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mc:AlternateContent xmlns:mc="http://schemas.openxmlformats.org/markup-compatibility/2006">
    <mc:Choice Requires="x15">
      <x15ac:absPath xmlns:x15ac="http://schemas.microsoft.com/office/spreadsheetml/2010/11/ac" url="/Users/bennotkin/Documents/world-bank/crm/crm-db/monitor-xlsx/"/>
    </mc:Choice>
  </mc:AlternateContent>
  <xr:revisionPtr revIDLastSave="0" documentId="13_ncr:1_{FE61AD47-F5A7-464A-916A-EC705CA7D5A5}" xr6:coauthVersionLast="47" xr6:coauthVersionMax="47" xr10:uidLastSave="{00000000-0000-0000-0000-000000000000}"/>
  <bookViews>
    <workbookView xWindow="0" yWindow="500" windowWidth="38400" windowHeight="21100" xr2:uid="{36762678-7B79-A141-9142-1B21A00D3579}"/>
  </bookViews>
  <sheets>
    <sheet name="Landing" sheetId="26" r:id="rId1"/>
    <sheet name="Dashboard" sheetId="28" r:id="rId2"/>
    <sheet name="Data Dictionary" sheetId="9" r:id="rId3"/>
    <sheet name="Compound Alert" sheetId="1" r:id="rId4"/>
    <sheet name="Health" sheetId="2" r:id="rId5"/>
    <sheet name="Food" sheetId="14" r:id="rId6"/>
    <sheet name="Macro" sheetId="17" r:id="rId7"/>
    <sheet name="Socioeconomic" sheetId="19" r:id="rId8"/>
    <sheet name="Natural Hazard" sheetId="18" r:id="rId9"/>
    <sheet name="Conflict" sheetId="16" r:id="rId10"/>
    <sheet name="Regional Sumaries" sheetId="29" r:id="rId11"/>
    <sheet name="Parameters" sheetId="8" r:id="rId12"/>
    <sheet name="Data Reliability" sheetId="27" r:id="rId13"/>
    <sheet name="Lookup" sheetId="30" r:id="rId14"/>
  </sheets>
  <definedNames>
    <definedName name="_xlnm._FilterDatabase" localSheetId="3" hidden="1">'Compound Alert'!$B$5:$AN$223</definedName>
    <definedName name="_xlnm._FilterDatabase" localSheetId="9" hidden="1">Conflict!$B$7:$T$197</definedName>
    <definedName name="_xlnm._FilterDatabase" localSheetId="1" hidden="1">Dashboard!$B$41:$O$231</definedName>
    <definedName name="_xlnm._FilterDatabase" localSheetId="2" hidden="1">'Data Dictionary'!$B$7:$M$7</definedName>
    <definedName name="_xlnm._FilterDatabase" localSheetId="5" hidden="1">Food!$B$7:$T$225</definedName>
    <definedName name="_xlnm._FilterDatabase" localSheetId="4" hidden="1">Health!$A$7:$R$225</definedName>
    <definedName name="_xlnm._FilterDatabase" localSheetId="6" hidden="1">Macro!$A$7:$R$225</definedName>
    <definedName name="_xlnm._FilterDatabase" localSheetId="8" hidden="1">'Natural Hazard'!$B$7:$V$197</definedName>
    <definedName name="_xlnm._FilterDatabase" localSheetId="7" hidden="1">Socioeconomic!$B$7:$U$197</definedName>
    <definedName name="_xlchart.v5.0" hidden="1">Dashboard!$C$41</definedName>
    <definedName name="_xlchart.v5.1" hidden="1">Dashboard!$C$42:$C$231</definedName>
    <definedName name="_xlchart.v5.2" hidden="1">Dashboard!$I$41</definedName>
    <definedName name="_xlchart.v5.3" hidden="1">Dashboard!$I$42:$I$231</definedName>
    <definedName name="conflict_and_fragility_1" localSheetId="9">Conflict!$J$7:$Z$225</definedName>
    <definedName name="food_security_1" localSheetId="5">Food!$J$7:$V$225</definedName>
    <definedName name="Health" localSheetId="9">Conflict!#REF!</definedName>
    <definedName name="Health" localSheetId="5">Food!#REF!</definedName>
    <definedName name="Health" localSheetId="6">Macro!#REF!</definedName>
    <definedName name="Health" localSheetId="8">'Natural Hazard'!#REF!</definedName>
    <definedName name="Health" localSheetId="7">Socioeconomic!#REF!</definedName>
    <definedName name="health_1" localSheetId="4">Health!$J$7:$R$225</definedName>
    <definedName name="indicators_list" localSheetId="2">'Data Dictionary'!$B$7:$R$37</definedName>
    <definedName name="macro_fiscal_1" localSheetId="6">Macro!$J$7:$R$225</definedName>
    <definedName name="natural_hazard_1" localSheetId="8">'Natural Hazard'!$J$7:$X$225</definedName>
    <definedName name="reliabilitysheet" localSheetId="3">'Compound Alert'!#REF!</definedName>
    <definedName name="reliabilitysheet_1" localSheetId="12">'Data Reliability'!$E$5:$T$223</definedName>
    <definedName name="socioeconomic_vulnerability_1" localSheetId="7">Socioeconomic!$J$7:$X$225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130" i="19" l="1" a="1"/>
  <c r="P130" i="19" s="1"/>
  <c r="G25" i="17"/>
  <c r="G44" i="17"/>
  <c r="G45" i="17"/>
  <c r="G49" i="17"/>
  <c r="G71" i="17"/>
  <c r="G95" i="17"/>
  <c r="G97" i="17"/>
  <c r="G128" i="17"/>
  <c r="G133" i="17"/>
  <c r="G146" i="17"/>
  <c r="G160" i="17"/>
  <c r="G175" i="17"/>
  <c r="G198" i="17"/>
  <c r="G207" i="17"/>
  <c r="G218" i="17"/>
  <c r="G223" i="17"/>
  <c r="G10" i="17"/>
  <c r="AM1" i="1"/>
  <c r="Z4" i="16"/>
  <c r="Z5" i="16"/>
  <c r="Z6" i="16"/>
  <c r="T4" i="16"/>
  <c r="U4" i="16"/>
  <c r="V4" i="16"/>
  <c r="W4" i="16"/>
  <c r="X4" i="16"/>
  <c r="Y4" i="16"/>
  <c r="T5" i="16"/>
  <c r="U5" i="16"/>
  <c r="V5" i="16"/>
  <c r="W5" i="16"/>
  <c r="X5" i="16"/>
  <c r="Y5" i="16"/>
  <c r="T6" i="16"/>
  <c r="U6" i="16"/>
  <c r="V6" i="16"/>
  <c r="W6" i="16"/>
  <c r="X6" i="16"/>
  <c r="Y6" i="16"/>
  <c r="N4" i="16"/>
  <c r="O4" i="16"/>
  <c r="P4" i="16"/>
  <c r="Q4" i="16"/>
  <c r="R4" i="16"/>
  <c r="S4" i="16"/>
  <c r="N5" i="16"/>
  <c r="O5" i="16"/>
  <c r="P5" i="16"/>
  <c r="Q5" i="16"/>
  <c r="R5" i="16"/>
  <c r="S5" i="16"/>
  <c r="N6" i="16"/>
  <c r="O6" i="16"/>
  <c r="P6" i="16"/>
  <c r="Q6" i="16"/>
  <c r="R6" i="16"/>
  <c r="S6" i="16"/>
  <c r="O3" i="16" l="1"/>
  <c r="W2" i="16"/>
  <c r="Q3" i="16"/>
  <c r="Y3" i="16"/>
  <c r="P3" i="16"/>
  <c r="X2" i="16"/>
  <c r="T2" i="16"/>
  <c r="Y2" i="16"/>
  <c r="U2" i="16"/>
  <c r="O2" i="16"/>
  <c r="W3" i="16"/>
  <c r="S2" i="16"/>
  <c r="R3" i="16"/>
  <c r="N2" i="16"/>
  <c r="X3" i="16"/>
  <c r="V3" i="16"/>
  <c r="Z2" i="16"/>
  <c r="Z3" i="16"/>
  <c r="U3" i="16"/>
  <c r="T3" i="16"/>
  <c r="V2" i="16"/>
  <c r="N3" i="16"/>
  <c r="Q2" i="16"/>
  <c r="P2" i="16"/>
  <c r="S3" i="16"/>
  <c r="R2" i="16"/>
  <c r="AB2" i="16"/>
  <c r="AC2" i="16"/>
  <c r="T2" i="19"/>
  <c r="U2" i="19"/>
  <c r="Y2" i="19"/>
  <c r="Z2" i="19"/>
  <c r="AA2" i="19"/>
  <c r="AB2" i="19"/>
  <c r="AC2" i="19"/>
  <c r="AD2" i="19"/>
  <c r="AE2" i="19"/>
  <c r="T3" i="19"/>
  <c r="U3" i="19"/>
  <c r="Y3" i="19"/>
  <c r="Z3" i="19"/>
  <c r="AA3" i="19"/>
  <c r="M4" i="19"/>
  <c r="N4" i="19"/>
  <c r="O4" i="19"/>
  <c r="P4" i="19"/>
  <c r="Q4" i="19"/>
  <c r="R4" i="19"/>
  <c r="S4" i="19"/>
  <c r="M5" i="19"/>
  <c r="N5" i="19"/>
  <c r="O5" i="19"/>
  <c r="P5" i="19"/>
  <c r="Q5" i="19"/>
  <c r="R5" i="19"/>
  <c r="S5" i="19"/>
  <c r="M6" i="19"/>
  <c r="N6" i="19"/>
  <c r="O6" i="19"/>
  <c r="P6" i="19"/>
  <c r="Q6" i="19"/>
  <c r="R6" i="19"/>
  <c r="S6" i="19"/>
  <c r="T6" i="19"/>
  <c r="U6" i="19"/>
  <c r="AF6" i="19"/>
  <c r="AG6" i="19"/>
  <c r="AH6" i="19"/>
  <c r="AI6" i="19"/>
  <c r="AJ6" i="19"/>
  <c r="AK6" i="19"/>
  <c r="X6" i="2"/>
  <c r="W6" i="2"/>
  <c r="T6" i="2"/>
  <c r="S6" i="2"/>
  <c r="R6" i="2"/>
  <c r="Q6" i="2"/>
  <c r="P6" i="2"/>
  <c r="O6" i="2"/>
  <c r="N6" i="2"/>
  <c r="M6" i="2"/>
  <c r="S5" i="2"/>
  <c r="R5" i="2"/>
  <c r="Q5" i="2"/>
  <c r="P5" i="2"/>
  <c r="O5" i="2"/>
  <c r="N5" i="2"/>
  <c r="M5" i="2"/>
  <c r="S4" i="2"/>
  <c r="R4" i="2"/>
  <c r="Q4" i="2"/>
  <c r="P4" i="2"/>
  <c r="O4" i="2"/>
  <c r="N4" i="2"/>
  <c r="M4" i="2"/>
  <c r="Z3" i="2"/>
  <c r="Y3" i="2"/>
  <c r="X3" i="2"/>
  <c r="W3" i="2"/>
  <c r="T3" i="2"/>
  <c r="Z2" i="2"/>
  <c r="Y2" i="2"/>
  <c r="X2" i="2"/>
  <c r="W2" i="2"/>
  <c r="T2" i="2"/>
  <c r="R3" i="2" l="1"/>
  <c r="S2" i="2"/>
  <c r="R2" i="19"/>
  <c r="O2" i="2"/>
  <c r="P2" i="19"/>
  <c r="S2" i="19"/>
  <c r="S3" i="2"/>
  <c r="N3" i="2"/>
  <c r="M2" i="2"/>
  <c r="P3" i="2"/>
  <c r="Q3" i="2"/>
  <c r="R2" i="2"/>
  <c r="M3" i="2"/>
  <c r="Q2" i="19"/>
  <c r="N2" i="2"/>
  <c r="O3" i="2"/>
  <c r="R3" i="19"/>
  <c r="O2" i="19"/>
  <c r="N2" i="19"/>
  <c r="M2" i="19"/>
  <c r="S3" i="19"/>
  <c r="Q3" i="19"/>
  <c r="P3" i="19"/>
  <c r="O3" i="19"/>
  <c r="N3" i="19"/>
  <c r="M3" i="19"/>
  <c r="Q2" i="2"/>
  <c r="P2" i="2"/>
  <c r="M5" i="17" l="1"/>
  <c r="B112" i="28"/>
  <c r="C112" i="28"/>
  <c r="D112" i="28"/>
  <c r="E112" i="28"/>
  <c r="B72" i="28"/>
  <c r="C72" i="28"/>
  <c r="D72" i="28"/>
  <c r="E72" i="28"/>
  <c r="B85" i="28"/>
  <c r="C85" i="28"/>
  <c r="D85" i="28"/>
  <c r="E85" i="28"/>
  <c r="B90" i="28"/>
  <c r="C90" i="28"/>
  <c r="D90" i="28"/>
  <c r="E90" i="28"/>
  <c r="B48" i="28"/>
  <c r="C48" i="28"/>
  <c r="D48" i="28"/>
  <c r="E48" i="28"/>
  <c r="B214" i="28"/>
  <c r="C214" i="28"/>
  <c r="D214" i="28"/>
  <c r="E214" i="28"/>
  <c r="B92" i="28"/>
  <c r="C92" i="28"/>
  <c r="D92" i="28"/>
  <c r="E92" i="28"/>
  <c r="B156" i="28"/>
  <c r="C156" i="28"/>
  <c r="D156" i="28"/>
  <c r="E156" i="28"/>
  <c r="B76" i="28"/>
  <c r="C76" i="28"/>
  <c r="D76" i="28"/>
  <c r="E76" i="28"/>
  <c r="B168" i="28"/>
  <c r="C168" i="28"/>
  <c r="D168" i="28"/>
  <c r="E168" i="28"/>
  <c r="B169" i="28"/>
  <c r="C169" i="28"/>
  <c r="D169" i="28"/>
  <c r="E169" i="28"/>
  <c r="B104" i="28"/>
  <c r="C104" i="28"/>
  <c r="D104" i="28"/>
  <c r="E104" i="28"/>
  <c r="B197" i="28"/>
  <c r="C197" i="28"/>
  <c r="D197" i="28"/>
  <c r="E197" i="28"/>
  <c r="B175" i="28"/>
  <c r="C175" i="28"/>
  <c r="D175" i="28"/>
  <c r="E175" i="28"/>
  <c r="B143" i="28"/>
  <c r="C143" i="28"/>
  <c r="D143" i="28"/>
  <c r="E143" i="28"/>
  <c r="B107" i="28"/>
  <c r="C107" i="28"/>
  <c r="D107" i="28"/>
  <c r="E107" i="28"/>
  <c r="B100" i="28"/>
  <c r="C100" i="28"/>
  <c r="D100" i="28"/>
  <c r="E100" i="28"/>
  <c r="B98" i="28"/>
  <c r="C98" i="28"/>
  <c r="D98" i="28"/>
  <c r="E98" i="28"/>
  <c r="B150" i="28"/>
  <c r="C150" i="28"/>
  <c r="D150" i="28"/>
  <c r="E150" i="28"/>
  <c r="B141" i="28"/>
  <c r="C141" i="28"/>
  <c r="D141" i="28"/>
  <c r="E141" i="28"/>
  <c r="B71" i="28"/>
  <c r="C71" i="28"/>
  <c r="D71" i="28"/>
  <c r="E71" i="28"/>
  <c r="B122" i="28"/>
  <c r="C122" i="28"/>
  <c r="D122" i="28"/>
  <c r="E122" i="28"/>
  <c r="B205" i="28"/>
  <c r="C205" i="28"/>
  <c r="D205" i="28"/>
  <c r="E205" i="28"/>
  <c r="B201" i="28"/>
  <c r="C201" i="28"/>
  <c r="D201" i="28"/>
  <c r="E201" i="28"/>
  <c r="B155" i="28"/>
  <c r="C155" i="28"/>
  <c r="D155" i="28"/>
  <c r="E155" i="28"/>
  <c r="B62" i="28"/>
  <c r="C62" i="28"/>
  <c r="D62" i="28"/>
  <c r="E62" i="28"/>
  <c r="B68" i="28"/>
  <c r="C68" i="28"/>
  <c r="D68" i="28"/>
  <c r="E68" i="28"/>
  <c r="B193" i="28"/>
  <c r="C193" i="28"/>
  <c r="D193" i="28"/>
  <c r="E193" i="28"/>
  <c r="AM196" i="1"/>
  <c r="L196" i="1" s="1"/>
  <c r="AN196" i="1"/>
  <c r="AM197" i="1"/>
  <c r="L197" i="1" s="1"/>
  <c r="AN197" i="1"/>
  <c r="O197" i="1" s="1"/>
  <c r="AM198" i="1"/>
  <c r="AN198" i="1"/>
  <c r="O198" i="1" s="1"/>
  <c r="AM199" i="1"/>
  <c r="AN199" i="1"/>
  <c r="O199" i="1" s="1"/>
  <c r="AM200" i="1"/>
  <c r="AN200" i="1"/>
  <c r="O200" i="1" s="1"/>
  <c r="AM201" i="1"/>
  <c r="AN201" i="1"/>
  <c r="O201" i="1" s="1"/>
  <c r="AM202" i="1"/>
  <c r="AN202" i="1"/>
  <c r="O202" i="1" s="1"/>
  <c r="AM203" i="1"/>
  <c r="L203" i="1" s="1"/>
  <c r="AN203" i="1"/>
  <c r="O203" i="1" s="1"/>
  <c r="AM204" i="1"/>
  <c r="L204" i="1" s="1"/>
  <c r="AN204" i="1"/>
  <c r="O204" i="1" s="1"/>
  <c r="AM205" i="1"/>
  <c r="L205" i="1" s="1"/>
  <c r="AN205" i="1"/>
  <c r="O205" i="1" s="1"/>
  <c r="AM206" i="1"/>
  <c r="L206" i="1" s="1"/>
  <c r="AN206" i="1"/>
  <c r="AM207" i="1"/>
  <c r="L207" i="1" s="1"/>
  <c r="AN207" i="1"/>
  <c r="AM208" i="1"/>
  <c r="L208" i="1" s="1"/>
  <c r="AN208" i="1"/>
  <c r="AM209" i="1"/>
  <c r="L209" i="1" s="1"/>
  <c r="AN209" i="1"/>
  <c r="AM210" i="1"/>
  <c r="L210" i="1" s="1"/>
  <c r="AN210" i="1"/>
  <c r="AM211" i="1"/>
  <c r="L211" i="1" s="1"/>
  <c r="AN211" i="1"/>
  <c r="AM212" i="1"/>
  <c r="AN212" i="1"/>
  <c r="O212" i="1" s="1"/>
  <c r="AM213" i="1"/>
  <c r="AN213" i="1"/>
  <c r="O213" i="1" s="1"/>
  <c r="AM214" i="1"/>
  <c r="AN214" i="1"/>
  <c r="O214" i="1" s="1"/>
  <c r="AM215" i="1"/>
  <c r="L215" i="1" s="1"/>
  <c r="AN215" i="1"/>
  <c r="O215" i="1" s="1"/>
  <c r="AM216" i="1"/>
  <c r="L216" i="1" s="1"/>
  <c r="AN216" i="1"/>
  <c r="O216" i="1" s="1"/>
  <c r="AM217" i="1"/>
  <c r="L217" i="1" s="1"/>
  <c r="AN217" i="1"/>
  <c r="O217" i="1" s="1"/>
  <c r="AM218" i="1"/>
  <c r="L218" i="1" s="1"/>
  <c r="AN218" i="1"/>
  <c r="O218" i="1" s="1"/>
  <c r="AM219" i="1"/>
  <c r="L219" i="1" s="1"/>
  <c r="AN219" i="1"/>
  <c r="O219" i="1" s="1"/>
  <c r="AM220" i="1"/>
  <c r="L220" i="1" s="1"/>
  <c r="AN220" i="1"/>
  <c r="O220" i="1" s="1"/>
  <c r="AM221" i="1"/>
  <c r="L221" i="1" s="1"/>
  <c r="AN221" i="1"/>
  <c r="O221" i="1" s="1"/>
  <c r="AM222" i="1"/>
  <c r="AN222" i="1"/>
  <c r="O222" i="1" s="1"/>
  <c r="AM223" i="1"/>
  <c r="AN223" i="1"/>
  <c r="O223" i="1" s="1"/>
  <c r="I210" i="1" l="1"/>
  <c r="I208" i="1"/>
  <c r="I207" i="1"/>
  <c r="I206" i="1"/>
  <c r="I196" i="1"/>
  <c r="I201" i="1"/>
  <c r="I199" i="1"/>
  <c r="I212" i="1"/>
  <c r="I211" i="1"/>
  <c r="I202" i="1"/>
  <c r="I200" i="1"/>
  <c r="I198" i="1"/>
  <c r="I223" i="1"/>
  <c r="I221" i="1"/>
  <c r="I213" i="1"/>
  <c r="O206" i="1"/>
  <c r="I222" i="1"/>
  <c r="I209" i="1"/>
  <c r="I214" i="1"/>
  <c r="L214" i="1"/>
  <c r="I215" i="1"/>
  <c r="I219" i="1"/>
  <c r="I218" i="1"/>
  <c r="I217" i="1"/>
  <c r="I216" i="1"/>
  <c r="I220" i="1"/>
  <c r="L223" i="1"/>
  <c r="L222" i="1"/>
  <c r="L212" i="1"/>
  <c r="O211" i="1"/>
  <c r="L213" i="1"/>
  <c r="O210" i="1"/>
  <c r="L202" i="1"/>
  <c r="L201" i="1"/>
  <c r="L200" i="1"/>
  <c r="L199" i="1"/>
  <c r="L198" i="1"/>
  <c r="I197" i="1"/>
  <c r="O209" i="1"/>
  <c r="O208" i="1"/>
  <c r="O207" i="1"/>
  <c r="I205" i="1"/>
  <c r="I204" i="1"/>
  <c r="I203" i="1"/>
  <c r="O196" i="1"/>
  <c r="U233" i="19"/>
  <c r="U234" i="19"/>
  <c r="V234" i="19"/>
  <c r="V233" i="19"/>
  <c r="T233" i="19"/>
  <c r="S234" i="19"/>
  <c r="R234" i="19"/>
  <c r="R233" i="19"/>
  <c r="S233" i="19"/>
  <c r="Q233" i="19"/>
  <c r="Q234" i="19"/>
  <c r="T234" i="19"/>
  <c r="N233" i="19"/>
  <c r="O233" i="19"/>
  <c r="N234" i="19"/>
  <c r="O234" i="19"/>
  <c r="P233" i="19" l="1"/>
  <c r="P234" i="19"/>
  <c r="AA3" i="2"/>
  <c r="AB3" i="2"/>
  <c r="AC3" i="2"/>
  <c r="AD3" i="2"/>
  <c r="C8" i="14" a="1"/>
  <c r="C8" i="17" a="1"/>
  <c r="F214" i="17" s="1"/>
  <c r="C8" i="19" a="1"/>
  <c r="C8" i="18" a="1"/>
  <c r="C8" i="16" a="1"/>
  <c r="C8" i="2" a="1"/>
  <c r="F197" i="16" l="1"/>
  <c r="F215" i="16"/>
  <c r="F217" i="16"/>
  <c r="F219" i="16"/>
  <c r="F221" i="16"/>
  <c r="F223" i="16"/>
  <c r="F225" i="16"/>
  <c r="F208" i="16"/>
  <c r="F210" i="16"/>
  <c r="F212" i="16"/>
  <c r="F214" i="16"/>
  <c r="F216" i="16"/>
  <c r="F218" i="16"/>
  <c r="F220" i="16"/>
  <c r="F198" i="16"/>
  <c r="F200" i="16"/>
  <c r="F202" i="16"/>
  <c r="F204" i="16"/>
  <c r="F206" i="16"/>
  <c r="F222" i="16"/>
  <c r="F224" i="16"/>
  <c r="F199" i="16"/>
  <c r="F201" i="16"/>
  <c r="F203" i="16"/>
  <c r="F205" i="16"/>
  <c r="F207" i="16"/>
  <c r="F209" i="16"/>
  <c r="F211" i="16"/>
  <c r="F213" i="16"/>
  <c r="F197" i="18"/>
  <c r="F199" i="18"/>
  <c r="F201" i="18"/>
  <c r="F203" i="18"/>
  <c r="F205" i="18"/>
  <c r="F207" i="18"/>
  <c r="F209" i="18"/>
  <c r="F211" i="18"/>
  <c r="F221" i="18"/>
  <c r="F223" i="18"/>
  <c r="F225" i="18"/>
  <c r="F198" i="18"/>
  <c r="F200" i="18"/>
  <c r="F202" i="18"/>
  <c r="F204" i="18"/>
  <c r="F206" i="18"/>
  <c r="F216" i="18"/>
  <c r="F218" i="18"/>
  <c r="F220" i="18"/>
  <c r="F222" i="18"/>
  <c r="F224" i="18"/>
  <c r="F208" i="18"/>
  <c r="F210" i="18"/>
  <c r="F212" i="18"/>
  <c r="F214" i="18"/>
  <c r="F213" i="18"/>
  <c r="F215" i="18"/>
  <c r="F217" i="18"/>
  <c r="F219" i="18"/>
  <c r="F197" i="19"/>
  <c r="F199" i="19"/>
  <c r="F201" i="19"/>
  <c r="F203" i="19"/>
  <c r="F205" i="19"/>
  <c r="F207" i="19"/>
  <c r="F209" i="19"/>
  <c r="F211" i="19"/>
  <c r="F213" i="19"/>
  <c r="F215" i="19"/>
  <c r="F217" i="19"/>
  <c r="F219" i="19"/>
  <c r="F223" i="19"/>
  <c r="F225" i="19"/>
  <c r="F198" i="19"/>
  <c r="F204" i="19"/>
  <c r="F206" i="19"/>
  <c r="F212" i="19"/>
  <c r="F214" i="19"/>
  <c r="F218" i="19"/>
  <c r="F220" i="19"/>
  <c r="F222" i="19"/>
  <c r="F224" i="19"/>
  <c r="F200" i="19"/>
  <c r="F202" i="19"/>
  <c r="F208" i="19"/>
  <c r="F210" i="19"/>
  <c r="F216" i="19"/>
  <c r="F221" i="19"/>
  <c r="F197" i="14"/>
  <c r="F199" i="14"/>
  <c r="F203" i="14"/>
  <c r="F207" i="14"/>
  <c r="F209" i="14"/>
  <c r="F213" i="14"/>
  <c r="F221" i="14"/>
  <c r="F198" i="14"/>
  <c r="F202" i="14"/>
  <c r="F206" i="14"/>
  <c r="F208" i="14"/>
  <c r="F212" i="14"/>
  <c r="F216" i="14"/>
  <c r="F218" i="14"/>
  <c r="F220" i="14"/>
  <c r="F222" i="14"/>
  <c r="F224" i="14"/>
  <c r="F225" i="14"/>
  <c r="F200" i="14"/>
  <c r="F204" i="14"/>
  <c r="F210" i="14"/>
  <c r="F214" i="14"/>
  <c r="F201" i="14"/>
  <c r="F205" i="14"/>
  <c r="F211" i="14"/>
  <c r="F215" i="14"/>
  <c r="F217" i="14"/>
  <c r="F219" i="14"/>
  <c r="F223" i="14"/>
  <c r="F197" i="2"/>
  <c r="F198" i="2"/>
  <c r="F202" i="2"/>
  <c r="F206" i="2"/>
  <c r="F210" i="2"/>
  <c r="F214" i="2"/>
  <c r="F218" i="2"/>
  <c r="F222" i="2"/>
  <c r="F199" i="2"/>
  <c r="F203" i="2"/>
  <c r="F207" i="2"/>
  <c r="F211" i="2"/>
  <c r="F215" i="2"/>
  <c r="F219" i="2"/>
  <c r="F223" i="2"/>
  <c r="F225" i="2"/>
  <c r="F200" i="2"/>
  <c r="F204" i="2"/>
  <c r="F208" i="2"/>
  <c r="F212" i="2"/>
  <c r="F216" i="2"/>
  <c r="F220" i="2"/>
  <c r="F224" i="2"/>
  <c r="F201" i="2"/>
  <c r="F205" i="2"/>
  <c r="F209" i="2"/>
  <c r="F213" i="2"/>
  <c r="F217" i="2"/>
  <c r="F221" i="2"/>
  <c r="C8" i="2"/>
  <c r="F10" i="2"/>
  <c r="F14" i="2"/>
  <c r="F18" i="2"/>
  <c r="F22" i="2"/>
  <c r="F26" i="2"/>
  <c r="F30" i="2"/>
  <c r="F34" i="2"/>
  <c r="F38" i="2"/>
  <c r="F42" i="2"/>
  <c r="F46" i="2"/>
  <c r="F50" i="2"/>
  <c r="F54" i="2"/>
  <c r="F58" i="2"/>
  <c r="F62" i="2"/>
  <c r="F66" i="2"/>
  <c r="F70" i="2"/>
  <c r="F74" i="2"/>
  <c r="F78" i="2"/>
  <c r="F82" i="2"/>
  <c r="F86" i="2"/>
  <c r="F90" i="2"/>
  <c r="F94" i="2"/>
  <c r="F98" i="2"/>
  <c r="F102" i="2"/>
  <c r="F106" i="2"/>
  <c r="F110" i="2"/>
  <c r="F114" i="2"/>
  <c r="F118" i="2"/>
  <c r="F122" i="2"/>
  <c r="F126" i="2"/>
  <c r="F130" i="2"/>
  <c r="F134" i="2"/>
  <c r="F138" i="2"/>
  <c r="F142" i="2"/>
  <c r="F146" i="2"/>
  <c r="F150" i="2"/>
  <c r="F154" i="2"/>
  <c r="F158" i="2"/>
  <c r="F162" i="2"/>
  <c r="F166" i="2"/>
  <c r="F170" i="2"/>
  <c r="F174" i="2"/>
  <c r="F178" i="2"/>
  <c r="F182" i="2"/>
  <c r="F186" i="2"/>
  <c r="F190" i="2"/>
  <c r="F194" i="2"/>
  <c r="F89" i="2"/>
  <c r="F109" i="2"/>
  <c r="F121" i="2"/>
  <c r="F129" i="2"/>
  <c r="F137" i="2"/>
  <c r="F149" i="2"/>
  <c r="F161" i="2"/>
  <c r="F169" i="2"/>
  <c r="F177" i="2"/>
  <c r="F185" i="2"/>
  <c r="F11" i="2"/>
  <c r="F15" i="2"/>
  <c r="F19" i="2"/>
  <c r="F23" i="2"/>
  <c r="F27" i="2"/>
  <c r="F31" i="2"/>
  <c r="F35" i="2"/>
  <c r="F39" i="2"/>
  <c r="F43" i="2"/>
  <c r="F47" i="2"/>
  <c r="F51" i="2"/>
  <c r="F55" i="2"/>
  <c r="F59" i="2"/>
  <c r="F63" i="2"/>
  <c r="F67" i="2"/>
  <c r="F71" i="2"/>
  <c r="F75" i="2"/>
  <c r="F79" i="2"/>
  <c r="F83" i="2"/>
  <c r="F87" i="2"/>
  <c r="F91" i="2"/>
  <c r="F95" i="2"/>
  <c r="F99" i="2"/>
  <c r="F103" i="2"/>
  <c r="F107" i="2"/>
  <c r="F111" i="2"/>
  <c r="F115" i="2"/>
  <c r="F119" i="2"/>
  <c r="F123" i="2"/>
  <c r="F127" i="2"/>
  <c r="F131" i="2"/>
  <c r="F135" i="2"/>
  <c r="F139" i="2"/>
  <c r="F143" i="2"/>
  <c r="F147" i="2"/>
  <c r="F151" i="2"/>
  <c r="F155" i="2"/>
  <c r="F159" i="2"/>
  <c r="F163" i="2"/>
  <c r="F167" i="2"/>
  <c r="F171" i="2"/>
  <c r="F175" i="2"/>
  <c r="F179" i="2"/>
  <c r="F183" i="2"/>
  <c r="F187" i="2"/>
  <c r="F191" i="2"/>
  <c r="F195" i="2"/>
  <c r="F13" i="2"/>
  <c r="F17" i="2"/>
  <c r="F21" i="2"/>
  <c r="F25" i="2"/>
  <c r="F29" i="2"/>
  <c r="F33" i="2"/>
  <c r="F41" i="2"/>
  <c r="F45" i="2"/>
  <c r="F49" i="2"/>
  <c r="F57" i="2"/>
  <c r="F65" i="2"/>
  <c r="F69" i="2"/>
  <c r="F77" i="2"/>
  <c r="F85" i="2"/>
  <c r="F97" i="2"/>
  <c r="F105" i="2"/>
  <c r="F113" i="2"/>
  <c r="F125" i="2"/>
  <c r="F141" i="2"/>
  <c r="F153" i="2"/>
  <c r="F165" i="2"/>
  <c r="F181" i="2"/>
  <c r="F193" i="2"/>
  <c r="F12" i="2"/>
  <c r="F16" i="2"/>
  <c r="F20" i="2"/>
  <c r="F24" i="2"/>
  <c r="F28" i="2"/>
  <c r="F32" i="2"/>
  <c r="F36" i="2"/>
  <c r="F40" i="2"/>
  <c r="F44" i="2"/>
  <c r="F48" i="2"/>
  <c r="F52" i="2"/>
  <c r="F56" i="2"/>
  <c r="F60" i="2"/>
  <c r="F64" i="2"/>
  <c r="F68" i="2"/>
  <c r="F72" i="2"/>
  <c r="F76" i="2"/>
  <c r="F80" i="2"/>
  <c r="F84" i="2"/>
  <c r="F88" i="2"/>
  <c r="F92" i="2"/>
  <c r="F96" i="2"/>
  <c r="F100" i="2"/>
  <c r="F104" i="2"/>
  <c r="F108" i="2"/>
  <c r="F112" i="2"/>
  <c r="F116" i="2"/>
  <c r="F120" i="2"/>
  <c r="F124" i="2"/>
  <c r="F128" i="2"/>
  <c r="F132" i="2"/>
  <c r="F136" i="2"/>
  <c r="F140" i="2"/>
  <c r="F144" i="2"/>
  <c r="F148" i="2"/>
  <c r="F152" i="2"/>
  <c r="F156" i="2"/>
  <c r="F160" i="2"/>
  <c r="F164" i="2"/>
  <c r="F168" i="2"/>
  <c r="F172" i="2"/>
  <c r="F176" i="2"/>
  <c r="F180" i="2"/>
  <c r="F184" i="2"/>
  <c r="F188" i="2"/>
  <c r="F192" i="2"/>
  <c r="F196" i="2"/>
  <c r="F9" i="2"/>
  <c r="F37" i="2"/>
  <c r="F53" i="2"/>
  <c r="F61" i="2"/>
  <c r="F73" i="2"/>
  <c r="F81" i="2"/>
  <c r="F93" i="2"/>
  <c r="F101" i="2"/>
  <c r="F117" i="2"/>
  <c r="F133" i="2"/>
  <c r="F145" i="2"/>
  <c r="F157" i="2"/>
  <c r="F173" i="2"/>
  <c r="F189" i="2"/>
  <c r="C8" i="14"/>
  <c r="F9" i="14"/>
  <c r="F13" i="14"/>
  <c r="F17" i="14"/>
  <c r="F21" i="14"/>
  <c r="F25" i="14"/>
  <c r="F29" i="14"/>
  <c r="F33" i="14"/>
  <c r="F37" i="14"/>
  <c r="F41" i="14"/>
  <c r="F45" i="14"/>
  <c r="F49" i="14"/>
  <c r="F53" i="14"/>
  <c r="F57" i="14"/>
  <c r="F61" i="14"/>
  <c r="F65" i="14"/>
  <c r="F69" i="14"/>
  <c r="F73" i="14"/>
  <c r="F77" i="14"/>
  <c r="F81" i="14"/>
  <c r="F85" i="14"/>
  <c r="F89" i="14"/>
  <c r="F93" i="14"/>
  <c r="F97" i="14"/>
  <c r="F101" i="14"/>
  <c r="F105" i="14"/>
  <c r="F109" i="14"/>
  <c r="F113" i="14"/>
  <c r="F117" i="14"/>
  <c r="F121" i="14"/>
  <c r="F125" i="14"/>
  <c r="F129" i="14"/>
  <c r="F133" i="14"/>
  <c r="F137" i="14"/>
  <c r="F141" i="14"/>
  <c r="F145" i="14"/>
  <c r="F149" i="14"/>
  <c r="F153" i="14"/>
  <c r="F157" i="14"/>
  <c r="F161" i="14"/>
  <c r="F165" i="14"/>
  <c r="F169" i="14"/>
  <c r="F173" i="14"/>
  <c r="F177" i="14"/>
  <c r="F181" i="14"/>
  <c r="F185" i="14"/>
  <c r="F189" i="14"/>
  <c r="F193" i="14"/>
  <c r="F144" i="14"/>
  <c r="F156" i="14"/>
  <c r="F168" i="14"/>
  <c r="F176" i="14"/>
  <c r="F188" i="14"/>
  <c r="F192" i="14"/>
  <c r="F196" i="14"/>
  <c r="F10" i="14"/>
  <c r="F14" i="14"/>
  <c r="F18" i="14"/>
  <c r="F22" i="14"/>
  <c r="F26" i="14"/>
  <c r="F30" i="14"/>
  <c r="F34" i="14"/>
  <c r="F38" i="14"/>
  <c r="F42" i="14"/>
  <c r="F46" i="14"/>
  <c r="F50" i="14"/>
  <c r="F54" i="14"/>
  <c r="F58" i="14"/>
  <c r="F62" i="14"/>
  <c r="F66" i="14"/>
  <c r="F70" i="14"/>
  <c r="F74" i="14"/>
  <c r="F78" i="14"/>
  <c r="F82" i="14"/>
  <c r="F86" i="14"/>
  <c r="F90" i="14"/>
  <c r="F94" i="14"/>
  <c r="F98" i="14"/>
  <c r="F102" i="14"/>
  <c r="F106" i="14"/>
  <c r="F110" i="14"/>
  <c r="F114" i="14"/>
  <c r="F118" i="14"/>
  <c r="F122" i="14"/>
  <c r="F126" i="14"/>
  <c r="F130" i="14"/>
  <c r="F134" i="14"/>
  <c r="F138" i="14"/>
  <c r="F142" i="14"/>
  <c r="F146" i="14"/>
  <c r="F150" i="14"/>
  <c r="F154" i="14"/>
  <c r="F158" i="14"/>
  <c r="F162" i="14"/>
  <c r="F166" i="14"/>
  <c r="F170" i="14"/>
  <c r="F174" i="14"/>
  <c r="F178" i="14"/>
  <c r="F182" i="14"/>
  <c r="F186" i="14"/>
  <c r="F190" i="14"/>
  <c r="F194" i="14"/>
  <c r="F16" i="14"/>
  <c r="F32" i="14"/>
  <c r="F40" i="14"/>
  <c r="F48" i="14"/>
  <c r="F56" i="14"/>
  <c r="F60" i="14"/>
  <c r="F68" i="14"/>
  <c r="F76" i="14"/>
  <c r="F84" i="14"/>
  <c r="F96" i="14"/>
  <c r="F104" i="14"/>
  <c r="F108" i="14"/>
  <c r="F116" i="14"/>
  <c r="F128" i="14"/>
  <c r="F136" i="14"/>
  <c r="F148" i="14"/>
  <c r="F160" i="14"/>
  <c r="F180" i="14"/>
  <c r="F11" i="14"/>
  <c r="F15" i="14"/>
  <c r="F19" i="14"/>
  <c r="F23" i="14"/>
  <c r="F27" i="14"/>
  <c r="F31" i="14"/>
  <c r="F35" i="14"/>
  <c r="F39" i="14"/>
  <c r="F43" i="14"/>
  <c r="F47" i="14"/>
  <c r="F51" i="14"/>
  <c r="F55" i="14"/>
  <c r="F59" i="14"/>
  <c r="F63" i="14"/>
  <c r="F67" i="14"/>
  <c r="F71" i="14"/>
  <c r="F75" i="14"/>
  <c r="F79" i="14"/>
  <c r="F83" i="14"/>
  <c r="F87" i="14"/>
  <c r="F91" i="14"/>
  <c r="F95" i="14"/>
  <c r="F99" i="14"/>
  <c r="F103" i="14"/>
  <c r="F107" i="14"/>
  <c r="F111" i="14"/>
  <c r="F115" i="14"/>
  <c r="F119" i="14"/>
  <c r="F123" i="14"/>
  <c r="F127" i="14"/>
  <c r="F131" i="14"/>
  <c r="F135" i="14"/>
  <c r="F139" i="14"/>
  <c r="F143" i="14"/>
  <c r="F147" i="14"/>
  <c r="F151" i="14"/>
  <c r="F155" i="14"/>
  <c r="F159" i="14"/>
  <c r="F163" i="14"/>
  <c r="F167" i="14"/>
  <c r="F171" i="14"/>
  <c r="F175" i="14"/>
  <c r="F179" i="14"/>
  <c r="F183" i="14"/>
  <c r="F187" i="14"/>
  <c r="F191" i="14"/>
  <c r="F195" i="14"/>
  <c r="F12" i="14"/>
  <c r="F20" i="14"/>
  <c r="F24" i="14"/>
  <c r="F28" i="14"/>
  <c r="F36" i="14"/>
  <c r="F44" i="14"/>
  <c r="F52" i="14"/>
  <c r="F64" i="14"/>
  <c r="F72" i="14"/>
  <c r="F80" i="14"/>
  <c r="F88" i="14"/>
  <c r="F92" i="14"/>
  <c r="F100" i="14"/>
  <c r="F112" i="14"/>
  <c r="F120" i="14"/>
  <c r="F124" i="14"/>
  <c r="F132" i="14"/>
  <c r="F140" i="14"/>
  <c r="F152" i="14"/>
  <c r="F164" i="14"/>
  <c r="F172" i="14"/>
  <c r="F184" i="14"/>
  <c r="C8" i="17"/>
  <c r="T69" i="1" s="1"/>
  <c r="F9" i="17"/>
  <c r="F13" i="17"/>
  <c r="F17" i="17"/>
  <c r="F21" i="17"/>
  <c r="F25" i="17"/>
  <c r="F29" i="17"/>
  <c r="F33" i="17"/>
  <c r="F37" i="17"/>
  <c r="F41" i="17"/>
  <c r="F45" i="17"/>
  <c r="F49" i="17"/>
  <c r="F53" i="17"/>
  <c r="F57" i="17"/>
  <c r="F61" i="17"/>
  <c r="F65" i="17"/>
  <c r="F69" i="17"/>
  <c r="F73" i="17"/>
  <c r="F77" i="17"/>
  <c r="F81" i="17"/>
  <c r="F85" i="17"/>
  <c r="F89" i="17"/>
  <c r="F93" i="17"/>
  <c r="F97" i="17"/>
  <c r="F101" i="17"/>
  <c r="F105" i="17"/>
  <c r="F109" i="17"/>
  <c r="F113" i="17"/>
  <c r="F117" i="17"/>
  <c r="F121" i="17"/>
  <c r="F125" i="17"/>
  <c r="F129" i="17"/>
  <c r="F133" i="17"/>
  <c r="F137" i="17"/>
  <c r="F141" i="17"/>
  <c r="F145" i="17"/>
  <c r="F149" i="17"/>
  <c r="F153" i="17"/>
  <c r="F157" i="17"/>
  <c r="F161" i="17"/>
  <c r="F165" i="17"/>
  <c r="F169" i="17"/>
  <c r="F173" i="17"/>
  <c r="F177" i="17"/>
  <c r="F181" i="17"/>
  <c r="F185" i="17"/>
  <c r="F189" i="17"/>
  <c r="F193" i="17"/>
  <c r="F10" i="17"/>
  <c r="F14" i="17"/>
  <c r="F18" i="17"/>
  <c r="F22" i="17"/>
  <c r="F26" i="17"/>
  <c r="F30" i="17"/>
  <c r="F34" i="17"/>
  <c r="F38" i="17"/>
  <c r="F42" i="17"/>
  <c r="F46" i="17"/>
  <c r="F50" i="17"/>
  <c r="F54" i="17"/>
  <c r="F58" i="17"/>
  <c r="F62" i="17"/>
  <c r="F66" i="17"/>
  <c r="F70" i="17"/>
  <c r="F74" i="17"/>
  <c r="F78" i="17"/>
  <c r="F86" i="17"/>
  <c r="F90" i="17"/>
  <c r="F94" i="17"/>
  <c r="F98" i="17"/>
  <c r="F102" i="17"/>
  <c r="F106" i="17"/>
  <c r="F110" i="17"/>
  <c r="F114" i="17"/>
  <c r="F122" i="17"/>
  <c r="F126" i="17"/>
  <c r="F134" i="17"/>
  <c r="F138" i="17"/>
  <c r="F150" i="17"/>
  <c r="F158" i="17"/>
  <c r="F166" i="17"/>
  <c r="F174" i="17"/>
  <c r="F182" i="17"/>
  <c r="F194" i="17"/>
  <c r="F15" i="17"/>
  <c r="F82" i="17"/>
  <c r="F118" i="17"/>
  <c r="F130" i="17"/>
  <c r="F142" i="17"/>
  <c r="F146" i="17"/>
  <c r="F154" i="17"/>
  <c r="F162" i="17"/>
  <c r="F170" i="17"/>
  <c r="F178" i="17"/>
  <c r="F186" i="17"/>
  <c r="F190" i="17"/>
  <c r="F11" i="17"/>
  <c r="F12" i="17"/>
  <c r="F23" i="17"/>
  <c r="F31" i="17"/>
  <c r="F39" i="17"/>
  <c r="F47" i="17"/>
  <c r="F55" i="17"/>
  <c r="F63" i="17"/>
  <c r="F71" i="17"/>
  <c r="F79" i="17"/>
  <c r="F87" i="17"/>
  <c r="F95" i="17"/>
  <c r="F103" i="17"/>
  <c r="F111" i="17"/>
  <c r="F119" i="17"/>
  <c r="F127" i="17"/>
  <c r="F135" i="17"/>
  <c r="F143" i="17"/>
  <c r="F151" i="17"/>
  <c r="F159" i="17"/>
  <c r="F167" i="17"/>
  <c r="F175" i="17"/>
  <c r="F183" i="17"/>
  <c r="F191" i="17"/>
  <c r="F16" i="17"/>
  <c r="F24" i="17"/>
  <c r="F32" i="17"/>
  <c r="F40" i="17"/>
  <c r="F48" i="17"/>
  <c r="F56" i="17"/>
  <c r="F64" i="17"/>
  <c r="F72" i="17"/>
  <c r="F80" i="17"/>
  <c r="F88" i="17"/>
  <c r="F96" i="17"/>
  <c r="F104" i="17"/>
  <c r="F112" i="17"/>
  <c r="F120" i="17"/>
  <c r="F128" i="17"/>
  <c r="F136" i="17"/>
  <c r="F144" i="17"/>
  <c r="F152" i="17"/>
  <c r="F160" i="17"/>
  <c r="F168" i="17"/>
  <c r="F176" i="17"/>
  <c r="F184" i="17"/>
  <c r="F192" i="17"/>
  <c r="F19" i="17"/>
  <c r="F27" i="17"/>
  <c r="F35" i="17"/>
  <c r="F43" i="17"/>
  <c r="F51" i="17"/>
  <c r="F59" i="17"/>
  <c r="F67" i="17"/>
  <c r="F75" i="17"/>
  <c r="F83" i="17"/>
  <c r="F91" i="17"/>
  <c r="F99" i="17"/>
  <c r="F107" i="17"/>
  <c r="F115" i="17"/>
  <c r="F123" i="17"/>
  <c r="F131" i="17"/>
  <c r="F139" i="17"/>
  <c r="F147" i="17"/>
  <c r="F155" i="17"/>
  <c r="F163" i="17"/>
  <c r="F171" i="17"/>
  <c r="F179" i="17"/>
  <c r="F187" i="17"/>
  <c r="F195" i="17"/>
  <c r="F164" i="17"/>
  <c r="F180" i="17"/>
  <c r="F213" i="17"/>
  <c r="F20" i="17"/>
  <c r="F28" i="17"/>
  <c r="F36" i="17"/>
  <c r="F44" i="17"/>
  <c r="F52" i="17"/>
  <c r="F60" i="17"/>
  <c r="F68" i="17"/>
  <c r="F76" i="17"/>
  <c r="F84" i="17"/>
  <c r="F92" i="17"/>
  <c r="F100" i="17"/>
  <c r="F108" i="17"/>
  <c r="F116" i="17"/>
  <c r="F124" i="17"/>
  <c r="F132" i="17"/>
  <c r="F140" i="17"/>
  <c r="F148" i="17"/>
  <c r="F156" i="17"/>
  <c r="F172" i="17"/>
  <c r="F188" i="17"/>
  <c r="C8" i="19"/>
  <c r="F9" i="19"/>
  <c r="F13" i="19"/>
  <c r="F17" i="19"/>
  <c r="F21" i="19"/>
  <c r="F25" i="19"/>
  <c r="F29" i="19"/>
  <c r="F33" i="19"/>
  <c r="F37" i="19"/>
  <c r="F41" i="19"/>
  <c r="F45" i="19"/>
  <c r="F49" i="19"/>
  <c r="F53" i="19"/>
  <c r="F57" i="19"/>
  <c r="F61" i="19"/>
  <c r="F65" i="19"/>
  <c r="F69" i="19"/>
  <c r="F73" i="19"/>
  <c r="F77" i="19"/>
  <c r="F81" i="19"/>
  <c r="F85" i="19"/>
  <c r="F89" i="19"/>
  <c r="F93" i="19"/>
  <c r="F97" i="19"/>
  <c r="F101" i="19"/>
  <c r="F105" i="19"/>
  <c r="F109" i="19"/>
  <c r="F113" i="19"/>
  <c r="F117" i="19"/>
  <c r="F121" i="19"/>
  <c r="F125" i="19"/>
  <c r="F129" i="19"/>
  <c r="F133" i="19"/>
  <c r="F137" i="19"/>
  <c r="F141" i="19"/>
  <c r="F145" i="19"/>
  <c r="F149" i="19"/>
  <c r="F153" i="19"/>
  <c r="F157" i="19"/>
  <c r="F161" i="19"/>
  <c r="F165" i="19"/>
  <c r="F169" i="19"/>
  <c r="F173" i="19"/>
  <c r="F177" i="19"/>
  <c r="F181" i="19"/>
  <c r="F185" i="19"/>
  <c r="F189" i="19"/>
  <c r="F193" i="19"/>
  <c r="F150" i="19"/>
  <c r="F154" i="19"/>
  <c r="F158" i="19"/>
  <c r="F162" i="19"/>
  <c r="F166" i="19"/>
  <c r="F170" i="19"/>
  <c r="F174" i="19"/>
  <c r="F178" i="19"/>
  <c r="F182" i="19"/>
  <c r="F186" i="19"/>
  <c r="F190" i="19"/>
  <c r="F194" i="19"/>
  <c r="F48" i="19"/>
  <c r="F60" i="19"/>
  <c r="F68" i="19"/>
  <c r="F76" i="19"/>
  <c r="F84" i="19"/>
  <c r="F92" i="19"/>
  <c r="F104" i="19"/>
  <c r="F112" i="19"/>
  <c r="F124" i="19"/>
  <c r="F136" i="19"/>
  <c r="F148" i="19"/>
  <c r="F160" i="19"/>
  <c r="F172" i="19"/>
  <c r="F184" i="19"/>
  <c r="F196" i="19"/>
  <c r="F10" i="19"/>
  <c r="F14" i="19"/>
  <c r="F18" i="19"/>
  <c r="F22" i="19"/>
  <c r="F26" i="19"/>
  <c r="F30" i="19"/>
  <c r="F34" i="19"/>
  <c r="F38" i="19"/>
  <c r="F42" i="19"/>
  <c r="F46" i="19"/>
  <c r="F50" i="19"/>
  <c r="F54" i="19"/>
  <c r="F58" i="19"/>
  <c r="F62" i="19"/>
  <c r="F66" i="19"/>
  <c r="F70" i="19"/>
  <c r="F74" i="19"/>
  <c r="F78" i="19"/>
  <c r="F82" i="19"/>
  <c r="F86" i="19"/>
  <c r="F90" i="19"/>
  <c r="F94" i="19"/>
  <c r="F98" i="19"/>
  <c r="F102" i="19"/>
  <c r="F106" i="19"/>
  <c r="F110" i="19"/>
  <c r="F114" i="19"/>
  <c r="F118" i="19"/>
  <c r="F122" i="19"/>
  <c r="F126" i="19"/>
  <c r="F130" i="19"/>
  <c r="F134" i="19"/>
  <c r="F138" i="19"/>
  <c r="F142" i="19"/>
  <c r="F146" i="19"/>
  <c r="F120" i="19"/>
  <c r="F140" i="19"/>
  <c r="F152" i="19"/>
  <c r="F164" i="19"/>
  <c r="F180" i="19"/>
  <c r="F192" i="19"/>
  <c r="F11" i="19"/>
  <c r="F15" i="19"/>
  <c r="F19" i="19"/>
  <c r="F23" i="19"/>
  <c r="F27" i="19"/>
  <c r="F31" i="19"/>
  <c r="F35" i="19"/>
  <c r="F39" i="19"/>
  <c r="F43" i="19"/>
  <c r="F47" i="19"/>
  <c r="F51" i="19"/>
  <c r="F55" i="19"/>
  <c r="F59" i="19"/>
  <c r="F63" i="19"/>
  <c r="F67" i="19"/>
  <c r="F71" i="19"/>
  <c r="F75" i="19"/>
  <c r="F79" i="19"/>
  <c r="F83" i="19"/>
  <c r="F87" i="19"/>
  <c r="F91" i="19"/>
  <c r="F95" i="19"/>
  <c r="F99" i="19"/>
  <c r="F103" i="19"/>
  <c r="F107" i="19"/>
  <c r="F111" i="19"/>
  <c r="F115" i="19"/>
  <c r="F119" i="19"/>
  <c r="F123" i="19"/>
  <c r="F127" i="19"/>
  <c r="F131" i="19"/>
  <c r="F135" i="19"/>
  <c r="F139" i="19"/>
  <c r="F143" i="19"/>
  <c r="F147" i="19"/>
  <c r="F151" i="19"/>
  <c r="F155" i="19"/>
  <c r="F159" i="19"/>
  <c r="F163" i="19"/>
  <c r="F167" i="19"/>
  <c r="F171" i="19"/>
  <c r="F175" i="19"/>
  <c r="F179" i="19"/>
  <c r="F183" i="19"/>
  <c r="F187" i="19"/>
  <c r="F191" i="19"/>
  <c r="F195" i="19"/>
  <c r="F12" i="19"/>
  <c r="F16" i="19"/>
  <c r="F20" i="19"/>
  <c r="F24" i="19"/>
  <c r="F28" i="19"/>
  <c r="F32" i="19"/>
  <c r="F36" i="19"/>
  <c r="F40" i="19"/>
  <c r="F44" i="19"/>
  <c r="F52" i="19"/>
  <c r="F56" i="19"/>
  <c r="F64" i="19"/>
  <c r="F72" i="19"/>
  <c r="F80" i="19"/>
  <c r="F88" i="19"/>
  <c r="F96" i="19"/>
  <c r="F100" i="19"/>
  <c r="F108" i="19"/>
  <c r="F116" i="19"/>
  <c r="F128" i="19"/>
  <c r="F132" i="19"/>
  <c r="F144" i="19"/>
  <c r="F156" i="19"/>
  <c r="F168" i="19"/>
  <c r="F176" i="19"/>
  <c r="F188" i="19"/>
  <c r="C8" i="18"/>
  <c r="F9" i="18"/>
  <c r="F13" i="18"/>
  <c r="F17" i="18"/>
  <c r="F21" i="18"/>
  <c r="F25" i="18"/>
  <c r="F29" i="18"/>
  <c r="F33" i="18"/>
  <c r="F37" i="18"/>
  <c r="F41" i="18"/>
  <c r="F45" i="18"/>
  <c r="F49" i="18"/>
  <c r="F53" i="18"/>
  <c r="F57" i="18"/>
  <c r="F61" i="18"/>
  <c r="F65" i="18"/>
  <c r="F69" i="18"/>
  <c r="F73" i="18"/>
  <c r="F77" i="18"/>
  <c r="F81" i="18"/>
  <c r="F85" i="18"/>
  <c r="F89" i="18"/>
  <c r="F93" i="18"/>
  <c r="F97" i="18"/>
  <c r="F101" i="18"/>
  <c r="F105" i="18"/>
  <c r="F109" i="18"/>
  <c r="F113" i="18"/>
  <c r="F117" i="18"/>
  <c r="F121" i="18"/>
  <c r="F125" i="18"/>
  <c r="F129" i="18"/>
  <c r="F133" i="18"/>
  <c r="F137" i="18"/>
  <c r="F141" i="18"/>
  <c r="F145" i="18"/>
  <c r="F149" i="18"/>
  <c r="F153" i="18"/>
  <c r="F157" i="18"/>
  <c r="F161" i="18"/>
  <c r="F165" i="18"/>
  <c r="F169" i="18"/>
  <c r="F173" i="18"/>
  <c r="F177" i="18"/>
  <c r="F181" i="18"/>
  <c r="F185" i="18"/>
  <c r="F189" i="18"/>
  <c r="F193" i="18"/>
  <c r="F150" i="18"/>
  <c r="F154" i="18"/>
  <c r="F158" i="18"/>
  <c r="F162" i="18"/>
  <c r="F166" i="18"/>
  <c r="F170" i="18"/>
  <c r="F174" i="18"/>
  <c r="F178" i="18"/>
  <c r="F182" i="18"/>
  <c r="F186" i="18"/>
  <c r="F190" i="18"/>
  <c r="F194" i="18"/>
  <c r="F64" i="18"/>
  <c r="F84" i="18"/>
  <c r="F96" i="18"/>
  <c r="F108" i="18"/>
  <c r="F112" i="18"/>
  <c r="F124" i="18"/>
  <c r="F128" i="18"/>
  <c r="F140" i="18"/>
  <c r="F152" i="18"/>
  <c r="F164" i="18"/>
  <c r="F176" i="18"/>
  <c r="F188" i="18"/>
  <c r="F196" i="18"/>
  <c r="F10" i="18"/>
  <c r="F14" i="18"/>
  <c r="F18" i="18"/>
  <c r="F22" i="18"/>
  <c r="F26" i="18"/>
  <c r="F30" i="18"/>
  <c r="F34" i="18"/>
  <c r="F38" i="18"/>
  <c r="F42" i="18"/>
  <c r="F46" i="18"/>
  <c r="F50" i="18"/>
  <c r="F54" i="18"/>
  <c r="F58" i="18"/>
  <c r="F62" i="18"/>
  <c r="F66" i="18"/>
  <c r="F70" i="18"/>
  <c r="F74" i="18"/>
  <c r="F78" i="18"/>
  <c r="F82" i="18"/>
  <c r="F86" i="18"/>
  <c r="F90" i="18"/>
  <c r="F94" i="18"/>
  <c r="F98" i="18"/>
  <c r="F102" i="18"/>
  <c r="F106" i="18"/>
  <c r="F110" i="18"/>
  <c r="F114" i="18"/>
  <c r="F118" i="18"/>
  <c r="F122" i="18"/>
  <c r="F126" i="18"/>
  <c r="F130" i="18"/>
  <c r="F134" i="18"/>
  <c r="F138" i="18"/>
  <c r="F142" i="18"/>
  <c r="F146" i="18"/>
  <c r="F72" i="18"/>
  <c r="F88" i="18"/>
  <c r="F100" i="18"/>
  <c r="F116" i="18"/>
  <c r="F132" i="18"/>
  <c r="F144" i="18"/>
  <c r="F156" i="18"/>
  <c r="F160" i="18"/>
  <c r="F172" i="18"/>
  <c r="F184" i="18"/>
  <c r="F192" i="18"/>
  <c r="F11" i="18"/>
  <c r="F15" i="18"/>
  <c r="F19" i="18"/>
  <c r="F23" i="18"/>
  <c r="F27" i="18"/>
  <c r="F31" i="18"/>
  <c r="F35" i="18"/>
  <c r="F39" i="18"/>
  <c r="F43" i="18"/>
  <c r="F47" i="18"/>
  <c r="F51" i="18"/>
  <c r="F55" i="18"/>
  <c r="F59" i="18"/>
  <c r="F63" i="18"/>
  <c r="F67" i="18"/>
  <c r="F71" i="18"/>
  <c r="F75" i="18"/>
  <c r="F79" i="18"/>
  <c r="F83" i="18"/>
  <c r="F87" i="18"/>
  <c r="F91" i="18"/>
  <c r="F95" i="18"/>
  <c r="F99" i="18"/>
  <c r="F103" i="18"/>
  <c r="F107" i="18"/>
  <c r="F111" i="18"/>
  <c r="F115" i="18"/>
  <c r="F119" i="18"/>
  <c r="F123" i="18"/>
  <c r="F127" i="18"/>
  <c r="F131" i="18"/>
  <c r="F135" i="18"/>
  <c r="F139" i="18"/>
  <c r="F143" i="18"/>
  <c r="F147" i="18"/>
  <c r="F151" i="18"/>
  <c r="F155" i="18"/>
  <c r="F159" i="18"/>
  <c r="F163" i="18"/>
  <c r="F167" i="18"/>
  <c r="F171" i="18"/>
  <c r="F175" i="18"/>
  <c r="F179" i="18"/>
  <c r="F183" i="18"/>
  <c r="F187" i="18"/>
  <c r="F191" i="18"/>
  <c r="F195" i="18"/>
  <c r="F12" i="18"/>
  <c r="F16" i="18"/>
  <c r="F20" i="18"/>
  <c r="F24" i="18"/>
  <c r="F28" i="18"/>
  <c r="F32" i="18"/>
  <c r="F36" i="18"/>
  <c r="F40" i="18"/>
  <c r="F44" i="18"/>
  <c r="F48" i="18"/>
  <c r="F52" i="18"/>
  <c r="F56" i="18"/>
  <c r="F60" i="18"/>
  <c r="F68" i="18"/>
  <c r="F76" i="18"/>
  <c r="F80" i="18"/>
  <c r="F92" i="18"/>
  <c r="F104" i="18"/>
  <c r="F120" i="18"/>
  <c r="F136" i="18"/>
  <c r="F148" i="18"/>
  <c r="F168" i="18"/>
  <c r="F180" i="18"/>
  <c r="C8" i="16"/>
  <c r="F9" i="16"/>
  <c r="F13" i="16"/>
  <c r="F17" i="16"/>
  <c r="F21" i="16"/>
  <c r="F25" i="16"/>
  <c r="F29" i="16"/>
  <c r="F33" i="16"/>
  <c r="F37" i="16"/>
  <c r="F41" i="16"/>
  <c r="F45" i="16"/>
  <c r="F49" i="16"/>
  <c r="F53" i="16"/>
  <c r="F57" i="16"/>
  <c r="F61" i="16"/>
  <c r="F65" i="16"/>
  <c r="F69" i="16"/>
  <c r="F73" i="16"/>
  <c r="F77" i="16"/>
  <c r="F81" i="16"/>
  <c r="F85" i="16"/>
  <c r="F89" i="16"/>
  <c r="F93" i="16"/>
  <c r="F97" i="16"/>
  <c r="F101" i="16"/>
  <c r="F105" i="16"/>
  <c r="F109" i="16"/>
  <c r="F113" i="16"/>
  <c r="F117" i="16"/>
  <c r="F121" i="16"/>
  <c r="F125" i="16"/>
  <c r="F129" i="16"/>
  <c r="F133" i="16"/>
  <c r="F137" i="16"/>
  <c r="F141" i="16"/>
  <c r="F145" i="16"/>
  <c r="F149" i="16"/>
  <c r="F153" i="16"/>
  <c r="F157" i="16"/>
  <c r="F161" i="16"/>
  <c r="F165" i="16"/>
  <c r="F169" i="16"/>
  <c r="F173" i="16"/>
  <c r="F177" i="16"/>
  <c r="F181" i="16"/>
  <c r="F185" i="16"/>
  <c r="F189" i="16"/>
  <c r="F193" i="16"/>
  <c r="F118" i="16"/>
  <c r="F130" i="16"/>
  <c r="F134" i="16"/>
  <c r="F142" i="16"/>
  <c r="F150" i="16"/>
  <c r="F158" i="16"/>
  <c r="F166" i="16"/>
  <c r="F174" i="16"/>
  <c r="F182" i="16"/>
  <c r="F190" i="16"/>
  <c r="F11" i="16"/>
  <c r="F27" i="16"/>
  <c r="F39" i="16"/>
  <c r="F51" i="16"/>
  <c r="F59" i="16"/>
  <c r="F71" i="16"/>
  <c r="F83" i="16"/>
  <c r="F91" i="16"/>
  <c r="F99" i="16"/>
  <c r="F107" i="16"/>
  <c r="F111" i="16"/>
  <c r="F119" i="16"/>
  <c r="F127" i="16"/>
  <c r="F139" i="16"/>
  <c r="F147" i="16"/>
  <c r="F155" i="16"/>
  <c r="F167" i="16"/>
  <c r="F175" i="16"/>
  <c r="F183" i="16"/>
  <c r="F191" i="16"/>
  <c r="F12" i="16"/>
  <c r="F24" i="16"/>
  <c r="F32" i="16"/>
  <c r="F40" i="16"/>
  <c r="F48" i="16"/>
  <c r="F56" i="16"/>
  <c r="F64" i="16"/>
  <c r="F10" i="16"/>
  <c r="F14" i="16"/>
  <c r="F18" i="16"/>
  <c r="F22" i="16"/>
  <c r="F26" i="16"/>
  <c r="F30" i="16"/>
  <c r="F34" i="16"/>
  <c r="F38" i="16"/>
  <c r="F42" i="16"/>
  <c r="F46" i="16"/>
  <c r="F50" i="16"/>
  <c r="F54" i="16"/>
  <c r="F58" i="16"/>
  <c r="F62" i="16"/>
  <c r="F66" i="16"/>
  <c r="F70" i="16"/>
  <c r="F74" i="16"/>
  <c r="F78" i="16"/>
  <c r="F82" i="16"/>
  <c r="F86" i="16"/>
  <c r="F90" i="16"/>
  <c r="F94" i="16"/>
  <c r="F98" i="16"/>
  <c r="F102" i="16"/>
  <c r="F106" i="16"/>
  <c r="F110" i="16"/>
  <c r="F114" i="16"/>
  <c r="F122" i="16"/>
  <c r="F126" i="16"/>
  <c r="F138" i="16"/>
  <c r="F146" i="16"/>
  <c r="F154" i="16"/>
  <c r="F162" i="16"/>
  <c r="F170" i="16"/>
  <c r="F178" i="16"/>
  <c r="F186" i="16"/>
  <c r="F194" i="16"/>
  <c r="F15" i="16"/>
  <c r="F19" i="16"/>
  <c r="F23" i="16"/>
  <c r="F31" i="16"/>
  <c r="F35" i="16"/>
  <c r="F43" i="16"/>
  <c r="F47" i="16"/>
  <c r="F55" i="16"/>
  <c r="F63" i="16"/>
  <c r="F67" i="16"/>
  <c r="F75" i="16"/>
  <c r="F79" i="16"/>
  <c r="F87" i="16"/>
  <c r="F95" i="16"/>
  <c r="F103" i="16"/>
  <c r="F115" i="16"/>
  <c r="F123" i="16"/>
  <c r="F131" i="16"/>
  <c r="F135" i="16"/>
  <c r="F143" i="16"/>
  <c r="F151" i="16"/>
  <c r="F159" i="16"/>
  <c r="F163" i="16"/>
  <c r="F171" i="16"/>
  <c r="F179" i="16"/>
  <c r="F187" i="16"/>
  <c r="F195" i="16"/>
  <c r="F16" i="16"/>
  <c r="F20" i="16"/>
  <c r="F28" i="16"/>
  <c r="F36" i="16"/>
  <c r="F44" i="16"/>
  <c r="F52" i="16"/>
  <c r="F60" i="16"/>
  <c r="F68" i="16"/>
  <c r="F72" i="16"/>
  <c r="F88" i="16"/>
  <c r="F104" i="16"/>
  <c r="F120" i="16"/>
  <c r="F136" i="16"/>
  <c r="F152" i="16"/>
  <c r="F168" i="16"/>
  <c r="F184" i="16"/>
  <c r="F76" i="16"/>
  <c r="F124" i="16"/>
  <c r="F156" i="16"/>
  <c r="F188" i="16"/>
  <c r="F80" i="16"/>
  <c r="F96" i="16"/>
  <c r="F112" i="16"/>
  <c r="F128" i="16"/>
  <c r="F144" i="16"/>
  <c r="F160" i="16"/>
  <c r="F176" i="16"/>
  <c r="F192" i="16"/>
  <c r="F100" i="16"/>
  <c r="F116" i="16"/>
  <c r="F132" i="16"/>
  <c r="F164" i="16"/>
  <c r="F180" i="16"/>
  <c r="F92" i="16"/>
  <c r="F140" i="16"/>
  <c r="F84" i="16"/>
  <c r="F148" i="16"/>
  <c r="F196" i="16"/>
  <c r="F108" i="16"/>
  <c r="F172" i="16"/>
  <c r="N232" i="16"/>
  <c r="AE202" i="16"/>
  <c r="AE201" i="16"/>
  <c r="AB6" i="16"/>
  <c r="AA6" i="16"/>
  <c r="M6" i="16"/>
  <c r="AA5" i="16"/>
  <c r="M5" i="16"/>
  <c r="AA4" i="16"/>
  <c r="M4" i="16"/>
  <c r="Z202" i="18"/>
  <c r="Y202" i="18"/>
  <c r="Z201" i="18"/>
  <c r="Y201" i="18"/>
  <c r="V6" i="18"/>
  <c r="U6" i="18"/>
  <c r="T6" i="18"/>
  <c r="S6" i="18"/>
  <c r="R6" i="18"/>
  <c r="Q6" i="18"/>
  <c r="P6" i="18"/>
  <c r="O6" i="18"/>
  <c r="N6" i="18"/>
  <c r="M6" i="18"/>
  <c r="S5" i="18"/>
  <c r="R5" i="18"/>
  <c r="Q5" i="18"/>
  <c r="P5" i="18"/>
  <c r="O5" i="18"/>
  <c r="N5" i="18"/>
  <c r="M5" i="18"/>
  <c r="S4" i="18"/>
  <c r="R4" i="18"/>
  <c r="Q4" i="18"/>
  <c r="P4" i="18"/>
  <c r="O4" i="18"/>
  <c r="N4" i="18"/>
  <c r="M4" i="18"/>
  <c r="AL202" i="19"/>
  <c r="AL201" i="19"/>
  <c r="Y202" i="17"/>
  <c r="X202" i="17"/>
  <c r="W202" i="17"/>
  <c r="V202" i="17"/>
  <c r="U202" i="17"/>
  <c r="Y201" i="17"/>
  <c r="X201" i="17"/>
  <c r="W201" i="17"/>
  <c r="V201" i="17"/>
  <c r="U201" i="17"/>
  <c r="V6" i="17"/>
  <c r="U6" i="17"/>
  <c r="T6" i="17"/>
  <c r="S6" i="17"/>
  <c r="P6" i="17"/>
  <c r="O6" i="17"/>
  <c r="N6" i="17"/>
  <c r="M6" i="17"/>
  <c r="U5" i="17"/>
  <c r="T5" i="17"/>
  <c r="S5" i="17"/>
  <c r="P5" i="17"/>
  <c r="O5" i="17"/>
  <c r="N5" i="17"/>
  <c r="U4" i="17"/>
  <c r="T4" i="17"/>
  <c r="S4" i="17"/>
  <c r="P4" i="17"/>
  <c r="O4" i="17"/>
  <c r="N4" i="17"/>
  <c r="N3" i="17" s="1"/>
  <c r="M4" i="17"/>
  <c r="M3" i="17" s="1"/>
  <c r="X6" i="14"/>
  <c r="W6" i="14"/>
  <c r="T6" i="14"/>
  <c r="S6" i="14"/>
  <c r="R6" i="14"/>
  <c r="Q6" i="14"/>
  <c r="P6" i="14"/>
  <c r="O6" i="14"/>
  <c r="N6" i="14"/>
  <c r="M6" i="14"/>
  <c r="S5" i="14"/>
  <c r="R5" i="14"/>
  <c r="Q5" i="14"/>
  <c r="P5" i="14"/>
  <c r="O5" i="14"/>
  <c r="N5" i="14"/>
  <c r="M5" i="14"/>
  <c r="S4" i="14"/>
  <c r="R4" i="14"/>
  <c r="Q4" i="14"/>
  <c r="P4" i="14"/>
  <c r="O4" i="14"/>
  <c r="N4" i="14"/>
  <c r="M4" i="14"/>
  <c r="AJ6" i="2"/>
  <c r="AI6" i="2"/>
  <c r="AH6" i="2"/>
  <c r="AG6" i="2"/>
  <c r="AF6" i="2"/>
  <c r="AE6" i="2"/>
  <c r="AB6" i="2"/>
  <c r="AA6" i="2"/>
  <c r="D55" i="29"/>
  <c r="D54" i="29"/>
  <c r="D53" i="29"/>
  <c r="D52" i="29"/>
  <c r="D51" i="29"/>
  <c r="D50" i="29"/>
  <c r="D49" i="29"/>
  <c r="D34" i="29"/>
  <c r="D33" i="29"/>
  <c r="D32" i="29"/>
  <c r="D31" i="29"/>
  <c r="D30" i="29"/>
  <c r="D29" i="29"/>
  <c r="D28" i="29"/>
  <c r="D8" i="29"/>
  <c r="D9" i="29"/>
  <c r="D10" i="29"/>
  <c r="D11" i="29"/>
  <c r="D12" i="29"/>
  <c r="D13" i="29"/>
  <c r="D7" i="29"/>
  <c r="B174" i="28"/>
  <c r="C174" i="28"/>
  <c r="D174" i="28"/>
  <c r="E174" i="28"/>
  <c r="B144" i="28"/>
  <c r="C144" i="28"/>
  <c r="D144" i="28"/>
  <c r="E144" i="28"/>
  <c r="B101" i="28"/>
  <c r="C101" i="28"/>
  <c r="D101" i="28"/>
  <c r="E101" i="28"/>
  <c r="B129" i="28"/>
  <c r="C129" i="28"/>
  <c r="D129" i="28"/>
  <c r="E129" i="28"/>
  <c r="B255" i="28"/>
  <c r="C255" i="28"/>
  <c r="D255" i="28"/>
  <c r="E255" i="28"/>
  <c r="B210" i="28"/>
  <c r="C210" i="28"/>
  <c r="D210" i="28"/>
  <c r="E210" i="28"/>
  <c r="B64" i="28"/>
  <c r="C64" i="28"/>
  <c r="D64" i="28"/>
  <c r="E64" i="28"/>
  <c r="B106" i="28"/>
  <c r="C106" i="28"/>
  <c r="D106" i="28"/>
  <c r="E106" i="28"/>
  <c r="B142" i="28"/>
  <c r="C142" i="28"/>
  <c r="D142" i="28"/>
  <c r="E142" i="28"/>
  <c r="B42" i="28"/>
  <c r="C42" i="28"/>
  <c r="D42" i="28"/>
  <c r="E42" i="28"/>
  <c r="B130" i="28"/>
  <c r="C130" i="28"/>
  <c r="D130" i="28"/>
  <c r="E130" i="28"/>
  <c r="B186" i="28"/>
  <c r="C186" i="28"/>
  <c r="D186" i="28"/>
  <c r="E186" i="28"/>
  <c r="B119" i="28"/>
  <c r="C119" i="28"/>
  <c r="D119" i="28"/>
  <c r="E119" i="28"/>
  <c r="B109" i="28"/>
  <c r="C109" i="28"/>
  <c r="D109" i="28"/>
  <c r="E109" i="28"/>
  <c r="B118" i="28"/>
  <c r="C118" i="28"/>
  <c r="D118" i="28"/>
  <c r="E118" i="28"/>
  <c r="B256" i="28"/>
  <c r="C256" i="28"/>
  <c r="D256" i="28"/>
  <c r="E256" i="28"/>
  <c r="B46" i="28"/>
  <c r="C46" i="28"/>
  <c r="D46" i="28"/>
  <c r="E46" i="28"/>
  <c r="B172" i="28"/>
  <c r="C172" i="28"/>
  <c r="D172" i="28"/>
  <c r="E172" i="28"/>
  <c r="B47" i="28"/>
  <c r="C47" i="28"/>
  <c r="D47" i="28"/>
  <c r="E47" i="28"/>
  <c r="B132" i="28"/>
  <c r="C132" i="28"/>
  <c r="D132" i="28"/>
  <c r="E132" i="28"/>
  <c r="B116" i="28"/>
  <c r="C116" i="28"/>
  <c r="D116" i="28"/>
  <c r="E116" i="28"/>
  <c r="B211" i="28"/>
  <c r="C211" i="28"/>
  <c r="D211" i="28"/>
  <c r="E211" i="28"/>
  <c r="B188" i="28"/>
  <c r="C188" i="28"/>
  <c r="D188" i="28"/>
  <c r="E188" i="28"/>
  <c r="B257" i="28"/>
  <c r="C257" i="28"/>
  <c r="D257" i="28"/>
  <c r="E257" i="28"/>
  <c r="B146" i="28"/>
  <c r="C146" i="28"/>
  <c r="D146" i="28"/>
  <c r="E146" i="28"/>
  <c r="B258" i="28"/>
  <c r="C258" i="28"/>
  <c r="D258" i="28"/>
  <c r="E258" i="28"/>
  <c r="B194" i="28"/>
  <c r="C194" i="28"/>
  <c r="D194" i="28"/>
  <c r="E194" i="28"/>
  <c r="B54" i="28"/>
  <c r="C54" i="28"/>
  <c r="D54" i="28"/>
  <c r="E54" i="28"/>
  <c r="B259" i="28"/>
  <c r="C259" i="28"/>
  <c r="D259" i="28"/>
  <c r="E259" i="28"/>
  <c r="B136" i="28"/>
  <c r="C136" i="28"/>
  <c r="D136" i="28"/>
  <c r="E136" i="28"/>
  <c r="B163" i="28"/>
  <c r="C163" i="28"/>
  <c r="D163" i="28"/>
  <c r="E163" i="28"/>
  <c r="B196" i="28"/>
  <c r="C196" i="28"/>
  <c r="D196" i="28"/>
  <c r="E196" i="28"/>
  <c r="B52" i="28"/>
  <c r="C52" i="28"/>
  <c r="D52" i="28"/>
  <c r="E52" i="28"/>
  <c r="B125" i="28"/>
  <c r="C125" i="28"/>
  <c r="D125" i="28"/>
  <c r="E125" i="28"/>
  <c r="B140" i="28"/>
  <c r="C140" i="28"/>
  <c r="D140" i="28"/>
  <c r="E140" i="28"/>
  <c r="B160" i="28"/>
  <c r="C160" i="28"/>
  <c r="D160" i="28"/>
  <c r="E160" i="28"/>
  <c r="B203" i="28"/>
  <c r="C203" i="28"/>
  <c r="D203" i="28"/>
  <c r="E203" i="28"/>
  <c r="B108" i="28"/>
  <c r="C108" i="28"/>
  <c r="D108" i="28"/>
  <c r="E108" i="28"/>
  <c r="B209" i="28"/>
  <c r="C209" i="28"/>
  <c r="D209" i="28"/>
  <c r="E209" i="28"/>
  <c r="B162" i="28"/>
  <c r="C162" i="28"/>
  <c r="D162" i="28"/>
  <c r="E162" i="28"/>
  <c r="B74" i="28"/>
  <c r="C74" i="28"/>
  <c r="D74" i="28"/>
  <c r="E74" i="28"/>
  <c r="B176" i="28"/>
  <c r="C176" i="28"/>
  <c r="D176" i="28"/>
  <c r="E176" i="28"/>
  <c r="B127" i="28"/>
  <c r="C127" i="28"/>
  <c r="D127" i="28"/>
  <c r="E127" i="28"/>
  <c r="B217" i="28"/>
  <c r="C217" i="28"/>
  <c r="D217" i="28"/>
  <c r="E217" i="28"/>
  <c r="B173" i="28"/>
  <c r="C173" i="28"/>
  <c r="D173" i="28"/>
  <c r="E173" i="28"/>
  <c r="B45" i="28"/>
  <c r="C45" i="28"/>
  <c r="D45" i="28"/>
  <c r="E45" i="28"/>
  <c r="B218" i="28"/>
  <c r="C218" i="28"/>
  <c r="D218" i="28"/>
  <c r="E218" i="28"/>
  <c r="B159" i="28"/>
  <c r="C159" i="28"/>
  <c r="D159" i="28"/>
  <c r="E159" i="28"/>
  <c r="B69" i="28"/>
  <c r="C69" i="28"/>
  <c r="D69" i="28"/>
  <c r="E69" i="28"/>
  <c r="B133" i="28"/>
  <c r="C133" i="28"/>
  <c r="D133" i="28"/>
  <c r="E133" i="28"/>
  <c r="B219" i="28"/>
  <c r="C219" i="28"/>
  <c r="D219" i="28"/>
  <c r="E219" i="28"/>
  <c r="B220" i="28"/>
  <c r="C220" i="28"/>
  <c r="D220" i="28"/>
  <c r="E220" i="28"/>
  <c r="B221" i="28"/>
  <c r="C221" i="28"/>
  <c r="D221" i="28"/>
  <c r="E221" i="28"/>
  <c r="B147" i="28"/>
  <c r="C147" i="28"/>
  <c r="D147" i="28"/>
  <c r="E147" i="28"/>
  <c r="B171" i="28"/>
  <c r="C171" i="28"/>
  <c r="D171" i="28"/>
  <c r="E171" i="28"/>
  <c r="B77" i="28"/>
  <c r="C77" i="28"/>
  <c r="D77" i="28"/>
  <c r="E77" i="28"/>
  <c r="B222" i="28"/>
  <c r="C222" i="28"/>
  <c r="D222" i="28"/>
  <c r="E222" i="28"/>
  <c r="B50" i="28"/>
  <c r="C50" i="28"/>
  <c r="D50" i="28"/>
  <c r="E50" i="28"/>
  <c r="B63" i="28"/>
  <c r="C63" i="28"/>
  <c r="D63" i="28"/>
  <c r="E63" i="28"/>
  <c r="B223" i="28"/>
  <c r="C223" i="28"/>
  <c r="D223" i="28"/>
  <c r="E223" i="28"/>
  <c r="B157" i="28"/>
  <c r="C157" i="28"/>
  <c r="D157" i="28"/>
  <c r="E157" i="28"/>
  <c r="B115" i="28"/>
  <c r="C115" i="28"/>
  <c r="D115" i="28"/>
  <c r="E115" i="28"/>
  <c r="B179" i="28"/>
  <c r="C179" i="28"/>
  <c r="D179" i="28"/>
  <c r="E179" i="28"/>
  <c r="B102" i="28"/>
  <c r="C102" i="28"/>
  <c r="D102" i="28"/>
  <c r="E102" i="28"/>
  <c r="B224" i="28"/>
  <c r="C224" i="28"/>
  <c r="D224" i="28"/>
  <c r="E224" i="28"/>
  <c r="B181" i="28"/>
  <c r="C181" i="28"/>
  <c r="D181" i="28"/>
  <c r="E181" i="28"/>
  <c r="B225" i="28"/>
  <c r="C225" i="28"/>
  <c r="D225" i="28"/>
  <c r="E225" i="28"/>
  <c r="B105" i="28"/>
  <c r="C105" i="28"/>
  <c r="D105" i="28"/>
  <c r="E105" i="28"/>
  <c r="B95" i="28"/>
  <c r="C95" i="28"/>
  <c r="D95" i="28"/>
  <c r="E95" i="28"/>
  <c r="B139" i="28"/>
  <c r="C139" i="28"/>
  <c r="D139" i="28"/>
  <c r="E139" i="28"/>
  <c r="B82" i="28"/>
  <c r="C82" i="28"/>
  <c r="D82" i="28"/>
  <c r="E82" i="28"/>
  <c r="B55" i="28"/>
  <c r="C55" i="28"/>
  <c r="D55" i="28"/>
  <c r="E55" i="28"/>
  <c r="B67" i="28"/>
  <c r="C67" i="28"/>
  <c r="D67" i="28"/>
  <c r="E67" i="28"/>
  <c r="B59" i="28"/>
  <c r="C59" i="28"/>
  <c r="D59" i="28"/>
  <c r="E59" i="28"/>
  <c r="B138" i="28"/>
  <c r="C138" i="28"/>
  <c r="D138" i="28"/>
  <c r="E138" i="28"/>
  <c r="B226" i="28"/>
  <c r="C226" i="28"/>
  <c r="D226" i="28"/>
  <c r="E226" i="28"/>
  <c r="B93" i="28"/>
  <c r="C93" i="28"/>
  <c r="D93" i="28"/>
  <c r="E93" i="28"/>
  <c r="B121" i="28"/>
  <c r="C121" i="28"/>
  <c r="D121" i="28"/>
  <c r="E121" i="28"/>
  <c r="B227" i="28"/>
  <c r="C227" i="28"/>
  <c r="D227" i="28"/>
  <c r="E227" i="28"/>
  <c r="B228" i="28"/>
  <c r="C228" i="28"/>
  <c r="D228" i="28"/>
  <c r="E228" i="28"/>
  <c r="B213" i="28"/>
  <c r="C213" i="28"/>
  <c r="D213" i="28"/>
  <c r="E213" i="28"/>
  <c r="B229" i="28"/>
  <c r="C229" i="28"/>
  <c r="D229" i="28"/>
  <c r="E229" i="28"/>
  <c r="B230" i="28"/>
  <c r="C230" i="28"/>
  <c r="D230" i="28"/>
  <c r="E230" i="28"/>
  <c r="B231" i="28"/>
  <c r="C231" i="28"/>
  <c r="D231" i="28"/>
  <c r="E231" i="28"/>
  <c r="B165" i="28"/>
  <c r="C165" i="28"/>
  <c r="D165" i="28"/>
  <c r="E165" i="28"/>
  <c r="B232" i="28"/>
  <c r="C232" i="28"/>
  <c r="D232" i="28"/>
  <c r="E232" i="28"/>
  <c r="B87" i="28"/>
  <c r="C87" i="28"/>
  <c r="D87" i="28"/>
  <c r="E87" i="28"/>
  <c r="B113" i="28"/>
  <c r="C113" i="28"/>
  <c r="D113" i="28"/>
  <c r="E113" i="28"/>
  <c r="B190" i="28"/>
  <c r="C190" i="28"/>
  <c r="D190" i="28"/>
  <c r="E190" i="28"/>
  <c r="B61" i="28"/>
  <c r="C61" i="28"/>
  <c r="D61" i="28"/>
  <c r="E61" i="28"/>
  <c r="B148" i="28"/>
  <c r="C148" i="28"/>
  <c r="D148" i="28"/>
  <c r="E148" i="28"/>
  <c r="B164" i="28"/>
  <c r="C164" i="28"/>
  <c r="D164" i="28"/>
  <c r="E164" i="28"/>
  <c r="B189" i="28"/>
  <c r="C189" i="28"/>
  <c r="D189" i="28"/>
  <c r="E189" i="28"/>
  <c r="B44" i="28"/>
  <c r="C44" i="28"/>
  <c r="D44" i="28"/>
  <c r="E44" i="28"/>
  <c r="B233" i="28"/>
  <c r="C233" i="28"/>
  <c r="D233" i="28"/>
  <c r="E233" i="28"/>
  <c r="B83" i="28"/>
  <c r="C83" i="28"/>
  <c r="D83" i="28"/>
  <c r="E83" i="28"/>
  <c r="B182" i="28"/>
  <c r="C182" i="28"/>
  <c r="D182" i="28"/>
  <c r="E182" i="28"/>
  <c r="B234" i="28"/>
  <c r="C234" i="28"/>
  <c r="D234" i="28"/>
  <c r="E234" i="28"/>
  <c r="B117" i="28"/>
  <c r="C117" i="28"/>
  <c r="D117" i="28"/>
  <c r="E117" i="28"/>
  <c r="B114" i="28"/>
  <c r="C114" i="28"/>
  <c r="D114" i="28"/>
  <c r="E114" i="28"/>
  <c r="B183" i="28"/>
  <c r="C183" i="28"/>
  <c r="D183" i="28"/>
  <c r="E183" i="28"/>
  <c r="B145" i="28"/>
  <c r="C145" i="28"/>
  <c r="D145" i="28"/>
  <c r="E145" i="28"/>
  <c r="B110" i="28"/>
  <c r="C110" i="28"/>
  <c r="D110" i="28"/>
  <c r="E110" i="28"/>
  <c r="B235" i="28"/>
  <c r="C235" i="28"/>
  <c r="D235" i="28"/>
  <c r="E235" i="28"/>
  <c r="B99" i="28"/>
  <c r="C99" i="28"/>
  <c r="D99" i="28"/>
  <c r="E99" i="28"/>
  <c r="B73" i="28"/>
  <c r="C73" i="28"/>
  <c r="D73" i="28"/>
  <c r="E73" i="28"/>
  <c r="B151" i="28"/>
  <c r="C151" i="28"/>
  <c r="D151" i="28"/>
  <c r="E151" i="28"/>
  <c r="B91" i="28"/>
  <c r="C91" i="28"/>
  <c r="D91" i="28"/>
  <c r="E91" i="28"/>
  <c r="B180" i="28"/>
  <c r="C180" i="28"/>
  <c r="D180" i="28"/>
  <c r="E180" i="28"/>
  <c r="B236" i="28"/>
  <c r="C236" i="28"/>
  <c r="D236" i="28"/>
  <c r="E236" i="28"/>
  <c r="B161" i="28"/>
  <c r="C161" i="28"/>
  <c r="D161" i="28"/>
  <c r="E161" i="28"/>
  <c r="B75" i="28"/>
  <c r="C75" i="28"/>
  <c r="D75" i="28"/>
  <c r="E75" i="28"/>
  <c r="B237" i="28"/>
  <c r="C237" i="28"/>
  <c r="D237" i="28"/>
  <c r="E237" i="28"/>
  <c r="B154" i="28"/>
  <c r="C154" i="28"/>
  <c r="D154" i="28"/>
  <c r="E154" i="28"/>
  <c r="B238" i="28"/>
  <c r="C238" i="28"/>
  <c r="D238" i="28"/>
  <c r="E238" i="28"/>
  <c r="B79" i="28"/>
  <c r="C79" i="28"/>
  <c r="D79" i="28"/>
  <c r="E79" i="28"/>
  <c r="B184" i="28"/>
  <c r="C184" i="28"/>
  <c r="D184" i="28"/>
  <c r="E184" i="28"/>
  <c r="B43" i="28"/>
  <c r="C43" i="28"/>
  <c r="D43" i="28"/>
  <c r="E43" i="28"/>
  <c r="B149" i="28"/>
  <c r="C149" i="28"/>
  <c r="D149" i="28"/>
  <c r="E149" i="28"/>
  <c r="B86" i="28"/>
  <c r="C86" i="28"/>
  <c r="D86" i="28"/>
  <c r="E86" i="28"/>
  <c r="B239" i="28"/>
  <c r="C239" i="28"/>
  <c r="D239" i="28"/>
  <c r="E239" i="28"/>
  <c r="B135" i="28"/>
  <c r="C135" i="28"/>
  <c r="D135" i="28"/>
  <c r="E135" i="28"/>
  <c r="B240" i="28"/>
  <c r="C240" i="28"/>
  <c r="D240" i="28"/>
  <c r="E240" i="28"/>
  <c r="B131" i="28"/>
  <c r="C131" i="28"/>
  <c r="D131" i="28"/>
  <c r="E131" i="28"/>
  <c r="B195" i="28"/>
  <c r="C195" i="28"/>
  <c r="D195" i="28"/>
  <c r="E195" i="28"/>
  <c r="B206" i="28"/>
  <c r="C206" i="28"/>
  <c r="D206" i="28"/>
  <c r="E206" i="28"/>
  <c r="B212" i="28"/>
  <c r="C212" i="28"/>
  <c r="D212" i="28"/>
  <c r="E212" i="28"/>
  <c r="B241" i="28"/>
  <c r="C241" i="28"/>
  <c r="D241" i="28"/>
  <c r="E241" i="28"/>
  <c r="B207" i="28"/>
  <c r="C207" i="28"/>
  <c r="D207" i="28"/>
  <c r="E207" i="28"/>
  <c r="B111" i="28"/>
  <c r="C111" i="28"/>
  <c r="D111" i="28"/>
  <c r="E111" i="28"/>
  <c r="B126" i="28"/>
  <c r="C126" i="28"/>
  <c r="D126" i="28"/>
  <c r="E126" i="28"/>
  <c r="B103" i="28"/>
  <c r="C103" i="28"/>
  <c r="D103" i="28"/>
  <c r="E103" i="28"/>
  <c r="B57" i="28"/>
  <c r="C57" i="28"/>
  <c r="D57" i="28"/>
  <c r="E57" i="28"/>
  <c r="B97" i="28"/>
  <c r="C97" i="28"/>
  <c r="D97" i="28"/>
  <c r="E97" i="28"/>
  <c r="B192" i="28"/>
  <c r="C192" i="28"/>
  <c r="D192" i="28"/>
  <c r="E192" i="28"/>
  <c r="B152" i="28"/>
  <c r="C152" i="28"/>
  <c r="D152" i="28"/>
  <c r="E152" i="28"/>
  <c r="B177" i="28"/>
  <c r="C177" i="28"/>
  <c r="D177" i="28"/>
  <c r="E177" i="28"/>
  <c r="B200" i="28"/>
  <c r="C200" i="28"/>
  <c r="D200" i="28"/>
  <c r="E200" i="28"/>
  <c r="B242" i="28"/>
  <c r="C242" i="28"/>
  <c r="D242" i="28"/>
  <c r="E242" i="28"/>
  <c r="B88" i="28"/>
  <c r="C88" i="28"/>
  <c r="D88" i="28"/>
  <c r="E88" i="28"/>
  <c r="B53" i="28"/>
  <c r="C53" i="28"/>
  <c r="D53" i="28"/>
  <c r="E53" i="28"/>
  <c r="B81" i="28"/>
  <c r="C81" i="28"/>
  <c r="D81" i="28"/>
  <c r="E81" i="28"/>
  <c r="B137" i="28"/>
  <c r="C137" i="28"/>
  <c r="D137" i="28"/>
  <c r="E137" i="28"/>
  <c r="B199" i="28"/>
  <c r="C199" i="28"/>
  <c r="D199" i="28"/>
  <c r="E199" i="28"/>
  <c r="B243" i="28"/>
  <c r="C243" i="28"/>
  <c r="D243" i="28"/>
  <c r="E243" i="28"/>
  <c r="B58" i="28"/>
  <c r="C58" i="28"/>
  <c r="D58" i="28"/>
  <c r="E58" i="28"/>
  <c r="B204" i="28"/>
  <c r="C204" i="28"/>
  <c r="D204" i="28"/>
  <c r="E204" i="28"/>
  <c r="B244" i="28"/>
  <c r="C244" i="28"/>
  <c r="D244" i="28"/>
  <c r="E244" i="28"/>
  <c r="B185" i="28"/>
  <c r="C185" i="28"/>
  <c r="D185" i="28"/>
  <c r="E185" i="28"/>
  <c r="B245" i="28"/>
  <c r="C245" i="28"/>
  <c r="D245" i="28"/>
  <c r="E245" i="28"/>
  <c r="B246" i="28"/>
  <c r="C246" i="28"/>
  <c r="D246" i="28"/>
  <c r="E246" i="28"/>
  <c r="B167" i="28"/>
  <c r="C167" i="28"/>
  <c r="D167" i="28"/>
  <c r="E167" i="28"/>
  <c r="B60" i="28"/>
  <c r="C60" i="28"/>
  <c r="D60" i="28"/>
  <c r="E60" i="28"/>
  <c r="B247" i="28"/>
  <c r="C247" i="28"/>
  <c r="D247" i="28"/>
  <c r="E247" i="28"/>
  <c r="B170" i="28"/>
  <c r="C170" i="28"/>
  <c r="D170" i="28"/>
  <c r="E170" i="28"/>
  <c r="B134" i="28"/>
  <c r="C134" i="28"/>
  <c r="D134" i="28"/>
  <c r="E134" i="28"/>
  <c r="B215" i="28"/>
  <c r="C215" i="28"/>
  <c r="D215" i="28"/>
  <c r="E215" i="28"/>
  <c r="B96" i="28"/>
  <c r="C96" i="28"/>
  <c r="D96" i="28"/>
  <c r="E96" i="28"/>
  <c r="B248" i="28"/>
  <c r="C248" i="28"/>
  <c r="D248" i="28"/>
  <c r="E248" i="28"/>
  <c r="B208" i="28"/>
  <c r="C208" i="28"/>
  <c r="D208" i="28"/>
  <c r="E208" i="28"/>
  <c r="B80" i="28"/>
  <c r="C80" i="28"/>
  <c r="D80" i="28"/>
  <c r="E80" i="28"/>
  <c r="B249" i="28"/>
  <c r="C249" i="28"/>
  <c r="D249" i="28"/>
  <c r="E249" i="28"/>
  <c r="B78" i="28"/>
  <c r="C78" i="28"/>
  <c r="D78" i="28"/>
  <c r="E78" i="28"/>
  <c r="B250" i="28"/>
  <c r="C250" i="28"/>
  <c r="D250" i="28"/>
  <c r="E250" i="28"/>
  <c r="B89" i="28"/>
  <c r="C89" i="28"/>
  <c r="D89" i="28"/>
  <c r="E89" i="28"/>
  <c r="B251" i="28"/>
  <c r="C251" i="28"/>
  <c r="D251" i="28"/>
  <c r="E251" i="28"/>
  <c r="B66" i="28"/>
  <c r="C66" i="28"/>
  <c r="D66" i="28"/>
  <c r="E66" i="28"/>
  <c r="B123" i="28"/>
  <c r="C123" i="28"/>
  <c r="D123" i="28"/>
  <c r="E123" i="28"/>
  <c r="B191" i="28"/>
  <c r="C191" i="28"/>
  <c r="D191" i="28"/>
  <c r="E191" i="28"/>
  <c r="B51" i="28"/>
  <c r="C51" i="28"/>
  <c r="D51" i="28"/>
  <c r="E51" i="28"/>
  <c r="B94" i="28"/>
  <c r="C94" i="28"/>
  <c r="D94" i="28"/>
  <c r="E94" i="28"/>
  <c r="B252" i="28"/>
  <c r="C252" i="28"/>
  <c r="D252" i="28"/>
  <c r="E252" i="28"/>
  <c r="B253" i="28"/>
  <c r="C253" i="28"/>
  <c r="D253" i="28"/>
  <c r="E253" i="28"/>
  <c r="B124" i="28"/>
  <c r="C124" i="28"/>
  <c r="D124" i="28"/>
  <c r="E124" i="28"/>
  <c r="B49" i="28"/>
  <c r="C49" i="28"/>
  <c r="D49" i="28"/>
  <c r="E49" i="28"/>
  <c r="B56" i="28"/>
  <c r="C56" i="28"/>
  <c r="D56" i="28"/>
  <c r="E56" i="28"/>
  <c r="B254" i="28"/>
  <c r="C254" i="28"/>
  <c r="D254" i="28"/>
  <c r="E254" i="28"/>
  <c r="B178" i="28"/>
  <c r="C178" i="28"/>
  <c r="D178" i="28"/>
  <c r="E178" i="28"/>
  <c r="B128" i="28"/>
  <c r="C128" i="28"/>
  <c r="D128" i="28"/>
  <c r="E128" i="28"/>
  <c r="B153" i="28"/>
  <c r="C153" i="28"/>
  <c r="D153" i="28"/>
  <c r="E153" i="28"/>
  <c r="B187" i="28"/>
  <c r="C187" i="28"/>
  <c r="D187" i="28"/>
  <c r="E187" i="28"/>
  <c r="AM7" i="1"/>
  <c r="AN7" i="1"/>
  <c r="O7" i="1" s="1"/>
  <c r="AM8" i="1"/>
  <c r="AN8" i="1"/>
  <c r="O8" i="1" s="1"/>
  <c r="AM9" i="1"/>
  <c r="AN9" i="1"/>
  <c r="O9" i="1" s="1"/>
  <c r="AM10" i="1"/>
  <c r="L10" i="1" s="1"/>
  <c r="AN10" i="1"/>
  <c r="O10" i="1" s="1"/>
  <c r="AM11" i="1"/>
  <c r="AN11" i="1"/>
  <c r="O11" i="1" s="1"/>
  <c r="AM12" i="1"/>
  <c r="AN12" i="1"/>
  <c r="O12" i="1" s="1"/>
  <c r="AM13" i="1"/>
  <c r="L13" i="1" s="1"/>
  <c r="AN13" i="1"/>
  <c r="AM14" i="1"/>
  <c r="L14" i="1" s="1"/>
  <c r="AN14" i="1"/>
  <c r="O14" i="1" s="1"/>
  <c r="AM15" i="1"/>
  <c r="L15" i="1" s="1"/>
  <c r="AN15" i="1"/>
  <c r="O15" i="1" s="1"/>
  <c r="AM16" i="1"/>
  <c r="AN16" i="1"/>
  <c r="O16" i="1" s="1"/>
  <c r="AM17" i="1"/>
  <c r="L17" i="1" s="1"/>
  <c r="AN17" i="1"/>
  <c r="O17" i="1" s="1"/>
  <c r="AM18" i="1"/>
  <c r="AN18" i="1"/>
  <c r="O18" i="1" s="1"/>
  <c r="AM19" i="1"/>
  <c r="L19" i="1" s="1"/>
  <c r="AN19" i="1"/>
  <c r="O19" i="1" s="1"/>
  <c r="AM20" i="1"/>
  <c r="AN20" i="1"/>
  <c r="O20" i="1" s="1"/>
  <c r="AM21" i="1"/>
  <c r="L21" i="1" s="1"/>
  <c r="AN21" i="1"/>
  <c r="O21" i="1" s="1"/>
  <c r="AM22" i="1"/>
  <c r="L22" i="1" s="1"/>
  <c r="AN22" i="1"/>
  <c r="O22" i="1" s="1"/>
  <c r="AM23" i="1"/>
  <c r="L23" i="1" s="1"/>
  <c r="AN23" i="1"/>
  <c r="O23" i="1" s="1"/>
  <c r="AM24" i="1"/>
  <c r="AN24" i="1"/>
  <c r="O24" i="1" s="1"/>
  <c r="AM25" i="1"/>
  <c r="AN25" i="1"/>
  <c r="O25" i="1" s="1"/>
  <c r="AM26" i="1"/>
  <c r="L26" i="1" s="1"/>
  <c r="AN26" i="1"/>
  <c r="AM27" i="1"/>
  <c r="AN27" i="1"/>
  <c r="O27" i="1" s="1"/>
  <c r="AM28" i="1"/>
  <c r="L28" i="1" s="1"/>
  <c r="AN28" i="1"/>
  <c r="O28" i="1" s="1"/>
  <c r="AM29" i="1"/>
  <c r="AN29" i="1"/>
  <c r="O29" i="1" s="1"/>
  <c r="AM30" i="1"/>
  <c r="L30" i="1" s="1"/>
  <c r="AN30" i="1"/>
  <c r="O30" i="1" s="1"/>
  <c r="AM31" i="1"/>
  <c r="L31" i="1" s="1"/>
  <c r="AN31" i="1"/>
  <c r="O31" i="1" s="1"/>
  <c r="AM32" i="1"/>
  <c r="AN32" i="1"/>
  <c r="O32" i="1" s="1"/>
  <c r="AM33" i="1"/>
  <c r="AN33" i="1"/>
  <c r="O33" i="1" s="1"/>
  <c r="AM34" i="1"/>
  <c r="L34" i="1" s="1"/>
  <c r="AN34" i="1"/>
  <c r="AM35" i="1"/>
  <c r="L35" i="1" s="1"/>
  <c r="AN35" i="1"/>
  <c r="O35" i="1" s="1"/>
  <c r="AM36" i="1"/>
  <c r="L36" i="1" s="1"/>
  <c r="AN36" i="1"/>
  <c r="O36" i="1" s="1"/>
  <c r="AM37" i="1"/>
  <c r="AN37" i="1"/>
  <c r="O37" i="1" s="1"/>
  <c r="AM38" i="1"/>
  <c r="L38" i="1" s="1"/>
  <c r="AN38" i="1"/>
  <c r="O38" i="1" s="1"/>
  <c r="AM39" i="1"/>
  <c r="AN39" i="1"/>
  <c r="O39" i="1" s="1"/>
  <c r="AM40" i="1"/>
  <c r="AN40" i="1"/>
  <c r="O40" i="1" s="1"/>
  <c r="AM41" i="1"/>
  <c r="AN41" i="1"/>
  <c r="O41" i="1" s="1"/>
  <c r="AM42" i="1"/>
  <c r="L42" i="1" s="1"/>
  <c r="AN42" i="1"/>
  <c r="AM43" i="1"/>
  <c r="L43" i="1" s="1"/>
  <c r="AN43" i="1"/>
  <c r="AM44" i="1"/>
  <c r="AN44" i="1"/>
  <c r="O44" i="1" s="1"/>
  <c r="AM45" i="1"/>
  <c r="AN45" i="1"/>
  <c r="O45" i="1" s="1"/>
  <c r="AM46" i="1"/>
  <c r="AN46" i="1"/>
  <c r="O46" i="1" s="1"/>
  <c r="AM47" i="1"/>
  <c r="L47" i="1" s="1"/>
  <c r="AN47" i="1"/>
  <c r="O47" i="1" s="1"/>
  <c r="AM48" i="1"/>
  <c r="L48" i="1" s="1"/>
  <c r="AN48" i="1"/>
  <c r="O48" i="1" s="1"/>
  <c r="AM49" i="1"/>
  <c r="AN49" i="1"/>
  <c r="O49" i="1" s="1"/>
  <c r="AM50" i="1"/>
  <c r="AN50" i="1"/>
  <c r="O50" i="1" s="1"/>
  <c r="AM51" i="1"/>
  <c r="L51" i="1" s="1"/>
  <c r="AN51" i="1"/>
  <c r="O51" i="1" s="1"/>
  <c r="AM52" i="1"/>
  <c r="AN52" i="1"/>
  <c r="O52" i="1" s="1"/>
  <c r="AM53" i="1"/>
  <c r="L53" i="1" s="1"/>
  <c r="AN53" i="1"/>
  <c r="AM54" i="1"/>
  <c r="AN54" i="1"/>
  <c r="O54" i="1" s="1"/>
  <c r="AM55" i="1"/>
  <c r="L55" i="1" s="1"/>
  <c r="AN55" i="1"/>
  <c r="O55" i="1" s="1"/>
  <c r="AM56" i="1"/>
  <c r="AN56" i="1"/>
  <c r="O56" i="1" s="1"/>
  <c r="AM57" i="1"/>
  <c r="L57" i="1" s="1"/>
  <c r="AN57" i="1"/>
  <c r="AM58" i="1"/>
  <c r="AN58" i="1"/>
  <c r="O58" i="1" s="1"/>
  <c r="AM59" i="1"/>
  <c r="L59" i="1" s="1"/>
  <c r="AN59" i="1"/>
  <c r="O59" i="1" s="1"/>
  <c r="AM60" i="1"/>
  <c r="AN60" i="1"/>
  <c r="O60" i="1" s="1"/>
  <c r="AM61" i="1"/>
  <c r="L61" i="1" s="1"/>
  <c r="AN61" i="1"/>
  <c r="AM62" i="1"/>
  <c r="AN62" i="1"/>
  <c r="O62" i="1" s="1"/>
  <c r="AM63" i="1"/>
  <c r="L63" i="1" s="1"/>
  <c r="AN63" i="1"/>
  <c r="O63" i="1" s="1"/>
  <c r="AM64" i="1"/>
  <c r="AN64" i="1"/>
  <c r="O64" i="1" s="1"/>
  <c r="AM65" i="1"/>
  <c r="AN65" i="1"/>
  <c r="O65" i="1" s="1"/>
  <c r="AM66" i="1"/>
  <c r="L66" i="1" s="1"/>
  <c r="AN66" i="1"/>
  <c r="O66" i="1" s="1"/>
  <c r="AM67" i="1"/>
  <c r="L67" i="1" s="1"/>
  <c r="AN67" i="1"/>
  <c r="O67" i="1" s="1"/>
  <c r="AM68" i="1"/>
  <c r="AN68" i="1"/>
  <c r="O68" i="1" s="1"/>
  <c r="AM69" i="1"/>
  <c r="L69" i="1" s="1"/>
  <c r="AN69" i="1"/>
  <c r="AM70" i="1"/>
  <c r="L70" i="1" s="1"/>
  <c r="AN70" i="1"/>
  <c r="O70" i="1" s="1"/>
  <c r="AM71" i="1"/>
  <c r="L71" i="1" s="1"/>
  <c r="AN71" i="1"/>
  <c r="O71" i="1" s="1"/>
  <c r="AM72" i="1"/>
  <c r="AN72" i="1"/>
  <c r="O72" i="1" s="1"/>
  <c r="AM73" i="1"/>
  <c r="L73" i="1" s="1"/>
  <c r="AN73" i="1"/>
  <c r="O73" i="1" s="1"/>
  <c r="AM74" i="1"/>
  <c r="AN74" i="1"/>
  <c r="O74" i="1" s="1"/>
  <c r="AM75" i="1"/>
  <c r="AN75" i="1"/>
  <c r="O75" i="1" s="1"/>
  <c r="AM76" i="1"/>
  <c r="AN76" i="1"/>
  <c r="O76" i="1" s="1"/>
  <c r="AM77" i="1"/>
  <c r="AN77" i="1"/>
  <c r="O77" i="1" s="1"/>
  <c r="AM78" i="1"/>
  <c r="L78" i="1" s="1"/>
  <c r="AN78" i="1"/>
  <c r="AM79" i="1"/>
  <c r="AN79" i="1"/>
  <c r="O79" i="1" s="1"/>
  <c r="AM80" i="1"/>
  <c r="L80" i="1" s="1"/>
  <c r="AN80" i="1"/>
  <c r="AM81" i="1"/>
  <c r="AN81" i="1"/>
  <c r="O81" i="1" s="1"/>
  <c r="AM82" i="1"/>
  <c r="L82" i="1" s="1"/>
  <c r="AN82" i="1"/>
  <c r="AM83" i="1"/>
  <c r="AN83" i="1"/>
  <c r="O83" i="1" s="1"/>
  <c r="AM84" i="1"/>
  <c r="L84" i="1" s="1"/>
  <c r="AN84" i="1"/>
  <c r="O84" i="1" s="1"/>
  <c r="AM85" i="1"/>
  <c r="AN85" i="1"/>
  <c r="O85" i="1" s="1"/>
  <c r="AM86" i="1"/>
  <c r="AN86" i="1"/>
  <c r="O86" i="1" s="1"/>
  <c r="AM87" i="1"/>
  <c r="L87" i="1" s="1"/>
  <c r="AN87" i="1"/>
  <c r="O87" i="1" s="1"/>
  <c r="AM88" i="1"/>
  <c r="L88" i="1" s="1"/>
  <c r="AN88" i="1"/>
  <c r="O88" i="1" s="1"/>
  <c r="AM89" i="1"/>
  <c r="AN89" i="1"/>
  <c r="O89" i="1" s="1"/>
  <c r="AM90" i="1"/>
  <c r="AN90" i="1"/>
  <c r="O90" i="1" s="1"/>
  <c r="AM91" i="1"/>
  <c r="L91" i="1" s="1"/>
  <c r="AN91" i="1"/>
  <c r="O91" i="1" s="1"/>
  <c r="AM92" i="1"/>
  <c r="L92" i="1" s="1"/>
  <c r="AN92" i="1"/>
  <c r="O92" i="1" s="1"/>
  <c r="AM93" i="1"/>
  <c r="AN93" i="1"/>
  <c r="O93" i="1" s="1"/>
  <c r="AM94" i="1"/>
  <c r="L94" i="1" s="1"/>
  <c r="AN94" i="1"/>
  <c r="AM95" i="1"/>
  <c r="L95" i="1" s="1"/>
  <c r="AN95" i="1"/>
  <c r="O95" i="1" s="1"/>
  <c r="AM96" i="1"/>
  <c r="AN96" i="1"/>
  <c r="O96" i="1" s="1"/>
  <c r="AM97" i="1"/>
  <c r="AN97" i="1"/>
  <c r="O97" i="1" s="1"/>
  <c r="AM98" i="1"/>
  <c r="L98" i="1" s="1"/>
  <c r="AN98" i="1"/>
  <c r="AM99" i="1"/>
  <c r="L99" i="1" s="1"/>
  <c r="AN99" i="1"/>
  <c r="O99" i="1" s="1"/>
  <c r="AM100" i="1"/>
  <c r="L100" i="1" s="1"/>
  <c r="AN100" i="1"/>
  <c r="O100" i="1" s="1"/>
  <c r="AM101" i="1"/>
  <c r="AN101" i="1"/>
  <c r="O101" i="1" s="1"/>
  <c r="AM102" i="1"/>
  <c r="AN102" i="1"/>
  <c r="O102" i="1" s="1"/>
  <c r="AM103" i="1"/>
  <c r="L103" i="1" s="1"/>
  <c r="AN103" i="1"/>
  <c r="AM104" i="1"/>
  <c r="AN104" i="1"/>
  <c r="O104" i="1" s="1"/>
  <c r="AM105" i="1"/>
  <c r="L105" i="1" s="1"/>
  <c r="AN105" i="1"/>
  <c r="O105" i="1" s="1"/>
  <c r="AM106" i="1"/>
  <c r="AN106" i="1"/>
  <c r="O106" i="1" s="1"/>
  <c r="AM107" i="1"/>
  <c r="L107" i="1" s="1"/>
  <c r="AN107" i="1"/>
  <c r="AM108" i="1"/>
  <c r="L108" i="1" s="1"/>
  <c r="AN108" i="1"/>
  <c r="O108" i="1" s="1"/>
  <c r="AM109" i="1"/>
  <c r="AN109" i="1"/>
  <c r="O109" i="1" s="1"/>
  <c r="AM110" i="1"/>
  <c r="AN110" i="1"/>
  <c r="O110" i="1" s="1"/>
  <c r="AM111" i="1"/>
  <c r="L111" i="1" s="1"/>
  <c r="AN111" i="1"/>
  <c r="O111" i="1" s="1"/>
  <c r="AM112" i="1"/>
  <c r="L112" i="1" s="1"/>
  <c r="AN112" i="1"/>
  <c r="O112" i="1" s="1"/>
  <c r="AM113" i="1"/>
  <c r="L113" i="1" s="1"/>
  <c r="AN113" i="1"/>
  <c r="O113" i="1" s="1"/>
  <c r="AM114" i="1"/>
  <c r="AN114" i="1"/>
  <c r="O114" i="1" s="1"/>
  <c r="AM115" i="1"/>
  <c r="AN115" i="1"/>
  <c r="O115" i="1" s="1"/>
  <c r="AM116" i="1"/>
  <c r="L116" i="1" s="1"/>
  <c r="AN116" i="1"/>
  <c r="O116" i="1" s="1"/>
  <c r="AM117" i="1"/>
  <c r="L117" i="1" s="1"/>
  <c r="AN117" i="1"/>
  <c r="O117" i="1" s="1"/>
  <c r="AM118" i="1"/>
  <c r="AN118" i="1"/>
  <c r="O118" i="1" s="1"/>
  <c r="AM119" i="1"/>
  <c r="L119" i="1" s="1"/>
  <c r="AN119" i="1"/>
  <c r="AM120" i="1"/>
  <c r="L120" i="1" s="1"/>
  <c r="AN120" i="1"/>
  <c r="O120" i="1" s="1"/>
  <c r="AM121" i="1"/>
  <c r="L121" i="1" s="1"/>
  <c r="AN121" i="1"/>
  <c r="O121" i="1" s="1"/>
  <c r="AM122" i="1"/>
  <c r="AN122" i="1"/>
  <c r="O122" i="1" s="1"/>
  <c r="AM123" i="1"/>
  <c r="L123" i="1" s="1"/>
  <c r="AN123" i="1"/>
  <c r="O123" i="1" s="1"/>
  <c r="AM124" i="1"/>
  <c r="L124" i="1" s="1"/>
  <c r="AN124" i="1"/>
  <c r="O124" i="1" s="1"/>
  <c r="AM125" i="1"/>
  <c r="L125" i="1" s="1"/>
  <c r="AN125" i="1"/>
  <c r="O125" i="1" s="1"/>
  <c r="AM126" i="1"/>
  <c r="AN126" i="1"/>
  <c r="O126" i="1" s="1"/>
  <c r="AM127" i="1"/>
  <c r="L127" i="1" s="1"/>
  <c r="AN127" i="1"/>
  <c r="O127" i="1" s="1"/>
  <c r="AM128" i="1"/>
  <c r="AN128" i="1"/>
  <c r="O128" i="1" s="1"/>
  <c r="AM129" i="1"/>
  <c r="L129" i="1" s="1"/>
  <c r="AN129" i="1"/>
  <c r="O129" i="1" s="1"/>
  <c r="AM130" i="1"/>
  <c r="AN130" i="1"/>
  <c r="O130" i="1" s="1"/>
  <c r="AM131" i="1"/>
  <c r="L131" i="1" s="1"/>
  <c r="AN131" i="1"/>
  <c r="AM132" i="1"/>
  <c r="AN132" i="1"/>
  <c r="O132" i="1" s="1"/>
  <c r="AM133" i="1"/>
  <c r="L133" i="1" s="1"/>
  <c r="AN133" i="1"/>
  <c r="O133" i="1" s="1"/>
  <c r="AM134" i="1"/>
  <c r="AN134" i="1"/>
  <c r="O134" i="1" s="1"/>
  <c r="AM135" i="1"/>
  <c r="L135" i="1" s="1"/>
  <c r="AN135" i="1"/>
  <c r="AM136" i="1"/>
  <c r="AN136" i="1"/>
  <c r="O136" i="1" s="1"/>
  <c r="AM137" i="1"/>
  <c r="L137" i="1" s="1"/>
  <c r="AN137" i="1"/>
  <c r="O137" i="1" s="1"/>
  <c r="AM138" i="1"/>
  <c r="AN138" i="1"/>
  <c r="O138" i="1" s="1"/>
  <c r="AM139" i="1"/>
  <c r="L139" i="1" s="1"/>
  <c r="AN139" i="1"/>
  <c r="AM140" i="1"/>
  <c r="AN140" i="1"/>
  <c r="O140" i="1" s="1"/>
  <c r="AM141" i="1"/>
  <c r="L141" i="1" s="1"/>
  <c r="AN141" i="1"/>
  <c r="O141" i="1" s="1"/>
  <c r="AM142" i="1"/>
  <c r="AN142" i="1"/>
  <c r="O142" i="1" s="1"/>
  <c r="AM143" i="1"/>
  <c r="L143" i="1" s="1"/>
  <c r="AN143" i="1"/>
  <c r="AM144" i="1"/>
  <c r="AN144" i="1"/>
  <c r="O144" i="1" s="1"/>
  <c r="AM145" i="1"/>
  <c r="L145" i="1" s="1"/>
  <c r="AN145" i="1"/>
  <c r="O145" i="1" s="1"/>
  <c r="AM146" i="1"/>
  <c r="AN146" i="1"/>
  <c r="O146" i="1" s="1"/>
  <c r="AM147" i="1"/>
  <c r="L147" i="1" s="1"/>
  <c r="AN147" i="1"/>
  <c r="AM148" i="1"/>
  <c r="AN148" i="1"/>
  <c r="O148" i="1" s="1"/>
  <c r="AM149" i="1"/>
  <c r="AN149" i="1"/>
  <c r="O149" i="1" s="1"/>
  <c r="AM150" i="1"/>
  <c r="AN150" i="1"/>
  <c r="O150" i="1" s="1"/>
  <c r="AM151" i="1"/>
  <c r="L151" i="1" s="1"/>
  <c r="AN151" i="1"/>
  <c r="O151" i="1" s="1"/>
  <c r="AM152" i="1"/>
  <c r="AN152" i="1"/>
  <c r="O152" i="1" s="1"/>
  <c r="AM153" i="1"/>
  <c r="L153" i="1" s="1"/>
  <c r="AN153" i="1"/>
  <c r="O153" i="1" s="1"/>
  <c r="AM154" i="1"/>
  <c r="AN154" i="1"/>
  <c r="O154" i="1" s="1"/>
  <c r="AM155" i="1"/>
  <c r="L155" i="1" s="1"/>
  <c r="AN155" i="1"/>
  <c r="O155" i="1" s="1"/>
  <c r="AM156" i="1"/>
  <c r="L156" i="1" s="1"/>
  <c r="AN156" i="1"/>
  <c r="O156" i="1" s="1"/>
  <c r="AM157" i="1"/>
  <c r="L157" i="1" s="1"/>
  <c r="AN157" i="1"/>
  <c r="O157" i="1" s="1"/>
  <c r="AM158" i="1"/>
  <c r="AN158" i="1"/>
  <c r="O158" i="1" s="1"/>
  <c r="AM159" i="1"/>
  <c r="L159" i="1" s="1"/>
  <c r="AN159" i="1"/>
  <c r="AM160" i="1"/>
  <c r="L160" i="1" s="1"/>
  <c r="AN160" i="1"/>
  <c r="O160" i="1" s="1"/>
  <c r="AM161" i="1"/>
  <c r="L161" i="1" s="1"/>
  <c r="AN161" i="1"/>
  <c r="AM162" i="1"/>
  <c r="AN162" i="1"/>
  <c r="O162" i="1" s="1"/>
  <c r="AM163" i="1"/>
  <c r="L163" i="1" s="1"/>
  <c r="AN163" i="1"/>
  <c r="AM164" i="1"/>
  <c r="L164" i="1" s="1"/>
  <c r="AN164" i="1"/>
  <c r="O164" i="1" s="1"/>
  <c r="AM165" i="1"/>
  <c r="AN165" i="1"/>
  <c r="O165" i="1" s="1"/>
  <c r="AM166" i="1"/>
  <c r="AN166" i="1"/>
  <c r="O166" i="1" s="1"/>
  <c r="AM167" i="1"/>
  <c r="AN167" i="1"/>
  <c r="O167" i="1" s="1"/>
  <c r="AM168" i="1"/>
  <c r="L168" i="1" s="1"/>
  <c r="AN168" i="1"/>
  <c r="O168" i="1" s="1"/>
  <c r="AM169" i="1"/>
  <c r="L169" i="1" s="1"/>
  <c r="AN169" i="1"/>
  <c r="O169" i="1" s="1"/>
  <c r="AM170" i="1"/>
  <c r="AN170" i="1"/>
  <c r="O170" i="1" s="1"/>
  <c r="AM171" i="1"/>
  <c r="AN171" i="1"/>
  <c r="O171" i="1" s="1"/>
  <c r="AM172" i="1"/>
  <c r="L172" i="1" s="1"/>
  <c r="AN172" i="1"/>
  <c r="O172" i="1" s="1"/>
  <c r="AM173" i="1"/>
  <c r="L173" i="1" s="1"/>
  <c r="AN173" i="1"/>
  <c r="O173" i="1" s="1"/>
  <c r="AM174" i="1"/>
  <c r="AN174" i="1"/>
  <c r="O174" i="1" s="1"/>
  <c r="AM175" i="1"/>
  <c r="L175" i="1" s="1"/>
  <c r="AN175" i="1"/>
  <c r="AM176" i="1"/>
  <c r="L176" i="1" s="1"/>
  <c r="AN176" i="1"/>
  <c r="O176" i="1" s="1"/>
  <c r="AM177" i="1"/>
  <c r="L177" i="1" s="1"/>
  <c r="AN177" i="1"/>
  <c r="O177" i="1" s="1"/>
  <c r="AM178" i="1"/>
  <c r="AN178" i="1"/>
  <c r="O178" i="1" s="1"/>
  <c r="AM179" i="1"/>
  <c r="AN179" i="1"/>
  <c r="O179" i="1" s="1"/>
  <c r="AM180" i="1"/>
  <c r="AN180" i="1"/>
  <c r="O180" i="1" s="1"/>
  <c r="AM181" i="1"/>
  <c r="L181" i="1" s="1"/>
  <c r="AN181" i="1"/>
  <c r="AM182" i="1"/>
  <c r="L182" i="1" s="1"/>
  <c r="AN182" i="1"/>
  <c r="AM183" i="1"/>
  <c r="AN183" i="1"/>
  <c r="O183" i="1" s="1"/>
  <c r="AM184" i="1"/>
  <c r="AN184" i="1"/>
  <c r="O184" i="1" s="1"/>
  <c r="AM185" i="1"/>
  <c r="L185" i="1" s="1"/>
  <c r="AN185" i="1"/>
  <c r="AM186" i="1"/>
  <c r="L186" i="1" s="1"/>
  <c r="AN186" i="1"/>
  <c r="AM187" i="1"/>
  <c r="AN187" i="1"/>
  <c r="O187" i="1" s="1"/>
  <c r="AM188" i="1"/>
  <c r="AN188" i="1"/>
  <c r="O188" i="1" s="1"/>
  <c r="AM189" i="1"/>
  <c r="L189" i="1" s="1"/>
  <c r="AN189" i="1"/>
  <c r="AM190" i="1"/>
  <c r="L190" i="1" s="1"/>
  <c r="AN190" i="1"/>
  <c r="AM191" i="1"/>
  <c r="AN191" i="1"/>
  <c r="O191" i="1" s="1"/>
  <c r="AM192" i="1"/>
  <c r="AN192" i="1"/>
  <c r="O192" i="1" s="1"/>
  <c r="AM193" i="1"/>
  <c r="L193" i="1" s="1"/>
  <c r="AN193" i="1"/>
  <c r="AM194" i="1"/>
  <c r="L194" i="1" s="1"/>
  <c r="AN194" i="1"/>
  <c r="AM195" i="1"/>
  <c r="AN195" i="1"/>
  <c r="O195" i="1" s="1"/>
  <c r="P3" i="17" l="1"/>
  <c r="S3" i="17"/>
  <c r="O3" i="17"/>
  <c r="I39" i="16" a="1"/>
  <c r="I39" i="16" s="1"/>
  <c r="I118" i="16" a="1"/>
  <c r="I118" i="16" s="1"/>
  <c r="AA2" i="16"/>
  <c r="I195" i="17" a="1"/>
  <c r="I195" i="17" s="1"/>
  <c r="I217" i="17" a="1"/>
  <c r="I217" i="17" s="1"/>
  <c r="AH215" i="1" s="1"/>
  <c r="I202" i="17" a="1"/>
  <c r="I202" i="17" s="1"/>
  <c r="AH200" i="1" s="1"/>
  <c r="I206" i="17" a="1"/>
  <c r="I206" i="17" s="1"/>
  <c r="AH204" i="1" s="1"/>
  <c r="I219" i="17" a="1"/>
  <c r="I219" i="17" s="1"/>
  <c r="AH217" i="1" s="1"/>
  <c r="I214" i="17" a="1"/>
  <c r="I214" i="17" s="1"/>
  <c r="AH212" i="1" s="1"/>
  <c r="I216" i="17" a="1"/>
  <c r="I216" i="17" s="1"/>
  <c r="AH214" i="1" s="1"/>
  <c r="I220" i="17" a="1"/>
  <c r="I220" i="17" s="1"/>
  <c r="AH218" i="1" s="1"/>
  <c r="I200" i="19" a="1"/>
  <c r="I200" i="19" s="1"/>
  <c r="AI198" i="1" s="1"/>
  <c r="I202" i="19" a="1"/>
  <c r="I202" i="19" s="1"/>
  <c r="AI200" i="1" s="1"/>
  <c r="I206" i="19" a="1"/>
  <c r="I206" i="19" s="1"/>
  <c r="AI204" i="1" s="1"/>
  <c r="I214" i="19" a="1"/>
  <c r="I214" i="19" s="1"/>
  <c r="AI212" i="1" s="1"/>
  <c r="I216" i="19" a="1"/>
  <c r="I216" i="19" s="1"/>
  <c r="AI214" i="1" s="1"/>
  <c r="I220" i="19" a="1"/>
  <c r="I220" i="19" s="1"/>
  <c r="AI218" i="1" s="1"/>
  <c r="I203" i="19" a="1"/>
  <c r="I203" i="19" s="1"/>
  <c r="AI201" i="1" s="1"/>
  <c r="I215" i="19" a="1"/>
  <c r="I215" i="19" s="1"/>
  <c r="AI213" i="1" s="1"/>
  <c r="I217" i="19" a="1"/>
  <c r="I217" i="19" s="1"/>
  <c r="AI215" i="1" s="1"/>
  <c r="I219" i="19" a="1"/>
  <c r="I219" i="19" s="1"/>
  <c r="AI217" i="1" s="1"/>
  <c r="I221" i="19" a="1"/>
  <c r="I221" i="19" s="1"/>
  <c r="AI219" i="1" s="1"/>
  <c r="H207" i="18" a="1"/>
  <c r="H207" i="18" s="1"/>
  <c r="H217" i="18" a="1"/>
  <c r="H217" i="18" s="1"/>
  <c r="H221" i="18" a="1"/>
  <c r="H221" i="18" s="1"/>
  <c r="H216" i="18" a="1"/>
  <c r="H216" i="18" s="1"/>
  <c r="H216" i="16" a="1"/>
  <c r="H216" i="16" s="1"/>
  <c r="H207" i="16" a="1"/>
  <c r="H207" i="16" s="1"/>
  <c r="H217" i="16" a="1"/>
  <c r="H217" i="16" s="1"/>
  <c r="H217" i="2" a="1"/>
  <c r="H217" i="2" s="1"/>
  <c r="H221" i="2" a="1"/>
  <c r="H221" i="2" s="1"/>
  <c r="H207" i="2" a="1"/>
  <c r="H207" i="2" s="1"/>
  <c r="H216" i="2" a="1"/>
  <c r="H216" i="2" s="1"/>
  <c r="H206" i="17" a="1"/>
  <c r="H206" i="17" s="1"/>
  <c r="G206" i="17" s="1"/>
  <c r="H202" i="17" a="1"/>
  <c r="H202" i="17" s="1"/>
  <c r="G202" i="17" s="1"/>
  <c r="H216" i="17" a="1"/>
  <c r="H216" i="17" s="1"/>
  <c r="H220" i="17" a="1"/>
  <c r="H220" i="17" s="1"/>
  <c r="G220" i="17" s="1"/>
  <c r="H195" i="17" a="1"/>
  <c r="H195" i="17" s="1"/>
  <c r="H214" i="17" a="1"/>
  <c r="H214" i="17" s="1"/>
  <c r="G214" i="17" s="1"/>
  <c r="H217" i="17" a="1"/>
  <c r="H217" i="17" s="1"/>
  <c r="H219" i="17" a="1"/>
  <c r="H219" i="17" s="1"/>
  <c r="G219" i="17" s="1"/>
  <c r="H207" i="19" a="1"/>
  <c r="H207" i="19" s="1"/>
  <c r="H217" i="19" a="1"/>
  <c r="H217" i="19" s="1"/>
  <c r="H221" i="19" a="1"/>
  <c r="H221" i="19" s="1"/>
  <c r="H216" i="19" a="1"/>
  <c r="H216" i="19" s="1"/>
  <c r="I197" i="14" a="1"/>
  <c r="I197" i="14" s="1"/>
  <c r="I199" i="14" a="1"/>
  <c r="I199" i="14" s="1"/>
  <c r="I201" i="14" a="1"/>
  <c r="I201" i="14" s="1"/>
  <c r="I203" i="14" a="1"/>
  <c r="I203" i="14" s="1"/>
  <c r="I205" i="14" a="1"/>
  <c r="I205" i="14" s="1"/>
  <c r="I207" i="14" a="1"/>
  <c r="I207" i="14" s="1"/>
  <c r="AG205" i="1" s="1"/>
  <c r="I211" i="14" a="1"/>
  <c r="I211" i="14" s="1"/>
  <c r="I213" i="14" a="1"/>
  <c r="I213" i="14" s="1"/>
  <c r="I215" i="14" a="1"/>
  <c r="I215" i="14" s="1"/>
  <c r="I217" i="14" a="1"/>
  <c r="I217" i="14" s="1"/>
  <c r="AG215" i="1" s="1"/>
  <c r="I219" i="14" a="1"/>
  <c r="I219" i="14" s="1"/>
  <c r="I221" i="14" a="1"/>
  <c r="I221" i="14" s="1"/>
  <c r="AG219" i="1" s="1"/>
  <c r="I223" i="14" a="1"/>
  <c r="I223" i="14" s="1"/>
  <c r="I218" i="14" a="1"/>
  <c r="I218" i="14" s="1"/>
  <c r="I198" i="14" a="1"/>
  <c r="I198" i="14" s="1"/>
  <c r="I200" i="14" a="1"/>
  <c r="I200" i="14" s="1"/>
  <c r="I202" i="14" a="1"/>
  <c r="I202" i="14" s="1"/>
  <c r="I204" i="14" a="1"/>
  <c r="I204" i="14" s="1"/>
  <c r="I206" i="14" a="1"/>
  <c r="I206" i="14" s="1"/>
  <c r="I208" i="14" a="1"/>
  <c r="I208" i="14" s="1"/>
  <c r="I210" i="14" a="1"/>
  <c r="I210" i="14" s="1"/>
  <c r="I212" i="14" a="1"/>
  <c r="I212" i="14" s="1"/>
  <c r="I214" i="14" a="1"/>
  <c r="I214" i="14" s="1"/>
  <c r="I216" i="14" a="1"/>
  <c r="I216" i="14" s="1"/>
  <c r="AG214" i="1" s="1"/>
  <c r="I220" i="14" a="1"/>
  <c r="I220" i="14" s="1"/>
  <c r="I224" i="14" a="1"/>
  <c r="I224" i="14" s="1"/>
  <c r="H207" i="14" a="1"/>
  <c r="H207" i="14" s="1"/>
  <c r="H217" i="14" a="1"/>
  <c r="H217" i="14" s="1"/>
  <c r="H221" i="14" a="1"/>
  <c r="H221" i="14" s="1"/>
  <c r="H206" i="14" a="1"/>
  <c r="H206" i="14" s="1"/>
  <c r="H216" i="14" a="1"/>
  <c r="H216" i="14" s="1"/>
  <c r="F8" i="16"/>
  <c r="F8" i="19"/>
  <c r="F8" i="14"/>
  <c r="F8" i="18"/>
  <c r="F8" i="17"/>
  <c r="F8" i="2"/>
  <c r="I13" i="1"/>
  <c r="I43" i="1"/>
  <c r="I26" i="1"/>
  <c r="I181" i="1"/>
  <c r="I167" i="1"/>
  <c r="I165" i="1"/>
  <c r="I77" i="1"/>
  <c r="I161" i="1"/>
  <c r="I159" i="1"/>
  <c r="I128" i="1"/>
  <c r="I12" i="1"/>
  <c r="I152" i="1"/>
  <c r="I115" i="1"/>
  <c r="I109" i="1"/>
  <c r="I184" i="1"/>
  <c r="I180" i="1"/>
  <c r="I46" i="1"/>
  <c r="I44" i="1"/>
  <c r="I187" i="1"/>
  <c r="I140" i="1"/>
  <c r="L115" i="1"/>
  <c r="I104" i="1"/>
  <c r="I102" i="1"/>
  <c r="L77" i="1"/>
  <c r="I32" i="1"/>
  <c r="I191" i="1"/>
  <c r="I193" i="1"/>
  <c r="I90" i="1"/>
  <c r="I34" i="1"/>
  <c r="I183" i="1"/>
  <c r="I171" i="1"/>
  <c r="L165" i="1"/>
  <c r="I136" i="1"/>
  <c r="L102" i="1"/>
  <c r="I86" i="1"/>
  <c r="I83" i="1"/>
  <c r="I75" i="1"/>
  <c r="I65" i="1"/>
  <c r="I54" i="1"/>
  <c r="I50" i="1"/>
  <c r="I30" i="1"/>
  <c r="I192" i="1"/>
  <c r="I195" i="1"/>
  <c r="I189" i="1"/>
  <c r="I188" i="1"/>
  <c r="I179" i="1"/>
  <c r="I177" i="1"/>
  <c r="I149" i="1"/>
  <c r="I144" i="1"/>
  <c r="I132" i="1"/>
  <c r="I112" i="1"/>
  <c r="I80" i="1"/>
  <c r="L65" i="1"/>
  <c r="I58" i="1"/>
  <c r="I42" i="1"/>
  <c r="I185" i="1"/>
  <c r="I175" i="1"/>
  <c r="I111" i="1"/>
  <c r="I69" i="1"/>
  <c r="I57" i="1"/>
  <c r="I21" i="1"/>
  <c r="I18" i="1"/>
  <c r="I190" i="1"/>
  <c r="I182" i="1"/>
  <c r="L171" i="1"/>
  <c r="I168" i="1"/>
  <c r="L167" i="1"/>
  <c r="L149" i="1"/>
  <c r="I147" i="1"/>
  <c r="I139" i="1"/>
  <c r="I131" i="1"/>
  <c r="I125" i="1"/>
  <c r="L109" i="1"/>
  <c r="I100" i="1"/>
  <c r="I94" i="1"/>
  <c r="L90" i="1"/>
  <c r="I87" i="1"/>
  <c r="L86" i="1"/>
  <c r="I84" i="1"/>
  <c r="I79" i="1"/>
  <c r="L75" i="1"/>
  <c r="I73" i="1"/>
  <c r="I55" i="1"/>
  <c r="L50" i="1"/>
  <c r="I47" i="1"/>
  <c r="L46" i="1"/>
  <c r="L32" i="1"/>
  <c r="I8" i="1"/>
  <c r="O161" i="1"/>
  <c r="I123" i="1"/>
  <c r="I119" i="1"/>
  <c r="I99" i="1"/>
  <c r="O80" i="1"/>
  <c r="I78" i="1"/>
  <c r="I59" i="1"/>
  <c r="O43" i="1"/>
  <c r="I194" i="1"/>
  <c r="I186" i="1"/>
  <c r="I163" i="1"/>
  <c r="I155" i="1"/>
  <c r="L152" i="1"/>
  <c r="I151" i="1"/>
  <c r="I143" i="1"/>
  <c r="I135" i="1"/>
  <c r="I103" i="1"/>
  <c r="I98" i="1"/>
  <c r="I82" i="1"/>
  <c r="I53" i="1"/>
  <c r="L44" i="1"/>
  <c r="I38" i="1"/>
  <c r="I27" i="1"/>
  <c r="L18" i="1"/>
  <c r="I17" i="1"/>
  <c r="I9" i="1"/>
  <c r="O186" i="1"/>
  <c r="O193" i="1"/>
  <c r="O189" i="1"/>
  <c r="O185" i="1"/>
  <c r="O181" i="1"/>
  <c r="I178" i="1"/>
  <c r="L178" i="1"/>
  <c r="O163" i="1"/>
  <c r="O190" i="1"/>
  <c r="O182" i="1"/>
  <c r="I174" i="1"/>
  <c r="L174" i="1"/>
  <c r="L192" i="1"/>
  <c r="L188" i="1"/>
  <c r="L184" i="1"/>
  <c r="L180" i="1"/>
  <c r="I173" i="1"/>
  <c r="I158" i="1"/>
  <c r="L158" i="1"/>
  <c r="O194" i="1"/>
  <c r="I176" i="1"/>
  <c r="L195" i="1"/>
  <c r="L191" i="1"/>
  <c r="L187" i="1"/>
  <c r="L183" i="1"/>
  <c r="L179" i="1"/>
  <c r="O175" i="1"/>
  <c r="I164" i="1"/>
  <c r="I146" i="1"/>
  <c r="L146" i="1"/>
  <c r="I145" i="1"/>
  <c r="I142" i="1"/>
  <c r="L142" i="1"/>
  <c r="I141" i="1"/>
  <c r="I138" i="1"/>
  <c r="L138" i="1"/>
  <c r="I137" i="1"/>
  <c r="I134" i="1"/>
  <c r="L134" i="1"/>
  <c r="I133" i="1"/>
  <c r="I130" i="1"/>
  <c r="L130" i="1"/>
  <c r="I129" i="1"/>
  <c r="I107" i="1"/>
  <c r="O107" i="1"/>
  <c r="I170" i="1"/>
  <c r="L170" i="1"/>
  <c r="I160" i="1"/>
  <c r="O159" i="1"/>
  <c r="I157" i="1"/>
  <c r="I154" i="1"/>
  <c r="L154" i="1"/>
  <c r="I148" i="1"/>
  <c r="L148" i="1"/>
  <c r="I120" i="1"/>
  <c r="I117" i="1"/>
  <c r="I93" i="1"/>
  <c r="L93" i="1"/>
  <c r="I172" i="1"/>
  <c r="I169" i="1"/>
  <c r="I166" i="1"/>
  <c r="L166" i="1"/>
  <c r="I156" i="1"/>
  <c r="I153" i="1"/>
  <c r="I150" i="1"/>
  <c r="L150" i="1"/>
  <c r="I124" i="1"/>
  <c r="I118" i="1"/>
  <c r="L118" i="1"/>
  <c r="I162" i="1"/>
  <c r="L162" i="1"/>
  <c r="I121" i="1"/>
  <c r="I108" i="1"/>
  <c r="L96" i="1"/>
  <c r="I96" i="1"/>
  <c r="L144" i="1"/>
  <c r="L140" i="1"/>
  <c r="L136" i="1"/>
  <c r="L132" i="1"/>
  <c r="L128" i="1"/>
  <c r="I127" i="1"/>
  <c r="O119" i="1"/>
  <c r="I114" i="1"/>
  <c r="L114" i="1"/>
  <c r="I106" i="1"/>
  <c r="L106" i="1"/>
  <c r="I105" i="1"/>
  <c r="O147" i="1"/>
  <c r="O143" i="1"/>
  <c r="O139" i="1"/>
  <c r="O135" i="1"/>
  <c r="O131" i="1"/>
  <c r="I126" i="1"/>
  <c r="L126" i="1"/>
  <c r="I116" i="1"/>
  <c r="I113" i="1"/>
  <c r="I110" i="1"/>
  <c r="L110" i="1"/>
  <c r="L74" i="1"/>
  <c r="I74" i="1"/>
  <c r="I122" i="1"/>
  <c r="L122" i="1"/>
  <c r="O98" i="1"/>
  <c r="L104" i="1"/>
  <c r="I95" i="1"/>
  <c r="O94" i="1"/>
  <c r="I92" i="1"/>
  <c r="I89" i="1"/>
  <c r="L89" i="1"/>
  <c r="I68" i="1"/>
  <c r="L68" i="1"/>
  <c r="O103" i="1"/>
  <c r="I101" i="1"/>
  <c r="L101" i="1"/>
  <c r="I91" i="1"/>
  <c r="I88" i="1"/>
  <c r="I85" i="1"/>
  <c r="L85" i="1"/>
  <c r="I81" i="1"/>
  <c r="L81" i="1"/>
  <c r="I97" i="1"/>
  <c r="L97" i="1"/>
  <c r="I71" i="1"/>
  <c r="L83" i="1"/>
  <c r="L79" i="1"/>
  <c r="I70" i="1"/>
  <c r="O69" i="1"/>
  <c r="I67" i="1"/>
  <c r="I64" i="1"/>
  <c r="L64" i="1"/>
  <c r="I61" i="1"/>
  <c r="O61" i="1"/>
  <c r="O82" i="1"/>
  <c r="O78" i="1"/>
  <c r="I76" i="1"/>
  <c r="L76" i="1"/>
  <c r="I66" i="1"/>
  <c r="I63" i="1"/>
  <c r="O42" i="1"/>
  <c r="I72" i="1"/>
  <c r="L72" i="1"/>
  <c r="I62" i="1"/>
  <c r="L62" i="1"/>
  <c r="I60" i="1"/>
  <c r="L60" i="1"/>
  <c r="I56" i="1"/>
  <c r="L56" i="1"/>
  <c r="L52" i="1"/>
  <c r="I52" i="1"/>
  <c r="I40" i="1"/>
  <c r="L40" i="1"/>
  <c r="L39" i="1"/>
  <c r="I39" i="1"/>
  <c r="L58" i="1"/>
  <c r="L54" i="1"/>
  <c r="I49" i="1"/>
  <c r="L49" i="1"/>
  <c r="I33" i="1"/>
  <c r="L33" i="1"/>
  <c r="O57" i="1"/>
  <c r="O53" i="1"/>
  <c r="I51" i="1"/>
  <c r="I48" i="1"/>
  <c r="I45" i="1"/>
  <c r="L45" i="1"/>
  <c r="I41" i="1"/>
  <c r="L41" i="1"/>
  <c r="I36" i="1"/>
  <c r="I35" i="1"/>
  <c r="O34" i="1"/>
  <c r="I29" i="1"/>
  <c r="L29" i="1"/>
  <c r="I28" i="1"/>
  <c r="I31" i="1"/>
  <c r="I25" i="1"/>
  <c r="L25" i="1"/>
  <c r="I37" i="1"/>
  <c r="L37" i="1"/>
  <c r="L27" i="1"/>
  <c r="I24" i="1"/>
  <c r="L24" i="1"/>
  <c r="I23" i="1"/>
  <c r="I20" i="1"/>
  <c r="L20" i="1"/>
  <c r="O26" i="1"/>
  <c r="I22" i="1"/>
  <c r="I19" i="1"/>
  <c r="I7" i="1"/>
  <c r="L7" i="1"/>
  <c r="I16" i="1"/>
  <c r="L16" i="1"/>
  <c r="I14" i="1"/>
  <c r="I11" i="1"/>
  <c r="L11" i="1"/>
  <c r="I10" i="1"/>
  <c r="I15" i="1"/>
  <c r="O13" i="1"/>
  <c r="L9" i="1"/>
  <c r="L12" i="1"/>
  <c r="L8" i="1"/>
  <c r="G216" i="17" l="1"/>
  <c r="G195" i="17"/>
  <c r="G217" i="17"/>
  <c r="AB214" i="1"/>
  <c r="G216" i="19"/>
  <c r="AB219" i="1"/>
  <c r="G221" i="19"/>
  <c r="AB215" i="1"/>
  <c r="G217" i="19"/>
  <c r="AB205" i="1"/>
  <c r="AC214" i="1"/>
  <c r="AC219" i="1"/>
  <c r="AC215" i="1"/>
  <c r="AC205" i="1"/>
  <c r="Y219" i="1"/>
  <c r="Y215" i="1"/>
  <c r="Y214" i="1"/>
  <c r="Y205" i="1"/>
  <c r="Z214" i="1"/>
  <c r="G216" i="14"/>
  <c r="Z204" i="1"/>
  <c r="G206" i="14"/>
  <c r="Z219" i="1"/>
  <c r="G221" i="14"/>
  <c r="Z215" i="1"/>
  <c r="G217" i="14"/>
  <c r="Z205" i="1"/>
  <c r="G207" i="14"/>
  <c r="AD215" i="1"/>
  <c r="AD205" i="1"/>
  <c r="AD214" i="1"/>
  <c r="AA212" i="1"/>
  <c r="AA218" i="1"/>
  <c r="AA214" i="1"/>
  <c r="AA200" i="1"/>
  <c r="AA204" i="1"/>
  <c r="AA217" i="1"/>
  <c r="AA215" i="1"/>
  <c r="AG222" i="1"/>
  <c r="AG218" i="1"/>
  <c r="AG206" i="1"/>
  <c r="AG198" i="1"/>
  <c r="AG211" i="1"/>
  <c r="AG203" i="1"/>
  <c r="AG212" i="1"/>
  <c r="AG204" i="1"/>
  <c r="AG196" i="1"/>
  <c r="AG217" i="1"/>
  <c r="AG209" i="1"/>
  <c r="AG201" i="1"/>
  <c r="AG210" i="1"/>
  <c r="AG202" i="1"/>
  <c r="AG216" i="1"/>
  <c r="AG199" i="1"/>
  <c r="AG208" i="1"/>
  <c r="AG200" i="1"/>
  <c r="AG221" i="1"/>
  <c r="AG213" i="1"/>
  <c r="AG197" i="1"/>
  <c r="B7" i="27"/>
  <c r="C7" i="27"/>
  <c r="B8" i="27"/>
  <c r="C8" i="27"/>
  <c r="B9" i="27"/>
  <c r="C9" i="27"/>
  <c r="B10" i="27"/>
  <c r="C10" i="27"/>
  <c r="B11" i="27"/>
  <c r="C11" i="27"/>
  <c r="B12" i="27"/>
  <c r="C12" i="27"/>
  <c r="B13" i="27"/>
  <c r="C13" i="27"/>
  <c r="B14" i="27"/>
  <c r="C14" i="27"/>
  <c r="B15" i="27"/>
  <c r="C15" i="27"/>
  <c r="B16" i="27"/>
  <c r="C16" i="27"/>
  <c r="B17" i="27"/>
  <c r="C17" i="27"/>
  <c r="B18" i="27"/>
  <c r="C18" i="27"/>
  <c r="B19" i="27"/>
  <c r="C19" i="27"/>
  <c r="B20" i="27"/>
  <c r="C20" i="27"/>
  <c r="B21" i="27"/>
  <c r="C21" i="27"/>
  <c r="B22" i="27"/>
  <c r="C22" i="27"/>
  <c r="B23" i="27"/>
  <c r="C23" i="27"/>
  <c r="B24" i="27"/>
  <c r="C24" i="27"/>
  <c r="B25" i="27"/>
  <c r="C25" i="27"/>
  <c r="B26" i="27"/>
  <c r="C26" i="27"/>
  <c r="B27" i="27"/>
  <c r="C27" i="27"/>
  <c r="B28" i="27"/>
  <c r="C28" i="27"/>
  <c r="B29" i="27"/>
  <c r="C29" i="27"/>
  <c r="B30" i="27"/>
  <c r="C30" i="27"/>
  <c r="B31" i="27"/>
  <c r="C31" i="27"/>
  <c r="B32" i="27"/>
  <c r="C32" i="27"/>
  <c r="B33" i="27"/>
  <c r="C33" i="27"/>
  <c r="B34" i="27"/>
  <c r="C34" i="27"/>
  <c r="B35" i="27"/>
  <c r="C35" i="27"/>
  <c r="B36" i="27"/>
  <c r="C36" i="27"/>
  <c r="B37" i="27"/>
  <c r="C37" i="27"/>
  <c r="B38" i="27"/>
  <c r="C38" i="27"/>
  <c r="B39" i="27"/>
  <c r="C39" i="27"/>
  <c r="B40" i="27"/>
  <c r="C40" i="27"/>
  <c r="B41" i="27"/>
  <c r="C41" i="27"/>
  <c r="B42" i="27"/>
  <c r="C42" i="27"/>
  <c r="B43" i="27"/>
  <c r="C43" i="27"/>
  <c r="B44" i="27"/>
  <c r="C44" i="27"/>
  <c r="B45" i="27"/>
  <c r="C45" i="27"/>
  <c r="B46" i="27"/>
  <c r="C46" i="27"/>
  <c r="B47" i="27"/>
  <c r="C47" i="27"/>
  <c r="B48" i="27"/>
  <c r="C48" i="27"/>
  <c r="B49" i="27"/>
  <c r="C49" i="27"/>
  <c r="B50" i="27"/>
  <c r="C50" i="27"/>
  <c r="B51" i="27"/>
  <c r="C51" i="27"/>
  <c r="B52" i="27"/>
  <c r="C52" i="27"/>
  <c r="B53" i="27"/>
  <c r="C53" i="27"/>
  <c r="B54" i="27"/>
  <c r="C54" i="27"/>
  <c r="B55" i="27"/>
  <c r="C55" i="27"/>
  <c r="B56" i="27"/>
  <c r="C56" i="27"/>
  <c r="B57" i="27"/>
  <c r="C57" i="27"/>
  <c r="B58" i="27"/>
  <c r="C58" i="27"/>
  <c r="B59" i="27"/>
  <c r="C59" i="27"/>
  <c r="B60" i="27"/>
  <c r="C60" i="27"/>
  <c r="B61" i="27"/>
  <c r="C61" i="27"/>
  <c r="B62" i="27"/>
  <c r="C62" i="27"/>
  <c r="B63" i="27"/>
  <c r="C63" i="27"/>
  <c r="B64" i="27"/>
  <c r="C64" i="27"/>
  <c r="B65" i="27"/>
  <c r="C65" i="27"/>
  <c r="B66" i="27"/>
  <c r="C66" i="27"/>
  <c r="B67" i="27"/>
  <c r="C67" i="27"/>
  <c r="B68" i="27"/>
  <c r="C68" i="27"/>
  <c r="B69" i="27"/>
  <c r="C69" i="27"/>
  <c r="B70" i="27"/>
  <c r="C70" i="27"/>
  <c r="B71" i="27"/>
  <c r="C71" i="27"/>
  <c r="B72" i="27"/>
  <c r="C72" i="27"/>
  <c r="B73" i="27"/>
  <c r="C73" i="27"/>
  <c r="B74" i="27"/>
  <c r="C74" i="27"/>
  <c r="B75" i="27"/>
  <c r="C75" i="27"/>
  <c r="B76" i="27"/>
  <c r="C76" i="27"/>
  <c r="B77" i="27"/>
  <c r="C77" i="27"/>
  <c r="B78" i="27"/>
  <c r="C78" i="27"/>
  <c r="B79" i="27"/>
  <c r="C79" i="27"/>
  <c r="B80" i="27"/>
  <c r="C80" i="27"/>
  <c r="B81" i="27"/>
  <c r="C81" i="27"/>
  <c r="B82" i="27"/>
  <c r="C82" i="27"/>
  <c r="B83" i="27"/>
  <c r="C83" i="27"/>
  <c r="B84" i="27"/>
  <c r="C84" i="27"/>
  <c r="B85" i="27"/>
  <c r="C85" i="27"/>
  <c r="B86" i="27"/>
  <c r="C86" i="27"/>
  <c r="B87" i="27"/>
  <c r="C87" i="27"/>
  <c r="B88" i="27"/>
  <c r="C88" i="27"/>
  <c r="B89" i="27"/>
  <c r="C89" i="27"/>
  <c r="B90" i="27"/>
  <c r="C90" i="27"/>
  <c r="B91" i="27"/>
  <c r="C91" i="27"/>
  <c r="B92" i="27"/>
  <c r="C92" i="27"/>
  <c r="B93" i="27"/>
  <c r="C93" i="27"/>
  <c r="B94" i="27"/>
  <c r="C94" i="27"/>
  <c r="B95" i="27"/>
  <c r="C95" i="27"/>
  <c r="B96" i="27"/>
  <c r="C96" i="27"/>
  <c r="B97" i="27"/>
  <c r="C97" i="27"/>
  <c r="B98" i="27"/>
  <c r="C98" i="27"/>
  <c r="B99" i="27"/>
  <c r="C99" i="27"/>
  <c r="B100" i="27"/>
  <c r="C100" i="27"/>
  <c r="B101" i="27"/>
  <c r="C101" i="27"/>
  <c r="B102" i="27"/>
  <c r="C102" i="27"/>
  <c r="B103" i="27"/>
  <c r="C103" i="27"/>
  <c r="B104" i="27"/>
  <c r="C104" i="27"/>
  <c r="B105" i="27"/>
  <c r="C105" i="27"/>
  <c r="B106" i="27"/>
  <c r="C106" i="27"/>
  <c r="B107" i="27"/>
  <c r="C107" i="27"/>
  <c r="B108" i="27"/>
  <c r="C108" i="27"/>
  <c r="B109" i="27"/>
  <c r="C109" i="27"/>
  <c r="B110" i="27"/>
  <c r="C110" i="27"/>
  <c r="B111" i="27"/>
  <c r="C111" i="27"/>
  <c r="B112" i="27"/>
  <c r="C112" i="27"/>
  <c r="B113" i="27"/>
  <c r="C113" i="27"/>
  <c r="B114" i="27"/>
  <c r="C114" i="27"/>
  <c r="B115" i="27"/>
  <c r="C115" i="27"/>
  <c r="B116" i="27"/>
  <c r="C116" i="27"/>
  <c r="B117" i="27"/>
  <c r="C117" i="27"/>
  <c r="B118" i="27"/>
  <c r="C118" i="27"/>
  <c r="B119" i="27"/>
  <c r="C119" i="27"/>
  <c r="B120" i="27"/>
  <c r="C120" i="27"/>
  <c r="B121" i="27"/>
  <c r="C121" i="27"/>
  <c r="B122" i="27"/>
  <c r="C122" i="27"/>
  <c r="B123" i="27"/>
  <c r="C123" i="27"/>
  <c r="B124" i="27"/>
  <c r="C124" i="27"/>
  <c r="B125" i="27"/>
  <c r="C125" i="27"/>
  <c r="B126" i="27"/>
  <c r="C126" i="27"/>
  <c r="B127" i="27"/>
  <c r="C127" i="27"/>
  <c r="B128" i="27"/>
  <c r="C128" i="27"/>
  <c r="B129" i="27"/>
  <c r="C129" i="27"/>
  <c r="B130" i="27"/>
  <c r="C130" i="27"/>
  <c r="B131" i="27"/>
  <c r="C131" i="27"/>
  <c r="B132" i="27"/>
  <c r="C132" i="27"/>
  <c r="B133" i="27"/>
  <c r="C133" i="27"/>
  <c r="B134" i="27"/>
  <c r="C134" i="27"/>
  <c r="B135" i="27"/>
  <c r="C135" i="27"/>
  <c r="B136" i="27"/>
  <c r="C136" i="27"/>
  <c r="B137" i="27"/>
  <c r="C137" i="27"/>
  <c r="B138" i="27"/>
  <c r="C138" i="27"/>
  <c r="B139" i="27"/>
  <c r="C139" i="27"/>
  <c r="B140" i="27"/>
  <c r="C140" i="27"/>
  <c r="B141" i="27"/>
  <c r="C141" i="27"/>
  <c r="B142" i="27"/>
  <c r="C142" i="27"/>
  <c r="B143" i="27"/>
  <c r="C143" i="27"/>
  <c r="B144" i="27"/>
  <c r="C144" i="27"/>
  <c r="B145" i="27"/>
  <c r="C145" i="27"/>
  <c r="B146" i="27"/>
  <c r="C146" i="27"/>
  <c r="B147" i="27"/>
  <c r="C147" i="27"/>
  <c r="B148" i="27"/>
  <c r="C148" i="27"/>
  <c r="B149" i="27"/>
  <c r="C149" i="27"/>
  <c r="B150" i="27"/>
  <c r="C150" i="27"/>
  <c r="B151" i="27"/>
  <c r="C151" i="27"/>
  <c r="B152" i="27"/>
  <c r="C152" i="27"/>
  <c r="B153" i="27"/>
  <c r="C153" i="27"/>
  <c r="B154" i="27"/>
  <c r="C154" i="27"/>
  <c r="B155" i="27"/>
  <c r="C155" i="27"/>
  <c r="B156" i="27"/>
  <c r="C156" i="27"/>
  <c r="B157" i="27"/>
  <c r="C157" i="27"/>
  <c r="B158" i="27"/>
  <c r="C158" i="27"/>
  <c r="B159" i="27"/>
  <c r="C159" i="27"/>
  <c r="B160" i="27"/>
  <c r="C160" i="27"/>
  <c r="B161" i="27"/>
  <c r="C161" i="27"/>
  <c r="B162" i="27"/>
  <c r="C162" i="27"/>
  <c r="B163" i="27"/>
  <c r="C163" i="27"/>
  <c r="B164" i="27"/>
  <c r="C164" i="27"/>
  <c r="B165" i="27"/>
  <c r="C165" i="27"/>
  <c r="B166" i="27"/>
  <c r="C166" i="27"/>
  <c r="B167" i="27"/>
  <c r="C167" i="27"/>
  <c r="B168" i="27"/>
  <c r="C168" i="27"/>
  <c r="B169" i="27"/>
  <c r="C169" i="27"/>
  <c r="B170" i="27"/>
  <c r="C170" i="27"/>
  <c r="B171" i="27"/>
  <c r="C171" i="27"/>
  <c r="B172" i="27"/>
  <c r="C172" i="27"/>
  <c r="B173" i="27"/>
  <c r="C173" i="27"/>
  <c r="B174" i="27"/>
  <c r="C174" i="27"/>
  <c r="B175" i="27"/>
  <c r="C175" i="27"/>
  <c r="B176" i="27"/>
  <c r="C176" i="27"/>
  <c r="B177" i="27"/>
  <c r="C177" i="27"/>
  <c r="B178" i="27"/>
  <c r="C178" i="27"/>
  <c r="B179" i="27"/>
  <c r="C179" i="27"/>
  <c r="B180" i="27"/>
  <c r="C180" i="27"/>
  <c r="B181" i="27"/>
  <c r="C181" i="27"/>
  <c r="B182" i="27"/>
  <c r="C182" i="27"/>
  <c r="B183" i="27"/>
  <c r="C183" i="27"/>
  <c r="B184" i="27"/>
  <c r="C184" i="27"/>
  <c r="B185" i="27"/>
  <c r="C185" i="27"/>
  <c r="B186" i="27"/>
  <c r="C186" i="27"/>
  <c r="B187" i="27"/>
  <c r="C187" i="27"/>
  <c r="B188" i="27"/>
  <c r="C188" i="27"/>
  <c r="B189" i="27"/>
  <c r="C189" i="27"/>
  <c r="B190" i="27"/>
  <c r="C190" i="27"/>
  <c r="B191" i="27"/>
  <c r="C191" i="27"/>
  <c r="B192" i="27"/>
  <c r="C192" i="27"/>
  <c r="B193" i="27"/>
  <c r="C193" i="27"/>
  <c r="B194" i="27"/>
  <c r="C194" i="27"/>
  <c r="B195" i="27"/>
  <c r="C195" i="27"/>
  <c r="D7" i="27"/>
  <c r="D8" i="27"/>
  <c r="D9" i="27"/>
  <c r="D10" i="27"/>
  <c r="D11" i="27"/>
  <c r="D12" i="27"/>
  <c r="D13" i="27"/>
  <c r="D14" i="27"/>
  <c r="D15" i="27"/>
  <c r="D16" i="27"/>
  <c r="D17" i="27"/>
  <c r="D18" i="27"/>
  <c r="D19" i="27"/>
  <c r="D20" i="27"/>
  <c r="D21" i="27"/>
  <c r="D22" i="27"/>
  <c r="D23" i="27"/>
  <c r="D24" i="27"/>
  <c r="D25" i="27"/>
  <c r="D26" i="27"/>
  <c r="D27" i="27"/>
  <c r="D28" i="27"/>
  <c r="D29" i="27"/>
  <c r="D30" i="27"/>
  <c r="D31" i="27"/>
  <c r="D32" i="27"/>
  <c r="D33" i="27"/>
  <c r="D34" i="27"/>
  <c r="D35" i="27"/>
  <c r="D36" i="27"/>
  <c r="D37" i="27"/>
  <c r="D38" i="27"/>
  <c r="D39" i="27"/>
  <c r="D40" i="27"/>
  <c r="D41" i="27"/>
  <c r="D42" i="27"/>
  <c r="D43" i="27"/>
  <c r="D44" i="27"/>
  <c r="D45" i="27"/>
  <c r="D46" i="27"/>
  <c r="D47" i="27"/>
  <c r="D48" i="27"/>
  <c r="D49" i="27"/>
  <c r="D50" i="27"/>
  <c r="D51" i="27"/>
  <c r="D52" i="27"/>
  <c r="D53" i="27"/>
  <c r="D54" i="27"/>
  <c r="D55" i="27"/>
  <c r="D56" i="27"/>
  <c r="D57" i="27"/>
  <c r="D58" i="27"/>
  <c r="D59" i="27"/>
  <c r="D60" i="27"/>
  <c r="D61" i="27"/>
  <c r="D62" i="27"/>
  <c r="D63" i="27"/>
  <c r="D64" i="27"/>
  <c r="D65" i="27"/>
  <c r="D66" i="27"/>
  <c r="D67" i="27"/>
  <c r="D68" i="27"/>
  <c r="D69" i="27"/>
  <c r="D70" i="27"/>
  <c r="D71" i="27"/>
  <c r="D72" i="27"/>
  <c r="D73" i="27"/>
  <c r="D74" i="27"/>
  <c r="D75" i="27"/>
  <c r="D76" i="27"/>
  <c r="D77" i="27"/>
  <c r="D78" i="27"/>
  <c r="D79" i="27"/>
  <c r="D80" i="27"/>
  <c r="D81" i="27"/>
  <c r="D82" i="27"/>
  <c r="D83" i="27"/>
  <c r="D84" i="27"/>
  <c r="D85" i="27"/>
  <c r="D86" i="27"/>
  <c r="D87" i="27"/>
  <c r="D88" i="27"/>
  <c r="D89" i="27"/>
  <c r="D90" i="27"/>
  <c r="D91" i="27"/>
  <c r="D92" i="27"/>
  <c r="D93" i="27"/>
  <c r="D94" i="27"/>
  <c r="D95" i="27"/>
  <c r="D96" i="27"/>
  <c r="D97" i="27"/>
  <c r="D98" i="27"/>
  <c r="D99" i="27"/>
  <c r="D100" i="27"/>
  <c r="D101" i="27"/>
  <c r="D102" i="27"/>
  <c r="D103" i="27"/>
  <c r="D104" i="27"/>
  <c r="D105" i="27"/>
  <c r="D106" i="27"/>
  <c r="D107" i="27"/>
  <c r="D108" i="27"/>
  <c r="D109" i="27"/>
  <c r="D110" i="27"/>
  <c r="D111" i="27"/>
  <c r="D112" i="27"/>
  <c r="D113" i="27"/>
  <c r="D114" i="27"/>
  <c r="D115" i="27"/>
  <c r="D116" i="27"/>
  <c r="D117" i="27"/>
  <c r="D118" i="27"/>
  <c r="D119" i="27"/>
  <c r="D120" i="27"/>
  <c r="D121" i="27"/>
  <c r="D122" i="27"/>
  <c r="D123" i="27"/>
  <c r="D124" i="27"/>
  <c r="D125" i="27"/>
  <c r="D126" i="27"/>
  <c r="D127" i="27"/>
  <c r="D128" i="27"/>
  <c r="D129" i="27"/>
  <c r="D130" i="27"/>
  <c r="D131" i="27"/>
  <c r="D132" i="27"/>
  <c r="D133" i="27"/>
  <c r="D134" i="27"/>
  <c r="D135" i="27"/>
  <c r="D136" i="27"/>
  <c r="D137" i="27"/>
  <c r="D138" i="27"/>
  <c r="D139" i="27"/>
  <c r="D140" i="27"/>
  <c r="D141" i="27"/>
  <c r="D142" i="27"/>
  <c r="D143" i="27"/>
  <c r="D144" i="27"/>
  <c r="D145" i="27"/>
  <c r="D146" i="27"/>
  <c r="D147" i="27"/>
  <c r="D148" i="27"/>
  <c r="D149" i="27"/>
  <c r="D150" i="27"/>
  <c r="D151" i="27"/>
  <c r="D152" i="27"/>
  <c r="D153" i="27"/>
  <c r="D154" i="27"/>
  <c r="D155" i="27"/>
  <c r="D156" i="27"/>
  <c r="D157" i="27"/>
  <c r="D158" i="27"/>
  <c r="D159" i="27"/>
  <c r="D160" i="27"/>
  <c r="D161" i="27"/>
  <c r="D162" i="27"/>
  <c r="D163" i="27"/>
  <c r="D164" i="27"/>
  <c r="D165" i="27"/>
  <c r="D166" i="27"/>
  <c r="D167" i="27"/>
  <c r="D168" i="27"/>
  <c r="D169" i="27"/>
  <c r="D170" i="27"/>
  <c r="D171" i="27"/>
  <c r="D172" i="27"/>
  <c r="D173" i="27"/>
  <c r="D174" i="27"/>
  <c r="D175" i="27"/>
  <c r="D176" i="27"/>
  <c r="D177" i="27"/>
  <c r="D178" i="27"/>
  <c r="D179" i="27"/>
  <c r="D180" i="27"/>
  <c r="D181" i="27"/>
  <c r="D182" i="27"/>
  <c r="D183" i="27"/>
  <c r="D184" i="27"/>
  <c r="D185" i="27"/>
  <c r="D186" i="27"/>
  <c r="D187" i="27"/>
  <c r="D188" i="27"/>
  <c r="D189" i="27"/>
  <c r="D190" i="27"/>
  <c r="D191" i="27"/>
  <c r="D192" i="27"/>
  <c r="D193" i="27"/>
  <c r="D194" i="27"/>
  <c r="D195" i="27"/>
  <c r="AN6" i="1"/>
  <c r="O6" i="1" s="1"/>
  <c r="AM6" i="1"/>
  <c r="L6" i="1" s="1"/>
  <c r="B65" i="28"/>
  <c r="C65" i="28"/>
  <c r="D65" i="28"/>
  <c r="E65" i="28"/>
  <c r="B84" i="28"/>
  <c r="C84" i="28"/>
  <c r="D84" i="28"/>
  <c r="E84" i="28"/>
  <c r="B202" i="28"/>
  <c r="C202" i="28"/>
  <c r="D202" i="28"/>
  <c r="E202" i="28"/>
  <c r="B216" i="28"/>
  <c r="C216" i="28"/>
  <c r="D216" i="28"/>
  <c r="E216" i="28"/>
  <c r="B158" i="28"/>
  <c r="C158" i="28"/>
  <c r="D158" i="28"/>
  <c r="E158" i="28"/>
  <c r="B70" i="28"/>
  <c r="C70" i="28"/>
  <c r="D70" i="28"/>
  <c r="E70" i="28"/>
  <c r="B198" i="28"/>
  <c r="C198" i="28"/>
  <c r="D198" i="28"/>
  <c r="E198" i="28"/>
  <c r="B166" i="28"/>
  <c r="C166" i="28"/>
  <c r="D166" i="28"/>
  <c r="E166" i="28"/>
  <c r="E120" i="28"/>
  <c r="D120" i="28"/>
  <c r="C120" i="28"/>
  <c r="B120" i="28"/>
  <c r="Z3" i="18"/>
  <c r="Y3" i="18"/>
  <c r="V3" i="18"/>
  <c r="U3" i="18"/>
  <c r="T3" i="18"/>
  <c r="Z3" i="17"/>
  <c r="Y3" i="17"/>
  <c r="X3" i="17"/>
  <c r="W3" i="17"/>
  <c r="V3" i="17"/>
  <c r="AD2" i="17"/>
  <c r="AC2" i="17"/>
  <c r="AB2" i="17"/>
  <c r="AA2" i="17"/>
  <c r="Z2" i="17"/>
  <c r="Y2" i="17"/>
  <c r="X2" i="17"/>
  <c r="W2" i="17"/>
  <c r="V2" i="17"/>
  <c r="AD2" i="18"/>
  <c r="AC2" i="18"/>
  <c r="AB2" i="18"/>
  <c r="AA2" i="18"/>
  <c r="Z2" i="18"/>
  <c r="Y2" i="18"/>
  <c r="V2" i="18"/>
  <c r="U2" i="18"/>
  <c r="T2" i="18"/>
  <c r="AF3" i="16"/>
  <c r="AE3" i="16"/>
  <c r="AD3" i="16"/>
  <c r="AC3" i="16"/>
  <c r="AB3" i="16"/>
  <c r="AJ2" i="16"/>
  <c r="AI2" i="16"/>
  <c r="AH2" i="16"/>
  <c r="AG2" i="16"/>
  <c r="AF2" i="16"/>
  <c r="AE2" i="16"/>
  <c r="AD2" i="16"/>
  <c r="Z3" i="14"/>
  <c r="Y3" i="14"/>
  <c r="X3" i="14"/>
  <c r="W3" i="14"/>
  <c r="T3" i="14"/>
  <c r="AD2" i="14"/>
  <c r="AC2" i="14"/>
  <c r="AB2" i="14"/>
  <c r="AA2" i="14"/>
  <c r="Z2" i="14"/>
  <c r="Y2" i="14"/>
  <c r="X2" i="14"/>
  <c r="W2" i="14"/>
  <c r="T2" i="14"/>
  <c r="AA2" i="2"/>
  <c r="AB2" i="2"/>
  <c r="AE2" i="2"/>
  <c r="AF2" i="2"/>
  <c r="I147" i="14" l="1" a="1"/>
  <c r="I147" i="14" s="1"/>
  <c r="I66" i="19" a="1"/>
  <c r="I66" i="19" s="1"/>
  <c r="I74" i="19" a="1"/>
  <c r="I74" i="19" s="1"/>
  <c r="I53" i="19" a="1"/>
  <c r="I53" i="19" s="1"/>
  <c r="I179" i="19" a="1"/>
  <c r="I179" i="19" s="1"/>
  <c r="M3" i="18"/>
  <c r="I182" i="17" a="1"/>
  <c r="I182" i="17" s="1"/>
  <c r="AH180" i="1" s="1"/>
  <c r="I192" i="17" a="1"/>
  <c r="I192" i="17" s="1"/>
  <c r="AH190" i="1" s="1"/>
  <c r="H192" i="17" a="1"/>
  <c r="H192" i="17" s="1"/>
  <c r="H182" i="17" a="1"/>
  <c r="H182" i="17" s="1"/>
  <c r="I22" i="14" a="1"/>
  <c r="I22" i="14" s="1"/>
  <c r="I26" i="14" a="1"/>
  <c r="I26" i="14" s="1"/>
  <c r="I28" i="14" a="1"/>
  <c r="I28" i="14" s="1"/>
  <c r="I30" i="14" a="1"/>
  <c r="I30" i="14" s="1"/>
  <c r="I34" i="14" a="1"/>
  <c r="I34" i="14" s="1"/>
  <c r="I36" i="14" a="1"/>
  <c r="I36" i="14" s="1"/>
  <c r="I50" i="14" a="1"/>
  <c r="I50" i="14" s="1"/>
  <c r="I52" i="14" a="1"/>
  <c r="I52" i="14" s="1"/>
  <c r="I54" i="14" a="1"/>
  <c r="I54" i="14" s="1"/>
  <c r="I56" i="14" a="1"/>
  <c r="I56" i="14" s="1"/>
  <c r="I137" i="14" a="1"/>
  <c r="I137" i="14" s="1"/>
  <c r="I141" i="14" a="1"/>
  <c r="I141" i="14" s="1"/>
  <c r="I148" i="14" a="1"/>
  <c r="I148" i="14" s="1"/>
  <c r="I64" i="14" a="1"/>
  <c r="I64" i="14" s="1"/>
  <c r="I83" i="14" a="1"/>
  <c r="I83" i="14" s="1"/>
  <c r="I85" i="14" a="1"/>
  <c r="I85" i="14" s="1"/>
  <c r="I105" i="14" a="1"/>
  <c r="I105" i="14" s="1"/>
  <c r="I23" i="14" a="1"/>
  <c r="I23" i="14" s="1"/>
  <c r="I25" i="14" a="1"/>
  <c r="I25" i="14" s="1"/>
  <c r="I27" i="14" a="1"/>
  <c r="I27" i="14" s="1"/>
  <c r="I29" i="14" a="1"/>
  <c r="I29" i="14" s="1"/>
  <c r="I31" i="14" a="1"/>
  <c r="I31" i="14" s="1"/>
  <c r="I37" i="14" a="1"/>
  <c r="I37" i="14" s="1"/>
  <c r="I45" i="14" a="1"/>
  <c r="I45" i="14" s="1"/>
  <c r="I49" i="14" a="1"/>
  <c r="I49" i="14" s="1"/>
  <c r="I51" i="14" a="1"/>
  <c r="I51" i="14" s="1"/>
  <c r="I53" i="14" a="1"/>
  <c r="I53" i="14" s="1"/>
  <c r="I55" i="14" a="1"/>
  <c r="I55" i="14" s="1"/>
  <c r="I57" i="14" a="1"/>
  <c r="I57" i="14" s="1"/>
  <c r="I61" i="14" a="1"/>
  <c r="I61" i="14" s="1"/>
  <c r="I134" i="14" a="1"/>
  <c r="I134" i="14" s="1"/>
  <c r="I164" i="14" a="1"/>
  <c r="I164" i="14" s="1"/>
  <c r="I168" i="14" a="1"/>
  <c r="I168" i="14" s="1"/>
  <c r="I170" i="14" a="1"/>
  <c r="I170" i="14" s="1"/>
  <c r="I174" i="14" a="1"/>
  <c r="I174" i="14" s="1"/>
  <c r="I178" i="14" a="1"/>
  <c r="I178" i="14" s="1"/>
  <c r="I180" i="14" a="1"/>
  <c r="I180" i="14" s="1"/>
  <c r="I188" i="14" a="1"/>
  <c r="I188" i="14" s="1"/>
  <c r="I190" i="14" a="1"/>
  <c r="I190" i="14" s="1"/>
  <c r="I192" i="14" a="1"/>
  <c r="I192" i="14" s="1"/>
  <c r="AG190" i="1" s="1"/>
  <c r="I13" i="14" a="1"/>
  <c r="I13" i="14" s="1"/>
  <c r="I80" i="14" a="1"/>
  <c r="I80" i="14" s="1"/>
  <c r="I88" i="14" a="1"/>
  <c r="I88" i="14" s="1"/>
  <c r="I129" i="14" a="1"/>
  <c r="I129" i="14" s="1"/>
  <c r="I133" i="14" a="1"/>
  <c r="I133" i="14" s="1"/>
  <c r="I12" i="14" a="1"/>
  <c r="I12" i="14" s="1"/>
  <c r="I63" i="14" a="1"/>
  <c r="I63" i="14" s="1"/>
  <c r="I106" i="14" a="1"/>
  <c r="I106" i="14" s="1"/>
  <c r="I157" i="14" a="1"/>
  <c r="I157" i="14" s="1"/>
  <c r="I165" i="14" a="1"/>
  <c r="I165" i="14" s="1"/>
  <c r="I167" i="14" a="1"/>
  <c r="I167" i="14" s="1"/>
  <c r="I169" i="14" a="1"/>
  <c r="I169" i="14" s="1"/>
  <c r="I175" i="14" a="1"/>
  <c r="I175" i="14" s="1"/>
  <c r="I177" i="14" a="1"/>
  <c r="I177" i="14" s="1"/>
  <c r="I187" i="14" a="1"/>
  <c r="I187" i="14" s="1"/>
  <c r="I189" i="14" a="1"/>
  <c r="I189" i="14" s="1"/>
  <c r="I191" i="14" a="1"/>
  <c r="I191" i="14" s="1"/>
  <c r="I193" i="14" a="1"/>
  <c r="I193" i="14" s="1"/>
  <c r="I195" i="14" a="1"/>
  <c r="I195" i="14" s="1"/>
  <c r="AG193" i="1" s="1"/>
  <c r="I15" i="14" a="1"/>
  <c r="I15" i="14" s="1"/>
  <c r="I84" i="14" a="1"/>
  <c r="I84" i="14" s="1"/>
  <c r="I92" i="14" a="1"/>
  <c r="I92" i="14" s="1"/>
  <c r="I127" i="14" a="1"/>
  <c r="I127" i="14" s="1"/>
  <c r="I10" i="14" a="1"/>
  <c r="I10" i="14" s="1"/>
  <c r="I11" i="14" a="1"/>
  <c r="I11" i="14" s="1"/>
  <c r="I14" i="14" a="1"/>
  <c r="I14" i="14" s="1"/>
  <c r="I156" i="14" a="1"/>
  <c r="I156" i="14" s="1"/>
  <c r="I135" i="14" a="1"/>
  <c r="I135" i="14" s="1"/>
  <c r="M3" i="14"/>
  <c r="S3" i="18"/>
  <c r="T2" i="17"/>
  <c r="P3" i="14"/>
  <c r="N2" i="17"/>
  <c r="O3" i="14"/>
  <c r="S3" i="14"/>
  <c r="Q3" i="14"/>
  <c r="U3" i="17"/>
  <c r="N3" i="14"/>
  <c r="R3" i="14"/>
  <c r="AA3" i="16"/>
  <c r="O3" i="18"/>
  <c r="T3" i="17"/>
  <c r="S2" i="14"/>
  <c r="P2" i="14"/>
  <c r="O2" i="17"/>
  <c r="U2" i="17"/>
  <c r="O2" i="14"/>
  <c r="M2" i="14"/>
  <c r="Q2" i="14"/>
  <c r="M2" i="16"/>
  <c r="M3" i="16"/>
  <c r="P2" i="17"/>
  <c r="Q3" i="18"/>
  <c r="N2" i="14"/>
  <c r="R2" i="14"/>
  <c r="M2" i="17"/>
  <c r="S2" i="17"/>
  <c r="N3" i="18"/>
  <c r="R3" i="18"/>
  <c r="I6" i="1"/>
  <c r="P3" i="18"/>
  <c r="G182" i="17" l="1"/>
  <c r="G192" i="17"/>
  <c r="AG10" i="1"/>
  <c r="AA180" i="1"/>
  <c r="AA190" i="1"/>
  <c r="AG24" i="1"/>
  <c r="AG78" i="1"/>
  <c r="AG48" i="1"/>
  <c r="AI64" i="1"/>
  <c r="AG26" i="1"/>
  <c r="AG54" i="1"/>
  <c r="AG8" i="1"/>
  <c r="AG28" i="1"/>
  <c r="AG11" i="1"/>
  <c r="AG146" i="1"/>
  <c r="AG20" i="1"/>
  <c r="AG52" i="1"/>
  <c r="AG168" i="1"/>
  <c r="AG191" i="1"/>
  <c r="AG154" i="1"/>
  <c r="AG175" i="1"/>
  <c r="AG186" i="1"/>
  <c r="AG55" i="1"/>
  <c r="AG47" i="1"/>
  <c r="AG21" i="1"/>
  <c r="AI177" i="1"/>
  <c r="AG167" i="1"/>
  <c r="AG189" i="1"/>
  <c r="AG173" i="1"/>
  <c r="AG9" i="1"/>
  <c r="AG178" i="1"/>
  <c r="AG90" i="1"/>
  <c r="AG165" i="1"/>
  <c r="AG187" i="1"/>
  <c r="AG155" i="1"/>
  <c r="AG176" i="1"/>
  <c r="AG25" i="1"/>
  <c r="AG163" i="1"/>
  <c r="AG185" i="1"/>
  <c r="AG166" i="1"/>
  <c r="AG188" i="1"/>
  <c r="AG172" i="1"/>
  <c r="AG43" i="1"/>
  <c r="AG23" i="1"/>
  <c r="E8" i="17" l="1" a="1"/>
  <c r="E8" i="17" s="1"/>
  <c r="E8" i="18" a="1"/>
  <c r="E8" i="18" s="1"/>
  <c r="D8" i="14" l="1" a="1"/>
  <c r="D8" i="14" s="1"/>
  <c r="E8" i="14" a="1"/>
  <c r="E8" i="14" s="1"/>
  <c r="D8" i="16" a="1"/>
  <c r="D8" i="16" s="1"/>
  <c r="E8" i="16" a="1"/>
  <c r="E8" i="16" s="1"/>
  <c r="D8" i="19" a="1"/>
  <c r="D8" i="19" s="1"/>
  <c r="E8" i="19" a="1"/>
  <c r="E8" i="19" s="1"/>
  <c r="D8" i="2" a="1"/>
  <c r="D8" i="2" s="1"/>
  <c r="E8" i="2" a="1"/>
  <c r="E8" i="2" s="1"/>
  <c r="D8" i="17" a="1"/>
  <c r="D8" i="17" s="1"/>
  <c r="D8" i="18" a="1"/>
  <c r="D8" i="18" s="1"/>
  <c r="B8" i="18" a="1"/>
  <c r="B8" i="18" s="1"/>
  <c r="B8" i="17" a="1"/>
  <c r="B8" i="17" s="1"/>
  <c r="B8" i="16" a="1"/>
  <c r="B8" i="16" s="1"/>
  <c r="F7" i="1"/>
  <c r="F11" i="1"/>
  <c r="F15" i="1"/>
  <c r="F8" i="1"/>
  <c r="F175" i="28" s="1"/>
  <c r="F12" i="1"/>
  <c r="F16" i="1"/>
  <c r="F76" i="28" s="1"/>
  <c r="F9" i="1"/>
  <c r="F90" i="28" s="1"/>
  <c r="F13" i="1"/>
  <c r="F169" i="28" s="1"/>
  <c r="F17" i="1"/>
  <c r="F20" i="1"/>
  <c r="F24" i="1"/>
  <c r="F10" i="1"/>
  <c r="F112" i="28" s="1"/>
  <c r="F14" i="1"/>
  <c r="F21" i="1"/>
  <c r="F25" i="1"/>
  <c r="F150" i="28" s="1"/>
  <c r="F29" i="1"/>
  <c r="F193" i="28" s="1"/>
  <c r="F33" i="1"/>
  <c r="F141" i="28" s="1"/>
  <c r="F37" i="1"/>
  <c r="F26" i="1"/>
  <c r="F18" i="1"/>
  <c r="F92" i="28" s="1"/>
  <c r="F19" i="1"/>
  <c r="F22" i="1"/>
  <c r="F27" i="1"/>
  <c r="F28" i="1"/>
  <c r="F30" i="1"/>
  <c r="F62" i="28" s="1"/>
  <c r="F36" i="1"/>
  <c r="F39" i="1"/>
  <c r="F41" i="1"/>
  <c r="F45" i="1"/>
  <c r="F49" i="1"/>
  <c r="F34" i="1"/>
  <c r="F23" i="1"/>
  <c r="F98" i="28" s="1"/>
  <c r="F31" i="1"/>
  <c r="F38" i="1"/>
  <c r="F32" i="1"/>
  <c r="F71" i="28" s="1"/>
  <c r="F35" i="1"/>
  <c r="F155" i="28" s="1"/>
  <c r="F43" i="1"/>
  <c r="F50" i="1"/>
  <c r="F56" i="1"/>
  <c r="F60" i="1"/>
  <c r="F64" i="1"/>
  <c r="F68" i="1"/>
  <c r="F72" i="1"/>
  <c r="F76" i="1"/>
  <c r="F40" i="1"/>
  <c r="F44" i="1"/>
  <c r="F47" i="1"/>
  <c r="F53" i="1"/>
  <c r="F57" i="1"/>
  <c r="F61" i="1"/>
  <c r="F42" i="1"/>
  <c r="F48" i="1"/>
  <c r="F51" i="1"/>
  <c r="F54" i="1"/>
  <c r="F58" i="1"/>
  <c r="F62" i="1"/>
  <c r="F65" i="1"/>
  <c r="F71" i="1"/>
  <c r="F74" i="1"/>
  <c r="F81" i="1"/>
  <c r="F85" i="1"/>
  <c r="F89" i="1"/>
  <c r="F93" i="1"/>
  <c r="F97" i="1"/>
  <c r="F101" i="1"/>
  <c r="F69" i="1"/>
  <c r="F75" i="1"/>
  <c r="F78" i="1"/>
  <c r="F82" i="1"/>
  <c r="F52" i="1"/>
  <c r="F63" i="1"/>
  <c r="F66" i="1"/>
  <c r="F73" i="1"/>
  <c r="F79" i="1"/>
  <c r="F83" i="1"/>
  <c r="F70" i="1"/>
  <c r="F80" i="1"/>
  <c r="F84" i="1"/>
  <c r="F90" i="1"/>
  <c r="F96" i="1"/>
  <c r="F99" i="1"/>
  <c r="F106" i="1"/>
  <c r="F110" i="1"/>
  <c r="F114" i="1"/>
  <c r="F118" i="1"/>
  <c r="F122" i="1"/>
  <c r="F126" i="1"/>
  <c r="F59" i="1"/>
  <c r="F67" i="1"/>
  <c r="F77" i="1"/>
  <c r="F87" i="1"/>
  <c r="F94" i="1"/>
  <c r="F100" i="1"/>
  <c r="F103" i="1"/>
  <c r="F107" i="1"/>
  <c r="F46" i="1"/>
  <c r="F55" i="1"/>
  <c r="F88" i="1"/>
  <c r="F91" i="1"/>
  <c r="F98" i="1"/>
  <c r="F104" i="1"/>
  <c r="F108" i="1"/>
  <c r="F115" i="1"/>
  <c r="F121" i="1"/>
  <c r="F124" i="1"/>
  <c r="F130" i="1"/>
  <c r="F134" i="1"/>
  <c r="F138" i="1"/>
  <c r="F142" i="1"/>
  <c r="F146" i="1"/>
  <c r="F150" i="1"/>
  <c r="F154" i="1"/>
  <c r="F158" i="1"/>
  <c r="F162" i="1"/>
  <c r="F166" i="1"/>
  <c r="F170" i="1"/>
  <c r="F174" i="1"/>
  <c r="F178" i="1"/>
  <c r="F95" i="1"/>
  <c r="F105" i="1"/>
  <c r="F109" i="1"/>
  <c r="F112" i="1"/>
  <c r="F119" i="1"/>
  <c r="F125" i="1"/>
  <c r="F131" i="1"/>
  <c r="F135" i="1"/>
  <c r="F139" i="1"/>
  <c r="F143" i="1"/>
  <c r="F147" i="1"/>
  <c r="F92" i="1"/>
  <c r="F102" i="1"/>
  <c r="F113" i="1"/>
  <c r="F116" i="1"/>
  <c r="F123" i="1"/>
  <c r="F128" i="1"/>
  <c r="F170" i="28" s="1"/>
  <c r="F132" i="1"/>
  <c r="F248" i="28" s="1"/>
  <c r="F136" i="1"/>
  <c r="F140" i="1"/>
  <c r="F144" i="1"/>
  <c r="F148" i="1"/>
  <c r="F111" i="1"/>
  <c r="F149" i="1"/>
  <c r="F155" i="1"/>
  <c r="F161" i="1"/>
  <c r="F164" i="1"/>
  <c r="F171" i="1"/>
  <c r="F177" i="1"/>
  <c r="F127" i="1"/>
  <c r="F152" i="1"/>
  <c r="F159" i="1"/>
  <c r="F165" i="1"/>
  <c r="F168" i="1"/>
  <c r="F86" i="1"/>
  <c r="F129" i="1"/>
  <c r="F133" i="1"/>
  <c r="F137" i="1"/>
  <c r="F141" i="1"/>
  <c r="F145" i="1"/>
  <c r="F153" i="1"/>
  <c r="F156" i="1"/>
  <c r="F163" i="1"/>
  <c r="F169" i="1"/>
  <c r="F172" i="1"/>
  <c r="F117" i="1"/>
  <c r="F199" i="28" s="1"/>
  <c r="F120" i="1"/>
  <c r="F151" i="1"/>
  <c r="F157" i="1"/>
  <c r="F167" i="1"/>
  <c r="F101" i="28" s="1"/>
  <c r="F179" i="1"/>
  <c r="F183" i="1"/>
  <c r="F187" i="1"/>
  <c r="F191" i="1"/>
  <c r="F195" i="1"/>
  <c r="F182" i="1"/>
  <c r="F186" i="1"/>
  <c r="F211" i="28" s="1"/>
  <c r="F190" i="1"/>
  <c r="F175" i="1"/>
  <c r="F176" i="1"/>
  <c r="F180" i="1"/>
  <c r="F184" i="1"/>
  <c r="F188" i="1"/>
  <c r="F192" i="1"/>
  <c r="F194" i="1"/>
  <c r="F181" i="1"/>
  <c r="F185" i="1"/>
  <c r="F189" i="1"/>
  <c r="F193" i="1"/>
  <c r="F160" i="1"/>
  <c r="F173" i="1"/>
  <c r="F142" i="28" s="1"/>
  <c r="B8" i="19" a="1"/>
  <c r="B8" i="19" s="1"/>
  <c r="B8" i="14" a="1"/>
  <c r="B8" i="14" s="1"/>
  <c r="F6" i="1"/>
  <c r="F168" i="28" s="1"/>
  <c r="B8" i="2" a="1"/>
  <c r="B8" i="2" s="1"/>
  <c r="F208" i="28" l="1"/>
  <c r="F43" i="28"/>
  <c r="F205" i="28"/>
  <c r="F214" i="28"/>
  <c r="F197" i="28"/>
  <c r="F186" i="28"/>
  <c r="F255" i="28"/>
  <c r="F85" i="28"/>
  <c r="F122" i="28"/>
  <c r="F68" i="28"/>
  <c r="F143" i="28"/>
  <c r="F201" i="28"/>
  <c r="F104" i="28"/>
  <c r="F48" i="28"/>
  <c r="F91" i="28"/>
  <c r="F107" i="28"/>
  <c r="F64" i="28"/>
  <c r="F124" i="28"/>
  <c r="F100" i="28"/>
  <c r="F72" i="28"/>
  <c r="F156" i="28"/>
  <c r="F53" i="28"/>
  <c r="F183" i="28"/>
  <c r="F172" i="28"/>
  <c r="F149" i="28"/>
  <c r="F238" i="28"/>
  <c r="F130" i="28"/>
  <c r="F210" i="28"/>
  <c r="F256" i="28"/>
  <c r="F174" i="28"/>
  <c r="F207" i="28"/>
  <c r="F119" i="28"/>
  <c r="F58" i="28"/>
  <c r="F177" i="28"/>
  <c r="F61" i="28"/>
  <c r="F257" i="28"/>
  <c r="F123" i="28"/>
  <c r="F74" i="28"/>
  <c r="F42" i="28"/>
  <c r="F203" i="28"/>
  <c r="F46" i="28"/>
  <c r="F132" i="28"/>
  <c r="F52" i="28"/>
  <c r="F108" i="28"/>
  <c r="F187" i="28"/>
  <c r="F240" i="28"/>
  <c r="F189" i="28"/>
  <c r="F190" i="28"/>
  <c r="F110" i="28"/>
  <c r="F87" i="28"/>
  <c r="F115" i="28"/>
  <c r="F116" i="28"/>
  <c r="F118" i="28"/>
  <c r="F200" i="28"/>
  <c r="F126" i="28"/>
  <c r="F229" i="28"/>
  <c r="F44" i="28"/>
  <c r="F114" i="28"/>
  <c r="F225" i="28"/>
  <c r="F148" i="28"/>
  <c r="F139" i="28"/>
  <c r="F45" i="28"/>
  <c r="F70" i="28"/>
  <c r="F136" i="28"/>
  <c r="F196" i="28"/>
  <c r="F251" i="28"/>
  <c r="F160" i="28"/>
  <c r="F249" i="28"/>
  <c r="F242" i="28"/>
  <c r="F209" i="28"/>
  <c r="F162" i="28"/>
  <c r="F128" i="28"/>
  <c r="F78" i="28"/>
  <c r="F137" i="28"/>
  <c r="F96" i="28"/>
  <c r="F152" i="28"/>
  <c r="F140" i="28"/>
  <c r="F191" i="28"/>
  <c r="F258" i="28"/>
  <c r="F171" i="28"/>
  <c r="F252" i="28"/>
  <c r="F215" i="28"/>
  <c r="F185" i="28"/>
  <c r="F227" i="28"/>
  <c r="F163" i="28"/>
  <c r="F246" i="28"/>
  <c r="F212" i="28"/>
  <c r="F243" i="28"/>
  <c r="F164" i="28"/>
  <c r="F231" i="28"/>
  <c r="F222" i="28"/>
  <c r="F223" i="28"/>
  <c r="F217" i="28"/>
  <c r="F204" i="28"/>
  <c r="F194" i="28"/>
  <c r="F129" i="28"/>
  <c r="F247" i="28"/>
  <c r="F88" i="28"/>
  <c r="F51" i="28"/>
  <c r="F167" i="28"/>
  <c r="F103" i="28"/>
  <c r="F89" i="28"/>
  <c r="F244" i="28"/>
  <c r="F195" i="28"/>
  <c r="F67" i="28"/>
  <c r="F239" i="28"/>
  <c r="F232" i="28"/>
  <c r="F182" i="28"/>
  <c r="F99" i="28"/>
  <c r="F131" i="28"/>
  <c r="F138" i="28"/>
  <c r="F228" i="28"/>
  <c r="F133" i="28"/>
  <c r="F105" i="28"/>
  <c r="F173" i="28"/>
  <c r="F77" i="28"/>
  <c r="F216" i="28"/>
  <c r="F198" i="28"/>
  <c r="F259" i="28"/>
  <c r="F188" i="28"/>
  <c r="F125" i="28"/>
  <c r="F106" i="28"/>
  <c r="F153" i="28"/>
  <c r="F94" i="28"/>
  <c r="F135" i="28"/>
  <c r="F144" i="28"/>
  <c r="F254" i="28"/>
  <c r="F80" i="28"/>
  <c r="F81" i="28"/>
  <c r="F97" i="28"/>
  <c r="F60" i="28"/>
  <c r="F236" i="28"/>
  <c r="F145" i="28"/>
  <c r="F86" i="28"/>
  <c r="F165" i="28"/>
  <c r="F95" i="28"/>
  <c r="F59" i="28"/>
  <c r="F117" i="28"/>
  <c r="F63" i="28"/>
  <c r="F157" i="28"/>
  <c r="F181" i="28"/>
  <c r="F147" i="28"/>
  <c r="F221" i="28"/>
  <c r="F220" i="28"/>
  <c r="F219" i="28"/>
  <c r="F176" i="28"/>
  <c r="F146" i="28"/>
  <c r="F47" i="28"/>
  <c r="F178" i="28"/>
  <c r="F134" i="28"/>
  <c r="F56" i="28"/>
  <c r="F66" i="28"/>
  <c r="F245" i="28"/>
  <c r="F253" i="28"/>
  <c r="F192" i="28"/>
  <c r="F235" i="28"/>
  <c r="F57" i="28"/>
  <c r="F73" i="28"/>
  <c r="F83" i="28"/>
  <c r="F79" i="28"/>
  <c r="F234" i="28"/>
  <c r="F113" i="28"/>
  <c r="F82" i="28"/>
  <c r="F233" i="28"/>
  <c r="F224" i="28"/>
  <c r="F226" i="28"/>
  <c r="F179" i="28"/>
  <c r="F102" i="28"/>
  <c r="F159" i="28"/>
  <c r="F218" i="28"/>
  <c r="F127" i="28"/>
  <c r="F158" i="28"/>
  <c r="F237" i="28"/>
  <c r="F151" i="28"/>
  <c r="F180" i="28"/>
  <c r="F75" i="28"/>
  <c r="F121" i="28"/>
  <c r="F50" i="28"/>
  <c r="F55" i="28"/>
  <c r="F166" i="28"/>
  <c r="F54" i="28"/>
  <c r="F161" i="28"/>
  <c r="F93" i="28"/>
  <c r="F206" i="28"/>
  <c r="F109" i="28"/>
  <c r="F250" i="28"/>
  <c r="F49" i="28"/>
  <c r="F154" i="28"/>
  <c r="F184" i="28"/>
  <c r="F230" i="28"/>
  <c r="F111" i="28"/>
  <c r="F213" i="28"/>
  <c r="F69" i="28"/>
  <c r="F241" i="28"/>
  <c r="F84" i="28"/>
  <c r="F65" i="28"/>
  <c r="F202" i="28"/>
  <c r="F120" i="28"/>
  <c r="D6" i="27" l="1"/>
  <c r="C6" i="27"/>
  <c r="B6" i="27"/>
  <c r="G40" i="28"/>
  <c r="B15" i="28"/>
  <c r="N2" i="18" l="1"/>
  <c r="M2" i="18"/>
  <c r="R2" i="18"/>
  <c r="P2" i="18"/>
  <c r="S2" i="18"/>
  <c r="O2" i="18"/>
  <c r="Q2" i="18"/>
  <c r="D22" i="8"/>
  <c r="D23" i="8"/>
  <c r="D24" i="8"/>
  <c r="D25" i="8"/>
  <c r="D26" i="8"/>
  <c r="D27" i="8"/>
  <c r="D21" i="8"/>
  <c r="D16" i="8"/>
  <c r="D17" i="8"/>
  <c r="D15" i="8"/>
  <c r="T180" i="1" l="1"/>
  <c r="T200" i="1"/>
  <c r="T204" i="1"/>
  <c r="T212" i="1"/>
  <c r="T214" i="1"/>
  <c r="T218" i="1"/>
  <c r="T190" i="1"/>
  <c r="T215" i="1"/>
  <c r="T193" i="1"/>
  <c r="T217" i="1"/>
  <c r="I209" i="14" a="1"/>
  <c r="I209" i="14" s="1"/>
  <c r="AG207" i="1" s="1"/>
  <c r="H221" i="16" a="1"/>
  <c r="H221" i="16" s="1"/>
  <c r="S214" i="1"/>
  <c r="S215" i="1"/>
  <c r="S219" i="1"/>
  <c r="S205" i="1"/>
  <c r="U214" i="1"/>
  <c r="S204" i="1"/>
  <c r="U219" i="1"/>
  <c r="U215" i="1"/>
  <c r="I208" i="17" a="1"/>
  <c r="I208" i="17" s="1"/>
  <c r="I225" i="17" a="1"/>
  <c r="I225" i="17" s="1"/>
  <c r="I205" i="17" a="1"/>
  <c r="I205" i="17" s="1"/>
  <c r="I223" i="17" a="1"/>
  <c r="I223" i="17" s="1"/>
  <c r="I218" i="17" a="1"/>
  <c r="I218" i="17" s="1"/>
  <c r="AH216" i="1" s="1"/>
  <c r="I215" i="17" a="1"/>
  <c r="I215" i="17" s="1"/>
  <c r="I208" i="19" a="1"/>
  <c r="I208" i="19" s="1"/>
  <c r="I224" i="19" a="1"/>
  <c r="I224" i="19" s="1"/>
  <c r="I211" i="19" a="1"/>
  <c r="I211" i="19" s="1"/>
  <c r="H197" i="18" a="1"/>
  <c r="H197" i="18" s="1"/>
  <c r="H205" i="18" a="1"/>
  <c r="H205" i="18" s="1"/>
  <c r="H213" i="18" a="1"/>
  <c r="H213" i="18" s="1"/>
  <c r="H210" i="18" a="1"/>
  <c r="H210" i="18" s="1"/>
  <c r="H212" i="18" a="1"/>
  <c r="H212" i="18" s="1"/>
  <c r="H214" i="18" a="1"/>
  <c r="H214" i="18" s="1"/>
  <c r="H200" i="16" a="1"/>
  <c r="H200" i="16" s="1"/>
  <c r="H208" i="16" a="1"/>
  <c r="H208" i="16" s="1"/>
  <c r="H224" i="16" a="1"/>
  <c r="H224" i="16" s="1"/>
  <c r="H223" i="16" a="1"/>
  <c r="H223" i="16" s="1"/>
  <c r="H225" i="16" a="1"/>
  <c r="H225" i="16" s="1"/>
  <c r="H205" i="16" a="1"/>
  <c r="H205" i="16" s="1"/>
  <c r="H220" i="2" a="1"/>
  <c r="H220" i="2" s="1"/>
  <c r="H206" i="2" a="1"/>
  <c r="H206" i="2" s="1"/>
  <c r="H222" i="2" a="1"/>
  <c r="H222" i="2" s="1"/>
  <c r="H210" i="2" a="1"/>
  <c r="H210" i="2" s="1"/>
  <c r="H225" i="2" a="1"/>
  <c r="H225" i="2" s="1"/>
  <c r="H212" i="2" a="1"/>
  <c r="H212" i="2" s="1"/>
  <c r="H211" i="2" a="1"/>
  <c r="H211" i="2" s="1"/>
  <c r="H201" i="17" a="1"/>
  <c r="H201" i="17" s="1"/>
  <c r="H211" i="17" a="1"/>
  <c r="H211" i="17" s="1"/>
  <c r="H199" i="17" a="1"/>
  <c r="H199" i="17" s="1"/>
  <c r="H198" i="17" a="1"/>
  <c r="H198" i="17" s="1"/>
  <c r="H222" i="17" a="1"/>
  <c r="H222" i="17" s="1"/>
  <c r="H224" i="17" a="1"/>
  <c r="H224" i="17" s="1"/>
  <c r="H201" i="19" a="1"/>
  <c r="H201" i="19" s="1"/>
  <c r="H209" i="19" a="1"/>
  <c r="H209" i="19" s="1"/>
  <c r="H225" i="19" a="1"/>
  <c r="H225" i="19" s="1"/>
  <c r="H198" i="19" a="1"/>
  <c r="H198" i="19" s="1"/>
  <c r="H200" i="19" a="1"/>
  <c r="H200" i="19" s="1"/>
  <c r="G200" i="19" s="1"/>
  <c r="H202" i="19" a="1"/>
  <c r="H202" i="19" s="1"/>
  <c r="I204" i="2" a="1"/>
  <c r="I204" i="2" s="1"/>
  <c r="I217" i="2" a="1"/>
  <c r="I217" i="2" s="1"/>
  <c r="I222" i="2" a="1"/>
  <c r="I222" i="2" s="1"/>
  <c r="I206" i="2" a="1"/>
  <c r="I206" i="2" s="1"/>
  <c r="I221" i="2" a="1"/>
  <c r="I221" i="2" s="1"/>
  <c r="I224" i="2" a="1"/>
  <c r="I224" i="2" s="1"/>
  <c r="I214" i="2" a="1"/>
  <c r="I214" i="2" s="1"/>
  <c r="I200" i="18" a="1"/>
  <c r="I200" i="18" s="1"/>
  <c r="I208" i="18" a="1"/>
  <c r="I208" i="18" s="1"/>
  <c r="I216" i="18" a="1"/>
  <c r="I216" i="18" s="1"/>
  <c r="I224" i="18" a="1"/>
  <c r="I224" i="18" s="1"/>
  <c r="I203" i="18" a="1"/>
  <c r="I203" i="18" s="1"/>
  <c r="I211" i="18" a="1"/>
  <c r="I211" i="18" s="1"/>
  <c r="I219" i="18" a="1"/>
  <c r="I219" i="18" s="1"/>
  <c r="I197" i="16" a="1"/>
  <c r="I197" i="16" s="1"/>
  <c r="I205" i="16" a="1"/>
  <c r="I205" i="16" s="1"/>
  <c r="I213" i="16" a="1"/>
  <c r="I213" i="16" s="1"/>
  <c r="I221" i="16" a="1"/>
  <c r="I221" i="16" s="1"/>
  <c r="AK219" i="1" s="1"/>
  <c r="I200" i="16" a="1"/>
  <c r="I200" i="16" s="1"/>
  <c r="I208" i="16" a="1"/>
  <c r="I208" i="16" s="1"/>
  <c r="I216" i="16" a="1"/>
  <c r="I216" i="16" s="1"/>
  <c r="I224" i="16" a="1"/>
  <c r="I224" i="16" s="1"/>
  <c r="I198" i="17" a="1"/>
  <c r="I198" i="17" s="1"/>
  <c r="I212" i="17" a="1"/>
  <c r="I212" i="17" s="1"/>
  <c r="I197" i="17" a="1"/>
  <c r="I197" i="17" s="1"/>
  <c r="I211" i="17" a="1"/>
  <c r="I211" i="17" s="1"/>
  <c r="I204" i="17" a="1"/>
  <c r="I204" i="17" s="1"/>
  <c r="I222" i="17" a="1"/>
  <c r="I222" i="17" s="1"/>
  <c r="AH220" i="1" s="1"/>
  <c r="I210" i="19" a="1"/>
  <c r="I210" i="19" s="1"/>
  <c r="I218" i="19" a="1"/>
  <c r="I218" i="19" s="1"/>
  <c r="I197" i="19" a="1"/>
  <c r="I197" i="19" s="1"/>
  <c r="I205" i="19" a="1"/>
  <c r="I205" i="19" s="1"/>
  <c r="I213" i="19" a="1"/>
  <c r="I213" i="19" s="1"/>
  <c r="H199" i="18" a="1"/>
  <c r="H199" i="18" s="1"/>
  <c r="H215" i="18" a="1"/>
  <c r="H215" i="18" s="1"/>
  <c r="H223" i="18" a="1"/>
  <c r="H223" i="18" s="1"/>
  <c r="H218" i="18" a="1"/>
  <c r="H218" i="18" s="1"/>
  <c r="H220" i="18" a="1"/>
  <c r="H220" i="18" s="1"/>
  <c r="H222" i="18" a="1"/>
  <c r="H222" i="18" s="1"/>
  <c r="H224" i="18" a="1"/>
  <c r="H224" i="18" s="1"/>
  <c r="H202" i="16" a="1"/>
  <c r="H202" i="16" s="1"/>
  <c r="H210" i="16" a="1"/>
  <c r="H210" i="16" s="1"/>
  <c r="H218" i="16" a="1"/>
  <c r="H218" i="16" s="1"/>
  <c r="H199" i="16" a="1"/>
  <c r="H199" i="16" s="1"/>
  <c r="H201" i="16" a="1"/>
  <c r="H201" i="16" s="1"/>
  <c r="H203" i="16" a="1"/>
  <c r="H203" i="16" s="1"/>
  <c r="H213" i="16" a="1"/>
  <c r="H213" i="16" s="1"/>
  <c r="H199" i="2" a="1"/>
  <c r="H199" i="2" s="1"/>
  <c r="H215" i="2" a="1"/>
  <c r="H215" i="2" s="1"/>
  <c r="H203" i="2" a="1"/>
  <c r="H203" i="2" s="1"/>
  <c r="H198" i="2" a="1"/>
  <c r="H198" i="2" s="1"/>
  <c r="H214" i="2" a="1"/>
  <c r="H214" i="2" s="1"/>
  <c r="H213" i="2" a="1"/>
  <c r="H213" i="2" s="1"/>
  <c r="H196" i="17" a="1"/>
  <c r="H196" i="17" s="1"/>
  <c r="H208" i="17" a="1"/>
  <c r="H208" i="17" s="1"/>
  <c r="H218" i="17" a="1"/>
  <c r="H218" i="17" s="1"/>
  <c r="T216" i="1" s="1"/>
  <c r="H203" i="17" a="1"/>
  <c r="H203" i="17" s="1"/>
  <c r="H225" i="17" a="1"/>
  <c r="H225" i="17" s="1"/>
  <c r="G225" i="17" s="1"/>
  <c r="H203" i="19" a="1"/>
  <c r="H203" i="19" s="1"/>
  <c r="H211" i="19" a="1"/>
  <c r="H211" i="19" s="1"/>
  <c r="H219" i="19" a="1"/>
  <c r="H219" i="19" s="1"/>
  <c r="H204" i="19" a="1"/>
  <c r="H204" i="19" s="1"/>
  <c r="H206" i="19" a="1"/>
  <c r="H206" i="19" s="1"/>
  <c r="H208" i="19" a="1"/>
  <c r="H208" i="19" s="1"/>
  <c r="H210" i="19" a="1"/>
  <c r="H210" i="19" s="1"/>
  <c r="I208" i="2" a="1"/>
  <c r="I208" i="2" s="1"/>
  <c r="I202" i="2" a="1"/>
  <c r="I202" i="2" s="1"/>
  <c r="I220" i="2" a="1"/>
  <c r="I220" i="2" s="1"/>
  <c r="I213" i="2" a="1"/>
  <c r="I213" i="2" s="1"/>
  <c r="AF211" i="1" s="1"/>
  <c r="I201" i="2" a="1"/>
  <c r="I201" i="2" s="1"/>
  <c r="AF199" i="1" s="1"/>
  <c r="I198" i="2" a="1"/>
  <c r="I198" i="2" s="1"/>
  <c r="I219" i="2" a="1"/>
  <c r="I219" i="2" s="1"/>
  <c r="I202" i="18" a="1"/>
  <c r="I202" i="18" s="1"/>
  <c r="I210" i="18" a="1"/>
  <c r="I210" i="18" s="1"/>
  <c r="I218" i="18" a="1"/>
  <c r="I218" i="18" s="1"/>
  <c r="I197" i="18" a="1"/>
  <c r="I197" i="18" s="1"/>
  <c r="I205" i="18" a="1"/>
  <c r="I205" i="18" s="1"/>
  <c r="I213" i="18" a="1"/>
  <c r="I213" i="18" s="1"/>
  <c r="I221" i="18" a="1"/>
  <c r="I221" i="18" s="1"/>
  <c r="I199" i="16" a="1"/>
  <c r="I199" i="16" s="1"/>
  <c r="I207" i="16" a="1"/>
  <c r="I207" i="16" s="1"/>
  <c r="I215" i="16" a="1"/>
  <c r="I215" i="16" s="1"/>
  <c r="I223" i="16" a="1"/>
  <c r="I223" i="16" s="1"/>
  <c r="I202" i="16" a="1"/>
  <c r="I202" i="16" s="1"/>
  <c r="I210" i="16" a="1"/>
  <c r="I210" i="16" s="1"/>
  <c r="I218" i="16" a="1"/>
  <c r="I218" i="16" s="1"/>
  <c r="I199" i="17" a="1"/>
  <c r="I199" i="17" s="1"/>
  <c r="I201" i="17" a="1"/>
  <c r="I201" i="17" s="1"/>
  <c r="I210" i="17" a="1"/>
  <c r="I210" i="17" s="1"/>
  <c r="AH208" i="1" s="1"/>
  <c r="I209" i="17" a="1"/>
  <c r="I209" i="17" s="1"/>
  <c r="I200" i="17" a="1"/>
  <c r="I200" i="17" s="1"/>
  <c r="I224" i="17" a="1"/>
  <c r="I224" i="17" s="1"/>
  <c r="I204" i="19" a="1"/>
  <c r="I204" i="19" s="1"/>
  <c r="I212" i="19" a="1"/>
  <c r="I212" i="19" s="1"/>
  <c r="I199" i="19" a="1"/>
  <c r="I199" i="19" s="1"/>
  <c r="I207" i="19" a="1"/>
  <c r="I207" i="19" s="1"/>
  <c r="I223" i="19" a="1"/>
  <c r="I223" i="19" s="1"/>
  <c r="H201" i="18" a="1"/>
  <c r="H201" i="18" s="1"/>
  <c r="H209" i="18" a="1"/>
  <c r="H209" i="18" s="1"/>
  <c r="H225" i="18" a="1"/>
  <c r="H225" i="18" s="1"/>
  <c r="H196" i="18" a="1"/>
  <c r="H196" i="18" s="1"/>
  <c r="H198" i="18" a="1"/>
  <c r="H198" i="18" s="1"/>
  <c r="H200" i="18" a="1"/>
  <c r="H200" i="18" s="1"/>
  <c r="H197" i="16" a="1"/>
  <c r="H197" i="16" s="1"/>
  <c r="H204" i="16" a="1"/>
  <c r="H204" i="16" s="1"/>
  <c r="H212" i="16" a="1"/>
  <c r="H212" i="16" s="1"/>
  <c r="H220" i="16" a="1"/>
  <c r="H220" i="16" s="1"/>
  <c r="H209" i="16" a="1"/>
  <c r="H209" i="16" s="1"/>
  <c r="H211" i="16" a="1"/>
  <c r="H211" i="16" s="1"/>
  <c r="H201" i="2" a="1"/>
  <c r="H201" i="2" s="1"/>
  <c r="G201" i="2" s="1"/>
  <c r="H218" i="2" a="1"/>
  <c r="H218" i="2" s="1"/>
  <c r="H205" i="2" a="1"/>
  <c r="H205" i="2" s="1"/>
  <c r="H224" i="2" a="1"/>
  <c r="H224" i="2" s="1"/>
  <c r="H200" i="2" a="1"/>
  <c r="H200" i="2" s="1"/>
  <c r="H207" i="17" a="1"/>
  <c r="H207" i="17" s="1"/>
  <c r="H200" i="17" a="1"/>
  <c r="H200" i="17" s="1"/>
  <c r="H209" i="17" a="1"/>
  <c r="H209" i="17" s="1"/>
  <c r="H221" i="17" a="1"/>
  <c r="H221" i="17" s="1"/>
  <c r="H213" i="17" a="1"/>
  <c r="H213" i="17" s="1"/>
  <c r="H212" i="17" a="1"/>
  <c r="H212" i="17" s="1"/>
  <c r="G212" i="17" s="1"/>
  <c r="H205" i="17" a="1"/>
  <c r="H205" i="17" s="1"/>
  <c r="H197" i="19" a="1"/>
  <c r="H197" i="19" s="1"/>
  <c r="H205" i="19" a="1"/>
  <c r="H205" i="19" s="1"/>
  <c r="H213" i="19" a="1"/>
  <c r="H213" i="19" s="1"/>
  <c r="H212" i="19" a="1"/>
  <c r="H212" i="19" s="1"/>
  <c r="H214" i="19" a="1"/>
  <c r="H214" i="19" s="1"/>
  <c r="H218" i="19" a="1"/>
  <c r="H218" i="19" s="1"/>
  <c r="I212" i="2" a="1"/>
  <c r="I212" i="2" s="1"/>
  <c r="I209" i="2" a="1"/>
  <c r="I209" i="2" s="1"/>
  <c r="AF207" i="1" s="1"/>
  <c r="I225" i="2" a="1"/>
  <c r="I225" i="2" s="1"/>
  <c r="AF223" i="1" s="1"/>
  <c r="I215" i="2" a="1"/>
  <c r="I215" i="2" s="1"/>
  <c r="I203" i="2" a="1"/>
  <c r="I203" i="2" s="1"/>
  <c r="I205" i="2" a="1"/>
  <c r="I205" i="2" s="1"/>
  <c r="AF203" i="1" s="1"/>
  <c r="I223" i="2" a="1"/>
  <c r="I223" i="2" s="1"/>
  <c r="I204" i="18" a="1"/>
  <c r="I204" i="18" s="1"/>
  <c r="I212" i="18" a="1"/>
  <c r="I212" i="18" s="1"/>
  <c r="I220" i="18" a="1"/>
  <c r="I220" i="18" s="1"/>
  <c r="I199" i="18" a="1"/>
  <c r="I199" i="18" s="1"/>
  <c r="I207" i="18" a="1"/>
  <c r="I207" i="18" s="1"/>
  <c r="I215" i="18" a="1"/>
  <c r="I215" i="18" s="1"/>
  <c r="I223" i="18" a="1"/>
  <c r="I223" i="18" s="1"/>
  <c r="I201" i="16" a="1"/>
  <c r="I201" i="16" s="1"/>
  <c r="I209" i="16" a="1"/>
  <c r="I209" i="16" s="1"/>
  <c r="I217" i="16" a="1"/>
  <c r="I217" i="16" s="1"/>
  <c r="I225" i="16" a="1"/>
  <c r="I225" i="16" s="1"/>
  <c r="I204" i="16" a="1"/>
  <c r="I204" i="16" s="1"/>
  <c r="I212" i="16" a="1"/>
  <c r="I212" i="16" s="1"/>
  <c r="I220" i="16" a="1"/>
  <c r="I220" i="16" s="1"/>
  <c r="I203" i="17" a="1"/>
  <c r="I203" i="17" s="1"/>
  <c r="I221" i="17" a="1"/>
  <c r="I221" i="17" s="1"/>
  <c r="AH219" i="1" s="1"/>
  <c r="I196" i="17" a="1"/>
  <c r="I196" i="17" s="1"/>
  <c r="I213" i="17" a="1"/>
  <c r="I213" i="17" s="1"/>
  <c r="I207" i="17" a="1"/>
  <c r="I207" i="17" s="1"/>
  <c r="AH205" i="1" s="1"/>
  <c r="I198" i="19" a="1"/>
  <c r="I198" i="19" s="1"/>
  <c r="I222" i="19" a="1"/>
  <c r="I222" i="19" s="1"/>
  <c r="I201" i="19" a="1"/>
  <c r="I201" i="19" s="1"/>
  <c r="I209" i="19" a="1"/>
  <c r="I209" i="19" s="1"/>
  <c r="I225" i="19" a="1"/>
  <c r="I225" i="19" s="1"/>
  <c r="H203" i="18" a="1"/>
  <c r="H203" i="18" s="1"/>
  <c r="H211" i="18" a="1"/>
  <c r="H211" i="18" s="1"/>
  <c r="H219" i="18" a="1"/>
  <c r="H219" i="18" s="1"/>
  <c r="H202" i="18" a="1"/>
  <c r="H202" i="18" s="1"/>
  <c r="H204" i="18" a="1"/>
  <c r="H204" i="18" s="1"/>
  <c r="H206" i="18" a="1"/>
  <c r="H206" i="18" s="1"/>
  <c r="H208" i="18" a="1"/>
  <c r="H208" i="18" s="1"/>
  <c r="H198" i="16" a="1"/>
  <c r="H198" i="16" s="1"/>
  <c r="H206" i="16" a="1"/>
  <c r="H206" i="16" s="1"/>
  <c r="H214" i="16" a="1"/>
  <c r="H214" i="16" s="1"/>
  <c r="H222" i="16" a="1"/>
  <c r="H222" i="16" s="1"/>
  <c r="H215" i="16" a="1"/>
  <c r="H215" i="16" s="1"/>
  <c r="H219" i="16" a="1"/>
  <c r="H219" i="16" s="1"/>
  <c r="H219" i="2" a="1"/>
  <c r="H219" i="2" s="1"/>
  <c r="H204" i="2" a="1"/>
  <c r="H204" i="2" s="1"/>
  <c r="G204" i="2" s="1"/>
  <c r="H223" i="2" a="1"/>
  <c r="H223" i="2" s="1"/>
  <c r="H208" i="2" a="1"/>
  <c r="H208" i="2" s="1"/>
  <c r="H209" i="2" a="1"/>
  <c r="H209" i="2" s="1"/>
  <c r="H202" i="2" a="1"/>
  <c r="H202" i="2" s="1"/>
  <c r="H197" i="17" a="1"/>
  <c r="H197" i="17" s="1"/>
  <c r="H210" i="17" a="1"/>
  <c r="H210" i="17" s="1"/>
  <c r="H204" i="17" a="1"/>
  <c r="H204" i="17" s="1"/>
  <c r="H223" i="17" a="1"/>
  <c r="H223" i="17" s="1"/>
  <c r="T221" i="1" s="1"/>
  <c r="H215" i="17" a="1"/>
  <c r="H215" i="17" s="1"/>
  <c r="G215" i="17" s="1"/>
  <c r="H199" i="19" a="1"/>
  <c r="H199" i="19" s="1"/>
  <c r="H215" i="19" a="1"/>
  <c r="H215" i="19" s="1"/>
  <c r="H223" i="19" a="1"/>
  <c r="H223" i="19" s="1"/>
  <c r="H220" i="19" a="1"/>
  <c r="H220" i="19" s="1"/>
  <c r="H222" i="19" a="1"/>
  <c r="H222" i="19" s="1"/>
  <c r="H224" i="19" a="1"/>
  <c r="H224" i="19" s="1"/>
  <c r="I200" i="2" a="1"/>
  <c r="I200" i="2" s="1"/>
  <c r="I216" i="2" a="1"/>
  <c r="I216" i="2" s="1"/>
  <c r="I211" i="2" a="1"/>
  <c r="I211" i="2" s="1"/>
  <c r="I199" i="2" a="1"/>
  <c r="I199" i="2" s="1"/>
  <c r="I218" i="2" a="1"/>
  <c r="I218" i="2" s="1"/>
  <c r="I210" i="2" a="1"/>
  <c r="I210" i="2" s="1"/>
  <c r="I207" i="2" a="1"/>
  <c r="I207" i="2" s="1"/>
  <c r="I198" i="18" a="1"/>
  <c r="I198" i="18" s="1"/>
  <c r="I206" i="18" a="1"/>
  <c r="I206" i="18" s="1"/>
  <c r="I214" i="18" a="1"/>
  <c r="I214" i="18" s="1"/>
  <c r="I222" i="18" a="1"/>
  <c r="I222" i="18" s="1"/>
  <c r="I201" i="18" a="1"/>
  <c r="I201" i="18" s="1"/>
  <c r="I209" i="18" a="1"/>
  <c r="I209" i="18" s="1"/>
  <c r="I217" i="18" a="1"/>
  <c r="I217" i="18" s="1"/>
  <c r="I225" i="18" a="1"/>
  <c r="I225" i="18" s="1"/>
  <c r="I203" i="16" a="1"/>
  <c r="I203" i="16" s="1"/>
  <c r="I211" i="16" a="1"/>
  <c r="I211" i="16" s="1"/>
  <c r="I219" i="16" a="1"/>
  <c r="I219" i="16" s="1"/>
  <c r="I198" i="16" a="1"/>
  <c r="I198" i="16" s="1"/>
  <c r="I206" i="16" a="1"/>
  <c r="I206" i="16" s="1"/>
  <c r="I214" i="16" a="1"/>
  <c r="I214" i="16" s="1"/>
  <c r="I222" i="16" a="1"/>
  <c r="I222" i="16" s="1"/>
  <c r="H199" i="14" a="1"/>
  <c r="H199" i="14" s="1"/>
  <c r="H215" i="14" a="1"/>
  <c r="H215" i="14" s="1"/>
  <c r="H223" i="14" a="1"/>
  <c r="H223" i="14" s="1"/>
  <c r="H202" i="14" a="1"/>
  <c r="H202" i="14" s="1"/>
  <c r="G202" i="14" s="1"/>
  <c r="H210" i="14" a="1"/>
  <c r="H210" i="14" s="1"/>
  <c r="G210" i="14" s="1"/>
  <c r="H218" i="14" a="1"/>
  <c r="H218" i="14" s="1"/>
  <c r="I225" i="14" a="1"/>
  <c r="I225" i="14" s="1"/>
  <c r="H201" i="14" a="1"/>
  <c r="H201" i="14" s="1"/>
  <c r="H209" i="14" a="1"/>
  <c r="H209" i="14" s="1"/>
  <c r="H225" i="14" a="1"/>
  <c r="H225" i="14" s="1"/>
  <c r="H204" i="14" a="1"/>
  <c r="H204" i="14" s="1"/>
  <c r="H212" i="14" a="1"/>
  <c r="H212" i="14" s="1"/>
  <c r="H220" i="14" a="1"/>
  <c r="H220" i="14" s="1"/>
  <c r="I222" i="14" a="1"/>
  <c r="I222" i="14" s="1"/>
  <c r="H203" i="14" a="1"/>
  <c r="H203" i="14" s="1"/>
  <c r="H211" i="14" a="1"/>
  <c r="H211" i="14" s="1"/>
  <c r="H219" i="14" a="1"/>
  <c r="H219" i="14" s="1"/>
  <c r="H198" i="14" a="1"/>
  <c r="H198" i="14" s="1"/>
  <c r="G198" i="14" s="1"/>
  <c r="H214" i="14" a="1"/>
  <c r="H214" i="14" s="1"/>
  <c r="G214" i="14" s="1"/>
  <c r="H222" i="14" a="1"/>
  <c r="H222" i="14" s="1"/>
  <c r="H197" i="14" a="1"/>
  <c r="H197" i="14" s="1"/>
  <c r="G197" i="14" s="1"/>
  <c r="H205" i="14" a="1"/>
  <c r="H205" i="14" s="1"/>
  <c r="H213" i="14" a="1"/>
  <c r="H213" i="14" s="1"/>
  <c r="H200" i="14" a="1"/>
  <c r="H200" i="14" s="1"/>
  <c r="G200" i="14" s="1"/>
  <c r="H208" i="14" a="1"/>
  <c r="H208" i="14" s="1"/>
  <c r="G208" i="14" s="1"/>
  <c r="H224" i="14" a="1"/>
  <c r="H224" i="14" s="1"/>
  <c r="I116" i="19" a="1"/>
  <c r="I116" i="19" s="1"/>
  <c r="I78" i="19" a="1"/>
  <c r="I78" i="19" s="1"/>
  <c r="H193" i="17" a="1"/>
  <c r="H193" i="17" s="1"/>
  <c r="I24" i="14" a="1"/>
  <c r="I24" i="14" s="1"/>
  <c r="I136" i="14" a="1"/>
  <c r="I136" i="14" s="1"/>
  <c r="I47" i="14" a="1"/>
  <c r="I47" i="14" s="1"/>
  <c r="I189" i="19" a="1"/>
  <c r="I189" i="19" s="1"/>
  <c r="I97" i="19" a="1"/>
  <c r="I97" i="19" s="1"/>
  <c r="I145" i="19" a="1"/>
  <c r="I145" i="19" s="1"/>
  <c r="I98" i="19" a="1"/>
  <c r="I98" i="19" s="1"/>
  <c r="I14" i="19" a="1"/>
  <c r="I14" i="19" s="1"/>
  <c r="I178" i="17" a="1"/>
  <c r="I178" i="17" s="1"/>
  <c r="I193" i="17" a="1"/>
  <c r="I193" i="17" s="1"/>
  <c r="I158" i="14" a="1"/>
  <c r="I158" i="14" s="1"/>
  <c r="I190" i="19" a="1"/>
  <c r="I190" i="19" s="1"/>
  <c r="I137" i="19" a="1"/>
  <c r="I137" i="19" s="1"/>
  <c r="I11" i="19" a="1"/>
  <c r="I11" i="19" s="1"/>
  <c r="I189" i="17" a="1"/>
  <c r="I189" i="17" s="1"/>
  <c r="H178" i="17" a="1"/>
  <c r="H178" i="17" s="1"/>
  <c r="I46" i="14" a="1"/>
  <c r="I46" i="14" s="1"/>
  <c r="I176" i="19" a="1"/>
  <c r="I176" i="19" s="1"/>
  <c r="I48" i="19" a="1"/>
  <c r="I48" i="19" s="1"/>
  <c r="I76" i="19" a="1"/>
  <c r="I76" i="19" s="1"/>
  <c r="I59" i="19" a="1"/>
  <c r="I59" i="19" s="1"/>
  <c r="H189" i="17" a="1"/>
  <c r="H189" i="17" s="1"/>
  <c r="I48" i="14" a="1"/>
  <c r="I48" i="14" s="1"/>
  <c r="I91" i="14" a="1"/>
  <c r="I91" i="14" s="1"/>
  <c r="I100" i="14" a="1"/>
  <c r="I100" i="14" s="1"/>
  <c r="I138" i="14" a="1"/>
  <c r="I138" i="14" s="1"/>
  <c r="I142" i="14" a="1"/>
  <c r="I142" i="14" s="1"/>
  <c r="I101" i="19" a="1"/>
  <c r="I101" i="19" s="1"/>
  <c r="I8" i="19" a="1"/>
  <c r="I8" i="19" s="1"/>
  <c r="I103" i="19" a="1"/>
  <c r="I103" i="19" s="1"/>
  <c r="I87" i="19" a="1"/>
  <c r="I87" i="19" s="1"/>
  <c r="I91" i="19" a="1"/>
  <c r="I91" i="19" s="1"/>
  <c r="I105" i="19" a="1"/>
  <c r="I105" i="19" s="1"/>
  <c r="I140" i="14" a="1"/>
  <c r="I140" i="14" s="1"/>
  <c r="I65" i="14" a="1"/>
  <c r="I65" i="14" s="1"/>
  <c r="I130" i="14" a="1"/>
  <c r="I130" i="14" s="1"/>
  <c r="I101" i="14" a="1"/>
  <c r="I101" i="14" s="1"/>
  <c r="AG86" i="1" s="1"/>
  <c r="I74" i="14" a="1"/>
  <c r="I74" i="14" s="1"/>
  <c r="I60" i="14" a="1"/>
  <c r="I60" i="14" s="1"/>
  <c r="AG51" i="1" s="1"/>
  <c r="I153" i="14" a="1"/>
  <c r="I153" i="14" s="1"/>
  <c r="I186" i="14" a="1"/>
  <c r="I186" i="14" s="1"/>
  <c r="I124" i="14" a="1"/>
  <c r="I124" i="14" s="1"/>
  <c r="I145" i="14" a="1"/>
  <c r="I145" i="14" s="1"/>
  <c r="I162" i="14" a="1"/>
  <c r="I162" i="14" s="1"/>
  <c r="I183" i="14" a="1"/>
  <c r="I183" i="14" s="1"/>
  <c r="I173" i="14" a="1"/>
  <c r="I173" i="14" s="1"/>
  <c r="I182" i="14" a="1"/>
  <c r="I182" i="14" s="1"/>
  <c r="AG180" i="1" s="1"/>
  <c r="I150" i="14" a="1"/>
  <c r="I150" i="14" s="1"/>
  <c r="I90" i="14" a="1"/>
  <c r="I90" i="14" s="1"/>
  <c r="I152" i="14" a="1"/>
  <c r="I152" i="14" s="1"/>
  <c r="AG132" i="1" s="1"/>
  <c r="I69" i="14" a="1"/>
  <c r="I69" i="14" s="1"/>
  <c r="I108" i="14" a="1"/>
  <c r="I108" i="14" s="1"/>
  <c r="I113" i="14" a="1"/>
  <c r="I113" i="14" s="1"/>
  <c r="I185" i="14" a="1"/>
  <c r="I185" i="14" s="1"/>
  <c r="I123" i="14" a="1"/>
  <c r="I123" i="14" s="1"/>
  <c r="I119" i="14" a="1"/>
  <c r="I119" i="14" s="1"/>
  <c r="I99" i="14" a="1"/>
  <c r="I99" i="14" s="1"/>
  <c r="I59" i="14" a="1"/>
  <c r="I59" i="14" s="1"/>
  <c r="AG50" i="1" s="1"/>
  <c r="I76" i="14" a="1"/>
  <c r="I76" i="14" s="1"/>
  <c r="I82" i="14" a="1"/>
  <c r="I82" i="14" s="1"/>
  <c r="I89" i="14" a="1"/>
  <c r="I89" i="14" s="1"/>
  <c r="I75" i="14" a="1"/>
  <c r="I75" i="14" s="1"/>
  <c r="I160" i="14" a="1"/>
  <c r="I160" i="14" s="1"/>
  <c r="I68" i="14" a="1"/>
  <c r="I68" i="14" s="1"/>
  <c r="AG59" i="1" s="1"/>
  <c r="I116" i="14" a="1"/>
  <c r="I116" i="14" s="1"/>
  <c r="I143" i="14" a="1"/>
  <c r="I143" i="14" s="1"/>
  <c r="I159" i="14" a="1"/>
  <c r="I159" i="14" s="1"/>
  <c r="I96" i="14" a="1"/>
  <c r="I96" i="14" s="1"/>
  <c r="I32" i="14" a="1"/>
  <c r="I32" i="14" s="1"/>
  <c r="AG30" i="1" s="1"/>
  <c r="I16" i="14" a="1"/>
  <c r="I16" i="14" s="1"/>
  <c r="I121" i="14" a="1"/>
  <c r="I121" i="14" s="1"/>
  <c r="I98" i="14" a="1"/>
  <c r="I98" i="14" s="1"/>
  <c r="AG83" i="1" s="1"/>
  <c r="I181" i="14" a="1"/>
  <c r="I181" i="14" s="1"/>
  <c r="I151" i="14" a="1"/>
  <c r="I151" i="14" s="1"/>
  <c r="AG131" i="1" s="1"/>
  <c r="I110" i="14" a="1"/>
  <c r="I110" i="14" s="1"/>
  <c r="I149" i="14" a="1"/>
  <c r="I149" i="14" s="1"/>
  <c r="I97" i="14" a="1"/>
  <c r="I97" i="14" s="1"/>
  <c r="AG82" i="1" s="1"/>
  <c r="I19" i="14" a="1"/>
  <c r="I19" i="14" s="1"/>
  <c r="I71" i="14" a="1"/>
  <c r="I71" i="14" s="1"/>
  <c r="I194" i="19" a="1"/>
  <c r="I194" i="19" s="1"/>
  <c r="I182" i="19" a="1"/>
  <c r="I182" i="19" s="1"/>
  <c r="AI180" i="1" s="1"/>
  <c r="I122" i="19" a="1"/>
  <c r="I122" i="19" s="1"/>
  <c r="I139" i="19" a="1"/>
  <c r="I139" i="19" s="1"/>
  <c r="I147" i="19" a="1"/>
  <c r="I147" i="19" s="1"/>
  <c r="I144" i="19" a="1"/>
  <c r="I144" i="19" s="1"/>
  <c r="I116" i="17" a="1"/>
  <c r="I116" i="17" s="1"/>
  <c r="I45" i="17" a="1"/>
  <c r="I45" i="17" s="1"/>
  <c r="I99" i="17" a="1"/>
  <c r="I99" i="17" s="1"/>
  <c r="I118" i="17" a="1"/>
  <c r="I118" i="17" s="1"/>
  <c r="H144" i="17" a="1"/>
  <c r="H144" i="17" s="1"/>
  <c r="H118" i="17" a="1"/>
  <c r="H118" i="17" s="1"/>
  <c r="H45" i="17" a="1"/>
  <c r="H45" i="17" s="1"/>
  <c r="H64" i="17" a="1"/>
  <c r="H64" i="17" s="1"/>
  <c r="I40" i="14" a="1"/>
  <c r="I40" i="14" s="1"/>
  <c r="I107" i="14" a="1"/>
  <c r="I107" i="14" s="1"/>
  <c r="I94" i="14" a="1"/>
  <c r="I94" i="14" s="1"/>
  <c r="I166" i="14" a="1"/>
  <c r="I166" i="14" s="1"/>
  <c r="I176" i="14" a="1"/>
  <c r="I176" i="14" s="1"/>
  <c r="I179" i="14" a="1"/>
  <c r="I179" i="14" s="1"/>
  <c r="H137" i="14" a="1"/>
  <c r="H137" i="14" s="1"/>
  <c r="H14" i="14" a="1"/>
  <c r="H14" i="14" s="1"/>
  <c r="G14" i="14" s="1"/>
  <c r="S12" i="1" s="1"/>
  <c r="I192" i="19" a="1"/>
  <c r="I192" i="19" s="1"/>
  <c r="AI190" i="1" s="1"/>
  <c r="I178" i="19" a="1"/>
  <c r="I178" i="19" s="1"/>
  <c r="I53" i="17" a="1"/>
  <c r="I53" i="17" s="1"/>
  <c r="I144" i="17" a="1"/>
  <c r="I144" i="17" s="1"/>
  <c r="H116" i="17" a="1"/>
  <c r="H116" i="17" s="1"/>
  <c r="H76" i="17" a="1"/>
  <c r="H76" i="17" s="1"/>
  <c r="I17" i="14" a="1"/>
  <c r="I17" i="14" s="1"/>
  <c r="AG12" i="1" s="1"/>
  <c r="I118" i="14" a="1"/>
  <c r="I118" i="14" s="1"/>
  <c r="I117" i="14" a="1"/>
  <c r="I117" i="14" s="1"/>
  <c r="H76" i="14" a="1"/>
  <c r="H76" i="14" s="1"/>
  <c r="I171" i="19" a="1"/>
  <c r="I171" i="19" s="1"/>
  <c r="I118" i="19" a="1"/>
  <c r="I118" i="19" s="1"/>
  <c r="I64" i="17" a="1"/>
  <c r="I64" i="17" s="1"/>
  <c r="I76" i="17" a="1"/>
  <c r="I76" i="17" s="1"/>
  <c r="I158" i="17" a="1"/>
  <c r="I158" i="17" s="1"/>
  <c r="I163" i="17" a="1"/>
  <c r="I163" i="17" s="1"/>
  <c r="I73" i="17" a="1"/>
  <c r="I73" i="17" s="1"/>
  <c r="H163" i="17" a="1"/>
  <c r="H163" i="17" s="1"/>
  <c r="H98" i="17" a="1"/>
  <c r="H98" i="17" s="1"/>
  <c r="H53" i="17" a="1"/>
  <c r="H53" i="17" s="1"/>
  <c r="H73" i="17" a="1"/>
  <c r="H73" i="17" s="1"/>
  <c r="H158" i="17" a="1"/>
  <c r="H158" i="17" s="1"/>
  <c r="I20" i="14" a="1"/>
  <c r="I20" i="14" s="1"/>
  <c r="I70" i="14" a="1"/>
  <c r="I70" i="14" s="1"/>
  <c r="AG61" i="1" s="1"/>
  <c r="I67" i="14" a="1"/>
  <c r="I67" i="14" s="1"/>
  <c r="I111" i="14" a="1"/>
  <c r="I111" i="14" s="1"/>
  <c r="I78" i="14" a="1"/>
  <c r="I78" i="14" s="1"/>
  <c r="I146" i="14" a="1"/>
  <c r="I146" i="14" s="1"/>
  <c r="I114" i="14" a="1"/>
  <c r="I114" i="14" s="1"/>
  <c r="H182" i="14" a="1"/>
  <c r="H182" i="14" s="1"/>
  <c r="H107" i="14" a="1"/>
  <c r="H107" i="14" s="1"/>
  <c r="H118" i="14" a="1"/>
  <c r="H118" i="14" s="1"/>
  <c r="G118" i="14" s="1"/>
  <c r="S116" i="1" s="1"/>
  <c r="I14" i="17" a="1"/>
  <c r="I14" i="17" s="1"/>
  <c r="H14" i="17" a="1"/>
  <c r="H14" i="17" s="1"/>
  <c r="H66" i="17" a="1"/>
  <c r="H66" i="17" s="1"/>
  <c r="I109" i="14" a="1"/>
  <c r="I109" i="14" s="1"/>
  <c r="I139" i="14" a="1"/>
  <c r="I139" i="14" s="1"/>
  <c r="I193" i="19" a="1"/>
  <c r="I193" i="19" s="1"/>
  <c r="I188" i="19" a="1"/>
  <c r="I188" i="19" s="1"/>
  <c r="I99" i="19" a="1"/>
  <c r="I99" i="19" s="1"/>
  <c r="I107" i="19" a="1"/>
  <c r="I107" i="19" s="1"/>
  <c r="I136" i="19" a="1"/>
  <c r="I136" i="19" s="1"/>
  <c r="I123" i="19" a="1"/>
  <c r="I123" i="19" s="1"/>
  <c r="I98" i="17" a="1"/>
  <c r="I98" i="17" s="1"/>
  <c r="I66" i="17" a="1"/>
  <c r="I66" i="17" s="1"/>
  <c r="I137" i="17" a="1"/>
  <c r="I137" i="17" s="1"/>
  <c r="H106" i="17" a="1"/>
  <c r="H106" i="17" s="1"/>
  <c r="H137" i="17" a="1"/>
  <c r="H137" i="17" s="1"/>
  <c r="H99" i="17" a="1"/>
  <c r="H99" i="17" s="1"/>
  <c r="I38" i="14" a="1"/>
  <c r="I38" i="14" s="1"/>
  <c r="AG32" i="1" s="1"/>
  <c r="I58" i="14" a="1"/>
  <c r="I58" i="14" s="1"/>
  <c r="AG49" i="1" s="1"/>
  <c r="I144" i="14" a="1"/>
  <c r="I144" i="14" s="1"/>
  <c r="AG125" i="1" s="1"/>
  <c r="I93" i="14" a="1"/>
  <c r="I93" i="14" s="1"/>
  <c r="I39" i="14" a="1"/>
  <c r="I39" i="14" s="1"/>
  <c r="I86" i="14" a="1"/>
  <c r="I86" i="14" s="1"/>
  <c r="I112" i="14" a="1"/>
  <c r="I112" i="14" s="1"/>
  <c r="I154" i="14" a="1"/>
  <c r="I154" i="14" s="1"/>
  <c r="H144" i="14" a="1"/>
  <c r="H144" i="14" s="1"/>
  <c r="H66" i="14" a="1"/>
  <c r="H66" i="14" s="1"/>
  <c r="I158" i="19" a="1"/>
  <c r="I158" i="19" s="1"/>
  <c r="I106" i="17" a="1"/>
  <c r="I106" i="17" s="1"/>
  <c r="I33" i="14" a="1"/>
  <c r="I33" i="14" s="1"/>
  <c r="I66" i="14" a="1"/>
  <c r="I66" i="14" s="1"/>
  <c r="H106" i="14" a="1"/>
  <c r="H106" i="14" s="1"/>
  <c r="G106" i="14" s="1"/>
  <c r="S104" i="1" s="1"/>
  <c r="H39" i="17" a="1"/>
  <c r="H39" i="17" s="1"/>
  <c r="H161" i="16" a="1"/>
  <c r="H161" i="16" s="1"/>
  <c r="I154" i="19" a="1"/>
  <c r="I154" i="19" s="1"/>
  <c r="I77" i="16" a="1"/>
  <c r="I77" i="16" s="1"/>
  <c r="I183" i="19" a="1"/>
  <c r="I183" i="19" s="1"/>
  <c r="I16" i="19" a="1"/>
  <c r="I16" i="19" s="1"/>
  <c r="H189" i="19" a="1"/>
  <c r="H189" i="19" s="1"/>
  <c r="H181" i="19" a="1"/>
  <c r="H181" i="19" s="1"/>
  <c r="H173" i="19" a="1"/>
  <c r="H173" i="19" s="1"/>
  <c r="I165" i="19" a="1"/>
  <c r="I165" i="19" s="1"/>
  <c r="H157" i="19" a="1"/>
  <c r="H157" i="19" s="1"/>
  <c r="I187" i="19" a="1"/>
  <c r="I187" i="19" s="1"/>
  <c r="H163" i="19" a="1"/>
  <c r="H163" i="19" s="1"/>
  <c r="H38" i="19" a="1"/>
  <c r="H38" i="19" s="1"/>
  <c r="H48" i="19" a="1"/>
  <c r="H48" i="19" s="1"/>
  <c r="H60" i="19" a="1"/>
  <c r="H60" i="19" s="1"/>
  <c r="H124" i="19" a="1"/>
  <c r="H124" i="19" s="1"/>
  <c r="H145" i="19" a="1"/>
  <c r="H145" i="19" s="1"/>
  <c r="G145" i="19" s="1"/>
  <c r="H20" i="19" a="1"/>
  <c r="H20" i="19" s="1"/>
  <c r="H37" i="19" a="1"/>
  <c r="H37" i="19" s="1"/>
  <c r="H53" i="19" a="1"/>
  <c r="H53" i="19" s="1"/>
  <c r="H65" i="19" a="1"/>
  <c r="H65" i="19" s="1"/>
  <c r="H80" i="19" a="1"/>
  <c r="H80" i="19" s="1"/>
  <c r="H88" i="19" a="1"/>
  <c r="H88" i="19" s="1"/>
  <c r="H96" i="19" a="1"/>
  <c r="H96" i="19" s="1"/>
  <c r="H104" i="19" a="1"/>
  <c r="H104" i="19" s="1"/>
  <c r="H113" i="19" a="1"/>
  <c r="H113" i="19" s="1"/>
  <c r="H123" i="19" a="1"/>
  <c r="H123" i="19" s="1"/>
  <c r="H134" i="19" a="1"/>
  <c r="H134" i="19" s="1"/>
  <c r="H144" i="19" a="1"/>
  <c r="H144" i="19" s="1"/>
  <c r="H24" i="19" a="1"/>
  <c r="H24" i="19" s="1"/>
  <c r="H39" i="19" a="1"/>
  <c r="H39" i="19" s="1"/>
  <c r="H58" i="19" a="1"/>
  <c r="H58" i="19" s="1"/>
  <c r="H70" i="19" a="1"/>
  <c r="H70" i="19" s="1"/>
  <c r="H128" i="19" a="1"/>
  <c r="H128" i="19" s="1"/>
  <c r="H150" i="19" a="1"/>
  <c r="H150" i="19" s="1"/>
  <c r="H26" i="19" a="1"/>
  <c r="H26" i="19" s="1"/>
  <c r="H46" i="19" a="1"/>
  <c r="H46" i="19" s="1"/>
  <c r="H66" i="19" a="1"/>
  <c r="H66" i="19" s="1"/>
  <c r="G66" i="19" s="1"/>
  <c r="U64" i="1" s="1"/>
  <c r="H77" i="19" a="1"/>
  <c r="H77" i="19" s="1"/>
  <c r="H85" i="19" a="1"/>
  <c r="H85" i="19" s="1"/>
  <c r="H93" i="19" a="1"/>
  <c r="H93" i="19" s="1"/>
  <c r="H101" i="19" a="1"/>
  <c r="H101" i="19" s="1"/>
  <c r="H109" i="19" a="1"/>
  <c r="H109" i="19" s="1"/>
  <c r="H119" i="19" a="1"/>
  <c r="H119" i="19" s="1"/>
  <c r="H130" i="19" a="1"/>
  <c r="H130" i="19" s="1"/>
  <c r="I12" i="19" a="1"/>
  <c r="I12" i="19" s="1"/>
  <c r="I186" i="19" a="1"/>
  <c r="I186" i="19" s="1"/>
  <c r="I170" i="19" a="1"/>
  <c r="I170" i="19" s="1"/>
  <c r="I160" i="19" a="1"/>
  <c r="I160" i="19" s="1"/>
  <c r="I19" i="19" a="1"/>
  <c r="I19" i="19" s="1"/>
  <c r="I33" i="19" a="1"/>
  <c r="I33" i="19" s="1"/>
  <c r="I52" i="19" a="1"/>
  <c r="I52" i="19" s="1"/>
  <c r="I67" i="19" a="1"/>
  <c r="I67" i="19" s="1"/>
  <c r="I79" i="19" a="1"/>
  <c r="I79" i="19" s="1"/>
  <c r="I95" i="19" a="1"/>
  <c r="I95" i="19" s="1"/>
  <c r="I114" i="19" a="1"/>
  <c r="I114" i="19" s="1"/>
  <c r="I130" i="19" a="1"/>
  <c r="I130" i="19" s="1"/>
  <c r="I146" i="19" a="1"/>
  <c r="I146" i="19" s="1"/>
  <c r="I156" i="19" a="1"/>
  <c r="I156" i="19" s="1"/>
  <c r="I25" i="19" a="1"/>
  <c r="I25" i="19" s="1"/>
  <c r="I43" i="19" a="1"/>
  <c r="I43" i="19" s="1"/>
  <c r="I60" i="19" a="1"/>
  <c r="I60" i="19" s="1"/>
  <c r="AI51" i="1" s="1"/>
  <c r="I132" i="19" a="1"/>
  <c r="I132" i="19" s="1"/>
  <c r="I20" i="19" a="1"/>
  <c r="I20" i="19" s="1"/>
  <c r="I42" i="19" a="1"/>
  <c r="I42" i="19" s="1"/>
  <c r="I51" i="19" a="1"/>
  <c r="I51" i="19" s="1"/>
  <c r="I68" i="19" a="1"/>
  <c r="I68" i="19" s="1"/>
  <c r="I80" i="19" a="1"/>
  <c r="I80" i="19" s="1"/>
  <c r="I88" i="19" a="1"/>
  <c r="I88" i="19" s="1"/>
  <c r="I96" i="19" a="1"/>
  <c r="I96" i="19" s="1"/>
  <c r="I104" i="19" a="1"/>
  <c r="I104" i="19" s="1"/>
  <c r="I113" i="19" a="1"/>
  <c r="I113" i="19" s="1"/>
  <c r="I129" i="19" a="1"/>
  <c r="I129" i="19" s="1"/>
  <c r="I24" i="19" a="1"/>
  <c r="I24" i="19" s="1"/>
  <c r="I39" i="19" a="1"/>
  <c r="I39" i="19" s="1"/>
  <c r="I55" i="19" a="1"/>
  <c r="I55" i="19" s="1"/>
  <c r="I70" i="19" a="1"/>
  <c r="I70" i="19" s="1"/>
  <c r="I120" i="19" a="1"/>
  <c r="I120" i="19" s="1"/>
  <c r="I138" i="19" a="1"/>
  <c r="I138" i="19" s="1"/>
  <c r="I185" i="19" a="1"/>
  <c r="I185" i="19" s="1"/>
  <c r="I161" i="19" a="1"/>
  <c r="I161" i="19" s="1"/>
  <c r="H160" i="19" a="1"/>
  <c r="H160" i="19" s="1"/>
  <c r="H9" i="17" a="1"/>
  <c r="H9" i="17" s="1"/>
  <c r="H153" i="19" a="1"/>
  <c r="H153" i="19" s="1"/>
  <c r="I40" i="18" a="1"/>
  <c r="I40" i="18" s="1"/>
  <c r="H14" i="19" a="1"/>
  <c r="H14" i="19" s="1"/>
  <c r="I177" i="19" a="1"/>
  <c r="I177" i="19" s="1"/>
  <c r="H15" i="19" a="1"/>
  <c r="H15" i="19" s="1"/>
  <c r="H195" i="19" a="1"/>
  <c r="H195" i="19" s="1"/>
  <c r="H187" i="19" a="1"/>
  <c r="H187" i="19" s="1"/>
  <c r="G187" i="19" s="1"/>
  <c r="H179" i="19" a="1"/>
  <c r="H179" i="19" s="1"/>
  <c r="G179" i="19" s="1"/>
  <c r="H171" i="19" a="1"/>
  <c r="H171" i="19" s="1"/>
  <c r="H164" i="19" a="1"/>
  <c r="H164" i="19" s="1"/>
  <c r="I155" i="19" a="1"/>
  <c r="I155" i="19" s="1"/>
  <c r="I181" i="19" a="1"/>
  <c r="I181" i="19" s="1"/>
  <c r="H23" i="19" a="1"/>
  <c r="H23" i="19" s="1"/>
  <c r="H40" i="19" a="1"/>
  <c r="H40" i="19" s="1"/>
  <c r="H51" i="19" a="1"/>
  <c r="H51" i="19" s="1"/>
  <c r="G51" i="19" s="1"/>
  <c r="H71" i="19" a="1"/>
  <c r="H71" i="19" s="1"/>
  <c r="H132" i="19" a="1"/>
  <c r="H132" i="19" s="1"/>
  <c r="H148" i="19" a="1"/>
  <c r="H148" i="19" s="1"/>
  <c r="H30" i="19" a="1"/>
  <c r="H30" i="19" s="1"/>
  <c r="H42" i="19" a="1"/>
  <c r="H42" i="19" s="1"/>
  <c r="H56" i="19" a="1"/>
  <c r="H56" i="19" s="1"/>
  <c r="H68" i="19" a="1"/>
  <c r="H68" i="19" s="1"/>
  <c r="H82" i="19" a="1"/>
  <c r="H82" i="19" s="1"/>
  <c r="H90" i="19" a="1"/>
  <c r="H90" i="19" s="1"/>
  <c r="H98" i="19" a="1"/>
  <c r="H98" i="19" s="1"/>
  <c r="H146" i="14" a="1"/>
  <c r="H146" i="14" s="1"/>
  <c r="H140" i="16" a="1"/>
  <c r="H140" i="16" s="1"/>
  <c r="H45" i="16" a="1"/>
  <c r="H45" i="16" s="1"/>
  <c r="I192" i="16" a="1"/>
  <c r="I192" i="16" s="1"/>
  <c r="I195" i="19" a="1"/>
  <c r="I195" i="19" s="1"/>
  <c r="H11" i="19" a="1"/>
  <c r="H11" i="19" s="1"/>
  <c r="H193" i="19" a="1"/>
  <c r="H193" i="19" s="1"/>
  <c r="H185" i="19" a="1"/>
  <c r="H185" i="19" s="1"/>
  <c r="H177" i="19" a="1"/>
  <c r="H177" i="19" s="1"/>
  <c r="H169" i="19" a="1"/>
  <c r="H169" i="19" s="1"/>
  <c r="I162" i="19" a="1"/>
  <c r="I162" i="19" s="1"/>
  <c r="AI142" i="1" s="1"/>
  <c r="H10" i="19" a="1"/>
  <c r="H10" i="19" s="1"/>
  <c r="I175" i="19" a="1"/>
  <c r="I175" i="19" s="1"/>
  <c r="H25" i="19" a="1"/>
  <c r="H25" i="19" s="1"/>
  <c r="H43" i="19" a="1"/>
  <c r="H43" i="19" s="1"/>
  <c r="H54" i="19" a="1"/>
  <c r="H54" i="19" s="1"/>
  <c r="H74" i="19" a="1"/>
  <c r="H74" i="19" s="1"/>
  <c r="H139" i="19" a="1"/>
  <c r="H139" i="19" s="1"/>
  <c r="H152" i="19" a="1"/>
  <c r="H152" i="19" s="1"/>
  <c r="H32" i="19" a="1"/>
  <c r="H32" i="19" s="1"/>
  <c r="H47" i="19" a="1"/>
  <c r="H47" i="19" s="1"/>
  <c r="H59" i="19" a="1"/>
  <c r="H59" i="19" s="1"/>
  <c r="G59" i="19" s="1"/>
  <c r="H76" i="19" a="1"/>
  <c r="H76" i="19" s="1"/>
  <c r="H84" i="19" a="1"/>
  <c r="H84" i="19" s="1"/>
  <c r="H92" i="19" a="1"/>
  <c r="H92" i="19" s="1"/>
  <c r="H100" i="19" a="1"/>
  <c r="H100" i="19" s="1"/>
  <c r="H108" i="19" a="1"/>
  <c r="H108" i="19" s="1"/>
  <c r="H118" i="19" a="1"/>
  <c r="H118" i="19" s="1"/>
  <c r="G118" i="19" s="1"/>
  <c r="H129" i="19" a="1"/>
  <c r="H129" i="19" s="1"/>
  <c r="G129" i="19" s="1"/>
  <c r="H138" i="19" a="1"/>
  <c r="H138" i="19" s="1"/>
  <c r="H19" i="19" a="1"/>
  <c r="H19" i="19" s="1"/>
  <c r="H29" i="19" a="1"/>
  <c r="H29" i="19" s="1"/>
  <c r="H44" i="19" a="1"/>
  <c r="H44" i="19" s="1"/>
  <c r="H64" i="19" a="1"/>
  <c r="H64" i="19" s="1"/>
  <c r="H112" i="19" a="1"/>
  <c r="H112" i="19" s="1"/>
  <c r="H143" i="19" a="1"/>
  <c r="H143" i="19" s="1"/>
  <c r="H18" i="19" a="1"/>
  <c r="H18" i="19" s="1"/>
  <c r="H33" i="19" a="1"/>
  <c r="H33" i="19" s="1"/>
  <c r="G33" i="19" s="1"/>
  <c r="H52" i="19" a="1"/>
  <c r="H52" i="19" s="1"/>
  <c r="H72" i="19" a="1"/>
  <c r="H72" i="19" s="1"/>
  <c r="H81" i="19" a="1"/>
  <c r="H81" i="19" s="1"/>
  <c r="H89" i="19" a="1"/>
  <c r="H89" i="19" s="1"/>
  <c r="H97" i="19" a="1"/>
  <c r="H97" i="19" s="1"/>
  <c r="H105" i="19" a="1"/>
  <c r="H105" i="19" s="1"/>
  <c r="G105" i="19" s="1"/>
  <c r="H114" i="19" a="1"/>
  <c r="H114" i="19" s="1"/>
  <c r="G114" i="19" s="1"/>
  <c r="H125" i="19" a="1"/>
  <c r="H125" i="19" s="1"/>
  <c r="H135" i="19" a="1"/>
  <c r="H135" i="19" s="1"/>
  <c r="H12" i="19" a="1"/>
  <c r="H12" i="19" s="1"/>
  <c r="I174" i="19" a="1"/>
  <c r="I174" i="19" s="1"/>
  <c r="I166" i="19" a="1"/>
  <c r="I166" i="19" s="1"/>
  <c r="AI145" i="1" s="1"/>
  <c r="H158" i="19" a="1"/>
  <c r="H158" i="19" s="1"/>
  <c r="G158" i="19" s="1"/>
  <c r="I29" i="19" a="1"/>
  <c r="I29" i="19" s="1"/>
  <c r="I46" i="19" a="1"/>
  <c r="I46" i="19" s="1"/>
  <c r="I63" i="19" a="1"/>
  <c r="I63" i="19" s="1"/>
  <c r="I75" i="19" a="1"/>
  <c r="I75" i="19" s="1"/>
  <c r="I83" i="19" a="1"/>
  <c r="I83" i="19" s="1"/>
  <c r="AI72" i="1" s="1"/>
  <c r="I135" i="19" a="1"/>
  <c r="I135" i="19" s="1"/>
  <c r="I150" i="19" a="1"/>
  <c r="I150" i="19" s="1"/>
  <c r="I21" i="19" a="1"/>
  <c r="I21" i="19" s="1"/>
  <c r="I38" i="19" a="1"/>
  <c r="I38" i="19" s="1"/>
  <c r="I54" i="19" a="1"/>
  <c r="I54" i="19" s="1"/>
  <c r="I71" i="19" a="1"/>
  <c r="I71" i="19" s="1"/>
  <c r="I124" i="19" a="1"/>
  <c r="I124" i="19" s="1"/>
  <c r="I142" i="19" a="1"/>
  <c r="I142" i="19" s="1"/>
  <c r="I32" i="19" a="1"/>
  <c r="I32" i="19" s="1"/>
  <c r="I47" i="19" a="1"/>
  <c r="I47" i="19" s="1"/>
  <c r="I62" i="19" a="1"/>
  <c r="I62" i="19" s="1"/>
  <c r="I84" i="19" a="1"/>
  <c r="I84" i="19" s="1"/>
  <c r="I92" i="19" a="1"/>
  <c r="I92" i="19" s="1"/>
  <c r="I100" i="19" a="1"/>
  <c r="I100" i="19" s="1"/>
  <c r="I108" i="19" a="1"/>
  <c r="I108" i="19" s="1"/>
  <c r="I121" i="19" a="1"/>
  <c r="I121" i="19" s="1"/>
  <c r="I152" i="19" a="1"/>
  <c r="I152" i="19" s="1"/>
  <c r="I34" i="19" a="1"/>
  <c r="I34" i="19" s="1"/>
  <c r="I44" i="19" a="1"/>
  <c r="I44" i="19" s="1"/>
  <c r="I112" i="19" a="1"/>
  <c r="I112" i="19" s="1"/>
  <c r="I128" i="19" a="1"/>
  <c r="I128" i="19" s="1"/>
  <c r="I173" i="19" a="1"/>
  <c r="I173" i="19" s="1"/>
  <c r="I13" i="19" a="1"/>
  <c r="I13" i="19" s="1"/>
  <c r="H194" i="19" a="1"/>
  <c r="H194" i="19" s="1"/>
  <c r="H186" i="19" a="1"/>
  <c r="H186" i="19" s="1"/>
  <c r="H178" i="19" a="1"/>
  <c r="H178" i="19" s="1"/>
  <c r="H170" i="19" a="1"/>
  <c r="H170" i="19" s="1"/>
  <c r="H178" i="16" a="1"/>
  <c r="H178" i="16" s="1"/>
  <c r="I15" i="16" a="1"/>
  <c r="I15" i="16" s="1"/>
  <c r="H167" i="16" a="1"/>
  <c r="H167" i="16" s="1"/>
  <c r="I27" i="17" a="1"/>
  <c r="I27" i="17" s="1"/>
  <c r="I164" i="19" a="1"/>
  <c r="I164" i="19" s="1"/>
  <c r="I9" i="19" a="1"/>
  <c r="I9" i="19" s="1"/>
  <c r="H191" i="19" a="1"/>
  <c r="H191" i="19" s="1"/>
  <c r="H183" i="19" a="1"/>
  <c r="H183" i="19" s="1"/>
  <c r="H175" i="19" a="1"/>
  <c r="H175" i="19" s="1"/>
  <c r="H167" i="19" a="1"/>
  <c r="H167" i="19" s="1"/>
  <c r="H161" i="19" a="1"/>
  <c r="H161" i="19" s="1"/>
  <c r="I167" i="19" a="1"/>
  <c r="I167" i="19" s="1"/>
  <c r="H28" i="19" a="1"/>
  <c r="H28" i="19" s="1"/>
  <c r="H45" i="19" a="1"/>
  <c r="H45" i="19" s="1"/>
  <c r="H57" i="19" a="1"/>
  <c r="H57" i="19" s="1"/>
  <c r="H116" i="19" a="1"/>
  <c r="H116" i="19" s="1"/>
  <c r="G116" i="19" s="1"/>
  <c r="H142" i="19" a="1"/>
  <c r="H142" i="19" s="1"/>
  <c r="H155" i="19" a="1"/>
  <c r="H155" i="19" s="1"/>
  <c r="H35" i="19" a="1"/>
  <c r="H35" i="19" s="1"/>
  <c r="H50" i="19" a="1"/>
  <c r="H50" i="19" s="1"/>
  <c r="H62" i="19" a="1"/>
  <c r="H62" i="19" s="1"/>
  <c r="H78" i="19" a="1"/>
  <c r="H78" i="19" s="1"/>
  <c r="H86" i="19" a="1"/>
  <c r="H86" i="19" s="1"/>
  <c r="H94" i="19" a="1"/>
  <c r="H94" i="19" s="1"/>
  <c r="H102" i="19" a="1"/>
  <c r="H102" i="19" s="1"/>
  <c r="H110" i="19" a="1"/>
  <c r="H110" i="19" s="1"/>
  <c r="H121" i="19" a="1"/>
  <c r="H121" i="19" s="1"/>
  <c r="H131" i="19" a="1"/>
  <c r="H131" i="19" s="1"/>
  <c r="H141" i="19" a="1"/>
  <c r="H141" i="19" s="1"/>
  <c r="H22" i="19" a="1"/>
  <c r="H22" i="19" s="1"/>
  <c r="H34" i="19" a="1"/>
  <c r="H34" i="19" s="1"/>
  <c r="H55" i="19" a="1"/>
  <c r="H55" i="19" s="1"/>
  <c r="H67" i="19" a="1"/>
  <c r="H67" i="19" s="1"/>
  <c r="H120" i="19" a="1"/>
  <c r="H120" i="19" s="1"/>
  <c r="H146" i="19" a="1"/>
  <c r="H146" i="19" s="1"/>
  <c r="G146" i="19" s="1"/>
  <c r="H21" i="19" a="1"/>
  <c r="H21" i="19" s="1"/>
  <c r="H36" i="19" a="1"/>
  <c r="H36" i="19" s="1"/>
  <c r="H63" i="19" a="1"/>
  <c r="H63" i="19" s="1"/>
  <c r="H75" i="19" a="1"/>
  <c r="H75" i="19" s="1"/>
  <c r="G75" i="19" s="1"/>
  <c r="H83" i="19" a="1"/>
  <c r="H83" i="19" s="1"/>
  <c r="H91" i="19" a="1"/>
  <c r="H91" i="19" s="1"/>
  <c r="H99" i="19" a="1"/>
  <c r="H99" i="19" s="1"/>
  <c r="H107" i="19" a="1"/>
  <c r="H107" i="19" s="1"/>
  <c r="H117" i="19" a="1"/>
  <c r="H117" i="19" s="1"/>
  <c r="H127" i="19" a="1"/>
  <c r="H127" i="19" s="1"/>
  <c r="H137" i="19" a="1"/>
  <c r="H137" i="19" s="1"/>
  <c r="I196" i="19" a="1"/>
  <c r="I196" i="19" s="1"/>
  <c r="I180" i="19" a="1"/>
  <c r="I180" i="19" s="1"/>
  <c r="I172" i="19" a="1"/>
  <c r="I172" i="19" s="1"/>
  <c r="H165" i="19" a="1"/>
  <c r="H165" i="19" s="1"/>
  <c r="G165" i="19" s="1"/>
  <c r="I18" i="19" a="1"/>
  <c r="I18" i="19" s="1"/>
  <c r="I31" i="19" a="1"/>
  <c r="I31" i="19" s="1"/>
  <c r="I49" i="19" a="1"/>
  <c r="I49" i="19" s="1"/>
  <c r="I77" i="19" a="1"/>
  <c r="I77" i="19" s="1"/>
  <c r="I85" i="19" a="1"/>
  <c r="I85" i="19" s="1"/>
  <c r="AI74" i="1" s="1"/>
  <c r="I93" i="19" a="1"/>
  <c r="I93" i="19" s="1"/>
  <c r="I109" i="19" a="1"/>
  <c r="I109" i="19" s="1"/>
  <c r="I125" i="19" a="1"/>
  <c r="I125" i="19" s="1"/>
  <c r="I153" i="19" a="1"/>
  <c r="I153" i="19" s="1"/>
  <c r="I23" i="19" a="1"/>
  <c r="I23" i="19" s="1"/>
  <c r="I40" i="19" a="1"/>
  <c r="I40" i="19" s="1"/>
  <c r="I57" i="19" a="1"/>
  <c r="I57" i="19" s="1"/>
  <c r="I111" i="19" a="1"/>
  <c r="I111" i="19" s="1"/>
  <c r="I127" i="19" a="1"/>
  <c r="I127" i="19" s="1"/>
  <c r="H115" i="19" a="1"/>
  <c r="H115" i="19" s="1"/>
  <c r="H27" i="19" a="1"/>
  <c r="H27" i="19" s="1"/>
  <c r="H140" i="19" a="1"/>
  <c r="H140" i="19" s="1"/>
  <c r="H69" i="19" a="1"/>
  <c r="H69" i="19" s="1"/>
  <c r="H103" i="19" a="1"/>
  <c r="H103" i="19" s="1"/>
  <c r="G103" i="19" s="1"/>
  <c r="H16" i="19" a="1"/>
  <c r="H16" i="19" s="1"/>
  <c r="G16" i="19" s="1"/>
  <c r="I36" i="19" a="1"/>
  <c r="I36" i="19" s="1"/>
  <c r="I81" i="19" a="1"/>
  <c r="I81" i="19" s="1"/>
  <c r="I133" i="19" a="1"/>
  <c r="I133" i="19" s="1"/>
  <c r="I28" i="19" a="1"/>
  <c r="I28" i="19" s="1"/>
  <c r="I119" i="19" a="1"/>
  <c r="I119" i="19" s="1"/>
  <c r="I35" i="19" a="1"/>
  <c r="I35" i="19" s="1"/>
  <c r="I65" i="19" a="1"/>
  <c r="I65" i="19" s="1"/>
  <c r="I82" i="19" a="1"/>
  <c r="I82" i="19" s="1"/>
  <c r="I141" i="19" a="1"/>
  <c r="I141" i="19" s="1"/>
  <c r="I27" i="19" a="1"/>
  <c r="I27" i="19" s="1"/>
  <c r="I58" i="19" a="1"/>
  <c r="I58" i="19" s="1"/>
  <c r="I115" i="19" a="1"/>
  <c r="I115" i="19" s="1"/>
  <c r="H126" i="19" a="1"/>
  <c r="H126" i="19" s="1"/>
  <c r="H41" i="19" a="1"/>
  <c r="H41" i="19" s="1"/>
  <c r="H17" i="19" a="1"/>
  <c r="H17" i="19" s="1"/>
  <c r="H79" i="19" a="1"/>
  <c r="H79" i="19" s="1"/>
  <c r="H111" i="19" a="1"/>
  <c r="H111" i="19" s="1"/>
  <c r="I184" i="19" a="1"/>
  <c r="I184" i="19" s="1"/>
  <c r="AI160" i="1" s="1"/>
  <c r="I168" i="19" a="1"/>
  <c r="I168" i="19" s="1"/>
  <c r="I61" i="19" a="1"/>
  <c r="I61" i="19" s="1"/>
  <c r="AI52" i="1" s="1"/>
  <c r="I45" i="19" a="1"/>
  <c r="I45" i="19" s="1"/>
  <c r="I86" i="19" a="1"/>
  <c r="I86" i="19" s="1"/>
  <c r="I102" i="19" a="1"/>
  <c r="I102" i="19" s="1"/>
  <c r="I126" i="19" a="1"/>
  <c r="I126" i="19" s="1"/>
  <c r="I37" i="19" a="1"/>
  <c r="I37" i="19" s="1"/>
  <c r="H9" i="19" a="1"/>
  <c r="H9" i="19" s="1"/>
  <c r="H188" i="19" a="1"/>
  <c r="H188" i="19" s="1"/>
  <c r="H176" i="19" a="1"/>
  <c r="H176" i="19" s="1"/>
  <c r="H166" i="19" a="1"/>
  <c r="H166" i="19" s="1"/>
  <c r="H156" i="19" a="1"/>
  <c r="H156" i="19" s="1"/>
  <c r="G156" i="19" s="1"/>
  <c r="H154" i="19" a="1"/>
  <c r="H154" i="19" s="1"/>
  <c r="H12" i="18" a="1"/>
  <c r="H12" i="18" s="1"/>
  <c r="H125" i="18" a="1"/>
  <c r="H125" i="18" s="1"/>
  <c r="H15" i="18" a="1"/>
  <c r="H15" i="18" s="1"/>
  <c r="H167" i="18" a="1"/>
  <c r="H167" i="18" s="1"/>
  <c r="H175" i="18" a="1"/>
  <c r="H175" i="18" s="1"/>
  <c r="H189" i="18" a="1"/>
  <c r="H189" i="18" s="1"/>
  <c r="H128" i="18" a="1"/>
  <c r="H128" i="18" s="1"/>
  <c r="I43" i="18" a="1"/>
  <c r="I43" i="18" s="1"/>
  <c r="I9" i="18" a="1"/>
  <c r="I9" i="18" s="1"/>
  <c r="I12" i="18" a="1"/>
  <c r="I12" i="18" s="1"/>
  <c r="I185" i="18" a="1"/>
  <c r="I185" i="18" s="1"/>
  <c r="H152" i="18" a="1"/>
  <c r="H152" i="18" s="1"/>
  <c r="I183" i="18" a="1"/>
  <c r="I183" i="18" s="1"/>
  <c r="H149" i="18" a="1"/>
  <c r="H149" i="18" s="1"/>
  <c r="I189" i="18" a="1"/>
  <c r="I189" i="18" s="1"/>
  <c r="H156" i="18" a="1"/>
  <c r="H156" i="18" s="1"/>
  <c r="I195" i="18" a="1"/>
  <c r="I195" i="18" s="1"/>
  <c r="I163" i="18" a="1"/>
  <c r="I163" i="18" s="1"/>
  <c r="H161" i="18" a="1"/>
  <c r="H161" i="18" s="1"/>
  <c r="H151" i="18" a="1"/>
  <c r="H151" i="18" s="1"/>
  <c r="I140" i="18" a="1"/>
  <c r="I140" i="18" s="1"/>
  <c r="H130" i="18" a="1"/>
  <c r="H130" i="18" s="1"/>
  <c r="I116" i="18" a="1"/>
  <c r="I116" i="18" s="1"/>
  <c r="H98" i="18" a="1"/>
  <c r="H98" i="18" s="1"/>
  <c r="H68" i="18" a="1"/>
  <c r="H68" i="18" s="1"/>
  <c r="H42" i="18" a="1"/>
  <c r="H42" i="18" s="1"/>
  <c r="I196" i="18" a="1"/>
  <c r="I196" i="18" s="1"/>
  <c r="I174" i="18" a="1"/>
  <c r="I174" i="18" s="1"/>
  <c r="I164" i="18" a="1"/>
  <c r="I164" i="18" s="1"/>
  <c r="H155" i="18" a="1"/>
  <c r="H155" i="18" s="1"/>
  <c r="H145" i="18" a="1"/>
  <c r="H145" i="18" s="1"/>
  <c r="I134" i="18" a="1"/>
  <c r="I134" i="18" s="1"/>
  <c r="H124" i="18" a="1"/>
  <c r="H124" i="18" s="1"/>
  <c r="H108" i="18" a="1"/>
  <c r="H108" i="18" s="1"/>
  <c r="I66" i="18" a="1"/>
  <c r="I66" i="18" s="1"/>
  <c r="I20" i="18" a="1"/>
  <c r="I20" i="18" s="1"/>
  <c r="I42" i="18" a="1"/>
  <c r="I42" i="18" s="1"/>
  <c r="I52" i="18" a="1"/>
  <c r="I52" i="18" s="1"/>
  <c r="I69" i="18" a="1"/>
  <c r="I69" i="18" s="1"/>
  <c r="I90" i="18" a="1"/>
  <c r="I90" i="18" s="1"/>
  <c r="I107" i="18" a="1"/>
  <c r="I107" i="18" s="1"/>
  <c r="I27" i="18" a="1"/>
  <c r="I27" i="18" s="1"/>
  <c r="I41" i="18" a="1"/>
  <c r="I41" i="18" s="1"/>
  <c r="I59" i="18" a="1"/>
  <c r="I59" i="18" s="1"/>
  <c r="I74" i="18" a="1"/>
  <c r="I74" i="18" s="1"/>
  <c r="I92" i="18" a="1"/>
  <c r="I92" i="18" s="1"/>
  <c r="I103" i="18" a="1"/>
  <c r="I103" i="18" s="1"/>
  <c r="I115" i="18" a="1"/>
  <c r="I115" i="18" s="1"/>
  <c r="I123" i="18" a="1"/>
  <c r="I123" i="18" s="1"/>
  <c r="I131" i="18" a="1"/>
  <c r="I131" i="18" s="1"/>
  <c r="I139" i="18" a="1"/>
  <c r="I139" i="18" s="1"/>
  <c r="I147" i="18" a="1"/>
  <c r="I147" i="18" s="1"/>
  <c r="I156" i="18" a="1"/>
  <c r="I156" i="18" s="1"/>
  <c r="I26" i="18" a="1"/>
  <c r="I26" i="18" s="1"/>
  <c r="I36" i="18" a="1"/>
  <c r="I36" i="18" s="1"/>
  <c r="I58" i="18" a="1"/>
  <c r="I58" i="18" s="1"/>
  <c r="I79" i="18" a="1"/>
  <c r="I79" i="18" s="1"/>
  <c r="I100" i="18" a="1"/>
  <c r="I100" i="18" s="1"/>
  <c r="I194" i="18" a="1"/>
  <c r="I194" i="18" s="1"/>
  <c r="I182" i="18" a="1"/>
  <c r="I182" i="18" s="1"/>
  <c r="H27" i="18" a="1"/>
  <c r="H27" i="18" s="1"/>
  <c r="H41" i="18" a="1"/>
  <c r="H41" i="18" s="1"/>
  <c r="H59" i="18" a="1"/>
  <c r="H59" i="18" s="1"/>
  <c r="H136" i="19" a="1"/>
  <c r="H136" i="19" s="1"/>
  <c r="H61" i="19" a="1"/>
  <c r="H61" i="19" s="1"/>
  <c r="H31" i="19" a="1"/>
  <c r="H31" i="19" s="1"/>
  <c r="G31" i="19" s="1"/>
  <c r="H87" i="19" a="1"/>
  <c r="H87" i="19" s="1"/>
  <c r="H122" i="19" a="1"/>
  <c r="H122" i="19" s="1"/>
  <c r="I159" i="19" a="1"/>
  <c r="I159" i="19" s="1"/>
  <c r="I89" i="19" a="1"/>
  <c r="I89" i="19" s="1"/>
  <c r="I117" i="19" a="1"/>
  <c r="I117" i="19" s="1"/>
  <c r="I149" i="19" a="1"/>
  <c r="I149" i="19" s="1"/>
  <c r="I69" i="19" a="1"/>
  <c r="I69" i="19" s="1"/>
  <c r="I50" i="19" a="1"/>
  <c r="I50" i="19" s="1"/>
  <c r="I90" i="19" a="1"/>
  <c r="I90" i="19" s="1"/>
  <c r="I106" i="19" a="1"/>
  <c r="I106" i="19" s="1"/>
  <c r="I134" i="19" a="1"/>
  <c r="I134" i="19" s="1"/>
  <c r="I151" i="19" a="1"/>
  <c r="I151" i="19" s="1"/>
  <c r="I41" i="19" a="1"/>
  <c r="I41" i="19" s="1"/>
  <c r="I64" i="19" a="1"/>
  <c r="I64" i="19" s="1"/>
  <c r="I131" i="19" a="1"/>
  <c r="I131" i="19" s="1"/>
  <c r="I169" i="19" a="1"/>
  <c r="I169" i="19" s="1"/>
  <c r="H13" i="19" a="1"/>
  <c r="H13" i="19" s="1"/>
  <c r="G13" i="19" s="1"/>
  <c r="H196" i="19" a="1"/>
  <c r="H196" i="19" s="1"/>
  <c r="H184" i="19" a="1"/>
  <c r="H184" i="19" s="1"/>
  <c r="H174" i="19" a="1"/>
  <c r="H174" i="19" s="1"/>
  <c r="I163" i="19" a="1"/>
  <c r="I163" i="19" s="1"/>
  <c r="H149" i="19" a="1"/>
  <c r="H149" i="19" s="1"/>
  <c r="H151" i="19" a="1"/>
  <c r="H151" i="19" s="1"/>
  <c r="H183" i="18" a="1"/>
  <c r="H183" i="18" s="1"/>
  <c r="H11" i="18" a="1"/>
  <c r="H11" i="18" s="1"/>
  <c r="H16" i="18" a="1"/>
  <c r="H16" i="18" s="1"/>
  <c r="H37" i="18" a="1"/>
  <c r="H37" i="18" s="1"/>
  <c r="H169" i="18" a="1"/>
  <c r="H169" i="18" s="1"/>
  <c r="H177" i="18" a="1"/>
  <c r="H177" i="18" s="1"/>
  <c r="H195" i="18" a="1"/>
  <c r="H195" i="18" s="1"/>
  <c r="I13" i="18" a="1"/>
  <c r="I13" i="18" s="1"/>
  <c r="I50" i="18" a="1"/>
  <c r="I50" i="18" s="1"/>
  <c r="I75" i="18" a="1"/>
  <c r="I75" i="18" s="1"/>
  <c r="I57" i="18" a="1"/>
  <c r="I57" i="18" s="1"/>
  <c r="H106" i="19" a="1"/>
  <c r="H106" i="19" s="1"/>
  <c r="H147" i="19" a="1"/>
  <c r="H147" i="19" s="1"/>
  <c r="H73" i="19" a="1"/>
  <c r="H73" i="19" s="1"/>
  <c r="H49" i="19" a="1"/>
  <c r="H49" i="19" s="1"/>
  <c r="H95" i="19" a="1"/>
  <c r="H95" i="19" s="1"/>
  <c r="H133" i="19" a="1"/>
  <c r="H133" i="19" s="1"/>
  <c r="G133" i="19" s="1"/>
  <c r="I26" i="19" a="1"/>
  <c r="I26" i="19" s="1"/>
  <c r="I72" i="19" a="1"/>
  <c r="I72" i="19" s="1"/>
  <c r="I17" i="19" a="1"/>
  <c r="I17" i="19" s="1"/>
  <c r="I30" i="19" a="1"/>
  <c r="I30" i="19" s="1"/>
  <c r="I56" i="19" a="1"/>
  <c r="I56" i="19" s="1"/>
  <c r="I94" i="19" a="1"/>
  <c r="I94" i="19" s="1"/>
  <c r="I110" i="19" a="1"/>
  <c r="I110" i="19" s="1"/>
  <c r="I22" i="19" a="1"/>
  <c r="I22" i="19" s="1"/>
  <c r="I73" i="19" a="1"/>
  <c r="I73" i="19" s="1"/>
  <c r="I140" i="19" a="1"/>
  <c r="I140" i="19" s="1"/>
  <c r="H192" i="19" a="1"/>
  <c r="H192" i="19" s="1"/>
  <c r="H182" i="19" a="1"/>
  <c r="H182" i="19" s="1"/>
  <c r="H172" i="19" a="1"/>
  <c r="H172" i="19" s="1"/>
  <c r="G172" i="19" s="1"/>
  <c r="H162" i="19" a="1"/>
  <c r="H162" i="19" s="1"/>
  <c r="I148" i="19" a="1"/>
  <c r="I148" i="19" s="1"/>
  <c r="H187" i="18" a="1"/>
  <c r="H187" i="18" s="1"/>
  <c r="H110" i="18" a="1"/>
  <c r="H110" i="18" s="1"/>
  <c r="H185" i="18" a="1"/>
  <c r="H185" i="18" s="1"/>
  <c r="H122" i="18" a="1"/>
  <c r="H122" i="18" s="1"/>
  <c r="H171" i="18" a="1"/>
  <c r="H171" i="18" s="1"/>
  <c r="H179" i="18" a="1"/>
  <c r="H179" i="18" s="1"/>
  <c r="H30" i="18" a="1"/>
  <c r="H30" i="18" s="1"/>
  <c r="I16" i="18" a="1"/>
  <c r="I16" i="18" s="1"/>
  <c r="I81" i="18" a="1"/>
  <c r="I81" i="18" s="1"/>
  <c r="I99" i="18" a="1"/>
  <c r="I99" i="18" s="1"/>
  <c r="I93" i="18" a="1"/>
  <c r="I93" i="18" s="1"/>
  <c r="I169" i="18" a="1"/>
  <c r="I169" i="18" s="1"/>
  <c r="H10" i="18" a="1"/>
  <c r="H10" i="18" s="1"/>
  <c r="I167" i="18" a="1"/>
  <c r="I167" i="18" s="1"/>
  <c r="H14" i="18" a="1"/>
  <c r="H14" i="18" s="1"/>
  <c r="I173" i="18" a="1"/>
  <c r="I173" i="18" s="1"/>
  <c r="H136" i="18" a="1"/>
  <c r="H136" i="18" s="1"/>
  <c r="I179" i="18" a="1"/>
  <c r="I179" i="18" s="1"/>
  <c r="H133" i="18" a="1"/>
  <c r="H133" i="18" s="1"/>
  <c r="I155" i="18" a="1"/>
  <c r="I155" i="18" s="1"/>
  <c r="H146" i="18" a="1"/>
  <c r="H146" i="18" s="1"/>
  <c r="H135" i="18" a="1"/>
  <c r="H135" i="18" s="1"/>
  <c r="I124" i="18" a="1"/>
  <c r="I124" i="18" s="1"/>
  <c r="I108" i="18" a="1"/>
  <c r="I108" i="18" s="1"/>
  <c r="H86" i="18" a="1"/>
  <c r="H86" i="18" s="1"/>
  <c r="I55" i="18" a="1"/>
  <c r="I55" i="18" s="1"/>
  <c r="I28" i="18" a="1"/>
  <c r="I28" i="18" s="1"/>
  <c r="I184" i="18" a="1"/>
  <c r="I184" i="18" s="1"/>
  <c r="I168" i="18" a="1"/>
  <c r="I168" i="18" s="1"/>
  <c r="H160" i="18" a="1"/>
  <c r="H160" i="18" s="1"/>
  <c r="I150" i="18" a="1"/>
  <c r="I150" i="18" s="1"/>
  <c r="H140" i="18" a="1"/>
  <c r="H140" i="18" s="1"/>
  <c r="H129" i="18" a="1"/>
  <c r="H129" i="18" s="1"/>
  <c r="H116" i="18" a="1"/>
  <c r="H116" i="18" s="1"/>
  <c r="I78" i="18" a="1"/>
  <c r="I78" i="18" s="1"/>
  <c r="I53" i="18" a="1"/>
  <c r="I53" i="18" s="1"/>
  <c r="I32" i="18" a="1"/>
  <c r="I32" i="18" s="1"/>
  <c r="I47" i="18" a="1"/>
  <c r="I47" i="18" s="1"/>
  <c r="I65" i="18" a="1"/>
  <c r="I65" i="18" s="1"/>
  <c r="AJ56" i="1" s="1"/>
  <c r="I86" i="18" a="1"/>
  <c r="I86" i="18" s="1"/>
  <c r="I101" i="18" a="1"/>
  <c r="I101" i="18" s="1"/>
  <c r="I22" i="18" a="1"/>
  <c r="I22" i="18" s="1"/>
  <c r="I37" i="18" a="1"/>
  <c r="I37" i="18" s="1"/>
  <c r="I54" i="18" a="1"/>
  <c r="I54" i="18" s="1"/>
  <c r="I71" i="18" a="1"/>
  <c r="I71" i="18" s="1"/>
  <c r="I80" i="18" a="1"/>
  <c r="I80" i="18" s="1"/>
  <c r="I97" i="18" a="1"/>
  <c r="I97" i="18" s="1"/>
  <c r="I111" i="18" a="1"/>
  <c r="I111" i="18" s="1"/>
  <c r="I119" i="18" a="1"/>
  <c r="I119" i="18" s="1"/>
  <c r="I127" i="18" a="1"/>
  <c r="I127" i="18" s="1"/>
  <c r="I135" i="18" a="1"/>
  <c r="I135" i="18" s="1"/>
  <c r="I143" i="18" a="1"/>
  <c r="I143" i="18" s="1"/>
  <c r="I151" i="18" a="1"/>
  <c r="I151" i="18" s="1"/>
  <c r="I160" i="18" a="1"/>
  <c r="I160" i="18" s="1"/>
  <c r="I31" i="18" a="1"/>
  <c r="I31" i="18" s="1"/>
  <c r="I48" i="18" a="1"/>
  <c r="I48" i="18" s="1"/>
  <c r="I67" i="18" a="1"/>
  <c r="I67" i="18" s="1"/>
  <c r="I88" i="18" a="1"/>
  <c r="I88" i="18" s="1"/>
  <c r="I105" i="18" a="1"/>
  <c r="I105" i="18" s="1"/>
  <c r="I188" i="18" a="1"/>
  <c r="I188" i="18" s="1"/>
  <c r="I176" i="18" a="1"/>
  <c r="I176" i="18" s="1"/>
  <c r="H22" i="18" a="1"/>
  <c r="H22" i="18" s="1"/>
  <c r="H34" i="18" a="1"/>
  <c r="H34" i="18" s="1"/>
  <c r="H168" i="19" a="1"/>
  <c r="H168" i="19" s="1"/>
  <c r="G168" i="19" s="1"/>
  <c r="I143" i="19" a="1"/>
  <c r="I143" i="19" s="1"/>
  <c r="H165" i="18" a="1"/>
  <c r="H165" i="18" s="1"/>
  <c r="I23" i="18" a="1"/>
  <c r="I23" i="18" s="1"/>
  <c r="AJ18" i="1" s="1"/>
  <c r="I177" i="18" a="1"/>
  <c r="I177" i="18" s="1"/>
  <c r="AJ154" i="1" s="1"/>
  <c r="I175" i="18" a="1"/>
  <c r="I175" i="18" s="1"/>
  <c r="I181" i="18" a="1"/>
  <c r="I181" i="18" s="1"/>
  <c r="I187" i="18" a="1"/>
  <c r="I187" i="18" s="1"/>
  <c r="H158" i="18" a="1"/>
  <c r="H158" i="18" s="1"/>
  <c r="H138" i="18" a="1"/>
  <c r="H138" i="18" s="1"/>
  <c r="I112" i="18" a="1"/>
  <c r="I112" i="18" s="1"/>
  <c r="AJ97" i="1" s="1"/>
  <c r="I61" i="18" a="1"/>
  <c r="I61" i="18" s="1"/>
  <c r="I190" i="18" a="1"/>
  <c r="I190" i="18" s="1"/>
  <c r="I162" i="18" a="1"/>
  <c r="I162" i="18" s="1"/>
  <c r="I142" i="18" a="1"/>
  <c r="I142" i="18" s="1"/>
  <c r="H120" i="18" a="1"/>
  <c r="H120" i="18" s="1"/>
  <c r="I60" i="18" a="1"/>
  <c r="I60" i="18" s="1"/>
  <c r="I45" i="18" a="1"/>
  <c r="I45" i="18" s="1"/>
  <c r="I84" i="18" a="1"/>
  <c r="I84" i="18" s="1"/>
  <c r="AJ73" i="1" s="1"/>
  <c r="I17" i="18" a="1"/>
  <c r="I17" i="18" s="1"/>
  <c r="I44" i="18" a="1"/>
  <c r="I44" i="18" s="1"/>
  <c r="I77" i="18" a="1"/>
  <c r="I77" i="18" s="1"/>
  <c r="I109" i="18" a="1"/>
  <c r="I109" i="18" s="1"/>
  <c r="I125" i="18" a="1"/>
  <c r="I125" i="18" s="1"/>
  <c r="I141" i="18" a="1"/>
  <c r="I141" i="18" s="1"/>
  <c r="I158" i="18" a="1"/>
  <c r="I158" i="18" s="1"/>
  <c r="I46" i="18" a="1"/>
  <c r="I46" i="18" s="1"/>
  <c r="AJ39" i="1" s="1"/>
  <c r="I85" i="18" a="1"/>
  <c r="I85" i="18" s="1"/>
  <c r="I192" i="18" a="1"/>
  <c r="I192" i="18" s="1"/>
  <c r="H39" i="18" a="1"/>
  <c r="H39" i="18" s="1"/>
  <c r="H62" i="18" a="1"/>
  <c r="H62" i="18" s="1"/>
  <c r="H83" i="18" a="1"/>
  <c r="H83" i="18" s="1"/>
  <c r="H103" i="18" a="1"/>
  <c r="H103" i="18" s="1"/>
  <c r="G103" i="18" s="1"/>
  <c r="H113" i="18" a="1"/>
  <c r="H113" i="18" s="1"/>
  <c r="H121" i="18" a="1"/>
  <c r="H121" i="18" s="1"/>
  <c r="H26" i="18" a="1"/>
  <c r="H26" i="18" s="1"/>
  <c r="H46" i="18" a="1"/>
  <c r="H46" i="18" s="1"/>
  <c r="H58" i="18" a="1"/>
  <c r="H58" i="18" s="1"/>
  <c r="H70" i="18" a="1"/>
  <c r="H70" i="18" s="1"/>
  <c r="H85" i="18" a="1"/>
  <c r="H85" i="18" s="1"/>
  <c r="H105" i="18" a="1"/>
  <c r="H105" i="18" s="1"/>
  <c r="G105" i="18" s="1"/>
  <c r="H25" i="18" a="1"/>
  <c r="H25" i="18" s="1"/>
  <c r="H43" i="18" a="1"/>
  <c r="H43" i="18" s="1"/>
  <c r="H57" i="18" a="1"/>
  <c r="H57" i="18" s="1"/>
  <c r="G57" i="18" s="1"/>
  <c r="H69" i="18" a="1"/>
  <c r="H69" i="18" s="1"/>
  <c r="G69" i="18" s="1"/>
  <c r="H81" i="18" a="1"/>
  <c r="H81" i="18" s="1"/>
  <c r="H93" i="18" a="1"/>
  <c r="H93" i="18" s="1"/>
  <c r="I14" i="18" a="1"/>
  <c r="I14" i="18" s="1"/>
  <c r="H9" i="18" a="1"/>
  <c r="H9" i="18" s="1"/>
  <c r="G9" i="18" s="1"/>
  <c r="H190" i="18" a="1"/>
  <c r="H190" i="18" s="1"/>
  <c r="H182" i="18" a="1"/>
  <c r="H182" i="18" s="1"/>
  <c r="G182" i="18" s="1"/>
  <c r="H174" i="18" a="1"/>
  <c r="H174" i="18" s="1"/>
  <c r="G174" i="18" s="1"/>
  <c r="H166" i="18" a="1"/>
  <c r="H166" i="18" s="1"/>
  <c r="H157" i="18" a="1"/>
  <c r="H157" i="18" s="1"/>
  <c r="I144" i="18" a="1"/>
  <c r="I144" i="18" s="1"/>
  <c r="H134" i="18" a="1"/>
  <c r="H134" i="18" s="1"/>
  <c r="G134" i="18" s="1"/>
  <c r="I122" i="18" a="1"/>
  <c r="I122" i="18" s="1"/>
  <c r="H107" i="18" a="1"/>
  <c r="H107" i="18" s="1"/>
  <c r="I82" i="18" a="1"/>
  <c r="I82" i="18" s="1"/>
  <c r="H52" i="18" a="1"/>
  <c r="H52" i="18" s="1"/>
  <c r="I18" i="18" a="1"/>
  <c r="I18" i="18" s="1"/>
  <c r="I140" i="17" a="1"/>
  <c r="I140" i="17" s="1"/>
  <c r="I25" i="17" a="1"/>
  <c r="I25" i="17" s="1"/>
  <c r="I49" i="17" a="1"/>
  <c r="I49" i="17" s="1"/>
  <c r="I68" i="17" a="1"/>
  <c r="I68" i="17" s="1"/>
  <c r="I83" i="17" a="1"/>
  <c r="I83" i="17" s="1"/>
  <c r="I117" i="17" a="1"/>
  <c r="I117" i="17" s="1"/>
  <c r="I29" i="17" a="1"/>
  <c r="I29" i="17" s="1"/>
  <c r="I46" i="17" a="1"/>
  <c r="I46" i="17" s="1"/>
  <c r="I58" i="17" a="1"/>
  <c r="I58" i="17" s="1"/>
  <c r="I24" i="17" a="1"/>
  <c r="I24" i="17" s="1"/>
  <c r="I38" i="17" a="1"/>
  <c r="I38" i="17" s="1"/>
  <c r="I63" i="17" a="1"/>
  <c r="I63" i="17" s="1"/>
  <c r="I81" i="17" a="1"/>
  <c r="I81" i="17" s="1"/>
  <c r="I40" i="17" a="1"/>
  <c r="I40" i="17" s="1"/>
  <c r="I74" i="17" a="1"/>
  <c r="I74" i="17" s="1"/>
  <c r="I95" i="17" a="1"/>
  <c r="I95" i="17" s="1"/>
  <c r="I111" i="17" a="1"/>
  <c r="I111" i="17" s="1"/>
  <c r="I151" i="17" a="1"/>
  <c r="I151" i="17" s="1"/>
  <c r="I170" i="17" a="1"/>
  <c r="I170" i="17" s="1"/>
  <c r="I70" i="17" a="1"/>
  <c r="I70" i="17" s="1"/>
  <c r="I123" i="17" a="1"/>
  <c r="I123" i="17" s="1"/>
  <c r="I130" i="17" a="1"/>
  <c r="I130" i="17" s="1"/>
  <c r="I138" i="17" a="1"/>
  <c r="I138" i="17" s="1"/>
  <c r="I10" i="19" a="1"/>
  <c r="I10" i="19" s="1"/>
  <c r="H159" i="19" a="1"/>
  <c r="H159" i="19" s="1"/>
  <c r="H193" i="18" a="1"/>
  <c r="H193" i="18" s="1"/>
  <c r="H173" i="18" a="1"/>
  <c r="H173" i="18" s="1"/>
  <c r="I87" i="18" a="1"/>
  <c r="I87" i="18" s="1"/>
  <c r="I161" i="18" a="1"/>
  <c r="I161" i="18" s="1"/>
  <c r="H159" i="18" a="1"/>
  <c r="H159" i="18" s="1"/>
  <c r="I165" i="18" a="1"/>
  <c r="I165" i="18" s="1"/>
  <c r="I171" i="18" a="1"/>
  <c r="I171" i="18" s="1"/>
  <c r="I153" i="18" a="1"/>
  <c r="I153" i="18" s="1"/>
  <c r="I132" i="18" a="1"/>
  <c r="I132" i="18" s="1"/>
  <c r="AJ114" i="1" s="1"/>
  <c r="H104" i="18" a="1"/>
  <c r="H104" i="18" s="1"/>
  <c r="H49" i="18" a="1"/>
  <c r="H49" i="18" s="1"/>
  <c r="I178" i="18" a="1"/>
  <c r="I178" i="18" s="1"/>
  <c r="I157" i="18" a="1"/>
  <c r="I157" i="18" s="1"/>
  <c r="AJ137" i="1" s="1"/>
  <c r="H137" i="18" a="1"/>
  <c r="H137" i="18" s="1"/>
  <c r="H112" i="18" a="1"/>
  <c r="H112" i="18" s="1"/>
  <c r="H47" i="18" a="1"/>
  <c r="H47" i="18" s="1"/>
  <c r="I49" i="18" a="1"/>
  <c r="I49" i="18" s="1"/>
  <c r="I89" i="18" a="1"/>
  <c r="I89" i="18" s="1"/>
  <c r="I24" i="18" a="1"/>
  <c r="I24" i="18" s="1"/>
  <c r="I56" i="18" a="1"/>
  <c r="I56" i="18" s="1"/>
  <c r="I83" i="18" a="1"/>
  <c r="I83" i="18" s="1"/>
  <c r="I113" i="18" a="1"/>
  <c r="I113" i="18" s="1"/>
  <c r="I129" i="18" a="1"/>
  <c r="I129" i="18" s="1"/>
  <c r="I145" i="18" a="1"/>
  <c r="I145" i="18" s="1"/>
  <c r="I19" i="18" a="1"/>
  <c r="I19" i="18" s="1"/>
  <c r="I51" i="18" a="1"/>
  <c r="I51" i="18" s="1"/>
  <c r="I91" i="18" a="1"/>
  <c r="I91" i="18" s="1"/>
  <c r="AJ77" i="1" s="1"/>
  <c r="I186" i="18" a="1"/>
  <c r="I186" i="18" s="1"/>
  <c r="H17" i="18" a="1"/>
  <c r="H17" i="18" s="1"/>
  <c r="G17" i="18" s="1"/>
  <c r="H44" i="18" a="1"/>
  <c r="H44" i="18" s="1"/>
  <c r="H73" i="18" a="1"/>
  <c r="H73" i="18" s="1"/>
  <c r="H94" i="18" a="1"/>
  <c r="H94" i="18" s="1"/>
  <c r="H106" i="18" a="1"/>
  <c r="H106" i="18" s="1"/>
  <c r="H115" i="18" a="1"/>
  <c r="H115" i="18" s="1"/>
  <c r="G115" i="18" s="1"/>
  <c r="H123" i="18" a="1"/>
  <c r="H123" i="18" s="1"/>
  <c r="G123" i="18" s="1"/>
  <c r="H31" i="18" a="1"/>
  <c r="H31" i="18" s="1"/>
  <c r="H48" i="18" a="1"/>
  <c r="H48" i="18" s="1"/>
  <c r="H61" i="18" a="1"/>
  <c r="H61" i="18" s="1"/>
  <c r="G61" i="18" s="1"/>
  <c r="H76" i="18" a="1"/>
  <c r="H76" i="18" s="1"/>
  <c r="H88" i="18" a="1"/>
  <c r="H88" i="18" s="1"/>
  <c r="H153" i="18" a="1"/>
  <c r="H153" i="18" s="1"/>
  <c r="H28" i="18" a="1"/>
  <c r="H28" i="18" s="1"/>
  <c r="H45" i="18" a="1"/>
  <c r="H45" i="18" s="1"/>
  <c r="H60" i="18" a="1"/>
  <c r="H60" i="18" s="1"/>
  <c r="H72" i="18" a="1"/>
  <c r="H72" i="18" s="1"/>
  <c r="H84" i="18" a="1"/>
  <c r="H84" i="18" s="1"/>
  <c r="H96" i="18" a="1"/>
  <c r="H96" i="18" s="1"/>
  <c r="H13" i="18" a="1"/>
  <c r="H13" i="18" s="1"/>
  <c r="H188" i="18" a="1"/>
  <c r="H188" i="18" s="1"/>
  <c r="H180" i="18" a="1"/>
  <c r="H180" i="18" s="1"/>
  <c r="H172" i="18" a="1"/>
  <c r="H172" i="18" s="1"/>
  <c r="H164" i="18" a="1"/>
  <c r="H164" i="18" s="1"/>
  <c r="H154" i="18" a="1"/>
  <c r="H154" i="18" s="1"/>
  <c r="H142" i="18" a="1"/>
  <c r="H142" i="18" s="1"/>
  <c r="H131" i="18" a="1"/>
  <c r="H131" i="18" s="1"/>
  <c r="I118" i="18" a="1"/>
  <c r="I118" i="18" s="1"/>
  <c r="H101" i="18" a="1"/>
  <c r="H101" i="18" s="1"/>
  <c r="I76" i="18" a="1"/>
  <c r="I76" i="18" s="1"/>
  <c r="I38" i="18" a="1"/>
  <c r="I38" i="18" s="1"/>
  <c r="H10" i="17" a="1"/>
  <c r="H10" i="17" s="1"/>
  <c r="H120" i="17" a="1"/>
  <c r="H120" i="17" s="1"/>
  <c r="I32" i="17" a="1"/>
  <c r="I32" i="17" s="1"/>
  <c r="I56" i="17" a="1"/>
  <c r="I56" i="17" s="1"/>
  <c r="I69" i="17" a="1"/>
  <c r="I69" i="17" s="1"/>
  <c r="I84" i="17" a="1"/>
  <c r="I84" i="17" s="1"/>
  <c r="I101" i="17" a="1"/>
  <c r="I101" i="17" s="1"/>
  <c r="I19" i="17" a="1"/>
  <c r="I19" i="17" s="1"/>
  <c r="I39" i="17" a="1"/>
  <c r="I39" i="17" s="1"/>
  <c r="I48" i="17" a="1"/>
  <c r="I48" i="17" s="1"/>
  <c r="I15" i="19" a="1"/>
  <c r="I15" i="19" s="1"/>
  <c r="H190" i="19" a="1"/>
  <c r="H190" i="19" s="1"/>
  <c r="H114" i="18" a="1"/>
  <c r="H114" i="18" s="1"/>
  <c r="H181" i="18" a="1"/>
  <c r="H181" i="18" s="1"/>
  <c r="I130" i="18" a="1"/>
  <c r="I130" i="18" s="1"/>
  <c r="H141" i="18" a="1"/>
  <c r="H141" i="18" s="1"/>
  <c r="G141" i="18" s="1"/>
  <c r="I138" i="18" a="1"/>
  <c r="I138" i="18" s="1"/>
  <c r="I146" i="18" a="1"/>
  <c r="I146" i="18" s="1"/>
  <c r="H144" i="18" a="1"/>
  <c r="H144" i="18" s="1"/>
  <c r="I148" i="18" a="1"/>
  <c r="I148" i="18" s="1"/>
  <c r="H127" i="18" a="1"/>
  <c r="H127" i="18" s="1"/>
  <c r="H92" i="18" a="1"/>
  <c r="H92" i="18" s="1"/>
  <c r="H35" i="18" a="1"/>
  <c r="H35" i="18" s="1"/>
  <c r="I170" i="18" a="1"/>
  <c r="I170" i="18" s="1"/>
  <c r="I152" i="18" a="1"/>
  <c r="I152" i="18" s="1"/>
  <c r="H132" i="18" a="1"/>
  <c r="H132" i="18" s="1"/>
  <c r="I96" i="18" a="1"/>
  <c r="I96" i="18" s="1"/>
  <c r="I30" i="18" a="1"/>
  <c r="I30" i="18" s="1"/>
  <c r="I63" i="18" a="1"/>
  <c r="I63" i="18" s="1"/>
  <c r="I95" i="18" a="1"/>
  <c r="I95" i="18" s="1"/>
  <c r="I34" i="18" a="1"/>
  <c r="I34" i="18" s="1"/>
  <c r="I62" i="18" a="1"/>
  <c r="I62" i="18" s="1"/>
  <c r="I94" i="18" a="1"/>
  <c r="I94" i="18" s="1"/>
  <c r="I117" i="18" a="1"/>
  <c r="I117" i="18" s="1"/>
  <c r="I133" i="18" a="1"/>
  <c r="I133" i="18" s="1"/>
  <c r="I149" i="18" a="1"/>
  <c r="I149" i="18" s="1"/>
  <c r="I29" i="18" a="1"/>
  <c r="I29" i="18" s="1"/>
  <c r="AJ24" i="1" s="1"/>
  <c r="I64" i="18" a="1"/>
  <c r="I64" i="18" s="1"/>
  <c r="I102" i="18" a="1"/>
  <c r="I102" i="18" s="1"/>
  <c r="AJ87" i="1" s="1"/>
  <c r="I180" i="18" a="1"/>
  <c r="I180" i="18" s="1"/>
  <c r="H24" i="18" a="1"/>
  <c r="H24" i="18" s="1"/>
  <c r="H54" i="18" a="1"/>
  <c r="H54" i="18" s="1"/>
  <c r="H77" i="18" a="1"/>
  <c r="H77" i="18" s="1"/>
  <c r="H97" i="18" a="1"/>
  <c r="H97" i="18" s="1"/>
  <c r="H109" i="18" a="1"/>
  <c r="H109" i="18" s="1"/>
  <c r="H117" i="18" a="1"/>
  <c r="H117" i="18" s="1"/>
  <c r="H19" i="18" a="1"/>
  <c r="H19" i="18" s="1"/>
  <c r="H33" i="18" a="1"/>
  <c r="H33" i="18" s="1"/>
  <c r="H51" i="18" a="1"/>
  <c r="H51" i="18" s="1"/>
  <c r="H64" i="18" a="1"/>
  <c r="H64" i="18" s="1"/>
  <c r="H79" i="18" a="1"/>
  <c r="H79" i="18" s="1"/>
  <c r="H91" i="18" a="1"/>
  <c r="H91" i="18" s="1"/>
  <c r="H18" i="18" a="1"/>
  <c r="H18" i="18" s="1"/>
  <c r="H38" i="18" a="1"/>
  <c r="H38" i="18" s="1"/>
  <c r="H50" i="18" a="1"/>
  <c r="H50" i="18" s="1"/>
  <c r="H63" i="18" a="1"/>
  <c r="H63" i="18" s="1"/>
  <c r="H75" i="18" a="1"/>
  <c r="H75" i="18" s="1"/>
  <c r="H87" i="18" a="1"/>
  <c r="H87" i="18" s="1"/>
  <c r="H99" i="18" a="1"/>
  <c r="H99" i="18" s="1"/>
  <c r="I11" i="18" a="1"/>
  <c r="I11" i="18" s="1"/>
  <c r="H194" i="18" a="1"/>
  <c r="H194" i="18" s="1"/>
  <c r="H186" i="18" a="1"/>
  <c r="H186" i="18" s="1"/>
  <c r="H178" i="18" a="1"/>
  <c r="H178" i="18" s="1"/>
  <c r="H170" i="18" a="1"/>
  <c r="H170" i="18" s="1"/>
  <c r="H162" i="18" a="1"/>
  <c r="H162" i="18" s="1"/>
  <c r="H150" i="18" a="1"/>
  <c r="H150" i="18" s="1"/>
  <c r="H139" i="18" a="1"/>
  <c r="H139" i="18" s="1"/>
  <c r="I128" i="18" a="1"/>
  <c r="I128" i="18" s="1"/>
  <c r="I114" i="18" a="1"/>
  <c r="I114" i="18" s="1"/>
  <c r="H95" i="18" a="1"/>
  <c r="H95" i="18" s="1"/>
  <c r="G95" i="18" s="1"/>
  <c r="H71" i="18" a="1"/>
  <c r="H71" i="18" s="1"/>
  <c r="H32" i="18" a="1"/>
  <c r="H32" i="18" s="1"/>
  <c r="I183" i="17" a="1"/>
  <c r="I183" i="17" s="1"/>
  <c r="I17" i="17" a="1"/>
  <c r="I17" i="17" s="1"/>
  <c r="I36" i="17" a="1"/>
  <c r="I36" i="17" s="1"/>
  <c r="AH30" i="1" s="1"/>
  <c r="I59" i="17" a="1"/>
  <c r="I59" i="17" s="1"/>
  <c r="I72" i="17" a="1"/>
  <c r="I72" i="17" s="1"/>
  <c r="I94" i="17" a="1"/>
  <c r="I94" i="17" s="1"/>
  <c r="I104" i="17" a="1"/>
  <c r="I104" i="17" s="1"/>
  <c r="I22" i="17" a="1"/>
  <c r="I22" i="17" s="1"/>
  <c r="AH17" i="1" s="1"/>
  <c r="I42" i="17" a="1"/>
  <c r="I42" i="17" s="1"/>
  <c r="I52" i="17" a="1"/>
  <c r="I52" i="17" s="1"/>
  <c r="I71" i="17" a="1"/>
  <c r="I71" i="17" s="1"/>
  <c r="I89" i="17" a="1"/>
  <c r="I89" i="17" s="1"/>
  <c r="I34" i="17" a="1"/>
  <c r="I34" i="17" s="1"/>
  <c r="I55" i="17" a="1"/>
  <c r="I55" i="17" s="1"/>
  <c r="I67" i="17" a="1"/>
  <c r="I67" i="17" s="1"/>
  <c r="I21" i="17" a="1"/>
  <c r="I21" i="17" s="1"/>
  <c r="I51" i="17" a="1"/>
  <c r="I51" i="17" s="1"/>
  <c r="I91" i="17" a="1"/>
  <c r="I91" i="17" s="1"/>
  <c r="I102" i="17" a="1"/>
  <c r="I102" i="17" s="1"/>
  <c r="I120" i="17" a="1"/>
  <c r="I120" i="17" s="1"/>
  <c r="I162" i="17" a="1"/>
  <c r="I162" i="17" s="1"/>
  <c r="I176" i="17" a="1"/>
  <c r="I176" i="17" s="1"/>
  <c r="I47" i="17" a="1"/>
  <c r="I47" i="17" s="1"/>
  <c r="I114" i="17" a="1"/>
  <c r="I114" i="17" s="1"/>
  <c r="I128" i="17" a="1"/>
  <c r="I128" i="17" s="1"/>
  <c r="I134" i="17" a="1"/>
  <c r="I134" i="17" s="1"/>
  <c r="I142" i="17" a="1"/>
  <c r="I142" i="17" s="1"/>
  <c r="I150" i="17" a="1"/>
  <c r="I150" i="17" s="1"/>
  <c r="I191" i="19" a="1"/>
  <c r="I191" i="19" s="1"/>
  <c r="H180" i="19" a="1"/>
  <c r="H180" i="19" s="1"/>
  <c r="I157" i="19" a="1"/>
  <c r="I157" i="19" s="1"/>
  <c r="H191" i="18" a="1"/>
  <c r="H191" i="18" s="1"/>
  <c r="H118" i="18" a="1"/>
  <c r="H118" i="18" s="1"/>
  <c r="I193" i="18" a="1"/>
  <c r="I193" i="18" s="1"/>
  <c r="I191" i="18" a="1"/>
  <c r="I191" i="18" s="1"/>
  <c r="H20" i="18" a="1"/>
  <c r="H20" i="18" s="1"/>
  <c r="G20" i="18" s="1"/>
  <c r="H163" i="18" a="1"/>
  <c r="H163" i="18" s="1"/>
  <c r="G163" i="18" s="1"/>
  <c r="H143" i="18" a="1"/>
  <c r="H143" i="18" s="1"/>
  <c r="I120" i="18" a="1"/>
  <c r="I120" i="18" s="1"/>
  <c r="H74" i="18" a="1"/>
  <c r="H74" i="18" s="1"/>
  <c r="I21" i="18" a="1"/>
  <c r="I21" i="18" s="1"/>
  <c r="I166" i="18" a="1"/>
  <c r="I166" i="18" s="1"/>
  <c r="H148" i="18" a="1"/>
  <c r="H148" i="18" s="1"/>
  <c r="I126" i="18" a="1"/>
  <c r="I126" i="18" s="1"/>
  <c r="I72" i="18" a="1"/>
  <c r="I72" i="18" s="1"/>
  <c r="I35" i="18" a="1"/>
  <c r="I35" i="18" s="1"/>
  <c r="I68" i="18" a="1"/>
  <c r="I68" i="18" s="1"/>
  <c r="I104" i="18" a="1"/>
  <c r="I104" i="18" s="1"/>
  <c r="AJ89" i="1" s="1"/>
  <c r="I121" i="18" a="1"/>
  <c r="I121" i="18" s="1"/>
  <c r="I70" i="18" a="1"/>
  <c r="I70" i="18" s="1"/>
  <c r="H29" i="18" a="1"/>
  <c r="H29" i="18" s="1"/>
  <c r="H111" i="18" a="1"/>
  <c r="H111" i="18" s="1"/>
  <c r="H53" i="18" a="1"/>
  <c r="H53" i="18" s="1"/>
  <c r="H23" i="18" a="1"/>
  <c r="H23" i="18" s="1"/>
  <c r="H78" i="18" a="1"/>
  <c r="H78" i="18" s="1"/>
  <c r="H192" i="18" a="1"/>
  <c r="H192" i="18" s="1"/>
  <c r="I159" i="18" a="1"/>
  <c r="I159" i="18" s="1"/>
  <c r="I110" i="18" a="1"/>
  <c r="I110" i="18" s="1"/>
  <c r="I161" i="17" a="1"/>
  <c r="I161" i="17" s="1"/>
  <c r="I79" i="17" a="1"/>
  <c r="I79" i="17" s="1"/>
  <c r="I28" i="17" a="1"/>
  <c r="I28" i="17" s="1"/>
  <c r="I75" i="17" a="1"/>
  <c r="I75" i="17" s="1"/>
  <c r="I31" i="17" a="1"/>
  <c r="I31" i="17" s="1"/>
  <c r="I100" i="17" a="1"/>
  <c r="I100" i="17" s="1"/>
  <c r="I12" i="17" a="1"/>
  <c r="I12" i="17" s="1"/>
  <c r="I166" i="17" a="1"/>
  <c r="I166" i="17" s="1"/>
  <c r="I30" i="17" a="1"/>
  <c r="I30" i="17" s="1"/>
  <c r="I103" i="17" a="1"/>
  <c r="I103" i="17" s="1"/>
  <c r="I127" i="17" a="1"/>
  <c r="I127" i="17" s="1"/>
  <c r="I139" i="17" a="1"/>
  <c r="I139" i="17" s="1"/>
  <c r="I154" i="17" a="1"/>
  <c r="I154" i="17" s="1"/>
  <c r="I168" i="17" a="1"/>
  <c r="I168" i="17" s="1"/>
  <c r="I54" i="17" a="1"/>
  <c r="I54" i="17" s="1"/>
  <c r="I88" i="17" a="1"/>
  <c r="I88" i="17" s="1"/>
  <c r="I109" i="17" a="1"/>
  <c r="I109" i="17" s="1"/>
  <c r="I126" i="17" a="1"/>
  <c r="I126" i="17" s="1"/>
  <c r="I191" i="17" a="1"/>
  <c r="I191" i="17" s="1"/>
  <c r="I165" i="17" a="1"/>
  <c r="I165" i="17" s="1"/>
  <c r="H124" i="17" a="1"/>
  <c r="H124" i="17" s="1"/>
  <c r="H86" i="17" a="1"/>
  <c r="H86" i="17" s="1"/>
  <c r="I171" i="17" a="1"/>
  <c r="I171" i="17" s="1"/>
  <c r="H143" i="17" a="1"/>
  <c r="H143" i="17" s="1"/>
  <c r="I112" i="17" a="1"/>
  <c r="I112" i="17" s="1"/>
  <c r="H12" i="17" a="1"/>
  <c r="H12" i="17" s="1"/>
  <c r="I156" i="17" a="1"/>
  <c r="I156" i="17" s="1"/>
  <c r="H110" i="17" a="1"/>
  <c r="H110" i="17" s="1"/>
  <c r="I186" i="17" a="1"/>
  <c r="I186" i="17" s="1"/>
  <c r="H165" i="17" a="1"/>
  <c r="H165" i="17" s="1"/>
  <c r="I141" i="17" a="1"/>
  <c r="I141" i="17" s="1"/>
  <c r="I33" i="17" a="1"/>
  <c r="I33" i="17" s="1"/>
  <c r="H177" i="17" a="1"/>
  <c r="H177" i="17" s="1"/>
  <c r="H169" i="17" a="1"/>
  <c r="H169" i="17" s="1"/>
  <c r="H156" i="17" a="1"/>
  <c r="H156" i="17" s="1"/>
  <c r="G156" i="17" s="1"/>
  <c r="H140" i="17" a="1"/>
  <c r="H140" i="17" s="1"/>
  <c r="H121" i="17" a="1"/>
  <c r="H121" i="17" s="1"/>
  <c r="H107" i="17" a="1"/>
  <c r="H107" i="17" s="1"/>
  <c r="H61" i="17" a="1"/>
  <c r="H61" i="17" s="1"/>
  <c r="H149" i="17" a="1"/>
  <c r="H149" i="17" s="1"/>
  <c r="H133" i="17" a="1"/>
  <c r="H133" i="17" s="1"/>
  <c r="H117" i="17" a="1"/>
  <c r="H117" i="17" s="1"/>
  <c r="H101" i="17" a="1"/>
  <c r="H101" i="17" s="1"/>
  <c r="H22" i="17" a="1"/>
  <c r="H22" i="17" s="1"/>
  <c r="H42" i="17" a="1"/>
  <c r="H42" i="17" s="1"/>
  <c r="H55" i="17" a="1"/>
  <c r="H55" i="17" s="1"/>
  <c r="H71" i="17" a="1"/>
  <c r="H71" i="17" s="1"/>
  <c r="H89" i="17" a="1"/>
  <c r="H89" i="17" s="1"/>
  <c r="H103" i="17" a="1"/>
  <c r="H103" i="17" s="1"/>
  <c r="H27" i="17" a="1"/>
  <c r="H27" i="17" s="1"/>
  <c r="H74" i="17" a="1"/>
  <c r="H74" i="17" s="1"/>
  <c r="G74" i="17" s="1"/>
  <c r="H20" i="17" a="1"/>
  <c r="H20" i="17" s="1"/>
  <c r="H33" i="17" a="1"/>
  <c r="H33" i="17" s="1"/>
  <c r="H47" i="17" a="1"/>
  <c r="H47" i="17" s="1"/>
  <c r="H59" i="17" a="1"/>
  <c r="H59" i="17" s="1"/>
  <c r="H70" i="17" a="1"/>
  <c r="H70" i="17" s="1"/>
  <c r="H17" i="17" a="1"/>
  <c r="H17" i="17" s="1"/>
  <c r="H194" i="17" a="1"/>
  <c r="H194" i="17" s="1"/>
  <c r="H186" i="17" a="1"/>
  <c r="H186" i="17" s="1"/>
  <c r="H170" i="17" a="1"/>
  <c r="H170" i="17" s="1"/>
  <c r="H142" i="17" a="1"/>
  <c r="H142" i="17" s="1"/>
  <c r="H123" i="17" a="1"/>
  <c r="H123" i="17" s="1"/>
  <c r="H186" i="14" a="1"/>
  <c r="H186" i="14" s="1"/>
  <c r="H134" i="14" a="1"/>
  <c r="H134" i="14" s="1"/>
  <c r="I39" i="18" a="1"/>
  <c r="I39" i="18" s="1"/>
  <c r="I137" i="18" a="1"/>
  <c r="I137" i="18" s="1"/>
  <c r="I106" i="18" a="1"/>
  <c r="I106" i="18" s="1"/>
  <c r="H56" i="18" a="1"/>
  <c r="H56" i="18" s="1"/>
  <c r="H119" i="18" a="1"/>
  <c r="H119" i="18" s="1"/>
  <c r="H67" i="18" a="1"/>
  <c r="H67" i="18" s="1"/>
  <c r="H40" i="18" a="1"/>
  <c r="H40" i="18" s="1"/>
  <c r="G40" i="18" s="1"/>
  <c r="H90" i="18" a="1"/>
  <c r="H90" i="18" s="1"/>
  <c r="H184" i="18" a="1"/>
  <c r="H184" i="18" s="1"/>
  <c r="H147" i="18" a="1"/>
  <c r="H147" i="18" s="1"/>
  <c r="G147" i="18" s="1"/>
  <c r="H89" i="18" a="1"/>
  <c r="H89" i="18" s="1"/>
  <c r="I23" i="17" a="1"/>
  <c r="I23" i="17" s="1"/>
  <c r="I97" i="17" a="1"/>
  <c r="I97" i="17" s="1"/>
  <c r="I43" i="17" a="1"/>
  <c r="I43" i="17" s="1"/>
  <c r="I35" i="17" a="1"/>
  <c r="I35" i="17" s="1"/>
  <c r="I78" i="17" a="1"/>
  <c r="I78" i="17" s="1"/>
  <c r="I57" i="17" a="1"/>
  <c r="I57" i="17" s="1"/>
  <c r="I107" i="17" a="1"/>
  <c r="I107" i="17" s="1"/>
  <c r="I174" i="17" a="1"/>
  <c r="I174" i="17" s="1"/>
  <c r="I65" i="17" a="1"/>
  <c r="I65" i="17" s="1"/>
  <c r="I129" i="17" a="1"/>
  <c r="I129" i="17" s="1"/>
  <c r="I143" i="17" a="1"/>
  <c r="I143" i="17" s="1"/>
  <c r="I155" i="17" a="1"/>
  <c r="I155" i="17" s="1"/>
  <c r="I172" i="17" a="1"/>
  <c r="I172" i="17" s="1"/>
  <c r="I77" i="17" a="1"/>
  <c r="I77" i="17" s="1"/>
  <c r="I90" i="17" a="1"/>
  <c r="I90" i="17" s="1"/>
  <c r="I113" i="17" a="1"/>
  <c r="I113" i="17" s="1"/>
  <c r="I10" i="17" a="1"/>
  <c r="I10" i="17" s="1"/>
  <c r="I187" i="17" a="1"/>
  <c r="I187" i="17" s="1"/>
  <c r="I160" i="17" a="1"/>
  <c r="I160" i="17" s="1"/>
  <c r="H139" i="17" a="1"/>
  <c r="H139" i="17" s="1"/>
  <c r="G139" i="17" s="1"/>
  <c r="H114" i="17" a="1"/>
  <c r="H114" i="17" s="1"/>
  <c r="H68" i="17" a="1"/>
  <c r="H68" i="17" s="1"/>
  <c r="I175" i="17" a="1"/>
  <c r="I175" i="17" s="1"/>
  <c r="I13" i="17" a="1"/>
  <c r="I13" i="17" s="1"/>
  <c r="H159" i="17" a="1"/>
  <c r="H159" i="17" s="1"/>
  <c r="I92" i="17" a="1"/>
  <c r="I92" i="17" s="1"/>
  <c r="I145" i="17" a="1"/>
  <c r="I145" i="17" s="1"/>
  <c r="H104" i="17" a="1"/>
  <c r="H104" i="17" s="1"/>
  <c r="H36" i="17" a="1"/>
  <c r="H36" i="17" s="1"/>
  <c r="I164" i="17" a="1"/>
  <c r="I164" i="17" s="1"/>
  <c r="H153" i="17" a="1"/>
  <c r="H153" i="17" s="1"/>
  <c r="H191" i="17" a="1"/>
  <c r="H191" i="17" s="1"/>
  <c r="G191" i="17" s="1"/>
  <c r="I15" i="17" a="1"/>
  <c r="I15" i="17" s="1"/>
  <c r="I185" i="17" a="1"/>
  <c r="I185" i="17" s="1"/>
  <c r="I157" i="17" a="1"/>
  <c r="I157" i="17" s="1"/>
  <c r="I136" i="17" a="1"/>
  <c r="I136" i="17" s="1"/>
  <c r="H91" i="17" a="1"/>
  <c r="H91" i="17" s="1"/>
  <c r="G91" i="17" s="1"/>
  <c r="H183" i="17" a="1"/>
  <c r="H183" i="17" s="1"/>
  <c r="H175" i="17" a="1"/>
  <c r="H175" i="17" s="1"/>
  <c r="T173" i="1" s="1"/>
  <c r="H167" i="17" a="1"/>
  <c r="H167" i="17" s="1"/>
  <c r="H152" i="17" a="1"/>
  <c r="H152" i="17" s="1"/>
  <c r="H136" i="17" a="1"/>
  <c r="H136" i="17" s="1"/>
  <c r="H102" i="17" a="1"/>
  <c r="H102" i="17" s="1"/>
  <c r="G102" i="17" s="1"/>
  <c r="H49" i="17" a="1"/>
  <c r="H49" i="17" s="1"/>
  <c r="H145" i="17" a="1"/>
  <c r="H145" i="17" s="1"/>
  <c r="H126" i="17" a="1"/>
  <c r="H126" i="17" s="1"/>
  <c r="H112" i="17" a="1"/>
  <c r="H112" i="17" s="1"/>
  <c r="G112" i="17" s="1"/>
  <c r="H94" i="17" a="1"/>
  <c r="H94" i="17" s="1"/>
  <c r="H28" i="17" a="1"/>
  <c r="H28" i="17" s="1"/>
  <c r="H46" i="17" a="1"/>
  <c r="H46" i="17" s="1"/>
  <c r="H58" i="17" a="1"/>
  <c r="H58" i="17" s="1"/>
  <c r="G58" i="17" s="1"/>
  <c r="H75" i="17" a="1"/>
  <c r="H75" i="17" s="1"/>
  <c r="G75" i="17" s="1"/>
  <c r="H93" i="17" a="1"/>
  <c r="H93" i="17" s="1"/>
  <c r="H18" i="17" a="1"/>
  <c r="H18" i="17" s="1"/>
  <c r="H34" i="17" a="1"/>
  <c r="H34" i="17" s="1"/>
  <c r="G34" i="17" s="1"/>
  <c r="H51" i="17" a="1"/>
  <c r="H51" i="17" s="1"/>
  <c r="H81" i="17" a="1"/>
  <c r="H81" i="17" s="1"/>
  <c r="H23" i="17" a="1"/>
  <c r="H23" i="17" s="1"/>
  <c r="H37" i="17" a="1"/>
  <c r="H37" i="17" s="1"/>
  <c r="H50" i="17" a="1"/>
  <c r="H50" i="17" s="1"/>
  <c r="H62" i="17" a="1"/>
  <c r="H62" i="17" s="1"/>
  <c r="H25" i="17" a="1"/>
  <c r="H25" i="17" s="1"/>
  <c r="H184" i="17" a="1"/>
  <c r="H184" i="17" s="1"/>
  <c r="H176" i="17" a="1"/>
  <c r="H176" i="17" s="1"/>
  <c r="H168" i="17" a="1"/>
  <c r="H168" i="17" s="1"/>
  <c r="H154" i="17" a="1"/>
  <c r="H154" i="17" s="1"/>
  <c r="G154" i="17" s="1"/>
  <c r="H138" i="17" a="1"/>
  <c r="H138" i="17" s="1"/>
  <c r="G138" i="17" s="1"/>
  <c r="H119" i="17" a="1"/>
  <c r="H119" i="17" s="1"/>
  <c r="H97" i="17" a="1"/>
  <c r="H97" i="17" s="1"/>
  <c r="H29" i="17" a="1"/>
  <c r="H29" i="17" s="1"/>
  <c r="G29" i="17" s="1"/>
  <c r="I73" i="18" a="1"/>
  <c r="I73" i="18" s="1"/>
  <c r="I154" i="18" a="1"/>
  <c r="I154" i="18" s="1"/>
  <c r="I172" i="18" a="1"/>
  <c r="I172" i="18" s="1"/>
  <c r="H80" i="18" a="1"/>
  <c r="H80" i="18" s="1"/>
  <c r="H21" i="18" a="1"/>
  <c r="H21" i="18" s="1"/>
  <c r="H82" i="18" a="1"/>
  <c r="H82" i="18" s="1"/>
  <c r="H55" i="18" a="1"/>
  <c r="H55" i="18" s="1"/>
  <c r="G55" i="18" s="1"/>
  <c r="I15" i="18" a="1"/>
  <c r="I15" i="18" s="1"/>
  <c r="H176" i="18" a="1"/>
  <c r="H176" i="18" s="1"/>
  <c r="I136" i="18" a="1"/>
  <c r="I136" i="18" s="1"/>
  <c r="H65" i="18" a="1"/>
  <c r="H65" i="18" s="1"/>
  <c r="I37" i="17" a="1"/>
  <c r="I37" i="17" s="1"/>
  <c r="I86" i="17" a="1"/>
  <c r="I86" i="17" s="1"/>
  <c r="I41" i="17" a="1"/>
  <c r="I41" i="17" s="1"/>
  <c r="I20" i="17" a="1"/>
  <c r="I20" i="17" s="1"/>
  <c r="AH15" i="1" s="1"/>
  <c r="I80" i="17" a="1"/>
  <c r="I80" i="17" s="1"/>
  <c r="AH69" i="1" s="1"/>
  <c r="I115" i="17" a="1"/>
  <c r="I115" i="17" s="1"/>
  <c r="I16" i="17" a="1"/>
  <c r="I16" i="17" s="1"/>
  <c r="I180" i="17" a="1"/>
  <c r="I180" i="17" s="1"/>
  <c r="I87" i="17" a="1"/>
  <c r="I87" i="17" s="1"/>
  <c r="I110" i="17" a="1"/>
  <c r="I110" i="17" s="1"/>
  <c r="I131" i="17" a="1"/>
  <c r="I131" i="17" s="1"/>
  <c r="I146" i="17" a="1"/>
  <c r="I146" i="17" s="1"/>
  <c r="I159" i="17" a="1"/>
  <c r="I159" i="17" s="1"/>
  <c r="I82" i="17" a="1"/>
  <c r="I82" i="17" s="1"/>
  <c r="I96" i="17" a="1"/>
  <c r="I96" i="17" s="1"/>
  <c r="I11" i="17" a="1"/>
  <c r="I11" i="17" s="1"/>
  <c r="I181" i="17" a="1"/>
  <c r="I181" i="17" s="1"/>
  <c r="H155" i="17" a="1"/>
  <c r="H155" i="17" s="1"/>
  <c r="I133" i="17" a="1"/>
  <c r="I133" i="17" s="1"/>
  <c r="I108" i="17" a="1"/>
  <c r="I108" i="17" s="1"/>
  <c r="I44" i="17" a="1"/>
  <c r="I44" i="17" s="1"/>
  <c r="H151" i="17" a="1"/>
  <c r="H151" i="17" s="1"/>
  <c r="I190" i="17" a="1"/>
  <c r="I190" i="17" s="1"/>
  <c r="I153" i="17" a="1"/>
  <c r="I153" i="17" s="1"/>
  <c r="I132" i="17" a="1"/>
  <c r="I132" i="17" s="1"/>
  <c r="H83" i="17" a="1"/>
  <c r="H83" i="17" s="1"/>
  <c r="I188" i="17" a="1"/>
  <c r="I188" i="17" s="1"/>
  <c r="H135" i="17" a="1"/>
  <c r="H135" i="17" s="1"/>
  <c r="I50" i="17" a="1"/>
  <c r="I50" i="17" s="1"/>
  <c r="H16" i="17" a="1"/>
  <c r="H16" i="17" s="1"/>
  <c r="H157" i="17" a="1"/>
  <c r="H157" i="17" s="1"/>
  <c r="H185" i="17" a="1"/>
  <c r="H185" i="17" s="1"/>
  <c r="H13" i="17" a="1"/>
  <c r="H13" i="17" s="1"/>
  <c r="I177" i="17" a="1"/>
  <c r="I177" i="17" s="1"/>
  <c r="I152" i="17" a="1"/>
  <c r="I152" i="17" s="1"/>
  <c r="H131" i="17" a="1"/>
  <c r="H131" i="17" s="1"/>
  <c r="H79" i="17" a="1"/>
  <c r="H79" i="17" s="1"/>
  <c r="H181" i="17" a="1"/>
  <c r="H181" i="17" s="1"/>
  <c r="H173" i="17" a="1"/>
  <c r="H173" i="17" s="1"/>
  <c r="H164" i="17" a="1"/>
  <c r="H164" i="17" s="1"/>
  <c r="H148" i="17" a="1"/>
  <c r="H148" i="17" s="1"/>
  <c r="H132" i="17" a="1"/>
  <c r="H132" i="17" s="1"/>
  <c r="H115" i="17" a="1"/>
  <c r="H115" i="17" s="1"/>
  <c r="H43" i="17" a="1"/>
  <c r="H43" i="17" s="1"/>
  <c r="H141" i="17" a="1"/>
  <c r="H141" i="17" s="1"/>
  <c r="H122" i="17" a="1"/>
  <c r="H122" i="17" s="1"/>
  <c r="H108" i="17" a="1"/>
  <c r="H108" i="17" s="1"/>
  <c r="H92" i="17" a="1"/>
  <c r="H92" i="17" s="1"/>
  <c r="H31" i="17" a="1"/>
  <c r="H31" i="17" s="1"/>
  <c r="G31" i="17" s="1"/>
  <c r="H48" i="17" a="1"/>
  <c r="H48" i="17" s="1"/>
  <c r="H63" i="17" a="1"/>
  <c r="H63" i="17" s="1"/>
  <c r="H78" i="17" a="1"/>
  <c r="H78" i="17" s="1"/>
  <c r="G78" i="17" s="1"/>
  <c r="H96" i="17" a="1"/>
  <c r="H96" i="17" s="1"/>
  <c r="H21" i="17" a="1"/>
  <c r="H21" i="17" s="1"/>
  <c r="H38" i="17" a="1"/>
  <c r="H38" i="17" s="1"/>
  <c r="H60" i="17" a="1"/>
  <c r="H60" i="17" s="1"/>
  <c r="H85" i="17" a="1"/>
  <c r="H85" i="17" s="1"/>
  <c r="H26" i="17" a="1"/>
  <c r="H26" i="17" s="1"/>
  <c r="H40" i="17" a="1"/>
  <c r="H40" i="17" s="1"/>
  <c r="H54" i="17" a="1"/>
  <c r="H54" i="17" s="1"/>
  <c r="H65" i="17" a="1"/>
  <c r="H65" i="17" s="1"/>
  <c r="H77" i="17" a="1"/>
  <c r="H77" i="17" s="1"/>
  <c r="G77" i="17" s="1"/>
  <c r="H11" i="17" a="1"/>
  <c r="H11" i="17" s="1"/>
  <c r="H190" i="17" a="1"/>
  <c r="H190" i="17" s="1"/>
  <c r="H174" i="17" a="1"/>
  <c r="H174" i="17" s="1"/>
  <c r="H166" i="17" a="1"/>
  <c r="H166" i="17" s="1"/>
  <c r="H150" i="17" a="1"/>
  <c r="H150" i="17" s="1"/>
  <c r="H134" i="17" a="1"/>
  <c r="H134" i="17" s="1"/>
  <c r="G134" i="17" s="1"/>
  <c r="H113" i="17" a="1"/>
  <c r="H113" i="17" s="1"/>
  <c r="H87" i="17" a="1"/>
  <c r="H87" i="17" s="1"/>
  <c r="H13" i="14" a="1"/>
  <c r="H13" i="14" s="1"/>
  <c r="G13" i="14" s="1"/>
  <c r="H170" i="14" a="1"/>
  <c r="H170" i="14" s="1"/>
  <c r="G170" i="14" s="1"/>
  <c r="I18" i="14" a="1"/>
  <c r="I18" i="14" s="1"/>
  <c r="AG13" i="1" s="1"/>
  <c r="I42" i="14" a="1"/>
  <c r="I42" i="14" s="1"/>
  <c r="I98" i="18" a="1"/>
  <c r="I98" i="18" s="1"/>
  <c r="I33" i="18" a="1"/>
  <c r="I33" i="18" s="1"/>
  <c r="H100" i="18" a="1"/>
  <c r="H100" i="18" s="1"/>
  <c r="H36" i="18" a="1"/>
  <c r="H36" i="18" s="1"/>
  <c r="G36" i="18" s="1"/>
  <c r="H102" i="18" a="1"/>
  <c r="H102" i="18" s="1"/>
  <c r="H66" i="18" a="1"/>
  <c r="H66" i="18" s="1"/>
  <c r="I10" i="18" a="1"/>
  <c r="I10" i="18" s="1"/>
  <c r="H168" i="18" a="1"/>
  <c r="H168" i="18" s="1"/>
  <c r="G168" i="18" s="1"/>
  <c r="H126" i="18" a="1"/>
  <c r="H126" i="18" s="1"/>
  <c r="I25" i="18" a="1"/>
  <c r="I25" i="18" s="1"/>
  <c r="AJ20" i="1" s="1"/>
  <c r="I61" i="17" a="1"/>
  <c r="I61" i="17" s="1"/>
  <c r="I18" i="17" a="1"/>
  <c r="I18" i="17" s="1"/>
  <c r="I60" i="17" a="1"/>
  <c r="I60" i="17" s="1"/>
  <c r="AH51" i="1" s="1"/>
  <c r="I26" i="17" a="1"/>
  <c r="I26" i="17" s="1"/>
  <c r="AH21" i="1" s="1"/>
  <c r="I93" i="17" a="1"/>
  <c r="I93" i="17" s="1"/>
  <c r="I124" i="17" a="1"/>
  <c r="I124" i="17" s="1"/>
  <c r="I119" i="17" a="1"/>
  <c r="I119" i="17" s="1"/>
  <c r="I135" i="17" a="1"/>
  <c r="I135" i="17" s="1"/>
  <c r="I147" i="17" a="1"/>
  <c r="I147" i="17" s="1"/>
  <c r="I184" i="17" a="1"/>
  <c r="I184" i="17" s="1"/>
  <c r="I85" i="17" a="1"/>
  <c r="I85" i="17" s="1"/>
  <c r="I105" i="17" a="1"/>
  <c r="I105" i="17" s="1"/>
  <c r="I122" i="17" a="1"/>
  <c r="I122" i="17" s="1"/>
  <c r="I9" i="17" a="1"/>
  <c r="I9" i="17" s="1"/>
  <c r="I173" i="17" a="1"/>
  <c r="I173" i="17" s="1"/>
  <c r="I149" i="17" a="1"/>
  <c r="I149" i="17" s="1"/>
  <c r="H130" i="17" a="1"/>
  <c r="H130" i="17" s="1"/>
  <c r="I167" i="17" a="1"/>
  <c r="I167" i="17" s="1"/>
  <c r="H161" i="17" a="1"/>
  <c r="H161" i="17" s="1"/>
  <c r="G161" i="17" s="1"/>
  <c r="H56" i="17" a="1"/>
  <c r="H56" i="17" s="1"/>
  <c r="H52" i="17" a="1"/>
  <c r="H52" i="17" s="1"/>
  <c r="H24" i="17" a="1"/>
  <c r="H24" i="17" s="1"/>
  <c r="H88" i="17" a="1"/>
  <c r="H88" i="17" s="1"/>
  <c r="H69" i="17" a="1"/>
  <c r="H69" i="17" s="1"/>
  <c r="H146" i="17" a="1"/>
  <c r="H146" i="17" s="1"/>
  <c r="H84" i="17" a="1"/>
  <c r="H84" i="17" s="1"/>
  <c r="H162" i="14" a="1"/>
  <c r="H162" i="14" s="1"/>
  <c r="I79" i="14" a="1"/>
  <c r="I79" i="14" s="1"/>
  <c r="I87" i="14" a="1"/>
  <c r="I87" i="14" s="1"/>
  <c r="I95" i="14" a="1"/>
  <c r="I95" i="14" s="1"/>
  <c r="AG81" i="1" s="1"/>
  <c r="I103" i="14" a="1"/>
  <c r="I103" i="14" s="1"/>
  <c r="I41" i="14" a="1"/>
  <c r="I41" i="14" s="1"/>
  <c r="AG35" i="1" s="1"/>
  <c r="I104" i="14" a="1"/>
  <c r="I104" i="14" s="1"/>
  <c r="I120" i="14" a="1"/>
  <c r="I120" i="14" s="1"/>
  <c r="AG105" i="1" s="1"/>
  <c r="I184" i="14" a="1"/>
  <c r="I184" i="14" s="1"/>
  <c r="I9" i="14" a="1"/>
  <c r="I9" i="14" s="1"/>
  <c r="I161" i="14" a="1"/>
  <c r="I161" i="14" s="1"/>
  <c r="H192" i="14" a="1"/>
  <c r="H192" i="14" s="1"/>
  <c r="G192" i="14" s="1"/>
  <c r="H160" i="14" a="1"/>
  <c r="H160" i="14" s="1"/>
  <c r="H126" i="14" a="1"/>
  <c r="H126" i="14" s="1"/>
  <c r="H174" i="14" a="1"/>
  <c r="H174" i="14" s="1"/>
  <c r="G174" i="14" s="1"/>
  <c r="H172" i="14" a="1"/>
  <c r="H172" i="14" s="1"/>
  <c r="H58" i="14" a="1"/>
  <c r="H58" i="14" s="1"/>
  <c r="G58" i="14" s="1"/>
  <c r="H26" i="14" a="1"/>
  <c r="H26" i="14" s="1"/>
  <c r="G26" i="14" s="1"/>
  <c r="H69" i="14" a="1"/>
  <c r="H69" i="14" s="1"/>
  <c r="H77" i="14" a="1"/>
  <c r="H77" i="14" s="1"/>
  <c r="H85" i="14" a="1"/>
  <c r="H85" i="14" s="1"/>
  <c r="G85" i="14" s="1"/>
  <c r="H93" i="14" a="1"/>
  <c r="H93" i="14" s="1"/>
  <c r="G93" i="14" s="1"/>
  <c r="H101" i="14" a="1"/>
  <c r="H101" i="14" s="1"/>
  <c r="H109" i="14" a="1"/>
  <c r="H109" i="14" s="1"/>
  <c r="H117" i="14" a="1"/>
  <c r="H117" i="14" s="1"/>
  <c r="H143" i="14" a="1"/>
  <c r="H143" i="14" s="1"/>
  <c r="H19" i="14" a="1"/>
  <c r="H19" i="14" s="1"/>
  <c r="H27" i="14" a="1"/>
  <c r="H27" i="14" s="1"/>
  <c r="G27" i="14" s="1"/>
  <c r="H35" i="14" a="1"/>
  <c r="H35" i="14" s="1"/>
  <c r="H43" i="14" a="1"/>
  <c r="H43" i="14" s="1"/>
  <c r="H51" i="14" a="1"/>
  <c r="H51" i="14" s="1"/>
  <c r="G51" i="14" s="1"/>
  <c r="H59" i="14" a="1"/>
  <c r="H59" i="14" s="1"/>
  <c r="G59" i="14" s="1"/>
  <c r="H17" i="14" a="1"/>
  <c r="H17" i="14" s="1"/>
  <c r="H68" i="14" a="1"/>
  <c r="H68" i="14" s="1"/>
  <c r="G68" i="14" s="1"/>
  <c r="H80" i="14" a="1"/>
  <c r="H80" i="14" s="1"/>
  <c r="G80" i="14" s="1"/>
  <c r="H88" i="14" a="1"/>
  <c r="H88" i="14" s="1"/>
  <c r="G88" i="14" s="1"/>
  <c r="H96" i="14" a="1"/>
  <c r="H96" i="14" s="1"/>
  <c r="G96" i="14" s="1"/>
  <c r="H156" i="14" a="1"/>
  <c r="H156" i="14" s="1"/>
  <c r="G156" i="14" s="1"/>
  <c r="H135" i="14" a="1"/>
  <c r="H135" i="14" s="1"/>
  <c r="G135" i="14" s="1"/>
  <c r="H114" i="14" a="1"/>
  <c r="H114" i="14" s="1"/>
  <c r="H40" i="14" a="1"/>
  <c r="H40" i="14" s="1"/>
  <c r="H189" i="14" a="1"/>
  <c r="H189" i="14" s="1"/>
  <c r="G189" i="14" s="1"/>
  <c r="H181" i="14" a="1"/>
  <c r="H181" i="14" s="1"/>
  <c r="H173" i="14" a="1"/>
  <c r="H173" i="14" s="1"/>
  <c r="G173" i="14" s="1"/>
  <c r="H165" i="14" a="1"/>
  <c r="H165" i="14" s="1"/>
  <c r="G165" i="14" s="1"/>
  <c r="H157" i="14" a="1"/>
  <c r="H157" i="14" s="1"/>
  <c r="G157" i="14" s="1"/>
  <c r="H138" i="14" a="1"/>
  <c r="H138" i="14" s="1"/>
  <c r="G138" i="14" s="1"/>
  <c r="H124" i="14" a="1"/>
  <c r="H124" i="14" s="1"/>
  <c r="G124" i="14" s="1"/>
  <c r="H102" i="14" a="1"/>
  <c r="H102" i="14" s="1"/>
  <c r="H38" i="14" a="1"/>
  <c r="H38" i="14" s="1"/>
  <c r="G38" i="14" s="1"/>
  <c r="H150" i="14" a="1"/>
  <c r="H150" i="14" s="1"/>
  <c r="G150" i="14" s="1"/>
  <c r="H129" i="14" a="1"/>
  <c r="H129" i="14" s="1"/>
  <c r="G129" i="14" s="1"/>
  <c r="H52" i="14" a="1"/>
  <c r="H52" i="14" s="1"/>
  <c r="G52" i="14" s="1"/>
  <c r="H20" i="14" a="1"/>
  <c r="H20" i="14" s="1"/>
  <c r="H134" i="16" a="1"/>
  <c r="H134" i="16" s="1"/>
  <c r="I196" i="16" a="1"/>
  <c r="I196" i="16" s="1"/>
  <c r="I131" i="16" a="1"/>
  <c r="I131" i="16" s="1"/>
  <c r="H11" i="16" a="1"/>
  <c r="H11" i="16" s="1"/>
  <c r="H13" i="16" a="1"/>
  <c r="H13" i="16" s="1"/>
  <c r="I30" i="16" a="1"/>
  <c r="I30" i="16" s="1"/>
  <c r="H170" i="16" a="1"/>
  <c r="H170" i="16" s="1"/>
  <c r="I145" i="16" a="1"/>
  <c r="I145" i="16" s="1"/>
  <c r="I21" i="16" a="1"/>
  <c r="I21" i="16" s="1"/>
  <c r="I162" i="16" a="1"/>
  <c r="I162" i="16" s="1"/>
  <c r="H136" i="16" a="1"/>
  <c r="H136" i="16" s="1"/>
  <c r="I103" i="16" a="1"/>
  <c r="I103" i="16" s="1"/>
  <c r="I187" i="16" a="1"/>
  <c r="I187" i="16" s="1"/>
  <c r="H183" i="16" a="1"/>
  <c r="H183" i="16" s="1"/>
  <c r="I177" i="16" a="1"/>
  <c r="I177" i="16" s="1"/>
  <c r="I172" i="16" a="1"/>
  <c r="I172" i="16" s="1"/>
  <c r="I165" i="16" a="1"/>
  <c r="I165" i="16" s="1"/>
  <c r="H156" i="16" a="1"/>
  <c r="H156" i="16" s="1"/>
  <c r="H150" i="16" a="1"/>
  <c r="H150" i="16" s="1"/>
  <c r="I135" i="16" a="1"/>
  <c r="I135" i="16" s="1"/>
  <c r="H121" i="16" a="1"/>
  <c r="H121" i="16" s="1"/>
  <c r="H113" i="16" a="1"/>
  <c r="H113" i="16" s="1"/>
  <c r="H105" i="16" a="1"/>
  <c r="H105" i="16" s="1"/>
  <c r="H89" i="16" a="1"/>
  <c r="H89" i="16" s="1"/>
  <c r="I58" i="16" a="1"/>
  <c r="I58" i="16" s="1"/>
  <c r="H35" i="16" a="1"/>
  <c r="H35" i="16" s="1"/>
  <c r="I191" i="16" a="1"/>
  <c r="I191" i="16" s="1"/>
  <c r="H176" i="16" a="1"/>
  <c r="H176" i="16" s="1"/>
  <c r="H165" i="16" a="1"/>
  <c r="H165" i="16" s="1"/>
  <c r="I155" i="16" a="1"/>
  <c r="I155" i="16" s="1"/>
  <c r="I146" i="16" a="1"/>
  <c r="I146" i="16" s="1"/>
  <c r="H139" i="16" a="1"/>
  <c r="H139" i="16" s="1"/>
  <c r="H125" i="16" a="1"/>
  <c r="H125" i="16" s="1"/>
  <c r="I110" i="16" a="1"/>
  <c r="I110" i="16" s="1"/>
  <c r="I102" i="16" a="1"/>
  <c r="I102" i="16" s="1"/>
  <c r="I68" i="16" a="1"/>
  <c r="I68" i="16" s="1"/>
  <c r="I17" i="16" a="1"/>
  <c r="I17" i="16" s="1"/>
  <c r="I32" i="16" a="1"/>
  <c r="I32" i="16" s="1"/>
  <c r="I48" i="16" a="1"/>
  <c r="I48" i="16" s="1"/>
  <c r="I64" i="16" a="1"/>
  <c r="I64" i="16" s="1"/>
  <c r="I74" i="16" a="1"/>
  <c r="I74" i="16" s="1"/>
  <c r="I95" i="16" a="1"/>
  <c r="I95" i="16" s="1"/>
  <c r="I112" i="16" a="1"/>
  <c r="I112" i="16" s="1"/>
  <c r="I127" i="16" a="1"/>
  <c r="I127" i="16" s="1"/>
  <c r="I144" i="16" a="1"/>
  <c r="I144" i="16" s="1"/>
  <c r="I34" i="16" a="1"/>
  <c r="I34" i="16" s="1"/>
  <c r="AK28" i="1" s="1"/>
  <c r="I50" i="16" a="1"/>
  <c r="I50" i="16" s="1"/>
  <c r="I66" i="16" a="1"/>
  <c r="I66" i="16" s="1"/>
  <c r="I80" i="16" a="1"/>
  <c r="I80" i="16" s="1"/>
  <c r="I89" i="16" a="1"/>
  <c r="I89" i="16" s="1"/>
  <c r="I24" i="16" a="1"/>
  <c r="I24" i="16" s="1"/>
  <c r="I40" i="16" a="1"/>
  <c r="I40" i="16" s="1"/>
  <c r="I56" i="16" a="1"/>
  <c r="I56" i="16" s="1"/>
  <c r="I72" i="16" a="1"/>
  <c r="I72" i="16" s="1"/>
  <c r="I93" i="16" a="1"/>
  <c r="I93" i="16" s="1"/>
  <c r="H19" i="16" a="1"/>
  <c r="H19" i="16" s="1"/>
  <c r="H34" i="16" a="1"/>
  <c r="H34" i="16" s="1"/>
  <c r="H50" i="16" a="1"/>
  <c r="H50" i="16" s="1"/>
  <c r="H66" i="16" a="1"/>
  <c r="H66" i="16" s="1"/>
  <c r="H80" i="16" a="1"/>
  <c r="H80" i="16" s="1"/>
  <c r="H94" i="16" a="1"/>
  <c r="H94" i="16" s="1"/>
  <c r="H106" i="16" a="1"/>
  <c r="H106" i="16" s="1"/>
  <c r="H126" i="16" a="1"/>
  <c r="H126" i="16" s="1"/>
  <c r="H138" i="16" a="1"/>
  <c r="H138" i="16" s="1"/>
  <c r="H27" i="16" a="1"/>
  <c r="H27" i="16" s="1"/>
  <c r="H43" i="16" a="1"/>
  <c r="H43" i="16" s="1"/>
  <c r="H59" i="16" a="1"/>
  <c r="H59" i="16" s="1"/>
  <c r="H75" i="16" a="1"/>
  <c r="H75" i="16" s="1"/>
  <c r="H17" i="16" a="1"/>
  <c r="H17" i="16" s="1"/>
  <c r="G17" i="16" s="1"/>
  <c r="H36" i="16" a="1"/>
  <c r="H36" i="16" s="1"/>
  <c r="H52" i="16" a="1"/>
  <c r="H52" i="16" s="1"/>
  <c r="H68" i="16" a="1"/>
  <c r="H68" i="16" s="1"/>
  <c r="H79" i="16" a="1"/>
  <c r="H79" i="16" s="1"/>
  <c r="H90" i="16" a="1"/>
  <c r="H90" i="16" s="1"/>
  <c r="H12" i="16" a="1"/>
  <c r="H12" i="16" s="1"/>
  <c r="H190" i="16" a="1"/>
  <c r="H190" i="16" s="1"/>
  <c r="H186" i="16" a="1"/>
  <c r="H186" i="16" s="1"/>
  <c r="H181" i="16" a="1"/>
  <c r="H181" i="16" s="1"/>
  <c r="I175" i="16" a="1"/>
  <c r="I175" i="16" s="1"/>
  <c r="I170" i="16" a="1"/>
  <c r="I170" i="16" s="1"/>
  <c r="H129" i="17" a="1"/>
  <c r="H129" i="17" s="1"/>
  <c r="H128" i="17" a="1"/>
  <c r="H128" i="17" s="1"/>
  <c r="T126" i="1" s="1"/>
  <c r="I125" i="17" a="1"/>
  <c r="I125" i="17" s="1"/>
  <c r="H187" i="17" a="1"/>
  <c r="H187" i="17" s="1"/>
  <c r="H147" i="17" a="1"/>
  <c r="H147" i="17" s="1"/>
  <c r="H179" i="17" a="1"/>
  <c r="H179" i="17" s="1"/>
  <c r="H125" i="17" a="1"/>
  <c r="H125" i="17" s="1"/>
  <c r="H72" i="17" a="1"/>
  <c r="H72" i="17" s="1"/>
  <c r="H105" i="17" a="1"/>
  <c r="H105" i="17" s="1"/>
  <c r="H67" i="17" a="1"/>
  <c r="H67" i="17" s="1"/>
  <c r="H41" i="17" a="1"/>
  <c r="H41" i="17" s="1"/>
  <c r="H30" i="17" a="1"/>
  <c r="H30" i="17" s="1"/>
  <c r="H188" i="17" a="1"/>
  <c r="H188" i="17" s="1"/>
  <c r="H172" i="17" a="1"/>
  <c r="H172" i="17" s="1"/>
  <c r="H127" i="17" a="1"/>
  <c r="H127" i="17" s="1"/>
  <c r="I44" i="14" a="1"/>
  <c r="I44" i="14" s="1"/>
  <c r="I73" i="14" a="1"/>
  <c r="I73" i="14" s="1"/>
  <c r="I81" i="14" a="1"/>
  <c r="I81" i="14" s="1"/>
  <c r="I35" i="14" a="1"/>
  <c r="I35" i="14" s="1"/>
  <c r="AG29" i="1" s="1"/>
  <c r="I43" i="14" a="1"/>
  <c r="I43" i="14" s="1"/>
  <c r="I122" i="14" a="1"/>
  <c r="I122" i="14" s="1"/>
  <c r="I194" i="14" a="1"/>
  <c r="I194" i="14" s="1"/>
  <c r="I128" i="14" a="1"/>
  <c r="I128" i="14" s="1"/>
  <c r="I163" i="14" a="1"/>
  <c r="I163" i="14" s="1"/>
  <c r="I171" i="14" a="1"/>
  <c r="I171" i="14" s="1"/>
  <c r="H12" i="14" a="1"/>
  <c r="H12" i="14" s="1"/>
  <c r="G12" i="14" s="1"/>
  <c r="H184" i="14" a="1"/>
  <c r="H184" i="14" s="1"/>
  <c r="H153" i="14" a="1"/>
  <c r="H153" i="14" s="1"/>
  <c r="G153" i="14" s="1"/>
  <c r="H120" i="14" a="1"/>
  <c r="H120" i="14" s="1"/>
  <c r="H9" i="14" a="1"/>
  <c r="H9" i="14" s="1"/>
  <c r="H166" i="14" a="1"/>
  <c r="H166" i="14" s="1"/>
  <c r="H196" i="14" a="1"/>
  <c r="H196" i="14" s="1"/>
  <c r="H164" i="14" a="1"/>
  <c r="H164" i="14" s="1"/>
  <c r="G164" i="14" s="1"/>
  <c r="H108" i="14" a="1"/>
  <c r="H108" i="14" s="1"/>
  <c r="H50" i="14" a="1"/>
  <c r="H50" i="14" s="1"/>
  <c r="G50" i="14" s="1"/>
  <c r="H72" i="14" a="1"/>
  <c r="H72" i="14" s="1"/>
  <c r="H79" i="14" a="1"/>
  <c r="H79" i="14" s="1"/>
  <c r="H87" i="14" a="1"/>
  <c r="H87" i="14" s="1"/>
  <c r="H95" i="14" a="1"/>
  <c r="H95" i="14" s="1"/>
  <c r="H103" i="14" a="1"/>
  <c r="H103" i="14" s="1"/>
  <c r="H111" i="14" a="1"/>
  <c r="H111" i="14" s="1"/>
  <c r="H119" i="14" a="1"/>
  <c r="H119" i="14" s="1"/>
  <c r="G119" i="14" s="1"/>
  <c r="H147" i="14" a="1"/>
  <c r="H147" i="14" s="1"/>
  <c r="G147" i="14" s="1"/>
  <c r="H21" i="14" a="1"/>
  <c r="H21" i="14" s="1"/>
  <c r="H29" i="14" a="1"/>
  <c r="H29" i="14" s="1"/>
  <c r="G29" i="14" s="1"/>
  <c r="H37" i="14" a="1"/>
  <c r="H37" i="14" s="1"/>
  <c r="G37" i="14" s="1"/>
  <c r="H45" i="14" a="1"/>
  <c r="H45" i="14" s="1"/>
  <c r="G45" i="14" s="1"/>
  <c r="H53" i="14" a="1"/>
  <c r="H53" i="14" s="1"/>
  <c r="G53" i="14" s="1"/>
  <c r="H61" i="14" a="1"/>
  <c r="H61" i="14" s="1"/>
  <c r="G61" i="14" s="1"/>
  <c r="H18" i="14" a="1"/>
  <c r="H18" i="14" s="1"/>
  <c r="H71" i="14" a="1"/>
  <c r="H71" i="14" s="1"/>
  <c r="G71" i="14" s="1"/>
  <c r="H82" i="14" a="1"/>
  <c r="H82" i="14" s="1"/>
  <c r="H90" i="14" a="1"/>
  <c r="H90" i="14" s="1"/>
  <c r="H98" i="14" a="1"/>
  <c r="H98" i="14" s="1"/>
  <c r="G98" i="14" s="1"/>
  <c r="H149" i="14" a="1"/>
  <c r="H149" i="14" s="1"/>
  <c r="G149" i="14" s="1"/>
  <c r="H131" i="14" a="1"/>
  <c r="H131" i="14" s="1"/>
  <c r="H70" i="14" a="1"/>
  <c r="H70" i="14" s="1"/>
  <c r="H32" i="14" a="1"/>
  <c r="H32" i="14" s="1"/>
  <c r="H195" i="14" a="1"/>
  <c r="H195" i="14" s="1"/>
  <c r="G195" i="14" s="1"/>
  <c r="H187" i="14" a="1"/>
  <c r="H187" i="14" s="1"/>
  <c r="G187" i="14" s="1"/>
  <c r="H179" i="14" a="1"/>
  <c r="H179" i="14" s="1"/>
  <c r="H171" i="14" a="1"/>
  <c r="H171" i="14" s="1"/>
  <c r="H163" i="14" a="1"/>
  <c r="H163" i="14" s="1"/>
  <c r="H154" i="14" a="1"/>
  <c r="H154" i="14" s="1"/>
  <c r="G154" i="14" s="1"/>
  <c r="H136" i="14" a="1"/>
  <c r="H136" i="14" s="1"/>
  <c r="G136" i="14" s="1"/>
  <c r="H116" i="14" a="1"/>
  <c r="H116" i="14" s="1"/>
  <c r="H62" i="14" a="1"/>
  <c r="H62" i="14" s="1"/>
  <c r="H30" i="14" a="1"/>
  <c r="H30" i="14" s="1"/>
  <c r="G30" i="14" s="1"/>
  <c r="H148" i="14" a="1"/>
  <c r="H148" i="14" s="1"/>
  <c r="G148" i="14" s="1"/>
  <c r="H125" i="14" a="1"/>
  <c r="H125" i="14" s="1"/>
  <c r="H44" i="14" a="1"/>
  <c r="H44" i="14" s="1"/>
  <c r="H155" i="16" a="1"/>
  <c r="H155" i="16" s="1"/>
  <c r="I101" i="16" a="1"/>
  <c r="I101" i="16" s="1"/>
  <c r="H191" i="16" a="1"/>
  <c r="H191" i="16" s="1"/>
  <c r="I123" i="16" a="1"/>
  <c r="I123" i="16" s="1"/>
  <c r="H15" i="16" a="1"/>
  <c r="H15" i="16" s="1"/>
  <c r="H192" i="16" a="1"/>
  <c r="H192" i="16" s="1"/>
  <c r="G192" i="16" s="1"/>
  <c r="I53" i="16" a="1"/>
  <c r="I53" i="16" s="1"/>
  <c r="H164" i="16" a="1"/>
  <c r="H164" i="16" s="1"/>
  <c r="I137" i="16" a="1"/>
  <c r="I137" i="16" s="1"/>
  <c r="H10" i="16" a="1"/>
  <c r="H10" i="16" s="1"/>
  <c r="I156" i="16" a="1"/>
  <c r="I156" i="16" s="1"/>
  <c r="H128" i="16" a="1"/>
  <c r="H128" i="16" s="1"/>
  <c r="I90" i="16" a="1"/>
  <c r="I90" i="16" s="1"/>
  <c r="I186" i="16" a="1"/>
  <c r="I186" i="16" s="1"/>
  <c r="I181" i="16" a="1"/>
  <c r="I181" i="16" s="1"/>
  <c r="I176" i="16" a="1"/>
  <c r="I176" i="16" s="1"/>
  <c r="H171" i="16" a="1"/>
  <c r="H171" i="16" s="1"/>
  <c r="I163" i="16" a="1"/>
  <c r="I163" i="16" s="1"/>
  <c r="I154" i="16" a="1"/>
  <c r="I154" i="16" s="1"/>
  <c r="I148" i="16" a="1"/>
  <c r="I148" i="16" s="1"/>
  <c r="I133" i="16" a="1"/>
  <c r="I133" i="16" s="1"/>
  <c r="H119" i="16" a="1"/>
  <c r="H119" i="16" s="1"/>
  <c r="H111" i="16" a="1"/>
  <c r="H111" i="16" s="1"/>
  <c r="H101" i="16" a="1"/>
  <c r="H101" i="16" s="1"/>
  <c r="H83" i="16" a="1"/>
  <c r="H83" i="16" s="1"/>
  <c r="I52" i="16" a="1"/>
  <c r="I52" i="16" s="1"/>
  <c r="H29" i="16" a="1"/>
  <c r="H29" i="16" s="1"/>
  <c r="I195" i="16" a="1"/>
  <c r="I195" i="16" s="1"/>
  <c r="I190" i="16" a="1"/>
  <c r="I190" i="16" s="1"/>
  <c r="H172" i="16" a="1"/>
  <c r="H172" i="16" s="1"/>
  <c r="I161" i="16" a="1"/>
  <c r="I161" i="16" s="1"/>
  <c r="H154" i="16" a="1"/>
  <c r="H154" i="16" s="1"/>
  <c r="H145" i="16" a="1"/>
  <c r="H145" i="16" s="1"/>
  <c r="G145" i="16" s="1"/>
  <c r="H137" i="16" a="1"/>
  <c r="H137" i="16" s="1"/>
  <c r="I122" i="16" a="1"/>
  <c r="I122" i="16" s="1"/>
  <c r="I108" i="16" a="1"/>
  <c r="I108" i="16" s="1"/>
  <c r="I100" i="16" a="1"/>
  <c r="I100" i="16" s="1"/>
  <c r="I62" i="16" a="1"/>
  <c r="I62" i="16" s="1"/>
  <c r="I20" i="16" a="1"/>
  <c r="I20" i="16" s="1"/>
  <c r="I35" i="16" a="1"/>
  <c r="I35" i="16" s="1"/>
  <c r="I51" i="16" a="1"/>
  <c r="I51" i="16" s="1"/>
  <c r="I67" i="16" a="1"/>
  <c r="I67" i="16" s="1"/>
  <c r="I81" i="16" a="1"/>
  <c r="I81" i="16" s="1"/>
  <c r="I98" i="16" a="1"/>
  <c r="I98" i="16" s="1"/>
  <c r="I113" i="16" a="1"/>
  <c r="I113" i="16" s="1"/>
  <c r="I130" i="16" a="1"/>
  <c r="I130" i="16" s="1"/>
  <c r="I22" i="16" a="1"/>
  <c r="I22" i="16" s="1"/>
  <c r="I38" i="16" a="1"/>
  <c r="I38" i="16" s="1"/>
  <c r="I54" i="16" a="1"/>
  <c r="I54" i="16" s="1"/>
  <c r="I70" i="16" a="1"/>
  <c r="I70" i="16" s="1"/>
  <c r="I83" i="16" a="1"/>
  <c r="I83" i="16" s="1"/>
  <c r="I94" i="16" a="1"/>
  <c r="I94" i="16" s="1"/>
  <c r="I27" i="16" a="1"/>
  <c r="I27" i="16" s="1"/>
  <c r="I43" i="16" a="1"/>
  <c r="I43" i="16" s="1"/>
  <c r="I59" i="16" a="1"/>
  <c r="I59" i="16" s="1"/>
  <c r="I75" i="16" a="1"/>
  <c r="I75" i="16" s="1"/>
  <c r="I96" i="16" a="1"/>
  <c r="I96" i="16" s="1"/>
  <c r="H22" i="16" a="1"/>
  <c r="H22" i="16" s="1"/>
  <c r="H38" i="16" a="1"/>
  <c r="H38" i="16" s="1"/>
  <c r="H54" i="16" a="1"/>
  <c r="H54" i="16" s="1"/>
  <c r="H70" i="16" a="1"/>
  <c r="H70" i="16" s="1"/>
  <c r="H85" i="16" a="1"/>
  <c r="H85" i="16" s="1"/>
  <c r="H97" i="16" a="1"/>
  <c r="H97" i="16" s="1"/>
  <c r="H117" i="16" a="1"/>
  <c r="H117" i="16" s="1"/>
  <c r="H129" i="16" a="1"/>
  <c r="H129" i="16" s="1"/>
  <c r="H18" i="16" a="1"/>
  <c r="H18" i="16" s="1"/>
  <c r="H33" i="16" a="1"/>
  <c r="H33" i="16" s="1"/>
  <c r="H49" i="16" a="1"/>
  <c r="H49" i="16" s="1"/>
  <c r="H65" i="16" a="1"/>
  <c r="H65" i="16" s="1"/>
  <c r="H82" i="16" a="1"/>
  <c r="H82" i="16" s="1"/>
  <c r="H23" i="16" a="1"/>
  <c r="H23" i="16" s="1"/>
  <c r="H39" i="16" a="1"/>
  <c r="H39" i="16" s="1"/>
  <c r="G39" i="16" s="1"/>
  <c r="H55" i="16" a="1"/>
  <c r="H55" i="16" s="1"/>
  <c r="H71" i="16" a="1"/>
  <c r="H71" i="16" s="1"/>
  <c r="H81" i="16" a="1"/>
  <c r="H81" i="16" s="1"/>
  <c r="G81" i="16" s="1"/>
  <c r="I14" i="16" a="1"/>
  <c r="I14" i="16" s="1"/>
  <c r="I10" i="16" a="1"/>
  <c r="I10" i="16" s="1"/>
  <c r="H189" i="16" a="1"/>
  <c r="H189" i="16" s="1"/>
  <c r="H185" i="16" a="1"/>
  <c r="H185" i="16" s="1"/>
  <c r="I179" i="16" a="1"/>
  <c r="I179" i="16" s="1"/>
  <c r="I174" i="16" a="1"/>
  <c r="I174" i="16" s="1"/>
  <c r="H169" i="16" a="1"/>
  <c r="H169" i="16" s="1"/>
  <c r="H163" i="16" a="1"/>
  <c r="H163" i="16" s="1"/>
  <c r="G163" i="16" s="1"/>
  <c r="I153" i="16" a="1"/>
  <c r="I153" i="16" s="1"/>
  <c r="H146" i="16" a="1"/>
  <c r="H146" i="16" s="1"/>
  <c r="I136" i="16" a="1"/>
  <c r="I136" i="16" s="1"/>
  <c r="I128" i="16" a="1"/>
  <c r="I128" i="16" s="1"/>
  <c r="I120" i="16" a="1"/>
  <c r="I120" i="16" s="1"/>
  <c r="H112" i="16" a="1"/>
  <c r="H112" i="16" s="1"/>
  <c r="H104" i="16" a="1"/>
  <c r="H104" i="16" s="1"/>
  <c r="H95" i="17" a="1"/>
  <c r="H95" i="17" s="1"/>
  <c r="T93" i="1" s="1"/>
  <c r="I179" i="17" a="1"/>
  <c r="I179" i="17" s="1"/>
  <c r="I62" i="17" a="1"/>
  <c r="I62" i="17" s="1"/>
  <c r="AH53" i="1" s="1"/>
  <c r="I121" i="17" a="1"/>
  <c r="I121" i="17" s="1"/>
  <c r="H171" i="17" a="1"/>
  <c r="H171" i="17" s="1"/>
  <c r="H32" i="17" a="1"/>
  <c r="H32" i="17" s="1"/>
  <c r="G32" i="17" s="1"/>
  <c r="H90" i="17" a="1"/>
  <c r="H90" i="17" s="1"/>
  <c r="H19" i="17" a="1"/>
  <c r="H19" i="17" s="1"/>
  <c r="H82" i="17" a="1"/>
  <c r="H82" i="17" s="1"/>
  <c r="G82" i="17" s="1"/>
  <c r="H44" i="17" a="1"/>
  <c r="H44" i="17" s="1"/>
  <c r="H80" i="17" a="1"/>
  <c r="H80" i="17" s="1"/>
  <c r="H162" i="17" a="1"/>
  <c r="H162" i="17" s="1"/>
  <c r="H109" i="17" a="1"/>
  <c r="H109" i="17" s="1"/>
  <c r="G109" i="17" s="1"/>
  <c r="H194" i="14" a="1"/>
  <c r="H194" i="14" s="1"/>
  <c r="I62" i="14" a="1"/>
  <c r="I62" i="14" s="1"/>
  <c r="AG53" i="1" s="1"/>
  <c r="I72" i="14" a="1"/>
  <c r="I72" i="14" s="1"/>
  <c r="I21" i="14" a="1"/>
  <c r="I21" i="14" s="1"/>
  <c r="I126" i="14" a="1"/>
  <c r="I126" i="14" s="1"/>
  <c r="I172" i="14" a="1"/>
  <c r="I172" i="14" s="1"/>
  <c r="I196" i="14" a="1"/>
  <c r="I196" i="14" s="1"/>
  <c r="I125" i="14" a="1"/>
  <c r="I125" i="14" s="1"/>
  <c r="I131" i="14" a="1"/>
  <c r="I131" i="14" s="1"/>
  <c r="I132" i="14" a="1"/>
  <c r="I132" i="14" s="1"/>
  <c r="H16" i="14" a="1"/>
  <c r="H16" i="14" s="1"/>
  <c r="G16" i="14" s="1"/>
  <c r="H176" i="14" a="1"/>
  <c r="H176" i="14" s="1"/>
  <c r="G176" i="14" s="1"/>
  <c r="H130" i="14" a="1"/>
  <c r="H130" i="14" s="1"/>
  <c r="H122" i="14" a="1"/>
  <c r="H122" i="14" s="1"/>
  <c r="H190" i="14" a="1"/>
  <c r="H190" i="14" s="1"/>
  <c r="G190" i="14" s="1"/>
  <c r="H158" i="14" a="1"/>
  <c r="H158" i="14" s="1"/>
  <c r="G158" i="14" s="1"/>
  <c r="H188" i="14" a="1"/>
  <c r="H188" i="14" s="1"/>
  <c r="H104" i="14" a="1"/>
  <c r="H104" i="14" s="1"/>
  <c r="H42" i="14" a="1"/>
  <c r="H42" i="14" s="1"/>
  <c r="H64" i="14" a="1"/>
  <c r="H64" i="14" s="1"/>
  <c r="G64" i="14" s="1"/>
  <c r="H75" i="14" a="1"/>
  <c r="H75" i="14" s="1"/>
  <c r="G75" i="14" s="1"/>
  <c r="H81" i="14" a="1"/>
  <c r="H81" i="14" s="1"/>
  <c r="H89" i="14" a="1"/>
  <c r="H89" i="14" s="1"/>
  <c r="H97" i="14" a="1"/>
  <c r="H97" i="14" s="1"/>
  <c r="H105" i="14" a="1"/>
  <c r="H105" i="14" s="1"/>
  <c r="G105" i="14" s="1"/>
  <c r="H113" i="14" a="1"/>
  <c r="H113" i="14" s="1"/>
  <c r="G113" i="14" s="1"/>
  <c r="H121" i="14" a="1"/>
  <c r="H121" i="14" s="1"/>
  <c r="G121" i="14" s="1"/>
  <c r="H151" i="14" a="1"/>
  <c r="H151" i="14" s="1"/>
  <c r="G151" i="14" s="1"/>
  <c r="H23" i="14" a="1"/>
  <c r="H23" i="14" s="1"/>
  <c r="G23" i="14" s="1"/>
  <c r="H31" i="14" a="1"/>
  <c r="H31" i="14" s="1"/>
  <c r="G31" i="14" s="1"/>
  <c r="H39" i="14" a="1"/>
  <c r="H39" i="14" s="1"/>
  <c r="H47" i="14" a="1"/>
  <c r="H47" i="14" s="1"/>
  <c r="G47" i="14" s="1"/>
  <c r="H55" i="14" a="1"/>
  <c r="H55" i="14" s="1"/>
  <c r="G55" i="14" s="1"/>
  <c r="H63" i="14" a="1"/>
  <c r="H63" i="14" s="1"/>
  <c r="G63" i="14" s="1"/>
  <c r="H73" i="14" a="1"/>
  <c r="H73" i="14" s="1"/>
  <c r="G73" i="14" s="1"/>
  <c r="H84" i="14" a="1"/>
  <c r="H84" i="14" s="1"/>
  <c r="G84" i="14" s="1"/>
  <c r="H92" i="14" a="1"/>
  <c r="H92" i="14" s="1"/>
  <c r="G92" i="14" s="1"/>
  <c r="H142" i="14" a="1"/>
  <c r="H142" i="14" s="1"/>
  <c r="H127" i="14" a="1"/>
  <c r="H127" i="14" s="1"/>
  <c r="G127" i="14" s="1"/>
  <c r="H56" i="14" a="1"/>
  <c r="H56" i="14" s="1"/>
  <c r="G56" i="14" s="1"/>
  <c r="H24" i="14" a="1"/>
  <c r="H24" i="14" s="1"/>
  <c r="G24" i="14" s="1"/>
  <c r="H193" i="14" a="1"/>
  <c r="H193" i="14" s="1"/>
  <c r="G193" i="14" s="1"/>
  <c r="H185" i="14" a="1"/>
  <c r="H185" i="14" s="1"/>
  <c r="G185" i="14" s="1"/>
  <c r="H177" i="14" a="1"/>
  <c r="H177" i="14" s="1"/>
  <c r="G177" i="14" s="1"/>
  <c r="H169" i="14" a="1"/>
  <c r="H169" i="14" s="1"/>
  <c r="G169" i="14" s="1"/>
  <c r="H161" i="14" a="1"/>
  <c r="H161" i="14" s="1"/>
  <c r="H152" i="14" a="1"/>
  <c r="H152" i="14" s="1"/>
  <c r="G152" i="14" s="1"/>
  <c r="H132" i="14" a="1"/>
  <c r="H132" i="14" s="1"/>
  <c r="H110" i="14" a="1"/>
  <c r="H110" i="14" s="1"/>
  <c r="G110" i="14" s="1"/>
  <c r="H54" i="14" a="1"/>
  <c r="H54" i="14" s="1"/>
  <c r="G54" i="14" s="1"/>
  <c r="H22" i="14" a="1"/>
  <c r="H22" i="14" s="1"/>
  <c r="G22" i="14" s="1"/>
  <c r="H141" i="14" a="1"/>
  <c r="H141" i="14" s="1"/>
  <c r="G141" i="14" s="1"/>
  <c r="H36" i="14" a="1"/>
  <c r="H36" i="14" s="1"/>
  <c r="G36" i="14" s="1"/>
  <c r="H149" i="16" a="1"/>
  <c r="H149" i="16" s="1"/>
  <c r="I84" i="16" a="1"/>
  <c r="I84" i="16" s="1"/>
  <c r="H182" i="16" a="1"/>
  <c r="H182" i="16" s="1"/>
  <c r="I115" i="16" a="1"/>
  <c r="I115" i="16" s="1"/>
  <c r="H25" i="16" a="1"/>
  <c r="H25" i="16" s="1"/>
  <c r="I42" i="16" a="1"/>
  <c r="I42" i="16" s="1"/>
  <c r="I11" i="16" a="1"/>
  <c r="I11" i="16" s="1"/>
  <c r="H158" i="16" a="1"/>
  <c r="H158" i="16" s="1"/>
  <c r="I129" i="16" a="1"/>
  <c r="I129" i="16" s="1"/>
  <c r="I193" i="16" a="1"/>
  <c r="I193" i="16" s="1"/>
  <c r="I150" i="16" a="1"/>
  <c r="I150" i="16" s="1"/>
  <c r="I119" i="16" a="1"/>
  <c r="I119" i="16" s="1"/>
  <c r="I9" i="16" a="1"/>
  <c r="I9" i="16" s="1"/>
  <c r="I185" i="16" a="1"/>
  <c r="I185" i="16" s="1"/>
  <c r="I180" i="16" a="1"/>
  <c r="I180" i="16" s="1"/>
  <c r="H175" i="16" a="1"/>
  <c r="H175" i="16" s="1"/>
  <c r="I169" i="16" a="1"/>
  <c r="I169" i="16" s="1"/>
  <c r="H162" i="16" a="1"/>
  <c r="H162" i="16" s="1"/>
  <c r="H153" i="16" a="1"/>
  <c r="H153" i="16" s="1"/>
  <c r="H147" i="16" a="1"/>
  <c r="H147" i="16" s="1"/>
  <c r="H127" i="16" a="1"/>
  <c r="H127" i="16" s="1"/>
  <c r="I117" i="16" a="1"/>
  <c r="I117" i="16" s="1"/>
  <c r="H109" i="16" a="1"/>
  <c r="H109" i="16" s="1"/>
  <c r="H99" i="16" a="1"/>
  <c r="H99" i="16" s="1"/>
  <c r="I69" i="16" a="1"/>
  <c r="I69" i="16" s="1"/>
  <c r="I46" i="16" a="1"/>
  <c r="I46" i="16" s="1"/>
  <c r="I16" i="16" a="1"/>
  <c r="I16" i="16" s="1"/>
  <c r="I194" i="16" a="1"/>
  <c r="I194" i="16" s="1"/>
  <c r="H184" i="16" a="1"/>
  <c r="H184" i="16" s="1"/>
  <c r="H168" i="16" a="1"/>
  <c r="H168" i="16" s="1"/>
  <c r="I160" i="16" a="1"/>
  <c r="I160" i="16" s="1"/>
  <c r="H151" i="16" a="1"/>
  <c r="H151" i="16" s="1"/>
  <c r="H143" i="16" a="1"/>
  <c r="H143" i="16" s="1"/>
  <c r="H133" i="16" a="1"/>
  <c r="H133" i="16" s="1"/>
  <c r="I116" i="16" a="1"/>
  <c r="I116" i="16" s="1"/>
  <c r="I106" i="16" a="1"/>
  <c r="I106" i="16" s="1"/>
  <c r="H98" i="16" a="1"/>
  <c r="H98" i="16" s="1"/>
  <c r="H57" i="16" a="1"/>
  <c r="H57" i="16" s="1"/>
  <c r="I23" i="16" a="1"/>
  <c r="I23" i="16" s="1"/>
  <c r="I55" i="16" a="1"/>
  <c r="I55" i="16" s="1"/>
  <c r="I71" i="16" a="1"/>
  <c r="I71" i="16" s="1"/>
  <c r="I86" i="16" a="1"/>
  <c r="I86" i="16" s="1"/>
  <c r="I107" i="16" a="1"/>
  <c r="I107" i="16" s="1"/>
  <c r="I139" i="16" a="1"/>
  <c r="I139" i="16" s="1"/>
  <c r="I28" i="16" a="1"/>
  <c r="I28" i="16" s="1"/>
  <c r="I44" i="16" a="1"/>
  <c r="I44" i="16" s="1"/>
  <c r="I60" i="16" a="1"/>
  <c r="I60" i="16" s="1"/>
  <c r="I76" i="16" a="1"/>
  <c r="I76" i="16" s="1"/>
  <c r="I85" i="16" a="1"/>
  <c r="I85" i="16" s="1"/>
  <c r="I18" i="16" a="1"/>
  <c r="I18" i="16" s="1"/>
  <c r="I31" i="16" a="1"/>
  <c r="I31" i="16" s="1"/>
  <c r="I47" i="16" a="1"/>
  <c r="I47" i="16" s="1"/>
  <c r="I63" i="16" a="1"/>
  <c r="I63" i="16" s="1"/>
  <c r="I82" i="16" a="1"/>
  <c r="I82" i="16" s="1"/>
  <c r="I97" i="16" a="1"/>
  <c r="I97" i="16" s="1"/>
  <c r="H28" i="16" a="1"/>
  <c r="H28" i="16" s="1"/>
  <c r="H44" i="16" a="1"/>
  <c r="H44" i="16" s="1"/>
  <c r="H60" i="16" a="1"/>
  <c r="H60" i="16" s="1"/>
  <c r="H76" i="16" a="1"/>
  <c r="H76" i="16" s="1"/>
  <c r="H88" i="16" a="1"/>
  <c r="H88" i="16" s="1"/>
  <c r="H100" i="16" a="1"/>
  <c r="H100" i="16" s="1"/>
  <c r="H120" i="16" a="1"/>
  <c r="H120" i="16" s="1"/>
  <c r="H132" i="16" a="1"/>
  <c r="H132" i="16" s="1"/>
  <c r="H21" i="16" a="1"/>
  <c r="H21" i="16" s="1"/>
  <c r="H37" i="16" a="1"/>
  <c r="H37" i="16" s="1"/>
  <c r="H53" i="16" a="1"/>
  <c r="H53" i="16" s="1"/>
  <c r="H69" i="16" a="1"/>
  <c r="H69" i="16" s="1"/>
  <c r="H93" i="16" a="1"/>
  <c r="H93" i="16" s="1"/>
  <c r="G93" i="16" s="1"/>
  <c r="H26" i="16" a="1"/>
  <c r="H26" i="16" s="1"/>
  <c r="H42" i="16" a="1"/>
  <c r="H42" i="16" s="1"/>
  <c r="G42" i="16" s="1"/>
  <c r="H58" i="16" a="1"/>
  <c r="H58" i="16" s="1"/>
  <c r="G58" i="16" s="1"/>
  <c r="H74" i="16" a="1"/>
  <c r="H74" i="16" s="1"/>
  <c r="H84" i="16" a="1"/>
  <c r="H84" i="16" s="1"/>
  <c r="H16" i="16" a="1"/>
  <c r="H16" i="16" s="1"/>
  <c r="H9" i="16" a="1"/>
  <c r="H9" i="16" s="1"/>
  <c r="H188" i="16" a="1"/>
  <c r="H188" i="16" s="1"/>
  <c r="I183" i="16" a="1"/>
  <c r="I183" i="16" s="1"/>
  <c r="I178" i="16" a="1"/>
  <c r="I178" i="16" s="1"/>
  <c r="H173" i="16" a="1"/>
  <c r="H173" i="16" s="1"/>
  <c r="I167" i="16" a="1"/>
  <c r="I167" i="16" s="1"/>
  <c r="H160" i="16" a="1"/>
  <c r="H160" i="16" s="1"/>
  <c r="I152" i="16" a="1"/>
  <c r="I152" i="16" s="1"/>
  <c r="I142" i="16" a="1"/>
  <c r="I142" i="16" s="1"/>
  <c r="I134" i="16" a="1"/>
  <c r="I134" i="16" s="1"/>
  <c r="I126" i="16" a="1"/>
  <c r="I126" i="16" s="1"/>
  <c r="H118" i="16" a="1"/>
  <c r="H118" i="16" s="1"/>
  <c r="G118" i="16" s="1"/>
  <c r="H110" i="16" a="1"/>
  <c r="H110" i="16" s="1"/>
  <c r="G110" i="16" s="1"/>
  <c r="H102" i="16" a="1"/>
  <c r="H102" i="16" s="1"/>
  <c r="G102" i="16" s="1"/>
  <c r="I79" i="16" a="1"/>
  <c r="I79" i="16" s="1"/>
  <c r="I37" i="16" a="1"/>
  <c r="I37" i="16" s="1"/>
  <c r="H15" i="17" a="1"/>
  <c r="H15" i="17" s="1"/>
  <c r="I148" i="17" a="1"/>
  <c r="I148" i="17" s="1"/>
  <c r="I194" i="17" a="1"/>
  <c r="I194" i="17" s="1"/>
  <c r="I169" i="17" a="1"/>
  <c r="I169" i="17" s="1"/>
  <c r="H160" i="17" a="1"/>
  <c r="H160" i="17" s="1"/>
  <c r="T158" i="1" s="1"/>
  <c r="H111" i="17" a="1"/>
  <c r="H111" i="17" s="1"/>
  <c r="G111" i="17" s="1"/>
  <c r="H35" i="17" a="1"/>
  <c r="H35" i="17" s="1"/>
  <c r="H100" i="17" a="1"/>
  <c r="H100" i="17" s="1"/>
  <c r="H57" i="17" a="1"/>
  <c r="H57" i="17" s="1"/>
  <c r="G57" i="17" s="1"/>
  <c r="H180" i="17" a="1"/>
  <c r="H180" i="17" s="1"/>
  <c r="G180" i="17" s="1"/>
  <c r="H178" i="14" a="1"/>
  <c r="H178" i="14" s="1"/>
  <c r="G178" i="14" s="1"/>
  <c r="I77" i="14" a="1"/>
  <c r="I77" i="14" s="1"/>
  <c r="I115" i="14" a="1"/>
  <c r="I115" i="14" s="1"/>
  <c r="I155" i="14" a="1"/>
  <c r="I155" i="14" s="1"/>
  <c r="AG135" i="1" s="1"/>
  <c r="I102" i="14" a="1"/>
  <c r="I102" i="14" s="1"/>
  <c r="H112" i="14" a="1"/>
  <c r="H112" i="14" s="1"/>
  <c r="H91" i="14" a="1"/>
  <c r="H91" i="14" s="1"/>
  <c r="G91" i="14" s="1"/>
  <c r="H139" i="14" a="1"/>
  <c r="H139" i="14" s="1"/>
  <c r="G139" i="14" s="1"/>
  <c r="H41" i="14" a="1"/>
  <c r="H41" i="14" s="1"/>
  <c r="G41" i="14" s="1"/>
  <c r="H74" i="14" a="1"/>
  <c r="H74" i="14" s="1"/>
  <c r="G74" i="14" s="1"/>
  <c r="H94" i="14" a="1"/>
  <c r="H94" i="14" s="1"/>
  <c r="G94" i="14" s="1"/>
  <c r="H123" i="14" a="1"/>
  <c r="H123" i="14" s="1"/>
  <c r="G123" i="14" s="1"/>
  <c r="H183" i="14" a="1"/>
  <c r="H183" i="14" s="1"/>
  <c r="H145" i="14" a="1"/>
  <c r="H145" i="14" s="1"/>
  <c r="H11" i="14" a="1"/>
  <c r="H11" i="14" s="1"/>
  <c r="G11" i="14" s="1"/>
  <c r="H28" i="14" a="1"/>
  <c r="H28" i="14" s="1"/>
  <c r="G28" i="14" s="1"/>
  <c r="H196" i="16" a="1"/>
  <c r="H196" i="16" s="1"/>
  <c r="H152" i="16" a="1"/>
  <c r="H152" i="16" s="1"/>
  <c r="I111" i="16" a="1"/>
  <c r="I111" i="16" s="1"/>
  <c r="I173" i="16" a="1"/>
  <c r="I173" i="16" s="1"/>
  <c r="I143" i="16" a="1"/>
  <c r="I143" i="16" s="1"/>
  <c r="H95" i="16" a="1"/>
  <c r="H95" i="16" s="1"/>
  <c r="H193" i="16" a="1"/>
  <c r="H193" i="16" s="1"/>
  <c r="H148" i="16" a="1"/>
  <c r="H148" i="16" s="1"/>
  <c r="I104" i="16" a="1"/>
  <c r="I104" i="16" s="1"/>
  <c r="I41" i="16" a="1"/>
  <c r="I41" i="16" s="1"/>
  <c r="I109" i="16" a="1"/>
  <c r="I109" i="16" s="1"/>
  <c r="I45" i="16" a="1"/>
  <c r="I45" i="16" s="1"/>
  <c r="I19" i="16" a="1"/>
  <c r="I19" i="16" s="1"/>
  <c r="I91" i="16" a="1"/>
  <c r="I91" i="16" s="1"/>
  <c r="H63" i="16" a="1"/>
  <c r="H63" i="16" s="1"/>
  <c r="H123" i="16" a="1"/>
  <c r="H123" i="16" s="1"/>
  <c r="H56" i="16" a="1"/>
  <c r="H56" i="16" s="1"/>
  <c r="H46" i="16" a="1"/>
  <c r="H46" i="16" s="1"/>
  <c r="H14" i="16" a="1"/>
  <c r="H14" i="16" s="1"/>
  <c r="H177" i="16" a="1"/>
  <c r="H177" i="16" s="1"/>
  <c r="I158" i="16" a="1"/>
  <c r="I158" i="16" s="1"/>
  <c r="I140" i="16" a="1"/>
  <c r="I140" i="16" s="1"/>
  <c r="H124" i="16" a="1"/>
  <c r="H124" i="16" s="1"/>
  <c r="H108" i="16" a="1"/>
  <c r="H108" i="16" s="1"/>
  <c r="H86" i="16" a="1"/>
  <c r="H86" i="16" s="1"/>
  <c r="H32" i="16" a="1"/>
  <c r="H32" i="16" s="1"/>
  <c r="H8" i="14" a="1"/>
  <c r="H8" i="14" s="1"/>
  <c r="I61" i="16" a="1"/>
  <c r="I61" i="16" s="1"/>
  <c r="I189" i="16" a="1"/>
  <c r="I189" i="16" s="1"/>
  <c r="H135" i="16" a="1"/>
  <c r="H135" i="16" s="1"/>
  <c r="H62" i="16" a="1"/>
  <c r="H62" i="16" s="1"/>
  <c r="I171" i="16" a="1"/>
  <c r="I171" i="16" s="1"/>
  <c r="I138" i="16" a="1"/>
  <c r="I138" i="16" s="1"/>
  <c r="I105" i="16" a="1"/>
  <c r="I105" i="16" s="1"/>
  <c r="I26" i="16" a="1"/>
  <c r="I26" i="16" s="1"/>
  <c r="H67" i="14" a="1"/>
  <c r="H67" i="14" s="1"/>
  <c r="G67" i="14" s="1"/>
  <c r="H99" i="14" a="1"/>
  <c r="H99" i="14" s="1"/>
  <c r="G99" i="14" s="1"/>
  <c r="H155" i="14" a="1"/>
  <c r="H155" i="14" s="1"/>
  <c r="H49" i="14" a="1"/>
  <c r="H49" i="14" s="1"/>
  <c r="G49" i="14" s="1"/>
  <c r="H65" i="14" a="1"/>
  <c r="H65" i="14" s="1"/>
  <c r="G65" i="14" s="1"/>
  <c r="H48" i="14" a="1"/>
  <c r="H48" i="14" s="1"/>
  <c r="G48" i="14" s="1"/>
  <c r="H175" i="14" a="1"/>
  <c r="H175" i="14" s="1"/>
  <c r="G175" i="14" s="1"/>
  <c r="H128" i="14" a="1"/>
  <c r="H128" i="14" s="1"/>
  <c r="H133" i="14" a="1"/>
  <c r="H133" i="14" s="1"/>
  <c r="G133" i="14" s="1"/>
  <c r="H142" i="16" a="1"/>
  <c r="H142" i="16" s="1"/>
  <c r="H48" i="16" a="1"/>
  <c r="H48" i="16" s="1"/>
  <c r="I121" i="16" a="1"/>
  <c r="I121" i="16" s="1"/>
  <c r="I188" i="16" a="1"/>
  <c r="I188" i="16" s="1"/>
  <c r="I168" i="16" a="1"/>
  <c r="I168" i="16" s="1"/>
  <c r="I125" i="16" a="1"/>
  <c r="I125" i="16" s="1"/>
  <c r="H64" i="16" a="1"/>
  <c r="H64" i="16" s="1"/>
  <c r="H180" i="16" a="1"/>
  <c r="H180" i="16" s="1"/>
  <c r="H141" i="16" a="1"/>
  <c r="H141" i="16" s="1"/>
  <c r="I87" i="16" a="1"/>
  <c r="I87" i="16" s="1"/>
  <c r="I57" i="16" a="1"/>
  <c r="I57" i="16" s="1"/>
  <c r="I124" i="16" a="1"/>
  <c r="I124" i="16" s="1"/>
  <c r="I33" i="16" a="1"/>
  <c r="I33" i="16" s="1"/>
  <c r="H78" i="16" a="1"/>
  <c r="H78" i="16" s="1"/>
  <c r="H72" i="16" a="1"/>
  <c r="H72" i="16" s="1"/>
  <c r="H194" i="16" a="1"/>
  <c r="H194" i="16" s="1"/>
  <c r="H157" i="16" a="1"/>
  <c r="H157" i="16" s="1"/>
  <c r="H122" i="16" a="1"/>
  <c r="H122" i="16" s="1"/>
  <c r="H73" i="16" a="1"/>
  <c r="H73" i="16" s="1"/>
  <c r="I8" i="17" a="1"/>
  <c r="I8" i="17" s="1"/>
  <c r="H180" i="14" a="1"/>
  <c r="H180" i="14" s="1"/>
  <c r="G180" i="14" s="1"/>
  <c r="H100" i="14" a="1"/>
  <c r="H100" i="14" s="1"/>
  <c r="G100" i="14" s="1"/>
  <c r="H25" i="14" a="1"/>
  <c r="H25" i="14" s="1"/>
  <c r="G25" i="14" s="1"/>
  <c r="H57" i="14" a="1"/>
  <c r="H57" i="14" s="1"/>
  <c r="G57" i="14" s="1"/>
  <c r="H78" i="14" a="1"/>
  <c r="H78" i="14" s="1"/>
  <c r="G78" i="14" s="1"/>
  <c r="H10" i="14" a="1"/>
  <c r="H10" i="14" s="1"/>
  <c r="G10" i="14" s="1"/>
  <c r="H15" i="14" a="1"/>
  <c r="H15" i="14" s="1"/>
  <c r="G15" i="14" s="1"/>
  <c r="H167" i="14" a="1"/>
  <c r="H167" i="14" s="1"/>
  <c r="G167" i="14" s="1"/>
  <c r="I13" i="16" a="1"/>
  <c r="I13" i="16" s="1"/>
  <c r="I36" i="16" a="1"/>
  <c r="I36" i="16" s="1"/>
  <c r="H174" i="16" a="1"/>
  <c r="H174" i="16" s="1"/>
  <c r="I184" i="16" a="1"/>
  <c r="I184" i="16" s="1"/>
  <c r="H159" i="16" a="1"/>
  <c r="H159" i="16" s="1"/>
  <c r="H115" i="16" a="1"/>
  <c r="H115" i="16" s="1"/>
  <c r="H41" i="16" a="1"/>
  <c r="H41" i="16" s="1"/>
  <c r="I166" i="16" a="1"/>
  <c r="I166" i="16" s="1"/>
  <c r="H131" i="16" a="1"/>
  <c r="H131" i="16" s="1"/>
  <c r="H51" i="16" a="1"/>
  <c r="H51" i="16" s="1"/>
  <c r="I73" i="16" a="1"/>
  <c r="I73" i="16" s="1"/>
  <c r="I141" i="16" a="1"/>
  <c r="I141" i="16" s="1"/>
  <c r="I78" i="16" a="1"/>
  <c r="I78" i="16" s="1"/>
  <c r="I49" i="16" a="1"/>
  <c r="I49" i="16" s="1"/>
  <c r="H31" i="16" a="1"/>
  <c r="H31" i="16" s="1"/>
  <c r="G31" i="16" s="1"/>
  <c r="H91" i="16" a="1"/>
  <c r="H91" i="16" s="1"/>
  <c r="H24" i="16" a="1"/>
  <c r="H24" i="16" s="1"/>
  <c r="H96" i="16" a="1"/>
  <c r="H96" i="16" s="1"/>
  <c r="H77" i="16" a="1"/>
  <c r="H77" i="16" s="1"/>
  <c r="G77" i="16" s="1"/>
  <c r="H187" i="16" a="1"/>
  <c r="H187" i="16" s="1"/>
  <c r="H166" i="16" a="1"/>
  <c r="H166" i="16" s="1"/>
  <c r="I149" i="16" a="1"/>
  <c r="I149" i="16" s="1"/>
  <c r="I132" i="16" a="1"/>
  <c r="I132" i="16" s="1"/>
  <c r="H116" i="16" a="1"/>
  <c r="H116" i="16" s="1"/>
  <c r="I99" i="16" a="1"/>
  <c r="I99" i="16" s="1"/>
  <c r="H67" i="16" a="1"/>
  <c r="H67" i="16" s="1"/>
  <c r="G67" i="16" s="1"/>
  <c r="H20" i="16" a="1"/>
  <c r="H20" i="16" s="1"/>
  <c r="I8" i="14" a="1"/>
  <c r="I8" i="14" s="1"/>
  <c r="I147" i="16" a="1"/>
  <c r="I147" i="16" s="1"/>
  <c r="H130" i="16" a="1"/>
  <c r="H130" i="16" s="1"/>
  <c r="G130" i="16" s="1"/>
  <c r="H114" i="16" a="1"/>
  <c r="H114" i="16" s="1"/>
  <c r="H92" i="16" a="1"/>
  <c r="H92" i="16" s="1"/>
  <c r="H61" i="16" a="1"/>
  <c r="H61" i="16" s="1"/>
  <c r="H8" i="17" a="1"/>
  <c r="H8" i="17" s="1"/>
  <c r="H168" i="14" a="1"/>
  <c r="H168" i="14" s="1"/>
  <c r="G168" i="14" s="1"/>
  <c r="H34" i="14" a="1"/>
  <c r="H34" i="14" s="1"/>
  <c r="G34" i="14" s="1"/>
  <c r="H83" i="14" a="1"/>
  <c r="H83" i="14" s="1"/>
  <c r="G83" i="14" s="1"/>
  <c r="H115" i="14" a="1"/>
  <c r="H115" i="14" s="1"/>
  <c r="H33" i="14" a="1"/>
  <c r="H33" i="14" s="1"/>
  <c r="G33" i="14" s="1"/>
  <c r="H86" i="14" a="1"/>
  <c r="H86" i="14" s="1"/>
  <c r="G86" i="14" s="1"/>
  <c r="H140" i="14" a="1"/>
  <c r="H140" i="14" s="1"/>
  <c r="H191" i="14" a="1"/>
  <c r="H191" i="14" s="1"/>
  <c r="G191" i="14" s="1"/>
  <c r="H159" i="14" a="1"/>
  <c r="H159" i="14" s="1"/>
  <c r="H46" i="14" a="1"/>
  <c r="H46" i="14" s="1"/>
  <c r="G46" i="14" s="1"/>
  <c r="H60" i="14" a="1"/>
  <c r="H60" i="14" s="1"/>
  <c r="G60" i="14" s="1"/>
  <c r="I159" i="16" a="1"/>
  <c r="I159" i="16" s="1"/>
  <c r="H195" i="16" a="1"/>
  <c r="H195" i="16" s="1"/>
  <c r="H144" i="16" a="1"/>
  <c r="H144" i="16" s="1"/>
  <c r="H179" i="16" a="1"/>
  <c r="H179" i="16" s="1"/>
  <c r="I151" i="16" a="1"/>
  <c r="I151" i="16" s="1"/>
  <c r="H107" i="16" a="1"/>
  <c r="H107" i="16" s="1"/>
  <c r="I12" i="16" a="1"/>
  <c r="I12" i="16" s="1"/>
  <c r="I157" i="16" a="1"/>
  <c r="I157" i="16" s="1"/>
  <c r="I114" i="16" a="1"/>
  <c r="I114" i="16" s="1"/>
  <c r="I25" i="16" a="1"/>
  <c r="I25" i="16" s="1"/>
  <c r="I92" i="16" a="1"/>
  <c r="I92" i="16" s="1"/>
  <c r="I29" i="16" a="1"/>
  <c r="I29" i="16" s="1"/>
  <c r="I88" i="16" a="1"/>
  <c r="I88" i="16" s="1"/>
  <c r="I65" i="16" a="1"/>
  <c r="I65" i="16" s="1"/>
  <c r="H47" i="16" a="1"/>
  <c r="H47" i="16" s="1"/>
  <c r="H103" i="16" a="1"/>
  <c r="H103" i="16" s="1"/>
  <c r="G103" i="16" s="1"/>
  <c r="H40" i="16" a="1"/>
  <c r="H40" i="16" s="1"/>
  <c r="H30" i="16" a="1"/>
  <c r="H30" i="16" s="1"/>
  <c r="G30" i="16" s="1"/>
  <c r="H87" i="16" a="1"/>
  <c r="H87" i="16" s="1"/>
  <c r="I182" i="16" a="1"/>
  <c r="I182" i="16" s="1"/>
  <c r="I164" i="16" a="1"/>
  <c r="I164" i="16" s="1"/>
  <c r="I9" i="2" a="1"/>
  <c r="I9" i="2" s="1"/>
  <c r="I30" i="2" a="1"/>
  <c r="I30" i="2" s="1"/>
  <c r="I62" i="2" a="1"/>
  <c r="I62" i="2" s="1"/>
  <c r="I94" i="2" a="1"/>
  <c r="I94" i="2" s="1"/>
  <c r="I21" i="2" a="1"/>
  <c r="I21" i="2" s="1"/>
  <c r="I35" i="2" a="1"/>
  <c r="I35" i="2" s="1"/>
  <c r="I44" i="2" a="1"/>
  <c r="I44" i="2" s="1"/>
  <c r="I53" i="2" a="1"/>
  <c r="I53" i="2" s="1"/>
  <c r="I11" i="2" a="1"/>
  <c r="I11" i="2" s="1"/>
  <c r="I34" i="2" a="1"/>
  <c r="I34" i="2" s="1"/>
  <c r="I66" i="2" a="1"/>
  <c r="I66" i="2" s="1"/>
  <c r="I98" i="2" a="1"/>
  <c r="I98" i="2" s="1"/>
  <c r="I39" i="2" a="1"/>
  <c r="I39" i="2" s="1"/>
  <c r="I75" i="2" a="1"/>
  <c r="I75" i="2" s="1"/>
  <c r="I93" i="2" a="1"/>
  <c r="I93" i="2" s="1"/>
  <c r="I112" i="2" a="1"/>
  <c r="I112" i="2" s="1"/>
  <c r="I121" i="2" a="1"/>
  <c r="I121" i="2" s="1"/>
  <c r="I131" i="2" a="1"/>
  <c r="I131" i="2" s="1"/>
  <c r="I142" i="2" a="1"/>
  <c r="I142" i="2" s="1"/>
  <c r="I153" i="2" a="1"/>
  <c r="I153" i="2" s="1"/>
  <c r="I31" i="2" a="1"/>
  <c r="I31" i="2" s="1"/>
  <c r="I71" i="2" a="1"/>
  <c r="I71" i="2" s="1"/>
  <c r="I89" i="2" a="1"/>
  <c r="I89" i="2" s="1"/>
  <c r="I115" i="2" a="1"/>
  <c r="I115" i="2" s="1"/>
  <c r="I136" i="2" a="1"/>
  <c r="I136" i="2" s="1"/>
  <c r="I41" i="2" a="1"/>
  <c r="I41" i="2" s="1"/>
  <c r="I69" i="2" a="1"/>
  <c r="I69" i="2" s="1"/>
  <c r="AF60" i="1" s="1"/>
  <c r="I92" i="2" a="1"/>
  <c r="I92" i="2" s="1"/>
  <c r="I108" i="2" a="1"/>
  <c r="I108" i="2" s="1"/>
  <c r="I122" i="2" a="1"/>
  <c r="I122" i="2" s="1"/>
  <c r="I124" i="2" a="1"/>
  <c r="I124" i="2" s="1"/>
  <c r="I156" i="2" a="1"/>
  <c r="I156" i="2" s="1"/>
  <c r="I172" i="2" a="1"/>
  <c r="I172" i="2" s="1"/>
  <c r="I193" i="2" a="1"/>
  <c r="I193" i="2" s="1"/>
  <c r="I170" i="2" a="1"/>
  <c r="I170" i="2" s="1"/>
  <c r="I47" i="2" a="1"/>
  <c r="I47" i="2" s="1"/>
  <c r="I143" i="2" a="1"/>
  <c r="I143" i="2" s="1"/>
  <c r="I169" i="2" a="1"/>
  <c r="I169" i="2" s="1"/>
  <c r="I79" i="2" a="1"/>
  <c r="I79" i="2" s="1"/>
  <c r="I125" i="2" a="1"/>
  <c r="I125" i="2" s="1"/>
  <c r="I148" i="2" a="1"/>
  <c r="I148" i="2" s="1"/>
  <c r="I195" i="2" a="1"/>
  <c r="I195" i="2" s="1"/>
  <c r="I174" i="2" a="1"/>
  <c r="I174" i="2" s="1"/>
  <c r="I81" i="2" a="1"/>
  <c r="I81" i="2" s="1"/>
  <c r="I151" i="2" a="1"/>
  <c r="I151" i="2" s="1"/>
  <c r="I171" i="2" a="1"/>
  <c r="I171" i="2" s="1"/>
  <c r="I188" i="2" a="1"/>
  <c r="I188" i="2" s="1"/>
  <c r="I180" i="2" a="1"/>
  <c r="I180" i="2" s="1"/>
  <c r="H35" i="2" a="1"/>
  <c r="H35" i="2" s="1"/>
  <c r="H51" i="2" a="1"/>
  <c r="H51" i="2" s="1"/>
  <c r="H67" i="2" a="1"/>
  <c r="H67" i="2" s="1"/>
  <c r="H83" i="2" a="1"/>
  <c r="H83" i="2" s="1"/>
  <c r="H99" i="2" a="1"/>
  <c r="H99" i="2" s="1"/>
  <c r="H15" i="2" a="1"/>
  <c r="H15" i="2" s="1"/>
  <c r="H25" i="2" a="1"/>
  <c r="H25" i="2" s="1"/>
  <c r="H41" i="2" a="1"/>
  <c r="H41" i="2" s="1"/>
  <c r="H57" i="2" a="1"/>
  <c r="H57" i="2" s="1"/>
  <c r="H23" i="2" a="1"/>
  <c r="H23" i="2" s="1"/>
  <c r="H39" i="2" a="1"/>
  <c r="H39" i="2" s="1"/>
  <c r="H55" i="2" a="1"/>
  <c r="H55" i="2" s="1"/>
  <c r="H71" i="2" a="1"/>
  <c r="H71" i="2" s="1"/>
  <c r="H87" i="2" a="1"/>
  <c r="H87" i="2" s="1"/>
  <c r="H103" i="2" a="1"/>
  <c r="H103" i="2" s="1"/>
  <c r="H53" i="2" a="1"/>
  <c r="H53" i="2" s="1"/>
  <c r="G53" i="2" s="1"/>
  <c r="H96" i="2" a="1"/>
  <c r="H96" i="2" s="1"/>
  <c r="H119" i="2" a="1"/>
  <c r="H119" i="2" s="1"/>
  <c r="H136" i="2" a="1"/>
  <c r="H136" i="2" s="1"/>
  <c r="H152" i="2" a="1"/>
  <c r="H152" i="2" s="1"/>
  <c r="H163" i="2" a="1"/>
  <c r="H163" i="2" s="1"/>
  <c r="H171" i="2" a="1"/>
  <c r="H171" i="2" s="1"/>
  <c r="H186" i="2" a="1"/>
  <c r="H186" i="2" s="1"/>
  <c r="H36" i="2" a="1"/>
  <c r="H36" i="2" s="1"/>
  <c r="H85" i="2" a="1"/>
  <c r="H85" i="2" s="1"/>
  <c r="H118" i="2" a="1"/>
  <c r="H118" i="2" s="1"/>
  <c r="H135" i="2" a="1"/>
  <c r="H135" i="2" s="1"/>
  <c r="H60" i="2" a="1"/>
  <c r="H60" i="2" s="1"/>
  <c r="H97" i="2" a="1"/>
  <c r="H97" i="2" s="1"/>
  <c r="H112" i="2" a="1"/>
  <c r="H112" i="2" s="1"/>
  <c r="H121" i="2" a="1"/>
  <c r="H121" i="2" s="1"/>
  <c r="H77" i="2" a="1"/>
  <c r="H77" i="2" s="1"/>
  <c r="H148" i="2" a="1"/>
  <c r="H148" i="2" s="1"/>
  <c r="H175" i="2" a="1"/>
  <c r="H175" i="2" s="1"/>
  <c r="H190" i="2" a="1"/>
  <c r="H190" i="2" s="1"/>
  <c r="H160" i="2" a="1"/>
  <c r="H160" i="2" s="1"/>
  <c r="H197" i="2" a="1"/>
  <c r="H197" i="2" s="1"/>
  <c r="H154" i="2" a="1"/>
  <c r="H154" i="2" s="1"/>
  <c r="H20" i="2" a="1"/>
  <c r="H20" i="2" s="1"/>
  <c r="H138" i="2" a="1"/>
  <c r="H138" i="2" s="1"/>
  <c r="H155" i="2" a="1"/>
  <c r="H155" i="2" s="1"/>
  <c r="H93" i="2" a="1"/>
  <c r="H93" i="2" s="1"/>
  <c r="H61" i="2" a="1"/>
  <c r="H61" i="2" s="1"/>
  <c r="H116" i="2" a="1"/>
  <c r="H116" i="2" s="1"/>
  <c r="H147" i="2" a="1"/>
  <c r="H147" i="2" s="1"/>
  <c r="H176" i="2" a="1"/>
  <c r="H176" i="2" s="1"/>
  <c r="H164" i="2" a="1"/>
  <c r="H164" i="2" s="1"/>
  <c r="I13" i="2" a="1"/>
  <c r="I13" i="2" s="1"/>
  <c r="I38" i="2" a="1"/>
  <c r="I38" i="2" s="1"/>
  <c r="I70" i="2" a="1"/>
  <c r="I70" i="2" s="1"/>
  <c r="I12" i="2" a="1"/>
  <c r="I12" i="2" s="1"/>
  <c r="I27" i="2" a="1"/>
  <c r="I27" i="2" s="1"/>
  <c r="I36" i="2" a="1"/>
  <c r="I36" i="2" s="1"/>
  <c r="I45" i="2" a="1"/>
  <c r="I45" i="2" s="1"/>
  <c r="I59" i="2" a="1"/>
  <c r="I59" i="2" s="1"/>
  <c r="I15" i="2" a="1"/>
  <c r="I15" i="2" s="1"/>
  <c r="I42" i="2" a="1"/>
  <c r="I42" i="2" s="1"/>
  <c r="I74" i="2" a="1"/>
  <c r="I74" i="2" s="1"/>
  <c r="I106" i="2" a="1"/>
  <c r="I106" i="2" s="1"/>
  <c r="I48" i="2" a="1"/>
  <c r="I48" i="2" s="1"/>
  <c r="I77" i="2" a="1"/>
  <c r="I77" i="2" s="1"/>
  <c r="I101" i="2" a="1"/>
  <c r="I101" i="2" s="1"/>
  <c r="I113" i="2" a="1"/>
  <c r="I113" i="2" s="1"/>
  <c r="I123" i="2" a="1"/>
  <c r="I123" i="2" s="1"/>
  <c r="I134" i="2" a="1"/>
  <c r="I134" i="2" s="1"/>
  <c r="I145" i="2" a="1"/>
  <c r="I145" i="2" s="1"/>
  <c r="I155" i="2" a="1"/>
  <c r="I155" i="2" s="1"/>
  <c r="I40" i="2" a="1"/>
  <c r="I40" i="2" s="1"/>
  <c r="I73" i="2" a="1"/>
  <c r="I73" i="2" s="1"/>
  <c r="I96" i="2" a="1"/>
  <c r="I96" i="2" s="1"/>
  <c r="I116" i="2" a="1"/>
  <c r="I116" i="2" s="1"/>
  <c r="I18" i="2" a="1"/>
  <c r="I18" i="2" s="1"/>
  <c r="I55" i="2" a="1"/>
  <c r="I55" i="2" s="1"/>
  <c r="I76" i="2" a="1"/>
  <c r="I76" i="2" s="1"/>
  <c r="I99" i="2" a="1"/>
  <c r="I99" i="2" s="1"/>
  <c r="I109" i="2" a="1"/>
  <c r="I109" i="2" s="1"/>
  <c r="I14" i="2" a="1"/>
  <c r="I14" i="2" s="1"/>
  <c r="I141" i="2" a="1"/>
  <c r="I141" i="2" s="1"/>
  <c r="I159" i="2" a="1"/>
  <c r="I159" i="2" s="1"/>
  <c r="I181" i="2" a="1"/>
  <c r="I181" i="2" s="1"/>
  <c r="I196" i="2" a="1"/>
  <c r="I196" i="2" s="1"/>
  <c r="I173" i="2" a="1"/>
  <c r="I173" i="2" s="1"/>
  <c r="I65" i="2" a="1"/>
  <c r="I65" i="2" s="1"/>
  <c r="I149" i="2" a="1"/>
  <c r="I149" i="2" s="1"/>
  <c r="I189" i="2" a="1"/>
  <c r="I189" i="2" s="1"/>
  <c r="I88" i="2" a="1"/>
  <c r="I88" i="2" s="1"/>
  <c r="I135" i="2" a="1"/>
  <c r="I135" i="2" s="1"/>
  <c r="I162" i="2" a="1"/>
  <c r="I162" i="2" s="1"/>
  <c r="I192" i="2" a="1"/>
  <c r="I192" i="2" s="1"/>
  <c r="I176" i="2" a="1"/>
  <c r="I176" i="2" s="1"/>
  <c r="I132" i="2" a="1"/>
  <c r="I132" i="2" s="1"/>
  <c r="I160" i="2" a="1"/>
  <c r="I160" i="2" s="1"/>
  <c r="I178" i="2" a="1"/>
  <c r="I178" i="2" s="1"/>
  <c r="I194" i="2" a="1"/>
  <c r="I194" i="2" s="1"/>
  <c r="AF169" i="1" s="1"/>
  <c r="H26" i="2" a="1"/>
  <c r="H26" i="2" s="1"/>
  <c r="H42" i="2" a="1"/>
  <c r="H42" i="2" s="1"/>
  <c r="H58" i="2" a="1"/>
  <c r="H58" i="2" s="1"/>
  <c r="H74" i="2" a="1"/>
  <c r="H74" i="2" s="1"/>
  <c r="G74" i="2" s="1"/>
  <c r="H90" i="2" a="1"/>
  <c r="H90" i="2" s="1"/>
  <c r="H10" i="2" a="1"/>
  <c r="H10" i="2" s="1"/>
  <c r="H18" i="2" a="1"/>
  <c r="H18" i="2" s="1"/>
  <c r="H32" i="2" a="1"/>
  <c r="H32" i="2" s="1"/>
  <c r="H48" i="2" a="1"/>
  <c r="H48" i="2" s="1"/>
  <c r="H64" i="2" a="1"/>
  <c r="H64" i="2" s="1"/>
  <c r="H30" i="2" a="1"/>
  <c r="H30" i="2" s="1"/>
  <c r="H46" i="2" a="1"/>
  <c r="H46" i="2" s="1"/>
  <c r="H62" i="2" a="1"/>
  <c r="H62" i="2" s="1"/>
  <c r="G62" i="2" s="1"/>
  <c r="H78" i="2" a="1"/>
  <c r="H78" i="2" s="1"/>
  <c r="H94" i="2" a="1"/>
  <c r="H94" i="2" s="1"/>
  <c r="G94" i="2" s="1"/>
  <c r="H16" i="2" a="1"/>
  <c r="H16" i="2" s="1"/>
  <c r="H73" i="2" a="1"/>
  <c r="H73" i="2" s="1"/>
  <c r="H108" i="2" a="1"/>
  <c r="H108" i="2" s="1"/>
  <c r="H125" i="2" a="1"/>
  <c r="H125" i="2" s="1"/>
  <c r="H141" i="2" a="1"/>
  <c r="H141" i="2" s="1"/>
  <c r="H157" i="2" a="1"/>
  <c r="H157" i="2" s="1"/>
  <c r="H165" i="2" a="1"/>
  <c r="H165" i="2" s="1"/>
  <c r="H173" i="2" a="1"/>
  <c r="H173" i="2" s="1"/>
  <c r="H189" i="2" a="1"/>
  <c r="H189" i="2" s="1"/>
  <c r="H45" i="2" a="1"/>
  <c r="H45" i="2" s="1"/>
  <c r="H92" i="2" a="1"/>
  <c r="H92" i="2" s="1"/>
  <c r="G92" i="2" s="1"/>
  <c r="H122" i="2" a="1"/>
  <c r="H122" i="2" s="1"/>
  <c r="H13" i="2" a="1"/>
  <c r="H13" i="2" s="1"/>
  <c r="H72" i="2" a="1"/>
  <c r="H72" i="2" s="1"/>
  <c r="H101" i="2" a="1"/>
  <c r="H101" i="2" s="1"/>
  <c r="H113" i="2" a="1"/>
  <c r="H113" i="2" s="1"/>
  <c r="G113" i="2" s="1"/>
  <c r="H124" i="2" a="1"/>
  <c r="H124" i="2" s="1"/>
  <c r="H131" i="2" a="1"/>
  <c r="H131" i="2" s="1"/>
  <c r="H150" i="2" a="1"/>
  <c r="H150" i="2" s="1"/>
  <c r="H177" i="2" a="1"/>
  <c r="H177" i="2" s="1"/>
  <c r="H192" i="2" a="1"/>
  <c r="H192" i="2" s="1"/>
  <c r="H182" i="2" a="1"/>
  <c r="H182" i="2" s="1"/>
  <c r="H191" i="2" a="1"/>
  <c r="H191" i="2" s="1"/>
  <c r="H172" i="2" a="1"/>
  <c r="H172" i="2" s="1"/>
  <c r="H110" i="2" a="1"/>
  <c r="H110" i="2" s="1"/>
  <c r="H140" i="2" a="1"/>
  <c r="H140" i="2" s="1"/>
  <c r="H168" i="2" a="1"/>
  <c r="H168" i="2" s="1"/>
  <c r="H137" i="2" a="1"/>
  <c r="H137" i="2" s="1"/>
  <c r="H100" i="2" a="1"/>
  <c r="H100" i="2" s="1"/>
  <c r="H126" i="2" a="1"/>
  <c r="H126" i="2" s="1"/>
  <c r="H158" i="2" a="1"/>
  <c r="H158" i="2" s="1"/>
  <c r="H29" i="2" a="1"/>
  <c r="H29" i="2" s="1"/>
  <c r="H187" i="2" a="1"/>
  <c r="H187" i="2" s="1"/>
  <c r="I17" i="2" a="1"/>
  <c r="I17" i="2" s="1"/>
  <c r="I46" i="2" a="1"/>
  <c r="I46" i="2" s="1"/>
  <c r="I78" i="2" a="1"/>
  <c r="I78" i="2" s="1"/>
  <c r="I16" i="2" a="1"/>
  <c r="I16" i="2" s="1"/>
  <c r="I28" i="2" a="1"/>
  <c r="I28" i="2" s="1"/>
  <c r="I37" i="2" a="1"/>
  <c r="I37" i="2" s="1"/>
  <c r="I51" i="2" a="1"/>
  <c r="I51" i="2" s="1"/>
  <c r="I60" i="2" a="1"/>
  <c r="I60" i="2" s="1"/>
  <c r="I19" i="2" a="1"/>
  <c r="I19" i="2" s="1"/>
  <c r="I50" i="2" a="1"/>
  <c r="I50" i="2" s="1"/>
  <c r="I82" i="2" a="1"/>
  <c r="I82" i="2" s="1"/>
  <c r="I10" i="2" a="1"/>
  <c r="I10" i="2" s="1"/>
  <c r="I57" i="2" a="1"/>
  <c r="I57" i="2" s="1"/>
  <c r="I84" i="2" a="1"/>
  <c r="I84" i="2" s="1"/>
  <c r="I103" i="2" a="1"/>
  <c r="I103" i="2" s="1"/>
  <c r="I117" i="2" a="1"/>
  <c r="I117" i="2" s="1"/>
  <c r="I126" i="2" a="1"/>
  <c r="I126" i="2" s="1"/>
  <c r="I137" i="2" a="1"/>
  <c r="I137" i="2" s="1"/>
  <c r="I147" i="2" a="1"/>
  <c r="I147" i="2" s="1"/>
  <c r="I179" i="2" a="1"/>
  <c r="I179" i="2" s="1"/>
  <c r="I49" i="2" a="1"/>
  <c r="I49" i="2" s="1"/>
  <c r="I80" i="2" a="1"/>
  <c r="I80" i="2" s="1"/>
  <c r="I100" i="2" a="1"/>
  <c r="I100" i="2" s="1"/>
  <c r="I119" i="2" a="1"/>
  <c r="I119" i="2" s="1"/>
  <c r="I23" i="2" a="1"/>
  <c r="I23" i="2" s="1"/>
  <c r="I64" i="2" a="1"/>
  <c r="I64" i="2" s="1"/>
  <c r="I83" i="2" a="1"/>
  <c r="I83" i="2" s="1"/>
  <c r="I102" i="2" a="1"/>
  <c r="I102" i="2" s="1"/>
  <c r="I114" i="2" a="1"/>
  <c r="I114" i="2" s="1"/>
  <c r="I33" i="2" a="1"/>
  <c r="I33" i="2" s="1"/>
  <c r="I152" i="2" a="1"/>
  <c r="I152" i="2" s="1"/>
  <c r="I164" i="2" a="1"/>
  <c r="I164" i="2" s="1"/>
  <c r="I183" i="2" a="1"/>
  <c r="I183" i="2" s="1"/>
  <c r="I157" i="2" a="1"/>
  <c r="I157" i="2" s="1"/>
  <c r="I177" i="2" a="1"/>
  <c r="I177" i="2" s="1"/>
  <c r="I127" i="2" a="1"/>
  <c r="I127" i="2" s="1"/>
  <c r="I161" i="2" a="1"/>
  <c r="I161" i="2" s="1"/>
  <c r="I191" i="2" a="1"/>
  <c r="I191" i="2" s="1"/>
  <c r="I97" i="2" a="1"/>
  <c r="I97" i="2" s="1"/>
  <c r="I144" i="2" a="1"/>
  <c r="I144" i="2" s="1"/>
  <c r="I175" i="2" a="1"/>
  <c r="I175" i="2" s="1"/>
  <c r="I197" i="2" a="1"/>
  <c r="I197" i="2" s="1"/>
  <c r="I24" i="2" a="1"/>
  <c r="I24" i="2" s="1"/>
  <c r="I138" i="2" a="1"/>
  <c r="I138" i="2" s="1"/>
  <c r="I163" i="2" a="1"/>
  <c r="I163" i="2" s="1"/>
  <c r="I182" i="2" a="1"/>
  <c r="I182" i="2" s="1"/>
  <c r="I107" i="2" a="1"/>
  <c r="I107" i="2" s="1"/>
  <c r="H27" i="2" a="1"/>
  <c r="H27" i="2" s="1"/>
  <c r="H43" i="2" a="1"/>
  <c r="H43" i="2" s="1"/>
  <c r="H59" i="2" a="1"/>
  <c r="H59" i="2" s="1"/>
  <c r="H75" i="2" a="1"/>
  <c r="H75" i="2" s="1"/>
  <c r="H91" i="2" a="1"/>
  <c r="H91" i="2" s="1"/>
  <c r="H11" i="2" a="1"/>
  <c r="H11" i="2" s="1"/>
  <c r="H19" i="2" a="1"/>
  <c r="H19" i="2" s="1"/>
  <c r="H33" i="2" a="1"/>
  <c r="H33" i="2" s="1"/>
  <c r="G33" i="2" s="1"/>
  <c r="H49" i="2" a="1"/>
  <c r="H49" i="2" s="1"/>
  <c r="H65" i="2" a="1"/>
  <c r="H65" i="2" s="1"/>
  <c r="H31" i="2" a="1"/>
  <c r="H31" i="2" s="1"/>
  <c r="H47" i="2" a="1"/>
  <c r="H47" i="2" s="1"/>
  <c r="G47" i="2" s="1"/>
  <c r="H63" i="2" a="1"/>
  <c r="H63" i="2" s="1"/>
  <c r="H79" i="2" a="1"/>
  <c r="H79" i="2" s="1"/>
  <c r="H95" i="2" a="1"/>
  <c r="H95" i="2" s="1"/>
  <c r="H21" i="2" a="1"/>
  <c r="H21" i="2" s="1"/>
  <c r="H80" i="2" a="1"/>
  <c r="H80" i="2" s="1"/>
  <c r="H109" i="2" a="1"/>
  <c r="H109" i="2" s="1"/>
  <c r="H128" i="2" a="1"/>
  <c r="H128" i="2" s="1"/>
  <c r="H144" i="2" a="1"/>
  <c r="H144" i="2" s="1"/>
  <c r="H159" i="2" a="1"/>
  <c r="H159" i="2" s="1"/>
  <c r="H167" i="2" a="1"/>
  <c r="H167" i="2" s="1"/>
  <c r="H178" i="2" a="1"/>
  <c r="H178" i="2" s="1"/>
  <c r="H12" i="2" a="1"/>
  <c r="H12" i="2" s="1"/>
  <c r="H69" i="2" a="1"/>
  <c r="H69" i="2" s="1"/>
  <c r="H105" i="2" a="1"/>
  <c r="H105" i="2" s="1"/>
  <c r="H127" i="2" a="1"/>
  <c r="H127" i="2" s="1"/>
  <c r="H28" i="2" a="1"/>
  <c r="H28" i="2" s="1"/>
  <c r="H81" i="2" a="1"/>
  <c r="H81" i="2" s="1"/>
  <c r="H104" i="2" a="1"/>
  <c r="H104" i="2" s="1"/>
  <c r="H117" i="2" a="1"/>
  <c r="H117" i="2" s="1"/>
  <c r="H52" i="2" a="1"/>
  <c r="H52" i="2" s="1"/>
  <c r="H134" i="2" a="1"/>
  <c r="H134" i="2" s="1"/>
  <c r="H162" i="2" a="1"/>
  <c r="H162" i="2" s="1"/>
  <c r="H179" i="2" a="1"/>
  <c r="H179" i="2" s="1"/>
  <c r="H195" i="2" a="1"/>
  <c r="H195" i="2" s="1"/>
  <c r="H184" i="2" a="1"/>
  <c r="H184" i="2" s="1"/>
  <c r="H196" i="2" a="1"/>
  <c r="H196" i="2" s="1"/>
  <c r="H183" i="2" a="1"/>
  <c r="H183" i="2" s="1"/>
  <c r="H129" i="2" a="1"/>
  <c r="H129" i="2" s="1"/>
  <c r="H142" i="2" a="1"/>
  <c r="H142" i="2" s="1"/>
  <c r="H180" i="2" a="1"/>
  <c r="H180" i="2" s="1"/>
  <c r="H156" i="2" a="1"/>
  <c r="H156" i="2" s="1"/>
  <c r="G156" i="2" s="1"/>
  <c r="H106" i="2" a="1"/>
  <c r="H106" i="2" s="1"/>
  <c r="H143" i="2" a="1"/>
  <c r="H143" i="2" s="1"/>
  <c r="H166" i="2" a="1"/>
  <c r="H166" i="2" s="1"/>
  <c r="H123" i="2" a="1"/>
  <c r="H123" i="2" s="1"/>
  <c r="I22" i="2" a="1"/>
  <c r="I22" i="2" s="1"/>
  <c r="I54" i="2" a="1"/>
  <c r="I54" i="2" s="1"/>
  <c r="I86" i="2" a="1"/>
  <c r="I86" i="2" s="1"/>
  <c r="I20" i="2" a="1"/>
  <c r="I20" i="2" s="1"/>
  <c r="I29" i="2" a="1"/>
  <c r="I29" i="2" s="1"/>
  <c r="I43" i="2" a="1"/>
  <c r="I43" i="2" s="1"/>
  <c r="I52" i="2" a="1"/>
  <c r="I52" i="2" s="1"/>
  <c r="I61" i="2" a="1"/>
  <c r="I61" i="2" s="1"/>
  <c r="I26" i="2" a="1"/>
  <c r="I26" i="2" s="1"/>
  <c r="I58" i="2" a="1"/>
  <c r="I58" i="2" s="1"/>
  <c r="I90" i="2" a="1"/>
  <c r="I90" i="2" s="1"/>
  <c r="I25" i="2" a="1"/>
  <c r="I25" i="2" s="1"/>
  <c r="I68" i="2" a="1"/>
  <c r="I68" i="2" s="1"/>
  <c r="I91" i="2" a="1"/>
  <c r="I91" i="2" s="1"/>
  <c r="I111" i="2" a="1"/>
  <c r="I111" i="2" s="1"/>
  <c r="I120" i="2" a="1"/>
  <c r="I120" i="2" s="1"/>
  <c r="I129" i="2" a="1"/>
  <c r="I129" i="2" s="1"/>
  <c r="I139" i="2" a="1"/>
  <c r="I139" i="2" s="1"/>
  <c r="I150" i="2" a="1"/>
  <c r="I150" i="2" s="1"/>
  <c r="I187" i="2" a="1"/>
  <c r="I187" i="2" s="1"/>
  <c r="I63" i="2" a="1"/>
  <c r="I63" i="2" s="1"/>
  <c r="I87" i="2" a="1"/>
  <c r="I87" i="2" s="1"/>
  <c r="I110" i="2" a="1"/>
  <c r="I110" i="2" s="1"/>
  <c r="I128" i="2" a="1"/>
  <c r="I128" i="2" s="1"/>
  <c r="I32" i="2" a="1"/>
  <c r="I32" i="2" s="1"/>
  <c r="I67" i="2" a="1"/>
  <c r="I67" i="2" s="1"/>
  <c r="I85" i="2" a="1"/>
  <c r="I85" i="2" s="1"/>
  <c r="I105" i="2" a="1"/>
  <c r="I105" i="2" s="1"/>
  <c r="I118" i="2" a="1"/>
  <c r="I118" i="2" s="1"/>
  <c r="I95" i="2" a="1"/>
  <c r="I95" i="2" s="1"/>
  <c r="I154" i="2" a="1"/>
  <c r="I154" i="2" s="1"/>
  <c r="I167" i="2" a="1"/>
  <c r="I167" i="2" s="1"/>
  <c r="I185" i="2" a="1"/>
  <c r="I185" i="2" s="1"/>
  <c r="I165" i="2" a="1"/>
  <c r="I165" i="2" s="1"/>
  <c r="I190" i="2" a="1"/>
  <c r="I190" i="2" s="1"/>
  <c r="I133" i="2" a="1"/>
  <c r="I133" i="2" s="1"/>
  <c r="I166" i="2" a="1"/>
  <c r="I166" i="2" s="1"/>
  <c r="I56" i="2" a="1"/>
  <c r="I56" i="2" s="1"/>
  <c r="I104" i="2" a="1"/>
  <c r="I104" i="2" s="1"/>
  <c r="I146" i="2" a="1"/>
  <c r="I146" i="2" s="1"/>
  <c r="I186" i="2" a="1"/>
  <c r="I186" i="2" s="1"/>
  <c r="I130" i="2" a="1"/>
  <c r="I130" i="2" s="1"/>
  <c r="I72" i="2" a="1"/>
  <c r="I72" i="2" s="1"/>
  <c r="I140" i="2" a="1"/>
  <c r="I140" i="2" s="1"/>
  <c r="I168" i="2" a="1"/>
  <c r="I168" i="2" s="1"/>
  <c r="I184" i="2" a="1"/>
  <c r="I184" i="2" s="1"/>
  <c r="I158" i="2" a="1"/>
  <c r="I158" i="2" s="1"/>
  <c r="H34" i="2" a="1"/>
  <c r="H34" i="2" s="1"/>
  <c r="H50" i="2" a="1"/>
  <c r="H50" i="2" s="1"/>
  <c r="H66" i="2" a="1"/>
  <c r="H66" i="2" s="1"/>
  <c r="H82" i="2" a="1"/>
  <c r="H82" i="2" s="1"/>
  <c r="H98" i="2" a="1"/>
  <c r="H98" i="2" s="1"/>
  <c r="G98" i="2" s="1"/>
  <c r="H14" i="2" a="1"/>
  <c r="H14" i="2" s="1"/>
  <c r="H24" i="2" a="1"/>
  <c r="H24" i="2" s="1"/>
  <c r="H40" i="2" a="1"/>
  <c r="H40" i="2" s="1"/>
  <c r="H56" i="2" a="1"/>
  <c r="H56" i="2" s="1"/>
  <c r="H22" i="2" a="1"/>
  <c r="H22" i="2" s="1"/>
  <c r="G22" i="2" s="1"/>
  <c r="H38" i="2" a="1"/>
  <c r="H38" i="2" s="1"/>
  <c r="H54" i="2" a="1"/>
  <c r="H54" i="2" s="1"/>
  <c r="H70" i="2" a="1"/>
  <c r="H70" i="2" s="1"/>
  <c r="H86" i="2" a="1"/>
  <c r="H86" i="2" s="1"/>
  <c r="H102" i="2" a="1"/>
  <c r="H102" i="2" s="1"/>
  <c r="G102" i="2" s="1"/>
  <c r="H44" i="2" a="1"/>
  <c r="H44" i="2" s="1"/>
  <c r="H89" i="2" a="1"/>
  <c r="H89" i="2" s="1"/>
  <c r="H115" i="2" a="1"/>
  <c r="H115" i="2" s="1"/>
  <c r="H133" i="2" a="1"/>
  <c r="H133" i="2" s="1"/>
  <c r="H149" i="2" a="1"/>
  <c r="H149" i="2" s="1"/>
  <c r="H161" i="2" a="1"/>
  <c r="H161" i="2" s="1"/>
  <c r="H169" i="2" a="1"/>
  <c r="H169" i="2" s="1"/>
  <c r="H181" i="2" a="1"/>
  <c r="H181" i="2" s="1"/>
  <c r="H17" i="2" a="1"/>
  <c r="H17" i="2" s="1"/>
  <c r="H76" i="2" a="1"/>
  <c r="H76" i="2" s="1"/>
  <c r="H114" i="2" a="1"/>
  <c r="H114" i="2" s="1"/>
  <c r="H130" i="2" a="1"/>
  <c r="H130" i="2" s="1"/>
  <c r="G130" i="2" s="1"/>
  <c r="H37" i="2" a="1"/>
  <c r="H37" i="2" s="1"/>
  <c r="H88" i="2" a="1"/>
  <c r="H88" i="2" s="1"/>
  <c r="H107" i="2" a="1"/>
  <c r="H107" i="2" s="1"/>
  <c r="H120" i="2" a="1"/>
  <c r="H120" i="2" s="1"/>
  <c r="H68" i="2" a="1"/>
  <c r="H68" i="2" s="1"/>
  <c r="H146" i="2" a="1"/>
  <c r="H146" i="2" s="1"/>
  <c r="G146" i="2" s="1"/>
  <c r="H170" i="2" a="1"/>
  <c r="H170" i="2" s="1"/>
  <c r="H188" i="2" a="1"/>
  <c r="H188" i="2" s="1"/>
  <c r="H151" i="2" a="1"/>
  <c r="H151" i="2" s="1"/>
  <c r="H194" i="2" a="1"/>
  <c r="H194" i="2" s="1"/>
  <c r="H84" i="2" a="1"/>
  <c r="H84" i="2" s="1"/>
  <c r="H193" i="2" a="1"/>
  <c r="H193" i="2" s="1"/>
  <c r="G193" i="2" s="1"/>
  <c r="H132" i="2" a="1"/>
  <c r="H132" i="2" s="1"/>
  <c r="G132" i="2" s="1"/>
  <c r="H153" i="2" a="1"/>
  <c r="H153" i="2" s="1"/>
  <c r="G153" i="2" s="1"/>
  <c r="H9" i="2" a="1"/>
  <c r="H9" i="2" s="1"/>
  <c r="H185" i="2" a="1"/>
  <c r="H185" i="2" s="1"/>
  <c r="H111" i="2" a="1"/>
  <c r="H111" i="2" s="1"/>
  <c r="H145" i="2" a="1"/>
  <c r="H145" i="2" s="1"/>
  <c r="H174" i="2" a="1"/>
  <c r="H174" i="2" s="1"/>
  <c r="H139" i="2" a="1"/>
  <c r="H139" i="2" s="1"/>
  <c r="I8" i="16" a="1"/>
  <c r="I8" i="16" s="1"/>
  <c r="H8" i="16" a="1"/>
  <c r="H8" i="16" s="1"/>
  <c r="H8" i="19" a="1"/>
  <c r="H8" i="19" s="1"/>
  <c r="G8" i="19" s="1"/>
  <c r="I8" i="18" a="1"/>
  <c r="I8" i="18" s="1"/>
  <c r="I8" i="2" a="1"/>
  <c r="I8" i="2" s="1"/>
  <c r="H8" i="2" a="1"/>
  <c r="H8" i="2" s="1"/>
  <c r="H8" i="18" a="1"/>
  <c r="H8" i="18" s="1"/>
  <c r="D32" i="8"/>
  <c r="D31" i="8"/>
  <c r="G49" i="19" l="1"/>
  <c r="G75" i="18"/>
  <c r="G127" i="18"/>
  <c r="G176" i="18"/>
  <c r="G112" i="18"/>
  <c r="G82" i="18"/>
  <c r="G139" i="18"/>
  <c r="G99" i="18"/>
  <c r="G15" i="17"/>
  <c r="G24" i="17"/>
  <c r="G84" i="17"/>
  <c r="G151" i="17"/>
  <c r="G27" i="17"/>
  <c r="G37" i="2"/>
  <c r="G109" i="2"/>
  <c r="G56" i="16"/>
  <c r="G36" i="17"/>
  <c r="G83" i="19"/>
  <c r="G183" i="19"/>
  <c r="AK78" i="1"/>
  <c r="G104" i="17"/>
  <c r="G57" i="19"/>
  <c r="G139" i="19"/>
  <c r="G80" i="19"/>
  <c r="G48" i="19"/>
  <c r="G210" i="17"/>
  <c r="G191" i="18"/>
  <c r="G115" i="2"/>
  <c r="G147" i="17"/>
  <c r="G149" i="19"/>
  <c r="G40" i="2"/>
  <c r="G80" i="17"/>
  <c r="G30" i="17"/>
  <c r="G143" i="14"/>
  <c r="G164" i="17"/>
  <c r="G23" i="18"/>
  <c r="G93" i="18"/>
  <c r="G59" i="18"/>
  <c r="G52" i="19"/>
  <c r="G81" i="2"/>
  <c r="G187" i="16"/>
  <c r="G74" i="16"/>
  <c r="G21" i="16"/>
  <c r="G121" i="19"/>
  <c r="G25" i="19"/>
  <c r="G148" i="2"/>
  <c r="G122" i="19"/>
  <c r="G171" i="2"/>
  <c r="G180" i="2"/>
  <c r="G48" i="2"/>
  <c r="G122" i="14"/>
  <c r="G18" i="14"/>
  <c r="G114" i="14"/>
  <c r="G111" i="19"/>
  <c r="G95" i="19"/>
  <c r="G137" i="19"/>
  <c r="G162" i="19"/>
  <c r="G180" i="19"/>
  <c r="G21" i="19"/>
  <c r="G99" i="19"/>
  <c r="G90" i="18"/>
  <c r="G43" i="18"/>
  <c r="G51" i="18"/>
  <c r="G60" i="18"/>
  <c r="G31" i="18"/>
  <c r="G107" i="18"/>
  <c r="G187" i="18"/>
  <c r="G65" i="18"/>
  <c r="G22" i="18"/>
  <c r="G135" i="18"/>
  <c r="G89" i="18"/>
  <c r="G58" i="18"/>
  <c r="G97" i="18"/>
  <c r="G137" i="17"/>
  <c r="G204" i="17"/>
  <c r="G63" i="17"/>
  <c r="G100" i="17"/>
  <c r="G168" i="17"/>
  <c r="G21" i="17"/>
  <c r="G19" i="17"/>
  <c r="G16" i="17"/>
  <c r="G179" i="16"/>
  <c r="G54" i="17"/>
  <c r="G55" i="17"/>
  <c r="G49" i="18"/>
  <c r="G177" i="19"/>
  <c r="G144" i="19"/>
  <c r="AH150" i="1"/>
  <c r="G78" i="18"/>
  <c r="G50" i="18"/>
  <c r="G28" i="18"/>
  <c r="G62" i="19"/>
  <c r="G185" i="19"/>
  <c r="G132" i="19"/>
  <c r="G68" i="2"/>
  <c r="G196" i="2"/>
  <c r="G136" i="2"/>
  <c r="G11" i="2"/>
  <c r="G24" i="2"/>
  <c r="G192" i="2"/>
  <c r="G47" i="16"/>
  <c r="G194" i="16"/>
  <c r="G177" i="16"/>
  <c r="G176" i="17"/>
  <c r="G94" i="17"/>
  <c r="G109" i="18"/>
  <c r="G47" i="18"/>
  <c r="G140" i="19"/>
  <c r="G107" i="19"/>
  <c r="G138" i="19"/>
  <c r="G11" i="19"/>
  <c r="G194" i="2"/>
  <c r="G88" i="2"/>
  <c r="G112" i="2"/>
  <c r="G209" i="2"/>
  <c r="G71" i="2"/>
  <c r="G18" i="2"/>
  <c r="G50" i="2"/>
  <c r="G166" i="2"/>
  <c r="G157" i="2"/>
  <c r="G139" i="2"/>
  <c r="G63" i="2"/>
  <c r="G13" i="2"/>
  <c r="G141" i="2"/>
  <c r="G46" i="2"/>
  <c r="G133" i="2"/>
  <c r="G181" i="2"/>
  <c r="G8" i="2"/>
  <c r="G169" i="2"/>
  <c r="G144" i="2"/>
  <c r="G75" i="2"/>
  <c r="G122" i="2"/>
  <c r="G125" i="2"/>
  <c r="G35" i="2"/>
  <c r="G104" i="14"/>
  <c r="G166" i="14"/>
  <c r="G186" i="14"/>
  <c r="G171" i="14"/>
  <c r="G146" i="14"/>
  <c r="G90" i="14"/>
  <c r="G181" i="14"/>
  <c r="G19" i="14"/>
  <c r="G40" i="14"/>
  <c r="G117" i="14"/>
  <c r="G116" i="14"/>
  <c r="G109" i="14"/>
  <c r="G151" i="16"/>
  <c r="G67" i="18"/>
  <c r="G131" i="18"/>
  <c r="G96" i="18"/>
  <c r="G175" i="16"/>
  <c r="G189" i="19"/>
  <c r="U187" i="1" s="1"/>
  <c r="G9" i="19"/>
  <c r="G79" i="19"/>
  <c r="G135" i="19"/>
  <c r="G76" i="19"/>
  <c r="G43" i="19"/>
  <c r="G193" i="19"/>
  <c r="U191" i="1" s="1"/>
  <c r="G174" i="19"/>
  <c r="U172" i="1" s="1"/>
  <c r="G166" i="19"/>
  <c r="G126" i="19"/>
  <c r="G35" i="19"/>
  <c r="G82" i="19"/>
  <c r="G101" i="19"/>
  <c r="G113" i="19"/>
  <c r="G20" i="19"/>
  <c r="U18" i="1" s="1"/>
  <c r="G69" i="19"/>
  <c r="U67" i="1" s="1"/>
  <c r="G190" i="19"/>
  <c r="G184" i="19"/>
  <c r="G27" i="19"/>
  <c r="G120" i="19"/>
  <c r="G110" i="19"/>
  <c r="G155" i="19"/>
  <c r="G167" i="19"/>
  <c r="U165" i="1" s="1"/>
  <c r="G18" i="19"/>
  <c r="U16" i="1" s="1"/>
  <c r="G47" i="19"/>
  <c r="G68" i="19"/>
  <c r="G40" i="19"/>
  <c r="G93" i="19"/>
  <c r="G70" i="19"/>
  <c r="G104" i="19"/>
  <c r="G198" i="19"/>
  <c r="U196" i="1" s="1"/>
  <c r="G73" i="19"/>
  <c r="G147" i="19"/>
  <c r="G196" i="19"/>
  <c r="G188" i="19"/>
  <c r="G67" i="19"/>
  <c r="G142" i="19"/>
  <c r="G86" i="18"/>
  <c r="G173" i="18"/>
  <c r="G195" i="18"/>
  <c r="G101" i="18"/>
  <c r="G179" i="18"/>
  <c r="G21" i="18"/>
  <c r="G33" i="18"/>
  <c r="G45" i="18"/>
  <c r="G186" i="18"/>
  <c r="G13" i="18"/>
  <c r="G88" i="18"/>
  <c r="G94" i="18"/>
  <c r="G157" i="18"/>
  <c r="G81" i="18"/>
  <c r="G39" i="18"/>
  <c r="G146" i="18"/>
  <c r="G10" i="18"/>
  <c r="G41" i="18"/>
  <c r="G130" i="18"/>
  <c r="G189" i="18"/>
  <c r="G56" i="18"/>
  <c r="G117" i="18"/>
  <c r="G111" i="18"/>
  <c r="G166" i="18"/>
  <c r="G46" i="18"/>
  <c r="G122" i="18"/>
  <c r="G37" i="18"/>
  <c r="G27" i="18"/>
  <c r="G175" i="18"/>
  <c r="G170" i="18"/>
  <c r="G119" i="18"/>
  <c r="G91" i="18"/>
  <c r="G76" i="18"/>
  <c r="G100" i="18"/>
  <c r="G79" i="18"/>
  <c r="G144" i="18"/>
  <c r="G142" i="18"/>
  <c r="G84" i="18"/>
  <c r="G185" i="18"/>
  <c r="G16" i="18"/>
  <c r="G83" i="17"/>
  <c r="G165" i="17"/>
  <c r="G205" i="17"/>
  <c r="G11" i="17"/>
  <c r="G178" i="17"/>
  <c r="G106" i="17"/>
  <c r="G40" i="17"/>
  <c r="T38" i="1" s="1"/>
  <c r="G171" i="17"/>
  <c r="T169" i="1" s="1"/>
  <c r="G172" i="17"/>
  <c r="G166" i="17"/>
  <c r="G48" i="17"/>
  <c r="G132" i="17"/>
  <c r="G155" i="17"/>
  <c r="T153" i="1" s="1"/>
  <c r="G37" i="17"/>
  <c r="G123" i="17"/>
  <c r="G47" i="17"/>
  <c r="G197" i="17"/>
  <c r="G187" i="17"/>
  <c r="G92" i="17"/>
  <c r="G185" i="17"/>
  <c r="G81" i="17"/>
  <c r="T79" i="1" s="1"/>
  <c r="G152" i="17"/>
  <c r="G159" i="17"/>
  <c r="G170" i="17"/>
  <c r="T168" i="1" s="1"/>
  <c r="G20" i="17"/>
  <c r="G88" i="17"/>
  <c r="G188" i="17"/>
  <c r="G35" i="17"/>
  <c r="G41" i="17"/>
  <c r="T39" i="1" s="1"/>
  <c r="G38" i="17"/>
  <c r="G108" i="17"/>
  <c r="T106" i="1" s="1"/>
  <c r="G173" i="17"/>
  <c r="T171" i="1" s="1"/>
  <c r="G157" i="17"/>
  <c r="G51" i="17"/>
  <c r="G186" i="17"/>
  <c r="G101" i="17"/>
  <c r="G66" i="17"/>
  <c r="T64" i="1" s="1"/>
  <c r="G98" i="17"/>
  <c r="G193" i="17"/>
  <c r="T191" i="1" s="1"/>
  <c r="G213" i="17"/>
  <c r="T211" i="1" s="1"/>
  <c r="G208" i="17"/>
  <c r="G52" i="17"/>
  <c r="G67" i="17"/>
  <c r="G87" i="17"/>
  <c r="G122" i="17"/>
  <c r="T120" i="1" s="1"/>
  <c r="G181" i="17"/>
  <c r="G153" i="17"/>
  <c r="T151" i="1" s="1"/>
  <c r="G194" i="17"/>
  <c r="T192" i="1" s="1"/>
  <c r="G117" i="17"/>
  <c r="G169" i="17"/>
  <c r="G12" i="17"/>
  <c r="G14" i="17"/>
  <c r="G163" i="17"/>
  <c r="T161" i="1" s="1"/>
  <c r="G211" i="17"/>
  <c r="G129" i="17"/>
  <c r="T127" i="1" s="1"/>
  <c r="G130" i="17"/>
  <c r="T128" i="1" s="1"/>
  <c r="G141" i="17"/>
  <c r="G183" i="17"/>
  <c r="G17" i="17"/>
  <c r="G209" i="17"/>
  <c r="G15" i="16"/>
  <c r="G56" i="17"/>
  <c r="AC57" i="1"/>
  <c r="G66" i="18"/>
  <c r="G190" i="17"/>
  <c r="G60" i="17"/>
  <c r="G28" i="17"/>
  <c r="G22" i="17"/>
  <c r="G140" i="17"/>
  <c r="T138" i="1" s="1"/>
  <c r="G110" i="17"/>
  <c r="G143" i="18"/>
  <c r="G38" i="18"/>
  <c r="G92" i="18"/>
  <c r="AC158" i="1"/>
  <c r="G181" i="18"/>
  <c r="G188" i="18"/>
  <c r="AC133" i="1"/>
  <c r="G153" i="18"/>
  <c r="AC91" i="1"/>
  <c r="G106" i="18"/>
  <c r="G193" i="18"/>
  <c r="G70" i="18"/>
  <c r="G62" i="18"/>
  <c r="G160" i="18"/>
  <c r="G177" i="18"/>
  <c r="AC126" i="1"/>
  <c r="G145" i="18"/>
  <c r="G128" i="18"/>
  <c r="AB35" i="1"/>
  <c r="G41" i="19"/>
  <c r="U39" i="1" s="1"/>
  <c r="G117" i="19"/>
  <c r="U115" i="1" s="1"/>
  <c r="G131" i="19"/>
  <c r="G50" i="19"/>
  <c r="G19" i="19"/>
  <c r="G90" i="19"/>
  <c r="G71" i="19"/>
  <c r="G9" i="17"/>
  <c r="G109" i="19"/>
  <c r="U107" i="1" s="1"/>
  <c r="G150" i="19"/>
  <c r="U148" i="1" s="1"/>
  <c r="G123" i="19"/>
  <c r="G37" i="19"/>
  <c r="G53" i="17"/>
  <c r="AB213" i="1"/>
  <c r="G215" i="19"/>
  <c r="AC209" i="1"/>
  <c r="G211" i="18"/>
  <c r="G205" i="2"/>
  <c r="AI205" i="1"/>
  <c r="G207" i="19"/>
  <c r="AB206" i="1"/>
  <c r="G208" i="19"/>
  <c r="AC222" i="1"/>
  <c r="G224" i="18"/>
  <c r="AB200" i="1"/>
  <c r="G202" i="19"/>
  <c r="G180" i="16"/>
  <c r="G158" i="16"/>
  <c r="AC87" i="1"/>
  <c r="G102" i="18"/>
  <c r="G167" i="17"/>
  <c r="G53" i="18"/>
  <c r="AC169" i="1"/>
  <c r="G194" i="18"/>
  <c r="G18" i="18"/>
  <c r="G114" i="18"/>
  <c r="G159" i="19"/>
  <c r="G171" i="18"/>
  <c r="G182" i="19"/>
  <c r="U180" i="1" s="1"/>
  <c r="G169" i="18"/>
  <c r="G155" i="18"/>
  <c r="G149" i="18"/>
  <c r="G161" i="19"/>
  <c r="G125" i="19"/>
  <c r="G160" i="19"/>
  <c r="G128" i="19"/>
  <c r="G157" i="19"/>
  <c r="AB197" i="1"/>
  <c r="G199" i="19"/>
  <c r="AC201" i="1"/>
  <c r="G203" i="18"/>
  <c r="AB216" i="1"/>
  <c r="G218" i="19"/>
  <c r="AC198" i="1"/>
  <c r="G200" i="18"/>
  <c r="AJ219" i="1"/>
  <c r="G221" i="18"/>
  <c r="V219" i="1" s="1"/>
  <c r="AB204" i="1"/>
  <c r="G206" i="19"/>
  <c r="AC220" i="1"/>
  <c r="G222" i="18"/>
  <c r="G199" i="17"/>
  <c r="T197" i="1" s="1"/>
  <c r="AC212" i="1"/>
  <c r="G214" i="18"/>
  <c r="AB212" i="1"/>
  <c r="G214" i="19"/>
  <c r="U212" i="1" s="1"/>
  <c r="G221" i="17"/>
  <c r="AC196" i="1"/>
  <c r="G198" i="18"/>
  <c r="AB202" i="1"/>
  <c r="G204" i="19"/>
  <c r="G196" i="17"/>
  <c r="AC218" i="1"/>
  <c r="G220" i="18"/>
  <c r="AC210" i="1"/>
  <c r="G212" i="18"/>
  <c r="G184" i="17"/>
  <c r="AB91" i="1"/>
  <c r="G106" i="19"/>
  <c r="G42" i="2"/>
  <c r="G8" i="17"/>
  <c r="G111" i="14"/>
  <c r="G105" i="17"/>
  <c r="G113" i="17"/>
  <c r="T111" i="1" s="1"/>
  <c r="G65" i="17"/>
  <c r="G96" i="17"/>
  <c r="G79" i="17"/>
  <c r="T77" i="1" s="1"/>
  <c r="G18" i="17"/>
  <c r="G126" i="17"/>
  <c r="T124" i="1" s="1"/>
  <c r="G68" i="17"/>
  <c r="G184" i="18"/>
  <c r="G103" i="17"/>
  <c r="T101" i="1" s="1"/>
  <c r="G177" i="17"/>
  <c r="AC24" i="1"/>
  <c r="G29" i="18"/>
  <c r="G148" i="18"/>
  <c r="G77" i="18"/>
  <c r="G44" i="18"/>
  <c r="G137" i="18"/>
  <c r="G52" i="18"/>
  <c r="G26" i="18"/>
  <c r="G133" i="18"/>
  <c r="G151" i="18"/>
  <c r="G152" i="18"/>
  <c r="G167" i="18"/>
  <c r="AB100" i="1"/>
  <c r="G115" i="19"/>
  <c r="G91" i="19"/>
  <c r="G102" i="19"/>
  <c r="G175" i="19"/>
  <c r="G143" i="19"/>
  <c r="G32" i="19"/>
  <c r="G10" i="19"/>
  <c r="U8" i="1" s="1"/>
  <c r="G56" i="19"/>
  <c r="U54" i="1" s="1"/>
  <c r="G23" i="19"/>
  <c r="G15" i="19"/>
  <c r="G85" i="19"/>
  <c r="G58" i="19"/>
  <c r="G96" i="19"/>
  <c r="G124" i="19"/>
  <c r="G173" i="19"/>
  <c r="G39" i="17"/>
  <c r="G99" i="17"/>
  <c r="G189" i="17"/>
  <c r="T187" i="1" s="1"/>
  <c r="AC206" i="1"/>
  <c r="G208" i="18"/>
  <c r="AB210" i="1"/>
  <c r="G212" i="19"/>
  <c r="G196" i="18"/>
  <c r="AB217" i="1"/>
  <c r="G219" i="19"/>
  <c r="AC216" i="1"/>
  <c r="G218" i="18"/>
  <c r="AB223" i="1"/>
  <c r="G225" i="19"/>
  <c r="G201" i="17"/>
  <c r="AC208" i="1"/>
  <c r="G210" i="18"/>
  <c r="G73" i="18"/>
  <c r="G192" i="19"/>
  <c r="U190" i="1" s="1"/>
  <c r="AB153" i="1"/>
  <c r="G176" i="19"/>
  <c r="G195" i="19"/>
  <c r="U193" i="1" s="1"/>
  <c r="G8" i="16"/>
  <c r="G151" i="2"/>
  <c r="G54" i="2"/>
  <c r="G162" i="2"/>
  <c r="G105" i="2"/>
  <c r="G45" i="2"/>
  <c r="G73" i="2"/>
  <c r="G121" i="2"/>
  <c r="G196" i="16"/>
  <c r="G100" i="16"/>
  <c r="G127" i="16"/>
  <c r="G25" i="16"/>
  <c r="G90" i="17"/>
  <c r="G129" i="16"/>
  <c r="G83" i="16"/>
  <c r="G72" i="17"/>
  <c r="G68" i="16"/>
  <c r="G69" i="17"/>
  <c r="G43" i="17"/>
  <c r="T41" i="1" s="1"/>
  <c r="G131" i="17"/>
  <c r="G135" i="17"/>
  <c r="T133" i="1" s="1"/>
  <c r="G62" i="17"/>
  <c r="T60" i="1" s="1"/>
  <c r="G93" i="17"/>
  <c r="G145" i="17"/>
  <c r="G114" i="17"/>
  <c r="T112" i="1" s="1"/>
  <c r="G70" i="17"/>
  <c r="G89" i="17"/>
  <c r="T87" i="1" s="1"/>
  <c r="G149" i="17"/>
  <c r="G143" i="17"/>
  <c r="T141" i="1" s="1"/>
  <c r="AC130" i="1"/>
  <c r="G150" i="18"/>
  <c r="G87" i="18"/>
  <c r="G64" i="18"/>
  <c r="G54" i="18"/>
  <c r="AC114" i="1"/>
  <c r="G132" i="18"/>
  <c r="G120" i="17"/>
  <c r="T118" i="1" s="1"/>
  <c r="G154" i="18"/>
  <c r="G72" i="18"/>
  <c r="AC41" i="1"/>
  <c r="G48" i="18"/>
  <c r="G159" i="18"/>
  <c r="G121" i="18"/>
  <c r="G165" i="18"/>
  <c r="G116" i="18"/>
  <c r="G110" i="18"/>
  <c r="G11" i="18"/>
  <c r="AB75" i="1"/>
  <c r="G87" i="19"/>
  <c r="U85" i="1" s="1"/>
  <c r="G161" i="18"/>
  <c r="G15" i="18"/>
  <c r="G55" i="19"/>
  <c r="U53" i="1" s="1"/>
  <c r="G94" i="19"/>
  <c r="G170" i="19"/>
  <c r="U168" i="1" s="1"/>
  <c r="G97" i="19"/>
  <c r="U95" i="1" s="1"/>
  <c r="G112" i="19"/>
  <c r="G108" i="19"/>
  <c r="G152" i="19"/>
  <c r="G42" i="19"/>
  <c r="U40" i="1" s="1"/>
  <c r="G77" i="19"/>
  <c r="G39" i="19"/>
  <c r="G88" i="19"/>
  <c r="G60" i="19"/>
  <c r="U58" i="1" s="1"/>
  <c r="G181" i="19"/>
  <c r="G64" i="17"/>
  <c r="T62" i="1" s="1"/>
  <c r="AB222" i="1"/>
  <c r="G224" i="19"/>
  <c r="AC204" i="1"/>
  <c r="G206" i="18"/>
  <c r="AB211" i="1"/>
  <c r="G213" i="19"/>
  <c r="G200" i="17"/>
  <c r="AC223" i="1"/>
  <c r="G225" i="18"/>
  <c r="AB209" i="1"/>
  <c r="G211" i="19"/>
  <c r="AC221" i="1"/>
  <c r="G223" i="18"/>
  <c r="AB207" i="1"/>
  <c r="G209" i="19"/>
  <c r="AC211" i="1"/>
  <c r="G213" i="18"/>
  <c r="G38" i="2"/>
  <c r="G134" i="2"/>
  <c r="G194" i="14"/>
  <c r="G95" i="14"/>
  <c r="G127" i="17"/>
  <c r="T125" i="1" s="1"/>
  <c r="G125" i="17"/>
  <c r="G35" i="14"/>
  <c r="G160" i="14"/>
  <c r="G126" i="18"/>
  <c r="G150" i="17"/>
  <c r="G115" i="17"/>
  <c r="T113" i="1" s="1"/>
  <c r="G119" i="17"/>
  <c r="G50" i="17"/>
  <c r="G59" i="17"/>
  <c r="T57" i="1" s="1"/>
  <c r="G61" i="17"/>
  <c r="T59" i="1" s="1"/>
  <c r="G118" i="18"/>
  <c r="G162" i="18"/>
  <c r="G24" i="18"/>
  <c r="G164" i="18"/>
  <c r="G190" i="18"/>
  <c r="G25" i="18"/>
  <c r="G113" i="18"/>
  <c r="G138" i="18"/>
  <c r="G129" i="18"/>
  <c r="G136" i="18"/>
  <c r="G183" i="18"/>
  <c r="G108" i="18"/>
  <c r="G42" i="18"/>
  <c r="G125" i="18"/>
  <c r="AB28" i="1"/>
  <c r="G34" i="19"/>
  <c r="G86" i="19"/>
  <c r="U84" i="1" s="1"/>
  <c r="AB167" i="1"/>
  <c r="G191" i="19"/>
  <c r="G178" i="19"/>
  <c r="G89" i="19"/>
  <c r="G64" i="19"/>
  <c r="U62" i="1" s="1"/>
  <c r="G100" i="19"/>
  <c r="G169" i="19"/>
  <c r="G30" i="19"/>
  <c r="G14" i="19"/>
  <c r="G24" i="19"/>
  <c r="G107" i="14"/>
  <c r="AB220" i="1"/>
  <c r="G222" i="19"/>
  <c r="U220" i="1" s="1"/>
  <c r="AC202" i="1"/>
  <c r="G204" i="18"/>
  <c r="AJ205" i="1"/>
  <c r="G207" i="18"/>
  <c r="V205" i="1" s="1"/>
  <c r="AB203" i="1"/>
  <c r="G205" i="19"/>
  <c r="AC207" i="1"/>
  <c r="G209" i="18"/>
  <c r="AB201" i="1"/>
  <c r="G203" i="19"/>
  <c r="AC213" i="1"/>
  <c r="G215" i="18"/>
  <c r="AB199" i="1"/>
  <c r="G201" i="19"/>
  <c r="AC203" i="1"/>
  <c r="G205" i="18"/>
  <c r="G9" i="14"/>
  <c r="G179" i="17"/>
  <c r="T177" i="1" s="1"/>
  <c r="G26" i="17"/>
  <c r="T24" i="1" s="1"/>
  <c r="G107" i="17"/>
  <c r="T105" i="1" s="1"/>
  <c r="G86" i="17"/>
  <c r="T84" i="1" s="1"/>
  <c r="G192" i="18"/>
  <c r="G74" i="18"/>
  <c r="G32" i="18"/>
  <c r="G63" i="18"/>
  <c r="G172" i="18"/>
  <c r="AC138" i="1"/>
  <c r="G158" i="18"/>
  <c r="AC122" i="1"/>
  <c r="G140" i="18"/>
  <c r="G151" i="19"/>
  <c r="U149" i="1" s="1"/>
  <c r="G61" i="19"/>
  <c r="U59" i="1" s="1"/>
  <c r="G124" i="18"/>
  <c r="G68" i="18"/>
  <c r="G12" i="18"/>
  <c r="G63" i="19"/>
  <c r="G22" i="19"/>
  <c r="G78" i="19"/>
  <c r="G45" i="19"/>
  <c r="U43" i="1" s="1"/>
  <c r="AB162" i="1"/>
  <c r="G186" i="19"/>
  <c r="G81" i="19"/>
  <c r="G44" i="19"/>
  <c r="G92" i="19"/>
  <c r="G74" i="19"/>
  <c r="U72" i="1" s="1"/>
  <c r="G148" i="19"/>
  <c r="U146" i="1" s="1"/>
  <c r="G164" i="19"/>
  <c r="U162" i="1" s="1"/>
  <c r="G130" i="19"/>
  <c r="G46" i="19"/>
  <c r="G65" i="19"/>
  <c r="G38" i="19"/>
  <c r="G182" i="14"/>
  <c r="G158" i="17"/>
  <c r="G76" i="17"/>
  <c r="T74" i="1" s="1"/>
  <c r="G118" i="17"/>
  <c r="AJ215" i="1"/>
  <c r="G217" i="18"/>
  <c r="V215" i="1" s="1"/>
  <c r="AB218" i="1"/>
  <c r="G220" i="19"/>
  <c r="AC200" i="1"/>
  <c r="G202" i="18"/>
  <c r="G197" i="19"/>
  <c r="U195" i="1" s="1"/>
  <c r="AC199" i="1"/>
  <c r="G201" i="18"/>
  <c r="AC197" i="1"/>
  <c r="G199" i="18"/>
  <c r="AJ214" i="1"/>
  <c r="G216" i="18"/>
  <c r="V214" i="1" s="1"/>
  <c r="G224" i="17"/>
  <c r="G197" i="18"/>
  <c r="G9" i="2"/>
  <c r="G172" i="2"/>
  <c r="G8" i="18"/>
  <c r="G123" i="2"/>
  <c r="G117" i="2"/>
  <c r="G101" i="2"/>
  <c r="G40" i="16"/>
  <c r="G115" i="14"/>
  <c r="G122" i="16"/>
  <c r="G135" i="16"/>
  <c r="G95" i="16"/>
  <c r="G133" i="16"/>
  <c r="G162" i="16"/>
  <c r="G162" i="17"/>
  <c r="T160" i="1" s="1"/>
  <c r="G79" i="14"/>
  <c r="G120" i="14"/>
  <c r="G174" i="17"/>
  <c r="G85" i="17"/>
  <c r="T83" i="1" s="1"/>
  <c r="G148" i="17"/>
  <c r="T146" i="1" s="1"/>
  <c r="G13" i="17"/>
  <c r="AC69" i="1"/>
  <c r="G80" i="18"/>
  <c r="G23" i="17"/>
  <c r="G46" i="17"/>
  <c r="T44" i="1" s="1"/>
  <c r="G136" i="17"/>
  <c r="G142" i="17"/>
  <c r="G33" i="17"/>
  <c r="T31" i="1" s="1"/>
  <c r="G42" i="17"/>
  <c r="T40" i="1" s="1"/>
  <c r="G121" i="17"/>
  <c r="T119" i="1" s="1"/>
  <c r="G124" i="17"/>
  <c r="G71" i="18"/>
  <c r="G178" i="18"/>
  <c r="G19" i="18"/>
  <c r="G35" i="18"/>
  <c r="G180" i="18"/>
  <c r="G104" i="18"/>
  <c r="G85" i="18"/>
  <c r="G83" i="18"/>
  <c r="G120" i="18"/>
  <c r="AC28" i="1"/>
  <c r="G34" i="18"/>
  <c r="G14" i="18"/>
  <c r="V12" i="1" s="1"/>
  <c r="G30" i="18"/>
  <c r="G136" i="19"/>
  <c r="G98" i="18"/>
  <c r="G156" i="18"/>
  <c r="G154" i="19"/>
  <c r="G17" i="19"/>
  <c r="U15" i="1" s="1"/>
  <c r="G127" i="19"/>
  <c r="U125" i="1" s="1"/>
  <c r="G36" i="19"/>
  <c r="G141" i="19"/>
  <c r="G28" i="19"/>
  <c r="G194" i="19"/>
  <c r="G12" i="19"/>
  <c r="G72" i="19"/>
  <c r="AB24" i="1"/>
  <c r="G29" i="19"/>
  <c r="U27" i="1" s="1"/>
  <c r="G84" i="19"/>
  <c r="G54" i="19"/>
  <c r="U52" i="1" s="1"/>
  <c r="G98" i="19"/>
  <c r="G171" i="19"/>
  <c r="G153" i="19"/>
  <c r="G119" i="19"/>
  <c r="G26" i="19"/>
  <c r="U24" i="1" s="1"/>
  <c r="G134" i="19"/>
  <c r="U132" i="1" s="1"/>
  <c r="G53" i="19"/>
  <c r="U51" i="1" s="1"/>
  <c r="G163" i="19"/>
  <c r="G73" i="17"/>
  <c r="T71" i="1" s="1"/>
  <c r="G116" i="17"/>
  <c r="T114" i="1" s="1"/>
  <c r="G144" i="17"/>
  <c r="T142" i="1" s="1"/>
  <c r="AB221" i="1"/>
  <c r="G223" i="19"/>
  <c r="U221" i="1" s="1"/>
  <c r="AC217" i="1"/>
  <c r="G219" i="18"/>
  <c r="AB208" i="1"/>
  <c r="G210" i="19"/>
  <c r="G203" i="17"/>
  <c r="T201" i="1" s="1"/>
  <c r="G222" i="17"/>
  <c r="T220" i="1" s="1"/>
  <c r="G174" i="2"/>
  <c r="G106" i="2"/>
  <c r="G195" i="2"/>
  <c r="G30" i="2"/>
  <c r="G145" i="2"/>
  <c r="G70" i="2"/>
  <c r="G65" i="2"/>
  <c r="G43" i="2"/>
  <c r="G140" i="2"/>
  <c r="G131" i="2"/>
  <c r="G164" i="2"/>
  <c r="G20" i="2"/>
  <c r="G25" i="2"/>
  <c r="G142" i="2"/>
  <c r="G69" i="2"/>
  <c r="G111" i="2"/>
  <c r="G66" i="2"/>
  <c r="G170" i="2"/>
  <c r="G52" i="2"/>
  <c r="G12" i="2"/>
  <c r="G29" i="2"/>
  <c r="G173" i="2"/>
  <c r="G147" i="2"/>
  <c r="G197" i="2"/>
  <c r="G163" i="2"/>
  <c r="G99" i="2"/>
  <c r="G200" i="2"/>
  <c r="G114" i="2"/>
  <c r="G76" i="2"/>
  <c r="G56" i="2"/>
  <c r="G34" i="2"/>
  <c r="G165" i="2"/>
  <c r="G78" i="2"/>
  <c r="G55" i="2"/>
  <c r="Y209" i="1"/>
  <c r="G211" i="2"/>
  <c r="G26" i="2"/>
  <c r="G186" i="2"/>
  <c r="G103" i="2"/>
  <c r="Y217" i="1"/>
  <c r="G219" i="2"/>
  <c r="Y212" i="1"/>
  <c r="G214" i="2"/>
  <c r="G185" i="2"/>
  <c r="G188" i="2"/>
  <c r="G80" i="2"/>
  <c r="G49" i="2"/>
  <c r="G27" i="2"/>
  <c r="G187" i="2"/>
  <c r="G110" i="2"/>
  <c r="G124" i="2"/>
  <c r="G189" i="2"/>
  <c r="G16" i="2"/>
  <c r="G32" i="2"/>
  <c r="G176" i="2"/>
  <c r="G154" i="2"/>
  <c r="G87" i="2"/>
  <c r="G15" i="2"/>
  <c r="AF205" i="1"/>
  <c r="G207" i="2"/>
  <c r="R205" i="1" s="1"/>
  <c r="Y196" i="1"/>
  <c r="G198" i="2"/>
  <c r="G212" i="2"/>
  <c r="Y201" i="1"/>
  <c r="G203" i="2"/>
  <c r="AF215" i="1"/>
  <c r="G217" i="2"/>
  <c r="R215" i="1" s="1"/>
  <c r="G225" i="2"/>
  <c r="Y129" i="1"/>
  <c r="G149" i="2"/>
  <c r="G178" i="2"/>
  <c r="Y81" i="1"/>
  <c r="G95" i="2"/>
  <c r="G19" i="2"/>
  <c r="G158" i="2"/>
  <c r="G191" i="2"/>
  <c r="G10" i="2"/>
  <c r="G116" i="2"/>
  <c r="G160" i="2"/>
  <c r="G60" i="2"/>
  <c r="G152" i="2"/>
  <c r="G83" i="2"/>
  <c r="Y200" i="1"/>
  <c r="G202" i="2"/>
  <c r="Y222" i="1"/>
  <c r="G224" i="2"/>
  <c r="Y213" i="1"/>
  <c r="G215" i="2"/>
  <c r="Y208" i="1"/>
  <c r="G210" i="2"/>
  <c r="Y71" i="1"/>
  <c r="G82" i="2"/>
  <c r="G17" i="2"/>
  <c r="G104" i="2"/>
  <c r="G126" i="2"/>
  <c r="G182" i="2"/>
  <c r="G72" i="2"/>
  <c r="G90" i="2"/>
  <c r="G61" i="2"/>
  <c r="G190" i="2"/>
  <c r="G135" i="2"/>
  <c r="G39" i="2"/>
  <c r="G67" i="2"/>
  <c r="Y197" i="1"/>
  <c r="G199" i="2"/>
  <c r="G222" i="2"/>
  <c r="Y76" i="1"/>
  <c r="G89" i="2"/>
  <c r="G143" i="2"/>
  <c r="G93" i="2"/>
  <c r="G175" i="2"/>
  <c r="G118" i="2"/>
  <c r="G119" i="2"/>
  <c r="G23" i="2"/>
  <c r="G51" i="2"/>
  <c r="G208" i="2"/>
  <c r="G218" i="2"/>
  <c r="Y204" i="1"/>
  <c r="G206" i="2"/>
  <c r="G167" i="2"/>
  <c r="G79" i="2"/>
  <c r="G120" i="2"/>
  <c r="G184" i="2"/>
  <c r="Y139" i="1"/>
  <c r="G159" i="2"/>
  <c r="G91" i="2"/>
  <c r="G107" i="2"/>
  <c r="G86" i="2"/>
  <c r="G14" i="2"/>
  <c r="G28" i="2"/>
  <c r="G137" i="2"/>
  <c r="G177" i="2"/>
  <c r="G58" i="2"/>
  <c r="G155" i="2"/>
  <c r="G85" i="2"/>
  <c r="G96" i="2"/>
  <c r="G57" i="2"/>
  <c r="AF214" i="1"/>
  <c r="G216" i="2"/>
  <c r="R214" i="1" s="1"/>
  <c r="Y221" i="1"/>
  <c r="G223" i="2"/>
  <c r="Y218" i="1"/>
  <c r="G220" i="2"/>
  <c r="G129" i="2"/>
  <c r="Y16" i="1"/>
  <c r="G21" i="2"/>
  <c r="G97" i="2"/>
  <c r="G183" i="2"/>
  <c r="Y37" i="1"/>
  <c r="G44" i="2"/>
  <c r="G100" i="2"/>
  <c r="G84" i="2"/>
  <c r="G161" i="2"/>
  <c r="G179" i="2"/>
  <c r="G127" i="2"/>
  <c r="G128" i="2"/>
  <c r="G31" i="2"/>
  <c r="G59" i="2"/>
  <c r="G168" i="2"/>
  <c r="G150" i="2"/>
  <c r="G108" i="2"/>
  <c r="G64" i="2"/>
  <c r="G138" i="2"/>
  <c r="G77" i="2"/>
  <c r="G36" i="2"/>
  <c r="G41" i="2"/>
  <c r="G213" i="2"/>
  <c r="AF219" i="1"/>
  <c r="G221" i="2"/>
  <c r="R219" i="1" s="1"/>
  <c r="G196" i="14"/>
  <c r="G43" i="14"/>
  <c r="G145" i="14"/>
  <c r="G142" i="14"/>
  <c r="G144" i="14"/>
  <c r="G159" i="14"/>
  <c r="G69" i="16"/>
  <c r="G115" i="16"/>
  <c r="G48" i="16"/>
  <c r="G60" i="16"/>
  <c r="G165" i="16"/>
  <c r="G146" i="16"/>
  <c r="G28" i="16"/>
  <c r="G155" i="16"/>
  <c r="G116" i="16"/>
  <c r="G131" i="16"/>
  <c r="G16" i="16"/>
  <c r="G53" i="16"/>
  <c r="G189" i="16"/>
  <c r="G82" i="16"/>
  <c r="G85" i="16"/>
  <c r="G172" i="16"/>
  <c r="G119" i="16"/>
  <c r="G186" i="16"/>
  <c r="G121" i="16"/>
  <c r="G166" i="16"/>
  <c r="G142" i="16"/>
  <c r="G99" i="16"/>
  <c r="G54" i="16"/>
  <c r="G128" i="16"/>
  <c r="G59" i="16"/>
  <c r="G66" i="16"/>
  <c r="G150" i="16"/>
  <c r="G107" i="16"/>
  <c r="G20" i="16"/>
  <c r="G174" i="16"/>
  <c r="G72" i="16"/>
  <c r="G64" i="16"/>
  <c r="G132" i="16"/>
  <c r="G38" i="16"/>
  <c r="G90" i="16"/>
  <c r="G50" i="16"/>
  <c r="G96" i="16"/>
  <c r="G51" i="16"/>
  <c r="G78" i="16"/>
  <c r="G32" i="16"/>
  <c r="G120" i="16"/>
  <c r="G57" i="16"/>
  <c r="G169" i="16"/>
  <c r="G71" i="16"/>
  <c r="G22" i="16"/>
  <c r="G10" i="16"/>
  <c r="G27" i="16"/>
  <c r="G34" i="16"/>
  <c r="G44" i="14"/>
  <c r="G132" i="14"/>
  <c r="G97" i="14"/>
  <c r="G125" i="14"/>
  <c r="G77" i="14"/>
  <c r="G112" i="14"/>
  <c r="G89" i="14"/>
  <c r="S87" i="1" s="1"/>
  <c r="G183" i="14"/>
  <c r="S181" i="1" s="1"/>
  <c r="AG87" i="1"/>
  <c r="G82" i="14"/>
  <c r="G163" i="14"/>
  <c r="G130" i="14"/>
  <c r="G32" i="14"/>
  <c r="G108" i="14"/>
  <c r="S106" i="1" s="1"/>
  <c r="G70" i="14"/>
  <c r="S68" i="1" s="1"/>
  <c r="G101" i="14"/>
  <c r="S99" i="1" s="1"/>
  <c r="Z122" i="1"/>
  <c r="G140" i="14"/>
  <c r="G131" i="14"/>
  <c r="G103" i="14"/>
  <c r="G20" i="14"/>
  <c r="G126" i="14"/>
  <c r="Z116" i="1"/>
  <c r="G134" i="14"/>
  <c r="S132" i="1" s="1"/>
  <c r="Z222" i="1"/>
  <c r="G224" i="14"/>
  <c r="Z223" i="1"/>
  <c r="G225" i="14"/>
  <c r="Z213" i="1"/>
  <c r="G215" i="14"/>
  <c r="S213" i="1" s="1"/>
  <c r="G137" i="14"/>
  <c r="S135" i="1" s="1"/>
  <c r="Z217" i="1"/>
  <c r="G219" i="14"/>
  <c r="Z207" i="1"/>
  <c r="G209" i="14"/>
  <c r="Z197" i="1"/>
  <c r="G199" i="14"/>
  <c r="Z209" i="1"/>
  <c r="G211" i="14"/>
  <c r="S209" i="1" s="1"/>
  <c r="Z199" i="1"/>
  <c r="G201" i="14"/>
  <c r="Z135" i="1"/>
  <c r="G155" i="14"/>
  <c r="G39" i="14"/>
  <c r="G179" i="14"/>
  <c r="S177" i="1" s="1"/>
  <c r="G69" i="14"/>
  <c r="Z211" i="1"/>
  <c r="G213" i="14"/>
  <c r="Z201" i="1"/>
  <c r="G203" i="14"/>
  <c r="Z164" i="1"/>
  <c r="G188" i="14"/>
  <c r="Z141" i="1"/>
  <c r="G161" i="14"/>
  <c r="S159" i="1" s="1"/>
  <c r="Z70" i="1"/>
  <c r="G81" i="14"/>
  <c r="G21" i="14"/>
  <c r="G72" i="14"/>
  <c r="Z203" i="1"/>
  <c r="G205" i="14"/>
  <c r="Z216" i="1"/>
  <c r="G218" i="14"/>
  <c r="S216" i="1" s="1"/>
  <c r="G62" i="14"/>
  <c r="S60" i="1" s="1"/>
  <c r="Z160" i="1"/>
  <c r="G184" i="14"/>
  <c r="G102" i="14"/>
  <c r="G17" i="14"/>
  <c r="G162" i="14"/>
  <c r="G66" i="14"/>
  <c r="S64" i="1" s="1"/>
  <c r="Z218" i="1"/>
  <c r="G220" i="14"/>
  <c r="S218" i="1" s="1"/>
  <c r="G128" i="14"/>
  <c r="G172" i="14"/>
  <c r="G76" i="14"/>
  <c r="Z220" i="1"/>
  <c r="G222" i="14"/>
  <c r="Z210" i="1"/>
  <c r="G212" i="14"/>
  <c r="S210" i="1" s="1"/>
  <c r="Z75" i="1"/>
  <c r="G87" i="14"/>
  <c r="G8" i="14"/>
  <c r="AG67" i="1"/>
  <c r="G42" i="14"/>
  <c r="Z202" i="1"/>
  <c r="G204" i="14"/>
  <c r="S202" i="1" s="1"/>
  <c r="Z221" i="1"/>
  <c r="G223" i="14"/>
  <c r="S221" i="1" s="1"/>
  <c r="G94" i="16"/>
  <c r="G13" i="16"/>
  <c r="AD220" i="1"/>
  <c r="G222" i="16"/>
  <c r="AD202" i="1"/>
  <c r="G204" i="16"/>
  <c r="W202" i="1" s="1"/>
  <c r="AK205" i="1"/>
  <c r="G207" i="16"/>
  <c r="W205" i="1" s="1"/>
  <c r="AD200" i="1"/>
  <c r="G202" i="16"/>
  <c r="W200" i="1" s="1"/>
  <c r="AD206" i="1"/>
  <c r="G208" i="16"/>
  <c r="W206" i="1" s="1"/>
  <c r="AD139" i="1"/>
  <c r="G159" i="16"/>
  <c r="W157" i="1" s="1"/>
  <c r="G157" i="16"/>
  <c r="G141" i="16"/>
  <c r="G160" i="16"/>
  <c r="G84" i="16"/>
  <c r="W82" i="1" s="1"/>
  <c r="G37" i="16"/>
  <c r="G44" i="16"/>
  <c r="G143" i="16"/>
  <c r="G149" i="16"/>
  <c r="W147" i="1" s="1"/>
  <c r="G65" i="16"/>
  <c r="G70" i="16"/>
  <c r="G190" i="16"/>
  <c r="G75" i="16"/>
  <c r="W73" i="1" s="1"/>
  <c r="G80" i="16"/>
  <c r="G176" i="16"/>
  <c r="W174" i="1" s="1"/>
  <c r="G11" i="16"/>
  <c r="AD212" i="1"/>
  <c r="G214" i="16"/>
  <c r="AK215" i="1"/>
  <c r="G217" i="16"/>
  <c r="W215" i="1" s="1"/>
  <c r="G197" i="16"/>
  <c r="AD198" i="1"/>
  <c r="G200" i="16"/>
  <c r="G136" i="16"/>
  <c r="G167" i="16"/>
  <c r="AD204" i="1"/>
  <c r="G206" i="16"/>
  <c r="AD211" i="1"/>
  <c r="G213" i="16"/>
  <c r="G12" i="16"/>
  <c r="G14" i="16"/>
  <c r="G173" i="16"/>
  <c r="G109" i="16"/>
  <c r="W107" i="1" s="1"/>
  <c r="G33" i="16"/>
  <c r="G29" i="16"/>
  <c r="G191" i="16"/>
  <c r="G43" i="16"/>
  <c r="G35" i="16"/>
  <c r="G156" i="16"/>
  <c r="G161" i="16"/>
  <c r="AD196" i="1"/>
  <c r="G198" i="16"/>
  <c r="AD201" i="1"/>
  <c r="G203" i="16"/>
  <c r="G49" i="16"/>
  <c r="G46" i="16"/>
  <c r="G152" i="16"/>
  <c r="G168" i="16"/>
  <c r="G104" i="16"/>
  <c r="W102" i="1" s="1"/>
  <c r="G18" i="16"/>
  <c r="G137" i="16"/>
  <c r="W135" i="1" s="1"/>
  <c r="G79" i="16"/>
  <c r="G125" i="16"/>
  <c r="G134" i="16"/>
  <c r="G178" i="16"/>
  <c r="W176" i="1" s="1"/>
  <c r="AD209" i="1"/>
  <c r="G211" i="16"/>
  <c r="W209" i="1" s="1"/>
  <c r="AD199" i="1"/>
  <c r="G201" i="16"/>
  <c r="AK214" i="1"/>
  <c r="G216" i="16"/>
  <c r="W214" i="1" s="1"/>
  <c r="AD203" i="1"/>
  <c r="G205" i="16"/>
  <c r="AD219" i="1"/>
  <c r="G221" i="16"/>
  <c r="W219" i="1" s="1"/>
  <c r="G61" i="16"/>
  <c r="G112" i="16"/>
  <c r="G55" i="16"/>
  <c r="G171" i="16"/>
  <c r="G138" i="16"/>
  <c r="G19" i="16"/>
  <c r="G139" i="16"/>
  <c r="G89" i="16"/>
  <c r="W87" i="1" s="1"/>
  <c r="G45" i="16"/>
  <c r="AD207" i="1"/>
  <c r="G209" i="16"/>
  <c r="AD197" i="1"/>
  <c r="G199" i="16"/>
  <c r="AD223" i="1"/>
  <c r="G225" i="16"/>
  <c r="G98" i="16"/>
  <c r="W96" i="1" s="1"/>
  <c r="G87" i="16"/>
  <c r="G144" i="16"/>
  <c r="G92" i="16"/>
  <c r="AD77" i="1"/>
  <c r="G91" i="16"/>
  <c r="G108" i="16"/>
  <c r="G123" i="16"/>
  <c r="G148" i="16"/>
  <c r="W146" i="1" s="1"/>
  <c r="G188" i="16"/>
  <c r="G88" i="16"/>
  <c r="W86" i="1" s="1"/>
  <c r="G147" i="16"/>
  <c r="G117" i="16"/>
  <c r="G154" i="16"/>
  <c r="G101" i="16"/>
  <c r="G164" i="16"/>
  <c r="G52" i="16"/>
  <c r="W50" i="1" s="1"/>
  <c r="G126" i="16"/>
  <c r="G105" i="16"/>
  <c r="G170" i="16"/>
  <c r="W168" i="1" s="1"/>
  <c r="G140" i="16"/>
  <c r="AD217" i="1"/>
  <c r="G219" i="16"/>
  <c r="AD218" i="1"/>
  <c r="G220" i="16"/>
  <c r="W218" i="1" s="1"/>
  <c r="AD216" i="1"/>
  <c r="G218" i="16"/>
  <c r="W216" i="1" s="1"/>
  <c r="AD221" i="1"/>
  <c r="G223" i="16"/>
  <c r="G24" i="16"/>
  <c r="G86" i="16"/>
  <c r="G26" i="16"/>
  <c r="G184" i="16"/>
  <c r="W182" i="1" s="1"/>
  <c r="G195" i="16"/>
  <c r="G114" i="16"/>
  <c r="G41" i="16"/>
  <c r="G73" i="16"/>
  <c r="G62" i="16"/>
  <c r="G124" i="16"/>
  <c r="G63" i="16"/>
  <c r="G193" i="16"/>
  <c r="W191" i="1" s="1"/>
  <c r="G9" i="16"/>
  <c r="G76" i="16"/>
  <c r="G153" i="16"/>
  <c r="G182" i="16"/>
  <c r="G185" i="16"/>
  <c r="G23" i="16"/>
  <c r="W21" i="1" s="1"/>
  <c r="G97" i="16"/>
  <c r="G111" i="16"/>
  <c r="W109" i="1" s="1"/>
  <c r="G181" i="16"/>
  <c r="G36" i="16"/>
  <c r="G106" i="16"/>
  <c r="G113" i="16"/>
  <c r="G183" i="16"/>
  <c r="AD213" i="1"/>
  <c r="G215" i="16"/>
  <c r="W213" i="1" s="1"/>
  <c r="AD210" i="1"/>
  <c r="G212" i="16"/>
  <c r="AD208" i="1"/>
  <c r="G210" i="16"/>
  <c r="AD222" i="1"/>
  <c r="G224" i="16"/>
  <c r="AA201" i="1"/>
  <c r="AA210" i="1"/>
  <c r="AA142" i="1"/>
  <c r="AA166" i="1"/>
  <c r="T109" i="1"/>
  <c r="T72" i="1"/>
  <c r="T99" i="1"/>
  <c r="AA206" i="1"/>
  <c r="AA197" i="1"/>
  <c r="AJ158" i="1"/>
  <c r="T80" i="1"/>
  <c r="T85" i="1"/>
  <c r="T14" i="1"/>
  <c r="T110" i="1"/>
  <c r="T10" i="1"/>
  <c r="T213" i="1"/>
  <c r="AA219" i="1"/>
  <c r="AA209" i="1"/>
  <c r="T29" i="1"/>
  <c r="AA51" i="1"/>
  <c r="T94" i="1"/>
  <c r="T139" i="1"/>
  <c r="T27" i="1"/>
  <c r="T23" i="1"/>
  <c r="T15" i="1"/>
  <c r="AA199" i="1"/>
  <c r="T199" i="1"/>
  <c r="AA60" i="1"/>
  <c r="T52" i="1"/>
  <c r="AA68" i="1"/>
  <c r="T89" i="1"/>
  <c r="AA202" i="1"/>
  <c r="T90" i="1"/>
  <c r="T30" i="1"/>
  <c r="T86" i="1"/>
  <c r="AA104" i="1"/>
  <c r="AA43" i="1"/>
  <c r="AD66" i="1"/>
  <c r="AA156" i="1"/>
  <c r="T164" i="1"/>
  <c r="T130" i="1"/>
  <c r="T100" i="1"/>
  <c r="T45" i="1"/>
  <c r="T53" i="1"/>
  <c r="T195" i="1"/>
  <c r="AA223" i="1"/>
  <c r="T223" i="1"/>
  <c r="AA222" i="1"/>
  <c r="T189" i="1"/>
  <c r="T42" i="1"/>
  <c r="AD163" i="1"/>
  <c r="AD53" i="1"/>
  <c r="T144" i="1"/>
  <c r="AA196" i="1"/>
  <c r="T196" i="1"/>
  <c r="T131" i="1"/>
  <c r="T95" i="1"/>
  <c r="T47" i="1"/>
  <c r="T8" i="1"/>
  <c r="AA205" i="1"/>
  <c r="J205" i="1" s="1" a="1"/>
  <c r="J205" i="1" s="1"/>
  <c r="K205" i="1" s="1"/>
  <c r="T205" i="1"/>
  <c r="Y27" i="1"/>
  <c r="Z80" i="1"/>
  <c r="Z167" i="1"/>
  <c r="Z64" i="1"/>
  <c r="AD63" i="1"/>
  <c r="AF11" i="1"/>
  <c r="AK40" i="1"/>
  <c r="AD27" i="1"/>
  <c r="AF28" i="1"/>
  <c r="AG141" i="1"/>
  <c r="AD138" i="1"/>
  <c r="AH156" i="1"/>
  <c r="AH114" i="1"/>
  <c r="Y59" i="1"/>
  <c r="U28" i="1"/>
  <c r="AH61" i="1"/>
  <c r="AF90" i="1"/>
  <c r="T198" i="1"/>
  <c r="AI102" i="1"/>
  <c r="AI93" i="1"/>
  <c r="AD44" i="1"/>
  <c r="AK37" i="1"/>
  <c r="AH74" i="1"/>
  <c r="AA116" i="1"/>
  <c r="T75" i="1"/>
  <c r="U114" i="1"/>
  <c r="AF145" i="1"/>
  <c r="AG114" i="1"/>
  <c r="Y92" i="1"/>
  <c r="Y10" i="1"/>
  <c r="AF19" i="1"/>
  <c r="AD67" i="1"/>
  <c r="T78" i="1"/>
  <c r="T28" i="1"/>
  <c r="T162" i="1"/>
  <c r="AA147" i="1"/>
  <c r="Z35" i="1"/>
  <c r="AD21" i="1"/>
  <c r="AK18" i="1"/>
  <c r="AK70" i="1"/>
  <c r="AC30" i="1"/>
  <c r="T19" i="1"/>
  <c r="AC66" i="1"/>
  <c r="T61" i="1"/>
  <c r="T68" i="1"/>
  <c r="T55" i="1"/>
  <c r="T34" i="1"/>
  <c r="AK98" i="1"/>
  <c r="U141" i="1"/>
  <c r="AF63" i="1"/>
  <c r="T36" i="1"/>
  <c r="T184" i="1"/>
  <c r="AF170" i="1"/>
  <c r="T65" i="1"/>
  <c r="T179" i="1"/>
  <c r="AG140" i="1"/>
  <c r="AA134" i="1"/>
  <c r="AH62" i="1"/>
  <c r="AH64" i="1"/>
  <c r="T208" i="1"/>
  <c r="U23" i="1"/>
  <c r="U82" i="1"/>
  <c r="AB169" i="1"/>
  <c r="U81" i="1"/>
  <c r="U192" i="1"/>
  <c r="AB111" i="1"/>
  <c r="AI7" i="1"/>
  <c r="AB146" i="1"/>
  <c r="AI103" i="1"/>
  <c r="AB166" i="1"/>
  <c r="U205" i="1"/>
  <c r="U96" i="1"/>
  <c r="AH8" i="1"/>
  <c r="U111" i="1"/>
  <c r="AI29" i="1"/>
  <c r="T154" i="1"/>
  <c r="AA81" i="1"/>
  <c r="T98" i="1"/>
  <c r="T185" i="1"/>
  <c r="T20" i="1"/>
  <c r="Y116" i="1"/>
  <c r="Z146" i="1"/>
  <c r="Z17" i="1"/>
  <c r="AD119" i="1"/>
  <c r="Z118" i="1"/>
  <c r="AI63" i="1"/>
  <c r="AF130" i="1"/>
  <c r="T143" i="1"/>
  <c r="T102" i="1"/>
  <c r="AF13" i="1"/>
  <c r="AF110" i="1"/>
  <c r="Y126" i="1"/>
  <c r="AD127" i="1"/>
  <c r="U103" i="1"/>
  <c r="U116" i="1"/>
  <c r="AJ81" i="1"/>
  <c r="AJ125" i="1"/>
  <c r="AH116" i="1"/>
  <c r="T54" i="1"/>
  <c r="AA161" i="1"/>
  <c r="T26" i="1"/>
  <c r="T135" i="1"/>
  <c r="Y156" i="1"/>
  <c r="T6" i="1"/>
  <c r="AD58" i="1"/>
  <c r="AD103" i="1"/>
  <c r="AK33" i="1"/>
  <c r="AD152" i="1"/>
  <c r="T159" i="1"/>
  <c r="AA8" i="1"/>
  <c r="AA137" i="1"/>
  <c r="T49" i="1"/>
  <c r="AI167" i="1"/>
  <c r="AJ99" i="1"/>
  <c r="AJ54" i="1"/>
  <c r="AC40" i="1"/>
  <c r="V149" i="1"/>
  <c r="U159" i="1"/>
  <c r="U171" i="1"/>
  <c r="AG80" i="1"/>
  <c r="T88" i="1"/>
  <c r="T148" i="1"/>
  <c r="T107" i="1"/>
  <c r="AA149" i="1"/>
  <c r="T81" i="1"/>
  <c r="T136" i="1"/>
  <c r="AB68" i="1"/>
  <c r="AF120" i="1"/>
  <c r="Y85" i="1"/>
  <c r="AA128" i="1"/>
  <c r="AH107" i="1"/>
  <c r="AH75" i="1"/>
  <c r="T140" i="1"/>
  <c r="AJ59" i="1"/>
  <c r="AC14" i="1"/>
  <c r="AJ76" i="1"/>
  <c r="AC150" i="1"/>
  <c r="AB30" i="1"/>
  <c r="AB83" i="1"/>
  <c r="Z111" i="1"/>
  <c r="Z124" i="1"/>
  <c r="AD16" i="1"/>
  <c r="AD88" i="1"/>
  <c r="AD159" i="1"/>
  <c r="T51" i="1"/>
  <c r="Y73" i="1"/>
  <c r="Y136" i="1"/>
  <c r="T13" i="1"/>
  <c r="Z168" i="1"/>
  <c r="T70" i="1"/>
  <c r="AH149" i="1"/>
  <c r="AI21" i="1"/>
  <c r="AI37" i="1"/>
  <c r="AI154" i="1"/>
  <c r="AG97" i="1"/>
  <c r="AG98" i="1"/>
  <c r="Y45" i="1"/>
  <c r="Z100" i="1"/>
  <c r="AK92" i="1"/>
  <c r="AD134" i="1"/>
  <c r="Z38" i="1"/>
  <c r="T123" i="1"/>
  <c r="AC144" i="1"/>
  <c r="AI17" i="1"/>
  <c r="AI43" i="1"/>
  <c r="AB155" i="1"/>
  <c r="Y51" i="1"/>
  <c r="AF42" i="1"/>
  <c r="AF114" i="1"/>
  <c r="AF91" i="1"/>
  <c r="AD31" i="1"/>
  <c r="Z114" i="1"/>
  <c r="AA19" i="1"/>
  <c r="T56" i="1"/>
  <c r="AH124" i="1"/>
  <c r="AJ51" i="1"/>
  <c r="AI113" i="1"/>
  <c r="AB38" i="1"/>
  <c r="AF132" i="1"/>
  <c r="AJ26" i="1"/>
  <c r="AJ83" i="1"/>
  <c r="T174" i="1"/>
  <c r="T73" i="1"/>
  <c r="T137" i="1"/>
  <c r="T149" i="1"/>
  <c r="T32" i="1"/>
  <c r="T121" i="1"/>
  <c r="T25" i="1"/>
  <c r="T115" i="1"/>
  <c r="T92" i="1"/>
  <c r="T33" i="1"/>
  <c r="T82" i="1"/>
  <c r="T46" i="1"/>
  <c r="T178" i="1"/>
  <c r="T17" i="1"/>
  <c r="T50" i="1"/>
  <c r="T172" i="1"/>
  <c r="T63" i="1"/>
  <c r="AA74" i="1"/>
  <c r="AH43" i="1"/>
  <c r="T181" i="1"/>
  <c r="T66" i="1"/>
  <c r="T203" i="1"/>
  <c r="T207" i="1"/>
  <c r="T129" i="1"/>
  <c r="T104" i="1"/>
  <c r="T12" i="1"/>
  <c r="T186" i="1"/>
  <c r="T103" i="1"/>
  <c r="T11" i="1"/>
  <c r="T91" i="1"/>
  <c r="T150" i="1"/>
  <c r="T157" i="1"/>
  <c r="T18" i="1"/>
  <c r="T147" i="1"/>
  <c r="T108" i="1"/>
  <c r="T7" i="1"/>
  <c r="T165" i="1"/>
  <c r="T96" i="1"/>
  <c r="T156" i="1"/>
  <c r="T43" i="1"/>
  <c r="T97" i="1"/>
  <c r="T176" i="1"/>
  <c r="T182" i="1"/>
  <c r="T35" i="1"/>
  <c r="T167" i="1"/>
  <c r="T163" i="1"/>
  <c r="T116" i="1"/>
  <c r="T194" i="1"/>
  <c r="T21" i="1"/>
  <c r="T16" i="1"/>
  <c r="T134" i="1"/>
  <c r="T175" i="1"/>
  <c r="T122" i="1"/>
  <c r="T37" i="1"/>
  <c r="T58" i="1"/>
  <c r="T210" i="1"/>
  <c r="T170" i="1"/>
  <c r="T183" i="1"/>
  <c r="T22" i="1"/>
  <c r="T145" i="1"/>
  <c r="T9" i="1"/>
  <c r="T188" i="1"/>
  <c r="T166" i="1"/>
  <c r="T152" i="1"/>
  <c r="T132" i="1"/>
  <c r="T222" i="1"/>
  <c r="T202" i="1"/>
  <c r="T67" i="1"/>
  <c r="T206" i="1"/>
  <c r="T219" i="1"/>
  <c r="T48" i="1"/>
  <c r="T155" i="1"/>
  <c r="T209" i="1"/>
  <c r="T117" i="1"/>
  <c r="T76" i="1"/>
  <c r="U21" i="1"/>
  <c r="AG63" i="1"/>
  <c r="Z144" i="1"/>
  <c r="AG143" i="1"/>
  <c r="AG36" i="1"/>
  <c r="U142" i="1"/>
  <c r="AG149" i="1"/>
  <c r="Z78" i="1"/>
  <c r="U112" i="1"/>
  <c r="U143" i="1"/>
  <c r="U90" i="1"/>
  <c r="U66" i="1"/>
  <c r="U65" i="1"/>
  <c r="U91" i="1"/>
  <c r="U102" i="1"/>
  <c r="U176" i="1"/>
  <c r="U46" i="1"/>
  <c r="AI137" i="1"/>
  <c r="AA140" i="1"/>
  <c r="AA37" i="1"/>
  <c r="AA71" i="1"/>
  <c r="AA114" i="1"/>
  <c r="AH71" i="1"/>
  <c r="AA97" i="1"/>
  <c r="AA75" i="1"/>
  <c r="AA12" i="1"/>
  <c r="AD132" i="1"/>
  <c r="AG111" i="1"/>
  <c r="Z12" i="1"/>
  <c r="Z74" i="1"/>
  <c r="AG88" i="1"/>
  <c r="Z142" i="1"/>
  <c r="AG110" i="1"/>
  <c r="AF71" i="1"/>
  <c r="AH104" i="1"/>
  <c r="AH110" i="1"/>
  <c r="AD137" i="1"/>
  <c r="Z41" i="1"/>
  <c r="Z132" i="1"/>
  <c r="AA7" i="1"/>
  <c r="AA62" i="1"/>
  <c r="AH142" i="1"/>
  <c r="AH96" i="1"/>
  <c r="AA157" i="1"/>
  <c r="AA141" i="1"/>
  <c r="U29" i="1"/>
  <c r="Z104" i="1"/>
  <c r="AD43" i="1"/>
  <c r="AA135" i="1"/>
  <c r="AG107" i="1"/>
  <c r="AH128" i="1"/>
  <c r="AH161" i="1"/>
  <c r="AH25" i="1"/>
  <c r="AK20" i="1"/>
  <c r="Z147" i="1"/>
  <c r="AD99" i="1"/>
  <c r="Z11" i="1"/>
  <c r="AD109" i="1"/>
  <c r="AD10" i="1"/>
  <c r="AD168" i="1"/>
  <c r="AA48" i="1"/>
  <c r="Z107" i="1"/>
  <c r="AA69" i="1"/>
  <c r="AA25" i="1"/>
  <c r="AA163" i="1"/>
  <c r="AJ27" i="1"/>
  <c r="AC56" i="1"/>
  <c r="AJ149" i="1"/>
  <c r="AH56" i="1"/>
  <c r="AB9" i="1"/>
  <c r="AI12" i="1"/>
  <c r="AI152" i="1"/>
  <c r="AG96" i="1"/>
  <c r="Y121" i="1"/>
  <c r="Y158" i="1"/>
  <c r="Y115" i="1"/>
  <c r="Y87" i="1"/>
  <c r="Y32" i="1"/>
  <c r="Y57" i="1"/>
  <c r="AF160" i="1"/>
  <c r="AF121" i="1"/>
  <c r="AF51" i="1"/>
  <c r="Y163" i="1"/>
  <c r="Y39" i="1"/>
  <c r="AF38" i="1"/>
  <c r="Y75" i="1"/>
  <c r="AF113" i="1"/>
  <c r="AD40" i="1"/>
  <c r="Z48" i="1"/>
  <c r="Z115" i="1"/>
  <c r="Z56" i="1"/>
  <c r="AD93" i="1"/>
  <c r="Z108" i="1"/>
  <c r="AA96" i="1"/>
  <c r="AK146" i="1"/>
  <c r="AD64" i="1"/>
  <c r="AK121" i="1"/>
  <c r="AD115" i="1"/>
  <c r="AK73" i="1"/>
  <c r="Z161" i="1"/>
  <c r="Z33" i="1"/>
  <c r="AD165" i="1"/>
  <c r="Z105" i="1"/>
  <c r="AG148" i="1"/>
  <c r="AG89" i="1"/>
  <c r="AH79" i="1"/>
  <c r="AH52" i="1"/>
  <c r="AH37" i="1"/>
  <c r="AH139" i="1"/>
  <c r="AA59" i="1"/>
  <c r="AH67" i="1"/>
  <c r="AC160" i="1"/>
  <c r="AH97" i="1"/>
  <c r="AH40" i="1"/>
  <c r="AD95" i="1"/>
  <c r="Z123" i="1"/>
  <c r="AH93" i="1"/>
  <c r="AB102" i="1"/>
  <c r="AI89" i="1"/>
  <c r="Y161" i="1"/>
  <c r="Y168" i="1"/>
  <c r="Y105" i="1"/>
  <c r="Y112" i="1"/>
  <c r="Y19" i="1"/>
  <c r="AF81" i="1"/>
  <c r="AF75" i="1"/>
  <c r="AF77" i="1"/>
  <c r="AF49" i="1"/>
  <c r="AF36" i="1"/>
  <c r="Y123" i="1"/>
  <c r="Y69" i="1"/>
  <c r="AF87" i="1"/>
  <c r="AF7" i="1"/>
  <c r="AA9" i="1"/>
  <c r="Y99" i="1"/>
  <c r="Y17" i="1"/>
  <c r="AF147" i="1"/>
  <c r="AF92" i="1"/>
  <c r="AF154" i="1"/>
  <c r="Z139" i="1"/>
  <c r="AK114" i="1"/>
  <c r="AD35" i="1"/>
  <c r="AD151" i="1"/>
  <c r="AK21" i="1"/>
  <c r="AA11" i="1"/>
  <c r="Z54" i="1"/>
  <c r="Z25" i="1"/>
  <c r="Z16" i="1"/>
  <c r="Z170" i="1"/>
  <c r="AH27" i="1"/>
  <c r="AH121" i="1"/>
  <c r="AJ95" i="1"/>
  <c r="AJ61" i="1"/>
  <c r="AJ29" i="1"/>
  <c r="AJ145" i="1"/>
  <c r="AB157" i="1"/>
  <c r="AH12" i="1"/>
  <c r="AC81" i="1"/>
  <c r="AC162" i="1"/>
  <c r="AC32" i="1"/>
  <c r="AJ55" i="1"/>
  <c r="AC86" i="1"/>
  <c r="AC134" i="1"/>
  <c r="AC12" i="1"/>
  <c r="AC79" i="1"/>
  <c r="AC106" i="1"/>
  <c r="AI47" i="1"/>
  <c r="AC154" i="1"/>
  <c r="AI143" i="1"/>
  <c r="AJ88" i="1"/>
  <c r="AJ35" i="1"/>
  <c r="AJ57" i="1"/>
  <c r="AI22" i="1"/>
  <c r="AI70" i="1"/>
  <c r="AB60" i="1"/>
  <c r="AI18" i="1"/>
  <c r="AB113" i="1"/>
  <c r="AB101" i="1"/>
  <c r="AI9" i="1"/>
  <c r="AI53" i="1"/>
  <c r="AB117" i="1"/>
  <c r="AB82" i="1"/>
  <c r="AB132" i="1"/>
  <c r="AI120" i="1"/>
  <c r="AI114" i="1"/>
  <c r="AI81" i="1"/>
  <c r="AI27" i="1"/>
  <c r="AI162" i="1"/>
  <c r="AB94" i="1"/>
  <c r="AB130" i="1"/>
  <c r="AB51" i="1"/>
  <c r="AG94" i="1"/>
  <c r="AG76" i="1"/>
  <c r="AG84" i="1"/>
  <c r="AI119" i="1"/>
  <c r="AI82" i="1"/>
  <c r="AJ118" i="1"/>
  <c r="AJ91" i="1"/>
  <c r="AH136" i="1"/>
  <c r="AJ63" i="1"/>
  <c r="AJ132" i="1"/>
  <c r="AJ103" i="1"/>
  <c r="AJ133" i="1"/>
  <c r="AB139" i="1"/>
  <c r="AB151" i="1"/>
  <c r="AI131" i="1"/>
  <c r="AB26" i="1"/>
  <c r="AJ113" i="1"/>
  <c r="AC165" i="1"/>
  <c r="AI38" i="1"/>
  <c r="AB96" i="1"/>
  <c r="AI104" i="1"/>
  <c r="AB122" i="1"/>
  <c r="AI170" i="1"/>
  <c r="AB65" i="1"/>
  <c r="AB141" i="1"/>
  <c r="AI62" i="1"/>
  <c r="AB27" i="1"/>
  <c r="AB120" i="1"/>
  <c r="AB8" i="1"/>
  <c r="AB10" i="1"/>
  <c r="AB140" i="1"/>
  <c r="AI105" i="1"/>
  <c r="AB15" i="1"/>
  <c r="AG92" i="1"/>
  <c r="AI121" i="1"/>
  <c r="AG56" i="1"/>
  <c r="Y54" i="1"/>
  <c r="AF144" i="1"/>
  <c r="AF112" i="1"/>
  <c r="AF47" i="1"/>
  <c r="AF58" i="1"/>
  <c r="Y70" i="1"/>
  <c r="Y60" i="1"/>
  <c r="Y77" i="1"/>
  <c r="AF125" i="1"/>
  <c r="AF104" i="1"/>
  <c r="AF156" i="1"/>
  <c r="Y43" i="1"/>
  <c r="AF17" i="1"/>
  <c r="Y65" i="1"/>
  <c r="AF88" i="1"/>
  <c r="Y24" i="1"/>
  <c r="Y149" i="1"/>
  <c r="Y107" i="1"/>
  <c r="Y80" i="1"/>
  <c r="AF10" i="1"/>
  <c r="AF67" i="1"/>
  <c r="AF124" i="1"/>
  <c r="AF26" i="1"/>
  <c r="AD54" i="1"/>
  <c r="AG100" i="1"/>
  <c r="AD129" i="1"/>
  <c r="Z46" i="1"/>
  <c r="AK57" i="1"/>
  <c r="AK126" i="1"/>
  <c r="Y164" i="1"/>
  <c r="Y124" i="1"/>
  <c r="Y160" i="1"/>
  <c r="Y42" i="1"/>
  <c r="AF102" i="1"/>
  <c r="AF161" i="1"/>
  <c r="AF21" i="1"/>
  <c r="Y23" i="1"/>
  <c r="Y119" i="1"/>
  <c r="Y133" i="1"/>
  <c r="Y127" i="1"/>
  <c r="Y66" i="1"/>
  <c r="Y83" i="1"/>
  <c r="Y28" i="1"/>
  <c r="AF122" i="1"/>
  <c r="AF127" i="1"/>
  <c r="AF146" i="1"/>
  <c r="AF111" i="1"/>
  <c r="AF105" i="1"/>
  <c r="AF20" i="1"/>
  <c r="AF15" i="1"/>
  <c r="Y102" i="1"/>
  <c r="Y155" i="1"/>
  <c r="Y111" i="1"/>
  <c r="Y26" i="1"/>
  <c r="Y50" i="1"/>
  <c r="AF27" i="1"/>
  <c r="AF55" i="1"/>
  <c r="AF119" i="1"/>
  <c r="Y138" i="1"/>
  <c r="Y147" i="1"/>
  <c r="Y130" i="1"/>
  <c r="Y55" i="1"/>
  <c r="AF140" i="1"/>
  <c r="AF34" i="1"/>
  <c r="AF108" i="1"/>
  <c r="AF22" i="1"/>
  <c r="AF9" i="1"/>
  <c r="Y101" i="1"/>
  <c r="Y120" i="1"/>
  <c r="Y46" i="1"/>
  <c r="Y35" i="1"/>
  <c r="AF157" i="1"/>
  <c r="AF70" i="1"/>
  <c r="AF40" i="1"/>
  <c r="AF133" i="1"/>
  <c r="AF97" i="1"/>
  <c r="AF83" i="1"/>
  <c r="AD34" i="1"/>
  <c r="AD112" i="1"/>
  <c r="Y95" i="1"/>
  <c r="Y109" i="1"/>
  <c r="Y9" i="1"/>
  <c r="Y165" i="1"/>
  <c r="AF153" i="1"/>
  <c r="AF150" i="1"/>
  <c r="AF66" i="1"/>
  <c r="AF126" i="1"/>
  <c r="AF64" i="1"/>
  <c r="AF61" i="1"/>
  <c r="Y153" i="1"/>
  <c r="Y134" i="1"/>
  <c r="Y152" i="1"/>
  <c r="Y97" i="1"/>
  <c r="Y103" i="1"/>
  <c r="Y148" i="1"/>
  <c r="Y104" i="1"/>
  <c r="Y18" i="1"/>
  <c r="AF148" i="1"/>
  <c r="AF168" i="1"/>
  <c r="AF107" i="1"/>
  <c r="AF35" i="1"/>
  <c r="AF62" i="1"/>
  <c r="AF29" i="1"/>
  <c r="AF25" i="1"/>
  <c r="AD75" i="1"/>
  <c r="AD125" i="1"/>
  <c r="Z39" i="1"/>
  <c r="Z28" i="1"/>
  <c r="AD78" i="1"/>
  <c r="AD101" i="1"/>
  <c r="AA82" i="1"/>
  <c r="AA53" i="1"/>
  <c r="AA126" i="1"/>
  <c r="AH7" i="1"/>
  <c r="AH68" i="1"/>
  <c r="AC47" i="1"/>
  <c r="AC18" i="1"/>
  <c r="AJ168" i="1"/>
  <c r="AH77" i="1"/>
  <c r="AH80" i="1"/>
  <c r="AJ102" i="1"/>
  <c r="AJ127" i="1"/>
  <c r="AH41" i="1"/>
  <c r="AA105" i="1"/>
  <c r="AC164" i="1"/>
  <c r="AJ14" i="1"/>
  <c r="AJ72" i="1"/>
  <c r="AJ42" i="1"/>
  <c r="AC139" i="1"/>
  <c r="AC168" i="1"/>
  <c r="AH112" i="1"/>
  <c r="AH19" i="1"/>
  <c r="AH20" i="1"/>
  <c r="AJ71" i="1"/>
  <c r="AC61" i="1"/>
  <c r="AJ40" i="1"/>
  <c r="AC101" i="1"/>
  <c r="AJ146" i="1"/>
  <c r="AJ84" i="1"/>
  <c r="AC156" i="1"/>
  <c r="AC95" i="1"/>
  <c r="AB149" i="1"/>
  <c r="AJ169" i="1"/>
  <c r="AJ121" i="1"/>
  <c r="AJ60" i="1"/>
  <c r="AI26" i="1"/>
  <c r="AI157" i="1"/>
  <c r="Z7" i="1"/>
  <c r="Z85" i="1"/>
  <c r="AD107" i="1"/>
  <c r="AD68" i="1"/>
  <c r="AD41" i="1"/>
  <c r="Z152" i="1"/>
  <c r="AD39" i="1"/>
  <c r="AD81" i="1"/>
  <c r="Z126" i="1"/>
  <c r="Z97" i="1"/>
  <c r="AA85" i="1"/>
  <c r="AK31" i="1"/>
  <c r="AK155" i="1"/>
  <c r="AD105" i="1"/>
  <c r="AK71" i="1"/>
  <c r="AD84" i="1"/>
  <c r="Z30" i="1"/>
  <c r="Z95" i="1"/>
  <c r="Z19" i="1"/>
  <c r="Z18" i="1"/>
  <c r="Z112" i="1"/>
  <c r="AG113" i="1"/>
  <c r="Z169" i="1"/>
  <c r="AK133" i="1"/>
  <c r="AK156" i="1"/>
  <c r="AD33" i="1"/>
  <c r="AD42" i="1"/>
  <c r="AK32" i="1"/>
  <c r="AK83" i="1"/>
  <c r="AK29" i="1"/>
  <c r="AK93" i="1"/>
  <c r="AD111" i="1"/>
  <c r="AD144" i="1"/>
  <c r="AK108" i="1"/>
  <c r="Z129" i="1"/>
  <c r="Z62" i="1"/>
  <c r="Z81" i="1"/>
  <c r="AA35" i="1"/>
  <c r="AA110" i="1"/>
  <c r="AK152" i="1"/>
  <c r="AK79" i="1"/>
  <c r="AK97" i="1"/>
  <c r="AK87" i="1"/>
  <c r="AK127" i="1"/>
  <c r="AK167" i="1"/>
  <c r="Z45" i="1"/>
  <c r="Z102" i="1"/>
  <c r="AA130" i="1"/>
  <c r="AA34" i="1"/>
  <c r="AA32" i="1"/>
  <c r="AA54" i="1"/>
  <c r="AA93" i="1"/>
  <c r="AA100" i="1"/>
  <c r="AA150" i="1"/>
  <c r="AH132" i="1"/>
  <c r="AH164" i="1"/>
  <c r="AH166" i="1"/>
  <c r="AH115" i="1"/>
  <c r="AH113" i="1"/>
  <c r="AC71" i="1"/>
  <c r="AA153" i="1"/>
  <c r="AA65" i="1"/>
  <c r="AA80" i="1"/>
  <c r="AH118" i="1"/>
  <c r="AA167" i="1"/>
  <c r="AD169" i="1"/>
  <c r="AK109" i="1"/>
  <c r="AD157" i="1"/>
  <c r="Z58" i="1"/>
  <c r="AD154" i="1"/>
  <c r="AD108" i="1"/>
  <c r="AK38" i="1"/>
  <c r="Z23" i="1"/>
  <c r="Z121" i="1"/>
  <c r="AD87" i="1"/>
  <c r="AD164" i="1"/>
  <c r="AD79" i="1"/>
  <c r="AD23" i="1"/>
  <c r="AK66" i="1"/>
  <c r="AK62" i="1"/>
  <c r="AD48" i="1"/>
  <c r="AD147" i="1"/>
  <c r="Z106" i="1"/>
  <c r="Z76" i="1"/>
  <c r="Z166" i="1"/>
  <c r="AA14" i="1"/>
  <c r="AH106" i="1"/>
  <c r="AK118" i="1"/>
  <c r="AD62" i="1"/>
  <c r="AD71" i="1"/>
  <c r="AD13" i="1"/>
  <c r="AD74" i="1"/>
  <c r="AD17" i="1"/>
  <c r="AK61" i="1"/>
  <c r="AK112" i="1"/>
  <c r="AK53" i="1"/>
  <c r="AD149" i="1"/>
  <c r="AD104" i="1"/>
  <c r="AK143" i="1"/>
  <c r="AD7" i="1"/>
  <c r="Z156" i="1"/>
  <c r="Z61" i="1"/>
  <c r="Z52" i="1"/>
  <c r="Z24" i="1"/>
  <c r="Z96" i="1"/>
  <c r="AA164" i="1"/>
  <c r="AA90" i="1"/>
  <c r="AD162" i="1"/>
  <c r="AD12" i="1"/>
  <c r="AD22" i="1"/>
  <c r="AD28" i="1"/>
  <c r="AK125" i="1"/>
  <c r="AK64" i="1"/>
  <c r="AK12" i="1"/>
  <c r="AD110" i="1"/>
  <c r="AK49" i="1"/>
  <c r="AD9" i="1"/>
  <c r="Z120" i="1"/>
  <c r="Z158" i="1"/>
  <c r="Z117" i="1"/>
  <c r="Z69" i="1"/>
  <c r="Z86" i="1"/>
  <c r="Z60" i="1"/>
  <c r="Z151" i="1"/>
  <c r="AA45" i="1"/>
  <c r="AA112" i="1"/>
  <c r="AJ7" i="1"/>
  <c r="AC85" i="1"/>
  <c r="AA151" i="1"/>
  <c r="AA56" i="1"/>
  <c r="AA26" i="1"/>
  <c r="AH158" i="1"/>
  <c r="AH31" i="1"/>
  <c r="AJ11" i="1"/>
  <c r="AA24" i="1"/>
  <c r="AA20" i="1"/>
  <c r="AA18" i="1"/>
  <c r="AA118" i="1"/>
  <c r="AA159" i="1"/>
  <c r="AH144" i="1"/>
  <c r="AH163" i="1"/>
  <c r="AH82" i="1"/>
  <c r="AC104" i="1"/>
  <c r="AJ33" i="1"/>
  <c r="AA115" i="1"/>
  <c r="AH141" i="1"/>
  <c r="AC68" i="1"/>
  <c r="AJ105" i="1"/>
  <c r="AJ167" i="1"/>
  <c r="AH87" i="1"/>
  <c r="AB72" i="1"/>
  <c r="AB16" i="1"/>
  <c r="AB43" i="1"/>
  <c r="AI146" i="1"/>
  <c r="AI65" i="1"/>
  <c r="AB45" i="1"/>
  <c r="AB97" i="1"/>
  <c r="AB14" i="1"/>
  <c r="AB93" i="1"/>
  <c r="AB66" i="1"/>
  <c r="AB36" i="1"/>
  <c r="AI158" i="1"/>
  <c r="AI59" i="1"/>
  <c r="AB108" i="1"/>
  <c r="AI163" i="1"/>
  <c r="AI90" i="1"/>
  <c r="AA89" i="1"/>
  <c r="AH9" i="1"/>
  <c r="AA121" i="1"/>
  <c r="AH98" i="1"/>
  <c r="AH135" i="1"/>
  <c r="AH151" i="1"/>
  <c r="AH29" i="1"/>
  <c r="AC76" i="1"/>
  <c r="AC34" i="1"/>
  <c r="AA162" i="1"/>
  <c r="AA52" i="1"/>
  <c r="AA136" i="1"/>
  <c r="AH148" i="1"/>
  <c r="AH23" i="1"/>
  <c r="AJ139" i="1"/>
  <c r="AC46" i="1"/>
  <c r="AJ106" i="1"/>
  <c r="AJ16" i="1"/>
  <c r="AC143" i="1"/>
  <c r="AC103" i="1"/>
  <c r="AH44" i="1"/>
  <c r="AC65" i="1"/>
  <c r="AC13" i="1"/>
  <c r="AC44" i="1"/>
  <c r="AC94" i="1"/>
  <c r="AC19" i="1"/>
  <c r="AJ80" i="1"/>
  <c r="AJ120" i="1"/>
  <c r="AC9" i="1"/>
  <c r="AJ162" i="1"/>
  <c r="AJ126" i="1"/>
  <c r="AJ141" i="1"/>
  <c r="AH108" i="1"/>
  <c r="AH122" i="1"/>
  <c r="AC166" i="1"/>
  <c r="AC20" i="1"/>
  <c r="AJ138" i="1"/>
  <c r="AJ67" i="1"/>
  <c r="AJ38" i="1"/>
  <c r="AC120" i="1"/>
  <c r="AI124" i="1"/>
  <c r="AJ153" i="1"/>
  <c r="AJ58" i="1"/>
  <c r="AJ86" i="1"/>
  <c r="AJ147" i="1"/>
  <c r="AC7" i="1"/>
  <c r="AI25" i="1"/>
  <c r="AB115" i="1"/>
  <c r="AB128" i="1"/>
  <c r="AC159" i="1"/>
  <c r="AI76" i="1"/>
  <c r="AC35" i="1"/>
  <c r="AJ85" i="1"/>
  <c r="AJ22" i="1"/>
  <c r="AC129" i="1"/>
  <c r="AC110" i="1"/>
  <c r="AI31" i="1"/>
  <c r="AI30" i="1"/>
  <c r="AI96" i="1"/>
  <c r="AI133" i="1"/>
  <c r="AB92" i="1"/>
  <c r="AB127" i="1"/>
  <c r="AB106" i="1"/>
  <c r="AB48" i="1"/>
  <c r="AI150" i="1"/>
  <c r="AI85" i="1"/>
  <c r="AI40" i="1"/>
  <c r="AI130" i="1"/>
  <c r="AB110" i="1"/>
  <c r="AB76" i="1"/>
  <c r="AB50" i="1"/>
  <c r="AB121" i="1"/>
  <c r="AB20" i="1"/>
  <c r="AB25" i="1"/>
  <c r="AB44" i="1"/>
  <c r="AI135" i="1"/>
  <c r="AB163" i="1"/>
  <c r="AI19" i="1"/>
  <c r="AI44" i="1"/>
  <c r="AI127" i="1"/>
  <c r="AI14" i="1"/>
  <c r="AB86" i="1"/>
  <c r="AB69" i="1"/>
  <c r="AB41" i="1"/>
  <c r="AB165" i="1"/>
  <c r="AH89" i="1"/>
  <c r="AC62" i="1"/>
  <c r="AC121" i="1"/>
  <c r="AC155" i="1"/>
  <c r="AC84" i="1"/>
  <c r="AC43" i="1"/>
  <c r="AC67" i="1"/>
  <c r="AJ115" i="1"/>
  <c r="AJ28" i="1"/>
  <c r="AC29" i="1"/>
  <c r="AC125" i="1"/>
  <c r="AJ112" i="1"/>
  <c r="AI11" i="1"/>
  <c r="AH86" i="1"/>
  <c r="AC123" i="1"/>
  <c r="AC157" i="1"/>
  <c r="AC73" i="1"/>
  <c r="AC23" i="1"/>
  <c r="AC52" i="1"/>
  <c r="AC37" i="1"/>
  <c r="AJ44" i="1"/>
  <c r="AJ98" i="1"/>
  <c r="AC119" i="1"/>
  <c r="AC89" i="1"/>
  <c r="AC45" i="1"/>
  <c r="AC151" i="1"/>
  <c r="AJ10" i="1"/>
  <c r="AC74" i="1"/>
  <c r="AC72" i="1"/>
  <c r="AJ110" i="1"/>
  <c r="AC105" i="1"/>
  <c r="AJ52" i="1"/>
  <c r="AJ109" i="1"/>
  <c r="AC10" i="1"/>
  <c r="AC25" i="1"/>
  <c r="AB142" i="1"/>
  <c r="AI122" i="1"/>
  <c r="AI80" i="1"/>
  <c r="AB42" i="1"/>
  <c r="AI55" i="1"/>
  <c r="AI129" i="1"/>
  <c r="AB107" i="1"/>
  <c r="AB118" i="1"/>
  <c r="AJ36" i="1"/>
  <c r="AB77" i="1"/>
  <c r="AB58" i="1"/>
  <c r="AI123" i="1"/>
  <c r="AB90" i="1"/>
  <c r="AB63" i="1"/>
  <c r="AI99" i="1"/>
  <c r="AB143" i="1"/>
  <c r="AI159" i="1"/>
  <c r="AG58" i="1"/>
  <c r="AG109" i="1"/>
  <c r="AI126" i="1"/>
  <c r="Y22" i="1"/>
  <c r="Y151" i="1"/>
  <c r="Y6" i="1"/>
  <c r="Y100" i="1"/>
  <c r="AF162" i="1"/>
  <c r="AF103" i="1"/>
  <c r="AF54" i="1"/>
  <c r="AF59" i="1"/>
  <c r="AF24" i="1"/>
  <c r="Y91" i="1"/>
  <c r="Y125" i="1"/>
  <c r="Y40" i="1"/>
  <c r="AF82" i="1"/>
  <c r="AF72" i="1"/>
  <c r="AF85" i="1"/>
  <c r="AF128" i="1"/>
  <c r="AF44" i="1"/>
  <c r="AF68" i="1"/>
  <c r="Y154" i="1"/>
  <c r="Y98" i="1"/>
  <c r="Y150" i="1"/>
  <c r="Y110" i="1"/>
  <c r="Y25" i="1"/>
  <c r="Y13" i="1"/>
  <c r="Y49" i="1"/>
  <c r="AF155" i="1"/>
  <c r="AF165" i="1"/>
  <c r="AF116" i="1"/>
  <c r="AF30" i="1"/>
  <c r="AF32" i="1"/>
  <c r="Y128" i="1"/>
  <c r="Y135" i="1"/>
  <c r="Y171" i="1"/>
  <c r="Y82" i="1"/>
  <c r="Y74" i="1"/>
  <c r="Y143" i="1"/>
  <c r="Y62" i="1"/>
  <c r="Y48" i="1"/>
  <c r="Y84" i="1"/>
  <c r="Y29" i="1"/>
  <c r="AF131" i="1"/>
  <c r="AF149" i="1"/>
  <c r="AF93" i="1"/>
  <c r="AF118" i="1"/>
  <c r="AF106" i="1"/>
  <c r="AF33" i="1"/>
  <c r="AF8" i="1"/>
  <c r="AF16" i="1"/>
  <c r="AF6" i="1"/>
  <c r="AD25" i="1"/>
  <c r="AD92" i="1"/>
  <c r="Z27" i="1"/>
  <c r="AD15" i="1"/>
  <c r="AD26" i="1"/>
  <c r="Z20" i="1"/>
  <c r="AD55" i="1"/>
  <c r="Z42" i="1"/>
  <c r="AK96" i="1"/>
  <c r="Z8" i="1"/>
  <c r="Z77" i="1"/>
  <c r="AD150" i="1"/>
  <c r="AD6" i="1"/>
  <c r="AD49" i="1"/>
  <c r="AD60" i="1"/>
  <c r="AD114" i="1"/>
  <c r="AD83" i="1"/>
  <c r="AD124" i="1"/>
  <c r="AD160" i="1"/>
  <c r="AD20" i="1"/>
  <c r="Z26" i="1"/>
  <c r="Z98" i="1"/>
  <c r="Z89" i="1"/>
  <c r="AD97" i="1"/>
  <c r="AK7" i="1"/>
  <c r="AD56" i="1"/>
  <c r="Y79" i="1"/>
  <c r="Y11" i="1"/>
  <c r="J214" i="1" a="1"/>
  <c r="J214" i="1" s="1"/>
  <c r="K214" i="1" s="1"/>
  <c r="J215" i="1" a="1"/>
  <c r="J215" i="1" s="1"/>
  <c r="K215" i="1" s="1"/>
  <c r="Y169" i="1"/>
  <c r="Y47" i="1"/>
  <c r="Y108" i="1"/>
  <c r="Y159" i="1"/>
  <c r="Y14" i="1"/>
  <c r="AF171" i="1"/>
  <c r="AF137" i="1"/>
  <c r="AF43" i="1"/>
  <c r="AF39" i="1"/>
  <c r="Y78" i="1"/>
  <c r="Y68" i="1"/>
  <c r="Y7" i="1"/>
  <c r="AF142" i="1"/>
  <c r="AF158" i="1"/>
  <c r="AF41" i="1"/>
  <c r="Y140" i="1"/>
  <c r="Y67" i="1"/>
  <c r="Y30" i="1"/>
  <c r="Y132" i="1"/>
  <c r="Y72" i="1"/>
  <c r="AF136" i="1"/>
  <c r="AF78" i="1"/>
  <c r="AF100" i="1"/>
  <c r="AF80" i="1"/>
  <c r="AK90" i="1"/>
  <c r="AK122" i="1"/>
  <c r="AK132" i="1"/>
  <c r="AK80" i="1"/>
  <c r="Z37" i="1"/>
  <c r="Z53" i="1"/>
  <c r="Z143" i="1"/>
  <c r="Z128" i="1"/>
  <c r="Z43" i="1"/>
  <c r="Z145" i="1"/>
  <c r="AD45" i="1"/>
  <c r="AD50" i="1"/>
  <c r="AD57" i="1"/>
  <c r="AK19" i="1"/>
  <c r="AK43" i="1"/>
  <c r="AK41" i="1"/>
  <c r="AD90" i="1"/>
  <c r="AD130" i="1"/>
  <c r="AD118" i="1"/>
  <c r="AK113" i="1"/>
  <c r="Z87" i="1"/>
  <c r="Z34" i="1"/>
  <c r="Z29" i="1"/>
  <c r="Z49" i="1"/>
  <c r="Z140" i="1"/>
  <c r="AG160" i="1"/>
  <c r="AG182" i="1"/>
  <c r="Z9" i="1"/>
  <c r="Y64" i="1"/>
  <c r="Y44" i="1"/>
  <c r="AF65" i="1"/>
  <c r="Y141" i="1"/>
  <c r="Y61" i="1"/>
  <c r="AF115" i="1"/>
  <c r="AF163" i="1"/>
  <c r="AF52" i="1"/>
  <c r="AF167" i="1"/>
  <c r="AF69" i="1"/>
  <c r="AF73" i="1"/>
  <c r="AF31" i="1"/>
  <c r="Y167" i="1"/>
  <c r="Y86" i="1"/>
  <c r="Y93" i="1"/>
  <c r="AF129" i="1"/>
  <c r="AF94" i="1"/>
  <c r="AF46" i="1"/>
  <c r="AD100" i="1"/>
  <c r="AD117" i="1"/>
  <c r="AD46" i="1"/>
  <c r="AD51" i="1"/>
  <c r="AD131" i="1"/>
  <c r="AD128" i="1"/>
  <c r="Z90" i="1"/>
  <c r="Z65" i="1"/>
  <c r="AK105" i="1"/>
  <c r="AK10" i="1"/>
  <c r="AD102" i="1"/>
  <c r="AK65" i="1"/>
  <c r="AD86" i="1"/>
  <c r="Y96" i="1"/>
  <c r="Y114" i="1"/>
  <c r="Y131" i="1"/>
  <c r="Y31" i="1"/>
  <c r="Y12" i="1"/>
  <c r="Y34" i="1"/>
  <c r="AF138" i="1"/>
  <c r="AF89" i="1"/>
  <c r="AF166" i="1"/>
  <c r="AF134" i="1"/>
  <c r="AF74" i="1"/>
  <c r="AF95" i="1"/>
  <c r="AF96" i="1"/>
  <c r="AF45" i="1"/>
  <c r="Y145" i="1"/>
  <c r="Y157" i="1"/>
  <c r="Y170" i="1"/>
  <c r="Y142" i="1"/>
  <c r="Y89" i="1"/>
  <c r="Y90" i="1"/>
  <c r="Y146" i="1"/>
  <c r="Y94" i="1"/>
  <c r="Y56" i="1"/>
  <c r="Y8" i="1"/>
  <c r="Y36" i="1"/>
  <c r="AF143" i="1"/>
  <c r="AF152" i="1"/>
  <c r="AF141" i="1"/>
  <c r="AF159" i="1"/>
  <c r="AF99" i="1"/>
  <c r="AF18" i="1"/>
  <c r="AF48" i="1"/>
  <c r="AF86" i="1"/>
  <c r="AD142" i="1"/>
  <c r="AG170" i="1"/>
  <c r="AG194" i="1"/>
  <c r="AD89" i="1"/>
  <c r="AK86" i="1"/>
  <c r="AD80" i="1"/>
  <c r="AK47" i="1"/>
  <c r="AK69" i="1"/>
  <c r="AD106" i="1"/>
  <c r="AK16" i="1"/>
  <c r="AD116" i="1"/>
  <c r="Z44" i="1"/>
  <c r="Z14" i="1"/>
  <c r="AG75" i="1"/>
  <c r="AA127" i="1"/>
  <c r="AA98" i="1"/>
  <c r="AA13" i="1"/>
  <c r="AA39" i="1"/>
  <c r="AH78" i="1"/>
  <c r="AH48" i="1"/>
  <c r="AH35" i="1"/>
  <c r="AJ134" i="1"/>
  <c r="AA44" i="1"/>
  <c r="AA42" i="1"/>
  <c r="AA146" i="1"/>
  <c r="Z162" i="1"/>
  <c r="AA50" i="1"/>
  <c r="AA86" i="1"/>
  <c r="AH167" i="1"/>
  <c r="AH111" i="1"/>
  <c r="AH28" i="1"/>
  <c r="AH63" i="1"/>
  <c r="AH159" i="1"/>
  <c r="AC142" i="1"/>
  <c r="AC99" i="1"/>
  <c r="AH33" i="1"/>
  <c r="AH60" i="1"/>
  <c r="AC51" i="1"/>
  <c r="AC26" i="1"/>
  <c r="AC80" i="1"/>
  <c r="AJ47" i="1"/>
  <c r="AJ155" i="1"/>
  <c r="AH70" i="1"/>
  <c r="AH49" i="1"/>
  <c r="AH72" i="1"/>
  <c r="AC92" i="1"/>
  <c r="AC137" i="1"/>
  <c r="AC70" i="1"/>
  <c r="AC49" i="1"/>
  <c r="AC98" i="1"/>
  <c r="AC33" i="1"/>
  <c r="AJ142" i="1"/>
  <c r="AJ152" i="1"/>
  <c r="AJ131" i="1"/>
  <c r="AJ104" i="1"/>
  <c r="AJ62" i="1"/>
  <c r="AC127" i="1"/>
  <c r="AC118" i="1"/>
  <c r="AJ70" i="1"/>
  <c r="AC148" i="1"/>
  <c r="AC163" i="1"/>
  <c r="AJ43" i="1"/>
  <c r="AJ21" i="1"/>
  <c r="AJ78" i="1"/>
  <c r="AJ45" i="1"/>
  <c r="AC93" i="1"/>
  <c r="AC135" i="1"/>
  <c r="AC112" i="1"/>
  <c r="AJ143" i="1"/>
  <c r="AB145" i="1"/>
  <c r="AI13" i="1"/>
  <c r="AB29" i="1"/>
  <c r="AD146" i="1"/>
  <c r="AI28" i="1"/>
  <c r="AI54" i="1"/>
  <c r="AB55" i="1"/>
  <c r="AB85" i="1"/>
  <c r="AD122" i="1"/>
  <c r="AB71" i="1"/>
  <c r="AB57" i="1"/>
  <c r="AB19" i="1"/>
  <c r="AB98" i="1"/>
  <c r="AB137" i="1"/>
  <c r="Z91" i="1"/>
  <c r="AI138" i="1"/>
  <c r="AI156" i="1"/>
  <c r="AA119" i="1"/>
  <c r="AH83" i="1"/>
  <c r="AI84" i="1"/>
  <c r="Z103" i="1"/>
  <c r="AG127" i="1"/>
  <c r="AG144" i="1"/>
  <c r="AF14" i="1"/>
  <c r="AF23" i="1"/>
  <c r="AF12" i="1"/>
  <c r="Y122" i="1"/>
  <c r="Y113" i="1"/>
  <c r="Y63" i="1"/>
  <c r="Y38" i="1"/>
  <c r="Y137" i="1"/>
  <c r="Y53" i="1"/>
  <c r="Y41" i="1"/>
  <c r="Y21" i="1"/>
  <c r="AF117" i="1"/>
  <c r="AF56" i="1"/>
  <c r="AF139" i="1"/>
  <c r="AF84" i="1"/>
  <c r="AF101" i="1"/>
  <c r="AF135" i="1"/>
  <c r="AF98" i="1"/>
  <c r="AF50" i="1"/>
  <c r="Y144" i="1"/>
  <c r="Y52" i="1"/>
  <c r="Y15" i="1"/>
  <c r="Y166" i="1"/>
  <c r="Y106" i="1"/>
  <c r="Y117" i="1"/>
  <c r="Y162" i="1"/>
  <c r="Y118" i="1"/>
  <c r="Y88" i="1"/>
  <c r="Y33" i="1"/>
  <c r="Y20" i="1"/>
  <c r="Y58" i="1"/>
  <c r="AF164" i="1"/>
  <c r="AF151" i="1"/>
  <c r="AF109" i="1"/>
  <c r="AF76" i="1"/>
  <c r="AF123" i="1"/>
  <c r="AF79" i="1"/>
  <c r="AF57" i="1"/>
  <c r="AF37" i="1"/>
  <c r="AF53" i="1"/>
  <c r="AD156" i="1"/>
  <c r="Z51" i="1"/>
  <c r="Z72" i="1"/>
  <c r="AD52" i="1"/>
  <c r="AK128" i="1"/>
  <c r="AD145" i="1"/>
  <c r="AD19" i="1"/>
  <c r="AD113" i="1"/>
  <c r="Z68" i="1"/>
  <c r="Z157" i="1"/>
  <c r="AK147" i="1"/>
  <c r="AD123" i="1"/>
  <c r="Z84" i="1"/>
  <c r="AK138" i="1"/>
  <c r="AD47" i="1"/>
  <c r="AK89" i="1"/>
  <c r="AD170" i="1"/>
  <c r="Z159" i="1"/>
  <c r="Z155" i="1"/>
  <c r="AA29" i="1"/>
  <c r="AH169" i="1"/>
  <c r="AD140" i="1"/>
  <c r="AD73" i="1"/>
  <c r="AD85" i="1"/>
  <c r="AD37" i="1"/>
  <c r="AK54" i="1"/>
  <c r="AK23" i="1"/>
  <c r="AK101" i="1"/>
  <c r="AD94" i="1"/>
  <c r="AD133" i="1"/>
  <c r="AK130" i="1"/>
  <c r="AK8" i="1"/>
  <c r="Z154" i="1"/>
  <c r="Z47" i="1"/>
  <c r="Z73" i="1"/>
  <c r="Z40" i="1"/>
  <c r="Z131" i="1"/>
  <c r="Z82" i="1"/>
  <c r="Z55" i="1"/>
  <c r="Z138" i="1"/>
  <c r="Z153" i="1"/>
  <c r="AG16" i="1"/>
  <c r="AA94" i="1"/>
  <c r="AA148" i="1"/>
  <c r="AK111" i="1"/>
  <c r="AD143" i="1"/>
  <c r="AD161" i="1"/>
  <c r="AD70" i="1"/>
  <c r="AD18" i="1"/>
  <c r="AD82" i="1"/>
  <c r="AD32" i="1"/>
  <c r="AK17" i="1"/>
  <c r="AK15" i="1"/>
  <c r="AK107" i="1"/>
  <c r="AK141" i="1"/>
  <c r="AD24" i="1"/>
  <c r="AD96" i="1"/>
  <c r="AK134" i="1"/>
  <c r="AK46" i="1"/>
  <c r="AD167" i="1"/>
  <c r="Z110" i="1"/>
  <c r="Z101" i="1"/>
  <c r="Z148" i="1"/>
  <c r="Z83" i="1"/>
  <c r="Z13" i="1"/>
  <c r="Z31" i="1"/>
  <c r="Z93" i="1"/>
  <c r="Z6" i="1"/>
  <c r="AG169" i="1"/>
  <c r="AG70" i="1"/>
  <c r="AA58" i="1"/>
  <c r="AA111" i="1"/>
  <c r="AD158" i="1"/>
  <c r="AD30" i="1"/>
  <c r="AD36" i="1"/>
  <c r="AD91" i="1"/>
  <c r="AK63" i="1"/>
  <c r="AK76" i="1"/>
  <c r="AK81" i="1"/>
  <c r="AK95" i="1"/>
  <c r="AK135" i="1"/>
  <c r="AD29" i="1"/>
  <c r="AD98" i="1"/>
  <c r="AD136" i="1"/>
  <c r="AK142" i="1"/>
  <c r="AK25" i="1"/>
  <c r="Z109" i="1"/>
  <c r="Z150" i="1"/>
  <c r="Z99" i="1"/>
  <c r="Z50" i="1"/>
  <c r="Z94" i="1"/>
  <c r="Z67" i="1"/>
  <c r="Z149" i="1"/>
  <c r="AA73" i="1"/>
  <c r="AH146" i="1"/>
  <c r="AH6" i="1"/>
  <c r="AH160" i="1"/>
  <c r="AH109" i="1"/>
  <c r="AH13" i="1"/>
  <c r="AC147" i="1"/>
  <c r="AA145" i="1"/>
  <c r="AA67" i="1"/>
  <c r="AA21" i="1"/>
  <c r="AA41" i="1"/>
  <c r="AA107" i="1"/>
  <c r="AA158" i="1"/>
  <c r="AH154" i="1"/>
  <c r="AA72" i="1"/>
  <c r="AA131" i="1"/>
  <c r="AH95" i="1"/>
  <c r="AH100" i="1"/>
  <c r="AC153" i="1"/>
  <c r="AC16" i="1"/>
  <c r="AA120" i="1"/>
  <c r="AA160" i="1"/>
  <c r="AP157" i="1" s="1"/>
  <c r="AA31" i="1"/>
  <c r="AA28" i="1"/>
  <c r="AA49" i="1"/>
  <c r="AA87" i="1"/>
  <c r="AA152" i="1"/>
  <c r="AH137" i="1"/>
  <c r="AA133" i="1"/>
  <c r="AH126" i="1"/>
  <c r="AH152" i="1"/>
  <c r="AH140" i="1"/>
  <c r="AH92" i="1"/>
  <c r="AH36" i="1"/>
  <c r="AC128" i="1"/>
  <c r="AC58" i="1"/>
  <c r="AJ119" i="1"/>
  <c r="AA123" i="1"/>
  <c r="AA27" i="1"/>
  <c r="AA88" i="1"/>
  <c r="AA106" i="1"/>
  <c r="AA154" i="1"/>
  <c r="AH162" i="1"/>
  <c r="AA109" i="1"/>
  <c r="AH94" i="1"/>
  <c r="AH134" i="1"/>
  <c r="AH26" i="1"/>
  <c r="AH123" i="1"/>
  <c r="AH58" i="1"/>
  <c r="AJ66" i="1"/>
  <c r="AC100" i="1"/>
  <c r="AH120" i="1"/>
  <c r="AH32" i="1"/>
  <c r="AH24" i="1"/>
  <c r="AH42" i="1"/>
  <c r="AC116" i="1"/>
  <c r="AC48" i="1"/>
  <c r="AC21" i="1"/>
  <c r="AJ74" i="1"/>
  <c r="AJ12" i="1"/>
  <c r="AJ163" i="1"/>
  <c r="AJ90" i="1"/>
  <c r="AJ117" i="1"/>
  <c r="AJ82" i="1"/>
  <c r="AJ31" i="1"/>
  <c r="AJ68" i="1"/>
  <c r="AJ130" i="1"/>
  <c r="AJ23" i="1"/>
  <c r="AC115" i="1"/>
  <c r="AJ79" i="1"/>
  <c r="AC161" i="1"/>
  <c r="AJ48" i="1"/>
  <c r="AB129" i="1"/>
  <c r="AB170" i="1"/>
  <c r="AI91" i="1"/>
  <c r="AJ49" i="1"/>
  <c r="AJ128" i="1"/>
  <c r="AJ100" i="1"/>
  <c r="AJ50" i="1"/>
  <c r="AJ15" i="1"/>
  <c r="AJ116" i="1"/>
  <c r="AJ151" i="1"/>
  <c r="AD61" i="1"/>
  <c r="AK22" i="1"/>
  <c r="AK85" i="1"/>
  <c r="AD126" i="1"/>
  <c r="AD72" i="1"/>
  <c r="AK115" i="1"/>
  <c r="AD148" i="1"/>
  <c r="AK119" i="1"/>
  <c r="AD11" i="1"/>
  <c r="AD135" i="1"/>
  <c r="Z134" i="1"/>
  <c r="Z163" i="1"/>
  <c r="Z113" i="1"/>
  <c r="Z71" i="1"/>
  <c r="Z88" i="1"/>
  <c r="Z63" i="1"/>
  <c r="Z133" i="1"/>
  <c r="AG37" i="1"/>
  <c r="AG42" i="1"/>
  <c r="AA63" i="1"/>
  <c r="AD166" i="1"/>
  <c r="AD59" i="1"/>
  <c r="AD65" i="1"/>
  <c r="AD120" i="1"/>
  <c r="AD69" i="1"/>
  <c r="AD14" i="1"/>
  <c r="AK34" i="1"/>
  <c r="AK55" i="1"/>
  <c r="AK59" i="1"/>
  <c r="AD121" i="1"/>
  <c r="AD153" i="1"/>
  <c r="AD76" i="1"/>
  <c r="AK117" i="1"/>
  <c r="AK88" i="1"/>
  <c r="AD8" i="1"/>
  <c r="Z15" i="1"/>
  <c r="Z32" i="1"/>
  <c r="Z137" i="1"/>
  <c r="Z165" i="1"/>
  <c r="Z136" i="1"/>
  <c r="Z59" i="1"/>
  <c r="Z36" i="1"/>
  <c r="Z79" i="1"/>
  <c r="Z21" i="1"/>
  <c r="AG6" i="1"/>
  <c r="AG7" i="1"/>
  <c r="AA47" i="1"/>
  <c r="AH129" i="1"/>
  <c r="AH90" i="1"/>
  <c r="AH117" i="1"/>
  <c r="AA78" i="1"/>
  <c r="AA36" i="1"/>
  <c r="AA144" i="1"/>
  <c r="AA113" i="1"/>
  <c r="AA117" i="1"/>
  <c r="AH133" i="1"/>
  <c r="AH127" i="1"/>
  <c r="AH157" i="1"/>
  <c r="AA70" i="1"/>
  <c r="AA79" i="1"/>
  <c r="AA23" i="1"/>
  <c r="AA132" i="1"/>
  <c r="AA77" i="1"/>
  <c r="AH11" i="1"/>
  <c r="AA30" i="1"/>
  <c r="AA139" i="1"/>
  <c r="AA99" i="1"/>
  <c r="AH18" i="1"/>
  <c r="AA61" i="1"/>
  <c r="AA15" i="1"/>
  <c r="AA76" i="1"/>
  <c r="AA17" i="1"/>
  <c r="AA129" i="1"/>
  <c r="AA122" i="1"/>
  <c r="AA95" i="1"/>
  <c r="AA124" i="1"/>
  <c r="AH145" i="1"/>
  <c r="AH65" i="1"/>
  <c r="AC124" i="1"/>
  <c r="AH153" i="1"/>
  <c r="AH45" i="1"/>
  <c r="AC75" i="1"/>
  <c r="AC55" i="1"/>
  <c r="AC102" i="1"/>
  <c r="AC78" i="1"/>
  <c r="AH73" i="1"/>
  <c r="AC63" i="1"/>
  <c r="AH131" i="1"/>
  <c r="AH34" i="1"/>
  <c r="AH102" i="1"/>
  <c r="AC36" i="1"/>
  <c r="AC53" i="1"/>
  <c r="AJ94" i="1"/>
  <c r="AJ123" i="1"/>
  <c r="AC17" i="1"/>
  <c r="AJ140" i="1"/>
  <c r="AJ69" i="1"/>
  <c r="AJ17" i="1"/>
  <c r="AC140" i="1"/>
  <c r="AC117" i="1"/>
  <c r="AJ156" i="1"/>
  <c r="AJ65" i="1"/>
  <c r="AC8" i="1"/>
  <c r="AI35" i="1"/>
  <c r="AC50" i="1"/>
  <c r="AJ30" i="1"/>
  <c r="AJ170" i="1"/>
  <c r="AJ101" i="1"/>
  <c r="AC141" i="1"/>
  <c r="AJ165" i="1"/>
  <c r="AJ161" i="1"/>
  <c r="AC111" i="1"/>
  <c r="AC11" i="1"/>
  <c r="AB136" i="1"/>
  <c r="AB6" i="1"/>
  <c r="AI79" i="1"/>
  <c r="AB80" i="1"/>
  <c r="AB159" i="1"/>
  <c r="AH22" i="1"/>
  <c r="AI109" i="1"/>
  <c r="AI16" i="1"/>
  <c r="AB138" i="1"/>
  <c r="AA46" i="1"/>
  <c r="AH143" i="1"/>
  <c r="AG103" i="1"/>
  <c r="AG116" i="1"/>
  <c r="AH125" i="1"/>
  <c r="Z10" i="1"/>
  <c r="AG145" i="1"/>
  <c r="AG164" i="1"/>
  <c r="AA55" i="1"/>
  <c r="AH103" i="1"/>
  <c r="AI125" i="1"/>
  <c r="AG158" i="1"/>
  <c r="AG179" i="1"/>
  <c r="AG101" i="1"/>
  <c r="AG159" i="1"/>
  <c r="AG181" i="1"/>
  <c r="AG162" i="1"/>
  <c r="AG184" i="1"/>
  <c r="AG85" i="1"/>
  <c r="AI50" i="1"/>
  <c r="AI57" i="1"/>
  <c r="AG39" i="1"/>
  <c r="AG44" i="1"/>
  <c r="AH155" i="1"/>
  <c r="AH176" i="1"/>
  <c r="AA108" i="1"/>
  <c r="AA169" i="1"/>
  <c r="AA40" i="1"/>
  <c r="AA22" i="1"/>
  <c r="AA102" i="1"/>
  <c r="AA92" i="1"/>
  <c r="AH147" i="1"/>
  <c r="AH88" i="1"/>
  <c r="AH85" i="1"/>
  <c r="AC96" i="1"/>
  <c r="AC64" i="1"/>
  <c r="AC15" i="1"/>
  <c r="AC167" i="1"/>
  <c r="AH130" i="1"/>
  <c r="AH99" i="1"/>
  <c r="AH105" i="1"/>
  <c r="AH16" i="1"/>
  <c r="AH76" i="1"/>
  <c r="AH50" i="1"/>
  <c r="AJ111" i="1"/>
  <c r="AJ8" i="1"/>
  <c r="AC54" i="1"/>
  <c r="AC77" i="1"/>
  <c r="AC27" i="1"/>
  <c r="AC82" i="1"/>
  <c r="AJ157" i="1"/>
  <c r="AJ129" i="1"/>
  <c r="AJ53" i="1"/>
  <c r="AJ25" i="1"/>
  <c r="AH14" i="1"/>
  <c r="AH47" i="1"/>
  <c r="AJ32" i="1"/>
  <c r="AC113" i="1"/>
  <c r="AC149" i="1"/>
  <c r="AC38" i="1"/>
  <c r="AC108" i="1"/>
  <c r="AJ19" i="1"/>
  <c r="AC97" i="1"/>
  <c r="AC42" i="1"/>
  <c r="AJ148" i="1"/>
  <c r="AJ75" i="1"/>
  <c r="AH81" i="1"/>
  <c r="AH54" i="1"/>
  <c r="AH39" i="1"/>
  <c r="AH59" i="1"/>
  <c r="AJ13" i="1"/>
  <c r="AJ107" i="1"/>
  <c r="AC145" i="1"/>
  <c r="AC6" i="1"/>
  <c r="AC60" i="1"/>
  <c r="AC90" i="1"/>
  <c r="AC39" i="1"/>
  <c r="AC88" i="1"/>
  <c r="AJ37" i="1"/>
  <c r="AJ166" i="1"/>
  <c r="AB147" i="1"/>
  <c r="AJ164" i="1"/>
  <c r="AJ41" i="1"/>
  <c r="AJ124" i="1"/>
  <c r="AJ96" i="1"/>
  <c r="AJ46" i="1"/>
  <c r="AJ160" i="1"/>
  <c r="AJ93" i="1"/>
  <c r="AJ135" i="1"/>
  <c r="AJ150" i="1"/>
  <c r="AC107" i="1"/>
  <c r="AI95" i="1"/>
  <c r="AB81" i="1"/>
  <c r="AJ9" i="1"/>
  <c r="AC31" i="1"/>
  <c r="AB131" i="1"/>
  <c r="AB160" i="1"/>
  <c r="AI116" i="1"/>
  <c r="AI60" i="1"/>
  <c r="AI139" i="1"/>
  <c r="AB52" i="1"/>
  <c r="AC22" i="1"/>
  <c r="AJ136" i="1"/>
  <c r="AJ108" i="1"/>
  <c r="AJ64" i="1"/>
  <c r="AJ92" i="1"/>
  <c r="AC109" i="1"/>
  <c r="AJ144" i="1"/>
  <c r="AC59" i="1"/>
  <c r="AJ122" i="1"/>
  <c r="AJ159" i="1"/>
  <c r="AJ6" i="1"/>
  <c r="AC152" i="1"/>
  <c r="AI100" i="1"/>
  <c r="AI71" i="1"/>
  <c r="AI23" i="1"/>
  <c r="AB22" i="1"/>
  <c r="AI48" i="1"/>
  <c r="AI110" i="1"/>
  <c r="AI67" i="1"/>
  <c r="AB119" i="1"/>
  <c r="AB84" i="1"/>
  <c r="AB54" i="1"/>
  <c r="AB105" i="1"/>
  <c r="AB17" i="1"/>
  <c r="AB95" i="1"/>
  <c r="AB135" i="1"/>
  <c r="AI6" i="1"/>
  <c r="AK11" i="1"/>
  <c r="AI111" i="1"/>
  <c r="AI132" i="1"/>
  <c r="AI78" i="1"/>
  <c r="AI117" i="1"/>
  <c r="AI39" i="1"/>
  <c r="AI151" i="1"/>
  <c r="AB99" i="1"/>
  <c r="AB70" i="1"/>
  <c r="AB13" i="1"/>
  <c r="AB37" i="1"/>
  <c r="AB78" i="1"/>
  <c r="AB40" i="1"/>
  <c r="AB64" i="1"/>
  <c r="AB154" i="1"/>
  <c r="Z127" i="1"/>
  <c r="AB59" i="1"/>
  <c r="AB34" i="1"/>
  <c r="AB144" i="1"/>
  <c r="AJ34" i="1"/>
  <c r="AI141" i="1"/>
  <c r="AI61" i="1"/>
  <c r="AI36" i="1"/>
  <c r="AI112" i="1"/>
  <c r="AI58" i="1"/>
  <c r="AI140" i="1"/>
  <c r="AC83" i="1"/>
  <c r="AC131" i="1"/>
  <c r="AC136" i="1"/>
  <c r="AC132" i="1"/>
  <c r="AC146" i="1"/>
  <c r="AB134" i="1"/>
  <c r="AB164" i="1"/>
  <c r="AI87" i="1"/>
  <c r="AI147" i="1"/>
  <c r="AB12" i="1"/>
  <c r="AI49" i="1"/>
  <c r="AI56" i="1"/>
  <c r="AI115" i="1"/>
  <c r="AB88" i="1"/>
  <c r="AI34" i="1"/>
  <c r="AI94" i="1"/>
  <c r="AI42" i="1"/>
  <c r="AI149" i="1"/>
  <c r="AB87" i="1"/>
  <c r="AB53" i="1"/>
  <c r="AB123" i="1"/>
  <c r="AB23" i="1"/>
  <c r="AB152" i="1"/>
  <c r="AI144" i="1"/>
  <c r="AD155" i="1"/>
  <c r="AI97" i="1"/>
  <c r="AI106" i="1"/>
  <c r="AI73" i="1"/>
  <c r="AI32" i="1"/>
  <c r="AI24" i="1"/>
  <c r="AB124" i="1"/>
  <c r="AB103" i="1"/>
  <c r="AB73" i="1"/>
  <c r="AB7" i="1"/>
  <c r="AB47" i="1"/>
  <c r="AB114" i="1"/>
  <c r="AB18" i="1"/>
  <c r="AB11" i="1"/>
  <c r="AB133" i="1"/>
  <c r="AI161" i="1"/>
  <c r="AI98" i="1"/>
  <c r="AI69" i="1"/>
  <c r="AI15" i="1"/>
  <c r="AI20" i="1"/>
  <c r="AI45" i="1"/>
  <c r="AB104" i="1"/>
  <c r="AB74" i="1"/>
  <c r="AB21" i="1"/>
  <c r="AB49" i="1"/>
  <c r="AB116" i="1"/>
  <c r="AB46" i="1"/>
  <c r="AB109" i="1"/>
  <c r="AB150" i="1"/>
  <c r="AD141" i="1"/>
  <c r="AG27" i="1"/>
  <c r="AG31" i="1"/>
  <c r="Z125" i="1"/>
  <c r="AG33" i="1"/>
  <c r="AH119" i="1"/>
  <c r="AI118" i="1"/>
  <c r="AI168" i="1"/>
  <c r="AI191" i="1"/>
  <c r="AA10" i="1"/>
  <c r="S180" i="1"/>
  <c r="Z180" i="1"/>
  <c r="AA138" i="1"/>
  <c r="AA143" i="1"/>
  <c r="AH66" i="1"/>
  <c r="AI155" i="1"/>
  <c r="AI176" i="1"/>
  <c r="AG156" i="1"/>
  <c r="AG177" i="1"/>
  <c r="AA103" i="1"/>
  <c r="AH38" i="1"/>
  <c r="AG62" i="1"/>
  <c r="AG69" i="1"/>
  <c r="AG95" i="1"/>
  <c r="AG106" i="1"/>
  <c r="AG119" i="1"/>
  <c r="AG139" i="1"/>
  <c r="AG157" i="1"/>
  <c r="AG66" i="1"/>
  <c r="AG74" i="1"/>
  <c r="AG108" i="1"/>
  <c r="AG60" i="1"/>
  <c r="AG126" i="1"/>
  <c r="AI75" i="1"/>
  <c r="AG123" i="1"/>
  <c r="AG41" i="1"/>
  <c r="AG46" i="1"/>
  <c r="AI41" i="1"/>
  <c r="AI46" i="1"/>
  <c r="AH165" i="1"/>
  <c r="AH187" i="1"/>
  <c r="AG138" i="1"/>
  <c r="AD38" i="1"/>
  <c r="AB62" i="1"/>
  <c r="AA6" i="1"/>
  <c r="AI33" i="1"/>
  <c r="AI136" i="1"/>
  <c r="AB67" i="1"/>
  <c r="AB33" i="1"/>
  <c r="AB31" i="1"/>
  <c r="AB158" i="1"/>
  <c r="AK67" i="1"/>
  <c r="AA33" i="1"/>
  <c r="AH91" i="1"/>
  <c r="AG134" i="1"/>
  <c r="AG152" i="1"/>
  <c r="AG79" i="1"/>
  <c r="AG91" i="1"/>
  <c r="AH57" i="1"/>
  <c r="AI92" i="1"/>
  <c r="AG121" i="1"/>
  <c r="AG137" i="1"/>
  <c r="AH10" i="1"/>
  <c r="AG99" i="1"/>
  <c r="AH55" i="1"/>
  <c r="AG102" i="1"/>
  <c r="AG115" i="1"/>
  <c r="AA101" i="1"/>
  <c r="AG153" i="1"/>
  <c r="AG174" i="1"/>
  <c r="AG34" i="1"/>
  <c r="AG38" i="1"/>
  <c r="AA125" i="1"/>
  <c r="AH101" i="1"/>
  <c r="AI107" i="1"/>
  <c r="AG14" i="1"/>
  <c r="AG17" i="1"/>
  <c r="AG124" i="1"/>
  <c r="AG65" i="1"/>
  <c r="AG73" i="1"/>
  <c r="AG161" i="1"/>
  <c r="AG183" i="1"/>
  <c r="AG150" i="1"/>
  <c r="AG171" i="1"/>
  <c r="AG64" i="1"/>
  <c r="AG72" i="1"/>
  <c r="AG122" i="1"/>
  <c r="AI88" i="1"/>
  <c r="AG120" i="1"/>
  <c r="AG136" i="1"/>
  <c r="AA165" i="1"/>
  <c r="AA187" i="1"/>
  <c r="AI153" i="1"/>
  <c r="AI174" i="1"/>
  <c r="AI8" i="1"/>
  <c r="AH168" i="1"/>
  <c r="AH191" i="1"/>
  <c r="AG118" i="1"/>
  <c r="AI101" i="1"/>
  <c r="Z187" i="1"/>
  <c r="Z212" i="1"/>
  <c r="AG195" i="1"/>
  <c r="AG223" i="1"/>
  <c r="AK187" i="1"/>
  <c r="AK212" i="1"/>
  <c r="AK184" i="1"/>
  <c r="AK209" i="1"/>
  <c r="AJ182" i="1"/>
  <c r="AJ207" i="1"/>
  <c r="AJ180" i="1"/>
  <c r="AJ204" i="1"/>
  <c r="AF189" i="1"/>
  <c r="AF216" i="1"/>
  <c r="AF174" i="1"/>
  <c r="AF198" i="1"/>
  <c r="AA193" i="1"/>
  <c r="AA221" i="1"/>
  <c r="Y178" i="1"/>
  <c r="Y202" i="1"/>
  <c r="AI182" i="1"/>
  <c r="AI207" i="1"/>
  <c r="AH177" i="1"/>
  <c r="AH201" i="1"/>
  <c r="AK195" i="1"/>
  <c r="AK223" i="1"/>
  <c r="AJ193" i="1"/>
  <c r="AJ221" i="1"/>
  <c r="AJ191" i="1"/>
  <c r="AJ218" i="1"/>
  <c r="AA179" i="1"/>
  <c r="AA203" i="1"/>
  <c r="AA182" i="1"/>
  <c r="AA207" i="1"/>
  <c r="AC170" i="1"/>
  <c r="AI193" i="1"/>
  <c r="AI221" i="1"/>
  <c r="AI178" i="1"/>
  <c r="AI202" i="1"/>
  <c r="AK183" i="1"/>
  <c r="AK208" i="1"/>
  <c r="AJ179" i="1"/>
  <c r="AJ203" i="1"/>
  <c r="AJ176" i="1"/>
  <c r="AJ200" i="1"/>
  <c r="Y186" i="1"/>
  <c r="Y211" i="1"/>
  <c r="AI186" i="1"/>
  <c r="AI211" i="1"/>
  <c r="AI183" i="1"/>
  <c r="AI208" i="1"/>
  <c r="AH171" i="1"/>
  <c r="AG19" i="1"/>
  <c r="AG22" i="1"/>
  <c r="Z172" i="1"/>
  <c r="Z196" i="1"/>
  <c r="AG192" i="1"/>
  <c r="AG220" i="1"/>
  <c r="AK180" i="1"/>
  <c r="AK204" i="1"/>
  <c r="AK177" i="1"/>
  <c r="AK201" i="1"/>
  <c r="AJ175" i="1"/>
  <c r="AJ199" i="1"/>
  <c r="AJ172" i="1"/>
  <c r="AJ196" i="1"/>
  <c r="AF173" i="1"/>
  <c r="AF197" i="1"/>
  <c r="Y182" i="1"/>
  <c r="Y207" i="1"/>
  <c r="AI175" i="1"/>
  <c r="AI199" i="1"/>
  <c r="AH186" i="1"/>
  <c r="AH211" i="1"/>
  <c r="AK191" i="1"/>
  <c r="AK218" i="1"/>
  <c r="AJ188" i="1"/>
  <c r="AJ213" i="1"/>
  <c r="AJ185" i="1"/>
  <c r="AJ210" i="1"/>
  <c r="AF177" i="1"/>
  <c r="AF201" i="1"/>
  <c r="AF185" i="1"/>
  <c r="AF210" i="1"/>
  <c r="AA174" i="1"/>
  <c r="AA198" i="1"/>
  <c r="Y179" i="1"/>
  <c r="Y203" i="1"/>
  <c r="AH194" i="1"/>
  <c r="AH222" i="1"/>
  <c r="AH175" i="1"/>
  <c r="AH199" i="1"/>
  <c r="AK176" i="1"/>
  <c r="AK200" i="1"/>
  <c r="AK173" i="1"/>
  <c r="AK197" i="1"/>
  <c r="AJ171" i="1"/>
  <c r="AF190" i="1"/>
  <c r="AF217" i="1"/>
  <c r="AF191" i="1"/>
  <c r="AF218" i="1"/>
  <c r="AA189" i="1"/>
  <c r="AA216" i="1"/>
  <c r="AI179" i="1"/>
  <c r="AI203" i="1"/>
  <c r="AH185" i="1"/>
  <c r="AH210" i="1"/>
  <c r="AK181" i="1"/>
  <c r="AK206" i="1"/>
  <c r="AK179" i="1"/>
  <c r="AK203" i="1"/>
  <c r="AJ177" i="1"/>
  <c r="AJ201" i="1"/>
  <c r="AJ174" i="1"/>
  <c r="AJ198" i="1"/>
  <c r="AF180" i="1"/>
  <c r="AF204" i="1"/>
  <c r="Y192" i="1"/>
  <c r="Y220" i="1"/>
  <c r="AI194" i="1"/>
  <c r="AI222" i="1"/>
  <c r="AH193" i="1"/>
  <c r="AH221" i="1"/>
  <c r="AB112" i="1"/>
  <c r="AB79" i="1"/>
  <c r="AB39" i="1"/>
  <c r="AB61" i="1"/>
  <c r="AB125" i="1"/>
  <c r="AB89" i="1"/>
  <c r="AB56" i="1"/>
  <c r="AB126" i="1"/>
  <c r="AB32" i="1"/>
  <c r="AI134" i="1"/>
  <c r="AG57" i="1"/>
  <c r="Z57" i="1"/>
  <c r="AA91" i="1"/>
  <c r="AI108" i="1"/>
  <c r="AI164" i="1"/>
  <c r="AA57" i="1"/>
  <c r="Z92" i="1"/>
  <c r="AG68" i="1"/>
  <c r="AG15" i="1"/>
  <c r="AG18" i="1"/>
  <c r="AA83" i="1"/>
  <c r="AH138" i="1"/>
  <c r="AI148" i="1"/>
  <c r="AH46" i="1"/>
  <c r="Z119" i="1"/>
  <c r="AA38" i="1"/>
  <c r="AH84" i="1"/>
  <c r="AI128" i="1"/>
  <c r="AI169" i="1"/>
  <c r="AG129" i="1"/>
  <c r="AG147" i="1"/>
  <c r="AG71" i="1"/>
  <c r="AG104" i="1"/>
  <c r="AG117" i="1"/>
  <c r="AG93" i="1"/>
  <c r="AG130" i="1"/>
  <c r="AG142" i="1"/>
  <c r="AG133" i="1"/>
  <c r="AG151" i="1"/>
  <c r="AG112" i="1"/>
  <c r="AG128" i="1"/>
  <c r="AI77" i="1"/>
  <c r="AI86" i="1"/>
  <c r="AG77" i="1"/>
  <c r="AI66" i="1"/>
  <c r="AA155" i="1"/>
  <c r="AA176" i="1"/>
  <c r="AI166" i="1"/>
  <c r="AI188" i="1"/>
  <c r="AI10" i="1"/>
  <c r="AI165" i="1"/>
  <c r="AI187" i="1"/>
  <c r="AA168" i="1"/>
  <c r="AA191" i="1"/>
  <c r="Z181" i="1"/>
  <c r="Z206" i="1"/>
  <c r="Z183" i="1"/>
  <c r="Z208" i="1"/>
  <c r="AK172" i="1"/>
  <c r="AK196" i="1"/>
  <c r="AJ195" i="1"/>
  <c r="AJ223" i="1"/>
  <c r="AJ192" i="1"/>
  <c r="AJ220" i="1"/>
  <c r="AF184" i="1"/>
  <c r="AF209" i="1"/>
  <c r="AA183" i="1"/>
  <c r="AA208" i="1"/>
  <c r="Y181" i="1"/>
  <c r="Y206" i="1"/>
  <c r="AI192" i="1"/>
  <c r="AI220" i="1"/>
  <c r="AH170" i="1"/>
  <c r="AK185" i="1"/>
  <c r="AK210" i="1"/>
  <c r="AK182" i="1"/>
  <c r="AK207" i="1"/>
  <c r="AJ178" i="1"/>
  <c r="AJ202" i="1"/>
  <c r="AF188" i="1"/>
  <c r="AF213" i="1"/>
  <c r="AA186" i="1"/>
  <c r="AA211" i="1"/>
  <c r="Y189" i="1"/>
  <c r="Y216" i="1"/>
  <c r="AI173" i="1"/>
  <c r="AI197" i="1"/>
  <c r="AH174" i="1"/>
  <c r="AH198" i="1"/>
  <c r="AH173" i="1"/>
  <c r="AH197" i="1"/>
  <c r="AK193" i="1"/>
  <c r="AK221" i="1"/>
  <c r="AJ189" i="1"/>
  <c r="AJ216" i="1"/>
  <c r="AF172" i="1"/>
  <c r="AF196" i="1"/>
  <c r="AF176" i="1"/>
  <c r="AF200" i="1"/>
  <c r="AI171" i="1"/>
  <c r="AH178" i="1"/>
  <c r="AH202" i="1"/>
  <c r="AH172" i="1"/>
  <c r="AH196" i="1"/>
  <c r="AK174" i="1"/>
  <c r="AK198" i="1"/>
  <c r="AK171" i="1"/>
  <c r="AJ194" i="1"/>
  <c r="AJ222" i="1"/>
  <c r="AF187" i="1"/>
  <c r="AF212" i="1"/>
  <c r="AF192" i="1"/>
  <c r="AF220" i="1"/>
  <c r="AB174" i="1"/>
  <c r="AB198" i="1"/>
  <c r="Y185" i="1"/>
  <c r="Y210" i="1"/>
  <c r="AI181" i="1"/>
  <c r="AI206" i="1"/>
  <c r="AH179" i="1"/>
  <c r="AH203" i="1"/>
  <c r="AI83" i="1"/>
  <c r="AG40" i="1"/>
  <c r="AG45" i="1"/>
  <c r="AI68" i="1"/>
  <c r="Z174" i="1"/>
  <c r="Z198" i="1"/>
  <c r="Z176" i="1"/>
  <c r="Z200" i="1"/>
  <c r="AK192" i="1"/>
  <c r="AK220" i="1"/>
  <c r="AK190" i="1"/>
  <c r="AK217" i="1"/>
  <c r="AJ187" i="1"/>
  <c r="AJ212" i="1"/>
  <c r="AF183" i="1"/>
  <c r="AF208" i="1"/>
  <c r="AA188" i="1"/>
  <c r="AA213" i="1"/>
  <c r="AI195" i="1"/>
  <c r="AI223" i="1"/>
  <c r="AI172" i="1"/>
  <c r="AI196" i="1"/>
  <c r="AK178" i="1"/>
  <c r="AK202" i="1"/>
  <c r="AK175" i="1"/>
  <c r="AK199" i="1"/>
  <c r="AJ173" i="1"/>
  <c r="AJ197" i="1"/>
  <c r="AF193" i="1"/>
  <c r="AF221" i="1"/>
  <c r="Y174" i="1"/>
  <c r="Y198" i="1"/>
  <c r="Y175" i="1"/>
  <c r="Y199" i="1"/>
  <c r="AI185" i="1"/>
  <c r="AI210" i="1"/>
  <c r="AH182" i="1"/>
  <c r="AH207" i="1"/>
  <c r="AK189" i="1"/>
  <c r="AK216" i="1"/>
  <c r="AK188" i="1"/>
  <c r="AK213" i="1"/>
  <c r="AJ186" i="1"/>
  <c r="AJ211" i="1"/>
  <c r="AJ183" i="1"/>
  <c r="AJ208" i="1"/>
  <c r="AF181" i="1"/>
  <c r="AF206" i="1"/>
  <c r="AA170" i="1"/>
  <c r="AI189" i="1"/>
  <c r="AI216" i="1"/>
  <c r="AH184" i="1"/>
  <c r="AH209" i="1"/>
  <c r="AK194" i="1"/>
  <c r="AK222" i="1"/>
  <c r="AJ190" i="1"/>
  <c r="AJ217" i="1"/>
  <c r="AF194" i="1"/>
  <c r="AF222" i="1"/>
  <c r="AB172" i="1"/>
  <c r="AB196" i="1"/>
  <c r="Y195" i="1"/>
  <c r="Y223" i="1"/>
  <c r="AC171" i="1"/>
  <c r="AH188" i="1"/>
  <c r="AH213" i="1"/>
  <c r="AH195" i="1"/>
  <c r="AH223" i="1"/>
  <c r="AK186" i="1"/>
  <c r="AK211" i="1"/>
  <c r="AJ184" i="1"/>
  <c r="AJ209" i="1"/>
  <c r="AJ181" i="1"/>
  <c r="AJ206" i="1"/>
  <c r="AF178" i="1"/>
  <c r="AF202" i="1"/>
  <c r="AA192" i="1"/>
  <c r="AA220" i="1"/>
  <c r="AI184" i="1"/>
  <c r="AI209" i="1"/>
  <c r="AH181" i="1"/>
  <c r="AH206" i="1"/>
  <c r="AK56" i="1"/>
  <c r="AK48" i="1"/>
  <c r="AK106" i="1"/>
  <c r="AK94" i="1"/>
  <c r="AK123" i="1"/>
  <c r="AK82" i="1"/>
  <c r="AK26" i="1"/>
  <c r="AK51" i="1"/>
  <c r="AK103" i="1"/>
  <c r="AK60" i="1"/>
  <c r="AK6" i="1"/>
  <c r="AK151" i="1"/>
  <c r="AK44" i="1"/>
  <c r="AK166" i="1"/>
  <c r="AK149" i="1"/>
  <c r="AB168" i="1"/>
  <c r="U177" i="1"/>
  <c r="AB156" i="1"/>
  <c r="AA84" i="1"/>
  <c r="S211" i="1"/>
  <c r="Z186" i="1"/>
  <c r="S201" i="1"/>
  <c r="Z177" i="1"/>
  <c r="Z178" i="1"/>
  <c r="Z193" i="1"/>
  <c r="AB193" i="1"/>
  <c r="R200" i="1"/>
  <c r="Y176" i="1"/>
  <c r="W220" i="1"/>
  <c r="AD192" i="1"/>
  <c r="V206" i="1"/>
  <c r="AC181" i="1"/>
  <c r="V217" i="1"/>
  <c r="AC190" i="1"/>
  <c r="R203" i="1"/>
  <c r="AF179" i="1"/>
  <c r="R207" i="1"/>
  <c r="AF182" i="1"/>
  <c r="U210" i="1"/>
  <c r="AB185" i="1"/>
  <c r="R222" i="1"/>
  <c r="Y194" i="1"/>
  <c r="AD184" i="1"/>
  <c r="AD178" i="1"/>
  <c r="AH183" i="1"/>
  <c r="R211" i="1"/>
  <c r="AF186" i="1"/>
  <c r="U208" i="1"/>
  <c r="AB183" i="1"/>
  <c r="U217" i="1"/>
  <c r="AB190" i="1"/>
  <c r="AA177" i="1"/>
  <c r="R213" i="1"/>
  <c r="Y188" i="1"/>
  <c r="W199" i="1"/>
  <c r="AD175" i="1"/>
  <c r="AD176" i="1"/>
  <c r="V216" i="1"/>
  <c r="AC189" i="1"/>
  <c r="U223" i="1"/>
  <c r="AB195" i="1"/>
  <c r="AA175" i="1"/>
  <c r="R208" i="1"/>
  <c r="Y183" i="1"/>
  <c r="W203" i="1"/>
  <c r="AD179" i="1"/>
  <c r="AD181" i="1"/>
  <c r="V208" i="1"/>
  <c r="AC183" i="1"/>
  <c r="AH189" i="1"/>
  <c r="S200" i="1"/>
  <c r="S208" i="1"/>
  <c r="R220" i="1"/>
  <c r="R210" i="1"/>
  <c r="AK144" i="1"/>
  <c r="AK99" i="1"/>
  <c r="AK131" i="1"/>
  <c r="AK139" i="1"/>
  <c r="AK129" i="1"/>
  <c r="AK42" i="1"/>
  <c r="AK30" i="1"/>
  <c r="AK75" i="1"/>
  <c r="AK110" i="1"/>
  <c r="AK77" i="1"/>
  <c r="AK35" i="1"/>
  <c r="AK13" i="1"/>
  <c r="AK91" i="1"/>
  <c r="AK169" i="1"/>
  <c r="AK104" i="1"/>
  <c r="AK100" i="1"/>
  <c r="AK153" i="1"/>
  <c r="AK154" i="1"/>
  <c r="AA64" i="1"/>
  <c r="S222" i="1"/>
  <c r="Z194" i="1"/>
  <c r="S203" i="1"/>
  <c r="Z179" i="1"/>
  <c r="S223" i="1"/>
  <c r="Z195" i="1"/>
  <c r="Z189" i="1"/>
  <c r="Z188" i="1"/>
  <c r="U222" i="1"/>
  <c r="AB194" i="1"/>
  <c r="U213" i="1"/>
  <c r="AB188" i="1"/>
  <c r="AA178" i="1"/>
  <c r="R217" i="1"/>
  <c r="Y190" i="1"/>
  <c r="W212" i="1"/>
  <c r="AD187" i="1"/>
  <c r="V204" i="1"/>
  <c r="AC180" i="1"/>
  <c r="V209" i="1"/>
  <c r="AC184" i="1"/>
  <c r="U211" i="1"/>
  <c r="AB186" i="1"/>
  <c r="AA185" i="1"/>
  <c r="W207" i="1"/>
  <c r="AD182" i="1"/>
  <c r="W195" i="1"/>
  <c r="AD171" i="1"/>
  <c r="V223" i="1"/>
  <c r="AC195" i="1"/>
  <c r="U206" i="1"/>
  <c r="AB181" i="1"/>
  <c r="U209" i="1"/>
  <c r="AB184" i="1"/>
  <c r="R212" i="1"/>
  <c r="Y187" i="1"/>
  <c r="R197" i="1"/>
  <c r="Y173" i="1"/>
  <c r="W197" i="1"/>
  <c r="AD173" i="1"/>
  <c r="V222" i="1"/>
  <c r="AC194" i="1"/>
  <c r="V221" i="1"/>
  <c r="AC193" i="1"/>
  <c r="AH192" i="1"/>
  <c r="U200" i="1"/>
  <c r="AB176" i="1"/>
  <c r="U207" i="1"/>
  <c r="AB182" i="1"/>
  <c r="AA172" i="1"/>
  <c r="R209" i="1"/>
  <c r="Y184" i="1"/>
  <c r="W223" i="1"/>
  <c r="AD195" i="1"/>
  <c r="W198" i="1"/>
  <c r="AD174" i="1"/>
  <c r="V211" i="1"/>
  <c r="AC186" i="1"/>
  <c r="S206" i="1"/>
  <c r="AK24" i="1"/>
  <c r="AK137" i="1"/>
  <c r="AK84" i="1"/>
  <c r="AK68" i="1"/>
  <c r="AK9" i="1"/>
  <c r="AK27" i="1"/>
  <c r="AK120" i="1"/>
  <c r="AK165" i="1"/>
  <c r="AK14" i="1"/>
  <c r="AK124" i="1"/>
  <c r="AK159" i="1"/>
  <c r="AK74" i="1"/>
  <c r="AK140" i="1"/>
  <c r="AK157" i="1"/>
  <c r="AK50" i="1"/>
  <c r="AK72" i="1"/>
  <c r="AK158" i="1"/>
  <c r="AK136" i="1"/>
  <c r="AK170" i="1"/>
  <c r="S25" i="1"/>
  <c r="Z22" i="1"/>
  <c r="AA16" i="1"/>
  <c r="S195" i="1"/>
  <c r="Z171" i="1"/>
  <c r="S217" i="1"/>
  <c r="Z190" i="1"/>
  <c r="Z191" i="1"/>
  <c r="S207" i="1"/>
  <c r="Z182" i="1"/>
  <c r="S197" i="1"/>
  <c r="Z173" i="1"/>
  <c r="AB192" i="1"/>
  <c r="U197" i="1"/>
  <c r="AB173" i="1"/>
  <c r="W217" i="1"/>
  <c r="AD190" i="1"/>
  <c r="W204" i="1"/>
  <c r="AD180" i="1"/>
  <c r="V202" i="1"/>
  <c r="AC178" i="1"/>
  <c r="V201" i="1"/>
  <c r="AC177" i="1"/>
  <c r="U216" i="1"/>
  <c r="AB189" i="1"/>
  <c r="U203" i="1"/>
  <c r="AB179" i="1"/>
  <c r="AD191" i="1"/>
  <c r="V198" i="1"/>
  <c r="AC174" i="1"/>
  <c r="V207" i="1"/>
  <c r="AC182" i="1"/>
  <c r="U204" i="1"/>
  <c r="AB180" i="1"/>
  <c r="U201" i="1"/>
  <c r="AB177" i="1"/>
  <c r="AA181" i="1"/>
  <c r="R196" i="1"/>
  <c r="Y172" i="1"/>
  <c r="W211" i="1"/>
  <c r="AD186" i="1"/>
  <c r="AD189" i="1"/>
  <c r="V220" i="1"/>
  <c r="AC192" i="1"/>
  <c r="V213" i="1"/>
  <c r="AC188" i="1"/>
  <c r="U199" i="1"/>
  <c r="AB175" i="1"/>
  <c r="AA173" i="1"/>
  <c r="R204" i="1"/>
  <c r="Y180" i="1"/>
  <c r="W221" i="1"/>
  <c r="AD193" i="1"/>
  <c r="V212" i="1"/>
  <c r="AC187" i="1"/>
  <c r="V203" i="1"/>
  <c r="AC179" i="1"/>
  <c r="U198" i="1"/>
  <c r="V195" i="1"/>
  <c r="AK145" i="1"/>
  <c r="AK160" i="1"/>
  <c r="AK164" i="1"/>
  <c r="AK148" i="1"/>
  <c r="AK52" i="1"/>
  <c r="AK150" i="1"/>
  <c r="AK116" i="1"/>
  <c r="AK39" i="1"/>
  <c r="AK102" i="1"/>
  <c r="AK161" i="1"/>
  <c r="AK168" i="1"/>
  <c r="AK36" i="1"/>
  <c r="AK58" i="1"/>
  <c r="AK45" i="1"/>
  <c r="AK162" i="1"/>
  <c r="AK163" i="1"/>
  <c r="S148" i="1"/>
  <c r="Z130" i="1"/>
  <c r="U183" i="1"/>
  <c r="AB161" i="1"/>
  <c r="U169" i="1"/>
  <c r="AB148" i="1"/>
  <c r="S74" i="1"/>
  <c r="Z66" i="1"/>
  <c r="AA66" i="1"/>
  <c r="S220" i="1"/>
  <c r="Z192" i="1"/>
  <c r="Z184" i="1"/>
  <c r="Z185" i="1"/>
  <c r="S199" i="1"/>
  <c r="Z175" i="1"/>
  <c r="U218" i="1"/>
  <c r="AB191" i="1"/>
  <c r="AA171" i="1"/>
  <c r="R221" i="1"/>
  <c r="Y193" i="1"/>
  <c r="AD188" i="1"/>
  <c r="W196" i="1"/>
  <c r="AD172" i="1"/>
  <c r="V200" i="1"/>
  <c r="AC176" i="1"/>
  <c r="R223" i="1"/>
  <c r="AF195" i="1"/>
  <c r="AB187" i="1"/>
  <c r="AB171" i="1"/>
  <c r="W210" i="1"/>
  <c r="AD185" i="1"/>
  <c r="V196" i="1"/>
  <c r="AC172" i="1"/>
  <c r="V199" i="1"/>
  <c r="AC175" i="1"/>
  <c r="R199" i="1"/>
  <c r="AF175" i="1"/>
  <c r="U202" i="1"/>
  <c r="AB178" i="1"/>
  <c r="AA195" i="1"/>
  <c r="R201" i="1"/>
  <c r="Y177" i="1"/>
  <c r="W201" i="1"/>
  <c r="AD177" i="1"/>
  <c r="W208" i="1"/>
  <c r="AD183" i="1"/>
  <c r="V218" i="1"/>
  <c r="AC191" i="1"/>
  <c r="V197" i="1"/>
  <c r="AC173" i="1"/>
  <c r="AA194" i="1"/>
  <c r="AA184" i="1"/>
  <c r="R218" i="1"/>
  <c r="Y191" i="1"/>
  <c r="W222" i="1"/>
  <c r="AD194" i="1"/>
  <c r="V210" i="1"/>
  <c r="AC185" i="1"/>
  <c r="S196" i="1"/>
  <c r="S212" i="1"/>
  <c r="S198" i="1"/>
  <c r="R216" i="1"/>
  <c r="R198" i="1"/>
  <c r="R202" i="1"/>
  <c r="R206" i="1"/>
  <c r="S105" i="1"/>
  <c r="U99" i="1"/>
  <c r="U105" i="1"/>
  <c r="U121" i="1"/>
  <c r="U130" i="1"/>
  <c r="U179" i="1"/>
  <c r="U109" i="1"/>
  <c r="U73" i="1"/>
  <c r="U83" i="1"/>
  <c r="U74" i="1"/>
  <c r="U37" i="1"/>
  <c r="U41" i="1"/>
  <c r="U86" i="1"/>
  <c r="U156" i="1"/>
  <c r="U13" i="1"/>
  <c r="U19" i="1"/>
  <c r="U145" i="1"/>
  <c r="U10" i="1"/>
  <c r="U78" i="1"/>
  <c r="U155" i="1"/>
  <c r="V10" i="1"/>
  <c r="S142" i="1"/>
  <c r="U117" i="1"/>
  <c r="U151" i="1"/>
  <c r="S15" i="1"/>
  <c r="V154" i="1"/>
  <c r="V172" i="1"/>
  <c r="U110" i="1"/>
  <c r="U122" i="1"/>
  <c r="U129" i="1"/>
  <c r="U50" i="1"/>
  <c r="U150" i="1"/>
  <c r="U182" i="1"/>
  <c r="V150" i="1"/>
  <c r="V50" i="1"/>
  <c r="V81" i="1"/>
  <c r="U106" i="1"/>
  <c r="U178" i="1"/>
  <c r="U34" i="1"/>
  <c r="U93" i="1"/>
  <c r="U119" i="1"/>
  <c r="U35" i="1"/>
  <c r="U17" i="1"/>
  <c r="U33" i="1"/>
  <c r="S11" i="1"/>
  <c r="V167" i="1"/>
  <c r="V173" i="1"/>
  <c r="V128" i="1"/>
  <c r="V127" i="1"/>
  <c r="V56" i="1"/>
  <c r="V131" i="1"/>
  <c r="U113" i="1"/>
  <c r="U55" i="1"/>
  <c r="U76" i="1"/>
  <c r="U118" i="1"/>
  <c r="U164" i="1"/>
  <c r="U184" i="1"/>
  <c r="U174" i="1"/>
  <c r="V40" i="1"/>
  <c r="V153" i="1"/>
  <c r="V106" i="1"/>
  <c r="V181" i="1"/>
  <c r="S184" i="1"/>
  <c r="V116" i="1"/>
  <c r="S190" i="1"/>
  <c r="S111" i="1"/>
  <c r="V8" i="1"/>
  <c r="S134" i="1"/>
  <c r="V189" i="1"/>
  <c r="V147" i="1"/>
  <c r="V11" i="1"/>
  <c r="V183" i="1"/>
  <c r="V177" i="1"/>
  <c r="V180" i="1"/>
  <c r="V38" i="1"/>
  <c r="V187" i="1"/>
  <c r="V13" i="1"/>
  <c r="V9" i="1"/>
  <c r="W184" i="1"/>
  <c r="W15" i="1"/>
  <c r="W33" i="1"/>
  <c r="V65" i="1"/>
  <c r="S144" i="1"/>
  <c r="V34" i="1"/>
  <c r="U68" i="1"/>
  <c r="U36" i="1"/>
  <c r="W13" i="1"/>
  <c r="W41" i="1"/>
  <c r="S30" i="1"/>
  <c r="V47" i="1"/>
  <c r="V43" i="1"/>
  <c r="V78" i="1"/>
  <c r="V33" i="1"/>
  <c r="S91" i="1"/>
  <c r="V79" i="1"/>
  <c r="V117" i="1"/>
  <c r="V74" i="1"/>
  <c r="S151" i="1"/>
  <c r="W78" i="1"/>
  <c r="S22" i="1"/>
  <c r="S156" i="1"/>
  <c r="W40" i="1"/>
  <c r="W187" i="1"/>
  <c r="V19" i="1"/>
  <c r="W67" i="1"/>
  <c r="W170" i="1"/>
  <c r="V151" i="1"/>
  <c r="R117" i="1"/>
  <c r="W56" i="1"/>
  <c r="U101" i="1"/>
  <c r="U89" i="1"/>
  <c r="U131" i="1"/>
  <c r="U186" i="1"/>
  <c r="U71" i="1"/>
  <c r="U161" i="1"/>
  <c r="U11" i="1"/>
  <c r="U126" i="1"/>
  <c r="U42" i="1"/>
  <c r="U63" i="1"/>
  <c r="V175" i="1"/>
  <c r="V138" i="1"/>
  <c r="V113" i="1"/>
  <c r="V156" i="1"/>
  <c r="V162" i="1"/>
  <c r="V193" i="1"/>
  <c r="V88" i="1"/>
  <c r="V188" i="1"/>
  <c r="R110" i="1"/>
  <c r="R90" i="1"/>
  <c r="R123" i="1"/>
  <c r="R58" i="1"/>
  <c r="R89" i="1"/>
  <c r="S125" i="1"/>
  <c r="S16" i="1"/>
  <c r="S53" i="1"/>
  <c r="S34" i="1"/>
  <c r="S129" i="1"/>
  <c r="S154" i="1"/>
  <c r="S117" i="1"/>
  <c r="W125" i="1"/>
  <c r="W38" i="1"/>
  <c r="W167" i="1"/>
  <c r="W7" i="1"/>
  <c r="W181" i="1"/>
  <c r="W110" i="1"/>
  <c r="W99" i="1"/>
  <c r="R54" i="1"/>
  <c r="S76" i="1"/>
  <c r="V123" i="1"/>
  <c r="V35" i="1"/>
  <c r="V83" i="1"/>
  <c r="V130" i="1"/>
  <c r="V132" i="1"/>
  <c r="V18" i="1"/>
  <c r="V100" i="1"/>
  <c r="V103" i="1"/>
  <c r="V109" i="1"/>
  <c r="V185" i="1"/>
  <c r="V70" i="1"/>
  <c r="V21" i="1"/>
  <c r="V191" i="1"/>
  <c r="V155" i="1"/>
  <c r="V190" i="1"/>
  <c r="V24" i="1"/>
  <c r="V136" i="1"/>
  <c r="V122" i="1"/>
  <c r="V134" i="1"/>
  <c r="S49" i="1"/>
  <c r="S82" i="1"/>
  <c r="S69" i="1"/>
  <c r="S172" i="1"/>
  <c r="S130" i="1"/>
  <c r="S175" i="1"/>
  <c r="S17" i="1"/>
  <c r="S33" i="1"/>
  <c r="S155" i="1"/>
  <c r="S84" i="1"/>
  <c r="S54" i="1"/>
  <c r="S36" i="1"/>
  <c r="S187" i="1"/>
  <c r="S78" i="1"/>
  <c r="S164" i="1"/>
  <c r="S43" i="1"/>
  <c r="S121" i="1"/>
  <c r="W8" i="1"/>
  <c r="W83" i="1"/>
  <c r="W94" i="1"/>
  <c r="W156" i="1"/>
  <c r="W92" i="1"/>
  <c r="W9" i="1"/>
  <c r="W185" i="1"/>
  <c r="W37" i="1"/>
  <c r="W47" i="1"/>
  <c r="W153" i="1"/>
  <c r="W115" i="1"/>
  <c r="W111" i="1"/>
  <c r="W145" i="1"/>
  <c r="W80" i="1"/>
  <c r="W84" i="1"/>
  <c r="W179" i="1"/>
  <c r="W88" i="1"/>
  <c r="W53" i="1"/>
  <c r="W97" i="1"/>
  <c r="W25" i="1"/>
  <c r="W54" i="1"/>
  <c r="W17" i="1"/>
  <c r="W24" i="1"/>
  <c r="W117" i="1"/>
  <c r="W98" i="1"/>
  <c r="W143" i="1"/>
  <c r="W141" i="1"/>
  <c r="W108" i="1"/>
  <c r="W188" i="1"/>
  <c r="W136" i="1"/>
  <c r="W16" i="1"/>
  <c r="W101" i="1"/>
  <c r="W127" i="1"/>
  <c r="W75" i="1"/>
  <c r="R106" i="1"/>
  <c r="R78" i="1"/>
  <c r="R93" i="1"/>
  <c r="R116" i="1"/>
  <c r="V139" i="1"/>
  <c r="V119" i="1"/>
  <c r="V95" i="1"/>
  <c r="V63" i="1"/>
  <c r="V124" i="1"/>
  <c r="V133" i="1"/>
  <c r="V194" i="1"/>
  <c r="V166" i="1"/>
  <c r="V165" i="1"/>
  <c r="V145" i="1"/>
  <c r="V76" i="1"/>
  <c r="V146" i="1"/>
  <c r="V28" i="1"/>
  <c r="V174" i="1"/>
  <c r="V58" i="1"/>
  <c r="R85" i="1"/>
  <c r="R94" i="1"/>
  <c r="R14" i="1"/>
  <c r="R182" i="1"/>
  <c r="R163" i="1"/>
  <c r="S128" i="1"/>
  <c r="S28" i="1"/>
  <c r="S103" i="1"/>
  <c r="S39" i="1"/>
  <c r="S176" i="1"/>
  <c r="S80" i="1"/>
  <c r="S73" i="1"/>
  <c r="S107" i="1"/>
  <c r="S174" i="1"/>
  <c r="S93" i="1"/>
  <c r="S21" i="1"/>
  <c r="S139" i="1"/>
  <c r="S65" i="1"/>
  <c r="S32" i="1"/>
  <c r="S112" i="1"/>
  <c r="S86" i="1"/>
  <c r="S97" i="1"/>
  <c r="S62" i="1"/>
  <c r="S136" i="1"/>
  <c r="S108" i="1"/>
  <c r="S58" i="1"/>
  <c r="S179" i="1"/>
  <c r="S81" i="1"/>
  <c r="S51" i="1"/>
  <c r="S95" i="1"/>
  <c r="S131" i="1"/>
  <c r="S137" i="1"/>
  <c r="S167" i="1"/>
  <c r="S26" i="1"/>
  <c r="S55" i="1"/>
  <c r="S170" i="1"/>
  <c r="S45" i="1"/>
  <c r="S138" i="1"/>
  <c r="W175" i="1"/>
  <c r="W121" i="1"/>
  <c r="W139" i="1"/>
  <c r="W90" i="1"/>
  <c r="W31" i="1"/>
  <c r="W171" i="1"/>
  <c r="W180" i="1"/>
  <c r="W14" i="1"/>
  <c r="W35" i="1"/>
  <c r="W169" i="1"/>
  <c r="W158" i="1"/>
  <c r="W186" i="1"/>
  <c r="S77" i="1"/>
  <c r="S85" i="1"/>
  <c r="S124" i="1"/>
  <c r="S50" i="1"/>
  <c r="S188" i="1"/>
  <c r="S66" i="1"/>
  <c r="S115" i="1"/>
  <c r="S163" i="1"/>
  <c r="S126" i="1"/>
  <c r="S37" i="1"/>
  <c r="S123" i="1"/>
  <c r="S19" i="1"/>
  <c r="S119" i="1"/>
  <c r="S114" i="1"/>
  <c r="S96" i="1"/>
  <c r="S89" i="1"/>
  <c r="S41" i="1"/>
  <c r="S35" i="1"/>
  <c r="S183" i="1"/>
  <c r="S101" i="1"/>
  <c r="S70" i="1"/>
  <c r="S182" i="1"/>
  <c r="S7" i="1"/>
  <c r="S14" i="1"/>
  <c r="S79" i="1"/>
  <c r="S192" i="1"/>
  <c r="S44" i="1"/>
  <c r="S178" i="1"/>
  <c r="U70" i="1"/>
  <c r="U134" i="1"/>
  <c r="U97" i="1"/>
  <c r="U7" i="1"/>
  <c r="U57" i="1"/>
  <c r="U45" i="1"/>
  <c r="U32" i="1"/>
  <c r="U79" i="1"/>
  <c r="U135" i="1"/>
  <c r="U31" i="1"/>
  <c r="U140" i="1"/>
  <c r="U25" i="1"/>
  <c r="U20" i="1"/>
  <c r="U75" i="1"/>
  <c r="U94" i="1"/>
  <c r="U80" i="1"/>
  <c r="U194" i="1"/>
  <c r="U49" i="1"/>
  <c r="U60" i="1"/>
  <c r="U167" i="1"/>
  <c r="U9" i="1"/>
  <c r="U136" i="1"/>
  <c r="U61" i="1"/>
  <c r="U137" i="1"/>
  <c r="U69" i="1"/>
  <c r="U173" i="1"/>
  <c r="U185" i="1"/>
  <c r="U127" i="1"/>
  <c r="U123" i="1"/>
  <c r="U87" i="1"/>
  <c r="U139" i="1"/>
  <c r="U44" i="1"/>
  <c r="U12" i="1"/>
  <c r="U138" i="1"/>
  <c r="U144" i="1"/>
  <c r="U133" i="1"/>
  <c r="U26" i="1"/>
  <c r="U100" i="1"/>
  <c r="U170" i="1"/>
  <c r="U98" i="1"/>
  <c r="U158" i="1"/>
  <c r="U188" i="1"/>
  <c r="U88" i="1"/>
  <c r="U166" i="1"/>
  <c r="U189" i="1"/>
  <c r="U104" i="1"/>
  <c r="U47" i="1"/>
  <c r="U120" i="1"/>
  <c r="U77" i="1"/>
  <c r="V111" i="1"/>
  <c r="V36" i="1"/>
  <c r="V101" i="1"/>
  <c r="V26" i="1"/>
  <c r="V171" i="1"/>
  <c r="V120" i="1"/>
  <c r="V7" i="1"/>
  <c r="V23" i="1"/>
  <c r="V135" i="1"/>
  <c r="V170" i="1"/>
  <c r="V90" i="1"/>
  <c r="V42" i="1"/>
  <c r="V163" i="1"/>
  <c r="V53" i="1"/>
  <c r="V67" i="1"/>
  <c r="V157" i="1"/>
  <c r="V102" i="1"/>
  <c r="V87" i="1"/>
  <c r="V80" i="1"/>
  <c r="V16" i="1"/>
  <c r="V84" i="1"/>
  <c r="V164" i="1"/>
  <c r="V143" i="1"/>
  <c r="V14" i="1"/>
  <c r="V71" i="1"/>
  <c r="V152" i="1"/>
  <c r="V114" i="1"/>
  <c r="V108" i="1"/>
  <c r="V44" i="1"/>
  <c r="V141" i="1"/>
  <c r="V182" i="1"/>
  <c r="V186" i="1"/>
  <c r="V51" i="1"/>
  <c r="V125" i="1"/>
  <c r="V178" i="1"/>
  <c r="R46" i="1"/>
  <c r="R165" i="1"/>
  <c r="R188" i="1"/>
  <c r="R41" i="1"/>
  <c r="R42" i="1"/>
  <c r="R185" i="1"/>
  <c r="R114" i="1"/>
  <c r="R180" i="1"/>
  <c r="R65" i="1"/>
  <c r="R86" i="1"/>
  <c r="R126" i="1"/>
  <c r="R148" i="1"/>
  <c r="R50" i="1"/>
  <c r="R103" i="1"/>
  <c r="R156" i="1"/>
  <c r="S29" i="1"/>
  <c r="S122" i="1"/>
  <c r="S38" i="1"/>
  <c r="S158" i="1"/>
  <c r="S27" i="1"/>
  <c r="S110" i="1"/>
  <c r="S59" i="1"/>
  <c r="S61" i="1"/>
  <c r="S160" i="1"/>
  <c r="S72" i="1"/>
  <c r="S88" i="1"/>
  <c r="S118" i="1"/>
  <c r="S120" i="1"/>
  <c r="S94" i="1"/>
  <c r="S162" i="1"/>
  <c r="S191" i="1"/>
  <c r="S109" i="1"/>
  <c r="S71" i="1"/>
  <c r="S171" i="1"/>
  <c r="S83" i="1"/>
  <c r="S140" i="1"/>
  <c r="S102" i="1"/>
  <c r="S168" i="1"/>
  <c r="S143" i="1"/>
  <c r="W172" i="1"/>
  <c r="W76" i="1"/>
  <c r="W91" i="1"/>
  <c r="W120" i="1"/>
  <c r="W132" i="1"/>
  <c r="W11" i="1"/>
  <c r="W81" i="1"/>
  <c r="W59" i="1"/>
  <c r="W140" i="1"/>
  <c r="W183" i="1"/>
  <c r="W27" i="1"/>
  <c r="W22" i="1"/>
  <c r="W93" i="1"/>
  <c r="W154" i="1"/>
  <c r="W20" i="1"/>
  <c r="W149" i="1"/>
  <c r="W65" i="1"/>
  <c r="W49" i="1"/>
  <c r="W133" i="1"/>
  <c r="W162" i="1"/>
  <c r="W46" i="1"/>
  <c r="R7" i="1"/>
  <c r="R105" i="1"/>
  <c r="R113" i="1"/>
  <c r="R30" i="1"/>
  <c r="R193" i="1"/>
  <c r="R98" i="1"/>
  <c r="R127" i="1"/>
  <c r="R184" i="1"/>
  <c r="R61" i="1"/>
  <c r="W193" i="1"/>
  <c r="W63" i="1"/>
  <c r="W70" i="1"/>
  <c r="S23" i="1"/>
  <c r="R109" i="1"/>
  <c r="R149" i="1"/>
  <c r="R35" i="1"/>
  <c r="R147" i="1"/>
  <c r="R52" i="1"/>
  <c r="R80" i="1"/>
  <c r="R70" i="1"/>
  <c r="R102" i="1"/>
  <c r="R74" i="1"/>
  <c r="R108" i="1"/>
  <c r="R26" i="1"/>
  <c r="R38" i="1"/>
  <c r="R10" i="1"/>
  <c r="R138" i="1"/>
  <c r="R62" i="1"/>
  <c r="R23" i="1"/>
  <c r="R56" i="1"/>
  <c r="R18" i="1"/>
  <c r="W28" i="1"/>
  <c r="S47" i="1"/>
  <c r="W131" i="1"/>
  <c r="S40" i="1"/>
  <c r="W69" i="1"/>
  <c r="S166" i="1"/>
  <c r="W57" i="1"/>
  <c r="W23" i="1"/>
  <c r="W119" i="1"/>
  <c r="W51" i="1"/>
  <c r="R137" i="1"/>
  <c r="R183" i="1"/>
  <c r="R191" i="1"/>
  <c r="R186" i="1"/>
  <c r="R118" i="1"/>
  <c r="R128" i="1"/>
  <c r="R179" i="1"/>
  <c r="R131" i="1"/>
  <c r="R100" i="1"/>
  <c r="R36" i="1"/>
  <c r="R64" i="1"/>
  <c r="R141" i="1"/>
  <c r="R140" i="1"/>
  <c r="R132" i="1"/>
  <c r="R79" i="1"/>
  <c r="R67" i="1"/>
  <c r="R157" i="1"/>
  <c r="R47" i="1"/>
  <c r="R25" i="1"/>
  <c r="R190" i="1"/>
  <c r="R122" i="1"/>
  <c r="R11" i="1"/>
  <c r="R187" i="1"/>
  <c r="R139" i="1"/>
  <c r="R44" i="1"/>
  <c r="R72" i="1"/>
  <c r="R174" i="1"/>
  <c r="R91" i="1"/>
  <c r="R173" i="1"/>
  <c r="R169" i="1"/>
  <c r="R21" i="1"/>
  <c r="R13" i="1"/>
  <c r="R49" i="1"/>
  <c r="W85" i="1"/>
  <c r="W45" i="1"/>
  <c r="W114" i="1"/>
  <c r="W89" i="1"/>
  <c r="S165" i="1"/>
  <c r="W192" i="1"/>
  <c r="W178" i="1"/>
  <c r="S63" i="1"/>
  <c r="W106" i="1"/>
  <c r="W43" i="1"/>
  <c r="W42" i="1"/>
  <c r="S149" i="1"/>
  <c r="W118" i="1"/>
  <c r="W151" i="1"/>
  <c r="W177" i="1"/>
  <c r="W12" i="1"/>
  <c r="W52" i="1"/>
  <c r="W152" i="1"/>
  <c r="S42" i="1"/>
  <c r="S161" i="1"/>
  <c r="S193" i="1"/>
  <c r="S147" i="1"/>
  <c r="S145" i="1"/>
  <c r="S48" i="1"/>
  <c r="W173" i="1"/>
  <c r="W10" i="1"/>
  <c r="W124" i="1"/>
  <c r="W64" i="1"/>
  <c r="W189" i="1"/>
  <c r="S18" i="1"/>
  <c r="S133" i="1"/>
  <c r="S67" i="1"/>
  <c r="V27" i="1"/>
  <c r="V66" i="1"/>
  <c r="V118" i="1"/>
  <c r="V30" i="1"/>
  <c r="V126" i="1"/>
  <c r="V168" i="1"/>
  <c r="V61" i="1"/>
  <c r="V89" i="1"/>
  <c r="V31" i="1"/>
  <c r="V129" i="1"/>
  <c r="V86" i="1"/>
  <c r="V29" i="1"/>
  <c r="V92" i="1"/>
  <c r="V45" i="1"/>
  <c r="V159" i="1"/>
  <c r="U157" i="1"/>
  <c r="V142" i="1"/>
  <c r="V91" i="1"/>
  <c r="V41" i="1"/>
  <c r="V60" i="1"/>
  <c r="V20" i="1"/>
  <c r="V158" i="1"/>
  <c r="V57" i="1"/>
  <c r="U152" i="1"/>
  <c r="U56" i="1"/>
  <c r="U38" i="1"/>
  <c r="U30" i="1"/>
  <c r="U175" i="1"/>
  <c r="U128" i="1"/>
  <c r="R172" i="1"/>
  <c r="R168" i="1"/>
  <c r="R167" i="1"/>
  <c r="R84" i="1"/>
  <c r="R12" i="1"/>
  <c r="R19" i="1"/>
  <c r="R31" i="1"/>
  <c r="R73" i="1"/>
  <c r="R175" i="1"/>
  <c r="R120" i="1"/>
  <c r="R92" i="1"/>
  <c r="R153" i="1"/>
  <c r="R146" i="1"/>
  <c r="R95" i="1"/>
  <c r="R161" i="1"/>
  <c r="R69" i="1"/>
  <c r="R97" i="1"/>
  <c r="W112" i="1"/>
  <c r="W18" i="1"/>
  <c r="W29" i="1"/>
  <c r="S13" i="1"/>
  <c r="W71" i="1"/>
  <c r="W60" i="1"/>
  <c r="W122" i="1"/>
  <c r="W61" i="1"/>
  <c r="S9" i="1"/>
  <c r="W165" i="1"/>
  <c r="W26" i="1"/>
  <c r="S20" i="1"/>
  <c r="S150" i="1"/>
  <c r="W126" i="1"/>
  <c r="W161" i="1"/>
  <c r="W79" i="1"/>
  <c r="W95" i="1"/>
  <c r="W36" i="1"/>
  <c r="W159" i="1"/>
  <c r="S169" i="1"/>
  <c r="S10" i="1"/>
  <c r="W34" i="1"/>
  <c r="W104" i="1"/>
  <c r="W48" i="1"/>
  <c r="W30" i="1"/>
  <c r="W148" i="1"/>
  <c r="S100" i="1"/>
  <c r="S141" i="1"/>
  <c r="S24" i="1"/>
  <c r="V98" i="1"/>
  <c r="V68" i="1"/>
  <c r="V69" i="1"/>
  <c r="V137" i="1"/>
  <c r="V176" i="1"/>
  <c r="V97" i="1"/>
  <c r="V48" i="1"/>
  <c r="V77" i="1"/>
  <c r="V17" i="1"/>
  <c r="V75" i="1"/>
  <c r="V140" i="1"/>
  <c r="V94" i="1"/>
  <c r="V121" i="1"/>
  <c r="V110" i="1"/>
  <c r="V169" i="1"/>
  <c r="V105" i="1"/>
  <c r="V37" i="1"/>
  <c r="V144" i="1"/>
  <c r="U48" i="1"/>
  <c r="V39" i="1"/>
  <c r="U154" i="1"/>
  <c r="U181" i="1"/>
  <c r="R112" i="1"/>
  <c r="R20" i="1"/>
  <c r="R48" i="1"/>
  <c r="R104" i="1"/>
  <c r="R142" i="1"/>
  <c r="R45" i="1"/>
  <c r="R135" i="1"/>
  <c r="R111" i="1"/>
  <c r="R171" i="1"/>
  <c r="R28" i="1"/>
  <c r="R145" i="1"/>
  <c r="R195" i="1"/>
  <c r="R55" i="1"/>
  <c r="R33" i="1"/>
  <c r="W105" i="1"/>
  <c r="S157" i="1"/>
  <c r="R152" i="1"/>
  <c r="R88" i="1"/>
  <c r="R66" i="1"/>
  <c r="R27" i="1"/>
  <c r="R24" i="1"/>
  <c r="R164" i="1"/>
  <c r="R34" i="1"/>
  <c r="R166" i="1"/>
  <c r="R22" i="1"/>
  <c r="W39" i="1"/>
  <c r="S31" i="1"/>
  <c r="S92" i="1"/>
  <c r="W100" i="1"/>
  <c r="W55" i="1"/>
  <c r="R143" i="1"/>
  <c r="R151" i="1"/>
  <c r="R192" i="1"/>
  <c r="R144" i="1"/>
  <c r="R159" i="1"/>
  <c r="R87" i="1"/>
  <c r="R68" i="1"/>
  <c r="R96" i="1"/>
  <c r="R32" i="1"/>
  <c r="R121" i="1"/>
  <c r="R154" i="1"/>
  <c r="R181" i="1"/>
  <c r="R177" i="1"/>
  <c r="R115" i="1"/>
  <c r="R125" i="1"/>
  <c r="R176" i="1"/>
  <c r="R29" i="1"/>
  <c r="R17" i="1"/>
  <c r="R57" i="1"/>
  <c r="R189" i="1"/>
  <c r="R99" i="1"/>
  <c r="R76" i="1"/>
  <c r="R8" i="1"/>
  <c r="R40" i="1"/>
  <c r="R136" i="1"/>
  <c r="R158" i="1"/>
  <c r="R75" i="1"/>
  <c r="R150" i="1"/>
  <c r="R51" i="1"/>
  <c r="R53" i="1"/>
  <c r="R39" i="1"/>
  <c r="R81" i="1"/>
  <c r="S189" i="1"/>
  <c r="S113" i="1"/>
  <c r="W128" i="1"/>
  <c r="W113" i="1"/>
  <c r="S8" i="1"/>
  <c r="S98" i="1"/>
  <c r="S173" i="1"/>
  <c r="S153" i="1"/>
  <c r="W103" i="1"/>
  <c r="W138" i="1"/>
  <c r="W44" i="1"/>
  <c r="W74" i="1"/>
  <c r="S52" i="1"/>
  <c r="S194" i="1"/>
  <c r="W134" i="1"/>
  <c r="W190" i="1"/>
  <c r="S146" i="1"/>
  <c r="W77" i="1"/>
  <c r="W32" i="1"/>
  <c r="W142" i="1"/>
  <c r="W72" i="1"/>
  <c r="W123" i="1"/>
  <c r="W163" i="1"/>
  <c r="W160" i="1"/>
  <c r="S127" i="1"/>
  <c r="S56" i="1"/>
  <c r="V64" i="1"/>
  <c r="V54" i="1"/>
  <c r="V161" i="1"/>
  <c r="V93" i="1"/>
  <c r="V148" i="1"/>
  <c r="V184" i="1"/>
  <c r="V85" i="1"/>
  <c r="V62" i="1"/>
  <c r="V115" i="1"/>
  <c r="V52" i="1"/>
  <c r="V179" i="1"/>
  <c r="V99" i="1"/>
  <c r="V82" i="1"/>
  <c r="V59" i="1"/>
  <c r="U108" i="1"/>
  <c r="V25" i="1"/>
  <c r="R170" i="1"/>
  <c r="R16" i="1"/>
  <c r="R83" i="1"/>
  <c r="R82" i="1"/>
  <c r="W130" i="1"/>
  <c r="R130" i="1"/>
  <c r="R15" i="1"/>
  <c r="R178" i="1"/>
  <c r="R194" i="1"/>
  <c r="R160" i="1"/>
  <c r="R107" i="1"/>
  <c r="R77" i="1"/>
  <c r="R63" i="1"/>
  <c r="R9" i="1"/>
  <c r="R124" i="1"/>
  <c r="R129" i="1"/>
  <c r="R43" i="1"/>
  <c r="R155" i="1"/>
  <c r="R71" i="1"/>
  <c r="R60" i="1"/>
  <c r="R162" i="1"/>
  <c r="R59" i="1"/>
  <c r="R119" i="1"/>
  <c r="R133" i="1"/>
  <c r="R134" i="1"/>
  <c r="R101" i="1"/>
  <c r="R37" i="1"/>
  <c r="W164" i="1"/>
  <c r="W129" i="1"/>
  <c r="W155" i="1"/>
  <c r="W166" i="1"/>
  <c r="S46" i="1"/>
  <c r="W194" i="1"/>
  <c r="W116" i="1"/>
  <c r="W150" i="1"/>
  <c r="W58" i="1"/>
  <c r="S90" i="1"/>
  <c r="S186" i="1"/>
  <c r="W144" i="1"/>
  <c r="W68" i="1"/>
  <c r="S152" i="1"/>
  <c r="S185" i="1"/>
  <c r="W66" i="1"/>
  <c r="W62" i="1"/>
  <c r="W137" i="1"/>
  <c r="W19" i="1"/>
  <c r="S57" i="1"/>
  <c r="S75" i="1"/>
  <c r="V96" i="1"/>
  <c r="V104" i="1"/>
  <c r="V72" i="1"/>
  <c r="V112" i="1"/>
  <c r="V160" i="1"/>
  <c r="V192" i="1"/>
  <c r="V73" i="1"/>
  <c r="V49" i="1"/>
  <c r="V107" i="1"/>
  <c r="V22" i="1"/>
  <c r="V46" i="1"/>
  <c r="V15" i="1"/>
  <c r="V55" i="1"/>
  <c r="V32" i="1"/>
  <c r="U160" i="1"/>
  <c r="U92" i="1"/>
  <c r="U147" i="1"/>
  <c r="U124" i="1"/>
  <c r="U14" i="1"/>
  <c r="U163" i="1"/>
  <c r="U153" i="1"/>
  <c r="U22" i="1"/>
  <c r="D22" i="29"/>
  <c r="D18" i="29"/>
  <c r="D62" i="29"/>
  <c r="D58" i="29"/>
  <c r="D21" i="29"/>
  <c r="D17" i="29"/>
  <c r="D61" i="29"/>
  <c r="D20" i="29"/>
  <c r="D16" i="29"/>
  <c r="D64" i="29"/>
  <c r="D60" i="29"/>
  <c r="D19" i="29"/>
  <c r="D63" i="29"/>
  <c r="D59" i="29"/>
  <c r="D42" i="29"/>
  <c r="D40" i="29"/>
  <c r="D38" i="29"/>
  <c r="D39" i="29"/>
  <c r="D37" i="29"/>
  <c r="D43" i="29"/>
  <c r="D41" i="29"/>
  <c r="M219" i="1" l="1" a="1"/>
  <c r="M219" i="1" s="1"/>
  <c r="N219" i="1" s="1"/>
  <c r="M205" i="1" a="1"/>
  <c r="M205" i="1" s="1"/>
  <c r="N205" i="1" s="1"/>
  <c r="J217" i="1" a="1"/>
  <c r="J217" i="1" s="1"/>
  <c r="K217" i="1" s="1"/>
  <c r="M214" i="1" a="1"/>
  <c r="M214" i="1" s="1"/>
  <c r="N214" i="1" s="1"/>
  <c r="J219" i="1" a="1"/>
  <c r="J219" i="1" s="1"/>
  <c r="K219" i="1" s="1"/>
  <c r="J204" i="1" a="1"/>
  <c r="J204" i="1" s="1"/>
  <c r="K204" i="1" s="1"/>
  <c r="M215" i="1" a="1"/>
  <c r="M215" i="1" s="1"/>
  <c r="N215" i="1" s="1"/>
  <c r="J197" i="1" a="1"/>
  <c r="J197" i="1" s="1"/>
  <c r="K197" i="1" s="1"/>
  <c r="J222" i="1" a="1"/>
  <c r="J222" i="1" s="1"/>
  <c r="K222" i="1" s="1"/>
  <c r="J218" i="1" a="1"/>
  <c r="J218" i="1" s="1"/>
  <c r="K218" i="1" s="1"/>
  <c r="J209" i="1" a="1"/>
  <c r="J209" i="1" s="1"/>
  <c r="K209" i="1" s="1"/>
  <c r="J202" i="1" a="1"/>
  <c r="J202" i="1" s="1"/>
  <c r="K202" i="1" s="1"/>
  <c r="J221" i="1" a="1"/>
  <c r="J221" i="1" s="1"/>
  <c r="K221" i="1" s="1"/>
  <c r="J201" i="1" a="1"/>
  <c r="J201" i="1" s="1"/>
  <c r="K201" i="1" s="1"/>
  <c r="I32" i="29"/>
  <c r="M156" i="28"/>
  <c r="K68" i="28"/>
  <c r="K98" i="28"/>
  <c r="M107" i="28"/>
  <c r="M98" i="28"/>
  <c r="G215" i="1" a="1"/>
  <c r="G215" i="1" s="1"/>
  <c r="H215" i="1" s="1"/>
  <c r="K62" i="28"/>
  <c r="G214" i="1" a="1"/>
  <c r="G214" i="1" s="1"/>
  <c r="N161" i="28"/>
  <c r="O42" i="28"/>
  <c r="N123" i="28"/>
  <c r="N199" i="28"/>
  <c r="N192" i="28"/>
  <c r="N66" i="28"/>
  <c r="N149" i="28"/>
  <c r="N227" i="28"/>
  <c r="N157" i="28"/>
  <c r="N126" i="28"/>
  <c r="N259" i="28"/>
  <c r="O64" i="28"/>
  <c r="N92" i="28"/>
  <c r="O141" i="28"/>
  <c r="O71" i="28"/>
  <c r="N72" i="28"/>
  <c r="N229" i="28"/>
  <c r="N62" i="28"/>
  <c r="N96" i="28"/>
  <c r="N184" i="28"/>
  <c r="N148" i="28"/>
  <c r="N137" i="28"/>
  <c r="N162" i="28"/>
  <c r="N226" i="28"/>
  <c r="O207" i="28"/>
  <c r="N112" i="28"/>
  <c r="N133" i="28"/>
  <c r="N190" i="28"/>
  <c r="N115" i="28"/>
  <c r="N111" i="28"/>
  <c r="N67" i="28"/>
  <c r="O69" i="28"/>
  <c r="O126" i="28"/>
  <c r="O133" i="28"/>
  <c r="O255" i="28"/>
  <c r="N63" i="28"/>
  <c r="N203" i="28"/>
  <c r="O129" i="28"/>
  <c r="O206" i="28"/>
  <c r="O139" i="28"/>
  <c r="O201" i="28"/>
  <c r="N100" i="28"/>
  <c r="M112" i="28"/>
  <c r="O107" i="28"/>
  <c r="N253" i="28"/>
  <c r="N50" i="28"/>
  <c r="N213" i="28"/>
  <c r="N240" i="28"/>
  <c r="N124" i="28"/>
  <c r="O78" i="28"/>
  <c r="O219" i="28"/>
  <c r="O245" i="28"/>
  <c r="O227" i="28"/>
  <c r="N49" i="28"/>
  <c r="O83" i="28"/>
  <c r="O79" i="28"/>
  <c r="O221" i="28"/>
  <c r="O220" i="28"/>
  <c r="N144" i="28"/>
  <c r="N169" i="28"/>
  <c r="O138" i="28"/>
  <c r="O94" i="28"/>
  <c r="N52" i="28"/>
  <c r="N59" i="28"/>
  <c r="O213" i="28"/>
  <c r="N80" i="28"/>
  <c r="N209" i="28"/>
  <c r="O178" i="28"/>
  <c r="O135" i="28"/>
  <c r="O112" i="28"/>
  <c r="N141" i="28"/>
  <c r="N155" i="28"/>
  <c r="O61" i="28"/>
  <c r="N248" i="28"/>
  <c r="N200" i="28"/>
  <c r="N228" i="28"/>
  <c r="O110" i="28"/>
  <c r="O179" i="28"/>
  <c r="O108" i="28"/>
  <c r="N249" i="28"/>
  <c r="O59" i="28"/>
  <c r="O96" i="28"/>
  <c r="O212" i="28"/>
  <c r="O55" i="28"/>
  <c r="O254" i="28"/>
  <c r="N183" i="28"/>
  <c r="N125" i="28"/>
  <c r="N160" i="28"/>
  <c r="N45" i="28"/>
  <c r="N164" i="28"/>
  <c r="N75" i="28"/>
  <c r="O228" i="28"/>
  <c r="O183" i="28"/>
  <c r="O74" i="28"/>
  <c r="O125" i="28"/>
  <c r="O200" i="28"/>
  <c r="O161" i="28"/>
  <c r="O91" i="28"/>
  <c r="N113" i="28"/>
  <c r="O242" i="28"/>
  <c r="N57" i="28"/>
  <c r="O115" i="28"/>
  <c r="O174" i="28"/>
  <c r="O81" i="28"/>
  <c r="O98" i="28"/>
  <c r="O238" i="28"/>
  <c r="N76" i="28"/>
  <c r="O44" i="28"/>
  <c r="N90" i="28"/>
  <c r="M221" i="28"/>
  <c r="L175" i="28"/>
  <c r="F53" i="29"/>
  <c r="L141" i="28"/>
  <c r="J144" i="28"/>
  <c r="M45" i="28"/>
  <c r="K53" i="29"/>
  <c r="J51" i="28"/>
  <c r="J173" i="28"/>
  <c r="M175" i="28"/>
  <c r="J217" i="28"/>
  <c r="M71" i="28"/>
  <c r="G219" i="1" a="1"/>
  <c r="G219" i="1" s="1"/>
  <c r="M85" i="28"/>
  <c r="O247" i="28"/>
  <c r="L112" i="28"/>
  <c r="F32" i="29"/>
  <c r="J116" i="28"/>
  <c r="M78" i="1" a="1"/>
  <c r="M78" i="1" s="1"/>
  <c r="N78" i="1" s="1"/>
  <c r="M204" i="1" a="1"/>
  <c r="M204" i="1" s="1"/>
  <c r="N204" i="1" s="1"/>
  <c r="G205" i="1" a="1"/>
  <c r="G205" i="1" s="1"/>
  <c r="O50" i="28"/>
  <c r="M218" i="1" a="1"/>
  <c r="M218" i="1" s="1"/>
  <c r="N218" i="1" s="1"/>
  <c r="J163" i="28"/>
  <c r="M207" i="1" a="1"/>
  <c r="M207" i="1" s="1"/>
  <c r="N207" i="1" s="1"/>
  <c r="M201" i="1" a="1"/>
  <c r="M201" i="1" s="1"/>
  <c r="N201" i="1" s="1"/>
  <c r="M222" i="1" a="1"/>
  <c r="M222" i="1" s="1"/>
  <c r="N222" i="1" s="1"/>
  <c r="M206" i="1" a="1"/>
  <c r="M206" i="1" s="1"/>
  <c r="N206" i="1" s="1"/>
  <c r="M220" i="1" a="1"/>
  <c r="M220" i="1" s="1"/>
  <c r="N220" i="1" s="1"/>
  <c r="M200" i="1" a="1"/>
  <c r="M200" i="1" s="1"/>
  <c r="N200" i="1" s="1"/>
  <c r="M213" i="1" a="1"/>
  <c r="M213" i="1" s="1"/>
  <c r="N213" i="1" s="1"/>
  <c r="M197" i="1" a="1"/>
  <c r="M197" i="1" s="1"/>
  <c r="N197" i="1" s="1"/>
  <c r="M216" i="1" a="1"/>
  <c r="M216" i="1" s="1"/>
  <c r="N216" i="1" s="1"/>
  <c r="O184" i="28"/>
  <c r="M208" i="1" a="1"/>
  <c r="M208" i="1" s="1"/>
  <c r="N208" i="1" s="1"/>
  <c r="M196" i="1" a="1"/>
  <c r="M196" i="1" s="1"/>
  <c r="N196" i="1" s="1"/>
  <c r="M199" i="1" a="1"/>
  <c r="M199" i="1" s="1"/>
  <c r="N199" i="1" s="1"/>
  <c r="M198" i="1" a="1"/>
  <c r="M198" i="1" s="1"/>
  <c r="N198" i="1" s="1"/>
  <c r="M223" i="1" a="1"/>
  <c r="M223" i="1" s="1"/>
  <c r="N223" i="1" s="1"/>
  <c r="M211" i="1" a="1"/>
  <c r="M211" i="1" s="1"/>
  <c r="N211" i="1" s="1"/>
  <c r="M202" i="1" a="1"/>
  <c r="M202" i="1" s="1"/>
  <c r="N202" i="1" s="1"/>
  <c r="M221" i="1" a="1"/>
  <c r="M221" i="1" s="1"/>
  <c r="N221" i="1" s="1"/>
  <c r="M203" i="1" a="1"/>
  <c r="M203" i="1" s="1"/>
  <c r="N203" i="1" s="1"/>
  <c r="M209" i="1" a="1"/>
  <c r="M209" i="1" s="1"/>
  <c r="N209" i="1" s="1"/>
  <c r="M217" i="1" a="1"/>
  <c r="M217" i="1" s="1"/>
  <c r="N217" i="1" s="1"/>
  <c r="M210" i="1" a="1"/>
  <c r="M210" i="1" s="1"/>
  <c r="N210" i="1" s="1"/>
  <c r="J223" i="1" a="1"/>
  <c r="J223" i="1" s="1"/>
  <c r="K223" i="1" s="1"/>
  <c r="J212" i="1" a="1"/>
  <c r="J212" i="1" s="1"/>
  <c r="K212" i="1" s="1"/>
  <c r="J207" i="1" a="1"/>
  <c r="J207" i="1" s="1"/>
  <c r="K207" i="1" s="1"/>
  <c r="J199" i="1" a="1"/>
  <c r="J199" i="1" s="1"/>
  <c r="K199" i="1" s="1"/>
  <c r="M212" i="1" a="1"/>
  <c r="M212" i="1" s="1"/>
  <c r="N212" i="1" s="1"/>
  <c r="J198" i="1" a="1"/>
  <c r="J198" i="1" s="1"/>
  <c r="K198" i="1" s="1"/>
  <c r="J210" i="1" a="1"/>
  <c r="J210" i="1" s="1"/>
  <c r="K210" i="1" s="1"/>
  <c r="J200" i="1" a="1"/>
  <c r="J200" i="1" s="1"/>
  <c r="K200" i="1" s="1"/>
  <c r="J206" i="1" a="1"/>
  <c r="J206" i="1" s="1"/>
  <c r="K206" i="1" s="1"/>
  <c r="J203" i="1" a="1"/>
  <c r="J203" i="1" s="1"/>
  <c r="K203" i="1" s="1"/>
  <c r="J211" i="1" a="1"/>
  <c r="J211" i="1" s="1"/>
  <c r="K211" i="1" s="1"/>
  <c r="J213" i="1" a="1"/>
  <c r="J213" i="1" s="1"/>
  <c r="K213" i="1" s="1"/>
  <c r="J208" i="1" a="1"/>
  <c r="J208" i="1" s="1"/>
  <c r="K208" i="1" s="1"/>
  <c r="J220" i="1" a="1"/>
  <c r="J220" i="1" s="1"/>
  <c r="K220" i="1" s="1"/>
  <c r="J216" i="1" a="1"/>
  <c r="J216" i="1" s="1"/>
  <c r="K216" i="1" s="1"/>
  <c r="J196" i="1" a="1"/>
  <c r="J196" i="1" s="1"/>
  <c r="K196" i="1" s="1"/>
  <c r="J32" i="29"/>
  <c r="M140" i="28"/>
  <c r="M11" i="1" a="1"/>
  <c r="M11" i="1" s="1"/>
  <c r="N11" i="1" s="1"/>
  <c r="N225" i="28"/>
  <c r="J244" i="28"/>
  <c r="J253" i="28"/>
  <c r="J159" i="28"/>
  <c r="J250" i="28"/>
  <c r="N53" i="28"/>
  <c r="J234" i="28"/>
  <c r="J64" i="28"/>
  <c r="J134" i="28"/>
  <c r="J227" i="28"/>
  <c r="J115" i="28"/>
  <c r="J103" i="28"/>
  <c r="N154" i="28"/>
  <c r="M59" i="1" a="1"/>
  <c r="M59" i="1" s="1"/>
  <c r="N59" i="1" s="1"/>
  <c r="M76" i="1" a="1"/>
  <c r="M76" i="1" s="1"/>
  <c r="N76" i="1" s="1"/>
  <c r="N89" i="28"/>
  <c r="M49" i="1" a="1"/>
  <c r="M49" i="1" s="1"/>
  <c r="N49" i="1" s="1"/>
  <c r="N114" i="28"/>
  <c r="J222" i="28"/>
  <c r="K71" i="28"/>
  <c r="N204" i="28"/>
  <c r="N159" i="28"/>
  <c r="N215" i="28"/>
  <c r="J121" i="28"/>
  <c r="J220" i="28"/>
  <c r="M147" i="1" a="1"/>
  <c r="M147" i="1" s="1"/>
  <c r="N147" i="1" s="1"/>
  <c r="M9" i="1" a="1"/>
  <c r="M9" i="1" s="1"/>
  <c r="N9" i="1" s="1"/>
  <c r="J208" i="28"/>
  <c r="J235" i="28"/>
  <c r="J254" i="28"/>
  <c r="J94" i="28"/>
  <c r="M54" i="1" a="1"/>
  <c r="M54" i="1" s="1"/>
  <c r="N54" i="1" s="1"/>
  <c r="L97" i="28"/>
  <c r="J59" i="28"/>
  <c r="J112" i="28"/>
  <c r="J189" i="28"/>
  <c r="M71" i="1" a="1"/>
  <c r="M71" i="1" s="1"/>
  <c r="N71" i="1" s="1"/>
  <c r="J247" i="28"/>
  <c r="F54" i="29"/>
  <c r="J53" i="28"/>
  <c r="J113" i="28"/>
  <c r="J91" i="28"/>
  <c r="J204" i="28"/>
  <c r="J114" i="28"/>
  <c r="J44" i="28"/>
  <c r="J225" i="28"/>
  <c r="J80" i="28"/>
  <c r="J88" i="28"/>
  <c r="F51" i="29"/>
  <c r="F52" i="29"/>
  <c r="J226" i="28"/>
  <c r="J148" i="28"/>
  <c r="J241" i="28"/>
  <c r="J123" i="28"/>
  <c r="J179" i="28"/>
  <c r="J223" i="28"/>
  <c r="J200" i="28"/>
  <c r="F50" i="29"/>
  <c r="J102" i="28"/>
  <c r="J66" i="28"/>
  <c r="J83" i="28"/>
  <c r="J255" i="28"/>
  <c r="J251" i="28"/>
  <c r="M89" i="1" a="1"/>
  <c r="M89" i="1" s="1"/>
  <c r="N89" i="1" s="1"/>
  <c r="N250" i="28"/>
  <c r="M29" i="1" a="1"/>
  <c r="M29" i="1" s="1"/>
  <c r="N29" i="1" s="1"/>
  <c r="M8" i="1" a="1"/>
  <c r="M8" i="1" s="1"/>
  <c r="N8" i="1" s="1"/>
  <c r="M33" i="1" a="1"/>
  <c r="M33" i="1" s="1"/>
  <c r="N33" i="1" s="1"/>
  <c r="M35" i="1" a="1"/>
  <c r="M35" i="1" s="1"/>
  <c r="N35" i="1" s="1"/>
  <c r="N94" i="28"/>
  <c r="M46" i="1" a="1"/>
  <c r="M46" i="1" s="1"/>
  <c r="N46" i="1" s="1"/>
  <c r="N60" i="28"/>
  <c r="N131" i="28"/>
  <c r="N43" i="28"/>
  <c r="M91" i="1" a="1"/>
  <c r="M91" i="1" s="1"/>
  <c r="N91" i="1" s="1"/>
  <c r="N255" i="28"/>
  <c r="N83" i="28"/>
  <c r="M50" i="1" a="1"/>
  <c r="M50" i="1" s="1"/>
  <c r="N50" i="1" s="1"/>
  <c r="M83" i="1" a="1"/>
  <c r="M83" i="1" s="1"/>
  <c r="N83" i="1" s="1"/>
  <c r="M24" i="1" a="1"/>
  <c r="M24" i="1" s="1"/>
  <c r="N24" i="1" s="1"/>
  <c r="M26" i="1" a="1"/>
  <c r="M26" i="1" s="1"/>
  <c r="N26" i="1" s="1"/>
  <c r="N235" i="28"/>
  <c r="N93" i="28"/>
  <c r="M161" i="1" a="1"/>
  <c r="M161" i="1" s="1"/>
  <c r="N161" i="1" s="1"/>
  <c r="M16" i="1" a="1"/>
  <c r="M16" i="1" s="1"/>
  <c r="N16" i="1" s="1"/>
  <c r="M105" i="1" a="1"/>
  <c r="M105" i="1" s="1"/>
  <c r="N105" i="1" s="1"/>
  <c r="M47" i="1" a="1"/>
  <c r="M47" i="1" s="1"/>
  <c r="N47" i="1" s="1"/>
  <c r="M55" i="1" a="1"/>
  <c r="M55" i="1" s="1"/>
  <c r="N55" i="1" s="1"/>
  <c r="M154" i="1" a="1"/>
  <c r="M154" i="1" s="1"/>
  <c r="N154" i="1" s="1"/>
  <c r="N181" i="28"/>
  <c r="N218" i="28"/>
  <c r="K92" i="28"/>
  <c r="J54" i="29"/>
  <c r="N135" i="28"/>
  <c r="M10" i="1" a="1"/>
  <c r="M10" i="1" s="1"/>
  <c r="N10" i="1" s="1"/>
  <c r="M85" i="1" a="1"/>
  <c r="M85" i="1" s="1"/>
  <c r="N85" i="1" s="1"/>
  <c r="M39" i="1" a="1"/>
  <c r="M39" i="1" s="1"/>
  <c r="N39" i="1" s="1"/>
  <c r="M157" i="1" a="1"/>
  <c r="M157" i="1" s="1"/>
  <c r="N157" i="1" s="1"/>
  <c r="M155" i="1" a="1"/>
  <c r="M155" i="1" s="1"/>
  <c r="N155" i="1" s="1"/>
  <c r="M75" i="1" a="1"/>
  <c r="M75" i="1" s="1"/>
  <c r="N75" i="1" s="1"/>
  <c r="N187" i="28"/>
  <c r="N185" i="28"/>
  <c r="M67" i="1" a="1"/>
  <c r="M67" i="1" s="1"/>
  <c r="N67" i="1" s="1"/>
  <c r="M169" i="28"/>
  <c r="N222" i="28"/>
  <c r="M88" i="1" a="1"/>
  <c r="M88" i="1" s="1"/>
  <c r="N88" i="1" s="1"/>
  <c r="K197" i="28"/>
  <c r="M15" i="1" a="1"/>
  <c r="M15" i="1" s="1"/>
  <c r="N15" i="1" s="1"/>
  <c r="M97" i="1" a="1"/>
  <c r="M97" i="1" s="1"/>
  <c r="N97" i="1" s="1"/>
  <c r="M144" i="1" a="1"/>
  <c r="M144" i="1" s="1"/>
  <c r="N144" i="1" s="1"/>
  <c r="M201" i="28"/>
  <c r="M18" i="1" a="1"/>
  <c r="M18" i="1" s="1"/>
  <c r="N18" i="1" s="1"/>
  <c r="N208" i="28"/>
  <c r="N221" i="28"/>
  <c r="N231" i="28"/>
  <c r="N105" i="28"/>
  <c r="I53" i="29"/>
  <c r="M57" i="1" a="1"/>
  <c r="M57" i="1" s="1"/>
  <c r="N57" i="1" s="1"/>
  <c r="N206" i="28"/>
  <c r="N79" i="28"/>
  <c r="M77" i="1" a="1"/>
  <c r="M77" i="1" s="1"/>
  <c r="N77" i="1" s="1"/>
  <c r="J126" i="1" a="1"/>
  <c r="J126" i="1" s="1"/>
  <c r="K126" i="1" s="1"/>
  <c r="M111" i="1" a="1"/>
  <c r="M111" i="1" s="1"/>
  <c r="N111" i="1" s="1"/>
  <c r="M52" i="1" a="1"/>
  <c r="M52" i="1" s="1"/>
  <c r="N52" i="1" s="1"/>
  <c r="M28" i="1" a="1"/>
  <c r="M28" i="1" s="1"/>
  <c r="N28" i="1" s="1"/>
  <c r="M74" i="1" a="1"/>
  <c r="M74" i="1" s="1"/>
  <c r="N74" i="1" s="1"/>
  <c r="M53" i="1" a="1"/>
  <c r="M53" i="1" s="1"/>
  <c r="N53" i="1" s="1"/>
  <c r="M62" i="28"/>
  <c r="J53" i="29"/>
  <c r="M14" i="1" a="1"/>
  <c r="M14" i="1" s="1"/>
  <c r="N14" i="1" s="1"/>
  <c r="M21" i="1" a="1"/>
  <c r="M21" i="1" s="1"/>
  <c r="N21" i="1" s="1"/>
  <c r="M173" i="28"/>
  <c r="M82" i="1" a="1"/>
  <c r="M82" i="1" s="1"/>
  <c r="N82" i="1" s="1"/>
  <c r="N232" i="28"/>
  <c r="M61" i="1" a="1"/>
  <c r="M61" i="1" s="1"/>
  <c r="N61" i="1" s="1"/>
  <c r="M25" i="1" a="1"/>
  <c r="M25" i="1" s="1"/>
  <c r="N25" i="1" s="1"/>
  <c r="M106" i="1" a="1"/>
  <c r="M106" i="1" s="1"/>
  <c r="N106" i="1" s="1"/>
  <c r="G53" i="29"/>
  <c r="N189" i="28"/>
  <c r="M23" i="1" a="1"/>
  <c r="M23" i="1" s="1"/>
  <c r="N23" i="1" s="1"/>
  <c r="M13" i="1" a="1"/>
  <c r="M13" i="1" s="1"/>
  <c r="N13" i="1" s="1"/>
  <c r="M31" i="1" a="1"/>
  <c r="M31" i="1" s="1"/>
  <c r="N31" i="1" s="1"/>
  <c r="M104" i="28"/>
  <c r="N64" i="28"/>
  <c r="N173" i="28"/>
  <c r="M69" i="1" a="1"/>
  <c r="M69" i="1" s="1"/>
  <c r="N69" i="1" s="1"/>
  <c r="N210" i="28"/>
  <c r="M133" i="28"/>
  <c r="J61" i="28"/>
  <c r="J171" i="28"/>
  <c r="J210" i="28"/>
  <c r="N171" i="28"/>
  <c r="J78" i="28"/>
  <c r="N91" i="28"/>
  <c r="J147" i="28"/>
  <c r="M159" i="28"/>
  <c r="J145" i="28"/>
  <c r="J95" i="28"/>
  <c r="J127" i="28"/>
  <c r="O58" i="28"/>
  <c r="J137" i="28"/>
  <c r="J43" i="28"/>
  <c r="J239" i="28"/>
  <c r="K220" i="28"/>
  <c r="N254" i="28"/>
  <c r="K133" i="28"/>
  <c r="N236" i="28"/>
  <c r="N121" i="28"/>
  <c r="J52" i="28"/>
  <c r="N110" i="28"/>
  <c r="K221" i="28"/>
  <c r="N230" i="28"/>
  <c r="J75" i="28"/>
  <c r="J184" i="28"/>
  <c r="M191" i="1" a="1"/>
  <c r="M191" i="1" s="1"/>
  <c r="N191" i="1" s="1"/>
  <c r="K222" i="28"/>
  <c r="M185" i="1" a="1"/>
  <c r="M185" i="1" s="1"/>
  <c r="N185" i="1" s="1"/>
  <c r="K130" i="28"/>
  <c r="M179" i="1" a="1"/>
  <c r="M179" i="1" s="1"/>
  <c r="N179" i="1" s="1"/>
  <c r="M117" i="1" a="1"/>
  <c r="M117" i="1" s="1"/>
  <c r="N117" i="1" s="1"/>
  <c r="K245" i="28"/>
  <c r="M115" i="1" a="1"/>
  <c r="M115" i="1" s="1"/>
  <c r="N115" i="1" s="1"/>
  <c r="M58" i="1" a="1"/>
  <c r="M58" i="1" s="1"/>
  <c r="N58" i="1" s="1"/>
  <c r="M90" i="1" a="1"/>
  <c r="M90" i="1" s="1"/>
  <c r="N90" i="1" s="1"/>
  <c r="M246" i="28"/>
  <c r="K167" i="28"/>
  <c r="M146" i="1" a="1"/>
  <c r="M146" i="1" s="1"/>
  <c r="N146" i="1" s="1"/>
  <c r="K180" i="28"/>
  <c r="M121" i="1" a="1"/>
  <c r="M121" i="1" s="1"/>
  <c r="N121" i="1" s="1"/>
  <c r="M172" i="1" a="1"/>
  <c r="M172" i="1" s="1"/>
  <c r="N172" i="1" s="1"/>
  <c r="M107" i="1" a="1"/>
  <c r="M107" i="1" s="1"/>
  <c r="N107" i="1" s="1"/>
  <c r="M98" i="1" a="1"/>
  <c r="M98" i="1" s="1"/>
  <c r="N98" i="1" s="1"/>
  <c r="K142" i="28"/>
  <c r="K153" i="28"/>
  <c r="K151" i="28"/>
  <c r="M136" i="1" a="1"/>
  <c r="M136" i="1" s="1"/>
  <c r="N136" i="1" s="1"/>
  <c r="M122" i="1" a="1"/>
  <c r="M122" i="1" s="1"/>
  <c r="N122" i="1" s="1"/>
  <c r="M80" i="1" a="1"/>
  <c r="M80" i="1" s="1"/>
  <c r="N80" i="1" s="1"/>
  <c r="M190" i="1" a="1"/>
  <c r="M190" i="1" s="1"/>
  <c r="N190" i="1" s="1"/>
  <c r="K58" i="28"/>
  <c r="M137" i="1" a="1"/>
  <c r="M137" i="1" s="1"/>
  <c r="N137" i="1" s="1"/>
  <c r="M73" i="1" a="1"/>
  <c r="M73" i="1" s="1"/>
  <c r="N73" i="1" s="1"/>
  <c r="M81" i="1" a="1"/>
  <c r="M81" i="1" s="1"/>
  <c r="N81" i="1" s="1"/>
  <c r="M65" i="1" a="1"/>
  <c r="M65" i="1" s="1"/>
  <c r="N65" i="1" s="1"/>
  <c r="M210" i="28"/>
  <c r="M64" i="28"/>
  <c r="M80" i="28"/>
  <c r="J7" i="1" a="1"/>
  <c r="J7" i="1" s="1"/>
  <c r="K7" i="1" s="1"/>
  <c r="M95" i="1" a="1"/>
  <c r="M95" i="1" s="1"/>
  <c r="N95" i="1" s="1"/>
  <c r="M149" i="1" a="1"/>
  <c r="M149" i="1" s="1"/>
  <c r="N149" i="1" s="1"/>
  <c r="L253" i="28"/>
  <c r="M7" i="1" a="1"/>
  <c r="M7" i="1" s="1"/>
  <c r="N7" i="1" s="1"/>
  <c r="M153" i="1" a="1"/>
  <c r="M153" i="1" s="1"/>
  <c r="N153" i="1" s="1"/>
  <c r="M203" i="28"/>
  <c r="M109" i="1" a="1"/>
  <c r="M109" i="1" s="1"/>
  <c r="N109" i="1" s="1"/>
  <c r="M170" i="1" a="1"/>
  <c r="M170" i="1" s="1"/>
  <c r="N170" i="1" s="1"/>
  <c r="M93" i="1" a="1"/>
  <c r="M93" i="1" s="1"/>
  <c r="N93" i="1" s="1"/>
  <c r="M101" i="1" a="1"/>
  <c r="M101" i="1" s="1"/>
  <c r="N101" i="1" s="1"/>
  <c r="M186" i="28"/>
  <c r="M119" i="1" a="1"/>
  <c r="M119" i="1" s="1"/>
  <c r="N119" i="1" s="1"/>
  <c r="M45" i="1" a="1"/>
  <c r="M45" i="1" s="1"/>
  <c r="N45" i="1" s="1"/>
  <c r="M123" i="1" a="1"/>
  <c r="M123" i="1" s="1"/>
  <c r="N123" i="1" s="1"/>
  <c r="K227" i="28"/>
  <c r="L45" i="28"/>
  <c r="M152" i="1" a="1"/>
  <c r="M152" i="1" s="1"/>
  <c r="N152" i="1" s="1"/>
  <c r="M242" i="28"/>
  <c r="M110" i="1" a="1"/>
  <c r="M110" i="1" s="1"/>
  <c r="N110" i="1" s="1"/>
  <c r="M162" i="1" a="1"/>
  <c r="M162" i="1" s="1"/>
  <c r="N162" i="1" s="1"/>
  <c r="M209" i="28"/>
  <c r="K143" i="28"/>
  <c r="J83" i="1" a="1"/>
  <c r="J83" i="1" s="1"/>
  <c r="K83" i="1" s="1"/>
  <c r="L173" i="28"/>
  <c r="L243" i="28"/>
  <c r="M156" i="1" a="1"/>
  <c r="M156" i="1" s="1"/>
  <c r="N156" i="1" s="1"/>
  <c r="K122" i="28"/>
  <c r="M51" i="1" a="1"/>
  <c r="M51" i="1" s="1"/>
  <c r="N51" i="1" s="1"/>
  <c r="M183" i="1" a="1"/>
  <c r="M183" i="1" s="1"/>
  <c r="N183" i="1" s="1"/>
  <c r="L156" i="28"/>
  <c r="M163" i="1" a="1"/>
  <c r="M163" i="1" s="1"/>
  <c r="N163" i="1" s="1"/>
  <c r="M116" i="1" a="1"/>
  <c r="M116" i="1" s="1"/>
  <c r="N116" i="1" s="1"/>
  <c r="M135" i="1" a="1"/>
  <c r="M135" i="1" s="1"/>
  <c r="N135" i="1" s="1"/>
  <c r="M114" i="1" a="1"/>
  <c r="M114" i="1" s="1"/>
  <c r="N114" i="1" s="1"/>
  <c r="M143" i="1" a="1"/>
  <c r="M143" i="1" s="1"/>
  <c r="N143" i="1" s="1"/>
  <c r="M162" i="28"/>
  <c r="M139" i="1" a="1"/>
  <c r="M139" i="1" s="1"/>
  <c r="N139" i="1" s="1"/>
  <c r="L88" i="28"/>
  <c r="M63" i="1" a="1"/>
  <c r="M63" i="1" s="1"/>
  <c r="N63" i="1" s="1"/>
  <c r="L140" i="28"/>
  <c r="M184" i="1" a="1"/>
  <c r="M184" i="1" s="1"/>
  <c r="N184" i="1" s="1"/>
  <c r="M167" i="1" a="1"/>
  <c r="M167" i="1" s="1"/>
  <c r="N167" i="1" s="1"/>
  <c r="M208" i="28"/>
  <c r="M99" i="1" a="1"/>
  <c r="M99" i="1" s="1"/>
  <c r="N99" i="1" s="1"/>
  <c r="M255" i="28"/>
  <c r="L203" i="28"/>
  <c r="M131" i="1" a="1"/>
  <c r="M131" i="1" s="1"/>
  <c r="N131" i="1" s="1"/>
  <c r="M130" i="28"/>
  <c r="L62" i="28"/>
  <c r="G51" i="29"/>
  <c r="J180" i="1" a="1"/>
  <c r="J180" i="1" s="1"/>
  <c r="K180" i="1" s="1"/>
  <c r="M127" i="1" a="1"/>
  <c r="M127" i="1" s="1"/>
  <c r="N127" i="1" s="1"/>
  <c r="L82" i="28"/>
  <c r="M140" i="1" a="1"/>
  <c r="M140" i="1" s="1"/>
  <c r="N140" i="1" s="1"/>
  <c r="M84" i="1" a="1"/>
  <c r="M84" i="1" s="1"/>
  <c r="N84" i="1" s="1"/>
  <c r="M133" i="1" a="1"/>
  <c r="M133" i="1" s="1"/>
  <c r="N133" i="1" s="1"/>
  <c r="L98" i="28"/>
  <c r="K255" i="28"/>
  <c r="M113" i="1" a="1"/>
  <c r="M113" i="1" s="1"/>
  <c r="N113" i="1" s="1"/>
  <c r="M164" i="1" a="1"/>
  <c r="M164" i="1" s="1"/>
  <c r="N164" i="1" s="1"/>
  <c r="M101" i="28"/>
  <c r="K100" i="28"/>
  <c r="I51" i="29"/>
  <c r="K253" i="28"/>
  <c r="J138" i="1" a="1"/>
  <c r="J138" i="1" s="1"/>
  <c r="K138" i="1" s="1"/>
  <c r="M36" i="1" a="1"/>
  <c r="M36" i="1" s="1"/>
  <c r="N36" i="1" s="1"/>
  <c r="M125" i="1" a="1"/>
  <c r="M125" i="1" s="1"/>
  <c r="N125" i="1" s="1"/>
  <c r="M175" i="1" a="1"/>
  <c r="M175" i="1" s="1"/>
  <c r="N175" i="1" s="1"/>
  <c r="M168" i="1" a="1"/>
  <c r="M168" i="1" s="1"/>
  <c r="N168" i="1" s="1"/>
  <c r="M155" i="28"/>
  <c r="M145" i="1" a="1"/>
  <c r="M145" i="1" s="1"/>
  <c r="N145" i="1" s="1"/>
  <c r="M178" i="1" a="1"/>
  <c r="M178" i="1" s="1"/>
  <c r="N178" i="1" s="1"/>
  <c r="H52" i="29"/>
  <c r="L143" i="28"/>
  <c r="M182" i="1" a="1"/>
  <c r="M182" i="1" s="1"/>
  <c r="N182" i="1" s="1"/>
  <c r="M192" i="1" a="1"/>
  <c r="M192" i="1" s="1"/>
  <c r="N192" i="1" s="1"/>
  <c r="M32" i="1" a="1"/>
  <c r="M32" i="1" s="1"/>
  <c r="N32" i="1" s="1"/>
  <c r="M20" i="1" a="1"/>
  <c r="M20" i="1" s="1"/>
  <c r="N20" i="1" s="1"/>
  <c r="M186" i="1" a="1"/>
  <c r="M186" i="1" s="1"/>
  <c r="N186" i="1" s="1"/>
  <c r="I54" i="29"/>
  <c r="M81" i="28"/>
  <c r="G52" i="29"/>
  <c r="L190" i="28"/>
  <c r="J102" i="1" a="1"/>
  <c r="J102" i="1" s="1"/>
  <c r="K102" i="1" s="1"/>
  <c r="J182" i="1" a="1"/>
  <c r="J182" i="1" s="1"/>
  <c r="K182" i="1" s="1"/>
  <c r="M193" i="1" a="1"/>
  <c r="M193" i="1" s="1"/>
  <c r="N193" i="1" s="1"/>
  <c r="H53" i="29"/>
  <c r="M42" i="28"/>
  <c r="H51" i="29"/>
  <c r="M64" i="1" a="1"/>
  <c r="M64" i="1" s="1"/>
  <c r="N64" i="1" s="1"/>
  <c r="M17" i="1" a="1"/>
  <c r="M17" i="1" s="1"/>
  <c r="N17" i="1" s="1"/>
  <c r="M180" i="1" a="1"/>
  <c r="M180" i="1" s="1"/>
  <c r="N180" i="1" s="1"/>
  <c r="M94" i="1" a="1"/>
  <c r="M94" i="1" s="1"/>
  <c r="N94" i="1" s="1"/>
  <c r="L42" i="28"/>
  <c r="M42" i="1" a="1"/>
  <c r="M42" i="1" s="1"/>
  <c r="N42" i="1" s="1"/>
  <c r="M171" i="1" a="1"/>
  <c r="M171" i="1" s="1"/>
  <c r="N171" i="1" s="1"/>
  <c r="M40" i="1" a="1"/>
  <c r="M40" i="1" s="1"/>
  <c r="N40" i="1" s="1"/>
  <c r="M148" i="1" a="1"/>
  <c r="M148" i="1" s="1"/>
  <c r="N148" i="1" s="1"/>
  <c r="M34" i="1" a="1"/>
  <c r="M34" i="1" s="1"/>
  <c r="N34" i="1" s="1"/>
  <c r="M27" i="1" a="1"/>
  <c r="M27" i="1" s="1"/>
  <c r="N27" i="1" s="1"/>
  <c r="L95" i="28"/>
  <c r="M174" i="1" a="1"/>
  <c r="M174" i="1" s="1"/>
  <c r="N174" i="1" s="1"/>
  <c r="H54" i="29"/>
  <c r="M106" i="28"/>
  <c r="M100" i="1" a="1"/>
  <c r="M100" i="1" s="1"/>
  <c r="N100" i="1" s="1"/>
  <c r="L118" i="28"/>
  <c r="M187" i="1" a="1"/>
  <c r="M187" i="1" s="1"/>
  <c r="N187" i="1" s="1"/>
  <c r="M200" i="28"/>
  <c r="K172" i="28"/>
  <c r="M188" i="1" a="1"/>
  <c r="M188" i="1" s="1"/>
  <c r="N188" i="1" s="1"/>
  <c r="L126" i="28"/>
  <c r="L52" i="28"/>
  <c r="L149" i="28"/>
  <c r="M120" i="1" a="1"/>
  <c r="M120" i="1" s="1"/>
  <c r="N120" i="1" s="1"/>
  <c r="M125" i="28"/>
  <c r="L124" i="28"/>
  <c r="M129" i="28"/>
  <c r="M51" i="28"/>
  <c r="M60" i="1" a="1"/>
  <c r="M60" i="1" s="1"/>
  <c r="N60" i="1" s="1"/>
  <c r="M132" i="1" a="1"/>
  <c r="M132" i="1" s="1"/>
  <c r="N132" i="1" s="1"/>
  <c r="I33" i="29"/>
  <c r="L212" i="28"/>
  <c r="K214" i="28"/>
  <c r="G49" i="29"/>
  <c r="K73" i="28"/>
  <c r="K53" i="28"/>
  <c r="M141" i="1" a="1"/>
  <c r="M141" i="1" s="1"/>
  <c r="N141" i="1" s="1"/>
  <c r="M129" i="1" a="1"/>
  <c r="M129" i="1" s="1"/>
  <c r="N129" i="1" s="1"/>
  <c r="M188" i="28"/>
  <c r="M206" i="28"/>
  <c r="M191" i="28"/>
  <c r="M44" i="1" a="1"/>
  <c r="M44" i="1" s="1"/>
  <c r="N44" i="1" s="1"/>
  <c r="M130" i="1" a="1"/>
  <c r="M130" i="1" s="1"/>
  <c r="N130" i="1" s="1"/>
  <c r="L255" i="28"/>
  <c r="K242" i="28"/>
  <c r="L197" i="28"/>
  <c r="M79" i="1" a="1"/>
  <c r="M79" i="1" s="1"/>
  <c r="N79" i="1" s="1"/>
  <c r="L228" i="28"/>
  <c r="L117" i="28"/>
  <c r="M41" i="1" a="1"/>
  <c r="M41" i="1" s="1"/>
  <c r="N41" i="1" s="1"/>
  <c r="J108" i="1" a="1"/>
  <c r="J108" i="1" s="1"/>
  <c r="K108" i="1" s="1"/>
  <c r="J156" i="1" a="1"/>
  <c r="J156" i="1" s="1"/>
  <c r="K156" i="1" s="1"/>
  <c r="L66" i="28"/>
  <c r="L194" i="28"/>
  <c r="L54" i="28"/>
  <c r="G54" i="29"/>
  <c r="K235" i="28"/>
  <c r="K80" i="28"/>
  <c r="K248" i="28"/>
  <c r="K148" i="28"/>
  <c r="K109" i="28"/>
  <c r="K189" i="28"/>
  <c r="G50" i="29"/>
  <c r="O165" i="28"/>
  <c r="O88" i="28"/>
  <c r="O73" i="28"/>
  <c r="O185" i="28"/>
  <c r="O162" i="28"/>
  <c r="O63" i="28"/>
  <c r="O249" i="28"/>
  <c r="O82" i="28"/>
  <c r="J34" i="1" a="1"/>
  <c r="J34" i="1" s="1"/>
  <c r="K34" i="1" s="1"/>
  <c r="O173" i="28"/>
  <c r="O189" i="28"/>
  <c r="O235" i="28"/>
  <c r="O128" i="28"/>
  <c r="O80" i="28"/>
  <c r="O89" i="28"/>
  <c r="M86" i="1" a="1"/>
  <c r="M86" i="1" s="1"/>
  <c r="N86" i="1" s="1"/>
  <c r="O154" i="28"/>
  <c r="O111" i="28"/>
  <c r="M166" i="1" a="1"/>
  <c r="M166" i="1" s="1"/>
  <c r="N166" i="1" s="1"/>
  <c r="O160" i="28"/>
  <c r="O243" i="28"/>
  <c r="J30" i="1" a="1"/>
  <c r="J30" i="1" s="1"/>
  <c r="K30" i="1" s="1"/>
  <c r="J41" i="1" a="1"/>
  <c r="J41" i="1" s="1"/>
  <c r="K41" i="1" s="1"/>
  <c r="J84" i="1" a="1"/>
  <c r="J84" i="1" s="1"/>
  <c r="K84" i="1" s="1"/>
  <c r="M128" i="1" a="1"/>
  <c r="M128" i="1" s="1"/>
  <c r="N128" i="1" s="1"/>
  <c r="I31" i="29"/>
  <c r="M68" i="1" a="1"/>
  <c r="M68" i="1" s="1"/>
  <c r="N68" i="1" s="1"/>
  <c r="M165" i="1" a="1"/>
  <c r="M165" i="1" s="1"/>
  <c r="N165" i="1" s="1"/>
  <c r="J114" i="1" a="1"/>
  <c r="J114" i="1" s="1"/>
  <c r="K114" i="1" s="1"/>
  <c r="M70" i="1" a="1"/>
  <c r="M70" i="1" s="1"/>
  <c r="N70" i="1" s="1"/>
  <c r="J19" i="1" a="1"/>
  <c r="J19" i="1" s="1"/>
  <c r="K19" i="1" s="1"/>
  <c r="M12" i="1" a="1"/>
  <c r="M12" i="1" s="1"/>
  <c r="N12" i="1" s="1"/>
  <c r="J191" i="1" a="1"/>
  <c r="J191" i="1" s="1"/>
  <c r="K191" i="1" s="1"/>
  <c r="M151" i="1" a="1"/>
  <c r="M151" i="1" s="1"/>
  <c r="N151" i="1" s="1"/>
  <c r="M158" i="1" a="1"/>
  <c r="M158" i="1" s="1"/>
  <c r="N158" i="1" s="1"/>
  <c r="J27" i="1" a="1"/>
  <c r="J27" i="1" s="1"/>
  <c r="K27" i="1" s="1"/>
  <c r="J120" i="1" a="1"/>
  <c r="J120" i="1" s="1"/>
  <c r="K120" i="1" s="1"/>
  <c r="J118" i="1" a="1"/>
  <c r="J118" i="1" s="1"/>
  <c r="K118" i="1" s="1"/>
  <c r="J168" i="1" a="1"/>
  <c r="J168" i="1" s="1"/>
  <c r="K168" i="1" s="1"/>
  <c r="J91" i="1" a="1"/>
  <c r="J91" i="1" s="1"/>
  <c r="K91" i="1" s="1"/>
  <c r="J10" i="1" a="1"/>
  <c r="J10" i="1" s="1"/>
  <c r="K10" i="1" s="1"/>
  <c r="F49" i="29"/>
  <c r="J165" i="1" a="1"/>
  <c r="J165" i="1" s="1"/>
  <c r="K165" i="1" s="1"/>
  <c r="J55" i="29"/>
  <c r="J35" i="1" a="1"/>
  <c r="J35" i="1" s="1"/>
  <c r="K35" i="1" s="1"/>
  <c r="J175" i="1" a="1"/>
  <c r="J175" i="1" s="1"/>
  <c r="K175" i="1" s="1"/>
  <c r="J131" i="1" a="1"/>
  <c r="J131" i="1" s="1"/>
  <c r="K131" i="1" s="1"/>
  <c r="J42" i="1" a="1"/>
  <c r="J42" i="1" s="1"/>
  <c r="K42" i="1" s="1"/>
  <c r="J183" i="1" a="1"/>
  <c r="J183" i="1" s="1"/>
  <c r="K183" i="1" s="1"/>
  <c r="H50" i="29"/>
  <c r="J69" i="1" a="1"/>
  <c r="J69" i="1" s="1"/>
  <c r="K69" i="1" s="1"/>
  <c r="I55" i="29"/>
  <c r="J122" i="1" a="1"/>
  <c r="J122" i="1" s="1"/>
  <c r="K122" i="1" s="1"/>
  <c r="J50" i="1" a="1"/>
  <c r="J50" i="1" s="1"/>
  <c r="K50" i="1" s="1"/>
  <c r="M43" i="1" a="1"/>
  <c r="M43" i="1" s="1"/>
  <c r="N43" i="1" s="1"/>
  <c r="J89" i="1" a="1"/>
  <c r="J89" i="1" s="1"/>
  <c r="K89" i="1" s="1"/>
  <c r="J187" i="1" a="1"/>
  <c r="J187" i="1" s="1"/>
  <c r="K187" i="1" s="1"/>
  <c r="M38" i="1" a="1"/>
  <c r="M38" i="1" s="1"/>
  <c r="N38" i="1" s="1"/>
  <c r="M102" i="1" a="1"/>
  <c r="M102" i="1" s="1"/>
  <c r="N102" i="1" s="1"/>
  <c r="J174" i="1" a="1"/>
  <c r="J174" i="1" s="1"/>
  <c r="K174" i="1" s="1"/>
  <c r="J21" i="1" a="1"/>
  <c r="J21" i="1" s="1"/>
  <c r="K21" i="1" s="1"/>
  <c r="J109" i="1" a="1"/>
  <c r="J109" i="1" s="1"/>
  <c r="K109" i="1" s="1"/>
  <c r="J18" i="1" a="1"/>
  <c r="J18" i="1" s="1"/>
  <c r="K18" i="1" s="1"/>
  <c r="J80" i="1" a="1"/>
  <c r="J80" i="1" s="1"/>
  <c r="K80" i="1" s="1"/>
  <c r="J13" i="1" a="1"/>
  <c r="J13" i="1" s="1"/>
  <c r="K13" i="1" s="1"/>
  <c r="J65" i="1" a="1"/>
  <c r="J65" i="1" s="1"/>
  <c r="K65" i="1" s="1"/>
  <c r="M169" i="1" a="1"/>
  <c r="M169" i="1" s="1"/>
  <c r="N169" i="1" s="1"/>
  <c r="J67" i="1" a="1"/>
  <c r="J67" i="1" s="1"/>
  <c r="K67" i="1" s="1"/>
  <c r="J106" i="1" a="1"/>
  <c r="J106" i="1" s="1"/>
  <c r="K106" i="1" s="1"/>
  <c r="M177" i="1" a="1"/>
  <c r="M177" i="1" s="1"/>
  <c r="N177" i="1" s="1"/>
  <c r="J167" i="1" a="1"/>
  <c r="J167" i="1" s="1"/>
  <c r="K167" i="1" s="1"/>
  <c r="M118" i="1" a="1"/>
  <c r="M118" i="1" s="1"/>
  <c r="N118" i="1" s="1"/>
  <c r="M189" i="1" a="1"/>
  <c r="M189" i="1" s="1"/>
  <c r="N189" i="1" s="1"/>
  <c r="M173" i="1" a="1"/>
  <c r="M173" i="1" s="1"/>
  <c r="N173" i="1" s="1"/>
  <c r="J132" i="1" a="1"/>
  <c r="J132" i="1" s="1"/>
  <c r="K132" i="1" s="1"/>
  <c r="M195" i="1" a="1"/>
  <c r="M195" i="1" s="1"/>
  <c r="N195" i="1" s="1"/>
  <c r="M126" i="1" a="1"/>
  <c r="M126" i="1" s="1"/>
  <c r="N126" i="1" s="1"/>
  <c r="J12" i="1" a="1"/>
  <c r="J12" i="1" s="1"/>
  <c r="K12" i="1" s="1"/>
  <c r="J169" i="1" a="1"/>
  <c r="J169" i="1" s="1"/>
  <c r="K169" i="1" s="1"/>
  <c r="I28" i="29"/>
  <c r="J172" i="1" a="1"/>
  <c r="J172" i="1" s="1"/>
  <c r="K172" i="1" s="1"/>
  <c r="M66" i="1" a="1"/>
  <c r="M66" i="1" s="1"/>
  <c r="N66" i="1" s="1"/>
  <c r="M159" i="1" a="1"/>
  <c r="M159" i="1" s="1"/>
  <c r="N159" i="1" s="1"/>
  <c r="J110" i="1" a="1"/>
  <c r="J110" i="1" s="1"/>
  <c r="K110" i="1" s="1"/>
  <c r="J157" i="1" a="1"/>
  <c r="J157" i="1" s="1"/>
  <c r="K157" i="1" s="1"/>
  <c r="J136" i="1" a="1"/>
  <c r="J136" i="1" s="1"/>
  <c r="K136" i="1" s="1"/>
  <c r="J86" i="1" a="1"/>
  <c r="J86" i="1" s="1"/>
  <c r="K86" i="1" s="1"/>
  <c r="J36" i="1" a="1"/>
  <c r="J36" i="1" s="1"/>
  <c r="K36" i="1" s="1"/>
  <c r="J97" i="1" a="1"/>
  <c r="J97" i="1" s="1"/>
  <c r="K97" i="1" s="1"/>
  <c r="J63" i="1" a="1"/>
  <c r="J63" i="1" s="1"/>
  <c r="K63" i="1" s="1"/>
  <c r="M56" i="1" a="1"/>
  <c r="M56" i="1" s="1"/>
  <c r="N56" i="1" s="1"/>
  <c r="J24" i="1" a="1"/>
  <c r="J24" i="1" s="1"/>
  <c r="K24" i="1" s="1"/>
  <c r="J148" i="1" a="1"/>
  <c r="J148" i="1" s="1"/>
  <c r="K148" i="1" s="1"/>
  <c r="J40" i="1" a="1"/>
  <c r="J40" i="1" s="1"/>
  <c r="K40" i="1" s="1"/>
  <c r="J101" i="1" a="1"/>
  <c r="J101" i="1" s="1"/>
  <c r="K101" i="1" s="1"/>
  <c r="J11" i="1" a="1"/>
  <c r="J11" i="1" s="1"/>
  <c r="K11" i="1" s="1"/>
  <c r="M48" i="1" a="1"/>
  <c r="M48" i="1" s="1"/>
  <c r="N48" i="1" s="1"/>
  <c r="J39" i="1" a="1"/>
  <c r="J39" i="1" s="1"/>
  <c r="K39" i="1" s="1"/>
  <c r="J23" i="1" a="1"/>
  <c r="J23" i="1" s="1"/>
  <c r="K23" i="1" s="1"/>
  <c r="J94" i="1" a="1"/>
  <c r="J94" i="1" s="1"/>
  <c r="K94" i="1" s="1"/>
  <c r="J31" i="1" a="1"/>
  <c r="J31" i="1" s="1"/>
  <c r="K31" i="1" s="1"/>
  <c r="J15" i="1" a="1"/>
  <c r="J15" i="1" s="1"/>
  <c r="K15" i="1" s="1"/>
  <c r="J14" i="1" a="1"/>
  <c r="J14" i="1" s="1"/>
  <c r="K14" i="1" s="1"/>
  <c r="J33" i="29"/>
  <c r="K28" i="29"/>
  <c r="M87" i="1" a="1"/>
  <c r="M87" i="1" s="1"/>
  <c r="N87" i="1" s="1"/>
  <c r="J139" i="1" a="1"/>
  <c r="J139" i="1" s="1"/>
  <c r="K139" i="1" s="1"/>
  <c r="J166" i="1" a="1"/>
  <c r="J166" i="1" s="1"/>
  <c r="K166" i="1" s="1"/>
  <c r="J44" i="1" a="1"/>
  <c r="J44" i="1" s="1"/>
  <c r="K44" i="1" s="1"/>
  <c r="J124" i="1" a="1"/>
  <c r="J124" i="1" s="1"/>
  <c r="K124" i="1" s="1"/>
  <c r="J100" i="1" a="1"/>
  <c r="J100" i="1" s="1"/>
  <c r="K100" i="1" s="1"/>
  <c r="I49" i="29"/>
  <c r="F55" i="29"/>
  <c r="I52" i="29"/>
  <c r="K29" i="29"/>
  <c r="K34" i="29"/>
  <c r="G29" i="29"/>
  <c r="K175" i="28"/>
  <c r="F29" i="29"/>
  <c r="M96" i="1" a="1"/>
  <c r="M96" i="1" s="1"/>
  <c r="N96" i="1" s="1"/>
  <c r="J43" i="1" a="1"/>
  <c r="J43" i="1" s="1"/>
  <c r="K43" i="1" s="1"/>
  <c r="J33" i="1" a="1"/>
  <c r="J33" i="1" s="1"/>
  <c r="K33" i="1" s="1"/>
  <c r="M142" i="1" a="1"/>
  <c r="M142" i="1" s="1"/>
  <c r="N142" i="1" s="1"/>
  <c r="J103" i="1" a="1"/>
  <c r="J103" i="1" s="1"/>
  <c r="K103" i="1" s="1"/>
  <c r="M22" i="1" a="1"/>
  <c r="M22" i="1" s="1"/>
  <c r="N22" i="1" s="1"/>
  <c r="J64" i="1" a="1"/>
  <c r="J64" i="1" s="1"/>
  <c r="K64" i="1" s="1"/>
  <c r="J53" i="1" a="1"/>
  <c r="J53" i="1" s="1"/>
  <c r="K53" i="1" s="1"/>
  <c r="J188" i="1" a="1"/>
  <c r="J188" i="1" s="1"/>
  <c r="K188" i="1" s="1"/>
  <c r="M138" i="1" a="1"/>
  <c r="M138" i="1" s="1"/>
  <c r="N138" i="1" s="1"/>
  <c r="J146" i="1" a="1"/>
  <c r="J146" i="1" s="1"/>
  <c r="K146" i="1" s="1"/>
  <c r="J164" i="1" a="1"/>
  <c r="J164" i="1" s="1"/>
  <c r="K164" i="1" s="1"/>
  <c r="J105" i="1" a="1"/>
  <c r="J105" i="1" s="1"/>
  <c r="K105" i="1" s="1"/>
  <c r="J66" i="1" a="1"/>
  <c r="J66" i="1" s="1"/>
  <c r="K66" i="1" s="1"/>
  <c r="M181" i="1" a="1"/>
  <c r="M181" i="1" s="1"/>
  <c r="N181" i="1" s="1"/>
  <c r="J29" i="1" a="1"/>
  <c r="J29" i="1" s="1"/>
  <c r="K29" i="1" s="1"/>
  <c r="J152" i="1" a="1"/>
  <c r="J152" i="1" s="1"/>
  <c r="K152" i="1" s="1"/>
  <c r="J93" i="1" a="1"/>
  <c r="J93" i="1" s="1"/>
  <c r="K93" i="1" s="1"/>
  <c r="J72" i="1" a="1"/>
  <c r="J72" i="1" s="1"/>
  <c r="K72" i="1" s="1"/>
  <c r="J189" i="1" a="1"/>
  <c r="J189" i="1" s="1"/>
  <c r="K189" i="1" s="1"/>
  <c r="J48" i="1" a="1"/>
  <c r="J48" i="1" s="1"/>
  <c r="K48" i="1" s="1"/>
  <c r="J71" i="1" a="1"/>
  <c r="J71" i="1" s="1"/>
  <c r="K71" i="1" s="1"/>
  <c r="J99" i="1" a="1"/>
  <c r="J99" i="1" s="1"/>
  <c r="K99" i="1" s="1"/>
  <c r="J134" i="1" a="1"/>
  <c r="J134" i="1" s="1"/>
  <c r="K134" i="1" s="1"/>
  <c r="M176" i="1" a="1"/>
  <c r="M176" i="1" s="1"/>
  <c r="N176" i="1" s="1"/>
  <c r="J8" i="1" a="1"/>
  <c r="J8" i="1" s="1"/>
  <c r="J68" i="1" a="1"/>
  <c r="J68" i="1" s="1"/>
  <c r="K68" i="1" s="1"/>
  <c r="J116" i="1" a="1"/>
  <c r="J116" i="1" s="1"/>
  <c r="K116" i="1" s="1"/>
  <c r="J173" i="1" a="1"/>
  <c r="J173" i="1" s="1"/>
  <c r="K173" i="1" s="1"/>
  <c r="J170" i="1" a="1"/>
  <c r="J170" i="1" s="1"/>
  <c r="K170" i="1" s="1"/>
  <c r="M37" i="1" a="1"/>
  <c r="M37" i="1" s="1"/>
  <c r="N37" i="1" s="1"/>
  <c r="J176" i="1" a="1"/>
  <c r="J176" i="1" s="1"/>
  <c r="K176" i="1" s="1"/>
  <c r="J74" i="1" a="1"/>
  <c r="J74" i="1" s="1"/>
  <c r="K74" i="1" s="1"/>
  <c r="M103" i="1" a="1"/>
  <c r="M103" i="1" s="1"/>
  <c r="N103" i="1" s="1"/>
  <c r="J121" i="1" a="1"/>
  <c r="J121" i="1" s="1"/>
  <c r="K121" i="1" s="1"/>
  <c r="J190" i="1" a="1"/>
  <c r="J190" i="1" s="1"/>
  <c r="K190" i="1" s="1"/>
  <c r="I30" i="29"/>
  <c r="J50" i="29"/>
  <c r="K32" i="29"/>
  <c r="G30" i="29"/>
  <c r="G31" i="29"/>
  <c r="K54" i="29"/>
  <c r="F33" i="29"/>
  <c r="F31" i="29"/>
  <c r="K55" i="29"/>
  <c r="J17" i="1" a="1"/>
  <c r="J17" i="1" s="1"/>
  <c r="K17" i="1" s="1"/>
  <c r="J25" i="1" a="1"/>
  <c r="J25" i="1" s="1"/>
  <c r="K25" i="1" s="1"/>
  <c r="J9" i="1" a="1"/>
  <c r="J9" i="1" s="1"/>
  <c r="J57" i="1" a="1"/>
  <c r="J57" i="1" s="1"/>
  <c r="K57" i="1" s="1"/>
  <c r="J125" i="1" a="1"/>
  <c r="J125" i="1" s="1"/>
  <c r="K125" i="1" s="1"/>
  <c r="J193" i="1" a="1"/>
  <c r="J193" i="1" s="1"/>
  <c r="K193" i="1" s="1"/>
  <c r="J123" i="1" a="1"/>
  <c r="J123" i="1" s="1"/>
  <c r="K123" i="1" s="1"/>
  <c r="J145" i="1" a="1"/>
  <c r="J145" i="1" s="1"/>
  <c r="K145" i="1" s="1"/>
  <c r="J88" i="1" a="1"/>
  <c r="J88" i="1" s="1"/>
  <c r="K88" i="1" s="1"/>
  <c r="J171" i="1" a="1"/>
  <c r="J171" i="1" s="1"/>
  <c r="K171" i="1" s="1"/>
  <c r="M160" i="1" a="1"/>
  <c r="M160" i="1" s="1"/>
  <c r="N160" i="1" s="1"/>
  <c r="J38" i="1" a="1"/>
  <c r="J38" i="1" s="1"/>
  <c r="K38" i="1" s="1"/>
  <c r="J61" i="1" a="1"/>
  <c r="J61" i="1" s="1"/>
  <c r="K61" i="1" s="1"/>
  <c r="J115" i="1" a="1"/>
  <c r="J115" i="1" s="1"/>
  <c r="K115" i="1" s="1"/>
  <c r="J178" i="1" a="1"/>
  <c r="J178" i="1" s="1"/>
  <c r="K178" i="1" s="1"/>
  <c r="M62" i="1" a="1"/>
  <c r="M62" i="1" s="1"/>
  <c r="N62" i="1" s="1"/>
  <c r="J154" i="1" a="1"/>
  <c r="J154" i="1" s="1"/>
  <c r="K154" i="1" s="1"/>
  <c r="G55" i="29"/>
  <c r="F30" i="29"/>
  <c r="H55" i="29"/>
  <c r="K52" i="29"/>
  <c r="F28" i="29"/>
  <c r="J169" i="28"/>
  <c r="F34" i="29"/>
  <c r="H28" i="29"/>
  <c r="L169" i="28"/>
  <c r="J194" i="1" a="1"/>
  <c r="J194" i="1" s="1"/>
  <c r="K194" i="1" s="1"/>
  <c r="J185" i="1" a="1"/>
  <c r="J185" i="1" s="1"/>
  <c r="K185" i="1" s="1"/>
  <c r="J107" i="1" a="1"/>
  <c r="J107" i="1" s="1"/>
  <c r="K107" i="1" s="1"/>
  <c r="J78" i="1" a="1"/>
  <c r="J78" i="1" s="1"/>
  <c r="K78" i="1" s="1"/>
  <c r="J47" i="1" a="1"/>
  <c r="J47" i="1" s="1"/>
  <c r="K47" i="1" s="1"/>
  <c r="J73" i="1" a="1"/>
  <c r="J73" i="1" s="1"/>
  <c r="K73" i="1" s="1"/>
  <c r="J37" i="1" a="1"/>
  <c r="J37" i="1" s="1"/>
  <c r="K37" i="1" s="1"/>
  <c r="J127" i="1" a="1"/>
  <c r="J127" i="1" s="1"/>
  <c r="K127" i="1" s="1"/>
  <c r="J30" i="29"/>
  <c r="G32" i="29"/>
  <c r="H34" i="29"/>
  <c r="H32" i="29"/>
  <c r="H33" i="29"/>
  <c r="M150" i="1" a="1"/>
  <c r="M150" i="1" s="1"/>
  <c r="N150" i="1" s="1"/>
  <c r="J159" i="1" a="1"/>
  <c r="J159" i="1" s="1"/>
  <c r="K159" i="1" s="1"/>
  <c r="J151" i="1" a="1"/>
  <c r="J151" i="1" s="1"/>
  <c r="K151" i="1" s="1"/>
  <c r="J147" i="1" a="1"/>
  <c r="J147" i="1" s="1"/>
  <c r="K147" i="1" s="1"/>
  <c r="J113" i="1" a="1"/>
  <c r="J113" i="1" s="1"/>
  <c r="K113" i="1" s="1"/>
  <c r="J81" i="1" a="1"/>
  <c r="J81" i="1" s="1"/>
  <c r="K81" i="1" s="1"/>
  <c r="J45" i="1" a="1"/>
  <c r="J45" i="1" s="1"/>
  <c r="K45" i="1" s="1"/>
  <c r="J75" i="1" a="1"/>
  <c r="J75" i="1" s="1"/>
  <c r="K75" i="1" s="1"/>
  <c r="J77" i="1" a="1"/>
  <c r="J77" i="1" s="1"/>
  <c r="K77" i="1" s="1"/>
  <c r="J181" i="1" a="1"/>
  <c r="J181" i="1" s="1"/>
  <c r="K181" i="1" s="1"/>
  <c r="J129" i="1" a="1"/>
  <c r="J129" i="1" s="1"/>
  <c r="K129" i="1" s="1"/>
  <c r="J26" i="1" a="1"/>
  <c r="J26" i="1" s="1"/>
  <c r="K26" i="1" s="1"/>
  <c r="J119" i="1" a="1"/>
  <c r="J119" i="1" s="1"/>
  <c r="K119" i="1" s="1"/>
  <c r="J184" i="1" a="1"/>
  <c r="J184" i="1" s="1"/>
  <c r="K184" i="1" s="1"/>
  <c r="J22" i="1" a="1"/>
  <c r="J22" i="1" s="1"/>
  <c r="K22" i="1" s="1"/>
  <c r="J52" i="1" a="1"/>
  <c r="J52" i="1" s="1"/>
  <c r="K52" i="1" s="1"/>
  <c r="J87" i="1" a="1"/>
  <c r="J87" i="1" s="1"/>
  <c r="K87" i="1" s="1"/>
  <c r="J58" i="1" a="1"/>
  <c r="J58" i="1" s="1"/>
  <c r="K58" i="1" s="1"/>
  <c r="J149" i="1" a="1"/>
  <c r="J149" i="1" s="1"/>
  <c r="K149" i="1" s="1"/>
  <c r="J143" i="1" a="1"/>
  <c r="J143" i="1" s="1"/>
  <c r="K143" i="1" s="1"/>
  <c r="J130" i="1" a="1"/>
  <c r="J130" i="1" s="1"/>
  <c r="K130" i="1" s="1"/>
  <c r="M124" i="1" a="1"/>
  <c r="M124" i="1" s="1"/>
  <c r="N124" i="1" s="1"/>
  <c r="J162" i="1" a="1"/>
  <c r="J162" i="1" s="1"/>
  <c r="K162" i="1" s="1"/>
  <c r="M92" i="1" a="1"/>
  <c r="M92" i="1" s="1"/>
  <c r="N92" i="1" s="1"/>
  <c r="J49" i="1" a="1"/>
  <c r="J49" i="1" s="1"/>
  <c r="K49" i="1" s="1"/>
  <c r="J96" i="1" a="1"/>
  <c r="J96" i="1" s="1"/>
  <c r="K96" i="1" s="1"/>
  <c r="J195" i="1" a="1"/>
  <c r="J195" i="1" s="1"/>
  <c r="K195" i="1" s="1"/>
  <c r="J59" i="1" a="1"/>
  <c r="J59" i="1" s="1"/>
  <c r="K59" i="1" s="1"/>
  <c r="J95" i="1" a="1"/>
  <c r="J95" i="1" s="1"/>
  <c r="K95" i="1" s="1"/>
  <c r="J144" i="1" a="1"/>
  <c r="J144" i="1" s="1"/>
  <c r="K144" i="1" s="1"/>
  <c r="J46" i="1" a="1"/>
  <c r="J46" i="1" s="1"/>
  <c r="K46" i="1" s="1"/>
  <c r="J62" i="1" a="1"/>
  <c r="J62" i="1" s="1"/>
  <c r="K62" i="1" s="1"/>
  <c r="M30" i="1" a="1"/>
  <c r="M30" i="1" s="1"/>
  <c r="N30" i="1" s="1"/>
  <c r="J82" i="1" a="1"/>
  <c r="J82" i="1" s="1"/>
  <c r="K82" i="1" s="1"/>
  <c r="J111" i="1" a="1"/>
  <c r="J111" i="1" s="1"/>
  <c r="K111" i="1" s="1"/>
  <c r="J192" i="1" a="1"/>
  <c r="J192" i="1" s="1"/>
  <c r="K192" i="1" s="1"/>
  <c r="J51" i="29"/>
  <c r="G34" i="29"/>
  <c r="G33" i="29"/>
  <c r="J28" i="29"/>
  <c r="J31" i="29"/>
  <c r="K31" i="29"/>
  <c r="K30" i="29"/>
  <c r="K51" i="29"/>
  <c r="H30" i="29"/>
  <c r="J150" i="1" a="1"/>
  <c r="J150" i="1" s="1"/>
  <c r="K150" i="1" s="1"/>
  <c r="J155" i="1" a="1"/>
  <c r="J155" i="1" s="1"/>
  <c r="K155" i="1" s="1"/>
  <c r="K49" i="29"/>
  <c r="H29" i="29"/>
  <c r="H31" i="29"/>
  <c r="K50" i="29"/>
  <c r="J34" i="29"/>
  <c r="H49" i="29"/>
  <c r="M19" i="1" a="1"/>
  <c r="M19" i="1" s="1"/>
  <c r="N19" i="1" s="1"/>
  <c r="J186" i="1" a="1"/>
  <c r="J186" i="1" s="1"/>
  <c r="K186" i="1" s="1"/>
  <c r="J20" i="1" a="1"/>
  <c r="J20" i="1" s="1"/>
  <c r="K20" i="1" s="1"/>
  <c r="J54" i="1" a="1"/>
  <c r="J54" i="1" s="1"/>
  <c r="K54" i="1" s="1"/>
  <c r="J79" i="1" a="1"/>
  <c r="J79" i="1" s="1"/>
  <c r="K79" i="1" s="1"/>
  <c r="J160" i="1" a="1"/>
  <c r="J160" i="1" s="1"/>
  <c r="K160" i="1" s="1"/>
  <c r="J98" i="1" a="1"/>
  <c r="J98" i="1" s="1"/>
  <c r="K98" i="1" s="1"/>
  <c r="J158" i="1" a="1"/>
  <c r="J158" i="1" s="1"/>
  <c r="K158" i="1" s="1"/>
  <c r="M134" i="1" a="1"/>
  <c r="M134" i="1" s="1"/>
  <c r="N134" i="1" s="1"/>
  <c r="J117" i="1" a="1"/>
  <c r="J117" i="1" s="1"/>
  <c r="K117" i="1" s="1"/>
  <c r="J133" i="1" a="1"/>
  <c r="J133" i="1" s="1"/>
  <c r="K133" i="1" s="1"/>
  <c r="J70" i="1" a="1"/>
  <c r="J70" i="1" s="1"/>
  <c r="K70" i="1" s="1"/>
  <c r="J16" i="1" a="1"/>
  <c r="J16" i="1" s="1"/>
  <c r="K16" i="1" s="1"/>
  <c r="J90" i="1" a="1"/>
  <c r="J90" i="1" s="1"/>
  <c r="K90" i="1" s="1"/>
  <c r="J128" i="1" a="1"/>
  <c r="J128" i="1" s="1"/>
  <c r="K128" i="1" s="1"/>
  <c r="J153" i="1" a="1"/>
  <c r="J153" i="1" s="1"/>
  <c r="K153" i="1" s="1"/>
  <c r="J179" i="1" a="1"/>
  <c r="J179" i="1" s="1"/>
  <c r="K179" i="1" s="1"/>
  <c r="J55" i="1" a="1"/>
  <c r="J55" i="1" s="1"/>
  <c r="K55" i="1" s="1"/>
  <c r="J85" i="1" a="1"/>
  <c r="J85" i="1" s="1"/>
  <c r="K85" i="1" s="1"/>
  <c r="J28" i="1" a="1"/>
  <c r="J28" i="1" s="1"/>
  <c r="K28" i="1" s="1"/>
  <c r="J142" i="1" a="1"/>
  <c r="J142" i="1" s="1"/>
  <c r="K142" i="1" s="1"/>
  <c r="M194" i="1" a="1"/>
  <c r="M194" i="1" s="1"/>
  <c r="N194" i="1" s="1"/>
  <c r="J104" i="1" a="1"/>
  <c r="J104" i="1" s="1"/>
  <c r="K104" i="1" s="1"/>
  <c r="J60" i="1" a="1"/>
  <c r="J60" i="1" s="1"/>
  <c r="K60" i="1" s="1"/>
  <c r="J140" i="1" a="1"/>
  <c r="J140" i="1" s="1"/>
  <c r="K140" i="1" s="1"/>
  <c r="J177" i="1" a="1"/>
  <c r="J177" i="1" s="1"/>
  <c r="K177" i="1" s="1"/>
  <c r="M112" i="1" a="1"/>
  <c r="M112" i="1" s="1"/>
  <c r="N112" i="1" s="1"/>
  <c r="M108" i="1" a="1"/>
  <c r="M108" i="1" s="1"/>
  <c r="N108" i="1" s="1"/>
  <c r="M72" i="1" a="1"/>
  <c r="M72" i="1" s="1"/>
  <c r="N72" i="1" s="1"/>
  <c r="M104" i="1" a="1"/>
  <c r="M104" i="1" s="1"/>
  <c r="N104" i="1" s="1"/>
  <c r="J112" i="1" a="1"/>
  <c r="J112" i="1" s="1"/>
  <c r="K112" i="1" s="1"/>
  <c r="J56" i="1" a="1"/>
  <c r="J56" i="1" s="1"/>
  <c r="K56" i="1" s="1"/>
  <c r="J141" i="1" a="1"/>
  <c r="J141" i="1" s="1"/>
  <c r="K141" i="1" s="1"/>
  <c r="J32" i="1" a="1"/>
  <c r="J32" i="1" s="1"/>
  <c r="K32" i="1" s="1"/>
  <c r="J76" i="1" a="1"/>
  <c r="J76" i="1" s="1"/>
  <c r="K76" i="1" s="1"/>
  <c r="J135" i="1" a="1"/>
  <c r="J135" i="1" s="1"/>
  <c r="K135" i="1" s="1"/>
  <c r="J137" i="1" a="1"/>
  <c r="J137" i="1" s="1"/>
  <c r="K137" i="1" s="1"/>
  <c r="J161" i="1" a="1"/>
  <c r="J161" i="1" s="1"/>
  <c r="K161" i="1" s="1"/>
  <c r="J51" i="1" a="1"/>
  <c r="J51" i="1" s="1"/>
  <c r="K51" i="1" s="1"/>
  <c r="J92" i="1" a="1"/>
  <c r="J92" i="1" s="1"/>
  <c r="K92" i="1" s="1"/>
  <c r="J163" i="1" a="1"/>
  <c r="J163" i="1" s="1"/>
  <c r="K163" i="1" s="1"/>
  <c r="I29" i="29"/>
  <c r="I34" i="29"/>
  <c r="J29" i="29"/>
  <c r="I50" i="29"/>
  <c r="J49" i="29"/>
  <c r="G28" i="29"/>
  <c r="K169" i="28"/>
  <c r="J52" i="29"/>
  <c r="K33" i="29"/>
  <c r="AR202" i="19"/>
  <c r="AQ202" i="19"/>
  <c r="AP202" i="19"/>
  <c r="AO202" i="19"/>
  <c r="AN202" i="19"/>
  <c r="AM202" i="19"/>
  <c r="AR201" i="19"/>
  <c r="AQ201" i="19"/>
  <c r="AP201" i="19"/>
  <c r="AO201" i="19"/>
  <c r="AN201" i="19"/>
  <c r="AM201" i="19"/>
  <c r="AE202" i="18"/>
  <c r="AD202" i="18"/>
  <c r="AC202" i="18"/>
  <c r="AB202" i="18"/>
  <c r="AA202" i="18"/>
  <c r="AE201" i="18"/>
  <c r="AD201" i="18"/>
  <c r="AC201" i="18"/>
  <c r="AB201" i="18"/>
  <c r="AA201" i="18"/>
  <c r="AB202" i="17"/>
  <c r="AA202" i="17"/>
  <c r="Z202" i="17"/>
  <c r="AB201" i="17"/>
  <c r="AA201" i="17"/>
  <c r="Z201" i="17"/>
  <c r="AF201" i="16"/>
  <c r="AG201" i="16"/>
  <c r="AH201" i="16"/>
  <c r="AF202" i="16"/>
  <c r="AG202" i="16"/>
  <c r="AH202" i="16"/>
  <c r="M79" i="28" l="1"/>
  <c r="N102" i="28"/>
  <c r="O246" i="28"/>
  <c r="M74" i="28"/>
  <c r="J124" i="28"/>
  <c r="N68" i="28"/>
  <c r="O229" i="28"/>
  <c r="O231" i="28"/>
  <c r="O203" i="28"/>
  <c r="O222" i="28"/>
  <c r="O182" i="28"/>
  <c r="L244" i="28"/>
  <c r="M207" i="28"/>
  <c r="L89" i="28"/>
  <c r="K52" i="28"/>
  <c r="K211" i="28"/>
  <c r="L137" i="28"/>
  <c r="J242" i="28"/>
  <c r="J240" i="28"/>
  <c r="J136" i="28"/>
  <c r="M141" i="28"/>
  <c r="M197" i="28"/>
  <c r="O209" i="28"/>
  <c r="O48" i="28"/>
  <c r="O86" i="28"/>
  <c r="N251" i="28"/>
  <c r="O187" i="28"/>
  <c r="O232" i="28"/>
  <c r="O68" i="28"/>
  <c r="O132" i="28"/>
  <c r="N180" i="28"/>
  <c r="N119" i="28"/>
  <c r="O195" i="28"/>
  <c r="O223" i="28"/>
  <c r="K59" i="28"/>
  <c r="M53" i="28"/>
  <c r="M82" i="28"/>
  <c r="J259" i="28"/>
  <c r="J214" i="28"/>
  <c r="J119" i="28"/>
  <c r="J152" i="28"/>
  <c r="J243" i="28"/>
  <c r="J133" i="28"/>
  <c r="M150" i="28"/>
  <c r="O75" i="28"/>
  <c r="N122" i="28"/>
  <c r="O104" i="28"/>
  <c r="N244" i="28"/>
  <c r="N42" i="28"/>
  <c r="N242" i="28"/>
  <c r="N147" i="28"/>
  <c r="N223" i="28"/>
  <c r="M68" i="28"/>
  <c r="L129" i="28"/>
  <c r="L189" i="28"/>
  <c r="L201" i="28"/>
  <c r="K87" i="28"/>
  <c r="J79" i="28"/>
  <c r="M115" i="28"/>
  <c r="J82" i="28"/>
  <c r="J77" i="28"/>
  <c r="J135" i="28"/>
  <c r="O233" i="28"/>
  <c r="N196" i="28"/>
  <c r="O103" i="28"/>
  <c r="N178" i="28"/>
  <c r="O66" i="28"/>
  <c r="O164" i="28"/>
  <c r="N132" i="28"/>
  <c r="N174" i="28"/>
  <c r="O211" i="28"/>
  <c r="O113" i="28"/>
  <c r="N252" i="28"/>
  <c r="K150" i="28"/>
  <c r="K141" i="28"/>
  <c r="L116" i="28"/>
  <c r="K105" i="28"/>
  <c r="M199" i="28"/>
  <c r="L229" i="28"/>
  <c r="L107" i="28"/>
  <c r="M253" i="28"/>
  <c r="K85" i="28"/>
  <c r="K104" i="28"/>
  <c r="M90" i="28"/>
  <c r="M182" i="28"/>
  <c r="J87" i="28"/>
  <c r="J236" i="28"/>
  <c r="J203" i="28"/>
  <c r="M138" i="28"/>
  <c r="J205" i="28"/>
  <c r="J146" i="28"/>
  <c r="J172" i="28"/>
  <c r="J109" i="28"/>
  <c r="M240" i="28"/>
  <c r="J151" i="28"/>
  <c r="O159" i="28"/>
  <c r="N74" i="28"/>
  <c r="N197" i="28"/>
  <c r="O169" i="28"/>
  <c r="O100" i="28"/>
  <c r="O258" i="28"/>
  <c r="N195" i="28"/>
  <c r="N136" i="28"/>
  <c r="O46" i="28"/>
  <c r="L104" i="28"/>
  <c r="L90" i="28"/>
  <c r="M248" i="28"/>
  <c r="L159" i="28"/>
  <c r="L53" i="28"/>
  <c r="K191" i="28"/>
  <c r="K251" i="28"/>
  <c r="M142" i="28"/>
  <c r="K78" i="28"/>
  <c r="K215" i="28"/>
  <c r="K219" i="28"/>
  <c r="M72" i="28"/>
  <c r="J139" i="28"/>
  <c r="M147" i="28"/>
  <c r="M108" i="28"/>
  <c r="J228" i="28"/>
  <c r="O218" i="28"/>
  <c r="O137" i="28"/>
  <c r="N175" i="28"/>
  <c r="N108" i="28"/>
  <c r="N99" i="28"/>
  <c r="N139" i="28"/>
  <c r="O226" i="28"/>
  <c r="O239" i="28"/>
  <c r="O97" i="28"/>
  <c r="N193" i="28"/>
  <c r="O175" i="28"/>
  <c r="N107" i="28"/>
  <c r="O241" i="28"/>
  <c r="N245" i="28"/>
  <c r="O153" i="28"/>
  <c r="O257" i="28"/>
  <c r="N207" i="28"/>
  <c r="N172" i="28"/>
  <c r="N61" i="28"/>
  <c r="M87" i="28"/>
  <c r="M177" i="28"/>
  <c r="M178" i="28"/>
  <c r="M153" i="28"/>
  <c r="M49" i="28"/>
  <c r="K181" i="28"/>
  <c r="M215" i="28"/>
  <c r="K114" i="28"/>
  <c r="K162" i="28"/>
  <c r="L145" i="28"/>
  <c r="K155" i="28"/>
  <c r="J191" i="28"/>
  <c r="J248" i="28"/>
  <c r="J199" i="28"/>
  <c r="M100" i="28"/>
  <c r="J178" i="28"/>
  <c r="J76" i="28"/>
  <c r="J257" i="28"/>
  <c r="J183" i="28"/>
  <c r="J56" i="28"/>
  <c r="J96" i="28"/>
  <c r="J57" i="28"/>
  <c r="J187" i="28"/>
  <c r="O152" i="28"/>
  <c r="O176" i="28"/>
  <c r="O93" i="28"/>
  <c r="O148" i="28"/>
  <c r="O146" i="28"/>
  <c r="O252" i="28"/>
  <c r="O121" i="28"/>
  <c r="N214" i="28"/>
  <c r="O92" i="28"/>
  <c r="O237" i="28"/>
  <c r="O130" i="28"/>
  <c r="N88" i="28"/>
  <c r="N56" i="28"/>
  <c r="N257" i="28"/>
  <c r="N243" i="28"/>
  <c r="L72" i="28"/>
  <c r="L207" i="28"/>
  <c r="M196" i="28"/>
  <c r="K196" i="28"/>
  <c r="M119" i="28"/>
  <c r="K72" i="28"/>
  <c r="J215" i="28"/>
  <c r="J177" i="28"/>
  <c r="M134" i="28"/>
  <c r="J182" i="28"/>
  <c r="J130" i="28"/>
  <c r="J106" i="28"/>
  <c r="L186" i="28"/>
  <c r="J47" i="28"/>
  <c r="J233" i="28"/>
  <c r="J181" i="28"/>
  <c r="L221" i="28"/>
  <c r="J238" i="28"/>
  <c r="J97" i="28"/>
  <c r="O168" i="28"/>
  <c r="O85" i="28"/>
  <c r="O236" i="28"/>
  <c r="N134" i="28"/>
  <c r="N170" i="28"/>
  <c r="M144" i="28"/>
  <c r="O156" i="28"/>
  <c r="O145" i="28"/>
  <c r="O124" i="28"/>
  <c r="N177" i="28"/>
  <c r="O230" i="28"/>
  <c r="O191" i="28"/>
  <c r="O140" i="28"/>
  <c r="N156" i="28"/>
  <c r="O193" i="28"/>
  <c r="N138" i="28"/>
  <c r="O188" i="28"/>
  <c r="N153" i="28"/>
  <c r="O143" i="28"/>
  <c r="O149" i="28"/>
  <c r="K210" i="28"/>
  <c r="M97" i="28"/>
  <c r="L110" i="28"/>
  <c r="K233" i="28"/>
  <c r="K50" i="28"/>
  <c r="M132" i="28"/>
  <c r="J219" i="28"/>
  <c r="J174" i="28"/>
  <c r="O43" i="28"/>
  <c r="N205" i="28"/>
  <c r="N150" i="28"/>
  <c r="O49" i="28"/>
  <c r="N97" i="28"/>
  <c r="N47" i="28"/>
  <c r="N129" i="28"/>
  <c r="O99" i="28"/>
  <c r="O196" i="28"/>
  <c r="N143" i="28"/>
  <c r="K93" i="28"/>
  <c r="K90" i="28"/>
  <c r="L163" i="28"/>
  <c r="M52" i="28"/>
  <c r="M183" i="28"/>
  <c r="L192" i="28"/>
  <c r="K108" i="28"/>
  <c r="L132" i="28"/>
  <c r="L220" i="28"/>
  <c r="L150" i="28"/>
  <c r="L78" i="28"/>
  <c r="L164" i="28"/>
  <c r="L211" i="28"/>
  <c r="L199" i="28"/>
  <c r="L208" i="28"/>
  <c r="K86" i="28"/>
  <c r="J167" i="28"/>
  <c r="M187" i="28"/>
  <c r="M163" i="28"/>
  <c r="M171" i="28"/>
  <c r="L77" i="28"/>
  <c r="L193" i="28"/>
  <c r="M160" i="28"/>
  <c r="M233" i="28"/>
  <c r="K159" i="28"/>
  <c r="K112" i="28"/>
  <c r="K127" i="28"/>
  <c r="K76" i="28"/>
  <c r="L147" i="28"/>
  <c r="L205" i="28"/>
  <c r="L157" i="28"/>
  <c r="K217" i="28"/>
  <c r="K156" i="28"/>
  <c r="L135" i="28"/>
  <c r="L195" i="28"/>
  <c r="L69" i="28"/>
  <c r="L63" i="28"/>
  <c r="L71" i="28"/>
  <c r="M192" i="28"/>
  <c r="K61" i="28"/>
  <c r="K56" i="28"/>
  <c r="K91" i="28"/>
  <c r="M58" i="28"/>
  <c r="M139" i="28"/>
  <c r="K94" i="28"/>
  <c r="L86" i="28"/>
  <c r="L102" i="28"/>
  <c r="L73" i="28"/>
  <c r="M249" i="28"/>
  <c r="L238" i="28"/>
  <c r="M212" i="28"/>
  <c r="K117" i="28"/>
  <c r="K97" i="28"/>
  <c r="L91" i="28"/>
  <c r="M185" i="28"/>
  <c r="M110" i="28"/>
  <c r="M105" i="28"/>
  <c r="K129" i="28"/>
  <c r="M224" i="28"/>
  <c r="J207" i="28"/>
  <c r="J206" i="28"/>
  <c r="L115" i="28"/>
  <c r="J49" i="28"/>
  <c r="L170" i="28"/>
  <c r="M77" i="28"/>
  <c r="M193" i="28"/>
  <c r="J212" i="28"/>
  <c r="J72" i="28"/>
  <c r="J85" i="28"/>
  <c r="L76" i="28"/>
  <c r="M146" i="28"/>
  <c r="J46" i="28"/>
  <c r="M114" i="28"/>
  <c r="M127" i="28"/>
  <c r="M76" i="28"/>
  <c r="J258" i="28"/>
  <c r="J256" i="28"/>
  <c r="M151" i="28"/>
  <c r="J165" i="28"/>
  <c r="M44" i="28"/>
  <c r="J230" i="28"/>
  <c r="M180" i="28"/>
  <c r="K110" i="28"/>
  <c r="J164" i="28"/>
  <c r="M218" i="28"/>
  <c r="M143" i="28"/>
  <c r="J128" i="28"/>
  <c r="J125" i="28"/>
  <c r="M59" i="28"/>
  <c r="J50" i="28"/>
  <c r="J126" i="28"/>
  <c r="N234" i="28"/>
  <c r="N140" i="28"/>
  <c r="O244" i="28"/>
  <c r="O181" i="28"/>
  <c r="N85" i="28"/>
  <c r="O147" i="28"/>
  <c r="O251" i="28"/>
  <c r="O136" i="28"/>
  <c r="N73" i="28"/>
  <c r="O192" i="28"/>
  <c r="O215" i="28"/>
  <c r="O180" i="28"/>
  <c r="N246" i="28"/>
  <c r="O109" i="28"/>
  <c r="N55" i="28"/>
  <c r="O77" i="28"/>
  <c r="N78" i="28"/>
  <c r="O47" i="28"/>
  <c r="N106" i="28"/>
  <c r="O116" i="28"/>
  <c r="N116" i="28"/>
  <c r="O106" i="28"/>
  <c r="N118" i="28"/>
  <c r="N179" i="28"/>
  <c r="N77" i="28"/>
  <c r="N151" i="28"/>
  <c r="N152" i="28"/>
  <c r="L155" i="28"/>
  <c r="J232" i="28"/>
  <c r="M92" i="28"/>
  <c r="M214" i="28"/>
  <c r="K137" i="28"/>
  <c r="K128" i="28"/>
  <c r="K171" i="28"/>
  <c r="M102" i="28"/>
  <c r="M137" i="28"/>
  <c r="K157" i="28"/>
  <c r="K55" i="28"/>
  <c r="M135" i="28"/>
  <c r="K152" i="28"/>
  <c r="L125" i="28"/>
  <c r="J252" i="28"/>
  <c r="M61" i="28"/>
  <c r="J192" i="28"/>
  <c r="J118" i="28"/>
  <c r="J54" i="28"/>
  <c r="J122" i="28"/>
  <c r="J81" i="28"/>
  <c r="J229" i="28"/>
  <c r="J161" i="28"/>
  <c r="M238" i="28"/>
  <c r="J195" i="28"/>
  <c r="J105" i="28"/>
  <c r="J131" i="28"/>
  <c r="J69" i="28"/>
  <c r="J157" i="28"/>
  <c r="J111" i="28"/>
  <c r="M164" i="28"/>
  <c r="J153" i="28"/>
  <c r="J224" i="28"/>
  <c r="O204" i="28"/>
  <c r="O253" i="28"/>
  <c r="O105" i="28"/>
  <c r="O217" i="28"/>
  <c r="N182" i="28"/>
  <c r="O117" i="28"/>
  <c r="M254" i="28"/>
  <c r="O234" i="28"/>
  <c r="O210" i="28"/>
  <c r="N145" i="28"/>
  <c r="O155" i="28"/>
  <c r="O122" i="28"/>
  <c r="O259" i="28"/>
  <c r="O134" i="28"/>
  <c r="O197" i="28"/>
  <c r="N211" i="28"/>
  <c r="O205" i="28"/>
  <c r="O177" i="28"/>
  <c r="N239" i="28"/>
  <c r="N220" i="28"/>
  <c r="N217" i="28"/>
  <c r="N163" i="28"/>
  <c r="O190" i="28"/>
  <c r="O170" i="28"/>
  <c r="N146" i="28"/>
  <c r="N191" i="28"/>
  <c r="N54" i="28"/>
  <c r="N87" i="28"/>
  <c r="N258" i="28"/>
  <c r="N142" i="28"/>
  <c r="O119" i="28"/>
  <c r="N256" i="28"/>
  <c r="N101" i="28"/>
  <c r="N44" i="28"/>
  <c r="N117" i="28"/>
  <c r="J67" i="28"/>
  <c r="K147" i="28"/>
  <c r="K205" i="28"/>
  <c r="J185" i="28"/>
  <c r="M179" i="28"/>
  <c r="O248" i="28"/>
  <c r="N238" i="28"/>
  <c r="J92" i="28"/>
  <c r="K107" i="28"/>
  <c r="J110" i="28"/>
  <c r="M205" i="28"/>
  <c r="K178" i="28"/>
  <c r="K238" i="28"/>
  <c r="K170" i="28"/>
  <c r="M148" i="28"/>
  <c r="M236" i="28"/>
  <c r="M227" i="28"/>
  <c r="K102" i="28"/>
  <c r="K224" i="28"/>
  <c r="K183" i="28"/>
  <c r="K132" i="28"/>
  <c r="K124" i="28"/>
  <c r="K77" i="28"/>
  <c r="K193" i="28"/>
  <c r="K51" i="28"/>
  <c r="J218" i="28"/>
  <c r="J143" i="28"/>
  <c r="M149" i="28"/>
  <c r="M126" i="28"/>
  <c r="M258" i="28"/>
  <c r="L85" i="28"/>
  <c r="J90" i="28"/>
  <c r="J186" i="28"/>
  <c r="J132" i="28"/>
  <c r="M213" i="28"/>
  <c r="M189" i="28"/>
  <c r="J142" i="28"/>
  <c r="J194" i="28"/>
  <c r="J211" i="28"/>
  <c r="J108" i="28"/>
  <c r="J86" i="28"/>
  <c r="J188" i="28"/>
  <c r="J73" i="28"/>
  <c r="J138" i="28"/>
  <c r="K43" i="28"/>
  <c r="M91" i="28"/>
  <c r="L251" i="28"/>
  <c r="J196" i="28"/>
  <c r="J101" i="28"/>
  <c r="J245" i="28"/>
  <c r="O45" i="28"/>
  <c r="O56" i="28"/>
  <c r="O199" i="28"/>
  <c r="M190" i="28"/>
  <c r="N82" i="28"/>
  <c r="O67" i="28"/>
  <c r="N104" i="28"/>
  <c r="O150" i="28"/>
  <c r="O72" i="28"/>
  <c r="O62" i="28"/>
  <c r="N98" i="28"/>
  <c r="O167" i="28"/>
  <c r="N188" i="28"/>
  <c r="O60" i="28"/>
  <c r="O118" i="28"/>
  <c r="O186" i="28"/>
  <c r="N194" i="28"/>
  <c r="O163" i="28"/>
  <c r="O172" i="28"/>
  <c r="N165" i="28"/>
  <c r="N103" i="28"/>
  <c r="N127" i="28"/>
  <c r="O151" i="28"/>
  <c r="O208" i="28"/>
  <c r="O250" i="28"/>
  <c r="O52" i="28"/>
  <c r="O51" i="28"/>
  <c r="J246" i="28"/>
  <c r="O101" i="28"/>
  <c r="N69" i="28"/>
  <c r="J156" i="28"/>
  <c r="N219" i="28"/>
  <c r="O171" i="28"/>
  <c r="K201" i="28"/>
  <c r="O102" i="28"/>
  <c r="J100" i="28"/>
  <c r="L83" i="28"/>
  <c r="M95" i="28"/>
  <c r="K177" i="28"/>
  <c r="J209" i="28"/>
  <c r="J162" i="28"/>
  <c r="L248" i="28"/>
  <c r="L191" i="28"/>
  <c r="K149" i="28"/>
  <c r="J249" i="28"/>
  <c r="J58" i="28"/>
  <c r="M43" i="28"/>
  <c r="J60" i="28"/>
  <c r="L92" i="28"/>
  <c r="J42" i="28"/>
  <c r="M157" i="28"/>
  <c r="M73" i="28"/>
  <c r="J213" i="28"/>
  <c r="J170" i="28"/>
  <c r="L204" i="28"/>
  <c r="M229" i="28"/>
  <c r="J89" i="28"/>
  <c r="J129" i="28"/>
  <c r="J190" i="28"/>
  <c r="L236" i="28"/>
  <c r="M93" i="28"/>
  <c r="J231" i="28"/>
  <c r="J180" i="28"/>
  <c r="J63" i="28"/>
  <c r="J221" i="28"/>
  <c r="N212" i="28"/>
  <c r="N201" i="28"/>
  <c r="N241" i="28"/>
  <c r="N247" i="28"/>
  <c r="O240" i="28"/>
  <c r="O214" i="28"/>
  <c r="O194" i="28"/>
  <c r="O127" i="28"/>
  <c r="N58" i="28"/>
  <c r="O90" i="28"/>
  <c r="O76" i="28"/>
  <c r="N71" i="28"/>
  <c r="O142" i="28"/>
  <c r="N130" i="28"/>
  <c r="N233" i="28"/>
  <c r="O87" i="28"/>
  <c r="N86" i="28"/>
  <c r="O54" i="28"/>
  <c r="O131" i="28"/>
  <c r="N51" i="28"/>
  <c r="N46" i="28"/>
  <c r="J99" i="28"/>
  <c r="N128" i="28"/>
  <c r="N109" i="28"/>
  <c r="O256" i="28"/>
  <c r="N224" i="28"/>
  <c r="N186" i="28"/>
  <c r="O123" i="28"/>
  <c r="N81" i="28"/>
  <c r="O114" i="28"/>
  <c r="N95" i="28"/>
  <c r="J74" i="28"/>
  <c r="J117" i="28"/>
  <c r="O224" i="28"/>
  <c r="L214" i="28"/>
  <c r="M122" i="28"/>
  <c r="J68" i="28"/>
  <c r="O225" i="28"/>
  <c r="N167" i="28"/>
  <c r="K187" i="28"/>
  <c r="J149" i="28"/>
  <c r="J93" i="28"/>
  <c r="H214" i="1"/>
  <c r="L57" i="28"/>
  <c r="K13" i="29"/>
  <c r="L79" i="28"/>
  <c r="J140" i="28"/>
  <c r="G212" i="1" a="1"/>
  <c r="G212" i="1" s="1"/>
  <c r="H212" i="1" s="1"/>
  <c r="G199" i="1" a="1"/>
  <c r="G199" i="1" s="1"/>
  <c r="H199" i="1" s="1"/>
  <c r="K10" i="29"/>
  <c r="K7" i="29"/>
  <c r="G11" i="1" a="1"/>
  <c r="G11" i="1" s="1"/>
  <c r="H11" i="1" s="1"/>
  <c r="J160" i="28"/>
  <c r="L235" i="28"/>
  <c r="G54" i="1" a="1"/>
  <c r="G54" i="1" s="1"/>
  <c r="H54" i="1" s="1"/>
  <c r="M172" i="28"/>
  <c r="L136" i="28"/>
  <c r="G53" i="1" a="1"/>
  <c r="G53" i="1" s="1"/>
  <c r="H53" i="1" s="1"/>
  <c r="G62" i="1" a="1"/>
  <c r="G62" i="1" s="1"/>
  <c r="H62" i="1" s="1"/>
  <c r="G211" i="1" a="1"/>
  <c r="G211" i="1" s="1"/>
  <c r="G210" i="1" a="1"/>
  <c r="G210" i="1" s="1"/>
  <c r="G131" i="1" a="1"/>
  <c r="G131" i="1" s="1"/>
  <c r="H131" i="1" s="1"/>
  <c r="H219" i="1"/>
  <c r="G222" i="1" a="1"/>
  <c r="G222" i="1" s="1"/>
  <c r="G220" i="1" a="1"/>
  <c r="G220" i="1" s="1"/>
  <c r="G223" i="1" a="1"/>
  <c r="G223" i="1" s="1"/>
  <c r="F11" i="29"/>
  <c r="J11" i="29"/>
  <c r="G218" i="1" a="1"/>
  <c r="G218" i="1" s="1"/>
  <c r="J175" i="28"/>
  <c r="G217" i="1" a="1"/>
  <c r="G217" i="1" s="1"/>
  <c r="J197" i="28"/>
  <c r="G216" i="1" a="1"/>
  <c r="G216" i="1" s="1"/>
  <c r="J104" i="28"/>
  <c r="G206" i="1" a="1"/>
  <c r="G206" i="1" s="1"/>
  <c r="J107" i="28"/>
  <c r="G209" i="1" a="1"/>
  <c r="G209" i="1" s="1"/>
  <c r="J150" i="28"/>
  <c r="G207" i="1" a="1"/>
  <c r="G207" i="1" s="1"/>
  <c r="L100" i="28"/>
  <c r="G221" i="1" a="1"/>
  <c r="G221" i="1" s="1"/>
  <c r="G208" i="1" a="1"/>
  <c r="G208" i="1" s="1"/>
  <c r="J98" i="28"/>
  <c r="H205" i="1"/>
  <c r="G198" i="1" a="1"/>
  <c r="G198" i="1" s="1"/>
  <c r="L122" i="28"/>
  <c r="G196" i="1" a="1"/>
  <c r="G196" i="1" s="1"/>
  <c r="J141" i="28"/>
  <c r="G204" i="1" a="1"/>
  <c r="G204" i="1" s="1"/>
  <c r="J193" i="28"/>
  <c r="G197" i="1" a="1"/>
  <c r="G197" i="1" s="1"/>
  <c r="J71" i="28"/>
  <c r="G201" i="1" a="1"/>
  <c r="G201" i="1" s="1"/>
  <c r="J155" i="28"/>
  <c r="G200" i="1" a="1"/>
  <c r="G200" i="1" s="1"/>
  <c r="J201" i="28"/>
  <c r="G203" i="1" a="1"/>
  <c r="G203" i="1" s="1"/>
  <c r="L68" i="28"/>
  <c r="G202" i="1" a="1"/>
  <c r="G202" i="1" s="1"/>
  <c r="J62" i="28"/>
  <c r="G213" i="1" a="1"/>
  <c r="G213" i="1" s="1"/>
  <c r="G49" i="1" a="1"/>
  <c r="G49" i="1" s="1"/>
  <c r="H49" i="1" s="1"/>
  <c r="G51" i="1" a="1"/>
  <c r="G51" i="1" s="1"/>
  <c r="H51" i="1" s="1"/>
  <c r="G35" i="1" a="1"/>
  <c r="G35" i="1" s="1"/>
  <c r="H35" i="1" s="1"/>
  <c r="G56" i="1" a="1"/>
  <c r="G56" i="1" s="1"/>
  <c r="H56" i="1" s="1"/>
  <c r="L44" i="28"/>
  <c r="K190" i="28"/>
  <c r="K115" i="28"/>
  <c r="M99" i="28"/>
  <c r="G46" i="1" a="1"/>
  <c r="G46" i="1" s="1"/>
  <c r="H46" i="1" s="1"/>
  <c r="G78" i="1" a="1"/>
  <c r="G78" i="1" s="1"/>
  <c r="H78" i="1" s="1"/>
  <c r="G67" i="1" a="1"/>
  <c r="G67" i="1" s="1"/>
  <c r="H67" i="1" s="1"/>
  <c r="G122" i="1" a="1"/>
  <c r="G122" i="1" s="1"/>
  <c r="H122" i="1" s="1"/>
  <c r="G91" i="1" a="1"/>
  <c r="G91" i="1" s="1"/>
  <c r="H91" i="1" s="1"/>
  <c r="G45" i="1" a="1"/>
  <c r="G45" i="1" s="1"/>
  <c r="H45" i="1" s="1"/>
  <c r="J55" i="28"/>
  <c r="G14" i="1" a="1"/>
  <c r="G14" i="1" s="1"/>
  <c r="H14" i="1" s="1"/>
  <c r="G74" i="1" a="1"/>
  <c r="G74" i="1" s="1"/>
  <c r="H74" i="1" s="1"/>
  <c r="L105" i="28"/>
  <c r="G26" i="1" a="1"/>
  <c r="G26" i="1" s="1"/>
  <c r="G12" i="1" a="1"/>
  <c r="G12" i="1" s="1"/>
  <c r="H12" i="1" s="1"/>
  <c r="G60" i="1" a="1"/>
  <c r="G60" i="1" s="1"/>
  <c r="H60" i="1" s="1"/>
  <c r="K160" i="28"/>
  <c r="J13" i="29"/>
  <c r="G31" i="1" a="1"/>
  <c r="G31" i="1" s="1"/>
  <c r="H31" i="1" s="1"/>
  <c r="J10" i="29"/>
  <c r="J8" i="29"/>
  <c r="G57" i="1" a="1"/>
  <c r="G57" i="1" s="1"/>
  <c r="H57" i="1" s="1"/>
  <c r="K140" i="28"/>
  <c r="G83" i="1" a="1"/>
  <c r="G83" i="1" s="1"/>
  <c r="H83" i="1" s="1"/>
  <c r="J7" i="29"/>
  <c r="G69" i="1" a="1"/>
  <c r="G69" i="1" s="1"/>
  <c r="H69" i="1" s="1"/>
  <c r="M245" i="28"/>
  <c r="G96" i="1" a="1"/>
  <c r="G96" i="1" s="1"/>
  <c r="H96" i="1" s="1"/>
  <c r="K188" i="28"/>
  <c r="K249" i="28"/>
  <c r="K123" i="28"/>
  <c r="M244" i="28"/>
  <c r="L181" i="28"/>
  <c r="K136" i="28"/>
  <c r="L218" i="28"/>
  <c r="K256" i="28"/>
  <c r="M247" i="28"/>
  <c r="M66" i="28"/>
  <c r="L101" i="28"/>
  <c r="K145" i="28"/>
  <c r="K60" i="28"/>
  <c r="L222" i="28"/>
  <c r="K116" i="28"/>
  <c r="G11" i="29"/>
  <c r="K163" i="28"/>
  <c r="M47" i="28"/>
  <c r="L152" i="28"/>
  <c r="L154" i="28"/>
  <c r="L209" i="28"/>
  <c r="L224" i="28"/>
  <c r="K66" i="28"/>
  <c r="K207" i="28"/>
  <c r="M116" i="28"/>
  <c r="L257" i="28"/>
  <c r="K247" i="28"/>
  <c r="K179" i="28"/>
  <c r="L109" i="28"/>
  <c r="K218" i="28"/>
  <c r="K82" i="28"/>
  <c r="L178" i="28"/>
  <c r="K257" i="28"/>
  <c r="L148" i="28"/>
  <c r="L80" i="28"/>
  <c r="L239" i="28"/>
  <c r="K95" i="28"/>
  <c r="M167" i="28"/>
  <c r="K204" i="28"/>
  <c r="K174" i="28"/>
  <c r="K146" i="28"/>
  <c r="K139" i="28"/>
  <c r="L113" i="28"/>
  <c r="L134" i="28"/>
  <c r="L217" i="28"/>
  <c r="L242" i="28"/>
  <c r="L119" i="28"/>
  <c r="K225" i="28"/>
  <c r="M257" i="28"/>
  <c r="L142" i="28"/>
  <c r="K88" i="28"/>
  <c r="L123" i="28"/>
  <c r="L171" i="28"/>
  <c r="L256" i="28"/>
  <c r="K186" i="28"/>
  <c r="L259" i="28"/>
  <c r="K194" i="28"/>
  <c r="M57" i="28"/>
  <c r="M117" i="28"/>
  <c r="L225" i="28"/>
  <c r="L179" i="28"/>
  <c r="L139" i="28"/>
  <c r="L246" i="28"/>
  <c r="M154" i="28"/>
  <c r="M235" i="28"/>
  <c r="M46" i="28"/>
  <c r="L227" i="28"/>
  <c r="L172" i="28"/>
  <c r="L51" i="28"/>
  <c r="K234" i="28"/>
  <c r="M174" i="28"/>
  <c r="M231" i="28"/>
  <c r="M89" i="28"/>
  <c r="K125" i="28"/>
  <c r="K89" i="28"/>
  <c r="L138" i="28"/>
  <c r="K250" i="28"/>
  <c r="M88" i="28"/>
  <c r="L50" i="28"/>
  <c r="L174" i="28"/>
  <c r="K46" i="28"/>
  <c r="M226" i="28"/>
  <c r="M136" i="28"/>
  <c r="M225" i="28"/>
  <c r="K199" i="28"/>
  <c r="M152" i="28"/>
  <c r="M78" i="28"/>
  <c r="L130" i="28"/>
  <c r="K103" i="28"/>
  <c r="M252" i="28"/>
  <c r="L165" i="28"/>
  <c r="K126" i="28"/>
  <c r="K47" i="28"/>
  <c r="M165" i="28"/>
  <c r="K173" i="28"/>
  <c r="K63" i="28"/>
  <c r="L188" i="28"/>
  <c r="M239" i="28"/>
  <c r="L99" i="28"/>
  <c r="K75" i="28"/>
  <c r="L167" i="28"/>
  <c r="K45" i="28"/>
  <c r="M54" i="28"/>
  <c r="L252" i="28"/>
  <c r="L131" i="28"/>
  <c r="L249" i="28"/>
  <c r="M60" i="28"/>
  <c r="K223" i="28"/>
  <c r="M195" i="28"/>
  <c r="M113" i="28"/>
  <c r="M123" i="28"/>
  <c r="M121" i="28"/>
  <c r="L247" i="28"/>
  <c r="L234" i="28"/>
  <c r="L114" i="28"/>
  <c r="L47" i="28"/>
  <c r="L74" i="28"/>
  <c r="L146" i="28"/>
  <c r="M259" i="28"/>
  <c r="L160" i="28"/>
  <c r="M170" i="28"/>
  <c r="M228" i="28"/>
  <c r="K161" i="28"/>
  <c r="L94" i="28"/>
  <c r="K243" i="28"/>
  <c r="K74" i="28"/>
  <c r="K258" i="28"/>
  <c r="K79" i="28"/>
  <c r="K244" i="28"/>
  <c r="K118" i="28"/>
  <c r="K232" i="28"/>
  <c r="K113" i="28"/>
  <c r="K182" i="28"/>
  <c r="L121" i="28"/>
  <c r="K226" i="28"/>
  <c r="M219" i="28"/>
  <c r="L226" i="28"/>
  <c r="K135" i="28"/>
  <c r="M96" i="28"/>
  <c r="L233" i="28"/>
  <c r="L232" i="28"/>
  <c r="M83" i="28"/>
  <c r="M217" i="28"/>
  <c r="M194" i="28"/>
  <c r="K121" i="28"/>
  <c r="K106" i="28"/>
  <c r="K240" i="28"/>
  <c r="M232" i="28"/>
  <c r="K44" i="28"/>
  <c r="M103" i="28"/>
  <c r="K64" i="28"/>
  <c r="M251" i="28"/>
  <c r="L185" i="28"/>
  <c r="K67" i="28"/>
  <c r="L258" i="28"/>
  <c r="L144" i="28"/>
  <c r="L180" i="28"/>
  <c r="K212" i="28"/>
  <c r="L162" i="28"/>
  <c r="L215" i="28"/>
  <c r="L43" i="28"/>
  <c r="K252" i="28"/>
  <c r="L59" i="28"/>
  <c r="L182" i="28"/>
  <c r="L245" i="28"/>
  <c r="L219" i="28"/>
  <c r="L108" i="28"/>
  <c r="L56" i="28"/>
  <c r="K164" i="28"/>
  <c r="K195" i="28"/>
  <c r="K185" i="28"/>
  <c r="K192" i="28"/>
  <c r="K165" i="28"/>
  <c r="K208" i="28"/>
  <c r="L240" i="28"/>
  <c r="K144" i="28"/>
  <c r="M75" i="28"/>
  <c r="K96" i="28"/>
  <c r="L61" i="28"/>
  <c r="K239" i="28"/>
  <c r="L223" i="28"/>
  <c r="L55" i="28"/>
  <c r="M256" i="28"/>
  <c r="M86" i="28"/>
  <c r="M204" i="28"/>
  <c r="K57" i="28"/>
  <c r="M181" i="28"/>
  <c r="M50" i="28"/>
  <c r="L87" i="28"/>
  <c r="L64" i="28"/>
  <c r="L231" i="28"/>
  <c r="K83" i="28"/>
  <c r="K246" i="28"/>
  <c r="M223" i="28"/>
  <c r="L67" i="28"/>
  <c r="K229" i="28"/>
  <c r="M118" i="28"/>
  <c r="K228" i="28"/>
  <c r="M145" i="28"/>
  <c r="M222" i="28"/>
  <c r="K231" i="28"/>
  <c r="K54" i="28"/>
  <c r="L46" i="28"/>
  <c r="L133" i="28"/>
  <c r="M56" i="28"/>
  <c r="M67" i="28"/>
  <c r="L103" i="28"/>
  <c r="L93" i="28"/>
  <c r="L151" i="28"/>
  <c r="L177" i="28"/>
  <c r="L210" i="28"/>
  <c r="L254" i="28"/>
  <c r="M243" i="28"/>
  <c r="M124" i="28"/>
  <c r="K131" i="28"/>
  <c r="K81" i="28"/>
  <c r="M94" i="28"/>
  <c r="K101" i="28"/>
  <c r="K42" i="28"/>
  <c r="M131" i="28"/>
  <c r="L96" i="28"/>
  <c r="K203" i="28"/>
  <c r="M220" i="28"/>
  <c r="M63" i="28"/>
  <c r="K138" i="28"/>
  <c r="L127" i="28"/>
  <c r="L196" i="28"/>
  <c r="K236" i="28"/>
  <c r="M211" i="28"/>
  <c r="K134" i="28"/>
  <c r="K209" i="28"/>
  <c r="M234" i="28"/>
  <c r="K259" i="28"/>
  <c r="L153" i="28"/>
  <c r="L81" i="28"/>
  <c r="L183" i="28"/>
  <c r="K99" i="28"/>
  <c r="L60" i="28"/>
  <c r="M55" i="28"/>
  <c r="K254" i="28"/>
  <c r="J45" i="28"/>
  <c r="K119" i="28"/>
  <c r="L106" i="28"/>
  <c r="L187" i="28"/>
  <c r="J154" i="28"/>
  <c r="K230" i="28"/>
  <c r="L241" i="28"/>
  <c r="K200" i="28"/>
  <c r="M161" i="28"/>
  <c r="L161" i="28"/>
  <c r="K241" i="28"/>
  <c r="M230" i="28"/>
  <c r="L206" i="28"/>
  <c r="K206" i="28"/>
  <c r="M111" i="28"/>
  <c r="L184" i="28"/>
  <c r="K49" i="28"/>
  <c r="K69" i="28"/>
  <c r="M250" i="28"/>
  <c r="L250" i="28"/>
  <c r="M128" i="28"/>
  <c r="L111" i="28"/>
  <c r="L128" i="28"/>
  <c r="L58" i="28"/>
  <c r="K184" i="28"/>
  <c r="K111" i="28"/>
  <c r="K213" i="28"/>
  <c r="K154" i="28"/>
  <c r="L230" i="28"/>
  <c r="L213" i="28"/>
  <c r="L49" i="28"/>
  <c r="M109" i="28"/>
  <c r="M241" i="28"/>
  <c r="L200" i="28"/>
  <c r="M184" i="28"/>
  <c r="L75" i="28"/>
  <c r="G59" i="1" a="1"/>
  <c r="G59" i="1" s="1"/>
  <c r="H59" i="1" s="1"/>
  <c r="G68" i="1" a="1"/>
  <c r="G68" i="1" s="1"/>
  <c r="H68" i="1" s="1"/>
  <c r="G81" i="1" a="1"/>
  <c r="G81" i="1" s="1"/>
  <c r="G58" i="1" a="1"/>
  <c r="G58" i="1" s="1"/>
  <c r="H58" i="1" s="1"/>
  <c r="G116" i="1" a="1"/>
  <c r="G116" i="1" s="1"/>
  <c r="H116" i="1" s="1"/>
  <c r="G150" i="1" a="1"/>
  <c r="G150" i="1" s="1"/>
  <c r="H150" i="1" s="1"/>
  <c r="G147" i="1" a="1"/>
  <c r="G147" i="1" s="1"/>
  <c r="G171" i="1" a="1"/>
  <c r="G171" i="1" s="1"/>
  <c r="G63" i="1" a="1"/>
  <c r="G63" i="1" s="1"/>
  <c r="G139" i="1" a="1"/>
  <c r="G139" i="1" s="1"/>
  <c r="G76" i="1" a="1"/>
  <c r="G76" i="1" s="1"/>
  <c r="G89" i="1" a="1"/>
  <c r="G89" i="1" s="1"/>
  <c r="H89" i="1" s="1"/>
  <c r="G144" i="1" a="1"/>
  <c r="G144" i="1" s="1"/>
  <c r="G118" i="1" a="1"/>
  <c r="G118" i="1" s="1"/>
  <c r="G48" i="1" a="1"/>
  <c r="G48" i="1" s="1"/>
  <c r="G120" i="1" a="1"/>
  <c r="G120" i="1" s="1"/>
  <c r="H120" i="1" s="1"/>
  <c r="G71" i="1" a="1"/>
  <c r="G71" i="1" s="1"/>
  <c r="H71" i="1" s="1"/>
  <c r="G24" i="1" a="1"/>
  <c r="G24" i="1" s="1"/>
  <c r="G84" i="1" a="1"/>
  <c r="G84" i="1" s="1"/>
  <c r="G50" i="1" a="1"/>
  <c r="G50" i="1" s="1"/>
  <c r="G107" i="1" a="1"/>
  <c r="G107" i="1" s="1"/>
  <c r="H107" i="1" s="1"/>
  <c r="G165" i="1" a="1"/>
  <c r="G165" i="1" s="1"/>
  <c r="H165" i="1" s="1"/>
  <c r="G38" i="1" a="1"/>
  <c r="G38" i="1" s="1"/>
  <c r="G189" i="1" a="1"/>
  <c r="G189" i="1" s="1"/>
  <c r="G73" i="1" a="1"/>
  <c r="G73" i="1" s="1"/>
  <c r="H73" i="1" s="1"/>
  <c r="G128" i="1" a="1"/>
  <c r="G128" i="1" s="1"/>
  <c r="G80" i="1" a="1"/>
  <c r="G80" i="1" s="1"/>
  <c r="H80" i="1" s="1"/>
  <c r="G173" i="1" a="1"/>
  <c r="G173" i="1" s="1"/>
  <c r="G22" i="1" a="1"/>
  <c r="G22" i="1" s="1"/>
  <c r="G159" i="1" a="1"/>
  <c r="G159" i="1" s="1"/>
  <c r="H159" i="1" s="1"/>
  <c r="G95" i="1" a="1"/>
  <c r="G95" i="1" s="1"/>
  <c r="H95" i="1" s="1"/>
  <c r="G164" i="1" a="1"/>
  <c r="G164" i="1" s="1"/>
  <c r="G18" i="1" a="1"/>
  <c r="G18" i="1" s="1"/>
  <c r="G176" i="1" a="1"/>
  <c r="G176" i="1" s="1"/>
  <c r="G52" i="1" a="1"/>
  <c r="G52" i="1" s="1"/>
  <c r="H52" i="1" s="1"/>
  <c r="G133" i="1" a="1"/>
  <c r="G133" i="1" s="1"/>
  <c r="H133" i="1" s="1"/>
  <c r="G32" i="1" a="1"/>
  <c r="G32" i="1" s="1"/>
  <c r="H32" i="1" s="1"/>
  <c r="G47" i="1" a="1"/>
  <c r="G47" i="1" s="1"/>
  <c r="G123" i="1" a="1"/>
  <c r="G123" i="1" s="1"/>
  <c r="H123" i="1" s="1"/>
  <c r="G55" i="1" a="1"/>
  <c r="G55" i="1" s="1"/>
  <c r="G70" i="1" a="1"/>
  <c r="G70" i="1" s="1"/>
  <c r="G115" i="1" a="1"/>
  <c r="G115" i="1" s="1"/>
  <c r="H115" i="1" s="1"/>
  <c r="G155" i="1" a="1"/>
  <c r="G155" i="1" s="1"/>
  <c r="G28" i="1" a="1"/>
  <c r="G28" i="1" s="1"/>
  <c r="H28" i="1" s="1"/>
  <c r="G88" i="1" a="1"/>
  <c r="G88" i="1" s="1"/>
  <c r="G90" i="1" a="1"/>
  <c r="G90" i="1" s="1"/>
  <c r="G158" i="1" a="1"/>
  <c r="G158" i="1" s="1"/>
  <c r="H158" i="1" s="1"/>
  <c r="G61" i="1" a="1"/>
  <c r="G61" i="1" s="1"/>
  <c r="G105" i="1" a="1"/>
  <c r="G105" i="1" s="1"/>
  <c r="H105" i="1" s="1"/>
  <c r="G148" i="1" a="1"/>
  <c r="G148" i="1" s="1"/>
  <c r="H148" i="1" s="1"/>
  <c r="G146" i="1" a="1"/>
  <c r="G146" i="1" s="1"/>
  <c r="H146" i="1" s="1"/>
  <c r="G179" i="1" a="1"/>
  <c r="G179" i="1" s="1"/>
  <c r="H179" i="1" s="1"/>
  <c r="G25" i="1" a="1"/>
  <c r="G25" i="1" s="1"/>
  <c r="G136" i="1" a="1"/>
  <c r="G136" i="1" s="1"/>
  <c r="G40" i="1" a="1"/>
  <c r="G40" i="1" s="1"/>
  <c r="H40" i="1" s="1"/>
  <c r="G124" i="1" a="1"/>
  <c r="G124" i="1" s="1"/>
  <c r="G193" i="1" a="1"/>
  <c r="G193" i="1" s="1"/>
  <c r="G98" i="1" a="1"/>
  <c r="G98" i="1" s="1"/>
  <c r="H98" i="1" s="1"/>
  <c r="G33" i="1" a="1"/>
  <c r="G33" i="1" s="1"/>
  <c r="G75" i="1" a="1"/>
  <c r="G75" i="1" s="1"/>
  <c r="H75" i="1" s="1"/>
  <c r="G185" i="1" a="1"/>
  <c r="G185" i="1" s="1"/>
  <c r="G126" i="1" a="1"/>
  <c r="G126" i="1" s="1"/>
  <c r="H126" i="1" s="1"/>
  <c r="G170" i="1" a="1"/>
  <c r="G170" i="1" s="1"/>
  <c r="H170" i="1" s="1"/>
  <c r="G138" i="1" a="1"/>
  <c r="G138" i="1" s="1"/>
  <c r="H138" i="1" s="1"/>
  <c r="G121" i="1" a="1"/>
  <c r="G121" i="1" s="1"/>
  <c r="G17" i="1" a="1"/>
  <c r="G17" i="1" s="1"/>
  <c r="E53" i="29"/>
  <c r="G145" i="1" a="1"/>
  <c r="G145" i="1" s="1"/>
  <c r="H145" i="1" s="1"/>
  <c r="G92" i="1" a="1"/>
  <c r="G92" i="1" s="1"/>
  <c r="H92" i="1" s="1"/>
  <c r="G19" i="1" a="1"/>
  <c r="G19" i="1" s="1"/>
  <c r="H19" i="1" s="1"/>
  <c r="E62" i="29"/>
  <c r="G37" i="1" a="1"/>
  <c r="G37" i="1" s="1"/>
  <c r="G192" i="1" a="1"/>
  <c r="G192" i="1" s="1"/>
  <c r="G181" i="1" a="1"/>
  <c r="G181" i="1" s="1"/>
  <c r="H181" i="1" s="1"/>
  <c r="G184" i="1" a="1"/>
  <c r="G184" i="1" s="1"/>
  <c r="G129" i="1" a="1"/>
  <c r="G129" i="1" s="1"/>
  <c r="H129" i="1" s="1"/>
  <c r="G43" i="1" a="1"/>
  <c r="G43" i="1" s="1"/>
  <c r="G153" i="1" a="1"/>
  <c r="G153" i="1" s="1"/>
  <c r="H153" i="1" s="1"/>
  <c r="G186" i="1" a="1"/>
  <c r="G186" i="1" s="1"/>
  <c r="G151" i="1" a="1"/>
  <c r="G151" i="1" s="1"/>
  <c r="G178" i="28" s="1"/>
  <c r="I178" i="28" s="1"/>
  <c r="G104" i="1" a="1"/>
  <c r="G104" i="1" s="1"/>
  <c r="G161" i="1" a="1"/>
  <c r="G161" i="1" s="1"/>
  <c r="H161" i="1" s="1"/>
  <c r="G23" i="1" a="1"/>
  <c r="G23" i="1" s="1"/>
  <c r="G133" i="28" s="1"/>
  <c r="I133" i="28" s="1"/>
  <c r="G110" i="1" a="1"/>
  <c r="G110" i="1" s="1"/>
  <c r="H110" i="1" s="1"/>
  <c r="G65" i="1" a="1"/>
  <c r="G65" i="1" s="1"/>
  <c r="G143" i="1" a="1"/>
  <c r="G143" i="1" s="1"/>
  <c r="G130" i="1" a="1"/>
  <c r="G130" i="1" s="1"/>
  <c r="G149" i="1" a="1"/>
  <c r="G149" i="1" s="1"/>
  <c r="G15" i="1" a="1"/>
  <c r="G15" i="1" s="1"/>
  <c r="G44" i="1" a="1"/>
  <c r="G44" i="1" s="1"/>
  <c r="G87" i="1" a="1"/>
  <c r="G87" i="1" s="1"/>
  <c r="G93" i="1" a="1"/>
  <c r="G93" i="1" s="1"/>
  <c r="H93" i="1" s="1"/>
  <c r="I13" i="29"/>
  <c r="G190" i="1" a="1"/>
  <c r="G190" i="1" s="1"/>
  <c r="H190" i="1" s="1"/>
  <c r="G94" i="1" a="1"/>
  <c r="G94" i="1" s="1"/>
  <c r="G162" i="1" a="1"/>
  <c r="G162" i="1" s="1"/>
  <c r="G163" i="1" a="1"/>
  <c r="G163" i="1" s="1"/>
  <c r="H163" i="1" s="1"/>
  <c r="G99" i="1" a="1"/>
  <c r="G99" i="1" s="1"/>
  <c r="G100" i="1" a="1"/>
  <c r="G100" i="1" s="1"/>
  <c r="H100" i="1" s="1"/>
  <c r="G82" i="1" a="1"/>
  <c r="G82" i="1" s="1"/>
  <c r="G111" i="1" a="1"/>
  <c r="G111" i="1" s="1"/>
  <c r="H111" i="1" s="1"/>
  <c r="G119" i="1" a="1"/>
  <c r="G119" i="1" s="1"/>
  <c r="H119" i="1" s="1"/>
  <c r="G21" i="1" a="1"/>
  <c r="G21" i="1" s="1"/>
  <c r="G177" i="1" a="1"/>
  <c r="G177" i="1" s="1"/>
  <c r="H177" i="1" s="1"/>
  <c r="G103" i="1" a="1"/>
  <c r="G103" i="1" s="1"/>
  <c r="G160" i="1" a="1"/>
  <c r="G160" i="1" s="1"/>
  <c r="G203" i="28" s="1"/>
  <c r="I203" i="28" s="1"/>
  <c r="G194" i="1" a="1"/>
  <c r="G194" i="1" s="1"/>
  <c r="H194" i="1" s="1"/>
  <c r="G72" i="1" a="1"/>
  <c r="G72" i="1" s="1"/>
  <c r="H72" i="1" s="1"/>
  <c r="G117" i="1" a="1"/>
  <c r="G117" i="1" s="1"/>
  <c r="H117" i="1" s="1"/>
  <c r="G29" i="1" a="1"/>
  <c r="G29" i="1" s="1"/>
  <c r="G77" i="28" s="1"/>
  <c r="I77" i="28" s="1"/>
  <c r="G152" i="1" a="1"/>
  <c r="G152" i="1" s="1"/>
  <c r="H152" i="1" s="1"/>
  <c r="G30" i="1" a="1"/>
  <c r="G30" i="1" s="1"/>
  <c r="H30" i="1" s="1"/>
  <c r="G135" i="1" a="1"/>
  <c r="G135" i="1" s="1"/>
  <c r="G39" i="1" a="1"/>
  <c r="G39" i="1" s="1"/>
  <c r="H39" i="1" s="1"/>
  <c r="G113" i="1" a="1"/>
  <c r="G113" i="1" s="1"/>
  <c r="H113" i="1" s="1"/>
  <c r="G41" i="1" a="1"/>
  <c r="G41" i="1" s="1"/>
  <c r="G175" i="1" a="1"/>
  <c r="G175" i="1" s="1"/>
  <c r="G85" i="1" a="1"/>
  <c r="G85" i="1" s="1"/>
  <c r="G97" i="1" a="1"/>
  <c r="G97" i="1" s="1"/>
  <c r="G167" i="1" a="1"/>
  <c r="G167" i="1" s="1"/>
  <c r="G127" i="1" a="1"/>
  <c r="G127" i="1" s="1"/>
  <c r="G137" i="1" a="1"/>
  <c r="G137" i="1" s="1"/>
  <c r="H11" i="29"/>
  <c r="G172" i="1" a="1"/>
  <c r="G172" i="1" s="1"/>
  <c r="G36" i="1" a="1"/>
  <c r="G36" i="1" s="1"/>
  <c r="H36" i="1" s="1"/>
  <c r="G154" i="1" a="1"/>
  <c r="G154" i="1" s="1"/>
  <c r="G20" i="1" a="1"/>
  <c r="G20" i="1" s="1"/>
  <c r="G143" i="28" s="1"/>
  <c r="I143" i="28" s="1"/>
  <c r="G112" i="1" a="1"/>
  <c r="G112" i="1" s="1"/>
  <c r="H112" i="1" s="1"/>
  <c r="G66" i="1" a="1"/>
  <c r="G66" i="1" s="1"/>
  <c r="H66" i="1" s="1"/>
  <c r="G42" i="1" a="1"/>
  <c r="G42" i="1" s="1"/>
  <c r="H42" i="1" s="1"/>
  <c r="G141" i="1" a="1"/>
  <c r="G141" i="1" s="1"/>
  <c r="G191" i="1" a="1"/>
  <c r="G191" i="1" s="1"/>
  <c r="G168" i="1" a="1"/>
  <c r="G168" i="1" s="1"/>
  <c r="G129" i="28" s="1"/>
  <c r="I129" i="28" s="1"/>
  <c r="G106" i="1" a="1"/>
  <c r="G106" i="1" s="1"/>
  <c r="H106" i="1" s="1"/>
  <c r="I8" i="29"/>
  <c r="G187" i="1" a="1"/>
  <c r="G187" i="1" s="1"/>
  <c r="G109" i="1" a="1"/>
  <c r="G109" i="1" s="1"/>
  <c r="G183" i="1" a="1"/>
  <c r="G183" i="1" s="1"/>
  <c r="H183" i="1" s="1"/>
  <c r="G174" i="1" a="1"/>
  <c r="G174" i="1" s="1"/>
  <c r="G114" i="1" a="1"/>
  <c r="G114" i="1" s="1"/>
  <c r="G77" i="1" a="1"/>
  <c r="G77" i="1" s="1"/>
  <c r="G101" i="1" a="1"/>
  <c r="G101" i="1" s="1"/>
  <c r="I7" i="29"/>
  <c r="G140" i="1" a="1"/>
  <c r="G140" i="1" s="1"/>
  <c r="G182" i="1" a="1"/>
  <c r="G182" i="1" s="1"/>
  <c r="G156" i="1" a="1"/>
  <c r="G156" i="1" s="1"/>
  <c r="H156" i="1" s="1"/>
  <c r="H10" i="29"/>
  <c r="G142" i="1" a="1"/>
  <c r="G142" i="1" s="1"/>
  <c r="G191" i="28" s="1"/>
  <c r="I191" i="28" s="1"/>
  <c r="H13" i="29"/>
  <c r="G10" i="29"/>
  <c r="G79" i="1" a="1"/>
  <c r="G79" i="1" s="1"/>
  <c r="G108" i="1" a="1"/>
  <c r="G108" i="1" s="1"/>
  <c r="G192" i="28" s="1"/>
  <c r="I192" i="28" s="1"/>
  <c r="G178" i="1" a="1"/>
  <c r="G178" i="1" s="1"/>
  <c r="H178" i="1" s="1"/>
  <c r="G169" i="1" a="1"/>
  <c r="G169" i="1" s="1"/>
  <c r="G255" i="28" s="1"/>
  <c r="I255" i="28" s="1"/>
  <c r="G132" i="1" a="1"/>
  <c r="G132" i="1" s="1"/>
  <c r="H132" i="1" s="1"/>
  <c r="G195" i="1" a="1"/>
  <c r="G195" i="1" s="1"/>
  <c r="H195" i="1" s="1"/>
  <c r="G157" i="1" a="1"/>
  <c r="G157" i="1" s="1"/>
  <c r="G27" i="1" a="1"/>
  <c r="G27" i="1" s="1"/>
  <c r="H27" i="1" s="1"/>
  <c r="G102" i="1" a="1"/>
  <c r="G102" i="1" s="1"/>
  <c r="H102" i="1" s="1"/>
  <c r="I11" i="29"/>
  <c r="G125" i="1" a="1"/>
  <c r="G125" i="1" s="1"/>
  <c r="H125" i="1" s="1"/>
  <c r="G180" i="1" a="1"/>
  <c r="G180" i="1" s="1"/>
  <c r="H180" i="1" s="1"/>
  <c r="G13" i="29"/>
  <c r="G7" i="29"/>
  <c r="G64" i="1" a="1"/>
  <c r="G64" i="1" s="1"/>
  <c r="G188" i="1" a="1"/>
  <c r="G188" i="1" s="1"/>
  <c r="H188" i="1" s="1"/>
  <c r="G8" i="29"/>
  <c r="G16" i="1" a="1"/>
  <c r="G16" i="1" s="1"/>
  <c r="H7" i="29"/>
  <c r="G134" i="1" a="1"/>
  <c r="G134" i="1" s="1"/>
  <c r="H8" i="29"/>
  <c r="O53" i="28"/>
  <c r="O57" i="28"/>
  <c r="O95" i="28"/>
  <c r="E59" i="29"/>
  <c r="E61" i="29"/>
  <c r="E52" i="29"/>
  <c r="E41" i="29"/>
  <c r="E58" i="29"/>
  <c r="G86" i="1" a="1"/>
  <c r="G86" i="1" s="1"/>
  <c r="E49" i="29"/>
  <c r="E43" i="29"/>
  <c r="O144" i="28"/>
  <c r="G166" i="1" a="1"/>
  <c r="G166" i="1" s="1"/>
  <c r="F7" i="29"/>
  <c r="G13" i="1" a="1"/>
  <c r="G13" i="1" s="1"/>
  <c r="G169" i="28" s="1"/>
  <c r="I169" i="28" s="1"/>
  <c r="K9" i="1"/>
  <c r="E40" i="29"/>
  <c r="E31" i="29"/>
  <c r="F10" i="29"/>
  <c r="G9" i="1" a="1"/>
  <c r="G9" i="1" s="1"/>
  <c r="F8" i="29"/>
  <c r="G8" i="1" a="1"/>
  <c r="G8" i="1" s="1"/>
  <c r="E37" i="29"/>
  <c r="O157" i="28"/>
  <c r="K11" i="29"/>
  <c r="E38" i="29"/>
  <c r="E29" i="29"/>
  <c r="K8" i="1"/>
  <c r="K8" i="29"/>
  <c r="E32" i="29"/>
  <c r="E55" i="29"/>
  <c r="M69" i="28"/>
  <c r="I10" i="29"/>
  <c r="E28" i="29"/>
  <c r="F13" i="29"/>
  <c r="G7" i="1" a="1"/>
  <c r="G7" i="1" s="1"/>
  <c r="E50" i="29"/>
  <c r="E34" i="29"/>
  <c r="G10" i="1" a="1"/>
  <c r="G10" i="1" s="1"/>
  <c r="G112" i="28" s="1"/>
  <c r="I112" i="28" s="1"/>
  <c r="E64" i="29"/>
  <c r="G34" i="1" a="1"/>
  <c r="G34" i="1" s="1"/>
  <c r="F62" i="29"/>
  <c r="J216" i="28"/>
  <c r="J158" i="28"/>
  <c r="J166" i="28"/>
  <c r="R6" i="1"/>
  <c r="J70" i="28"/>
  <c r="G53" i="28" l="1"/>
  <c r="I53" i="28" s="1"/>
  <c r="G194" i="28"/>
  <c r="I194" i="28" s="1"/>
  <c r="H97" i="28"/>
  <c r="G239" i="28"/>
  <c r="I239" i="28" s="1"/>
  <c r="G132" i="28"/>
  <c r="I132" i="28" s="1"/>
  <c r="G221" i="28"/>
  <c r="I221" i="28" s="1"/>
  <c r="G186" i="28"/>
  <c r="I186" i="28" s="1"/>
  <c r="G170" i="28"/>
  <c r="I170" i="28" s="1"/>
  <c r="G90" i="28"/>
  <c r="I90" i="28" s="1"/>
  <c r="G92" i="28"/>
  <c r="I92" i="28" s="1"/>
  <c r="G164" i="28"/>
  <c r="I164" i="28" s="1"/>
  <c r="G102" i="28"/>
  <c r="I102" i="28" s="1"/>
  <c r="G110" i="28"/>
  <c r="I110" i="28" s="1"/>
  <c r="G91" i="28"/>
  <c r="I91" i="28" s="1"/>
  <c r="G85" i="28"/>
  <c r="I85" i="28" s="1"/>
  <c r="G72" i="28"/>
  <c r="I72" i="28" s="1"/>
  <c r="G214" i="28"/>
  <c r="I214" i="28" s="1"/>
  <c r="G205" i="28"/>
  <c r="I205" i="28" s="1"/>
  <c r="G156" i="28"/>
  <c r="I156" i="28" s="1"/>
  <c r="G213" i="28"/>
  <c r="I213" i="28" s="1"/>
  <c r="G190" i="28"/>
  <c r="I190" i="28" s="1"/>
  <c r="H211" i="1"/>
  <c r="H210" i="1"/>
  <c r="H223" i="1"/>
  <c r="H222" i="1"/>
  <c r="H221" i="1"/>
  <c r="H220" i="1"/>
  <c r="H216" i="1"/>
  <c r="G104" i="28"/>
  <c r="I104" i="28" s="1"/>
  <c r="H217" i="1"/>
  <c r="G197" i="28"/>
  <c r="I197" i="28" s="1"/>
  <c r="H213" i="1"/>
  <c r="G76" i="28"/>
  <c r="I76" i="28" s="1"/>
  <c r="H218" i="1"/>
  <c r="G175" i="28"/>
  <c r="I175" i="28" s="1"/>
  <c r="H208" i="1"/>
  <c r="G98" i="28"/>
  <c r="I98" i="28" s="1"/>
  <c r="H209" i="1"/>
  <c r="G150" i="28"/>
  <c r="I150" i="28" s="1"/>
  <c r="H207" i="1"/>
  <c r="G100" i="28"/>
  <c r="I100" i="28" s="1"/>
  <c r="H206" i="1"/>
  <c r="G107" i="28"/>
  <c r="I107" i="28" s="1"/>
  <c r="H202" i="1"/>
  <c r="H62" i="28" s="1"/>
  <c r="G62" i="28"/>
  <c r="I62" i="28" s="1"/>
  <c r="H200" i="1"/>
  <c r="G201" i="28"/>
  <c r="I201" i="28" s="1"/>
  <c r="H197" i="1"/>
  <c r="H71" i="28" s="1"/>
  <c r="G71" i="28"/>
  <c r="I71" i="28" s="1"/>
  <c r="H196" i="1"/>
  <c r="G141" i="28"/>
  <c r="I141" i="28" s="1"/>
  <c r="H203" i="1"/>
  <c r="G68" i="28"/>
  <c r="I68" i="28" s="1"/>
  <c r="H201" i="1"/>
  <c r="H155" i="28" s="1"/>
  <c r="G155" i="28"/>
  <c r="I155" i="28" s="1"/>
  <c r="H204" i="1"/>
  <c r="G193" i="28"/>
  <c r="I193" i="28" s="1"/>
  <c r="H198" i="1"/>
  <c r="H122" i="28" s="1"/>
  <c r="G122" i="28"/>
  <c r="I122" i="28" s="1"/>
  <c r="G230" i="28"/>
  <c r="I230" i="28" s="1"/>
  <c r="H26" i="1"/>
  <c r="G44" i="28"/>
  <c r="I44" i="28" s="1"/>
  <c r="G67" i="28"/>
  <c r="I67" i="28" s="1"/>
  <c r="G43" i="28"/>
  <c r="I43" i="28" s="1"/>
  <c r="G236" i="28"/>
  <c r="I236" i="28" s="1"/>
  <c r="G229" i="28"/>
  <c r="I229" i="28" s="1"/>
  <c r="G224" i="28"/>
  <c r="I224" i="28" s="1"/>
  <c r="G127" i="28"/>
  <c r="I127" i="28" s="1"/>
  <c r="H240" i="28"/>
  <c r="G215" i="28"/>
  <c r="I215" i="28" s="1"/>
  <c r="G87" i="28"/>
  <c r="I87" i="28" s="1"/>
  <c r="G105" i="28"/>
  <c r="I105" i="28" s="1"/>
  <c r="G55" i="28"/>
  <c r="I55" i="28" s="1"/>
  <c r="G240" i="28"/>
  <c r="I240" i="28" s="1"/>
  <c r="G148" i="28"/>
  <c r="I148" i="28" s="1"/>
  <c r="G218" i="28"/>
  <c r="I218" i="28" s="1"/>
  <c r="G231" i="28"/>
  <c r="I231" i="28" s="1"/>
  <c r="G228" i="28"/>
  <c r="I228" i="28" s="1"/>
  <c r="G172" i="28"/>
  <c r="I172" i="28" s="1"/>
  <c r="G51" i="28"/>
  <c r="I51" i="28" s="1"/>
  <c r="G226" i="28"/>
  <c r="I226" i="28" s="1"/>
  <c r="G96" i="28"/>
  <c r="I96" i="28" s="1"/>
  <c r="G80" i="28"/>
  <c r="I80" i="28" s="1"/>
  <c r="G73" i="28"/>
  <c r="I73" i="28" s="1"/>
  <c r="H222" i="28"/>
  <c r="G209" i="28"/>
  <c r="I209" i="28" s="1"/>
  <c r="G56" i="28"/>
  <c r="I56" i="28" s="1"/>
  <c r="G116" i="28"/>
  <c r="I116" i="28" s="1"/>
  <c r="G173" i="28"/>
  <c r="I173" i="28" s="1"/>
  <c r="G95" i="28"/>
  <c r="I95" i="28" s="1"/>
  <c r="G235" i="28"/>
  <c r="I235" i="28" s="1"/>
  <c r="G247" i="28"/>
  <c r="I247" i="28" s="1"/>
  <c r="G152" i="28"/>
  <c r="I152" i="28" s="1"/>
  <c r="G106" i="28"/>
  <c r="I106" i="28" s="1"/>
  <c r="G180" i="28"/>
  <c r="I180" i="28" s="1"/>
  <c r="G220" i="28"/>
  <c r="I220" i="28" s="1"/>
  <c r="G238" i="28"/>
  <c r="I238" i="28" s="1"/>
  <c r="G99" i="28"/>
  <c r="I99" i="28" s="1"/>
  <c r="G185" i="28"/>
  <c r="I185" i="28" s="1"/>
  <c r="G123" i="28"/>
  <c r="I123" i="28" s="1"/>
  <c r="G52" i="28"/>
  <c r="I52" i="28" s="1"/>
  <c r="G42" i="28"/>
  <c r="H208" i="28"/>
  <c r="G183" i="28"/>
  <c r="I183" i="28" s="1"/>
  <c r="G187" i="28"/>
  <c r="I187" i="28" s="1"/>
  <c r="G82" i="28"/>
  <c r="I82" i="28" s="1"/>
  <c r="G66" i="28"/>
  <c r="I66" i="28" s="1"/>
  <c r="G188" i="28"/>
  <c r="I188" i="28" s="1"/>
  <c r="G101" i="28"/>
  <c r="I101" i="28" s="1"/>
  <c r="G244" i="28"/>
  <c r="I244" i="28" s="1"/>
  <c r="G259" i="28"/>
  <c r="I259" i="28" s="1"/>
  <c r="G182" i="28"/>
  <c r="I182" i="28" s="1"/>
  <c r="G94" i="28"/>
  <c r="I94" i="28" s="1"/>
  <c r="G61" i="28"/>
  <c r="I61" i="28" s="1"/>
  <c r="G232" i="28"/>
  <c r="I232" i="28" s="1"/>
  <c r="G115" i="28"/>
  <c r="I115" i="28" s="1"/>
  <c r="G131" i="28"/>
  <c r="I131" i="28" s="1"/>
  <c r="G159" i="28"/>
  <c r="I159" i="28" s="1"/>
  <c r="G211" i="28"/>
  <c r="I211" i="28" s="1"/>
  <c r="G246" i="28"/>
  <c r="I246" i="28" s="1"/>
  <c r="G113" i="28"/>
  <c r="I113" i="28" s="1"/>
  <c r="G74" i="28"/>
  <c r="I74" i="28" s="1"/>
  <c r="G142" i="28"/>
  <c r="I142" i="28" s="1"/>
  <c r="G146" i="28"/>
  <c r="I146" i="28" s="1"/>
  <c r="G64" i="28"/>
  <c r="I64" i="28" s="1"/>
  <c r="G83" i="28"/>
  <c r="I83" i="28" s="1"/>
  <c r="G125" i="28"/>
  <c r="I125" i="28" s="1"/>
  <c r="G250" i="28"/>
  <c r="I250" i="28" s="1"/>
  <c r="G217" i="28"/>
  <c r="I217" i="28" s="1"/>
  <c r="G223" i="28"/>
  <c r="I223" i="28" s="1"/>
  <c r="G196" i="28"/>
  <c r="I196" i="28" s="1"/>
  <c r="G138" i="28"/>
  <c r="I138" i="28" s="1"/>
  <c r="G124" i="28"/>
  <c r="I124" i="28" s="1"/>
  <c r="H185" i="28"/>
  <c r="G130" i="28"/>
  <c r="I130" i="28" s="1"/>
  <c r="G249" i="28"/>
  <c r="I249" i="28" s="1"/>
  <c r="G126" i="28"/>
  <c r="I126" i="28" s="1"/>
  <c r="G139" i="28"/>
  <c r="I139" i="28" s="1"/>
  <c r="G54" i="28"/>
  <c r="I54" i="28" s="1"/>
  <c r="G78" i="28"/>
  <c r="I78" i="28" s="1"/>
  <c r="G59" i="28"/>
  <c r="I59" i="28" s="1"/>
  <c r="G219" i="28"/>
  <c r="I219" i="28" s="1"/>
  <c r="G243" i="28"/>
  <c r="I243" i="28" s="1"/>
  <c r="G251" i="28"/>
  <c r="I251" i="28" s="1"/>
  <c r="H233" i="28"/>
  <c r="G121" i="28"/>
  <c r="I121" i="28" s="1"/>
  <c r="G50" i="28"/>
  <c r="I50" i="28" s="1"/>
  <c r="G161" i="28"/>
  <c r="I161" i="28" s="1"/>
  <c r="G241" i="28"/>
  <c r="I241" i="28" s="1"/>
  <c r="G75" i="28"/>
  <c r="I75" i="28" s="1"/>
  <c r="G206" i="28"/>
  <c r="I206" i="28" s="1"/>
  <c r="G154" i="28"/>
  <c r="I154" i="28" s="1"/>
  <c r="G93" i="28"/>
  <c r="I93" i="28" s="1"/>
  <c r="G111" i="28"/>
  <c r="I111" i="28" s="1"/>
  <c r="G184" i="28"/>
  <c r="I184" i="28" s="1"/>
  <c r="G69" i="28"/>
  <c r="I69" i="28" s="1"/>
  <c r="G137" i="28"/>
  <c r="I137" i="28" s="1"/>
  <c r="H76" i="1"/>
  <c r="H110" i="28" s="1"/>
  <c r="G151" i="28"/>
  <c r="I151" i="28" s="1"/>
  <c r="G165" i="28"/>
  <c r="I165" i="28" s="1"/>
  <c r="H118" i="1"/>
  <c r="H167" i="1"/>
  <c r="H81" i="1"/>
  <c r="G233" i="28"/>
  <c r="I233" i="28" s="1"/>
  <c r="H24" i="1"/>
  <c r="H108" i="28" s="1"/>
  <c r="G79" i="28"/>
  <c r="I79" i="28" s="1"/>
  <c r="H50" i="1"/>
  <c r="H177" i="28" s="1"/>
  <c r="H48" i="1"/>
  <c r="H147" i="1"/>
  <c r="H171" i="1"/>
  <c r="H190" i="28" s="1"/>
  <c r="G254" i="28"/>
  <c r="I254" i="28" s="1"/>
  <c r="H189" i="1"/>
  <c r="H144" i="1"/>
  <c r="G234" i="28"/>
  <c r="I234" i="28" s="1"/>
  <c r="H63" i="1"/>
  <c r="H139" i="1"/>
  <c r="H173" i="1"/>
  <c r="H231" i="28" s="1"/>
  <c r="G204" i="28"/>
  <c r="I204" i="28" s="1"/>
  <c r="G114" i="28"/>
  <c r="I114" i="28" s="1"/>
  <c r="H84" i="1"/>
  <c r="H253" i="28" s="1"/>
  <c r="G208" i="28"/>
  <c r="I208" i="28" s="1"/>
  <c r="G97" i="28"/>
  <c r="I97" i="28" s="1"/>
  <c r="H18" i="1"/>
  <c r="H173" i="28" s="1"/>
  <c r="G174" i="28"/>
  <c r="I174" i="28" s="1"/>
  <c r="H164" i="1"/>
  <c r="H74" i="28" s="1"/>
  <c r="H38" i="1"/>
  <c r="H128" i="1"/>
  <c r="G135" i="28"/>
  <c r="I135" i="28" s="1"/>
  <c r="G245" i="28"/>
  <c r="I245" i="28" s="1"/>
  <c r="G140" i="28"/>
  <c r="I140" i="28" s="1"/>
  <c r="G227" i="28"/>
  <c r="I227" i="28" s="1"/>
  <c r="H155" i="1"/>
  <c r="H22" i="1"/>
  <c r="G49" i="28"/>
  <c r="I49" i="28" s="1"/>
  <c r="H176" i="1"/>
  <c r="H186" i="28" s="1"/>
  <c r="G160" i="28"/>
  <c r="I160" i="28" s="1"/>
  <c r="G63" i="28"/>
  <c r="I63" i="28" s="1"/>
  <c r="H55" i="1"/>
  <c r="H61" i="1"/>
  <c r="G171" i="28"/>
  <c r="I171" i="28" s="1"/>
  <c r="G210" i="28"/>
  <c r="I210" i="28" s="1"/>
  <c r="H87" i="1"/>
  <c r="H37" i="1"/>
  <c r="H149" i="1"/>
  <c r="G81" i="28"/>
  <c r="I81" i="28" s="1"/>
  <c r="H90" i="1"/>
  <c r="H47" i="1"/>
  <c r="H70" i="1"/>
  <c r="H183" i="28" s="1"/>
  <c r="G225" i="28"/>
  <c r="I225" i="28" s="1"/>
  <c r="H88" i="1"/>
  <c r="G118" i="28"/>
  <c r="I118" i="28" s="1"/>
  <c r="H124" i="1"/>
  <c r="H57" i="28" s="1"/>
  <c r="H185" i="1"/>
  <c r="G252" i="28"/>
  <c r="I252" i="28" s="1"/>
  <c r="H193" i="1"/>
  <c r="H259" i="28" s="1"/>
  <c r="G103" i="28"/>
  <c r="I103" i="28" s="1"/>
  <c r="H15" i="1"/>
  <c r="H121" i="1"/>
  <c r="H162" i="1"/>
  <c r="H209" i="28" s="1"/>
  <c r="G134" i="28"/>
  <c r="I134" i="28" s="1"/>
  <c r="G86" i="28"/>
  <c r="I86" i="28" s="1"/>
  <c r="H136" i="1"/>
  <c r="H25" i="1"/>
  <c r="H82" i="1"/>
  <c r="G119" i="28"/>
  <c r="I119" i="28" s="1"/>
  <c r="H41" i="1"/>
  <c r="H105" i="28" s="1"/>
  <c r="G117" i="28"/>
  <c r="I117" i="28" s="1"/>
  <c r="H151" i="1"/>
  <c r="H178" i="28" s="1"/>
  <c r="G177" i="28"/>
  <c r="I177" i="28" s="1"/>
  <c r="G108" i="28"/>
  <c r="I108" i="28" s="1"/>
  <c r="G58" i="28"/>
  <c r="I58" i="28" s="1"/>
  <c r="G253" i="28"/>
  <c r="I253" i="28" s="1"/>
  <c r="G46" i="28"/>
  <c r="I46" i="28" s="1"/>
  <c r="H160" i="1"/>
  <c r="H50" i="28" s="1"/>
  <c r="H33" i="1"/>
  <c r="H223" i="28" s="1"/>
  <c r="H85" i="1"/>
  <c r="H99" i="1"/>
  <c r="H17" i="1"/>
  <c r="H217" i="28" s="1"/>
  <c r="G57" i="28"/>
  <c r="I57" i="28" s="1"/>
  <c r="G153" i="28"/>
  <c r="I153" i="28" s="1"/>
  <c r="G109" i="28"/>
  <c r="I109" i="28" s="1"/>
  <c r="H44" i="1"/>
  <c r="H143" i="1"/>
  <c r="G45" i="28"/>
  <c r="I45" i="28" s="1"/>
  <c r="G258" i="28"/>
  <c r="I258" i="28" s="1"/>
  <c r="H192" i="1"/>
  <c r="G149" i="28"/>
  <c r="I149" i="28" s="1"/>
  <c r="H43" i="1"/>
  <c r="G195" i="28"/>
  <c r="I195" i="28" s="1"/>
  <c r="G200" i="28"/>
  <c r="I200" i="28" s="1"/>
  <c r="G162" i="28"/>
  <c r="I162" i="28" s="1"/>
  <c r="H65" i="1"/>
  <c r="G60" i="28"/>
  <c r="I60" i="28" s="1"/>
  <c r="G136" i="28"/>
  <c r="I136" i="28" s="1"/>
  <c r="G212" i="28"/>
  <c r="I212" i="28" s="1"/>
  <c r="H186" i="1"/>
  <c r="H118" i="28" s="1"/>
  <c r="G145" i="28"/>
  <c r="I145" i="28" s="1"/>
  <c r="G47" i="28"/>
  <c r="I47" i="28" s="1"/>
  <c r="H154" i="1"/>
  <c r="H137" i="1"/>
  <c r="G199" i="28"/>
  <c r="I199" i="28" s="1"/>
  <c r="G181" i="28"/>
  <c r="I181" i="28" s="1"/>
  <c r="G89" i="28"/>
  <c r="I89" i="28" s="1"/>
  <c r="H104" i="1"/>
  <c r="G128" i="28"/>
  <c r="I128" i="28" s="1"/>
  <c r="H130" i="1"/>
  <c r="H101" i="1"/>
  <c r="H64" i="1"/>
  <c r="H23" i="1"/>
  <c r="H184" i="1"/>
  <c r="H132" i="28" s="1"/>
  <c r="H21" i="1"/>
  <c r="H97" i="1"/>
  <c r="H94" i="1"/>
  <c r="H239" i="28" s="1"/>
  <c r="H103" i="1"/>
  <c r="H103" i="28" s="1"/>
  <c r="H135" i="1"/>
  <c r="H175" i="1"/>
  <c r="H127" i="1"/>
  <c r="H86" i="28" s="1"/>
  <c r="G167" i="28"/>
  <c r="I167" i="28" s="1"/>
  <c r="H141" i="1"/>
  <c r="H96" i="28" s="1"/>
  <c r="H169" i="1"/>
  <c r="H255" i="28" s="1"/>
  <c r="G88" i="28"/>
  <c r="I88" i="28" s="1"/>
  <c r="H174" i="1"/>
  <c r="H157" i="1"/>
  <c r="H117" i="28" s="1"/>
  <c r="G222" i="28"/>
  <c r="I222" i="28" s="1"/>
  <c r="H182" i="1"/>
  <c r="H29" i="1"/>
  <c r="H77" i="28" s="1"/>
  <c r="H142" i="1"/>
  <c r="H191" i="28" s="1"/>
  <c r="H77" i="1"/>
  <c r="G189" i="28"/>
  <c r="I189" i="28" s="1"/>
  <c r="H79" i="1"/>
  <c r="H134" i="1"/>
  <c r="H80" i="28" s="1"/>
  <c r="H172" i="1"/>
  <c r="H106" i="28" s="1"/>
  <c r="G179" i="28"/>
  <c r="I179" i="28" s="1"/>
  <c r="G242" i="28"/>
  <c r="I242" i="28" s="1"/>
  <c r="H20" i="1"/>
  <c r="H168" i="1"/>
  <c r="H129" i="28" s="1"/>
  <c r="H108" i="1"/>
  <c r="H258" i="28" s="1"/>
  <c r="G163" i="28"/>
  <c r="I163" i="28" s="1"/>
  <c r="H109" i="1"/>
  <c r="H140" i="1"/>
  <c r="H114" i="1"/>
  <c r="H53" i="28" s="1"/>
  <c r="G207" i="28"/>
  <c r="I207" i="28" s="1"/>
  <c r="H191" i="1"/>
  <c r="H187" i="1"/>
  <c r="H226" i="28" s="1"/>
  <c r="G257" i="28"/>
  <c r="I257" i="28" s="1"/>
  <c r="G147" i="28"/>
  <c r="I147" i="28" s="1"/>
  <c r="G256" i="28"/>
  <c r="I256" i="28" s="1"/>
  <c r="G248" i="28"/>
  <c r="I248" i="28" s="1"/>
  <c r="H16" i="1"/>
  <c r="H127" i="28" s="1"/>
  <c r="H86" i="1"/>
  <c r="E8" i="29"/>
  <c r="H8" i="1"/>
  <c r="H140" i="28" s="1"/>
  <c r="E17" i="29"/>
  <c r="H7" i="1"/>
  <c r="H167" i="28" s="1"/>
  <c r="E22" i="29"/>
  <c r="E13" i="29"/>
  <c r="E16" i="29"/>
  <c r="E7" i="29"/>
  <c r="H13" i="1"/>
  <c r="E11" i="29"/>
  <c r="G157" i="28"/>
  <c r="I157" i="28" s="1"/>
  <c r="E20" i="29"/>
  <c r="H34" i="1"/>
  <c r="H10" i="1"/>
  <c r="H112" i="28" s="1"/>
  <c r="E19" i="29"/>
  <c r="H9" i="1"/>
  <c r="H45" i="28" s="1"/>
  <c r="E10" i="29"/>
  <c r="H166" i="1"/>
  <c r="G144" i="28"/>
  <c r="I144" i="28" s="1"/>
  <c r="J84" i="28"/>
  <c r="J65" i="28"/>
  <c r="J202" i="28"/>
  <c r="K62" i="29"/>
  <c r="F61" i="29"/>
  <c r="F64" i="29"/>
  <c r="F60" i="29"/>
  <c r="F58" i="29"/>
  <c r="F59" i="29"/>
  <c r="H62" i="29"/>
  <c r="H59" i="29"/>
  <c r="H63" i="29"/>
  <c r="H61" i="29"/>
  <c r="H58" i="29"/>
  <c r="H64" i="29"/>
  <c r="H60" i="29"/>
  <c r="M198" i="28"/>
  <c r="W6" i="1"/>
  <c r="K9" i="29" s="1"/>
  <c r="V6" i="1"/>
  <c r="L70" i="28"/>
  <c r="L198" i="28"/>
  <c r="M84" i="28"/>
  <c r="N198" i="28"/>
  <c r="U6" i="1"/>
  <c r="M166" i="28"/>
  <c r="N70" i="28"/>
  <c r="I42" i="28" l="1"/>
  <c r="J176" i="28"/>
  <c r="J48" i="28"/>
  <c r="H179" i="28"/>
  <c r="H55" i="28"/>
  <c r="H104" i="28"/>
  <c r="N176" i="28"/>
  <c r="N48" i="28"/>
  <c r="H254" i="28"/>
  <c r="H164" i="28"/>
  <c r="H139" i="28"/>
  <c r="H83" i="28"/>
  <c r="H81" i="28"/>
  <c r="H252" i="28"/>
  <c r="H87" i="28"/>
  <c r="H102" i="28"/>
  <c r="H141" i="28"/>
  <c r="H201" i="28"/>
  <c r="H207" i="28"/>
  <c r="H82" i="28"/>
  <c r="H257" i="28"/>
  <c r="H99" i="28"/>
  <c r="H95" i="28"/>
  <c r="H149" i="28"/>
  <c r="H248" i="28"/>
  <c r="H115" i="28"/>
  <c r="H72" i="28"/>
  <c r="H214" i="28"/>
  <c r="H101" i="28"/>
  <c r="H163" i="28"/>
  <c r="H143" i="28"/>
  <c r="H212" i="28"/>
  <c r="H75" i="28"/>
  <c r="H245" i="28"/>
  <c r="H153" i="28"/>
  <c r="H137" i="28"/>
  <c r="H107" i="28"/>
  <c r="H42" i="28"/>
  <c r="H170" i="28"/>
  <c r="H91" i="28"/>
  <c r="H181" i="28"/>
  <c r="H221" i="28"/>
  <c r="H205" i="28"/>
  <c r="F9" i="29"/>
  <c r="F18" i="29" s="1"/>
  <c r="J168" i="28"/>
  <c r="H113" i="28"/>
  <c r="H193" i="28"/>
  <c r="H68" i="28"/>
  <c r="H100" i="28"/>
  <c r="H98" i="28"/>
  <c r="H76" i="28"/>
  <c r="J9" i="29"/>
  <c r="N168" i="28"/>
  <c r="H244" i="28"/>
  <c r="H114" i="28"/>
  <c r="H229" i="28"/>
  <c r="H119" i="28"/>
  <c r="H156" i="28"/>
  <c r="H148" i="28"/>
  <c r="H94" i="28"/>
  <c r="H47" i="28"/>
  <c r="H136" i="28"/>
  <c r="H150" i="28"/>
  <c r="H175" i="28"/>
  <c r="H197" i="28"/>
  <c r="H85" i="28"/>
  <c r="H92" i="28"/>
  <c r="H160" i="28"/>
  <c r="H169" i="28"/>
  <c r="H241" i="28"/>
  <c r="H180" i="28"/>
  <c r="H196" i="28"/>
  <c r="H146" i="28"/>
  <c r="H145" i="28"/>
  <c r="H134" i="28"/>
  <c r="H90" i="28"/>
  <c r="H147" i="28"/>
  <c r="H73" i="28"/>
  <c r="H238" i="28"/>
  <c r="H247" i="28"/>
  <c r="H172" i="28"/>
  <c r="H144" i="28"/>
  <c r="H194" i="28"/>
  <c r="H249" i="28"/>
  <c r="H220" i="28"/>
  <c r="H133" i="28"/>
  <c r="H188" i="28"/>
  <c r="H116" i="28"/>
  <c r="H152" i="28"/>
  <c r="H218" i="28"/>
  <c r="H123" i="28"/>
  <c r="H187" i="28"/>
  <c r="H192" i="28"/>
  <c r="H224" i="28"/>
  <c r="H66" i="28"/>
  <c r="J12" i="29"/>
  <c r="N237" i="28"/>
  <c r="H157" i="28"/>
  <c r="H43" i="28"/>
  <c r="H125" i="28"/>
  <c r="H159" i="28"/>
  <c r="H246" i="28"/>
  <c r="H182" i="28"/>
  <c r="H56" i="28"/>
  <c r="H161" i="28"/>
  <c r="H44" i="28"/>
  <c r="H251" i="28"/>
  <c r="H138" i="28"/>
  <c r="H174" i="28"/>
  <c r="H199" i="28"/>
  <c r="H135" i="28"/>
  <c r="H165" i="28"/>
  <c r="H234" i="28"/>
  <c r="H242" i="28"/>
  <c r="H215" i="28"/>
  <c r="H51" i="28"/>
  <c r="H59" i="28"/>
  <c r="H61" i="28"/>
  <c r="H195" i="28"/>
  <c r="H232" i="28"/>
  <c r="H227" i="28"/>
  <c r="H225" i="28"/>
  <c r="H52" i="28"/>
  <c r="H54" i="28"/>
  <c r="H203" i="28"/>
  <c r="H78" i="28"/>
  <c r="H184" i="28"/>
  <c r="H64" i="28"/>
  <c r="H60" i="28"/>
  <c r="H67" i="28"/>
  <c r="H46" i="28"/>
  <c r="H228" i="28"/>
  <c r="H79" i="28"/>
  <c r="H88" i="28"/>
  <c r="H121" i="28"/>
  <c r="H63" i="28"/>
  <c r="F12" i="29"/>
  <c r="J237" i="28"/>
  <c r="H235" i="28"/>
  <c r="H236" i="28"/>
  <c r="H130" i="28"/>
  <c r="H131" i="28"/>
  <c r="H126" i="28"/>
  <c r="H250" i="28"/>
  <c r="H211" i="28"/>
  <c r="H142" i="28"/>
  <c r="H124" i="28"/>
  <c r="H219" i="28"/>
  <c r="H243" i="28"/>
  <c r="H162" i="28"/>
  <c r="H189" i="28"/>
  <c r="H151" i="28"/>
  <c r="H210" i="28"/>
  <c r="H109" i="28"/>
  <c r="H204" i="28"/>
  <c r="H171" i="28"/>
  <c r="H89" i="28"/>
  <c r="H256" i="28"/>
  <c r="H200" i="28"/>
  <c r="H154" i="28"/>
  <c r="H206" i="28"/>
  <c r="H69" i="28"/>
  <c r="H111" i="28"/>
  <c r="H93" i="28"/>
  <c r="H213" i="28"/>
  <c r="H128" i="28"/>
  <c r="H49" i="28"/>
  <c r="H58" i="28"/>
  <c r="H230" i="28"/>
  <c r="J120" i="28"/>
  <c r="M65" i="28"/>
  <c r="N65" i="28"/>
  <c r="J198" i="28"/>
  <c r="L65" i="28"/>
  <c r="M202" i="28"/>
  <c r="N120" i="28"/>
  <c r="M216" i="28"/>
  <c r="N202" i="28"/>
  <c r="O158" i="28"/>
  <c r="F20" i="29"/>
  <c r="F22" i="29"/>
  <c r="I62" i="29"/>
  <c r="M158" i="28"/>
  <c r="F16" i="29"/>
  <c r="F37" i="29"/>
  <c r="I63" i="29"/>
  <c r="I64" i="29"/>
  <c r="J60" i="29"/>
  <c r="J63" i="29"/>
  <c r="N84" i="28"/>
  <c r="F38" i="29"/>
  <c r="F43" i="29"/>
  <c r="J62" i="29"/>
  <c r="J61" i="29"/>
  <c r="K12" i="29"/>
  <c r="I60" i="29"/>
  <c r="I61" i="29"/>
  <c r="K63" i="29"/>
  <c r="J58" i="29"/>
  <c r="J64" i="29"/>
  <c r="K60" i="29"/>
  <c r="K64" i="29"/>
  <c r="O65" i="28"/>
  <c r="K61" i="29"/>
  <c r="K59" i="29"/>
  <c r="K58" i="29"/>
  <c r="J59" i="29"/>
  <c r="I59" i="29"/>
  <c r="I58" i="29"/>
  <c r="F17" i="29"/>
  <c r="F41" i="29"/>
  <c r="F19" i="29"/>
  <c r="H20" i="29"/>
  <c r="F39" i="29"/>
  <c r="F40" i="29"/>
  <c r="F42" i="29"/>
  <c r="L166" i="28"/>
  <c r="O166" i="28"/>
  <c r="L84" i="28"/>
  <c r="L202" i="28"/>
  <c r="L216" i="28"/>
  <c r="L158" i="28"/>
  <c r="L176" i="28" l="1"/>
  <c r="L48" i="28"/>
  <c r="M176" i="28"/>
  <c r="M48" i="28"/>
  <c r="H9" i="29"/>
  <c r="H18" i="29" s="1"/>
  <c r="L168" i="28"/>
  <c r="I9" i="29"/>
  <c r="I18" i="29" s="1"/>
  <c r="M168" i="28"/>
  <c r="I12" i="29"/>
  <c r="I21" i="29" s="1"/>
  <c r="M237" i="28"/>
  <c r="H12" i="29"/>
  <c r="H21" i="29" s="1"/>
  <c r="L237" i="28"/>
  <c r="L120" i="28"/>
  <c r="M120" i="28"/>
  <c r="N166" i="28"/>
  <c r="O70" i="28"/>
  <c r="O202" i="28"/>
  <c r="O216" i="28"/>
  <c r="N158" i="28"/>
  <c r="O84" i="28"/>
  <c r="N216" i="28"/>
  <c r="O198" i="28"/>
  <c r="M70" i="28"/>
  <c r="O120" i="28"/>
  <c r="K20" i="29"/>
  <c r="I20" i="29"/>
  <c r="J18" i="29"/>
  <c r="J22" i="29"/>
  <c r="J19" i="29"/>
  <c r="J20" i="29"/>
  <c r="J17" i="29"/>
  <c r="J16" i="29"/>
  <c r="I22" i="29"/>
  <c r="I19" i="29"/>
  <c r="I17" i="29"/>
  <c r="I16" i="29"/>
  <c r="J41" i="29"/>
  <c r="H16" i="29"/>
  <c r="H22" i="29"/>
  <c r="H17" i="29"/>
  <c r="H19" i="29"/>
  <c r="K17" i="29"/>
  <c r="K19" i="29"/>
  <c r="K22" i="29"/>
  <c r="K18" i="29"/>
  <c r="K16" i="29"/>
  <c r="J39" i="29"/>
  <c r="J40" i="29"/>
  <c r="J38" i="29"/>
  <c r="I42" i="29"/>
  <c r="J43" i="29"/>
  <c r="J37" i="29"/>
  <c r="I41" i="29"/>
  <c r="H41" i="29"/>
  <c r="H40" i="29"/>
  <c r="K41" i="29"/>
  <c r="I38" i="29"/>
  <c r="K40" i="29"/>
  <c r="H42" i="29"/>
  <c r="K37" i="29"/>
  <c r="I43" i="29"/>
  <c r="K39" i="29"/>
  <c r="I37" i="29"/>
  <c r="H39" i="29"/>
  <c r="H38" i="29"/>
  <c r="H37" i="29" l="1"/>
  <c r="I39" i="29"/>
  <c r="I40" i="29"/>
  <c r="K38" i="29"/>
  <c r="K43" i="29"/>
  <c r="H43" i="29"/>
  <c r="G62" i="29" l="1"/>
  <c r="K198" i="28"/>
  <c r="K166" i="28"/>
  <c r="S6" i="1"/>
  <c r="K216" i="28"/>
  <c r="K65" i="28" l="1"/>
  <c r="K70" i="28"/>
  <c r="M6" i="1" a="1"/>
  <c r="M6" i="1" s="1"/>
  <c r="G58" i="29"/>
  <c r="G60" i="29"/>
  <c r="G63" i="29"/>
  <c r="G61" i="29"/>
  <c r="G59" i="29"/>
  <c r="K158" i="28"/>
  <c r="G64" i="29"/>
  <c r="G20" i="29"/>
  <c r="J6" i="1" a="1"/>
  <c r="J6" i="1" s="1"/>
  <c r="K176" i="28" l="1"/>
  <c r="K48" i="28"/>
  <c r="G9" i="29"/>
  <c r="G18" i="29" s="1"/>
  <c r="K168" i="28"/>
  <c r="E51" i="29"/>
  <c r="E60" i="29"/>
  <c r="E30" i="29"/>
  <c r="E39" i="29"/>
  <c r="G12" i="29"/>
  <c r="G21" i="29" s="1"/>
  <c r="K237" i="28"/>
  <c r="E54" i="29"/>
  <c r="E63" i="29"/>
  <c r="E42" i="29"/>
  <c r="E33" i="29"/>
  <c r="N6" i="1"/>
  <c r="K84" i="28"/>
  <c r="K202" i="28"/>
  <c r="K120" i="28"/>
  <c r="G17" i="29"/>
  <c r="G22" i="29"/>
  <c r="G19" i="29"/>
  <c r="G16" i="29"/>
  <c r="G70" i="28"/>
  <c r="I70" i="28" s="1"/>
  <c r="G166" i="28"/>
  <c r="I166" i="28" s="1"/>
  <c r="G158" i="28"/>
  <c r="I158" i="28" s="1"/>
  <c r="G6" i="1" a="1"/>
  <c r="G6" i="1" s="1"/>
  <c r="G48" i="28" s="1"/>
  <c r="I48" i="28" s="1"/>
  <c r="G216" i="28"/>
  <c r="I216" i="28" s="1"/>
  <c r="G198" i="28"/>
  <c r="I198" i="28" s="1"/>
  <c r="K6" i="1"/>
  <c r="G168" i="28" l="1"/>
  <c r="I168" i="28" s="1"/>
  <c r="G176" i="28"/>
  <c r="I176" i="28" s="1"/>
  <c r="G237" i="28"/>
  <c r="I237" i="28" s="1"/>
  <c r="E9" i="29"/>
  <c r="E18" i="29"/>
  <c r="E12" i="29"/>
  <c r="E21" i="29"/>
  <c r="G120" i="28"/>
  <c r="I120" i="28" s="1"/>
  <c r="G202" i="28"/>
  <c r="I202" i="28" s="1"/>
  <c r="G84" i="28"/>
  <c r="I84" i="28" s="1"/>
  <c r="G65" i="28"/>
  <c r="G41" i="29"/>
  <c r="G42" i="29"/>
  <c r="G38" i="29"/>
  <c r="G43" i="29"/>
  <c r="G37" i="29"/>
  <c r="G40" i="29"/>
  <c r="G39" i="29"/>
  <c r="H70" i="28"/>
  <c r="H216" i="28"/>
  <c r="H6" i="1"/>
  <c r="H48" i="28" s="1"/>
  <c r="H166" i="28"/>
  <c r="H198" i="28"/>
  <c r="H158" i="28"/>
  <c r="G276" i="28" l="1"/>
  <c r="G275" i="28"/>
  <c r="G273" i="28"/>
  <c r="G274" i="28"/>
  <c r="G271" i="28"/>
  <c r="G272" i="28"/>
  <c r="I65" i="28"/>
  <c r="G270" i="28"/>
  <c r="H168" i="28"/>
  <c r="H176" i="28"/>
  <c r="H120" i="28"/>
  <c r="H237" i="28"/>
  <c r="H202" i="28"/>
  <c r="H65" i="28"/>
  <c r="H84" i="28"/>
  <c r="J42" i="29" l="1"/>
  <c r="J21" i="29" l="1"/>
  <c r="K42" i="29"/>
  <c r="K21" i="29"/>
  <c r="F63" i="29" l="1"/>
  <c r="F21" i="29"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FA33695-3E40-D14B-8493-BE49E79AC15B}" name="conflict-and-fragility" type="6" refreshedVersion="8" background="1" saveData="1">
    <textPr prompt="0" sourceFile="/Users/bennotkin/Documents/world-bank/crm/crm-db/output/manual/crm-excel/conflict-and-fragility.csv" comma="1">
      <textFields count="9">
        <textField/>
        <textField/>
        <textField/>
        <textField/>
        <textField/>
        <textField/>
        <textField/>
        <textField/>
        <textField/>
      </textFields>
    </textPr>
  </connection>
  <connection id="2" xr16:uid="{5608C074-A043-2A47-BE4F-D27136F5022D}" name="food-security" type="6" refreshedVersion="8" background="1" saveData="1">
    <textPr prompt="0" sourceFile="/Users/bennotkin/Documents/world-bank/crm/crm-db/output/manual/crm-excel/food-security.csv" comma="1">
      <textFields count="9">
        <textField/>
        <textField/>
        <textField/>
        <textField/>
        <textField/>
        <textField/>
        <textField/>
        <textField/>
        <textField/>
      </textFields>
    </textPr>
  </connection>
  <connection id="3" xr16:uid="{9F439F3B-C8CC-BB4C-B1E9-47AC2A5076DD}" name="health" type="6" refreshedVersion="8" background="1" saveData="1">
    <textPr prompt="0" sourceFile="/Users/bennotkin/Documents/world-bank/crm/crm-db/output/manual/crm-excel/health.csv" comma="1">
      <textFields count="21">
        <textField/>
        <textField/>
        <textField/>
        <textField/>
        <textField/>
        <textField/>
        <textField/>
        <textField/>
        <textField/>
        <textField/>
        <textField/>
        <textField/>
        <textField/>
        <textField/>
        <textField/>
        <textField/>
        <textField/>
        <textField/>
        <textField/>
        <textField/>
        <textField/>
      </textFields>
    </textPr>
  </connection>
  <connection id="4" xr16:uid="{D5D1DB6D-C438-0540-9DFB-E68A457E2F17}" name="indicators-list" type="6" refreshedVersion="8" background="1" saveData="1">
    <textPr sourceFile="/Users/bennotkin/Documents/world-bank/crm/crm-db/output/manual/crm-excel/indicators-list-dated.csv" comma="1">
      <textFields count="14">
        <textField/>
        <textField/>
        <textField/>
        <textField/>
        <textField/>
        <textField/>
        <textField/>
        <textField/>
        <textField/>
        <textField/>
        <textField/>
        <textField/>
        <textField/>
        <textField/>
      </textFields>
    </textPr>
  </connection>
  <connection id="5" xr16:uid="{8977E66A-BA9F-6E48-911E-AB58BB1ADE44}" name="macro-fiscal" type="6" refreshedVersion="8" background="1" saveData="1">
    <textPr sourceFile="/Users/bennotkin/Documents/world-bank/crm/crm-db/output/manual/crm-excel/macro-fiscal.csv" comma="1">
      <textFields count="5">
        <textField/>
        <textField/>
        <textField/>
        <textField/>
        <textField/>
      </textFields>
    </textPr>
  </connection>
  <connection id="6" xr16:uid="{0342FCFC-1A0C-3147-8860-C6FCAA4DEC65}" name="natural-hazard" type="6" refreshedVersion="8" background="1" saveData="1">
    <textPr prompt="0" sourceFile="/Users/bennotkin/Documents/world-bank/crm/crm-db/output/manual/crm-excel/natural-hazard.csv" comma="1">
      <textFields count="11">
        <textField/>
        <textField/>
        <textField/>
        <textField/>
        <textField/>
        <textField/>
        <textField/>
        <textField/>
        <textField/>
        <textField/>
        <textField/>
      </textFields>
    </textPr>
  </connection>
  <connection id="7" xr16:uid="{343748CA-8F02-8F4D-8304-1ED052C95692}" name="reliabilitysheet" type="6" refreshedVersion="8" background="1" saveData="1">
    <textPr sourceFile="/Users/bennotkin/Documents/world-bank/crm/crm-db/output/manual/crm-excel/reliability-sheet.csv" comma="1">
      <textFields count="17">
        <textField/>
        <textField/>
        <textField/>
        <textField/>
        <textField/>
        <textField/>
        <textField/>
        <textField/>
        <textField/>
        <textField/>
        <textField/>
        <textField/>
        <textField/>
        <textField/>
        <textField/>
        <textField/>
        <textField/>
      </textFields>
    </textPr>
  </connection>
  <connection id="8" xr16:uid="{54976857-3714-6441-A639-F6857B66AAAB}" name="socioeconomic-vulnerability" type="6" refreshedVersion="8" background="1" saveData="1">
    <textPr sourceFile="/Users/bennotkin/Documents/world-bank/crm/crm-db/output/manual/crm-excel/socioeconomic-vulnerability.csv" comma="1">
      <textFields count="16">
        <textField/>
        <textField/>
        <textField/>
        <textField/>
        <textField/>
        <textField/>
        <textField/>
        <textField/>
        <textField/>
        <textField/>
        <textField/>
        <textField/>
        <textField/>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<sst xmlns="http://schemas.openxmlformats.org/spreadsheetml/2006/main" count="11489" uniqueCount="970">
  <si>
    <t>X</t>
  </si>
  <si>
    <t>Countryname</t>
  </si>
  <si>
    <t>Country</t>
  </si>
  <si>
    <t xml:space="preserve"> </t>
  </si>
  <si>
    <t>Overall Alert</t>
  </si>
  <si>
    <t>Underlying Vulnerability</t>
  </si>
  <si>
    <t>Afghanistan</t>
  </si>
  <si>
    <t>AFG</t>
  </si>
  <si>
    <t>Angola</t>
  </si>
  <si>
    <t>AGO</t>
  </si>
  <si>
    <t>Albania</t>
  </si>
  <si>
    <t>ALB</t>
  </si>
  <si>
    <t>United Arab Emirates</t>
  </si>
  <si>
    <t>ARE</t>
  </si>
  <si>
    <t>Argentina</t>
  </si>
  <si>
    <t>ARG</t>
  </si>
  <si>
    <t>Armenia</t>
  </si>
  <si>
    <t>ARM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</si>
  <si>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</si>
  <si>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</si>
  <si>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</si>
  <si>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</si>
  <si>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</si>
  <si>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</si>
  <si>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</si>
  <si>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</si>
  <si>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</si>
  <si>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</si>
  <si>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</si>
  <si>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</si>
  <si>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</si>
  <si>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</si>
  <si>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</si>
  <si>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</si>
  <si>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</si>
  <si>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</si>
  <si>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</si>
  <si>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</si>
  <si>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</si>
  <si>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</si>
  <si>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BHS</t>
  </si>
  <si>
    <t>Bosnia and Herzegovina</t>
  </si>
  <si>
    <t>BIH</t>
  </si>
  <si>
    <t>Belarus</t>
  </si>
  <si>
    <t>BLR</t>
  </si>
  <si>
    <t>Belize</t>
  </si>
  <si>
    <t>BLZ</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</si>
  <si>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</si>
  <si>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</si>
  <si>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</si>
  <si>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</si>
  <si>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</si>
  <si>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</si>
  <si>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</si>
  <si>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</si>
  <si>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</si>
  <si>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</si>
  <si>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</si>
  <si>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</si>
  <si>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</si>
  <si>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</si>
  <si>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</si>
  <si>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</si>
  <si>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</si>
  <si>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</si>
  <si>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Chile</t>
  </si>
  <si>
    <t>CHL</t>
  </si>
  <si>
    <t>China</t>
  </si>
  <si>
    <t>CHN</t>
  </si>
  <si>
    <t>CIV</t>
  </si>
  <si>
    <t>Cameroon</t>
  </si>
  <si>
    <t>CMR</t>
  </si>
  <si>
    <t>COD</t>
  </si>
  <si>
    <t>COG</t>
  </si>
  <si>
    <t>Colombia</t>
  </si>
  <si>
    <t>COL</t>
  </si>
  <si>
    <t>Comoros</t>
  </si>
  <si>
    <t>COM</t>
  </si>
  <si>
    <t>Cabo Verde</t>
  </si>
  <si>
    <t>CPV</t>
  </si>
  <si>
    <t>Costa Rica</t>
  </si>
  <si>
    <t>CRI</t>
  </si>
  <si>
    <t>Cuba</t>
  </si>
  <si>
    <t>CUB</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</si>
  <si>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</si>
  <si>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</si>
  <si>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</si>
  <si>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</si>
  <si>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</si>
  <si>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</si>
  <si>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</si>
  <si>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</si>
  <si>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</si>
  <si>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</si>
  <si>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</si>
  <si>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</si>
  <si>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</si>
  <si>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</si>
  <si>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</si>
  <si>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</si>
  <si>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</si>
  <si>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</si>
  <si>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t>
  </si>
  <si>
    <t>Eritrea</t>
  </si>
  <si>
    <t>ERI</t>
  </si>
  <si>
    <t>Spain</t>
  </si>
  <si>
    <t>ESP</t>
  </si>
  <si>
    <t>Estonia</t>
  </si>
  <si>
    <t>EST</t>
  </si>
  <si>
    <t>Ethiopia</t>
  </si>
  <si>
    <t>ETH</t>
  </si>
  <si>
    <t>Finland</t>
  </si>
  <si>
    <t>FIN</t>
  </si>
  <si>
    <t>Fiji</t>
  </si>
  <si>
    <t>FJI</t>
  </si>
  <si>
    <t>France</t>
  </si>
  <si>
    <t>FRA</t>
  </si>
  <si>
    <t>FSM</t>
  </si>
  <si>
    <t>Gabon</t>
  </si>
  <si>
    <t>GAB</t>
  </si>
  <si>
    <t>United Kingdom</t>
  </si>
  <si>
    <t>GBR</t>
  </si>
  <si>
    <t>Georgia</t>
  </si>
  <si>
    <t>GEO</t>
  </si>
  <si>
    <t>Ghana</t>
  </si>
  <si>
    <t>GHA</t>
  </si>
  <si>
    <t>Guinea</t>
  </si>
  <si>
    <t>GIN</t>
  </si>
  <si>
    <t>GMB</t>
  </si>
  <si>
    <t>Guinea-Bissau</t>
  </si>
  <si>
    <t>GNB</t>
  </si>
  <si>
    <t>Equatorial Guinea</t>
  </si>
  <si>
    <t>GNQ</t>
  </si>
  <si>
    <t>Greece</t>
  </si>
  <si>
    <t>GRC</t>
  </si>
  <si>
    <t>Grenada</t>
  </si>
  <si>
    <t>GRD</t>
  </si>
  <si>
    <t>Guatemala</t>
  </si>
  <si>
    <t>GTM</t>
  </si>
  <si>
    <t>Guyana</t>
  </si>
  <si>
    <t>GUY</t>
  </si>
  <si>
    <t>Honduras</t>
  </si>
  <si>
    <t>HND</t>
  </si>
  <si>
    <t>Croatia</t>
  </si>
  <si>
    <t>HRV</t>
  </si>
  <si>
    <t>Haiti</t>
  </si>
  <si>
    <t>HTI</t>
  </si>
  <si>
    <t>Hungary</t>
  </si>
  <si>
    <t>HUN</t>
  </si>
  <si>
    <t>Indonesia</t>
  </si>
  <si>
    <t>IDN</t>
  </si>
  <si>
    <t>India</t>
  </si>
  <si>
    <t>IND</t>
  </si>
  <si>
    <t>Ireland</t>
  </si>
  <si>
    <t>IRL</t>
  </si>
  <si>
    <t>IRN</t>
  </si>
  <si>
    <t>Iraq</t>
  </si>
  <si>
    <t>IRQ</t>
  </si>
  <si>
    <t>Iceland</t>
  </si>
  <si>
    <t>ISL</t>
  </si>
  <si>
    <t>Israel</t>
  </si>
  <si>
    <t>ISR</t>
  </si>
  <si>
    <t>Italy</t>
  </si>
  <si>
    <t>ITA</t>
  </si>
  <si>
    <t>Jamaica</t>
  </si>
  <si>
    <t>JAM</t>
  </si>
  <si>
    <t>Jordan</t>
  </si>
  <si>
    <t>JOR</t>
  </si>
  <si>
    <t>Japan</t>
  </si>
  <si>
    <t>JPN</t>
  </si>
  <si>
    <t>Kazakhstan</t>
  </si>
  <si>
    <t>KAZ</t>
  </si>
  <si>
    <t>Kenya</t>
  </si>
  <si>
    <t>KEN</t>
  </si>
  <si>
    <t>KGZ</t>
  </si>
  <si>
    <t>Cambodia</t>
  </si>
  <si>
    <t>KHM</t>
  </si>
  <si>
    <t>Kiribati</t>
  </si>
  <si>
    <t>KIR</t>
  </si>
  <si>
    <t>KNA</t>
  </si>
  <si>
    <t>KOR</t>
  </si>
  <si>
    <t>Kuwait</t>
  </si>
  <si>
    <t>KWT</t>
  </si>
  <si>
    <t>Lao PDR</t>
  </si>
  <si>
    <t>LAO</t>
  </si>
  <si>
    <t>Lebanon</t>
  </si>
  <si>
    <t>LBN</t>
  </si>
  <si>
    <t>Liberia</t>
  </si>
  <si>
    <t>LBR</t>
  </si>
  <si>
    <t>Libya</t>
  </si>
  <si>
    <t>LBY</t>
  </si>
  <si>
    <t>LCA</t>
  </si>
  <si>
    <t>Liechtenstein</t>
  </si>
  <si>
    <t>LIE</t>
  </si>
  <si>
    <t>Sri Lanka</t>
  </si>
  <si>
    <t>LKA</t>
  </si>
  <si>
    <t>Lesotho</t>
  </si>
  <si>
    <t>LSO</t>
  </si>
  <si>
    <t>Lithuania</t>
  </si>
  <si>
    <t>LTU</t>
  </si>
  <si>
    <t>Luxembourg</t>
  </si>
  <si>
    <t>LUX</t>
  </si>
  <si>
    <t>Latvia</t>
  </si>
  <si>
    <t>LVA</t>
  </si>
  <si>
    <t>Morocco</t>
  </si>
  <si>
    <t>MAR</t>
  </si>
  <si>
    <t>MDA</t>
  </si>
  <si>
    <t>Madagascar</t>
  </si>
  <si>
    <t>MDG</t>
  </si>
  <si>
    <t>Maldives</t>
  </si>
  <si>
    <t>MDV</t>
  </si>
  <si>
    <t>Mexico</t>
  </si>
  <si>
    <t>MEX</t>
  </si>
  <si>
    <t>Marshall Islands</t>
  </si>
  <si>
    <t>MHL</t>
  </si>
  <si>
    <t>North Macedonia</t>
  </si>
  <si>
    <t>MKD</t>
  </si>
  <si>
    <t>Mali</t>
  </si>
  <si>
    <t>MLI</t>
  </si>
  <si>
    <t>Malta</t>
  </si>
  <si>
    <t>MLT</t>
  </si>
  <si>
    <t>Myanmar</t>
  </si>
  <si>
    <t>MMR</t>
  </si>
  <si>
    <t>Montenegro</t>
  </si>
  <si>
    <t>MNE</t>
  </si>
  <si>
    <t>Mongolia</t>
  </si>
  <si>
    <t>MNG</t>
  </si>
  <si>
    <t>Mozambique</t>
  </si>
  <si>
    <t>MOZ</t>
  </si>
  <si>
    <t>Mauritania</t>
  </si>
  <si>
    <t>MRT</t>
  </si>
  <si>
    <t>Mauritius</t>
  </si>
  <si>
    <t>MUS</t>
  </si>
  <si>
    <t>Malawi</t>
  </si>
  <si>
    <t>MWI</t>
  </si>
  <si>
    <t>Malaysia</t>
  </si>
  <si>
    <t>MYS</t>
  </si>
  <si>
    <t>Namibia</t>
  </si>
  <si>
    <t>NAM</t>
  </si>
  <si>
    <t>Niger</t>
  </si>
  <si>
    <t>NER</t>
  </si>
  <si>
    <t>Nigeria</t>
  </si>
  <si>
    <t>NGA</t>
  </si>
  <si>
    <t>Nicaragua</t>
  </si>
  <si>
    <t>NIC</t>
  </si>
  <si>
    <t>Netherlands</t>
  </si>
  <si>
    <t>NLD</t>
  </si>
  <si>
    <t>Norway</t>
  </si>
  <si>
    <t>NOR</t>
  </si>
  <si>
    <t>Nepal</t>
  </si>
  <si>
    <t>NPL</t>
  </si>
  <si>
    <t>Nauru</t>
  </si>
  <si>
    <t>NRU</t>
  </si>
  <si>
    <t>New Zealand</t>
  </si>
  <si>
    <t>NZL</t>
  </si>
  <si>
    <t>Oman</t>
  </si>
  <si>
    <t>OMN</t>
  </si>
  <si>
    <t>Pakistan</t>
  </si>
  <si>
    <t>PAK</t>
  </si>
  <si>
    <t>Panama</t>
  </si>
  <si>
    <t>PAN</t>
  </si>
  <si>
    <t>Peru</t>
  </si>
  <si>
    <t>PER</t>
  </si>
  <si>
    <t>Philippines</t>
  </si>
  <si>
    <t>PHL</t>
  </si>
  <si>
    <t>Palau</t>
  </si>
  <si>
    <t>PLW</t>
  </si>
  <si>
    <t>Papua New Guinea</t>
  </si>
  <si>
    <t>PNG</t>
  </si>
  <si>
    <t>Poland</t>
  </si>
  <si>
    <t>POL</t>
  </si>
  <si>
    <t>PRK</t>
  </si>
  <si>
    <t>Portugal</t>
  </si>
  <si>
    <t>PRT</t>
  </si>
  <si>
    <t>Paraguay</t>
  </si>
  <si>
    <t>PRY</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</si>
  <si>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</si>
  <si>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</si>
  <si>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</si>
  <si>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</si>
  <si>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</si>
  <si>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</si>
  <si>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</si>
  <si>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</si>
  <si>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</si>
  <si>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</si>
  <si>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</si>
  <si>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</si>
  <si>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</si>
  <si>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</si>
  <si>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</si>
  <si>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</si>
  <si>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</si>
  <si>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</si>
  <si>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</si>
  <si>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</si>
  <si>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</si>
  <si>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</si>
  <si>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Somalia</t>
  </si>
  <si>
    <t>SOM</t>
  </si>
  <si>
    <t>Serbia</t>
  </si>
  <si>
    <t>SRB</t>
  </si>
  <si>
    <t>South Sudan</t>
  </si>
  <si>
    <t>SSD</t>
  </si>
  <si>
    <t>STP</t>
  </si>
  <si>
    <t>Suriname</t>
  </si>
  <si>
    <t>SUR</t>
  </si>
  <si>
    <t>SVK</t>
  </si>
  <si>
    <t>Slovenia</t>
  </si>
  <si>
    <t>SVN</t>
  </si>
  <si>
    <t>Sweden</t>
  </si>
  <si>
    <t>SWE</t>
  </si>
  <si>
    <t>Eswatini</t>
  </si>
  <si>
    <t>SWZ</t>
  </si>
  <si>
    <t>Seychelles</t>
  </si>
  <si>
    <t>SYC</t>
  </si>
  <si>
    <t>SYR</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</si>
  <si>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</si>
  <si>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</si>
  <si>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</si>
  <si>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</si>
  <si>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</si>
  <si>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</si>
  <si>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</si>
  <si>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</si>
  <si>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</si>
  <si>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</si>
  <si>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</si>
  <si>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</si>
  <si>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</si>
  <si>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</si>
  <si>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</si>
  <si>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</si>
  <si>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</si>
  <si>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</si>
  <si>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t>
  </si>
  <si>
    <t>Tuvalu</t>
  </si>
  <si>
    <t>TUV</t>
  </si>
  <si>
    <t>Tanzania</t>
  </si>
  <si>
    <t>TZA</t>
  </si>
  <si>
    <t>Uganda</t>
  </si>
  <si>
    <t>UGA</t>
  </si>
  <si>
    <t>Ukraine</t>
  </si>
  <si>
    <t>UKR</t>
  </si>
  <si>
    <t>Uruguay</t>
  </si>
  <si>
    <t>URY</t>
  </si>
  <si>
    <t>USA</t>
  </si>
  <si>
    <t>Uzbekistan</t>
  </si>
  <si>
    <t>UZB</t>
  </si>
  <si>
    <t>VCT</t>
  </si>
  <si>
    <t>VEN</t>
  </si>
  <si>
    <t>VNM</t>
  </si>
  <si>
    <t>Vanuatu</t>
  </si>
  <si>
    <t>VUT</t>
  </si>
  <si>
    <t>Samoa</t>
  </si>
  <si>
    <t>WSM</t>
  </si>
  <si>
    <t>YEM</t>
  </si>
  <si>
    <t>South Africa</t>
  </si>
  <si>
    <t>ZAF</t>
  </si>
  <si>
    <t>Zambia</t>
  </si>
  <si>
    <t>ZMB</t>
  </si>
  <si>
    <t>Zimbabwe</t>
  </si>
  <si>
    <t>ZWE</t>
  </si>
  <si>
    <t>Overall Alert Dimensions</t>
  </si>
  <si>
    <t>Underlying Vulnerability Dimensions</t>
  </si>
  <si>
    <t>Reliability Score</t>
  </si>
  <si>
    <t>Overall alerts are the geometric mean of the dimensional scores of underlying vulnerability and upcoming threats.</t>
  </si>
  <si>
    <t>Dimension scores are the maximum score of the constitutive indicators.</t>
  </si>
  <si>
    <t>Country
Name</t>
  </si>
  <si>
    <t>Country Code</t>
  </si>
  <si>
    <t>Upcoming Threats</t>
  </si>
  <si>
    <t>Health</t>
  </si>
  <si>
    <t>Food Security</t>
  </si>
  <si>
    <t>Macro Fiscal</t>
  </si>
  <si>
    <t>Socio-Econ Vulnerability</t>
  </si>
  <si>
    <t>Natural Hazards</t>
  </si>
  <si>
    <t>Conflict Fragility</t>
  </si>
  <si>
    <t>Institutional Fragility</t>
  </si>
  <si>
    <t>Options</t>
  </si>
  <si>
    <t>Conflict and Fragility</t>
  </si>
  <si>
    <t>Indicators</t>
  </si>
  <si>
    <t>High Risk Threshold</t>
  </si>
  <si>
    <t>Medium Risk Threshold</t>
  </si>
  <si>
    <t>≥</t>
  </si>
  <si>
    <t>Geometric mean</t>
  </si>
  <si>
    <t>Arithmetic mean</t>
  </si>
  <si>
    <t>F_Proteus_Score_norm</t>
  </si>
  <si>
    <t>H_HIS_Score_norm</t>
  </si>
  <si>
    <t>M_EIU_Score_12m_norm</t>
  </si>
  <si>
    <t>NH_Hazard_Score_norm</t>
  </si>
  <si>
    <t>Socioeconomic Vulnerability</t>
  </si>
  <si>
    <t>S_INFORM_vul_norm</t>
  </si>
  <si>
    <t>F_fpv_rating</t>
  </si>
  <si>
    <t>M_EIU_12m_change_norm</t>
  </si>
  <si>
    <t>NH_seasonal_risk_norm</t>
  </si>
  <si>
    <t>NH_GDAC_Hazard_Score_Norm</t>
  </si>
  <si>
    <t>NH_locust_norm</t>
  </si>
  <si>
    <t>Aggregation</t>
  </si>
  <si>
    <t>Method</t>
  </si>
  <si>
    <t>Count only high risks</t>
  </si>
  <si>
    <t>Blank1</t>
  </si>
  <si>
    <t>Blank2</t>
  </si>
  <si>
    <t>Blank3</t>
  </si>
  <si>
    <t>Blank4</t>
  </si>
  <si>
    <t>Blank6</t>
  </si>
  <si>
    <t>Blank7</t>
  </si>
  <si>
    <t>B2</t>
  </si>
  <si>
    <t>B1</t>
  </si>
  <si>
    <t>B3</t>
  </si>
  <si>
    <t>NA</t>
  </si>
  <si>
    <t>Socioecon. Vulnerability</t>
  </si>
  <si>
    <t>Include</t>
  </si>
  <si>
    <t>Include in underlying</t>
  </si>
  <si>
    <t>Fr_BRD_Normalised</t>
  </si>
  <si>
    <t>DATA DICTIONARY</t>
  </si>
  <si>
    <t>Indicators used in the Compound Risk Monitor</t>
  </si>
  <si>
    <t>↓</t>
  </si>
  <si>
    <t>Socioecon Vulnerability</t>
  </si>
  <si>
    <t>COMPOUND ALERT</t>
  </si>
  <si>
    <t>HEALTH</t>
  </si>
  <si>
    <t>Alert Flags</t>
  </si>
  <si>
    <r>
      <t xml:space="preserve">Select indicators to include in the monitor. Enter </t>
    </r>
    <r>
      <rPr>
        <i/>
        <sz val="12"/>
        <color rgb="FF000000"/>
        <rFont val="Arial"/>
        <family val="2"/>
      </rPr>
      <t>1</t>
    </r>
    <r>
      <rPr>
        <sz val="12"/>
        <color rgb="FF000000"/>
        <rFont val="Arial"/>
        <family val="2"/>
      </rPr>
      <t xml:space="preserve"> for primary indicators. Enter </t>
    </r>
    <r>
      <rPr>
        <i/>
        <sz val="12"/>
        <color rgb="FF000000"/>
        <rFont val="Arial"/>
        <family val="2"/>
      </rPr>
      <t>2</t>
    </r>
    <r>
      <rPr>
        <sz val="12"/>
        <color rgb="FF000000"/>
        <rFont val="Arial"/>
        <family val="2"/>
      </rPr>
      <t xml:space="preserve"> to use the indicator as a secondary indicator if primary indicators are missing.</t>
    </r>
  </si>
  <si>
    <t>FOOD</t>
  </si>
  <si>
    <t>CONFLCIT AND FRAGILITY</t>
  </si>
  <si>
    <t>MACRO FISCAL</t>
  </si>
  <si>
    <t>SOCIOECONOMIC VULNERABILITY</t>
  </si>
  <si>
    <t>NATURAL HAZARD</t>
  </si>
  <si>
    <t>Region</t>
  </si>
  <si>
    <t>Lending Group</t>
  </si>
  <si>
    <t>IDA</t>
  </si>
  <si>
    <t>IBRD</t>
  </si>
  <si>
    <t>SAS           South Asia</t>
  </si>
  <si>
    <t>SSF           Sub-Saharan Africa</t>
  </si>
  <si>
    <t>ECS           Europe &amp; Central Asia</t>
  </si>
  <si>
    <t>MEA           Middle East &amp; North Africa</t>
  </si>
  <si>
    <t>LCN           Latin America &amp; Caribbean</t>
  </si>
  <si>
    <t>EAS           East Asia &amp; Pacific</t>
  </si>
  <si>
    <t>NAC           North America</t>
  </si>
  <si>
    <t>F_fews_crm_norm</t>
  </si>
  <si>
    <t>S_Household.risks</t>
  </si>
  <si>
    <t>S_pov_comb_norm</t>
  </si>
  <si>
    <t>Emerging Threat</t>
  </si>
  <si>
    <t>Reliability of Data</t>
  </si>
  <si>
    <t>Underlying Alert</t>
  </si>
  <si>
    <t>Emerging Alert</t>
  </si>
  <si>
    <t>Number of dimensions with high alert values (1 flag) and medium alert values (0.5 flags). Exclamation marks indicate incomplete data: ! signifies &gt;1/3 indicators are absent; !! signifies &gt;2/3 indicators are absent.</t>
  </si>
  <si>
    <t>1. Indicator Selection</t>
  </si>
  <si>
    <r>
      <rPr>
        <i/>
        <sz val="12"/>
        <rFont val="Arial"/>
        <family val="2"/>
      </rPr>
      <t xml:space="preserve">To select which indicators are included, use the </t>
    </r>
    <r>
      <rPr>
        <i/>
        <u/>
        <sz val="12"/>
        <rFont val="Arial"/>
        <family val="2"/>
      </rPr>
      <t>Data Dictionary sheet</t>
    </r>
    <r>
      <rPr>
        <i/>
        <sz val="12"/>
        <rFont val="Arial"/>
        <family val="2"/>
      </rPr>
      <t xml:space="preserve">. </t>
    </r>
  </si>
  <si>
    <t>2. Indicators → Dimensions</t>
  </si>
  <si>
    <t>3. Dimensions → Overall Dimensions</t>
  </si>
  <si>
    <r>
      <t xml:space="preserve">Max value (default)
</t>
    </r>
    <r>
      <rPr>
        <i/>
        <sz val="12"/>
        <color theme="1"/>
        <rFont val="Arial"/>
        <family val="2"/>
      </rPr>
      <t>Select the maximum value across the suite of grouped indicators.</t>
    </r>
  </si>
  <si>
    <r>
      <t xml:space="preserve">Count high and medium risks
</t>
    </r>
    <r>
      <rPr>
        <i/>
        <sz val="12"/>
        <color theme="1"/>
        <rFont val="Arial"/>
        <family val="2"/>
      </rPr>
      <t>Count all dimensions above high risk threshold as 1 flag and all dimensions above medium risk threshold as 0.5 flags. Set thresholds below.</t>
    </r>
  </si>
  <si>
    <t>Overall Dimension Risk Thresholds</t>
  </si>
  <si>
    <t>4. Dimensions →  Flags</t>
  </si>
  <si>
    <t>Underlying &amp; Emerging Risk Thresholds</t>
  </si>
  <si>
    <t>Include in emerging</t>
  </si>
  <si>
    <t>Emerging Threat Dimensions</t>
  </si>
  <si>
    <t>COMPOUND RISK MONITOR: Methodology Options</t>
  </si>
  <si>
    <t>Snapshot</t>
  </si>
  <si>
    <t>Select one</t>
  </si>
  <si>
    <t>AGGREGATE: Geometric Mean</t>
  </si>
  <si>
    <t>Count medium values as half flags</t>
  </si>
  <si>
    <t>For overall alert, high values are &gt;7 and medium values are &gt;5. For underlying and emerging, high is 10, and medium is &gt;7.</t>
  </si>
  <si>
    <t>Flags</t>
  </si>
  <si>
    <t>Number of Countries</t>
  </si>
  <si>
    <t>FILTER: High alert when underlying and emerging are both 10</t>
  </si>
  <si>
    <t>AGGREGATE: Arithmetic Mean</t>
  </si>
  <si>
    <t>No</t>
  </si>
  <si>
    <t>MAX: Overall alert is max value of underlying and emerging</t>
  </si>
  <si>
    <t>FILTER: High alert when underlying and emerging are both 7+</t>
  </si>
  <si>
    <t>H_HIS_Score_raw</t>
  </si>
  <si>
    <t>F_Proteus_Score_raw</t>
  </si>
  <si>
    <t>Fr_FCV_status_raw</t>
  </si>
  <si>
    <t>M_EIU_Score_12m_raw</t>
  </si>
  <si>
    <t>M_EIU_12m_change_raw</t>
  </si>
  <si>
    <t>NH_GDAC_Hazard_Score_raw</t>
  </si>
  <si>
    <t>NH_Hazard_Score_raw</t>
  </si>
  <si>
    <t>NH_locust_norm_raw</t>
  </si>
  <si>
    <t>S_change_unemp_norm</t>
  </si>
  <si>
    <t>S_INFORM_vul_raw</t>
  </si>
  <si>
    <t>S_pov_prop_22_21_raw</t>
  </si>
  <si>
    <t>S_change_unemp_21_raw</t>
  </si>
  <si>
    <t>Yes (default)</t>
  </si>
  <si>
    <t>Max value (default)
Select the maximum value across the suite of grouped indicators.</t>
  </si>
  <si>
    <t>How to calculate underlying and emerging dimensions from indicators</t>
  </si>
  <si>
    <t>Overall Alert is a synthesis of underlying vulnerability and emerging threat</t>
  </si>
  <si>
    <t>Indicators → Dimensions</t>
  </si>
  <si>
    <t>How to calculate overall alert dimensions from underlying vulnerability and emerging threat dimensions? (Will only effect Overall Alert snapshot)</t>
  </si>
  <si>
    <t>Dimensions → Overall Dimensions</t>
  </si>
  <si>
    <t>FILTER: High alert when underlying and emerging are both 7+; medium alert when one is 7+ and other is 5+</t>
  </si>
  <si>
    <t>FILTER: High alert when underlying and emerging are both 10; medium alert when one is 10 and other is 5+</t>
  </si>
  <si>
    <t>Use the Dashboard sheet to select the aggregation methods. To adjust indicator selection, use the Data Dictionary sheet. This sheet is for backend only.</t>
  </si>
  <si>
    <t>Drop-down List Options</t>
  </si>
  <si>
    <t>Emerging Threats</t>
  </si>
  <si>
    <t>Avg. Flags per Country</t>
  </si>
  <si>
    <t>Countries</t>
  </si>
  <si>
    <t>HIGH RISK LEVELS BY REGION</t>
  </si>
  <si>
    <t>Percent of countries with high emerging threat</t>
  </si>
  <si>
    <t>Number of countries with high emerging threat</t>
  </si>
  <si>
    <t>EMERGING THREAT</t>
  </si>
  <si>
    <t>OVERALL ALERT</t>
  </si>
  <si>
    <t>UNDERLYING VULNERABILITY</t>
  </si>
  <si>
    <t>Number of countries with high overall alert</t>
  </si>
  <si>
    <t>Number of countries with high underlying vulnerability</t>
  </si>
  <si>
    <t>Percent of countries with high overall alert</t>
  </si>
  <si>
    <t>S_Household.risks_raw_raw</t>
  </si>
  <si>
    <t>Fr_FCS_normalised</t>
  </si>
  <si>
    <t>S_pov_prop_23_22_raw</t>
  </si>
  <si>
    <t>Conflict &amp; Fragility</t>
  </si>
  <si>
    <t>Underlying_Health_Reliability</t>
  </si>
  <si>
    <t>Emerging_Health_Reliability</t>
  </si>
  <si>
    <t>Underlying_Food Security_Reliability</t>
  </si>
  <si>
    <t>Emerging_Food Security_Reliability</t>
  </si>
  <si>
    <t>Underlying_Macro Fiscal_Reliability</t>
  </si>
  <si>
    <t>Emerging_Macro Fiscal_Reliability</t>
  </si>
  <si>
    <t>Underlying_Socioeconomic Vulnerability_Reliability</t>
  </si>
  <si>
    <t>Emerging_Socioeconomic Vulnerability_Reliability</t>
  </si>
  <si>
    <t>Underlying_Natural Hazard_Reliability</t>
  </si>
  <si>
    <t>Emerging_Natural Hazard_Reliability</t>
  </si>
  <si>
    <t>Underlying_Conflict and Fragility_Reliability</t>
  </si>
  <si>
    <t>Emerging_Conflict and Fragility_Reliability</t>
  </si>
  <si>
    <t>Underlying_Reliability</t>
  </si>
  <si>
    <t>Emerging_Reliability</t>
  </si>
  <si>
    <t>Fr_pseudo_reign_norm</t>
  </si>
  <si>
    <t>H_who_dons_alert</t>
  </si>
  <si>
    <t>H_who_dons_text_raw</t>
  </si>
  <si>
    <t>Fr_coup_election_text_raw</t>
  </si>
  <si>
    <t>NH_seasonal_proportion_anomalous_raw</t>
  </si>
  <si>
    <t>Click on the rectangles, and then the appearing arrow, to see and select options. If display does not refresh you may need to enable automatic calculations (scroll to right for instructions).</t>
  </si>
  <si>
    <t>Fr_fatal_z_raw</t>
  </si>
  <si>
    <t>CÃ´te dâ€™Ivoire</t>
  </si>
  <si>
    <t>St. Lucia</t>
  </si>
  <si>
    <t>Moldova</t>
  </si>
  <si>
    <t>United States</t>
  </si>
  <si>
    <t>Vietnam</t>
  </si>
  <si>
    <t>Blend</t>
  </si>
  <si>
    <t>F_Inflation_raw</t>
  </si>
  <si>
    <t>S_change_unemp_22_raw</t>
  </si>
  <si>
    <t>F_fews_crm_raw</t>
  </si>
  <si>
    <t>Low</t>
  </si>
  <si>
    <t>Medium</t>
  </si>
  <si>
    <t>High</t>
  </si>
  <si>
    <t>Timeframe</t>
  </si>
  <si>
    <t>Dimension</t>
  </si>
  <si>
    <t>indicator_id</t>
  </si>
  <si>
    <t>Indicator</t>
  </si>
  <si>
    <t>Source</t>
  </si>
  <si>
    <t>Updates</t>
  </si>
  <si>
    <t>Last Changed</t>
  </si>
  <si>
    <t>Underlying</t>
  </si>
  <si>
    <t>Upcoming</t>
  </si>
  <si>
    <t>indicator_slug</t>
  </si>
  <si>
    <t>indicator_raw_slug</t>
  </si>
  <si>
    <t>secondary</t>
  </si>
  <si>
    <t>active</t>
  </si>
  <si>
    <t>FCS</t>
  </si>
  <si>
    <t>WB</t>
  </si>
  <si>
    <t>Fr_FCV_status</t>
  </si>
  <si>
    <t>Proteus Composite Index</t>
  </si>
  <si>
    <t>World Food Programme</t>
  </si>
  <si>
    <t>Ad hoc</t>
  </si>
  <si>
    <t>F_Proteus_Score</t>
  </si>
  <si>
    <t>proteus</t>
  </si>
  <si>
    <t>Global Health Security Index</t>
  </si>
  <si>
    <t>Johns Hopkins/Economist Intelligence Unit</t>
  </si>
  <si>
    <t>H_HIS_Score</t>
  </si>
  <si>
    <t>INFORM</t>
  </si>
  <si>
    <t>Economist Intelligence Unit</t>
  </si>
  <si>
    <t>Monthly</t>
  </si>
  <si>
    <t>M_EIU_Score_12m</t>
  </si>
  <si>
    <t>Natural Hazard</t>
  </si>
  <si>
    <t>INFORM Natural Multi-hazard Rating</t>
  </si>
  <si>
    <t>NH_Hazard_Score</t>
  </si>
  <si>
    <t>INFORM Socio-economic Vulnerability Index</t>
  </si>
  <si>
    <t>S_INFORM_vul</t>
  </si>
  <si>
    <t>Emerging</t>
  </si>
  <si>
    <t>Political Fatalities</t>
  </si>
  <si>
    <t>ACLED</t>
  </si>
  <si>
    <t>Fr_fatal_z</t>
  </si>
  <si>
    <t>acled</t>
  </si>
  <si>
    <t>IFES Elections &amp; GIC Coups</t>
  </si>
  <si>
    <t>IFES, GIC</t>
  </si>
  <si>
    <t>Fr_coup_election_text</t>
  </si>
  <si>
    <t>FAO WFP Warning</t>
  </si>
  <si>
    <t>FAO</t>
  </si>
  <si>
    <t>fao_wfp</t>
  </si>
  <si>
    <t>FEWS NET Score</t>
  </si>
  <si>
    <t>FEWS NET</t>
  </si>
  <si>
    <t>Quarterly</t>
  </si>
  <si>
    <t>F_fews_crm</t>
  </si>
  <si>
    <t>F_Inflation</t>
  </si>
  <si>
    <t>fpi</t>
  </si>
  <si>
    <t>Daily</t>
  </si>
  <si>
    <t>WHO Disease Outbreak News</t>
  </si>
  <si>
    <t>WHO</t>
  </si>
  <si>
    <t>H_who_dons_text</t>
  </si>
  <si>
    <t>M_EIU_12m_change</t>
  </si>
  <si>
    <t>GDACS Live Hazard Tracker</t>
  </si>
  <si>
    <t>Global Disaster Alert and Coordination System</t>
  </si>
  <si>
    <t>NH_GDAC_Hazard_Score</t>
  </si>
  <si>
    <t>Locust Threat Level</t>
  </si>
  <si>
    <t>Weekly</t>
  </si>
  <si>
    <t>INFORM Severity</t>
  </si>
  <si>
    <t>Seasonal Forecast Index</t>
  </si>
  <si>
    <t>WB, Columbia University</t>
  </si>
  <si>
    <t>Monthly, on 15th</t>
  </si>
  <si>
    <t>NH_seasonal_proportion_anomalous</t>
  </si>
  <si>
    <t>Unemployment Rate, % Change</t>
  </si>
  <si>
    <t>IMF</t>
  </si>
  <si>
    <t>S_change_unemp_22, S_change_unemp_21</t>
  </si>
  <si>
    <t>S_Household.risks_raw</t>
  </si>
  <si>
    <t>S_pov_prop_22_21, S_pov_prop_23_22</t>
  </si>
  <si>
    <t>Operational Risk Score, 12M</t>
  </si>
  <si>
    <t>Operational Risk Score, Change</t>
  </si>
  <si>
    <t>underlying_dimension_date</t>
  </si>
  <si>
    <t>emerging_dimension_date</t>
  </si>
  <si>
    <t>Date of Highest Underlying Ind</t>
  </si>
  <si>
    <t>Date of Highest Emerging Ind</t>
  </si>
  <si>
    <t>M_MFR</t>
  </si>
  <si>
    <t>M_MFR_raw</t>
  </si>
  <si>
    <t>Macro-Financial Review Household Level Risk</t>
  </si>
  <si>
    <t>M_MFR_raw_raw</t>
  </si>
  <si>
    <t>conflict</t>
  </si>
  <si>
    <t>institutional and social fragility</t>
  </si>
  <si>
    <t>Food Price Inflation</t>
  </si>
  <si>
    <t>Fr_FSI_norm</t>
  </si>
  <si>
    <t>Fr_acaps_risk_level</t>
  </si>
  <si>
    <t>Fr_acled_events_increase_norm</t>
  </si>
  <si>
    <t>Fr_FSI_raw</t>
  </si>
  <si>
    <t>Fr_acled_events_increase_pct_raw</t>
  </si>
  <si>
    <t>H_ifrc_epidemics</t>
  </si>
  <si>
    <t>H_ifrc_epidemics_text_raw</t>
  </si>
  <si>
    <t>COD: Ã‰pidÃ©mie - 2022-10 - Lâ€™Ã©pidÃ©mie de cholÃ©ra dans la ville de Kalemie province de Tanganyika</t>
  </si>
  <si>
    <t>Ethiopia : Cholera Outbreak</t>
  </si>
  <si>
    <t>Cholera Outbreak</t>
  </si>
  <si>
    <t>LBN: Epidemic - 2022-10 - Cholera Outbreak Response</t>
  </si>
  <si>
    <t>NH_acaps_risk_level</t>
  </si>
  <si>
    <t>NH_acaps_risk_text_raw</t>
  </si>
  <si>
    <t>S_acaps_risk_level</t>
  </si>
  <si>
    <t>S_acaps_risk_text_raw</t>
  </si>
  <si>
    <t>automatic</t>
  </si>
  <si>
    <t>function_prefix</t>
  </si>
  <si>
    <t>inputs_archive</t>
  </si>
  <si>
    <t>source_url</t>
  </si>
  <si>
    <t>fcs</t>
  </si>
  <si>
    <t>https://www.worldbank.org/en/topic/fragilityconflictviolence/brief/harmonized-list-of-fragile-situations</t>
  </si>
  <si>
    <t>FSI</t>
  </si>
  <si>
    <t>Fund for Peace</t>
  </si>
  <si>
    <t>Yearly</t>
  </si>
  <si>
    <t>Fr_FSI</t>
  </si>
  <si>
    <t>fsi</t>
  </si>
  <si>
    <t>https://fragilestatesindex.org</t>
  </si>
  <si>
    <t>https://www.researchgate.net/publication/338972365_The_Proteus_composite_index_Towards_a_better_metric_for_global_food_security</t>
  </si>
  <si>
    <t>ghsi</t>
  </si>
  <si>
    <t>https://www.ghsindex.org/</t>
  </si>
  <si>
    <t>eiu</t>
  </si>
  <si>
    <t>http://viewswire.eiu.com/site_info.asp?info_name=VW2_RISK_nib&amp;page=rk&amp;page_title=Risk%20table</t>
  </si>
  <si>
    <t>inform_risk, inform_nathaz</t>
  </si>
  <si>
    <t>https://drmkc.jrc.ec.europa.eu/inform-index</t>
  </si>
  <si>
    <t>inform_risk, inform_socio</t>
  </si>
  <si>
    <t>https://acleddata.com</t>
  </si>
  <si>
    <t>https://www.arresteddictatorship.com/global-instances-of-coups.html, https://www.electionguide.org</t>
  </si>
  <si>
    <t>ACAPS Risk List (Conflict)</t>
  </si>
  <si>
    <t>ACAPS</t>
  </si>
  <si>
    <t>acaps_risk_list</t>
  </si>
  <si>
    <t>https://crisisinsight.acaps.org/risklist</t>
  </si>
  <si>
    <t>EIU Security</t>
  </si>
  <si>
    <t>eiu, eiu_security</t>
  </si>
  <si>
    <t>ACLED Events</t>
  </si>
  <si>
    <t>Fr_acled_events_increase_pct</t>
  </si>
  <si>
    <t>acled_events</t>
  </si>
  <si>
    <t>https://www.wfp.org/publications/hunger-hotspots-fao-wfp-early-warnings-acute-food-insecurity-october-2022-january-2023</t>
  </si>
  <si>
    <t>fews</t>
  </si>
  <si>
    <t>https://fews.net/</t>
  </si>
  <si>
    <t>https://microdatalib.worldbank.org/index.php/catalog/12421/get-microdata</t>
  </si>
  <si>
    <t>dons</t>
  </si>
  <si>
    <t>https://www.who.int/emergencies/disease-outbreak-news</t>
  </si>
  <si>
    <t>IFRC Epidemics</t>
  </si>
  <si>
    <t>IFRC</t>
  </si>
  <si>
    <t>H_ifrc_epidemics_text</t>
  </si>
  <si>
    <t>ifrc</t>
  </si>
  <si>
    <t>https://go.ifrc.org/emergencies</t>
  </si>
  <si>
    <t>mfr</t>
  </si>
  <si>
    <t>https://worldbankgroup.sharepoint.com/sites/wbfinance/sitepages/publishingpages/macrofinancial-reviews-10252018-103458.aspx</t>
  </si>
  <si>
    <t>gdacs</t>
  </si>
  <si>
    <t>https://www.gdacs.org</t>
  </si>
  <si>
    <t>locust</t>
  </si>
  <si>
    <t>https://www.fao.org/ag/locusts/en/info/info/index.html</t>
  </si>
  <si>
    <t>iri</t>
  </si>
  <si>
    <t>https://iri.columbia.edu/our-expertise/climate/forecasts/seasonal-climate-forecasts/</t>
  </si>
  <si>
    <t>ACAPS Risk List (Natural Hazard)</t>
  </si>
  <si>
    <t>NH_acaps_risk_text</t>
  </si>
  <si>
    <t>imf</t>
  </si>
  <si>
    <t>https://www.imf.org/en/Publications/SPROLLs/world-economic-outlook-databases#sort=%40imfdate%20descending</t>
  </si>
  <si>
    <t>mpo</t>
  </si>
  <si>
    <t>ACAPS Risk List (Socioeconomic)</t>
  </si>
  <si>
    <t>S_acaps_risk_text</t>
  </si>
  <si>
    <t>KEN: Anticipatory Actions - EVD Outbreak</t>
  </si>
  <si>
    <t>SSD: Anticipatory Actions for EVD Outbreak</t>
  </si>
  <si>
    <t>ABW</t>
  </si>
  <si>
    <t>AND</t>
  </si>
  <si>
    <t>ASM</t>
  </si>
  <si>
    <t>BMU</t>
  </si>
  <si>
    <t>CHI</t>
  </si>
  <si>
    <t>CUW</t>
  </si>
  <si>
    <t>CYM</t>
  </si>
  <si>
    <t>FRO</t>
  </si>
  <si>
    <t>GIB</t>
  </si>
  <si>
    <t>GRL</t>
  </si>
  <si>
    <t>GUM</t>
  </si>
  <si>
    <t>HKG</t>
  </si>
  <si>
    <t>IMN</t>
  </si>
  <si>
    <t>MAC</t>
  </si>
  <si>
    <t>MAF</t>
  </si>
  <si>
    <t>MCO</t>
  </si>
  <si>
    <t>MNP</t>
  </si>
  <si>
    <t>NCL</t>
  </si>
  <si>
    <t>PRI</t>
  </si>
  <si>
    <t>PSE</t>
  </si>
  <si>
    <t>PYF</t>
  </si>
  <si>
    <t>SMR</t>
  </si>
  <si>
    <t>SXM</t>
  </si>
  <si>
    <t>TCA</t>
  </si>
  <si>
    <t>TWN</t>
  </si>
  <si>
    <t>VGB</t>
  </si>
  <si>
    <t>VIR</t>
  </si>
  <si>
    <t>XKX</t>
  </si>
  <si>
    <t>TZA: Epidemic 2022-11 Tanzania-Anticipatory Actions EVD Outbreak</t>
  </si>
  <si>
    <t>Aruba</t>
  </si>
  <si>
    <t>Andorra</t>
  </si>
  <si>
    <t>American Samoa</t>
  </si>
  <si>
    <t>Bahamas, The</t>
  </si>
  <si>
    <t>Bermuda</t>
  </si>
  <si>
    <t>Channel Islands</t>
  </si>
  <si>
    <t>Congo, Dem. Rep.</t>
  </si>
  <si>
    <t>Congo, Rep.</t>
  </si>
  <si>
    <t>Cayman Islands</t>
  </si>
  <si>
    <t>Egypt, Arab Rep.</t>
  </si>
  <si>
    <t>Faroe Islands</t>
  </si>
  <si>
    <t>Micronesia, Fed. Sts.</t>
  </si>
  <si>
    <t>Gibraltar</t>
  </si>
  <si>
    <t>Gambia, The</t>
  </si>
  <si>
    <t>Greenland</t>
  </si>
  <si>
    <t>Guam</t>
  </si>
  <si>
    <t>Hong Kong SAR, China</t>
  </si>
  <si>
    <t>Isle of Man</t>
  </si>
  <si>
    <t>Iran, Islamic Rep.</t>
  </si>
  <si>
    <t>Kyrgyz Republic</t>
  </si>
  <si>
    <t>St. Kitts and Nevis</t>
  </si>
  <si>
    <t>Korea, Rep.</t>
  </si>
  <si>
    <t>Macao SAR, China</t>
  </si>
  <si>
    <t>St. Martin (French part)</t>
  </si>
  <si>
    <t>Monaco</t>
  </si>
  <si>
    <t>Northern Mariana Islands</t>
  </si>
  <si>
    <t>New Caledonia</t>
  </si>
  <si>
    <t>Puerto Rico</t>
  </si>
  <si>
    <t>Korea, Dem. People's Rep.</t>
  </si>
  <si>
    <t>West Bank and Gaza</t>
  </si>
  <si>
    <t>French Polynesia</t>
  </si>
  <si>
    <t>San Marino</t>
  </si>
  <si>
    <t>Slovak Republic</t>
  </si>
  <si>
    <t>Sint Maarten (Dutch part)</t>
  </si>
  <si>
    <t>Syrian Arab Republic</t>
  </si>
  <si>
    <t>Turks and Caicos Islands</t>
  </si>
  <si>
    <t>Taiwan, China</t>
  </si>
  <si>
    <t>St. Vincent and the Grenadines</t>
  </si>
  <si>
    <t>Venezuela, RB</t>
  </si>
  <si>
    <t>British Virgin Islands</t>
  </si>
  <si>
    <t>Virgin Islands (U.S.)</t>
  </si>
  <si>
    <t>Kosovo</t>
  </si>
  <si>
    <t>Yemen, Rep.</t>
  </si>
  <si>
    <t>Côte d’Ivoire</t>
  </si>
  <si>
    <t>Curaçao</t>
  </si>
  <si>
    <t>São Tomé and Príncipe</t>
  </si>
  <si>
    <t>Türkiye</t>
  </si>
  <si>
    <t>F_GFSI_norm</t>
  </si>
  <si>
    <t>F_GFSI_raw</t>
  </si>
  <si>
    <t>Global Food Security Index</t>
  </si>
  <si>
    <t>F_GFSI</t>
  </si>
  <si>
    <t>gfsi</t>
  </si>
  <si>
    <t>https://impact.economist.com/sustainability/project/food-security-index/resource-library</t>
  </si>
  <si>
    <t>MFR Macro-fiscal Risk</t>
  </si>
  <si>
    <t xml:space="preserve">coup: 2022-11-25 failed; </t>
  </si>
  <si>
    <t>CMR: Epidemic- 2022-10 - Epidemies (Monkeypox and cholÃ©ra) and floods</t>
  </si>
  <si>
    <t>MFR Financial Risk: Medium</t>
  </si>
  <si>
    <t>Watchlist: High</t>
  </si>
  <si>
    <t>DSA: High</t>
  </si>
  <si>
    <t>Watchlist: Moderate</t>
  </si>
  <si>
    <t>DSA: In distress</t>
  </si>
  <si>
    <t>DSA: Moderate</t>
  </si>
  <si>
    <t>F_FAO_WFP_Hunger_Hotspot</t>
  </si>
  <si>
    <t>F_FAO_WFP_Concern_raw</t>
  </si>
  <si>
    <t>highest</t>
  </si>
  <si>
    <t>very high</t>
  </si>
  <si>
    <t>high</t>
  </si>
  <si>
    <t>F_FAO_WFP_Concern</t>
  </si>
  <si>
    <t>Fr_acaps_risk_text</t>
  </si>
  <si>
    <t>Fr_acaps_risk_text_raw</t>
  </si>
  <si>
    <t xml:space="preserve">coup: 2022-09-30 successful; </t>
  </si>
  <si>
    <t>BDI: Ã‰pidÃ©mie - 2022-12 - BDI-EpidÃ©mie de cholÃ©ra</t>
  </si>
  <si>
    <t>BOL: Epidemic - 2023-01 - Bolivia Epidemia por DENGUE 2023</t>
  </si>
  <si>
    <t>DOM: Epidemia - 2022-10 - CÃ³lera en RepÃºblica Dominicana</t>
  </si>
  <si>
    <t>GIN: Epidemic - 2023-01 - Yellow Fever</t>
  </si>
  <si>
    <t>MOZ: Epidemic - 2022-12 - Cholera outbreak</t>
  </si>
  <si>
    <t>NGA: Epidemic - 2023-01 - NIGERIA: Diptheria Outbreak</t>
  </si>
  <si>
    <t>GNQ: Ã‰pidÃ©mie - 2023-02 - FiÃ¨vre hemorragique virale</t>
  </si>
  <si>
    <t>GTM: Epidemia - 2023-02 - Alerta por Gripe Aviar H5N1 en Guatemala</t>
  </si>
  <si>
    <t>NH_inform_severity</t>
  </si>
  <si>
    <t>NH_inform_severity_text_raw</t>
  </si>
  <si>
    <t>NH_inform_severity_text</t>
  </si>
  <si>
    <t>FJI: Epidemic - 2023-03 - Dengue Outbreak</t>
  </si>
  <si>
    <t>CuraÃ§ao</t>
  </si>
  <si>
    <t>SÃ£o TomÃ© and PrÃ­ncipe</t>
  </si>
  <si>
    <t>TÃ¼rkiye</t>
  </si>
  <si>
    <t>GAB: Epidemic - 2023-02 - Marburg risk</t>
  </si>
  <si>
    <t>People Below $2.05 Poverty Line, % Change</t>
  </si>
  <si>
    <t>2023-05-31 â€“ Enterovirus Infection - France</t>
  </si>
  <si>
    <t>2023-05-17 â€“ Myocarditis - United Kingdom of Great Britain and Northern Ireland; 2023-05-30 â€“ Avian Influenza A(H5N1) - United Kingdom of Great Britain and Northern Ireland</t>
  </si>
  <si>
    <t>fcs.csv</t>
  </si>
  <si>
    <t>fsi.csv</t>
  </si>
  <si>
    <t>proteus.csv</t>
  </si>
  <si>
    <t>gfsi.csv</t>
  </si>
  <si>
    <t>ghsi.csv</t>
  </si>
  <si>
    <t>eiu.csv</t>
  </si>
  <si>
    <t>mfr_watchlist.csv, macrofin.csv</t>
  </si>
  <si>
    <t>inform_risk.csv</t>
  </si>
  <si>
    <t>acled.csv</t>
  </si>
  <si>
    <t>ifes, gic, psuedo_reign</t>
  </si>
  <si>
    <t>ifes.csv, gic.csv</t>
  </si>
  <si>
    <t>acaps-risk-list-reviewed/Conflict and Fragility</t>
  </si>
  <si>
    <t>fao-wfp-web</t>
  </si>
  <si>
    <t>fewsnet.csv</t>
  </si>
  <si>
    <t>wb_fpi.csv</t>
  </si>
  <si>
    <t>who_dons.csv</t>
  </si>
  <si>
    <t>ifrc_epidemics.csv</t>
  </si>
  <si>
    <t>macrofin.csv</t>
  </si>
  <si>
    <t>gdacs.csv</t>
  </si>
  <si>
    <t>fao_locust.csv</t>
  </si>
  <si>
    <t>acaps-risk-list-reviewed/Natural Hazard</t>
  </si>
  <si>
    <t>imf_unemployment.csv</t>
  </si>
  <si>
    <t>mpo.csv</t>
  </si>
  <si>
    <t>acaps-risk-list-reviewed/Socioeconomic</t>
  </si>
  <si>
    <t>2023-06-16 â€“ Influenza A(H1N1) variant virus - Brazil</t>
  </si>
  <si>
    <t>ZWE:Cholera Outbreak</t>
  </si>
  <si>
    <t>inform_severity</t>
  </si>
  <si>
    <t>inform-severity</t>
  </si>
  <si>
    <t>https://drmkc.jrc.ec.europa.eu/inform-index/INFORM-Severity</t>
  </si>
  <si>
    <t>Drought in South-West Angola (3.1)</t>
  </si>
  <si>
    <t>Complex crisis in Colombia (4)</t>
  </si>
  <si>
    <t>Complex crisis in Haiti (4.2)</t>
  </si>
  <si>
    <t>Complex crisis in DPRK (3.7)</t>
  </si>
  <si>
    <t>Complex crisis in Somalia (4.7)</t>
  </si>
  <si>
    <t>Complex crisis in South Sudan (4.4)</t>
  </si>
  <si>
    <t>TÃ¼rkiye / Syria earthquake in Syria (3.4)</t>
  </si>
  <si>
    <t>Drought in Zambia (3)</t>
  </si>
  <si>
    <t>Complex crisis in Zimbabwe (3.5)</t>
  </si>
  <si>
    <t>Fr_EIU_Security_Change_norm</t>
  </si>
  <si>
    <t>Fr_EIU_Security_Change_raw</t>
  </si>
  <si>
    <t>2023-07-24 â€“ Middle East Respiratory Syndrome - United Arab Emirates</t>
  </si>
  <si>
    <t>2023-06-09 â€“ Marburg virus disease - Equatorial Guinea</t>
  </si>
  <si>
    <t>MNG: Epidemic - 2023-06 - Bubonic plague suspected case</t>
  </si>
  <si>
    <t>NPL: Epidemic - 2023-08 - Dengue Prevention and Response</t>
  </si>
  <si>
    <t>2023-07-25 â€“ Guillain-BarrÃ© Syndrome - Peru</t>
  </si>
  <si>
    <t>2023-07-16 â€“ Influenza A(H5N1) in cats â€“ Poland</t>
  </si>
  <si>
    <t>2023-06-02 â€“ Marburg virus disease - the United Republic of Tanzania; 2023-07-28 â€“ Circulating vaccine-derived poliovirus type 2 (cVDPV2) - United Republic of Tanzania</t>
  </si>
  <si>
    <t>Fr_EIU_Security_Change</t>
  </si>
  <si>
    <t>Complex crisis in Afghanistan (4.5)</t>
  </si>
  <si>
    <t>Complex in Burundi (3.3)</t>
  </si>
  <si>
    <t>Complex crisis in Ethiopia (4); Drought in Ethiopia (3.6)</t>
  </si>
  <si>
    <t>Complex crisis in Honduras (3.6)</t>
  </si>
  <si>
    <t>Drought in Kenya (3.9)</t>
  </si>
  <si>
    <t>Complex crisis in Malawi (3.5)</t>
  </si>
  <si>
    <t>Complex crisis in Sudan (4.6)</t>
  </si>
  <si>
    <t>Complex crisis in El Salvador (3.2)</t>
  </si>
  <si>
    <t>TÃ¼rkiye / Syria earthquake in TÃ¼rkiye (3.5)</t>
  </si>
  <si>
    <t>Complex crisis in Venezuela (4.1)</t>
  </si>
  <si>
    <t>2023-08-11 â€“ Dengue - Bangladesh</t>
  </si>
  <si>
    <t>BLZ: Epidemic - 2023-07 - Dengue in Belize</t>
  </si>
  <si>
    <t>KGZ: Epidemic - 2023-08 - Measles outbreak in Kyrgyzstan</t>
  </si>
  <si>
    <t>Sri Lanka - Dengue Outbreak &amp; Floods</t>
  </si>
  <si>
    <t>SDN: Epidemic - 2023-02 - Dengue fever outbreak</t>
  </si>
  <si>
    <t>2023-08-11 â€“ Influenza A(H1N2)v - United States of America</t>
  </si>
  <si>
    <t xml:space="preserve">The increased displacement of Afghans in // Rationale:  // Vulnerability: ies following twenty years of conflict and climatic shocks have led//r recruited by parties to the conflict; displaced and host communiti//Sporadic violence, drought, displacement, and//- conflict and militancy of the Kashmir//- sporadic violence incidents | The presence of multiple armed groups wi // Rationale: There is a risk of conflict and violence because of the p//resence of different armed groups in Afghanistan//e 334 confirmed/claimed IS-KP attacks within the year, compared to//Many of the attacks targeted Shiites//ide a fertile environment for conflict and violence by the IS-KP//The group may utilize Uyghur fighters to conduct attacks on Chin//The IS-KP has also increased attacks in and around Afghanistan si//IS-KP carried out ten rocket attacks on Uzbekistan for the first//he group has also carried out attacks in Pakistan; in March 2022,//a Shiite mosque attack in the northwestern city of P//ni authorities attributed the attack to an Afghan refugee//April, the IS-KP conducted an attack on a Shia school in Kabul//On 20 April, four explosion attacks took place across the countr//y; the IS-KP claimed one attack on a Shiite mosque in the cit//want to return to Xinjiang to fight//r Pakistan, which accuses the armed group of collaborating with a//i Taliban, and JAB to conduct attacks in Pakistan//placement and trigger further violence from the Tehrik-e Taliban P//though Afghanistan is against armed group attacks from its territ//Other armed groups present in the country // Vulnerability: r recruited by parties to the conflict; displaced and host communiti//Sporadic violence, drought, displacement, and | A significant risk of a Taliban attack o // Rationale: the city are displaced by the fighting//ained displaced from previous fighting // Vulnerability: bilise, with a lower level of conflict and sporadic violent attacks//ur or recruited by parties to conflict; people without documentation//to be compounded by sporadic violence, drought, displacement, and | There is increased violence against civi // Rationale: New increases in violence on the basis of gender, sex // Vulnerability: NA | Ineffective emergency response to sudden // Rationale: decrease further, but recent attacks on foreign businesses in Kab//An attack on a humanitarian organisatio // Vulnerability: </t>
  </si>
  <si>
    <t xml:space="preserve">Violence in eastern Burkina Faso leads t // Rationale: to leave villages imposed by armed groups in Cascades, Center-No//The presence of armed groups is isolating some vill//The armed groups regularly destroy or d//threats and intimidation from armed groups//At the same time, repeated attacks prevent people from going to // Vulnerability: </t>
  </si>
  <si>
    <t>Poor socioeconomic conditions, access re // Rationale: ially sexual and gender based violence//Also, insecurity and violence has been rising in the Cox//t in food rations and rise in violence and insecurity are likely t // Vulnerability: le to sexual and gender based violence during journeys and also at | Poor socioeconomic conditions, access re // Rationale: ially sexual and gender based violence//Also, insecurity and violence has been rising in the Cox'//t in food rations and rise in violence and insecurity are likely t//The insecurity and violence situation has significantly//23 when a Rohingya leader was attacked and killed in the refugee c//The refugees felt that an attack during the high-profile visit//Although the insecurity and violence situation could lead to mor // Vulnerability: le to sexual and gender based violence during journeys and also at</t>
  </si>
  <si>
    <t>The expansion of the areas under the con // Rationale: ach other of supporting rival armed groups in North Kivu province//Congolese army, demand a more offensive attitude from the East Africa//emonstrations often turn into attacks against people and their pro//Since January 2022, riots or attacks by armed groups targeting pe//These attacks have intensified since June//curb the advances of the M23, violence against Rwandophone communi//beaten by Congolese troops or armed groups and militias fighting//upposed to have taken effect, clashes between the Congolese army//ccuse each other of launching attacks on their positions//se an increase in retaliatory attacks against Rwandophone communit//Incidents involving armed groups and militias fighting//, particularly in areas where armed groups fighting the M23 are a//itement to discrimination and violence, targeting in particular Tu // Vulnerability: The violence would mainly affect Rwandan | Increased attacks targeting civilians in // Rationale: The intensification of violence by armed groups and the inc//rease in community clashes have forced thousands of pe//ming weeks, as no decrease in attacks targeting civilians has been // Vulnerability:  | The resurgence of the March 23 Movement  // Rationale: had been displaced since the clashes intensified in March 2022//equires the withdrawal of M23 fighters from areas under their con//loyed a regional force to end armed group violence in eastern DRC//do not perceive this force as offensive enough//rture of this force or a more offensive attitude towards the M23//ed by some as support for the armed group, have reinforced doubts // Vulnerability: Kivu province where dozens of armed groups are active, the increa//se of M23 attacks will considerably worsen the | The expansion of the areas under the con // Rationale: ach other of supporting rival armed groups in North Kivu province//Congolese army, demand a more offensive attitude from the East Africa//emonstrations often turn into attacks against people and their pro//Since January 2022, riots or attacks by armed groups targeting pe//These attacks have intensified since June//curb the advances of the M23, violence against Rwandophone communi//beaten by Congolese troops or armed groups and militias fighting//upposed to have taken effect, clashes between the Congolese army//ccuse each other of launching attacks on their positions//se an increase in retaliatory attacks against Rwandophone communit//Incidents involving armed groups and militias fighting//, particularly in areas where armed groups fighting the M23 are a//itement to discrimination and violence, targeting in particular Tu // Vulnerability: The violence would mainly affect Rwandan</t>
  </si>
  <si>
    <t xml:space="preserve">Colombian armed groups in Venezuelan ter // Rationale: the way for the formation of armed groups made up of FARC-EP dis//The armed conflict has begun to deepen since 202//0, because armed groups used restrictions on p//Segunda Marquetalia and other armed groups, mainly in Apure, aimi//nts during 2020 for non-state armed groups in Colombia, due to CO//Since 2021, clashes between FARC-EP, ELN, Colom//esence of Colombian non-state armed groups in Venezuela and their//relationship with Venezuelan armed groups, giving rise to a Non-//â€¯ This type of conflict is characterised by the outbr//stained presence of non-state armed groups in a cross-border terr//itÃ© 2009; ICRC 2011)â€¯This new conflict dynamic is aggravated by the // Vulnerability: </t>
  </si>
  <si>
    <t>A deepening economic crisis leads to hei // Rationale: Some episodes of increased violence and clashes between protest//country, possible widespread violence, resulting in increased pro // Vulnerability: ion Syrians who have fled the conflict in Syria and about 180,000 Pa//hnic tensions and presence of armed groups</t>
  </si>
  <si>
    <t xml:space="preserve">An increase in the number of Haitian and // Rationale: ce, killings and robberies by armed gangs // Vulnerability: </t>
  </si>
  <si>
    <t>The withdrawal of the Barkhane force, as // Rationale: thdrawal in August, non-state armed groups have continued to expa//The presence of non-state armed groups had already been affec//e incursions, the activity of armed groups in the south of the co//arture of the Barkhane force, attacks targeting civilians and troo//The attacks are getting closer to the ca//One of these attacks targeted the Kati military c//This attack indicates a desire by the non//-state armed groups to increase their acti//o as a result of the surge in attacks // Vulnerability: der the cumulative effects of clashes and Economic Community of W//ven more difficult in case of attacks against civilians while agri</t>
  </si>
  <si>
    <t>Poor socioeconomic conditions, access re // Rationale: ially sexual and gender based violence//Also, insecurity and violence has been rising in the Cox//t in food rations and rise in violence and insecurity are likely t // Vulnerability: le to sexual and gender based violence during journeys and also at | Increased air strikes in Myanmar by the  // Rationale: hich are under the control of armed groups who are against the ju//he hardest hit by the renewed violence//l of certain strategic roads, armed groups are likely to carry ou//t more retaliatory attacks (including the increase use//An intensification of clashes and airstrikes is likely to//rate in areas affected by the conflict // Vulnerability: - People living close to armed groups' bases | Poor socioeconomic conditions, access re // Rationale: ially sexual and gender based violence//Also, insecurity and violence has been rising in the Cox'//t in food rations and rise in violence and insecurity are likely t//The insecurity and violence situation has significantly//23 when a Rohingya leader was attacked and killed in the refugee c//The refugees felt that an attack during the high-profile visit//Although the insecurity and violence situation could lead to mor // Vulnerability: le to sexual and gender based violence during journeys and also at</t>
  </si>
  <si>
    <t xml:space="preserve">Social unrest in Malawi further deterior // Rationale: ns, and security forces using violence against protesters will lik // Vulnerability: </t>
  </si>
  <si>
    <t xml:space="preserve">coup: 2023-06-26 successful; </t>
  </si>
  <si>
    <t xml:space="preserve">Electoral violence throughout Nigeria re // Rationale: Electoral violence has featured in most Nigeri//nsions and the possibility of violence and human rights violation,//ing extrajudicial killings by armed forces and groups//, ACLED recorded at least 200 violent incidents involving party me//Unarmed civilians were the most targe//The risk of violence was higher in Rivers and Ka // Vulnerability: </t>
  </si>
  <si>
    <t xml:space="preserve">Tehreek-e-Taliban Pakistanâ€™s strengthene // Rationale: province received most of the attacks (PICSS 01/01/2022)//TP commanders and a number of fighters, granting them de facto po//iolence against civilians and armed clashes in Balochistan and Kh // Vulnerability: </t>
  </si>
  <si>
    <t>Increased attacks on civilians by armed  // Rationale: Several small Islamist armed groups have launched attacks//er displacement a large-scale offensive would cause // Vulnerability: NA</t>
  </si>
  <si>
    <t xml:space="preserve">Increased tensions following settlement  // Rationale: 4 Palestinians were killed in clashes between the village's youth//The risk of further violence remains high, due to a grow//of accountability for settler violence and attacks on Palestinians//Incidences of settler violence are also strongly correlate//here is a high probability of violent clashes, particularly in Jer // Vulnerability: llowing more than 70 years of conflict and stagnated political, and//3) Presence of armed groups | New proposed legislation and evictions p // Rationale: r on 29 December 2022 under a fragile coalition, with Likud//d refugee camps, resulting in violence//and clashes between Israeli security fo//civilians and armed individuals and groups // Vulnerability: </t>
  </si>
  <si>
    <t>The expansion of the areas under the con // Rationale: ach other of supporting rival armed groups in North Kivu province//Congolese army, demand a more offensive attitude from the East Africa//emonstrations often turn into attacks against people and their pro//Since January 2022, riots or attacks by armed groups targeting pe//These attacks have intensified since June//curb the advances of the M23, violence against Rwandophone communi//beaten by Congolese troops or armed groups and militias fighting//upposed to have taken effect, clashes between the Congolese army//ccuse each other of launching attacks on their positions//se an increase in retaliatory attacks against Rwandophone communit//Incidents involving armed groups and militias fighting//, particularly in areas where armed groups fighting the M23 are a//itement to discrimination and violence, targeting in particular Tu // Vulnerability: The violence would mainly affect Rwandan</t>
  </si>
  <si>
    <t xml:space="preserve">coup: 2023-04-15 failed; </t>
  </si>
  <si>
    <t>Increased intercommunal clashes in Blue  // Rationale: nd Fung tribes escalated into armed clashes, displacing over 37,0//y drive further intercommunal clashes in Blue Nile//On 1 September, clashes erupted between Hausa and H//vious events of intercommunal violence, increased clashes in Blue//As observed during July clashes, shelter needs for the disp//on of the tribal tensions and clashes in Blue Nile//eat injured people in case of armed clashes//ialised in terms of increased clashes, displacement, and needs as//intercommunal clashes continued to target the Hau//udan because of intercommunal conflict//king place since July between armed Hausa tribe members and armed//Reasons for many of the clashes include disputes following//, and escalations of sporadic attacks targeting Hausa tribe member // Vulnerability:  | Increased food needs following the confl // Rationale: As at 11 May, conflict between the Sudanese Armed Fo//) and to supply chains due to fighting and insecurity//g humanitarians to operate in conflict-affected areas and looting of // Vulnerability: udan, including intercommunal clashes and socio-economic challeng</t>
  </si>
  <si>
    <t>Al-Shabaab infiltration and increased at // Rationale: In early February, conflict broke out in Las Anod city be//n Somaliland forces and local armed groups affiliated with the SS//nce or targeted by Al Shabaab attacks//t in 2022, none of Al Shabaab attacks were in Sool region//take advantage of the ongoing conflict and infiltrate Sool region//in carrying out sophisticated attacks, the probability of this ris//Al Shabaab attacks in Sool region would increas//d people, particularly if the attacks constrain humanitarian acces // Vulnerability: Also, the recent conflict has  caused widespread displa | ATMIS withdrawal from Somalia leads to t // Rationale: ly since increased Al-Shabaab attacks have coincided with the ATMI//Increased Al-Shabaab attacks will deteriorate the humanit//awal, the current political infighting in the south that has stal//ertain because of political infighting in some states // Vulnerability: Drought is also continuing in conflict-affected areas</t>
  </si>
  <si>
    <t>The escalation of tensions between Serbi // Rationale: military forces and sporadic attacks against Serbs//ted areas, and there has been clashes between protestors and  NAT//ikely result in more sporadic attacks and trigger a wide-spread co//from the outcome of previous clashes between the two countries i//ely be displaced or killed in clashes//o treat people injured during clashes//The escalation of conflict between Serbia and Kosovo wil//ve more tensions and possibly clashes in Bosnia and Herzegovina // Vulnerability: s there are no previous major clashes that took place in the past</t>
  </si>
  <si>
    <t>The economic crisis escalates, with thou // Rationale: aid and more than 20 years of conflict and destroyed infrastructure//th wider protests, a possible violent crackdown and thousand more//ommodities prices might cause violent suppression from the GoS, wi // Vulnerability: 3) Presence of multiple armed groups and militias, backed b | The involuntary mass return of Syrian re // Rationale:  // Vulnerability: from the conflict and earthquakes further compl</t>
  </si>
  <si>
    <t xml:space="preserve">Increasing insecurity and tensions in ea // Rationale: ur state, where intercommunal clashes escalated following the cla//come the epicenter of foreign fighters, with increase in arming a//e of increased insecurity and clashes in eastern Sudan, many peop // Vulnerability: </t>
  </si>
  <si>
    <t xml:space="preserve">The escalation of conflict in Ukraine, m // Rationale: The low-level conflict in east Ukraine continues, wh//ct depend on the scale of the conflict (NPR 07/12/2021, OCHA 30/11/2 // Vulnerability:  | Displaced people within and from Ukraine // Rationale: seek safety from the ongoing conflict//and 1 in 500 suffered sexual violence//ce of sexual and gender-based violence creates a vulnerability to//h the risk of exploitation in armed conflict (UNODC) // Vulnerability: well as survivors of domestic violence | Criticism of the Russian leadership for  // Rationale: luding the head of the Wagner armed group, Yevgeny Prigozhin, hav//dvocated for an escalation of attacks against Ukraine//lead to increased retaliatory attacks against civilians in Ukraine//d launch a renewed barrage of attacks that result in the widesprea//e increasing instability or infighting inside the Kremlin, this w//ses â€“ especially if irregular armed groups like Wagner continue t//embolden Russian soldiers and armed groups to use more violence//se that the Ukrainian counter offensive did not start till June 2023, // Vulnerability: lready highly vulnerable, but attacks and violence against civilia | The targeting of structures supporting U // Rationale: of power shortages or direct attacks, would lead to a severe disr//There was also an attack on the power lines of the Sou//ollowing the Ukrainian counteroffensive in Kharkiv oblast//a successive wave of Russian attacks on Ukraineâ€™s power grid, cau//y vulnerable to a retaliatory attack should Ukrainian forces conti//Russian forces could attack the Kakhovka dam to cause a m//Any attacks on the dam would lead to an//Because of Russian attacks, Ukraine has already halted//Russian attacks against Ukraineâ€™s power grid//ilities than the mass missile attacks on the energy infrastructure // Vulnerability:  | Russian territorial advancements in Done // Rationale: Russian forces are conducting offensive military operations on the fr//Group is leading the Russian offensive in Donetsk oblast, relying on//ave been widely implicated in violence against civilians in Ukrain//ther abuses, including sexual violence//hifts as Russia continues its offensive in Donetsk, new areas will co//, Russia continues to conduct attacks in Donetsk oblast//ussian forces and the Russian armed groups offensive and attritio // Vulnerability:  | Fighting intensifies in eastern Kherson  // Rationale: e announced a southern counteroffensive in late August 2022//kraine has focused its counteroffensive on southern Kherson oblast an//ill influence the pace of the conflict for Ukrainian and Russian for//ld instigate mass flooding by attacking the Kakhovka dam on the Dn//A major attack would flood over 80 settlemen//This attack is part of a pattern of Russi//an attacks on dams, including a missile//date: the risk of intensified fighting in the eastern Kherson obl//has not continued its counter offensive in the Kherson oblast, howeve//information on why a counter offensive has not taken place in the la//The Ukrainian counteroffensive officially started in June an//iv and western Kherson counteroffensives // Vulnerability: </t>
  </si>
  <si>
    <t>2023-07-28 â€“ Circulating vaccine-derived poliovirus type 2 (cVDPV2) - Kenya; 2023-07-28 â€“ Circulating vaccine-derived poliovirus type 2 (cVDPV2) - Kenya; 2023-07-28 â€“ Circulating vaccine-derived poliovirus type 2 (cVDPV2) - Kenya; 2023-07-28 â€“ Circulating vaccine-derived poliovirus type 2 (cVDPV2) - Kenya</t>
  </si>
  <si>
    <t>2021-09-22 - drought - orange - NA; 2023-08-05 - earthquake - green - (M 5.8)</t>
  </si>
  <si>
    <t xml:space="preserve">Drought leads to displacement and increa // Rationale: ola is experiencing the worst drought in 40 years due to a particul//arly dry rainy season that severely affecte//ompounding the effects of the drought, hampering peopleâ€™s ability t // Vulnerability: </t>
  </si>
  <si>
    <t>2021-07-21 - drought - orange - NA</t>
  </si>
  <si>
    <t>2023-08-13 - flood - green - NA</t>
  </si>
  <si>
    <t>2023-08-08 - flood - green - NA; 2023-03-22 - drought - green - NA; 2023-08-01 - cyclone - orange - (74 km/h)</t>
  </si>
  <si>
    <t>2022-11-09 - drought - orange - NA</t>
  </si>
  <si>
    <t>2023-03-22 - drought - green - NA</t>
  </si>
  <si>
    <t>2021-07-21 - drought - orange - NA; 2022-05-18 - drought - green - NA</t>
  </si>
  <si>
    <t>2023-08-05 - earthquake - orange - (M 5.4); 2023-08-11 - flood - green - NA; 2023-07-28 - cyclone - red - (241 km/h); 2023-07-18 - cyclone - green - (130 km/h); 2023-01-18 - drought - green - NA</t>
  </si>
  <si>
    <t>2023-03-14 - volcano - green - NA</t>
  </si>
  <si>
    <t>2023-04-05 - volcano - green - NA</t>
  </si>
  <si>
    <t>2023-05-24 - drought - orange - NA</t>
  </si>
  <si>
    <t>2023-08-06 - flood - green - NA</t>
  </si>
  <si>
    <t>2022-09-21 - drought - green - NA</t>
  </si>
  <si>
    <t>2023-04-24 - volcano - green - NA</t>
  </si>
  <si>
    <t xml:space="preserve">The fast filling of the reservoir of the // Rationale: intained that it was simply a natural result of the construction // Vulnerability: </t>
  </si>
  <si>
    <t>2022-05-18 - drought - green - NA</t>
  </si>
  <si>
    <t>2023-08-10 - flood - green - NA</t>
  </si>
  <si>
    <t>2022-11-09 - drought - orange - NA; 2023-05-05 - volcano - green - NA</t>
  </si>
  <si>
    <t>2023-08-09 - earthquake - green - (M 5.6)</t>
  </si>
  <si>
    <t>2023-08-15 - earthquake - green - (M 5.5); 2023-07-05 - volcano - green - NA; 2023-04-19 - volcano - green - NA; 2023-03-31 - volcano - green - NA; 2023-03-12 - volcano - green - NA</t>
  </si>
  <si>
    <t>2023-08-14 - flood - green - NA; 2023-08-01 - cyclone - orange - (74 km/h)</t>
  </si>
  <si>
    <t>2021-09-22 - drought - orange - NA; 2023-08-05 - flood - green - NA</t>
  </si>
  <si>
    <t>Countrywide water scarcity as a result o // Rationale: n suffering from severe water scarcity//Climate change, rising temperatures during summer and below a//verage rainfall Iraq might be facing a lo//Water scarcity will continue to put a strain//of the households affected by drought are in need of food assistanc // Vulnerability: 5) Temperatures and extreme weather events puts pressure on basic</t>
  </si>
  <si>
    <t>2023-08-13 - volcano - green - NA; 2023-05-21 - volcano - green - NA</t>
  </si>
  <si>
    <t>2023-08-11 - earthquake - green - (M 5.8); 2023-08-06 - earthquake - green - (M 5.5); 2023-08-16 - cyclone - green - (213 km/h); 2023-08-10 - cyclone - orange - (222 km/h)</t>
  </si>
  <si>
    <t>2023-04-19 - drought - orange - NA; 2021-09-22 - drought - orange - NA</t>
  </si>
  <si>
    <t>2021-09-22 - drought - orange - NA</t>
  </si>
  <si>
    <t>2023-01-18 - drought - green - NA</t>
  </si>
  <si>
    <t>2023-08-12 - flood - green - NA</t>
  </si>
  <si>
    <t>2020-10-21 - drought - green - NA</t>
  </si>
  <si>
    <t>2023-08-16 - cyclone - orange - (194 km/h); 2022-11-09 - drought - orange - NA; 2023-08-09 - earthquake - green - (M 5.8); 2023-05-23 - volcano - green - NA; 2023-07-01 - cyclone - green - (139 km/h)</t>
  </si>
  <si>
    <t>2023-03-22 - drought - green - NA; 2023-08-01 - cyclone - orange - (74 km/h); 2023-01-18 - drought - green - NA</t>
  </si>
  <si>
    <t>2023-08-08 - flood - green - NA</t>
  </si>
  <si>
    <t>2023-08-14 - earthquake - green - (M 6.1)</t>
  </si>
  <si>
    <t>2022-12-14 - drought - green - NA</t>
  </si>
  <si>
    <t>2023-08-11 - flood - green - NA</t>
  </si>
  <si>
    <t>2023-08-09 - flood - green - NA</t>
  </si>
  <si>
    <t>2023-07-03 - volcano - green - NA</t>
  </si>
  <si>
    <t>2023-08-01 - volcano - orange - NA; 2023-07-28 - cyclone - red - (241 km/h)</t>
  </si>
  <si>
    <t>2023-08-13 - earthquake - green - (M 5.7); 2023-07-20 - volcano - green - NA</t>
  </si>
  <si>
    <t>2023-04-19 - drought - orange - NA; 2023-08-13 - flood - green - NA; 2023-04-12 - volcano - green - NA</t>
  </si>
  <si>
    <t xml:space="preserve">Increased food needs following the confl // Rationale: If the rainy season (June - October) caus//ed severe floods similar to the rainy season // Vulnerability: </t>
  </si>
  <si>
    <t>2023-05-24 - drought - green - NA</t>
  </si>
  <si>
    <t>2023-08-05 - flood - green - NA</t>
  </si>
  <si>
    <t>Flooding in Chad results in deteriorated // Rationale: ed in 14 provinces at risk of floods for the rainy season//Excess rains are expected in Bahr El Gaze//is forecast may include local flooding, a proliferation of diseas//The consequences of the rainy season are already being par//In Chad, the rainy season begins in mid-May and // Vulnerability: limate resulting in torrential rains, floods, and droughts, causi//n the community resilience of flood-affected populations, particu</t>
  </si>
  <si>
    <t>2023-08-08 - earthquake - green - (M 5.9)</t>
  </si>
  <si>
    <t>2023-08-08 - earthquake - green - (M 5.5)</t>
  </si>
  <si>
    <t>2023-08-16 - cyclone - orange - (194 km/h); 2023-08-16 - flood - green - NA; 2021-07-21 - drought - green - NA; 2023-07-19 - cyclone - green - (204 km/h)</t>
  </si>
  <si>
    <t>2023-08-16 - earthquake - green - (M 6.5)</t>
  </si>
  <si>
    <t xml:space="preserve">El NiÃ±o in Zimbabwe increases the needs  // Rationale: as a result of the effects of drought, Cyclone Freddy, floods, dise//act of currently below-average rainfall, cyclones, disease outbre//The reduction in yield and scarcity of water resulting from El Ni//Water scarcity is likely to lead to the spre // Vulnerability: </t>
  </si>
  <si>
    <t xml:space="preserve">A financial crisis leads to reduced inco // Rationale: nk further, triggered by high inflation, devaluation of the Afghani,//a rise in unemployment, and disruption of indust//High inflation compounded by funding shortfa // Vulnerability: on cash availability, market, inflation, and currency depreciation//High unemployment, poverty and food insecurity rates | The increased displacement of Afghans in // Rationale: ed Afghans are likely to face unemployment, discrimination, and limi // Vulnerability: on cash availability, market, inflation, and currency depreciation//- high unemployment, poverty, and food insecurity rates//- high poverty and food insecurity rates | A severe economic crisis, a harsh winter // Rationale: further increase in domestic prices // Vulnerability: </t>
  </si>
  <si>
    <t xml:space="preserve">Drought leads to displacement and increa // Rationale: High food prices and a locust infestation tha // Vulnerability: </t>
  </si>
  <si>
    <t>Poor socioeconomic conditions, access re // Rationale: sh in some cases, fleeing bad socioeconomic conditions, insecurity, and//ia and Indonesia in search of livelihood opportunities and better livi // Vulnerability: The poorest, the ones without livelihood, and the ones who are unemplo</t>
  </si>
  <si>
    <t>Food insecurity escalates as a result of // Rationale: rial control by gangs, rising prices and declining imports will i//could be a trigger for higher prices and reduced imports // Vulnerability: ddress this crisis, increases prices, decreases access and availa</t>
  </si>
  <si>
    <t>Countrywide water scarcity as a result o // Rationale: already led to an increase in prices and caused a loss of income // Vulnerability: asic resources and undermines livelihood security,</t>
  </si>
  <si>
    <t>Government failure to address economic c // Rationale: their jobs and fall below the poverty line (USD 4 per day)//een a substantial increase in poverty rates affecting all groups o//f the population is below the poverty line // Vulnerability: cities after two years of the socioeconomic crisis, stagnated governmen</t>
  </si>
  <si>
    <t>The depletion of foreign currency reserv // Rationale:  // Vulnerability: poverty-affected (vulnerable) groups</t>
  </si>
  <si>
    <t>The closure of IDP camps across Myanmar  // Rationale: k of shelter, food and water, livelihood opportunities, basic services//due to insecurity and lack of livelihood opportunities, although being // Vulnerability:  | Poor socioeconomic conditions, access re // Rationale: sh in some cases, fleeing bad socioeconomic conditions, insecurity, and//ia and Indonesia in search of livelihood opportunities and better livi // Vulnerability: The poorest, the ones without livelihood, and the ones who are unemplo</t>
  </si>
  <si>
    <t xml:space="preserve">Social unrest in Malawi further deterior // Rationale: Further increase in prices of basic items, more anti-go//following a 20% spike in fuel prices in September//protests to denounce the high cost of living and high employment//y in Malawi include declining livelihood opportunities following the C//ikely result in disruption of livelihood activities and worsen food in//demonstrations against rising cost of living // Vulnerability: </t>
  </si>
  <si>
    <t>New proposed legislation and evictions p // Rationale: livelihood-related structures // Vulnerability: ing will significantly affect livelihoods and humanitar-</t>
  </si>
  <si>
    <t xml:space="preserve">A reduction in subsidies and the suspens // Rationale: equires reducing subsidies on prices of electricity and fuel (IMF//vernment announced increasing prices of electricity by more than//In February, fuel prices increased by nearly 13% abov//22, especially as global fuel prices are increasing because of th//The increase in electricity prices have already affected northe//g the increase in electricity prices (Dabanga 10/01/2022)//rease of fuel and electricity prices will likely reignite the Bej//Expected increases in fuel prices have affected agriculture, c//ontributing to a price spike for some food items and//ther increases in electricity prices, unlike for fuel//ing of August, transportation costs increased by 40â€“50% followin//increase in petrol and diesel prices in the country//High fuel prices have affected agricultural a//late 2021 also increased the prices of some food items like sorg//Sorghum prices in July were more than 600% // Vulnerability:  | Increased food needs following the confl // Rationale: The price of basic food items will like // Vulnerability: </t>
  </si>
  <si>
    <t xml:space="preserve">The economic crisis escalates, with thou // Rationale: duced imports and higher food prices push thousands of people und//er the poverty line//Food prices are higher than a year ago://the cost of a WFP food basket is 247%//re Syrians slipping below the poverty line and the food security t//a and Sweida over commodities prices might cause violent suppress // Vulnerability: </t>
  </si>
  <si>
    <t xml:space="preserve">Displaced people within and from Ukraine // Rationale: raine, because of the lack of livelihoods which may result in negative // Vulnerability:  | The prolonged strain on local responders // Rationale: nse as they grapple with high unemployment, rising inflation, and de // Vulnerability:  | Changes to mechanisms for social service // Rationale: fund will cut administrative costs and streamline payments, add//tress will drastically affect poverty levels and increase the risk//benefits, combined with high unemployment and rising inflation, wil//l further worsen poverty in Ukraine//the country will be living in poverty (less than the global line o//an income below the national poverty line//cient social payments, rising poverty, in combination with large-s // Vulnerability: the country will be living in poverty (less than the global line o//an income below the national poverty line | Fighting intensifies in eastern Kherson  // Rationale: ads to the loss of income and livelihoods and to depleted savings and//ing people more vulnerable to poverty because of eroded resilience//t social support systems, and livelihoods, putting families at risk of // Vulnerability: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</si>
</sst>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409]d\-mmm\-yy;@"/>
  </numFmts>
  <fonts count="32" x14ac:knownFonts="1">
    <font>
      <sz val="12"/>
      <color rgb="FF000000"/>
      <name val="Arial"/>
    </font>
    <font>
      <sz val="10"/>
      <color rgb="FF000000"/>
      <name val="Arial"/>
      <family val="2"/>
    </font>
    <font>
      <sz val="12"/>
      <color rgb="FF000000"/>
      <name val="Arial"/>
      <family val="2"/>
    </font>
    <font>
      <sz val="12"/>
      <color theme="1"/>
      <name val="Arial"/>
      <family val="2"/>
    </font>
    <font>
      <b/>
      <sz val="10"/>
      <color theme="1"/>
      <name val="Arial"/>
      <family val="2"/>
    </font>
    <font>
      <sz val="10"/>
      <color theme="1"/>
      <name val="Arial"/>
      <family val="2"/>
    </font>
    <font>
      <i/>
      <sz val="10"/>
      <color theme="1"/>
      <name val="Arial"/>
      <family val="2"/>
    </font>
    <font>
      <i/>
      <sz val="12"/>
      <color theme="1"/>
      <name val="Arial"/>
      <family val="2"/>
    </font>
    <font>
      <b/>
      <sz val="12"/>
      <color theme="1"/>
      <name val="Arial"/>
      <family val="2"/>
    </font>
    <font>
      <i/>
      <sz val="12"/>
      <color rgb="FF000000"/>
      <name val="Arial"/>
      <family val="2"/>
    </font>
    <font>
      <b/>
      <sz val="12"/>
      <color rgb="FF000000"/>
      <name val="Arial"/>
      <family val="2"/>
    </font>
    <font>
      <sz val="12"/>
      <color theme="0"/>
      <name val="Arial"/>
      <family val="2"/>
    </font>
    <font>
      <b/>
      <sz val="10"/>
      <color theme="0"/>
      <name val="Arial"/>
      <family val="2"/>
    </font>
    <font>
      <sz val="10"/>
      <color theme="0"/>
      <name val="Arial"/>
      <family val="2"/>
    </font>
    <font>
      <sz val="12"/>
      <name val="Arial"/>
      <family val="2"/>
    </font>
    <font>
      <i/>
      <sz val="12"/>
      <color theme="0"/>
      <name val="Arial"/>
      <family val="2"/>
    </font>
    <font>
      <sz val="16"/>
      <color theme="1"/>
      <name val="Arial"/>
      <family val="2"/>
    </font>
    <font>
      <sz val="10"/>
      <color theme="0" tint="-0.249977111117893"/>
      <name val="Arial"/>
      <family val="2"/>
    </font>
    <font>
      <sz val="12"/>
      <color theme="0" tint="-0.249977111117893"/>
      <name val="Arial"/>
      <family val="2"/>
    </font>
    <font>
      <sz val="12"/>
      <color theme="0" tint="-0.499984740745262"/>
      <name val="Arial"/>
      <family val="2"/>
    </font>
    <font>
      <sz val="12"/>
      <color rgb="FF656565"/>
      <name val="Arial"/>
      <family val="2"/>
    </font>
    <font>
      <sz val="20"/>
      <color rgb="FF000000"/>
      <name val="Arial"/>
      <family val="2"/>
    </font>
    <font>
      <u/>
      <sz val="12"/>
      <color theme="10"/>
      <name val="Arial"/>
      <family val="2"/>
    </font>
    <font>
      <i/>
      <sz val="11"/>
      <color rgb="FF000000"/>
      <name val="Arial"/>
      <family val="2"/>
    </font>
    <font>
      <u/>
      <sz val="12"/>
      <color theme="1"/>
      <name val="Arial"/>
      <family val="2"/>
    </font>
    <font>
      <b/>
      <sz val="10"/>
      <color rgb="FF000000"/>
      <name val="Arial"/>
      <family val="2"/>
    </font>
    <font>
      <i/>
      <u/>
      <sz val="12"/>
      <name val="Arial"/>
      <family val="2"/>
    </font>
    <font>
      <i/>
      <sz val="12"/>
      <name val="Arial"/>
      <family val="2"/>
    </font>
    <font>
      <u/>
      <sz val="12"/>
      <color rgb="FF000000"/>
      <name val="Arial"/>
      <family val="2"/>
    </font>
    <font>
      <sz val="12"/>
      <color rgb="FF000000"/>
      <name val="Arial"/>
      <family val="2"/>
    </font>
    <font>
      <b/>
      <sz val="10"/>
      <color indexed="8"/>
      <name val="Arial"/>
      <family val="2"/>
    </font>
    <font>
      <sz val="9"/>
      <color theme="0"/>
      <name val="Arial"/>
      <family val="2"/>
    </font>
  </fonts>
  <fills count="9">
    <fill>
      <patternFill patternType="none"/>
    </fill>
    <fill>
      <patternFill patternType="gray125"/>
    </fill>
    <fill>
      <patternFill patternType="solid">
        <fgColor rgb="FFFFFFFF"/>
      </patternFill>
    </fill>
    <fill>
      <patternFill patternType="solid">
        <fgColor theme="0"/>
        <bgColor indexed="64"/>
      </patternFill>
    </fill>
    <fill>
      <patternFill patternType="solid">
        <fgColor rgb="FFFFFFFF"/>
        <bgColor rgb="FFFFFFFF"/>
      </patternFill>
    </fill>
    <fill>
      <patternFill patternType="solid">
        <fgColor theme="4" tint="0.79998168889431442"/>
        <bgColor indexed="64"/>
      </patternFill>
    </fill>
    <fill>
      <patternFill patternType="solid">
        <fgColor theme="0"/>
        <bgColor rgb="FFFFFFFF"/>
      </patternFill>
    </fill>
    <fill>
      <patternFill patternType="solid">
        <fgColor theme="0"/>
      </patternFill>
    </fill>
    <fill>
      <patternFill patternType="solid">
        <fgColor theme="0"/>
        <bgColor rgb="FF000000"/>
      </patternFill>
    </fill>
  </fills>
  <borders count="49">
    <border>
      <left/>
      <right/>
      <top/>
      <bottom/>
      <diagonal/>
    </border>
    <border>
      <left style="thin">
        <color rgb="FFFFFFFF"/>
      </left>
      <right style="thin">
        <color rgb="FFFFFFFF"/>
      </right>
      <top style="thin">
        <color rgb="FFFFFFFF"/>
      </top>
      <bottom style="thin">
        <color rgb="FFFFFFFF"/>
      </bottom>
      <diagonal/>
    </border>
    <border>
      <left style="thick">
        <color rgb="FFFFFFFF"/>
      </left>
      <right style="thick">
        <color rgb="FFFFFFFF"/>
      </right>
      <top style="thin">
        <color rgb="FFFFFFFF"/>
      </top>
      <bottom style="thin">
        <color rgb="FF000000"/>
      </bottom>
      <diagonal/>
    </border>
    <border>
      <left/>
      <right/>
      <top/>
      <bottom style="thin">
        <color indexed="64"/>
      </bottom>
      <diagonal/>
    </border>
    <border>
      <left/>
      <right style="thick">
        <color theme="0"/>
      </right>
      <top/>
      <bottom style="thin">
        <color indexed="64"/>
      </bottom>
      <diagonal/>
    </border>
    <border>
      <left/>
      <right style="thin">
        <color theme="0"/>
      </right>
      <top/>
      <bottom/>
      <diagonal/>
    </border>
    <border>
      <left style="thin">
        <color theme="0"/>
      </left>
      <right/>
      <top/>
      <bottom style="thin">
        <color indexed="64"/>
      </bottom>
      <diagonal/>
    </border>
    <border>
      <left style="thin">
        <color theme="0"/>
      </left>
      <right style="thin">
        <color theme="0"/>
      </right>
      <top/>
      <bottom/>
      <diagonal/>
    </border>
    <border>
      <left style="thick">
        <color theme="0"/>
      </left>
      <right style="thick">
        <color theme="0"/>
      </right>
      <top/>
      <bottom style="thin">
        <color indexed="64"/>
      </bottom>
      <diagonal/>
    </border>
    <border>
      <left/>
      <right/>
      <top style="thin">
        <color indexed="64"/>
      </top>
      <bottom/>
      <diagonal/>
    </border>
    <border>
      <left style="thin">
        <color theme="0"/>
      </left>
      <right/>
      <top style="thin">
        <color indexed="64"/>
      </top>
      <bottom/>
      <diagonal/>
    </border>
    <border>
      <left/>
      <right style="thin">
        <color theme="0"/>
      </right>
      <top style="thin">
        <color indexed="64"/>
      </top>
      <bottom/>
      <diagonal/>
    </border>
    <border>
      <left/>
      <right/>
      <top style="thin">
        <color rgb="FFFFFFFF"/>
      </top>
      <bottom style="thin">
        <color rgb="FFFFFFFF"/>
      </bottom>
      <diagonal/>
    </border>
    <border>
      <left/>
      <right/>
      <top style="thin">
        <color rgb="FFFFFFFF"/>
      </top>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rgb="FFFFFFFF"/>
      </right>
      <top style="thin">
        <color rgb="FFFFFFFF"/>
      </top>
      <bottom style="thin">
        <color rgb="FFFFFFFF"/>
      </bottom>
      <diagonal/>
    </border>
    <border>
      <left style="thin">
        <color rgb="FFFFFFFF"/>
      </left>
      <right style="thin">
        <color rgb="FFFFFFFF"/>
      </right>
      <top/>
      <bottom style="thin">
        <color rgb="FFFFFFFF"/>
      </bottom>
      <diagonal/>
    </border>
    <border>
      <left/>
      <right style="thin">
        <color theme="0"/>
      </right>
      <top style="thin">
        <color theme="0"/>
      </top>
      <bottom style="thin">
        <color theme="0"/>
      </bottom>
      <diagonal/>
    </border>
    <border>
      <left style="thin">
        <color theme="0"/>
      </left>
      <right/>
      <top style="thin">
        <color theme="0"/>
      </top>
      <bottom/>
      <diagonal/>
    </border>
    <border>
      <left/>
      <right/>
      <top style="thin">
        <color theme="0"/>
      </top>
      <bottom/>
      <diagonal/>
    </border>
    <border>
      <left style="thick">
        <color rgb="FFFFFFFF"/>
      </left>
      <right/>
      <top style="thin">
        <color rgb="FFFFFFFF"/>
      </top>
      <bottom style="thin">
        <color rgb="FF000000"/>
      </bottom>
      <diagonal/>
    </border>
    <border>
      <left/>
      <right style="thick">
        <color rgb="FFFFFFFF"/>
      </right>
      <top style="thin">
        <color rgb="FFFFFFFF"/>
      </top>
      <bottom style="thin">
        <color rgb="FF000000"/>
      </bottom>
      <diagonal/>
    </border>
    <border>
      <left style="thin">
        <color rgb="FFFFFFFF"/>
      </left>
      <right style="thin">
        <color rgb="FFFFFFFF"/>
      </right>
      <top style="thin">
        <color rgb="FFFFFFFF"/>
      </top>
      <bottom/>
      <diagonal/>
    </border>
    <border>
      <left/>
      <right/>
      <top/>
      <bottom style="medium">
        <color indexed="64"/>
      </bottom>
      <diagonal/>
    </border>
    <border>
      <left style="thin">
        <color rgb="FFFFFFFF"/>
      </left>
      <right/>
      <top style="thin">
        <color rgb="FFFFFFFF"/>
      </top>
      <bottom style="thin">
        <color rgb="FFFFFFFF"/>
      </bottom>
      <diagonal/>
    </border>
    <border>
      <left style="thick">
        <color theme="0"/>
      </left>
      <right/>
      <top style="thin">
        <color theme="0"/>
      </top>
      <bottom style="thin">
        <color indexed="64"/>
      </bottom>
      <diagonal/>
    </border>
    <border>
      <left/>
      <right style="thick">
        <color theme="0"/>
      </right>
      <top style="thin">
        <color theme="0"/>
      </top>
      <bottom style="thin">
        <color indexed="64"/>
      </bottom>
      <diagonal/>
    </border>
    <border>
      <left style="thin">
        <color theme="0"/>
      </left>
      <right style="thin">
        <color theme="0"/>
      </right>
      <top style="thin">
        <color theme="0"/>
      </top>
      <bottom/>
      <diagonal/>
    </border>
    <border>
      <left/>
      <right/>
      <top/>
      <bottom style="thin">
        <color rgb="FFFFFFFF"/>
      </bottom>
      <diagonal/>
    </border>
    <border>
      <left style="thick">
        <color theme="0"/>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0"/>
      </left>
      <right style="thin">
        <color theme="0"/>
      </right>
      <top/>
      <bottom style="thin">
        <color theme="0"/>
      </bottom>
      <diagonal/>
    </border>
    <border>
      <left/>
      <right/>
      <top style="thin">
        <color rgb="FF000000"/>
      </top>
      <bottom/>
      <diagonal/>
    </border>
    <border>
      <left/>
      <right style="thin">
        <color theme="0"/>
      </right>
      <top style="thin">
        <color theme="0"/>
      </top>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ck">
        <color rgb="FFFFFFFF"/>
      </left>
      <right style="thick">
        <color rgb="FFFFFFFF"/>
      </right>
      <top/>
      <bottom style="thin">
        <color rgb="FF000000"/>
      </bottom>
      <diagonal/>
    </border>
    <border>
      <left/>
      <right/>
      <top style="medium">
        <color theme="0"/>
      </top>
      <bottom style="medium">
        <color theme="0"/>
      </bottom>
      <diagonal/>
    </border>
    <border>
      <left style="thick">
        <color theme="0"/>
      </left>
      <right style="thick">
        <color theme="0"/>
      </right>
      <top style="thin">
        <color auto="1"/>
      </top>
      <bottom/>
      <diagonal/>
    </border>
    <border>
      <left/>
      <right/>
      <top style="thin">
        <color rgb="FFFFFFFF"/>
      </top>
      <bottom style="thin">
        <color rgb="FF000000"/>
      </bottom>
      <diagonal/>
    </border>
    <border>
      <left style="thick">
        <color theme="0"/>
      </left>
      <right style="thick">
        <color theme="0"/>
      </right>
      <top style="thin">
        <color rgb="FF000000"/>
      </top>
      <bottom/>
      <diagonal/>
    </border>
  </borders>
  <cellStyleXfs count="3">
    <xf numFmtId="0" fontId="0" fillId="0" borderId="0"/>
    <xf numFmtId="0" fontId="22" fillId="0" borderId="0" applyNumberFormat="0" applyFill="0" applyBorder="0" applyAlignment="0" applyProtection="0"/>
    <xf numFmtId="9" fontId="29" fillId="0" borderId="0" applyFont="0" applyFill="0" applyBorder="0" applyAlignment="0" applyProtection="0"/>
  </cellStyleXfs>
  <cellXfs count="298">
    <xf numFmtId="0" fontId="0" fillId="0" borderId="0" xfId="0"/>
    <xf numFmtId="0" fontId="3" fillId="3" borderId="0" xfId="0" applyFont="1" applyFill="1"/>
    <xf numFmtId="0" fontId="3" fillId="3" borderId="0" xfId="0" applyFont="1" applyFill="1" applyAlignment="1">
      <alignment horizontal="left"/>
    </xf>
    <xf numFmtId="164" fontId="3" fillId="3" borderId="0" xfId="0" applyNumberFormat="1" applyFont="1" applyFill="1"/>
    <xf numFmtId="1" fontId="3" fillId="3" borderId="0" xfId="0" applyNumberFormat="1" applyFont="1" applyFill="1"/>
    <xf numFmtId="0" fontId="4" fillId="3" borderId="0" xfId="0" applyFont="1" applyFill="1" applyAlignment="1">
      <alignment vertical="top"/>
    </xf>
    <xf numFmtId="0" fontId="4" fillId="3" borderId="0" xfId="0" applyFont="1" applyFill="1" applyAlignment="1">
      <alignment horizontal="left" vertical="top"/>
    </xf>
    <xf numFmtId="0" fontId="5" fillId="3" borderId="0" xfId="0" applyFont="1" applyFill="1" applyAlignment="1">
      <alignment vertical="top" wrapText="1"/>
    </xf>
    <xf numFmtId="0" fontId="6" fillId="3" borderId="0" xfId="0" applyFont="1" applyFill="1" applyAlignment="1">
      <alignment horizontal="left" vertical="top" wrapText="1"/>
    </xf>
    <xf numFmtId="1" fontId="5" fillId="3" borderId="0" xfId="0" applyNumberFormat="1" applyFont="1" applyFill="1" applyAlignment="1">
      <alignment horizontal="left" vertical="top" wrapText="1"/>
    </xf>
    <xf numFmtId="0" fontId="5" fillId="3" borderId="7" xfId="0" applyFont="1" applyFill="1" applyBorder="1" applyAlignment="1">
      <alignment horizontal="center" vertical="top" wrapText="1"/>
    </xf>
    <xf numFmtId="0" fontId="4" fillId="3" borderId="4" xfId="0" applyFont="1" applyFill="1" applyBorder="1" applyAlignment="1">
      <alignment horizontal="left" wrapText="1"/>
    </xf>
    <xf numFmtId="0" fontId="4" fillId="3" borderId="3" xfId="0" applyFont="1" applyFill="1" applyBorder="1" applyAlignment="1">
      <alignment horizontal="left" wrapText="1"/>
    </xf>
    <xf numFmtId="0" fontId="5" fillId="3" borderId="12" xfId="0" applyFont="1" applyFill="1" applyBorder="1" applyAlignment="1">
      <alignment horizontal="center" wrapText="1"/>
    </xf>
    <xf numFmtId="164" fontId="5" fillId="3" borderId="4" xfId="0" applyNumberFormat="1" applyFont="1" applyFill="1" applyBorder="1" applyAlignment="1">
      <alignment horizontal="center" wrapText="1"/>
    </xf>
    <xf numFmtId="164" fontId="5" fillId="3" borderId="3" xfId="0" applyNumberFormat="1" applyFont="1" applyFill="1" applyBorder="1" applyAlignment="1">
      <alignment horizontal="center" wrapText="1"/>
    </xf>
    <xf numFmtId="0" fontId="5" fillId="3" borderId="4" xfId="0" applyFont="1" applyFill="1" applyBorder="1" applyAlignment="1">
      <alignment horizontal="center" wrapText="1"/>
    </xf>
    <xf numFmtId="0" fontId="5" fillId="3" borderId="3" xfId="0" applyFont="1" applyFill="1" applyBorder="1" applyAlignment="1">
      <alignment horizontal="center" wrapText="1"/>
    </xf>
    <xf numFmtId="0" fontId="3" fillId="2" borderId="13" xfId="0" applyFont="1" applyFill="1" applyBorder="1" applyAlignment="1">
      <alignment horizontal="center"/>
    </xf>
    <xf numFmtId="0" fontId="3" fillId="0" borderId="0" xfId="0" applyFont="1"/>
    <xf numFmtId="0" fontId="3" fillId="2" borderId="14" xfId="0" applyFont="1" applyFill="1" applyBorder="1" applyAlignment="1">
      <alignment horizontal="left"/>
    </xf>
    <xf numFmtId="0" fontId="3" fillId="2" borderId="14" xfId="0" applyFont="1" applyFill="1" applyBorder="1" applyAlignment="1">
      <alignment horizontal="center"/>
    </xf>
    <xf numFmtId="1" fontId="3" fillId="2" borderId="14" xfId="0" applyNumberFormat="1" applyFont="1" applyFill="1" applyBorder="1" applyAlignment="1">
      <alignment horizontal="center"/>
    </xf>
    <xf numFmtId="164" fontId="3" fillId="2" borderId="14" xfId="0" applyNumberFormat="1" applyFont="1" applyFill="1" applyBorder="1" applyAlignment="1">
      <alignment horizontal="left"/>
    </xf>
    <xf numFmtId="1" fontId="3" fillId="2" borderId="14" xfId="0" applyNumberFormat="1" applyFont="1" applyFill="1" applyBorder="1" applyAlignment="1">
      <alignment horizontal="left"/>
    </xf>
    <xf numFmtId="164" fontId="3" fillId="2" borderId="14" xfId="0" applyNumberFormat="1" applyFont="1" applyFill="1" applyBorder="1" applyAlignment="1">
      <alignment horizontal="right" indent="2"/>
    </xf>
    <xf numFmtId="0" fontId="3" fillId="2" borderId="14" xfId="0" applyFont="1" applyFill="1" applyBorder="1" applyAlignment="1">
      <alignment horizontal="right" indent="2"/>
    </xf>
    <xf numFmtId="0" fontId="3" fillId="0" borderId="14" xfId="0" applyFont="1" applyBorder="1"/>
    <xf numFmtId="0" fontId="3" fillId="0" borderId="14" xfId="0" applyFont="1" applyBorder="1" applyAlignment="1">
      <alignment horizontal="left"/>
    </xf>
    <xf numFmtId="1" fontId="3" fillId="0" borderId="14" xfId="0" applyNumberFormat="1" applyFont="1" applyBorder="1"/>
    <xf numFmtId="164" fontId="3" fillId="0" borderId="14" xfId="0" applyNumberFormat="1" applyFont="1" applyBorder="1"/>
    <xf numFmtId="0" fontId="2" fillId="3" borderId="0" xfId="0" applyFont="1" applyFill="1" applyAlignment="1">
      <alignment vertical="top"/>
    </xf>
    <xf numFmtId="0" fontId="2" fillId="3" borderId="0" xfId="0" applyFont="1" applyFill="1" applyAlignment="1">
      <alignment vertical="top" wrapText="1"/>
    </xf>
    <xf numFmtId="0" fontId="2" fillId="3" borderId="0" xfId="0" applyFont="1" applyFill="1" applyAlignment="1">
      <alignment horizontal="left" vertical="top"/>
    </xf>
    <xf numFmtId="0" fontId="0" fillId="3" borderId="0" xfId="0" applyFill="1"/>
    <xf numFmtId="0" fontId="2" fillId="3" borderId="0" xfId="0" applyFont="1" applyFill="1"/>
    <xf numFmtId="0" fontId="8" fillId="3" borderId="0" xfId="0" applyFont="1" applyFill="1" applyAlignment="1">
      <alignment horizontal="left" vertical="top" wrapText="1"/>
    </xf>
    <xf numFmtId="0" fontId="3" fillId="3" borderId="0" xfId="0" applyFont="1" applyFill="1" applyAlignment="1">
      <alignment horizontal="left" vertical="top" wrapText="1"/>
    </xf>
    <xf numFmtId="0" fontId="7" fillId="3" borderId="0" xfId="0" applyFont="1" applyFill="1" applyAlignment="1">
      <alignment horizontal="left" vertical="top" wrapText="1"/>
    </xf>
    <xf numFmtId="0" fontId="3" fillId="3" borderId="0" xfId="0" applyFont="1" applyFill="1" applyAlignment="1">
      <alignment horizontal="left" vertical="top" wrapText="1" indent="1"/>
    </xf>
    <xf numFmtId="1" fontId="3" fillId="3" borderId="0" xfId="0" applyNumberFormat="1" applyFont="1" applyFill="1" applyAlignment="1">
      <alignment horizontal="right" vertical="top" wrapText="1"/>
    </xf>
    <xf numFmtId="1" fontId="0" fillId="3" borderId="0" xfId="0" applyNumberFormat="1" applyFill="1" applyAlignment="1">
      <alignment horizontal="right"/>
    </xf>
    <xf numFmtId="0" fontId="3" fillId="3" borderId="0" xfId="0" applyFont="1" applyFill="1" applyAlignment="1">
      <alignment horizontal="right" vertical="top" wrapText="1"/>
    </xf>
    <xf numFmtId="164" fontId="3" fillId="3" borderId="0" xfId="0" applyNumberFormat="1" applyFont="1" applyFill="1" applyAlignment="1">
      <alignment horizontal="left"/>
    </xf>
    <xf numFmtId="0" fontId="11" fillId="3" borderId="0" xfId="0" applyFont="1" applyFill="1"/>
    <xf numFmtId="0" fontId="12" fillId="3" borderId="7" xfId="0" applyFont="1" applyFill="1" applyBorder="1" applyAlignment="1">
      <alignment vertical="top"/>
    </xf>
    <xf numFmtId="0" fontId="13" fillId="3" borderId="7" xfId="0" applyFont="1" applyFill="1" applyBorder="1" applyAlignment="1">
      <alignment vertical="top" wrapText="1"/>
    </xf>
    <xf numFmtId="0" fontId="13" fillId="3" borderId="0" xfId="0" applyFont="1" applyFill="1" applyAlignment="1">
      <alignment horizontal="center" wrapText="1"/>
    </xf>
    <xf numFmtId="0" fontId="11" fillId="2" borderId="0" xfId="0" applyFont="1" applyFill="1" applyAlignment="1">
      <alignment horizontal="center"/>
    </xf>
    <xf numFmtId="0" fontId="11" fillId="2" borderId="14" xfId="0" applyFont="1" applyFill="1" applyBorder="1" applyAlignment="1">
      <alignment horizontal="center"/>
    </xf>
    <xf numFmtId="1" fontId="11" fillId="2" borderId="14" xfId="0" applyNumberFormat="1" applyFont="1" applyFill="1" applyBorder="1" applyAlignment="1">
      <alignment horizontal="center"/>
    </xf>
    <xf numFmtId="0" fontId="11" fillId="0" borderId="14" xfId="0" applyFont="1" applyBorder="1"/>
    <xf numFmtId="1" fontId="11" fillId="3" borderId="0" xfId="0" applyNumberFormat="1" applyFont="1" applyFill="1"/>
    <xf numFmtId="0" fontId="12" fillId="3" borderId="7" xfId="0" applyFont="1" applyFill="1" applyBorder="1" applyAlignment="1">
      <alignment horizontal="center" vertical="top"/>
    </xf>
    <xf numFmtId="0" fontId="13" fillId="3" borderId="7" xfId="0" applyFont="1" applyFill="1" applyBorder="1" applyAlignment="1">
      <alignment horizontal="center" vertical="top" wrapText="1"/>
    </xf>
    <xf numFmtId="1" fontId="11" fillId="0" borderId="14" xfId="0" applyNumberFormat="1" applyFont="1" applyBorder="1"/>
    <xf numFmtId="0" fontId="12" fillId="3" borderId="5" xfId="0" applyFont="1" applyFill="1" applyBorder="1" applyAlignment="1">
      <alignment vertical="top"/>
    </xf>
    <xf numFmtId="0" fontId="13" fillId="3" borderId="5" xfId="0" applyFont="1" applyFill="1" applyBorder="1" applyAlignment="1">
      <alignment vertical="top" wrapText="1"/>
    </xf>
    <xf numFmtId="0" fontId="12" fillId="3" borderId="0" xfId="0" applyFont="1" applyFill="1" applyAlignment="1">
      <alignment vertical="top"/>
    </xf>
    <xf numFmtId="0" fontId="13" fillId="3" borderId="0" xfId="0" applyFont="1" applyFill="1" applyAlignment="1">
      <alignment vertical="top" wrapText="1"/>
    </xf>
    <xf numFmtId="0" fontId="13" fillId="3" borderId="12" xfId="0" applyFont="1" applyFill="1" applyBorder="1" applyAlignment="1">
      <alignment horizontal="center" wrapText="1"/>
    </xf>
    <xf numFmtId="0" fontId="11" fillId="3" borderId="13" xfId="0" applyFont="1" applyFill="1" applyBorder="1" applyAlignment="1">
      <alignment horizontal="center"/>
    </xf>
    <xf numFmtId="0" fontId="11" fillId="3" borderId="14" xfId="0" applyFont="1" applyFill="1" applyBorder="1"/>
    <xf numFmtId="0" fontId="14" fillId="3" borderId="14" xfId="0" applyFont="1" applyFill="1" applyBorder="1"/>
    <xf numFmtId="0" fontId="15" fillId="2" borderId="13" xfId="0" applyFont="1" applyFill="1" applyBorder="1" applyAlignment="1">
      <alignment horizontal="left"/>
    </xf>
    <xf numFmtId="0" fontId="11" fillId="2" borderId="13" xfId="0" applyFont="1" applyFill="1" applyBorder="1" applyAlignment="1">
      <alignment horizontal="left"/>
    </xf>
    <xf numFmtId="0" fontId="11" fillId="3" borderId="0" xfId="0" applyFont="1" applyFill="1" applyAlignment="1">
      <alignment horizontal="center"/>
    </xf>
    <xf numFmtId="0" fontId="11" fillId="3" borderId="5" xfId="0" applyFont="1" applyFill="1" applyBorder="1" applyAlignment="1">
      <alignment horizontal="center"/>
    </xf>
    <xf numFmtId="164" fontId="11" fillId="2" borderId="0" xfId="0" applyNumberFormat="1" applyFont="1" applyFill="1" applyAlignment="1">
      <alignment horizontal="center"/>
    </xf>
    <xf numFmtId="0" fontId="14" fillId="3" borderId="15" xfId="0" applyFont="1" applyFill="1" applyBorder="1"/>
    <xf numFmtId="0" fontId="16" fillId="0" borderId="14" xfId="0" applyFont="1" applyBorder="1" applyAlignment="1">
      <alignment horizontal="left"/>
    </xf>
    <xf numFmtId="0" fontId="2" fillId="0" borderId="0" xfId="0" applyFont="1"/>
    <xf numFmtId="2" fontId="1" fillId="4" borderId="2" xfId="0" applyNumberFormat="1" applyFont="1" applyFill="1" applyBorder="1" applyAlignment="1">
      <alignment horizontal="right" wrapText="1"/>
    </xf>
    <xf numFmtId="0" fontId="0" fillId="3" borderId="0" xfId="0" applyFill="1" applyAlignment="1">
      <alignment vertical="top"/>
    </xf>
    <xf numFmtId="164" fontId="3" fillId="3" borderId="24" xfId="0" applyNumberFormat="1" applyFont="1" applyFill="1" applyBorder="1" applyAlignment="1">
      <alignment horizontal="left" vertical="top" wrapText="1"/>
    </xf>
    <xf numFmtId="0" fontId="0" fillId="3" borderId="0" xfId="0" applyFill="1" applyAlignment="1">
      <alignment vertical="top" wrapText="1"/>
    </xf>
    <xf numFmtId="0" fontId="19" fillId="3" borderId="0" xfId="0" applyFont="1" applyFill="1" applyAlignment="1">
      <alignment vertical="top"/>
    </xf>
    <xf numFmtId="164" fontId="20" fillId="3" borderId="24" xfId="0" applyNumberFormat="1" applyFont="1" applyFill="1" applyBorder="1" applyAlignment="1">
      <alignment horizontal="left" vertical="top" wrapText="1"/>
    </xf>
    <xf numFmtId="0" fontId="0" fillId="3" borderId="0" xfId="0" applyFill="1" applyAlignment="1">
      <alignment horizontal="left" vertical="top"/>
    </xf>
    <xf numFmtId="0" fontId="11" fillId="6" borderId="1" xfId="0" applyFont="1" applyFill="1" applyBorder="1" applyAlignment="1">
      <alignment horizontal="right"/>
    </xf>
    <xf numFmtId="2" fontId="2" fillId="6" borderId="1" xfId="0" applyNumberFormat="1" applyFont="1" applyFill="1" applyBorder="1" applyAlignment="1">
      <alignment horizontal="right"/>
    </xf>
    <xf numFmtId="0" fontId="2" fillId="6" borderId="1" xfId="0" applyFont="1" applyFill="1" applyBorder="1" applyAlignment="1">
      <alignment horizontal="right"/>
    </xf>
    <xf numFmtId="0" fontId="3" fillId="5" borderId="0" xfId="0" applyFont="1" applyFill="1" applyAlignment="1">
      <alignment horizontal="right" vertical="top" wrapText="1"/>
    </xf>
    <xf numFmtId="1" fontId="3" fillId="5" borderId="0" xfId="0" applyNumberFormat="1" applyFont="1" applyFill="1" applyAlignment="1">
      <alignment horizontal="right" vertical="top" wrapText="1"/>
    </xf>
    <xf numFmtId="0" fontId="2" fillId="6" borderId="1" xfId="0" applyFont="1" applyFill="1" applyBorder="1" applyAlignment="1">
      <alignment horizontal="left"/>
    </xf>
    <xf numFmtId="0" fontId="2" fillId="6" borderId="23" xfId="0" applyFont="1" applyFill="1" applyBorder="1" applyAlignment="1">
      <alignment horizontal="right"/>
    </xf>
    <xf numFmtId="2" fontId="2" fillId="3" borderId="0" xfId="0" applyNumberFormat="1" applyFont="1" applyFill="1"/>
    <xf numFmtId="2" fontId="2" fillId="6" borderId="0" xfId="0" applyNumberFormat="1" applyFont="1" applyFill="1" applyAlignment="1">
      <alignment horizontal="right"/>
    </xf>
    <xf numFmtId="0" fontId="2" fillId="6" borderId="13" xfId="0" applyFont="1" applyFill="1" applyBorder="1" applyAlignment="1">
      <alignment horizontal="left"/>
    </xf>
    <xf numFmtId="0" fontId="2" fillId="6" borderId="0" xfId="0" applyFont="1" applyFill="1" applyAlignment="1">
      <alignment horizontal="right"/>
    </xf>
    <xf numFmtId="2" fontId="2" fillId="6" borderId="13" xfId="0" applyNumberFormat="1" applyFont="1" applyFill="1" applyBorder="1" applyAlignment="1">
      <alignment horizontal="right"/>
    </xf>
    <xf numFmtId="0" fontId="11" fillId="6" borderId="0" xfId="0" applyFont="1" applyFill="1" applyAlignment="1">
      <alignment horizontal="right"/>
    </xf>
    <xf numFmtId="2" fontId="2" fillId="3" borderId="0" xfId="0" applyNumberFormat="1" applyFont="1" applyFill="1" applyAlignment="1">
      <alignment horizontal="center"/>
    </xf>
    <xf numFmtId="0" fontId="2" fillId="6" borderId="13" xfId="0" applyFont="1" applyFill="1" applyBorder="1" applyAlignment="1">
      <alignment horizontal="right"/>
    </xf>
    <xf numFmtId="0" fontId="18" fillId="3" borderId="0" xfId="0" applyFont="1" applyFill="1"/>
    <xf numFmtId="0" fontId="8" fillId="3" borderId="0" xfId="0" applyFont="1" applyFill="1" applyAlignment="1">
      <alignment horizontal="left" vertical="top"/>
    </xf>
    <xf numFmtId="0" fontId="7" fillId="3" borderId="0" xfId="0" applyFont="1" applyFill="1" applyAlignment="1">
      <alignment horizontal="left" vertical="top"/>
    </xf>
    <xf numFmtId="0" fontId="7" fillId="0" borderId="14" xfId="0" applyFont="1" applyBorder="1" applyAlignment="1">
      <alignment horizontal="left"/>
    </xf>
    <xf numFmtId="0" fontId="10" fillId="6" borderId="13" xfId="0" applyFont="1" applyFill="1" applyBorder="1" applyAlignment="1">
      <alignment horizontal="left"/>
    </xf>
    <xf numFmtId="2" fontId="1" fillId="6" borderId="0" xfId="0" applyNumberFormat="1" applyFont="1" applyFill="1" applyAlignment="1">
      <alignment horizontal="right" wrapText="1"/>
    </xf>
    <xf numFmtId="2" fontId="17" fillId="6" borderId="0" xfId="0" applyNumberFormat="1" applyFont="1" applyFill="1" applyAlignment="1">
      <alignment horizontal="right" wrapText="1"/>
    </xf>
    <xf numFmtId="0" fontId="1" fillId="6" borderId="0" xfId="0" applyFont="1" applyFill="1" applyAlignment="1">
      <alignment horizontal="right" wrapText="1"/>
    </xf>
    <xf numFmtId="0" fontId="17" fillId="6" borderId="0" xfId="0" applyFont="1" applyFill="1" applyAlignment="1">
      <alignment horizontal="right" wrapText="1"/>
    </xf>
    <xf numFmtId="2" fontId="2" fillId="6" borderId="17" xfId="0" applyNumberFormat="1" applyFont="1" applyFill="1" applyBorder="1" applyAlignment="1">
      <alignment horizontal="right"/>
    </xf>
    <xf numFmtId="0" fontId="23" fillId="6" borderId="13" xfId="0" applyFont="1" applyFill="1" applyBorder="1" applyAlignment="1">
      <alignment horizontal="left"/>
    </xf>
    <xf numFmtId="164" fontId="3" fillId="0" borderId="28" xfId="0" applyNumberFormat="1" applyFont="1" applyBorder="1"/>
    <xf numFmtId="164" fontId="4" fillId="3" borderId="4" xfId="0" applyNumberFormat="1" applyFont="1" applyFill="1" applyBorder="1" applyAlignment="1">
      <alignment horizontal="center" wrapText="1"/>
    </xf>
    <xf numFmtId="164" fontId="4" fillId="3" borderId="3" xfId="0" applyNumberFormat="1" applyFont="1" applyFill="1" applyBorder="1" applyAlignment="1">
      <alignment horizontal="center" wrapText="1"/>
    </xf>
    <xf numFmtId="164" fontId="4" fillId="3" borderId="0" xfId="0" applyNumberFormat="1" applyFont="1" applyFill="1" applyAlignment="1">
      <alignment horizontal="center" wrapText="1"/>
    </xf>
    <xf numFmtId="164" fontId="2" fillId="6" borderId="0" xfId="0" applyNumberFormat="1" applyFont="1" applyFill="1" applyAlignment="1">
      <alignment horizontal="left"/>
    </xf>
    <xf numFmtId="164" fontId="2" fillId="6" borderId="0" xfId="0" applyNumberFormat="1" applyFont="1" applyFill="1" applyAlignment="1">
      <alignment horizontal="right"/>
    </xf>
    <xf numFmtId="164" fontId="11" fillId="6" borderId="0" xfId="0" applyNumberFormat="1" applyFont="1" applyFill="1" applyAlignment="1">
      <alignment horizontal="right"/>
    </xf>
    <xf numFmtId="164" fontId="2" fillId="3" borderId="0" xfId="0" applyNumberFormat="1" applyFont="1" applyFill="1" applyAlignment="1">
      <alignment horizontal="center"/>
    </xf>
    <xf numFmtId="164" fontId="0" fillId="3" borderId="0" xfId="0" applyNumberFormat="1" applyFill="1"/>
    <xf numFmtId="0" fontId="4" fillId="3" borderId="0" xfId="0" applyFont="1" applyFill="1" applyAlignment="1">
      <alignment horizontal="center" vertical="top" wrapText="1"/>
    </xf>
    <xf numFmtId="0" fontId="5" fillId="3" borderId="0" xfId="0" applyFont="1" applyFill="1" applyAlignment="1">
      <alignment horizontal="center" wrapText="1"/>
    </xf>
    <xf numFmtId="1" fontId="8" fillId="2" borderId="14" xfId="0" applyNumberFormat="1" applyFont="1" applyFill="1" applyBorder="1" applyAlignment="1">
      <alignment horizontal="left"/>
    </xf>
    <xf numFmtId="1" fontId="11" fillId="0" borderId="28" xfId="0" applyNumberFormat="1" applyFont="1" applyBorder="1"/>
    <xf numFmtId="0" fontId="4" fillId="3" borderId="0" xfId="0" applyFont="1" applyFill="1" applyAlignment="1">
      <alignment horizontal="center" wrapText="1"/>
    </xf>
    <xf numFmtId="0" fontId="28" fillId="3" borderId="0" xfId="0" applyFont="1" applyFill="1"/>
    <xf numFmtId="0" fontId="2" fillId="3" borderId="0" xfId="0" applyFont="1" applyFill="1" applyAlignment="1">
      <alignment horizontal="left" wrapText="1" indent="1"/>
    </xf>
    <xf numFmtId="1" fontId="3" fillId="3" borderId="14" xfId="0" applyNumberFormat="1" applyFont="1" applyFill="1" applyBorder="1"/>
    <xf numFmtId="0" fontId="3" fillId="3" borderId="14" xfId="0" applyFont="1" applyFill="1" applyBorder="1"/>
    <xf numFmtId="2" fontId="25" fillId="3" borderId="0" xfId="0" applyNumberFormat="1" applyFont="1" applyFill="1" applyAlignment="1">
      <alignment horizontal="center"/>
    </xf>
    <xf numFmtId="0" fontId="16" fillId="3" borderId="14" xfId="0" applyFont="1" applyFill="1" applyBorder="1" applyAlignment="1">
      <alignment horizontal="left"/>
    </xf>
    <xf numFmtId="0" fontId="3" fillId="3" borderId="14" xfId="0" applyFont="1" applyFill="1" applyBorder="1" applyAlignment="1">
      <alignment horizontal="left"/>
    </xf>
    <xf numFmtId="164" fontId="3" fillId="3" borderId="14" xfId="0" applyNumberFormat="1" applyFont="1" applyFill="1" applyBorder="1"/>
    <xf numFmtId="1" fontId="7" fillId="3" borderId="18" xfId="0" applyNumberFormat="1" applyFont="1" applyFill="1" applyBorder="1" applyAlignment="1">
      <alignment horizontal="left" indent="1"/>
    </xf>
    <xf numFmtId="0" fontId="24" fillId="3" borderId="34" xfId="1" applyFont="1" applyFill="1" applyBorder="1" applyAlignment="1">
      <alignment horizontal="left"/>
    </xf>
    <xf numFmtId="0" fontId="3" fillId="3" borderId="34" xfId="0" applyFont="1" applyFill="1" applyBorder="1" applyAlignment="1">
      <alignment horizontal="left"/>
    </xf>
    <xf numFmtId="0" fontId="11" fillId="3" borderId="34" xfId="0" applyFont="1" applyFill="1" applyBorder="1"/>
    <xf numFmtId="1" fontId="3" fillId="3" borderId="34" xfId="0" applyNumberFormat="1" applyFont="1" applyFill="1" applyBorder="1"/>
    <xf numFmtId="164" fontId="3" fillId="3" borderId="34" xfId="0" applyNumberFormat="1" applyFont="1" applyFill="1" applyBorder="1"/>
    <xf numFmtId="0" fontId="24" fillId="3" borderId="7" xfId="1" applyFont="1" applyFill="1" applyBorder="1" applyAlignment="1">
      <alignment horizontal="left"/>
    </xf>
    <xf numFmtId="0" fontId="3" fillId="3" borderId="7" xfId="0" applyFont="1" applyFill="1" applyBorder="1" applyAlignment="1">
      <alignment horizontal="left"/>
    </xf>
    <xf numFmtId="0" fontId="11" fillId="3" borderId="7" xfId="0" applyFont="1" applyFill="1" applyBorder="1"/>
    <xf numFmtId="1" fontId="3" fillId="3" borderId="7" xfId="0" applyNumberFormat="1" applyFont="1" applyFill="1" applyBorder="1"/>
    <xf numFmtId="164" fontId="3" fillId="3" borderId="7" xfId="0" applyNumberFormat="1" applyFont="1" applyFill="1" applyBorder="1"/>
    <xf numFmtId="0" fontId="24" fillId="3" borderId="37" xfId="1" applyFont="1" applyFill="1" applyBorder="1" applyAlignment="1">
      <alignment horizontal="left"/>
    </xf>
    <xf numFmtId="1" fontId="3" fillId="3" borderId="36" xfId="0" applyNumberFormat="1" applyFont="1" applyFill="1" applyBorder="1"/>
    <xf numFmtId="0" fontId="8" fillId="0" borderId="14" xfId="0" applyFont="1" applyBorder="1"/>
    <xf numFmtId="0" fontId="3" fillId="3" borderId="0" xfId="0" applyFont="1" applyFill="1" applyAlignment="1">
      <alignment horizontal="left" vertical="top" wrapText="1" indent="2"/>
    </xf>
    <xf numFmtId="0" fontId="0" fillId="0" borderId="0" xfId="0" applyAlignment="1">
      <alignment horizontal="right"/>
    </xf>
    <xf numFmtId="2" fontId="0" fillId="0" borderId="0" xfId="0" applyNumberFormat="1" applyAlignment="1">
      <alignment horizontal="right"/>
    </xf>
    <xf numFmtId="0" fontId="0" fillId="0" borderId="0" xfId="0" applyAlignment="1">
      <alignment wrapText="1"/>
    </xf>
    <xf numFmtId="0" fontId="0" fillId="3" borderId="0" xfId="0" applyFill="1" applyAlignment="1">
      <alignment horizontal="right"/>
    </xf>
    <xf numFmtId="2" fontId="0" fillId="3" borderId="0" xfId="0" applyNumberFormat="1" applyFill="1" applyAlignment="1">
      <alignment horizontal="right"/>
    </xf>
    <xf numFmtId="0" fontId="0" fillId="3" borderId="0" xfId="0" applyFill="1" applyAlignment="1">
      <alignment wrapText="1"/>
    </xf>
    <xf numFmtId="0" fontId="10" fillId="6" borderId="0" xfId="0" applyFont="1" applyFill="1" applyAlignment="1">
      <alignment horizontal="left"/>
    </xf>
    <xf numFmtId="0" fontId="0" fillId="3" borderId="40" xfId="0" applyFill="1" applyBorder="1"/>
    <xf numFmtId="0" fontId="0" fillId="3" borderId="0" xfId="0" applyFill="1" applyAlignment="1">
      <alignment horizontal="left"/>
    </xf>
    <xf numFmtId="0" fontId="0" fillId="3" borderId="41" xfId="0" applyFill="1" applyBorder="1" applyAlignment="1">
      <alignment horizontal="right"/>
    </xf>
    <xf numFmtId="9" fontId="0" fillId="3" borderId="0" xfId="2" applyFont="1" applyFill="1" applyBorder="1" applyAlignment="1">
      <alignment horizontal="right"/>
    </xf>
    <xf numFmtId="9" fontId="0" fillId="3" borderId="41" xfId="2" applyFont="1" applyFill="1" applyBorder="1" applyAlignment="1">
      <alignment horizontal="right"/>
    </xf>
    <xf numFmtId="0" fontId="0" fillId="3" borderId="42" xfId="0" applyFill="1" applyBorder="1"/>
    <xf numFmtId="0" fontId="0" fillId="3" borderId="3" xfId="0" applyFill="1" applyBorder="1"/>
    <xf numFmtId="0" fontId="0" fillId="3" borderId="3" xfId="0" applyFill="1" applyBorder="1" applyAlignment="1">
      <alignment horizontal="right"/>
    </xf>
    <xf numFmtId="2" fontId="0" fillId="3" borderId="3" xfId="0" applyNumberFormat="1" applyFill="1" applyBorder="1" applyAlignment="1">
      <alignment horizontal="right"/>
    </xf>
    <xf numFmtId="0" fontId="0" fillId="3" borderId="43" xfId="0" applyFill="1" applyBorder="1" applyAlignment="1">
      <alignment horizontal="right"/>
    </xf>
    <xf numFmtId="0" fontId="0" fillId="3" borderId="38" xfId="0" applyFill="1" applyBorder="1"/>
    <xf numFmtId="0" fontId="0" fillId="3" borderId="40" xfId="0" applyFill="1" applyBorder="1" applyAlignment="1">
      <alignment wrapText="1"/>
    </xf>
    <xf numFmtId="2" fontId="1" fillId="4" borderId="44" xfId="0" applyNumberFormat="1" applyFont="1" applyFill="1" applyBorder="1" applyAlignment="1">
      <alignment horizontal="right" wrapText="1"/>
    </xf>
    <xf numFmtId="0" fontId="0" fillId="3" borderId="41" xfId="0" applyFill="1" applyBorder="1" applyAlignment="1">
      <alignment horizontal="right" wrapText="1"/>
    </xf>
    <xf numFmtId="0" fontId="0" fillId="3" borderId="9" xfId="0" applyFill="1" applyBorder="1"/>
    <xf numFmtId="0" fontId="0" fillId="3" borderId="9" xfId="0" applyFill="1" applyBorder="1" applyAlignment="1">
      <alignment horizontal="right"/>
    </xf>
    <xf numFmtId="2" fontId="0" fillId="3" borderId="9" xfId="0" applyNumberFormat="1" applyFill="1" applyBorder="1" applyAlignment="1">
      <alignment horizontal="right"/>
    </xf>
    <xf numFmtId="0" fontId="0" fillId="3" borderId="39" xfId="0" applyFill="1" applyBorder="1" applyAlignment="1">
      <alignment horizontal="right"/>
    </xf>
    <xf numFmtId="0" fontId="10" fillId="6" borderId="9" xfId="0" applyFont="1" applyFill="1" applyBorder="1" applyAlignment="1">
      <alignment horizontal="left"/>
    </xf>
    <xf numFmtId="0" fontId="0" fillId="3" borderId="45" xfId="0" applyFill="1" applyBorder="1" applyAlignment="1">
      <alignment horizontal="left"/>
    </xf>
    <xf numFmtId="0" fontId="0" fillId="3" borderId="45" xfId="0" applyFill="1" applyBorder="1" applyAlignment="1">
      <alignment horizontal="right"/>
    </xf>
    <xf numFmtId="2" fontId="0" fillId="3" borderId="45" xfId="0" applyNumberFormat="1" applyFill="1" applyBorder="1" applyAlignment="1">
      <alignment horizontal="right"/>
    </xf>
    <xf numFmtId="9" fontId="0" fillId="3" borderId="45" xfId="2" applyFont="1" applyFill="1" applyBorder="1" applyAlignment="1">
      <alignment horizontal="right"/>
    </xf>
    <xf numFmtId="0" fontId="2" fillId="6" borderId="0" xfId="0" applyFont="1" applyFill="1" applyAlignment="1">
      <alignment horizontal="left"/>
    </xf>
    <xf numFmtId="2" fontId="4" fillId="3" borderId="0" xfId="0" applyNumberFormat="1" applyFont="1" applyFill="1" applyAlignment="1">
      <alignment horizontal="center"/>
    </xf>
    <xf numFmtId="0" fontId="2" fillId="6" borderId="23" xfId="0" applyFont="1" applyFill="1" applyBorder="1" applyAlignment="1">
      <alignment horizontal="left"/>
    </xf>
    <xf numFmtId="2" fontId="2" fillId="6" borderId="23" xfId="0" applyNumberFormat="1" applyFont="1" applyFill="1" applyBorder="1" applyAlignment="1">
      <alignment horizontal="right"/>
    </xf>
    <xf numFmtId="2" fontId="4" fillId="3" borderId="46" xfId="0" applyNumberFormat="1" applyFont="1" applyFill="1" applyBorder="1" applyAlignment="1">
      <alignment horizontal="center"/>
    </xf>
    <xf numFmtId="2" fontId="25" fillId="3" borderId="3" xfId="0" applyNumberFormat="1" applyFont="1" applyFill="1" applyBorder="1" applyAlignment="1">
      <alignment horizontal="left"/>
    </xf>
    <xf numFmtId="2" fontId="30" fillId="3" borderId="32" xfId="0" applyNumberFormat="1" applyFont="1" applyFill="1" applyBorder="1" applyAlignment="1">
      <alignment horizontal="left"/>
    </xf>
    <xf numFmtId="2" fontId="4" fillId="3" borderId="32" xfId="0" applyNumberFormat="1" applyFont="1" applyFill="1" applyBorder="1" applyAlignment="1">
      <alignment horizontal="center"/>
    </xf>
    <xf numFmtId="1" fontId="2" fillId="6" borderId="17" xfId="0" applyNumberFormat="1" applyFont="1" applyFill="1" applyBorder="1" applyAlignment="1">
      <alignment horizontal="right"/>
    </xf>
    <xf numFmtId="1" fontId="2" fillId="6" borderId="1" xfId="0" applyNumberFormat="1" applyFont="1" applyFill="1" applyBorder="1" applyAlignment="1">
      <alignment horizontal="right"/>
    </xf>
    <xf numFmtId="0" fontId="1" fillId="6" borderId="2" xfId="0" applyFont="1" applyFill="1" applyBorder="1" applyAlignment="1">
      <alignment horizontal="left" wrapText="1"/>
    </xf>
    <xf numFmtId="0" fontId="1" fillId="6" borderId="21" xfId="0" applyFont="1" applyFill="1" applyBorder="1" applyAlignment="1">
      <alignment horizontal="left" wrapText="1"/>
    </xf>
    <xf numFmtId="2" fontId="1" fillId="6" borderId="22" xfId="0" applyNumberFormat="1" applyFont="1" applyFill="1" applyBorder="1" applyAlignment="1">
      <alignment horizontal="right" wrapText="1"/>
    </xf>
    <xf numFmtId="2" fontId="1" fillId="6" borderId="2" xfId="0" applyNumberFormat="1" applyFont="1" applyFill="1" applyBorder="1" applyAlignment="1">
      <alignment horizontal="right" wrapText="1"/>
    </xf>
    <xf numFmtId="2" fontId="1" fillId="6" borderId="21" xfId="0" applyNumberFormat="1" applyFont="1" applyFill="1" applyBorder="1" applyAlignment="1">
      <alignment horizontal="right" wrapText="1"/>
    </xf>
    <xf numFmtId="2" fontId="5" fillId="6" borderId="2" xfId="0" applyNumberFormat="1" applyFont="1" applyFill="1" applyBorder="1" applyAlignment="1">
      <alignment horizontal="right" wrapText="1"/>
    </xf>
    <xf numFmtId="0" fontId="17" fillId="6" borderId="13" xfId="0" applyFont="1" applyFill="1" applyBorder="1" applyAlignment="1">
      <alignment horizontal="left" wrapText="1"/>
    </xf>
    <xf numFmtId="2" fontId="17" fillId="6" borderId="13" xfId="0" applyNumberFormat="1" applyFont="1" applyFill="1" applyBorder="1" applyAlignment="1">
      <alignment horizontal="right" wrapText="1"/>
    </xf>
    <xf numFmtId="0" fontId="2" fillId="6" borderId="17" xfId="0" applyFont="1" applyFill="1" applyBorder="1" applyAlignment="1">
      <alignment horizontal="right"/>
    </xf>
    <xf numFmtId="2" fontId="2" fillId="6" borderId="1" xfId="0" applyNumberFormat="1" applyFont="1" applyFill="1" applyBorder="1" applyAlignment="1">
      <alignment horizontal="right" wrapText="1"/>
    </xf>
    <xf numFmtId="2" fontId="3" fillId="6" borderId="0" xfId="0" applyNumberFormat="1" applyFont="1" applyFill="1" applyAlignment="1">
      <alignment horizontal="right"/>
    </xf>
    <xf numFmtId="2" fontId="3" fillId="6" borderId="29" xfId="0" applyNumberFormat="1" applyFont="1" applyFill="1" applyBorder="1" applyAlignment="1">
      <alignment horizontal="right"/>
    </xf>
    <xf numFmtId="1" fontId="2" fillId="6" borderId="16" xfId="0" applyNumberFormat="1" applyFont="1" applyFill="1" applyBorder="1" applyAlignment="1">
      <alignment horizontal="right"/>
    </xf>
    <xf numFmtId="0" fontId="3" fillId="7" borderId="14" xfId="0" applyFont="1" applyFill="1" applyBorder="1" applyAlignment="1">
      <alignment horizontal="left"/>
    </xf>
    <xf numFmtId="0" fontId="2" fillId="6" borderId="16" xfId="0" applyFont="1" applyFill="1" applyBorder="1" applyAlignment="1">
      <alignment horizontal="right"/>
    </xf>
    <xf numFmtId="0" fontId="1" fillId="6" borderId="2" xfId="0" applyFont="1" applyFill="1" applyBorder="1" applyAlignment="1">
      <alignment horizontal="right" wrapText="1"/>
    </xf>
    <xf numFmtId="0" fontId="17" fillId="6" borderId="13" xfId="0" applyFont="1" applyFill="1" applyBorder="1" applyAlignment="1">
      <alignment horizontal="right" wrapText="1"/>
    </xf>
    <xf numFmtId="2" fontId="2" fillId="6" borderId="25" xfId="0" applyNumberFormat="1" applyFont="1" applyFill="1" applyBorder="1" applyAlignment="1">
      <alignment horizontal="right"/>
    </xf>
    <xf numFmtId="0" fontId="2" fillId="3" borderId="0" xfId="0" applyFont="1" applyFill="1" applyAlignment="1">
      <alignment horizontal="right"/>
    </xf>
    <xf numFmtId="1" fontId="2" fillId="6" borderId="46" xfId="0" applyNumberFormat="1" applyFont="1" applyFill="1" applyBorder="1" applyAlignment="1">
      <alignment horizontal="right"/>
    </xf>
    <xf numFmtId="1" fontId="2" fillId="6" borderId="0" xfId="0" applyNumberFormat="1" applyFont="1" applyFill="1" applyAlignment="1">
      <alignment horizontal="right"/>
    </xf>
    <xf numFmtId="0" fontId="13" fillId="6" borderId="0" xfId="0" applyFont="1" applyFill="1" applyAlignment="1">
      <alignment horizontal="right" wrapText="1"/>
    </xf>
    <xf numFmtId="2" fontId="5" fillId="6" borderId="44" xfId="0" applyNumberFormat="1" applyFont="1" applyFill="1" applyBorder="1" applyAlignment="1">
      <alignment horizontal="right" wrapText="1"/>
    </xf>
    <xf numFmtId="0" fontId="3" fillId="6" borderId="0" xfId="0" applyFont="1" applyFill="1" applyAlignment="1">
      <alignment horizontal="right"/>
    </xf>
    <xf numFmtId="0" fontId="31" fillId="2" borderId="14" xfId="0" applyFont="1" applyFill="1" applyBorder="1" applyAlignment="1">
      <alignment horizontal="center"/>
    </xf>
    <xf numFmtId="0" fontId="1" fillId="6" borderId="22" xfId="0" applyFont="1" applyFill="1" applyBorder="1" applyAlignment="1">
      <alignment horizontal="left" wrapText="1"/>
    </xf>
    <xf numFmtId="164" fontId="1" fillId="6" borderId="21" xfId="0" applyNumberFormat="1" applyFont="1" applyFill="1" applyBorder="1" applyAlignment="1">
      <alignment horizontal="right" wrapText="1"/>
    </xf>
    <xf numFmtId="164" fontId="17" fillId="6" borderId="0" xfId="0" applyNumberFormat="1" applyFont="1" applyFill="1" applyAlignment="1">
      <alignment horizontal="left" wrapText="1"/>
    </xf>
    <xf numFmtId="0" fontId="17" fillId="6" borderId="35" xfId="0" applyFont="1" applyFill="1" applyBorder="1" applyAlignment="1">
      <alignment horizontal="right" wrapText="1"/>
    </xf>
    <xf numFmtId="0" fontId="17" fillId="6" borderId="35" xfId="0" applyFont="1" applyFill="1" applyBorder="1" applyAlignment="1">
      <alignment horizontal="left" wrapText="1"/>
    </xf>
    <xf numFmtId="164" fontId="17" fillId="6" borderId="35" xfId="0" applyNumberFormat="1" applyFont="1" applyFill="1" applyBorder="1" applyAlignment="1">
      <alignment horizontal="left" wrapText="1"/>
    </xf>
    <xf numFmtId="164" fontId="17" fillId="6" borderId="35" xfId="0" applyNumberFormat="1" applyFont="1" applyFill="1" applyBorder="1" applyAlignment="1">
      <alignment horizontal="right" wrapText="1"/>
    </xf>
    <xf numFmtId="164" fontId="3" fillId="7" borderId="14" xfId="0" applyNumberFormat="1" applyFont="1" applyFill="1" applyBorder="1" applyAlignment="1">
      <alignment horizontal="right"/>
    </xf>
    <xf numFmtId="164" fontId="3" fillId="7" borderId="0" xfId="0" applyNumberFormat="1" applyFont="1" applyFill="1" applyAlignment="1">
      <alignment horizontal="right"/>
    </xf>
    <xf numFmtId="164" fontId="2" fillId="6" borderId="1" xfId="0" applyNumberFormat="1" applyFont="1" applyFill="1" applyBorder="1" applyAlignment="1">
      <alignment horizontal="left"/>
    </xf>
    <xf numFmtId="0" fontId="11" fillId="2" borderId="14" xfId="0" applyFont="1" applyFill="1" applyBorder="1" applyAlignment="1">
      <alignment horizontal="left"/>
    </xf>
    <xf numFmtId="0" fontId="17" fillId="6" borderId="0" xfId="0" applyFont="1" applyFill="1" applyAlignment="1">
      <alignment horizontal="left" wrapText="1"/>
    </xf>
    <xf numFmtId="0" fontId="2" fillId="6" borderId="17" xfId="0" applyFont="1" applyFill="1" applyBorder="1" applyAlignment="1">
      <alignment horizontal="left"/>
    </xf>
    <xf numFmtId="0" fontId="5" fillId="3" borderId="4" xfId="0" applyFont="1" applyFill="1" applyBorder="1" applyAlignment="1">
      <alignment horizontal="left" wrapText="1"/>
    </xf>
    <xf numFmtId="0" fontId="5" fillId="3" borderId="3" xfId="0" applyFont="1" applyFill="1" applyBorder="1" applyAlignment="1">
      <alignment horizontal="left" wrapText="1"/>
    </xf>
    <xf numFmtId="0" fontId="20" fillId="3" borderId="0" xfId="0" applyFont="1" applyFill="1" applyAlignment="1">
      <alignment vertical="top"/>
    </xf>
    <xf numFmtId="164" fontId="3" fillId="3" borderId="0" xfId="0" applyNumberFormat="1" applyFont="1" applyFill="1" applyAlignment="1">
      <alignment horizontal="center" vertical="top" wrapText="1"/>
    </xf>
    <xf numFmtId="164" fontId="20" fillId="3" borderId="24" xfId="0" applyNumberFormat="1" applyFont="1" applyFill="1" applyBorder="1" applyAlignment="1">
      <alignment horizontal="right" vertical="top" wrapText="1"/>
    </xf>
    <xf numFmtId="49" fontId="3" fillId="3" borderId="24" xfId="0" applyNumberFormat="1" applyFont="1" applyFill="1" applyBorder="1" applyAlignment="1">
      <alignment horizontal="left" vertical="top" wrapText="1"/>
    </xf>
    <xf numFmtId="49" fontId="14" fillId="3" borderId="0" xfId="0" applyNumberFormat="1" applyFont="1" applyFill="1" applyAlignment="1">
      <alignment vertical="top"/>
    </xf>
    <xf numFmtId="0" fontId="14" fillId="3" borderId="0" xfId="0" applyFont="1" applyFill="1" applyAlignment="1">
      <alignment vertical="top"/>
    </xf>
    <xf numFmtId="0" fontId="14" fillId="3" borderId="0" xfId="0" applyFont="1" applyFill="1" applyAlignment="1">
      <alignment vertical="top" wrapText="1"/>
    </xf>
    <xf numFmtId="0" fontId="14" fillId="3" borderId="0" xfId="0" applyFont="1" applyFill="1" applyAlignment="1">
      <alignment horizontal="center" vertical="top" wrapText="1"/>
    </xf>
    <xf numFmtId="0" fontId="14" fillId="3" borderId="0" xfId="0" applyFont="1" applyFill="1" applyAlignment="1">
      <alignment horizontal="center" vertical="top"/>
    </xf>
    <xf numFmtId="0" fontId="20" fillId="3" borderId="24" xfId="0" applyFont="1" applyFill="1" applyBorder="1" applyAlignment="1">
      <alignment horizontal="left" vertical="top"/>
    </xf>
    <xf numFmtId="0" fontId="20" fillId="3" borderId="0" xfId="0" applyFont="1" applyFill="1" applyAlignment="1">
      <alignment horizontal="left" vertical="top"/>
    </xf>
    <xf numFmtId="0" fontId="0" fillId="3" borderId="0" xfId="0" applyFill="1" applyAlignment="1">
      <alignment horizontal="center" vertical="top" wrapText="1"/>
    </xf>
    <xf numFmtId="0" fontId="0" fillId="3" borderId="0" xfId="0" applyFill="1" applyAlignment="1">
      <alignment horizontal="center" vertical="top"/>
    </xf>
    <xf numFmtId="164" fontId="14" fillId="3" borderId="24" xfId="0" applyNumberFormat="1" applyFont="1" applyFill="1" applyBorder="1" applyAlignment="1">
      <alignment horizontal="right" vertical="top"/>
    </xf>
    <xf numFmtId="165" fontId="0" fillId="3" borderId="0" xfId="0" applyNumberFormat="1" applyFill="1" applyAlignment="1">
      <alignment horizontal="right" vertical="top" wrapText="1"/>
    </xf>
    <xf numFmtId="165" fontId="3" fillId="3" borderId="24" xfId="0" applyNumberFormat="1" applyFont="1" applyFill="1" applyBorder="1" applyAlignment="1">
      <alignment horizontal="right" vertical="top" wrapText="1"/>
    </xf>
    <xf numFmtId="165" fontId="14" fillId="3" borderId="0" xfId="0" applyNumberFormat="1" applyFont="1" applyFill="1" applyAlignment="1">
      <alignment horizontal="right" vertical="top" wrapText="1"/>
    </xf>
    <xf numFmtId="0" fontId="11" fillId="6" borderId="29" xfId="0" applyFont="1" applyFill="1" applyBorder="1" applyAlignment="1">
      <alignment horizontal="right"/>
    </xf>
    <xf numFmtId="165" fontId="1" fillId="6" borderId="2" xfId="0" applyNumberFormat="1" applyFont="1" applyFill="1" applyBorder="1" applyAlignment="1">
      <alignment horizontal="right" wrapText="1"/>
    </xf>
    <xf numFmtId="165" fontId="2" fillId="6" borderId="1" xfId="0" applyNumberFormat="1" applyFont="1" applyFill="1" applyBorder="1" applyAlignment="1">
      <alignment horizontal="right"/>
    </xf>
    <xf numFmtId="165" fontId="2" fillId="3" borderId="0" xfId="0" applyNumberFormat="1" applyFont="1" applyFill="1" applyAlignment="1">
      <alignment horizontal="right"/>
    </xf>
    <xf numFmtId="165" fontId="11" fillId="3" borderId="35" xfId="0" applyNumberFormat="1" applyFont="1" applyFill="1" applyBorder="1" applyAlignment="1">
      <alignment horizontal="right"/>
    </xf>
    <xf numFmtId="0" fontId="13" fillId="6" borderId="35" xfId="0" applyFont="1" applyFill="1" applyBorder="1" applyAlignment="1">
      <alignment horizontal="right" wrapText="1"/>
    </xf>
    <xf numFmtId="164" fontId="3" fillId="3" borderId="24" xfId="0" applyNumberFormat="1" applyFont="1" applyFill="1" applyBorder="1" applyAlignment="1">
      <alignment horizontal="center" vertical="top" wrapText="1"/>
    </xf>
    <xf numFmtId="2" fontId="5" fillId="6" borderId="47" xfId="0" applyNumberFormat="1" applyFont="1" applyFill="1" applyBorder="1" applyAlignment="1">
      <alignment horizontal="right" wrapText="1"/>
    </xf>
    <xf numFmtId="2" fontId="17" fillId="6" borderId="48" xfId="0" applyNumberFormat="1" applyFont="1" applyFill="1" applyBorder="1" applyAlignment="1">
      <alignment horizontal="right" wrapText="1"/>
    </xf>
    <xf numFmtId="0" fontId="0" fillId="0" borderId="48" xfId="0" applyBorder="1"/>
    <xf numFmtId="0" fontId="3" fillId="3" borderId="31" xfId="0" applyFont="1" applyFill="1" applyBorder="1"/>
    <xf numFmtId="0" fontId="3" fillId="3" borderId="32" xfId="0" applyFont="1" applyFill="1" applyBorder="1"/>
    <xf numFmtId="0" fontId="3" fillId="3" borderId="33" xfId="0" applyFont="1" applyFill="1" applyBorder="1"/>
    <xf numFmtId="0" fontId="3" fillId="3" borderId="31" xfId="1" applyFont="1" applyFill="1" applyBorder="1" applyAlignment="1">
      <alignment horizontal="left" wrapText="1"/>
    </xf>
    <xf numFmtId="0" fontId="3" fillId="3" borderId="32" xfId="1" applyFont="1" applyFill="1" applyBorder="1" applyAlignment="1">
      <alignment horizontal="left"/>
    </xf>
    <xf numFmtId="0" fontId="3" fillId="3" borderId="33" xfId="1" applyFont="1" applyFill="1" applyBorder="1" applyAlignment="1">
      <alignment horizontal="left"/>
    </xf>
    <xf numFmtId="0" fontId="3" fillId="3" borderId="31" xfId="1" applyFont="1" applyFill="1" applyBorder="1" applyAlignment="1">
      <alignment horizontal="left"/>
    </xf>
    <xf numFmtId="0" fontId="4" fillId="3" borderId="26" xfId="0" applyFont="1" applyFill="1" applyBorder="1" applyAlignment="1">
      <alignment horizontal="center" wrapText="1"/>
    </xf>
    <xf numFmtId="0" fontId="4" fillId="3" borderId="27" xfId="0" applyFont="1" applyFill="1" applyBorder="1" applyAlignment="1">
      <alignment horizontal="center" wrapText="1"/>
    </xf>
    <xf numFmtId="0" fontId="8" fillId="3" borderId="19" xfId="0" applyFont="1" applyFill="1" applyBorder="1" applyAlignment="1">
      <alignment horizontal="left"/>
    </xf>
    <xf numFmtId="0" fontId="8" fillId="3" borderId="20" xfId="0" applyFont="1" applyFill="1" applyBorder="1" applyAlignment="1">
      <alignment horizontal="left"/>
    </xf>
    <xf numFmtId="0" fontId="8" fillId="3" borderId="36" xfId="0" applyFont="1" applyFill="1" applyBorder="1" applyAlignment="1">
      <alignment horizontal="left"/>
    </xf>
    <xf numFmtId="0" fontId="8" fillId="3" borderId="19" xfId="0" applyFont="1" applyFill="1" applyBorder="1" applyAlignment="1">
      <alignment horizontal="left" wrapText="1"/>
    </xf>
    <xf numFmtId="0" fontId="8" fillId="3" borderId="20" xfId="0" applyFont="1" applyFill="1" applyBorder="1" applyAlignment="1">
      <alignment horizontal="left" wrapText="1"/>
    </xf>
    <xf numFmtId="0" fontId="8" fillId="3" borderId="36" xfId="0" applyFont="1" applyFill="1" applyBorder="1" applyAlignment="1">
      <alignment horizontal="left" wrapText="1"/>
    </xf>
    <xf numFmtId="0" fontId="7" fillId="3" borderId="0" xfId="0" applyFont="1" applyFill="1" applyAlignment="1">
      <alignment horizontal="left" wrapText="1"/>
    </xf>
    <xf numFmtId="0" fontId="7" fillId="3" borderId="5" xfId="0" applyFont="1" applyFill="1" applyBorder="1" applyAlignment="1">
      <alignment horizontal="left" wrapText="1"/>
    </xf>
    <xf numFmtId="0" fontId="7" fillId="3" borderId="37" xfId="1" applyFont="1" applyFill="1" applyBorder="1" applyAlignment="1">
      <alignment horizontal="left" wrapText="1"/>
    </xf>
    <xf numFmtId="0" fontId="7" fillId="3" borderId="0" xfId="1" applyFont="1" applyFill="1" applyBorder="1" applyAlignment="1">
      <alignment horizontal="left" wrapText="1"/>
    </xf>
    <xf numFmtId="0" fontId="7" fillId="3" borderId="5" xfId="1" applyFont="1" applyFill="1" applyBorder="1" applyAlignment="1">
      <alignment horizontal="left" wrapText="1"/>
    </xf>
    <xf numFmtId="0" fontId="7" fillId="3" borderId="19" xfId="0" applyFont="1" applyFill="1" applyBorder="1" applyAlignment="1">
      <alignment horizontal="left" wrapText="1"/>
    </xf>
    <xf numFmtId="0" fontId="7" fillId="3" borderId="20" xfId="0" applyFont="1" applyFill="1" applyBorder="1" applyAlignment="1">
      <alignment horizontal="left" wrapText="1"/>
    </xf>
    <xf numFmtId="0" fontId="7" fillId="3" borderId="36" xfId="0" applyFont="1" applyFill="1" applyBorder="1" applyAlignment="1">
      <alignment horizontal="left" wrapText="1"/>
    </xf>
    <xf numFmtId="0" fontId="7" fillId="3" borderId="0" xfId="0" applyFont="1" applyFill="1" applyAlignment="1">
      <alignment horizontal="left"/>
    </xf>
    <xf numFmtId="0" fontId="7" fillId="3" borderId="5" xfId="0" applyFont="1" applyFill="1" applyBorder="1" applyAlignment="1">
      <alignment horizontal="left"/>
    </xf>
    <xf numFmtId="164" fontId="3" fillId="3" borderId="24" xfId="0" applyNumberFormat="1" applyFont="1" applyFill="1" applyBorder="1" applyAlignment="1">
      <alignment horizontal="center" vertical="top" wrapText="1"/>
    </xf>
    <xf numFmtId="0" fontId="2" fillId="5" borderId="0" xfId="0" applyFont="1" applyFill="1" applyAlignment="1">
      <alignment horizontal="left" vertical="top" wrapText="1"/>
    </xf>
    <xf numFmtId="0" fontId="21" fillId="5" borderId="0" xfId="0" applyFont="1" applyFill="1" applyAlignment="1">
      <alignment horizontal="center" vertical="center" wrapText="1"/>
    </xf>
    <xf numFmtId="0" fontId="4" fillId="3" borderId="3" xfId="0" applyFont="1" applyFill="1" applyBorder="1" applyAlignment="1">
      <alignment horizontal="center" vertical="top" wrapText="1"/>
    </xf>
    <xf numFmtId="0" fontId="4" fillId="3" borderId="4" xfId="0" applyFont="1" applyFill="1" applyBorder="1" applyAlignment="1">
      <alignment horizontal="center" vertical="top" wrapText="1"/>
    </xf>
    <xf numFmtId="164" fontId="4" fillId="3" borderId="6" xfId="0" applyNumberFormat="1" applyFont="1" applyFill="1" applyBorder="1" applyAlignment="1">
      <alignment horizontal="center" vertical="top" wrapText="1"/>
    </xf>
    <xf numFmtId="164" fontId="4" fillId="3" borderId="3" xfId="0" applyNumberFormat="1" applyFont="1" applyFill="1" applyBorder="1" applyAlignment="1">
      <alignment horizontal="center" vertical="top" wrapText="1"/>
    </xf>
    <xf numFmtId="164" fontId="4" fillId="3" borderId="4" xfId="0" applyNumberFormat="1" applyFont="1" applyFill="1" applyBorder="1" applyAlignment="1">
      <alignment horizontal="center" vertical="top" wrapText="1"/>
    </xf>
    <xf numFmtId="0" fontId="4" fillId="3" borderId="6" xfId="0" applyFont="1" applyFill="1" applyBorder="1" applyAlignment="1">
      <alignment horizontal="center" vertical="top" wrapText="1"/>
    </xf>
    <xf numFmtId="0" fontId="4" fillId="3" borderId="8" xfId="0" applyFont="1" applyFill="1" applyBorder="1" applyAlignment="1">
      <alignment horizontal="center" vertical="top" wrapText="1"/>
    </xf>
    <xf numFmtId="164" fontId="6" fillId="3" borderId="10" xfId="0" applyNumberFormat="1" applyFont="1" applyFill="1" applyBorder="1" applyAlignment="1">
      <alignment horizontal="left" vertical="top" wrapText="1"/>
    </xf>
    <xf numFmtId="164" fontId="6" fillId="3" borderId="9" xfId="0" applyNumberFormat="1" applyFont="1" applyFill="1" applyBorder="1" applyAlignment="1">
      <alignment horizontal="left" vertical="top" wrapText="1"/>
    </xf>
    <xf numFmtId="164" fontId="6" fillId="3" borderId="11" xfId="0" applyNumberFormat="1" applyFont="1" applyFill="1" applyBorder="1" applyAlignment="1">
      <alignment horizontal="left" vertical="top" wrapText="1"/>
    </xf>
    <xf numFmtId="0" fontId="5" fillId="3" borderId="8" xfId="0" applyFont="1" applyFill="1" applyBorder="1" applyAlignment="1">
      <alignment horizontal="center" wrapText="1"/>
    </xf>
    <xf numFmtId="0" fontId="5" fillId="3" borderId="30" xfId="0" applyFont="1" applyFill="1" applyBorder="1" applyAlignment="1">
      <alignment horizontal="center" wrapText="1"/>
    </xf>
    <xf numFmtId="0" fontId="5" fillId="3" borderId="3" xfId="0" applyFont="1" applyFill="1" applyBorder="1" applyAlignment="1">
      <alignment horizontal="center" wrapText="1"/>
    </xf>
    <xf numFmtId="0" fontId="5" fillId="3" borderId="4" xfId="0" applyFont="1" applyFill="1" applyBorder="1" applyAlignment="1">
      <alignment horizontal="center" wrapText="1"/>
    </xf>
    <xf numFmtId="0" fontId="6" fillId="3" borderId="9" xfId="0" applyFont="1" applyFill="1" applyBorder="1" applyAlignment="1">
      <alignment horizontal="left" vertical="top" wrapText="1"/>
    </xf>
    <xf numFmtId="0" fontId="8" fillId="3" borderId="3" xfId="0" applyFont="1" applyFill="1" applyBorder="1" applyAlignment="1">
      <alignment horizontal="left" vertical="top" wrapText="1"/>
    </xf>
    <xf numFmtId="0" fontId="3" fillId="3" borderId="3" xfId="0" applyFont="1" applyFill="1" applyBorder="1" applyAlignment="1">
      <alignment horizontal="left" vertical="top" wrapText="1"/>
    </xf>
    <xf numFmtId="0" fontId="3" fillId="3" borderId="0" xfId="0" applyFont="1" applyFill="1" applyAlignment="1">
      <alignment horizontal="left" vertical="top" wrapText="1"/>
    </xf>
    <xf numFmtId="0" fontId="26" fillId="3" borderId="0" xfId="1" applyFont="1" applyFill="1" applyBorder="1" applyAlignment="1">
      <alignment horizontal="left" vertical="top" wrapText="1"/>
    </xf>
    <xf numFmtId="0" fontId="25" fillId="8" borderId="30" xfId="0" applyFont="1" applyFill="1" applyBorder="1" applyAlignment="1">
      <alignment horizontal="center" vertical="top" wrapText="1"/>
    </xf>
    <xf numFmtId="0" fontId="25" fillId="8" borderId="3" xfId="0" applyFont="1" applyFill="1" applyBorder="1" applyAlignment="1">
      <alignment horizontal="center" vertical="top" wrapText="1"/>
    </xf>
  </cellXfs>
  <cellStyles count="3">
    <cellStyle name="Hyperlink" xfId="1" builtinId="8"/>
    <cellStyle name="Normal" xfId="0" builtinId="0"/>
    <cellStyle name="Percent" xfId="2" builtinId="5"/>
  </cellStyles>
  <dxfs count="324">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color rgb="FF9C0006"/>
      </font>
      <fill>
        <patternFill>
          <bgColor rgb="FFFFC7CE"/>
        </patternFill>
      </fill>
    </dxf>
    <dxf>
      <font>
        <color theme="1" tint="0.499984740745262"/>
      </font>
    </dxf>
    <dxf>
      <border>
        <left/>
        <vertical/>
        <horizontal/>
      </border>
    </dxf>
    <dxf>
      <font>
        <color theme="0"/>
      </font>
      <border>
        <vertical/>
        <horizontal/>
      </border>
    </dxf>
    <dxf>
      <border>
        <left style="thin">
          <color theme="0"/>
        </left>
        <vertical/>
        <horizontal/>
      </border>
    </dxf>
    <dxf>
      <font>
        <color theme="0"/>
      </font>
      <border>
        <vertical/>
        <horizontal/>
      </border>
    </dxf>
    <dxf>
      <border>
        <left/>
        <vertical/>
        <horizontal/>
      </border>
    </dxf>
    <dxf>
      <border>
        <left style="thin">
          <color theme="0"/>
        </left>
        <vertical/>
        <horizontal/>
      </border>
    </dxf>
    <dxf>
      <font>
        <color theme="1" tint="0.499984740745262"/>
      </font>
    </dxf>
    <dxf>
      <font>
        <color theme="1" tint="0.499984740745262"/>
      </font>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border>
        <left/>
        <vertical/>
        <horizontal/>
      </border>
    </dxf>
    <dxf>
      <border>
        <left style="thin">
          <color theme="0"/>
        </left>
        <vertical/>
        <horizontal/>
      </border>
    </dxf>
    <dxf>
      <font>
        <color theme="0"/>
      </font>
      <border>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CAC4"/>
        </patternFill>
      </fill>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font>
        <color theme="0"/>
      </font>
      <border>
        <vertical/>
        <horizontal/>
      </border>
    </dxf>
    <dxf>
      <border>
        <left style="thin">
          <color theme="0"/>
        </left>
        <vertical/>
        <horizontal/>
      </border>
    </dxf>
    <dxf>
      <border>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border>
        <left style="thin">
          <color theme="0"/>
        </left>
        <vertical/>
        <horizontal/>
      </border>
    </dxf>
    <dxf>
      <font>
        <color theme="0"/>
      </font>
      <border>
        <vertical/>
        <horizontal/>
      </border>
    </dxf>
    <dxf>
      <border>
        <left/>
        <vertical/>
        <horizontal/>
      </border>
    </dxf>
    <dxf>
      <font>
        <color theme="1" tint="0.499984740745262"/>
      </font>
    </dxf>
    <dxf>
      <font>
        <color theme="1" tint="0.499984740745262"/>
      </font>
    </dxf>
    <dxf>
      <border>
        <left/>
        <vertical/>
        <horizontal/>
      </border>
    </dxf>
    <dxf>
      <font>
        <color theme="0"/>
      </font>
      <border>
        <vertical/>
        <horizontal/>
      </border>
    </dxf>
    <dxf>
      <border>
        <left style="thin">
          <color theme="0"/>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font>
        <color theme="0"/>
      </font>
      <border>
        <vertical/>
        <horizontal/>
      </border>
    </dxf>
    <dxf>
      <border>
        <left style="thin">
          <color theme="0"/>
        </left>
        <vertical/>
        <horizontal/>
      </border>
    </dxf>
    <dxf>
      <border>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CAC4"/>
        </patternFill>
      </fill>
    </dxf>
    <dxf>
      <border>
        <left/>
        <vertical/>
        <horizontal/>
      </border>
    </dxf>
    <dxf>
      <font>
        <color theme="0"/>
      </font>
      <border>
        <vertical/>
        <horizontal/>
      </border>
    </dxf>
    <dxf>
      <border>
        <left style="thin">
          <color theme="0"/>
        </left>
        <vertical/>
        <horizontal/>
      </border>
    </dxf>
    <dxf>
      <font>
        <color theme="1" tint="0.499984740745262"/>
      </font>
    </dxf>
    <dxf>
      <border>
        <left/>
        <vertical/>
        <horizontal/>
      </border>
    </dxf>
    <dxf>
      <font>
        <color theme="0"/>
      </font>
      <border>
        <vertical/>
        <horizontal/>
      </border>
    </dxf>
    <dxf>
      <border>
        <left style="thin">
          <color theme="0"/>
        </left>
        <vertical/>
        <horizontal/>
      </border>
    </dxf>
    <dxf>
      <border>
        <left style="thin">
          <color theme="0"/>
        </left>
        <vertical/>
        <horizontal/>
      </border>
    </dxf>
    <dxf>
      <border>
        <left/>
        <vertical/>
        <horizontal/>
      </border>
    </dxf>
    <dxf>
      <font>
        <color theme="0"/>
      </font>
      <border>
        <vertical/>
        <horizontal/>
      </border>
    </dxf>
    <dxf>
      <font>
        <color theme="1" tint="0.499984740745262"/>
      </font>
    </dxf>
    <dxf>
      <border>
        <left/>
        <vertical/>
        <horizontal/>
      </border>
    </dxf>
    <dxf>
      <border>
        <left style="thin">
          <color theme="0"/>
        </left>
        <vertical/>
        <horizontal/>
      </border>
    </dxf>
    <dxf>
      <font>
        <color theme="0"/>
      </font>
      <border>
        <vertical/>
        <horizontal/>
      </border>
    </dxf>
    <dxf>
      <font>
        <color theme="1" tint="0.499984740745262"/>
      </font>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ill>
        <patternFill>
          <bgColor theme="0" tint="-4.9989318521683403E-2"/>
        </patternFill>
      </fill>
      <border>
        <left style="thin">
          <color theme="0" tint="-4.9989318521683403E-2"/>
        </left>
        <right style="thin">
          <color theme="0" tint="-4.9989318521683403E-2"/>
        </right>
        <top style="thin">
          <color theme="0" tint="-4.9989318521683403E-2"/>
        </top>
        <bottom style="thin">
          <color theme="0" tint="-4.9989318521683403E-2"/>
        </bottom>
        <vertical/>
        <horizontal/>
      </border>
    </dxf>
    <dxf>
      <font>
        <sz val="12"/>
        <color rgb="FFFFFFFF"/>
        <name val="Arial"/>
      </font>
      <fill>
        <patternFill patternType="solid">
          <bgColor rgb="FFFFFFFF"/>
        </patternFill>
      </fill>
    </dxf>
    <dxf>
      <font>
        <sz val="12"/>
        <color auto="1"/>
        <name val="Arial (Body)"/>
      </font>
      <fill>
        <patternFill patternType="solid">
          <bgColor theme="0"/>
        </patternFill>
      </fill>
    </dxf>
    <dxf>
      <font>
        <sz val="12"/>
        <color auto="1"/>
        <name val="Arial (Body)"/>
      </font>
      <fill>
        <patternFill patternType="solid">
          <bgColor rgb="FF7FC8D8"/>
        </patternFill>
      </fill>
    </dxf>
    <dxf>
      <font>
        <sz val="12"/>
        <color auto="1"/>
        <name val="Arial (Body)"/>
      </font>
      <fill>
        <patternFill patternType="solid">
          <bgColor rgb="FF0091B2"/>
        </patternFill>
      </fill>
    </dxf>
    <dxf>
      <font>
        <sz val="12"/>
        <color theme="1"/>
        <name val="Arial (Body)"/>
      </font>
      <fill>
        <patternFill patternType="solid">
          <bgColor theme="9" tint="0.59996337778862885"/>
        </patternFill>
      </fill>
    </dxf>
    <dxf>
      <font>
        <sz val="12"/>
        <color theme="1"/>
        <name val="Arial (Body)"/>
      </font>
      <fill>
        <patternFill patternType="solid">
          <bgColor theme="9" tint="0.39994506668294322"/>
        </patternFill>
      </fill>
    </dxf>
    <dxf>
      <font>
        <sz val="12"/>
        <color rgb="FF9C0006"/>
        <name val="Arial"/>
      </font>
      <fill>
        <patternFill patternType="solid">
          <bgColor theme="9" tint="-0.24994659260841701"/>
        </patternFill>
      </fill>
    </dxf>
    <dxf>
      <font>
        <sz val="12"/>
        <color rgb="FFFFFFFF"/>
        <name val="Arial"/>
      </font>
      <fill>
        <patternFill patternType="solid">
          <bgColor rgb="FFFFFFFF"/>
        </patternFill>
      </fill>
    </dxf>
    <dxf>
      <font>
        <sz val="12"/>
        <color rgb="FF9C0006"/>
        <name val="Arial"/>
      </font>
      <fill>
        <patternFill patternType="solid">
          <bgColor rgb="FFF9696B"/>
        </patternFill>
      </fill>
    </dxf>
    <dxf>
      <font>
        <sz val="12"/>
        <color theme="1"/>
        <name val="Arial (Body)"/>
      </font>
      <fill>
        <patternFill patternType="solid">
          <bgColor rgb="FFF9AAAC"/>
        </patternFill>
      </fill>
    </dxf>
    <dxf>
      <font>
        <sz val="12"/>
        <color theme="1"/>
        <name val="Arial (Body)"/>
      </font>
      <fill>
        <patternFill patternType="solid">
          <bgColor rgb="FFFBDBDE"/>
        </patternFill>
      </fill>
    </dxf>
    <dxf>
      <font>
        <sz val="12"/>
        <color rgb="FFFFFFFF"/>
        <name val="Arial"/>
      </font>
      <fill>
        <patternFill patternType="solid">
          <bgColor theme="0"/>
        </patternFill>
      </fill>
    </dxf>
    <dxf>
      <font>
        <sz val="12"/>
        <color rgb="FFFFFFFF"/>
        <name val="Arial"/>
      </font>
      <fill>
        <patternFill patternType="solid">
          <bgColor theme="0"/>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ill>
        <patternFill>
          <bgColor theme="4" tint="0.79998168889431442"/>
        </patternFill>
      </fill>
    </dxf>
    <dxf>
      <fill>
        <patternFill>
          <bgColor theme="0"/>
        </patternFill>
      </fill>
    </dxf>
    <dxf>
      <border>
        <top style="dotted">
          <color auto="1"/>
        </top>
      </border>
    </dxf>
    <dxf>
      <font>
        <strike/>
        <color theme="0" tint="-0.24994659260841701"/>
      </font>
    </dxf>
    <dxf>
      <border>
        <top style="thin">
          <color auto="1"/>
        </top>
      </border>
    </dxf>
    <dxf>
      <border>
        <top style="thin">
          <color auto="1"/>
        </top>
      </border>
    </dxf>
    <dxf>
      <font>
        <color theme="0"/>
      </font>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rgb="FFFFFFFF"/>
        <name val="Arial"/>
      </font>
      <fill>
        <patternFill patternType="solid">
          <bgColor theme="0"/>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rgb="FFFFFFFF"/>
        <name val="Arial"/>
      </font>
      <fill>
        <patternFill patternType="solid">
          <bgColor theme="0"/>
        </patternFill>
      </fill>
    </dxf>
  </dxfs>
  <tableStyles count="0" defaultTableStyle="TableStyleMedium2" defaultPivotStyle="PivotStyleLight16"/>
  <colors>
    <mruColors>
      <color rgb="FFFFFEC2"/>
      <color rgb="FFF2676B"/>
      <color rgb="FFFCDCDF"/>
      <color rgb="FFFFC2C3"/>
      <color rgb="FFDA9694"/>
      <color rgb="FFFFFD78"/>
      <color rgb="FF656565"/>
      <color rgb="FF34081C"/>
      <color rgb="FFB1DFDF"/>
      <color rgb="FFDC54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panose="020B0604020202020204" pitchFamily="34" charset="0"/>
                <a:cs typeface="Arial" panose="020B0604020202020204" pitchFamily="34" charset="0"/>
              </a:rPr>
              <a:t>Distribution</a:t>
            </a:r>
            <a:r>
              <a:rPr lang="en-US" baseline="0">
                <a:latin typeface="Arial" panose="020B0604020202020204" pitchFamily="34" charset="0"/>
                <a:cs typeface="Arial" panose="020B0604020202020204" pitchFamily="34" charset="0"/>
              </a:rPr>
              <a:t> of Flag Counts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Dashboard!$G$269</c:f>
              <c:strCache>
                <c:ptCount val="1"/>
                <c:pt idx="0">
                  <c:v>Number of Countries</c:v>
                </c:pt>
              </c:strCache>
            </c:strRef>
          </c:tx>
          <c:spPr>
            <a:solidFill>
              <a:srgbClr val="E35A39"/>
            </a:solidFill>
            <a:ln>
              <a:noFill/>
            </a:ln>
            <a:effectLst/>
          </c:spPr>
          <c:invertIfNegative val="0"/>
          <c:cat>
            <c:numRef>
              <c:f>Dashboard!$B$270:$B$276</c:f>
              <c:numCache>
                <c:formatCode>General</c:formatCode>
                <c:ptCount val="7"/>
                <c:pt idx="0">
                  <c:v>0</c:v>
                </c:pt>
                <c:pt idx="1">
                  <c:v>1</c:v>
                </c:pt>
                <c:pt idx="2">
                  <c:v>2</c:v>
                </c:pt>
                <c:pt idx="3">
                  <c:v>3</c:v>
                </c:pt>
                <c:pt idx="4">
                  <c:v>4</c:v>
                </c:pt>
                <c:pt idx="5">
                  <c:v>5</c:v>
                </c:pt>
                <c:pt idx="6">
                  <c:v>6</c:v>
                </c:pt>
              </c:numCache>
            </c:numRef>
          </c:cat>
          <c:val>
            <c:numRef>
              <c:f>Dashboard!$G$270:$G$276</c:f>
              <c:numCache>
                <c:formatCode>0</c:formatCode>
                <c:ptCount val="7"/>
                <c:pt idx="0">
                  <c:v>131</c:v>
                </c:pt>
                <c:pt idx="1">
                  <c:v>44</c:v>
                </c:pt>
                <c:pt idx="2">
                  <c:v>23</c:v>
                </c:pt>
                <c:pt idx="3">
                  <c:v>9</c:v>
                </c:pt>
                <c:pt idx="4">
                  <c:v>6</c:v>
                </c:pt>
                <c:pt idx="5">
                  <c:v>4</c:v>
                </c:pt>
                <c:pt idx="6">
                  <c:v>1</c:v>
                </c:pt>
              </c:numCache>
            </c:numRef>
          </c:val>
          <c:extLst>
            <c:ext xmlns:c16="http://schemas.microsoft.com/office/drawing/2014/chart" uri="{C3380CC4-5D6E-409C-BE32-E72D297353CC}">
              <c16:uniqueId val="{00000000-6346-7D4E-8EF8-0519D3F9755B}"/>
            </c:ext>
          </c:extLst>
        </c:ser>
        <c:dLbls>
          <c:showLegendKey val="0"/>
          <c:showVal val="0"/>
          <c:showCatName val="0"/>
          <c:showSerName val="0"/>
          <c:showPercent val="0"/>
          <c:showBubbleSize val="0"/>
        </c:dLbls>
        <c:gapWidth val="2"/>
        <c:overlap val="-26"/>
        <c:axId val="1320142160"/>
        <c:axId val="1320143808"/>
      </c:barChart>
      <c:catAx>
        <c:axId val="1320142160"/>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 of Flags</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320143808"/>
        <c:crosses val="autoZero"/>
        <c:auto val="1"/>
        <c:lblAlgn val="ctr"/>
        <c:lblOffset val="100"/>
        <c:noMultiLvlLbl val="0"/>
      </c:catAx>
      <c:valAx>
        <c:axId val="132014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 of Countries</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320142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C98E1FAC-3612-614B-AE31-122B7CCB6560}">
          <cx:dataId val="0"/>
          <cx:layoutPr>
            <cx:geography cultureLanguage="en-US" cultureRegion="US" attribution="Powered by Bing">
              <cx:geoCache provider="{E9337A44-BEBE-4D9F-B70C-5C5E7DAFC167}">
                <cx:binary>7J3LciNHkq5fBabNWYHKeybauscMQLFYLF7EJlClUe2ySIhEN0nUgIQk6nVmNYvZneXZ6cXOF8iM
RIYzcCOjLdOsBRtrjUUwUIHf4+Lhl9//evXbX67uJvm889v93cPjX65++9t3t09P3/7y/fePV7eT
+/zx4H56NZ89zn5+Oria3X8/+/nn6dXk++t5/uv04eb7wPOj769u8/nT5Lfv/uOvfNvNZHY6u8qf
prOHvy8m8+fLyePi7ulxQ5+1q3M1Wzw8qeE3fNPfvjt8up3Ovk3z7zqTh6fp0/P4+dvkb98Zf/Rd
53v5VS/+2c4dM3taXDM2O0jCIEuyNEnSLEqS7LvO3ezhpuwNe6o7itM0DP04Cnqp/pfP83tG7zKf
5Wzy6+v55PGxU/63PtKYfb1j+jgbFj9/OFNTPRwvf9v3Jrz/8VfRwK8VLTUJSGi2dUkBfMinT1ON
wdvR97ODXhj04iDLvCzuhWlswN9Ng4Mk9ROEE8ZpFPgZ4ikkX+C/dTp28MthAvmyVcL+oQWwj2b3
+Z3LZR8exEkWRJkXhnEQxnEvMYCP4oMeG6LHvkAidcR3mIkd82qgQL1ql7iPfmh+uY+n97N593Ty
+DTRMLx90Xezg7SXBUEceUEWBl7oBwb4fgD6UdYLfPoSn+NJ/9vFot9xUnYxGIOFKIw+KY7xafPi
OFo85w8OD/8IQXhp6nteGocc/755+ndjjqc0Tb3Q60UR2yVAUPXNsH0+diHocQJ/3SyhP/qpeej7
95P59Cp/6Izy+5lDEXT96IBr1Q/Cnm/sgq6fegepz7XreQL23edih1+OF2KQ3VIc/VHz4jjL71C9
9Gp0cCb54UEA2GkvzjL+k6WmNMLoIPR8rgu6M65keRFvn49dFHqcEIFultCf/dg89Bf5P6ePT/mD
O/CD3kHY64FqHEdxEkehsRGS7CDzox4SyYLEfwn9LvOxg78aKeBfdUgBXJw0L4CTycOzwxPIO4jj
1ItSj0M+ybw0S8TSTw+yKKIXGUV+5CXiNNo6HTv45TCBfNkqYT85bB724exudv/VrRLa85I0TXpe
7MU9FrnU/sMDLwuzLPZ7Acsf+eg9VyhCu8zIDv5qpMB/1SFFMGyBOno2m8+urmYahbcf+6HP2g59
j0vWj5KIdW4cPd3kIOBGSOLM9/04DYKEZ0JdAdphQnYBVAMF/lW7hP+s3/wOuMi/LfLO+eTXztFi
+jBxeAYBdOIFaZygbnqZH/TU/VqzQ/gRWlLcQyWKwwAxxEIO+8zMLpCX3yAk8/IPpIgujpoX0eHN
87cnvUbfvj+C5CD2goB7wXwfc2NnaeSjBnnFR9wJW6dhF0I5TCBftkq4D1sA93jxMH10eiVEB74f
8CDwOHO8OEp6xj7oHcRY4kBdqUte5MuXwQ7zsSNfDRTYV+0S/fF584t9OLvnQnh0t9y7vn+QJEGE
Ic7D3taLhWUiCg/COPLDMOG+RmkK0ZTq18EOE7LDXw0U8FftEv6Ts+bhP88X84UG4O1nTRdFNMhi
bHGYfngFYI0wF7+fJFhLIy9bmozQlerQb52MHfhymIC9bJWgn182D/qnUefzdH4zfegcP97lD9cO
Vz/G6DBYKjlo+suPcfZ0k+ig5yc9nydw1V8XwV5Ts4vD8hVCNJa/kGL6fNy8mC4n3xZf76ZXndnP
nafbSWeIT8Wh3speSYMkCgMebOXHfDv48UES+cgK++ryI06qvednl9earxEyW/NXUm7DFlzoh4+/
4hp7cGlZUjpUggfN57bmpRekpnmDJ0iE1stVE+KFQGTikbfLjOzCWY0U8lh1SBGMvjS/dUZPB50z
XKlThxYmjjaeFRFmbqyp6oO+WntedBNe2hEGqCgt95PQZ3ebk10M9bFCEPUuKYqz982LYpDfznOX
cmAveHHiZb3I83Er+35qyCFGBcDL6XsRj3Ifx5zYCzvMxy6DaqAQQNUu0R98aB79/vxGXa8uHT7d
MD7AmBTy1vbCTLmU5UagP+IUiqKYnZDyFDfVrJ3mZJdBbaiQQq1HyqF/2bwcxvk/pq5N3mGGshuH
IepsxIvC8833deofeD4SWvfQ2G1KdjnUxwpB1LukJMYfm5fE0SJ/IhrnzqHlSSlKvRgvaNwLiHKJ
QtPw1O15PPl4DcZJokzf4tWx04TsYqgNFVKo9UghHI2bF8L7+eTh6rZzMbt7fpg4NX7g8kRrVVir
g79+P+P/OSAKyU+yGPnUHx37zMYuiJffIOTx8g+kWC5acFd/njxMfl9MXO4NlCZ8nkpxLd975m3d
5T2u+kJfvxeFbHaakl0otaFCGrUeKYbPh83vjsHkbvr7RK/Rt1tF2BI+BhEu7V7Ciw8fhbkzMoJp
PKL3CKIJ4pgYMqkybZ2PXQD6dwj0dbOEftCCh8Onh+nT5LozeuKScGgWIQYyxu8f+xGBAWUMZP1s
6vW4qzNUKtwTBJQtTbb1E2rnadkFIYYLeYheKZZPo+Z3xOhu9gshAw7v7Eit+TTi0czVvVRTjT3h
c1dkSIKQgTjKsiATto9dJmSXxWqkEMOqQ0pg1IKAgTMMtVMiNlzKIPAOAuW4JjzY83ueiNno+qhN
youHjYpDKyDSTx+Jhet6tynZpVAfK+RQ75KSOGvBU+JMmQGdBrJGyUEWRhjMcUkoR50nbOYelo1E
mT0S5T7tKX9S/XDaZUJrpFD9FCmDquOFBFrgMxpNJ/N53jmdzB4c3tK85pJeFPcwuPqJX4Ss1u8I
/Eq8pVWcd5wS7IeVzxTDrrOyi8IcLcRhdkqRjFoQ1Xo++ZbfaTzerjEFGSeTh8bEs60XgDhHT00W
WYgTKUl4UfQ8DEzLkPv6jtg6G7sMymEC/LJVon5+0YJrebZ4uu30f1ZRre7A74I+vukwwrSUhknm
J+ZLjtButFU/CXtBTDRH1hNPhtGOs7ILwRwtZGF2SpF86bdAJNhan3DvPVyxIDs495auoyPe2/k1
8TYOdVoV7YpCS6gl22D5MfZIN/EP8L4SgMAm0fby+iYZvWGma0S39RulOLcOkCL+PGxexMNbp/bc
EN+SShvCYKvC85dhybWzDhPiAZH9CDkkWKTHaah3ehlAuG02dlmVP0IIpGyVqA9bcOn3ldbl8pTz
gwOCQNKUN1+WergxzDuGRzsOvyghrDMNU7DHcFLfPtvnYwdejxPI62YJfb8NIZuT36YuIzYDdX37
CTc3YQj8x8MiW1vxPDwCnutpEhCuHMVYReivQ3+2dT526PU4Ab1ultCf/WfzZ83J8/zm+Xe3ofqR
D7qZisLhOFEf0xyVklHEY493YVp0C/R3m5JdAvWxQgr1LimJkxZEFYwW1y7zJXy8qAGR4YFHPgSP
u9QUAsGZyiyCbhVkUc/Hn2puga2zseNfDhPQl60S9dG75tf/YHF3k89dGj2igOsUnZbDJ8AcKJ1F
KLcEcaA0pWHm89wWuu0u87FDvxop0F91SAEMWrDsXUeJY1SKQhUrQ5466HK+y7OfvFFU2oS3x9IY
a6777dOxo6/HCex1s0T+qAUKzxl5ovf5XP9+B49qHgQAnybYkTz1vDNdQT30UEIDsYKX4flC0dxh
Pnbsq4EC/Kpdon/WgsDYTze83Ryqmz5ZKFA0cOOGKkUFA5Kx7kOUUSyw+EcLe4eKJairPNunY8de
jxPQ62aJ/KcWnDifp5Onh/xe//63r3seyupZheuNNAgVeW+ue9/D2ISq30Pr4aJ9kaG1w3zs2FcD
BfhVu0T/cwtOnfHMZYwrNlUAT1FziGRNSNEyQ2Q8UtMTRRGgslOyNPCQTH3Vb5uMHfdilAC9aJSI
j1uw3nlz30307377ai/Cw5QzOSMY9SUbCQeRTxQ+hgSevUK13zoVO+DlMIF42SohH7bAWn35q9vD
vetjMO0RE+mFPbIfsFobh7tS5oM4w1qHl81X6RFa3IUJZ/t07LjrcQJ43SyRv/yxeX1+nD/87taJ
qfI7ievi7C54MLhdDfDJ+icLKyQbKEnQe5YUDcYZs8OM7PCvfosQwKpDimDcghCL89n81/xZr8C3
HzhJQLipX3IbCfIjqKcIiwxDj5T/Zea5eMZun4sdej1OAK+bJeznLTCifZzNnRoQyDkgyY0Y64TI
UyIpRBQwVmXFAhBjTiYZS/GDaYkXZ8726diR1+ME8rpZIv+xBcif5IvpfPpP/fvfvuJR1glvR5vk
YFl+QuPESeFjIwvBI7WwMKAJrWaH+dixrwYK8Kt2WOMEbdqLhn8ps9q7yf3sak7yzVVnTb5QcfK+
XQTd4ECRLeD71c4vYT8LD2CnChLlVik+WvzF8n/LTO3C2f6NQmrbB8jNNGyDQS5/uLnLryePtxrQ
twtT+QPU84CkhYiX2DJhoeYPIHwbdkP0J7hNYLIKFcFD/QYf7DQlu9TqY4V86l1SEoMWSKJ/dwOd
lUMTBW5/RZCRcHT1Iv4rHmvQGKK6qtAY/MmK8FCEIe0wH7sMqoFCAFW7RP9dC7Soo/zr7EGvw7dv
AZU4jekNt0u2NDsXUV61TbCMPuKBTPQXamyRgVjfBFvnY8e+HCaQL1sl7kf95h8QHxYPOAQcqq8R
wdkJQV24gNPllWGaKFQgKlahjNwRZaxe8hzWcd9hPnbkq4EC+6pdov/hU/PoHz9cOz1xsHqioXKT
9+DwfGGsSOEUS6CX1MQ9kjFm62zsyJfDBO5lq0T9uAU2uRGhv1hEHRqJYCgJMxy8ASoqzJAY4QwN
thvD3knyJt5HnTWlj7pCfdplRnbwVyMF/qsOKYLRZfML//3keoJiW6UmKE6AM0Un7Th9ikhgFBw8
7zpdh0u2fgvA5okNmyAglYFeP4deP0G7nLZ9n5Detj+XMn3fAhfPMP826XyezK8dbixSEXHqRxl3
CY9u0kNNY1QXVZdIemhRsAdij8IKa4pxtznZRVYfK8RT75KiGH5ufnuNFC/f7F/Ah9LFAsWGgfAT
p3MAC7diP69vqMRD6e3FIQ7RXkkeV99We0zMLpQXXyAk86Jfimc0aF483I2uDzoUXl7mEGCp9MQE
jz8vClMyfkTqYg9HacIfvOQR2GlOdpnUhgpp1HqkHI5b8OQbLr66fO9BlEXcIzZEjiv0gcTcGl3s
WDCZQDIQEqlhSZzeNhs7+MUogXvRKCEftkDjHSzm/0T56rzPHx1y/xB7SlIDFwDxpUXWurH28Scp
Zj48SiHGc6jiJF/rrrOyi8AcLURhdkqRDN43fxoN8vnX/NolZxwRAuwAfNDoXgC/jLarXRLdmPRR
+H/YDCpLWqWcmLf2LjNaI4rqt0gxVB0vRNCCC2H0x3/POuPZ/R//s0xxuJj/8b8PV9NvDhUpbH64
6npBpQf3zOuBYCWSG1CgNHmW0IdfM0O7iNZ/kxDZ+j+UIhyNm99Fp9Ovzy4vkxT2pZBoVbQogmzw
gxsnmiJv4s0CNRM2FtIZZPLc1tnYZVMOE4IoWyXqpz81j/r4Np8qyj99frzdcsiLQ3HeE1NGAFmm
bmoTeE/R0GT4QTCgqzIdsf6ni5f8LhOyY78aKeBfdUgJjD80LwFFffxlAv+MSyF0YRUl8oPlzwWh
XBWe6RJUdSBUNjvMjMp4DmW4KYUdJ2UXhDFYyMLok+I4b4Ed/afJ/cShHZ2weq5weMn0vWEeQxh7
uTV4lsOdtfyI5/fW2dglUA4T2JetEvWfDpvfBON8SgiUXoNvP4QCcegEvv7u8pTZ+u/ZgdXzFMjq
ZgntuAURTqN8cT3t9Oe50zIDARbbQNnCE6prKFIG83yBWh2ajJA6ZIrwGF0WZckwY+w4KbsUzJ8k
ZGF2SomMWuAyusjn+c3CZciTMuMRcEatPS+DMQBnqXg6Y6ZFGMRXwujjKY5pcc7sMiW7LFYjhRxW
HVIGFy3Qe4pEi+5g+viYL/TafPu5wzuaoHn8F4oqYMnvZig/qjATtnKf8AHiBspM9vq+2HladmGI
4UIioleK5agFhxVUUDfThcNYe9g/ifQmeZDlT8AlViNDIBHU7MRM9bCOx2itHGd6LRT3xA7zsUui
GihkULVL9ActuIXf/WP6Fa6EqcbAwX7AcKQyxeEFDWHHoNSPCT95tSluVtSjxKM6gQzh2GVCdvxX
I4UAVh1SAu8+Nq8HldRb6rbuHN5PlYfv0Z00VFyTqkHAMieBXEaFx5Qj47WgaobydMAPLvbCvnOz
C8b+LUJI9j+SAuu3YMsMJg8uuYzxDsVEj2ew+rBZXmQjKoYAVeGSJ11V1ax+fWydjV0m5TAhhLJV
oj5owTYZPTsNNIPAmNhZLgJew9BeScYLxasL/ZKHYAhQeBm6vHU2dtTLYQL1slWiPmqBzsTdlc8X
Ds+jmIq5UIhwQRSFZwRhMfF/HncGgJOJVSq15mrfOh878tUPEdhX7RL9QQvQH32DnMbdXRBBpkfy
DynnHPdQW0mOYkQDkw/eBRjs4baCrFL/22XEzbbp2KEvf4UAvmyVsB+Omr+R383uKd3gks4KAylR
4qz5jDJwVOoLxVsNniQS/mEFhYF1yWaFzlRf9rvMyA7+aqTAf9UhRfCuBXEx/Z9vbsnRcks6EhKQ
j7oDj2SQKU+AqNIHDbEHlzr+aJXK8jIzccc52eVgDBaiMPqkNPrvm98QZ7O7a8hX9Zp8+xsBGyh3
a4CRCAISaHYUtWrN2cktoEiPeMBx+/JKk0GXO8zHLoVqoJBA1S7RP3vXPPpjiDAdYt8NFAdDHFE7
nQJMKiPafB/Dnq6KO7BBiMHX10T9MNo6Hzv25TCBfNkqcR+3IGdrNJk7tZ+q2pMYJFj3XL/qY/oF
YMLlXUyGYkmV57En6rBvn44ddz1OAK+bJfKXLbiA+78DfT79h0v3gFJ+yOtZEhmh+ogkUQ4k3lf4
xBQZm2K/FRfwbjOyC6A+Vgih3iUF0W+BZ+xiNn9a3LhkVYUFPcH9TgAqrFMWFvT0ACUJQwWKkqJC
TzOhg+4yI7sYViOFEFYdUgQX4+ZP/z6le/AcLGNcVIwPFGD6XHj7PQzBoMeCVwsfi5zyEhj3sOLv
5JpQpDBLw8QLH8Kek7MLxvolQkbWv5Hi6h81L64v0/uv+ddfJ+5k1CX9Bz8xRRnsBtVlDV1VwM9a
WWaX+djFshopZLHqkAL40gJ3QkEpezJ9enpc7pnzyS9Th/YLVUeD3AjCi7ghaiprFwoCjNnslAyz
tvqIG2TvedmlsuZrhIjW/JWU10kLEouGv0+ubl0mdFHihxBJ4u35X8/H7I3fsyYonuIhXh/kg+OU
FzcnXl3L2mE6dsFUA4UoqnYJ/rAF9/tg9kShSqeV4QKICWDmhuONdx2xAIITAn8EOfPwTfKoI7Vr
2V3Hf5cZ2QWwGikksOqQIhi04LyCLwT+9LP8anI9c1pZA4pV5WDDpEeSQ2nOqO0DXoGkm0IpnEEz
SXy3iryvC2KPednl8eILhFhe9EvpnLWg5Amk6ZMrh5c56q+K7g6xM/EWgS4I1OtCUZdIEZxqKRK3
dS52QejfIPDXzRL2o8vmtaiz2e/5/dfpfy0cQq+qwqlax5gAFc+Dsi4Z2OMRWpq/YWYNbSUrd5uT
XQT1sUIM9S4pirMWXBGlX/Zk+nBzPXMZpaEIuBUTaMWwbUgDcpVYMZUFPWy1KpYjFOFLu8/LLhI5
XohFdkvRHA2a3yWni98m90RvzG/00f32F6HSnlJe6DjhbEYqTOSoVlR0KFmHpJFqtynZJVIfK6RR
75KSOP3UvCRG7I7822zu8LhSHiGVcsgxVX6M/aFKMpDIUBIW1C/uneZil0BtqBBArUfiPzpqHv/h
8zenXmoVHYA/LqJ0boVx7ZrGkYQJi+AlCGhsFvLt07Hjr8cJ8HWzRH7YAhf18RURAi7TGBLCJVWi
dBaQDQc1ujDUdsniwYxLzBIeaui5MRHqw69wUu8wITv41UCBftUu4T9ugaV8vPglv1toBN5+/HdT
9FOUU/D1eRaQQmWaOUjyOSCQTMWBW4OKt8/HDr4eJ7DXzRL68ecWnDkzvNOdS6dxApC0QruxTDrk
0UZxSuPM72ZE4KvY+orqEg9S/egf7jQluwTqY4UU6l1SEsMWvBZGk+er28ndncu4yS5hwil5//DP
xEU8gPlagJ0GJji2A1EES54yoZ7uNie7KOpjhSjqXVIUo2Hzm2JAgdDp4y3Fx+Y3038BlwanP0UZ
KBTN0V98zB3C7ZEokx/ujKq/vkP2n59dROu+R4hr3Z9J0X1ugQ51PM//Sx8nb79IUJHQoHhIUDUU
c+DSoVrToMhVJAqKbEXioWACX8Yg1OW0bTJ2qRSjhAyKRon48d+b3yw/3Lt0cGPQU26HZVCr+n/U
06yGeIyrDyoHYj5or0O9bRZ2qItRAuqiUUL9QwviyT7nD4v8yaWihB9B1WqIWcSURyLf3IzmYFFD
o8UjAQ1WFXaT2XA7TMgOfDVQYF+1S/g/t+B9fPw4zycOa7OGxMoQHwz5MZZtxRrD7Vtb64pvXVHc
E1dfKbH1Jb99Onbs9TgBvW6WyB+3oMxA4Qk8XVy5dLHBVQJhIiQL6qEAn4JMPYTQisg9Xs8QyNh4
k3aclF0IxmAhCaNPiuO0BfrRp3/OCel2aCbCXqdscSQgqpeDejqYOwEzkqJrhb+yp65jmey2w3zs
UqgGCglU7RL9T/3mL9z+3Ve3hR/wsaGLqord2dKFpk752jlESJ+qc6XsqRixMXSbN+8O07GDXw0U
4FftEvx+C06iQ54G80muIXi7iqk8+ZjnUsLIKJVO/m1sgE8KD640+Nnx6hB3T2f9CthhNnbsq4EC
+6pdYn/Yghfy5QxV0+UNEMWE0lM4KYUKwFP4mtoPVAFYjrBfE2S/LPwgdM4d5mNHvxoo0K/aJfqX
LQgkPlMx/MXic7DqyZAigsJLYwLk1cdUfboJDy9lmcCxX/XXF/7o6YBog/nT5sQiO/r1sUIA9S4p
g7M2pDDkd9fTX5xaiEgzV5YhDA0B/0clW8WwUDv9UyShPGWop8viqpKA4WyHKdnlsBoppLDqeCGD
FlhMLybzhbuNQNElqKZQbjJ8+cuPaaruksbgUd2ZR0AZby8i8rZNx459MUrgXjRKzC8Om1d5zvKF
Msm5TOHsotbAAsPjlyR/lcjpmVoPloaYWkvE1vU8yKaWNRzqJ9BOU7KDXxsqJFDrkWI4+9S8GPqw
187nDpUfSgiTDs7BA23w8sMNWzt7KK9Nig8MU4necIV3bId52JGvBgrcq3aJev9d86gPCW10GS6v
YnwJ/SVmRZPqGKB3Vflart6yqPBLorvt87GDr8cJ7HWzhH7YbwH0Xzj8XOk89ZDepVnf1DaLkF5i
6cRir0Jv189jDd46JlkCrttfIN6CQK3hpx/dIQ6pEUGKKDWcMMXHXOkJj6ukl0KZXYYJiaftcDHP
r/KNbMVroNcDJfS6/QX0/Oqma459PuaNt36Rqfld/faXm8nsdHZFZbLZAxXQzIbOHe1Pi+vJ377D
xaXYD2Ce0JE/AnreVuqIIR+kEk39ev002sP7ZheC5SuEOCx/IQXz+bh5wQzU3e9KMJTcgysEaxtk
/dY9ER0oVxdRKeXLS+yJwWR+vyV7yy6OaqAQQtUuoR+0wOMy+DByBz32BEWehkYpdXxew3xitNFC
DSJior4ZxreTziC/ze/zR91he4LbcTcGC+yNvhf489ObPpMGKo7b1dJH2yQsmnUPm9ryY750A3xh
8Fek+LmKjSHiUgaLOwpmbbY/2UWwGinwX3W8AL8FvvT+p7FD8HlPURosJVfDuAkgFsQOpHg4S0uQ
MLL1F49PrwK9Gigwr9ol5H1+bdPrfUhxqvnMZT28+ADHCfRQkBUlKp9Mla+tP7HYE6TFQskfY4X2
ybTRIi+eWrtMyL7oVyOFAFYdUgLDFpz4p4oyydWJE2DdocYBXC0rluQ6+NSJhJeLXP2SLUGs/X8X
Lvezd9j1XGFOPRxt0SxOeWlcXlk0Sw1HLPmV+XH9lOxLfjVSLPlVh1zyZy2waPZH7Lv1v3U/xV8x
xRLOzLoWTlwyl4h3gKuUc56Lt/j3SnsOhx4RqA+dUX4/y3Xf7ipOX4wX6MtuKYN+CxSdyx8c6vg1
v1ahyZhXbs2vpbEu5FD5n9YvBvvCrwYK5Kt2CXkbHFpF6uYJ+S4bl9x+yx+CFgKbqUnH+rc8r/xA
FUnFl0JigO6u74Qd52SXgjFYSMLok9I4uWiB5nPh8A7AlkbSyzIzz9B2FN24SnaJw5p46vjXy/vt
uwnqYwX69S4JfhuqBl7+2Ncnge3U3W8LUHOLFxaGH5+LtabtEO7mqfp0vL+Ki1loO5fk8G+2c9uX
vR4nMNfNEu/LH5tf7Gcn+BXWr6/98DZS5JeHigF7LUW+OpHqS744GXZK3bfj/+ILhCBe9EuJtCFF
/uIDwUWuJMLxA+sr1OCQzy0/rPTaRoC7lPh/YmtJT9L/aHEBX9xO76bfvhFb9wpDjzFYyMDok/hf
fGh+R3zsO9RBMT7zrFLI222caUo5bO5nfO7FlsAeV98SH7G0bcmIsm+FaqCAv2qX0H9swYv34wUE
Oq6WfphAQRf5MR7G6rSpL/0QajRi3fA96n+zWPkf82/5RpLgdYAvh72Ae9n6AuwWqDnHI4fnzDLL
VFVPkaHLbABMOSr7kQS85cdEu8oGXS92O97VQIF41S4xb0N66cUpV/76X7rfbUtqKbHIGYb84mgX
kWs+UfuENKhsoEAf/fWj5YJ6aYtNs7HjXg4TqJetEvOLFmg4Jz84NNxzqKiKiKukoFDcpxQjCwOs
y5Ew2Y8oCnLb2frEs2NuDBbIG30S/xN+etOG5PEc8u/r/HrJHjeefc1vNrqx99sDPjX4Ah+TcZQQ
oEkmo6noK8JFfIz0LeuEvwxb3nNydvFYv0SIyfo3UlzjNtj9f3Kp/vTwvau0RBK3lh/Tz9XNiPeH
ngnipvIIkxEn+TOB1p3jR8WJ8ApFdCjGC6HIbimPEwzwTW+f4Qf8/q6ujG4IS1nih5CTrvJ5a0pR
NyW/Bbo5jKNSErwHJpsmYt8aw2KYxL1olXAPW5BV0b90uPwxwZFGkRB6Uio/pvUTAmvy6RTNaOl0
4TKp39D9OXU0X+PlrQYK3Kt2ibx68jS90Afz/PfpnUbAhfEH9GNoNahQgC4Uc00Yd3WX0in4GaGu
5IUQk+6ViCW/fUL2Na/HCfB1s8R+0II7+oczhw+vPxOni6C0vy8m8+eOWAWjpR44Im5p4xtzPy0I
Ir4ep3a0TNKl+ph5y2LtJPSQgwY7EDkVocc+qB8zO07JvtiNwZt+q1z2o1HzR85wPiNMMNdwvP3M
wd1FCAnPAzvZEpWMI3KsifH0M1XBUlZM32E+dilUA4UEqnaJ/ocWHDpnxJLf5I9X+dydABS5N0yg
RHOmuLYimCkxqNUUnAijEO8BogrDioisvhd2m5NdCPWxQg71LimKs6PmN8LgcuBOBmSzK896qM0S
gjijG/cOqNbtUQ1u5Zisy0Cx8ufXs1eo+6uRAv9Vh0R/wA9vWvPpK97kAoG3H0FEmsO0B5dbGVIi
0U/gxEow1FEDsfgIw39/vvi68US0L/5ymMC9bJWg91tgFhr9NHQHumK3oiioqoFbohoYx45itwJw
qDVor6/1Ov/U+hVgh7w+VuBe75Lgt4HWavzJoYudxEWuUrLStYtFFALy04RHLRVQStFIV5cmxdsX
fz1OYK+bJe5t4Nj77DKOtlsQBvBuysx37ZKrh50QqrLQFpt/Ra2zL+LVQAF51S4xbwNXz+EIq976
X7qfpk8RekU6QrmfElkTeQLHszAlcwtG7uVHHO6Hj0/bSPHtZ001UCBftUvkDw+bv1dHpw5PmRg6
MCrSQ49hRR5DtCLP8LJs5W0shF54FY9IVskfnjetBDvy1UCBfNUukX+3Bvn1CVJwx4XYqMg/My6t
bqaS0rCNJDpBh/76bzq8I0zy7hd0tbnusOkv9t9lDBa/zeiTv2+EUJvW2M6/OPSddgmbURkHEIAU
jjrpyEsDdjUlo0iF0jgXi+p88mvnywQ/3mbCYLsAjMFCAEafFMB5C5IzTz/9p4bCtuT2O1T/5GhX
OZRLc9Xl5HFx97RcMLX0SqslSxe8fehcTr4tvt5Nr9xJhKgBCNGgAqGyDedSTxS96RK/HfXIEUkV
H8jLEI79pmbfHrbvELvE9idys7xrAV8OjJ0OjY2kbeJPhSqhUreNWyMm6oCqIOoNalVBtk3GLo1i
lMC/aJSIq9zhpu+HI2XUd6bzLSt7wHoWW1N3lpU9MhhfdQkJ+b6RpTfWz8uOvRwvpCC7pTzaUNnj
rO9QHvhQfcooB5SMKF43PWMDQPkeYn6JuM7Lj1Cbzmbz2dXVxiAIuyCqgUICVbuE/qzfgq3QH7jb
CmRUqSR9qOl0NJnQWX2KdPEXbJRSlRIPoKP86+aURjvy5TCBe9kqUT9qAer983fuUP+TG8d8O1nV
ocHsEV/9Msjpw2T+++Rm9svUZSFAggVI18FwzuLHyChLvFOMC48HjwheCgV3ppZ/8VTYf3r2nbDu
e8TWWPdncq8MWrBXxj84dH6ravAUM/UySEwr/afmgCqqwVM0DaplEW9Qlm7f93ouhwkBlK0S7zbU
gX9/idDX/8o932449Lhr4cwsiXNMG0aA3R2LGKZ3fRnrf7rYFu9RjTfXI7RvAz1OoK6bJezv26CT
Xjp0eEAGSzUhfHy4u5ef0NCBSG7rLWncpcVCF0lcL3473nqcwFs3S7zbUHPxg8srmFRmoo6pYCZf
whkUaSVTdSEIoWx+mD1cQ/X0qJe9zVpih3w1UoC+6pCwf+AgbfrpNVZH3Prltd/pglU3JX8Q3kX7
YU54safoMilMoP/R4lyxhvuun5VdAtYvEcKw/o2USxviigfvHZ76OLkRSYgWJGL6lPqvHE8RYR8F
3KX6s5j/E3Ws8z5/fMXDa2CMFhIwOyX0g/fNb4mB05xaznYUUSo1wVS9/Pjm0Y/9h0ISEFlzJRgi
2KE2tn0frApOS+irr3wB+4/Nw35y7nLFk60fKbLM0Axo6ioOzSymYIHS/tVHrPyihMPJ9Onpcfk4
OZ/8Mn3FbbDma4RA1vyVlM5JG+6J05Fen7Y7cb97opsdpNijlZemEIKoNAcNA3m4GXVtMFirD3um
vjfG0/vZvHs6eXya6A7bpOzbwxgsBGL0STGM2xBvPz7a9Iv3EwOPYI94e+jzSzGYR5PKBlqSrlEE
sxBToP/t4pboPzxNbxbFI16FjL2KXdD6JUIs1r+R4umDTNPaVN8p7Sw+cqqMhqq0yvJjEoBFyoSh
QvFju+2u//uEwMDpPzY7M+x7pD5WyqL2tS9E0AJX5+iIZOH1quOeO+TPKsi7ezhHLqNisd8Rek8u
blD6zczFDwd82sNjoPnX5A0xYu1vjlS3L3w9Tix63SwX/CWXYtNnzqlT5xkPOPwBZEcUJ75Sj+rm
OMLFE1XTAC6Y8qM3W3ElQHwHI1iuG3e/lauBAvmqXUJ/2gIb0dk7hyor53nAcie3cwVtDfqA0qMU
c8KJVopG6ERns7vr2S+vQL4aKJCv2iXyZ++aX/TvlK/O2SlPuDElnLDNgWkNcqUAsdwhJNH5uOKN
piMaNk3Ffs6sRgrUVx0S9ndtSDrcziG93wX7J6n18x4xRKNfp0+oX9sC2PYTATk+hEOgR/Jepiiu
LGapGHl8SiwmykxEamgkzp0d52TfBsZgsROMPrkZhh+aP4NG/U+bNv5+UoDaUVW151m8igOqHUWo
Q3GED4xHcXE7oA7VX8SjfHE97fTn+eu0HmO0lIPRKQUx4hxuWgM6HqELuLoMSP/M/IDaojpw2VQ8
VW3XGI4wnbjiiStBF2NdPx37TtDjBPi6WcLehtquR2OHuf8kR+Cp73mk95t3cI9XMJFcaEWlT1Ks
/CMKK0/uCerdtATsmNeGCthrPRL5o3HzC/5w5PCNC+tCCOGUp0kXRDpQF+LNOOJaQATFR14A3ygp
uz/4o2KYAL5slaAftuCddTh0eNxDtRmqApYk3ZrLPVUvrCKG14r24dXilQkEeqBAvPrCF5gPm1/o
4yOH3kmMzpzaAUym5ULm6K5dsfgmOWEIGy17pUlhPNvMxGQ/Y4pRAvOiUQKuTLtNX6VHk9n8ZvP7
fT+9hmA4KEMSjDXLDH5PRTjUQI84XTh5yNHiyl2WqdQnSWFP2GE+dtyrgQL6ql2if3TYPPrHLmMg
goCLk0px6PUG5MsTJiQ2TkdA011XJY8frjcvADvg5TABd9kqwT5ugUfr4tIhU5QiLvXTMIMeszq2
a8u8m5BTSzAKRoaVel8H/QLyk6dZ53L6mkBnY7AQgNEnxXDRAhsa8QALVpxegzaL4X4nDgoL2gr+
9h724zBUkW7G+g96BEVDMMtbC75TlQ+j/+0q9mHbhOw7oPolQgRVu4R/wAJs+sAfE6uhaLMenzb7
ifaTQdg74K1KJbIUc6YCGYxr2wFKC0o1EYBLZXrF6yLLhO46KbsczNFCGGanlIh60TQtkXOXBJwg
3YO/jkOnfLCivNcEoQK2oNuniLG5B2D+/jV/1m22PWmHXo8ToOtmCfc52l3TcA8OuYvWv9b3W/eK
qoV6TWlUumTVwq7BTQW/mKAGr6JYFrAP2IiveEqVwwToZavEfPCxecyrNHhXuK/y/In6oRJcZi7z
Wp4/ESUqQVKLvDjyd5iPfb1XAwX2VbtEvw15/v1LVF1XyGO3ROEJyD3VHkFjxUMaiL0Sy6UOKBcr
vsyGU4bLzuH9dI4t53HT5OxisH+LkIn9j6SA+i14BgwuHR5JEam/UJh6ylu+/JhHkk+odBLA0xD7
QjQD9LLJRr3MLgw9TsCvmyXggxY8BT6rpEtXO4KnAJqPDzuBnTMW7vellyUJV/3Fv13qn/Pp0/Tx
9s1VdAdrvueFXOz/nJTT5xZYJy4uMb66khM6qlI/e2mcGkcWCanQxBOSW+0Y+usCupjNnxY3+Ubu
VfvWWI0UQlh1SNgvWmBuPvr0k0bApgrupyLhP1H81ZQSKs8jgb66yiMipnm9FR+sdHX0jxbP+eZE
QTv2epxAXjdL3I/4yU2rpqfDvv7tb8cdmsFMOXmhsrNbKDzqe0AzWCdfruNexCqfLq5eYxwyBgsJ
GH1SDKfD5sUwvM2vHcohhnETI7MPgY3KtAtY37UnArcHr2KK0GEPJQpL2Oa2TcW+9ItRAvaiUeI9
ftc83ueXn9zBTQo8RlDF4luShmP5MQHHNIdxGitRWPgFhHvrPMdAtWk+dszLYQL0slWift4CO9yJ
IgJxdbcSOM4rjNhl7SY332NQ4VGNxctgyvIF3CfT+fQrLMOb5mJHfDVSgL7qkLifHDe/2j9dOrxc
u8RTcWjEMXZmY5V34+QAjgefJLAy8Vdo+5/mC0L5n/eHvRooUK/aJehKmWj6Zh39SKS6q8XepVg0
mabk9/ZM0GE+4dGFzT8VGuTh468s8YfppjnYF/lqpIB71SHxHrUgKH9w6hBv0lYgFgypUrCKhK3d
oIqHD/1SMfSVJgmB/mByN/19sj/2epxAXjdL3ActwP1HtwWiQ0wFWYiBzVznkDQo4oAe5REF1K8s
C10OE0CXrRLnH0fNnydHhw7jFGou8+oFVFvfNZd50S2MmZWHe/35Zj9bqoEC96pdIt8Gl/npyCHy
XXyDxLliuUlMhYXgezyJiiQJ4/Hyo4+PwmZDKuLs6XamG22vNTvm1UCBedUuMVdpmE3fnhdOVRYS
pKk7gLdWV7Uyoe9iEMBkT0WaTDhqL/J5/jqdZTVSwL7qkLhftEBrGbKj5/ldp//znCKn/woiSRQZ
ysL1lNqO41wlmxhaJFlX5E1TiSDqER5LETm6i1Om2AavmaB9X6z/JiGx9X8oJTh83/zOGbl0NmK5
h1iSHLnINOl3VQd+SCxs9tNqNHmYvMp+WQ0UQqjaJeajFhj3Lw4dPmwhz88AFYe5DiKMjB3STSlg
z1EVB1r5pL++RS4mr7EmFKME6kWjhPzisPllrnmd1msge9qMFWsVdWoStPqAMPHQvCKU8smHMEPF
vJ2Sp2Jivn069kNIjxO462aJfBtYq4bHn/Vvtykh+8GOIyQDztTTHO3SVM+zF87hmJOmUlTra334
x/99mnSu/8/xL7Pp/BUPLjleyEF2S3kMj5vfCV/63DqutkEXNZSzh/s3ReevPQmIb/AItYqo3ar/
teJCHi3LpxX6gu6xrQv7+jdHC/TNTon9l37z2A9/cJif0oVDCb0nJsjTyuOj8tUpZayKZRUPBPES
Hs6gLHlNkaZqoMC/apfQn7Qghu3szOGdC0UkFrSYDESrvaeH0soDgby50mOINlQ/hc7wF95vLppm
X/7VQIF81S6RP2sB8h9dRg8q6mZSVIjgxFpcO28o600mKNmKOlcCe1Ad8o+z+ZaCjXbE9TgBuG6W
eH9sQfjgWX431T/edrLud+Ni2gxVvWGf2APqi2DDNHBXuVhUS8RzDrsh/+NF4pTZNhs77MUoAXrR
KCE/awEH0vh20hnkt/n9ZprG/ZAnji3JoIzHe4IayevXvGG7aXbgsdrh6o8JlSpU0PqS33FSdgEY
g4UcjD4pjkELrEGD4w/uNkBB24yTSjES1k6cJV8zuAcqmL+O+zrm5OJvbDvSLoJ13yOkse7PXgim
BfrPePhOY2XDYb/9ofJzqcRKSb6yboL5BKOOqMqkQDta3dF1Mf1bBC4M+w7jNhVRIXHkPiWIi8eV
CXgXtQeFSBV0KfVRcQcPiZK6zjctAPtG0OPEwtfNcqGrEKXG7dFkf28M0dhvqROaQIQ4sKrCcH5v
yXhRP4qgAIhhhcGzqyLJ/Ux40i+2zcaOezlMwF62StQvfmwe9S/5/Rayif1gV2ZLgpDxIobm3Ruk
ZKBT3yhTgZr1Q2X7DOxQ63ECa90swf7SArV+NHaY8e9B6QKbQqAjMHmwGpctDyrEwOLW0TviaBn9
8d+zznh2/8f/LClSL+Z//O/D1fTbKyw8679JyGb9H0ppqfKRTR9I/blKqdt4+O63N+BowLTA04Bw
fUIHUT8NgaE14bMJeDCQbxdkPIfNjbLDfOw7pRooxFG1S/T7Ldgr7z9i+Fuv/+2HPLENKmA5w6rM
6VO/BlLMo7D2U0eX46p+LL2f/mPjk9AOdTFK4Fw0SpDff2x+iRt5xa7A/jOL+nR2RWTY/tUFhx9c
VtjE7kMEBOHJa1JYUgLb2BIkuYiDZng7vXvFNVAOE4u/bJWrf9gCE8S5S5+ietuqUhUiMBkimCDM
Ip0G8YIE+3x6M5nrk8f2wLOfM+UwgXXZKrE+P2zBSTNzy3cXw0iiys3htoL3DruyadvkJasy5dCN
lCMRWn7eXfXT/WLrdOy463ECeN0skb9owSofK1eCq7OddCvyHogs0VV7TRWGRHXirvAlauZZoXOa
efvrJ2UH3xwtRGB2SkG0gRKgigZb/7v31GoIdKPQk3Lt4jhUSSimuQ1HY0AhFzwqWB8ylUCqF8K/
Y7zb0aXDyzWNDlJlPqBAaWHXMZFX1a1hfYckAFPn8iPMC6qG08O2E9G+C2pDxRao9cj1f9SCg2g0
cmjJRJ/naRtxuJdRC8LaQAgoPi+yhcSaHy196SOKHDzozbD7rWsMFuAbfRL+0agFN/APDtd/cf0m
qXJxFR/zWdUjMciDC+xFtOe/z7373mXUPgFrKcGzLOgSbtPW4xNeS6U0Soan4sZ9P7meKD6G687o
SdEydGY/d86mV/PZw+Rxs23Dfvps+z6xK7b9udwo71tgeVC+uiPHZlHydilWpOzQSRiTS5SJ+wLH
TESuKHG5WIV4R4SxPp2Kq3q3OdlFVh8rxFPvkqI4aoEoRp9PNA62U3o/dSlSGUVppIJQijvDvDJ4
MpBWTfih5LEa3cHI/8/XbJbVSIH7qkOiPuIHN234HH126AGDmJxlH/FoKMljhAFuWeMRl3wg3AIK
om3mV/t6X420oF585QvUsTU2jfqJ06hyjhtq7RLLZtzLVDBFZSIqBaaf5UeAfjJ5eN5o8LYjXg4T
cJetEuuTFlgjji//7u5cCcMDr4dvyxemHxUFQR0WVv6Kq6Fugzie5/+1aRZ2rItRAuqiUSJ9zI9s
elWPPl1u+o17nuCUA4QECfq1UgsSgVUqPRp7JqyEmqhK/9tlIO1iTj3M+1fYNkfVSIH8qkOir+js
G0d/e47IfhL4M1tluStvJjPDxt8Rq+KTKqjgysyDzY1cXZQWxXFa8111eypchyOenIliPwjdv+RK
KxT/TfOxnzRiuPyJD9PVq+K7jlz9n1rw4h2MHeoxxC9QNiVEQzeEQGEDblRCyrEFLT/ClzK4XWzh
ZLWDr8cJ1HWzhHswbv6wGf/x/6g3/LzxdN3vtEFdIXcFQoZ0pa7UNkDIoynEvUI4f4G9WP+7TMiO
/mqkwH/VISUwbsFxT7Rv/rzlWb+nBAhPw56vOe44ZozVr3gHCSynfp+Kca4rN7tMxY79aqTAftUh
sT/7qfnVf/zO4WED3xEaTJJq45o63l8A7ynvVi8QlgK42l9r26kNFdDXeiT2xxh1G1dzlkbdk9l8
kutV+HZzAekREeE4AfxG1elSO3x8LgTuXhxdkbDtj3abjX31G4OFFIw+KYeTFpw/F+dH7vDvEquc
Eb8JC3yBv6jrh1sX9xbXAwwy+l8t1PyL/Bv1jM8nv3aOFtOHzWvCLoWX3yBE8fIPpDwugKLpfTH8
yWG8IQGzJKyQn0WMw/LDbVvbD7yCiWrjdaYjmX1TKMPnb/PFo26zbU+7KPQ4IQDdLGEftuAqGH9w
qP1jGVbcUxkxygXs4FqDncjx5SOAi8BeZP02n77OzziuRgroVx0S/PGH5tf8Sd8hSRUmYwAOKDGB
s1F9OGlq4EM6SIkKKCB1iK24i0/y3/N/3m4rymBf9/WxQgD1LimCkxbwVQ1dpktT3V6p+FV2uqhl
jNWeCGeizSVp1XpKkfXvcrsk1n+TkMv6P5RSagOLycVP7zedxvu9E1SAbRJ5cZyIGBTyAfCrxClc
wLHQk97PJw9Xtx1ip55f64x88Q1CIi//CSmJC0Bo+pr+SBIkVEDupKEicIsE92US5LI4Tu3Y6hL0
DKsn+0ZZU1WJHSGZHSZk3yrVQCGHql3C/7EFTsbTvkPyMcUb3yPuh8SM4sYQ7zYvJCi3h9Uio6P+
YD7NX8MrUIwSaBeNEupTlJKmV/rZT5gF15+/+5058Bj+aZtY7sNt5ujhYp5f5RuJ7faDHhoNVRkK
ph40nvrJkmCxI948oWhXoa0KjWiHmdhPlmqgWOtVu1zuwx+bX+5ffjx0t9y76mihiGuPkE8DdKJA
0yjhLI9orx8pX6b3X/Ovv0506+6PrtVIAfeqQ+L9pQV4n6t4a1fHi4qehXwt8JV9p7bGM4rhwK8P
MXZJTCssn+eTb6+pKlEOE3iXrRLsc971TZ/luhSMK7yLEjeKEKMHDfOLYOZ6iRscLrEkzdg+HfvB
oscJ4HWzRL4NhW6qYr+uoKeOMdFpqt4ZrFTUGs1k+W54Mwj7Tz3yd6NQljPYYTp26KuBAvuqXYJ/
OGx+2V+Mtp7p31/99hd5JV9OHhd3T9bbekOX9CsfTeb3+cOzu0MuxnpE3YSMLHniRyElM886Kgti
2wh6aKt4gSALFdf5DvOxi74aKERftUvRvwP1pk+8C5fMEBlp8qhKK9eaiXw3+//sfcly48iy5a+U
1aY3jTLMw+IuFAA4iKRmKYcNjJmpxDzP+K5e9u79WB+Ig8BIpJTS5Wvx9WuWlVlVhIIETnh4eHi4
H2fBBqf2Rdu3ziUK+iswQ4QvnhnHkd+No4DfNdO4X53AqeF+ioc4lq7j/pFQSRPX9VsDlbpVQOkF
kEaA9hP86Dsv9+anN3cL9/Y6eg8hx24cBfuumYb9/gRuD56yCV8Oe33bqaHPVgKjan+pCUXTp6Ye
GlZQRSLcEnCp4koH9Ii7Sd8g/wePMy7x+4EU9vt2Gvz+Fuujdc3y8ds6il/MUXkb+LifASM6kgie
9u+BPYsoCvD9gG9ARi4NcoF7VsqhxP/Bk4zjvh9I4b5vp3Ffko/H/b6/Rz2WroHrExWiULSoz7Ae
Qt5nh8EL9BSeO8T63s/WuLF86QnGsd4PpLDet9NY35+AXp+uMOHHwrrPsMBFMcqzbxU7dwA5ihXB
MYecJJnaR4cpEL9/lnHUh2Mp4IddNPankFkxvEP6/Wu/TcX0t2U4OmD75CWEPSMZ/mAK5N7rrCGM
EffHT9x76B4K/5890vhMDMdSMzHsomfiFG7LdpbXsWZha1j2JQJVFYTbVFT6zrBU4KYDFyL2Wmoa
Xn+e8SnYjaPg3zXT0J+EYfn1iAqoT/kFvTlYD7fxKocKSMb+K+GghcviQ7G/7749+u77LomHYync
h1009vcncEm8mB7znh5WPZwTqP23Dfw/PEz12dpwKWns7rRF7QGLNrPb7n1TMBxLTcGwi56CxQnY
mPq6hTfhr3neB4jkO6kc8xK/bR/oyTc4tS/GOHoHxqgcAreeZuM5eX64Efz5c41rIno8NS109y9T
cwIhRGe9LXysHQGaCTlfPcX/4bJAIRgWNUwV1Ene31UO5+EswBnk5QPg+ATsB1LI79tpyM9OgJ7g
NcKvt62BJ8Yx+BhEZAdwqFwKN86BMQQudBSoxgqBSSpgamiCmteeZhz4/2L0Y2YfMHYsKYevEjyr
cs/meYA0kghkCT0qiIKePtiXh1JuFo4bJ+8R8+eRlJw/d9CCbp5AnoaO3Pb4x8sv/DZhx3Uwsu4k
EZl3kioiZBr76+C4i/SYfzR0yZB0ENHgDuFwBv7kgcbl/XkkNQPPHfQMLCByH+3cuTs/Ylp7L9+8
Cs5m1E7YyfcAfIX9R0UAkAQ3/0bJQw8Nxf9u7bnvNT+HY6kJGHbRU3B3/vFTsDJggB1L9fRX8z2p
OaKtDsN9kPyOPGxZRETEfm6G4K9A7myv8+/vKmwxGEuBP/xaGvzVCRieS/fbY3ZMBdTDrILoCpWR
oX0U2tBheoMUN5tqf8upccimpIOvXn+gcQW0fxNqBvbtNPzLm4+X/dnNw/FkX0R8Om7reRXuhBH1
w2FqoJ0E5AXsfnPjztezGByZ613j2KljHPL9QAryfTsN+ewUII+jHwjCOuYh64k4o2ecxFkK2kU6
1DyMCv5npIf11R/hFKUOvLM/eJxx9J9HUvA/d/yCPxLjPnrHfTgmuQaKiCDvGhbPjoxJOTB3GKQF
9H090cbolvuArPyufAzeIfyDoRT+gx56Ah7Mj5+Aq7MjmjyIeOuhVUR1tKoCghBh8ggocvFsEQ13
3Suw+bzP2fM8kkL/uYMG/+oECH2Wi7OX9OzbjP2exx9RiH3W++ZD3eKyOAugyqPAU3Fxt5n713Id
+e+Q+sFQCvdBDw388gSAX5mfjwc8SiwjcBwF2tVnS35g6DMci2IjfbVY/LP71c1eu3ps3O8vhv+O
K/vdOAr0XTON+Aov+9GKXp9B2R3Lrof5DnJh8Or1t7j9hxJ1ZFkAb1ycb3pZOB6Geua2dovuMXtf
+t3BYGoCDvroWdBP4IBLjsk12bvSwH3SU+PtNlxqv4V7AQVHUFX2EH8SB271HhNzP5DCfd9OY05O
oIbdBVKInkqp70AYM6nfpurh18GRCVXUFB5BUQoUyyHwKiqWgtYNgWzg+gTbGB0Z+kePNK56BkOp
SRj00NNwMT8FBXREHghwEEiIHgHN6pZG+HACUOEONMSCIGpQTEPNA9L96B377HYYBfi2lQZbPwGz
nkzBPnEsbY/9FTHQ0OhPEWq95X4g7WD64XHaQib2ln2McqSRdWQH6x+PufPSI41L+3Ashf6wi54C
cgLcG/oNFt2xpgDJvMAX+bw7wpnDuClGBaUe1M1T+cynPZfS+HoMu/6vm1eSKcfnYDiWmoNhFz0H
+gl4F3asUMeahieuK6hz2DZgMQe3Dxz2A0vzifMKjJ7w66OOMkI5uZ0EbMzN1x9nfAZ24yj0d800
8qfAeWVOv+ze/d/fbnloe3jSkMt1KPY47kIx4QZrRzNASb1pt0nx0mOMw70dRqG9baXBNk/Abfz1
mPGC/79Q3aBGEZ1n8nBxxJohfWQmL+CSe+usoSLukW7Ub6zwY9J34A/uYxGtw7dL9n4gJdv7dlq6
e8Ljjz653vSUiS9r8P+8xKKrmyO651DnDjytoKXEyXnzOdg+euYs0EHICq4Mdt2b995sHxdxVjh/
vcrmNa7UDgZT03/QR4vA4gRSKu+z0i7X7WticJhelj8BMcg3+yvAxUpR/nj8198M0llwKkO2C3fo
umB6qlwexX4RrriZA8qa/YNHGZ+A/UAK/H07Dfw9dtCPXnvEPGLisMT2VCgaPBajrJUoUS5zCJHY
7+bU2Y08BrZbvkPr7QdSyO/baeTJCdwLnL2u9f5c3P+fYso9fO3houaRsQOjG0xsh3Y5Knv3OQ6w
E8ejDc7KvMjWwXs8YoOhlHQNemj5Orv/+JU9uCB4eW89hPslpQqmI9SLFnEAUiUe0R2UnwCJmyjI
hbK8ooJkt1+uXv/ogcZV62AoNQmDHnoSTuEa5AoFJd0kQWZTfry9DQk9gFjkkEMLkgYwjmiUlYGk
9t5rKYN/vy/Bju6hlfGHzzQ+EweDqbk46KNn4+oEnPOGiXV5rMXwlEDOod4fqDKePod34ZsEcmQ9
/CbEeJ/v/fvnGZ+B/UAK/X07jfwpJJDfrsP4Rbfs29zzDE5WIONUkdZwuBHgxoRHRBSSPfv64P2H
8tC8+iDjoG+HUZBvW2nAP+E489F2nb6Cd+73ovU2uGG44VCDUOItFyQVTY/JgDkNLn4ZS2CoaXRU
nMjil3N5x/F+HklB/txBo66fAKHaws3cbziD7GD49z1jHO6hej5sGNXS000TTisDhySSO5FbKIkw
qoUxhpI/eaDxGXgeSc3Acwc9A4v5x8s9uTk7HvgILPgHlAn49BfcQ9gl4Z+NetmFt1KOSZKtOzd4
6UnGUd+NozDfNdOIEyzyD9c0l3CQHkvTgP4dtqOIEJqdx5dK4oTtgzxbRLKCr2dMv988JuW3wP3e
V/srUM5OjyP7HfEfv/kaalp+81f0LOkn4EE+y8pvR9yAcT8u9ZQJSOvcT8Nwfci4z5JxVJB2RUqp
bfjVxxlfHtth1DRsW2nYzz59/OKY3UEnHmtxILvwKbBSkrDPDtGGzdNXyQGtwtYUlXY/uvErztbu
y3vSONrbYRTa21Ya7dndx6M9vzlmBAIPTaNIoMDemPfUYVcS/+nTevpVsF8BQ9sHhcmi3SyMmQHj
kG9GUYhvGmnA5yeg+43zY4o3bB0Q6fd6Y4/oQMrFPiQHXtuevvfpQ/ltDc/9hvoTL9pe46A/j6SA
f+6gwTdOIJHnfJ28LGJvM/IRcdObmKwGtQ4eQlWDyh7Aj8hWhCigtDSiu5/SOnHwGsr7q08zjv12
GAX8tpVG/fwEbir2kXDH0uoMEkUUyD14H1HnuPedUdpdxvFLAvJgOVU0uBN+CTr4bxXsp18aO8Eb
U6tvk3mGR2WPvrYZAsn2SmUg9H1gFI/wyj4ObfPZ/fZmYzUew/g7ikzD3vyNLfh7KRlfD69/I7VU
Xh9AryIdAH78oeGI104i6NMQBgvNdKCxGJhFGvxvuBzYbihUcLgeB3H47T2XAs8jqdl47vgF9ZMI
lLUfs50E//urB9HJoF7GdQw2bERKIdnqAH9UP2BZBGkiW0WDfgNNye6nt7fd7itPM75Cnsjr/qbj
NratNOoXJ3DRt1oe00iSwUeLcPx95b/DXRoKjUfmG7+jzsR/HoKOUnLvsJA2oyhZ3zTSiK9OgNDi
7AYn7t9r3jfuEX35p56wAoK+2QN+3Z/hoMO99q7+E3WtfZbZ/bO8Jyx5MJQCf9BDz8DZCRwMFrNj
hlFtSRZwt3igYIbsCrv53qgWeIlfJXoY1y7PIynAnztovE+BV8H4erZD4N/X6+B/7w9gfM8osvkc
wI5dFR/wmW5Oab9csZwF0Ovv2VX3Ayno9+008sYJsHmRPsn6WLoGcbAoLMEhEHbrdDj09iO+RhJE
Ucat4wZ7StOQtdOzaL70PONSvx9IIb9vp5Ens4+3IWf3R/T2iH1kHljqkNSz+RwiD9cb4vo4Fcez
bf8O5K2HrYzsddbuGsfW4Djys91ACvl9O4387ARCS8y0XBcx1njwB3Um37bbgs5OlsG5jt0WrjeU
P6PmAUWnEdbQkyTDrkRuEGXevOnJxmdk5CuouRn5C3qWptcfvz6+mMfcg2F3igo009YGoq6AsXzg
MJJ4JMxtNBM1L18ew8d36KXtMAr/bSuN+ZcTsPWJcURbn+nDx+W+xvS4CxrZEaATR+lRmuSClFkZ
/XiHnb8fSCG+b6cxJ3jdj/YlmMfMw+pjq8B/DzKdQ2dC7/3EB2Ft4wJuZm7xShHm36ib3UAK8v0X
0pCbsDc+GvLpBfTbsYweDtElKGIJlqIDMxN37/0htw9u2KgUnHQ3P7nZcke08O+f6DfY/7qP0bPw
61/Q83EKqv5iru/AGTM93rgFP+c+H0wIs0963qaB0mQLg/zkt87EYCg1A4MeGvlTSHq+uz+i+Q9C
O6TY4h5XGY2fR70CEfUTn30/lPl/9x//O/Pd9vElURhfCM8jKfSfO2jw705ADen35KV3fZvYw9eP
u1w4iwfH2sFVQM8e/lT1fu8Gor3JrwRYjCOvP42iUN800ojrJ2D5v1ar822QP5cMhf6XedBcHCic
pyT/TclQdSyQ+bWHGUf8v1jh0Nsgrh5f4SJ+G+rgduFAq4BSleDT6TkWKNSf6NV6cl4wWfes7uge
7rt/8kDjyD+PpOT9uYOW+dsTsC9Xl0fka2d6inA4MgVe2SoamDUDNdM7mzmY/CA1PYR9FXdwarpp
+bhrH9vpx4EfjqWgH3bR4K9OwL12NjmiKx+VgJC6AsZARDg8fQ49+WCvw8UJqgCi7v3Th5L8s5+2
A1rw9xGoHQymJuGgj56FvqT8R9v7t0vzJal7m/4Bay9EXxAR1Lz5IJJksAIYro957t3PPRnAgeZx
H7Ns/dfyMX5PoaDbg9HUDBx20lNwewJ3WlOI3nqHx9jSf9skPHGww8xUJQFUglgTh3421MXEeaxP
XIfXh0fsj0ithVcfZ1wTbYdR6G9badins4+X/Kckv5cvM94GPDxlkqqwSl+PiVXB+XKo/znwvMDH
pqp9REp/a06dev/gecaR3w+ksN+30+if3X08+g86HuL3Z8m3IY80FVCMoPzArgDiIfKM3Ms8bJ6d
WuoDPg/UD65Wir8e3Og7Wv9C4ZCnAPNp9hitf7yW4Dc+J7evfiM1Wa8PoGfxAY6Bj9497o55UYM9
HJV4NRFVqA+2jadoEygqRD9sPtjbh7N3V2Lnfnkhj0/SfiA1F/t2GvI7XEt9NOSrmyMuHFRL4RHI
D2pTbMjDnVqDvYSiE/L+zMwfYr5al/Buvq+SynAshfywiwa/T3v7aPD1//hfxeNfP/7HvIrd7EVz
/W0KDHu2ioMBcqy3htOh+cpIuDvDnRgiqLdLgPIP/flzja8Eejw1LXQ3PTX6CZzl7j4d8c6YPzRc
cT98KP53a7d+OUJ7HOfdOArfXTON692njxf52y9Yd8faqHEGxgkBZWuQ2f70OZRzcF2AuqUvubKL
T9n99OZi4LZ9V/TJdhgF+raVxvz2y8djblwe834XoCJQk0VZ7kMdjyoq8FeoLOhyNlqFEnIjDt0I
tIPRPgJ6Nxtjh5RxgR/7Dmoexv6EnhTjNyG2hwQXAz6RvjIqB58vhO3wpWEKCmAAlHEI3bw0pUl3
T/P+V/0lgPX5K395rRNIbP68+PzSu75tHwM1E0L3AC5c6U+fQ0tOgYOA60tJ7mJxIJFDS26xLpFm
7e8a/1zM9gMp2dq3jxkOvxUe5CNJas++gcS7zedAhmA0qYhjgd96PD9sEedx9Y7M1N04+h22Xzf2
ChR5GhheqJbr8jFrbx7zMiieFuiAUuu1LjoOe3VMViOmtzxxEoY/7hnEgQGK3HdJ4RApJO5uJHdC
sdkJNoaiW+a75j+XlcFQCulBD71SV/cfvyvgPPoYvUa8/rb12hcRBf0AJH2rDQ/tHqav/4oKpNg8
xhnV/uiRxneGwVBqGgY99DRMT8BdR/pyR8cyiMA2gBJzgFg73Jz7QF1YQiCipVQkiM/W2XvEfj+Q
QnvfTmNNTsAQuj2mIaRi51f6f3aHLDg+ByqnL2zfayQU2tpr/eHmdBuH7+MZ2w+kkN+308jf/sba
oXT7f662v5geT8r7mhMQcYSdj5r9/W0wGGaQR7QLjt799FbZ90wP76J4W+1HUtg/d9Dgr07Ax7Mk
RzzL9m41BdAC5b1cD8QeoSfwuokw27ZiTymc5eO3dfQeop/9QAr6fTuNfF8e+KONnGGF8WPpeGyi
MgfOPCRe96mMGpXrgiLqAg4qSAFWQRiMTCTswUO982ePNL7JDsdS0zDsomfiFGqprz7BqXSsKehZ
xXDriEhEWPVPn8NjIdYI7FCETvSUTE+f3W/vzM1gXbu7trfYmptxFPbIr3v6Ohr31aePXwHTCyzD
Y+HeX/gidpyTuEO8QW4FBzPu40WJugmelrhwWTPEzfN1+dKDjAs8NZzCneql4Z+eAPwX07OX3vpt
5r32T2/Wo57iNrKZisPdBD7jmLXrpjTPU+btey5W9gMp/PftNPK9sTGm+n97RIcbR8ZbgYyUPzDi
tN7ZpYK+BQVRd+t8qExvyvxdV0W7cdQL7Zrp97k5hePi/IhGBEK2US8JfPYqzIOB9dDzqCkwm3Hx
vctk2InvRnNultyu7c81524cBfiumQZ8egJW261xTMBBQgQ+Xhy9D08pyAxBzj38431NmZGd6rb8
8Z6Lie0wCu1tKw32rTG+Wv9vnk+msyPqSRy2YRbAH7WzkCk3CIeTIfr37kA6fuC/TcjMFCfTY9kG
T9FgigL+m/Ei7+CgkGSUwOtpjsck/aw/FK5fep5xE2E3jpL1XTMt7GcncBi/7Y9GR8MdVgHo1EVl
b+tqByodXAf/cIrAI5xmYxfAdBtuobc9t0oc/TXPe1/kOxywv3wBNRO/9NNTcnsCB8W7Y6blMyiS
xPc5mOwuxuVQAeGMriCgDMby1n9CRRDfraPufbEYzyOpSXjuoNG/O0rsMLVXDC4j9jT1xrpYm6DX
KNo/7n1a8bjjoIa+tHY2oj3/8a+/FRxFYIRubM7+Gw7EfoJosO9OnxU9iNbcDXtc5wUqk4A4vOew
Y1EpGJprQ5tTP266sJ+LvMQqnNLfLKl9afOoLwrzr78xuSgrg4BNRObDbBX6uMEcfHfownUadh3s
9ErPnSoicv/v3QNexUFrx9Eere3//xWV4VWMcLb8X39zkKJk82f9g6Kmq4Dfxi6H+0/Utse/6P++
vnEju//r/2kpseCramfrjVTUSy0WvzRB3OqJ2lzZpTOJOV/3s3zt1I5PGIG5CkNxWTIlr5ex45KQ
77iNHb+BcOyJJBXmzOEzKf0tLXhhJVAAqsh5PXwmD0Tgihw0EkmZbCEGwc+Ii3wjKgRnyhf2hHd1
2YmiqeBlPIkdVZtWbOKYbAUveXnReUJNElvM9dDyUhC8GTyTshNQu7uE14LPPnceVl00ZeLCnjVC
+IAkqy+y3TozuS4JF0qVIeaxPZHz+EdkF5mepl0x0equ0MVQuFBtj9ElNXSIV9aXCJYyNGdda7as
o0ZCTRRPKwgXN/M0KQTTTs9FL/+cOu19K1gV0exqWbCcNckQmT6NHW5i55M8yNrzvGWXbijX507H
T1qms4xcZkJdbUWXJAJh4qYwWEe9U3yeIXxRX9RxVOuynGi6k59XmnwdpGJNws7qTKtOz6PQevTM
gun8m1qcVV6lGqrML+RGkFatkGvE1eqJy4WLvGa4yzxtDK1pWBIKmaZXYnUl+s5NINntzK1CZmpn
6Y0QqNG5rXSuHgq1a9qB6ppuV4VmkfAmy9olyYJWMjqlXmSN5epeWJVGJ3SXShu110Htfop9JTRL
tb4Kk3CpBF6kM0HnGz6r6XFndLFY6qnj54aWlf5UacOJbKu8bmetdl43Dwkfxbrnqo3hl6Vv2Em3
4IVSl7namXhSeeUEdaVbTeRPOi/ITdtmSqNoL0KFz822bb+7kbX2iYBfnDENeyk6Kn5OYeup6F8n
rRoQidEyw279b3HRmFIeShNVKBUiiP5NG4sPURN3V3WSeYQTYsbQ/PZcUuNcVzjfM0O3MCtZzY24
0yBmdnjlCd1XP5E1Escpp/st6Vw2Iaxmd0ROhIo0GnfbZJKnO2qlEVa0TdUXBF325fM45KNzqWtZ
Q/viaHEylR35h504utYotSHlSkNYuZ6kAe+ZQcNVpBTSmyxtDV51fLOWBdtMasyAy9YViVz1kc+1
uVVC/vIwlXXb5yIiyYJD4iK/hQs4IkrTJnhqLjRKZVLJ0VVdKw+qFH9vZN8xEqkt551Rq5+VUni0
2zYykG8U62FnsoK/dt2ym9hK8S30WYWURXYbVs7XWKuX8O1HhlV1q86JWSI16TV+PUpu0tK5EwtF
IVJVfObsZpbEyqWYhqVZFVVLvLqccWKtA/21zIfJvBL8JWOlV3UpF6SV7a+FzN51avYodiV72aTZ
opYmoVpzpOJKWe/Ydsk12XkrVBKprG7ms3Gptx3rkLQUE8OF9gp5tjAYNry2tLwgcgXtVljForYU
xWDdmVWlOWELXyW25mKOo0rThS54bAXxW1FJMalauSGeJk8YQf3BJOyNFDWPedBqpFX4iFSycMOw
66Z1pkEs/Cz5btWynTAJqsrRWQcTLmMtpIlFLOgFPbfYapr5SzFzOsJyQXpXa4INGWlWOcvNtEKM
SClKy5RdVFpxXllqS1x+5hT5p1TTLSsOJ13W2gabSqzOia5M2DTB2+Z4AbBR3iVN+qC1/o88iX5w
buHptcAUpEsrUqWlIfi2SkrZv/KFqJ3WsWh0kWTkjphB44ePThi3JGFrT7c026h85xHOlpWayex1
p2RLryuEiavwvsFyK1Gz0mWYhV9bGc/E258VK+KnESslWEehQEKRCydJdQ5VZopVFRmxpBRmLHQ/
tNBtdavQXJOXY3+iSl4ycXzJn3q+dS4VaaE7rVp8Kqv6Z9rFU09wXIPr7EeX5TyStdK9IAS3VdWs
IhWynKlRoscOlGejeLNSbFd251+5Qb5Uee7CDaqZK8ZzydNqwoRyaUqMqDuK1BmexUyqBgAKYukY
eVPmlyFndcSX1NRkmG4S+soszRzSWBav162QTqQ4mblMGpKKV915o3pfi7wWzLxlBJ13CpML7Up3
7dqdq5XJcaLOh8ydYMdfs6xL9VTKbu0Mzk82nicMlGiTlroaiUbeigFJK+0yKbW7RBF1t3KuwpL9
KdZ3TCYuXTW5iQAOxDlS9DqoSpJYfmum0c8wT0SSthn2pEZaKqI1t2w3Jlln5wTCn5DSc7BK3OjB
qlSFJH6K50id5NJt1YUYefPMvol894vchJLO8uE885WKFElCarU1MqHQjIrh/aXCRSFpm7Kda5yT
6nhezfJjkxEtT/ddcepFypUbJ9ea56aXIuJ8DL4r72yeKU1Wsud+pV0rRVFeOJmaQ0/6RsLb9pJL
He2T1YYk8MMvpZ8m13U+iZqKNZyaDaaJhK09L791quaQug2juWVJei5IiRG6ompq7r3KZwLh+PBR
rMt5bHexjmTUz7njxfeBWrFXbtidy2zAEqcpPjNKLs+6rvgcSyKJVav61EIBiE3rT/3aakgi+brg
yM4yEozGEfgpX/m+nrGucO5qWUCQbLPo+EogqmrZRsLKAUl4r9QlP2snGsMspaC9lbSZ5Ngakbqu
M+uGMFmTmG0Sm5Jfm4pV3/kZVIGvRIabBdE8iMtYLzMVSlmIMpPPvHkYlu6tGgoSiRRfm7ad6Bm+
YoSMtqob5qvmFaXpCnY58fj6roLFQcJAUYkU5tpMlReJ6zMT23IukqKLicxU7oLjoqnqtalZwQgj
glsSWRGzeeWyl0WpXPMuNFVWCXdAE4Ko+tdxkLnTMLR+KEmB9xN0ybNdU/BKo0q1dFJGQkbEoFNn
cQPlpRUsr7dZ+wBjrsCf1oYVVOpUCu/VJMOew3GtbzgWb+tdE1eL2GuWXcRiL+Cyc/B8ZudZwHzJ
gypYYjxnuF6o4M/jy8DheJKFskB4KXUv5KTh9coRJ1jxxTSVK5EkjSBPZde99drS1z1WhsGmyJbJ
t41GSrVJJiHXpiuYkyEpvGbBlbxPOquyJ7lqFHYMm0O6CZv4s6hF17nosFNFWolqHa8YKVirmQsF
KDDEC8twXmsqyeR0zjnNxAtUZsGJ2KLYJL7NGVXPZdHWJUYNzLqyQr2rVNuUEzdb5Wmr6V7JhCb2
d/varbslC/Gc802xzqSqXVQpFkDOdb7ZqUq7TORglsFGNUWhds61QiYul/N6xvGNwcisT0o7di+U
OnDOfdnLL6WK64zUqlrj6X8Vxp9UyFGNjDRghLmmdq4RlK4Le7BbWmXdXrCq+Jnng2mDXdS0stbT
uUC2rjqNXc5zx44XUdMwMLsl11DT0FlFNu/OOptliKMGKulCf95BGi5KnGFIFflTCcKsZ3Hi3IQM
M2ftTLeUxL0Ia3GR5rY6cx1eNlWPW4RVZt1GaUYqz7mXrIJZMZZqWKXSzZumupNaJjVj51wW82Ri
M7KvV5bCTOLWvmrCRDWa1v5py5VF2MrTLlONnyHU2DXcTnDNVkp5HSeX85hlc1NLWZMDxfs8dZtI
57nW0Z3MKwzbD/xJLLIzu25Vw/WdaO6EyZRv5E6PQhjfcRtp06AosHHPorLoUEY77CaeyDckVqSl
H/Iw0VR1xsAW8diCpJ3zk+mqResIro4Z0uP+W6Q0mDBZWRMvKgU9DNhk4XTRhGnFu9pV2JtCY7/F
VuNPbIeTdNdTbeIHXYcFU9Rf2DgyyswSCQ9Rn9sq0+9b3X2VsOm9z2hGLKqd0QRRcGnX8dpKgFWn
XLNlyhI+U/IVJ5c+ccKQn4c2s7DY2jGUlhcWOBbiUOT9dPmmM9TEZyepGHGkDiuxF0/AyyTJJOoM
R8k6WMq5M8UmmuCw4BJfEPnr1HuQoko0ZD8se7s3NFy20ma+1iYw9dpc9zgYdKwa3c4BR05sxdEm
neXxU8aGUdMFxSILo2TSasotV4juZ4/9HgvBPCnr9IppImYRJrFHIq07L2qPv6uFPNVtN4Up4efR
IherSRAwjS6FtT8LlMabNG71vety7iLMs2SSeHUyFbqWWG0im5kXKFMvjLJJxGXSIlRYicR2bLJ8
wxptDbuQYyDhNhd8qdlQm0ac367yrvNgHCaRGWVVoEtpzehZyXYL9UtaOxWmu6mWGuuu0lhqLhQh
jYnPcg9RrXELRY1sEqStvMhq5ofHqz+tOBCnPiKO5l3h53oTdQFRg1I1vKJiv1mJcpU13ncuKpKJ
16T1LAqZVBfUSDGFhhMvKyUiTcDXN5kfG6zk3EJ2uCkfYEdNLPu8Sms9a5vwvOCqtRyl3TxIO5uw
FistyrZKZgGrLP1KWnlckZ0XMONNQZGlSZX437Fr5/Mqa746qezcsbXeack3tfPkede6Kxxb1asu
iHQNwJjQDanpZKmDDSqzzpVS9A2NxQJr2GRlcUIwLWAMTeNQUUymc2BXpdqXNImlh46xvnvuxC46
5UILymTlO+r3wK1TXVW9yMiTalI0OOAjq34BjcVPk6qSCV9q2ZSX2luri8tZ43CEqYWEcAHPnheN
fOlrTIidC+cQGKBTzpWVi5IRf/rKjcC6NQws9yEsvfIytGo9KhsXOkZehR1Q8QXN8FO7wEwIZstf
yU4ezwQ++p61IW9mNtMRVOhwTMZOIt0Kmx9pihN4GMMXocC4NSU5mtVJ6OhCywm3MpsR31LCievl
wgqrirRdZHp1yH92mNA1QguWdGtfBB4nzzKohrxqmElGvMaxJmpYd7rA2KVuy3FOwsRda6X9KbaI
oITpnElarNoySSc+V9y2cjKVYljwrhK6OFHBYIjd6krLIslsEjGcwZmgW7zw1Xe5Zm7LwteC85hZ
mN61pYVFb2WfbKXWmURIr7EfQKm5HaOLsIZNhKZUUFVYNL4A0x8bOUwQOXNmTe7irX9GcWqZsqKE
eoPjw9SP+FtZsa782lkyvB0YbOZGJhdJObEQ3jKttCAgVqk3ge/P7cr2iNuEMzlSsKmXUmmWNger
JYqESepnXxg+/u7HbLdiE41UsBLTppvLQSsYJR9yRGGDlshdE5ipHC3r0G3MOgy/xKg0SxhHx41k
cF6xXkUcLq0MK8wfixKGnsv5Cyfvzqu4ZOa+phBeaWvTt0JYH6xf6W0dNHrghsEise1J3DTtIq08
WAWFkBuVbc2bloUNwIYJye3cnSgVD13MqlcRb33C+95UVX4veZk3y6EZu0ZbSRZ/7/rRfdfAhRCq
2rxsS7jXnJUnVtjrGv7G8vzPecbMsGzUc/ws/AqeavgcX0wsq0mJwOb32E6jWdWuOmhWWLZJR4K8
4SYpGFawRAJTSvCqqIb6jWltZcKXeUPsCr4px1Hy89TuHLOxO9bwW86dMb7vEDHTHnIWpylfsmJS
F1pidhXLE1/TvkRKFugyU8ID47M4AdnwnMAeTwtYC57fOURw7M9hacMb1XFG6aYTbBHWeZHZ17IQ
PLo22xEOZ0jiSpKsu3GD00xdml0Rh5cZa+n3MtuUixIKrnZMuSvPYwUmvNel4bQsgv74Uv/EHpQb
StjoSlZLpqNFF5yY2sSF76oRGc+wPd/RG+wfup3xX6FCcYz1JRaz0sKp4WewqLuvCpso16p273nC
PRfn/DKpBZJklWzAMI/mOdwCMqPd+SV/63ZdrfONdR1G2PXaq1LE5sD6TgxHlWpwofio+GVELL4g
ZZenUyvzYdSWS6FNPL2E69GtfOk8ZxmeSK4tn4cRrAcmmTWg2zXjVPINi42+RqETzoOmgjzBEHEF
9U7rymxSVoyv2wrcWmbpJty5rDDiRInsz7koEDeJu0shvKnkINOTOnUJzlw5gc/IZHP+0bZLaeYV
hWE1lUsCu1NIEEBV5HZipjk3bxjmOq4F3ijCHApT4Ka+ms8sW8MxvlLmkShe1jmT67GXRnNsWuwl
41c/oZtmSlgFq9jlp4VXB/e1xuMoaSs4j8Lbmrn1hOF4m8RpqCwKWdBbJxVmgWPfuWyQGVjwORFz
STAktn4oWe6qaxV2lcfeDxRK18ucbUkmMjCHbdjLBSdN7DKf+EpnZlXUzCD7n1ytM7Ed/B/KzmPJ
cWRJ1+9y9zSjFpu7iIAGCBCCJIgNjUxqrdXTz+esnjl96rR1z2SlqCSBQISL33/3cCBPVqslWeyl
Fb/rTfOzLzf1YSnZUv011tv7Zqwvq1ZSuW1W9nkFH3qOqy3jOP4cVLnx2tuP02O+71zMS3NZMtqt
uv2+fJ4mxOCtVrCYZmd99k+VI+hePZ3VuPMyKlWqN+Xq8erU1nHl8kahZwZbl9c2xFDXjgfrcNmf
vHGlvOre10+zflqvjdqp0zHf67V73Kyfqrm/Rqf6Jd936oPH+Ngb86eKo81Tqoidiq5zzzLFDnKl
6uNlU6e4qfF4srydK9a+3C4Zywel63b9+dM4tq3m+tC9jetvXS2XYv5eSPjanV/6Xvs440sput2u
/vZzJUV74e7357NiwNUb5vKK6zWPl+lm9aBU2B5dD+f4urqYu+XDaUANnzeq9vV7R3ce/WeDIuDt
8Oozbau+r2fv9ivZ3McXfWt2FrdluXe4Pdeq9u7kpeP7psrH09g5juP2arMxX7Xzxdhc6salsYch
dqIyXThmtbaN1s+L97w9guaHyNUsvRWdpm3jsCFqbw+no/Eg9TYv51PwqVHPO4z3B6M8JtAcWhvj
UD28jV2ztHSa687ocu9uKI6/q41023p1O+eN3XnWe637eaw+19YJEjjO7pejdR4fl6qxKm90qSze
nX7W28FlpaufUnTcU/bYtYenOxj7rAdUaP1rbXULSodnd3N6uPvt4wmYl2ZXvKTSOAbXY5vFnnbm
riFl27J6LkkwiKOT8sVpNR4U4zigNm7H79I4rb4bA0CZhPvduKv1NrmX0cuh8gne5e3LOLTeiKea
tHbqcyTLX15W82W109/uOkX1enOf13ZUvjwT9miST/vz0putU/9wqWO7e9ilp1Vr57dK64eqXJfm
7j2e0ZFjU10bq9u5edGN8QWPvpGKNhpHthSq4bW2e5vrPTW99m5NqbZ6zCtbij7lzasWnk7Lu9Fo
6/eujEcso3F5jba7m/Vp8Di1+pd3pWyUOpTUxsvjxa+9mwWPSXZKleP0Wd931PLwCJ632kt/KvWY
zZ+Gv7wRq5vVTdJ8lQz+kvRo3Khf/Gu5U1JwgiY11eP56H32FBM/+zHE+0neNa6eu7V7E5FVmhV3
vYKXrtd11WiNXsdbybg3m0tVX+635uFZHz54bKp3P73nhMaWeXsc49a7UQ1ux7h0HBOJm4vzujO/
3x4P49Ck0HusNc1j+26Xd9s7cNhiV2D9sC6lo1/djZfsXqzeTnN81E+q6T5V54t676Ny512s25ur
UW4eik3n4LTv1Z9T+bE2XtQuV809xR6C+3u9KN3ORYc9LQVhD8mBLhhG6aHv7KVsL8OnUy3t3F3p
XletA9sE1cbF3p6v1nF8G9ufZnsb1XqH/W1rn/bHjjo1V9MbubFNBrku1WtOu7MZbK77sYWSs+Xz
WVel0vXgnSpL0rfmOviUBpvqtjt+1TpObSvljFbjrKtEp+qlvdK726PlPNsUDXbXu1e7HQb1+rKi
a69mb/txuDGy0btXVvCYcct+jstx7XSvdK+rp314HJI2vm5eyk9CZtu+jTfx4dE6q9O68pRirz5u
2foo1S9169w5tCmNlsPKuLU0Kuv6GMjfsz9wW/7bLv0fm4G/tit/jifu5F1Ssv7uZv7Pr/8/O+75
/N7E9q8XZUf2X7911z8X7ohb3P72KHt+lP6z6+8Hybbz/4zF1f/Yhpbd3n/75T/2nf972/W3neV/
v7Xutzf/d9vOdMH+3b7zrweDqAlbxfPdfP/+72aM746unPrH3nOTP6XAEyZb8ogrHqLRqLGL/Mfe
M29x70WDh/7U2WDlWefs+/6x90yTjdwb3Iab8/eneOQw7ZR/7D3zljzNhmopf+tF3qn+3/aef9t8
brSbDR6JIzMr8/dkaLX6943eZ41drcNtXDXyo4q6RZFlieoFduQmWUu1FLBtXPVHuUsVHdU0cYvo
o5KP6q6Va47sLIuIZbYd9JLekcOy5KWSnu3xAw7Or3PeG83HRss8OTfvaW3ClwmHsZ9qa53skruz
19HKPOmyctbGUzWMWeoN4mAYeOlg4KTpXu1V7Aw2Ok7vysjvqqEKeW22V4OXcVSL7sxJY8dJB37s
/Emhf7ULLv1jf94E/102ddT654352v52eB8eq5rhH9VZ+fnDeOsjF98zi5Yqe3nuz7r5zMi7ReQX
VX1Vbi8p8shaqqmV7FQQai8c3VRJrzn+Z+7ejG7SS9y1ivJuHBu5a79UlGTz3kGNwoMatnTiZmeV
KfvnrIrc36upSso6H9SU/1FLc95rqqZin1PZvR6FUtXr9eaJO40Se6de2g76ZeXxkcYyRT82m2p4
Nn6WerHw/XxxUuGorSYVTQjUfc9fqTSdbZU/QLTxLAxJWtRTxW3zzhIHS0s58QWlzPzY/wfRtjDg
/xQtfavcskuDRatMk8efRVv/lF+lyqFTNbpH1VFFUcwMZhGnejHzN3qwV12+fNTK7iy7uXZeDO66
rLvFx1irpUpyI88puaqT+zQbaiH24Sz2WMhWsXaso+h20FlDOUZHYbKigK0a60G82Gm/G1HlV9lS
KZJ3hRGXVDZfWSXdUz03S5LEnmPBHW3v0VySrHXoNVXy81K9plFXa7duvPRBHfVNrTUFBGOZPcyX
flsXc++WjV3yMikyqIvq9704XiwNZ4Yy/adCx0HAy2M1+SdjbTR+a9n4Za1V/mRguVNttehR/XeR
tkofto9FpFW7zLSXFts32hdLPaqa9VBVzU64ylvBWZX1y2ipQeS6Z1XHpD/Gwyimmd2LrIvbwemR
me8XW5WfEeIWx47q2l7yf3R1Vu5WJ9MoyvYeWJAs1cVBlEVDASFdUCLuP1UaxxGGzDhrNe3oV7xU
GDbaG/hhX7/V7IjSqzr3jaIAeJKP/ujAZax5gn8PfFyoW1N5sVRX64fszHgBJx911tFVvc1p1NRn
WczaaGAEDRZUNqdLZcJwdK+kW7qtwgCYqjBhWWwyR1H8VsWGDrjhjfMaelbj7YpVsTr8pP1Cfayn
+TCu5pYhqzpZe9Mjksz3mE7HeCv2YPVGocwjIqqwIMb8zvhlDE56FhfgYz7I14yZiwqKp9m08S+j
pjZ6p6/mgjwBIUZPpkFuwFVmuNfootJFPHgy/pNFHZXfNo+cUVNcyH+r+K4Q1VrNdrqtB1dPfHvQ
ny2tsp4N8qqOilnsXVROumic1cbYGB/8d228nae6MtLN6Bh9SgfqbN6sslcgqD0LzrKSumpK3Cg2
qmEmDRbZNuW6eyZh3Yw9xrFD8r35zqo5Wy8q6xILHl1Z/seI9iylqmvWJ3gEH6NssvsRvaz9ZNUr
swGXHUN8J6O6y0ErPb+qp03+aIgyl/bDabtv3WCgpWKrISi7dWa+Emm3ZMEArnanoomyPYtfrGju
TktYwNJ8KQoOuqIndjY9y+F3k50gIyuZbWN46Z70cGNlOyOzD3659+yd1KhpdHRwUz9rba6snXpb
Zeuhh83opoZACfqY22OWOUzEE4AGJmJAD82HWVfzks5EoEMm+nB+OvqorWkS2Gvcf2z05nv9UEld
BXvtSmS02XoyvJDiFx4nusTOrSQIAOeSnlzUxPvZ64lJOSXeGfOrrjlj4+Fv7Z+tnp+/co/EpvKx
HpsLP8aWVlFJP5yV0Ts4Y1em3z/o2VjfnbH2iCyc+nO3rsaJZbXQ5HC+FCmppKJWdrzB598m+xLI
7G7Z06cezFq4oXqpFeHjzGlItvcAze7834lT86DqqndTT0Zjl9qwV0ZCXRNLd4PR/qv/o056ggtR
1lSjKDqDkr3kqnesuKStCFS9+A81NpaqlqwMYlWH9WZHvbLaxkPLK1tO2dtHRDKkgsmy27oetgHy
O2b/BLYuVgn4wvzzyE56vZ+im9G6ZTaN4KGGN5CZVTaMu95jtjfjqe8CdASNJLlac9DpBbDbZyMD
lxBFYtu90Au9IDRHL9020AftAMHbKnUFKVbhzXxb3jh8qklTXY2fq0VzVHe3aEdNY8v8jnhJ0QWS
7AyjvxnTXt24mW21U2H/bTWjh24gNnPHtWQ50YOlsyosY/f9d1BRkXzCVreulu5kxfpkzn580npI
qU3bj+95ybRo4xpj52SOOGpMGDZbxJgltlt1r9aaqT/wFrvXVkDoinCZLg32+Qnj3sgefuxhU/0E
BwWbOKDwhw4WWzVLF7M7gr2r2UnXzKfRsWsQsbEafnQ49Maqqvon5VYIhBKywpMKJHjN23CEpe6t
jIDmA95IGWWjwauTvfEmHXsDGKYhV1z5k525Ugd9V4NZCvbHGyU0Y6EX+KpI4qHmQzsVvRIDDTYn
EfrTaNltRQataSvUS4n+IBaHsKGuBny+lU+4eOsLeEymB/QJOWkZa2P21t0MQLXxAHqGjOJk5FcT
dBQTeOqzc0ckG1cs4+Ruw5t7CwhlT2a41AFNZtj1x9yoldnGfohx/gDsrQEjTyXilDgjOifWzJYG
nih4m3d3Gs8hYECIBlViZsWK/MGWCc2eIPvDaHqCjlsHqH6bOX1U1sOg9OCykRY8vVb69I7OEWSn
uYmg5sQr5bRUjhJheTudTxOY0GAQMyL/3lzAT6E1EL+7SikOG+niZvhthNzNlxZ6R84iqg2ymw1M
M/RwnKfyWU/J8k/5zTroYK13qmUGobc0iPBxOux7O473MZyYCazstm4hM2EI33Aq8hU5gTAYmO4D
xSMz8Gb+TqOkg+3Zw5XyZ2yiRHW/6et77+6W7HXvbZQtrI4iraqAzHB8ikMgrDJBpF7Yxp4mYlzw
O280CkAD6BKeyOujhzmq6QWriWENXtkSGBN++nZPXyMvq4vmZC/dqMneSFcqTBcHe2k9VVn1TeI6
XjjZKN8fOFgdcW5x0g3NwMHPjkwGw425bDhW5pZDfwTemA3DBD07DKsWHUIWTR5c8W4wk7EKnwGe
UWGIq8vAWLYJrd6Zab8ftrksBkzKgQyfvCcz//pWrNeIaKc7buznvtefLQjSOkwxm/igRxOkjlHj
hG28pn/SC5ohup0Uw4V67WzH2WjYwQSyeNf/718N0X+Vx7SkgfhPDca/mCFbRp1mh/pCW+76/DPZ
PhyPlSeFPnI8P+/msLTCTaKC//pQ+zie+c5sgPXlvFS0VBfYheZ9mRxvGwMY3xRUd+dJ4oK7SeaS
4gVDNRFgtZN5gpP3lB0Ar0HyZc/yOomfJI0uKaWVzQWCh2EQJPYwkKyRYThBo05MMU0XZcgPFD5d
AGUCbHxzvImkdgu40SKOxzp24NLx38umLkn238pGEpU/NV9vV6Vd7UpfrjHIi26MbLIu84gHfl6s
lZWn8Yz5xWRPeV5EfIOswnLJ/MQEfIK1O81EVF2RZOynPof6eeyFfZIXhiwypOAWnF9gAN09cOMT
OqNF7HcRrIgrQRgFiV+UFVwgF010ixwtFJwu9Bg3hI3DhbOkR3jx0ZjPYKS/ZOzMWC6Bbuwkz6Ms
y4iYaAZN/EplXLnES9lfdm0HdmJncsVekk1d1EIw7PEVzLkun5FrB3NG4I0wDM1hFhVZNC26/qwo
ZHC5VpaQfkbzEWOx/u/8uR7nkPkHAUbAsIE5Cs2JGYZen3F0X9wbX0ljEjwWGad9zwwnoQ5Hocf/
+h6mEKNiICz2B/4IawrTuE85IQnE+1NeRsYO52BKPcwo4JgRZ6dp7i/iCZfZqAWgmaaps1Fc1Osv
0N1iQDQBHRCY5O7g42Ak0+KAMLDtkWliqtgzgBGOApOTB0XspT7k+e9tjQaCv8x66zS4UPHhWXvV
3xzx+Ow0L+dXtWr4kg+SqBYokuICT8TH35CKA3jkeIw7g4rF8UDs4ZdautgCS/DRtxiGmBAK4Ucx
5aefk31kEeblpylyY8w8xngwvYyhxeq+UZXh5C3SJS2GJQkhbxZkOMyH3JlJ+fEgnmH/GCtH8kPO
YVwRHDUFhMlLW77xY4DFDzhRBFtweFHgOkUUe5oShF90gBSYG/JNkqJAebGMFTHzo5o5kxQNOzha
JKdGHM2xGDEfLvY2EEgqgI98gVRYC6f6gwK+qaYZziKzw4x4S3wSX+Ut/BC/FUf2DTmQY8RzC4QU
yXUTEllWnOOlCDkilyy6HNXloC7xEIrY14idkTmF6WLxFtdlutZRAYQ4dFaQx4oQWQUjMhMExfjd
DO+Nu/gwaW4WcfwXaVk81zkzu2yK+7B+NC8qjPHeAseSCUSRKJlcmdEZlslwwrQ7JYOMplyGIVn/
tIi6jJR8F8Z5nCJWQrXHc/jupZi1KZWfr0mIszIWl2NsRnWn1KpkxryBu2cFo+O0NpdDJExLKnlZ
5BuxyN3ll+j7JSbCMn99Yk6oHHQSywMLOIgKQiRwMg/skQrsIb4UkQhNqXBhNGiXMLPk4U2CCJJo
5izGBTUEYDCMn8SVOYF9UXee9JPwrZzAA5R6IOMXsjhsiJ8HpgkzDbiKyVVMvgfJ8GcYtJVJ2AcK
zOFoElA4DEYhl0ky0RrwPMe1R7ABzmZ+AiqBPZ0KNuIc0ZQvls+CgRlGhOInxKYX/1iTRCkATwQ2
8vrMOMy+0056oR0Bd0MQkCEZ1DOHYGIQbhX8ZtQLAjXkyJGYdxjgkcRFOXAUTkwgKxBTk28QdS8l
ag4FQ5HdjroemMQqeyKcoU1IPSi7cG0WCNABhJ6URgFmBvA8WSoWxjdmmrDUOWtIWCJwzslkAYJy
gnPMUY7DH6ME4Q253h+FN0TByVyNGC1z8szJKHGxGeYREgp6wciMZ4RhbwI3CskPmDYZSxIwNdTi
oZZQXkJGIxvQPymscBH2TCbMeBLfPU8mymWolqgEzJZoEC+ccDRkUjaVz0BOC+YEOOYNFo9GXHiI
qpEZ0uAaVC9FNKOwT4B5kVeB/2HqUXoO0IM5QQm4Bi6N1kQiHLlImRDqwHpESWB+GovzplQ6J95o
wst9XN7zJpO+tyDsY0DhaOLFDuUUis+xg9iHQR8FcvH+AnQgg59IqCLhweUW0JRwwg6gppzKoEQx
ELFPnTUIEQEffTMJMneOKBEEzG/hEHgCG7uKsG8Axwv6vITEuF46QOwM5Agr4nhiETRBfNtDZ5if
A0OSK8jHglAFfsqi0E3KUIBuGht+7uTQFrzeEqzD4VjwwsgHfpF6JkAap6EHSkqwTcMRw8EDwUlO
diQgeUQQH7AGxAVcB96viEz4EbRlOjKzOI/ilCsBvhJaeZHKLS9mXS43IKrBucNQjv+nGFrnyQb/
SdjaFbYrGjX+Ymnztw0Lusw6z2u1QgylOAmNIjAIGZLojvS+OJpTFBKciarfKuGXQxGLiGxE2C9y
I78v0ZIoIB4uIRcsZDXAHz4iX0Um5Moq/CIKTImiv17/RcwEsIFNAWG55vfKhVyWrz9AF6wva3mF
6PrrUGFywCEUW+pv+VsX31Ag4bnLb4aEYaJcTgx2FmgalRV+N3aYLBJG7d5bpQ7cRPTDUbwMX5Cp
5vFC1AXHXOjU41xfYikIDbwX6JMJEqpy1BeDtpDSDP2l6O8bRs7MD34h39DcgpMt4qkIRY4l8uBX
EVH4KyzBS6Yr8xyQSRKS+T9URWiDs8CyZLWMhSHwE+uArGJq+AtRylkQnEVqLBJhs2nzDb3wrZkw
C8b0xZAQC0MLX2DC3xAH8/+6A4GqiASw2Gb5cmcik4Q1t2tglsL9JCD2MUUiMFrB/IUQw3mZzB7p
gTuOUIIvG+E9BpHP7iB2CPryK+v7Gvs3drHwLImmvOXK6xF7Nxn7WtSCoCn2D6ksERoxQd/IniQD
gNohMtbOBb+CzeyRECAiSZaBTuiMzRjmDEZlAxlewDeYCxeHNAt5BshtELZnu0MTQiUyMHsyBPFB
1hKEEHQ4rEkW9gd7p+pDoAvt0RAgJWRSpUXYDgAG7HkmcCPBGvojs5DJYw7Ed6IeYktlm64XeCFp
oSin6A4gMklPjhT/AFfFm1x36GW/lu55pBtcROLWN1RS+hyBxhhJKj+BNOLDSAemzJZolYo9L9K+
ZuqcQw4JkXJdTpJAmDoj242o0TksNSaikDwgsIjr22AjhgO4CodgPt0ccQOehGI0AoWBTHy1MZeY
/2VXvM8rxBqb4BiOvDgkpgDtTCMMRzZQ/DVWLJ0oOhJuMydOSAhx7KEH3KdEOmCO8oKbQTa+K+gT
A2ABkiRIHLI/zpzgR4YzmkOGyMKEQIwICIt+iLbgEbwiDJc4h/6GxDCTRIfTZRMIwBdiJp+Uy8hw
JFjIu6abuT0CSzBPhkOhzWRALGbISVAdUfjCn1HX9WNCF1PiNGFHMsJbhZiDKWwHpYvUPLIlYtLE
Y+Np1KMM54pGp9MvMxLdwlUluV9pERjckkSeUiU8Vzi9vMYypkeNgEXZZyXlVKkESNZPrPfQkRAJ
VoEWhDXBiiYmymF/GC7SG7Iv3LPNm4RrEY+5SGcxhdIh9qa+5R/kga2afewPy037BCdCMYDiUUci
/KMF+WQRSAOmwBgmRZ7RSPwpkQISpgFpZMkjPIT1kZBH+KgYBfxnlAKamB9GNgknntMfIaoJ1GAS
pqlwtAWJ0cxhyC+jmhDeGYlJ29AGBkV/FDWxypRSWMrGVeyXqTwxHIYCeehLCtpHm2APFxGF5jXy
9RH0ZKQn3kbq9YtFeqCYNcM4BKEW1DNmOMOCukv+DxGSZ2b/ZYCs81dXGuUOd1P8VtFgx/VZPvHc
FINtToBs6sIjQ6m54cWESmoE4JzgAFqSEAJ4SV6AF/CqgKEQQmIHFDkDgsFiYgDoRH4j5Q1ZIHCI
qBmQAhJxlF4ADAUGKX4BKtkUHgifguaST4KJsAp+yXPrewWSOvCPuCtYFgg1pN0AZk9xX8bAkaB1
MmvqP4SGOARnODSxTaErxAVQhRd4ZzaA1tognVwe63UDGBZ8kboCCsU3qV6KU4VgitAoLjIx8U8I
uS0ACTvDbQQFZGjJyEm+iKaQQkwxFlOEmMk1yXtiVgvXkYA2IJYUMCktZ/g+PQieF/vOwPkHbTYb
f013/qVNHt395/rUav1c8fAstJmT0yApRJoOJFazn08qRgTDN5EGZEXSKGEFlMmgBxA+UTZuLCEc
nU8J1FE0h+zIOZiGwCsVPUQtvvnNT6iJJt+akgRwzjVYKkPmPpyFCIAMCoD7j+DF2dk3pGA+2AIG
MadGKGWmvU7mwEHGXHLoU+YSMoucAjRuA/P3QsrcBZQFUkOt4fvRzacuISpzi6l1lk15V5CetZES
f/nHF41kB4eilM27JKAs+xcZYAkSwkxROkwClcHLUb8AN/0Wdg+LztzA5AflKdIbsfKvRYmlf+Gc
zALoZCAgFrINovJfMVCKxMQsCT3yCZz1qJd9zfVbRQKSiXCwjiAFl6kKC22hLuyxEeJTuyQQMjWC
lBnqxQjnhzFRx5rB5IT9o0P23AS5SGzxBIT365/U6CjjkcACqlAYDmUk/AQyQVCitSRMeWig5+jY
XzBliR/pAtg3tDDz7gBCvwC88rzvMRMyC7EZtmigbhRXhP5ArKgYkBM51MIVzK17lwSRiAANnGHU
yBHXCNmI5ENmjgkUVr4I0w79GaQy3w8SQ/EMvmCAdOtQnRQZcLhkBFFkCClgJt/U5R/aHmp/0fXQ
LFd4kmGr0inL4zp/K6m9N/X1vU4LlfToUKsRZ/XxFazbzeDGmCoxNMlgs0BPgQRxmpwyE6ZQ1V04
aE5VhtfxCAybd7BXilBwjIR8M0xsHAhWIRU6hogSqXGDkEEgv1LbESeweT1JhvQvzHtSHOcCYlyE
P5s5ACi4JyVGLIXKqdQJghiQwusQ/cLDIEO4GwGHLJg0D8vrUd3AdrmWWKEkvVj9yBRqAh7CiEgM
WSnWBqmWetUvv/c9uQi0ADAi/EN1RXHEUkkog9BPwUE/1rMvq/YXyEl8HNaaxyF5Rup99RUjBsFt
33f8BZ0FAS7KKnJyTAKeWPDi75M6/qLOf4QslNjotGud79NQOr91AzUel1ObeyABOSCHkEIWic8L
jeZbCdpNnYy84tc/eDnFQYE5oEnqyeJCkhhJlsPnrzRiIEAoO2JkDotvGv3FcABJSmr8f5aKcTIK
y+c8vnL4ZDdih3eQkzyQqoF6HGNIhsf6BU8lGPqCW57zrY9KEbX7pqFIjhC49an8Q7tCx8dFvoE1
Y6y8CxVnP5Q15LkU/roFcxKQZgVSsaTS8Etpi0FMaxPvU078ppxTgVaJzGLBYjsm5iM8SAzom7GK
btAYgajLnqRrz7NuNpWTJEgSxsFSTge2xS2/7AOHnLESwraE/WiKrOUI4M2EoMO1Qs7jopgeRSjB
N1BsivVL7kUaQd4g40vGLKXcXykiKeOXXUIsGJNKJ8uk8sHZuAucNqECKlOSF76xmnDxBXMxcrAP
I/9+ML4kWoxO0UZiFYKQjE8QHp4OY0O+gQl5YjVQgoTqSW+JsoRRyGEQhy9+S/S3abDjXLyTa0K6
5VS52Ej4HdTgWxeifEQRSTZB4NLMD7ejlGdKzYcjJ9963o+iykRVXOof4DW8QtghqMsShuQtUosj
VH0LkyP0b1LiwhTgGhyE55hDKnZ48IwZCFXdEASRNMUevnOEI3wU0iHlKGbJ5hEuC8R7xPK/97Y6
T/D+K3dr1+j75OnGPFDsN8z8NHar7WGHu9E4ZXMvJ7vdbCaruKr9jttQpbSUJ5eo5fBUF2Mfyk56
JXubm9FjuA0f6bV7N69xXZ+58d4808qwZJee0L2yD/nHqKgXYYKmHrX3SjQflcMS9d+NUbHe9kY7
hWWtu0WjF3dG3ERo8cwXNHjvN3WF9iseb0TbSIdd9gpb51d76/BYC5p79ub8qKvmxfgw443nU9bp
NhnzY52yd3jY6yvdVHS0DSvWJqhk1+7Ro/1+x0b2zmyaZX/X3zDnnVGSZlZ2zC8uj7gwl+bd3lhr
v2Uxa25e5g65vflqc48j90wNdzzXaFGJzjylYcR9KDQp9B90AtNYoCu98KFv5sEcJw3jOTz6L+Np
S/vCqMr++dkpq3q36vE0AtrR6taeNoePuY0OdLmubDIHvppsk6dnn7Z3dvQdGkmSV7GnEyI9WruY
ngi7TDvLnQ4Fuh/nR2cXNFtq5Z285nSnT3Zn1LJ5TIzamNxNxqAhM7mpS79U4pLLpKxeXJgemrNq
uXS0UYPiNnBjjKbKSPHlf9ZqTQOSx8+901Bvp4XSby43Qiv/oIul07ipaZ1OgWPEbc1qx13XOt55
a4vdM+da3Jxz2EBqNWPvbXVEi9JzwBN1Bu/uK9iaS+cdvtwTox3XtFJszVZ0fJuXn+dSrepqF9+d
Gy0eR8zDKKuTkS5dmgecrdVx23pRj6/DMl1nxdF5eh1n4226NG5092d1ZfC903koHiHVHvDAnXK3
5twGTYtnLRnP5D2gvYyefKM8WJ3Ui5v09abHfeF0alQn1t7cQ0BrdlIzagGPLnjQcUwz8kWVL6px
s1s7/aqb3Lp+ubiHUxfD4U6Ye0NtkTYCtc7+rnjSaGZxg1JUykon1Uak8YcbvOfcfeW/zJu9tpAS
brSa742XXXeWejehgyGultUyelj0a9Fv2GFvv5wsfUjn+UOPE52ISH5l16J2gjLOi5dR92pu5aRK
s8OLvgNu1HebNGFdUCz3bI5O/TV7AMdePX+FTYtbY87RwT6mJeNm79OGvtjjsF5gIsau/+gvrTv3
fse3u8HN//4yrXJ7plvKHpjsxqwPy0E5OOi9cVypblvvvAPtM8+SWfWa6KfjnMTNTkFd171LXrHa
WBCOAshfrOeO7qWq2WRXak1PTlyL3rRftjrqZpXwSW45NO7h2CjaOPWNPjn/YXAzmoq2Zr40aGT8
NkrhsjQy13yxuw+9Kg0jOnevjF6szbq396Omu/XOOEFDVdJVlXab++I8aHpXzfMkoOLewz9rue7K
wNfV0n7SWzbGxUu0G5XMpqYDJ7sZHxcOdzAq2d5sOPRj0er5cve6ju//fNQ4dnbAypPutb1d9rbm
XdNnRtsmt2Orac2vWW3k37Ft3IaeHC6kr/ZRf6ymZq0ucJe9dMSTbNyDsXHfpj87622wNC9pQ+3A
gIhmQ/CLOsRaR9xma4/tSnYuTtY53IyWJi+9aX27BHvrOKTvcN+f0tu0VScYe8vY0cZ7VafgzkMI
aGK92h+AamnysCFP2gAf3s5qb2iNXhdXD/S1opbBQ9LwuBc9bHvzqsgxKqN7cnJ58pK59/b6NNz3
u1ff30UX/4Bk9/o9qPzQ/jqsrdV9byyrXvWtWtHyrFfZZmW049fVrB97q7c1joH7D3f20NlJJ+vH
5Xkgj7Nx3pvN4k10oLWMN6vee2+O6ewza9IU87AdLMYBqVDf2rw6dNjSaLSl15aGxIdqONu2sQLF
q0aJ7i3jFX1+zpNyl+eLmfl20MiuZmWtOp9epWRxm8vJaB3UZuzVMKubXbuYrawh98MYh7qql1Xn
qTHH9VbvaV0zViZPwHhxQ9OA+/lU1SqXmcXNHqegjkpv1ltVjctgI3cR0JddMaU+szK3A6+t0ocx
OLhv58QZGDNZEXwrfeqTC7RLh27FyCHX4+mCvuHhQOLK3Xz1Khoc1m9jbb1NBru4e6vs59IpC7j0
N/QLlmW4ftWurcwKz69SH7uZ17pdntjwokt6p5Kn+aTpj/uZThZWEEg0hIN+VGlJ2yyVVitb4gCH
4B0ew7O+27Vhw9nTqPaSqENnZd2QyYCTJWw0aumo/tJbr6QOxnVnvlw8tj0v92+9j8PjAKzOVr+C
KrfsVNS8bCUlVjbb9NZOufukvp0f3LVTcdpG92b8F3vntSO3lnTpd5l7CnRJczFzQZ/eVJa9IcrS
m6RN5tPPR3ULraNWt6Z/YIB/gIEAnQOVyczNvWOviFhrhfwq3r9fCAGi2+2x8oEsVdqKXe51D/8E
6+ILVr0vIPY+vaSe+JAPtnaEv4fZlq1t0SmzffeJ33uKHx7DmcyXeH3ABemfVJd9JVnHJ201o4TQ
fjovvCCz3tYvuZM9CESaFE46FgObcFt58uN64qXXY84+l5wRfjD70Dldba88T6soyE43aOlXlwvJ
LnbYzvGhwtXtnHqLNT59dugb8KcFqFqX5Upya38tEo6MFZZQPlTZrWx/fK15XhCEW65puOFw+tzI
KRz2EeEr9B/eiIRWbEs8Iprj/PdcwStIzxgi2NXuAQwCMTt3whW0OCMorXP3kXq6y+mFhl/YlS9B
lIOUa71H25EK9kuyC/1qpcOZ7eAnOjLk2ig4Z5z31r4tCR6n/FCsLr7oefFBQIUioz2he116h5td
QKkm4m+QZAdwfPHX48aGJirxX3PzVNlvRLMNSllaYV88QHYLhGx3DK7+uiDr7ZZPNfvnRd8vP+ug
2Zwy+0WxxtUbZQhfcmYVQbKvl60tPe1vG7yGVksZHt2eHWt6J+M9dqpd5+SHJZTa0Zm8vWzY8oPi
yMuZDnnzqlVnnbNd6l3AZMcbO/uwAwQFnwLMYt0vD/2D6J6AA7YUTA88yMqGRuip9ljCGjYjVurs
X6Bt6kSx7SG5z/d4+S1lyN7w76PN87jB2O41OZi2fjRvdnLwJVde3yAYZrZqvXZ+2vJyyXJ0Sn94
MBtveI132blddsj5rGg2ePTSV63Hh8EukHF/9e/lqwJHtn4oOOo7aOCPHffJuwBpeQIVlpZ5wNfx
NbdW5uiCHbzE6e+0hKeKHaw7rlcyLlO5c0FI8TyJXhna6rMCYki8NntvSqjxJoTOU/iQHsItG2kT
+rhBgGkFC75ohuvdSoXYanwZfnUqgvi5edYe5AfUC/dJgPI1rS39MTuWjiAR2LmIDVdxqmOCKZG1
bokrRVChxhCsz3RPaPoMn8uHlLPSWtlW/ojc6PNqi/uIS1PG1QM5O6zkRIaR263SnbovT6LmK1AZ
CaZ7OUBauk726ills+QE0tLtN6psFWcx4Jte04fsUPqN1T2Aie3hQSKMln5xdrsvAemuHbnFC2/5
ZXRUyVIFv7+uFG11FdYJ8AmSZePXXOh79n+ge2W/WiT4xNgyl81SrD0ilqj4oDeMzRrHnKHRGLyG
7nVfPYQv1WPjdBuJOJmtpu3irb0gZXbCs2BHil1tdE526Kj713CXPYVv5S4r7EXjhThDvCi763pS
rWG9cItN/z5cbDs9yYafyU74PtjX9SnkMV8f0BWfcZxgD6neLvNNfwzGMzfbySS9cC/nwulejd5i
MYWH5nFYjzC7n+VD8XRJMSK1hdS+TH4eW9V2qmz9TfucXIk8RrGVJWZ2qqu8wxxG9aBzjK9EMvkz
XHE3RKY9q1oXXsc3bwy/CMrWSU4mF1dTWcJ7sWsI9E89HPrMrUWI9meQ8l7Ymejs4NjfJW7mxx66
styJ1olr7mJEBLCgBbdz7zcAfBwBTguMsw4vIS6S1pwEaarFCvZblOEb2U3nay1YF1y74pG9BLoi
imp2eicfhONtpdhioHrI5y2Wqrfyzd0rHhBO7EGmDapDdacfonfl1WQ/7GQgPpqIYS0+K75OdDVi
K0od3B24S2IHPx1X536svNvoJKFlePmrwK78SHcSBoj32iaeX5grZHOx9wIoLHG1TboL76oN173d
k2YedALiXbaeHlhEdyBSIWoic7x8hksAvQ/P3o84xLvyTR6CjDAJBLnD2+Guf4jtcbvg1i6dbFe4
Ke2wAf9Fa1hKvOxkq1ymF44V0Icm5c3WV49C7CjASe2pJbHNvfTAYeS6qE+1tdighLG42Z9Rujzr
3luxlGfJ3vqcBNczxiH2J1ZvtpUQ71XY/OhedrnsD27zWraWf0PcsJM3iD32MinBMuXUIWqInfdm
p/uzaGF6rx/kpe6LS9FbfI3B5HwKcxNuicPArnIOp8tmoXkq3lvc76AtBTdabywtQ3T0h345bDu7
O40h1qMudi03lDfvwn3z2uyKpQTwuzq54eireKf2dqkcCz7lbXd9EL7yk16sOA2aO/Ur411Jl8JR
3U+5jZlK1jiceoxKFzEbN1jAxH8SXiNfPPSpO/Se3lpdelcTBN/Cq98MXjsuKxszpDTlUpR93cFO
s3XzZbO5uK1mhdtx1XNBSOTr+d60z9mRvW7HhCR2jOFsuLOA7Bf/hA8ISp2b1QXDwxX7K/ekkf+Y
iFJPFTdAN1mfIJMmt4SjIVmvc/fh0bQlwm5u8dkiv3fag+zcvm62xradPPWj2koBsqiNZqFBdzKE
DrsQ6CJ6omPAdaOLJwY4o3AXaGvhWH8VsqWALAAiFm50TuKXDybcqM5+Zu24e7AA5F7DVvS91qzm
hKI7R0qX2WJnLaKV+WE+Y1g3bJuThi4KD0cFDx1rbJaT5CjSSnzvI0esLe0wQnYvrWKbuVnQzflG
bnV73uq9aVvLWZP1/rpqndtp9OIAo1WSXHyvWK78S+3dcl0TBSSrrt0CuHz1cSASU9/g5rn6izKw
IuRH3L1YuLT2yHYvrai2zdburxZq9vYlarDZwpDDCkmOHAldQ3546sCEwlND/AIT1fboGkDBwVlP
SDb6bfkxbFq3RujV+yek9svMPdV38d3FPjyRr5xQF+1RaXJNS4+tHWJxuMopODTfT9PFFhIQYbsj
67b48iyi5bDzqFvOGpCVFAglCWEldzrWuECAlBD5OneB8KznMWA+bK1CUBF73VNRf4lPvVfyS6Iz
xsO3Xfl1PabIlMYgwa/GGpFevOkqbkf29XGhLtns1B0yZ7pfYOGGDN9LQ2/c1jXoDD8k7JosYGjy
ytl9NpeRR6TyyOTt4zZ3nihUEBRv5BbFTiWlAxZGbnJKAnD8Uveac7ZFxjQrsVAgrhdbynBU2TjF
Pf+Qz7EI9haokGDnViuuDqt6wdHamrHlfLWfWm4B3UOgZG7RWrGy6IMoa7U+ZZE1Dff5R/byR2KD
xUmABgvuCRpQL3O+QlBoVNGsJwOxn3PrtQJ0uSv2Tr807YpV52jEzoWcY5OCDcJ9xkfFDudTQ4iG
p609rD0unaVkvfPoyEvedNMrguQ4py2gQ29WBsZg5RG5AGiSS+UFqzcCpgxaAo45p/MEEM3uK5us
NXOXCgFOQnU3g3nNjlakvnvgodcCyjMQJD/3ptpf9sfbQ7zKfaxKbQVNOaeUP/1pXhUpAFg3ywta
LGQ+gHfnHAXUs0Q0NPW8UK0vuJN9fLoiIIsQ66R+y1KC+zhS86YylpEbBimf75jz+0jBLXx/wZqI
stxk5VY+HwpIHlOvaIP4OPlPiZv40rp5U3YrALUruLH9Eu8nnAZJ0xvfCHCu4q2+F9vIJ/2NL9Yd
mHIgAy0RvxDro2XvvCab6JDwCFr2Md3okrCzwAPYWhz51w1+U9Yq8UnP0C0pfm6vzDnlom+bEghr
+3PkScWz3HzOqqPN5LxLdoIYmTLINrKvq259Xd1sX4EkoW5j0158xmu0o8j95CANcObxFg/SV+uZ
frG8HSVesiPoYJ5xHA+I4x5w+yLM7/MZDmNwXL2HotP3llFsYvVFQj10QiXN0pQsXEWtRVtxqzgZ
PeqA7b1nG570IDpGE88n3ksoODeAHh5hZqmu9AhEUh7Xc4FsOaVAFY3jfiVuFrZ5j9Otrb2vPiUW
s9x19u1hYUfPI/4B5nNBVSyGp6lZwgrTeKpAs0i3XnF1nfKHGnBaLBP/PUcs/x45RFQs0HqA+bxs
fDbWDGAyP4oQdIEXz6llFzx5Lwjn5mAzF5/AlS9zXjInehRMrRP95ffqE9EsWDq3zsMy3j/BMd7u
eQjdmmRlzrxSA9ksnntkSYgUA26TtbG8rDjHx37Xz6waklaLTIrS1rnYbtXnJ86AddYO1DveDnTU
M1ecVWhUDV9uweTm+97u1j0Hun7Dp8deahS6WCRvQMoNCfJqAez4+D6FKyxHWXzqaG5xHClN8Upc
cmxlbofV422FIo2ifu/tZ5zmLzyBiLGJHawXg9p+FtyX1OGHUgJD6m1BVHOM4FFom9oLHaWwlOM9
GOwdxzPrZN9t3iN3sCXWYghkwkEMHuQLiVt772eZVdTY5oQU6kzVa74R+XlrTyKNq1tAs0Hw9iT5
hFOM1ThxcwhUPM4Byx27ZDLI9vnZK/UDElZaDO5aPt1mHVXrc3aeDOTnpnWeleFX1KH8Jqp/7ktF
snbxUS5bCrrdyk98lSCa2eU6WZW0KlAQswiUBewtqM3eU3KBbMdTpKTH5sTK1tqHziY97lR+szlX
784YoAf6Frd8qnkZKmrNFu736pHYbYlLEg7eKOUQFhrcbteUpMks1xpq7Bgl+I7inY3hEffcCdZY
z5HOqO8PhOsngjdX4B4zFwevI+jF/jk88wB9ZQdipc+ALbi1a/zHAShyW2W+fJb8HqLM4M6C3cG+
UBCWz1dCoEE5d6M6ULGnGS4StZbtc09JpbS+JutZebmucOXg06l8aoAIC3RHhtRRvXY6u7YvZ3YK
EtNqed87EfYS/abd3N1W0YEqDgVH9gvwkP9BDeqqjuK3svUlW/2GL9rxkdN4BKJtSj/+LDcZh4aP
F1KAwSf1jg3JeVuT2GK/QIpkvepUgmX48hhE+SotGV84UHo7XlzWdG9ucPq0tzrll6BxdjFnJbSO
lJBvAeXteJX6GFWzl1aYLYD21FW/Kh7pYTyX23kVEZY7I1cgCflnu5xA2wLuBawEdWxXQda9A1FR
UpeQ+8sYUq0zjwLdKrKLu+vn7TN7njb4mfZ4qCoOhpg5kxS43nkx7QnPpxsFDmT1PKvO0rf1+gah
r+f3YUFOnTB2IrpKJRuxdU4vzXwt+2Q7zeMuIs5IgP5pBq62aT9iJ0CHhidc2J+rDTGdJdpcAwzm
0O/ynCaHxMV+v9sYZEiRw13DHy64Ca0yAsuj5spwAukmeaAdW5+4FpLl4qTyDEPPdF7zrSu9TM5y
mC+2ZctdkbKFT1zp/tUWnCsPETNysqkJlTiVDzZ/gi09IfL+2eSYTGz0CvWrzhdCDyUkomeKyHDf
CpB1iMsGa0v8tILKvXr1cn0nJpZI/dM8YxdrrTr8XVBkckqOZpBToM/t7UTtjW9ZRra6DEGN9JsM
NMm8G4feo3rKuR5pGVC56+fXXb2LdhTc5UtkrvbX6x3NM0/hPNCVEX3JW6r29d10LsiKOzsHrXET
UMjwyl1M9Sxe3tU7yowK0kxSdqS9CPUCyXugNJlxkHGkPZoE00vlkDeV92TQFFH9eX0jr96YDp2B
Dqe2oPLK40Dzyr2611cOSsBOfZdQqdL1oYS4sNeivQb+OZO/cCa2RQcEqZap1XIK1HnnPZZWs4tX
RpDTvLjag9vZwpKUD1WzbHHMDLomODxyoSFdZWmHneCDF6xNbt/PNVBmpbDhKZR8STa9HnpJ2Z20
z+3dwtcPT693mLIt063sAw0Pc59pVThCahGgnskAzTvJ05fFY3InBG0weIZ/fS79yV7fSlvjuIAr
vugSnr/wOy6BRTF2b4mnUU1cfnbgCmC6RDFod+UKAZ68UGPgk5sc4GndgZNejgZLm3gkLVb4MmcC
PAU7JBtYmxJ3CW0vJw+GbRRbHwLtvpQazsVdFXf09uzMy8n8E/vCkaee5NJxXFNNtu+bbXzPKff7
IHYnJN0ACZolfnxEvY0zJ687useSZ3YMGiAe8qnWOpZ+upUsuhydB0mJu5I7Y48FWfBBhmmF68F9
NYgf2q5cggwDxZ04mvjfUulIiJuUCJ84mpa2G4hpzZYgRNOU8Gkfr54YfIgYDeBXBOZol+rj5Df+
E/JfnsjwKToVb5aiiHVB84t9yLZa0rK45xM6D1PwRH/BXmNpSvUQTqho3wnUoSd3PN68o76JADP0
6HjDURAepLVJzNzHSxVw+yjCO2POwXpcGWi3F/gCAE7BmwbRc64bAua2As06HVOUHPeWdbppJwTj
oh3MbY6rx1ucaNUXPNzOkcBKh9Z6uKxT/EBm54TZdWnxXAxexYfG7cyJOONsm4neWDtQSqNnMd7J
TKbhysS8gDI8806c6gyhlTJl4qwpWS3T4LArfTp468zRdhPRGGuhXTqHj9raAlGqQKbVya4sOPTI
zIOrfTe7C6X+SO8GjkFyd3HD3U13Vd1iaEa5vcfv8IoZ0WJp1l6+Mq6eKthj58p7irRYtKwvzoCB
xpweqdazK5kbmq3O/KFSt2r8jmPfvHBIHQZ7+PlW8+PI5mTzN8eaDm+Q32MPaBkyCIVKwScpeflw
3ijXI5GSIDSOdkOnYqqsmsTr8pB6eOZJpyYnC6seKCExMUVebzptm73i/bugmVzRhnlI6IfmGXEd
Zik4yunmyKqRPmduqp00cKWbkWxJxGnVLlGlO1Sk6IuWJ0rFyOR5WII3PsUn6ia0eJci/g/CivYS
b4ZS6q7ZSZ/9HSK0KegyJ8ep5HtKkezTFXMZNF99bMAhq/4xdzPH+B5PmmN3LPYftPg8Hke8Klfw
f3Ta8RlBjo1x3/mwyESy9pAdLHK40fBDPaBzpOLVVXi46i2oWK6qc2djCgXdKsEzJtziQQB2x4gG
e+ZlHhAWNqv2MV4FQrRK9rmvrhMvssW3HWhl+/CAZzsPh7hGCSdfjUA5ySs39DqXOl3KfImnx9sV
osQF4xycntxy2Xjs7IAFt7Rj9KBBFsAapXYv61ayCSjGaayWMRFaeQ0Z3fN+dc0D5qV0d+g2ufAL
GFlhRU8jimCag+0+Kq32TXDuJTw/RtriDROYoFQQyO4lt98Xe3206Br269ZNK48KTR7Zt0+M1WmT
j07qw7nYj2v+vjNOBZHlRtRL77v7GchwASH42UQeMe1e3YpBaJUYgKxi3Ao0+vdjcJ95OvGQUqFb
04geMWkSNvl9L1rlKl6p6/woHSkrEd1FTmlJXz7ecNwt6evWUCPtaX515J4peCjfzt0xLo/moSG+
UWT2jcfkQ90U+8ts/XFzrTyYg47izZF5NqrIOHTJQXIlqKmLvbHqT+bMZKB6B3S+uvyrSFjR/MVz
8xnzvD6b40j7EUj2PK1vLwOd3PONGptz2dweKu7s5mgeSJedFqOJ+coTDkQJ+pf+PcFzcyycD9gN
INVyLXD7a2udStDEHijvZw7OjUtJ5PuXId3CPuDJcPedaKPKTrnDLkP4EAKG3byDBwQQz5yFWKva
adfxfPvDLdAABR+0dVedcxfaQmAcQ1dwaMr3n+t+fU9AB+Bz4bo01XuSDWFfcVHnVGNAc85F/IO+
2/hndTcsRgNTPh3SPWTUX2amRVLbMCusw0pAQhr9NHiUvLg9SjBF7cBo4WGQOPrKuqQima8BVeQn
mK7jTkThZnsNzJ2KzUtPpbqmNJzYixMF/BlHFB5JU+LRmtZxzAMI013luBFGZ86iyb7M7cfcwlPC
dMgfcVP7CKDJgbX/PXeMoZO/pY794zP+wtScsM9U1ZzPCLWCLAXzbihitrCT3sJDY3AFzyQj0aVx
+dhvR1gwc2GHvOxyUu9nfcgtSEi3JCyWCN+U7mnh8a8ZDay5C0LJzZ9BrA9bFoaeDw8XhjuuRx1V
PJ01+6RkgqTXsA4T/qib3rvZgi+sKLUbh9FpiUCd394VDnCexzwHzAImAMfVK7djEO5CbvTNI2Qv
oMoIMQETNAL2V+z2ICP5FG+xlBFYThNS2z1+Mfwwp2dZAEhUT/ZUT7Toc1Jw1ogGE6Ub4uvM0yqc
hX3P5exQ4pkqp2IA3b54M07fl//vbpeHn0cH/uyG+bM55v/6PzPa/L1j539Dm03mB/y0Bf9pvOPd
69vrz9aa37/9h7Wm8k2WVNnEPJMrWhIl9uIPa02+hM+JxnhGjfmcuohq4h/WmuhiFMNg5KO2kBQN
LvI/rDU1fuGCQ6xI4kLVzP/EWlP9Z1IzjGZRlsTZVdM01V9Yll3UVmoR48en95bSjExLkg+NMpxC
tV0JZe6Yw9MCK3ebCRcrY8FIPNyES6YxyZYaCww7kfdKHO0UYfS7PAvi5E0tH5toERgNu1dsTqYG
mFwIsApu6UqQok0+dSvJyIKkTlaRqDVMM2q8DOfuVH4SBcp7U7fUUnEfK1kgXps3M9R2Ymz4db5M
skWgKv3pqtWzO/ho/C02/l/Yuf9yf/+33LxcAf96NikFhtek+fzr/uUnfuxf4xu+q3DeVV1fKCbu
q//Yv8Y3VcYVk1G/ssYWlRA5/9i/8jdFYlub+kIVmY3ND/3YvvI3UWZUqYkIgj2/+I+MYb9bkfzs
GaRpioLtDeawKkPkpV937/Uq94x9gGpVdfKDpnUfkzCs5Ju2zdvwnDftV2ZmsAAWxbss5W8lptkL
abhjph+Ip6UzJZgqwyem3Kvxzmd2zKmrRRXCJbVhA+LiT+v697j4lxGqi1/vJd6uOjuqaJrIuzaN
Xw5bP0ahstALCZ/5DHf2hAQKa2S7H0z6oHGyjYpHs+yoiTHmqZKw617Qg8OHGgghVSozKRlemrWG
1S0EKoOLyTfCltKS2NOtMG/7Rr7IeFRTblBrwQ3zdH+Rt1iYLmwjvMmOVoYXW6KrfqkMaJ231LSL
lEkRmZy9tm3k5DE9Nmna5C2EIF15EdWbYUk9owNJ2KTbw0XoGWKzMCirMkfGExr7gum/02dqZef9
J9EP3qWiZJ7GQsZdgTW3Dmt1VCbX6BYvet/RPR3lx9hUzrdRz92oyg5RRc0Cv+4ga9TYbtL26kxx
412Fy2IZ5XTF4qsetHxPpnRenmFCrpHXdxX1hUG0hG6E8FWpd4UYX+yatnAYm646NZvblSkqiT7g
hZYTgeZRS5qYHkRJfBfk+qD26QtT9NzxIgSjdq0hFmpUiK+M4WoVJtTc3vs8+iwKunvFSA+gAXA3
VOEmHqwlMCzIMpuE6kcGQBWfy0vauxkcQ8O8m27RsV4coqiT7GEUGXcA86Vu23eZAQFuKNHWuaXN
hikTwRhGXn5R3sVFdSfGt4LJntFnVlBqaHpqGeIFKQkh0zaz5SSS6w2Kfh6m+DTc9PtxVMCw41de
LmCdD9nNu5LSCj1VxDaj76zmu7geHLOdQM3xQNFUFim/pVY+RrGd6Rcaa8xXc/QY/POfA4DfX+3/
BYzw/5AZtzRLGP51oN1WDFb+bJrX7udY+/2HfsRaRjarqiRytZvMhDENUMcPrCB/I2rKqikaqgpg
WAAjfsRa7Rs+TQThBW5NuiQbhOEfwVb7xig+AxtuBbSvLAAfP7zI/4LjmHr9u/ilzTLOn8OtYRLk
FYK9biKPIpDx9Z9syFotj+tbyayCIWz2cpw5l+vFravEF2JaC3XndXXsXTVqncySCfuHThJswVCh
FhGzcrus9yVd7lzy5Ak+/0xwnx5V0wyasd0X1bhT4ZG0eb0eLy3zdSZHuWmM3Xi75ZM96C2TM6rt
wHRFIb/shplhlBtLJhG6aja4iTFa5QQB3TPK6SNfNH6bKp7UXh+ndrHKIXPcOpq/2nM317mNFi5Z
s2Su2iYMybrEeNXeBKotUhz0CSUHNcgWJMrXxVYuxkMcyW4u6BRh1qHByMs0giUSfdX6NhauN0ue
oqdasFMmgqV8l0Cda8FUN0Y9CwO+jhoNtmg9NbZUQd68qSutvu0ufe4o6X5SCSxt6MbyjUZ+tbzJ
gTg261jdanCpZMbrIYNZiUK8lEaIqtSQU+qq8rgbJOjLDXnrUDHf46MQqEJqg9XUcAaUwUsq2Lsi
zc923F1b/T4rhMdkFCFUU60q86NmanfmVTiPDJiIjcivb7SxVH2fsJzED2YAKVumXbwz9+7YMbtD
pRWvj+ZG1b+YPuVqEZ/ikh6TPHthciRjbwByivykqHTR4axcEwBl1u2Fq3lqhPR46QSmVjWvclkc
p+q6K41kpbVMe+T6aU3T14bkdG2ayKqL5FkQFo50aR/0WDirFwJVMW1kY7z7/1Hq+8B7aOyf//N/
vFd92TXT6ZOBreVfAw6o5F9HKe/7qHphy8yApEwu/V+AIRPm/wEMxW+6aUqSweB50/zbYIAfwUr6
JmOarjAqnZEb+mK2evwRrNRvBlbqmM4xE0Bl/CUh80ewUr+R8MiiyThAFJYL9T+bV/8r1jIpCxD5
mLBhEhcX5pz4/BSrzEXHcI08LB05oa6rB0kINTXPmKj1UjEf06SoUw3THyDe/Pb/EiHnV2WQArBX
o7yiqb9UHrI6LSRBMOAXmI/9dK/LJ6nEvTxLrDh7ibnye0+Kclsp7+t8E2uNXQkf25QpkiLlMirL
CVqJmHK1+tkW9xIt/eTOHF5VpulAs9ODqT33FMMWl/vLdbJuzacRP2tS8rcLnNv394FenU3Yf47z
3z+FJCFW5tOQs873wE9r1yjiFI8mQ2ZLwkhZP00mpBEDlrm4yZgDy2AjVDs0X9varkcckW8PrUZj
r7anBbqwKnEuMXw0FGBhF2hG5Qkl4KU3bVmt3bhYoevzKryZtTc5fV0kkAwyWEP6Yp0riXupqYF1
sRMT4JmiOsW4VIen7C2tKssIH5m44zCBCOnG6P60z39zvf06R+H7h2a4FFtQ4aoUf7FsSlrG2DP2
nPmZHSyipLQrMz1GEaIU/WtkKnIBUheihffvX1X+NQHnZVlhkak9Bhm/ZvyyY+LFNQmTXimdxQSn
KrEmJnPXZqCG1dK80kLsEk+gcVzoQXehZXuJluZFcgWZUcYm7TYGNBvmx9ify55hxBs9ju0C4YC2
k3U4Oe3rAgxv1uV/YZ/zrjndc2FDBnr8skPGYbrxuaAmMIe0jdxOqhjby1Dr0LpqX4R0q4NVpMfH
9sqos8LSQhWm3KPCrNxKsBrxdQAJSNodkwgTNWho/ZjtfRc5iuLGElb+UscwVHoQApUqrXDa5qwr
5+RGwlQ3ayZJ/mHHz6nqrzueEggJqa7zl6TNBqw/7fihi69XPZdKJ05kL9Iab7ogGWW69jjdrLLC
dD6WfSOD0ihryyQdNj1taeHjWj5KMPE62WsWYnCrEQZcxz+4B0i/iWR/eW+/bMyx0kYmRd3YmPL5
FlOwbQT3JkpeVRh2yOS+otkygN4Rh/gPT1ma89Ff4sDPr6zP7+ynVWn5YhxGPGWFZyCpitMgAGTK
I70+1SApYm2UYrSNCEdiXXP+/cmQ5j307179l2xZTIcm71pePavhhrdwMIuDXN6JjeKa2WtGTtOm
KpPmQle/JG4hxX94A/J89P7pDVCmUPFv43iav4TBrm3jQgTwOkpHIZYxyoKBaXp4sbQL7QjyzKpw
sobJZG3u1GHhKAK8/JgV0l8qIafnBX1mP0/j4v05etI5SvIEXbqOmAurd16i3hx5/PsopH8ZvKXf
XEGSqOAhvNAoLcrfi+M/PbShF0xRYPaYk+Z09VLTu6SVvxXEi1O2A7P0bgHjfd1Yn4LCoDTdvugZ
TeuQVgbx5A+PcF6hX1dQUXR5LmGSh/zabKCwIefG1DHH5KIgk0icfrwvYZ1SHLxpiX1tvTx9Ekos
0Fu0v/vwGv/pYP8uvDI3SJ1bHoqpG79sYcXsypGRj2wiTmyYMWW0mtn78ByGeFnfNuktPTRxdmcu
qi0T5jZCvLo1DKuWRnp4sS8VjVcb8fsf1uV3W9tcyDIXLAXgxfdw9NMzughlxqjJHDHlonW7eFwy
wWkp10yUZII47rseEwfX8gTFnAM3MplPTbU/KOx/e7h/eg/yLysTDWPb6AMrI8vRqlaZ0MuqZFn2
2EbzKNF+r2hwjYrLus/OQjn8KarJ+m+OFwhJBjuCBQ3A4F+jS3jRp8gcotKpr6ZTho3bwGunajQN
PIarstZiyRsatGgqxZ4JiUjG0Ohb5EVXZXOZOr8vlK2p58/JKHlhc5dc1SVTx5hjB2frBqP1GF1z
p4/ocgCeNPMz7Cem0Xa+fIk8BSHp/CVGsTIBHn3MRPfxJm3KdPCHWwHRX3VMwr6k0LG7na6oiRdZ
tKwlIRAuRdBHhaMD8+xGRSGuX9x+yJgnDn8E5Xc5MjPlYixLijiNoazUW3wwJ31Z6UzkyWVvfq3L
0DiNCH0ZwnpShZtrXwT1EMLlEr2kJuKoodvIdFWj1Kpa/OYl2e7EImgZ4qgZTDeGszZKth7SF06E
QOrQMuSFc5FURxRhekBJhuY0qMhmzcsp0VSnHlDV6PJ6kTRosSCMC5+DSglPUleSVAQpnUZVWkoG
U21hNFALdua1iuON1D2K2cc8WL4Y06OGFk3l1ws3bRmNqA1q2c6MwpaFwg5HsKH8cu2gyEyJJd14
LvKLxFTgrK/cQtiQCUtjasss/hBfXCMq7TZ6nK7bJn65ZVS7MnSJUxHo8n3PIHjR1J0wfblI0H1V
NLqi4BaUBDsGaUoXCX4EtbSJgVYKvb2Yaztr3PRauq1YrKNb5BgxGgNjWGoLFARc5UXVW9NUPIfj
1qR0WCNoHXTbTB+ncSlFl11WMTBjZHA1MTosNUuraSpztWusmDz1DA5FojG/F2J7r13ceVUHgweA
3KDoIH8vYHXBtR+K/83emS3HjXTb+VX+8D06ACTGCNsRrkKhUBNnTbxBkFIL8zzj6f0lu3WaYuuX
Th9fOeyLbokiWUjksHMPa629HTOomzyuLL5kKZC7g/2+nqHy6dUlE+anqeoeyHluZj0ibTefLjS8
PocqHCGt27r5uqU79jHEE1lzVAgW5s76ONOQYVjp1NMBJPps3g25vYvjj9qQ8NJ3YZJsjQwcpWi2
pUouW8eZTGU+F6iONh6LAWj/AK4SV5BYeuc4kJboU72wvek+PtoBzdNtW/h2QU1dY2Mrs99UN252
Y1kPjt7sovrejWBMdsW2KLkKEwBLWeYVo5ekQN+1U1XSEVIc4kq8XIa2JVAouClJLEx1x8Q9NE2x
ndkqLT42zWA3ml0cHD0OouahLtytMpBJmUE9W3ft9NG04Rq6JDFy0NAjGcuWmCEHq1BPu7hLvdnV
t4Y+7fqy3gm8xD5Od2av+T2JipQ0Z9ODChZQxsqPzXKbrHtXoQS61LusA/Ru6rCKnmy13M4UQmtB
hwnnXeeAOuvFMZ9Df63AGYxPrcg3ljJvtlWt74zW2fYCj8NgYWP0N/In4t/tmEzbysYNb2gZs9yY
+U6uZMRmCfNjzSlMakC+5IYa1kfvKLQ3E23ogRetNJRPafbknot6ZuZRNBgM5DKEH06Rr8G/0w1Y
MLQ1bpRDl31pm2mz8gu5DjHI+VKboAbXL7jLC7MaOsamF4/sBy/X3vWi3VQrlWsy5yV5a6EBzWht
b6DD6xBdq73xMtfhvh+znZ6OftnjC9BzdQg/awofgX8Za2Jv4i64g+2NDGy2pmMRw7aN+Dqr9nNK
fbyjpyrUKXdMd6lje+1I7xOL+ZuPEwipEHSSKWbPHDQaiqz0Pv+qUpDpB5CZOjB0LJrSr6TsMuQ8
nnK1OwpH7KNV3+Ha7Rwwj7YKEDMF+W0OXoz96Ppu26/AgttuW1GKMPFDF0AzJLtPjjZte9o+m5m7
abtxlxUAG01AWs4lrmhl7IKrGAC9JlfjoHqa/dBFwLfbu8R4b4b3tk6GLpZ1FUCUDhjZGSpaKPYa
ZYK8Kg5V675bdZt6xrNrelHr+klBoUSzz1UqyWJKm9zMq+Kbs7nP5mK7TkgMUDGZ4mo/cGqctrok
9rQrZ1hlbX2oh00Dg7JYtGBeqdpH5cGoNa8mq+qAKeqcLfkVz6qRZ5kS4pDhpBtqYDb1zqDP9jIV
54kg1W3yfR8puzRXgzwXFIPaYAC2o/ImsrMvBCoxONtmfheFH3wrowc9b79rBnCfjeyQ/m6hHmCJ
4tBPdNztQQpALnGLbtvoDyqsoaTwF33wFoMmq0m969pk37hwKXPTrzpge4NKfeJW1CBxp3CbR/u+
EV6paB+KrkHdADUJJQQ2owR6lXtr0u6TyDm0KSIOYRhoyA50YC1HHXmFc4Mp6hQuaJKUU6re1xqD
ZBPTxv1egQatrzf1aHkiD3drzB2da6dYDQ+JOJktyCyuSTcTJ8UMg3ESx7Y1Lp3jbLIp30vLtTb2
oYPpLK9hkk/HfBSeoXzo8nUnuNDkrdwpxkkrB2wd/n1mnhzXPJYVcGjSLGUI7Ks1Dq2WBU1iHCcb
NLjGoKBjx6o4Fmu7F0m/r6Nmx6nzCp2B41loeATy3yK4tvLGUBm5tJGVI7yMfW84y5ZpwPf0OmLL
l18fIjBH4tzxqFSH3slFVKr6yRpUv13gunLhVLZ2UrESea5una860Xfj7KS3hBM1NK0nEMYo903z
oRDtdpK3VL3ej44SGAhqjLoSSO+G7tp+o5x7R9BBWDs3j32tBEuBikmFhRftfu7bHfX+LULXEAFV
31mUXY0kkzVyBTr0MnMvJGj8qjYPsav6qele5717PYz29dAr11ob7qLkUa1xiHC0opEO2V6sWgdd
184yZV0NWeDUTLqR3S70M+4n65Bn8a01iZP8OtGEN5G2ngz3Qdfic4LyU5MH6WIe47bbDDpw1FjB
cRQXu+VmbutjNu/SQdmZC0l1c37MJuQ5FOOqiOLDqIbX8/wlqo3bprR3XRQ4HfskRkIlhd8+IpAj
0z6MSTpJmoOYwWCcwnz5QLvcgz4rnMp7RV/pVL+Jsuq9kRuU3MxDHhe3Gm27LRMNF63bO1q/t9i3
8Uq9wK131WRejZ3zUDnVQ2Tm56UXlzZ0HkY7D/Aqfb0xjnJL0BxnG7sohixhMHe4QhzXhYw6NeMz
GdUtgd15NMb7qNU+kMSIN5piA4QoW9zC9cogO9Hgn6ph+NBUWSAdPzIWtJIaxIWNl6Rcw1XovlzA
FhmuCAxy3zHnzQc9xRakg77Jx98TPF8tHY6Nse41UqUHUSfBpNP+OBb5uCd/dumnVAnmYgISaVr4
Th9DawTj74iT40AQHbVLGfFw31irY6KGX0WND6qoH4gGD0kNNbehPO2G106a/078fRos9XMPMlaX
zd5JI2btfNUl86NmdXddNt/neGZ6EdL4bjboMJ75enydrjCYF/VzqayPU9zeGYbyETjCZsIc6DJT
VqC5UC/3fVlw/eKXc2VsowKFFmWl5NktxplM4GcRlpD5LOd931YnbrtzbQOP1mf0Yiyq6vH42Kja
fchcznbjLcPXVEQ3doeEUX+ynfVRT9UPuQYUO6nv1KZ5F+UcvFqcK0c/2ulzaizbNVzuhUrsYutH
wu57Leyxa7Hx3miVrSiy2zgs36sqK2kPH0W73lttgbhFCcND/WTUk7bB3sCk1DBQuXGpTMINzmc8
pQFghp5jyLxScsMOtUQfrepbZna7ZmxXDamklEiKDdXr4tgX9lGNYHe3CQwVZYACwepojnY2q+RQ
s03dUGLNWy7/aP0wq8Zpccj5WuxjIU6Fol6cRGw7Vb00IH6qcMaXp8E5L1elKG2Z4bU7trtqtA4j
J3aQvp+W+QYpEJPN4jIkEjpb8LFWHO8mDRJJQb3femczkc2xc6hQa5CklA9WSKYl87Xm0Zjheltg
3ER7ClN6UA15cWv1xae5VQ/KvF+TMtA6knQhnhk0eKX3uviZBtI7o/86RiDHZ4WUWeKFaEqILVPE
VUNpMa79xUxupzoLpAkJlyTfdCXCSfL4L17kxN44g27omdricZ2tgzSASjXs5ZOsBJ+X2FAaqXil
GNP7mUB0TfWmOvL7j4PNZSfE0azanQjFUZruokDzgCMT6yenMA91SoyQmocR/o4MK2QEJS8hmUla
yp4wjyCNP8FVbLMaBy/NvcKldso92ir6ZS2G/ZAqO3kdpih1VQOoTSyQ27R7fTUumRY+9ApO4RTu
Ri06KFm7N0PE1cZ6RybVN2HtCmSNVPd6roC24+N3ClEW17Mrbik1X1W6eQWeI7BwWh0jDZoetTur
9GMqvSYwCVEXAW2g/dJWglA1rkSne8ex0Y/TUO/yFdfYVP2InL8jIp+7daM1AMjWq6n6KgNXeYNK
lERb9Puq1M4jMZUDA0uYu8nmS365JTqlJn6WIf5aEXUS5iWJ8PJZ9etaedCT9q6db4epCmI7fHDX
8jZfqOpURR8ozp3VmMd1NTcGcJFy5C9Nic6BPcI2Cavai+qETRaeLRj0RoEL+U4OyWRD2S0XMzeI
oWWfihSaZ0LWl7th1jXKq/xJGD/UWHwb7DWpibVqdnnMBUSUvNrMkuFHTeI3dDtnGXZJCPubpZUJ
CZXDX9vAwlsiyPyPCNNkN8mQvqphtkhb14YBUL2Xn4kStL2Ec9Ad+lHr9sGyxUXJlI06uduSaq30
PaKeRDUZAlmcibhINIKEKur2cpa1TDstJRHs0O+X4mTU4PkX/Zh0EKZzca51rm5LCYZC2fblO/Ir
yJeIU9vovhPi5Zji0iATk9scXVe/KiPrMD2zw3CRdpHuPKiWuBQ1rkyLp8BZEbo42ZlzEAurJHM6
fJAVaieuw0F1PI67nSo3S5bfpubyKHeRNqIeY5sH09Q9OSJbQTkl5i5uPH2NN/3XGuJOqQ7eZBwU
8jBxl8hoMlzB6RThLsuue6rIcgoTwjt5mlJWasADrxQYfWW7j0kcKYoqN9qmJ+kjrxMVLS95AguT
09CovvRabTci2CefywHXLMxJSFKIkxfF4rj0oGcz/eUzXjxZ8h4jMV4eXtVrcTZiKF8cxLZCYFJH
/2A0UUZYHuW/cTx2SmccbSu9FfZNmtAsMjaJ4uBfF1LZhpHxJDlCOQ9d1O7UUD/KvUTYzvXh7nre
xrDq96XJ3pIpOcVrcAT7Jdq/ZCYlLPGv2h+9618jcd58+X8E3n39uf/+g+RwXmOH/xyeBNb+z//+
6ovdS0H7dvhdFrK7Ie+/oVfkT/5nv/mv3/8zZXGX6sK/r4rvqYo/fXl6XUeXv/ANt6P9Bv7Gpdqs
2rLe/Bq3o/0GuhbUjKZZgGw5qH+VwvXfZDt74LdUGEzgkuQ/Oy6K+H/8N037jdgOuCW2XTgAff8Z
bkcWSr7LwoPYMVzOj8X/Gc2bEqMzOVleam3qqSmBW4tYjx3MEIHq2Ay02AjCVN0WEyR198E20n9c
A+Dppmo6AmiTZYq3GXitUqXpLVOUe7qdfOxUq9tQgUEr5B3f+obZkdqZ9w6uQ26Em0mHEac9v1qv
mz/e9jX4Uhbw3s4BsEsmWhcuiNY32e6l1MxiHefUW5xul7QQNdDuEfm0r830WPLy3EC/qD1IlOvf
nmlrDnUP2+Xl30IQ6lqzknlsUi+fzKCbkf1yIFmH3c7iqKsq3bVjxPPqbldGn8MJanlzplazdWW+
cUBP02BZyuSoZEfdbINRuRHjEy7qdk7xCJgoZx29Ju/87F5YcVA66MmUVFT4jo5yzs/nT7P/ViJl
HRG/NgSoTRfkhqz1vKpZkEHtq9ntkb8TqJIwYwjjaBrAqf6z1RmBXN1IdDtdg+VjkvLVqGz07iYk
U6tZz63KRb+w0Hq4WVxebiGnoE573R481+R90tEDIbTpeGmtKi86S2MsxRGg4h7juOpoBVjqVj5X
vqj8r1NDPL7OX5VwE5LbseKQDGvnNw0Z7vmmQxZSIw1mtM9T5m6pKrz89EQS0UmCcp3ucm7wiosl
tJf3Tv45GhqqzWyPSOn9IiUFwJjkbNqZigttXaUDzpyJcGoy+HIJ5fflgGyV12T9enGDv0fu3AhK
FqLjFbOpp6aRHi3SV6NdPsmxrgPiQoxRGW86bH8yYvfzP45FQnE8J+MpWL954Siw0m063I0cCbZB
OZCO7AZP659Vmxeve0/ugyThE9z0CA7Yl2dZ/rScZzkRKVt9bOkkTz57adjlg9cgSllEPNhud267
bpuh3Wg9/YuZP4Kcnfxoa7G92Hn50dxYTkk2B2golfgXJaugRvz00uLRyr3Mh/N3V5Cgc2/EBDef
MqjofBV6Vsv21HvzqsNTl+d+anryhdlFDlHuDDn8IdSDyJn2UdUyQJJWcl/IeVcLkpU40NI2tX3v
9fW0n1m+dn6WkzanRpDWRqDH642b995gmsHKe6glr897vkyaoXprfaWZ1S/Ow0t57K1BcV1VqBRZ
bUyrNDivjgMhq5VXVs1xYOup+H7StMnD3FnocCxIoDGtSsduZ9qZmI6zYADokAujqz3xWnY0jGdp
7LqcuJ8X+sWJ/ZH5cV1BDtoGwgNC//sRLpkTlq6C+VFdJDWjgQVBio8F0LgGFu1mmVgfCciUW4V1
qt32V5P0A6trYMggrHD1qIBQvx9CvZS1aQomSQ5BWghp27oVP/CuDZ/NDh6ZuJHLuyTP8jR+uxYq
Mn1ovFJckIvocL7MKahykxDyvdxGdsKlRaWj96RJbbve//ncvRSm36yuYdmwHVwTuC2z9/3Al9rq
W8WuGPgCJze6tRgK9cq9NEu61e3iEG4e9HniPqvtdqFcZyyHxk4ENyqNnTQOJmd15Rh3+UDlj407
gMhmBqI4kIwZWxGBPLMrV4FemYE8xzXZ50igncI51iZQteJTVMynTDOv5loEbdaR7UL5oiWDnvhz
m12i6UZ6xz+fAO1HK/d6At7A52J7HSlbc2s3IBWk1ZLbu8VyyKtFrmRGUlgawTziUGLQ4wzFDLmj
CrTnmC0ssNNwN5XF5RdD+8G+NtjRbByhabbxgl57dfJW3QVGFWV/XOXSnNdc3V24bms2slyoBGua
qs1ODiMS3J62Efx8DD+4CxmC4YItdEw4XHKIr4YQxZOhDHOSenIvyMfKwy5t/uAmx6JjjysGVKX1
FzV78wW88WZfSg/OtVVHt8j3v6mZJ6Gb5LXjJmCg86OLkY0JE+35htlOQ9DFYtkrS36coXLktnqi
BulLZ6fCaFtwkeWmlMbH5DpqlnlvZ+mRPStqaM6FdlMg1Lkqe7nU0mVZmtGrDfZpYQbcbcX6rLNr
a5dNLJ0WrmA3W/Y0ctrKaWhbbiE2Rdjw2XI62JSz4W5Gt/NN4zma0UZ3HwzOvMgmMD1MkJ5d5A0n
jTlYiU3DGnYqwbmRHbOkpwZUXBQcxQW4jYjIIti7UseUsa2aTL8xxumk4T6o5krZwAhUJzvKwTlh
epSvIE2r7U57vKuad01StJ24UeSZXXQRSO93SDtfUeaT0fOruKAp13WL/R5HjWtc2fKrdo1muriX
R9dees+epr3CxSVPvfRbdCW/5OW8l35ArdwNTe6PnRk0/HjdqadMxxdgIuRrS4tfNINvVOqNdHUI
ZnfofewHI/Id41PUrLtKVTZytw4LQs5bt3yWfrHFO8QK1DdO28J2V3ASqpp7M/O6lYQC1uPFu2L+
X25KrGFJnsLkYi5q+0q+p3RD5EnJubDlO5pUcKRnJUetgzEntdlTLX65uuxtn6dEoKcyQqBlNQPp
V3UK7hoGjgn5tlrSzZGekWEj38i+qrnW8559xt6qU0Z/LRdA7gw52AR3UH6QHIl0jHJwnNLXs/iU
akZkokQdskNBJrqXD+iwc8aCdVFGT24suZ4rgIeMS0Ktlr10t+oQJT1IA49Nqu3kqkm3M12QoS8R
OOIzX9wTRiPvPosPk1ZaztYspofEwmyxO4c5O67SnWFG5PikczLjc4Rz76f4e0l9ymc2w4AbhX8h
t4A8FknVkcXGPVQ5aLzKOM17sRpXLnszAVpsIMgoSwKLspwGiFpVyxpGVJZw06T/V63dbkx4bMFi
IIG5fl4bM6AA6nf6tHeidU969yifYuTIg3ZIl6rFJbHyy5qQlBtW6TqeR7pKCFIETbqeaptdx5/y
JZV69OXLyW0vL1npecqTINe40pe7ntHKDSwdAbhD/qhvXzamMQIYkAX99BjX3EtYEenvyheXAJQy
fpbvw2GWHrDcwnJa5Im1sS1sDXmITeu2yOctwNlTv7D5w3Ev3R4IBlvpeEqnLbGH/VI62+qjdGZl
mNPz0tJiZzOCA8L6OE7jg/QH6h4ZlALBmumzDu+tGglxsADSmxx4B6AlvvxQO532y5xeZCQp/z6K
9Eh2mMkN5hKLhU85L/FFvm5hobBq7mx7ObnYiZTbqzIHjCWyFKSruvDZiJ5lTCg/d2kxDWN6WZGm
7OfHlD0sH+kYepAQaLRG6/eEc45deJMnv5MD8gMO4UsbKE2S/FjpZhsAzklrUh3ZSc9U+tFy/NK5
afqeQnfy8mNuZn3sG/L4Yb01regof0ZOkXR8G3PXUZ21qPdlbDgROpsJy1qw5wFxE8ujBks8IC2A
jAXkoyLwsnKMuJkzbp/0G+S35SGVT5bXo3SzZfAhffWslkeFBg311ZIinWJxT3AidL4lCGH4lGo1
r+QD5ad8iyJwxrmrgsZxzpYTyM+VF4Lc1zIYffEtpxVCi0RNFhc5ISu+4LjYV42WXlK0d5T2XcUt
I035wo7TqG8kMTU//GaeKU1UpmVP+IuxxdbOUOXDnZLBA5ceeYJw6j0COtBsG/5BTq/cldxX0obI
uMDgaMs4Z1hPKmXRoZ9Pcn2kWQ6ZJTm5o976UbjcxFZ/l6GJb+W+nPfJZZ+1IpDbUo05m0SccmKV
5VpH66JDUFmvzg4lgcQOZDJBkpylu9ZDIGpplDKj+Rgnxx7rKTfNSwTEosn1l4vX2ftvd0eeERRh
EOTizLhR0ieUwe2QZcc5zI7SvsmpkD8jJ1kOJV/H/faisuoyipZ3vTYQ9oyEQE675Z9al2iObWkn
k3cYDAH/Kb/IKEBaOvkEGS6lmFunzY5y/sv+c7Ms27QnAOM/uZVfHKd/lF/8f5EbKH6aXrx6GmHY
Pv3r0OVP5ZfXWUb5e39mGW3zNy4nExCtjectE4b/wQ6U38IpBKVsqVAXTItvfSPcQNIGSgb/xVGh
5Niv2YEOhBs8SajdklBI/vFbevXPfNofieG/8sav82uwQ/B5X7umVKBB/OOSG2B0GIjxvU/cVXpj
ahPVDoVt2vXPNUrF9ZVb3ZYIiZow0a6LOt2M6GAuVCB2xBd7LaMBhwoOCGCPml9l47OFmGl2tlFM
wi6BwXIpi+Ylspzo/cRf+ukq5pjzm2qIzKHS7HT7CXqZ0cAvjC4ZWGbjONLQACUNKj/tlrObf62L
S5M89gb2+jqPLrW6F7BwBVrJKIA5720EI+W/9VcriSbbpDP0fHIQV62uIyuY5pOifZT5O5DaZfvO
Mq478yBolFHcjv21qiFi5WCRqVy2j876OXIA7vkd4LdyCjrrYOQX0b5r9dM0A+Z8nIpLV+yq+XdR
PnfDla0Fo/pR1O9W66ahBOV6nXW0zZtGDywEeEakjk1PRdxjvF8TFGLdo5k9//MT+W/lDF7n6f+v
SudLVPy/T+f/rxKsY54/vT5p8je+5fP13+CnCbgtmq4SYkp49jdqm0DzAAosXcn+kOzgFPx10kyS
7DAnkeVw/5Dz+JbPR0TBJAtC9t1yhCmrAP/gqMnCwHcnDe0Ax3JMIP5Ev1Il5PuTBiVBNbhQLS+E
Ub5qDZAmTHmI8L9+p17M6ClSxF5vhk1Bcb4x7hWBfCSXrtIjwIwygIFGrj09EkoGU7KisdlmLTA9
gIVOcT0m9i8SUW8h+I6FRgMJcEel3gF3+E2wrKhj09h6CPjZ+jI6nyJt2mjhVeUgHhtlm1fr+KdZ
em2GfvwsG1KVqUKUfpvmVyq3n6PBAe0CngF8YlvRAmamR4CxM9XDz5/1Ngkg34uEOCQYIUCxv8Wv
z707ic4GLiMRun1Kh4LoPnOBoyEFlX4oIcckdvGL95N5p9dGlmeytQxJDmcTmm+LKWpul06cRoa3
zl8EOmh2tqFqO8c3P3+1v08jD7HQnnEt3db/tsPitjCbtKBpUWqc3cZTpngjlos9nguk6H7xKLn8
37+SfBZaVGQ7NPgNbzJNywqgo+lZMlHTwsI4Z+ZNWj26EMomvT5byZXI3vUtlVjjQZ/OxXAqbLqk
mP22a5/t9oMTzZvK2HPh9NNDHEMOJNBotrXz3JVIZZoSIHUqyHFMrIcOtALAqCNluUAoePNTEz43
0TEvvpoWWptAt/vQS00EY6Pb3kaaIwEv1H2FNeb1LVqqerJ1cOriCfWy6bksTsr4btyFNty1aV/E
pwoSVtM/QOUg607LQeWz9vuUIkNW+ralH8Cd7tMU5ezuOQHO9POZfKFlvp1JOP4w2HSor3+r8zVD
NtlmBwWA+v9934RBV5p+ze4XdoQqYRSIkMaF81PkLtckT4IKkcByMH4xjL/Rphz6QzMCYEMa5EAO
4vfmSYndOitnCBRmBTwAUeFi3VMX9zU6hahjfefE1ec4z07cm2KAdwLT82PYubSxMb6SJ6ERlzO/
H0a+4ygggOK7Yl4eJ7e4WTWNUA9ZNWc4Js7zaPzXZvDV0KWP8yqvV6cKHrG7GiA0y71ThF4VEuSO
yqbzI2JLFBgukX2H23Io6ctS9FNAWeLnq/h3q/L97Mnj8moIolGcxqgYQjvTC8Gie1n7pNaydxh9
1ZLhUCuK1wFc+PlTf3Tgyae66ErZdNvU3uS789FYVSDTEBqokxJ2gXsvig+NYtSk5vWML65//sC/
32G8puVI3g8EWJjk37/mokZqYyYNr5kh/768R+JpoxTj8edP+eFr/cdTIJ5//xTStESwSctWHJE8
/t1IPlfhdSHOVvqL1/nRg9Ai4o0ErOkXL/v1qlEdtJYp53VS512hETkiR5MMrhdqz20e/hFE4Wz9
2NeWnvTbc849qqqSPOWipfT9W/VuMeXDCIhlomNlCpUuef/zaRPq2/S/PMOvHvGSh361C5uJ3JnI
eJ/MAv9So10KAUbrYz8cUACDwwMRaR+j9uEMNLGk9V6bWR7Ejq1EW5Il3iDuGk0tsEDAZ6Hll9Yc
1IJ2ndpwFOgLpelyP6m0ibGTM/U1atwA78EU1+7WSekFqO2NIX+we0x8VT2uMZScLH3Is69zqR4y
b06L05gOtFqxfbhYez3K9hG0aDIkpF3R8g6RkojN3Sp+r8J7A0heTMevCVJQ9GT19IZr0C0snAtJ
/oMNhWGwuqsClFIHoKgBMRzbJdWELBjC7lZ3FjqvzhujR4faeIyM6JgOtq+66JOl6Rl86TZNiSQM
oOZl6aup49eduxMLIsjZFChTecp1VAXz4VgtDqQBht3MQVbANCyGY8gj0ry77sXqteYMhevWLYpg
7WwvMkdfz4u9RQecWH1fIUxeg0kVvxeQGpIKpMDkUEBCX20Bmtrx6jELhWDG0NuXGRE3ZZ39YnkM
6fFUDQCRqg7Y7Hy2NRRLW6C4anouIJitFp9fAFCs91Fcn2pV35QR7Zy0YTuTMHd6op3JuV5dO2gt
UqOdtU/WDPC3ekjN8U5XsqAEakUrVWXQd5dBoO7puIEiGs8CbcLjfAUUPKJDXkZ3xgEeUjq371Cg
2rj6g9nfaclDNl7bNKWo1N1U3AKdz+frbrlfKpmyunIdXg83BHVQ+7Pa0kGjXLdmqwVQW7xxuUCX
YT5otxq/G+1PoRWM3RWiUL0J4avTwLV8yQz6iinDuZzJt9u7MaX5wfxYwzZUIMCoGcK92n2Dq1On
pkcJG3FnwyKFfo3QVd/k1Npu5HNtK9x2zURmMb/USntwne5WaPNBbZJPQom25jRAx29/X8Io0K3h
TFoINpZXDToZ/OxrX1l3cxffmONjMoL+dNUH8jYGMttlAoACufse+WKxbJ1kj+ZJZ57L1T00tCsa
EA0bk8UvSws1LLB5hMGhRSIHeoAQIA0ByQsN+f5qDnImwI3NY1qmnwzrmaU6J3V6E1dsVq31tfiL
oiJFLuJNWdClIEeA11jOkyjvRiDvyzw/p3N0nKrhylF78IjO0YqtwDTaj3lGvyvJeajcHVJZxMDt
UW9agLtwqiqaG8VLR6WmB4uiknUkVd921128s9flwXLCG9O9b9aPK+KBVYP8ffjBNM1tFfdMsXOs
kHVeY1KRwA8cahOm6QOpJaV6rIYvKYjHn9u4v9HqX0yclF8kLCN5YryxoqotrHBuYAWPDZrGcD/b
WvWihlMl51YZgoYLuF/qh8a5+/mj/+7EY1z/evJbB4nstAoStjO8pTa2FeWayLyLIsUrEH3++ZN+
dMu+ftIbf8bWq6hfc55UgTRFPs5r0hH+XfxfuZBevdAbn2VREsNsYkCoUfMUzifX+cV99KMJYznA
UZkCJrf+JuBVosEyyMlzjdvXNSBsdTeER/ChP58s60eXuI0IhwshmQTbW29hHupqaiyCK3VdAPjQ
Jc1S/Jxzohn942CO29SmSYlFqw+pUocuQDcjPIzjv5DYck0UfxNt53D6bJLQSw92Vfk8whZ21taf
3J0SasdC7zw1k9mnlfKmutMbtPXBy+Rl7Ccj/WXMT8vYnkfASimqfmVLz86ePuVQxZWSJgrG1Rwu
O9d9iJJblVYuUzKfRhtGPWW12TD9Fl9Va89K/aEjmoqy5xKmleH6g0Pk081X0TScXesqogn16rhk
A9TNCLOqHlW/qbM/vK//n+z9hcSSzHD8++TTLv/X/VM+Pn2p2tf5J/lLf+afHPs3CSXVXJKoxvfS
Sq76G0BR6WiiSEEiyebEf8s/Gb+BI1X5hiaAJgjpw3/LPwnyTzqeKfJx7G2kbf5B+knT9bcOqMn5
0KTcpozaHUfiXV97u7axzgvabKafjnAMjPy5inV0yz84inWFKgm9OsyWxrm2ftXP4WEMoV+NEXKW
Cbh3daVFRJrTERahQ7ehzZs6CwQ9cnffTagnxwjtD0pDH7C0BqodR/iOVrm323jZxFOG/npLe5N2
xftzk+E4WaCr00SHwYFskoYAupUi1ZybX0zNpkmpa1/NCoXiWrgPikOTUevLanTwb9oOZfjRfpCv
ICrtc8m9JiH+RQRLukLsVoOiHNaSp5zZByDgUEVL8bUeruB6ohP3/PI9vYnezZN9SMIaunMovZws
8wcTcH6Poq49TKA/U2tXdCtdcPKZjiUln5RC9Bwr+Ja5++DMY7pJRbHSRpMxTsNRt7InOay5x66A
/Dmsq/OQj43LdU8b5Xg5iNJ50CtEkTQoNrZaQ1aO6i/DGj+q4epu1wFnUItocJbhh4to2qVw4bZG
kj3HA4LRK/yizoV+o7RLtIXeYlltumnt+LmoET8KEabTm/GB+8hv1a7ZVub6OSzncz2PW4IaZ/R6
o31o6uiDNUF/bHPUz8sifeQe+PryL42bfFaqTxTTyaYL9WPDXimi8Q5m73FpQgixhXFolW4CfJhf
LSPF/z6+Mgdb+EraGts+bdBykJVRzaI3T4imaKx+LNwiDwz3rjLLq9kWCEPBajfbiI6emb1rXAvy
TBt+WULlHJH8ofQV3tjVZzYwSc7CeHDW4aNWNAd86n6TptO7NptobJ5+apyWRo2dVm6EOz3bLo8c
UOGaHNwReGdenTewjN357n+zdx5LjjNZln4ijEGLLbUmgwyGyA0sI4VDSwccwNP3h6jpsuqynh6b
/Sx+kRkMEgRcXD/3CJHR29xIM2suPvcOCofcx+POqH1ta1hqjwPMsE8xQipw5DyGXklJWMU4jdUm
B+m0yS9jzg0LNfvWTEfUK9AwNIP8Bk3cOasulDOZi7BsD8GoU8621Vc2j/vUdRGExba/KcvOhY96
d5OEKOZkRBFEB3dy2CPqzswWSOPJthTEJ6SCIFpHbJD9/dUTgzjHEmEBUNxn7yC5FYHxmRlGsc4L
tp8kg3pZ9b19K1vroY+cDyp2lwp3FGAy4+bow03iy7rkeRjLrglOTeO7y6gValFjTADJ/cVpaVHn
TNGlq979wH0fZJytBj19SarfiRYPV2RWQbEzaeSYhl2s8HTYyzb5HCI/RKSMkBfFnaelJHza4X0Y
g1+5B5umShnCMWIXL+SJ59UebilS4GZdR5m50rOk3EPREUakzl74qRfqxTP96OEaajy3FYaurhLV
iefeLIPBwbNVCCJkAxzcIVMd+qnOj0VvIe8pbQ5jcXRu0Orz1NF/FARk5P3wWrASDZX+YUxZufN9
zB3CPv+tYoXquy39Y6eIlBWBeCqJLUAXof61PbHrHZLNQlstkWVNW0/27a6scwaZk24CNZHGkJSf
skfI0Yn2dXAzBT+I0ZC6RIHyQJzY9B6FjlC8wBytEhaWDP3D7ZEu6b16b1NybKxt1ZE5a5EAEWgs
urIszAXOAp9Feg4SZIxO9hmMgsQRclviARIttY3ScrVSw0RKlUvkqgpfzaHcDCXoYADrg9b2+LTq
ljQ6u0dKV8Jk1FjE/ATtYNBFS1C8PXB/tAh9DBvqGq6NTQm4DKphZ6EAxU8aYkofknQ2q7n8JNh1
lumulDb5FEg6iqyhfimwnVhJw1vYZv5b7zn6FEb9Kv2Md8NFKWp7vFNCYhj6SuF3IF/8+CZ0B7IN
/LhVaeX9vhN/epcIhTDb2CNsKodAMjOWy9y0/2rt1C6MXNvYqos3aTbtq9YCZMz5dH8+x0gCm73i
zY1MJGBx2K5STnFApj9aiYyucoZ6KStsOmVJky/ICI500G67EewiaGbdrsr0ctmNeXSLRwiSMEVZ
JCKqNpMdaqP9KfNhq/+EyLbUTI4vJqZoQ+WPABMB6EMVlMsan/dVlzFGOb/mwxuUQw5eY4budn6d
2dEHdY1bhLgJcThIrV+JW0Nj0Eqsg6qxPZhc/6/Xt5AcsCw4ODkIDJYnpD0xinQde9HxUdfFL5dA
aBPijCax9vQL9+BHBdKpOESaIJEO43a9aIKyvUw+QIwRpFenCcYl5Um3aRHSiorI6qQSxwhK78Yl
cibNPb5RecjU78qEUKTJvROl+onuBL4w6fgo2+AjGTR/Bc0k2nbdsEm7mGS82SUg6TlmgZmV91TM
FjIwzTtUj30mL3C/n66B5UWUaRsYr8RiiYRoN6lRDDjtvufo/RYM4dp3lh4b2sJv6oc9H/5jneqc
7lN7HLv0B8aQxa7Rm78N6NXeZVN38mHATmDKuZhgbfZBBGkFOCBFNz9kxSb0688maY9Bg7BLfzjf
PoRGgY8FaWfa7L7S+VCh2ChdNz69NnQmWgysxzw564gmYZ5Gn9Lz6/VklhCWDOPQRfGeftuLGbfb
UXN/V7pMUWBTJHAiwzgWeKVSJC6Gs9HjNAAvvfZrOymdlV374lIAz0tdEW2vsRcN4xJoHzDNOBhG
fdXbku7Cyo5uMKmuqdFcoNxQuTgx7YjBesDapwsfOCfJRF4NOArgoHFyQgNbPtx20khNy77e9Ekc
7IKq2cCqXY8ldj8hEckZFkoVpwrB8dT+NbTK2BInpOMckVd3062JPI9cY6aH7EuwmrI0iIbadHmr
oc4EUwhbMmV7cRRu/57aEcCWEXxMjTUsqnvT1mzCAxYj5ojjVgHdWbVqFRZB8HRSirierdgfyBVU
Yi37/libo7Y0Dr4+n4U8sJDIKuW+ClWDHWMUbTzNJGLJLAkHa21tVQoCk/3805QDMVBSI1qn0okx
bsJiN3Z1CrsVGRLRYZksvb+Fjro1kiBpbX1TbqgvQsrGVZwS/N30oBm55uonJ/GAAp++BhsgBx3z
ZAlxFdsuw0M3L62N2fm/k4THJDpWlZmqPb7iHkiEs+Mc4TP+1eOQgx7aQoRQ4SHEPuaaD8alS6Y9
E+3eVeHfpOzftbz8nIYUYzsHzyl4FElfeMs4M39PjrHTKM5WYUPJ4TR//Dg8Dl0DQygbyjUSs5Vy
8ph90MVqk3B2mSaErtjj3ezxqNIM0h/ZnFScfwV+z8puxXDKbExSZH0svfhdZaKm4ghY1Cv/3pTZ
coB/ROODKBW1oqP8w86yX43+2gT9LjTVb8OnXPdDSBqackmbNh7e6NyiKH9Ncnvbm4CKfswziLJW
sNrmO2U/RTFIJO9gxDBxCVlqiAxLNEggMQLtDGO/sQ82lZzOqTD/wPXH3LgcvFXlmriua4z81PbX
ePYLOp8EaAFAr0ReCmjBCUGybXbJ3fotz4hU5NWLQPjv3bXq4k9PK0rUXv5jGpIvrAtPKvR2QXbB
ZPpKMzneRz8ct7ng73ftcgItq9LfJ376bHwCpKdykWklSJnoZj4jFy9CBMzy3ugSigulVdnCvW5r
rE3zTD97ndtfBmMOTmKrPhiydlaJ0Z+MqO+ovesT7vkQnGv3p4FzxJmHuerc7KWHVfcaWgFesA6L
q+NWH8Gt8JrwIHxvHjjDyFto275p36o2ckF4MY8O3VIn0vwTKxuiT22O/01gpgetb/BP6156z9xo
RuevBp7xMm6psKqYeJ7Ufw1tTgFRMgY0UoPXoKWqYo4lAKJnRRZ7n5FnF+THfOQ8x0RLlray3st8
681nBVPFydK3xl+2IGQmZImZGy04QQ7U7EL/MgRK9ypnMmRuRKkBpJp6PshhQ6BQ6MTL3NN6nEqt
1zrU/C0aOvT5AwRmmWPu5TjP0jKLLbrtC0ao8xqP/2pi9Ut7Lv4Y8O3Klh77oPI2jUJR3Vc2cnb3
oGe0gM0u/SpDE1WT21+jFuPZ2sYEWOujnW03QJUZEbtNwOrKF08Ms6XeoHTSpf+aBti0GDVYj14H
2JIUf/wLcOCozajQWP8corfv1+YDr/u+E30thwUId6zFX1PY4O2ljhU5KEJwrHMrtnAvvGctx8Pv
3+kzjefAa3PXaRdizNnbagAYkQ4XnTzPGD/eQ62cX1VxzwpvemmMENIPVgIx/QQfJ6xJy8ajIXEr
h9elr10j/XJiu0Ocha9P1OMbIhWSrU6qZTQfCcJayHvH2/f6aOFNZZPG5ms3sg7ydVZFzVbrzk2O
tLltU6IHxPS0C99/UTkpXQEPQccXKZfaT5v23HXCm9t0pPUEMVoEsloCnY/nrpDruifNTpOFseqo
bHWh/eK8gC/XmH19nzfxLd5P86EqMP/+8767o/+mItygJMbro9TpxtiMmb5r5LoximjhBdGjasZV
VY/q0I71qSqKlHPotou64YINTExwwj7pyvtQLNXoN8Q5EfIsg5OTNWdLcXRPipzjThi69LDM8tB4
5h4yP81+ojdwVG9cmoMxm6myxkupUs4YgZtuJ1eInQhpXsy+bYn4gEAeIuE+OVOoARCMJJYnJBVP
LJiVjmVCzM0R40vocEKm1cLpy7Ixs0G9t2hMYuqy5Ctuofw2BD8DWZQzhifKc2m2v1Xy28D5Zl3N
0ElvmldH4SCKqn4xe7asRu8USZfEJo7u7Ns9Hk8MHRyXexz3sBqrXe3bFzGB8B+XMeoFbnUumOrz
ffb1Dn4+foPLlmexisIhPYkUgkzprUs/ulKivVohswIXjNeM0wewy2UqQB5sVZCqKLgmw8es00j8
i5kQBSTfiu5naGA+H0TdzQlzfcHxwGKvCl+dbt655xUiwX7CMSGE676z4Z4RLwRokcTuhUyNJhzO
39NBN1lHujb78uDKmTU7aFwn+7hgaeoGmoFi5GtQAlm57izn7zXfa5/X5pH7S8PcTDV1MNttYSKW
2z0MpuhXNJT7Dk3ngrCEdx0YFecA+zJOxmy/QUxWsc/G5D2jcJkH5zwudZNvijPADTePQhSbeUHU
kuki0gQTvHiCG8whw+QU6AiwI4cwgsX8VqGQZy1njul6+qVT4PzjcsLJ5Rgyr0rAO7Pv4uwFVbLC
AlhAWxx9HE1kbwP2WgguOYUlNuhQNS8I0JS1gqqjKZJl37Fkd3n2NXoae0477fyaM3eBdXYZ+RPh
hayF1fiRG6X3fW8069tj+wPqjrfUM9bc78dhz9dcxK92Z/2saeZ9P4i6dV8NRcRyKtZ1aRAuaWTW
op/5RJ738Q2ZJTlv931/xxkxmxQ9tMRON7nsLoNDmDPhNFmeH+zUXhfJe1CnP62pecliXC4QL027
zB9IYg8Iy3TUQByUjeeC9KlW9LR3F7qGRRuhCydvYBC7Q0NgfaC95iNjbV4gvxfuQeBLGfa/MNpg
RRhmT0t6X8yreQsYXIlYCEvu75ci0WcH89sb5SjSopYcP4sMCS1UCC1bDkblLH8v7ZQupF2IHct5
y74MLjlPkyEKN4h3naUdAZnZGK9Z+5qlFupq38LFCF71sP9ZVe0zrdiH/gUA/m9Ya9bcIPnXjj5+
Y4aBrhr3eH2GcOef/0u73W28thIh+L1mM2rGBJ/4HBsNsnlClCngfhCzYwacPXiXKGF2fYOGWRW+
zlemFRW4o/iYzVHnSWYH2W9f0m0+DEV9mz1magZh3DEqYf/NcGZQ6f1SMfMdYV8Sy7wjYfufv9K/
01i+vxH8NBNOCVyC4N9aNraGNb/EFmAzY8K5yqnfQcac+Et6xrYcug83BUycDU3+5881/7sPnlks
s7Wtbnj/LlM3iyLG16fnVmKjW4aE+/nOZYaBJV45mnQvNsvyvIpUU3Ax5i2/wwsvn+Ivx0f6hGu9
RfkwoviO27cIAmVn5n/subjpmM2RiHd+g00iF47txNdcM4wYyyWle/mfv8i3xPTfx4SHcBZGlw9q
/+8m/FZi63o0wplSJhNvvvJ5/VPp8NJqOLgmX1XfXBnz+zpm+nopS1hN3eGOMcAepYfN6hBzWS2w
rjc0m6S8zEt8ygrcWWC/8yI3Gr8mhz2zLK2FN/IL1n8WQsguWZJ4v9byHyPt9vn2zc8yYmp+f9P/
3yb6v7SJSM+w3ZmP/3/uFR3LtuzLf20T/fOX/tErMg1SOGyS++DeQ3dF6fOfVGVT/18kc5A2Rq+I
T8H44p+dIpvgQdefiV40O23IVzRC/3enyP7H+82ZbpCLmb32/1OrCOrhf1nZPHJB4DXSeWLygF7N
Tib/ZWWTfYW1km0DB+b+H8v18Dpt2ks36tWzM1/6ZKp/T7mC6B+c7bhq8P8Mxhfhp/pWZVSLtgff
IfM3g9SR0mgAhnrdnhu/Im5nsKoNGSbttm2mr9x2szfPPiU6Zj8dCHztXZTZEq9Znp2MbC5Mz8+9
Maf1kLODxX/ULTauPSwNAdGw5vC1MPR3Jw+zU6ICsYey8MENgv3R47aq17zcVNZaA4/fFa2DNMk3
k8v3v9KGAsUw0m0baeNmsDROtnLKny3LjdafxuCmB6O7lJqG/XFgvuiTbuDSlXBQiTitG2ivtjae
vG6ym7JpRG8AZcmIoisxUWKtdeVVYqq4AitGq/cs3a5bBIMbL6ZA55d0ws08bz3GnlyXGVDb0ITb
XCYJ/ErnaCKZu5pGv59kY28q3Zv2PgfORdDPx6yhAqtLqOim0Dtnaj0RFy17RfC9DD2smnFsHes+
26Fs/DMg+aVjaWDTotMi8jsXdlX60ZaNS+2fzyHpJpCMB8WEexq/Ka0k6VuFnPKzep9jhc75TCFW
Kyi9PTKXuows7+qt7UimptIXrtejgG8wvKiDy2T6p1GbF1aO0QPdQiB0iQgxiMk6doY1DRFtaXqS
aDvqjaU+ezurgvAjJDTEZjdgyOAK3donM3uyZnoQPpjbEC8vbCeald1j8KrbMJamsFtUqnxY7cP0
VLyo0h7PTkP+sGeIUlprF6x1QSOC3KLwBb7qR5GWEQopzyV+3KYAuoedOoQtmIrm2U+KZn1d2rWB
wx+mnA2RdEbkqFXue5+WQGpmVQ7ZWCmGbTo5w556kfG9xvrNFHh+Ye3GEF1VJkF/Fq5bOaipVW8L
HHmdXju1drYf8cCMMbyq0/pHIYZHGucHDK/2bVne0CKXXXXFXOQaONUxCiEyxTMXT8erz9+VXnao
y/7iN/526oqDoVnr0rGvEd3ILHvV9Xqbv2DVc8D0FWyUOk3gz6qNq2zCS0ySqE5mja6tQlMj8+A1
7L8aiGcCe3ZiDNad+0Fk3bGEB2eVPuJxa2150w4H85M1O4FIiFgGuBkHoD4iNVoCYk7J1i2N7Rik
7w7O3Q5FXZaYv/1CbYjCOQ1OcIgTJrIaNyFxtWZO5aOCLaUSTDLziMky8rXw0Gdqn0bVPotxoQyH
p27lOO8F1O/mcSj6jT7j+e2wmxp/X1rkEA/xFl3nSfKdXJPYbJ3Pq6tVH/3A1RJ5jrMpeAw06bej
7oMmjqiS6mMwkjOG0rDrd/Nf5aLadJ1+6xV2zDV+Rm21M7lbDSF8bvM2hhQ/9D350F3VjcvYipA8
qhOg2Mv897npXLFafhntADSTfCzzszNHXMTwbOysdZNi0cx/85ZY+ao8JG2M8wTvHsU/DTqUlQy3
MY2Xkr+jXDW9atn3wcpMTGLK9FXNls1s2kYx0Ym0DIN+PWSES1Mp1sZAsmSAmVq4FTHNZLPA0WVa
lYPYYFa828y3IwlJqM4AySwss6Hku+jjq10QF+cU2iYukRcZ/mwNxp7Xr+cPK8U50zljU953bbJP
CAarYLEFBvFkzsd8la6Piqlrt5FtYyRb7+zJWtsoWAq51+rgj0NxP0XxNhjys0XJOhHdWAeHaPD2
FlxvuUrQz3tF/p4G3iOJAGlHji70v+1S4XJvLw2zf4sVNFRt2lkeIXUZkHRy8klK6yT+zfmwHkgO
8kzq+9wlYqBfS63Z2gkUxamm+T+tIlJrDCDmBMHnfJtMmK/tdC5cTip5zNIXEEo5LScdQ3LbPdXT
PuNH0opf8I37nIfyfM+tAQ5hdfPsuYmJc0m0pr2QFJtabznA4/8ZbOmSIQSwAO7JxLPhVbb+pSrz
c0QGwGRfbTs8TFr0Ig5jEB3HklHU2qepz29jnL44nnnVrGg7NSXelR6V2xey14XCMLzTtu4oLsIP
tzqxneCBa1HQJSahpJdQcYtmKV2WP41MkpyIUH9nJWpj1UDtw7jtTO3MP4D+6x6ZOrtaGJxrFgvm
chv3EERNKs9pG8bYAGMQOg6kBLAQz3/u4hYfAXdHE3LNQNiXIluVzEcx2ZuizM5sqNgunOhzLNHY
kUSJ+y8/BtEl0VMx9fUzXTJkp/GtCdVDDNwYGnvkKpiFe2oz9zRAzQyCfE/Y4QIrWxMEys3Gg6YD
ANQDbf50abTxxVHmNTLEm4V7RJBWZMpHzb2FZB4yG5S2aZHmz4Mqwt+xo4OFZ8UzK4MD4SCngFMj
+YG4JcXrvoRHItolGD+CctZpsj7tKaswCP8yNDch6Cg4a7p7slzWTW52Vr3XDRZHeCQHIr/Rxj+1
7fCKXcHZzTvAVXykaeDqCz/90uoIcXv1qeHdMV38znxXtJ9TnxDw8F6k9qdmRC9llN5kXn0Ku9gq
Rd2Rxfd2ismIam14kVwOyDi8snQ6TzA39aF/00v/HunjSpXEvQiGjNGsRppf9BiagS6mfeb/vIDH
SZiCP6EFwyK2gxEqWWTpYdHODfJqPei/M3uOMLCXFssth359XLc2ysqWGqiL1uGkQVbYDCbuxj2P
BPdxnUiLZIy3fVjshVYdVGJem0ntFQBxmnAfaXxgQL2EvL4QZXW0/GmV0hvKKDzklUjZlcakrhKU
n/ORG8vNTWpY6xRIhEAPP9g3o78LpHH2ahaiLDyM5Do0nb9vDWsT75wgWo5CAQONO6GNeGNydOMr
0UnFavHJTVnMd8CU+MFjvt95w67P06Xq8S4fVk0CSEbR4NIIHWh7JTXtzaZYg/xtSKhcop///vvI
BZeRYp+HBBaMZ0SkPl3FeRQY7Z8OpWub+9sSB8t55PinMPhdQZCfnwKi3nlqLp22OIykkcwXk/nV
McFN3/8kbkW3HyoqYJ1CW9DibRJ292LUMBAN0o/mK8ryG3TYl7GGIVIH7Sv45sqrvIUq5UPm8mlG
2otdRGhnf81SJpPFIDKCbZxNWIW2ywE2kvgzj++8SG95X12nLnoPnZsG6xtkBkr0+OJ18T0N2nvi
O18Aw26fXsJqPFh9cKwga8dJfjACgVHr1pm8vUc+TpXCSTDC5ZgA6sX6oc3qQ156OxHUVxyp5rbu
UnP+5AnumSaOf+zxerBwdfGkSQm2kmH2Ky8lQSClkZyK8W1yMxbyFP2eWBvmuMddYttNitCC/uEI
9mBXwGIeF85kL7HyTa6JT77zuxH39zqJl1L91ohmSCgCO/1YUYsYDq4bCfrjUp6w4d/RfiGe5MIu
mxbZoTWtq0WWzMglkxqs1dMZm6lTQ7JFUWS3pJAnZuMS6uShtofVguSI5bxATAVwcz7sNWmf7ERu
g7RYNx0IHRNoIiUjoM/uQscxEFgtEhP0zFcHvR72/QiDpM4+NNeDJsryibJZGeIelkunxOnZ8rdW
6p9Ss11qdv9qQPyZ7/OoBfciu0rVXwvL++M2w9toF19jXL26JnWZli9wBSSP7KOW5Q1aQ7WI0D1r
8ACEaV9NLcZr2RVvNH+2cVdhL9X+aoN8ZzlUGIqAzindg1gtg35E+EwXuCiOdqH2+gS8FHMTqPA1
1lJI7luJRdBoSuyV2BktZ9P1w1kLqFKh2zMgJfEWcsAl2NLu/ZgiyHM2RijevJaIVtWKm5kLhB7t
L7spvpDhWWZ9R0b26Yjo6ZdPYwweeAzbgNqdR0c/aLpn6xK0EG3woj5m/LhxFAS+sb/MG2Hets9w
NZjcP3wmOtq0jeQ3BvcTiPPTinQ60OkHDJjXSrUP4lsvjntoMvPFk8WHVea33vkR2/0prsU9mvTf
AhWhax4w3WEqhG+OJd7MvPiyA5uQO2MdB6lYABk95h9g1PDk9FEVKeXnQbTksGTjswiuifJPZpzd
9CT/sCI4GHl1ltX4ojgwtPk56f0Ld+uZqPxm2B38i+he+MNj9IZrYf4dS+05bj2w1Pod/+Ufqk6/
uorJljg0ZfNzrzNlUvE671zzdc7fgshq5ArOYb4sBfLnwozhZKHJ/rVO1AsV791JOUrZ+Xb+Ncwv
nvOvpWP4lEREO1p7HhOepdK3TWZ/ZgHR3AyisHc/I2d6t5S8UzF/kJP+8BO8gVBTNggeSsQQYQ0n
spVPb5DPOCpuHVk9GZ7xfq1h5C8ffZrdSsv40kf5CMKbGQ3Hwogu8Ay8snsd4und9Gta5tltyvzP
Nj11TrIbTfWeh+HDpIxoQkkl/UtyAkz78sdIxRlJOqTOR+Z2ay03tsXgPzynx0Ql+6I9jB3guhba
S904nxydH0WrPXOxNq3uNg8KOwufie9/zo9Ry7vXaRheGrPmFHMb7fiGWoCLG17mS3A87dmbiD2a
n1gV7oyge/TgqMzmp+l3dxQEL/FQHCK94mjfPYIMWQy0ozbr736e37xG3K2RgVWZV7iD97pJbrL9
VZnuWUnyPhz1iFz3Ey9SNE5htzRH8Ra62QfxivRp41NvDe+arZ6kARx5snev3IZhfY7C9hJ3GoWg
/8is9mJ2xrvmRWehnbXZVdg0YcprTzydH0kdno1YvM1fKovqQ2P8iCpxUv49H0k+y8VbIvODiruH
wF/AMI5E8Ty+378JLkO28Ezz2fIg54c8eSGBVupmMLKHqb0o7xd9n/P8USHOMJUwblMs3lGc0kLs
LkbwHvXMeyUvns7GogvIH/mtlOKeK+fcdAKG3T+GTe2HD4kGyx60F79Rd41vQDhccskuomiX8/WQ
srUn/ZKkOudzfqnA9VFztKcOMciVw0G20b2Ci6XTzs1adRrhjI6s9O4A095vDgM9PtMoyFV+Bu2N
o4Pvy/MYXOcvZjQsk7e5NLXGq/4rrZonm4TKNmI2RosAMzDLlh8QJSNmWajwb9Ye8wMYIvHMEBt7
8g60v0hzZ5sJjncG19h7l87QXrwseJiY/EUR12W5F491Cwrve8qMhFR3ijJK7UKsJqHfLLc7w7gM
U/09Z4IqndHACtrA+tfSZSrDF1FMT0VlUBvtA3uAE2NzLyeKKwbfPKL0WlwaR74lKrrPM6qzw1tw
NoryM7RSqsFDBbfVDR8QxR9elt1MeITz1Y9jsgkJ6pos4zr/PJr8h8iN98EuL05xyyqeExEveuus
fKneC38izEFfeALXjih4IpK/jVI+fHvaSd1b59bwsK3mtUsZY9r47ltyDflyDWUNTl6q/Rj1ETJW
vfJstbbJhZpn6WSO79Be7wmgfZ7rR82Wd/m3yYKXqYo+5FoY4U3CRaki7I8gPwdx+0NJfTvvDtbw
ZRjhueAtTKAXI90T0g3PivOqyPzFEGrHyddvWi2f8zVFnvdppxxFQWZ8r366ZviYv+M8srsYtCkY
D/NcdWZicmoeitbje6pnSziZBcO2LLVH4bsXYrZOPlE5BHO3DO2EIW4N6a0d8lst87PdWHg3dUsj
nseA8T7f3chT6KDyj6rsnjJofthKARql338GtJkWVMJEa9bvcdOcjWzaRekHfShYqapkCw/P+rA1
td9tUq8xkN7GBQdsT1zg7d3iko5cMFawdCDLGebRkwEClbK6ApzuqgGPIkDFCAUfAapzgTog2aER
SYe5x6U8X37PgDTa2jaQZ0quyxiddPOtTBnW1IPzoJlEtM0586a1tUyd4JX4GvrbmIKF78RLmbQG
Pan9yDu2BaFv5/92tDsh0q6IIF9DtEVvwvJN+mRm5+sCel3oLtCfLXzL2w8lRgpmCb8J3STWdvPS
WZLkoCW3yk1WQXL0+79dnp+rgtbYBPVKg+DWNsfYvo4WZEBdFgc4CBWSP+qaODhAp90GXUhdSPbJ
IC8uzVpNuPNTARMRlzaN1mNhb6xK205ZsYt7d9MX5TFIKHt9ECM4prpJbL2/m9+O6beSUEFsFV8M
rGkpPbfk722HSL8pvTjE1YdVzEJYsiMajAirrQ3s5Fafkf066BzrI2jMdOzrF1tEx5wsJQNCjKWA
sxh1DnDjfLekzmPJpoOELZ17zSk0EPC8TiRbTSrfk6m1L9MQrk3OQidPtTTXvhe8zr/JOiXQlvL5
FV1MPwIFrVtYKD08DE5nHKdGC/m4Tg4PpLlKCHix9rq01A5LKgrPy3xPlBtsdRIVXBrNrhOuW684
pPScsl5t0jQ8DEG1NNOTnrGYajgtan9D2oyizP5k+ARj/JxvNawzl3rbv2v9YJzKnLgRzx3OkXdK
0v6QSMjVaacT4JPXX2ZSCvrK3TGD4BrrvlyUIPHxMKw7szrHgcT6J+0B8tNjXqFXahIxk1W9HF9I
g/NdWq0Tu3x1wuCPMZEqaLWtiydkscwc58WpkhqxcfDoKvFow00YpC0+gKQbUvFsHZF26xAdRgJt
fFWTxYNHnfMaturapt3fjmTmVbGmZZ0s01yZaEI55o6lv1IdNmxTpX6XJvlXk25+xbB9zDL+MQbu
g377riSjOQrOWQlERJgxfHh72VvGRceREf008mLiyReF5u/SibO0VoQp7wq50bZ+Z23yV3BEEAP2
QVl7hFWXaHNeHEBey9e1RyLpoF28ewga0Fi8xxBC1o789GeLNRWEFBfOA8kkHokzAbpJvIWAWE/g
qw+uaunrCUqNXQTyqgIuIu3Q3VT4ulo5a7Rdr+0B54U6QAQ9Svc4MwOWQgNIMKHzRgZ3Q6IoPyZO
srLg5taDa8AB40VpmX44U/GIW4U2woQbiZSEQLvhl10QgudE9NNNKJhj2NiLXhDDU6EE2qgEohBO
xUurAYHPtbHnh5MBDbTf112rYdo3/FVK7KC2VeiBXXDCaoI1wdMjNhLvR/lT2d0zxUTaxkli4XIM
XRhPV5XVMg+/N95hmVruhErPew3+g70zW25cubbtr/gHsANdJoBX9hQ7Ub30glA1G32T6IGvPwNU
Xbu849jXfj8vDFJVpZLIRGLlWnOOWSJc1EwPBU/loecuXKz6kb8sxkdTIucplDob9fgDA0++tFW5
rUVEaWbRI8zs9AerUhL64ZPuQUKFDBqYfNOflTE+awOMQvWeG0gMQhu5h+VCu+paqHxZg/ib9l/d
A+gBMRkJgavPR/n1f7PU/yS+ATfazCH515NU0Go//1b8+bfTZ/77OPXXv/tlvLP/YN0yGdVnBIcg
NAHVwi/wk/2HyywVhj+SfFB9N9rPL+OdwHgH7ESHBmwhdLjZU3+NU/kj3bb4pvwj+DbSNv6bcepf
bLDACHSECpaFoxeFwxe04TeVSGW1GoVUACKe0NxeYLdLCGMsFoID/W/vzf8iSPkrw2X+rwzdFsIk
WwwujzVbZX/7r2gCN4lT81/1WnqwegPxLPOb0bPvg7HYmlF2iObUw7658waOEMp+TBuQIQPJ5Kk4
0DLd9UH1w1P6z4RmTZiMr5Ot7ZSF3DlJDg529FLDGVcXF6lpD//+hweB9U9DZ4jd/PQGlC4mzkhM
XPkX2/NUZv0QpTOsUXXoUTXj0g5UgzY9fBj1MBcVuqrxaDMNib/bSiGGc5dpEt1bU/TQmwdVpq86
IV5aX53jBMjFh92C0fGjYI84JEGMocVL3S3JrZn2AqWZ7KlntDvbKhH34Uw09G4dmxq6krJZwEwo
FniqxqXUx0MQhB8kOoO91DObDl546I1o44zegbzuezVq4Gvlx+jTZwJ9M2beIejcQwg8AQS3uXZK
3I+GYvybINQt+xGld1rdjZaXLlO218Yo2GM9rCup9TPMGaHXenhwOK94lfGzth2mCf2pGsORzlSB
zY/g7dtA0yBDkLvqp4Nsc+GjJ2WhXWVKVx8J5CkoGPro9V2ia1twYu9ymidR/CiNVIcyce59goMa
ejQxvAUPw6HexTn6WwJiw/qu6/wr82BCDu1gMUzGnp19YfvlonXMo2ZRj4fx1SAj0svTVWKG5xQ0
8rw48pGMiYJk04BILj7nAp9RuPWq5NDl/Xqs/c9EL3dNFK6zNnyipUgwom+ui/qj00PU6aw/t4A2
QJhBEz9UKc4abyDialj3ob2dMwGHzHzMvOkcp9BHBIlSECX8rLmfTG4C+oD1Dy0oHeq0lgc1Beu+
lJ/uEF7LoHigtBKasc+tZBub0X2Z8Bs1fUCWU0FDz1OoDPpLFALuY0Cyy5X54Q/eMaEh3dvGMRhM
JnxFHsAlGU+qf+8tccpShIZ5xdA4bmnHByaxVF2zLLIkX5Qt04XONl7BVKGDk0R7Fu30TYThYyDl
Q8JJgr+IkpORPXJGN3p2x+rsQ/AlF4QFy1VD1mCQL0D1D1u3IUwCFwgpUxlUq6luSAfDT9mOUJjj
uGS6mFCq+jFRj6lZFBvyU5ZalvCd2Tv3Mi429GW05aSa97EOvhfiRxBzH0S0WQX9Iy1se2tPr2r0
Q5ZST1qSGt9l49JDAdBCpOu2pVrcSJl6kFnTdT5foR6JZPjJjJCaBSwjKeCI5fPXJhcHOv8fWafA
ywblmbjlcYFPxFNnN4+2esyCGDo63Y12Td2CQ7b88ANvPUkMwUk7yIUw3WxhpohNi+RArfNWhLwT
el++SVvtdNN7KvikG7getm7Q1zK5zJFBP9YyfKn8eOWa5fcQuPpUvxeQLGInu7RjfLAjxsWcnkZj
WA1ZeRYJjgCxD0gWFon4HMrkpQq9q0sPITASYnTVTiAJCNz6zbOoJwpA3xnevaLxd5lOm8X2/0xN
7c8OGLjbpXdtGb2Mk/sgnOTeicWnRJu9MJojoGo9HZgkuZ8NcOLIcw6TZX9qZvR9nNvahvuz6tVu
KMWnY2/6CdlDaB7jLLnXm/LHWLX0LMyrn1U7I9D3euIcUrddlyJ9VeWVUMdd2iUvmgs4xm2Si619
tGn5CBSRIUxDPq+9GfP2ZE6kefnGvub6mzq1dHEjQm3GAOMnkNCCvVenlyRRO+nX9+1I97opFqgy
OIKZ4UYxRik4gTR19GwX2SqYaHP38cHrtXt6Rm9s7J9tQxrutDTwgGj8rK5R3+UJ52tmiXSs7216
PliX95rUjllEUUxC3TnL4kM+lVsMyefSmj4MhhsUnDt6ACvlBM9dEdy5I+gExY5VhleNBPD6W2rh
RGow1CxSvznNmCIy4LaBJX7mjbbKJ9TOk9eQ5ZcsSN7Ct+zNEBxgIRMCFTeSVyZRA47N8lyp8oza
/FASrtrKgYCv0vkcTf34f5Xef1LpmbOQ7V/XeS+fTfT9M//bMmrG3wu92z/7KvMM8w9Sn5na0a+w
8UhI6qyvKm/+E1s4ULXgeKJbo+r5VeOhi/N0xwaX60hpGLAXf5fMebpuzjo3F73pXP79F3QFe0aS
/UP2iWBOeLbpEJfFaMeR+l/DuppSM4N+sLiL4q+t2mtkX/3mk67vwsEEiodN3zrDoy4XmGovTOQf
vOhiko7A9b0SFrVJVm4sTDlMZPDNPOXqxSpfxPhM90qfzqG6bxtF6ICn2OWhizO6c68Sk7xzDiBD
+Q/CePy/hfofLVSTsvNfL9TH/uePn/90FjHnf/BL1mn/Qb+YZWWwHCSqSFbiryVq/IEy00D7C2TZ
MDlu/H2NSu8PAmsQYP6/w4f4w7IERxPCUoDYEij33yzMvxwJKA7kTAKFiguUydOl/AtLL0Y8WFo5
VmMx9AmMzNQ6OhZ4rNGNM+KdfbXHZ88AaHQ/agetd+e6zwqBKtKp6CHtKWCQbDFJDJvmWHdxc6yi
yiRscX59e4h0ibgql+6r8oyfeTgaD1FUm3caZ/C1WTKs/+39/l8OObef+LdLbf6NbN5gm2AzkADG
X6XiecXs3oZrhTEejSPN0vPYRCZa7tLZjuTIrfwW21uWp/4SBeu4w0N36TpgnpPtH/7xUHbuRwyW
8YBkzt6WtmopC9OlW0c6M/eQ41BM+EA41MyEFGiBPsDEPVFkGF7XYnO3x1PRRNNJVNG5Yuq3S6f2
wQ7HaZsSCnrQmMUyii/fEgM4Qe7YwcnL7xqD9LdF0fTWuaSnr2TsfnhEZ4LCb8QOQfcdzVP/lAl4
+d4I8C3XquKlJlssb0g8bgtlnBCXR0e3bwnzGZT2WkaEympW/cPyhleId7t//3bTK/nnrY33+0tT
bDmQaFiQLN3fD5VaOYCvDY1spTT0cEXqZGt96DGRTR2upjpymTfnxfAQDe5BOZ31mtJn36sMOUDb
wm9pbSNdN0VabBOzSY+wOS0s1IM+7IOsfR2nTj8adhA9ll5tMxVJDXh9evjoauYTk7bn0qXMkREo
wWqoxGNPDIRN9zXuPOsenxnD6QqfvIH3V6NVFd0lRt0s7KocdyhBrGcvMXO8xMhbaaORYGAM4tEI
4x6JwhAs82ih56Ypt8pF/jskYbT2SH64EuCCsFei2RQpRiOvjnY4KvEac0qUetockiYVj3lfD+u6
+BFPdbIPuEHcuUzW9oNIv3cj5ILU9oKTIWAxula3M60Y445ReJfbQzdN3oVFXJFozNztozAgKRYt
6SNdH3zTBAM91XMibPUxAI1esm50Bz6trrloJ1L7zWIkraLYYrLEiEvGpbfVdNUi+ZJAaajstlAa
wKnM70LGuH4LPCQh3A/dR+nZtO3KoQK3UD+GWQ+2ZEBK+R4JVAtxJZ7b2Gn2BCnY5zR2f9RNqO1t
DRCKp9CTyfCNyDSfkOqgX2phTtO9yfgWZZ52pyiDhFX60OCyx7oty1fT9oqzGWQpVvyOQd2YYVme
hHxPfLdYlgNnAszz5QIISb21mD+tg6aU984sWku48AANk5rjefVdmkzXtMW0W3SokJDUVg9kub0V
g5t9xFOZEw3c1YcgkfZTVfYHNX89lw7xsmA+N0Pg+O02pJOxjLCgAFQb2zvX6ssXG/SKWuiiImo4
8OmKusP4JsXrgMRtiQmpnaGI9UPCvdqiRRqNYXHOlAQW9HU5G6ARRVmTT+HrH1PkFKhGGfsSTa43
k1hVHAteOe9dDeIikM1JIn0GQozjHDjIIu4t8w7XN4kf2BjvIfjYz1MXMqhH9/zE5M1Z2960wUxa
7iMPIYTySPY1mWd+khtAvRE36yxuo7vUJed9SgD8mZ00n28vzenex6O6MuZFkP/9L7S51V6EPj5N
DqbGoE6bLeAA67XNcVmmnGHGMf+wkdOx+eNOl53NJYuGHvpvHqZ3Tew+xlWi9ngIOgg6+sVFpXDu
bYdPygmi9C2102JVRhCJGlvbFglh1gVt+aOrw80DQroabYcDnTPOSigLn1uf2FuVu/3JsEZSm8rJ
WFkkc0HUMbP7SEMaW3c2FsRBj78TcRKctMkKTnLD1dkwFmQsxaU2eAHHGZ3s4tsOMoQlmsiRRLOQ
Bi+zjQvR5t5lMhC8V+yYG47dxB7OfyMsgX0u3aStfmpj63NKRXrJTudzZh388+1ZG7nFCsGouTIr
Y//vd9m5eP29fpx7l9g6QGm71lw/yNmQ8VvnTjKSHIZGDdSK3C8W7KDlDrAl552gHc926Gov0zjS
qkvBLNn4ew1Lqx9Kp1YbtMtBVvkb1HryOlZZtSS9VGyDwQ4BD7m4+MuJFJwEH8NQ6+Y6BNVHjyUL
AXCii+NDY33Y2IDjyZ+7CRhDG9peRxvtOIJxwzpajLieiRX69TIWMF9851VvJRFcpnMy54fEIAkI
U3C5NAwNdBNL+qHwlHqi14eeu+AK8xtzeqqUX11Dru7bK7/r9Cctc9Zmkqqr50f6U4c5AUhzZRyc
+SWCT4sB/lDDAcJwQDVivfZmheF3siAOzC/r19RWzf/nxkcAx1+Kej4GsP8zXVkapuGIW9H/24fS
+k3rkF1OVNvtAggTSWOjr5izKfZqYpuIO5qkOjkLhh/PU6XGe7rUZDMG3Ff8QZBM1HAixnPOp5j8
6VkZ0HnSL6auO01QZ+8RZz8G0VAg1OyBRCRz4TBA2jo0GIQOkCCIjbJx3ib22RB+x7YqVp3vVVcD
B/HJKu27MRHWrrDJA1BMVZHO5Qip6ibaBCauTVE1l6l//fpREkWce9bS+xlc5zFVmHH6LiE4yKDn
BWGB2a9Im42Zd/JtopPXT2b3LYy6e+U1P3IfydwoEkAiDIrdku0ULfDZiPv8yfbjGGhhmxD+bm9g
cQco6QLr2bQINVeGeSZXw14HVT++1WDkoC7IbedlvE8+0eN5z9+XVhs+ZvF0HLCObmJMiHsCiNPd
162piXWXnUAr9k2E7WcaJ/jamuetS1U0D5nKJI0nEjPtFMRNlCFacUdzH7lZu9bT9iKjrj3e3m8f
B9Uin9AwdHX6Y6R8OH3duZyR0V7GMBcj0vQhOhwLXlXSHykLe6PDMSB/rkPY3UVkURmlXGIAGxaF
CJoLR1XnzorjFzMYsour+d/htpev2L41Yqzcaznipdq7bnFl8jTsbhVSnOWvyUj3pC/5DGPupei8
TfNcYT7f5bKqyIsnz8fTo50y7fgR7/H3UArrvpbTD4v56T5raxzWbOhIBjTPgjE+ryIjsN5uW18H
umDh1eLcWeHj6A89cByWTXN7MNHqfv3azBCjpW72hNyPevIamo1idE2pGtSYE7W4wPI0yaQ7fG2v
PVZdFQCgNCC80CGvxg+c8vY+70FaKJrN2Jxjj/a8QEvH+BrBmHHO8w78AcM2RoqJE6OmCT8LkQ7w
nOLKXYxRH+0S9u65MKumYNpFFTZj1ML2WcwPlTJQNt9uLWOpAMCY1HjzhXJ7kGxEIDTnG08BywD9
iCTtnWpxE481CZ9mjJYzasNdoDPWjmn25AUKQrpMjDo73QVqVKmdmriJUvlTo2dIU8xkvBija60D
swnfpVVtwnjKvmcU5RUSwY4C8OHrwRwzWpMYSqJ2vlVYivHyEJ5Nk3Q0Aj+W0i7sPwP4Vk1MnTHh
irZoUPULWWwdB9GF7N3DbREPnEKOOCpEERX0h82HEOnXcxIKY82Bkj542Oz12mnu62Yg9cP+qRtN
/qnUj3py5Kk0nG4TNN9S4dYfQRgB/M6adO0MKseu1lczoI1ucSy7+psV9iRD2NEuAmq3ThzfIu0H
Ub0ZFCz/PvCY+4AnZsddWP5on2iZj2fXT71V0dQslCGylr7M1DvE5PmGfHvv+6Dem4LrrcpGINn1
VG3zwhg3FN8vXtx3OzGWT2lu9afMkcUay/u+yHaJV3LW8gwkKDmtFZqFUbRCs+3sVF9az9UYPRMM
+IO+ueEzeJg8+voxw/ShrS9Z2EDHinJ0c9gZHHrOD1TKA9MFNASEXBY7ocBLJmmi3tPOuU5O/tBm
HbOfYnzpEu8O5lL0TdPa71QY3CTbZB1Kt/+mdQjiC6f+VunsMmX+MWS1uU+Ul8GpjqpLLoS2zxra
t8vccHkD7Fozed6X47UwKnrKZXMlhaZ8/7rERFyP0BYoPHOibXKVIHOu8fpz75hqx8NCgpvx61bS
87bDqgXtzQ8E91xvH2/7KFOEbpU5VrgBqbi8bZVG9zLpw7AfYt+91ii8F0UfWmfVsgKHhDSivjGt
9RSuvzbQVneCo1aY4VaTxBlWmr3Uh0i9jyI8aaWmP06eFe1IZYar2ZHWQJjlSwDDzUuIOivZwft5
42i7JzJTPuG+OT9GyAC2YaeAyj1yPAMarC1L5lJbCmWrK7DRFN6bVzTY/Dmnb5UvXeS85kn28bLK
JOFNhRvtrUE5G4Mgy0tXWPwU3DX8QOiHMXTsU+hN9SUq8owTiR0/DY4+cS2n5lGJVnvRdH2Xd+ib
JikIjK0KID2yevc8fEUJzs1N4mPHsk3EVtj4v/Anmeq87ThF5qqqxANva3tszJ8tbEEkpBZtteF7
wtQDB6gNNGd2DaRsF8uw1JylbHP58PV29k4SbZrB7B+yprwY9vREHfxYD3n5qiU1uA/y6xjeTdhy
jJZit8k0tXUnzgVFZsE9rJHnQORxXP+7ixYIlQp69ixENYZlcB2Q5s4P3mkfekE4X2BeOUZRDzux
fPEnlLreWIk7FUTQfwjQcgGQd8FYouOoohJSApVSZDGmZayWg0WT2YulJeupFfr7MDFWixRDqENm
BPe306MVWADc2zfR50W4isDvrb0Qu0Vs9vWFED5vF8TNz6pyPmoD/j6qmug+mLju/vGsz4Uk9ML5
yWlsOJk2vMHKSLtDGEZ/9irMnzTJ5RkIY6HbMcO6xmpPMJHY5edFYrpNtEqsTt6ZRmS8Jc9OUAtA
dMn9VPflmgQP/w4PjX8WI2NTpwvVQeAMI+U84L3VYoVDQSPgC8DYfHKp3WWpgf7imJbl6ynIvlNp
uQe4qnKZ6Zw487ad0TiU9cXfa3sjI5e6Dttw83U3DF4KppcDx5PCDZPX27NpajdDReCz28HVW0QT
JBcrCQ5gTHIMmfMdbd40VTkmQAdTzdr3yphYlUh2NmOMwGVIXXCMSVg9uyL8MRQW4QzzTlH6zrVp
YrBYEFb8ddlrmL3QBmme6MB52gRcqholqduBfZi4eOOMrBzp9yW51C8WHmLsSlOxDRvP2wE8tc+6
r/10ba3ZNZp7tF1rfLNltxBKvhYmHE0/lOmdHoEbmoRGWo6xypia4Txt7/QAsmATivpR50LVpmpV
6uKYWgZzrz52jcPtoYiulejEIQlC4yicENPorQNQ5wx4Q0UYnET3dEzG0lxYw/DgJtkGp3CAJVfL
2ab04sxRQd5lvvYAYVY7JRYNpqj02k+GS8u+wU+VjUROVcplaGpG2osLGH8lfWCnMsa1XSUUe5mF
zbRTBBODbqvubFVVD4ZEOxuscc+mzwVzwLPP0cBOsoZy2A32obKyp0Zrgl3ZZd980ofBTMXhXT8p
5y1RS7OOjSOzO+BGhHAepI5QlMla/lLWl9sBNdESWgs4QYdC4LtNsdDcikbiHXMaC/SdGrt7d6Mk
PjX0V4m9dDhdM95ccadAzymqbMbaaneo4y41peVJMY3ad/0IGC4oTreH0j1bHWxXZm+roMskF888
UOPMWgmhdrcaz/FNlJG2duBdztj92oxPopgIGs5L8HRRMotEuUGNIijXshzHcyzkt2pA9NBYLtSk
ycvOE6BgklWr6FQUqCRTf4Bk0uJ408fx+9Tb1XGq4mKdxnQqvqq+zEk4BvcKA2Xfzw/Co0KmvaBK
/1gZ/Ymi91n61IGqLMSLKp97lvGzi5TsofXEvp1jR6oEt6MM6quPt8KegiMMIWer5gYfvY/g0HYa
ScuFZj/aZqhOX5d6mRgtVg2ZP90Goa3xZNeO8dRHJeNR7c4tKu0+SspiQ6FiHmwQgAtkqNTGaNN3
HMyiY2EQ6elX8Ogj3UOObBmcrlI3IB0ipAnIsEjCkWrs04jS7XbPw/L73CRTd7i9sgdvOCZBgWK0
hDGSu4x1qkqFrAA9OpXSeLv1KIOSH1zMv1UxhJcgciTIMz1dfPUDCw9zt+CbfPUIPfViO2n8mNTz
2cKT9UPdA+Zr8E4S+Km0zW11hfWudcvjaNb+mTjU6bEMKHmxO/d7zWsmVOQkLtCsMUmh5WVaIDNo
J5JfmIrp2FjTDHvdUcr3oAT32IdaeAAMWhSL29P09nSQAKH7MCt2DEBnc6/1GoVpvg/R6g8D0Q+3
j5lpW7H10mptFKacm2poUso0hLuvZbncMhRBDiliav4RTenCY4zaOA4C2DDb9wXO4o2TEBv2VTZV
rcjXHB8D6NmBoOCsOQnMjciutl+kaLp4aTXitTcGnQlzuiG7DdYUCEjYDpxQkoJcFAPs+K6Oh26R
DHyGoe89uAWyAZ90mrNvxHCZBlocYZWOWIUSbzGxQnd2BwtJd4bgmqBAHji9ZMukJOXFDhuMqaE6
F3UcrUcvb58bxyJVoLeiHy0w5bwGvgCtrD0qZaMYV92HCwj9ADeZLdIKxSMFEpLBIlh9vQ9lyvdG
iLXPc8ohyWn+tRj8Z73u033Ze4+6ZpUIrZuVimpB1u4E7dIhs0Mh4Dg3IvmJhWe8/yoCLPxs90nm
nbxafuJXGT8QebAz1HQpoEkmxLG1Lj4BJLh9brw3PmC+NjGHHbfIBOxBZp3cIEGJi2/7VCSK81Wo
fQu88IJsrIQsQzgaSL8LlFe6F2nWOovWkHyYXsTxjgnBI4VmCWnTyZ5kx0SDNBQq2r4iDN1N4jXN
yfjBLtBrV65S/CkvkaSuDEmuJ1hPagARuQ4bfx5i1aAl4AxsjdVkFXdTpPJlbSKptYPORCfP+moo
aRyU1n+OtLv4jvoliS0HhmRGbeXTjgnsaV2SrrByJ78/W7RXHGWjyPW526zacSCqqi/AZc+H0Ntf
mV8maYOIJ498HLEMhbCP+geLCnWPumTf1Fq3jxwfW32lFZ8uG6LbTJ/amD15uvkZ0HR1y9SHfcEz
ivT8BYpPss9Gfv3JqdHnQwg7mURmn9qqs05R7hhbIy8/ldELFPewRW/P2hG/UzDpGFH6sbre3uAm
1Xzw/I0Le8tA8px7OqY+HgrH3fmRmu48Fd4ZfZqCueiLgZPgNodtTEuSHbhytWw32iXg51y3sEcY
xa8DRY7Bf4X5aqgS7K+uhNZnOIAYCaFZd7gpn82RRbZM64Edo7nXmRjeD36NlX7w6PzH9PNKH3Sf
h3jiYfbuDY6K32/Fyzg5w5uqo1UkrPAlofF+zOoRA76na2+cwYB+oKs1HULkc7fa4c+krPbz6IhW
KzsNWuFs3LwKT04T/nqAnX/w4Z5foqT70GLh/+SWu6hrf7r/Gtb4iI6Wfd+vodXq34cUcqjjWtUL
s7pqVYn5IvPGZpEFU3Ggw8USuj01++Zh2MVEPAFM8uNvjtPsWopN+qIDbHwP9+ik++lhqON2k09j
sysnOf5q8gfBHFY1XDEmA9njCfZQGntDeo37IrzTSX1Y8tkgoHfo4B28+WH8KgMTtTAdBGPaFGDd
MeP0UIsK9zRasbuJD27BzS+GRQJX7rZ9iGrLoCBZ95xzJryblnMKXvJXzFrDfYv5u3SBG4QiGe/1
PvzxdSQJDOvFu60WN6Mig0GNupGRSTPSgut6TijmHMljGC8OJsDNbedwzE+vCDSYXlOOq5UvJ34F
sdDven9jjcI7WDTAoyFuf9pGdggNp39Pe5lhlChmjfvgLJUmljp3urNlt/ahHjnpuzQj91lgGNuk
j9RDWnH3ExicfhjaQ4SS3Wjxs/2jgTOErr6Gn54sw95xTtHUslpqPV7dXhpjcYzbvEEBjtYeMh/O
c6mNNZ4wrr8orQ69YGHNzf+ilI9fXcV+YmCw0ON0VyixDOdzzGymh2baYzXy3VXWuaRr06g9zeFQ
c6HK2DrG6lJ1y2guXt3AgRJlTJwuNH1xa9AwhUtPcds8Coxc0AXCghnb9GuWl3XxjIieB5tWGFoA
DpR2yhKBX2LuP9Qu7aCKw25fX4OqC9euCLqvZ+AJxNJimnrMkh11v/2cpZn14KKXNId8eGmqXIfZ
Ib+TJm6f6QGSnjU36G4PcvIEE0UBKDjyrG1OtsTi1h6wVN7RtTfePCjMDwFkh9l/ip0YUm9YvpaZ
eo7njzXm84C90aCy4p5bNgZd+fmuORM7G5LQ5Rz8yrnqRGXWPoSEtwelaTwVdvFPz4bBRa9aJSu/
1q2ToecB7f/MCg4d79LtaxpEmGE+VOZtf28NMQ3OqrqA0UovZnfWKre9tpbW7r/amGJEF4ej6ByZ
iCXHWOVrkNOkrI9Ouposv9w5wEnBPHD4iOaHXNO/O15tLOkwZk8qJ1xtqlAEh3rsbGynBZhg282+
ChgzVrldXTNdFsuvyaILXEKMGcgEirW9Cuya4jnXrn1gj9A1ZUk8fO9f0TqQe3/rzhAxd4Thkq8N
SutVrea0rPlBd0Z/l46SyrWae3tefm/MkzibLDQZGkQY9lP9TOrJNYGmf7n1duZXgM+n49fSde1H
KdtDEof0GsJyR34m3vt5M2c6hBlfRtfblxzL8ODLEsR962t7qf3gg0+6c5pTnImsYkeTOTt73C+G
0Y/2mdAOurC20LXD+1urFZc0yZR24kHJ9MSjNzKcqJoQT5ZfnFUFKOFruHmrPcYqrOgnVAbpZkO0
sNpG3wQWB8qkvqPilT/t5ImENHZSPomLm5Ie0E0G3aZ5clHDlN7EQ04oQxv/NLSgO0vZa3uko+4K
uZ3xXpTFe+nm1oGOy1sd5P4x91q57A2vQidpHDuCSZ+D1FL7lAn/psAIEspsO0VVuVd4nl8p+lam
mWDRymJ952Qw/rc+kuHKrHa3Rq2ehMVp8juU0y53vNlz6cpJrDG61EeR1djHbgOJqMZiM7n0jhfu
5KW/7p5fO2LuaeN2TP3kWFk6NFYMRkvOnrRW5lGOE9r5uh0BtauJSPeFrR2/blaxZrNwS740Ve4l
kxoW0J7+KNd8tut8mgqjO4HbSkR4LCJtTgfuxQuuhHAnCKxZm5mVPBqTS68j8s7p3OF3I+2QtUPz
UOgd5XQzdNXaKkRNbQTtqpwHmnIIPqNmcLdinqzQpg4vNHQWElaxhdR0FdBz6QReJi+mezma9nDx
tdGmPc3sonbLjZkVE7ZBwbT3dor8WvqkKhIFMrfpqNwRhOIkyO0MVT1l9jUbU2sjwgCpdkjGYBuN
b3pQ10Rv5OM6HLizak5Zrpy2jvb03phOet5wr9lRA2qmTU+c9/Qt5lpxnACvJAK1fTyLZ8Dfd3sn
GiegkHippNZQYmsjhkqSThbG2PzUBAFB2uCtU3t4qkO6bxKZRR8mNiPqjGE9wduLJCmAUmTacK/6
+CfJOw5E4UpCegq9fY+GatnRGz4KfShXJUEfG7acdwbbzjKRZN/9Q7SRgWXMS9c7xqX56fcme1jO
kqwM1R8S0oqujCc3uBaOWm6TXsqToW6MVzwfj36dFqfbg1N2v54N74aClxVHd1VR11eSjh9CSRDO
hmE56wJl/F623T6rJBRco9vdVl+m4p+9A3z19sorvV/tMBQZw8bULIPi/u629MOZ9e5rPYLfvhQb
Ubf5yukr/+B35Xe7yN/EGKAdavpH8hgFeoKCqV8O/TZQx68PfQxD80vL4lt1ClVcQvDTOf8G2uBs
MuWr9e1zaruo3dCM8FdJjqsXphoxDX9/Zsc1LcrE6u9U+VI6nN5vD1GGjgwNxCUzbLlO3LBchzU0
LGHJ9NHquTIbv3sWxSTXUJ/th3hq/swpBZ8y0ZHJ4lApN8Tc3PY0DyKIh6PCbiPtTs3t2LRXuOoS
46Jp9ilowpl0ZUzZ0tbcV1EycsFWFIDU4ktfIwc8Qc9RBrQrkKQjiIr8zjwEvjErksbUjC/k+exy
urD0EaHjfHW9IDyxAxr6hsCg8YPNzCGs7z0wyf9Nhf1nDHOAm17GHDlzq8f2f+g6rybFmWjL/iJF
yJtXQHgo31VdL4pqJ69MSSn762dJ/d3pGxMxLwQIqG5AJs85e68NnEZgvLj1zJ63pkFujSu082CK
5ox8vrZ2BlYB5No0gPp4FPdmdizIXgNoDQPfh14ziZQJepG0UO3Nm1qPlUNXnjEhuheir6G2deZh
XZ2sIiN8PPVO1WiBAibqpKKm+k0GyEeR6tX64G5F6+GLJjvRX3ZKgPzi5hczRgBjMIAFGcXZxTgc
tkMUv8i+fnOWI5D+dv0gRuM86EGIsWS4RYtWozTa6tGM8A1mkRkdJ6cRh5ET3sauyvEmiU0Ka5+M
GjYBRxhz2opwcX4HlbEMVYOe3lg/PldtYu7JtJguaRZTD64zFjGo3yI1i0s8pvK03puNermn0uOY
WB92iXFG61Ov3RKjkYiiZWyL0j0eSPPMAlM/q4ZUlBKpjhJE/MGBQxxh19/FZP9WPceG6f5yCxo1
muafexPuzd+e19+2WDvQ8onK8TrXjRmOWW09FSaL26CWD+YhqDw6wL2ckktUTvoOcALxE9NY0UT3
u530a+S7IzElpZE1N7iG6jB0zm85q+YG27KlczwnFIpLQ7iICMleRXGVL+utB9IbQBMjGPpMpHEs
J/ghWZRiyyTSnpfME/hV27wD2ba0PLuCy5rtjjhdWDGsvWg9J7hDy3SGrENwd52ZVeqqRFo7Csot
m11N0b91qtba+xEz7SDz6xMOieKueQRGkf09ffTjhPOaERmRGf6l0e30buc0C5fTP8BEQg8YoiK5
5wIhhl+D35WvoIfWBwF4wldzUZLwjM1w/jgoirS1CzhymtiLGbkOu8C5GphSrBeZwZqhjiwPZUUz
uOvnYeE7WW85H1vPDnE1ODCTo2tOfXt1/FJc6rgM50HNb/OMciVd0pIKiNLfTctEy2XN3YbLp7WH
8IjRviXgPZ1ZjSq4WTij+vim1zQi/x7Wdd8C69JTiRHdNLFv9yJMV80Wo5X2/FcUsq6Pimb+yKI/
cul2uHORPzezPS7Gqn4TddKhUlEKxKHUbqrsg20Sl3s7DvI3Z2CX8lC7k/SGEU/vY+eoDCb7I37C
RzvN7Ee7GaqHWLXx1ZQQTTz6grf1nr48/HsvaIhLKZJ+n7fxyCAn2fl2pn9BOZx3kTd6YevExcHO
m36X0Uze9nSGSs+Iz9FSLJZQ0ypvqs9/68dp1q8e4jF+xVF+H9wFhB/ZFuTUDNxcQ1drVUMBAb0N
tUCOrsV/kpwiXYxPZTONqCHJMtbmyXhBxgEJc0SlYk27v/sIYg+0R8SAJZOXPazdUtOZtoZY2m+1
N55hJ5PAYVvTZ4UHPwL4+l64UKMwox2TNJ/ORk3EUYC3Ecx7wQLdMl9E9xCDFbuuu4ajV3/+W6f3
PjS2Sv6gcJYsZxkPbiy9eZJBaR14X5iXc/nUVrP9gjJjs+6ofcY6AOYgYhwLFmRRfXSWbhwiObqY
/evyKicEqpOtZc8jnsIQ2moXrg+lDzkKdXhzozInSLSKupNtj+MhN2THfMhLiPj0WjoepGmtR3lw
WYtNcOgsKYuqenZkgrlrJuiJhch4qzQKti6H85NqrtxpXfBcOxBi01xTjymzVfTIVbs3sxFM5fqQ
rrXUveytI6rDbFXzhilp2JLRwwWStKuDsexRw7JvJelk7KCElSEAED/00gDBnWM5L2MynqRJbAOm
sZsqTC5HZN1tB7Cw/eD5H7JnQdSQavKYglLhnJFDHCum6hGkb3zQJN/Of21ufun1CsfquNzqXcE/
xRxnk0/AI1VEkB5Rj14Y85VtSg2WqbewVgzyfTjpcDrxExwPwidpVZDTjCK7rz/jAae5mCb59966
7e+zA+tMIW3Q8J0ZPXUQItk/DOPkp6n21Dp19OT6xKlkITlr9Si698HpmPMK8NpVN9Hqm2vjgSEd
uZWdYTwgmPd2rqfJ738nuCYQLbVci0tZNRSjcCqJt4UkA3CGz92/pozDXoFfXKfov0UB6T+dE0DD
WLUyQ5Y1G8Qp7t1x1AtYu/qVk3dHzsrEQmr2CIoWrh0cc/ttFST+7fY2MuKYA/Sw4ccsjm5jzBfD
zf7kY/qYjl3wgDihOrc9NVlcBmDL3NSXtzh/WdcNbmtOITE4/uikh8JhHF3ZSEe1wj2mRkEmHOof
oLdZ82qnvXWItSwA7RGpZ9kh5p0WbDPWwnlXDz8Mi/zctCN8RRfWSfJBN7XZq73hBu9qmEghcV3I
pSY/qI3QV2fH4UTdowSJjL9JbJmJedFD26JLCd5HPklGVzv46OjlxXHKiHDnNMM8uxQv9hzQD0+r
mp5y/RLMS9BWAAvSrQC7WEayI4xzBqWAZw3zwY8kh9cyAFv3yFNsUVnfHKZYtPSjUEuzI+FItDVq
41lrA/PM50mqet6IhlKCi3+yjxt+ayMGWIDEYsJpXPrbMSUYTdbkwpsSufboHn2r7reBAmEZMOBv
BYG9hvPTLEp/3yfOTio/gjvagDsh8QrR1Ex7nTjyxSsQx4G1F03d8/3frKzjs7XdH6OAJUDl63zz
nVV+M+0TwinJU2JPGicasWQk3RW8BUwO5HiQiB1GXXp1NLvFqm0j5oMg5A5z/+B2KQE2iBpkNVys
BOihiXYmHFLny5/ll53QiIIkcUjy4lfUz+SEpHo4omPlxHXBybLJ9Sw+2A7fSKMvAQyQEDNXdTc9
/t06Yp/0I1WqhlE1rt6pccu9VwrgfjUauM7uF208fZAUGwOif2I9TetgB3LclzZqQ9vSfxMw8a2P
kKpNvgt6xPzNlKl8pPvv7NYbnNmSObFWHE2S0+fRSq4kUD5Yoz6HUTz/YF6Y3v3JeWimfdtTuM1l
P+88k8ywqgMCN4vh3Nkai8d4aPe2lchN2nwZarzXgjWGM7W/+4jej7LUn6HySGjx+2E72nTydKzF
YZ8Pz+Nsh/kUUDEPJqiMjJXa7HA+IJTgc4Sp4uW5G+oZ4yStfR/jGP2YML8sbOKbWA+OiBrL0GkB
eLbaezcax75q0zCxCWmzDf0xUfp01Aky5ATevk4usktd4EuI/L2jRuMy5vp2EinZPvRQ7zL5PlSI
08bIKJ4FwRwYVTwmcj2LGd3/1tREgNSKfKignG0KYv9XXM5E5pJjXbTtYWhj+7LPpfaa4KFtijjY
GXr/MwCXPJU4ArzqEHh0y6ICNN405K8BiobDyaOlfmpU+4KAwXsipiskBreTlbkfHTSanK/kdpJM
/rosJQBeqT3v1fc0ylRoLjbOBvCpmr+xh0zHFHET9A1UvxVY24cu0HhlZxI6qnPI572hTpGAZM0V
rQtr3XuJKfypkVPrqEbtK6KPyok6G0O9mknyKAmdRQRBso3ygfd44JBasKUb8hEFrFLOO0O3S/te
si96w6GyXOpdk1TMjpjU3BNhHwEwKfUvGoE/B5uoP3qJ9A2b11hniDvW1qdu5E/DqLLdHCXD1qx1
UlBmYmraKnmeKl3fiRwwlNSCberULSbY8dP0pL+vm+JPOWjk9gzjuS9Blw/lILjWeEuiZf4HjhsX
PK87jAFxyyS5jKEhWW8wiAClJHNGi5Ol7zy6zxzy6S+/Y18oHA+6t4EWNvbLbTIbUJp6YDVWwtJN
G82wjWsE2CCHxALPISRr0+ElPKZxkZ+DBC58xJVusJkqOhw9OwKBjW1aWvLm9T+RhpsXRuN8VMcw
gMXTYjCrK2rLM92P6G7CRlB+k9/jOjoUPVpF8Btn+KtnrUFpnBXUalZjAngx57tImGV0Qddte4Q9
qzA2TAZ5a7H5hgkAbkgKkXUwUA0YyAaPrdDv6AMNmDkcYq5l0v92YVii7zCBPJUo8cyLBk7j0dv4
xSIxN0m/IMgSg1sfGlFubWUKvYdZFVfPo9F7CIei6NNQnXFkqWruexPZBWSZ3yTcc9wmcYoPnNNA
Nr0XWZeF4CMQ8nTZAfng3teYQxp1dYmG7wTC0WInJb5LjPpOgBOxe3rUauAjWnIu3Tbfp5OpbyEK
PDIpskMCLM1NI8zryP+Uf0T8zIXx6LcIMFSNoczvgvQoyepjhVOP+y4a5TmKj10WPXdm7wOtBlxT
Jh+ia8Z7a2eH2TPEYyGrdw3Pe2XL5E1l1m9RR79iypnd6Pt3vw6CM0fSTsimfBCJDitsCtTR18bv
ulP4O5f1wEaB+BAJOcFKqlM55PvCRv/fysk56m23sc25O5iOzLdOViCYaqeTA3nt5i03dtq+zXr6
qZyp/17QCu30+NA4rf6c68UVnVh56ooiuIiGGa7TZmLro0QmocFynxc9jbVUJk6bU/in5kfixV9+
ki70r8HZ5pV6L/LAv6UspHdO8OpF8uRKBJiVoQ9P9ZtUYGOdOvg+ifZn1UTEcFJM447bcsrADlGi
KYhn3wF2PD5mQ41Ipm2MUFXecFUu6Cajay7CGPiy2rICyJCQPlvDgJxJc8Kc+NKTW/zYmkocZp95
c95U2mNDyym0WBOTkBCf/KGIjrk3a3uFezFu1QQdjW+JRqE8xHmFtiTi0t3Fzi4uguEQ1858nUmZ
hLHg1Wc/BxXIpPiOh97Zea4bh6kVMNpiCo9vq7wUYwEczT4Iu4UMAXIhbItBbAF6/qjcSn/0Ku82
q0csXNZhNKl9dM6oO9XUbwI6Aeo8FrME5tzSNkWU6iU+sv5I3PRT0cHxbRRGol7X9kHU0Qobiqtr
+fWx97D6d2QrCFZ429xL2W1sj1MRo5/linDXhurM2hkrQoqY0439kzV16M0KJ98Y9B32jTS5WFnI
CHQ0yI/9EiCF98bcOq5w7n7GSt0w/CTsPSMLmdqkO01vvQeX9iHBjikGFYWUKoJmaOvmIyZZFkM+
RbwKo51RATQz6knsSi5eqDkHIKZePh2ZlL81haXvvSzI9tXQfwAiaAj+nftjZ0WXuYjLMwDyPtUJ
wRpQn8UOSPRqsG7WCJYPZDgBxl6wN6ylX53hWlPkLc3891B06trWmkkSIMzQ2eVxhxHLeoZiQAQR
ff5NB3tq65j5z8DWoGhMuQ0ZBiE0nAhBa67+QcFxis3OeYNG5W1HpFmHoXwWjUBEPaAjIa4Bylvr
+Af0M2TT+1uq/pzBjanfe4eMAqcxSIMd+uJSxf2idDD6sAS3cWHZAvqqss8VVrotrN5u19G82WZk
xoQGK0xUbe8WM5ZdAb8Kz1/zx6PUi0j8As5bDIbzrcTeUSF86iH2mVmJujbTz1L66Y5iiQ5u64MG
JMiwz9r92C2Z2fgFT57JVNSyBJnBLzDaG5L3spOckI3701HE8FvZCS803c1rYTIhyV3AM0Fd7qid
+lfmIb+GZEyQVkXGs7+os9Ek7Was7nQ1Z85A5vTl9UFxTGmaJYOrH4f+3a9bedXzytmlXpUCK/Uw
j9FSCIsczKGTPnABz49xrX7DK3tAe0TArcWCNZlFGDnDd2W66TmIkMwwxIbVrczm0NLw2lC+xhfN
HsjpKKGCFQ2VsnQJu+w0g0REk9gzfFfnJtNYLRnFsdarJ6r3Hr1A4Z+ZZx3dtiCRe+TM09eUTGNr
H6IKpLxvJA+zmuTeczJ2VcJUggp4RGJixtI1C5ZlUO4ZbX8mo/rRLde3ypPkUmi/h+yxTWvvZhUZ
YeZDrq5xRC62j7iBc8YATFsWxMihZ6wOyGA4wueOhZusaC4ix9o2rTtigyspjjHfhE2TkL6ozZsU
qOgx5icPZU4uJyPuaecV2CQNE/aHpnDtBs617PJ042dEmqJDMlEsiOxmE9ypRKke6OZ3wtnGtaef
2mQcty0XPiQgjTyvN4al9vMs6xPMdYaHCtVS1FGqeQayG1uzQLhFJJKXPZzlnBRGo+zfGfYU28jk
+uk7vjynmuSYWu9ahS7P2XLK+vdwvVeisCs2693/9Rh0MlupvCVZ5MPvvw9pb+Rnlfr6K012UrIQ
ftY5F41keVTW1QfHYnZfn8uIE4LeBK/fr2X8lnc0C9w2Dg7rswCD6P9O/RgW1tQ/F1GNnMrs9m7L
aE0uNMZRRRyCPsESsdh3qp92mZ/cDaQuN2XUB2HlhPSIXJ1nHKSpAyraesUgoL+PCVDHUgj7W0cE
txm3ry4W1bswEC73SVlvyQl/svFV3/rMQ/mNwyFJ0+LBKhmY6H3aEPgonHNZUhxLtRv8Jj35dNjD
qJyzHVoYvFE0Vz8a94JavSRLbhwOjg8C0JiMgouHeCACxXjMCj0+ElD0KTv1sylaCMAZgohUdotI
41vNcuFakzv5rFHNOSgn2rqrr5Zf3WctSp7WGxKgzIciAg/mTCGDSjp3xBcfer3K0I0YfHLLGNMz
bYh73fX9fZBZxJjC6akT0wBjYaC9m5r7A6B0bMfmG3Mz45W2iuaKb108UXFmev8CB4ZivyOEQybi
QAmsP0XJlJ/xDSSbSodvPNE4Pc2VRPg7MDayxzI7Vibt6xmFModleX9X0hzOstTuCT2WwyBj+2aQ
Bbdv7YDSTyM5qo4rE9nrdAOXOJ8Ma3YInwx847Y+0Uag6K0BLtPysn83Xjqat/Vl2si8C/XlsFm3
/XvJem/dFvV4rYqpMwBb/89fWZ/QJw16qonoQ9HnPP8/f2B9aDRkykrbOPz9c8t/7H+9VZW2RTYM
qvJ/7/33n1+3VRrR3ZYxN/v1L7B0Go/mVD91sS6rTePH7jmRKXdjW7rn9TG4BgWhf3kqsthoJx3N
jGhCiL1sW1+4PkGmYxJKFWRbZtcigQREh7ahl+NFSN51TBsMJ/w/Rj6Ul1VqiQciodU2X6oRnyKB
IC9qihv+fy54H90HWLv0YKXT17e/d0vbNpFq5l7oBqouDpk2hb0zfEYs6xih/s9NL4fqVkLPPDp2
e/O7mUTtBYFpJHJCFFDHTTgqx0YPKGailh2HLKEIe0HTGXdTnWWFsB4FWf1jIrNV9UgYuHwkb5rT
/Za+UdxF1vwkddvZRaDznpopMJF9tPXDYLrWnuwO45YnlX9ouiq7gojMT7Xw9PPgu0jpzU6ecpXC
gkPgdiSSqbtlhuXvuyGztxWtg5NaOpNScQockX4GS7PSrQwL9xzoSjoK56nR/ii4aw/NcjP3Pa4u
QVm+bgOg3T+k7MoPDLhJfs3FO2f2ZpcgCeCQ4iai2ryvD5NRe3b90dhltOA3JgqH+2hXsLv/770h
+TmoAbw5jd++qJN7WrQF3RxIdHe36T6KghVAYkEOQBs3IvwWByz40evSAstM+jkjvnZNxt4ePhn2
kKGDL5dM92KWCHukgbVrxIbUAg1Pc3GmJlgJW8GTE1B0T6Yx7P9ta1v7z5D05jkzVYBCJvv07bK6
1MGD5uTBc+4MwbNGdhS+6oiEMsZltUynh/Vm1kjNYAJLcodoWPmVkYME2BAP6w2uavngdDbtXfWS
wjH4bptIH50YfZem6vKV9e953Y62ed7T+5sOpV+o76TIhK6eR28FuOELZkMAcRM22UkEPzUPgodD
m7zPyr3IFDy2tHzjCD7EHtK5emqbQ4kzJfFR7KUBrDZ/CqK33Czo2tE92xhljSUu8sq9FuWMUiXT
cQHw3bPl1qGHZ1hB9uKjo5+B1gOzZrFYDKTBJZEnN5U9kVNUuKbCM6zZhEhopEliWtlPkaYu641W
McClMn4LZFGQ4zOLpzKx1NEdOusIU9Z91NO53pKa6+Q15f9UxT+VlRBXK8RH10wVgeRafCajz39K
myXedzTjnx5K5JGh7jc0P/FhdLXklEAxeUFcl/z9G345v+lZWryNdPuZhQz5sSbe/FV58mP9R6zA
/6XbNWDaREfiMnjzRba+xgJ1uZtbMMdK4oMKOXbb1istsNypsbeLviJRsxBPaatKkEkCTHMx7z3X
aZ+J/WufjUjf63ghH9ZNtArlRe+GX+sjrWtn5ia9TlGPq15jsn126Sm+5lg/QyPzCgzFc8/1u1As
RCC9cTWDpWd5zqc0v0O4SFEuVc6DL/TnKImNl6gZv2aNiX2Vx86jG1jatY/J4dFTW3yVXQemiWK+
wTK/wzqM4tQkcC6xjfwrGMivqYvyuwSysEz95wOU2+AjNcbN3GbfmeT1wByWlGIzSJ/N1q2POUXy
MdWUODYGsDcJXmSz5LP/FK1+SSfvVzfl2pXBKAgQTd8VieEcU0ddOsfrXijr4RtQ8pFq5D/Tkqlf
Ul10Z+FDPVsfytqsXwg02DuwDh1RWPcyL0g3hI+2CyxEPvTug5co0qmERxZlrmH8sGen3jZIoY6Z
P30xOrXummP9UvhOdprUofLw1d4bOTNeUxg8CMd8W35lqwPglnv1Rzf2v4o0pisZ929YYhgjl85w
KvAWTaLBXYCI8RFMC8zjgDnm3L8M9Swe66U+IUQl23TLw3WbJ0jVS1zxVnMEQoGPxOO6yS29+MjP
zmV+ecW/N4xwjdyxjC7r29ftaPHZoWOubp1iOgZ3jr8ey2TvNYxY1vczJHVZ2PV52KtBP683euno
52m5+fdwvScRRbKW//89HcgIc6E57tcXN+uL1z+zvmPduN7Ypfc196q6lChM9SJNrkSbEAPMjCLb
9VnkhFrTGo/rTTAV7alllb5x3VxrQ7cOtV6R12EwtqU/ZZ9jfZzOtseFt0Km9uRxiA3maBHE5TOp
ySPje9O43tbRNZPDk7gfO8/8/WTZRHxrbvdmBQToOaOCJu3UHkVuicYsNnWim1N/GTjDZVxuxtj4
79760GjH/iKQd2GOTS/o5v+7aXp+ls36eCzcBOCsUZ8wtn8qAZZUH0vxWpLS9sLAeH3gRRNbbNwY
Xep01+GjHmfg762wnvFhWQ+R1yBW8M3n9cbvGr4AVsfwJQM8t55NbF/GuVdFA2ppv20ePWsqbsWE
w3kSUn3NssCYFndvXa3Vp1F52AOX7cbZmdvqK59FtW+Qap/yobPfPOFcUBIF3zK7OrpByXCmyfWH
KBYk0OO4Cin2zfe4na40QtyfQc4/7ZeWBunI8g46AYNHjBrBc0Ci6mZ9yfKHunQIPhqfiXnDSZrh
J53gKe+bmwYXafFNtB9TUd1ZjcS/vXh60IBxf8QeYqHEsbJb6kK48nTbCHtr7r81vvW+vrThT6sh
iD8DBs87dEHjvfO43HL5ANKoc1nqMuVTn7IOqFSEZIGDNSQOk5S91Mtxd3v1o4u86nH0zeQi6JtM
AW07bL08UZq0IxQSiPUV62vjbjhCBPNYQ37WeWJdcd+7NwS5DY615S7EIRlOIyMgegcXXQXgLipL
36Yx0mxBanlH34mNiXD7arfe5ftX1/6w3nfwSu0qP9e2NEJ3JENIYs365t6Sqt1QZP5IGKVQzJu/
nFKefAA1eHhw6BOWbOPgq4hGAH5LA+GrS9o52fQ97uHeLb71qrzQa9SwYFT/3czLw3UbZdthMGjp
xNDqe0Qx3v9+3d+3mc5bjBPrOExlT53v04bL+xhpjkKUu97EbhpfOX3H13mynKMgR1HEjPpEPn/E
c5odRrIKr5pO5/JpfWIYfGNnl72GwY3XVY58qzjTH/Dr0MxqXNLex8ab7oB4X6fYF5z8oyWJKBRm
bz243tvAufwxbw3tUaa19ljW4yFztPH2b3spFgYGX5I+zerQTNkZN0b7ZOpJ+eS/oFGZ97ajMzIz
G+s21+gfLU8YP9DVUJA06hM+NfN1f3DOCK/qJ39QPWo9XuEVZCxaqf9WToN9yJLxsZpskhdx1r71
roFIulU/sl5DZTGI4TFOhHWh6egtnUH1Y9qjhQjezUIgMhXYz3vDP+gWkfdVnYJF9dHcDUg1v3GF
YmJUGosZqu525M3rT3aDbbbW3H0gU+MVt0RJfmhC8OuiRhxtmZ81flksazxrpbhGzfaT2v6lUlJ8
VP3kkG6M4BC9TvWB6R+3VxJ0d+U25oMhO4DF9Zg+JdQxe1p6TA+kPsDGYHej/GZN3ebNXjEaPFCa
QNfNjG43oj196dD4bJNsbL6VLjZLDIgORaearuXk3In51P74aompzepfcVLKjV6r9po3PiJ6keZh
2mXDo8ciZU+Ng0JYIzugBV1/S0eby53GwIoJtcU6hmsnex55hdg0Wn63+5yKnPaGr16J1aS5CSvq
K5mnW5pYAXlZwR65T0p4DxKBQaYzurS2BEFLqyTRmxaLBjSlTJavGhkml4hE3UW6qH+auXFr2954
NYbU5TtlbLZu77LxgvGx2qpIHyA4FQe/da1HiBjqFXmgv4nqojrr7qBevVnJPd4OFdpUDjQJ+3HH
hYrYRBbKh66HUezTsdukMiVQzIwKOHhbLSj0d7OVzk3EfYuCIZoPmEq6QxU4h8iMvU+sxjPdVL19
DEwmjUUNRMCwcu3WEp8YoejZVnomfuiavJRDNH/Le2UfZqVYudpl9431w3V9AaGWJMsjbH5wija9
MdhK+O/p1Y+cwRYaufJKo3Pgwuk1e2MuFBm3mYAlvax+zO57JGhWG3EuLh4fwYrnJ1Ua01Oeee69
1oPdv024f9gPXPGwvmDdnsXOcEZEQ13Ie9Ybrx2NjY9iZkseaEv7iO4Y58E8vyLpeximInnqlhvY
G85DZXz+25IJN36q9GjnIbW5r9tdL00uLaG9uyK1un08y/7dQNFK/rPbXxGg9+9Nu3SHlP3KINp7
LFoOkWWzwoV9svxGQgXmTVlQkrlEg+G0vomh6beym9vHoXHlm9USG+IKf4cGByg5Ihe55P2oC6CY
bttYkb2NM4kVYqlqkCv+djwWo80SPMFldfycCAUbXecL2T27cE67FuPM9Fw68Z91+5CQl+0T+fqU
5mV6rZE57YiXc77qRtuihrY+sH6lhygzmqMW9PU3dqKz4zfOl0bmCWMtyzrnCYsaSkHnDURSiRMr
jW8qCey3PoB4ZPaivjmgPd/oLPwxmtL4+6Tsmy15gWFDLtyH19nmnqF7elDLQ3Rcr66RtjeWdeke
lgjMuiAZw6BVx1hAP3H1Dv/4dNQ0Mmip5T8HDwCbNBTCVtjXG8S4P4mu4oMsAKYyHKHsJGX2oxys
z0R0jLgULWMTC+ly2t0pY/phR6rdNNasg8fLwszRLXTA7W0uk+pCxzemOLt0MYU/dhJ6eg1irRwK
e2cTtNUq82gyD9vakT3vdFzEEfvocfac/tT3dPftOsBEpV1GZ07O66OeWNqdTj7tDvJ8do8NbnQu
BFvSmbJwgdqd+7nynxcMj0ksChjzblfYhrbtpQFepqy+c6WlnkZTfo+CV1klAYdmJq5+OX6UExRM
iUKfMBomSvn4EisyDbvpB0thx5yYMJnRHdun3NRRZu4KawgDx4KMo5V7R9SfvpvN+55mzzbVvGvD
KfLdyOOnONGyfTLRJV/YFp+O22MewTRm+FEFvLo89y75Q56ZaW+QKy7pUJhfZocl1h1s6+RE8c3p
4oJhUPnspegSWzs5WFDhD0VrvnrV+AxEc2ur5M3NxputlRdkB9d0al+1RNsWRfRjdvU/uDrx8evz
JZr1Hxgzbl6by1uA/Ktw+ep9I2+PyzTbQchzaUwdNksqTpoOi2aK7OPQSaR5PQKNUucnVwK5lp9l
jLMHOhN8XPAbJGkKxpxE2dhn3ZHepvUtsUWHuZsQn2InjYqt0FBQCu0ORCQIJ9wdDP4qyA0EQCoq
hIYorl3XYvs2gwlqBjbabZklF9+JyPHWaMVAA/V3vka0K7Fa9L5ZCcIesg56g9cEScjMxTom7x2p
1Fm4zg5LoMv4VTYkCzlE1RDw3nYKiDmYgV0+Db+bYJhuFMs/ywjOkHL6wwBHR3L526aJTUS9M7xm
ACDf8jl7rZ4j5gDniBCjnacDXxiVICKq9fsD7b13pnjmLfZoGmR8GPCQxQHNw3xoTLqdBbG7GG+8
zAKJlluvAs3jJuOABMQ+OxvT1xnzWXN2qkFwbJKvTrjR2ZhY9Jh6ZIRO/XOoOm0TWylQ/6lC3VK+
qch3UbxxVIDJCxui2Sa3kmgoTX9r9cOVoonUJZFM/OXxFBTAKOifAmV4TioLEVXsZAxoqc2NYRZn
c8ierQDngR5Np7GKFXlQzJHAcu241nR9wjxB1696MvRXFK8wMhD/oYYh/0m9+maRAEk15wMN8Jcc
WBes9I4rVt6bWy9w/7DYIsjA7X+Xy0dGqb6zkrzZsXJIRkaFbhJ8tHX2x3a0o55kwPGx40cNkzbi
tPZMO11kd7UfFsWLZ0SM0fTq1dfr5JjU2M5MuwilJ9FbyHLv19m7RUImfR2kxn1GeyzM0/jO/I9q
9WcsyWZDBkYqjxna+phsinm49sPu/zB2XsuRK1mW/ZX5AfQ4lAMYG+uH0DqCOjNfYGQmE1pLx9fP
QrBqrrDq6rZ7DcakjIBwcc7ea6cK/qsJgRh3TI7REmRB5GWvzHXtonFkvtS0YS9Kfy+YscJQ27Zt
9CmmAcVIP7yIgdQmqoxqDS1XbDzHqA+9Px6JKsqWU+Is6TlHG7ds/GWetBc6N6tRC588PcB8Wpln
TwvoMrfiOxM7I5hxU2pwoXwhxyglSsGspNUYE5EIS/FiUTa3+mVeGAf0C/gcfIGzT6zayPpo2aos
04zozSheBmNCMpSbhsuGIhsD/XHqynJhBDoRyir4qSXlw/wmVRq9EyUHf5RdkFro01Cz2DbyXdGp
H7phqS0+xFPZxSTau3GCcZAY28mAZWvZkQED7BQ3xKmj3p8Ggq3qCOVfk5MX3qXt0tckN3js+4uw
Y7Q6CHd4q4fpl99NrGnLbNVhyZOD95tMHWBrOtSMwPC7RWPxkDrc3cmkvzOwogQ0rHBPDFa+7Sv9
aKREHqctzIEIg//ZsS6DnanFzix4HSr0nttiOEkM4WgP86f2klqABAu67Iab1nPl4mdlUgxKJFS4
njGYTd+8XNgDgtqZqG0xSK0JAXwImuzddRATj60Fb2rOrrPC7L1EQPUcme3Fdo03v1APjVOep7Sj
B1Rp4WLMHU4x2lIU/TxUVrIr9YL2fx++WgMjC7X9eKFFzqMU1a9R805DKBBApW/SM3Z924gFqTSZ
jpY69PEmkCkL8EUjlYrzWJrfTaCCAAeBh2WqQQZhIXQxZU/8hvzUJtLESekdFjiFl8ngH6s2HVcY
zr5riCSMNtmHiQK51Z0kNuix51eVg7vCuLKnaHhKp+w60S5u6e9abXdTVAWXoFyWVFdWkUzCRRlo
mNjAtIYYt9PgNDrFOUzGB2m1/SPPHPlyntgXYfYL0mW85QYKUJcss0g9xQg1ENeKiM255FMhWZeW
NA/ONDFug+CtNH/cTDmctzJKN00FF1cHStB4PpbFRqBgq3+hwqAe6qG7VE25jYbuMmT2q9Oxz9bV
god0QAQ3yx5a/53l9tGVW8SQXJhHCFrLsFYH35h0WBW4fsce8DV6zy4aU0pyamnk8XPXWciNCvYq
llZ9DEaD71SGz2HdH/0Y+ouX7EfBdgvYTpDcqrktVA6fTqada61616fHoLKuNkYIOxpICjS2mh3c
6vp9MpozyLFPu8yuog/fU1S8ae+FpNDDoQ4+EcF7uDUqnm/Lf9UokSFm3vPSBqS9NbDj4ljrjL3A
IYIt0nxCTIUCoKOZyJEbxV6b64BGpMfZorTQAXqHksMLEDqbPnnmk4l+PR1Iyp6yOZ0GTjzlHyRI
9phjFKfSEYlxwi1DklqdMN+Qdkhqpk2bDtuWINYWT/8n2ArQLJII9dSLLVAFMI61+nufsLT3tPJ3
aaUrpyc+VbiiXnpiS4QawgvqSmsiWVEb2N0eYu6qZE22axy6SSmjvOVqH83Uo2bz8lOSBWilKfuk
cb/KqQUfIb6xkO8ztbQgLV2lyOuVl3fem29lr2FTN7+ToSL7quh+fBlLO0fdaNWEeIrTpRrJuOQS
7jgX2obXlu0nF7GNlkE1M2cHmZVl5Upi8cXxyjazh2YUuC79o9mtkg9syiMLRZpmuc5LMH+UG5o4
3L0smWb+iHRjK6Vl/p6IJTYQQL2zxlqETUGzUfjoa5V21GJiqAcDvRAVWMXVTD+N2bdkVlg584x7
Txvcjzwya3h+lMxd2hG2NpxVaYh908CtMJL8dj8MQb809McvK3VQ2t21lb46lGrSVvXoNDsdxcpr
4AJsAmn9XvQ9RMoXryE+OVS28zH+joM4++lrHm1ksHw/Ssv/pnTXXMWmxEo207T6IHv8AiQZUYnS
MAH1nWR9wbuCl3Z3E3zZh2E35CdPy1/jaVA/Yts+fzGV654MdVvP+601Uiy25DSewUsWm6YuCGGl
oHDToDefs5n1mYlxjcJFfXMZoxcpjgQwpEPsrXIQf1tZO5DEG6rHut7JX6XFJs/rX93KYTEDEuqP
Q90/TCboGJk6xTGXcON69T2k2zT39jHSlaPgUqpkoK+lsEi4SDk1LT92mkHv8E6DKFuwPoqSdevb
m6hr1Pecxaeb6tN7QETMuqczuSq7KXhoaWNjoum0M6C3d2/ezI5xab5he2LyAFCGLTS6ZmWdnNhI
GZum9H7ejbVW9mvEu6g17PcAj6oTLWH5PHYk80wVIQnF0NjPCJKajZP3NrMiwvrYiSxerlM/2AbK
K1tkK0XcEVQklrk3cp2AH+VEC7Oug0nTFM65bsdnCNDZS21P34YgV7exmnCJNN0+MlXzihMCSqZL
YXaIpoPw6/Jo2gOBcnhW2kACtZwhCKnwznZObaB1wa+2KZ0PVGn7Ls4fE97M6f5NNXrSBb6oVTEz
Z6zMNQ6l6DfCIQFnpgmxnBAI42WzVSpGgsp9WtmOc2vCWDx0Ftxw8jCRHd65y2OFjqi3PLoRgAYm
lDGbEfrDTtSJwi2CZ9AsaqZugWCPbIEfTY6x98s2B3po4fYhbp75dfTRaG8pO0DVG+rhDLb4tRGF
OOR2Ayvaxct958z6g/EDi213072yhg4LdkKeQXGKE/hNuk9xx5+12WVGynqE02xjYCB8a/Db8GNq
9K1DY9P2H+9csSaMzCeMfSzmefApLNEJoB5nGs0qiPsIxy+vkM1MzqASzrfe72KivlPzkq1Cm34F
4lHF1mvetcMH7fxXrbe+4c2rH8EtSBDdZB58PV15Uo6Qjlyxa6tyeDAoX8VN362TIkNqdb8HksBC
XqkhucnTsb36NP/vZjTP/8zNMn3+8lP2n9Qv0AGwd69mUFpXMboFebhPW6mdAzmrE7POhdwKglu4
8eP9QBs43He685mC6ReDNjypRhqAlcuWslhUXAokc6xO2kOvnPL7FHoSrWVaYUTVgK7ejbdZ4mln
K7DfEcv5C6Ah+kq2v41CuUgo7BIRhUjW3aCdnMqxT53j57ijsoqrshtIbnj+OhHBkFk4nXL7KUtZ
TdDzjLYa6WSqxTd6R9ajxP/upO14sywK8l/wrBp5NbzCjOYIecdL6gog7bChBocSnhGNDfU06TRH
TXbHx9iF7+H05htREtmunby1GEb1ZNeQL/yK1och37PSog8309OreqLcVkwQRHtYan5cPqh2CLnq
3bdcyvEROUS4YOmiXs0Qi1M5wzllrjYYCrJnIEHmAeveBfqU+zyW0QCB1032EhXUmsxBj8KqgHc0
UzHu5Nu+wBLTdbBc2whTTyd7bReqQj99zQ4KQ6JfEGfVJMRuV+0Ib7uhukmWe26dxP3DUToDVXSi
D+8PKwRLqlw/9Errt4bnLPNgDHZ50MVHTdsBePFuJckkS7w22SZPf05J5bLJjOW4DTrugQlIJpxo
+V42ZC17dm1cGhe9zgBxc10Ng3zVOvuxL2C1htxhXRu1jy7DJm7Zi9d7s7kOHcD9VELO6/DeMwUL
wrhpEhf10zBL21x05lpouYeuaPSdYlW67DCZX6rKf/tCBwdZljzisY1RpMKwVGlCsnVTiqUzI+rb
KZI7AuAhbQ2kg7nTAClJFO0mM3cCJ1Kx7F2VrAuYul+mXbLM1+ZYhQ9aoySYCJeSe+dgMM0gRwiI
jpTD6KXBNTOE5XybdJR7TfgxUI9cum6PxSpVe5rqwWsvRiTf6bKcfO0N5JqFGxWTNVUlqLFQWJ5L
ncVgmPUorMOESZ/pJaDwAgvYor7eW9yokt7XdvbvX1BXIPH/hpPiJXb1rQsf82CPctyU9DV2gAzp
4Kuue4a7SAZxHJeb4I70jn3w0kGEAKnWC+6LOdrRssxi3QUj/m63Adev+fZrbzCZQH/ADnCfZN3A
ejb3LvfR7k70/uMAzsYme0++hzHK9tw0wyXblmgDPgBap0uF7ivd9uf4f4LP4l8k9ljG38MNDGlb
LtJw252TiLw5/OBPHH19rApL0iZctyinT3cEhzem3Smv3DN69y4M859ZaRtL7JTthc/oXuStusoM
nwJCUx8ndZxmpwRdaYNYR1ec3Lj2F0rnLVOwaq59o/y9VqSP+cxVCBt72lDpp5oaaPouaLl09An8
JWTMYYV8HyebuTecnpxvyTJcMXnFMXGUmOTwfit6/lyO8rUgYyCJIe4Hmb0Lw6r/itj6L8+Lof89
9YHgMYsaA4m183/636OMPJ7IRBmOtiQGuzwojVIU6ZiXu61fYIc9IgT4xdSJV2FUGl6VasKioVPA
DI0G5FJc7zxBhSrzyDhC2KND00d3BIMI3sLg1+9uUm+F9Xw/lfeDaVO3qw2p7eM6jp4UvOJTo9T3
P75DFP646Ak4PwwkyrAs6U9J7xknx2HwaHyr/DH6IlhIo3xUY6xfPMtfT1kiLlpORE2bTqQQ2J93
7pWfGNau9stpDcCw+q472WutK+y5pplfjYaos3H+vOs7+WoC43yotOZgxrM0+zGL0pRikKguDKMb
t9f7jRSjQXsLS5vjU5UrDbj08yGxRg2PZLeJkrafe4WrwI6OZdETTcCQt0GpVB6GZJbU0hVcVk0W
vHtavy7QUPxyx+kX5OP6xfZKqDd2Fx1lLPKLjgFqJSDIfE8M8mMN6f/Khu7NHsPhNYigYSSTM2BV
Szd+ahu3kpZgh03jgKkpugQiwPo0VpfOjcDhq3VmBcUnpv4fHbDG1pLeDmgvGvCZ7RaSK9QFLFD7
JmfLoWT2iS/GtuwCq46Ydo6DNt+csTo9d3gzL3cKyxmOYnxDh9aKPnv3mcDWbgCE3ZPQEWB88Sb8
7L1z/QgaylMeZSkwLpEcLRxZX4f75wjOBkCAWfVCr/3xS8Jv1jHqLJ2/TBKMQZbsazYgQg4sGZ17
z8+ODs0JhiSCWvowZUXVBe2v0XxubSq/aId/DSO7Ks92X7tRzJH2RkodvwnZZMf6lqCG7mGCdbKk
KkI/I8ec2wHk7ntFnaEfwcN4k/02Ohnqc199JN49db3LHjQrgCU0uXLn6VFBkvF4TDpNo4uS2rvR
Ev3zZDivcSK7j5HHlwpFJh9UVInD2GnoFRlt5oV9vQJ4wO2c2MDDfGrrU9hekgki1FiY+s4e+wjr
F3M4JA370SxMksKnwoJvXWlUfgIiLjqHumKTdsBpqdCB8lhRtuiv+KmMXdl8DvCEj1iUw2M5HzSI
IpyZ+UNhmXx4/zqM/fBoesPvfx8kY/19SBE2OTJgb4QlkaM55jwW/2msDccY90RqdytZb4xy+tUb
OjNtL9EfQq3aZEWsvdktzfjMw4AT1jJ+6+I9qe/ha4rsVVfqaJlUXylvlOrYzIVh9r7tyj/dPU1d
Vxlf7qZ+tjiZBTGbqItnlbTm4sBv0CUiV0cE5PvnsGzbt2C66JpTviZCGlffxGepDPkahKsQMMhZ
TOZVmUX41Bnp93BsPqaMAbqUzrjw6Oy8JI4dnLtq++/P0v0s/DVDTmKYNhH76WRzS/G3uJ2mSeh3
61qzEvUsDo9ETCxODuy4acxzW3sssOC5bMyQ+OM2Dp091D9nSRSW/Ro4ZYUIAXFlJN3sNrm+Twkt
5fmlKhTs7NLB+BWhEGqNF6Ou04cg0fY+AlCagi0QcwM1KnC25gkXar7RE0bBHGvYgSUvsfN1M636
bPT+m9C8+0zy1zeMVs+wdMO0Ld7yHJH+59tiDIzYSTzu1NolS0GfsXSE8fb7VrKyvXN9pYcP/6uO
EFpUe0Ht8cWoWbMiwMKPEHgozZeOqHXaDU5NUm48WFfiZ3Q8T2R4GX2HpwymfUfX0WUqCL2aqcZJ
j+WI8sju0mDnC2tgPvrFAkk/C8JodpNKLdzc7XhG/6St7pf5f/9lhm3usZ0/CwwxsP7av/3zP5+L
jP//7/wz//97/voT/7n9LC7v2Wfzb7/pHP0Ev1X8bv/+XX/5zfz1f7y61Xv7/pd/rO/pkw/dZ60e
Pxsq6v+MG52/83/6xf/1+T/LsCTJ6N9kWPbv6cd7/esvQasGP/KVYmmK/2DkIIfKdT3bkKb8I8VS
ELRqmdgIBA+Oa9s8Nv9IWnXnLwnXRtlqgjp1/sizdKz/4J+mlAb33fyFf77vf6wcvy7Yv15JunME
/B+3Mb8cL5LNKzNdy9OFaf0tzVL4tl74BRl0EH5mfSiVvfmg2+MsrgyAJSo37A6RvtNRqsTsJDzP
vmT4sa9Jluh7OQsWVWFZ2xRr04WW7dvswSjtQj93vvstDMtil5m+oBql5sJpB3QN08vD1JjQ/nJu
fbOi4ycmUEd9CCkJScVqlMNzwpQMXceLblRmANGxyF5krou7QkY1cYjaD8eA56DnsC21GusA3t8H
NhtrrYvDtZ4hm+8T0OZ5Yh/a4pY7bkuuU3sOupzSOTKnQxhgfa61plqZfpzczDnLiGcMk3k4enuf
SWeZRHBrJt3YhwWO5iJzCDoz7An9T2IepNP841AE+krLu3Cv+158NHwRHxl+EQnQteIN0hWeURqb
ymnrY4xi8+j0SboSsemvPMMNHv908/2L7YE532p/uaqWJbl1GJ4gzOi6vH/9T3OWW2f21NstfVyX
+gJalmJPJ4euvqu/jIugtQ4FcOZvk4SmY3s0XJiKii1WMxrlPZSAPnxpymk4Ny6r4se4yMRDYY8C
K99MPG2xxLmhTjqfFTxFHvYzmY/hoSfKd6lC2nQ9JHA3xuY95SOXq/EwglC3jYQ73tgDZqbZf/jI
kSA2KFSxGMjKcLCWNqHnMQWXfUDZgbpDNzibVpivCbERzcJvpL8vHXOt5ZhMEYyc0NDAj3FQTSSa
T1Uq78wHv7nGNDFuyaDWWBT9Wz/iGPUypa0HXOQLam35zda7F1fW1tUbM5oZDs5DL6GyoNIAYpaB
npLAbvwntJI74o6CHiQScTa67pfb3C0IwbJUtqU5MtdrKQTq5E3SWAvsZjM4aXesREai+/CCmbc7
+K2Z70oCU0akK+gyWudBrwA/eNLOnwgd+ShTfOoigwBLVwpUuuWYh26ioihNWjhGvWi0Nrq0OtvW
aKAbhQgooaY7ioOZ05xuPJuGf2lay/uJRvOf35rKQQOPtnj9NXOYCM3P/TiGt7o46EgcT507DPyB
8puZuZQVx+S76Q7BKvK7eDUI1HQx1KvLeUHHOlpVmSqgMshuAQF5wFPPeWej4SAo8oCcOtV3cEN0
2psgW7U2jK8QsJTNrijzMI07HfuXhcL3fnG6WMMJzQp1dJ5xNhGwoxktEH70x4ANjq0VORvMbe91
h9dttGDZNZpWUtnvz1HqOEdUXrCGxZFdyu8p09xtJ8YW54TfbyB7JKDjZlv0fHVE635OCUp7HXmN
XoaPdyLv5NFEB1ZaPIjcxeqKsbqcofCIKSuMv0S1kHSmrrToF4ZfkEZX0x1Owm5tZt50KrU1tIls
lZBNTaerw/01mPCKZjCnQ19gEcX+Q5VAZ7//UkNAHO9xHeHSaLu9AHUAgAROMT37E+Al/+ab+jdS
AV5lwu+6VygdAx6YTxq1xMBhidQ/j3pGFh3bkX4sxPV+kB0G3EKfwJpNfrGuOjv+EbGc8trk4kxl
8wz2CiWmFnY7EOHhMqhTfduXXnQBX6htsLig5AL4kXMXfG9abRmVHouKun20szHeShhPYBvE1g5M
n3y+4RPehFxAxwS5gYT6ZOcDIYh9RUACODhSGwCNUPV4iiFAmFP4UGuazgDvE9Hd48FYwuKkH6yF
6dEtERQkRfeCEXFdlBA9Q2s8efMhKUA+4zGx6W7BZ5e9E8Bkpemr7XvL7h7uZbG652waFDayCWLA
H9zP0bcbYvgcVp1zlihiAiyQXncYkdgMUByvdWVlj542PE5pvxsSo3viLek7I7K1FXplgmLZ7G/o
FTbXvMTF7zkR2r/oaGu1fQaiaZ+d+SNs/0E/HEeiAKiZDtTDPG50E/vVWbT7Fm8ZzUcmqqLBQGyN
nHbO9USj18A6103xrS8mQm2z9gKnejrW88GvhdpYTfoeVnDaXarQzJJJAHsO+nRXEUh5PyEjbcwu
M4djaw795t/PGBbVsL9PGTbbG8sTrEVs2zPMeRv0pynDJK8mUFPpry2ayPRVMc+GWGIDLcIvhYZt
P4zaS4yI8cFsvPghlv4bU2VGRyloVilNmTM2MHUOgcQUDL9ULaB6MclFZvK7ymN3VxroyGzWuKse
HvCK6Mnx7LcWPAegnXGBgEeBzDzXodLOsjTgtHdSrAfZdpuyAYvc2fY3+gIUbbq4P1CHHLdzcvba
DvVxSxWFFG7DwOc1x3b0cElLQrOWqqu/uUAh2qSwH/ZhlpIqHfBE1GYUPvE8JeBxJyKLrfqgkZ57
gDbiHlCW7Q1fM+j5hAKVeIT5jUDYDYsEuYWdXa/Mn1qZ5GeQdB499hkZrriELtohpKezlxCJYdA6
AcZk2TxGGJJS+2eHCIbxzoxuTDsvtWnr+yE2v3utF30bRUHt3YuhGAWmQJCMsodJJdlQVEufDXVt
kjC++rg7Fo0KLVoSMr4FyCJw62MMAPSvN2O7goIn9nC78wWchPLQukOy5N6Nz3Y2vOLFi4+VTzcO
JGOzyLO02zW+fDHcpr1YFeQFexZaxDL44DVQg5ptJEDZLokRxsdcy0fKJDU6K7hTtC+No5Tu7U4I
jOBI8inqZr1Kwg2N/ejWSzMjWhDIpIxwLNle92rE5b5zKvvkYzhbGAaeR123Gljp6M411nQ5Ps5D
lPF4T/gA6Fr1+P7JUVoJJ0q24iBEaz4H7kBz20IanSXSP/X98Kv3+5A6Vn/NcmSdg1VaN7ra7spX
McpC2KGHgJ3x5AH8Dpoif5Fa8lC52DiSKvpgB70HFkX9bbTPuRe4j7pDjgXIQUX0rbMmi0LbQ6rz
t2GcPJP8Bb4AKV2oFOZAgj4T0h73VQZPkh8z9lTkWR5gmnZmHquWuVvut2o3tcI7qMCAitjmvFtb
j66BThqkBShthadPbCsvRhJrTcnZng9TtY9puGwDUCHb1g6pB3Vbq5LaoiMg4hB1JYoCewDiztL9
qkrE9ow1CBTTp5qK4xMKIzDFFt6NrG5R0jUIu1LAo8sy02wEnYR+JLYcb6hRkS+FajwEk19vNKW/
hXSi984UMxhkOf3rdCBPbM7nFlP5GNZxc4hT7+KZ7vRcw6zBwFIHc9YbElBqENcs8lrWuhiprbLY
p1PtPmNrzjqQPI4eHymcFxcJLqSf+jepjOFH50ERTXP6bRYrr1sFBy+q7I1Tx7fRHutfKSmXNdZN
Cnwy1rwzUeDDokTVvpcUVTZ+73drTWfDkiMsPVKtMbeFnbsXRZseLgwuSDmCQ0N5BAA/Z3qPcvhi
/ohwzqqMlQ04YN2aKY3KZCzgSHXV9wzA+7bss+ac4HFBW1hQeJsp5fcudsYIAgPnaOb8gUYCrKBJ
FJ2CKSGFo6K5XFqjhJpqhCdhQzTACFCqtdTd7DiJCfuLB/tgkIp267yHMfx+iU6txMorX0Yfakpm
BMFD2ld7TznaCrlLDVcNhiMtFO/maIepRU9SmrXzkUj3TSsc82gnurXo65LXWUzTeQ5cJ0gNg0kc
nSuF+KgJOu25z1jhSo+RqVWzCZMAOm0Km6uW1a+EnamlPbjtUol63BDOhdTKoGvrV6J58aPpAiru
N4xwXJKeJ5bZqOrNqMGh9z0rX3Z+8rvLUrGkL5keU5U9FH4XYsb2t7YOITiY9nUNw1Ii9QRHnUYe
qop0YPdoWCdiqeEHTOpn3DbdIi9/SEtCzFUe2TIuHXYEEt6yJph9NWPmd3KavrhN9+dqyF+NItJP
RsgjbIDEW+otFGY2K4xbafMRRoJMUxPafsfIc5p1Wn2CzZIeYLeqZh++CEJCDmOyPo3yYVSdtrtH
k8XtyI3mRgDVGqc93g8NuwImkpvvg8tu2aBv9YHMJcgxLclJ2aseDO4CpIF5xvwhUeP74oMxZJEM
VnhtvQ+8MfPyR9CR1Ld22mfkEtkjzpD57mo3cKhttt+De1ADbsivk1XOOnEzmCObzOmoMnmOUWsf
MCf1+Kbt61h2zgnW81Ob696xaUZtX/IevRRljB0Yh3o+9L7Z8qfodFkqL08ywJADjOIEccQ6eJOw
DlldzYBny+3ZVRToYycaSYuMaJ7VV2sxDnnmqG94gN6A3CQ9m/+q7o1rl+GHk/WnGWYtjVKFSDko
6pEbT7qAqCKsXyEKXo08F7B3XXlk+7mSM4FhQu646OD3gXgk0HbOn4rmQ61X4IKC8pJXlrXJYsdY
efHwIxqYGEo2Fuc+876B4ZuQWQ0h6VsdnIWejRcbBdQtpF+XGyJj/GMj9Futwf5Lh1A/I+B41Ag9
IYmpbW7w8a1NMpbtknilUjKEG4pM9THPN9CUQG5qAyCvMDWJ8psPCioXOQLDNR+jYz9UyTnO3UM5
0MReWAStYNgO2LkmAXh3lbaorpNsR558zp0isXhItxuXZewap/thyD13Y8kKd6mxHLoZL61nJaVf
Yh+X6Qj9eyGiOmdc36a1wqQ7RumFXHkdoYHSwLQ4r4q60y6obarLaX8WvZ5dc6W2fo9Zo5nsaOEh
1luZtYeuUMnmbHSvsh2ac8lchhlh3BHUvtVcApVNDZwIdv923ecUJ/PQ0sDqLfyebBzbQlSjudpb
2YSEmZkWHAyyd9tlifhuCXJnXRXDeEbW3ax0mohorf65CvdViLeRJo2YCrmjP5M95WVzQpyxids2
vxRO3OxaehqPwcgUG1bxCyjMK4g97VhBrQL7x45D2YyXCTP11CsX9395mTo3BMX0UyRZdwm3bhHJ
71WIoWpGfw4BotwgDl6kuth5enHoJj0MYErPZlF8TyEnpvN0hsttpmasydYhTGgGGt2FIWFC9z5W
6j0x3HLJ7maTxzOEXCbcBoZcF7rlUm9vb9JV5g3W4byU1QudpE4o9mTa2gdZTt0JE36OKWlkuNR1
fGz6ERXZQDLCEKM77fOnQtOrnaC+tiygjwoQmHvHbJsjTV9rZznJzqrHFIJLmp2Faj+SslJb6uyo
/QzYmiTEiaNZ59a6qj3qaAUgUxRMOAgosEcbz6jf3KT1N/cBri6raN8zfHr0O052ockdyR+nKYCF
SRCUXNAdcw6tg6Y2hqG0qNkWQikjdiWNKyKZczgZMnasE+JEEszGQn0NnPdfXuRgNE3UcQv25RNE
xrBZeAOrdJjId+EqOTcTaSmQYwBBhcFVM+SJ0pCVIRcSC1TqkJG9MoGTFf0yG+hMSHB71p4t8hOD
hRNInm7nVR/NnO44zqGOOSu61devbyQMgyiT+sx7MihPEbxStilmNFwL4HFzJpSY8I0TYeXNMUX0
K+uw35NdfSjn7nZeQbqz453dsyy8H6ySKStwp/MIRXtFTm1NgjoaEb6hPWXlgHQgR9BlldFjT/DK
0WrjZhWNif01pBkGStW2Teq1L3mLJoMAThigHw069k63xBM9V4r6hMBssxiN9zg1jKo2vrv5oCHd
prLSbMhLYqvhO4qsjBlwBoi/wEVMJh2lTnyUMR6LmbBeq4YASc3Xl3VhMrTMh/tHvdcj3SrIJbNs
39pAs0u+AkByJ6BJ2PAF25XJVROJs3eRZVHuiWDI8Yy6IJCvQECTseFhLUgFpbE+XnIZXcW3FDnT
t3YS4hj0HknoxnNQcfrbO1dIM9BPtMpbqUi+3TtRfmlAHOvt3WTNWbKi6vddNgG0nPXypldcyOzJ
r6Kp8yvL0mNTj4faMiEpzWI1s/eHFTkTG/ii4ua5dDwblX10Yd5/GuxQD66sfsIRR6CfelutCZ9z
8K+3QPdvWmYB+Ta0ZIVRwDtbgBslO9jDXTxUpy2QmdR4yWZKXYUh/5BXo7EP7A/V++ygCpvx20x5
SjMYtPUsgkpBr9OdNWGXAYte2vNyQy9TeQaQMmygjJHXrghEULGzHYoJGV6tJ7dsqA5lOuoPnRap
HXciHFI3064jgZIYNc80DKhwFQSdwT6kMw+JbVHxUmgjJQCYpGML2E1VVhBNlITHKgSnFnBOV7QO
mZ5LEREgNPXVxhAq2AZW/9saTOdkDrJZUb4DGDxjB435IDElEigCg8N3vHWEOPTAgocNmUFrsizQ
GcexpLTHIfXjfjc64e+q0ADUVJSLUJQT8s7ULguemFA1CKrmtRvi/0uUZfpugsGhHdIULd6cJ58a
sI1N5imF41oMxWvql8XxftBs1FV9FEEQrFGg3GNR54PvJzdQtDUXEicQnpzulKR5s4cVYZ3jwTfP
PBM7ASWVpByxicjGOIeYAChhGtMG7+TEEo9UmlgPwDEWprZxQjaRrug1RSgIqYa4ZZNyZQMqBEn9
bWy9jGAjIzvNC358GyIE8xjFN7SJ2Sahi7Fw0L3kSH9b9DFzGqJeD/FVDO7vwQcn1WH7RfA6qXXn
KPexqZ09SI7ymE/xePAn49iVzmOLuu6BollP5Se1WRKG0XfXBFQiMNxl7qsnuh+SZ2rlBH69cukR
64sMpQeoQrYTunnOTfvTmFuMKq/NszHdAPyN9lKvcTIG7N6loOWeVu60pJjvbsqihvoBMeTMBatX
2Of67f1KhdL4Ni/+sHWDlaObPOGwMNKz31PmNryZfpbaeDW1ydiPmvp/VJ3XctxI022fCBHw5ra9
ZTuSMjcIaSTBmwIK9unPKmi+f+LcVKA5hmQTXajM3Hvtd+BkhCBTQCnF3wVXwXzsBvEGecxUpzyU
ksX0DSdV9r2TJzQiBFfknY1XRGTnqv4S5qK4CvtahS1yxzEIEKWPX2rTsE6lWtKuMXZMWeG8Exqp
Tb6/LVMm6ZTIkHENDdu01r/pdJCvhvUcGyokiilxSfwKLaTZZGc9gzZRpe55zlysO1bfb93Qcc6o
51dxw2PFqknUCMu3DMrRHaAhHwkNrvTyUrbSe0uCLxRj/QWqxHAhUxSOFF3XVY9hrJZd9pHkcfQY
d86cXmPZDL80Ytc4140SFR7BCpWRiXd4ecPTbOBis315gGGPSTKRZhR2dG1jgmNRsblviVo0DgLo
MYicbMRuqngLl2pp7FGR6GPTUOuRt0tDF9NHlULiboJHkPrDGVHpcPa16oijKb6ZabAeuLVP5ehC
XVYLcYrFRYwWJ9mBlLjllxoIwMOR3/3OguCHkVnZHpEEiUwhrqp2ZOzedJX1MO0B8chMxgRxpqcp
iJu7TwgR7dVy/nCi4eZF+UvS4L1bZtbusJAMG1jHwaE3xT+2jNKb8CoQ4qn+MRQkvztNNO8rV0Ly
1fSW+RfbEm2X7lqV/CWdcuyus3ERYekQaK5tl6i3LI6ZPjSDt6f+MHc03Xw0WdJCMTmsSNs4icwd
f2EA/ZG5pDeTJbiNI6bqvutan5biASurgNTGJ+mUNPkM7mWeWDc9EenT4+gPDT0JmDKQnZIaZXrE
jvxjRq39ofdluDYym1t7MpHPU6J5SSGuLcp9VNDusNIsEaCNVFyz+uYbbbD3J2WncuzfkF7Ki46P
xYHpsffqKP7K7PKVwUDOXAN5pRNk21Qwt0f30h5TR0IA6KGsVsm8FaSk8rulxh1mt3HPvekEb+JL
BR7nyE1cvWbbgBs/EaJYlam1nxxxB9/6b9pp2VFaIbxxN7E9N7ARbHTodBa3AmHNanYZU7W4Ls/L
YOXvMuz7Iiz+PuyWx17pmtSFpPiUGMNLpdYfS5w+cwdFNNR+am1l7Yaij9ZmMYLrVj2O0c4GtvfR
W1WuW9zGPi9vg0ijix2ggjVKFcfn/YBTEtUXn2bLnsS/jV112lfbmznzW8G8813qawXqNzI8MK2b
PSaX/CySpv70utNf7O5Qg0rbWNzi6yAOUDzkiYkTodeTfdV4L6Af0GlI5r04dgzv1aRi1SCGvyUJ
5hg34c/YZd2BLVdyAg+jr0U0xMThVvETtSrTFZJLdo5Mo5vje+3GMXNt09NNWftFPV8nzSJ0Ex/2
suS9vUsSLz7DxWmufRhJknKmGvd1PGyamn1Cgx/wRnwcmTEFkadGnXlnoQXcE77/SEOfsbhETzwP
/iMoJApX2ZEt6RE62arjmxfmuIMRZUcOiZzLGxrnAz4paXVnBjYnkXLYbCqX072XG2TOMsxfgxqp
N2ZsAwn2uX0UVW7eRiWltUHpe27ZI88eiLJc3XdF3ctmlUTsTNCa1OixVlBC+cWZCkybEVsLQYzD
OaxkJFbGCPudZ2Zjn2NPZ2tU++NyFahNMku6cTPUqF501dTs8QWc/G6miejEw7bXugZIwsg4bRKM
v9RL021+RLiO9kvVq7sBODmnp00TCqaLOCiCS2RQlti5/PcqTlxxFG5GWtUGrPWS7pXbAbSAzvou
LSc8l42fHzstR39t13t0n9qB+S7Zr4jBcCLTRrqYaTms/aQNrlgTfustrVD6P8FLg1wXaX32nYDK
M4BfDDajq9+6kUQQSSIE8vsgJyxGnpvJesaadyFHYjxLesAcxCgbmoneVJLpIE2d+mU0YX7My+Ad
srNLRcXJgwc40WtlHj1dJoPwM2jxZeealORXY+NmGOzO3UfMi186eZJ+DHR4rpyfg7nz24k+v+3L
jZlhfoPHzUhLjXRLVzO3VV5quFgr+vJV4B3zGCO7mk3NJRDj3KflSk82uTrmkTOffuYX0s/LVexa
XBnVn9a00EjNoXOe1ZKokVPTpzcjrop9Uo/WCTm7dcKcPZ3GZ+VLzVpLNyXIN6LXQ0ggU1/LBM9q
j55OMdPY95SMD2cOaKkYUIVpaHO0GGNPO3Q2Z8JgwAVLqRk8OCNPBxGELdwHxktV7/zOY+nsl1ce
PVcsMR6sGCmxooI9I2p1vrvlfAk8kR4z3y4YxLEEOJ4PdhJ/5WndXsH0tFfZipULZQakNMwj3Zmc
d5l15i6122rL0zm91o2jX2h3v5wYsJXT806NMvtmzgc3o5ipMhyleZF/Ro6bvYGnRB+KySZEzvy2
fIkD+Ts6CodsN4R4+Ar08FJ48IuwfOw8t21OcRKGF9uu04Me2U9rkfy1dYTkTy1O1wBF6oxgx0ZB
okSZJndX6+pDfYjSsb7YaSYuy5WMm1sdz8mB+V988XMvvixX+Rzn+8k1f46a2xw723hnFg2VUm0+
9KGBlJAIuSMoPLiCrCL0I7UvyyuDXsTak6TiATQ0T1I33YLDEU+PKlIhXcymz3pqAniQ6tLOYn8l
1H4/qfYZttV/F7cOwnNhdFdl0RwmK94NBjEJWwxGPLmNDxO70tloiuBljj0qaeqGTeFBxO8SvHNe
J3HYisBGyeEU7hGP8DZXYO5SLc7sjPQB0p9poanhVWITH25b5yHo1/TZrGOstfyAHoGqBL934Opk
ROdSHdy1PIAlWjPYWMakyxJOZG5l08+poWm37BvLUgdDd8y65gVliLNeOT1Q/OefBr2UqRenKYX0
HniZOyiV0xt3+UqWQPeXtyDwXRySTLfXs2v4rspPI6cqVuwTA/SC7roe4OOhvTl17V2yKBqNXaJH
+tbvo+Bv93BpIbJjem1vnnnAYwFnn4zITuGQAJBj4xl1fV4WTnvs4YSib+M++1ORTXH+byGOACiV
2z8F/MVNVWTDc1ksEM2db3kkkQ/Gw9G2PRnkj7wl4kkyRibjK6h/luF4SERi4KquCRflM/nugX/L
6QM+fTtZ+1qxsmN3KBEsprg3NAmquZTeyWoy7+QFmrUrxvqrznd88+0x/bs0Y7HvDO273sTfbQ2d
vCS4hwHo+IGYeNguGd2wEmwMCaC0M23ut7Ke7IfwKHjcuNcePY+zCCb0au4c/RuGdvgJbRRfciJN
8FbA648QWK+QhDgnSlMSyhuv2NaEwR2xjdEhVAvKsOqiMSJrFfErgLo9MOS9ybxRBxoD6w/MsG2C
L3WHQweUV2i3kPXsRyK9HUNv4wRblUgjdbUsg6jXtkZxEqq8ZXaaSNFXoG6QmIb6dNdqzLznKX6L
42Egq0EnbN5nilt70txXgGHXgfCSR27YyX6sGpCTcvq3+VuGoBnjwi/QO+jlcapzUkn/93ARKOwO
+TCfk4/loBTlpXsXWXV3IryKXedgQlEjIrv4XfrC3WuGZe6jaYgZMkmgoqmPLyfujvRCcD+gIgWY
hULKb/S3RNlGs0ZLjxhvSImoI5P0IbfcLwOmyqmKAxhrptG90G4GJ4slqrNI4Ff4cclQjAyJg4CH
uJvTfIOqr/mVdD+lk4enIGfgX9KPWxdops5WxSe4EtmXRKAYm/opuS+j4RqYRFT+sKKwfBWAomNa
sZ4PjZLvSXfX7Pxfjpj9twz33WqmlHqA72w3nR48unaYT6kTKVUZp6bRuvauR24iXMlmBVNVX6cc
yzd/p3xu+jLcvj3RM6YQCMlXqfSZtMWkE6exsdITfrfWn0j58kNVQfBBXXkePVt4ENXbonIioogJ
uqxrAv3+FxIO6IKqmwDHmR9y40Ool2yiId3aCRBvoWfJJhziAraHIqFNkXfsTfmTHLzibvdqbB1o
yUlj4ungPlENQXEs2jZ/NEX4020lLY6BWVTVBTz9qSdroZpOTLJ/pL2gy1W6t07yX5uqD5F1kXv1
jS//3Tm88dgSK7R1K2dIi690HTiRjiR3z5zs8qn/0hUBDXqXGyNnnrdHOfP0aKQREBsWPAhdc1v+
WiaHdpiEK3o+vNmwIM5lgRGd2Of2OKrobKnUzkCBzbUt2/bqCbrGuaeFiu/E0K5ph3e9roh2cUm1
qHkrRmN0Xjiof4La0g4+Izfys7Tq72nAxMZyMBi6bAq9+tYMY791tJrRcuy1FysvWtgL1Xgb4/EN
fV/2MOzunzHJuhO9pewRdIL2VEn4UtbVIGI1/zlasgTNi1jJRNhDRt68Qg4R3QLcQW+FDqJpRM/W
ymCLjj6oMUqUcmUX+h/DkO2mFmVEdrONU6UM+t9DZ36BsBedO9XId3JCEAqXCTgNqRNab8Zn6grp
Tr4OIvBwgXkMlYhpWSLOQWcCnjZGFOSPVq/Jsmbe9YVWx3aes+Fsc6zfNJoPt8SRw7mCG3kmObnb
EoU54LI24Wv4kbgaavG6khiEsjyKLBrPRmjiW5nDz6AfXAIF2esx3PGkXRa3acqNrXEq26IADveV
3zR3vdflNrFrAW3Efkob9zwwig4/ltLsCeS/p5Bm4yXFKd5LDJ2uCrxuO/jDOu6fvWz0+lETj7oF
T9EeRNbzoSPFFXFSkhOF4VJBhARyEBeokexD05m8kbg/z2x9K4LfVz0ihuNyhF7u2hpUih9gsNri
mdMOc4eYdx35GTlMaXCC4HB0HBwB+UBVI8Ww/qsG5RzfbtqMeQviLZKa6vnsquqhCc3gEgg+I3Rg
9uCnLCbAuYMSFaGiEmm4hs50gvA4KCFT5e0p1NhfNKRfRrbJhZZgb7Paz/KzZ3coE4BwrTEy1aox
9C3ysDlsYYFNNd1bkzosUWmPedhPdyRPxi4SKOXMpjpY9dRxmozpi3nWCPmSUVLsqcCSglm43phT
TVQ42rsqI2akFrp1kWavwZ2qqeiyrDmZNYUS0QzVfJLFAF1K3WhAmfRtGxI9lJpssSpI9IyJnWQO
ET87D5vKgiRGC1k/uxnMwOSeFv4rqb8TEgDfv1ps0zcLUVReaKBHsJimla9dhDEDo27qF775eQN6
vFjnmLGfIRkmgYkxUzZ2fMUUre+bqeZ8iVTlbeIuJBLon6CzA0zGprvvOSIc9ZnDt5x5vOCtE0dY
KM4+7/zu2TiJxf/IPehaJdnHMMAOPub3kqQ6RKpEr+mlfNV9i4rIMnF8z42BtIl2r9not7Jy0h06
I5WMBRwUZDXD8wJG5M0JtRfxQf4tJ71rZZg8PZcRpCcJy+DZZP3VBQbd+zANxtfQpn1hsjv60uoB
9QRfmNXJe5Fq2TpDafsisKgCZ7XO+yb6FfJMXDeurt/nwh62tQr3inXzI2qiA4xC4zFg238yj9w7
SbMGuzG8x7O/d83GOHS99Olmhe696Ypi44ycw+oSSy3ZCM57xtjAphj++5tQgou3JV4eVeTDiXsJ
Hsmz1pbAvN1Jk0wYqPi/HVP+oj2yWsYjbeL59xbxRedklzoasksBHO/vVdtqpDYy24Gyaf2yuqrk
SRQat2XJcPOsixLegNDjXzO26fekJm+qNqT6SxcrObfOyzVtYr7G2v9IXE5qOvTnRgrzgMC8/WKA
Oe5QoZJ1wibkzc6bZtVnTVQtMrfOe+aSzrQYx00mSNajoFJJ4CNRgF37fXL1AmJRXH/oRvAkhWb+
OQTavdL9XyMc093yMzYWSRr8OS56CJInm7lnI/4wTxqjB3iaKQYxBn6UGGLrAmC79llzW+yrnU7s
tojMda0xk5mLgWjGBh8f0qWSscPUIK4wP/oSFHoG7O3Nc+RhnFADpkrKGxrdC5movbFGFO0VPQYq
2DLnPH2wDLsiXAqug8aMx4vtBF00z/+6KdDraGjXAyRV7ojYZyrkF6t2yqMRxP1GWKlLS72q2CA5
mdejGWwkASr4jx1vg3/WgwQL0qlPxU73UesJv7zmgzk8JTO0EwheLIvdbuZjcy/VN6uwW2rCI8fG
l6dRAsARURyjUxnFozbrXz3N6cZ245flaTnEBrx2eJmKc1BKDi1I0o6CTuyxc4tvBsretVNoIUkn
dKzoNhCpJbUfdWKTWoFXkWFuWb5rRfHHbC1SwcBRnYihz9auhlsi6V375A5t8EmP4DO3s/CWNujt
yf3RtpAZvmAuZVJklNUrpARZpx7S3USHCdmTZPU+GiJ5aH4IeMSrbmVgHEYAIqCsw8be1wO0qMzD
/emZhG+R58D0u/JN5FBLTcBdiaC9y+lKxMbwNS5xOiC47u6OaJkJibk+wDp56ZbU9ste6bhoM3yo
+naGGkA3TE4osZN/t0JwKElGbpETeTygEUs/p3h+0CqpX63W7f4bPQecoldlTvysg/Dw78ewMh0X
qzESO0R0IOJ858uEdK1fmVXsX8opo0toJr/KZCo2ZeiSN5flqcJYHqF6tJvlo1zV2i0dHe8YK6Fb
HHdf1IfnQJYpeaDm9KeUengDthneGEuRMtXBjV++VjMgRLhhXk0ik2+1DU8LdQHjhDx495g9cait
ig8GQPN6gA7zLRXwY4iAuPNQmn/EVgf9OanrSz1mT2PSvgdd4KK1KsxPtMibRM75Ke+xukapdoPQ
mkF8H6aLrpY+bosDeO8X32zSV1NGMHtWUPtF6Vzsaa2xo6vjg5thBO949q7H0XPuToBpU1lolsVR
PhrhTPbebppLSVfluixMOrVrHmefAY/5apzqfarembEgnh3pUbTycjTigVr0YDwF6J5OBG1ZO4Dp
zooukQ7Owcrei0iF+DAS2HIKrA/DTMyrrRvOHVv4NwZH+gkPkHNflnSyr2Wudwe3uRiy7+Hk0III
ZJ586SzstRMRv2e3q809Htv4HHhTCTofzkrJNsDxWJl7umLct1nSHJemTlp6hQQB5x3gtrkYpkZx
jH15sZWSVDKCF3gZiQrlACmWoVgmyoPN/4JEQCDxalmutEEHuJrTTUuLvdPoTcfsXJ8uy8JTE25U
jlxmKVsZmPxbxVoj/fHIJ2r5o/Vp6PYcWq5jX85X2nn6HKGjCu2HRYtlv/SpZmVSpQ38IgHRPLY4
KS4kbxylZ7pA7POVJTh2caK+Kik4oCLrnzyQ43lZstT696pQV6Xw6Ita/dYj19WGRLW1OxRTEMN3
XV0Ed8kH7S4NCwnbDFQ648MimR71KDkeHv52MA/0mPNGbDQRORf+YXpbpk00u2zOV/o3250Y5FTa
qXfHGXQWGo9lWV7q1T/tMLVnsi19gnKrpr9Y9vTQR8pz2ua/3GYazv3oDWeji8cDBueDyKOZe4EC
amoJ2Fotr2vjhcSgPdW+HjMgj3p4GZge4qokVh6xSULQAQGODDx4hHgz0fRjle3KKDDw7kvv3KsF
lZN3TpeITxiDu9oS2sky51uQZnh4UXzeIprHG9dFkDhHhrnPA0BYy2RMtzLrzXIP0vInxuytiUDj
5pIC8QY5ZxSl/TmnMmCobMqD4/SfGA2dg2t6Dv5uujwB25SbbGQts6+Fp4dgIasfUKbSte1F9Zcy
YPIra9++lCDvjskQIW12pmpvtwyHlznEMudp7eZB/Wnt3U4wcoiHkTcxG06A6UBHWjMmVcJ2KZ0F
Y001ydfVsnT/k7D09tOYYM4rUxQj/1uaPkREB4IRo4ROUaNGDYODCDI0OSnzwnyhCdHO0yKMA/zx
NSvjcF8uKgRpRjUk6wh0XTmeAKMxW+aEdlqWClEg0YvlHqU0U0VZbvNoYAiD0X9ZRrvTL1JJQc2R
Zo7VXIUklcs2jHhtuqmPNJOXuYJtAawZdoEloZnB68Hzxe0K3Ng/goNEI0FvdGmLLldYRpBHSJu4
wP//o9uh2lwzo0VFrWYYi+poWdIp+xMRpIXYOs/IKfDmg2nxAZuHgFrd734MOUoBmsov9FefkUaj
OAEvWWeN+9RarT/Uvfr7CnCAq1inSjIDa7McAP87D8bpfKBqN47Loyi3sDuGCQSJprF/hrGTvC3C
ApUhhgX+2g9BdupKb97g1zY3g7JIkJ+bbZZzaU8VtrJI7cS+DZQ6MYpiKwsn3o86kNVoCKxDFnoW
8igSLCxX2jswyCjYfODTEKn0jd2Y85GWyANNgXzTOjfdIUKI1mE3eW+u40UrUhiawx5lV/crp3dM
kKl8akC18X42mL94A+8tQe3Ewv+pwJiukN7EH2bkjHxG6PDzBF4eOEmNGQm9R7SJPYvw1c78uVxk
CektZUgOuU9O04pZK4lnfWSvTTBoVHmE7I0LLi0fL7Sc3ZEZnR2sllOlzUhStwLA0RkRpKKcIrw7
XnMY3enEtDjbysnBu+qzT5PsBMBJKUL8qInB74T5fvYL/ykLgpUDPLGTN4FTyepo/7d0twxdrpZG
P8iV8lSh+kJh1A2XVMkGlgUvJN1sfPIW0xQDqOyxCAf+SJLjLb5VpcsJKH5znlBazWdIwTuwUVFT
qm+Tj0JnWpSCbCu14d2Km90EiVi5vhZrlS0xSta0giW+YwIFNYaRbWF550eaztlx+eAsn5mSyOKt
2yQtoS91dHbUslwNIorOUS6gV84KsDY00VovvOQwi0DHv5XWV5KAcONZ8XSqqn8WAePI5pwavGN9
MH3PaBSsJ3Tlq8CuBtwE5M8uyxiRd0meQLCpxrLdVX5fUb6CyxoMWFH+mH1cjyJw0uey4GtHa+xl
1OVNvzErZs70tGdxsmbwKUrJvSwRmaDnzAve6pBKgwx6uzwPut6/Tf+35EZ+HsCYaTL+B31FQdnI
z3MLSWsAbjRqbEGNc7OrQjuRGKgdMjqpF8j2+hFzziEG0rpOUWKgNaJLtSwmEeXrzkCdnOeSloqu
wlZionc7YQRXUWW/6F+7h1blmOHD0x54qw8PIQj6kPhhrkPnWFf4ZsWxQIN2XPrRySU0gvBqCpXW
6GeI3jHRrEaIayt3bn0atQLjW2ibewuUiJLR0/9emhdqYKEgVodIF+XOwSjCbCsugxPB4DlHJrQA
NL8TkhuVE413Xw+MrYcB+G/7AaMBVQy/t60E68ui06Mcf3FQ01/NLOotMkj7bar7/FCFhHQNvnfh
6/q1gZR60coPwT1+DMlFZJgQg9Nl5rUsoXqZUAlhL0x6JMSOvhoqDQBaSWwY5zq1DTj/WJFzr+2A
EqXNxXutAcKyhvrpeSkJQ8gXkO9aUKFjV/E+zaPmTt6pohpapUvXT7NjHsuxdSBQ6ccgNOfhIzy/
wki5LK8yfrKzbkR/SqNxN11OgPBCrhRZwUsvsPaehV2G0UOh+sMQ1uOrzOZVE3e7CVkmb+I0/hzr
t4lvUTeqFvRfjHuMo9exV0RVvLOnig50MvA405v9yHDonfiAU5naHvmhvBKiVV4Z+HyO622Xv6VE
mXaXc0+325j2Kp+Sv3bVAisnbvqEnxgJlTq7DnM7HdlCD6Bfg33YVD/nDDjRasTvuvNrVMPWQITz
anJztmb0Q6H62jSRS7ycMJYzR5U0jArRm0epM559njOH3AvYbSa24bnRvJ1mgxKeRxJ7+Qe01QeS
qwqAjWTV0o616WSsutwmZBke9ORO5KISJw1BzPKxd/UEtEfXMVSfg6JPDk5O2gqZa9Zai/CfUDOA
zOVq6mL0+EbkvDSnenpdGH6zUF/wVkvwG1F/XxbasjCWwugDUNChWZr7WvAUmm9fvdpu3lLV9BB/
IBYWh0VdJrXvhSm1J4qSeNXC6npZgfm19JBQjT3GALvBco1HftjO/sxksAY5u6r60drovohOtM/i
KwTlbhtXvwlacOG1WtFzUJFkNqlCP8BRPvo8+3Ti3Ia4N4/PknKWIkk9JpUUyLRM8qVrTrk596xD
3f+glnYOhpbcJMDpQ5yGwcapremr7habyvqDf8L91uN93EHrNg6pVZzs1iDyoqz+sSO4O1Qy81nr
9OyuKxdeUbjTukK8fF++5vnZeeTQcahIqYO57lj5aWzR/muRvukyIqPzuglfeRU2lyrxYH1L5qG0
CTuG3kyV8p6OGhW52Qj3ajJvucpxzFB9E7blqeBhau/6Ms8TqskArK0VMy2ogClR4TfttfBfmcB7
0Sm1MBzpXzXJUpyuo3LrhOTQ/2eeEyZBQlXFo3XL/SuOs5iuoZ1Bty1NjiE9tyWS1+wkPNNHTT1r
B3JSmP3939Ddj30bdko/rAOjxfcObnTZag03zC7Y8y6IzrtN0sKvW76edWtsNfq1yyxlRC1g002c
DzgeA+RPQNW5KLbOyLJzbO0mfEz19zMK/IeOwzRNDSXLzODJ0E2/0fMSna4EEQQWMEUogRfQfZUb
Yr5yLNC0/CuGCpmLnBsvlLFtaW6vlilTpnaR5Uq3ARIEXo6WTZWGS5FY6MOTGbax04bgzvix2rt9
BRLagPu5/osw8Kem3i2jgUQNFIhfgkKhFcpaH2b7mDsYj1gLx5/24mGqbJSuFEK7OSnzA9Eogwrn
Q3dpAVq1p2bcLC+7viGMu2ua1YK5m4xkwhmaM8KFkVGmtF0l07YYiR0/hymYLMUiL/ZF3GDr83v/
QvnjXkjh9Ez632pZvA6VZMozm+kjKvgX6QPTbLMU9znHdI65V74bmlCo6tnYeTJNN9BAhEfWRJZD
ypYEoNB5CTQ0PwsVsB90hwMr21M5OBmwYnbXjZaa9hFnzbGo6JGt2uAjapOC1r1VrVzPzT8yJPMM
fypUq3S5tggdyH7zM8hNSTedvVgStmHBK5mUNiZWKpk8TOxT0+bfgoxYxKXGC8MckVVlK37vfkDn
MI5G+Ur6unyhGdfWZkEImJSm+ZoyqyeOQyenvhO/ta63nz05vYcxoTsKA85+TjozLnOhKyfHuA9P
lSWTfRR0vzBHucne4NEialxPQpfikk7Bb4Nkvp2jVCTLUriPHJ7KyddN1MvYgozN4Gng5NQZLe86
7WQWKmtHddDLroj2aV7uxmbSPxsolyhb8mOlQLKeHfxu0DHvdEVo8fmQHcswxuGkMW0qeCb+bbMb
1PTo5LQpad/M5ZGCUABB1sAjqs5xLcx4wUkSuDS9YW4szAU7oeX5Z9GGCFXk9IDZGNyjsT+SwPvZ
+UxtrcFHcKoWO7f7k8A1V5ucqkPDxAiFovYOBxwPjil+sHGlKpXwQ7NxEU9KkkjlyuKZR9nn03kI
pw80y/0+SIl3CUOtO3PcLtdliqtj8er0SkxYhOk/bty9yIRDeVd6F4fj9dq06rdanS0RNrFx15q9
Q2H7TzElDMmkaM4GrmncbvZXBt7oGknJsEr8ZkNrhOdYqAyEtq32xoz8sYpdhOdYno4mPI1rg0dH
is4lnAULqGmSPwpSAzl/AZQHgEcHnnmoiCWW0x9Q+4QR2kkRrnngU37PSQoYgjhj1/YIRFA6sDxL
Vcw22eCFi9Sn0XE11GopRU0FRRMawkdroY9TpgdsxDmDKQoaGTv2ySG6HLWk3iM4Dpwdth/nRKvb
OVFnWduihn9vLEWTlzrI/vzfyHnNU46g4bRcGRTIRxISod6M7rNvrWbHsJN0hibrN8x8dbotKO7n
wH3Qi/9tNFhYgd5PRyI/YKpKODg1qgCnte4miJBVCJNmt0h8loXZKPjTVI+3tNrWaT7NF6KQehPB
n+avPVgeG2yA5hWS6ezJi+X8XGzUnFiza48372Rq9p1KBx0rSj/u5zZ6C92Uesfq8gOV3iG1pfcI
h8k50kVuOGXs+lpYIO7cj6DDIWaJRBCB0ejkz6KubIhsap2fphHV+wE6b7/SvelDLzrm2kqHiaGs
Pv+9CnfSEtZFVwPcSS1BkGIxQxK6hvxRk9WSj/uaTMeDchFyTEbBswoYzOwS9BmoRiq2E633P+kT
HAzJyAksivGguZdtXdf5w5RVrHo1vAvsIbsJ3zn6dXQX2tC9Fephrsc48OxG5xNaBFumcGx/nd/u
PTKV/m2lW3UzHmmQFmCOxr2XV/ZH4JE+uAIkml60rvrqed7wDNTSps4pmeG6ROT2ml5y64fZxvvC
HLKgvLr8t8Ruhxu26ZFoeYV9/m/JUUytRIQcRwvm4rosPab9S5yI8QYX6z0atAhnYGo9bJ9bQsOH
147I0hrVi+xphp/QQN3HGIF4YOraE+UgXZCQWR0ulOtCsV7svq1q9Ght/ktD1H5Ef1Q+G8Un7oml
2ka4sM4WR3Mm7vZE4kCwXn74Osw6hsks6TzNO70wfsdzgDmJQe25GmNnFSpLnIF94yIQM9C0wJH/
lH2GMJ8sbe56rGoBpqrtINqGUbXXPjppEVXpZODqAFb+PXoTlYPtV+hrnlnzeaGCxDHjqCmPAZMz
3efFcHZKnD+V6fJhSaR2rApSvitmpZSjvMRxLE+zAYLXKlriDs1kvi1UAMPunxhwtCFtr6llf7oT
ORj/LbL1jVORqlGiV1415P9oHozhA1xZtE37/nNBFlZC/4oUd0Dw7ueXBCzAW2O0PbPR+jejIFyx
od0wy/PDXc/w79tEsagHnXfCb5lvuP3oz2YoSTI0vR/G91BZmJfF7Sb/iKV7PcbJXCK/RKKALH+l
5zbdt74Xn0KUlxjl3S5PKqbsdpdsXUTtr4EalUNKOn2lB0k4F9yhXKKEd9og81daWidvA7E4dEL3
ceK55wzazk23cgQz6kpl8THODD22U0IeM2WmzTVCLYxiJJgJdmixNlLmMotq0KgCZmnZVMZX290U
id+iFOQcAGX3aaEw3NURhiXd8O8O+EkOnBUGRG7vlsPTPBEMoYPp6J34zVfLcmVU720bYSYIgiv7
J0XD5Mh7xc9x4LAIW4f0t2tn9ojW6LEur8rMNK/MkHA1xdrJXXzKasGNj4qJg/1aZOEv0kVL4LQs
EI/cCOWQFsfWydJk+d6TszD9P8LOYzmOpM2y7zL7MAstFrNJrTMhCBDchFEUQ2vtT9/HHeyi9T9m
0xu3JIosEsiMCPfv3nuuPzhvedI+mnrgyi5ldVISEf1yxCbRjfpu7tXQOUqG9laVj0bucJlEHVFA
soNLv9B2KCeijxWaprJaegrWkzGesJFlWrSgVYKq/ES4O9kw8oHc5mLwzMa0PnAOuvkyfayWOWte
MioF0Mj0aes19oC3csIjx5uwkLwT1IEDRwI9DjzTT4R2/SOUuXEbc6eyhxXT7/apiycQORY9PEsf
fKFvtXrW7aK+NQldgBpxz0DXmWVFYXQYOz6HbYTH3+nK5tRLiExoUqbVls5yKNLyu6K82u1xmeps
P5kpvQmS2ELVYXBoXTrIGJhnmK94pw+tTRf7ojmHYbBuVdZ5q4Fhxo6MBbdsep/zw2xWBUdczw9W
KJU/xoW0NHsHLGVyspMOJrgodDIueBxfEWYw7AZY2BfNo+CQrig1dG0M8HyL2z/8pv75eaRFiRmP
wjAfyhA92kkJnmgoAG3O9J8wqFqlmiNIjUbl3ZdLpesWlYy/RI//tKwKvHo10XeQS8VT6xnVGRSB
lBSK2IFUQFnynnPockMJnG9z20VsS8gVY17gOQSHK940Hkl2v5uZPizZewkOc9lkSUyTh93am7oQ
QM2ZQwp54gPPDV3Hn49T1vyZfjuRYZ+X4JchzwGWXHwZfJ6DRjJA6mjba1MNbow7weW/3Q3TR60x
b/9rclD+hs9Baefiu+6rpZsJAoXNVYP6QgpVvEL94hroHfusyeePWhCr6EojDdhu/aRnTMxonjIH
xh+JJr4UwzjsKQnQ15WDYHMHyD9Kg1L3MggzOXObLnne0NDnzPVr+W+WX0UbxEgAEbAgVi7biJJX
kTCdTMfvUArmVVXyBudeEd4K6crsBZvZMXWx6xbU4xp9bPwY+vLbb+GKSyGBSmpJC5JkXnCOQp6S
f5e2M8XG5WyUYV1T1pB44iDlx2Qz6N7qL/QRg3vwA+OFwQCuGz7RhQvRaHbxyBAXMeb2lIzl8yBV
OLXwOc0vXZve2Ka4D0cKpFrsZo/Z3lk5hWxuaAe7HFYkLbhtaDCs9njK5c1RicOzrb1Z7BNhihn3
gd36bcTI7iuXs5fC+Lei6tdnfoCAuXGMOL3bEgnWanZ2dmFdV7AK8jc3YvcRy1BqpWn2xU1d7Kye
u2M6zW4Xb/VGR34m8F1N71OZ6p/nXN6fYc+H7pGY1J8HSzUTdJ+/NCBYdlTH5udUMknwqSRkl8oW
5TRMqtWY+9todv0DoLg/uZmJicIREBXkR9KDtgTxRG0yEUBl209IjDFx3kYvnKaPi2/jq7Nmgubj
uFwl+zrK0vJkuFAtanZeblTiQYit+gQYcLRHssagpIK4uFWabFPFjc7eyJiiR7bvPQMaXM7sGQsa
xsmZuOoYdLAaob8NKKgvjjP30A6jq500W4Jy6TXTiunOP2C6CwLau14j/6G+NuOD+bTzMQjC6/8v
v0J50XHQNKtI5iz59LcrdWbLmGjfOBp0t1Zcc+a7J83K2Yhm1fhhdM4Aiwe1tCH7fp5wAcyjcc8M
2EMx8cgbfXX1Xi/oIqPG5V7ZQfbKU5+ZpkiQNFK2+SKoi9tgUUXETiTaaSnUhlUyFP2WPUC/bhuz
eRkL8cvWh3zFNAmrnRQn/Tm5kVykJ4XT2bYsqAARHql305mqVRbM2sWoCYgqW6NV063Y+tPWry3e
s2TMzkaU78wETyZ9K+gL+LfZlxSQf6bgfTJnsR04lq7+Hv/AFhHdSQmojQHBuZoH/DrHS8apA+hQ
IBNhEFJ2TdVQmqb3443EurXhHuWvRQJfe6XOQs1IaK3w02ibeQAO7SLftTHpNou54HowiwbwN3k9
teTQsy+uHv6EPWXtmz5Jb04uA6tNgjU0AmzpACkCrZ48qSVPnWM6DvN5U2TAxLhVjVePBjQczpig
UR3PnCX9c8XWbJuaZC/prEjOzUQpvHqlFl9SqIQ1iY0hzfSWXAI+J4csyzyMaWW+J17OM9fBhH78
/OJozZ+bIbUNSqJ8PsuyLli2I86emIwYJKbPVwg+8Vbj7Xc9oj6pFDz/JjAEPSIrP/Vy8eaXSNnq
29A76jZHJ7woRBwJLGrccR4c1JMr92nZMoFF76tsTnlTrHNfhtNNLXY96kccBM9JULbrxYhs5LeJ
Xja56DPD75EK1lIqdfhForMrtSpbLq3fDqfMPERSNA6iTj/5HsiilYd1ZMP8iPzbGInz3Dsemna7
bCxUVv4hIzVrAq+mW/tU77gtNzbufKSPADMRoGEQd0wbbxMsc3z25AKajOR+p3Ue3MXk1eqhV5pD
hxnbkS9x8hhSUDbXFIzRtSrP5ViwTYhlCM9V678krm5uQGbhYfj3P6pXXu9S3au2sfFsHvhTPRYd
gpyq9TfosnvWt/2eiQdjrmm2c3ptNU/WGBQbSyYNHLlMVQabq2Ekbde4JXp6o/hAiuMIt+SWWSRd
ijYGhxNRMupadPVpDUFYl/nZF2QHetqwFL1obWRuRIv2L7xg2H7K/kWonQ1Ol9IIEFv2d+xIENSJ
NvP9sxhDQrxvjLKdW8Y/08mYQ0LI2KFTMHcECGhOU4q1CyX50tNXMyIxZO/TmHBKlhnikg2xkwIH
6FW2OI3i8+dDfU7ixyLD4mrJCdRcqDxqLg28s321JE8U1OQjkTGNLqtzleYCWlX05Gl1sldpRq8J
/uQaVcJRm9zsQGjpgFDknnwQxp+LTWSZyFSIF4Bv1bL0PwveBGC6wniVIcPP55t6yKnHnSbaNdF6
92TQanWZ07Y7VVyt6lfU10JTiEw669gAZnKyopw8pSCU4uIscupmOih3tu648urS3N8zwI3DqJnO
zjCZSS/szx+gAEam5P1yj4I7RrFmbUKv2dpGGl9GwOHdyoGXdYLosfoPQ0SzWHxEELY2f3VSGn20
XRC730agh8fAWd5jNZVomTvuSBvbe6pSsm3jgoeePMt6WElqPyABx0goFRNND3o0CuCxx5rAzJ26
DTqIf9oy7VTNVvW5jDLyhBegPvOB5Q7KXnYD33i5qKVthTjMfXvjvpUy0+p5BFbeuagSNBOmMxv1
y6kZtK3OyXtFaw0kk2Nm8JCohqLF7d3k1UnDCSbBn/XKTuv+jDu0PweAlk5mClIrAriEvZwVru0P
9vOa5eCEmaaMoSYLnTfZrTJiOa3soucu6SQkbbpGoNbhYC31TiwYHJugyXaq0mi0KUbLurg4jQ4D
f0z01mpRndwcU2oG6Vyt3KuHjS/Ytvyd8atXeouhTCxkij6K3EUKs7L5zMNtPk/SteQ6pXEkHE38
Qs957nf3FNgBNouCmD9hxKeOgMgehMqMktZIdhR4oRaOIGkZ4mf8vA7qV5FnPc1RbSHbpvZ1kBpz
TM3CGULhRsXQKnv5k0pLy/LO3bbHI219i6LnKKkBMwfMAw9ZQ7WsB7ds02a+SS/wSPrYP+G9d58b
OQ+ksuEnj+xm09Tpt6ziB7+pGjQwy+fmykZueG4qTBnLC8yA8UpR+vxSjam+LhkZHfSB2almYG8j
yt88DMPrUVoE5c11WFwL5qdK6FCSh5BDkyAlKEHqxUzCCtwkvpnFeysHBBBbUC3ar7GwTqupMKZq
D67QPgJ/OlZypi/k0V4eYk5Ed/R1MHAHLWgYKCTZOpdP3dCLFhIcSbNTHp7ejmmxo87D48QlzIYe
us7sb10PDwr2IHUatJhc8MHEh+V96GfKtTn03gO5GEzqCG3TR9x54YPnZfpets18qGj3Husk3sWB
I+5TSNdBMSC+QQ6O70xoWGpQZLVZ6JA1u3sljd8tPGwebiAiPB5RtwBhdyOK7kvtaAb/78EJVyKf
1xUU0NytCdFDMN7WtS0uid07Z8N8nzK0YEN+DJTLQPkN5m74HSdJQyu2a+DYFYABe3jOMCHdazZh
zPGMnWo6C7L+tVu88jmIE0CfsU42o+tPXWrAj2cvCLDPT1CzNAqApLbyuVSUopUuMhkqANxDeadT
tDq1rSo49XMaJo0XK2C7XHrLGg6zzyxduPBAaD5mR2+zQedXjdF5x1ILiMIYIQctDtjG3aFyItfT
L9Tj2h946b3VxGnxhq+1P/QUn60oxhnRGS3315B8AEd/FYbMoeODfngGJLaswu6zyLg0Hzda1TtM
z3FDcDpdzJ94P/V93UQVfDqh3wPqqCEhUn2rJk3Y/pLPmVPuRDU1D46/i+Z2n8Z2fhIiSHDEuNyc
bPKsYJ8lIk6ZuTzdKXHqiVddfvPqB1JLT2cJUOi0LMdO+PCC7AxaW2UahN4Vdw5caXMesnqXef39
c+MGwCLdwUVhOu1FWJTQ5LDGSjSpWuxh4cBNszCCVtMcHGzMO6SHJ/Ab85EUAjC+KK+P2Am/xejm
dwa5zZadm34wbMZabSbYJ0I4ofEa5X2tdL6oanDaNP7e6LXfSYJ7fQyD9slZqGUdabukbV2/RK4x
vIdsRxTJLpcTOPWqkGO4xgNxWaOJclodDwpSYcaBtppCuqFViJmLY9fQGX9WBxd1hEH6dI6tmT3l
k8ckMtYMNrm+Zq1ijQFxpnPkZNpUroAHGOu6R0ZZkh5jEL0lE5ZHD1e8wUC6i54K2AoPz2Xjz5yV
KlmUlVMsBG1K4H2kNQ2mmQjJNMNasSg0feXedvZBoKw5L/svS2ynT1o3bYAY+C8R4wOyj563dmR+
WoGR1JJ4H0mUoOxl4zscYP8A5XpCAeXDeHOLY1XJQX5mfzQ+qQIl3Eec8Klj6PJV5KaAb9t4O2gi
2SaA6d5q1/1w8k7QlmnwfZTZ9EkTQ7nyL1JNslqsYp0vMLMxPT7M7Ndde9TuarHrLlgFbZPuSG96
m8my+Yjb0PzgLmKtn0yoGGhuV/WqyhqYf5Oz1jWDp4nwxJHoE/S3QS8nhukdmWh4fPuBwle/Q+bS
+6K+63rw6NOKkCfC8udzs61LArKREDvX9s2t7hHBCpisPd6mKcSjU031abaZmKxqq/2QksdNTIZx
G/sx2NTTyoFOtvbkAJIcdsd9FfOqwjOpxZ+HifYhBF9tiH/VeuTuPp/3sVuc/v/8bFe2vVRsConM
/Pq//8cNbMhs9MEQ/3AoJdN1+3/Ss1MLv++0GMF2KTkQJ2WU30npvxahWAZizVj7FJJciaW0auA/
wV/CocU/sZ12toHZ/Cpg4ZwCPe952sXPJmaQ22zAzJxoiV5hhGM8wi382nXmbRl8BzdYWZ+GgQBe
DlI9mAzZOmOfFrmgjiAaeRChMWLSBisXKvCijVe18VqVX4iuMGAtc0M1blMZjldV0oE61LGHo+FC
sQg6ti2IUYu2KSvQBValf+2knCjABp082JP7WeD6z1vvodtU32j6CaozScs50ZD/uUWaU/Pd5NTL
RM11Lw352xNvVb+G57XhTc+3pT4WR3VBGMb/Ugfn/D9Mc7xdnsXp3jYc2+P9+Z/vivBHWzOBRG+t
GrN67o1bHP89WjtL2UzOLgpRRAEy/PmaARmUS2cKT+q3ULE13OWfynNAdUUWJeu+05zXvO/gmY40
lY3ylz23mUM6asbnf7W8yb9ERR6tdBnxshdNv8K2f04s9NeNchZHdGlvBvxK0NHlF1WRifoilvl/
v0g0bWU6oBmtsOWC46yNKbvunpQu//dr6ubayzus+prVji3Jc6R79Zv//j71NfWb1ddi3a3/l1pC
kwvyP64DJ3ACwzKYTgaG7pvmf7Qi2WYysD+0or0GsHefOSCN1OI3bKpjR6PFTX7k0nnGMAMwK/bJ
BFtEdVQ8Sw/fk26anuUXYiuCr+CbdH2EZgv+KsFwl3TZBreQeBhYhmAKA7EcdEzaXt5c3YVAcVnE
P4W8AlpcCsfJp3BSTWbYp/4jBJuGv/ywiTnFqnUZEHYcK+cWwJLriOJY2vlPZtHLs6nTDOmTNrzw
fsfQDMbnIAp7IJW29hyTDoEmqc7MkQbwv6FFWe0RSilsWkkBvCXWIRe1GYZqWFIm8v28qmtlV7G+
VoXNMawbgH8OjokoLRlpMC6Cjb4wUKJid74V1YkRDLCaBYELo4xPp8PynkRxfm8HD2IouM0tuwTB
NLRqQG4hdGbAtRXrT49K4udkpVa6vFrZ0pbHxDXXaisG3Mbb+hNlqFZiipMhl4gUPHQ0hzsE9SHl
wZ+qYd8G8CDcQrin1IWVElEGtyGWWsN0245C94jfkr4zNNe+G76R3UY2M3PcjXeGDgme7dw88JeO
d0Hc8Ojrxm9BQnNP5k3Dspwsd5Nnq8o/JBBkoFbp875omE8xTpz2NYEshNakBoeH16x2uDiCAs5t
I0FiXkl5OjwrKt4lkXgQObS8QQ+O4I/3WPGic9/Hm1QONS3pNk8yWkJBuOznJpx3ohzbqxG0W9Mw
llvjNcW+jH+UWkOJSOV0d/Aj6SpklHDv4istOxTldsM/UAx/WmWdrBLopUfLSYY7CFEkX/yenW1A
orWM5hG6IXkl632p9XTvy7khEC1GkLXRBOsxM79XVdVDdUEprxvItjWt75uhRXq0bEqaq7p3nqNK
KJ04hKqoXWPeLzzhTXUHTXZ3oEIfXavTLgOOrksaTDkHfLa78YyRPS0mKj+mGLz3hCl86TumsBjs
0UFCjiiTXor9ZLTAyTJm8B1VqA/TGY591E8vQywdCaH3hv6/a7wyujCIEQDeuQACDhCqokEL7GXD
HsnY6JJJ3nbhsB/q6pcomCH6/43pyX5/PrpBGoKTjheKI8q5xciWIEkhh8BTCc5o4PNhmbtTK3lV
alG2CVLoH4Gw3Z075+mlsQKuaNNdhTICZ90N3pvHxG2dYqO3tgl/I5c+3NYV6A010wiXH0M8J69u
QNpWK33ZuBdZe59vfcV9v4CQnX9k0t9SYAjaCyNofjLamdYKptS7FHgkZCy3mBIrOkigQWNvTlfo
b/bN5eC+o0NKw6uHVNxZzUU9OdXiueN8rNAzQGGFp79LA14krqrloCZfuZeNewNTsCl9B1SUEBlL
GThr7ock2Q0c2/vcbO4AF+ZNlLTL3mBgug6x3K9x5Me7UQ55wwHOshfLgKvTUTRjFgkcepukyyme
fk1ZZT7b42s1YjgGLGZejdh4sSntWeFZavj0kMoDBUm18ET7SW/rN68Kx+fRgF6DFe/KU4ylIp82
FdQnG0ZqU4Ch/e5b+n3+Lk1sfKl0a9m5o0Ew7t8F27cF/s+nh5RhsrUVvv+R6gS7D4GtBRvfBPhB
voqKlqydrIOOyioQOTGhz36Ocxl+61sad8POxE12UotweBhMKeeAuSZnnEiPTeJ7MSdMHVG3I2zc
clvhDAvbTP5yFJRf2cQtN6Tyy4qY0UwCtVow1CX+fWmsA1mJ5lJ1VbDqOGPTIB36z6DEKLAtAngX
6Zm7EvNm6flAdLbOkutXQrM9dvA/TmNtjadBvmp8jEPk1w86ZgluwTCxyavf4jR+L+xg2I8SaGTL
rP6ACsl5zPyYhuDNLkAt1THjWZyIxSVl7LgH06G/Dkn9ZKXL1lm0H5CDm224vEZBNOwjKqwQ0JOz
4yzW0eT+TW+1c9Ikwt2NVxOf83NgUDOQxjXd4KYINwZpNXBBc5/woKMsk6aIhHmoSHatLJgxPIP+
B7wkLvG8HNxy3S4Xj3sEjNDu+hcSlus2nhSj3It4X4fTa5vYpFQ6HuujrrVHvzWNCx0hGAkz8jzl
ZHzNjfDngpKFNZ6+Ia20UuzpTIK03L/6WbGsw36CttDa/bmq4PHp3MC3pdb5qx5uphAT+35uvBSB
taBKS+/et2n/cIcBJdw95EkMaxsG8S5BrXlARMYbj+NqA8pwQpbLfWKDifM02GRIXds42w1o+t4g
5huVH5jClmxNrcibUopbe0p3Sjh2hua9jvHBiIz2yp4f1oZh4x8JxuwTbsIIh3V1t6fB+Igq41tT
QsNnIH/pCwZsQSb2pH03EPvjozo5znUPBzvigtWj4BEK5oAQpKC6UTyPZbYghjNxE6Fuaq3uN2oZ
s/4ttII63FTVq8rTaZ7r7arK+IkTyzu6Rbcn8rvcm7KwLklusz81MthwE9ECPyGhv4QzxL+J7osm
xtREcHbeeIzb1whi7ok9VbJxKFLdT525gORw8rMNwT2g0+8+JTa4dpSzXSRpR5MhR8I6QYO+AzOW
mlb6SS+sZYVUlOZHRxoVBZr+epKPaMVXZt41I4P670mJdVvlp3LPHGg3Z9pG1tDfC24n6zFqWmjK
VX4MEW+cqCsey0L4TDeBlE0i/9H05PEUeypgUtzMOPCsJXYe/uT96nokqMZcvgW6dUsJJoOtGU/0
cXAhjNkDrnZ4KMcIlGoudoxo6kPFBHydQs5+qopYnLK+vBezmI/CNKPzLJeYc6epi/KissZ64z+7
gWvsDQoRj+TdNn+5md3Y/IQITTzXIz7QZni2Z9m2N1Cewd4/XHmayTUqGwEriAW7avK/uW42X0I5
V2nMErXd2HjESYPeuDLDam8C1/ymyvHLKzNzAYjuwDxfgtv3dgAIpB6yFLghHuWhZF9ppROd6DPc
DHUk9HOIV1larZSmYenJr5Yp6C7qUc2HhrRg66S0/DnO0ziwNXKATO9wt8ZrTSOW54squvj6si/A
8b9rloeHOqmyL11c/oJRSSkQJR9t6YWEZbpyS/6Mmb80x9QuiUnsUu8F89GVP0QnzVmmo4nET4CA
xDvbdm/jzpb+tISGtmGMvE+6WFK66LNa+QQTCq+njzgHElREM06iKjsoThUmBNiIprkijJhgLZ/0
m61/EDxACDArB4fcLQWpIM27HV4Wog4zpFeBvKKNFjh2xNJ1HRpoeIzBDxlzjJ0D95OSvWRkLIX+
0TlUC8F4kFAEtOS8jn5q2HbWLTtzdkh4ZzIXgrjd6ERkqP1QlbWJET7HRXjspOSalEK0KK3WNSij
7BBE5Vc8tdYupRByX1viBSII3Ps0dtYz8k3eMJfuJLyndK3dEnBYUZg+vfJ1iekRkA+KDLILnxsb
XDJ5eWdXy7k9oh0Q91L7bsG3wey4HHQ3cy6F2z6cwjEPupwnTnirTx6hO9s0xnk1a18trthd0Do/
VKOh3uMkTGBearJPJJMdAjhaI04dXbrSjTGHaNU+CaZLlz4tUvx+NJnNzezsx0XfB87sX9PKAgHL
3GGLX1u11nVwTCYzA4VGudEmp15mGMvf4M8y2LBPsTcmX7tmOCGYJVsts8fD0GnzuiwErJHZ1Xmk
lQmAd3NTeYPBkRk/odMN27A2jH0xFGfuYN7Vrpp/EBg4smA4WBctyY9itH+npWVfmjHjmG6OL+SU
GUQxbd42sl3Xx4+1cDq82EWgb1Nr+JnMWrQ2wK7xtIKTaVZMDcmJ7bpKr66RwwPT1MCtJFFwqCS7
qNIjjO4zcNIAGBMGuGRdIFWdy2VKN1Y+lBcLbjxmSAAJaiGAtxliw+YiQODMM8qDJC4UNg8xn3Ho
VgTxBOib6m65mIxChzJCNLV9j17xDAt+N1rtsGswrWw1v2u2Q81fFAhjWRdwetCmi/FSS/5tauHU
1sPoSH1SAsriC4ldUF1MjPnLSJ4KWFxGOopDq5f6iaGoONGXlY/fLayEh8kFRdZUc/qClWv8B+2O
Ugp6iQ7EN+grkrF8J5i/jNhcX4oJHz+5taJ0vsb2K7nABwiOjfI3UPNHZMdK8V2gwo1l/d3BAYEb
ORFXjVHoxh59UOPhKM6mN+DzjqzXBNTKle6hBVhONh76wh0QgcN8ywATkwkBhcIdX5yFWVQFRA3I
8/CjBemy9ltgDVMS5y9pQzJKX8pxvUZVS6+DXLKOsrw07Trc8Hq04uGlHfJgBEM0N86PVNj8uxjS
X8bOHPZqrOyNILddDRyoLaMTvWzsiFMr2YW+wMmpV4Jaetu5jRKJ780utRp0Xe04P2za2u0uncMd
V35MlC5F01pKHty/W95HM5oxnyf4oY4MEhHAIDARkSbs5RKROdtbuvMDSZv5/Ez0VoxZt46WJPNW
CwWEOEhMBIMsynhKMbzPkLo3Pl56qJ0FokvqlCe9o63KKZrmxfaSnybdd4diHK2LM4xfMo32IP6N
PX8oCFCh3R9TFZhPSVTu2hw3rw5y9ikkeUBn7cNxgnQ3WYi1ukOZBHfo6tUSkb9JavNZk9iqtKcB
revtKyEU49zHqSd72/ZDDMWjkNINe/c3fsDBrpPCLMJCuhG9mNefkVhP5mJjnHRz3vSbgT9wYc7R
Xiibol472VRGw+3RPGguG2HNL7rLiKFQpkHVQvXIsmviCCuRdBSqJbKo14qsNR9hbexRkIQ5PaKe
gLHae/C0ipD+cHmJpoCjzFIz+ufpSTeFH5ygvGPQTqr62vgYOEYvCbaMlejNSTIzPBayIUCeM8jC
sy127fb77PaSeKgZVOgCQDjp8miiXuXBg2+wfmhlQdCZKEGkZdO6ZGOAYEv4rmBDvyKXYu0GE42e
ojjGkX6Cx63Mn3Qo+QcOd7AHWjrdwA78auSQVe00NMnfbYQ423bcnIZCPztQBu75EADmD8xX4RHK
knKwEoYNm9avtLbgMEjX+JiQMdcs/1X3MZM2WGk2o0vnj5el+hFANk5TssnClYFqL/vIvPpbXM3Z
pbLa5N32k9M/GLD7W+03HBZacNe+zUbL0pKdKEKoC073rp4ppQZdmJ2V/2wjDAq/O0OzzE7wFOpn
LE0e+VYKHcvz2Gb91ffeiJc4x7gVbcHlOD9omKanISflxAMuPBnmWK4ng5DXX+SpWWU9/j73EdsO
h0NHTJ9mhizFU6bJbjC16YQmiaymjvN2Gq4GKWaHqT0foTre1QGtr+qPTMTAItt52FOadO3ZWBTS
h6XL06dP++8CdlLB5JwBluTSkRXIjHFkwxp9USzmNsMMOMJ9pp6Llpep44TAWKrctjT17owh8x9V
RYOjS4/nBotCvsHZxKgsINif8EAIZdWkY7gDQGeOGHvok91WyHki9LKAb6+bj4H/hepL9Jic8b7a
DIBnxE3S1tcBgw/pAb+CzNzqGzOIcOVi4ye41pVOsq2xAtMKyMc/sVxp/QBzN1p2ew01xml9PfHD
7ueHD7JxG/MP4936lkzzj8boFw6FxONJ03zvOxp2+AintOrxZzvX1G+zT8Av8jNtG/cd2TpIyLU2
f3WT4ljHs3dMfjO0Cc8OvE7omHAyoWj9TANKdHyfwdYw6XxDwEqwWIirF4w/G2s4xtL1Uhruimh/
fUozK99F9m+oB+1lrspS2zaFFj/1evajnbiJTjyRVsIzoptDsKcBHpX5bnK2Rcq9zRpB/y/30kIH
JutjAOwpF661FvSG7sRPXSkzeAjBuyzPjm6o0RsCMrap6ezti7Ha9C4/toZexrYU7Z6T/7gRWnoa
FocCymT+wT/F3HE23Qb2TAfKFHdXva18CpuLPQ2iFbiunpCz3tNLkfT2Kj668nq19aDb02PBFksN
Y5kOnjJgX1iPOrofz2nDlCLJFrjTOsCMtLv74NDYHQ35ZWbPc9FbxhJJWCQchfmzUww5cLJRFTlt
j+eysjnSHVSMw+Y4fGTzLNaNA8GOaMW49T+9iMhUV9jKX5wuWq6WOX0Ng5gpTSPMrS/bbatheNHM
Pj+YYkiOTRSe1SGIVuZfQTVpR6PV9Q2aB63lFHfnS6Z9xFjAQMrzk7JxRur870SMoSzpmJd1Pems
0q8F1tTO39PM9WjCMdw3GX5R2GRfOpPZCGnO34uvde9ONbwzUWUY4jhiJ+RoMbTEvcI0cjQz9gKW
hPcStBKnoDLIK8do90iiwT7BO3BTS8k7KKB70BpRrOO0se5zp5vgckBS5TqK8mQs/8C4SU9a3lg3
zuVrkkHVFYyNsa1mLrUC88AqqqeR0TdbCr3Rd4sk104amZgAVXjdxtJb7sJhdKQ9KTOjq6/p8wFA
d3XJY9vaTouNP1WioFpcAHtfD94yq5+umigPicnOigIYyujbsYCvYGTPRWFzUIxiKmt0Ms45CZod
k1aXk/Sz1wEr06yFDoi5dV4ONPw9RyFhSX781DEVTLgX8MlkXqi/dA0ZlU/xCvGqNM+zN0w31TuM
0n0k+29glhv1PQcFtAeTNzobi1cifyj5xCTTtHTXXlzLRDIOiMaoj1Qbv0J5i7btjnFajHVPuvbK
WxgU+M/Kon7kbnX16aORliLqR00PvpNuWJswMznhVen0FPnFF59A/K4UvLGztHa2/fBdOc/wQe1D
HWFGlu4ATadJSINXzMijP5k4J9dBChVBGvu3vhm86mNs7xMoFYREMO0j7pBICgnPVeDOKRLHuHlS
EOFejUipx9rrCycQBz/PAmYVC1q19gLbtteR5uEWdQFM4EbmiTXhnlELjpj2kIE8+TuOUa90t6WC
KcTj3nrUJk6IWIe8FTQdps95oDtfFz45KcfLzTj98aMB1KbmukDIw1IKvNP3ER4o+9EpyzghKh8H
UhbrqWIbG/QwudTSpNSR1iPmY+VrMIOcvpnIQzPVU/borZaRA2qnXT6f1CTDEcZ8IKjer8hHz+B8
Rg65bknKAJVGcUUxQ1MB0aX7pUSC4sZ6nZOiuzOVdPa2bTxIAsIH9v1bbc3BzfMTjXf0Q/fBGzuM
kLDj2/bV0cwfWkZQpSyKENyUZr9QL7YuATxvsF2QNWgkoFIebDN5xB3n8NUa9cVZ27lf7xZ9im4B
NQO7soQwPUQvmI3ZWDnaU+ZgrSki8SZJgnsryvhGpFEwTb8QOYBWEWjZpWP/vwuWsLz44QSMwR6f
shRM5VhwaYiA8njexWaXF9W3WuZbQGqGJ/VqHs+6sidIiQT618y9ndgQ7Mljx47kTnlqDiZTNGca
bMYXhvL8lEtkOqxAEz2vNFbPYYLXfCDb1+WwAKzenC4T196pTr2tgwF2tAN9P3hm2NJ7GXooc/rX
domLc//vIsh4cg3nNSmsjGzUZ2TUKrFAaIsWMLCz3miZsh6Ur7rPbZqvOryNwqram9+FzU296g1n
NVSkowP4iw0mLDteYYZwdqFr15A75szbtgEDcBusFSf5sNtTNRNyUSGg/BtpFMTHqXAtHgEY4INJ
gdls2tBZoKcPx8qie9I3XIxEC7O5JJ6y/ZxMrxPxv5Nauv9i77x2I9eyNP0qhXM9PE1vBl19QRNe
UshEKqUbQiml6L3n089HKqvSVHV212BuGhhAIEQyghFBbrP2Wr8ZcPxI1PFTjlDJJljYBesm1Mnb
VmkKPmU5Zi3C9zGhaRjH5LWXgWMdPaQF/Wtp2bWZk1MGU6GBf1KDeKP6KO7DUmchQIDnrNDoFSQ9
oc/EihZSLnxxDcRHb4L+Ue8FVAW5w2JHCrHLEjdhOY69jR9Hu5WnWS2JeyBp+PwqSeGi2fuNkNu2
qbklRL0m4FT59LDKrsK0fanToYF0VGlI7ObW9WSBh+u04dCKikaDhkoEWiV0aAiDs8pMBmohbfQB
nZB1t6MF1s3cH/LSxIB1Xfr0Dix77ZBIJ7VPskNU+ooKPoZaaxuB7JCXsO/7RhoTNImmFPkYalTj
cs/7lR0pwTYcNNnYCqoxdTx0Mu+qRRSppbvBasM7FUoIRbzZZHnXvqh4LGzHBsdPBAcNl/IKCnwL
MZ4UVXZdd088ak/C+vkmztvqjuL5e94k6rZmHjlQMPCKoIWGNPJrUxxs3NhKc+RdWhOzFBY5LkyN
6WA1SOV11YCifyRQRFhNemopglmewttKwtEdyWh6zF79QQqbdLvSSEIY7QTbyX4kIiLLQMW4iEQs
HnrrMK6FszQW6IJSg4WTGZ2KZaN3paej5LjXFuBusEg3dRI2t4T38HXINYuxCq5LQZEoXCiUfgAu
r8D+sATb0qD2f0WW2hHjbjh+MMQyRSIDnjCvLjYeLPL57KbbjyKI4S43LSiFao0j3DifjSFSjpEs
3jRmZLrIl2IjJyKiXC8YrRlNDBewrOmsWkmrRAg+21RSUjBJoZxpJoY7RnlEgFLYj/LQZ7uljLOu
SLtleGBxy7wdchnyfcNh3cSZPhz0ebirkHn6oQhG4Gg5UMJA8SzxhbAg/mKFzJxUhJ+HrG7xtpA1
BxTIDJVXUK97Kxs3PnBvr9QQMkPrkGoKLW8TlJCRmkUuG6gFReRlk8pG76rQQuj25dZYYsI5R2Fe
V8jVAcIaPkG69TcoaB50KQ3O5rJBpw7xjWAWd/lMCi+F/+riomPexIneONS2YWeOinHToearGKQL
kE8PvagF+bDSnU0kZql6rvTnwBi2iT7d6XKunuJs1jZ8o9A2RsibmSDfBazIjlYysDFGg5rw42r1
sTJRNQSpcfqsLE8DyLpj7WCHRhCfMJ9Stmmo3E/oy/f2tDzgYdn4I+AatBgyD2cGMsZUzFZWjrRk
WepBHigXIfcOSOCQzLGw91NkjhdN3J7Cw01T+RYVdSPf5Ap9kepHfgfYL9zl2ZA7fqg/9nJ9i5p9
jUfBSaZedlyZ5Ti4o5/R4WppFv7nSDClzVwBhDQCWOlQFX0TgU+k8rSllrpuJJXvmhcm5ZUZ/Ki8
0CVXAZVIAULyMaXUMh4iZQXrjxHUbL0pqDAP7iO4bsPsS1tfGs6r3tp3G2nVnN7SpbpCwqxD8A1Z
bS2gG6wbADOMX+MAM7djpvAoLcCcSbFCTwww53AqcEIWFAXigmIdB6qZRwWXKWrY3uq6/B3sGJgx
KTZ/jhx/Bd4TY+muX5DHDekgTOD6jMyBmn5GRIiKjAZkiDXQgrNsUc/2gVUlfv3sMzdsyoV/hpDQ
QFKm2I2NguUbowbZMRPGI0YhQpfqniwDozSqsr0KoN3gzoFDrt6rWFOYDDUo05AFNEysGckqX3CM
NDZZieqGo3YA8Vv0inKcFdPwNQXGgvRGpF8PRSR/wNnCCkxb0kBargYl2EkL0UEQtpES3aXG3N8M
qkZCapAvMkvKU6/TMApfDm5otpfWrz7XgSrd6Zqco5gj6kgPw5VvwUY4ZhApW23O36aJ1trjtAsS
uwJLPFULl6sOtpLA2LASp9NOxIVPpJeugUgUBuMpCE2I04OsurPVQe2mNO3NJWykWUN6go5QQhDv
R5SQxJz0kFrU8843ok2pAu5fN/oyRml1/knqQDhkTbj8yIyXzVHjUYWzTg0CNns/CvfrHg/pNlaR
G1tV8SN5UZIjU9LOUB7alE6fCl15loTOvzGxfAKlCKSadHmJE6NDADWS1oWSIsfkBZbkLXKo2Q4n
zdtVaaaVJzy1xcIzkK64rjqAskEZIy6Oynjdd/cSaoohYixULuYlnlBBTRyNSjkG5P93qwSOsmR0
R2k8/h7rqWr/gHFTZF1VFJQiRPQ0Jf1nVCEQML5uXaXbEjLgQC1gZ2BB5HR4LXRT2ZxTVXzLg/qB
OLvH5zngd8wIJbmhmeJYXVVH0E/ToSlQ3ul6MspVj+BZKiZ0bNgUYaI6w0i+nRWMv2GFyS1VWZb5
IXQVmroujXtlIO4y6KK2DoYZMjpS5ACSXMFEg5ncDfz0oE8PSbwrFrpIYonUXUMdZ2/8dQ+jwRpg
4dkgY9F4FjUfpBoZlv+L22T9cpt0FA/IYGsWAmamZP0KvoxbEalqjaWZiAORjRao2y8wvXWTaf23
/9ZdwswJX74DwypehEu1Yt3ohdwyJPW3cbvkq5uwvNF6Vd2R2GF0FyO4TtQEmCDKpdqXp+hxqyXN
EdAJdXv8GWJANVWGynmDzE+QAxzLhKFGWYrJmkJmdzWJgNQsHDm8dYXYLASQUywJ8VNLzNQLh6aJ
j9SqtAd0nmHfkuam+Vok8AhQ2jX1LRi+8/s7J4u/oih1UZFEbbl5ss5o/iuaWGV9KWtx1m9V8KhA
DKdrfdmULBavZ50hA1qBuFlPFIbxZDWEi7pgNId100pJ+/Hfuqv+/URqzuQ3yFG7ElTvD19xUKVQ
KnBnWQ+pf/cb/767/gfYTHPHImucdXfdzMtFmngnUho/aPil6E4UjNFx3aQq9RNEXplSF078uAg0
f998PybdNDL00fWUFKcQAySgJ4rY3NErhBuULAxXWlRf1t0IDUoDMHR6yBQkGtdj68ZqM3M/SuUz
6ju2HpMvTxuBVk+VTjp1DWgY8lYwH3ArqDzBigLKCie/QRRBqyEPKTAfV4vh9dDqM7xu6holcCOR
Hn85HqLW/WFHLEuYHKLkCZ7j78fWt67vmOOaOJIMsrdKEocgxw+qlQLC68DWjwsEez22nv2+Cx0L
2va6//HvL+fX3XWTzSgdr/99XKcain0qpg7rwPjKxAN0yW7UsyvCB3AoMFIoWzaTTALKXf8N5AUd
lFI775f3fH+NvOiTf9+FlbnvNdKqQb241Sz6CB0lrhPCXtR0fRGB0GXXYLhrCH1T0Ic+VNq0mMcT
uZjxJAGDd9CzQxBvOfb9xPfdeDkRanKPZqScHmLBDK/ltL6Wi5xJtw5vckBBzO0pwa3Usi7V1H6p
EojVhzdpsIR7QjTvsM+M9vOizf3hWbr8t+6yeMgRLjRx3dPfGOSr80TCDBwjq8fcQjUA8HAD2nSK
kT9ZNlObshTx23CDUOURSXl1FyCAcVyLXJpF0L4oFKqh6+/06wo0oecHseKm+B+es8WnAZdIFGYW
GPd6jFxYf/P78UL/dULSJQtPds3QJIMQXjPknyckCSsESctYvElpfc4QbnoXbmaEBe8JcIMPjADU
Zp8VP51+QQysG7Q5EY7MoJvjfST7LqZy386UfQUhCo/EeEMtnJxWouc7FrQgEyZROg9NKZ2R5J9v
RPl+3ZHh518NRehJS3J73TRLBStYUtX/6e4Ac9iOFDp4lTyMpp5+DRVAgTDzFwAeVdawtfRrDLq+
bcoQpG+LFuB6CM3zb8cVYG1kfanpZKV+oy+KfSu1jPSQDPmDpFvAmkI7pqiyZIUG5mNe1sVWlfKv
n2Ia8PvnofyT56GqAJRMQ1VMQoRfnsektjHVGU3bRgSb15lpyrfBAHEwQUclBXNzux4KEQc65lr9
+P1QXPjSLhpBTibLmxrRQHiCyJ/ZnTJlvyAU1qqlT4vbj3NzkPMsGfGq5kSVqWPnxuhe241KuPjD
KWboZoMVw7jVsiH2KuSaqN0jTmmHixecVVve7++AuhArfqTD0CJ1pFtkSbF0xTKlX+6AlTBxiWat
bnPEOuv0TexxFVg3lZomi2Xi9G1/PWgkIWYRYLNsk9XFhhpACChOTC+AHI0tuHT049bdqBD2yKFj
C0Y8LfoU2xdnwiKIKGVm69ZcD+jjAFk72CwrQkDVNc6F64kfXrMe/OG8n1k+4ne56bVKHm0rEGtb
NWuHpzRLIL6EyiVVZe1onP+LW7Xcil9uFXplkiqB3xNldWUWvb7cQRFq/vqH9L98bUokq9e1LTNk
vGfll94jJYFDtJi+BWEtFUhoc2M6DQprnNdAJHLKk+irEPMjAMAUZwgEvAY6r/BpXogDCepySrRW
qkD81UtslMfAHUfMEegb2rW5bJQp1ggq4mt5ZL3ZjAD5W61YQFDLWek2jMz5h1cuV7Bw1NYI2W/y
NL6EYazvw2xIMVDm0LqRgC3Yv7875hJL/3h3DFkSyTfIhiXiKou96s9DW9mCU+4DHxx4m8fe94l5
nWwn9p1QIOHOcwtm/MqZz9fXhGGYUW3on8RYA3ZuQPgNpmfM40C7xHP/gCktyrJR3JzWXQ1gmKuG
ZbZdd0upNhHDAMW77krlNF8vF4Kk2D+sh9rgZb0YfJF/frE0Hn68GBJy3y6GLdh8TVX1dr3OiEfw
Uq71271MDTcyo+YhQix/O1isJsaqbx5EsQMcWEmPSaUPgCWm60LT6/v1pV1jJnZSV7hyLy8NYojE
kxwAiV0ulEHZAtS34KWXs2qPyHg1yNuPC+WytdNlKz+vrzVL0LlhOkr7dXceJ3zjxc53111J6JFw
gP/0cSVFMOR7KuDrOZGa8/b3T936dfhg5DAMSVFFQ4FKJyq/PPXl44xxDCrsmHJ0kU0AJ+smXsDT
jRA9tSwNyFGBOQasmQDuxR3+rgQGe1000CZoTOgr6W1x6UOfpXUdfzYxFztAftWdXJh3FrrAuoyw
O+Bl/MZXEMP6X683VHVxqJBj0HiJn96Dl+hv1g2aP8MN5UzVyaUUBfzlBGFnf1Mvm7YpXyOjciNY
qftqsb+qaVbXQ6UeLNJ/SFBzqJSLiOBbjbfGcgybpPwqEiwUTYzhlIhUlNUFIPp9twI26HZxWTrV
Qv/94OsJUILXXWn5T2ye2rnacsdi1qBV+WnqNeDRUlO6bTnfY9hSnPqiUq/BHbGaaP36kQVhDXiK
nGA6YvlVqf0joOLtIsX+RLLH3HSUh7ZNjZtZnwNbNBa3Y2vZmHlIksqsEDmOBnwSIzA8diTjOj9b
eUvCAFmdA+4+3zZ5BMB9bRz/9jr+7+Brcf7o/M1//Dv7r0U5IdUPlODn3f+4il5rUPnv7b8vb/v7
y/6vXvVQZPz9eqGfrsvHf/t67kv78tOOl1PFn267r/V097Xp0nb9DvyQ5ZX/3ZN/+bpe5WEqv/71
j9eiy9vlakFU5H98O7WQTDFA/6EbLdf/dvL6JeN9V0X+8lr8wxu+vjTtX/8w/lQ1STEthOY0ZmPL
5FLD129nRHWJGlFRJIoEMfDHX1jzteFf/1CVPw1dUTRLRKtPBi7KCr8pAAZ/nJKh+WGWyZQl8sY/
/vbDf3qC35/oXxARPhdR3jKrydrPkyArXNazmGlqpAosxntrIXL+MAmOgjnFcTn1NrQXJI1zJBxN
rHJ9t9ZHt79HYGYCLor/crXNBvzXroGZ2AgKI2vRGVs9eJTFdzlAdboAyuMp3W1fvgTplVF/BiGu
NveJfivpSGfusWyH0D9WJWHhBcMp7TUnAWfu5XifvlrjMda8OHEaaZdMpRveU+O9pQZIFRdwbY4m
pCNL5BYuhnGIqfsSvyrzPq43rXldgHwTTa8jm7vUTbx6CvAkOHYqlUh8FfFlAPHe2cl8pZduwjsr
7yjIzDBfI7Q50FTXDUfCrJDURPYspKzbHgLlKR022udcOES3MNcRHxMnW3uEh4paiIQCdIB7JJVw
aNZKhTPAJYyJgbfpk6kdYWcNL8U2OsHYePfvB4Y61DNMOw+3Vr1HKj3eqc/ddIK7GG6A+7vE24U9
djCM3GJ7B+3erh0D9l1x0t+BCUqgpfJraSB7b5fQIu2ANISHxuWOUOMey05Ejl4AR+wDYs2b8iju
IKeYwo4iZb8tcamySUtpeFxD2xZLGyCLCs6Qgoh11fN9YCnWF+OLnhKRPGkwJtJ73z8P7V0kP6ja
EbYh9nTQ4lvoh4mjfsE1SBPs1EPXIIqB49kS3r0d1EOwRVv4F0JvZ0ua2sU3RGJt+kLSfYLal5yw
d8jna9n3On2jZA52KtMhrfdAnxoZESi3RcN2kfDGbs/R7ss39R1Fcuk1u0Ls8UzR+NSrN4BISTyp
wVezafJF2fbWLyhPx42qQeZTPk3dIexcbY7frbIZMKTPPpKQ/9Io+M9Hrp8GxP/eQLn9WixjSPM/
YRBcsrH/9rex5h8GwVP09TVsv+ZN+zX6efBc3vcxFlp/6oSSjIWaqBNkmDqDzcdYaP3J8EeqUlVl
g3q9rBCX/G0sNP6UYZKrADN0k3B9WWP/bSw0/iRRZxLiSrKoixDN/5Wx0Po594dbqL7oB5gqYzRZ
ZsoFPw+FnThYugjBAcRkVrudTmaqM5QNzGrHKvLb3gSnDTmY+jAiPViGBG6mZTLcavzggC+PXjMW
khvLjjl7RkgfmBAKiQeGD7E0rL3CIAAWyY1iQicYieJmZjGJtyby423wJUrzndUBGIOUSAOPwNdi
IpPp2o21KAAn2ESTjD31CFZiqaHtAmtWUBbSD4BCHkdNTuy4TzSk+MdDUlIDnTVQT1UuHnEtMHaB
BqCwaTYRNijYA6PVweIcqCXdVGhVkxRLb94FWfFOCLyREM3E5KE5qzlDzpilvtPARXBaXx32XS98
qVLxQTPa6C6RjX0ZU67QDQ25JS1fxifgYgnQKzNVYfpBbQgTHX+nYjxbB0EoGJrEAWdJaaETKHG0
LQRQCFYHatyfsdQSYl+0S2GHdswpgtZzNYHhToNR+sj1/v9+/F8EM5b4u268jb7ULwvc4sdwZnnL
Rw8WtD8VBaUcy2CFAAPQIPz41oWXU7qukH7QdGRjRUOk/3zrw4r+p0RHRYTUVFhX0NP/3oeXU+Cb
6HhEWTr4GOlf6sPKz51Y0w0F2Iq4fEFdU2XKRD93YijhYayVxbskAQCd9+VDdid9blHwwOoaDQBX
994grxzQOz5hEUxH3FL23hlH6zh91U79W7svz811/pDuhZv0LX4DqbBLH/CuN16HT61vVy+NhzTW
nkWlZ+2wud3jROxZx3nfv6FrZcg27t6H1K1uq4P+goPCe7QrrrST/IL1O2r3lHzkT1SoTs1B2FAD
usF/a5O7YD32ySf5tjwNnn8b75VNcYf/gZeeJ6+6rUO7QKnsIfMgF6HbskFW+Ha44ATImeZ2PqEG
cuo+tfvqTrhRXuUDJOzNsG1P+hYSxKba+m67SzzxABfa0d/jc3HgW14rR2Pnf8ruBARoXs13DOGh
HWADFkDHhc5sMxSmjWseqoPPh7Z2fWNttJ14Ccab6lBa5y/dVXTIuGxwjezfwbqZPnELT/yGd5zs
N/hL2NFBd0BrHvMbyuw2zlv3/oO8h1LnhE7jPGSO4YGdPokH5RS6vSNuwmvzAQumTeKhYeW2drYd
vub+psbl5zP66gdpY20Ej/r0lX9bw7cTjv6zsUu2Kr7B7ngbImJK5LTBuAgABA65AGREVgu7Lryq
QEd9QfNRAeN+BADosCLdjGggw745TVjHOuYT7pu5C2Bn0G3tM9HkLrotj9UWzdR4j0iTqzsxvwtB
SG5LvA/3VLB3xTY4og/10Dxjb39lnvmERwtxXFv0wj1ho8ltT7bRVneNO2VXweN8Q7dAeEyOVK23
5vt0Vbd2/2jdQZZ5VI7tPeK9ui2F2xmjbZFJwcF5VNiJ1wDcPdEtt50jbboX8zAdMNJwLd3LjtKN
cE/77DFuyxEq2BkbyS6ueL8bOfjBb/Qjg7S4wSQz2oKJf2pslIpu+zOcXEyclGtuWpY7ujvuws4G
2S4h37xBfFLINlT7iLw2FDEyO/tCLcqttmhyxE5wdc4cW3WKu3gz2+kGm9W3TfsAAkj/RJk9iK8G
slqH5wIvGdv08F5zGk/2YJ5CCtxWz9nVfMw3LRJqdoD6H5d4i2lGGNXuR2iv0o2O0WySnxJnDGyI
WZL+uYPObLXvggxO1XrHEUhj6gG0puxG5aq1z6/NxsDn1st3lau6fgOPyFEu/e10r13QoUHmoQQY
KDoYAaQYM6VO89q5oT1eUg+Mx64uPGgzE4qgvYOIhQbYGP9phQA2zs/Si9C84f4B4SpKIZUoiisI
dnQWPw/6LkG4Ot77sstKSnwypfsOqxYRfdGX4Knw3QbeRnMjkKUzuw3iJ7En4jdlDzfp5PqIrRMV
XGKclWQJSXb0bpxW+Bq4eWCX83Okil62uKa5Af4bjx2wx7tIRZHlaHnmSfDmI1YwKASMZwCt+ZeB
76TvDGgZi+A6Ggd28zQ6iHN7IJoc0w0kVw+PirSzZg9/L24oBVcyC5TapkxDce2ZZL+ErhE+QP6r
H6UbZaMgwL3LwjMyvm1/kL3kk85rntSjIV/llwpDvMfuMZpRbEc/dlcO6CHZw1a8qk3deTZ0kuh2
8ykJN7r+qU02lvjYBHaxG7hDrbNY8WDuiFrB5w6zrRktFSfZT9YLzNnpXsHdajfcD/fGJ54J9hLO
eN3egZpuSoDgdn1obxP33thLoABs1omFSfr6LUQGyLoNBHd4bB7FW1Gz+40oI9m1ie122wnOTunc
/CKczbtm92a5UM8A1gH7LNENfDGuRAFpmM/VTZewtNpo/nAlBXf5RrnpsPrV7PzZ6C4d8OWoMpC8
iBeHL2d8RW4TszwbJdt95KYOz/Ru8LAj9yfHuIIElNjhA9f5nDohxEyEa4YNyyYCsPCAC1Z5JVtX
+heo13bkxl5vYXS7p9uhQ+3k+qMS4U2zrfTekypvoQBEtom2ieoyPNA6AI8Jn6CdZU8Wvs8AE7Kr
6LOYf5Zu6vZZCvZgmLvg1LwrLXKZ5atWX6wbLTl2yHCcVHHrQna0oxutoxblXHrPG16zxtNRd5Ac
jOwrW30M5rf+SkpbuyxlFy576FEXMR3GRoqw9gJ03CacuO02LfK8U5/odhSJZwZ8mJGvSAvMJiy1
SN3oSfaIBM1wlWNYfe/HjlDaVu9h083K+9DtB5eU2xfsO68hwGCfe1WRFsht+Qub9io9TCf/RnMy
t/rCenbPR/FQS0f30hMp2YYAcodqHoOz+hzuuy+I5A3H7otyHnbqUVNtos6RSPVcnEwEMT8P2lna
IW/kgpy3JbymsLoat/xD+VzcAUbzcR4WQE6ThmidMnJA7hlom5mekSADsI8jLIndrti12uMgO8Fb
h7gS0EvHEFDNPjAgJOOGBN8hPNDIaM39FchpjarCLnJfzB3i7lKx0c3NgN97exaLQzo4iIe9ifis
qx/Z3f/XIe//oEXpEkj+52vSzUtdfP3Lvklf8rfmx4B2edu3gFb/U9YIWAk/WZvqpMCIWj/WpILx
p25Bl4L4TfZONiSVWPdbQKvLfyqWZHBSZmVDPPt9UapLyylTNxc5LpGt+q8EtDof/0MZRiN5SMFd
V/mOpqUYlrlgfX7Izy3oOV3HhstBT160Q6m1mxm5xyRoH4VCQwhQDiy7Q5deMdpbNMBMiMBAp1XE
CYpSJtbwcU4RBspQ2gRMJ8PzzsyLjalFpH3wXoBGUkI8tREweonHylvdnQMV2nw11aA/y3Gjql3s
9CbrVR3fJohbVfd1UsvbqUneQxTXjJF5hOT1laDwNsWozhTtTKShmFpq68GqR5GyPpoGEaR1yPzP
IwiDTFQfYVLucd5CiJ+RDS0C19AGwqUYpooRPrUi078f5M8Sc5I06Ym7XC2aXpWmvvqhWXxLi/6U
Bl3Lot+rXettpuRiGibmCuQlfq12YayrpIB8FAcNmBREbHpSzCHZ+CVTja8v4oh+SdYNxXwlBG1j
zEjOVfm76isIOqvWw3IvYoubGwERtUkXHMRKfswt7qwQQUONJU8azAejElDUwLZxCttNYIEZAwB5
abLsFC7v6yLszWsrceYM2MyM65Vbmzd1BV98QHDF1hCcR1w1g+HHtyyF9DWdH3XfeOir8D3ufdRr
jItkbuHwEOCRB5uL9jPJhYtfmalTz0npRUKKtH1+SbRzJ8LfaOKZZO7IEGwpADEmoAZosm8kLRhc
aRbJQIRSRjIgmje5L1zX2CMwk6BppD3XRXbOEPli1WC+IFbmBUlogarnh6jwysloZkeYdNNWbl0N
8Fg4mp+SkihHsMyHuuPBznhhLf+oOYnnoYLtQRy4V0Z92DUmMUXXRXYa81tIRiO0rHVbKUdrR1HT
Z9lcNPaH+eBXMP80vjsiuE+DZj53RXBVyMVNN+RnjXsTNsJXJTcfcgQA5BH7n4H2SItADgDxCUcE
IIjQEvcHGXpPVbT98uJGyK/hGzCtc+M3fWEQD7PYCKPz2qukMHuuzHAbC+Nr0BAb6vG7WPkPRWmp
jl4LWEpZHXlaePNmpDuTGrzrPc/W0vmw3MItRMAnDSmuEtOwzdKu87o4gwfqHamlQ+s96ZrhizYB
NJwiizqxKe1mtXjXGxgziRi8T3mxmN9c6uXXdAkjgTWRwa4fGwXUoxGQmy/BlyT+XdYkzxECwK4J
YZfF+WwLqC06QhF9njTpygLDgQ5t9F5JyanTBHdMorteDD8L/j2KpLgoZ+L78gOEyEKMIx7QjAjE
974WYUECuhF9ER3KJnivylkAJdLdpyjSGyhTksVSiw22JkfYCbI3aeM5ySAKaHzjRIBr0vXDFdow
92vb72VujVItigHFZoIuYobSy/rrRi15/n1/N0lg/DKqakB2RBX5UCC/lvJLlkAVhLaJukJ2miTe
G8NILT/IXyxkFuxZUC5jIZ+MSD8nISlqUdzJAyCreCSTH+ULwRiKKWZcL+CvHdy/BRuHWfzAfIoM
xdwdKe/daXeiTD/Amnw/weYIDfFUAzt0415ZqqWekkioN0tfW5WPFGvzvLwKFNgeMjUpxVQivo+e
NMt/zazQG/ABgG9JJdvqsxvUhZRZ33bQjLAKOGUtOLsyewmFrkNaRHdjE5eqJHvJoYwBJP9qCNJl
TuUHOawglQHNm1qWXPBJBFsYc/L3/c6n1dlIT32qqOHOmOraIb9v5nsJwIEAOkT75WPkwUfRtXnD
iZYahYEwhqSPb1AQWUU2y6/X+87+/aMCfflPnpVikFgCySox1y3nf5gBuW2YqkUsz4JSvlj8ruU2
tYJ0Kn1wT4Z5GcJ01yEHlaotgLE421TNLOOfMl0hgfWwvNqaeUijkmAflIZ7C01Yo5YhXufUMQz5
MqOLoEniV3zLXwDMeZA3XoKcW95HID7HhLsF/9ZDdfW2SaoXvCYvssVp6BJoOuVfRiQC7UJgLC9e
JA1yGGJl96jOvxg6xQrJyF5aBVJ0bTylOm0I+FO+KDUKrAAyJxgtGD8sEWWmO8PnBpL9xqFQ3WO3
DZzYn2QbewG0gFq7MPqzRMgqm/zS9cwcFbda3pxnRT4V+L14bRywhlzouXoNXcXiNwcJ7hoZtjcB
rRA1WYz7BCewUA7CHEdTcZ4UQl7WDfpZRuAaVxb8P4zt3BDC68svEJGAcPyYZWLQJJuwujQBKLV0
jlAUTkqQnjSEXJO/GANNPsZbEToyYkmy5Se7OZQZ/LvOS8rkCfWL6983D4MY7B96MkRJSwLwZKri
2np+aB1iJ0SBAGvcUQwm6Dw6VZp5zgbzPM/cI70rvpgw030RnYI2yOE8VONm7XSoiVEwszsc6G1d
li4pA0CRiAiR0COliF7Yxjwsvbhgj+lponESk+JleWWXU9Yap+xFSPkIRaSNyOo2iFnPJl36Urbq
JZrkS4RJsFIb50IDCieGzTmW0A0QE25WJ/Csly+A3emll8WTgoqybTR04BF+hVMowmYeKm8c+KQW
RZEKt6AWmyO03MxDJn/ifZNTooYN/Wvc5bBcxTbaGzIZgwLvThdew34YEGQH0InaOBeR2PS4ydo5
6j5RLWzWQUCgKDHp3S5kWNMZ8BB8v0itdPn9Q7L+2UMCIylR2lEVQ/oVkD4hLccvqWUn1nuTciI2
M4p03Ur5uTfyl8YoXkqZdtZOKtj7GJEglfYYybB20PLl+dGtlfRlGZmX10sz/mTA1Df4SlRbJWV6
jAbzi5+LCAYQsWioXLs5bwDLewoi4SAGj0Dc7iy/4yTdUs8w5l2fgeAnT0U13i3PahnwgzClQ2p3
pa+dY3iDOqqJfq5tlrtbRLyr0IdLYmkXfHKBoUvqufXz2aYi3U/bqWqvIr3egSpnCFrmlC7ZCT3u
jQwY6BXw7qVpcNm84uQQX0xGM0mjl+fY2+ZJKttlypg9NeQ8GwHxklTFrGZwqoKRxkfijwbePwuq
tZDNezznmhB9QrPAQDB5wk7GYQlxXJ5fk+vnZcA2ipk0alfanSleaua6sWA4B20GWV/uT6mpXepg
KJzbqqcB/v6pq0tl7h/6JrAHVbMo7FGmW3L1P/RNbmAwWIiVspItznNbPItV9tzM5VnNijMLl0uN
yYLTCwXRXHYC9O/p5QWbiAOUgpMPhWUKyzOkgqvFe1okahgRAHCqqr340R5y9juFutIzIlxju/ae
mAX/UZQAt4U4eUF4KMT2BbGiE1p7Z+Z5IjDrLhbtmVimQJ/UTgmjqopvYBbxe14H7+oYE0WTLsXw
JkgA0asmCvtS6BQxfGBDrTH9W8rU4QD9LBTQNcDG0VlY01aHVmAcRFvfjHai6ZOYX+MyufyUjNZW
bkqSf+ltG6gJTeNGaVkNqfsCNy4vlyjELTMJsEfMK/Mh2YkB+QG1LL1q6p5ljTqYpXprxAp5neLY
ALsFnTNPh6LrFhopPIA8NkYwpYeZmYQJ+mJ/B6RARbc6CS5CG7x2wuOoazswezsV1Qx6PXPW1OEz
Xuh5hoo5PyyLU3zd8/GU+xjtYJKm2ZUReMO4hItGjl2WcEGardbyM3EGQ30VPSBLfFojar9nNaHk
eMKX46uQk+UVg8KbRMVRR36KGSq104CO9Y04cwSlFW2VoJmprCTsC7lauyx+KpwvhdD3sLx+MCQi
08IM35WMOHNdV5RZsdN645RMzDSTwEZJi3uhAcMwk6f5P9ydyXLjSLamX+W+ANIwOYZNLzhTEilS
pKQIbmCSIoR5nnGt370/R9QQkZWVadXWi2tdqyxFhAgCcPdzzj+F+k6+NvJNKmWViZscgv/85BTZ
zRqokZ02YoRpINoXmORC9ITDphGUXV87H2JJ6x9QoOywZnsgdJ6yFv9AJ775XnzT0vSTeDSK74RU
iDh41eQ1D379BYh230bZthnDD6XBV8ekJXJDCinyClA6RLcQT3MKJOX73GlPMaKsEZV9YNnb8RNq
I7mp+AGvUovaflyH9fgVV/Y9AvPHqEo/LcI0ab81KMfRE30YwzbZyquBdogb3pTJwB7aUCyHjo9L
ygNxHep3K1JynMulFzbR4hxQPVmlWHHgVL0weuuWpOmtsuyrqWAuyopATfnQc4KNoXLIwm8lvZ3F
XVPMBGMNH6WUso7aCFOI9hMN2ifmgirz7S9Rk74GJC3O70M4+RtRaPTPZMnZ/nRqnfTWy7o+tGlq
5KMx+vSl1OGsiIAsz8rtcYq20SUoLORQ3Pumf8t44mHuW+AN4qlvo9em4jv38mE3JLwno/ZFtjTz
+yZb7yHKL8OIRY38a7J3G40S1RMjQieHOhnekpokSM256gl3RuADlTE/R6ClOGtHziaEx2OtyuAJ
rthyCGuVepe7OckmuileIA7oqz71OcSt967WPg2v3uHRjw1KSv8qdxfywJCO0n8HWDpkIxb+o/zS
oNlFaN0byKeAoDaKEb/krnvNiR2uaPnnLWKy4wmnoexGmBTvk4VLrG1R8HOoDUZ7CW0kg/jP4rPM
QDgZwweh0WTPzWQcxpcG0hjP1b2SzXVzUu6AEvHnRg5WNn4Udf2idflJyVVmQPZr7mMgUn+RH4dK
6NTbiCwd+Ae0zVc/0xa+P5YLfMjFsuIZ9/xqVL/aItexqUH1u4s8OlYF4QU+jTCf/JYlpiqnSPT4
vMj/0/DjhDXMwvh0RuVaIVLUyAMDdoHs7MH86mzlImdAJW1/6ZS71Bqf56/v8pbbA2eRauChG0Mt
ahvyOXnNBk7jZSmfbjUFn3IiFKtMWtrw0TUz8MzxKU558RONmUk6reqSfRB/5VsR5idomScx3pmY
m9YuGgCDCBaYt3XH2KkUK/nGytdSqbKTEyafRKA4C6Z76ArhXtYFn8Tv4C3G6+eEFfSzHOI0WhDC
31dfu1LEK01BF8Uc6BToydtQkAQdE8S50jvlU1jYhclL1Q0Of78DPlo08upqOXlxQnsXgCspeaOv
vw1mSB+PkcvKSZyjNfHYc4Xu2zDSYRXY66Sh4ptUbpJTqR8YZxx67HXW4cpwyeomXGDlmlV235AN
Ykl54sgjRfWL1wwvR25h/l8cIuJq5r0j1OJb32qcGYW5c3VuL+nbV/lOjpwR8o2pM1JUBCaywBGK
G9/0d9EXABzsFPND1pFzLTzL3/x5zaD/UbPnCqrEWYBHf/5ryZARhe5NaqMvO9fjDFdxlig7wKl4
HedAb26xmY/ukZGA2se3NC1DyIDZVvQ4psyLcqbTeu1L5cfp0hUN6ntohHLcI4wpon1lfoEodAHH
eQwYNf7FF1B/FV/KSaJAvUSlazvQINAG/foNsMo2M7eiXVV1aP8RSBdEtQ1Jcc9mQ50rkw6VpN4M
cXUth/Ok0WOIiV7Qx/V7gaszr5YcNMhqFGvodamUK1mJIpI4eepb1KqIaMhHWhCdEa+NabjKgjIB
qll2EfgH3TLLGGiMBYfJJHXFpKFl5iU9GQNOUO1xUseD9JQA7iAxzbQoCOdGJqNelPOZUjRngXYT
GwiTuGRs3n16bo0qde6EZT8d6nwt3P39RRQCtBqs+kE3nuNGe/HiYenihrCZCir2kEpcRFyEdMHL
O5Pw36a8qE5wQZaDOXCNqcRAwFGD2CKmASgBfRrcm+OQKSA9ElkC+y5RP/1Cu2SkTSh+tSGE6jPZ
JkNrbSeLefGoVF+Am7KFsPRoadtuxBiJy+/J9OTrIYV0ToiwmSsp5rMcD4xed1GMFzl1mWc2mojC
pdZ+Y2XyrSToPLccs2OQsN1FJe9i3vDzIYdtirGL5+j5itghvGCgjxJGh9VQGT1n4qA3TxgT38ub
ZDfNGiuQUxcvO5Id2ATSb3PH0mDo2tnIuZsRB8XWWZsdZWmATTh7ExNfX+xkm9kw0xm1dCN7SPk2
KIPxHPrac9ge/DF7xuyGgKLHmhpnWZDms8i0YqUHCiNlqyEWQesPyTBc8S5o172lfLPia8mDFHr+
FjbxtrbxX+aJ40VL4BEwJxlw8v/3g4M7DGNcjCGY8tDoyo6hi4+FeM1T8ZoI3j0qw3w5ZeLkGtWF
OJNV2XHD6yh5iPPqPM8tFNmteCFvDfrqDMwR2oifP8T08VS7srE2XHYdeue5NR26azcAGmDkxCwB
jq2fJ9+ZjeZY4OUnk6YtnztE2caGQiPWydwOaX7f89olFptvx6Ezr4sIbyez7Jd/vq4NuWx/BQiE
pYIP2CYRjLhu/m5jUo3eZ3wOuU8Oa+ciM4En4OAVMM+OmQd9q7DhAw2GR8MB2pn9wemso493idPq
P2rkvkfsaHX3RU3Nr4cYzMkDM38N4X7DMbbvYl3sIlnbmh2S3iH+NPlLRj9oyxSjfXlqyA2aEGty
pRxz6RjNbnDNmzxA/+L7OlLp8fsvDCVcuJDT4ZmrcoT6U/OWGx2xOwHBc6ks/+LoWxfYG1NWy4LD
1JbH/Tz8rwLv2nHZ9WjusL+8RW34KatrebTKpmryNeh9616/dA5FvyzsSw5meaNGDbMol+iwpDzR
FZzIiX0uGZdLPMQNXbzrVjqKV1/bKpGN5+GdrERnEEgWmmItyvbg+tSbSYrhVUTJ1+ET1k98jKs6
L6JQP3yRPMhu0hDyjgcObjrlU2Klp0B46xjf8wGvwQTrHQJvPDLF6eZAlTEFhvLJeF7vzEPUiEcL
wdOKVsqdm0ZSbN1F9O6bCl0ologzqpagc+wi/Tb/Ien2KfsnnRxn66jilMYVy6/FoREshyqB5cBo
phQdR/jAoc8ecwx8yJGyxDFDq19UcbZt/cGBxcI+JoynAVPvVVoVSD9gEmQUiHoYoUsZt/I4nwty
v+XjasyuCIZkJpwT+8LMHnMcyOeutUqxU5l7tZSufWmiVutHfIs9JfysGdZhyFivBxspWq13VLeT
jVGTy6iGmhoQyV2UBmhY7vMK2EVxQSd0wDTUWbToi5dK6i8FTIaw8ff+CGBm1ThwOLpGWkZxkrWx
bBtcchVHmA5UGH7QHfL0XZ7ksv8WOvwV2qTBpbCYG5kUffR8bROy+pWEiUjqA6TH0uFsEXfNUd6G
27BKMOwsd/gWM+CMgeM0+ahzO4P7BQc3zUz05eIzss5eExIhLOEeLBN2sknE5u42Q2mWycWqUfM1
NdMHJhC0azTKoxudGTztmAj2q6mUHyDLflkDquTlrtIBS8zgw5OgjtX5ZDcrKz9QrnOXPjeg7lMh
inuzNXbyBXAS5X4M82ev5jJzPfrkpT+SuCvXQu1ZO/n2BuigFuRoPqfd7p+/R0vNB8uqvnqOA/FX
dsw8E2PifWLZ2Lb47qdLvR3utKK7iuHB0eyrwbr80SHzV21aOd6SL0w9JgknzSBWVxYn4tJO8nfJ
7jRgv8GmbpnhcU40Nf5bFmYYlVcQAuf3S6sX+8LCmMFnf5K1YsMkp02CR5xCDzgw3sCnToki5yzc
P1l2ErIab+Zq1LEpNjEixUTdNY5JAmSkGsNBz+yPqEEaEfmktcMKbsesIQSo3KpYzSxGecvnLolg
0g1ZX99kOyo/Wom4g3jWMb8l/pT57aCsJUys4jGITxPnKtuk3CkK7BMWddCdLOYivlw0Y1V/ydQW
2hX/OmWDmrumuYNQZOjnSi+ZQHYVe+38aszbsTVU04YNn9s3tuGyjINtKuc2criAdePJLJujF2oE
mkXvnf3uMqtH+4bNS/aQ8Zw9Oe44M/rlX2DGIvG7mKZU3qN+7FG86DdZWTc5rVvOHhqWwaM2JYeE
7sM3ws+YDSsbs/esSC+ETqqLWn2qQhGyGL1wN2PjsqcyeSE4EiUaMTdOWqp/NVvKKXnKIK28nxKS
EirOU3ZwcgKRrEIml7ey9ZxgLZpuO3/bqaKB8eU6NfoLhcB306tYHnxXdaovbvaEAxwLXA5U0OM9
TjqJRZXjH7JGyMjhYuPOq0EpKuKs8NLjdZgfpQjoNaNIve/wI5UbXQ7UMBC5VbA1/Pn5NY+Ufzm+
TPy/YXWA8zmU5L8fObeV/KlBOatmtPFy67Xs8akeyJpivjD1BruvqT2rwQ5DLjep0IkbO2NsN45C
uSMveR4ZyG1PPqYqjR49hK6Dvc7K6hDk8aebJn9x6Io/OnMd2ktk4XgKQEr59cxNATNUPx21ZZCy
zoPkpE3sr6HGNxCaAlBYftiw1zJCQsLq03LTh+EqWRyVbe4sOSC15gmmd62UyV8kbbNusV/RsTGS
Z9A8o5Hn67yZy5/4jrIPFexNCICBatreY5u8LzN7Z5Xpg9yV5vOrwe+DlAocyXUHg4cYTlamPcrl
psTYTtrlY6KD5vqOuMotYG7ObXk1KfQ4JTX2c/c1L7PIsIlIcs6uq3xPXT70z5+6+at8dW6+bEg7
pg31W6ON/B1WiJdVP7U1S73RzWdRrfFeCnFtpFGRkJDnJV/cFImWRUMUUZMxELck4obn2S4PutWM
/UiORuE3G1V2WaN+GS3lQiD9s1IBxqQ9OoUIJuzcDygSNpVIgwUuNvdMEl6QOBEF6JTE3yRuELbg
tvVQ53Bxul2pjYAXsf4MAqkvcrTOeCCOiD2plJ2a4vfP74jxL+2oKWDlw0LS0B/SnMpX7qcyburb
KrSVTlt63pgQm7YlVYItVs8fMIxgvoVhJcfS1YtH2C64OxX2cP4xz5WjMW3MdkwICVpgxOdXeJV5
pJGZNmkZ1k6V5+AYsrU4aFMmKCTIoQE3jxxGM0+g9wUSN/NSNd1xCiEBt7ICDBKKlH6BiWayJPxF
kjLAj0GP/uJl0P5lliC3AL4x14NaUp1flp++eqhWQstHV106ffSuKeUVDJTBDpHErUnaK0VRZwO9
CPdUt8M26YKn2OdMwAYxxJk92PjwcP/8aWhSOfFrVc01SU8mFRDKtRkd/vo4opZD02kTbRl26c2N
84f5jJETdccYll1Nlywnq5KAlHKUzmXePKceLP/R9Z+6ovmCJdrClmPWfLSuxlieQrihXW8+yImI
HHZOuvWYOw+Tw+aRGQyDSiXZ6tgxrn9Uy0n4qZFg5mfEy01Q1LG14vl68oHLfz46yG6t97kIm6uY
mdjU4SrCJHblFcpV1k4NPYcrB45y85E/cDADA5RusgViPI5WWb5ZcJmSnBM6NL1rg7v0UkZbuYp9
THtGWYjwb0OaPQwtESQVfazsixDwv4FcMLJgj5ZfSdZb8w4VhmTlgROazC7nketcxrSZ3GqMWl/P
HznjKbIKq3NClEw0gpS3qmbepg4pEotg0cmptGJBmnXUt5k6lCjNacrdrxJs8AkggplDuyWiMyXS
YyaxIs3tv0awWbCP557m2r2vcMxB/I704Etb4YbZecvMHXYiRjZVk5sUevCagR3kg5qHlxmlpaSy
RGNyIlpj72coYuUYDaMknvhg3CxrBwS60/AfQywaruaZqg7lr8U3ZFFIRAM4UY548QOlJMj75NPw
80+BtjKgB2jw7G4V/Mtgfs0vTSCBh8QIXsagvpfj/DhmjlLHB19NPzO9f9JR48tlrMs5q6kmWwRf
x4IZtYR75gpnNOLvsHZ/DKvRsi1Tz4XQ26TcKGQSAd0KdrpLRY3eiNKAnT/XtvI8KT2POPueKEof
/8CJ6dbcwKaTfiM5lMRJ2Rtpki1WjgmExH0X/I0GZ9MP4B9Jw0FOOGy0v4CjkSr96yqUYmdNNywU
h5r2uxkdk9LENBmKL+U+GEXiR1PPx8sqXTYnsg2Q2At+eULp7wQgia5Y/LdxTYLsYUziU8B7MmQZ
HKEM64Dos23eSkjngsHzIKf3ckmVGvAfTsuVBI4kaCHHyXKtSGBKNskFoYrTQsKhEmMyNWQ3Q1Qt
B+xKkC6cA69S51/UrJOo+C7fnB6cqp0ucnBrGcGnBE7lFTi1foXRKbfTed1mLFTWtvx1nz/6bit4
bytSmgNL51FL3mJAXOXK6+LVGDC1rtERrpHcv2HeA8oFPOQRabBwIagXDb4NUNQE4LjkLHYMcub/
8MdHjP6/jmF1M5kBLItBTgaym3yLUxOCnk8Tq4313dw6y17FC2PgIVuZX/Ri7oEpSGKYDa5X4rLL
xjE/eUxIsdgrLi4Q9QJjY2f18p0JMOW7xAlkvy+XuGMg1mLvHBMoViNxCZIr2OfRTW5OPobXAt7l
vEnJp9ZmDEJDGyn7oSzbq2aFu2RKzp096mvZLSm8gPMbgfJ+x0t90dpuRd9wVfvix12dW8t5SxzD
Ap5VjPbaTW520VMbRZe4ljuWBOHwzLjrsjgkzwysVZa3QXyM8YSsK+cYsVRlMT1vximIpmESJSVL
KCZndC7x3k8Yy1+A60BaQCZkj6yn0ZuDEEX2yi6g1gwlahJKtIPkwsIjgQDIQrZe8svrDjqAinEo
X8WzO85oSfK1VPPRNNjFZNtuO/4N1jN/dI9Z56PisjX+AKNLpissjMyHTNq0S3nvIkUCEmxr3Cd5
7My0Y23UHsMcyPNvnEi++AwvyEYyipTvWicY8ZYLr5R4IO+FXBOd6j1V7kWWrfLipgb4LGNTxSHm
nqHwiwM8I5eIASXRwn0OM+KPglzspSQPYLacFeNDZfqXmTAc1ynCd6arSN35Son8XggX8XW//9Hi
6owOSj9RnuRF9439XFUYvufiq+moNzzrAVik9aMIgdty80lOGVQSkFP1459FkO2gvfOUjx8zEOHb
C5fkieQhceUrL++rSNYaLIvN3HXBCHsYfBYAEdRQrWeaNSa2h8ZUtj8QQ/AUibfETnI2q24dkqcK
EE/RTm2liqWA3jo5yn1JTpkctsxvlAaYPtF5SGBWIliNPPVm5LJBYosR2b4gVXOGgWWTLNkRXmu0
DKHKtSQnzz2dZTRnh/ET9r2yIeKJSJhI/n21oCagop84b/voWnn4GUhCaMRUTCfTdQZD5wNBvswS
XsS3Ypdl3noepvVMuEBYC6u4yanE3LP7TXSTR20mZ/NjSC4wNlzYvOFvjM6JhlaunDq7mClukN2E
swMxYWnzqFVApQ10YX6p7NvkL44qPhQVZ8heLc8uiVxbQ9bAikdAIfcKeeM8+QrPneY8gmgN/c7Q
+Vczi3vQiy9WeXHMb0yR3rI83vide/9NiBLRkwTpssnYdba70lNSQTXJpO+j7h0DRI4HE24Ea3vI
rGvBL8xHFiD2ykvLYlDGu4F5BFcZZsRw9VgsMMVYNq6XLZueLVbOIiI7YO0453RmhEuIlpiBbwPK
lYJfKU/2muJI3suY1Yej3FVTnN1cff6/ln/8f+dcgMmXqxq2JeC+qAZGA9Jp5d+rRv77aX1ZP72s
V//7v14xavleZf91wQzn7WcByR/+yh+KEkP8hjMtn4eNgWPo+In+XVDCn9j4rCDkoBtR6cfQevxd
IG38Zuoq6g53Nj9AYv1PgbT+G5gD9FdXE1gzmc5/pCeBa/ZL7fOHF/5zQ0j8h1ElacU0LPWwCxA4
CWhWsI5DoZ57x3gtXNofV0+fRaLgMty9wAVatb62r6GK3qkG6kB2SWbm4th25EXAvG/d+hiXNQQE
Z/Dgc+GTkI6WtyDUU992g/Xq66EGIbcoBCcMCeBROH3ihxsuyrCrLlOt4r6deP0iQ1ygJulTX9gF
KsjAOxNXFnOq5eY+1qrjMDRHovtIw81fxj5b9a4bIHJ0Q6xHu7wqnyo9sDhJEFmHbTigg0Ckh8fB
gHdqtMkZ3lRZe6hTx9y4XfYaY056MrEgXQoH8E3BfaGuBmMRVOGxLCE3F9ZWJUJxIVBjGfD9l/yL
Y27YR5IdXho3PEfQkBnjHAJcqisxTus0rtsH0TnYNwkDLD8qJkqKqGVM4m49z0pXQQ2d2CjST0z0
vCUVmQZBSn9I2+lhnNQB8TGfnHZOu+hV9Tte0G81CUErRjUKf6aAyA6VIG3TCxeWjRgiKQRxAvbo
P2TsI2utG5dBHd/3GoHnYdVflMJ6b3V/Ils0H75Xdfk5ttoCLUC1xAMKuNfP7od+fHIK+yNOTXSt
JmiNZz9m8CHasZpomqxdWJGbBlGMAbXWe/dDGe6siQarhd8A5TexV0ag9ilpKU29T3GfX0QMpDhX
1XabVeyUOB5Hpxa2yTavNfvSa++W5XvXyUtMJD+k2SAcipu1muDFx8jQ5w6SCb0uDJxBkBH1/anO
hb5i5qVtMarNDynR9Cg2PhAs2Ruw/mlDJEVAQOmQ3RsTwhB6v4VNEPimEyIwl3FTbxrjnAO1okHZ
uXZKZHn1VDvAVDY6zQEvHvi0gnJ0SKttpkgFYOA+pVF8ryJf1PVPpTcWBDkhpPC3zTQdE93aR119
KNxwYxnRoaLLagcdEQn0a51GyoGs79BUtQl2iSglW0oUi+NBJSeoNBAAx/F4aW2ckBN9xPUN3A+K
zn++6//bLV2eHf8w8fqfYbaFHO/Pdme5Jf/XAu3Cz9vx/G/+sf3iuOjaKlFCFju9dJL5oeczzN8c
hHrA/UC4Oi4V0FX/vv3qv8E3wTUCAwoNbF2SOv7mMWMg5zP5/VhpMqbEeEv8J3I+plb/sv3y64Ww
LUu3dNgDv2s9B98pKzdwMJ2KovK9aW2xa5tWNxfFVOG8X5uhvw4dv9n6QzBdYOvF+1oNFEb1lrJr
VdJ8u4J4trYcxUHrY+Uh7ye4h7XiHwqwXEEoSEsKW5HozjrxbAPDYKtGmQ2tgV4yLWOUt7ECUtSq
JJITIwMcOfUfsYf9RSdV2GM6kfBaIS+20MyL0ECg6lZkGSZv9B1vY9d+t8bsq5L49+jZ1/WIyL10
DqgUwQCipxq43jCHSxyH35kZYzHj7wYIyJKIGxfOrvWU+6hvn4ciuqqExoD7iId+xP4f8Z1ntaty
Ijsp91/otfZdox660cda0O1oMpQbiz5dBL520zTMsTiH6NyJNOenGO1or45jrnsHqx0iFFaW2WzH
lnpSsNXpUfGG1uq5Na2t7jSMbpyNgFalC0x2kDY8pVnxoE3dE3Ph3aiEj3oSksU+fgmD4SlzmntL
z8nPKpkO1Guvz94TQlGSNCLubCQLK9pF2L4v4tDY6ykKfgadxUL1dJTfnboPLfN7PCE8T+KzOTZb
M/sIjTfH+hIEyqqLnX1iKCs4ETvqmO3U+/u4J1vQiHZTipEApamaWxfeeoibMBi7ZqtG8Xnw3M2U
cdiE1V4NwiMpUzpnnZrBBhHvo2M92FWzDiPvnkO2XIoOM4wRxhtq76mDTtx2G8/EfScynocheMgM
ZYCTEbMJTiBnGA7ZI0GV9i4M0y9OlDwFDuJL6DiE5r0XY81bGd25YbE1nWFP6MedIOVBJyE5jNUv
ZZCuvFA/DyE1bWvuO0Q1IZSY2mxfQqwt6RG26HMe7RQdgkeMpvD3rUS/lRpdv95qD00XErnJACOJ
CTT0ozhaFb2CEVoS3QWN+qxKHSHi3WnR5CFEkyb8GhTqrnWMrVV550SnKbIb7U44JEX1HgjmID4U
zcE6oLsLFPyNesU/Q7eJFwrkhUkoX21DvVZDT8BNeVAUjjt1qCXTcmwWhJXjQ5D4X4SabDpym0eH
TOd8DJaqlW9K2sssYG7HFH7ZtcP3yRPHtLOfUOoeepF+HelmmrC6RiUcojbJv2qZvWnL5NHRyATQ
7FvqDOQVdu7X1hpo/r2zo6LhD+jBfR/Ivq23fpXvPUCnIU6/VRomE4oZQ320/Vtlt4RDVgLqjESp
beA0kUfnNmXKWGVr285hoooAb7ve+GaQG+sOuMXl473mhWe7L8Wid1FJ+RNpX35D2oFb0D0ap9aU
yGlOwuHkMBhwMJiiV3qesvIYT9keK/LdVGSsCwDkUS8QLI3RujIIvJ7i2Dsw2QpWDkvvbBlTfXYD
LdvrGMafW68FVWcLv6s0hJDEpiSPRBST5qdW96LInJ06aNm5NvyOhLNhgniaYbA7BCCswix3fpEl
xsKKrPRINLb9CAsNd6mgfMqJBGKvsh4jj9ciz6yWoLDwzZ+Mu4IosbXVOsrSLCaYmCYnLjkI2ioI
PAP0Md36aYtSq9Kjx8ipm0VfwpuIUnCNvKrOpmmVB7J/P4xce3SpARdhWn1Mdg+HznCYhlo4IFaZ
8dUfsQhUSJfAyPgdHRQB6nbH3hf6EOgiklZV815P1He2sRg6WvNGbDRsM8Vv16niQHd11HNrD/FS
Nfu9YVoHvY1IHXNsHo6bjnc5CbhrVfPfVLe85QOZUY1xn1jjRkmM9zj1L0QO7QLHfxoiJiyBfQ6N
5ks8KeRVUW0uIrtljeOMvxxctV8ZBp6DeTGg/zXZfKlXszvdaHD8CijepygTuy5sntJ02mHx9QDT
+GhG5otF+F5PGCtJR0z3Az34YB8GuneYzLsGtPdG80+4H2vs2Ck4uXQO6ylSFzCNvza+H6/Terqn
DtMmolwK7bU3wMZys9g5vQFxPyCRZwpSMkLH/NEo9GExQsZNqX/XQVGGx9avSumkvVEm62rnSnmo
kMpqLvlYHP0FeG5ckcMsundodeWh7sn3dLMcKuWYB9tGVV5IIoUD4jBFq73p0jsekJzgrcEFWMYt
d0m6tYycdEBf77eVi28+Qolvk1kQZOa69hEos7rvDFILRdZZ+0wT2iZVDZKUmP0sS1p6tEAx7OQI
SUHOffeYOzY5IEc17iwz/FQQYfe+9rW3lWPYqrhSCe0oVOWJrOl4n0z6nfDyY2WHuCGiPeGBxB9l
Pg34ZFQJBBcdZ8V8OFqxxygmQ4U9dJtGt84jBri6O+FGk0ebiMRYwkUJMNLxnajy+LkQaf6NzO6z
42v6fZcG+XM+SnKnW+b3ELHUNVFExrJKZVxxaYX5Bmpw9s2ItPGaVBxrCYtji4hsvMMqYPxsShxj
kIiEZGHX5MeTLURKs57G2trzSvtlIj1gAQfi/2aQ8W9L2p8r2v/1x0aN/wOr3tl49d/PJM54zlY/
V7zz3/9R8QrtNwucBjcKbO+pnX9Uu0Jl2AD1QdWAG7Fp0/9pXqFjueZQgzJQYEAhGET8o9rVzd9M
wjwNh/oU1NTEQP/vjo+nH+yKH4bAf+wuK21qf0I7bQMvRz6F/5m244DGU3H/PGvQizJqLRcbJg/R
BdrpFVhaQL/+xl5PWFPj32md8sU8zdoeIupVKbti9x0JRVG8ZFn4+hJ7T7ySsY6RkIWTtaefuoe/
XfPP1g+avIZ/EkW4RqHirWHhpWsILlhjKPPzNcaTqZFCii+/1CuM464BVaHLdyW7BZLlnuz64yxf
STVwrm6IgDZXf34Nv8ojf1yCLR8SkJSDry/P4+dLMEmZH8JMrValVi9VxZrVKnXH0Fxn3D4PU/OB
SuXPP/V3FBn5sbwVzKLgS1hwBGb53k/4eBGZkTMhol6h1V+lprdxIUe3mbWqBrFyemVD1vYqMMy1
Fw6wnTXwmAG3xxfkjOD7OOjlAFlUeFYVvxJ6ts7Qvg2mcnPc6BDaabOKrOCvnpYpXQR/97xg7uAi
CMcD72IcVn69WROWkA1W2hmO+GV1dYrmIZ5cH+yzVNFHmNYJ9h7xYG6ULUegzmUblcNx8jrcg+lb
XlkQXzs9Et/BJvIE4avQlpU1HeOOxM/Z5zvZTwkJXiTOGXV6yB3xEIX9UaFuj/CGa8X0lMJfVcZ8
W4jwSMYjPEwBHlPskSZsTALEsyTdMKXZUP6rKaiAb+w8V99b1nPTjZtpcJYGCelTvg7saFO4i641
NwOWl01HMUAQIpK/9WQNa6IcMADPH7S+XlpBtrXKaOcp06EejAdMWfZT5RHare4C6vrxE57VJoMl
UOjjURvu8ggJN+mE6K7XIMxrD/thrSUputOXysWvg6fBRWXpmffED24sxDAJXl9u0p/DycNp5LF0
O8zgeqwnqHOC0lpqZX6dtGnvkr9sUNvQazC/UTaF0RCTBkt8CGFIaQZK+Bp8Z7iETboShQUT3ruh
NsGoJ8M+OaRnYtBjalsnJdJRH3Aotfdtr12KScaTBXeEVR1HpAB+KlZKWFwLaEfM495NBlG5nkLA
qSn1xsRLVoh9kMLeKRjOLImTYapeAX+HB6/HYZBTNpK2pTDwp2iQ1jPS/3Rj+zguiq9J7ULz844E
k2/6sF3Xrr7FXvJJqNPSRYqLfHTdeOMu7MWKs3Lpao/6wJiv7jcujmbdPhqNrRaOz6nWrc02fC1L
YzsE3XNQFoemD8mOs1Gv5s1qRsiBLQrmYeGxG+pnhl70OXbz4evR1qmqW5C38WZ0S301dPbK7adz
D6UBS3vGUXQ4FalSFJqJ11x8kGThbOtCOTq6t6k1QaA6zgEUyRVf0EoqIFRLe1Yb90ji7XPN7wqq
5IPkurVd+4/maD3FyXAmiccHLHGOvZq+2lO9jDNjZYSE/EwiPNgW94oCVBE3NWSlqMnKHswDUv9n
KTVOXdydp1PiQdz0CTogBAYGe1l9TwirIlR5g/DMicZ7mAlLq+l3Fp59arwNfGcrqpThZLRM7RaS
BG5xwnDXFgYkLAPEV8T10W00+YMHxNO59psvyBtQJodkTRUZHWrnTR5X+Oih7S7o9oidbmtv4xDO
1or+rNSEUMZwcV111ct2S3sQSbjTrWBPVOBCU2IQ46swyo0T43NQO5sG+7mmHO5KFd7bONJ2BevW
GKGBjyHiSneZp8Peito1uWArA+9vuTVOPdFmI0svac9SMN4OI/5dyUkN+vuyMenQJ4i6UI/CHq+X
U2I/1M2xykMsNAwkdDrc3nHZCKLpwJZGq9+7dXc/Be6mdBNEbNYKifi5Tca9kgz3TFF38vlCpFhm
5LCGIepTkPyyuLORZBaTfcTC/R6a1Z3FALcY81c/weRisOxH+DiryI6XBdZ7zjczt/Ai5NLTlOas
XaOn3shnBBN/EzOjTyinFxNmAwyoj/W2awmQx3jJwYzdG4a9RAobZTva9lrLCbDu23VhT2i1iF0K
Tx4hTlFsbgqWbTO+9MXSyEnXaAHTXe+JTfepzJLPJORRtob5rXfys9YE4yKOupVPlAqe4Lx9vnBe
obtcDIa1agP8qeU1UJwff5/UlucIId33sQrCbwQmpCZWnovRYRgXWLTnfFSmQnwa7kiSINIl3NmF
+BLIvELUWrjyyFhUobwRbIIvXX0quGcrQ/TdShBKjrhiOooh+7Q1BGfl/2HvzJbjRrJs+yv3B5CG
2YHXiEDMHIKTSL7AKFHCPDhm4Ovv8lBlZ0pWXXXrPra1WZlKQ1ICEYD78XP2XruwbrT6jiydby7d
2QnLqJHEd/NiWSssUXIFguDRcBkrAHGO8keMgIFBrFiKLDwh9qe0o4tRErwr0iM2DppvWvYl0c3n
ujMPumiDQe/XUVq+tBpBV1qX39ZkyqBaWI1Ge7GUi2iELC3LFphB/4oXjoU/2nvp+C4JTiO/fCXN
cKeRiLjxahxTs98escF1gbnQCkoToQNXtAWx8tY7eC6Y9U/kY1U5EErjVS+Koz4g5phSSKUjd6/L
WwHHH1Csi18VPsi6jVtnfX31IHt90fKGDxHBQatxfFKik9w+d4XxNAgcH4hhK9OnDVchN5bYNasX
5Z+0Fn8LZ+WRtKRXKUATEmS2knqqNj184FfpfJTVBd+3+YZBSEJYMFbMcf3VHGGqVX+Hc2UOQQmY
l+LdG/L3JvuY8ffnBeqmq3IpVUrwq6jBchKUDO1FlBRrce7sNR0jMy5hpZsIZQo6EbHAnJQ3TdiB
NxnG+zk5KnyWkJLWc37IM/ToSjPWm90EHmRmbcPmWbnMWgqb8ObslBiICM0RJgAfDLGPzNFLYeHt
VLGd1W1bQUSsfmRlMFZtvVZ3qrTgpcbhAlqg494KHuu8MBKwomjfFTaM8KEfPx0s6rZwyvOx/4bB
YE47rZqDvmLcMzBkqgWGfBAZQbTAGofSVayBZD9TYtzl7cLMJNFeTKlk1kX4hbfnq5xQr9EeQ1ZQ
qtyW7IuhwX5r+/nBHdJvAks1nPKUWKeBGEynAAVQfisH0g+nGQGGUmx3Gh+6I1icDQ/DszKzrchq
47S33HipmW3GhM/TNSasmAOBk42ZL9vUktRfNgsw6QYtJpkOHJco+Z4XxuYGtXxksNJrbvVezqm2
sn25Rl/8aRD3frVx9A1/qTITqft3FXO4/vJceuVbW3Q0rQxrXSYCnMC0b93sgfzkTx9ZOvo0JAdh
AXuUyNlY4PQR02sfxxtnMvcI+17LCCpja7ufdj3c1216KMmuWOz4Sbf5AKlLtsIdk93kRzda+ENO
mPKV9KQo/MeEdydi3neVR12N+x4GnWbSLo1r/6h7xDSpkHwK8tkywz0vHlnRGEWUWqRKUX0QlYDF
gRhVcGNFmZNLDi0yZ7FzmwajoyD3iiae0qjOfQyxlbJ6kw/uNp3K46C5BEun7PVxQXL6MsMHW+Sa
TG57TVr4wv5Y8TBmZrB43m0eDRGVGbGwg5Pgfx5OjpV8jDXg1jFsttLmCmpGFYRcPohx/DDs54z+
4vX9VG4dDvkrHRlNZvMEaJMNFdq19sXAr0p1ELreBnoXHNnU0zyMzBGi8kGp4uhqMy4LuW/SsA71
1D0qtdNoZD8q5T3Aziuq8XRVCvW4jniUAECA3CjcdN4p1X03fqLyLjeykVR1jfM4iAuyuHgD2iQ8
muI86AYvV3q6+pgY+wPuzVhRDGjPNUxB/GXtzu3lyZJRoBPdupYa5b1bTk9g6+yU7cvNkWmYTSrX
w1BjdqiyoKl4riPyc9GoWg9+a4PDjjE8aSbODMy0Y2evvIEgb8W9C5Vp2qpTd82h4AgNsKp6MzDx
lO7oGG+IGFDnovwHgtavKtyrtHg2FvX6hJirWG8/fKNd1i4FuvSxmlxfNGusIJggHmUKeG8M+fOs
nO9LA4jRF/59skwZhavQ6CEbJ+7QI41gkCMDoWmVUlwq9b1yJVQFc5U2lOA4sP5cJWFpBegj0QNX
vcajYx3nufkqlazKMhyQ/CQYkVPNZosYNLTRwSm1ol5CsiDiEM+5Xt6HHppPTqgAGjmnkGiLfpsx
W06xrGaes3r4k5BiX7+9dj19MM+I6vEqKf6BWUMdh2Sx0jUuVtxrGo9Ow8abxtq3yp5uhsE7jtrR
ds29EYbflSDpKsc1RnjSHICmEqWBp/Q2Vy7ILC847ei00ptaZgR4BlM8Nvi7Pud3S9ReZureT1RZ
yjyjGyMvbcQXJ2G24o6/a1pyVgyMbhJPFbLFskCark4Pujl9XG3xytXVNGxXKMuf26a/HQGcE+60
winoYUXO77WCfQUJop5+NS06Bbw2ec1v++iRslAe9HwMcuE+6TEblSIS2EzQV0Z2uOIdMta2qwfC
FcNnU04sQiwz9Noo8Od4O1UtP+FEEBTotZUHZSBgUMcz3MfRjYkCS2e74iwgz1rOVTo8Kgo2wouP
jFs5rBTvogi7oJXJy/X5yFulj2JZp4+0r80Y5gQiW8UuVC8n5du7lOGdelmv5ijRPNdRe1un6IOx
oV5VSuqrLT95JOe6ddN39Sl1aNVRGKIA5ajSQM9ojJvE/1omELvjnzdYScGUslytDtlsMW2gpGfl
j1L8j5WKqiHLbDV9TSoYA1dfwpUTWYE1TWNuF6wdkJewg+b2zi/iy/UOg01lRxqKQ6mDkZhbtufs
w2SB25h68p6EuFZHkrbD/Pm63F6/RtRgjwkcvz7ryp0Fx+I+4/5aJbdGvT/o1HOPtaHptac+xFKq
aAjKh0UDpF39aZ7C4vGOUoRaiM+FxKRppWm0BeStG7tfrzhDpf1WjIurvaqU72jDWbzDY2/VYIz7
+o5vjE5Xmb+EpXYq6TQkJYarsP8oikeqJ3NFo45gvSY9c1M5VkunZvn58K3I3eSdl6Dh3cSp/6XO
li+xqW+v38H1W8l9hohyXzrpUZCjRnAdLAzlgwPT9JneFpLHQqkl5fLqmM5XpXm+yuuvK4UGXqN3
fAT19nFJF+7Up57P75L60jbwHizWfRPNBx8RS4FTrbxictQLoRgi1zeThvRXDPEsMphFQZ04HddA
LszeKyFOcWQvm/OizftmsYKU4gCTZuuh5COUKO9IipsKphIYVpyqCFJdP+QaFhnhrkfRnRa3hHFY
oINtGROPifXDkMUj1oTAd/vvkFewPbpB17uXxYe4StOiaxnPIsduKgrJWt6nsFSU/9hQon6Ev/QX
6HpDf2aLVhpsZRhWtaLpaQHQCCZNThHQIrhWuEMy/1iM4egAkef9vxZGido1k5jrky/VED0VerfN
Hf/LjK+d4Jf2Mk0U2G00BTVDrFUMHmg1ku0OtA3uE7VNzISoaFh91NZHu/9dGT8ctwFSLy9Ky+sU
0Q/aKGtCW89Mfn9E2nBHxi4Pa4pMPFpAU/H6tblagBXrB4AMEwv6wqv8tu/7Y2WaHyGl3SYaOJo0
7bcwW+RGGMUhTpINmszXwjQCaciPq/4670FRsUdvPX/58Jjd5a29jc0xGEhPTrOACfi7WlOVUXHh
cqxGvw8dnhRlqFQQVE2HdMQtVu+GemuzojGDqOWrJ/o6PAHh1N6JfHqAVqpoLkqLqvSw6nUp/f5U
FMlFLS5KkOlOlCjXvznBZqlWvabJ3xXspsqcPc0bW3s1BcYG7QYU4X7Sht3kaS/X59tXuswI52JR
Ndsp7vdpAohK97XAiViQ1SdIRun5WoxW5fwtn13GfYj/lfGGx6Sqhj3Ig/epNny25fkOgIhOEEcc
zHXz9aq9NRR26TZN3e+aRYmIPf2nMxXjLeqsCqANJ9VS/vTGkji5maUZI/SpxWpq24ORI0A2MJ65
gExWeeeeMSyd1AKs7seEbJeM7Fu2pg2x8wHjK1iXMaaB/L1XvRJUTo9h31+unellZAVzR5f59fCs
btD1AVG7yRR9CfMJ2jl0x7U7yc9hVKI9j3swdbxO8wyqqmTP94EyQf8M2VCqcdMN4GJ8v0VQp/NU
6X79GBvGxY54uqZpybbqzwAjxR+ct7MDK4pyDmMQLKdAcyIQHYvgiFqhyKs8YjCmHFOCW8QgJbzp
VFnxvBtipme0EZHeuS8NordNTx7tulajvpZrdMYu3xmZvysIPtIoM/tWWbqnYg409oJ1bywvRCrx
WcZldic6PCYabDzRMqaaofBiwiHoobQ71tAx3qhVu0N3wHSO791HtrW3tI6BJSK7OkN/T8A8JHlg
i2sSJinneiAMoS+Z4ukXsCiEv5uMkEFFBaFKYHxLpSuPXQdBM5V9Byt4bFAvZMlJ4mFeG6h6JymG
51nKZyeamm9xKt4SOmJhOb3qDSPUrjWNp9Yn4Sgb7k1tyC6yyjHDYCC5KWgD762qiE96Ah9mGcvv
fe9YN4Uo3F1ctp/WlNo3o/qtyT2bTR7dXH9HEkGnjw5SZFFr9NJKehH/enLwm7PuOjlgeEBCIcMK
ZNnubz7VUPNE0iZ+tVGd2XzIt3XlbGw33JI6v0MtULPSs7cfXT3dNn64FfZbH0sA/+aN4+n/K2v+
/v+USqnCWf/7keGpHwG5/DIzVF/wc2Zoe38gKeYzZCyHUdb8SyVnu0jhBMmTCI3JklZ5TP+lktP/
0JnnQZcUpi8sPv6/5obeH1isXf3/L4nN+S1Xnb/bZzzJfMdBv+xydUpF97fRVIFrIZKdWW9AfOh7
WZcI1uZ2u0RJvremcDyOVWMZ69Y1xmPc6qhPO9RsITxx84Sic4faIcKdIIdjFM7DEbXgcPzrl7Jf
wo1upYT6KBsi7XK7P+bqv/7565AXLGfisdMc/qBcpMNJoCv7o+XbB61/zQYMenMWDNa0wIT3jYcS
9ItWgjX13DQJGLg9+TIe1xm6oqDKooDCfyLQlwioOYHkMjm1HSwZBoFZphXi2hqFcp9/d0ojOxZR
762HJx2jXZBJcjejeAomTXHtNLKJkurTDUc8AggG6Vq2M43csrg4RXej429t4MRdrhcG7OBlioT+
1tPSdRodQ5IjmOE1A0gRiR67zN2dk9P97Rqz3KHnosuqd/dTnbUc+JyblBJ+b0btJS5kBdQDJbYz
m8va0Jm+FfVDNGXak2YQmZxVN0bRRi/FUg4owZkaImQ2jWig+FsQ4GoT8UKjKe67CCpl3Ie7oqJd
XwLdaHGbneKGHJ8oA4uSY3U8d9KiIRaxfpTIflt1KGtRTJrpjE0IPshdFdPbrYcHszNOJoHaO84e
KXzBcb41czjFggHHRkRWRjQWzGKP1muVbJkEPlbdzm+b7CyWm3zOaWj0pI747QxzlCKPxJLhJsLH
jIaCtPoO71iNErh/mItvfSS5LYa0Vpp0lq2ZgV6cRi++8ZYG91H3VupexmKI7Hoc8eqLzKcLmmEq
l0270SaaOP5I0hOA9U5/EVm1xWznrz2337UtgwBzQvwScVqJ0edIOKNrmVvVekjkuU5jpDJyaA4i
VWdg6sBZmK8L5p1tCDOkH2zstzlbEsByb+Mu7VtUVbt27FKA5N2ytRjl8IAV4PdJshqdWqMFrL4T
d+Qcj7Q8yGawwHp4zHy4tVVRW6sOXsvKyHWB3Q8ESgotxR6QlkzgeQHBbA17NFCEETwVoaopmnwv
HefLvPCM2osVrivZnKwEyfbiNnSyKulsk8ln5Fa1E0J/xs6TasXqAP23fu2dy8YuNkmlt/wX6Nht
Q2bH3LFvVEgA/J/hvvQMSqcKJJU1G9OOp0sDANaCtKvHDPqAubyARsHCydyIjIZ7pyOEO84qb21L
eVd2fnUJG9sI0rwbdlLnPIYSSjt6qO6JcI6+D25/nFsa+HZmKt8fSQiZfePknc8EiR9q6Qe2aAln
NyDjJDWjUfBe+0H3jccxrLeIT9OdI0rzlIvyRUiOYb0tg6hJ6rvJ3MT1ARLaN5kS9kQD1zq4gzbw
GOF00HxtWsd0O3D3mcseVChcOrIXeCY9hEJo7AOoj8kuy78lxgxE3rXJcxoRJuZd8xQKrEq8ef0a
txX2APUcQAGPthFnCkIR5qAbiDsyenSSjvlx7XcZxpjvFtGvUZY0q6mQ9nnwINMxWJdr4XI5psSj
pOeU9pXu3dSeeKjNqjqJAsZaHG5hyXNbWahC2mPbpo2IGosa1IO2VwZ2me4WzckCewx4IudV18mL
FtFDLFOiXfvZIzxMFwmpkpYgYwMGfd+363awvd1Y4Ri28oYqrnKIU3f873MlH0M+8kvkpwGKAOs2
SmR31ELzh5Us48VKAOk1eUnGsI0I7Pp7fpl9VsVoHHlM/F3kDATsIYi6jCmEi9ot34Qu26OuxS0J
tCp5JHchHsmlPfZlpsm9CwAXmrbcCU20x7LpuiM9kl9+mPJun4TNg3D7FMcWEkDfWJqgqw1MqQMI
6Jh1R8/r2zwc6ttloT3FJHLkGZqMoMEvQJ/CJC3cJzNPIBxGVyhWHeMyQKsGT6ETryHvMl63PeyK
IfsHMpGNSU9y3465fXRaAodm75u0u/zSj1lxaXNPrkMdxolTC+NkyPSxVX8ohS9pjGbPDYblTWv2
ZHdQsJue+YFqogH8wpnW04ZnL06zG/zd9iZd0AhP0tQuphZHD5nHnD0KfWdXm95pyEvnS9q3N8vS
p5/Y7D4cUafP2TRp2ySixZ/LJVmLxtUvS8z5q9Z7/1C63a7urPy2AOaDandJTwPgaAr9lEenc6Et
tcaxqu7afoxv+S44dxB1NbCAvdbNeBubxR0nQ/sxq2g0DU463cH9BaLc6t1Og4Fzrs3uGd41REBb
z75rDDG92fqcBrS1rlbJByua4JFEZnkYRcNYrONfdywDxr4jdtXUOOw1wjwIuF60Wc3yTo8EeFqf
MZHWZE98oYrBdi4Nr5RfyOYM2JCpd2QvzdnNvJCRtksElPrlrLN65BFD49kt2jOP1Aj6UP30+gN8
iB7sAo4gZg5rUyeXeiG9ni4E9sAz2gU6mHbhBUXcded0MTvCYIfvlYXo8fpbRR71qOktcueEc0Lh
imgKZWt/Hrg+FROwmgluI9iLqVGSyGFbe15/NgeJxlS//miXE5xje7r4+TIHRkcyXThYyVkvD5GY
w/cmD299MqNNjJJvWk37JZ+S7hRLpPxIGQmo5AlbpyW+ViItSKoUnGhTzaWbxTIWJ3O4EUXR77KB
05mnmcPN0DJu5ZOHYBYdpLbgh7bRZjeg8z39rHMDz53TMutMSObrhj7EdTM2rGQLUW0YgQORj1Ow
1ECIQpsNtTSME7pHhucIg8eRCYGv77Eng2Jw7xNjMALGf+JugtsXMCLT7qlWtI0IDff4t7L6nyjI
7F+ZHqpYdalWHVRzjikghf1WrOoZL/OSc5l1C1y5pxHVaMWlW6yRfas6Y+uNtknhHFkJabuY2bCv
I2Fu9JyRN9m6HywK3yqtn85m1O0LGHeB1yFVGMR05F8lt2yocQq079pM/B1ZDtl5HIGt5F1xTAV1
j+1qN1j08SS1ch8mcR/4ozZsfKQMke4zFW/uqXmizYidYL2I16Xo0o3mF9O/EZTBVvpNm8Wd8HQ8
j7Zim/iWOiD8vWxHN+ZESZeQpuZW3RmgI6mIQEw3k69t7TpkN3XQQzgZvQvNC8v96DKWsE1mrIxm
p7si124zqjTaC1Zy10VMtygy9lqha2+x2wSmmAH3NClD71yO90k207Lt+12aWO80zux9pPEiZEb1
ca1gHIudsLSabKtNePdE6paHGDhrYHrpDwoxcUvP4kXX+/yM9JCWm1XuKi8xaZhhKLOs3TAYzjGy
8jtTZtVbMrb7Mvaf+rYnSTLpiWSX8RdabxBQk3LYVPE83M343VwGUafa68qttGxSCTs7AT780dEC
DOPO/WpHKHA1Ue/DrOVRz8KWfif6/Kp3tsaIyR5gLSX9gldyKHdlB5HY0Vvqi/ScWBncYp1eljXX
7mpoyfqYF8JETecWIfwWU2oXMCdd0bGJYR00O8+ilvDJpViXcbhHNk+LRLO+Ojb9YHco2k3DpGej
oESTtADQitTfVTZQLwfeRUy4oNlh9Ej6em1zIjmm5nPZuPXBraY0CBf5KOfU2TFwCgO3GmhoN367
pVE1spzQbK38edNk2ZdQ3VvPkQuD54SJOgaSNWol4j1Ns3ksxfRFavXXmgDBpij9nWbWr43DmhTZ
9BQJ+n2CK/d8VYCOufZVs29Tf/LXhogfYpfpbSToNadRaq3GybstnSyme6JsIckboS32U2kxVrAi
8xTlb6OeXwqNhKLFaA7GQNWbCf0xm78XWgh+I2yylzkt/k3A2G9kL7VGMB9A34m5DOLIzwPv3w60
uP4yixlpv6EtXK2akFuli/jesAi5ZPSMZhrTJ0oqMjp4HKgShm7ZJd7CaaFqvJMzLC8aip6lFfaD
05PNSmPygbCISJlgNo5zcFoOAtl0CHsk4Avas2XAq2lFT1DrTpraUcSCiQVjzHycoxIRJ1GRk/OR
d1SBPvNosIa4QlHbY1w7d7NpUQwWJ/yYBCjWFMS4W1DbwbqWUv80WAJWNMNS/Ixr2+qmbeGVDdsM
wzo8OFsrU7JR07xLI7Jtr+vt/9rY/01wt6GyrP/7fs/uY/n4P48dp4lfej7qi/7hjLT/cFz6dTgZ
+f+fivD/ckaaBmxbYFk/wwxZ1/90Rhp/sLE55GkjTFbmc+yUfzkjTRM/pccDIfBO/mfG9J/Qnb8J
sVFuGWD1McxYpmsRE8O/9PfNo4stN6qbqMdXYtZkDcbZ1iswouid3dy4/phwSG2AJXrIPp2ijnd5
ZxmPJuenmiFp2xeo+zg7B1PvT18m9C/32qIdpqX8QuNqDYmUQWhF7gAaD/KU5UgNg5MlNWG6utZJ
Vq21xjCFdAdBZ0oSMnBRgdjHLNuEI3OOO31I74d5uqFNi8euvO8auS3a+SXTwogG1EwR457R3hAZ
bNPAyH2UcUXyXJruPYP0hvMSszzs1ns5YSFKG1kE1KC3SJjfcAYSTdRNO7u2yC5henIc5up11Ac/
aA3GybXf+puskiiMLKe5qYUDVsXHx1gg3Jzn50Fbtpq/Z/0fd7EuzLUvhbOxcrdvgsWeGGhC7zFu
WryBNNH7+tzjmqa2RmpgbkW8LadDgTiq3VlogaaIroVubMu0PUoTiQM9+7y4LSL/JqUs92rvjcvc
zejYMFeC/SaujIl7qBR8nnVMMnzYMu/TG7cE071qu5FcZB2vKtyQcU0tghm7QW7SxFqAQK3Yhh02
f+SKy6UOI4MhUkS75j9fNf6neUZ0Q3d5nf/VqnAmbir+yH9dEv78sp/rgqcTgWqi1PAt/ef7/6eH
RPigLHi/ScWkUewK5e/4c13QMVPDpSD/VOWTWi4+5j/XBf0PQBX0jhXCH8SW/h85plmbfikqNTZM
ATSPTvSv60GrAikHKbUdAC+kLG3NE+JlR6hKh7IeRxyd8dvYMr/CIof65M1ACsxR46EvxjOBlocO
K6mepEw7C8nuj+vSiE5tMb01mpewHhCs/WgNvOVpfzEbIdEPFUx5lyfNnF/jZSTnAQ/B4C+bRafL
ZHeMYCNY7+vWAgIRRgdicZgXprSveIv7EcikTyhwzvAD3VmZbShyGDsOzZEDwnmpOdMZlFFL/sPn
innCz0SYvJPrsK9t+nuL8WS2JLtaRsiEiCmJ2wGeSYeHshkeIqN5jVv3G9aHt1lPvvd+fJpNGrsE
K35Jacv1ZLb3nfc1lxo6gzkNVyGHXb0X+BmVSp5RfB0/TpKraD131Q4SJqqgQyOahyo3CG0fMUg4
zffWGh/qWR5bkWfHMYKLZE4qqFmiEpj9oVglMTPDqBQQDmJ3O8vhVid4Y+UVjLuTJPpMklhsZI1v
XNPooC2UMCF4L5PkaGra4shKCqzDBUQEcQ8U/K2vZcbBzaydRkVEuBbq+8R/a0JnpIJAkiya2zLR
vUCWGdIOjxjxeZ67feV2+2gmbWDSuyexdOPW8k1MznVUkSaLoH2nECDnmASIvWyznT4UVF9+P9wt
UeN8Th7i8NT6Fk/S25s+C7YRCbK/LG3vh6G1SYZxnde6OjlpCOW6pOA836y9WZbo+rk3VWjKvQ3D
KQbn6cL3qoIhnf2f+Xb/UbHzP2zZ8v/l2GrbfC+/xdqu//j8nld9/f3vS5f60p+LluYaf4D39Vwf
/5YP20fRHH5WM+qPPF3ozKhM20DCSALzn8uWwXQL7B94c3VmZ5H6a9kynD+oPMD2MG2C8mB73n9i
fbN/XbWUuY5eAOsgqyMrIeTVX1evbBkHV0+wvjUTyq1O3oR1xYkumW8VNFDXASwURRwDTtw4WfMV
SwwadbOgLWVad6a9aHvHym3e4vc5tdeO34BfMeI86JoCXT1vKphs68q2hFN48KN+m2UcFDtWIWlX
XVBGSnpMyCNnqexYy5d4wc2M++luqAUA2KK9IT8BPlhC7hNWdFvqJ3gan01eAygBUm8XrWIukG0V
O/8mtNH+PSRF3R2fHQLfnUnDwBe/NQoWC3WjxVl1QxxLF5CAQxM6POaTdRL0a9dhD6tziu2LZRhf
oeqR28NEpSpYt0sTAK9fJ1+ylg7+GHYPHJJWxeRcqsa59Ik5rIsPF/UpamLnLo6b8dSmxW4GU7Ar
xmQ75inNZ6/+4pW8zrQ67yqEMAgNXs3QPRSiIuFI7DrCbtf5+FrmNJRpBZ4bS0tAxSGyTdxHY7Au
cc0nkli0AnBxrK0erB9SlAkIYTyYlyFjeBJaStOao/Keq3PdDkB7vkXjfJPo8d0QoybhhJo2XuDr
ib4pdMJKWmR1fliowQznXrNzjqLR9iApuGSt2kA7stc+spIF01g+SnDPEDZiAOGTbd9mlnMJAe6m
uv1WscuEdVav9aF6a/OGVoZ/jn0GcEqvVvdB7I9vApdNFrdA4RkFYZhDrGpfnMnZWb3EscnZGrle
GjMpTORjO4yXnubksIQlclE+HxzIeDeE/yXBVYHAqVo5Mq7XcCoUJX30N/NwT5Nqm6TDl0KX3A8E
F+tYMFuyViFCm3VZq5+3A7McIEBVSx5vUmrv7DD7fEZSpg/Rj95NPolbguHMNaoQcFLSDCwI7jNd
LFSBRvGsHhQtLM+dAdYCQ0vFYA/3Fj43YzRpeWTPmqyJK2248Ai5OmRKixRBK6B/8FK1QBZ7F+cZ
DZ105oKuoculDiIgMZJv13+zz8PPqg7Pac7U1xntH9CiMgSMa7SzKqOA96gztMd5Dr+GnLkZ0aXn
KYM9q0/koKIth6dYv/ZQtTdI8bfs7Bf2q2ESytfDU0LrhdHx0s/bajFe3D7flEU/HMBcIY1ZWtIV
JvR2NL6ToMumYe9imKgFEBR2K2T9Pv4PXzuIhgdqiBryQXTjpDvNfSxth3FlrW+Ey8oyFdotvo69
aVZtkHnQ6hpQLXSQmhC3CkJdFF97MZQX0OPZGnmjt7Gb2yzkRYl4m5D3lAH9mXrr0hBbu1CHq45k
saTNbpHgJ9sOTqjmp3eYZLGSueYJOfRdGS1sncVwN3j6pXLjDaPstyonEJaqYELO5Gbygf76EVnf
azxiviiF+Sy4RS0YaY/Mixhm6CF1CCWD0Uz0MapIt/fJn0EPyzcB51LgNIt4L6qWERNtuJuoNS+O
g6GmDOk/1f3Gze9Q+05HvYQoQ7spqZgw2QMj3pKxr9HTpXB92pIiJgovsj5sCPyADkimG8StvSwe
EnLyauxviLTidehlqIiL+HvqpC8WaELpl1uXAeJmMbyToZPlmhKY7Y1moDt6sint6Y6zNYF3eBZZ
T8ws8KviANUmGAGDOmV3qgjXw/vUvzLlWY2Io7DhJ/uakdoyDA8qjcLSx2hDm6zfcT/W+bCc6lg+
z0b8g4Y5ETO8LzOKo7mkLMRABZrNZI5Xz45GoMqHl5X8VYX4vkycDqNnrxn0kxMaF3cGE9MX1riu
KwQ9DkTzuBEMJOo53tWgvsj9WhUJauyaVzK22mPtEvqU9sVBtghTS9eSGwtmhu5Mw/o2lkyKWXYR
ddbDNs+dTzl0/rbH+Zd7DVgwjyfGEOnGi7sQmLS0trkR7TJb1eSL+4mGo1mLhWrOjKi+23Ba2eRT
uvOnn7kHvxBvU5zQ2dKSrzEXs3L3To9dPJxYjg0XFpkx8bTOrEhzyUolEzaOeOGpcgSrHCl6lMcL
QrO8Yek2kkdG1d8bx740jYFSU77G/plMHMyjM2WzRk+r672LlhtgJrOe9cloHSRyiNmSek2IOAto
glUMBzXDUuBsZLtrq8ZV1WLPLRVD90RRj9a2MFX0RsMQDwtmbuVrR49/kr4AGvxzu71NyfM3a/S1
5lDlkOlYJkIc//fosa6eGJ3beUej4JMO/C1iBHJC8y0N9ru5sJ4Mq98nMc6bCKxPvtx1RblbkGhp
LFtsOigM9hirH2X9DGdj04akWqGjgO62aVN49jEZgsVGTu6b1thkgBkrnfUpduxD3d7rpUGwoXXX
Ot/1tLwBM/SkkiscXTKRNfW7Qtc/7VC7pS/17W8H2n8yfzF+tc//49t2LcgbBq0t21QUgr/1Vo2p
R50c821Ty6zSati27pPyFKKZXIvCXQtr3qZpuzVbdTARgZqXw8ZYez6vh0dbpQHs1zSBxXD0X1/a
tY75q6f1j0tTQioLYjMDhN9oXy6ulSjvUi5t6taj7+69ftw642sv77Pm01tyFIDlpnNC8vqsIPNH
LhpDhZVsRbbvJBaNbLqzCvO2AOVauvlbgXoHIkGQptOJ/5l5fYOFKAhTVFIHVCjIEdrAtnjzYv1u
okpsZHU0af/MNnKktNpZ0YtntrvWms+pnt/TTjzEqXUcPDdQYzWqI1T75TFK632VIJOY13Oebglm
3NholsxRf5AE4jrebcYWo03b7tTyboh+3rXbKnQvTVJAUgUXJbydjPWdpyXBSAVXopGH07WxZ+2z
h871b270r1g1daMtZIhEDOtCMJf6PZ4L+q/fRkXVbiR2lZ0IF3TO87hvNCVnKZ1TLvtkSzeR2HJ7
eGt1J8j6KQkMwIEbEn5fux71SVq82/qcBJKNpPwm6r7b0A+o0JEvWztqu6Cwv0yd2XGHUJvZDrad
ki15MWAjh8OF/uX/pe68luPG0mz9KifmHhXYwIaLOHMu0jMNPZOUbnbQiPDe4+nng6TuEtVVqlMX
M9ET3aqokpRMAyTwm7W+RYDvRIauZUZXeR2fSkX5mHVc2loRvOTkR0ToeUjTQSQ0ePZFHat7vSx6
XiKJw3Sui9YUXD/Inzfrs0zFJxKCu2VopeGyQAGqnpy8+MJU0MSGNj6VjqLxhtmkKetEeKu26Wwy
2YMqZwNXtEedJ04SnL1aUuA3xM8ijYpqRxaXWU8WbMZps45F8RfXIePjQvT7WT/DQ2i9bN35Wb0X
oTkY0SRT3XfWsWYgEcfmBQk62w50fInsXWNSk1qXmbnPq3AfBOm2seQqY/2ZDNVl2koM9/bOVPQy
RrKsRfNNMvqnV8qfwCRfTxfkigACmVDxy/npe2kkI6u9VNQrzzRucPZR9JvZe4wSWXIfMQw2JUOi
Hss5bDFWyKSNB5RVGa4ei3czDW/JHDwIMhLxK7cK42gW+fPXU/p/rPP/wMH50xHCvyMK59tYk0Py
58uOu+fM/3EwIP75mG/jASaXEsKNRD1qgwjhhv2P6YDjzlwcG9aubsyK1R+GA6AeGXYyVUASCwzm
6yTyHzNNpg0wcTwIvbpg2MkJ9Xe4ONbHW9bvM82fpgK98iXpjKGC5xYbu85vym1TKYF/PCgXXlRa
aKSDZBv3yB2ziuq09cNqy5tomWslyRE2FV3npOHlt6I1Ru3PGS6MwnAgczCufMw7gxrFs9Ctayrd
kC3frAdQKovKrW3gLK2/jLTEQ80fwC8pma1tEt8oIPlyZ/dVrfbCGsx3nKTpchxUuCnKGPwCUp7+
ZewbHXUUQaMhquK1F0/Btmrpskh49val0xMcEnWXAZn1q8ZNvFs3xWRKjRBlKxtO0aLoK3NVO2l+
HJzcPpehgemcnc5ucAZv51rQUwoPA7KdTcOFp3nkGQAKZL7rNXd5gG0mMMrxHHq0nUDExy+O6bUb
D+keKqisX5Iex72eHA1IZmDQ+sqndSbAg0UrngBP6cGKAV3+njvdtpPJ2mUlsWyJiNnEo+ZgDG+7
Hfv5dNnYIuOCUE6KDXPIBrzybxPkWOvAzE7kC+EcGkqR7lq/T3aaURG3h/riLSGw83MS+c6tm6lx
awPmPGUMOVA/WDjAQ7ghMbgy9vhdvR/xHmS28YRzIliLmnIfqTFsgoZbtadkshmlzPeJVg3GMtWw
A7aD8yT64Z76euuinMTUQrZCZHvHtIHYaVU+OEBAdbvOTE4cTkg9LJYXGdQAJYpN5eenViruY20q
CEpHJVRX0HzbicqVmw7ZFlYy3qVhD1sU2uGNXTF+BseY8eYS73MNjoERcmvufeKYF3ICtdDhYzl3
Tl/cdV3arQK/dQ5ljG2AyJFGLcSEQRTNDgnkQ1idUfi1Wwp7yhPNTncet6PH/9kr5r/htZArjsNp
/MtLIQ1G3jxn/wd8znP29uNV8Z+P/nZRFGj7uSdTJBtsboTUmVl+G5nOf2K58/WS6olG1OR69X3R
I00WPbMUH4oX0UWGzYO+XxT5I6asXEkpcKXJo52/c1Ek1OJD+8Lg1ZJoI3TU8ZZp2fq/FMuGSnI/
Cydsz+WVZ3yRo7GvguwmqsRrpOmPvTO9RpZ5ECCb+WkHZsMO8P3xsU5y/vJ4Z0TBNs/FujUt9OgM
7KLawDd0CqfgVk3dxm8KIjZ6RO/hOc4nG5U76RwiMHDkRDuriwbkhkwWIHRftN4IFT6+8frsrDMi
8sCbYrQrR9IqrUNGLMKII435ngaacTJXgVs/ti6kwTz/0sU+jUhU0Oo3HsGk4i7VyvUM8EVrTfJj
yeyh6T5prvGI3/qqbUx8qM6FK7AiO9q97npXChTIzNMq2wSoqbarhvRTmkYvWQ4zs0hes7qCbmCA
ak/j/MvIFIEQis3YXJbeLLi0q/sYkYjMqGaskN0WLNp93yUNkvTbxhF3eQY0hZyOT2kfrQvwLkMY
XIwMr4BY9Auqr2tfDHew9EvsvBS6OCFXfcfUz+61B3I9ez1YFK17Jfn9GnEyQp7mVqu1XSTqTZ86
5zycXkiS2dWyuOFCCU6ixAAUGBsp1c4r+Ll1xUivl/1dWVdbEOlnDe6hN6p3o89vmQkQQD2ou7Tv
TjbTwMVURKuhG9N1yt6LWGqdFJOIer1c6oTVU2LW/C6qR/zDJRlPUXpjMESiqU2Xw1ieu0RhvXad
3Wg7PEtubnqt2FPMX+BP5Q1JGDpmx2isbpfwzhDmz4ypXpu2TECvSpyk3lzqBaz+h/SinV7shKRt
EmMYmzn1tUskzuAb8Gq50yLTKc+RP0G2xLWna1fQBg4JFEjGFmLX4q7Vev3VwuzMJFWWC5YYgPHr
6la09r3utZeadc/d5JRP9YqJV12416EffsIcguWlzr74Je/QczEUWOMCW/6XiRzLVSKn50p2+A5D
0D/5ofZyDPoY0pdMt7fQC2DYROOjF5nHJpX7GA2U1frXfLiLto62iaN5NC7aexvU2ySf7nxpYfIe
62KV1DRxpfucGeNKahkw3RKkgaWAdSb9iuTlTSk0YuP1R8Rw51igRnLyMwSiGzWR7WFktwJdHaEs
6TlxFh5KbuJJ/BX7wbugo/Z3k2uWdkhgG24Y8+7SKe7yrpipCB33FTCaadKugOqDe1Fqh5KAOa88
egZrU1VnBVOxasVKgZ6UM6hC7xTEN3OAvDtKuv9gB7Jy30Kn6nBoxK5Yh5u5ZhchB89R7g3BnVox
H4yOxMBarTUXDUdUNdvOKbcPTdYfgwY2QtuqKzPy6iXffBqzZsvrxcozvhsCVJKh7fQo2QEmXoZ1
9EkV+uceRjQzwGPbJzdihLPa9/NkmvRAMiSPZS9fi87cA7vfNKQgg6H9+kL9HFtQ71xIy4V9IqGh
ORdV0h7Twn9CDnmUXvAy6hbTHHHIOvmCKflBsRmSADfI2t55ZnFbx8OdXjIcjtLd6HKKaTJ40Xp3
X6IYg3DwOe/d9y7TrvrS3FMoH6R5IpruPsrti9gaPxd4Oqox3Q+FcbBcDTdxsHUojX64Uf3R5IYq
/IeB1fcrPjIBVxrc5UAgfpzcmBK2mN8P00Proq9hfnKlyuIpErSrbhbhMfJf+4EdhGNvWDsgjA4A
ozJ7pNrIe3vzF69mfrbfhzXfXg2Kc6S8yCDQJ83jtR/mSLAW+rKsKv1Bp0wkBIDzz9IJhFbaosBs
XBJKRKbdkVy5oFZXEdUeTe6hGBVdrHmTqva610mezNL1f1dd87+qzXOkzdrvz3u8Q5s910FY/UFh
I7499veyBr8i8H5bp8K1fg9cEdL6jbEgimQLzCVRAJx//yhrEMNB3DSRKXvIoX4qa2x+CGWSOVck
nvG3GKgEBfx0WoFT9egzOZldx2Ed/ZM8vMxZgmoiqh4oMG5NYO2e9dQYmQsNzxELESWvthW9aN7A
NMI1yMsMcQkioYJmmZH618ucEJKbhLwlqJveXU0cx0JqpH6bbbbPVIMzsst3hkUYtXSnNXbn2Rk+
3jVlNm1w4T5b1O88jb6CgaNNol1mGigoGAD6ymMJQOt5NOqUlFYuIHY5naUJz4U0SCIYRUkhpC9Z
j7Q7GNPBohfja5r6iL/q5kHM9javruFvN84m4UqMrKaKV8wqTX8OJLFbbD/pcqLgXyYZPm6E2rGq
iHSv5Q3dIuWYiJ/nX1hyDn3GsixiH8j9RRCXFxJEQIm7Dnxo6vzd1C7YHrUWrHF6OTd5zIRZb1NH
jzd6nR475RO7URWsT0BO84MsPtzyNozy+8x7gz9OqmceHLg3lyu9eGQ7vdFj7zmbXj0gBGUNfr51
K+4dNuI7fgpku2TnuMmLGE3EKp98bpJDh9onUPt0Cl9QV5tzcsmR1vIsA+bcWg33M58+ldP0Eo7Y
m+Lybk7y1HRqAqsCv9MCxmdpS4QeODNnQnvYVsmpy+edj5JvYIwsDOQs6tEL441kH2um+GPqkrxE
O23WLJ7eDReKCOEQS70B2xpxxydz4U3Do7kKrfhFmjJbWor+LsjvfKc7DUVNBx82JWns4VUqoY1U
Od75OmLqD0g67DG/py8hqkdwZ2KXFP4Of8yt09nc82Jnl9U3Io9N/H8FYEPu0VXP8IGGn/64h4NZ
sbyUvtgEYSd26QQMKYOUsHSS6J0p9LmI1oFbXdsjo4IZbdDJ7oxN5wX0pVyRjftoiCwlm37mRXV5
wG0ghTfhhkwL4a/FJeeaPVwX5WeIlnCmAWIMhvs5NtB4s6uy9PRVq2A2VU9Rhoxg/vMatqtb+xf9
iLZ89A9qArpmzASWoDHe/O52PLcayxyz015FKHLQYNVtlwhOKEy0DTt1r3ah2wdvrdAOuAwiqz+n
PhtSN7Dv2yx802wAAjUkCtQV6JpqoPJWD+B9NOrLHrTRutZ9pN5WtYyAWVk2QLRMk2dSUCd8Gaa9
LMqLvGW+01XaSC65e+nU5i5OVMtOCuICSN03ndNOlqm9SDsSx310UX5x3QJzX875i/QdZ2O4xc3r
LasYtp3U9sxSWF9r1p1mX3leHKy4Yi7ARz2l8GtiD+E5geCJkbVQQgGWOEmw6w35MozKWjGuqGlP
tuzlX3yxL5FoHFViRLviLFgrrSZwLiQiOFe9ZtyELVs19sMn7qaQCRyfuXvREWRfYDqpDI6kb7I/
9xiab62aF2EQQ7t2Rv0CR3XC+1w2vlPuZ4n/oe6Lz1GcRlvMvuNOL83DILx2LWvMoXkEZWFqn4re
Ir+Wtc3kmTvfCi/yeNwUAvZG4Hub3KlXg+sTaBsXkk0LJ4DiwKNdWTj6gxlldwQ9v0flnPueXody
vJwsn71vt3btOQFT4f/I4WlGRvrCwOmWeJRFAT4POdmbhMFLZoapMUUyLmAY4RI02LJiWcwz1gJx
Pc/SGHOh83gBOnhIA20fVMVdaveftMBcecOEbqF58MPuhrnKGwiTe+GIG5X7bxML8Tzxl2DZ4w0W
O3ZCNGMFy0ozNhZ4UdsNiucLmRp3uY5VIzeQmrQs8WqSX3FATeMGqEpLH3rMkpGlcwVpJyWZAWk+
CmJ9o2Itx4Se7rTZ5VZZuwbiE+TW7K4auaBq6dqNMLzV4cYaxc0o40++Oa0RRV4RIwWTr4IIH2bv
wGc4ytySeJfdVhopwqCaZa+lRS9mqB+lmRG5wvdEzU13HbE299L+pA1ELMEDnGwECHCF8p1jN1cI
pG/DklFdkoutMUimZ616anFog/qO+YtTtA2KiAsioVchv+s1fb5yy4wwy5liGY3yzp6sZmN7ycgI
NL0e0FVPHhdV9l2c/0gGmBnSN/kpPWQSKJaRjTgCb21RZS79pOLywwdZMvPcfuKKQKxglt14Myqp
sGp/nTpccsOIWHW8hHncRdylwLmp2m5W6ZGV0Uut/DdAQphvdNQDtVlfYf7fZEH5pIY5EVY/935/
niz7wpQ3Ptdj0jAA50PnGjz2P3RPF2UDe82pCpKv9fyyNW+V/mW06OcTTlBctSA1Xbn1lHXhBCTT
ANfPiukRwMcFmVh+dDXhW3eoG8y46i58JnK4ccE7ZrdgILMtthpvEdxSVtc4Rnnx8x3I0CcNvPh0
ToIBWeXoraSnn/QUI7uBWJTDBt3G5RBkajjLKtwGFgQqvQ7eurCHz9ZfBzQ3sUjJprW5QXYcAVy1
NE7SH9eq5uor2XiB5MRnhpcIdXftgXPpo4YU2MQC1Vp8wgZ65s6AjsOonmLXf5mhLPG9q3cQhpV+
wyflrwzkU7BUw11V8IETLQSGnDuVycNkTH0Qo1qnHEDQkzQ6liHnU66jU3cJuFmo2GP44GrflAbI
H8o91rPHRoPA0A1pituQ8csgG9zpjbUu2wcGn+UydgHvWhkvn3STBTYezPQmQFuEFLzJqmOzh6Be
CM280MP7IrdbeJwoChLWtM4RfmO9Gmm252txQKQM3zd/2tiM2zufwzntrVL0K390XnXB2RVbVrb2
tP6oMYVe2JLGXvT2OzPgb8aj/4Yt0v+m3gF55q86h8vnlPKLfds3jsrF23/+x9dHfOsXDOs3A8uK
q+vw/lGHzsPO72NQQdSiLtkWYeI0EbzTAX7vFzSUox62FBoNBqSeYTk86vscVDNc/oyfQwsi2CV4
fy814eMYFAUDPYJlmuQlzI0DRp2PbajWVKay7Pazg3Ann+6HKll2CXPff3ZSf9B5fwxm+PocvBPH
5lPArWnwgj+0umirIwzG4bOLBG/ByH5r++EaVeRKlwjscVoGeNEzu/qLFvunzTDPiycULT/zYp0P
XrgMk39ssSW8S4Nx4XvpD6vGfLTDp5Cbd1g/RdQMDc5hVTxEItqWNoviWULILCTVPhfmwcxPltz3
1SFskOTki19/Hh9b/6+vi/ZMMooQM9UIK9OH19VGRehHmvHOeu7oRnC/I7SMi7AINnAK5gVJ9hem
4X85yCb9IJ4GFMpC6ByEj084sCUrKmVykS9yvLDDu6tHxqLWh78y5f7rE1mmzjjDmYk6UPZ+Opuc
EL9EU/n+IrfiSxsJ8lSSSu3Lh19/gPNO4ofhyfwJ8r9ZVc0MVSf/9Kcj20wFVLEIAo4Q7/P8prJB
DqCzK9I1GVaryXfWONDWgUJkX0zPZdVrC9s0KFHgoQfdudONNXPGjTXB3WKKKxgIF/3zjBArdG7o
2Xsk5AEID+3GSeA+aogaraxP3APZLvawMaZVmwsGnsgS61w79tME8Z08bW6dv36vf/CRSoQm5C/x
fw/Rycdjp0+jV2UU+EgYclII8q3hawANir/9NI5OQgumUQmo6V/8L23k9I0R8Z0wMOfqNOuGOjlI
mv7um+FZEKoLUxpsXayfTkS7ZuyoBKksY3mpCDNzy08YVde/fhKmJz+fHq4F1MBDlkap5DG6/PiZ
ASdAHhdQ+6jORx60cPpJVZcqRPa3NUVBVKpErmVcIuPp7VPNQqo4eCSiZask7pya3PlAyQshNb/Y
pIzykkOqZYZ/5HJd9gaffj52enOHUofN11o4XcX+JisFBBN3RyZCBBXIsztVqtfaZmTX7xuvdafn
hpSjdqOm3I53KkJfvG7S0s1Obp04CvO6HIgLc0oQwhragXFNzLMiEcCFAXtsNTNThLqOg0vtZ+iP
mIdFsddGQ5J3WtT+29C0KEhiesyIAY7Z3RW6TmAtOGkjv+s7FrNQ5mMkJY7kWRdREBjt3gsKt1oL
IyEBHMZDfkHwjx1uRq104ovYFtUEJ2ZEYCoWzK/sbUrSWrpyIm2Uq9An0JHpst5nOxJefVzdyONg
tDmqYv/Va7V5aOBRzugavcOegysZoU1m9/y71RNSRgMdEXMoI1NH3pvwQ9ZlIEvzbNaWRsSH5YUO
jWefKjDzsYXoq7fGBE+j68Qu0dhVGKXO8IV8kRruBq8ykAWq2mZIZihevB2jIX8YJo3PRVlKmvet
RNwMCB4S/g7d8thekjgghocm98n0IH/Ke1E0D2pNrIfWg5LjDHvHrkXzEsYtZMbSK1tn0xcwT45a
QBTtPuU81G5svWd444RhBYWc41hrz3Xqq/K+bUPhvEYxwPepwhitJV1Fcz1MNeZGlRCJgtPazZPU
meJ1bYE/unK0mPeoVbkvVnGogWbpujCX9tokNaG5rWgwNGjXePHO+gRaYMO/qmqvdM9bcB8oih3y
5IRDgzc/YLWHhdsmESlOXd9n6sf+7l7gCyGcwTMKDYkdR3AfEcCOYDSO02RbGVbrfYHlp7VnyQK0
XGokgqbMF1Q9spaLYbqR54E+pDHu5dBr1kVn1mY0d7JoRg+9RZ/zWhasthIECWlVP481PeWWmEdm
hcKv++gms4j+uOuSZMRHDjS3Snch/AYwQh0qdezdsi/tJ6+Hhr3LmsnOnye+tNjvw0SotyHrekLm
mqoCPkKUQm9ET3UT1ea+VF6aIPePGhU+uMiYyT+gygif9ITJ0By1Y0VYKGw8I0vhlRE9wzT4fnjF
kN82blkSuOKolaisHx2hgWEBXcuMcuf5hbe1lB+q5eR1nrb08z56zq1RI+LHgo5CKkK+n2TV81XR
41mq79gGzkGEyOBQG9LaiBHqmCMs+ZpUJB3DP7sP7YYv/Zi74qYpVMGQIdL6zDwUqQ5Cig7MYU0M
9tJe6kWVMURUYSNOrsVzley4zAw5n/LtYqMLLVWS/q7QCbOkCQVRTiwQJHHyPSlwgrQvxZKRIugQ
39JA+nhIlru1HzsEmEzBEL2jpBf+vrHwO1+RMpq5q0LFJEFNeDa7e/JfBPvQibHELvCyFMNfITSf
ETBS+4aGIiT5R5PpKasCa1x2qP/gqTWBLkhbdc1LwyIdYDlMZoi1X5P5Cdue6+1lmlv5Khu8nhGk
sIfbCpwGSmvVId6wbZvtG37wz2OaueVBH2EeufrEUFo4OQt4RrXoo0f8E+a6anXsk2HtR6zSeksA
w6rCl7TrYh2oXOyPj5PWECLCJK0uD0HHxPtKGYOLdtfky8s+siILEpsNfGKmvlRujrlFCWRSUWD/
ceCFVmn5XPaJaFbGbP45qjwYdNhIRtGtR6H3WDBlJYBm+AVITLSAqr0YYYa+9uMITA2ulAyRrowF
SdghgC6gGD7wokh1DH4mza3GpWRU7qzNKvCeNcPoHDryzu8/W7o/dbjN47BGaMWS66Cs3DXe3cRq
1aVFdKJ54CQHzzuZ1nQONb2c9k0bF8mDQ/fOsXVMa91m0nwDCjYmxzRMR+OsQqutN8zBenkq+Ip6
945OHsYuL4dOPLBr9mGaV0SauVQFNig3Ir/BdF99vWP/rb7xj8PzPugKt19ymq0v9f/9oJ35fx//
898jV3pObv69R1oRqPe9PZzfwH/+xx4Fzel5/JL92DV+fcy3rlFz0M6QZYeXz6Y/BFNKifPdcOj9
RislXA9+Ntoa/Sva4Hvf6IjfvooNsVDT8qD2oi7+3jY6WKiRn3rSwbHkmrNG8W9oCklv+1Biff3x
mBYN0+R6xeE3f6rAswFubdK5E3k25ZumSXzLIWmOOAdP9QTPt/UMvs86BOhSAg1gKsvyCCza2D+a
Sb7JDHmCQk98x6Du3Tr9rIoKHCOBYSb6h3hyd6R7rRmuccVElWdkDj4PeYuiEfNXgYS+1cfDNF6m
SXJJifIee8n1THe2yy0xUTe9ii9L27k3/OE20pq9suJ34lYv0ypgiM8dyHYwhxTtvlPBu+KEpy2V
pAFpzaatYfTKmb0MQJbKpQJDXr7KrUBc45tgpLV6PzF7ofbIj7LNt5MndxL1nkVmbaSdrExf+2Z7
S9cC61OiZgnb5BZX3d2gmlPKRnEbJQxlFFDjC5Rs5jo0Gd/nAiV5in5cuASoCsY/Jyqtfo0yISCG
aSxOLrz6E+sSGnTAQKvcnx3bELmWvjE+UqWugZjBeHCHJ6eQzcZSs94FECRv9dTURHMQ013wW/FL
4H8xgCjYtv/eVf1jzLIIf2d227v+crDaLSUS756hBhYe1NLQgc6Z6K0DidxbIyCBeYLwckwZJrFi
Gx6sQY2E+OojGdm3BSj0nVvlWxvd0Zr+isFhADFjnJj3Na6jIZ+M+PAyNnBKZDurSR+mJC62XjQ9
5aaFlQQ0cmEaSEWIH++TMVhJhBRRo5EU7TULk4q47OSbwSeBPST9bFQYCJP2ThPTQ4jFDJsY/7AU
7CLm/Q0Tr8CLLi3ijYPQ2g1Wdz/F2mqadB0Wmheuo+ExaWBlBWVw9LqvOEwQfW3W3pKH9kq81bGB
pCOwPvj2o+y0cpm4/mtV5EePKIgFV1zTb+WCQaCbDmB13vo83pl992jEhr70A6qNAZ8nWcnEf1hx
vjK5oxtixiBJkmarDGhl1WWLjqIVLUcPtNW/bYYGqIck1MJuBW2JozaRExIiApPctadVPGirSh+J
Vx9fTcqPZafr15j58d6h4RhGIPbGHO0Tc2/1O0FwYNetS7M7j1gQUXMa3KxbEtZkqm96xJ8LQ6tg
rbmlu2Kvg0/MstZK6PXi2MwjVyqxuwGL1UoDpbqIZF9tHCxlU42odRKRswPQxPxRv21827lI5HDB
RKPajbp3lpZCKIygBa6BDwSzOOtGDDfTu48MTu0y8kCQqPKmtvk7RUZyXHflcEGgPDNWWoCJK1UR
2ARVr4tEPM3k82ieKqRNAYJF+vt5g6GC568hC7EH1CnqCTTUWW43MZQWLWxv/TkjBgn2Zv41hKa2
gcl7TR4cI922ieBLylu4Zx7D7ulYpAnqtfymk5PAETv2B5Ird64+gOjSCcfWLf9AId5AyUw/t43/
7iiCr/3mimXTNZrnV49dHsFAfI2t3r3THObWZSoLJNY9mH36EhAP8pq2ie1jDXrNskvgl+5FpUfa
MkCOvKx9BhnK7giL74LnsrbMTXgMfcLmyA1+7ozEXphm1S09Wdz3HTlCpPUyB3b0a+phkxWR/kAG
zbyi4Mo2yvbI9/i2KH10t4X2JevljhrkQSiBngTK7GBBdaGKjiL17PkYVdKazysbqjt4Kc9+KBdj
x9h+VBlTFidd57leLmTKgv5rUpIeseOOE0Mu4CbHpAnZah5sI6xZcIfYp2mxk0qteuOBbAgSmSTv
ozKzL0P2HFcA98eGFp1wgNcZNe/lfGGNLL3Pg+xJSwmrUYX50IbFpxBM7bdB3N+qO/50Ev2h9Pj/
qE7+9Ad9qFb+TcoT65diGEqTvGm+fChO5kd8K05mnQvjbOg+DLS/SVa+1yb8CYLfGeLCfJpKY6ar
/HOkbfwGn4UWlKjfmVIwu9f+MdIW5oxXMIGHMRliNoRD5u8UJx9rE4oSPDaY4DD8My+jQPqpNhEO
/E2CAFisgxuyykcrm8EdJZpXrszkc6K28Mbbrk/OkQQ4RpRNA3EE23APHvNTT2W8wJWDHNNGx1dv
zIgrPLoAs9kYHVJ7x90HKfMQxj9MPx48AQbQjtP3YIxuqPGOso4OoVvc5M5NaLevP9SJfzBL/zqQ
/103Nr85xlpzXDL/wCAif5ptEW8i3Ej1ZFeKEf/dtU4yC7A8bm7RjcrMjT8Zy2lFiYHDiV1i9Xn0
ET5q5X0aF3v8Rg9a7+yGVq1SrB+Mr44Apxp1LYAGu26/FHG0raw7zzg4GvIycjmDbGMGxsrUE/LR
62uoAfux8VYlFZSTv4e5vfz1O/xptvvtDc6cDSylyMatn7YFZaX5PgtW0naGas1q+ToYnQvbQdpp
evsslNsiya+HgZ34r5/36xT8508Ws4YpjJlahi3n49RQdVIU9QDsQJjn3K+o+LJDVavDbCrgzjmR
JxtSyzL82xBUAjxAP7DOPJEPsw1clDR9taeswhx92csOhs3dr1+f/dHo9u3IW66Jl2gmFFGPfnx9
g4ddfIrp63PCTC2CVMpsZB6375vgZI0jPhfUDPZwqbN3XIbBhtylkzOzaKo3oxNbruHrfGiIl3hK
TH8Xjsm2RYDZmyDmm/IJluYN74qIXXaputoVyF0i1o8Rc7XCvC+BzRiEdqDoWjBu+mRALiY2jiDT
QHsUXQT3ItoatbZCo7ysarnvDOcwkOPiHCdn2OiXeWFSE6NdYNK2QVv3bITpY5WmVxH5skI5mwZ9
rNT6Sw/3vB5++vWHJ78C3X4+ui4BA1y1uChwWfj46eluqoEk7D308+Wl1Tg3TsD3PnD2WtyeDJEf
GvnS6rAduvDB8LLXKFCfvVE++X13JXzCRYv7VA8eoERb1nQxkQIwBeLYxMZL4wc7kD1LIEIr3YRP
bcvPcS22dOpuIneqmJZJ0ELKIIvRtTYNYa++PR4kN1rg4Gss/vfMSFJTm1VSFIT+qvCm+8DunqM4
eOhEepDWqh7YTaSoZgzNW/losRd9Mt3bsHEzVBkJzFK3dTd+/sIcZVUJ50QY2qkv87WuWZs6Ki6H
NNlDjL2LOVUVsarWEeDwztaLoyezG2ZjF6n/iVBjxPcGFIbiGv7yAim1/WaBBbCYrAwgqeoIaqh0
Vo0Sl3rfXpR5d+G1yNWRiujWFRaHLbSCvR11F3bj7iNbvDR9wn+TUjkO8CfmolvbFjUO0vYK8dEu
qMJN+eRU3QEJ2YaZzqlD4Nw3NX0ketgI5RBGh4Yq2lX5MQ/HQ6Z528aXa2xBG1Tp4coXSNiSch8I
vFI6QFfgDGno7co8PbClv4rgTLrJtPfbWd8hLr5MfXEyo+oyhKHeB4RfYQxbNGV70kL32SipghbY
s0+NE95gIsAukT62pnuIwOjWDEKCPN8PmJg09NF56R6SQVubKt52Wb9OfQaxPUlsSb3TVH4V9v4D
YP4Vwryha/dpABEkKne9T6imNDdf0pZgJd3aTI0DF2Y6RzRlWevsVHIrC2uzwLJxbxAKpqzqLhrk
Vk3FHYlLuMPk9muEVmfpN4rI3bhmtadFbwjp4M52K8eL18wD7htbPlbiwS/kTWrpW39yt/EQvNmt
tR1HsWE1vMyc9Dixh2Ax4NyXpXUZVSwJuuFIRPab5pRP06DWk0EmxHzVZT/iTM5FhwNF2pdStSdL
IIIyiut8RJ44+Je0PTGmluipWAvBOUIlbECZ8awDoQSILhuJ1I5vvFNyQIW2xjV+Z2MwwbM7pvZl
BElBTkgxtIcCkq5o3Hv0IS9fYQGTu3Eqaxtn4zmpgRzw8WIyI/Gc+C5NG8jpTQEw6OdmlMyw0hdq
4gWdBF/E8i42k7XfBi+GLG8QTu0M/NAoZF4ixXDCTNdeE72QP3hZGrNgVT37yr0v7PZkEqsxK5aq
Ev2MZ9WXPtiX1q52nct1eAbqFgmTSDe/qxhz9r7aT3b80D33LedjRjBxxkBv8OgpoXdpbL5mFO3k
vdusBObVTJn150xj4NCD3QHrTeYhuFtduy+0+LY/2LH2MgChAIMAMwL1WNKf6sC5tKryrk7lufpi
k7O4gG0tFv3hv6g7rx29kWxLPxEbZNDf/t6ld0rdEJVSid4FPZ9+vqD6TCtTNUo05uqg0Q2UWlIx
g8GIvddeJvSuLb998WL/LsUJAHcbRJG4PQJZkE1Ufynj6HtERhdwTPqU2LLbuTlKRLcCtPcWE4Wx
JguphPsUBu5BUSizZtjK2DgvOVhRdnFK+5rGqkntoyzKB1yJYD8J/Zke4jEn1lzPqn3pVuQ3w6Fz
rQntjiolLOqsZBZYTQv9h5dilExS61sgibulbInnutgEziTI0fXOrueTCVYTFQFoHhL2hYkHau7e
VVnXXb3SZ3JOI2Ore9mDbOSBJhK0SVh3QnevS5H8sHWg8soh1Yo2sLLftKY/Dqk4ai2pw3OBnWyq
nRgSnsTICQPXolzHG7gyz6Zj7ztvOJQFWaPlsNLM+9mBk+nOOzKRiZjrIRtVD5n10rjY7swSxqt2
HspsA2p3IswSok7L0CQ/EClyFEb8UmrzTd/5TIUQ7KTgV9HovWAX8sPC2KR16zvpG1dwvLbJ1WiU
98j1VbLntMJYivyZttdujKl8RNGw1RwIwybzl4kg6sGLr6WZbufZ3+Y9Zu52Qng8OdFQWOMovtPj
fj1mr1UTHcaWb0zoJ3+YiG1N7mO7P8z4qBCneSd6/2xYLC1M7bohvjyPrsDlkVummG7sA3IlHD85
dtW814LxkdbzNujyU8s98OcbepFf/HZBY8vKkMVD4Ycj2jtWRF4l0EQyWOMZot+gefYGbxP0N4WJ
AFfOGzFiK5HouCehKenNtdduh/bO0t8G7dFqIhTL9DOwVv6r5vD/p+171z/+L4KuFdfo/7J7fkOu
MdCKf+0L1e/+N2ZtoHan6cKeE2iG1us/JnmG69LgUbIS8UTLsogmfukL6RShH8EIEPzGd32h/y8h
qNU85om4vPMH/5u+UKjO4T87DBIVVluUfrSZQucZTdU3/iK5gX1qVLXWWs+VNY23s0OpBpejH2bj
a9l8BRMzgQq14GImPTG6lrhY0jq7WTveaqG3iStcsTQc+PbCNGDOSjNcNz6BOsG0qQ2iMZPceC7I
M/xlef+h4fvwXSxPjdM/+Zt4mTETWGzwf3nqKjSMKKRAfm7cqdjbg0+TJvrXwOX7UB5dfgJZNa9s
sfYSmJE9Irmm8/QNwUgQr/zLjFQ765r7KX7C6bf9+ufHU3qXD4vKBAKxC2wOZXDgf1jUpBu7XI9F
8DwMHFp1n0roXTB/MsJPTgCbUp253/22PcJu+VsL/HKnO/UNYQ7AcpG/HabG2sxAuGMHuX0wQzTm
xJM3HSL7UcByN7HerDOYkFlF74HAJtw1Tcv7aDzzaOY6ZzRYLQkxw8hAaxos+zNjnQUweL9xlPM0
Tg2cTPzH/tA7tCZh6D3uXs+9V9/1/DzXSTuXFHLmdS8LuTH6SF9PIYFRlmguYzufB1T5q2iq472O
FODSo8go9+U8JZdPlt/8ffmFrVzehaMam+X1/LI7gjyRiesZwXNb6/Eep7LhIvDESbe4sJ8LaF8P
iaGmdqm1yhNmuYGbNZchCQ72MD0mxGgRn8fEQgvnN+FLuZ/zxNg6Wods32YALKfpkPAv2cNiwXgQ
9LkMHQdnyUjs56TvVhPh5W2FtjaXiXWcwuCuDIf0knDMf9KfK8Dp/U5zQU88bDNt9fFynb7/fDu9
shl/zNFLg/fqHToYcqHNOfzLGid/FTA+LuHnXyrse0fHCHY1OouDHHpcFO1cXXDJPdQA71LKlnAj
EW5CK4ng07JsyWRf19KsH7zZcAhtvkbnzeRJdsUhd+aHEj+IY1R7EiUA/AH1E4bHOC+DdTTazcHv
0gcNIvU1TgnfXayVjvAPVgOw6kOmAXVGg36ZQwZPJpzDqwjt1gZj0IMXhxiQJdEr+ZRSz8vvcniq
gv7L0BCB3Sb4Z9teXI13f94wxm+HoAvnk4EiB60DyrJwp37ZMGGrgWl3Q/iyvLAuza1j2+bpnv3s
ZPQhER7FhglbR4fPE6aJd0mL0qGzxIXwk0d5j9NxsqHBRCrnMRuC//oblJV0ZJW0CIGflXju6KEP
WnVahQeYXQO88IkndsFes4hDjxNCxr3ZPiRF9Ji6SYbjBsQN3Q+tE8fCJ2Q4dVN93GrgLWRNwlll
kup8qEXcntkfAdj+s9nuK6MKbgQx3246ToeZEM5d3b/2TuxffPWyCwYRGyuSxOi5xnSSYkYHDvXg
lIYISXs0CqN6VMhSBYMeY97OJdJOt5qvKnWqNWFnq1yy6VSpjdnoRId2uLHs2+YhboPydfA6C2UU
1T0v1jxiIYLPxhQcGF/sCOcdb0fhpOvJ9B57CEZ4LFfxPgx6cl9ceYddo/q4xyejibtTQliqk0/j
nWHXWyRksATMrzoTttZOSdPFJhXGB59IBu1kpU+IYkuDmU8SD6cCxHjjG90DTXR6Tmw3++ye+4fd
wFyaOw6nXLYE/g7vb2coJHBbOu1ZQwn0aGIysBtilPB9xyCrmC5a4WjEpZbzeiqJ2l1ewGTE8WMs
5zuSBp59jMVROzjZJ/tU/HbFIaQUOre64kpDX/xw/EeNTGbq7viF+BekBLUSw1t+doRstBwmebUL
TAezOjM0rpbnKjAjkVORncnmg0pShzvDwD/05+LabbkZeu/65663vJ0hcXj+5NtSYOC7K8uF7Ivx
hlpIZVandvgvn3k7JoKJVRs846Hf7nQB8RcNfnZOEsNfVYm2Kbwyv+BYc4FvwpfmWf4KzgzlUNrc
cgijSgz1208e6vcTnLuKpzEhLgg47x/onziywVxw6viFrHpMEQlVQjtjWiA7HLcdObnPQ4/DxXJv
olnM6LDTR9mH413p5dOqmJpPrk/xD8uETx5Me0HKqE3Y6Ptlqks5mUlTxi9NaxuPSHDadTySiq5u
Er82YN0CKHjxGEMO5xm9qYB6gA+qZQNqTZN1mWfQ17LJ471vE7LmjGl6wK9N3xqJcdv3tItLAeDr
kgCdwJd3MhyPnyyrOo3ev2sqaFxVeNkY5+Mz9v6HCEdrwvWtyV4GiGxrrTJe3JxaavJ1fSeVVXgO
p+0CdqMGpp5xbvy42xKdqG9bI7tfiqmyLqKTYCpCxvat63CpG0oB9+cHVRyY3x4U/qhrIVFGuOB+
WO0gTGwq0xGH3jCcblOEyo950H5L7Tk8LS/ALNJ6bSMPwLieHdICXh6hKDYrVDfxTk9gYgf0u6Uf
fWPYXRFMXDj7zugvVZff6ymu9iAM+OYHIdYrUXsxZhM9HoGVn95dv685s2IYMKapm+xa8eGGmGQs
vJHIzBfdm77ZWp9fZcHRnfEptfB9uvWB0/eaPw07EAkyQBLXPVhefi1qx7mWDoWsoxa58VP/EnPz
rbQS/mkopPjvDwIqcyzBeUTOPzQo7zeH3VXQkPMieYGJ8N3wibdMB2SU9RifrVS6D4JYNBe8MtW+
co+Q+67Kj+VyVclOOOs5n/hxLw6Z77erI4SNbSjlh8uB8KGOE5iNeKORFy/YYSX7TqXZG8JPNsv9
hyktbQ0WuVjD2AQWJvaVZrbtDrpRvI8FM3NNGN+GWbxE5TyfJgORnWNk2d5s6nEz6hGDhAZz2yY3
T9XMLJkYBGyuLWM8VdnQkNf4bXa5dl29xLdCfuZG+H54pUoaB2K7YasZpsU19uGEK7KIXCpS016W
FnM518ouvpReNf/sWtIxn+FOAB0FFJV//r6M378vR1iqqCIcDnmQr57ul0M/Dgxz1rQ0f1maw5xY
wR01yFJmwIBO9HE4Fupkq+0Uo0rd2rrt9NrEPn2Uqhp0HUC4lvMnDo3m+2qKbYfylzKKwbCSQlG5
v3+skDeFVlZrn4K607babAXnWHTbOtA77H0pgNXxj64y3Y4wUIFJi00XzMHeqq3xlpCdZNsH+K4t
B5U16iiDe8yJ/Sm0VyZRdlulX6yL0TzGHNhVMIdXHEE/z93UxKslyJqbGAR0W9hFsTJCc59VPoGK
PsDon9/AB1ep5QtTSSR0Yhab3BXqBvzlDVQdglrA2e6ZUPvgbM4zyb8BBOKRH0m26fWgLN9tN72J
4rzdExenHdx5vKobsgerlPuvi7GuESW4chi9OlN9I6zAvy8hvDhmG4Pokw0stVtm8APTX/rsqdU6
UP3Z3KdlfErr3j0NrNZursV9gkHaoR30lChf3GsK0/7b7WZ762SFfpFBsk5tvT9IVf43LY1MIofL
ZOsnQ/WsOqRyKDfuJ0u0JKn85/NXS2SZTOaVeI3/8j/vl8gobC+qawsXgxj2cUMjudT6yx3qEZlB
lZq7OO0waQujgmqgdp4K1YGNSQ38hxVmPPb2J1fTh7ZIPZXNB2voWDtCUUCY9/6pcr2IK78c6aPV
52ClePQZSfRgF4147BwjvdI7z9xI8IZ1auY4HSfixqTM31hhpX9WCn8QiC0PoyiWSMN8OiT9wy5K
8mJsAtsMnmd/rF6HYKoPbh3SQqzsxPWxIyPUOLWN6kCbba1xLcMJoaR4J3/3dc78ddgH9FN9+E2P
WkxxY/cTrNZUq/HrO1SWlVQaAGk8KwEWqqz6ZZvzDidMDdPheTlbsFQI9riwr2XLhAP5CrWdJZ9q
TCK3lNVcyGRt7ewyd3ax7GPyasya6qTGQB/VNlNNDPJ5pfsBFawqRsm/EV5k7gdpPWsTaiHRe+7O
a8k4l80w7X5WrPZtTYrqQ6nFhz9/xB+JAPArVKLkYjJHUBHCufc/XZHThGWu+oht6GRkANZYtlUv
pLC6nByOiSoZl5TQ7TD/H8FIDMILuzCSu75IYUum6THXSEwNLGNdZiaTL4WkdJpjHsvWFhtHh7r/
50e21I54/0LYLrCE4cKzY/jC3j8y5lSWERFSrlgK5sZJxQ0EdOvK8yqK1tiwD0RiSwpQ2KOWPRTK
yulehojNqyz1iOImoxNpEONFEFQgdnrbzO3GPQSgAe+T4d42Um3tWUWMZQNdagc1aKXjuLZGQN9c
pL3TsL+0xnGjp4QldVJsCXDuH5igkGCEGrwYyBCqTKi1hiPKI+7mzmpw7NdyNPmmJWkUFu5iSNXJ
XTP15pM3+gFDpShmJq2DjxH/AfxLj/l+eWCcOkXdj/PzZDUk0EdusIlS2dINdXfQFydq+rqDV09/
vcCKmdTxD67Eq1VkEI+lRaADG3Op2RK9SFR6mv7JEUS9/ttLtAUieIWQI23E+P39UyaljkXM7HnP
g9M615073C0tYngdpNMrVB34O+qa1pKm2GlHjXkWObkjr6SSPBpmJq7fMxVupov0nfrJiaZm1etg
X5jC97dNkXwPZR9tlz8TjFshuu7C1bz10vlkyKo42fFYrftW83a92q3mPP1du8jLOtMf90Qt7yKD
8yTls7ZJM1jjbYpEKiyob/1k2i1F44J1LB9oHk/OTZIFZ68NLp7ZLO6J3kazO0T01jfN9raxjodO
rWGvE4fBRkuFs2Eoauyq2ej3y2IvXQh7z9mq5E2iMsFZ6QAO5CE9m2kyHpZnwHTmr95NLWKsY2MX
2Cd8CYcNG+0Bb2jySqF0Vau+E4AelWnjmJZisFB6zXczz+dTUgHh+ql+iNwxuFC+nzy9Ho648J+A
TLmuh2I+FRARFeI+dk21glvWPQiid9Wo0VRVSiDwUeCU2g8gQV+KtBVXU4iN3OBBAMeuZtiCxOXn
eCwsLM/y7hwWLQ4KwfCsiXE6+mV8+7PyVV9XbFrJzrJHZ72gkyryBQoBkrYgab8vV4JCyKN6PKQD
FfRUBvpelORmlS18TzcOsuMCmDtwOXGWrh0IIIIkPeB2ZtFUYOo8QvuF0UHejBvirrJV0fUxwwXC
rqMontEyYWXfEQC7aeKAYJexuk1qcmGQApzT+ItL+YJLzCjP8+zedRm70uugaIi0IG+h8ocrWgl8
gHuYnbPGu3XjZt7gp5VRnHQ9bOPsIYZq3SWFvI+LGVcjH3tY2QXrIrcAUN3jGPsE4ShB7lSnO34P
KRbkEY5Dhtesa2zpeNae1LtVIMyHYAypD2JJshg59cvPV/nFfQSktA1stDUwerCQWJAk9YMuJxyi
Wh8CgSgI9SoJK4WpC0/BJ8pCjXwwR6qIdgiZ2VZiN6q5xNKgqGEHVoyjT+hZhHN3GmnuHuBoUyVB
cpOk5g3KzRx3S1wTl4q1Uj9QZFSvuL/bq9Ly7z09tpioIm7w0AEkxKXVA+aLBDK9oQxr9mMVwm9u
2h8QDYj/MLIYUQM+joaUJu4hIaTyA4LC8hjN9Q3onLHObUk6e9EKJKPBY1gJYG4RPIW2hYgi7sJd
EgpvvTy/RGZKjLl5sKLReDRJZ7P0nuBKNyExTb/4aKg3QvX+wjDabYNKdWU1o7o/6k3ddj98/ckX
0zeIuyVjGagTpS4H/O3hF7RTfr9gN55jPw0K7Ih0Rg6hnaSXobQv2TxvhwHz+FiK67jvV3LIHiw8
T9bD9LTcK+2YnVLS1Y4TqRYrrQXOkAQ3XWnwPQz4x9uhE8TEhIZLv1Ak+wDdSUodj2cG0wc7DKI9
k0nI70U+XrllnWznMYNylBsvqda5l2bCYTj3CfNVR31a+iM5lkkOGyOzjllNQoWm+d+WddJJSw4x
mWIKHq11ps4bOxTlwcGScgW2YG/JxC1Xpiiig0Uix4ag0FcLf8hVg35rIxWcxBzxb7RzwSV71tVs
Jaq0r3MgHlsN2x48PWI4hP0Ip97oT12YlVvLfxt07a6vJ+9FNHW68vMtnKWQKcwlLcv2YHPgqjzt
5a8XGawrOzGHA7ZATjPN2+WXo7A0gMpzQJPey8AU+FfIemK87/u41YYx24LXG6R41MRFEx4Syblg
jzhzlvQKK69BXzCa8qEqNXydNdgdy8Ium9mJq6+lRNuYdi0ydKTGq9bRCF/ou41fa95Forrp25xg
7Fi44GVeeJ02x8Z28LbJtnqsmXsDFO0Qi3JNUgdTPS1sDk0HJ+6Wy9E8IpBEqjI2Z+m63oVmdtvC
nUpKQVC5lw9bUVGGq/9rdJO/hma+ybuU3jo1fzRlLo5LmeUVoEB9Pz/UoAAohr0LE0kuHQeJQ6TC
U0ytuU+LoyHRxgyG/Vb4VUogDNGAEyOsDXya6rVKSwJeCsgvuJAVO6gJ+OMtg2Nfk2sT55qmHMe9
6Iee6RONrRlinM6UiCJIgVeG05vHBctOq1mesSff5QOJWuqoWgZRgfs4+CqqSN21E5Nozi1i3X2e
cvmltE4MyG9aRYjR7G29wrzPhoH8k0E/4I5mr1pqVAhnLulAnRs94Nz6hLBZxcVgELOP7G9mnRLf
pBkno04PipYs83G62KH1xS98/SLMT4bBIPW/lzDAuo4HrsNQH073+xKmZzoxIVe1nyHZ9DsAT/RY
0Gh90WJFZxs3S7/gNF4IZbFN8D4OvuvisRcl8wYAnNt88L/0sTHcJWq6q3f5ijnWfK41JPiOWR9n
M13rbmE/1C7OQVN9TIDsL26DS7rmzfOB+CK5GkoykbSeC2h5EbVvPge6MW7jKTwg8zdvS98fb6e+
fxzyUrue6oZElMxvDxTyUKyM8dbVedeOecOJXW2rwEUWBo66covBvfQ4nS6IxXLNYP17PQ0JFmLd
pD5g+6JxD+AQZgvAifx1SlrvaM3YEelzLI6SlBvXf1vATqtKsGSDp7kzuuwBpbu8K6t03nbd/G0Z
zs0dxlWDJEQsjWS67ZTQRBomOV8Zj7HJWvSy+4J7IKGivPTl3L4ltn6z8K6CBvmFrCGkzdoD4ef3
dZOErwx2+nUbhOl97eP3hZ+a3C572tBTPJ/AZvfibtmcZlPcG3EfbJsJIn3ZNtV2WczISLS9CkuF
NCmISJ2mszPCv+SiitMi5aIEQ1wA5KTRg91QV8jth2o6lP3cwnut65Mvqq9qCnBMipuprbr9bDTF
3km916Ft22s044/QlD3Xit+cKruSeSoJ60u/Fp1fIj17KDznbRAAyGaLrcBqUhPL5YPJ4G+vhDNm
u2iO8Siw2rVOnvw+ScrsstwQYRudkKOz9dXZqU1cCWBIZ7TB32a90xjjZWjOMLdtq9epSX8s49Gp
nV6AUZ19GiV0tkH1PNnRTesVxkk4LZlNaoQMTMwB3/dvZjKANkeO6O7HKntYao5liZetX1o0PgSH
mnvPwhK8dohetDL7r9LpcRXk8LgEDmk8tXgM7mggvk9ImPfdII1NSRjX1c+/TdWImfQhclpVtWtc
82tdVdnFIFCk9zRrxSDLu0IBsOoinfEgj7dz8JxZQXUL6AUamongBte6+4ictadR1ocxHr46naNf
KVEw8VEqiCd1tCNBQvaayQPcRFIBdNlMV4ZaOSN2re2A9yOBj0wOiX1qd3Q202lOjiQ16Fs5WoQi
hLOzLTAp9F2m80sJZdTyIeq8c15E1t5rLYB+dBlkBrpvBU849OM+aQ1uATBOgnXS7XIX++jN2lo2
5EoN2bkrs/4UasnrbMz89sIasO1ojUshhhd1xhDJHUI6Ka46xAlXU6tWHOwNg502fpyc7NxjJBHE
qfGI99LBd208Cjq9w/Sn/PkumSMcutoE/elOAZlFxKfV1S313LKv02uGP1yA7KwjWzHedQAdeHNr
27aVvDySr7FJ18MDO8E44zZwSLv0ScjCfAqU/XRpbfs5Gp4jh6AJSPSz7xm3ehgZ9z7GcJ2fE85g
+DddKDmjGvdJajiDN6Hz4OWFAkH8i93OxxZxHIJxkjTjcc0tNa/aDrAx8bLvFa4V67Tvphu7KaCk
9OW+6BQW0eXV0c3G/NDG2ksYigbmdOk+ZbS4JYBlnp9SQwuwW9NHwoKsZDNEpXHls9FvRivNjwGR
UPPAD1s183D2iIVgBElti2nE2oNfTsQHyHqVyIyKpNbXEWYD69KOybyoG3/XTAyllsobv5VpZbd/
SyeIt3Ao4VfqGF7UtUcIb1+i+53nXZzP1SYw6Wjzrj6Gdr1KhvhrmE49zHs+eVP7YmP0CKfcehPg
RWRFJO06gti5Cv3WfMY/Y1013WOZ4bLYl/7ZxVIBxggRZSFeO+sF916mtdWAMb9GCb6OO/cvzbFx
QqzuMg26b82Zs1tKdSzDiW3qLwULMXoP/gx7c46zvysNWRqNwEhNaTlH6dKhYlypa4hlmyINNjq2
V5Rd8tXOwx9ZBxhbkpRmSxQug9X51w7agGXaZRiQo2srlsdl09MvWochq6uNcFC9uHp0W7pomzHZ
+isq/Rs9G9nGOsrZ0dEPdKwblnOz9C5OHfSYxMTNtqmjZNML/5bsWudcpcN1XdiwXtLsyudFqRtN
3LjGcPnJVVITtDqzj6ZRJCdLn74yBAYSaeurAqeEHaYv3wujf5iEllP10vc6JFQXdiPvsGlEt6hI
G8vdiMOWgktsHoiJ4hofPkFkyv/UiHgT78K+v/VM3mOGD8YxuYanDLEqemM4dqM7M70pYP16uWMT
ocFkDmyo3V2NT844ZxdXersGp4NNDpq+NTq0UBKa0oIiL0BEM46n0G7So4FEYAsbEUmiTcvZZFG9
H3NwsUQSUKm78HZEQNYyinWg3YakEQV/pfQ3pCrU5O9F6DBDO/VvCo8YSiN/dGLYD8tRHFmRtw0H
fmsZViPWmq5kLOx+n2W1Y8RA+B5VQ6CiSLKSiFcaQzKcSDpbDhK/XpOPIjYGZ8weEHTTOW8Rtch1
36guvqovoTwsvVxu1uuJCJOTLTqsOhErL0PlKaQaKiCmreGyHCsXxl+pClStxlo1CBI+xcq/DKOL
UYiWE8Zp/Gjy4Etq1c1W9Hwedljbm67OkHWaL1jklzElewC5YtmPGIcoPorxlz+lt/Tm7aY1vFlZ
ZUJn0XzygKdZv0y1c9Okc3+OLf826E2qNufK0LiJi76PDk7tSIRlNQWS7FJk4BfohGKVwc48V5Vl
oqUPbwe3e22idtr0zihvZuQ2IROMmAkpDTU+uBwA507At/ozavp+WKdQQdtxdRNFlS3wpRMf5lJW
3o25Dcr93EDpXk8WN46RtxunCyA+x3pBumevH/22MLc4S86fgJLLSOE9ZssoBBqbxcHAvFCJJX8F
0VGKQMRyu+jF7PUM/x1smQHxbmOEeTuJueQ6b0V1lMFkb7K6tY6B0OLhaTbz9DlsZl5cjxUNlFH2
XePNDy65cHE3g06RWn7Q0ahreoNgXya3/jRFB9NO6202cKwj6eBibfv55MQziZcxjWwxjR1dNOY9
wNbXE6gO+Is8t8vs3ED5T4bIoAKk+SvDVKUoRR5pcGR+/vmd/NOqQAeDy8CK2MwZPgxiJjNuuEoK
+GmCa87KmbBIlJSDB6BXu8VuNiD3W846pOu3NZO5gmyIVNHIgZLcDdsMERiZd75+Wg6i3DfatV+b
47flaChGqtm+hCNPkigAjd4ZtKJgOXP313J7Bf3tGM7yZjCs44JAipzT25rSa5DSb8k0bTCZMi66
yG+XmWmAzdkZJ5txy7z7k7X4wK1VG1QxajHXYMjCinwkGYwBermk6IPnpV8gc8/ahbmOm7Zi7eEH
A6ppF7ZzlyCq5Q7BLzVyW2wfYjRgdsX9DFv7EnXaqZe2cS5r/UmvwOwHFQJRFLjehihx0saVWIoy
TF2++hlHu96MGKzYnMjRtBJMlC4z+2kjRPUNG5r4E+D7Ay97+TGJ+4G8gscd8ryPzH8dSFNLLDis
bkxalieDEXNlxJ9lHX7h8DZv0wIcsKhScA2IFNyAo0cjT0JEWwbuhpgEGgBP/wHL3LnoPaetkQn0
Ms0dpXiB6CgfkbtUX4Z6ard/3q6Gamjff8ScInzHsIcwIwQTe/8RWxDwjM5UrLWOmRu18aHyjYio
9DzYY1DV/gTdFlRCpTyvi8b/siD3OCCJq0HMnz3Q70MEBs86bHkm7bz2j+NV7mK8j/Blg9+p2Vtw
vwejFG90jDFj6Dk+1R7eP6XYBH6Mw7Vi0v2c/XfOXSuxmK178sH/vEjL1PvDIsFQwhjSxVjFNT6+
4NkIFCjgJC9D2zM/bbSEjHWUsn58NHQwnTASz8vXWuaMqX2pbg1zPw6pChlSN4k2jHtn7uhzqKr+
czkNmbwPm1FbF9Zc76dFwDR+No21fx92Kk0DhpNQVH3OFrUFfhl2dsDrxmhV2Qv5Ef19avlHsDYM
d5fPzybKtkJkuLXFW9/G7b0ZQUAE48YyvCWKV6ujFk0OHWIINewuCrOUzc12XkjFevI1xiXqXNn1
l3TGV8kfx3Vk49yQRA0kcpDj5aftewYisy1/jj7tGFNoxyI4R0TKWSVqdsQwM8InLWamdtpgd5ky
5onflpZ9MDpcLQbfAME8LW0wYJ1rju5LVx5Huly9szUUcQghP3nvv1+w6HkgHtkw65gMfESD8NyK
I6Tz3nODDXsXMJqprYMI/WHfYla3qguY0G1l/GRRtmjWNlrWmscAIuiuKA2ChYwU0WxVIGnAFOi+
ibSHoRnNzTiGFTE5XzF6lEcp53BjJVQm9BvW0WViD1sV2VcjzwWvZyFZffKTqc/6/Y6GRu3A8sA1
lxJx0Wr/sie8qp8TN9GDZ8dMwfLRyEd6uSndMiKTlUkhxELGKYo8UNuRu53CPPpZmuODS1J85e2w
Ofu6tLrLC14q52Vs9hMNREqJJQYI1p+f+x8G9zwsNBxFvIaoZCsG0S/P7bZh0455kr0scDv5tuJY
gh1f0jazH2gzDnRWt4k2ujvg5hfyGINj18TfLcl8gaZqJTumwsunGtTpj5C/7jhkw02ZBOulFxwH
uUH7TEyjKhLHykad0cQa1OjomyGm9iET6hDEruiTu5LQnN9fCaIjE2oZ5gg+4vb3P1qVRJ0eFUn6
sqygDElwb7DUGUZ/PGIlvg1ifNa96jCqsjaK9Q7nmoIf869J2NWO7s/aMQkD+6t/Il2Qp+yoMvdt
Loh2A41MJ49iSSQliDlTkcStr3qdrPZMsxtKsJKcsk1Yz28h9AYgatTLITbfTNhpiosaG3+bRu5g
WV0CFyghxXg+9moIZJhutolNDO8jEV4vE097hFkyjz6ZvtCxlx0CHbY9gg/HcHnXQjbQymPG8Szn
qo0ScYY56a5KzeDaJBmb1JV0M5TrLm9OZhc4D4PWil3dkLK0nAmaotdolXNedqtmj/SgrfOwbNu4
kjZ+yRPOc0z5dLwpD2U7rgNV+i2dqSwwy9MmpSztbDz0mT6tdTQYWosCdOi8ddJXu4XdmTq1QKXo
/gQKunR8NSuqFMefjM0gCxdbfYYpBmHeikGbenq1scoCm0L9SfNybPQj67W1w2wf6tHfUZwN6L3T
v/tpuFr6XK2bHkMm2XVSi1UsGm/juwFsQscbD/UYvHbtNF/5atDrhN0Pc5j0i9oEydkwnnqzrs7L
Z9fg7EEd5fjXyz9aU+lsF4Ri+ccqHLyLnlxSHI0ONvyBVU5Xv20Lkuuc2kSvawenpWX0W2sjg0E/
1dNcryP/CxrxiRGt9lfgzcEqk+n1pPrOIU58+IkV9jmTdiI59Bz7qbUbpur72Fjlein28jG+Nh08
sQdLWZ8FgbNNVOeoaeHfCGiLtfTi4Yb5ue2ll2XorjOz3Sqd6kJK8ZQ0wdL8U9sO3SVJ8nCnsQX/
fJws2crvj0GP4CKOdkU6xJ74Q/UTzegAestvfhK6044p2tIXp1ITjLjtirzDYRPLEmuH+lj7VrYJ
sM+gB27XC9EKP9BHzGEZMTIIWCi/XvTsRYXGVJvSZJlKL4s76t4LFtbWfnkpU4gVHAA2Y3EYJaPm
30D9e5sdRmNOKOPNUrMWsL6INTQkQl4UydNs37NmK8tNv2kWKqFKEZX+vCAflGKqlPUht2Fh4/n0
lMhY3x9CfZ2NllM4/UvrYJiWDiA9jQblb3L06qfWaByZZfhlh/4oDAEW0qQ+LtCop36tnfAsSPq6
35h5y6er+B7LI/5Xstb/TVZFSg/6/5ajKh/esnrvvq/+xL+dirBR5JWosDWDqRSd9v+4KJriXxgo
ws+FL0VftZCQ/61INax/4X+tU+whUjCR1nGR/NuoyCTnGVkFDixwPDHLN/8rE0W1Id7dWegOXN9F
N6lUs2potjTDv1zH8Nf6wQrx7oo6QntMD6uI6NaO63otS3NYTXEVE5lcM2SsiY50kmuL8eJt3RNm
0aHfSZzh/xB2HruRA22yfSIC9GZb3qtKtqUN0XJk0iZd0jz9HFYP8N87GGA26i6pZIsmM76IE90W
jf5PWTreJadlnYly9OI43wBr0y/ICTs3LrVf3Jar1Ihdvo/927nKpETjEIQS+8EQvOh9S5wfaNdS
S9P4FmUWXmGz7dYmaghzT2wCkwoQ0iQVTfOQ9FkMlXY2A/l2f9RKS12CROyjTm6CDoRy5yMtYjrf
AJ2lUiR8gXvXLXPVxXAuxuniDc57myj/JZtTZ/PetOj9H0pt/BdFlP6smR0XjPmhVTfqZGUGrCE+
5/7JxO3co14y874/o07Zo9o2gDyjKo7Vb9RXTLLKPNwjmHmHwWRO3cfCgPBfBFdW8LBO2AL7Xbul
OgT0qzac9cyAdme2D6XqvLMT5GeRmcbjUFbGI0z7N4SW36Jqoq1P9O9JtyVSaEOrFQjMlVA+/vIO
8ZyL2q/J1133kG6XeVM/ZUXrStqHxC9VNdqxdbzuya26dpcwHV2WmjU8lKLd1fP78+KnEnQ//3sS
pPGVWWBm8tLy4IUSLE7KekRZ/VZXFLbW3DilCTwSw9iPNRn0t0VwKM2Aby+pckgyDMFEcP2LyOyT
qmHZJA0jkH4QD5S7rZmXjJvcFe6akhGQHKxl1xZC9QI3gRdbOJ/woGzRAZ6kgWFD1TFd2pMA/mFm
zBbaNQrwY+lnYkd+mypUqX3lgxsfen3cJ/2umEqYEwI85yiOoL7/IOg36yTBHaQl+JocyriKIOAm
0OvWConjgIj65UUpN2IjfgoZFyxhChkDG1YccQ+ej+0n8hew97tFbkcfXemdsxTls/jxI4+RV/Jq
e012rIMCUoYZNWSHgxPFEtVmmuyHPKy0rTmJc9EOcpcqkwbarseXKh4dULuLAAxfnmkAd4xpIY3i
OxrjfUuRHE6EzZiOV1sDO6CKNSflkObpOY0dAUbnCgcQxGkkm3VHXGhBovQNauMfznRjbXXj2qJa
RmiBuXDjtts0DnW5ccmfGYYjUx0XcdgD/WjSprpgkwHzqsmXCDfr1uuM5dQnJM577RfjmlvB5qdZ
9CFxi2sxIW+Vza9rC7hCbvNcutlL4/RPQ1QeMKAtPL2q1nmug0POu2/c2DtcjldTqadqykGAt1Ty
lBryV0Zy0HtKsFpZbvE7seDbGG59SJJxa+WaRpdMe4igprJfZIzM/rSoD4NPG5Atq0M6MAerKgn2
2/L37EqfS5+q7zpw+G1CazOEyNay+Ujz8r3uiMHRCQfLhc8sJv3oFtluJoAmSyd1n8uyD9hDm9TN
lqu0445psQjVvNcUjSv88hx/ZzhfsvX8pR72c0xB4yAAdDWHW9a+ChigY7ngjg/KbdUgDHLrh9gl
C2w0rDBemEj9aTVakttMf2WRsMirhLW7n+BQw6676Ex/ETXGR6QE+JO6eMhrp0VdZ+pvSP3B6cNr
HHhEe+EVFU5uwM80l7Wn1qaln6g00JeUq5GsSxh5CBzNnKbB2o1sSa9Yu9b06Kww4WCZIeHrhTRX
TOkD0bbHDhg+mf7rmHlnUnvfMrE2voYjigRnJ1JW3P4PPQNPIGePY9oejaLaYpP/jPSz2+L81+Af
ZThSDUOky6T3v/JKPNaFeGk9Oqo1dRyH8EvB1lKxv8oH6oY49taT5Du3QEmEM1z7GPZu9NkM9AxH
wVWhsy4iLuOYdRRsuBcJWKeU2a+Zj699o+iWIoc1uQQ0tb7aFG501Jr0LL34mMZyr/v9erTVAdUW
d0Jk06uoux+x8ysn5zmxcU6OQ/8hjH2ZV7DFdDvaFhS/23ncLd26xctTRQRu5fy0Jw61NRpxjZdC
VNgPIZhQZM20JpvaDSj7D9kpzhFTDj9+/wKJnl02518wZOvJGz8KaHXz8CMBnOnbK+W065ge+rgF
ohB6A/1XkJPoMSwPMLGnnU1YHHYuwnA/cjb3YcjMw7WKI3Z2eZCAkPQpP3ZTBVcqT5gMERAvZMwX
tyoc7QofRJLRPWe56XDyBq7KIfFn6qSWbqU7WzcJ/2AFak5lX62dtuVHm+gfTlwCLomadiOVa4sa
A+RKT/xDYzTVKrSzdhG61Z/ED3BYcI9a6qJ7s0DnYNQVb5GEzmoxx39seyi7ydBgc6m+WhH7jzJ+
1BreqYdVtKp12riHmHuhneqLVBdPA6i4Dkq/X2obNVwyc8Dg52Gf5FyTkOx0yiVyO1nDRoSFiI8y
7HQmzX2zj0C/OpF0lr3Lzk8IFOk6AzLQtV3LVplsTm8Q46Zgvdjhx8yWHt7IS1EWF8moaw2YtloG
0qfuACcgPxk2dCSqbB3ULDoiJzb2NisJT+TfFLu1Rxnmq1li2zHqzhetGbwwmcI6RDTFAt5GK3oj
l9Wj22jTpYDLdIzTbJuGBde5GgKxRfEXqqI7Px/O+kI1iK5wqk36KEqK6rJ6a1JKHZbTrxDhOskn
i9EBJXKjmPFp8HsPWuu7Oyf0sFnjnEN/0P8MNiWmuq3v06YSzN+s+k1KQ6yGNKZA2fGbYzFps8Fp
+sYZGF8yrQxewqJ7MymWuEiraWjRY1kD4f3ZQhi/2PYkX8qK24I/Du7p/tAP+1suPZB48GB7V3yR
2/ZvLn2tlGhPYFVpkxssZT3MxPrb1Pn5Poi5tDEhXItG5hdOGg1+k6FdYyf6YcyQHbimpFe+excF
3kOujdEWQJu2KAOr56vO73T1cQQdy+B9CAr/Qdprgl3hxWSA9wAH6zR2ijNClB6Nh73ZPfQmYN1M
a073R3bJdWBIR0hg1UVK9tJVa2wyMi1wljIvOrrzm/v/7m/k3JmJNBofuRUmVPlpIRdJMz52scab
pI2P94fMuDhzR9u41fmkbf49Zf7o/Xn/eVhoIybm//l594+T2fzvL3b/8L+v+J/PvP/PaD1rabet
/H++xP3Z/34cgtpay4Iz6nT/gRagYd36zORFWAS0DhXtIxMJuWoMw3pqazp0ZW4mL6xDy2VNJ8Fr
5lP6gQUowuSG6ODGyfCuArpPClJuf5GEPyRlep+FQo/NovYbZPix7LvkdxiGTSbIdSHWsS1mdSCo
iT4prw5Yw8csY52S/7h4fhCY4oWul+s+LI1frA773qvCbxEYD8LUii+IJW+RSvW/wqx+RRiwmGIP
uhCoTH96LTcXuplEb/Nhsoz5VV9YzdL+qvXZsxzoWiwR8h9xYJtM3rPh5oNEWZehBpJTqmiDYT55
KJjzbFw/Cs9g4vstUXnvVAE+27m1dI5Ktvk+S13nYCvOraamuDBj7Ef/TBru7L5ITo3Xi11Kc8+5
4ZfYwvIrLxwdqD+oY7Q8Ru46T139GjYmI+VEBbfQ4YKjm2H+1HckVWK3Hp87y+2WrE61lz6iUjIS
snsDmkh+rA2DPyKxSN2i4mMpmb7E4IhP7tjPWTBYrDbss8fh/qM7xS6Q9sxro7jVlQXGbBOXXcEw
Y0HBxv3P72pvVVMzIVUACjJo6tRfDe7Wb+zxJ0uL80y++Cqn7NkPAJ5BTvwsAHV/sOjL4F2U4j0B
O0qLlKKcthzDRTfAIavTitkRtRbPqT+R6NKhk8Q9BfWhnsSPaYSnoe0MMNIok3R4OMPDqLPCxCvf
XDSbrsk+Mcvz6GTRTrUqP2Vmg1VmRBD1XGbJaaLyQ5D05mFS4WwgNMzj0BXsTIRnnbixjltHsSKh
btrZeH2rXQz8yvjq/OyKLtms475ob1pJC5CVe+Zj6YYUGhJifub0Nxi4xt1LNXDpB8rnvcZcoxaG
1tV/XJudodUL/90dYM94aar++n3MDZurG2GAmcrkfNOXcjASV/02FVGTKEMq6xi5UCELRCFz1v/+
7gJ+vmYy1xIe40CzjwnAhNkGRnf5G6B8kQUavrtYstaX/meiZe8QZ4u/EApiaDXKeOcsQs1rRPbH
j0rGn4VjvMaKO6tWGMULhddcCWTvPTkaa1IbFstjJfAHGl1R3uzIUuvGiaOrIY1sU1WKS3iXBRvH
TswzR4y5tYh/nvLW6+l6coYjDO52H2cgQoyirw5eXep71pjy6IjQ2uleUJ16xNPtkNXtORm6ZAuL
lX0fNoGN1XrmAyYwg8t6GFwF4JS1Ak3wKOyoXUUBS3/Nqr0lRar+cy3Tmj1JVb1SuuTP+Dv7TY9o
bu76Qr7HAwviaSq8j5ZaHtmW6rPOs6cw65LvvG5PrKzcHxJG28FxR/Y8alwWfgr8pRWPKcjlZFH+
tSZnpMazosI51qDaTWziYuqGf2fFAfp8/mPG+gXXeP+VetpL1GOrGgzvO+lr+cFBfYhMimPVU+xQ
T9AP+aZHE30slGduJgZmVKupYNf3jG3hwYlrSdVUFxD0ryZwMNXWQtm7mVPv37jJsVhCrKEeiodK
r8yDXzefjbItKh2abW2G2jpJdZSR0Gw62HJ+s08gptwwF7bnoOaFSGeNOfwa2sJc5+PYc+gxekK2
P4U5PHhf2ztKJ1CnymLrq6Jctk4F5sijZjSkOD1Lhz8OBNHlBO0UExs7VCc997Xp4Iv51LUwvhHR
9feJZ8RMAitxi8kkTVgstnZCIp0q7moN8DDHkxOpaxr+sBtdloNeXVRaOrcYzREVmAIHxU6Li2R7
Ij9+jGTZAi8Nf0JH26OcFzcx0TWR5+JBK6PyNsb2yL42Mwj/hBdX39iCHx3QobvWhpp1YMFIqrbT
HyeY/Z81DWMDHWlEg080YGg09/DGq1sul/Rg7Fq/w+kbJ68VOYy1Xowtgy78al1krzQjFTtRtKzB
DEM+Go0JZ6L6K9yp2XsaJdILVQ/gT+loLl0bNnZp3KL5jU9yJAfadhll4u7pav+iX2CXyjw4J1PP
xccdzoNyH7yqq05O4GU3Z8RRKP3wEvemftGbkKxr3TNqTZulz2Z7IYyYyBDKxwrxYBlBorhUeV/d
Um/oVu5e8SqsBWfdzbDT6uaEvbuqHF6A+8Ny6OVDxXLUm1S27qG+oF3z3Li0UQKgJu1YZ+3sAHe9
D0JpUXp6c6t8Fa8Gc5SbQUlxGOesttfIhjJ63DFm1fZbz4IWy1r51vk9rNz7n6RmLXrQ7eEbM515
sT1GRj0FXFoznwSt3m8rCdansQgm9Ek1UI7SpTfdwh3IUKqkISTLbhobbTRG/2yYUbpjPuUs1I7A
S3wrUm2DHVAuJ7vipTefJiyDm7adyMUPvn27v3EbXsWkHeJNDalVxda1VbK4GZapVr2GgnF/SIK1
OXqD9eIFiVxP81/M6dyHIYr1E2gim0oq+qNJzJ5wx48Ltye/QCI4XvKM5BZbFlVfNZj1Vg4fFWvX
Nemz/z59TZe0leaaS1zE3jayTXWl9SY8936wGiIUqmK+Ghha6t+IfD2Hml8cgH36TbgtrYHxdX1u
Sjem88jPrIVPCfd27hfGM6ZubALUzYiUvze9/pE6tBXyJKcr9UzjYQhZVNNAY3Ayi5nAW1HAWTnS
vZSF2mXK/Ytrtf4TY7Ch2QI/d4n/J3Znvf5WYsnk334tcoZJkdW6J4pruDu5/dlxSIq43LH2zYCW
pVjW/GlQ0BZtFE6vsfSIHzGSW5BpiGnjBYua9V783KWdt8xw3sYDnQdCXtouxaldiPK16ZsKKHsQ
v1h5cOhtYCKi8qiVqKjho69uug5zylNFRyehyMlBW3LS+m9vCsXkktdjVmcPbVSHq4qyG/YN+dK9
MmsgNJeWiiy2NHd0YXnbce6z8rUnbqk1vCXV7wfHjA5xZ797vvxOajk9eLZGNXGwEaYN9Ts3r6YV
gxltQ/ZI6lp1Q/qUw6FdU8NirNghsJY0k8OUQtyOsPdVGbXIcRfum0AnV4lsdonDfks9CjEiObCZ
MeJ4lQyFRymzYW6CJFu7Ivlb9Bo9Fp32m1JKsJ0JqFSBoHWno76G9ttexkaaqzbI/eWYsT6Wk9es
ud7ZZ3d+c/9foQt2cyk7bCJQwWL0AyaljoG9vYj/ktErCXxMzTk28q1uwlIlVmS8krAJQUfn45Ei
weQsqBKnBlHhweyxrqcyaKmNQRYNjOZW5v53U9ke2oG9TiPjJc+bnd3SccSa9icdWCCCcGA7Hg9q
a/b9itqbJ0v/CnAaPALcdh5FlP4OmXGqjBlxO/Cz3d8dj1Oyw+zdLFUU2o/a/HxpxW/2/LPibWIl
2pcuXi2PTkP/FiVNuxx8ExFvyg8DC07fPuVJ19N530aX6NB5Q4oToxGPkWiJztmV9iYGi82GyLZq
KKpdTat9OlnfqeHVG7PqiHfw7mMH2WQ5KUteuEhF+AaDcJ/2VrMIIrd9vL9p3XFfk4pdaiJRK93C
SUfV3LTqI7vb5GGprRSIjJ1GhvIRRW4rZa6WtS0+cH/qSzpo2gc3A5ieU9CCs8U8xSp8iKp6PzYF
/Suk1Zi5ZYTQSdyN7sWkJn1VjXOuMrYuFgfirSvoFZ40DE42iXeqaMGwjTvSicLN9G0dDLS7Z8W+
pkVwNYYxxTzg5K5QsWL4ann+runYUKIwc3aZRwwnjZ77ubimn9vux65Cl2HTYnnEE6HRRtu6x4lZ
SpXsOAbn8qmBQQ2517kmIFpgpoUdMFj0I6E1ti7ca3Y7it5yYkAgr3vhtEeuUQAaW7t7oAXus8uY
5euieE+TEGE1LH6tJNQOIf7YM1vPlv5Dh6EEYiF7C/78oXUGlrIMU83ZdVpVHLCQ6iltLoMmvuPQ
+duO1msyL4OaOL2qzrHOQFAzRFVJFnvmwjf2wi2mCY2lbRYkDsx1lEv2eSSpAj0Pz1mVmluZN+Sv
NfQ1wb01lOCYfO+T9eW0NEcnWiWmvYOxcUyIGe3DJMLG+ikSN94afoMzvWLk1I1oraotPiyVvbbT
vISq+kVpGskqtYVOiByHd+77676sEeRM1vrRmKuFldLtCUrrXoGrcWiP/XVAfLUaGpiM7KGyA/8h
1tRHXjAOE6G48Vqt/CgPvyyJ8qO1ls+WIR6WKdZ2ZUqfNSIIggmzGw4X4nKT2FXA5JOaOCxu07c0
1DVUaXxVbCY19GEATVQnf3hxmqz8UuclY2LEVe+riFl4iFllM6J4a1NoT6DdFUyw1EBqitFdPLbt
oZrnC7bqYXBO7bYeRio1iL9NyTuYs3Lla2WCtVwhA8hgKUKatwzmU5MChOIipxPduFlZTtpNo9RW
1puuzZlwuBL8fNbAv9n0XZTvcN/FC4I3DxU8Pyw3WrPVhGJsEEzOcnLi8BDRKh/HyXc4djBjLbmV
XCKI9ur4Ej18ruWJHk2KQ3ouixpkVYkEvMyN4GXcdIav1nreQtYKipeOuNJUBNZCTQMekTljI7Ph
bKZVuIlkv2qbX7YX/qFufnMY6xfdm4yHKijHfRpFj0GfU/AWh5uSQIU0ZmpEtTN9upPtqEqXdf9K
zBtRsYsfepqINNtmtxGLc535fwIHA1UEuSfOGYJ43mgccfgQIR4CZNZ+LI/lwDhJWeXOoSWkWuDW
H44iyWPu+pRek4s5BAZ0a9kx+9A81mO9zn7JtLtDxE7l4HBRn3SpDtrUeFglXdJ3oXv0q8bcomtB
yR+GC680d+NE6x7G+U3eDntHUv9otuND6hIZYrVLcSLWtWOS5u8eCigHjmC4FPonW5NLQjXFdYwI
B+ZW9IYhUBxqASO3I40soizad13nrKyS2itXV/XNFfmqFLa2VVr+Ss8GU0Pu8Gkhw9XoqAVnTLRx
qH69pmSlspHuuQ7peEngp7WDs6ShVrMEuydCoXoyPXthfnYV4a7RHd0N6bPhVMcQEMbWXlQG5ks5
ThwPhj6smKiFxxxKz5iZm2KUMBra/mIEcmtNvsmNPUOu9a1DCnd5mdTwHjIRPJkTueE4q5jdQbDx
7OpAys/b5XidCKN55NgHLaK+THTHIDI1lER/N+TjU5mO3TXN3B8iIIyMsnw3pcmjXfS/jpnztBiX
NZEyb22zAlyYTO8W2FKIx4WXVp+8h7TMfqVy31iPJu+ox++OnwumQLRgJLVNbqohDu10OZvWzi0O
MuZImry22LPVobe1JpDVR02wTSjDeaQFlmR1AYTSZFew0EnFbAmczzcWJwwL8O5Bv6+S6G9Rw6dh
T4vWA3FMsQjgUPLOysvEJdNzYzky61sxeCkPrilXXsE501AjrpXTdmqNeFOpAPJG7iVwBl2y9/Sc
Xpl4R4soD+R7V+HIMoh+7ak3id+tN3b41XvQJTjIHIcmuPlhPKpvPHj2Neb6+e+T7+8vwLqSaJbB
Hl9N/J5+mGUXvBZ5916RDsEwPlzub/LSHi6AYIa5n8Clck6ho80fvX9AZ4CwlzntM6MQR8NLrCta
vnpxa/3WhJNiJM0j1n3vadPKi8qUekmYuC7C2kvP94elq7ULDpL4lGueekHWRHCOjeh4/yhJCbn0
SEau8fFm2GvL9lLbYbIpbE2/VgbRy4B+8id+YWdJ7sZ48Qr8tRaNwX8yC6+6m7jVX7NPXuKRmSe9
krt0SiljNqA1ebXL3SQp93LCC7CQsU0VS2v+WFzdGfduNHdsfj2/Wzqctgh5HdUgNV0X/pSxt2b2
TO80zXidivdBEDGOGPzqFftESBM0zNV+kvVr4trp2pp0A0cGH9UxpiyDhv2HY5j1K/Uu/SJBFjvd
Pyrc4a2o6dntoFpR6Dj26xjtZms2NAd0IqqeYypyusnNv6K4+qPVE2FxGLNbC1/c//0Eh30qDTLa
X2us/9ev0M/fIsyD/zzBtHPv+T8/Axezfz/D//8V/s8n3H/IcEyL//yQrV2U1AMBSBWdD4t0qN2V
aUXNU6yTS7aMl/uD+xvPUQ4bVLSe+0NHV+m5c/p/z7C8pnnq6WFf5KKxjvdnaFmh7bwQ9YXmnebp
32f50H20WrE54V2GQtYRjabm16bGfhG41yaLQDDz1e7PEAKjJCNna3d/Rk0BOLwa//v+wfubCbx7
IU2mMh2HZq387ti6QY1mi05mdATwU53XTrDA8s02fPIn+iCorZq27vzQmobx0FkDekzkhk9BE4dP
drdyPOgoVeRT2hF57dKiIxC6NGYxYZBKKYFzg8Lr6nVAyr/p+2ewhVR9J+iOWlo9VwEF9BG3zVj7
1ImI9PnU4pmoue7/EFsfsQG25d67tcp/N4ae0sEMKkNEg0Jq5381vzkX8fTeRh79mA3hj4ozkW4+
2VFSyZqfVkam4tfRg7JN5/kLZfYUtOPYGM3msYFjtQA8wE0/yvsjNPCVU/VynWpIdrj9s51v8Ddt
U4fSQJS4TjMMCDPE7Jv01YI9sPEjjBZtI64dddS1OdxEHlpsi9XfSjmPDGqsI+NiY9Fl+l5wl0kF
A0veqWKsp1E3RDu/hrbjA81oOh0RGnIUd8s+2E8O+cyWe4+OXCdLNkaUXD5rkzuuSfnG7L9B0XMm
XxIt/dHtblgris/Z5m/VxCKVnUmz1LlG+C1xJ6+egHbJ3rgAHysOWUa7yPzIyymj9kfWJh4DEzzs
P5GWJh/KotKJmNZB81c6pnXcz3be9u+DYyAnNbzO2mc8rwyhzjpMaziEJhoRPZwsp6aOcU2TCc9K
E0sMoWxT17FkeS0vkAfOyMRwTOBeEf7M9ZuRp8T3kvBxSm8dfbp69cNCGidLtnF68atP6SsF0e9S
rHMXwEzT7/s8ipdo0iGruuGXxeEuH9SLE+hqldiMHVAQ61TSjVehVxSI4ibGBarsxxrQgmnt2NME
YcnNErYCtpHWj8xFEISkj8fsbwo2tk37amlhzFh0FohqvV00tcmQa267nZuth5CEbRHUxCP67iJd
WrQnN9gjZmIdtrzXe2c6DP9mJSKT3xwDKzmVwgu+OG1GfJSASIC4sGMYYZZXI8193L+64JcFSriu
3yGZLRibdJ/TPJvOvKTg1y6PwuLpfsy2pp2ItqQEagvR+kcqrdZFP3nL1m3LNS31xgaX3VljPrbo
4+Fd7wdg/0n0gMjLnLZsvKXsmLXkhEVjS+c8on0Q147a4DaoKRKN+wVGZA6hPN4ZUf/ulawewmI8
5ELb9gSg1pQ+CTUPMio8vS0bxjXDkxB7KlRK4uAsP4yIMWK3YSnzHMegJ2KyDrSAbUrfZdqS90vM
WQyZarHUiROtsOgge9g9f/bqgZHxtgkk5g4j+ZI1LfWBvvKn+gVbi4d3IsaBfsjpFjoB6vnTJqlz
M1hJ494C8bTqqxiSqpqBCqAall02PJc6ervb6duMfiPTHyWqFypGleiPnkV6TCeRCbMfvaWHyzog
yz/J4NJPaboui4gTK/cPYWFQZwzgetnE3s1m/WBhpTlYWthQBlvT0ahgOQXJY9mUXB+pgV749EV5
Nb+UaBMiuRrEqtoP/nbK/ygsGS25orkLQF/atvLKkwsHZm15OH+xo32OA8MdD/P7tnCoek2YXjSJ
J3eVYos2tPmpNTmMBrO56gaM7qpBnoFIhicGzYyUaVYP2iKrkn3SjONNjcmhNRtnpWypsZFIwnXB
ubpOOBYmsAFMzQ5NXo1oDKyb9TK6Vm53ptUMU4JVvacmMZQyKba2Ync2kI+tNWPnWOLs6eieY8Se
1ys5+Asr4siFndh0+VMTdsXSyAkpWIX5Y0NsoTGIMu2A8005BQzI2J85Ampf91G3AOG+7WLqkuIU
TJ2cr49d9pmL1lt1+kRDPW4WEc+OnpZ0F5iUudwrd6NlNem/CGyYxebEkig7ph8muQ+dTmPV8Ouy
DV1ljXtlAWduide8KXmo/QFVAHODIS5iimntqD2N7Av9aR4apj3yaidPSo6E8LThI4xAFpX6kkus
tvCtYmASYM9mOF59vNGCztrUWpJk608JiCPAsForCGOAvoTRNyyrLA2WCBqZb38TJv/VT6rjTpfD
EsODmU8jm+z40ZmI3QAcP9dtyNUBFow/OMPFD7wr+oS4BMi8wQXNJj36PT1c2Yg7S8dVH6FIe818
PFg0/MbkpKfsISJdSfKXZTXgx7cmq3+taCDBzi1ViGidG9SO1VbQLepWOxFle9Oo01tJl3a4DGIA
96BppYvolg/9u3BzLvHZtKVr4JNF5p/J2RNr3xtGcCSINxGGUh9Uus2Z3Z+woEMgRoaR30VYb8Nc
fobZ15hXCGzKIXtuDbsaLv5iHCDXZfVaddfcEAn+InIA4zikC2XYzt43V0Npakjmef+I7K92decR
ugmbCO3XgM9ojr65DyJPPWo4tq5c25b0cxPYme3PGyPH1vrvMUjtD6kh69yfbE4Giqrvn/59qcGE
U1ubtVrfP3r/dmOFjyNKU8aWfPXB6tWRocNXP/8o93cFva3hu2yj7b/vYOjY34bcIAPOUzyJzxmX
qL7I7j9t4+XhwhnRlu5f3RLGSGPVgtuGfx6phEZDzuMNYfEjoClM04n7XXjqG87+k8jSa4KbJhhX
nRy/G7+fGNwRsok0Ts/I8g4BU+pFW5TtAhRysPVE0C/S3GR8FxEear3iMSrSt7AQ75Fbz5A4l5At
8cU+/Uhcjxw7r7jMtc+uRQOf8nKFIzpd4aZOjkksFyFy6kPrpiunyN6Z4f8RlNGzx6DlbM8EJFnC
vGiZVQRiqQb62PRV6+Hf0JnUvEpPHu0p0F6gjSULx3VvvrXR2/LbwiddSKddlXr+R5Y4T5L2UVKC
EKT+Szfm+sqKovehkeAQskM856QpZN+AeniU0N3bOMNuWfd/2+atHMjZ8OPUltorAEWLxpj9UhpW
VD1195El9kFPI25chCyY+2ERkvBnl9XNoLl8Pf/Ha9NkE+jMCF16DhZVo3Yew4PYSN8j7LQoevzd
LGgGQdi2EBYcvKce88JGYPMiqCJKDOXSf0SM/zAb883HIrBUKL/NYNIL3VVfdlef/Kj+1iJ2+05R
w0/LwCYUPupwHz53PHkbID7PzPLRdF/dbEa4QKKYkmszefaTxwRi1XQm+3uR0X8qqm1XqBfp+J+a
wzKRz/LWuivXMWV4D22UfmpagBsjqP+Kogc2UYoQ6c44pZbV7UKdXYUTPYUFQ9e6MD6SzOGsU6wX
Q19ai7KJx43tjgh27bj0LAjHIfKmVk3vctC+w35gkavrFhdXH87LbOQqNZ/JvMYp6MQMaz0ST3gI
FUcHPLbUxMeIthYEibfVrOrkzcOoDMhNDdJ9PaujdMK2G3j/7x23ZYQctahoStNzR6xhWkVL7EPZ
qssLbTFMaX90XHJLFROGZUPOf3L/i7Iz621cybL1X2nUOwucggPQ1Q8iNUuWLc9+ITI9kMF5DA6/
vj/l6Yvq6osG7gUOjPSxUmlJZMSOvdf6Vq3CeDbGjaXfwtjxUnnMugM1ywsXs7viGfRQHS3agmvJ
GiSLW693/PB8Ts5Zkj0NRrsg6y2fbCsJUMKzL+cEyaS0x9u2DAs9ek3bLgulJl4ds3ygI6Qz60ly
nB3iKM6ir6+iq/dmMaAoSuUDzcojlK/n0tx2NZrJuoDKYeRbQH5nvQMFN5jdL+wJzb02jpvBEuU5
ipdV4WYd+Im5vlLBpMKR9x7/V3PS9l7JuDpR9xLnVW2UpbkXV5TFIyKPnIu/34IInYLBtn9SzlMP
Lg0hPcsvJWxHfeFfgea908bq23PsPpzHxb7t0tmTxyrfOYGO+xTA96NZpsuRcM1nIB9r38Hy6Mao
C62Uy88omdDFdbYp4WDALfceVRIkEG/SOKuZyxfdGi5Msrfbh6yftM00l4LGp/8y1u5nWqef0O+q
o/CwfnQjWC+8K9k+xjcC1UX5ge9UoNZSIH4ZY91NYXrNmR0VyGP2Vi0lhoBY2xSCVqSc1YM2TeiV
RX5L0cnuhKc1Twyk2UQc199OcrYD1TT2NuvOZLk/43Rsd2QzhkV3jqTnP/RWGT2k3kQ0shX90jjC
bePaNULNZIjBSshehcpx1aVImnJAy5Bap8eh9OSmJ/+RNci69aznMMsMJ6yVzvYO3IKtuGEQE3uX
CkPAtkL8xJEgqu6K7Fc7gPNvRivd1SIy741Z/BJ9Lhl9lMOuHouPjJ505yPC6fN0ohmfyg0ZofYt
Eqq9y1ggKsU609q6thvLvHuSeclaxr7jkNACB5bBBqKzhQ+idgCfzkfZ6YCNNWmHo3hhfkpjIM3e
68FGA/znC14jmG3dg0vbKGjzqQpF2+phMbVFwL8VpojH9qPPibZvjHhHir0MyLSivW8xb3NmTqGi
nIOMzjR65FkGTWxDBKrMAHcYIZMy4xgmGja26upLBloItCealne6zI9mibqek6NUDA28ia3Dcqrn
JadBqdgzVqZLeAJNRC4nghSnMsuZ0GSEPBnZuvEHRFcJD0Xr9EMZzAlEoKMbFb3fxH9YhCQONmV8
ghKYujTNjk4znQuzLfZOW12QG5fXBsPq2ow53IymfxhIbz2Pi8dhS5XpZnZUzOzI6VDrzIBjW7tF
OeufFwkGqAHFEpAtdTQnywnsyGANEdl2MLMFM0WasDskdzqGlsIZT0PbvkrclWs8H6+9tM5LPB5y
32CEmAMkKzrmICKaLj6MrIYVKCwLzX+bsCutYj1GBNKpOiQZc202if+qT/pxbHQ9GKLI3E0CfdhU
UM5xYOO6lZW5zRwHdCI0jkOsv8a0l1cNcZ6nyq8+boOLB3J04kveY7vClE5CGOorR0zeWpUW6qd8
vnTK754AFxyj+h3kkvNa5cwAmCO3DDZHN8zidES6SYCwaLU2xKuOUD6KcRf7vmLzr74ixf1T2uKS
AQVb208WDCsEMgXj1DZe21CUNiBOprdobOiBtcsLh1nntKw51RPA1lnuc5eVpLr71ORylPfSKrVA
QqdYTRXHcc6C3dFAPFJNj7OG5ReTmLb2svlMqDw2CIHbrG1jiussJmqpLjmJ584I9lW8ZIlnXso0
ZwhqFC/G2KMpcp3f8dTve3I7VyNZwS9K3jweS/UmDZ+W39Scp4Sbd/IIolFgiIZUIfxBW2gDzVr7
GbFIvirWMTBHzpdwnOCYJ2Dgx09aFPdRZkxXKmUD1XmU7pq++y5StP+iAQKVCMZcpnBuq0Z0IGQ5
Vfm07qyIVxXfLuLSmDmsuQTzWtFFWfpPN2Zd6FhLt3W87AvqFqSFen7tYu6gg4eph1MmjGnDHV7d
bLY2XUGgqzl5QOdLRlRZqQFtXdIno5wkdRkMGIKcj54dAdgHsWJlbcJZEyoDoTpMuEcW/gjtE87o
pDnZ5fJQaAQ8lBnwuaGDuNMVnGD6/mc0kxCnvrEuJ7w5A+3zc2T7z/bGpuX4ulBY7rvBxbdSpBez
qXetNjKgdtpgsuiJa/WcvCBDpAUZid88kLofuVYxgcBMIttea73YZC6TZ1KODu0YnWmu0Y+xtGaL
fZo5MIetC+tYdAHl0B7cwoErWlx0eiGBMbFp4RvDGBARbm6OOik7jJ2SaSF2Ps/3VBnPiWp12lgJ
cWI4t6H+/nam5cHvaReJu7lsHpbEW/ZehuE+attr493cjZp2JI+9PsO27gNXzs9iUIIZXxVRq3Jb
JoXtIpUn6CIavnuTj7gq0XolNG+aAYQNrhGLSMVxuywaWddeBwy6rk5L47qhq70mmogfIuzSFaeQ
jJJMWFzoBYQlk38otDQM6rOFuGwxrEC4BGoYBAg5tyT1NL+9EHy7CT1cP/arUxo99NNQ7IwiWsKy
K0K20J+iKAnicNvn1p5+5tF0zhAgo1BmRytK7Te/YnZDBkjYt8q+T5PmeZ6r6zJ5btBS2BHrYO8y
G3qHt8CIGZv+qSH7c+X2wnlSpQHrb/rrtFIIKHhxNncbJ4/T16TN7zynS5Cz3mt8CqtumpNzNpGi
TS8056KVB6up3hGfi/vcSO6gh/JGkVL1ThEbZIV66Aax3Oekat4slc46Ngid7gZiziOKeBh7451X
yxcbHfQFGtryYhbeqtOTAl2Rbz7qtQRi54mPyit/UG/IQ1Eyv6JZcGxjHZ6a77wFJGOdpNPvvdZX
W2sm+JtzXYhhqHjQTcZVA12MxPCYgt/q0sHq7624/rGd+twWM+Vp7TV7xZjJtxHC1HZJQZqMb53R
nKsFCXQfMW41PGEG7N31Oq0Y4IA6Q2SF78FryiAXzJIEUYxQnsr4mpO+iIguBtWo4suELAHB4HTV
7ZwBkoRZft/3gMS9vq12OjmHTNa9hEpxQtk+Epcm6vhgSU0FGXEtVtuQnpT46RZ5LMdEM/2SS92v
U82792+HE6U7yTrLoJSMaQEWDSBRqHQcmPFEBLMZXQ3Vzsde79kKjbMiMWoyhXvIQT3doUsbNnqD
IqNoF2PVNQCtrE4biJ6newxscVe9Q2Irt3y0nJs7JQ/dWL7a7oju2vJCtRCkavnzBvWZupPFqG2N
xqiDP4Xx4hXxtgDaS1Qpklpi4+Sa5YOM7oZ/FRzZHWDt/hRH7OxZn2hb3LuPi7DUSXCBXwloDiLh
BFZeFWc6RN1aJuMS2rheYKc7xIBeO6vIT3Yf1SdMDfXJ9QGz9Bo1Ull6xfGvL/HEKUFzOre69dkg
8jeEZc5VTibF7UFIMLvNMuevUY1UcmQAGJieuRxdg1RVK8WCNEnlBgnFAPo61z5y3nW3DmKHg2ro
C9pIzUEuenFgljZJUph4eBYYdMosYnJYlywoYoulZFKtAZsDcdxIuwDIHMDPgB4oVTTC6qOt5fXa
nbmqJlUN67aljcZNIA5z6pgwOxHdjcOgDihsFclSPI2V9V04t5NLZtzUMNt1t8uMfTDmHpla5YQI
JtG3gJThzk67a9/KHfr8994CHVou5CfAlqiG5iwmVb7PC4625kxBXRybJHlPS+uJjdanQjEQO6BV
DDp2tADow76zPz1pztu5Lp8IIf7Ac7mFbjmvDKl/WjB3girlg2iPZsK2bFTyY4q0u3LOHgpFtoBt
NQUtZT5hfXLWE6SXeLDXgzX/cLX2VN2iDOLAc4oXji+AUfkN3eozdnghRu//mpvhgYAGDnzWSISH
Vh6iCqBahd3FlhGynyg7jZb9A9AhCsiNvUt9q9xVGCMySUClGPaagRGRijwYivwzdUfm8Em0RpfU
0ZRLMNvgcemrZY34pOXjSK70CZzN6Fe0r4oHk19awLI13afaeiK7HHdt0uPJluJhTL3fGIofysqk
f0GszsovwZaMsOxdD9n5fKMq1Z9wn5D/+YxiFidvw+LmEnUXGtSN8RgN45o4WWM1a/rFnsvftZB4
pQvaRubIPM2z6GzH91Xb3k2W7LdpW8m1q/cx4utLV6HcVcjtMtJNZIsZ0dGRCCloZzvL7B5yFR+w
zLqcf7y71CFJYYwAstGzsgQzlAaY9+gZuGD6D7wWrERm9d1KVEqrGDc+n+9temTe9B9DuhnjaVdj
o1xrCJdsNFwruidVaLUv5hBU5GNsRnTbq7RzrjdlUYDiP9sitT16UUkHwRhXva68oLHHFwSnW8M3
X2aKvbXtXxRoIghO8rlkroA67ZJk8qlrBkkwa3ZuoaXqAwO9ykLEaPGLlW7OpW6SFgrWDabpUq1U
YZ9AlnIIzhNrjSD6TaM29hBUpDYyFNv49BZz28TaA77pjet2+8aOnj3XF+vOUx2GYpLn50Eekkbr
Ay3OQvLNQlVXz5k9n7pU68/0xY3tZPxKl+VJ09WuqtzP2KbUAsC7FQI8plO4n5WeQm6xk70VmYA0
C+ocysNdlo+/8pRCj3WYAsy7izOyS4phRe2Anp1rdJXaiIRtm8VZk4+5oNxQw7ox7b0dS/rzfBgU
9eBxHaZVVTkSJcNHwWpUwfTFJ37M6ExjKIGfSglEhcFCGJVWFUyz+xLhlss0yw5mlHDtQL9/EdNV
uv0jpMzQM/PnVivP0ISvnoCqzC6XcqGkrMYJR1BB9TW19iWvuTFMG7X6oG6KUBOsr7+XOtJvlo1N
1Xlvo4BcbxfwGCwTICtin0ck2gfPcF6b0UZln+A/GI6Dzj7od9Em6WHbzTRqnBwjdaPvnZkOclvc
p45812ydLFS3e2ZoGaCzf8nLpAzSPqNJ7WcG0wEx46Fpf5OvutImBOw+h1OmKegjrU8tHUh7bFRN
V3F8ARWRMZ2d4lUH7fyoIueuziHcYhjWhrshi6cV5+5q1Wpuwch4eYQyZODlqtdyZB6kcdrUDPSc
wzAi2umxpbRdGeYGsbuY4CmnatItvI6Zn/ZtIuPvpuhwe48puUaGnwjqRi1a46LmAO6md0qX68jH
whdNgCy6dJNM8fOyDPKIZDvIHM6uxMXkIc1yOMPGe5HiRBIovHEX90/kbQ7WeGx1iNtKu1OK6lqK
oMzgPlkaEZBN+tjNzLc9lyUtNu4dD/mRblDZk96Q3Ea2STP/pgcyAqFvrA1TAWNt2vlOzhpZk521
9U33lf1+P9Ka9Zkyr/SGT9h4xtT6XsXZ3iqrLIhqaFW5y5IYdTuicy2FztW2URFqmvvZezMfAOmq
ktlTHZc7L21+/Cj5MnWS5mEYBn7MDIhEhHrxnxrduPitgAPSPQmh7kdNexlaFOsoNMJwcpa3GdB8
2FLXc6vkX+zwKORpZJknE2myVfZ7OA5ip7cafjt0l653jhGGcYmecT0zhplx6ESedY78ej9I7ZxX
6XOc5L8jGxhebL8MvneosjOXDNE4C6Z9n0kA2TjYQRPZMJolu1zkw8GQ037ozRWh7ukKfiOiWVx7
ssIuQUb3qtbw8hOClaMMMUyudUksYOJkVwvI/sK7jKhMatRlbYfDSFH33Y4ADS0NGZ05Kn34Ncdx
ePbwl+RVzkg2lOedF3MOEjP7AJbxu9DaN9K+0ZRbb+AocFZZp1a1Z/yL9EiH/KIDcoLRadqr1qNj
iURoNeGi8nv9WaFhKmv/jHXtriNG3iC0K07TXdSqUztVe/s2VEnUriSH1smMe9/sPor+A5fbrk/a
Z9HEV2k636oRL4Sn2WFWsTSz2F9dcrNXo0VPP/JA2jPpQqI22aCpbH6PyYi/tLn8gQH+Iogw0Uvz
2Zi1dKui2gqi9Vhi/K4eG8FZ27PPaN8/vLw/ZjnTFEDpPUQBOvYXY3iPEOAsRNes4kSj8VMeTFsy
UTJtjhdDdmfN+R6tOr3Tkmm+UzWXxiH5Yfms4hTsR2O8NCY5LbBlGOrpp56M1+DWQVOtfBr77D6D
ERNaNr/UTGTOxqIST/0qUHbxHNOAD+Y2uoEEEciONxkkV+g8JgykIhIT/PPtNo5T4+RG4zHN502c
s4sX6Rf09/083FS7DTcDSbUhLe5QUKXrif0KWxyz+bTpCUcB3eiercSg6WHi5dCj5ZUExTN+tQ5L
OS35Wn9PVXdMDeTr0FPKSkDm1eUVQma4IAOJKq7TJY2vbhzWNFE0J/lNXzxdY3H6UfJcaIyH28y8
FUTau96aJClhc4LEqvZEGO8GdmDIKXgRar8jS7q6T2aLEV1/hXH1ggj4SyXDQTo2b6I2PUxcclPX
gIwHJBSXV9azMXRFgiAudt9jdwRUSBVD07IMZ0N7cJLpMe/tb8MfPsqxREOS0L5OGbaN2XBuWiu0
9eXKsFnvuK2Ji0Kc2yd3w1D8+AonfksCByVbgCzzpEEqIz3ZRsltfuSu9avjpdGwrbcIJFfdLKJ7
thMyixWZGiRBIBZnrKBWeJmYhitHYain9spAKLDJYUhYAs9tSq4aPP5z9OArwuSKrAxjDZ3MAstm
W1CwUh7ZwS34xrHwseQDlzeB3DTLd+7Yo6GaUTDGxnYellCpLt/4S4nWH8Gr++2xCxlm5hzqisWa
07O9ecZRXZ61WznqZ19VVjMEzAU8j/uZFmwqmJtK/64qwHsgOZQbWoahFiMVZLkwkWm1bLkbRzKZ
99DZdCOaQBpup6VXHxYgg1utZHQTQxcDZVA7dKvb/TAI78fi2W76RXflN4zl0wqhCPqiNdGQ00ll
mR7UTgwYNc2QCPhv2cVzc2+FPfWr18jpQUzMRbvLE2i4jF3f5gWhizNx/wvjdZLZHdqNL6jg6do0
cZGW3CgzRk/NZwGnYKVjaf0qInfEt6/vlhbYgG02KMWYTwVFra+9ybPC+GvsbRqUotpbE0kKmIuy
7mfRQMO4rESi88MR78fYg2UWFqZ5kDxNKuFGFNjddMxfxQyspcf5HE5a9TQR982RjwpiJEc5mrnO
vCE9KtP76PMaGIYfRon7HSXGo+nHP3QTmZSWF+kXP1WbPLdRfIfJDmshjfQGUdp2thd44vXClZqu
xkIXBx3nt97Fy6FiOQmGDgOcmMvxwTbNJXTtylgzOslCbdZmwl9yRmEoTOxRX9eyDj3lO/uqGfO1
rQoO7I08CrJeV2h0L4oMzmng6qMvsqokbrROEcfiUfL4y1uPdJTTUE7zEOhjOb9FFWlOE6Fhuv82
GNlh6fQFIX4qtlb9k0biQluv3UccQmiMbcZEf84HhtjZi2e614QuKDvZcj9M83GUNkRC/xe4+cMQ
T8dYUnEPtnsRDWYgU6J9quLnuTVvI7JTkZxmjWYovaPTzMKQd8TsLvWl7scQo9zrEKuwrtAWjyZT
8Z/WSF+GzBJkRNM7JTaMuKwftumNJVkZGqteAOUbGvSw9Bcz9d9AR7gwNZ3EnmFVq9llmlrvmVqf
B19jfIHMMOujXcQgv7UJn+xb45jXrCJRTfcWZR0tfw3yYRVh3y+9eRVNYA1cWwsnFzdkZRb+usWr
FQpSnswsorEtJ28flxFObbpLlkxPg+N8JzZdQ88gYudK5675qQSe52U+q9HQMK+ArgeZFHiFe6ZU
RYFF/Ftvw7Qoyi9DN2Fn4B+h7TUrnV0qod8Sm0+krXWHiGi/dW2SPI1KnLNxMnShSgDqFN3jqEam
fgJQgz0Yj4Zfhq6xXxy1IOIb3sqUIjAdgUssMsGz3BxQUr7kzUkZxSbrCZFodSaSaDuzUEnWd6gh
RMbdjo1OtE58LO5tqsgl0T8sBoABPRC/PpbVXJKcSvnZzwev/+XknO7INrtHvVhvcxqANBBzEKfN
gWNhzzkajpGH8IwjtAnOMnnR8T0D/Z/QbJnnphHPVsuq7HFCClKzIM6keosdZhMjnTSmo+LUGw45
VFTuY2Nfx5H4EU6x9SrPo0/fBCniZ+5DHfDGePvq1pKW7Wlclq1h063FgPPLGswnh6w84xYxiJvo
wZ3o7Dqgb+KioqsZDRuzbjaVKnYK2ck+7sp+K+zyt0Wg3FJ7nwZ6PsvH+EVyi8atimaxw9i/K8nx
DXrNeoxnAPE3pokej34ApEnHYeOM29G1oDAx221Z5ZIlVeDsE7YEG+JB65+pUjf0JT4sLCVOsxz7
3DnBor0t8xRPk95/k1QbLG751fb13gH13RdVcqdqcc/p6qz5alMPvU/gRxOWaiHCwQiNkTWMwfve
HElJjTwXYoeLNPQtEgRB25SP1kspnbdFGqSOxnG3bTyOcPbvxbmJ55IUBW3NSbt/9GPruaS/G0TF
8uGa+d7UDY8KRHbvmaDMJdykRyLlyLVH9siWNxQZlt6+x5pVbgsnizDr8lg3jvfzlJpPXpc5J2TF
t+Gd5bw19cooNfZvnZl3tGgiLOLmPZcHObrxmpfxlqvGvquT6q6bh+HDnGyG9uNgHRyLvwvoMDmK
WP9IkcaDvDLbwzg1sGEJPTx5KEPIBpLXpOs3ScsL6wdTPniV80UADnZ0e9MUz2WpXZOYJIOh7QOZ
Q3dnXL4CQXKYrP518WpQJ42+s2Mbml4GXlTzky3MANbNyWTuW7fi2LgSJpZ9E0qo4rE3pb9JutoK
RZvtCEMovVvwpYZkNPKcUEeOOpvVnSPb8QYYYsFCKism0tjmyFjnRUzELbq0WEQ4ReMqjPDpd+28
jVqOw3VlPULcRstbuk3Q9MQUD7pzdfz82qbJccz7HbqKcmOn9m/kT12YpBqtkJFlHJkZfVDNfbA6
muX27RKqLl4ddVj/8QdpE5m4hVGucQ5dlWMyI0ZFAAmqY2onOyq/7AMjacF+KNmT7CezY+ExY50o
nl4BE7+WBBJLCZ+XtDRAKQ+65AFMLaMg0vw1lfJZ1rqzGwFUOdFESTX9pllehMmkX5z4XHS0JxSl
QU6R7urkHFm0G40urdb+oDijWsoO+lYLu4iQxnx5bJ0KmEhKYcjiVxjs6crdL32JPC997o3yUzTO
3k85i5DDQ2LkEvoEvRMadmmK5Ep0bXVMomuk3GJn1vHOLNqLlTsvk0JpISeD+NiaJamrdlrPczCo
VmET01rUx4NQ3MXtaIdTp7GAL91886Ux1YfK1nttF+KgfJYxWGphIXVwDBPR7Xs01dEGlvGHn48O
KIU4cGuOYLreHKQO2ZBuzBDsiphjK+naYayQ7EzIa7uens1iEkxYZhZBSQPyA6Y069YmdFunl1oU
1kOKWRZDPP6TpBm5PjLruQfBuCI6OoP7kN6hajMPRqG/IUF31pKJKSnEPQ7IVsLDLZ3irRClv0Ke
Rue4bMLcZH21rAh0BCvjAch1cyhgD3DnpGPIEmUd5l4rKY5qxhupTwAtsIS1PqTW4+h3+HYQt2rm
Rzq1Z9A6S4w24XkYreTHceNfnIqyNwbYdgDTB0/9MUqTz7muP8CZlAhScBGSgpjvHIMORIlMbZIo
NBT6bAe6EFZZ7VskOK9xoF6R4ucsl2KF1JCbC+3KW5pUcZDAiXjWobliQfzWqQMeaJlDl5DQBvL5
vi38t6Udfmi4YkjV3O6AgIYDHJOqOQRizOrrkaGTmP3hzxeHY5yfH/PpDdpYc6xYP+wC9eNNXMEw
EHA8ViOXLiGBjB03LsgvakDD6g6zNvClifvDn2//+QVg7FeLZWP9z/+l3x7257EMgXddZ+o4D0qB
AHYUxz9/QhGb7RKTQwtgaHAgY5ysmR9+0vZdDoXedwXFtDsf4qZfDhCUyBIe21c+m3Tz5zu5ALIB
mkKpSaZ0nJoPPumnocWMaeM11MhDKqLzoOa9lqpoRyuWTom074n5ZRAgyYiMpPpKzOPYT9zrjn+w
ckAQ7vCQi+469SrGGGpwM2ZkJNnDG7pcSDDfVIjRrjcjsnUhxq+QbeDgbDniVM4vrXrGbUqwAQpv
irU0emUMg+CtqfxtQu84bFOEcZxIhCv8/URdxAKiDjrhiiEoEcKdrJRFIbZslKtnvVDuM7BT4NTe
8CE1mz/hMAdm7g2vOt4R9hoEB4gG8nZX2oaz7gqYoq0qaaK59Z2W+tpjR8PmNN/UwlGRJR8pWzJd
5nG+90rT2cwpPg9NYLHy2zn5iKwoC1xkeI4DwQBr97rmyfagxTlddu7ed6edpiMRbuL8G6Yf9Mes
eTFdDdBSR3e9sTFwZREdvsqw3uwmmfdmqb4qgQ+4jRkm5k2brwdzWrsD2U9EgsFiiHXnbrRpuw5y
ND+iHBVenMbDveAuuMtGgO26BtYDPgb5U7dDc+Z4+QPdSHUuZnbJP39Ns5Ivt7SQWM21txIOmZJo
z4y/ftg79ZtKKvwxvgP7S8LndGqzvsuXAW7AL/pHCDFz0KlAobZugtehWxIqZDSfKsv1TZLchhIQ
JFgeyOtLhmZjmt1jXp8yn7EBjngbXKy6pOaUvDqjTUmaZTbRKQ7exCjFl+1GF1EQ3lkOY5je8Jqy
hRXXA+dY9XTJzZgtZprkSBNAfLuddRm4JZCb3BKgTwqlydGRcGRsYqup+4dft4iypKsSYIn6Oqdq
QDp1a6NiLoyYerpprY5//vTPL2Y1POP3IPenFu4KWfpJF+KQ6O06Ha1j49E/rnlPT1arXdo070Md
PQaGQddi4pm063JGemh730UEYr9fHNYXxjKLfRvmmJFEOckqIV1Qrxw2Qs6xGIJHSdlt4djAd9Hq
a24Zku7pmW3hNNaXMa0e50R9ZSYLvTHQDl4SGg+TjR6SnN2ImUTMCYbFmdK6R7EyGidnKdSBOT7w
qlIhKteNHcsrC9UNVdio4YmNEyYq2BQZxxFy1ubgmWrmU3X0V6Ht4k2TIGPzEHIeKMXaMPc6n0FJ
PR4sP4bXAFOhDAovOlcFg6yhkFfd18HjzByWqi92qTCT07CzGt+4RWrYh1m4/aqM242O+m2vDzmZ
e6QEymIrfPM+yZyW0hVwX8yBHLH1GoPnLfTU/2wKOjsLoxEuKHCZOriX5WblwLtGKpoKRfqhW/6X
Vi/eZigP3pCcPc10D8aM4UmfxXcbtZdODlsnxg+nqJC9wViliVZslkmKPYZM1GGlWo9+8pSW7nR2
xmV+Xiq6LakVms74GMsp37YDDeGcdlqZky+M+kvfFnL6kNESHWm3NDs/Q5I1j+JQJPEQ9jeJh5pZ
yTtml6ZTHw0pg1HAuC6GddbM6zZyNzIR71Wiv485wrkUjV/VRdEmKlMdZwtfIN7YUDoGL+jIswHu
STx9uqeRSSIJY46DBetgpWtLtlFuc08yiFhpAz4uVDclMU6OWhFszjC0wLZlyXmTCOIxsJN+ujUX
Ha054BHn/38A/FNV8N+/36DxnxU8YRkn/X/8+798978y4v/lUdvv6u5X8d39z6f6l2fu/uPPj+Pv
KvzV//qXb9YlmTjzw/Ddztfvbsj/+i3+65H/rz/8t+8/z/I019//+NtnBabu9myxrEpA8H9+tP/6
x9+MW/zM/06S3/2Svfy/Hv8XR15zjb+jVeXYfmO1M/AzzP8Dktdc+++2y9DPNwTRRrZnE8j0XyR5
U/+77gnL8rhDhOmbPgFzHcrvhF/G+7tuOK7QeVLH54v/tz/vP6/8/q+ABd403ul/fv9v5VDcV1C0
un/8zfzXoB0cz8TQwK3zbEOHf2I7/yOHASzUHGk6QTOexWjHmM34IiqaPoSASADdO+HPcqvP8cZd
4AShNR81jgKgf8EovlSN/e3SKN0SgxStpjFZNpDAu+0oTHYKSeRaPiBuTMXGY47lzaS4N7pDiweD
G3GB1l9xKSnQ4/1/+wD+62X+95dluH8Sgv56/beP7PbCBHp4DoCEg/EBGP8jI6/NoG1oxSLW5qzO
5UyyqjOmx2lZWpyzo7lW1tXQhwq4Xo/ba/bve35xgwgrymIHB2NN0oZOo5yUDRyOPgRvJEkObUC8
Nw3E6XRgZGzepFc1AOD15DbfUnrRqbUF1bYOtlCiPj/FtrOnr4xB06/ch8zuvwpAyv5sFw9uv8XL
QOxpHRGP13Zwp1FejAKFGSDNOrCz+JlYsE2ECTZMGJwoulCOc0mqWofoZl1qjyMh1YmVd79kcivA
jbvCqr4lSieRWVuTYyiAAjBEH9GoYy1x96VLe6p7vMW4qbi7ilic5Zz+Nirt0lj9VUwQsebhzmzz
B4/OlhLNcTTduzTXLk7Zsgs4ZO6i51DQ2nxjWBmgNT0NzWxVmftxekwb76l2+Fk50nJgHzGSE6Nh
W+5aZSCPbq5LFv3Y+gMIKcxkRv/ZILhCusy0vBYPeUEi39DdUNYBs5h3va9fWj47kNcTx8zqdz8g
aSWOFsUWERze2KJcolOGpoGVeMFfCSSTw2yJhk5m5kMV9ScAk+fa83+6ukcbk1/xXZzQvL8z6MhT
cS5Kk/hMuXcb4xQZ7i5V7mvsUa5Zln3AfHZQvY/6c4bk0yfDfzJ3LsttI12XfaHGHwAykUhMeiCC
JEhRN0uyJU8QtsvG/X7H0/eCqqM/W1Vhx9896YmjKqosUmQi8+Q5e69NFjn96MMdmH4RGRRFPT2h
bMwe2niiWRaFX2SC56lfHDTs8VfUk9cJ2bRLK9q9VnxHBQgQdzEQ9rp0kfJogNpihS+YSjIK4pJb
JOy3s9I/7JRqXa/yG6AixLAWYzPvie7FpzA0H/slfy0d+7IlmDFPwtmYtOq4oOkIM+wx0AcPMUld
pntok672FZ2ifVGGQRMxVd+GTa4rzi3N1iYUYk/8c7WTq/mXV3XfUgI3QYJwqdCgD3uQynOUonkE
I+9X2xgBpMkLyvvKT0GB7hradcbIicNInv6kLdA1pcu+9xi72cjzShezKeQ/rhFhcesZEdwtDOq+
bTWEZocoFByMW40JtnlI6yPKfPfK6GeH+NJ8yxfGUxkVi9+2yvO73rGeiKA0b8ZKEhjQgYSNI3ka
xfLdFcyFByLGEetkHu0RQdoUbVqgsXOPp5Jcn9jsqQvLLvA69YiphubEmtU3UvJlJEKf9JwH6MkD
vkoHvT8y41LiE0irLzqsRq75YF9yo0X0Ha8fxh4SfpLPDE/JUqKAsHdYKvhjRb2WIQmwBSUcU2Zg
bzr2335BPQB8boDshyiu6esNlf8WQd656TkJl6cRo3gX06JoC+sjoT6+mIAM1Va2Nci9YwaRFdNM
QSaz+bqSQ7NPl5AE1xBHWDlky17GLT4zS3jYx5tbb3bbgB715zaKwU9CRjAbQ2Aw/55thU0dCfZp
9hpkiSQLycdZZ6hnbXI1jKbe2xNXsyiu71Ka23lFX5LxuLvPxhUA5KD1sVZhRfOgynyhDNTwoYe9
vg8Xf02pfnWXkNVQY+VVOR1IOxs7RHcdUJ3tXAucSr6kYZMebMSKOzP/vgycNYw6WCvoU06magvM
MhHaVUhrjKigiU9JjLRyYbEL05sP9ZZXq+360E6FDRVAfuv70jhVY3xbO3lHudXdvmVgWfyAIl0e
IoubCjEC9YVgl+tWW871ENX3hT3eDNNAjq7EmRnVbXQgXZC+uXSsAIoah9zRxAB7K5f4UwED5OgZ
5ceyl+HBADaYWkzcOpT5Q9xfF/WSBlmTp9cxIQtZ5HOesgKrCAUrquo8hdCfUmD7BtENBkgIn56J
U7dpIBtCLJqKsOKBo7Noh0uXEXcl6JlpabaH1g1NbiftPVY18i8Ixo5WPFZFxEBAIZbokS9YBquL
JAtDoGE05bapRBdvC+rEaTOKbzSlr0LDnXcNptXdMsgAKjo7EurwZHC7q1zQARm+Gx11eksdSpMS
c1vofUJpUjMlSJ+zLnmt+z6/Q2TMUHl25HFqmbUjYC3cQfGUGmyC8RSgxRk+msPXGon4Jx5ABKkS
lP5o1vnOWxfj02iF0b5uMN+hzHrE5T3t7RlPy0q6+mM26PZDN57e/kUBAWtCOzt7mtjuzuCWTMkO
UAI+UhrR5LbLz4kuYvSfjYvmxyEsCv5orJz+War0wYyMowfU4NLW8RcVFwlXN+YvDPUj2pHhIyLl
a0fE8mNSIzxboQNePZWc6OQiFGhdkL3gFvi7+MZdlKbYJJuDUTqf3EVYPlmwqBc1yPqouwfmdptn
5KB36EBQkSLKT++nVOGjQmExNggAzMpgBNKkn7MYohSRjT2Wp2k7wsaZoOtx6K0jLtjmCvcUE4Cw
Pcyqowlo53dxA1VAgBgwHP1FN+ogMzhxUsCHEyWv5/T8OFMzzBZtD3S0fKUYxYqSsACYI5OO6TQn
KKmkWSPkphEUU/dY68VpGNiZMRRsMjXwggNA04g3Q5sICRmRp2Xc9fiG91bWPSH2HsHr29/sia6S
I2V1R9hyO12yAvWEbOcDs47XwcZJMiF8MqzmK/nHH8Uk7CMOHRRWobkzowaiUBn52bgp2NPq1mUE
dApNeSdFB8eIjcYHwLP61QoicKrJmgyNFl9TtxOhRZq7oCtQLs79ypMGJqPZZ+U47BoP8ca2XYxi
uLPy6EuSpE8jOOWsw/XsUrI69v0yLMJfuvVkb6m7bVyRFl6XkNz6W0VWg183nd+WMyo0N6cFtif0
xZYLY8XkBhTKOYckr2zv29Qsz900PWizftCaWVhYImCpCwgXIziqJptO9ui8xJ53nSbqR1k6mveP
GhW/7IgV4KVEtrQD7Hpaom7YQYD4PidGsCQT11zEpn3N7c9wn4lQ3Cc4Pq/6tbmZGv7LoKE7kKvy
wYn7771T7j/b9vKRns90cpb22TOSj0ujQMiSUtQsr1OUnVUJVw2mmItfhQLyqsLNczX1622Vjidj
5rY9GPUHZt+BWp4SjwPKWAgnN7yvubfSnLRyQCKVOnM5PWayxGyQG4+rF90ZpE9HThKULRGhEian
LjCBNFnxuTH40HCsXIZKfkMgWeyT0l8lhqaYJg/jlTWwYvvTpJm05e19TbgS9+sDCtl9nqyBYePp
LNf+BSnlD0OGr2AQPGBxxvcx6XxjBQRgSlItRPuAD/NsiediJhKqgaE9Uj+E+bqLK49WymFGw3DV
huY39mdxHc1PCWJ+2pwQ6maj88uScItEdTvGnJLGofdY2M20D11uOlja/BJBBz7mK5lBm5HJQmL2
yFKEWuyaUUAo4qMZtl9CV8PJZHiB1PFGC/fQiCzQq/HRTNNnw6pP9Og/QMQHgLbOTzG9It32f9nO
IiCXpXDi230tzIQER0A3kWec8F3uG2yoO6txDd+y/1I1sRJxzmroLee1bEtW6uTx9PfQgySaz8ZJ
Rhp2DP/aDdYa2s6Gc1kxxbQsSllKlGK9QzjOyuS68KRxS5TiTWJ0z2EOdQt8POJiCqBqJjYd9beB
+HLc9C/zkVnwQy2nM5krccwvL1R71H39wyKTaDd45Ud0EE/JFHRh+QyaoPTTiqZvfkjD6aUq2xO7
ZnelmobU72WmTwoV0ieRYaVKWQ9Dte9thDPjjFJ3AR6BuGM/xnTvAWD+aBia5NSOjOOwQTcUoAxo
XG/+UtgMcOOaMj8bNfFKDBnT2WRQFOGgzmlFLd0zc78fdi2+ZUiFO5FgqVy4IqXF3rIIjOlpwDAs
oGoX+VBe0rZ46qCu7Th0GlgTXIjN4bByZYLV+WLwuBcmggLSpT9TDOFcC2QGOqIAKtxajD2zdOYP
HEBGV+LBYbzudssBuzJMtJFZ+6YMXDPkLwuptnCTqiBMetIUXpXDlKqsoo2OAu6m5lwYNCGhjmS+
iLONS8l61/YeTxG4kM7qvqaMhXadN4ds65TPIn+A8/3RXW9st33lhzxWRf5xZneIGKRi+Y3pLXrw
dQQlhNs8DRadxKYy/xq88Ywiars2oAO1WtTOUYeAnieor+gFKBcKTiEwla6c2hM9dJJ45qLhZqDx
BJSainr8goUvRnQlBc0qT1JqkFpcXTiLURA17r7vmusOyXWzeo+tiDRzMGj1WySVGjewijSB2Fif
hmIoDgO/x1WfpvqKrja4275HzmWobxERIBebFXNInPa7FeLnjuYSxAfxqDIWcNB58oZlOozMMzC7
pLiLp52N3wHhkwk8J+tNxB/mkdkt0h7W+pHFvwZd6z0J6IyHvGPYP/Lz69x7XdpNYDgjp4/q6KkE
zIlm2I52OjM+rAm+n05RdqxVXe1dGx01FHcixunc77HJEA1ZLDs7B0edRuuhzywTAFBjkjTgtMjO
zJumnkk66olir5mSM50EdjeVe3z2kInyl0EO9a7e3mKVJCeSCWDkeOunJdJfVYoMF3ToYxc19dGc
e67f7OjLGLkoI3l0uhbVdaqXE+AFnsIBP7mUSMB4Ru1D3mtUyaTZKmL9FHkIflVk601JpxTNW47O
bi7RWX0Q7iCOXScH5kDjI7D9/lx2004ih34oGH/4zfMCHPOuiR5FJGYegd68jUs6FAR9HG24jCe7
KrYdPjyX9mqcDPUawhy4xHbzYYygiEYtf7XBcFMW843Au5mQBHDDDYDHguH2ELKF0oguUQKflgLd
f96UjMiVVsgN8w8YCbJLzI21wE12zW258S0UDKeyO4AA/4sdKrsMhzCmP0B32gd6+8XUK9IW7xIC
ub8W6ikS/XSTYx6gWRNe4qW7da1l2BOHTa2vy+MksOs0UbygMScSzwBM7kuDXgMwvSCrmB8Xnif8
IjdJCcYdbMuMWZXXHiOlX2zPUGdRxZavh5VBkpEtpwEnJ4ZqEkks86YjjGUzt+unJQwfx4mnKQMB
DThT14ckNBPfwxQ0DJXBYA+qUSxHNDBTj5jdzh8WQpj6EJa7Kz95arN68yWodi0vmFQQonDrFCvG
8JkDE68m1SX6u33MnQ21jLlx/pGqEd7AnVGo8Jw29Z0TIePIF3AsNg6LK/bOL14+s55JdoMRCi4r
JW0N9bxEJpEEb6/hdDbPBb4cnHCACgWQRBjK68WST2FdJjvG2TFgQmKhO+meEpctTKSXWRwQL8R3
3DkI253QwJv0ztYFEeyKvndFF78RLJM9LGF1V5XujaNDN+DDhnpT7NesLO+HCbpEkRrmPiwz89ip
4RtwpNqfkdNCxVlg9tXipirN/hAN1o8+Lzl4BC59ZSumRM+4qp4kvLUPE4qxWtymvXPz9slIujRX
IzKXnYyIo2WKemVKbV3XdC32kzFPu3Sww4dcDChE+/txuwL2ddIQP6BZjVaL1DHLbIxVJNnZ9hx4
Ss7HOoaIrFbvwTV0YIZGdl9aTBuJ2p2Pc4PVbkiWl9EyAyaOC4AMWR62C/szg+89TZIPZYECoVQT
Da18ebBlp59SNw7GyTxwo01AU0gYZGF4LdwV0WP9oYOJwpbHqorRLfpokC+mKxlZCFq31LrlhSiK
S+LlC2BW/km3Y0Dq1Oy3cXFbhIOEwZ/vYwOjwEB/9apAcxgCM9mTphKekftWkQkbqyDiMHML74h0
5+vgueqShJZfZ1L4Aw0ZhBft3SpIiFhbaE1NMtoXR3Q+GboG6voUegz3WxeDs+kSMhMVxbYpc/lI
p+WpoliAoWR/5PhG64vvl5FpxJzO6l4Nu1kPkzHdpJXV7b0kAsi5hDCVsGVhO6V6KWGgZCypD/BG
n8Y0/QKXLjmCovhklZyDNukIvouI88BN7mkKaUb1lqbONfIfg9j0NZJboenVZ8KcPneFzu9jBDQ8
WAekXfJc2+tVSZa33zECRRGDutCzueIbqzGBQZvtY7GgxekGpqCJmTEEAouFlp3BuH2TDAqSindx
0JhqlS63JSjdK5YG1uGphvYPjJKcujmgp63uQugvTijyA/vDD7QKuOCasfWlBmRq9RsmsO+/T/bw
rGcuiUYrblLMVMHbal4j+HStCCbh3nQOI+W+YkHPbolaDQ1tuSSXajXMhzIxrJNgT6a4o0BKipco
hp+Xz+VHMbbOORXDTTh20QUOcUWMSErf8ZocBcpsSWe8matHsuV6ADKInrN13WUzk3PTaO7eorn6
ef3swOq6zbA/L1vYRjfOIYILFT8m3S61XPfYyLg+jlLqg7E6bHCDezbAeKSOXAP2EcB7rncYwOHs
UlEUmzeS4yCSjOy3M9bSxhll3bLz5JruAd+EEK0IniPnYwVAABcIdDsH0tL+gIPr0gxFu721QS91
PYbn4ZUEluwsETo0VhZy9OXEkYXi3NiWOPfMQh2mbY8lcOJBnVEjEYHEFgypKHkA1tSe0ZGemwJ7
eVSl6NDtdt7VtGyOY6bde6Mcvy9W+yyrzco/Gt1BQ/i609+IxJOAhNvuBuXji5G3DQc+5kI4Hymz
zYwGT1rdi9hDGdWjp8DrdlCF0wc8xvdWm9bnqnWxdytyFqb+DJ9FB51axp0F8ezCENYnsOYWm466
peKyz9WoorvKS7xz07QXa6W4WJFI7/nQLAwQ41XomPa12UNjHslvyxkn7yAXoyciDI5ztLm2bIBp
iD/viY45LFgGrw1FMajQw+08ckUDsj0EOLLdWNf6OnFR/eXgWiHUEfQX22fN/SF3Q3G7LFxuqBYe
SLa6WzMFxaLgb5fCJRKxfpVh3t2ZgCQOs1mXO+UOJPqAdQNfi0Mf4xeT7bTnjjoo4GwVTrRKSzwI
PdaKfHNhkBUWQNtprsOif1nwtUC/KM6KvgChXWeszPc9wzoCs8vqJpXQ6GKSsub22jyvyH8bOh7R
EoNu8shYL5xpX7djfO7JNq1yw3nUIb7nNknWwyrmD/lURpdqUDEtiqZ+ba06R9ALDElOyALGyPgc
xg5NUOcvVsC8R2OZdiuZmV4FfduoAgCUke/FzEL6xKMXVtUY4hm1l6vP6ATppo5FUOT4hYzcuVR6
JhyQXPRhlYuvvBnuztvLTm0ZGHHa+42kVcfb/yYTpR/tk6AcvdBxXUhnygCnT5JZPPqIHqaZ6ZYP
1IHq4hDoeAAzTft9eiLUiniLNC5PpmF72ODxo04rV+B5zPNbpWJUP7GLWUckBwdALxVpn9zqUv5A
st4cdFu0PqUk7t/EvG3Fdluw2iNcz95BsIu0jkB6n3hiGsb5MSHu8ooLjh/2VFcMHELfRGdyBSPG
Rb6y4OwU4ObNAv9PAy9rskDtlU4an0cUzWw1157Bhpe344/YRhij5qLepUnzxbBxL40eZH5uOgcv
yfRVPwEkgo6C7pkyaKZvi4ipf0YpuAZJFu2KlIUMV/IjY9eahrp4YtKgdvgipj32AlL67FERLMIo
r6CnYHkZFCrXqF9Dx2oPS/+pQntYdGZyIxSzMG6pZzenp9h1BP4O+nNWRx6Sksq4rrekmIj8iUVP
7kFZeutLu+5OkHV9mg3r0bG5LCB3w0dJuwLhSTYGM4/D5rnrBRmUOdGqDX2GocQgMEfHhP7SNnEo
6Qo4PyTKwvNstGcjXUb8JFO0GzX8HN1GXIuABR7Z8mKkrRIEA50Q7h3uUwkCE7rCyTAJxiL4ICCZ
ULxQseQPmKxXkjO9c6QhUGTQnS5hCQWn1AMZn1zuKmXGWCW9V6ciz7jp+73ZLPoCjpmyiPNxMNwd
WPvy6BIS5a/ikEv6dmNytE3I1b1nfTS8nk5+/MOsx2+2jUqQW/MSFDZeTDcCaYgIy8YOVfq/nxML
/UuM+tuU2HNsRgCKiANT2CS219++fCDrnGG59T/sSkXYEJTch0uDcZmrh1xQZKlNHVgse6shYyFL
Bk7PlOHdNGCSHdv+rFOD3wBQZt46yk/ziclWTvSlmB94UrywW4NakZwrzeHzxAQOSBqpKtp8FALQ
Y6r7CtnN/AmikB85uKgWer+ExjM5ZC3km5QmB5tWaqN8DOF/Lk147cXW+fe/vHo/+1em6drMORxh
StdxbPQHP//ynaaNj2dB76cGPgnJjOR+E1uUx+cci0IQc8Wx3HXa4Q/mvcQ/hvC2qbFvcgTabZsf
tNosQo17wcTRg+wfv3rMzo+NKb70DPluvYoHAuDebQMXr0IphpmSbV1jwNBRj1Krba+bEHdgz2Tb
Dr+XVRKfax2pc138BTm7+Zbm8b1914KSuO2ztQWDS/xuBuvYd6yUJkgo4DssVFDTEuu9KvAg4aIv
byKSM0b+FZDFAE2XcxWKzNehzfqbpnCM42IX600iE98ewP0hwJO3qv/B7klVIrOZAi9d54OVhODf
JIySbDHwN/9Y4Z/8/juw3lbYzzoFbPuQoVwgXsi+/inAiL3VS8aET9hs5NfOq54tYVNrC6pc7CHU
WznS0LgConUAEhre2eHm54qjr3Llhtvq4scoxswfFqaJVPd4izR5irrKTuZyzrZyEG/QFiyXzscJ
SuIVAZoPS2MkT2RfMALJqsSvaywdQEIeOyj4KEFgrXcmyMXFrOdL1kzgSRWrZCPZz1X2DdidRNjQ
f2Go8zhAeLnNx+mMmTfzo0lPvnLsbwZz8j3w7oW8EqCCcxPyheQGumW9HyaeCCKtGCoxTlBVqT/A
zfxcgB/ajQXKLOibEJvDNT3mwn4l/dA5toqxWe1Y1wWjWjzqjXoMmakz3hY7foq+Jh918g0Jeng4
U93sy9BTND1gVTHviXaeSVe0X23ioivDAlzgfCPze/GZgK2kvTdfo1TJk1jWz3iQxLXh9NyYXGs4
2VkLwQFh2tEe6IGyX94wBAJjZaEinjDslMsevxnhXYMQOzoeNJUru94bKZFHWTUt5z4dz1mJuzWR
p9jiUdYZeMJWrA9vubGGXd628XAKR0sd5qGjkDVXvW+gwO6jNBn8CObT6W3FDijN56H/1M/Z/ds1
RsfWlwFkwv5tVW7Sqv/Igv6WCf0fEde7f/2f/28qrl+kXv+uGfv/UOhl/1bndfWljPIvf33v4p/F
Xtvf+Vvr5dn/pVyhlGm7GgLCT1IvjWbL1uzfjmvZ2sOa+B+ll/ovJSxyXKVrmZueC53S/1Z6IQJz
XOnRP9nOKVPb/x2hl2X+ctK5Unl0SWzl8DpKo/PiLfy82ReRvajY8CDHKBqsfZM8ZymTY3DigmJ+
78GeggWPj2uAWo5gPtZXf9jq+GDq/+x0rtzwpKYjHVe7GsWZ9+4dlIIJ4liWUbCEet5FlreHREfE
ZbeNFGDLLSXjFcuABtl5Jc2Fsoe3JVz85Z0DEd4yvv7+Df169v/9fvjMLYsNTXtcqH/9RGzAvgNC
EgwjAMCAi8BTqBOPC6zVnPAcfTUlaX3DkAx/+iAQ773/IMAhC8cWErWDUtsb+6noKMeWiByMOUHP
faZCrdNOJ2+lTopNOujeVDzRn9wRlzhcJaII8BW9tCFKe7fSPRJf4xEH9jUuqvH58fefiLt9BT99
RZp7D+IHaeGO397f+3fGbB/GT5kUQeaJT6PrFgfMZ+alDuWzgCjij2E/HhuBOG2KtrwH4dHKCEFd
iCJ8iun07POW7EmzNnJgast81skEiAbCFAJhZR2TLq/9UUm6JUZqcN5O9m7LzhvMviQj9DH05pK6
Cv9QKphhdwraqwwTxf65Hy3HuF/7OX9MTJTYyshDtEhgnRbP3gK6oII6IGal1yUnDnoyU4aMHjbb
aVWdx7DVD5PSzAB6GNFDk2ry11Hqha1QH2HDH7IYGpUtPPeL2XLquwDmuzZvb92yiRnDTVuFYHCp
qcf7lEGKKqv81kj0Y2sgpu9xSO2ipfYOKUFWwJG9i3Rm0DBAO9qu2/3+a9qki//4llxHKYutw3T1
u/WD3CrMtBHnQdRy53FTmsyD5FPXWAPHRAW/f7Vfq0R3WxOWaZkm7Q7yptlHfl2tuNrdYeb94XFb
U2QjYBfBETIEDkfCAJVNG0N4xg0/JPTTLvrT0/LuYfn75R1N4cT2YSn7nUDVhT/AwuLlASdFN3OD
MErSGBVbl0XvBsBSf/h07Xf7wtsrWkoqCTTFxq/77heGNOqZeV8WQT6N6WWVE4Fu7bRbzWU4RSOD
Om5c08XJGGHEMRa2mGVwqOSAp8KhYWsbXrD6RzVZ7bnOpkOh5v5i99CMFLy4tIbxZhMq4sMOrl8L
ytgPlUf0gA1PCEseYo1KTn/4Cq3tGvNuxXDH4ZIjHHJrLe+dGJYBhpuOZlYHQ5Xv+p7HRPWCiwgK
jnOIECGy8xaTUEdEWcyjW0WOBy1xIrTAIkl9WIxD1IqaNs/Q/F1q/FJp/KLU3b6/f7w1pWB+WSwR
U7+7hNh4S5Ud6zoQsXggVYnmm3GRHVQ9j4HKqiC7XQX54kzIrehL/35tW9tPf//qDI6205UYDWrw
Xxc3dOGmw4YA/6RpsUoB+xGVFNd8C14Z98eCo9IsYIXG3o7GsyYGb0ZyOwF8aPFR+lYCCPz3b+nd
heDv5821LRtqssPhsKnCfz4dGp3lzOhVjSGZy04tukM6ai5akdaID170MugLLcShnd0bHtxyN7t5
eBOnD1FP57Kcaj/fqD+hdYZ0F56pWpMjguXlAstql0W1eU0LYSE8z6RJNTwPbXj3+9/gXz9UV6Bq
d7TrWK58tz+tnQ7HUTvkHcfYRBl6XqVLH92UyA+SvL6pBmcXQXbYmdzVzgS0AdWyl+hitwwhMMeG
3HnMhz+8p/cPNee8Nrc9xNIW6//9MnOQE005IOzAmsZnHUvUNRMYOoUX4KrNwYhnefmtm4JoIX6o
AH1/24vPMH03BjbzVbLdMPKDcq31Tb05iC19+P07FO/3WapCPjMLS4DrKv7cCrifqoJsGp2QCXiD
unz8TtcTHKNCH+cMxXyKapuJ4ZpcG8vkz2JRgefU4t4Nk+HUod4k2M8gfHIZaKZnOEe99mGKSPqj
KOQ7j2EiGyNRqjohHrdPsEWn/bzvmyw+UXq+mAnAOOy/LLMkWGvCnpgRB16RdZfclNRA9YjNuQ44
/O0DNxjgG5lrPjI4E39Y/O+rVL19CBQfFMQ2cDT2g18/BEBLuD5ykw9Bx3iOG0KDk+SwNF8YxI6H
nkpD0+PFf12/NliH/tAR+dd90mRxCDwXUsG/+/XlixlvqWACEIyM3bD1fE5i796dlHnXUAj5MxL4
Y5KjcVCuPnZ4lnfkkZwJ0WVIXbl9wJv7sOr8Dw/Uu0bN25ZgYtFQLkWqZcn3lXMxuFVrQEMM2r4k
imBFhM+wAT8xrqca8k6FhVPSlrLtcANRy4JCDctG3cdusKRRiQ4VNJyp1hPSc9jGiAoqz0wgGXV3
YMYPXgu/qndeM42Ma2TaF5lb+BFThdoPpwiHrSysK0syccino4ZLfZCoEm7otr7kcXvtTbW4eC7c
JtsWy7HQ3XMNFetEImF4IOuuAdSLfqwW1dd5GfLDuNrNAfhMYDZuftF6hTrayHucgvE+2gwkwhWM
fVZ2jqLo5bUWgNlMGpN7IEgROlrKRtOBMmu6XOVROxBe1VAoLzROijF7jScPe/tYkUCbph2YH8KT
//C0bpeDnw8OFqp2TJpnLvczUzpbJf3T02q0PWb5fuiCuK5TZlDjTGKHfVzrIT23UXeMGdHc1vRv
SoSE+zLS8oNa3WtoFBuTKJYB8nXAGZMipjCJuX/p+myYw4KYPXuup+WrS8LOritfSgHVRVtG98J4
aCd6wLFVE706JqwXTHTkE6+4wpExlj21h+gs//e/6b/u5ggJbB5LD87U253hp9+U3pUwG9TIQesi
mTcEjs2kA4Mxlswvqh4DWxbliZ+bHv6z2tmucB1jKHPmfuPJ/KGdzB06EP2H9/V+Q9/KUg9SHSNo
rfBPvStpaqsLdTbpKiAAlcJz7si/KYtTjgbfLNpP5ZADO3ebP+zS//KqhKcJ03I1JYO23+1PhSda
Zy3imnOifl4ULCaygQpC5AzPz1TK47TFQkVd9qeN8V/KYOxWlmVbUvJ7v/8WcjYbozYmKrjpKwh0
cTHriOTKvMGkgovoKqa5eWB1HWvLboBPkYkdd9go6XYFUURykmUigoq4lezIpvjeosb+wzp5f37x
hXA94omQroel7P351VZTNs5z3wadQZ5GVxN3atUkuXCp3ZES4AXFOKC86Lprj/gaLBNUona/nuZx
BHdRikumnFuIc3BfSq7iro0epSqixJ8M9eX373VbGz8/vNtblTjneEgsy7X0uwrfoO4VPZt5QC/U
8BfoyjGMxAW+wjTC2f79i711Vt6/2rZVmI6nNkPYu5U6ijTuGZO0QasJ4R4WxlB4t2MfNmVcuk9J
Ztzp6mGiB3JYy3o+FQZEzHwY//AFOf+yhPDBUVlylHChe7v3/PQgV47JZMwrqsCLaTOs0nzmDe9t
WpR3OWsJxhOgrwX9CivwZZwmMtbDlnGb7F8IZJg/zhWU86T9C8FweSR1NmKm39C+wDfyNRbAueS6
0uifOzugaQ7LVyfQiayzW8XpTWFGEYGsEGyKqXGPDlZdzFOYfDWt0T1zAftDRcyBnxbeV2JNOOah
fqlRhfwPKafrVg5gP3BPotl5+Wqe7bjkCph50O5nQKxlktxkkhtL65p6z7Z/ZV/k2h0XIssBCdUH
z8EVFKGgM1KdBL//iv/1k9XSdnFqmngzt//+0ye7TpKg89Iog1kAo+GfSG6xSti0U6eCtKjIQCuz
P9Qqbxffd8tKSOk5ipfFX/q+yq7ihQpogdKJ3WP52i7QgUPc7Y8NGqFDQysAWJ7FSYraOK2NbeLI
+BNu326tnU/4DJZTUruQ87tot85x/tGQSet36Thu1wJCIdBJXmJ9+e9/UrxjsMgem6j2tmP1p0+K
XDmud3gSg0LSKSj60LiIoQbZbMGYVxXzyZSs5T+sfOtfdm2h2Dg1Nyp3K6J+fVWRSbV1EYoAXT6A
IMpsv/MMxKne8pI639eoKW8ZIBX7olELzC2Wf1+/OrmZfJoBx/oC9toZEf1RV2t3tkWagPomYf33
n82/nbRCOZsd2EIv9Y9bumdQDs0mFBs3BHnmFp+VbAYwmaS+TOhCoUCQYCIF8AwSlg5NVD1VdTk/
gnJ9Mmk/3FiRd/q/eUu0fehcEJcB6urXTw5z/hwvOTPIsrc+5U1nnZF0PXSF51wJMnDg6sKbFSP3
BrmGpIfFL1pU2JmcLZ2oeqTfff/7d+S+L7zYmgX3N8zUPHDeP3y9kQPZKl8V+mkhHb+trH4PNL38
4Bp97HeEiwPGJ/Q9CcV4JXMFqrZhgXeaSeXS/lVioyvMx2xu+0svKFgRNdvnmsAd3GeU8+AFb3us
QUEuYCogi6t2sXBJVFnDfidHagq6289Wfc4qwnQs0wuP9AlQYzquvVstRlpE8Gw6D5mDIV1kkFsa
WmazdsFmLdrF8QDaecjkARbTwL0Xg19Bnv2ujgmAMO3iEzIb2pxhmu7oNxIlj7CIJJ7pzA4ynb0Q
ekhEPCtoV5SJc3Xs9OrcOYSKYRQCESm5p+zaDinV4hT2Hf79M2zIL7pUy53YgMY9MZ67rJxvnVJO
pzEHFTo7TRoscfEpMf7YTHt7tN7tUtLk9HO2Botpvd+lhDI7RCJmxaOHotRr1Vk68tyKFtBYb05+
2MCWwCX/mkXj/f8i7DyaJEXSLfqLMEOLbRAQOrXeYNmVWTiO1uC//h1mN/OevVnMLKrbOrMiwP0T
954rGPhiK8PRkRZbYKoojP9yGf8fJ8E2luAYMHmgqdv//XlmHd74K1yTo1ll6X6Z1Fs7o1JQhkCG
497JlMhYPc//S9X4f5RG+Ow5egz2Bswy/+P8WfV2IAh3LY5Ywhg+++rRXa1/Vru5x9Z6Pwy4QT3N
mFGdcw///++L87//xjbDfEYLjGJci0HXv/+NSSrSZn1JuqNo1zJMMOaGbYAdaBUyJk7rcyq4sjKV
f9s9gCtW7fjEpHVeijkgJphuUDR9HuO0H/dFnBJk8FUEOlmsrlfcmdQxXC56f2haZP+A1vVvWFm4
0lAAPSFia3f9Rrgs3X56U+55tnBoZKBnmDikgOGOWp84vB1WEuE/yAkUcn3KD+ne/DZ5d/BkHNlZ
7VC0mQ/5Uj64QFXiItfdXTZW/qMtiwikKrAd02mvPQLKd4awFo73Uofqkxmgj2dTQ9AKMqhmMd2M
1s////H+6/n99+fbpuZlsqqbOnWR+x8PVGvjMV6ZiRy1yX3v4Kkwm5anRgTakZ4JvHNfjQ868uSS
+sSZysepsmukfra9xzZGlk/vzRF2HqYsrdpoNC3tbe9v8pOHigHJKTcSvDgDRIVpGb3YXBm915Bf
Yitprszl6cb8/muxUFBX4z3UFXtnTzJBeIODrAhoHgWqqsTC9V1TVO6hyZ5GXcODwmYCuK7e7wyx
BsfOAUeQap9g6rVrncy3xO/VYYa689+eSBYVPHP//qEhNzFMmBhgLFi6/MeIM1Bkm6epUR8hmy87
LwuaB8J8CGoIzuVcPgeLkz3V8ATvM1VymrXNWcesQuLmhMEt+VyxGpOD4SFQdWaA1q4TLjUB0+ko
kiOEoP4unaENWTotBeOIdV4+pX8WrlUwuGJRE8ykUgXQV7W0AHj60Q6T9VD/wr1s7vEaBJGb6lOU
dsWPnFkolVAgvMaji/W7C0qJY+AZXsQmTWKMDsCrzW4EYebog7VhmH4rMriqo15+EbkJja9mSyFZ
cS5TsgfkdmsE8cF+YZeHxEgjb+1fugAwBhjX11YvXpbaemBi9xQsxB6lTRvZyDef/Ioc5q4M7kmN
2E1OEIKrC61RI+wEk2/SzH9TQtnB/8Prhx138O1No2ox7TdyvEi5jbmnVb9YTvhN9BR4TNYiQk8a
klLc4R+lL2hoMI3AhsuOvdwySqT71CNRxpPKA/LTBYmGrq/7uxban6RLIs1JDrko/jae+DulQ4ew
D8OSgX2y6so6NDX8AbnsODW0oYZxUF7bJij37XeTVzCASv9XJmRkeMDwlhxZ2pw82glGSnpDeKX0
0iFa6OfRsUndLeaHsunYN/buq+XXE4eHEtg1wKgOQRtNI15o7xewtxExWAUzmF38CliZSnud/ATn
2RPLKSn9O9sf3/IGeZkKRp8xMzWzb8+SN2MLrjPwWrr1YeIEC+cC9Z3uzx+pR9TV4v8Kao4raW+v
1PrRYAhiBhQIQx/weEK+696d2GoCW/3JCK8mmzMnmyDX9pgpMu56C9Wgzli+09ocoyzfd2Og3+6K
Ab804Zia0XMs4zGcE+iHZZ7u/BK/kFTOLR/qLnRNHWJl+6fvR3U2l+ySe74KPRoi2JK73oMGTXps
ex7zLGSVlsHkN6O6SGdUqkb/MBcPQZd31yWdhlM6uNdZYhdE+Zjt+7U7+cXmjEWWrtISBAFmo5tW
rriakBGQAj8iGhBEmNVWE5E6cUyF8ddCzHA15SqjxWqBXUCYuyzMGI4Yps+GXKyDX7XvmlaROIHi
YDeQwrPvLSK/q8l4aQe9imimsChUw95Y5j9W3XyMDVY1ZzDBIhQJ3sd181OtGsb3cgz2XiaOa7MC
JyaseiR7OZsNesGy/bE785LAFgTY+jgvhDWWMMcxtExdhJE39TJgCP6XWSYZE0PSUmB5hA6jKVY6
zcpj5ic7a/IOfuEeEr/6IeRnCKXippmJwCS0F1U8kZ6m595ZDd9mqo0VdWNLhgDRNfZL4QbgzNLE
5DGShwDlFlaYziG9ZYrIWLPv6rZ/kB1rS6szH910/PX89go6+a4d1k9DBHea0Q3xmKaIvgnCIAgW
h/irhy4RLO5V60nYW+YxPRheNsVJCjq5xPWyK48iNb+ZmeITK9ajaX7k0NxPE+ZBYUocEWTcsKES
f8CLK8IjBiOs+WvkMJ07n9A2T/GnlUAuDOY9b/rT2mP07Qv/YnvNvfArlHoOsd9YUEPdrk/dmAwX
oyfHCZskRoL+YlDXOTY+jrwooJOhjnZIpryx2boy0M32rsG7EwzeA4A2J9bL7H68uYsp96ZQkCd7
/WWQA2EzHokGWNiJlzDsQ9LjRXD05KRMr76hoELqtD3eqr+6Ln6ZvvuwFv9Y4rFQk4isArAwgTLI
uTA5sES5YOy9UnLhC3Qx8cntW1LTA1LBD7xdeBUr+cffknpnW2Ly0R9FBt/OCgcNyJGH3l9UeNwb
6G2mhp3pH4yWNSjO4p+O1JNQ9sRGTxMRJwjzUAfjpd4hWP9cLbIqdEa2G19+l9hYOToT9CdmxX1P
bYT9tsInyDjqmDLdo26pb26ZkxSSpjjhe7s762L6WMsMQ6F5cGy+rcyofwPH+bMYQeip7IGr6cH2
oSrTp72SvN4QK7LyrcONcwPzrlfMlunRiJkT3Yvq5oueU/xMKv+RFjQW28OHU5PFZTgT7nRRngZF
PdC1HmJm/3O2i+cccxyddLi2xkM6M9weKdzXCacpzROsbnS5LO+E7mu7mrFGW/5RekZMlg9+XNT1
C60TjqPJ4Q2F/RhKNq57fXZfSaCfjhM2X1Sv0PS2J6/xqrMCygvyp7xOEEeKcg1OAfSEegtomEZk
d3pGn9nnaP0n63d17T+tPb5Twb5oLf4xqj528YKzVi3RrHNj6E52RVeyHlRuHvGKXHri3gK/+gjS
+olQRNzz2aMYJ53bK3M4YolH0EvA4KN4WbuaFBg39BOehe2TrkkP8Evr3TEC8HZqAgrczi/NCM4A
1eFuzeQla0xcjNor6IkpRHnxxzWyI4dAQsBLR9IJ3yH45K9shcPTeDemQF9zIA9dwL6u5DdvVh0l
4obCXjJIs6MVWpdunfGuLP0X0SXvq+afNOIX4aCLT5Vzy8gHSVO6s5r8eZkLCTVJPzmEzpDk5Hrb
HUtiZ99WERtGQrbgTLate7SJvJ8z86f1kC9bJbRag2oKpz9aJ+tFipypssG/lXCGz3edUj6yV35a
mlAITABfS4Nix/ILcYC6fawwUGNmyZGuoxpY5Xi0e+Df9fI2GvMr7yHRe6s4TN1y1XIYUKP+6Gw6
VFuHOEHekZXWf81q5ZKlkANv0+y8fNfrAIQGZR8WBU5qtbqbsK2NS5yHZinG2MNlCSJPO9hm/gYU
Fr0Y927YzhBybO0xdQdM6eUzIV/vI3qKKOF12gEim1lFtPCoFj3EsIUV0Jh/7Ny7YEjeO0v6Kt2U
PIjN98h8WuwxPrB3dFfSxxRttvAkW3fCsMlJwuEInRT7gCC2Yc5+9IV9U76h/tR6nivmbLkxzIem
xtwMjUErCAEdGoN/F0Ng4w8UA4t3zrviMJowFhyTM7OtRImlCi7mAAXCq/ywdpkDl77/ZQevjeZD
I7W1fEcxPRwShYs0sWHMirvE74Bak4LULnyN2fpOk/2k1JKEdkBS+QSrCnfwkoIY5Ag2ArUbhrKL
8764792W6IS8vkgPO0zqP+TrEM8NRy+YnH+ISiBkZePR+k037FSP4cyXdRCOJiV4yx0R49s5ycb7
HTtwveOQgBudN2YyoPQs96xQZAkcHtTjle/JMHXQ8gaEWy3sI+PR54TtgwzvWp0Zt9SX+nV1XhkR
k0453+pcoYTmfhFi5btyq/kAzCzL0ipSLqton0/npFsUBzk6K2NdRkTGBL6LBRtxTx4lKuCSNyF5
mEuoasyPspM7IxHeCt/W6JG3Q5MydZgX+YLZNE3lQ1c1dWiVREIFOCN3C3UWYNzq1pT6fNmKq6E+
loGB+T6fWFRS4lCM4RtvHjuTqEoLQ9XO6cwnhmg4cxq4MmYD1n7BUOAOct82lNTQIxvuTTKwyIfY
FV3F6qzwLhBjsGRukSFSv9OQYRoT1K9k8zPKBgWATbftpg9DC2105PCe1wMqge7SJbzqvLZVOn05
DJ4vCtnzBiObSd5CcacnB9udFnxT5g/gAxCfEljaAHzZ9d5zHEk7b6pMXkTrbs21n3ZJIpVa/6T1
F4nXcaeTXN8M1XNfQO4xterJlXgZE4uq2nnT6TGxx7xO9oyAeRURFmkyk4rPYPqWUFvxITavwgTL
ytkaC3WWK78bmx6C8ng9wPbey2Q5eUEd9UvJS2kD4M2bX7uIidfoLoKheZQ+mOJ7sbvgwmZmZLWm
v/Cd2oKLJVU/yYyYO53HfU8Ok0O3FSDZL2Yi0hE2UEbM1K6dMm+YhNi2+niyvYEv5AIC6AwE8oIp
UNurWlJ6pOseUjCKCZ0TDHpR2+gvzK+pLqX1Bco0ttr5o/CTJ2k5P6NBoGFDArPZcTEttvOT6diz
kioqxvKiu1qkK2KXPbicsr1PkYzAhak+Ux/baW/fLZqLhcnOD5XK/gDbeeXjvAOdxigEwlxeD3fS
wSNPUim4jGqE3Uq6VDCS6WmRLJcVvrlTCTl7YjBYglusjyzzEY/I7zCsoHkDsUZmwMAvSR8mclnx
3vEorHPU9skvo1mW467xRtDwv5hI5hbO42rjs15q4MGmHrD6ZpNqcp1ZnH8OSjr/jlpk12cJvx4D
jak5+5r2uta4zjyoSFPI9lewTwRvWDX3U8W63lY/PvFoxFudAoyL+6l2CqwFdUxRcOvTVdvBGnxX
BNBoHt4awET/gFt7VjMxi8pjjxE0P9idTip1rdD1uRq0AIfVXJzapJP7XAT6nt8cgFz1pCzf248w
Z7buYo6mXHoRRNa2qiA5LGqM3ODguxywvNC5yx/Cc34a4TjsBkG3MAzur+9lar9gT1XCNsMMyGUw
ORk2W1eDrrJBFUaUzAyY/HvlVs8s/E/u2P9CIaI2N8TNavy/oz1k+0UiI74PsI4xRSEvsFmqc9f0
8CALi6QYZLK51V01er18csHUl+pq1y1OrpRRLacyPzuluAzsC0NvTApSMskqF3FxFye2euddQZIE
qsm9N7dkopAuV1RHFK3GwRvoQTWyAfpfe7S/rcKxosapzoWRvfgB/+l6Td+rJCeUfuS94azrnocE
7wfAFrSN0sUXnZ21wXnBSEGyAKOynTGt7NQ69w+O3J+uJAsMExq8Zs/7lY2xr6WOq0u1Ok5IgH1d
H3xW2DxgTzku6Qm6Y/bxSdOGkjVvy5S+0U4pmbd03AW7P070Oe0oBj2/viXSWo91L99nj0uxKz65
LmOl6mcHrOO8OGGTwaKwJQWI0Y8DVPh4atQbwk9nzxSN5pXTZFeb2TVoOJRI4eMYp6/FdfGa22NL
v7h+M9eFgUacswbTfUewuh6tQD6y4anszBvJqnNUJEEC7FqNx9ZxnoJy3BtVDo3AHYYDQO8DgKxQ
5g5Qo+C7pY3cQ2XH726Mj03KGMFj5NQsNGlrlh6RMcPTgA27cUQiI0Uj2rk+QGbjPRvcNHavVb96
VIy0114u/rii/WVv0iEvbajvyFEtBysefP2FFOwtW8ZEeLvW675JIHnAxZzb+To3dE3TtspleNPH
DF1InBHyZOL/J8TMURtJn1CtXj4vm/e0F0u3qwjF2jtTBpY6JdYNjeodnpiPHM7HLvBgp2c6cHqX
7MHCMmDEEyGuQ3hrqjZluGT+KgvzPJiNAq26dc89h7im2KeYS+OBne5WqFMR+JQFYhKHrjO5Nbu+
gy5Pk0ZDtWcxPUPPcJw40Ugm9vu7BAfcneNz9opiqmFIwlEyl+I9S8a/psHHt8C10DJTi1KQ9XEw
62yK8amVSAVim5lbKpVNEl9KmeopjR+qHoguYI6tIH0N6jZlayQHCCfoCtLQaMSPIQUi5pFmkFAe
RDUbwjFfrnRBzbmx24dCNWmU9vRrcP3rO7J8ns2u7p+y+s80VNbO7pKFaIVsrxynPGNlPlY6SGpb
UxDKxPRQVkWFn6fZeOpYx2d6Hl2b9wJNHlEyDklesE0uRclf4l/IUc99FoyOmECZZCv1KKEca2IE
Qx9I6PCT8CqbwgJMWZY38gSWkQmZzjMbEB74vA7jQTcXF0OzDOd5YagG365KfO054wmRZNuwraSM
FQnlI6L5csKLaKImZW2X7pbS+BFZ+k+rjMe5KMvYMGp5rzdIfUQlDoPft7uvIjNPq6PeSbH2a6io
tfvqe8OKHy+RcQFNiVZM7Wyes50vjce16L58zqI4Xyk8x4FovTpdYo+DCyIgsxNjPfc9VY/wPonB
etkiGJOqdCCteCAVZ3wgWcodnnQV4R0tAVJsh7GYlyGUPBhqpUvIJt8Dqv5fX2vORjUFuyBbuaa6
4phojn0t6pbPWswi8kgLe3R7+8ggOj2bVHfXBdLeBHmqTcYk1DsiYRqPtEVQQatZlFeuY/Qpo/wM
NItQFbWCzk2Zq9Ec8+Itd3PxMgULU9VNq7qI4FV5OgPl4FRKyaJucB+ZXRcx+7ZsJxjPHFYjeRVz
++axcN4lhDFjXk+nsDMqpGPyqwZbGsJxAmE32KGH3j7SajJT/W6+mXlrHMHAZLcmu5uqfDiISr7g
gFjIW6aU8Bsg8SYduxUQ0u5lpI2uDGPtvgYJX6ADtlPMJTas/ixAQ+dhuCMlh36mohMO6LHrzWo3
YSefXPBTuS4efEKEh3Lp96OoKxJNG5IAdFoEEkSAlNvNU7P6yQbkMEGGJDNMrYHoWNm+Cz3Oy8SO
R48cNrLkjuQND5xOiAscmZy7YWKGwVYiRXNKgph1FSPyZYbUm2TQcI8LHP4dSqfgiSM4knqClIqG
9rSQcy6dK4jpejHqVwxz9/XShIjuPhNq5WfM56Q1VsMdSKRLaoN/3azThjVe6wl5r2Ou9k0UOjmH
SwpMaDjhROz384oxA7AxR0JQ+Lja77My+6AFaEkt0aIy7aftpfvWloHD3ExWtGUBDw429MyHQkgg
FplQboP4b8xwpq9vs1ncGT6ggbxYCHqtjRgCJ/6/CtYuFtZoyY0XpdQRUdaLPtzXoj9LZkGHlL4l
9wiVhGI2pe4jVRkqBZucUb8rbjoj3Yx4aJ/XG7cm3bvVWnvVZ5cKyQYz2oWHqEsJDpaivw5iOev5
fm2YMXU9FVaDfmcvTfejrOX6jKs4syWzprZ6C7qB09mhTlfFW2NO9tUekeIYhEZMFdaE3t8BVbDO
nl98mO0Sr1SviQUNtsncaKrUAbp3cSTuOqGe6pAtkxo30uF6tRYnup5cfe3Apgr6Ko3yztacQ4Z+
IjTrojwaq8WozKGasb31qzOEiGTVkja5INwxmdo7WTlHFILP7UglvKzD21QT2IsH/mi61kNrXHD9
fC3FpMUewRPJZ17aMu4QxMTG5unNQEqfIDr+tugv2dEUVHe+VZ0nxlUaDppQ76OS+VSkWzzVEG+I
+2uhDjNQbydB8MnIux3o6RtxduQKT00XGxjbj42fH6fR9G+BnJNwcFfFid6mJ4xa3G3sq+nEUtoQ
EuTkHABc5kf4av60yQq4yNKPXSGZR3asfNdU9TG4wTsM7m/gp+AEjI9Z7b03gFh2yVzfm24ynTsy
nabFe11LaeMsspq92NBgPaZmlAcNSxjTiFp8VQCaxM5qxWkCER15fR1VI24FK4DyaOaXMfdUSM36
OCak39XaeNXtFutQqeUX+vFDUGjUPCWhppmzRYQZUVBT6svEvKWmx2xUUCzC/du3hKgqB9Y7pvy7
emKhbVb9Gd08dfhkJse5r99TwykvFY7ekHUluWAAFXKzCf1qjLIOf7vTQ44gNfnkUjTt04BGhwJd
B+4kqUhJJlPIEy55PhgnmEnMIpDOxc7iu7sFCQ560gWMZbZ860X5y3Lbjwllc0/bDtmTWnAjdn26
FmxRVId/Qk3F9+itxs0xMTm2OjeLnVGzoSXRDy57sHIwyLSaRX/rStcGuEaEA98O26zYhfx56BaD
qV3W7ZC2pniOW+Z6NJSt35Shw7KLtQYxdO3VKfA1M+n0jCWFULHtwlzGkqxe5jPp0JzdtvOwuh1e
4t7OQo8HkWEJqZADwUjRlNn93qqYrbu0ZsOoqjtNbOazkZuUIuYtuCkB4CRZZBU587rrOME2C1wT
zQ5crKQZ43FZugiMAwlyTBAVr3KOKnanldZLX1bfnQcixzdnCqNE0g6zN/Wneyjq98442JGj1SfP
BPEBJ509dHYPAHo9WVpKks1Yx5lk8ugXFlBaocOLwmqSOdXfRMD2JCWYUTNUESHM9apK74bOK8Eh
h1ZA88GP62KerqqhAsOkcV2MNUMAKXZqaIcH3+I2ncdyWwEb8QAnJ8xcYYHAoURTIOh4HDyXJMp5
ubG+W27wVJ/13qNtdIA0uG51/6//W/UivydDsFhEhFS+5XhXe94+4ykl+/W+HdUHm4/y5gRM3FpR
OnGhS5hUTOxBJemHTBsAzhiO2JjWE/wutDt1Shm/pdgT2+y/FCPh0HUNOX0knlSXg8ZuAZP7WrMz
p29ySi04S0HOnjkCR6u5jNDb/WkVO1+1aFREG7Fb57HbzExzRdJ1ELCO6kyGhlZdbnmF+l7zykNQ
N9aJQipsxeLGnQ3gPtG7NuY7twgLJjFgdF4ztgGsqbTndEjjsu6sMzsi87X7sfuujmx3IZ3AgF6G
V6Q3ScAuCK4CuXJrpbrAoIF6CMuF606ZDzrpR2UJXWENvHj1+vGicfCppJ/PjbctsmenJ3T1nWed
u8nvjubYMq9SiMDQEITFfrbqp2VjZBpdV4VGzaWYtNijyjbnk4KqYxXBX52MIcr8w1SPN2SezjWx
HieGf4clY/zrByAZVg3eh23lTLxagipFtX5Rq11VT7lsdd0f/gLJftLkcV6b7kSw8Jtk0H6WkqCD
CoUTFHWL9GCKmdRebOYurXVGeXzOm+YuczS4UqVlUvJUcWIG3GgoLKkB28toBU3Uw48KKyKoBKMf
uIRX+N50oOoRBOVfk7tgl/aC5MJl66qLCzO1J0Ke6nDox6tPCCOCOPuLPUGY6nLdOyUNK1zdN3cR
pKpC5K+G9DmFerZLu9qM5249uzY0uKEmW9OxcfJ4b1kJinWebI2Wb+P+WgCdpfEyN8T3pnbwgXAw
atNgiTJZa4y5+MsM4CpiR6PS7KocMYIZZw0pBTPqomjoB+ze7IG0wgOnNVr3pcBXYQyjZJCP8MiG
U4JaM+UUtn7SidTTgeJf+AR5l7X7YfDU7VZqUmBt47qjUdv1VTkSp5Gd9MxkUwr3yPNeitWmeNAq
hd9WOwsRPHrFuBykk8OiVsl+DJKbJ/EeIZSGRZzzcKVU7ZqsnmsUu0DezoYZPCE4CWs4k3f9+GvV
wY+fsML9LLboCenfyobSgNrh5mXlnQ5TKwoqVhQFJwsNQxRI+9pp6p0vj8D6Zf4wSY3scoeukpHh
bm2IuZqp/AQjmXJWZ32Ar9ew1wccEsINYR/a5m+dVZ65U4LzOsk4t+oP2t0XmZktxa+Azt7JG9Lb
J91Np8eiYS1rQozEdAOvGTot9u0q7KTvRezBAMoXdPNVbdAODv4+WGg6iup9UvqvXIq7vjVpzkyB
1zRn0m3VUQMzY98v/D7ZVGfXbvCCqPbu+e0b0vsYBB49L9XPIFmpQAfjyj5KRL1NVK4U3bs7Yw3z
7ewq2P44PZVjq6HjqpXz2qXmzmRRd5ko0GtV3k0EVZhCTs/WkD0k86PsFsilQYZTqFGvU86KaGrX
x55rq4McZ/UlKFKY/WEtrxW7213ljRo/CDBshY4YGS+z4j5yXX6gNczMxIvmc27M98SVTKo8/6db
E1JizfFMZFZHBuJWQbTzec30t9mat/+684COKI3qLTZzpJ5IvOQFrGU4TPDmqsIYyf/MgIL8/dev
x7sPCoWDiXs5eBgrpBUKgusLWyQsfC6oUyqNQHNgPavsuYUEGg8e7JMhBtLNEyyZFviz/FYW8VGQ
zi+6Zqm4tXzWj3ajH/Lc+2RTxoLJTY5tQhKvfEmxWgPFB/Ina/KzTSLnNvWJhqspLf7oi/xOUBZ/
AMam6C1RgNtMD0feKoOuGS2Cj2ZWedl+Qv83mJ9c7VB2velvUgTDxQJebrX+46ozxrOIXpl5ecp2
GsKJL3fZElGxnUwlMplSr4g9dpzqAEfxNWdFyWJ+asqbNZBPCdgnSkx5Fso5VdrIxLhlJlJ8G1NL
tnL1C9vduXSzAFXSpueiKJqdRrYuc0w1NMVO2h/VpAVxXxLDqLrsidlRz0iBF6Sxs5+qGJwL/2gb
CSDysUnYqn2s7wy7iJsjINeZmSCO8FiosCl287PMli6u3OLX8uzuUKY1imZSsa1tv6iMP43P6t5x
bDKm0R925fOcTPc2kTtywElTKFjPo+kd3MZ4r5fsVaXZLemGXyGZwPmkR7DQAu6+su9rmWzVNYVy
sSZs9atnTUIBXB03Kmvrd9EiuAAw16bYDlo6hXoiXVp/LAqwwb7bcdl3LyjoXrHbYW7rHJrXllHL
AqMurb9LUk8iy6xemGzuxpkYlcQEgGsyaw3o2dFofWTly8JrytLtgxPta0JTxH0D+F8jQcTpzbux
2fLyUvHXML50g3a/59yGRY6MQK+opScNOJllnG0kT6sJw6CP6vaWTWu7n4kVCPN5+QAqeCOh8dAm
xV8pN5kfkepzXpsAkdJ36ZOi4dOZMP5Yof6bqK1aXFppB6LabQmC8XM0oFXNQslpeWd1NrTy0S/H
Z8/JYtf6btlgXJYRH6mPACcIil0/Dx/2TCkPO7PhAKiQhU2MlFiEU8G6nofmkIExK2y6B2LJ8m6Z
EGPzWYP6iWqd0I6ePWSZy1BJ9Zl5AuKbPT0oKtlCE9Me8flDC0bqzjGNk6hNmFf04JCNyXOhnDqT
Q4R3AaJtixMwn0aUznLW92taE75HfHcZJCyj7I9p0vK4fp50IJ0NYjSqMxgiSEXmVT/UAD93JdGW
lsl6moQ/wUG1oVsFhFI4wrt5CJJYZTjdYU8fc02wlvZyVnjQBhbMrriUM14ylGgjybP7VNduzpTE
NkA6ui+Qc9aAvWKmRMRycC1Nf2Kdq57ctuDh4NuksXqbiG0AmltO4CcLn6U6OxcF0HfnCBRzaYUg
CAK4R2x7he4lElUQujk7PC0j+gJBLodIlYM2VkRolxh6dn4SoCxoP5kgHLhWrYjNPG9TDohIqfIb
3N7R2WQ8dfAGNdIrHWSXL2th5HviaMkUF6Rz63V2xI2tDp40n6uaAHaSUCd9+W50E9lSn38N8NuQ
JVCKY6ZgdzJpz41CvB6M49mvi+966Sg43PLVaceXisMkaiXRQrZp/xa2/ux0LTLvIfuyDDJOQKIc
jBLgOMXqwbZXvtc+fZym4q1rYPQuabuQcZkhAfTHa4ZZbE01JncIvMQGYXbXV912aUVc1Z1sp/9D
1ArYGib8zYhKNnhwEk7YIFnNizmZfKDTsG+a7GUQfQzO6cb0h2eehGKowFyuvs0kzwFlJ7oytnx5
srnl8HxM960c7rjYL5ihGNB47IKVzksxyy4MxvZ3tQl06M3yNhiIYSDzDXHbNoSXLwNHDizb2Q2+
WsHaLvOyHBHZ8trNW+iyc6c5lgMojWDwsiCtveoDvAccE6SqdpFO90x+YMdpoFPXiwIkbDf24Zoj
2htkSURAZ/AGvxcOmDlEEus4OBRZVdyDYZyR48H9e7YHbh615myMh1fLWiOLbHfMRFTkgcXoeBMU
WuH2PzZc3c50wMFXHBFJYPwhZpkxSI860EVjI7kSUFB6z04rEJW68pxipfCH5NK6gXPsF56e8upR
jnPftQ/wL+kUcCJL5DfPWUEoGf7UakB96zHDFvRU8J9vlvI/xGy8a+hCKAULSoTmH5N4zG5g6dj2
itp8owrPXRZz/VGt3lDA1CFImUs35svZWM68sFNIODLbRA1zmpg42Y3EBSaH6hlKnWPfpXTHWfJo
egOCMI+BZ6NpDDW8N1uDtxv0grBbZsoE31FrvjStumukdsEMsifr9G5crSdbJug3WvJ+xHZvjd5V
FDmgm5Lbgf140UN5GW3uRlPP0YFkSWhC1bfN7qdATrhLAEyETcVZMgKPibVG0GgH3hB5bhK6VvqL
ExHfmzX0UeE3r9IGLglOZ8sAHSA7Mvk2+VS4zBpec1eEZZIfmAtZG6z7D/Jyl1q+Bbyp5ah6Nf/H
0ZDPW5pHni4/nZcaILv56+VkmTbVaO6+s3ywTu10CFK3C7PkT0Wh7Hc15b4O0zmoorb2zVCzHfjj
wJGbqWfKh9xYByIBclfNG34tngJG+3qVXwat508gy53YiJUMAviN7KJ4tlOHKVNh0LaW9n6twNZV
Wg9itoOnyfOQk/tOeHnbbNdpElcJEfeT3t/ZSmyKz+Vrstb7oCalyKviIhlv5pT+YJF32ZfrQIVS
VgPZ/5B0HsuNI1sQ/SJEoOCxpfeUoewG0XKwBV9AAV//DudtFDMR3VKLJKquyTzJ3AibwOfgD59O
xxLHly8F5cn9JRlXeeGsu9m5TV2FjIkEYJKoJbK62H9oOx+hncHyBxwwh6N5djI68DIaQOiIYWNn
4U8D1C1uyP+gxTpVFVOjzvFYbMmF2xHtUuNrbupoO3XmoYidO6IyXphDB8C8u1Fcr3VYf7pJ/uDb
tKbFFH5nIx9/U3Z6baFtR1ANZ0tO19iaX9DWTouklLcJSWejjJXr6wLpBYMIgZ2xLRmtg5Z1AIor
16qWHWNV32hWlMvvA8U4Q8iR91QsEKF4G+Wa5bJkdL5xhxxTW7nFsH0SXnuudCBY5MXvJob+2rB/
RMfmT2SsKM0wJtbBvdXV+GwrzWVBpo6DxqEfhs/G5LqpxdEzHChL4YlRDHTplgn54AJGtV4jh9Rs
2qJFm8dQZT2DWIeWF3Swu4VETTUVDA1nxjmlS+6pObXzLvP4nX1kneRDXFXGYKTv+9uUM/x0sS3c
q/U+aFeGVblMsdAzkVb44kTr3BM5eDz328rYNStFjo6cHrySa9tVGAaKrOdWzCXaPB0/GhnSIDQ4
Vyowg8urfm2Ux0RZ6bc2sb/ton9rckwQllGPC/J6aOO6cuL8tgfAK4warfQc50nFkmq+dAnJJi16
KUjX3V9bgJkeonGPgIOCBKTLxjeLkyu9HaB4ijeWzafovnXDA1N7xZ6FD+cF9xc4v+StZKu6aFq1
0WjYGhtRvlN5P3nI9Iv8CnQ0ZDYFSSsuWThg3uj1ezcTfOCnKOv6x3EWFmAun1OJyd3U2Hh63Prc
6+4rxb+5bDdJ6tp4FqJ6acU+Z2+er/CLb9wpYIDH9brGKPAOE4Q0oTzbmKqsV9SDvBKJ2JSBqTcg
WXXikfE1N29Da5UrieYquc/f8iEA147sY4jYT0yvvN/+wo7IJht8mPNtXH47mWtvbQ+E2oRUfEOa
5KkGPOx4kUcdlR3Qnl90iiY3Im2shmNlR0GwcUkPipAINIQE1b15NMNpV9romPthOrHhLvnAtc+2
sO4yWUHNPMsHVRErhFdsQIlCTFVbiLWOHf49Mz+ck1HkSu8g5DMym3lZHW8mcIFn24oDOF5dM6yn
afDJgZo3SfkGcFlvqwlRiSsiykb0dmZeflol6PCK4pV/LCoVMaREdtyVJ+gKKx+vQRQOL4b8y4LG
2pi++SYrZ13cU0SjKos38dTs+yw3GPcal6Gzn1szepHzf6YcsiSHevgjkI2sOaaeYdv+YZRdlj7v
D2310muhoNg0pGDO1Q64+Y6BPC8YGduLkpHIYm7qPxUjnbCyY27NDssDhj5icknloNMWZurtIxNZ
KgjiGnZlMh2KufjyhuJFSuu9SMzx0L5UN2PAoUFoOiTA+9gmrjXSujZa0hvDMvMR+qUxqE1nQPA+
jPrJqtr6lOmPQk3zKmZzt2hm8dFb7byitcuX7hx8DSVzcwOT2CZ3Cf9yowwHyky0ZNdam3a0rnPC
e9z0zq9jdix4UelubDJJ7EZeUJT30Bw0KIFqfka5WWDqWjFUu2/QI0QXka1ZLG18j8Flk7p/s0FF
G0+5RSVUoei0VnnuqVWtok03qD/JnmeXY4FGSPLW21S0YCQOQ8dBKbBYL30zO9gscZ4ogb8xV8QL
w8VgjaQDNklnIKErYLFyxmHxW8vQIzw2/DDy/DvnBVHakPtY2HxDsg/rUWHvnOAoTzF3TmvGajOp
8IWdw8Ecn7NxhCpa0E4Y5XvVO8YiMed2KdMc5Nb40Ft3SHKFyLljbrSpsMVZrleuUxXjC+2qXzX5
hEXUzp6Khj1rKVntDAQCtnJvziGT7LF9SWXCjDTl2fHY8TU0manxKc1Vas5wXPx22hqEnBs2qyer
nvdt74JRj813Px/e6X3R5zSRXBoIDXYwx+8GlpaxQ7MnXQufDUL4FVX9Z5KVH96cN0SoIQ0XWfGm
zNpbeUQTMuQ0DGoZLoPRJntOq7c7fRrplsf3FVtwAVT+XlKuSvsxdfL7C+a8Fnr6om1E+NrVwYaX
/GQw8jqatvNHJ7fxQvRwPUup0TkNrWy3aV8hsHLXpEWfvGT+Gz1cG6Er34qSESzuoxdIZno5K+Aq
PnmHbSYg+GXP/eCxc0L2BsuHmhgEm9vHzFDAq6wV33TlmXBji7ocOTKs95LdqGPT+CqzfYkq9T4n
hM+7Gvq1VW1RUr1HoiKtgQQvYzSWNTpEG6vpcsbjuC47UgxTg0QU+59lyWmXzNbnqNynUev8rgDl
5wtqS03a16ynXZSYT2nQu/takzjW9aeRvSCB754JjydZmTWE/GoylqJhP+TOPGFx5efosPLsUJv6
JqDEL0QkXn2iHrqeX1972KbYQNyYnm7rjrW1MTTRIh3cfVLLbTqRqRtopDdEQbQH365evLzbZdxa
a12EiA6Og22R1uM3Wx4OUj5L4qGIOTu05JB2I7sMT6wsghgRsdEIG5Cl6vmnKO5PFU6QqkipUyPV
w1wfP4v4Bq7g2wk6jDNDny0x7B4ck3lZgnjopExJsEQOWo8t1sUILgma1w2bqmqj2+kHB3qPIJcz
Sh1b2z2bmVFghWFSJBLQDpmgW4Z/kq4bm1edHZK3Csvqd8AyfStn6FVzw1TAJ1VnI1Ifaeo4bxuf
p09NVMW6/dSqw9FaMQZUkTHeeQDTsnYFN17ARxQE2Avk83O4UiYl7BipYO/AmTxK9lr/RavaCr9n
1OSgmsxF44TFTuiqWzpNP59sUkErHTpr/MI/fjAGZMYk5yFmZ99WobtWjIlhRmpWSQaJRjNuMpxH
80hnHHyPdmuvvdw8B+xOyAXCqeFqBgTNGHOpcv1uXUDKq0hJsGV9hPFMAlpt/LOZkCbTZybFWzKY
R5RjOzNHFjCFcj8ZLplalEyFw/mc2nTSPbHXIzs0pqQtuwl03bmMnWXYFJBucAwltUGDFbfL2Sc0
ILJsg2LDWSg0dA+F7X646X22Jy99jW7Zr513RJR/MZtptk2c2oPE/sQ6ddsBRWTOjKKs9cWmjhFk
MDcy1NzuKj1vYO25JzyaT829OETF8TlWNZxLXPCsk+WxflKqi/fEA0TMO8xL3nPh5cSgogA25Low
CQkDO7gaweHg8ZfnyOG6SWemSKmzvPt1q+ktjw2yuIaCneyUvleFXW5nrdF4NeaZoIB2EcY+71r4
SAWBjxY4oGq5j32d4e2QeA2rbocZipjEvNxTidMhdPpf6WRLP0OKzvzxEHXuDceTs3YK+Rj743sv
2WUxSruHwPbcs0QmtGW4KQwkQJ0JRtrqOoYpt9q9QBx7JZ2RFo5Q16hnzWuXl2LCJ47+m16FSIuF
hgKy4Px4TywLsh5ryBL5/8oMNnOefnQjJh+t+Ywj/4iued++JHX4OOSeu1K2xG92bvzg3OVfQ42L
xEXR0HfyWlsJuZwu5urANFfNAP4f4QBHR7aXPS94WvjfFip/RgoTS8wxaZdV7TDp9Yh35E1lYBZQ
K3mbVG97y9mhgQIDBoagjOm7kzn86gRjQaABKUMZZ9ElyXPJA7EqM0syGCJdcawcQqZdSXV7ryVM
nBip/zT103uIEHYJCaNYjla5HvvmjKwcI3MaUvnPJG+kVnREgG+uu9I2WZbz+Js+NlSS02WRfEWK
/B2fxwlbNm8dAlliR/32Sqn4W9pJsSebT1n4OLXNpIWe/r6J/ZAptmsCMxZZr74H9LS5MVIh+x+F
1t9hXcMPkWI3lfW3mTKHRs7kUoIUv/cgOmzf7E2rkugh8OPaGrbWHK17J4Mwwuy347FkKjg8dDsz
MeQibdRL3EiYX/RZ9nA1aO1c7V+tuNuP9Ih34fojl9ejjDw804Q59D0KeKpiWmOPuAy3AaPiWvG2
LLHL9/MHJE8+HPxyNCO30U0vRW3BufOMN9IqiG3Axuogeals+ZenM9IWNZ2HLmyPwtbfg8j3Hdor
Js39ry4yaiKbudNcfGMNkeucBnJJmhsIACEPmavIfqaPWSvFa6vPBvJ1fnToEWfBTUR7XcqAgach
iXH1n2k8PFacYJG8GT9YGD9krnCXCDOYC93NARzZKYngbsMGqpAlsUjlQ6Fdc+d3P7hso3s6yIgT
xFTvMCUQwpjcfpz9iPP4Q6ZP4GCXPBsmNTNJoAjsxnQVK1whpFrthileTY5idGB8FZN8N0hbWaSp
vjUhKBjT/UwdnxAuEtJsjb5eTr9S0UK7xZH0NOnSEw3lCts3HzyM+IvGTD4c9ooLSxFuMDs4/xL7
SJrymp73gxSAB+V5UHfC/eTFP/NEe8wk1i1lu4zy7OiFhNLq/In8uH5tNR7NdxEvvPHB85pDhL9n
cf/oMDEbyZBBumbzOWZuutJG7681TpBFp/S9WYwIcOymH6exiItLUN8m6bEn3ZpwTv6ap7+YcC8a
lb+iKMtZM6R/KinZd8yIjN1k38YIa6f0ireVjTdjvzgCgSoV1w4a2wkhuhNsTek/9ShzN7YFKLC5
K0AQgFrxLMhjGBfWIH/GqMCZIEkWNEgnR1ewwfUhxnfujUUf9sz58SkkzthsTBTzjNX/8G//CWNb
2yZSWO8uobvHs2GSI3XwE5/Ro/aYk0dIYsbq1kSeB6Dlvpdq8aw0BmmCMRv6RWggFbKq7rdqR7FC
3LIjeYWkamg2cMa7ctVm01Ozx4k3gNEjtcoLBXmG9Uvxb/DqeFlVTEDdjmOMDCw8x4ykism/iHg0
1pMdPU5T+d7M0ZVP0bCifZXrmiZUhU25DC3q3SFucBkQG1Zb7HPHud/nJjoDJpsZnxOkEfou/UgE
uQ6m/5trpI71wAnqEYJLrOHmzgXBVNvQPKsENX/yL+1n/EzBNCzL8XEM22RFNXJpKuNDN94vCTcA
AiqRY6JQq94yH1tvxsxbq1XjOSSr8HLMWHHiRjBNGtV67FCFz9Yi6HjSnUc0AY9RxUs48KhOCcco
0Sf7oNekR018gsKwPNMCDqw+fMPHAqwVO2n6T8cffyK3oaFQLUGs8dlojZvuonyT6Bn7X/1gugk7
GoNhUBa+p2nVHjVq9KxjAdm39Inmv97Lf5OAhZd2NiYp7Yv534TDSllnznp/M8AkoHN1E3zJLTcR
n8Gw4QkvbBJwMzdAteZNYAW+M0aHRIcmr5hbmU+ygb//aN+zXuvSP41u568nToOljkNiuae79Grv
J7QESQgvTHThkZstwXSVfNkB9gPwIrGN8IcT4djlst64Bdtci2ALl7ylvjMvyrOxupUvPnQe5Osd
nheG4KwImWJ3aER9s//K6Dlxmbz4Jrzq1rVe4XvucqvvV0UPypQ3ZMZ5uWl7fkvaux2+4gW/97h2
c5Lpm7j5PxGlc3etYv3vBDncs+alHgR5uHhYqCv1GwhJXotgFkgMlrKhVhjG/jHo6mTt3IkhhElg
/S5pX4I+NVejh/wiJ46ijHG4y3CNoIiloeM9VrZ2V0TW2YtO9DEFTfguGbgtAjeL8VRsWd+nW7Sp
4DrwmSKMspYBwsuJRlwaKOetElNPCQnCq85Wnf7l1fSLbP8iHUw+cbFEMd5d+kE9FV12DUoSwxxc
cyHP88K2hFw4+LmRK90fd4TLY7qpfYKZmY43a349TCcugjS7Ymc/nZspPASmrLcMdKA8LaJgXkdV
/DtF7IX9WL86abKqWvyLEtXAOGVbjqOHwgGBGgwXVPUrtI/X1GjfctffxsTmbvGnsI6z+fd3FLS0
L+nWtAH3DPnONmqk513lrjsfq0iTl4iE3X9sdYiQBgKybUeSs3ykSOl0T+KaqnA3WBQtMNLxgYkI
XH2KQ8ZzQeVJSWogO22wK+WiLm1Y+JabrZPmZ/DmfwE767bMfomCaRe0PQiEXLiWQcOzAQ6TYq/F
yzH5ybId+2QNNST0eTMEct0V3buEBkkbULvOr+hzJMCZ9+5NGGlR3rVbEwvj5R6L6xX+wHUbZOsJ
VLA0oIfZMQnjUC0Rp3ZztC/I5GywwK7Ymp06jq5YGPJc1RYiLi9IDmPrDE9JgRXXYNVANxiujcbs
trBD9nUDuyCsm3A1dXCOXGW8zqNktNnIt14O84uNsIcjgzwXyuDaGtcGY7SN1fVvaZYdjFRG7+Ex
gO+wzVXkHKYDuTb5c2vb7T+i7R5SJbNj9DVAu8CxjDUUuYzYjy7rZse4amh/pLEjJiqjYo2xZ4NK
KybdLVz2IAwOTucK5CGJWJMmdqmULGAosJJL8NqCo3lLFKhBXniS9zzjartMukVVXmMb5mmghuTO
ApNbRkpz3rL1SrmBihmNRKJNlKyeDXc3Rh0uyP7Gnf6FZj/k3+S+0KtDlGHVnDcmod22cvaZ+yiE
W59izGErBacZSmeQHV2vuPUuLbpGty+r/Apujf/R+qkty/EG0c5bwv8j3dfJkeqnXnf0E+9s0vmc
EF4tK1Jdz0VIzcPo1D62Tb/StfqygSnqCAtaIJnot4MkpM2iAEXwxKUYY8zHw0A2pV3PZ8ukpTDm
6UWNj3eETZ45b8S0ts+MCLAoj+FJNpJPu2NscZimqxb04sroc71N2EBry5qXUy/7UyWc73iURM/Z
uUDjGTmnCgXQQgbOg91CTXlLvLh7ZJmSrBurGNawuGG8KLN4TpDMEyOPKSENyydNW9wUoC1c4YVH
S7NL9RvNS9B1ybESBMQ64y2li7kWs+9cMDGQShTeZh7D48yorRDRjkigAZYwmmgSJUkS6hz10OIv
xhrG4gpj0r8s01fHHTRhE6NcjRKJz51LD30oWvkdAxPk3yxbHPviFXZDGcJsCw3QBUlFxAQq+g7U
p0uM4JpQs0NFH7moujrcmwEILdST8TqvCvbuXjdeSs+9pW0ZnSTR70s/Tj7ajPUQUDd6thks1uQH
fM/OYajWIdnsWnfbuQwmEsjgbCGnd/AkD2GqimPY90s7YpBjXEbcwVUuRvLMkF46RfY9yPlRyWY+
ZRXnfJ9Kj6xBe50ipW41mKck4CNpGf60jz2QjCxuga/9AdBqDl7JbFdRKW5FpSVKfP3eku9+dfGr
bbRbdnARqiJY2wGZf7hn0TxbfvNE38rc1QH725nlF3ySkeM5DC4bMke/IOeUxxKSU+aUJKKzh9vK
UN0x0iHmPusdbtRrZKECGUznNPJePEQyYlyRCPKIq7v7IeCEjf7Lfm1OPPbmSHOXT9p4CEsMWWbX
Hoc8uVCFRZciOqXgBE4wwvJjSrHN++vtzNhYCTP5jMbiOVYYioBbQ7hwQSzKwf4zCzqR1FSvttkO
x0S895OQMLVG9Zbb4BVyM8Lay0Tej+hJTKs/90QdlviNlyjc+r0XZvRnVX0oK1edh97Rj26ZUM+A
9ko05Xgb0mXinGVXX48QGhxWlKXpDKeh9ndch9ZZjEH3hAV9j3bqYDHjtGdRfZrJtPQ//OAb75FD
KiRUAshxgjzgLL8yYMzGoFoT8Bqy9dY8qaX7Q4hKswvtYo2pUT5FLgnAI6IbGBLNUjLafA2NGgRc
Z8wrv8qJhx1n/0pMKadZUAqAM7NeDW33OzjijYU7ac9FW61EwJQ9JYZt22YIvWYU2TUSl2Cq4yty
s58+KsXW8vJz3c/x1Z9+Wou0WaMSq1IlNt0vc4akUuLYGuT8SErgxSzvnq6qemQ4+DNJu3jSRkyX
Fk4DxqIRcbO1MfIYv1Sf3eoQSksTdgjCDbAB3J3cOIcy/5Vznu0o/DLsgEZ5yedjfHe0Bm6PEIb6
d0EiKXl9WX3MjeGVddawSwNna2YyPFh3D2OIRJyOLVvaxYzkADpwT1HX8JHb/uW9XpStzQQw+6m7
cTx6ZkpJ3Af+tooY7SW2MV5lQ5Ch1/bn0bXNG4QH/CezzTQ8tnZ3yubehXS0YHRJvei1rBhtOe2F
Ab9rMmdxiemWBrfAIMi+dOVFyGUdBDDLnKH+asgc+0ocuZqG5Gnyyyf8MQhHUTNTkudbYg4or/8/
1GTYdxekii7GpttGC2Gx82Y4dcF8KDdBADAauMAInNx4Se+r1DloWnRw3GV975inPrh2PigXSFOQ
c9PH3h/C63+fFUJ7rf1/Tk5XuSixjBer4z9AavzjRtpATAmWpWfYG9bfX5bNWSV6ofZW6o8H00ZH
mSRkyhkVytIpQR5rcwuFcbFH9F1Qhc733ZWeDqQlbAiyXqHzsV8r7E+zeReggHV+Voiqh8F+iiff
+qY0qq16ODj1PQX8HnH5MfHZnp1w/gfi+A4OjhW7ffnbhVjy2wHAkNeK9rGYstdmLhfVTIpswWZ+
6dXqI7P1W6YinJCV/zwGiXuYZ6QJ3viNEvELHJS5FexYFijc83VWiG4/j9luFmTG41cW2360P3TW
YunzqwMVA+mmtfk8Kkx+onGrkx8wehWj1a8DJ36zNCxXu2KAZEnWVhKrlA86BKvXSFZyhXKrzxmj
zNLLtlliBHBW6lsy1ChSq6hnHCVb9GNTePzvC6bU9VgRlmKFsf3SKgZ6eTGkJxlVh7qw8AyS77mQ
c9SuB01OgGl2NT+l9va5wT4uyhy0pr2FtLEnv3QQewt1yi7yUtZ3dx6KGeJlrSCzoCFmQmvZSNSZ
FL94RYYmU6cPqusFLF2DcYgo33UxBlsn+Ok9rhbUK2DzrPAhHFsXUwF5Vw1z0KnsPXBImGUa/t4u
L9PnvjBqENH5x9Qq46GpOTwjHZ3UUD570XwX5moHnGlK6KT5kIJOi5M5P1p9+R0E2tyXIgahwtx1
6IZdFwIfyAaYeHbMRL5sWegRFLINmS5fps4iTdglVtfrWWE5Q3zsErTXTS+Kw2A1f5zZqhjyF0dV
yaYkRtrpHZJPY/HrhCjtWTG5yyis+7XTa8at1UVHwfCQow/Fmb1twozN9IRnF0Yhohbk/jGpBLuk
cT+jPpYMq03znCC/JrVjIwp8r4GL4ATBdlIQhoVFK5wg+7Xqrh0qj4ijAt7wa26GK62Tz174b4bP
EgaqNx7FmKK+j4PmKofhDWAfHYK7IYdt+PJDdDhoWoqbxOpJ4yvig2dWp0zRTMRkuT86/T1EG4Nd
m52kGr69cfxXFoBCmSSPD6i99dAPNzLI91PT6hFTpbipuvQILnPtkxqHY9ahmwc4OwKZITy3GA4N
Y2q0CkSTh2Kcr1HAnYttX6xdJwVRKFpr5UdEwGCQRJevTe9a4q1aatwm2ZDbjH0tA12qFxxpSL8E
qJGxUuG+1OTBS2XcgxSM5F8XoJRBp8bznhB1jiwLxM5nIqPXsu/braOCYV+4rAKF76H9D8j5KWxO
Hi8Ef6v9rUYHipaqkXj48kVvP5rTTBKTy6A7aD1v203luidjdDUwsLyMuf0gx9R5JhmEdew4n6q4
oyyc97Lx/VU4C028dFBtLMCICByQcPn5p02tcJmBlVPVuerVBd6PiwIuUcclvEDwdB1NpLvVdD/H
B8I0A/xg1FLxIRTJBjjMwzgmCEqy6cJCmKlQi7PFiLz2xHLt0HoGkcq12xyCBpqo5Uq5zEl3XqUE
DO/xjDQnlaXV1hb8WKcWTF27pjiB9YgXgJ3kFnoCIhpt1w/A0poHneOu9WPrWRDcy/GO80GlUXqE
fsftOU02aoTcPKJpVMA1xcMwVPJgl495OVXH2LzbuBp1X+D3W9ORemHMZY9w+eYnZNwRto7ppPA+
3SrD85V1B7Ddq4lh+97DAzHLTB5phfm4mMWb6cMIcPN8RwJXiRyepcC9ePDm8kArb+4hKdsbR8l/
UrjFyXNtsTdGsR1GNpwgl1hAeposjhr/Gc5OvShKFDJ2eFIKvpzbR5c05MFD5EHcHv64Mw1VsGrD
WLFuIJW6tgkjpJHCKdjQXPT+P1KvnxkNqc2c9MuW9dMZS+uj65jVjbISN604IY1BRFGXiK5KVe90
X7+Uihgebwo58USUHJOq/kkxxUPjgaAxaAwVue0/MjCID9IzP9giMEk1k1M2Fc3Ns7ANIIuvJnPc
FYY8yAHctY7ryxSJS9D13veUnwqUrFY+s1COz47su+Mw9w8Ys6FDjNYbs8BdyaArx+PJ/B+gb+u5
e+2PVyJfjlWT7ecpbLYxFe8S76FPB3G02YbyQVHWwRTDLrOEepQUqb0vnrticA9iyve2ookRo43h
PYlPMnfB9w1UGVLL7tFDeoCPXSHTiDDv1SFMBCNcK84IsFLhdP7vi23lxoqmr985+c6TANu0B+0J
kHFycGXMsyoZu2TJePOiFsxFt68ykN1mK6azF5sZ7uW0oRdkddA0yKIiezphHd9aOXK1wIunS2Gb
w17wAjvoFvEtuTzKVpWe//sSte02KrxxTyEiT1k5o4TKsMTjsSQaLfP3UuK3l5OcloGKNaP34gF7
Q3RUmXoxvc4+RelwnuCw7xxGtTsiE/5MpyNKWZNmNRtYOnsza14Z3HIR+kcV1+GnUs20iPkbqS+P
UX8XFrOB3dzp9BCYoRbXRFHohspyvA+bARSs0YAymXcCcepcEqqmoj5YtWwZDcNHdbCH48kCiGhQ
bOKRHpcpe8OknU4RUothjKsVOmcy2EUVbsMShk4UhzcH1upzbog1bvB3ZAMgSHFeHdoAzIm/IJ/O
vAiD6c4YBNZimgk5ihCEcvjQt3t3U/zgHIYiyp+EtmNQkkPHwAvwgQPEcHL541TkMZNmm7SJxsg2
eBuSlc6dm1d5twlf9jKZnPiQ3pt/c6yOYStSwASm2EgH77Ql63gV6PYYemNFCH36Qzx0JkkrXZSQ
ffwCul3qd+aesrVZ3ZWgbjmvZ9e5zeE4PQcTfTK7ZO/B7zDfRy0RuyiVtyrQ03tn5jciOcSjZx2x
9HSHqIE9yvSv2eUeB1RS62HptKjHuJs0EjSBndkLkwPD4RirFbDuEN/DuynQtmjuTfQwxEIxnHjo
JS6kVR2kF9no5Lkb1QgCDtRvZ08oj0NkukxLf+j4xS40sfR0ripXVpO9MPxHcScL9VqjNjrzLXaW
W/3hcMs3AN3ugoNKX4ryyoC5WUHk5kHKhrldKc9EguvdXSBu0S3sEcYAcqTD1KSYIp27JwDz+Mac
WM8Mc/Q2FvfE1yYhTUbiJLU6vpi+r99odPmG1ToZnH5rZVreHFZKY8JHqzJ5cXPFtqeofRSccQaL
RwlYrfeQiwonVkys+ZkaADH7tq16NBkAVxC4D/PnMDlY1obbLMgdS5jvnfrpjsiZ0LJkiJsj9thr
oiVJVpv6fFUmbrxUMCcPURGT2qBhI2ClPcwRxkMk50SYRC1e2vBxSmzxUdebbvDaz3AeWxwMJsEl
dtV9toC2Ahz3voBOkwFtWyYZ2KLY1hpfq3A/MbGDQRyCR3OGwmTNYJS0ShlTuZVFBqKXIAarvXf8
Z03eNh+AcNXe9eGmaOJIbVoOrlp/phlokJYHrCWU4PHrDU1VVke/FjkbPlx2JgLa2xcJkC+zKB6m
UtZXcmLMxzh2NoxRNqEb1bd47Om677qzBt1t1vjZk4FlorSiDCYX29r+huDP+oBgf2Tl7t+ENF4d
Zb6FltE9IGGCnoLnp+wsf99XKEtFFGbHugPeGbsEzLq6Oc+FbbzcRXDL3gl+28k3z2E4qFVWuoSB
CAGccFTPEo/Jfyly8ZQZlzRNOCS67KTHDKcpYvBLYHItiqBFzTdjJ3Nwy8/frmWJpYCZ9DG2+K1T
7qE0r+AsEVe3bsENLDFaoLTIounVgjCCKqozRHL970s4ha+RQBPMBtZcWSYZo1yuOwNFK5VMsAIt
yGYL6cIhZ4FwjUB7k4gb7ceRmBzcTRmKB9QQBmvgdT3k4554kX3ABuqJp4IJCc0T6yIW7lWIgJAV
/ra34R0aiudjoBPcexP0GWv4RaHUPdcJnD72TYfYSa2VM9bNBykG7OwCHyxdb1Eh4nNqRhUcunQ2
AFH/Kt8tvtIkJTPijjrylT3uPDKGNnWV4d7sjGadGvUPY47uMOZBvUa7NzzEYIrWLqatLToQLP+5
Vb3w8YfH694mWxpr7fEwaqWIgR+SfC+KynkUOIgWmeWEWwRH1tkCtjQ4VXg0g4PtTPaZPWt9mq1p
F6YusqyAOzQ27HNi9/9cwodu7M9wtzTTaZrLcGVPItzTVmKr1d7XlPn2xozHJ3/kZbO8hmGhxFjr
D+rLuw902hIARJARC+BOYON8WCDLnqjyh84/25ZsjgMqadSsVA4JUzbkPi8U0t8SJ822lVSJEBcE
m9hr2jiA3EAHrazWvDoNY2mKBra0pOj0//rf1B0RlNPsPfpK7z2W0+cBMNHC7B6qxIKlRMD8Rgt4
V12XPkKSmHZWXaIFwg1Mo3oRUwwVrGvoRlxy4wSgqSoJf12n9J4GDmEEY2wf/8fcmS03rqTX+lU6
9j22MQ8RbkcYIAnOpChKFHXDECUKAzGDGIin95dU9e7efexz7Dg3LlahMCZyRuafa60fSI8rVyek
mxh2Tgb51q4jte4WShtuszz+SgJ01++6zQiFGTMUwTvAgUoex8BBR4YWzdK8wHIf13yEQQVopc4K
am/74CU70KQJ/vmGNJjkUTPFTRsIPC1O7pOHDj98rnJ5Q5uIdTionGAW5oWNE8b7iQkgfMld1sQv
htw7ewd4KKb5Sme4XOPOPlRlABQK4DWUL8GH9FjWRhDGBD4NGrdVheoWJMyU3jUc1RxhCC++kX2J
FzfgKK7ZqOEeW5ICtx75RFm5rm3LODHvCtMJfPdxwzrcY4xjqwgI4EyPZTd50BZSVYJ+EnuI9x6a
ro6nk8GiR+8UxK0lie+VnCCJ0UCJnMsM2xk0nFglgrvYRuBZVINliesJqVsH7TqlylcwSuq5o6kU
pzxDNSHdqVqOWw79tlGRCIVgB6910KJpI5fr4rst4vOtRy/Z0kMARkq1kNo71HKiMs/MdoL1dhoU
Uv1mtEDppEFD9d+gNy2CJps3aTZW86bdhl0kwfGPIY+Dxok0NDClYT6oaNA4YW55SjGc5vkJe26t
I0eD595hHjQWJNcBq+/NjrFZVliDY+h0KmOEj6wCanLr8w+WELIlCJVyImEYXUY0m0Usy8ZEbati
BwV9Zqfl+YY8y2eZrq50+XtZNp+QXI02vXJ6P4EEneHo4iDlxQ3m0q2exUj3j9oWXYSoqixsEugi
GJVcrxvFKZ8sVfsCwa7s5VM9w7lIPtGy0hxH+c3et5f7YJhTK0wiV5GylzxrhhdgBzDH8ttqkK75
xKyH4P/hYEX5P32dWAYTLRMfTxq++Zx/8nVC5kmybNvZ1FChB5a60IIrMN5fK7Uclbf7wR4C1KP1
YAdTn1HjUL/FjIe9RgxSHYgASybNrIIXiYVoGGTABtRNq6CrQt/+cN7xL39yPlz/279y/JkXTCuC
8PZPh/+2ij6rvM6/b/8qHvvjtj8/9G/+JV9/YB78v960z1P+/vMtfwqWt/+K3ejj9vGng3F2i273
p4bP7u5SN8ntEYXgkos7/7sX/3J5hLK/F5e//vaJlOlNhIYP2+y3X5dmX3/9zcYfx7/8Y/C/rokk
/vW3fXj5i/+RniOc6v0E97dnLh/17a+/SYr2u+VYFs60LM3EN5SG+47u8nPJ/B3ou065y4bq4LhU
/e0vWV7dwr/+xlO2CvmIFTQLx1+OjiPoOm9+XZJNA7l/KDK2rhD4b3+L3fbHbchPqZEZv47/0aO0
owufK393LyJiRf0zTFggmqrqhs2b/tHJWGgntla1yVMUpzfXiq9vEC2gRKBTiQfbOTx7nD8EfLb0
11N4nYe2BOrUYHghY2BOPvsCJfe4RBYfglucoPDTQ4rJ0+JFukeonUn9R3kflvZJCOhhX1XC4j0N
LezBOt40DJtV2qF660/m4tbBog1LZxeDivAThOMzhBemp7Ku5o4kA7MWm78fhnAqRsaJSXagOL9u
+bkvkWB6lugnDXHoa/d8b2nhpsojaXKD3kJvDdvI6Rz4EVmZ1vPH44+NCRTGdaCOjUtoq1O15zMr
A+8EiigU+Csb0pHc3AFfs3GYoczDvjqWvXOO74iIHE5hgkiQbG0Z1UgTmmg1b/QW9IMZfZa4fscN
z1iW3jL8hwNPKEPwlIhCu8aAvfkaqNj2orTDR6nkgS6G7eqUJiqGOtwjqVHmyGDITK7E7mMDYW+G
rgGiq859WNRmhUaSjDHAbpweMPHKyJOvlgWuqSk3yhPe7VAAkCfhVXs2Ld4lVcNbHLASC6N8assg
jAJgWxiz74DgLLp+ZNFA+A+Y/Vk0i9dm7eAtLK9e8e8WQwOtprKRo1OuZXhgqzGUBJVvikhoQ84S
ey19hPhXnbXNkxFluOBKo3yqI7GI/e7k18iRMOBQPea1TLR1xuNw9Hd2wbKsk2n7pk39AT1d94bj
24ltJm8ls4sZQwp7A8La8Pva2gjnapF+N/0rAoOeloL3AxruJy3oHYbA6jM+cd9ap6ggEMC8jQA7
Wo15QNEZe2qszKITpiuWHrIRHxeAxbj7YHWJGeupL16cpFfn1h0HQVEMlEzXgUPFyXfdlPqqUEet
2TiIs6XvZcHg5R40voUB2kjS9hUIA1zc+km7dubKGrAlO3oLE/7Gx7coMbjmpT4rQX2xKggmK6yM
sRlWe0eRi0XbtKZflvreLvN6KWnwttFEi8+aGn6GUYF5RJLqsU6HMrdQ/0fo4QXT/LlDQmuj3cHX
17cW7VL5jCj2BkJeykf60xww+odtggizrKUofxsSlnM5HT0xmwxfFdBqBeDiyNGuM+sEz8fOJGBm
jPGakoXBwSSbNVv4dg9fshSQd6UYiFzL0jJrAhBxHfqmAeI5AAdOfoWowDSzMmZOKNRJqmW9RG2U
YNu0QAbyoS7UgPmKghJrnJsFEh1mw2qJytgrRRi4UqNxWOGu5o7kFzKiaE2HQ8F63zSL8+vSxnYM
l402kxbNNO0IU6EdwPNWZwqWX6aCNvSLEysjJsuQqaN+V446yRuIJthl1DWTkYkeoXHaxnXoNzhR
Bspw2yAoj0Uk7XLIwJgcqLj9dDh9BVZjjU5mcohriP34u16lvZlMrhLwZFw+7+yAydEV/0YtUJaJ
LWM0CvvA11L9tjQT+VzKT3aVGYtIT+VpGg7TUEVOMKjXHcr5k0BRF4MdgGFrHBfPdyyiQ6hF5ND2
atTWTyf0KbVMuS2H3J7ZxhXwK1gZ4KeqPWplRoZ9U0TLPNxIEitDdcoA1wnpTwI1eb/LGb45cgka
ce0Yk7rW0S1wOhTBFefVkJt0IrP+7mf93Rh1bRq4kaALWlW1to0BPS5dQh40tjDDT5ytbIN7aela
6Eeu7Qur6smqUe575ublq8mCYoeKn6Rnp8VdCgtcw0rrPrc+cTIhzU3B6u7aUJoNN2mKN1F5rGgV
i23AZvrSRpxLm5yQehgrrGkz4EOboMdWUBZCFrO1kUK7Vid0RyTAIla/NRkUoRpYjZn3a1tWOe6j
TJ/1pYGfjxsoOob/8gSfwzPEHnR4D5XJINmAdtzOi5PewhrWJE+9G/LIxmnqOCrw2So1scCuow5R
NgHoASt80eo4HikNINIB3P28wsqY2kid6vLGKAtjcgU8gTbxUwj1ajqoDuBqtObQeijWw71bDq1U
POVm4yPQjTx5Jem+WaSXjpUziDJj80T+FwBy3CyGHSQ1OPgeskAbmS3FcYrCcHu1KV8lUyHzduqF
zxzI291wcqKtpDgwLtvK1xoNiI1W4S5cYQium6DF7cyeqprUjtVTZLlWCuy8w+oCNi2YXgsUNq4B
Nbm5KxICaCewtskQTFQ0h1k+txEgOUGnQOV/nrdagFeLYd5auJRivq+N5Sgwfa00DLRlEQRx5AQM
9gl5ZnKcJQoL05z0lKOu7HWxtAkYeMxY8IxHybXZs+wVeCDMgOVjaOHTAyUYX+FTjPg1UYWqX+FS
BmOfBwZmilcCGy9drl3I6DNU7Qq7DqJBzK9GzQn1KK2M1jiOmUS2fQ6ScazcikUc27tGNexZq2Pj
BTWPfTESWvD6TDNKQ6hXFqjRQHu9ZuB1FLhgswLcgIsd5ViW2d2HEqWvLDN+rgcETuUeHCEzq4mU
o5AaG9ndC4bupe2BfMuW/oqDjdKTWZQCmB+8KOkwbQIFKQEFRkHU1TvFaBNmFvGwqqVqnsiIauH3
e5lR3erM+lDoERA+3GOzdytLb16DKJA2UEufi94+aNjrnkIAvi4rwd8Ggj0TlgdQ2RfqW/qp1meB
lbD63bFuiD4yCjO5W0Voy2XGqrVT+aW21I7eMcNamSIjRZtMW0y+iQ4QUqG3TmKkPIu6mEvx/fV6
z7txzNBhktfjBtK/W8hJ9ITPxwakGj2iWlc+k8tgpaaxF/VNPmsYD0i5iU6Nhs+3XkqKKbp0zBod
Pr19byzK/K4soq4EUKuwSOng7wPeMGSQm1qlUz21p4XRzAAEQ3cpz4YZFhPNMT4MI7fwGHtCJiFL
hcy+4dtD4+uVVLKMzHCqFZtesWospcYQTqxcenFY2YctonTVvMhRuLBjVEXiAf+A98Zm6Vyq0Nyu
AMtoTlTMg9LM5/HNdma2NoKAgd5w1l9a9Ap6EOQzCGVQWNAi9lDJuuLm6EmvcKDxeLl5bxsEqbJ+
FWjdi2RbyD2kFsxayPLZ/LGJhGpqF9XL1jJPk6s4SooYkgUajBDWcY2Cv+FdemWdLwIHAw6zjrL5
TWzw/uTphU1KrvC1sYmtKsWGAGbWjT2NFMQKEjubI4CzQdTEgOUQL6wsX8MB3KRKIOBWbK6Gcwya
8hyoyBqF6CsNd1Zx2gDUBFr/mME02CvDzSsq8ERIsblMJudlq0J7voFiroZqjbInso5q/xog+TXJ
yugs5Zqx6BPoRSB3MRhpz84N+D0GywJoLoM4E7w8mtlfYdAvWz6iIwRdEUvRs+njiFkuE9buNrKS
+LujtnhU9Ncy1gXhCxz3tTjUMfRhXbGj0Qk4zim8A5mKGnukGu8K5Bj6xPKM1iaX8v4doi2UO7mz
R1jv4C13bT6KVMz7WgD+Bo6IdA9Tr2z4MNV3dQR0zhw1NHjXlsx1mZJNjUYkeig6YPXwcWwm0DtY
eFrJlUNKOvp+RlXjBpXcWQ+5wT8Zkm+UiVBGH2ZDf3V8BJ3ndRbEC+Qs6x6/fLrgeZatrM2CYVM2
QjdeYgmxYZCuaNJ3Ar1hk7Txi9zeGIoOgCAYT6OE55uZ2m/VOFgZTD/Gd1RDlLrst9b3LbvpI3Uw
9mWRFx5mdoESQYdrQCfEi4ZgnSl65bYpi225XIylE/hE6zq/AgTwbBQIGFphVCoy/CE2bY+t+0ab
OZ3w8OPHN4flpI5wYlSTcHd7fjxwlTFhqnq/klXchI2RAqWPl6LvNpfeVSf90ArcwBkmOOxUeWVe
pHpKhThJIZ9YW1KoCOMr34dxPLTPuRp/xzc6X/xBjY2ion3mGuooyG4hTe6ndsMKnhXJkIcGZGor
ljrjCP3HXLcR4O5MLIRwKONbKlaXbGlynVtdzuTnDrURq+pEB/BbaYo+BohI1wysp8HeRlVqVAYC
OCIOUgmXkXUBxLZflxH4uYH17kaBGhVfG9vV1XqZqFCPHJFVhsoQLEiwrsX3MTJtRjssWUii7w2X
EFCBOt1vsJOrvveNcIKjIg2hlnyWqtc1o1uMcN2nyKgmJyyRdMaN0/sQ4fcA+xZyqcCbUkf30DEH
4qnlGlImMuwLtPoTUXs7U+/HGVCM+iPvmW8NmjiJzAn3qfNS7843zWTpBAG44g6GcrjW9eikskah
qFc4rtaEJcN+jFDUrRE+IrscHCNqICXaK9NriIco1NlivYODCsZohK+7j8q5XV1NACqqVLqUlfyq
l/SRRcrguquSyU0313jCy0cWekYlcK1R0IKxwi/kx40Bi6cFMo4mhn5ZZfF3RpIfN58G8+lubkpO
eNIthugyzlPLmOJ4U6xfJQtlhW8KHfM+2Om0gBaiMTaTzigTa2A7CZducXZn0YpVS3LcaKhG+Ip0
g9seFss3E4I7OKKDmrDY7MQ5iHUzmuMvFzmEWSq8Wf7PjV7/uaXqT/av/z+72P9Co5cimwqmJQxS
/7Xp69/PzV9WTf0nw9ffn/sxfxnG7zC14OHZOjBkIMt/WL/EFdnBhGVYssEtwsL1y/ilGr9j8rKE
jUs1QZdpWE1/Gb/EJcPQTUzs/xOrl6Y7whf7381elmbxXlXWDCbuDo6erX/yqkullCqG9troNkrd
1/f9pnY3kbvv3f35/fyOXxx3c96w4XztvjM1cM/oI7lnxd0DyHDPkbjOedUT17gTxw/v0CXdN4Ta
3NRd0SvzHx89Dt/u3tMb3s7d91zsI6bOSXFX6r457usrMRBHV/ft6/UV44XnuOfzZnPe8xrW70d7
XI2Mk5Hqvb874l0EgyabK8J5+/Ws4S4M980QYaRuzo973nmzeMfda8ZX96tzvyx3Ja7lBL/XiTlh
iSPinLoLVihFhMT9IlOg9HEo4vbaPV3dheZ+Xdn/euUATT938SW2neuMnl6/kFXzxXst/om8wJf1
r0x5IxKWC2iZwERYIsKvBrdrOOkCs+HJ79Vn7C0671WknT7cfSUpC97Ineg9uLjS4f8OkZ7HHeIu
3MDxZOO+StynuWLZD6l0BEiW+HpR5Tk4JaCa5gvOazl9utg9ioGuqfkl/Kcj7+UtHTkIcIO8FkUH
Xdf0h8kweXtrvAULTZj9EEETUrrXFRLN+H3MhEzTvMKV8Je6xmAUnfHmcz3cjvqq36grQFjERaCa
Pa1xo9d4Js/RWQzBz7jpulxnR8R8GDNf8RIOXA9o9KQ210OwtKw5rPr49qw4T6f7PCvnajDDp7Qz
YO7x8h7BQe+OFuNcm3Z+7b2fN85PjXzf7wP3wr+9rzEoLybM74G71KKKUpf/+Du4+58z1Cgunjf0
p9ywE5VrT12PGRKp/skPnqApeDO+iWTJGW8nrr/ruecyuDu2tI149KiL7rl0xat3l0sgLrEJYb0+
DYsSZT/3+mQshCX10M5u/PgkPiq7RZWhfqke9eHr6/vp9elrIWofYe2piiH1cVLEzJcZ9Pp81lja
JmjJPefiZSQicCdYe909u+cNR49E4NJbXBMp5hKbcYJACUIg2JipPdNkIhIvWhDXRcUU1ZTG0bu7
CxfONGtUUD3a9Tn0zqZ35tqjRTzuOtPON2faOUfi4Q2RofWId4u3v3MzGXnYkjP72jsTLx4grE3p
ideKx/nLf5PcYyuemiGLTVrG2oGySt9rb38+l7Tnlerx+Xvc0hMwuUKGP5roz9sI9ZHmPaXPDqHT
A/HCzZk/j2Pex8F+M4mSMfx1oWq0sIYRmGo8YhFPMo728NMuCeROudDRiDdtRN93ziZUukM6R5BD
vaD6DEtQ2atjEJRjki9euDmvkHEqjht8jo3kMU7D/NOTtDHeqiV3DO7mkXc0cREuAYu/4iWUs+jw
RDcj9hy24ifO/JwnOmc6I1EHHplvkbi9fxrtRcYyWaK4RC4MIvfE71d9INY/eYJawaPCE0k6HnpJ
QunGb7z/vPmpvVRWsEY8KKqLSC7A+pGowZfLbmYfza2N4A007LHeTivZPbXTnhtEtu24i9qya8+m
BLYfQJMbvRe0TFiD6OAsoPD56TTl6zA5n8XngipLWkRFetQbkcr3M7lH5NieJyH9uKhMtN/L9njY
7R6xAZj9qNrilsfeJB79lPzjudAjpVyjKlHOZ87xNxCV7e1d3EZL/akV+0cdEO8ntj+FLT5U8GuJ
hyiBd/EVWb2LQhU/h1Pi9/X8JJonKuPu2XE3j1jTOVDJavenmf/0IxSsSB6YmYlIoEjp5rIu3I/j
cnuhf6F3eWTwI7aiaz1zxyOuu8shc4/Hw/Lzsj2NRJgKwYsXiWrBczvqO1EV6aB3Wa8/1sfdXhTP
yL98ksDWpQwvLSVykTzY/fwI5UJWUJqiaZIwnicN/YgkEJjpiYwi5MuVB/aP9hm52/Fx+elvt6Jk
CXa72/qJe/V2u5/6IbJfXKTURSLoBi+7T9Edipt3u0fdqz0qqKiugesfjtuLv+XaBekq97qSdu2i
nZ5m6Zh7txcopuZXsRCVCZVwNz5/3lwqHS/Y8obL5/Zw8InDT118JHJLZeNOLvbujPWIEQnfIaHr
7h7VX0Tqb7893QIFFHpUBHHup6d/VA7qwUQhfvtL7lFtyFcqjuLyAKUqcl6hXB5DGZHGx8OiIom2
IdqIOMGnZnIWO+KVtKPt1t/SYETpbC+fqWh0g3vxydzLdntYr73Ynb+E7nPhzueh+925T/z9fn7+
+FiHXOGS4b3MPz4KF2OvC8rcOxbu+qh4a9tl6w3eetyNxsfB2yaiXGl8JP0iirx1KSPLY5O4XFwe
+bN+efmoXF4k3vn8sjwcect8fczcw8txvcxcJlWH5XZ5IHZu7+mu/3n4PGxTb3f44J1UxsNxTTXL
xvPY/VDdl4+Pl/Vx/fHyFLovc6ofJDd2ZHd9OCyPhHc4HhJCNNnZHqhA4vTh8LmEBu3Vo17EmliR
pswldEyY/NbHj+PHXHXXH0cRhIg4ESWcLRGz3Wp8NInX8rjdUgO2n5cDwYr6eFlC63RPkyV3HrZL
cXaLl3mRpmZ08A8HYkFMjgjYuPfJmmZFyIS/PCwPW9K1PIqsWi57j0jxYlLL1Z84dSOiR0o5YbrL
9fE45r8tMaCBiiw7HuEYuOTC+vjpswbpbY/HlzW3H1h+cQ/kTOG24wPJECl6OZJisqvidnL0yEW6
A/bXHxQ8/6mi1XPvkhiIonvc8IjtmOhzUqTB5gKB2eL1j7gSJZG9nPvJeXYI5BFBEQw5dKXLpBMP
3M8LTknIJv9zJ3FOdC2iOYr2KvZpRrTxLWGTFQdRINROKulld3h5/qD9HtfzwvW5efcx5+Xk9JIq
I8pW5OZuKzoLMvZwoBfwiM2RO3x//DE/uR9kFiceqRH7Ii/EX9L42Eekyj2e3GM3EpWkcBVPVH1c
h/JTHsfiLHBltxuhOShyDraki79nTimeuFFEO3DRxXXrWTeyeGnh4rfCTXZIHGdrFRLUN27v8732
zUtF8D//fspahCF+WEA8AHyEI3qWT7EjOlA61EefeuEM8aDYC3FxF8wS98V2PwBUei8f9xFtlqiJ
hvsTb9rt/RFhRhmePFE8WpS4Khq1eLHijQve2Y1QFsB9AEh0xy+KbYf+V/iBlGY46hpfUefqG0S9
iHeTAMBH3/2TNbbG1cKeifhhJSC6kud4zvhTHMaj3EPlYnaa97MVHEzX9h0+uWK+kT/ScyD7Kpe6
WBHRigrLQ6U3SX1q2uFTVDNxQWTp3/ZPLs2QRvYJAM39JO10Ofy11qy6zQAT0m+LgdPP4AxMPK/5
5F5REU0C+tkSOr6EJqIaJnwvbsQZtxneabTbZostBl0OA38L5ZtBCCpUdOq5R92N6JVECDCBya12
jAmQcm/H8oR5i8hEdaK634mP3CrHGXmK0xeKiWIRZRMSgU8Ru9o1xofKpSNUXVlUoW4ki85LlBq+
Dx55wQKs+0KNLTxmcijokhP0EaKfEiFStjSphOImLSKX6BJZ5uQncuTzELqZR/1KXD5fZ3Fy/Zl7
n2P0+P1nXChRSURekI9Xyl+88oMa8chZk/NkGE5g2bEf/xfEjNvEqePHC3I+HohO3+a5u5t4j+ne
3etErEQ2/NTLnxgTVCaS9aiawD9JRshjIrpHXZx9efkp4F+1lVSIAEQei3iIqNGhf9A9KmOQsETg
g6kLcfnQ2IgfYYiN+P1E+Fej+ok5Kfq5TWz5ZolbtbloWiKFn5+9ZxJjkf+se45EaxBtgm+LTM4+
ZyQq8ZjgrAGosxeMUOVycSdDBn6LzZ2Dzr2OpGPdTljzSeZIpJM6Mhe5D8yaXgtDlvqEkDzmTjc/
3nY4IShcee9cqqdwcfPnN4/PzY3HYjceI8/Pi0UBQ6ihCJEj4l/ES4r5dSLOhWNxtfB+KhbxEBFC
Epnb2L5kl+ylWMkHQHWcxREVkRXXRdTxKOyeSA4WAebTYih/Z1LRj0RzPFNJSi+n+UKr9OyRaMii
QaReh08QRM1iV/9EBSt6yjb1qvSjeerHk3gihlcKT87EgEYMV7IRISmEyHrpCJrn4+TPTEErM9ol
wEUk//a47uvGxSj2ZI+hrzDMiN6Dzm2HmK0rrDdYKejfvmTvjF8e+gxkXegcEZt/HD3mX1N5PGBo
cVzmNwQkfi173RjlWqwY7Qh6N72OOFMtW0aZHY73ps4+fslWOOsY2RNtDB5+dHtkZ+aJ4hVFLupy
SMv8jsfByJliwgD099VVC1CyEDlZNGn1EZzaAUEHxO7F8r+HfHKD/Nd1HOIVWAXis2qvi+TKwvQI
Jw256YNoicuJzqgKQ9TUXMRze3p7an1gSGHlJrJXbwFqj1B59WS2/fgDtDqi8mt5Yvl8SXx8gE9u
ruZHnjmC5OpBUvJgUHmVa04G+qJuVI+AroybETiYGYQ8jnqP1SI/mjUTnh2jiDMDpDsTXwC4ih4S
tK56oI5McII3qkbKCLO3h8IjdQVd5VHhJT4pID5X7jiNE//ksb4zFvc74ilRy3w0P8cRlTPzI853
0/uU8xP0bfxwnIzpExIGlhm9xmlsU+TtpJ3UzEXfUIyfYoWB5DHW59Uy25oe3tYmpc8/7zqe5V4p
Zln8mfGPvdmM7Yb570SU+oop2/vbWzuihMXMlKJ+mMbY3IXV4i2Z6f4bALAnFAGEFQqj2NtiwXx3
JWxli9fF2xvPvy3eMEu9ccgxE6tFMXp7fV+9ja7u8+LtfcXszzMOyUaZitr8M2Nk5tJTfbPZ8NaM
RXpUv5urqzu2NdG4ECcfhb5dQSVxQbGkrratF9LeXmMGH4lfbaQYq3wWKJLbRhf2scT7Qs/E6LyQ
bpGltgwNP7L6m5wTvyfRFL5p6/zFNPj0/fX19fT1NMUwI07++vP8/H0X/aWovPMXMWYU4/pUmAUx
NpK4N2FQ4fiJaK5kTwSBiZDLi9GrsCKKmZ3IUXJW5ClTMomNMDCV7uqXfZK7MeV9ETGRVIe+pcOo
l3j1IlsFz8hOzUS8EYyPXxQYDEgNvdwPor9CTpMZy+g+LVbdObsAaA4D735Qz+q571asn9cgnW40
jf5SbuKxSiJwwTNJJzc/3wAfr97TCcl5FrMH/okOk2SyhxNnl4kBexy9CmOVaMkat34JmwKmGpEy
Mo6sIH2vmCr/NpX+Srzvn0b//QjyJZ+8fKy3HwdfTIFCMvr76es3YXf/BX79heL8JyzuPx3+N6G5
//laxv/CBQhVxuj/X689PAss7F/+/buKPv+0/vB47GfpQbNZYNA0zbJNWcG+r7KY8QO8VczfdcMw
WD0HWq+xqvzHyoOkqr8jPG8KSC5gWP5nWeDX0oOkm787tgWOV5ZlS1NFgP8D4K2l2X9G3tqKpeqs
PyiyZimqIkC4f0be6gDxbJSqcHii9A30yc5HtOj0fEujYHJ3quc8uOL3NrgZS4PPjITOjh1m+76r
ctz7JM0oL9X7e8N5syv7qXJScVkMOnQ7yGigBFfz/XHUhfFpqkMZxaVKIk3L4nppQvPkd6zfzmvw
J3el7egVB5pOglTZLKtS+fkGGXR+TyD3dY/LZQDpVze8OlCsI+vBsFbT0wCBH+U/PeM2GYTFi5Sg
OSI19gJFpH2ky+FzUmuwGJEp8RU9iJ6hK0qb0unGQXV6u0ld0q7RPEOQ2QmB+9t5AM/wdvIRXUcU
+o5T7kbVr2MVb0rLvE5kOB3X8gPlZc+okLYFTIkIprmDXmdsGseAKzHcU89M7tl2uGbZ1k7SeJng
QReq6n1etYdUu4LBqu7dooXPu8BnIUKRKpb+xrjCTe+uSzwulLhN55uKPHqBCCK+GBYG3UxdS8a+
Cm+H8iaF68G4G7i5q6ATIS8/q6TK3CMA+I1PlXTlyGb6kg2M/yX5tAMBmL100rA8sTi+rqq3uqzq
jRaqyFLfge/cyCME+JqE7zruKCKEUna4hxkLMAwUItCNVtQ6uBIHrZTcC4CYqGhk23RAp6yMAd2U
uTFtI/XD6e/lwhKbzgwKxqWyVS7CMABfqrTPoayv0qbH+5PY2KqyUYuiX1dWoM11Hc9UUZtspa7S
d9C6IlhYaLYMXyHyNS5VLprf0c3HW0RUjWHYRlPA4aGP8xr72CTPqQMHLcHVHk6orgZeRAVrWQ3x
k6tJmrVqcmcjxeF1Y0U3vvWFBFWzz3q8Bcsvdp/vagYY3b3dVboZPl8bxQDYscrlul0PBcjGK762
4aBGcCkhSaSBWr5Gyt1B8VjWx+Cmy9dU4/2mYuoeL14p8K4YFgoskS42tZVaUwmRYWlaKB3DzWqo
yQXTJ8b3AxBWOPSBJrC/zUeH83Y/zMsM3jmbezGwSRH0liv1NAoGFYI2fQOS6VC1W0VqcZneaSfw
LW0x/ofjWhxr3bWaG5AEh1tfbR8bkIoscXeQiMq02qLeFdSJuaokk4Gb0u3gM3UL+Y9NaNy6RXEN
+sVj73Hh7+eaIm7mkn0BLB3Nki6cRqfhtHiIahclsIM7WjQTNNZhDCVm7Sdx0nuQFyMGjKm+rVBC
Qo9buq5wOgBVXwGGl6gODNj8KY9KaZuKjZH06bYCXigOWv102sa1Im3h5M7qNJPHdMjCqcy1XNa1
9qKEuFwpB7NYPk49NiX6rj+H1MLERzr8iCDVvUb8yAHAdRWIp6BHhvXRBg3IqPeJLIXvERp89Fsd
enqdypC71tP1KW7SdWzFv/aMJAjHwHhwLVNnrPc8Ltvingb28SQDDvZzLrmdtHEVD+BddKio4PlQ
tnVgrY9jXCGZI1QkoAKWzzkMJkhv3ZOhNSGlNpToixb6SEbPCrelARTTP672f1wF74q32BTMRXG/
r1E6dFZqhBqj85RI9hseU7NxeA/zdVqcAvzIJCq7Fs6MG0nOxrJVcdgPe9Ai1uIW58tSSXD0Y1rl
WL1ClFeszo+N0D4jYoxOQagc8ZNRuhrM7j25pUxiVHvmjXwP1hA0La9U3jvNFHDtwU4mIZopSLn1
pY+kfT293a738cnQALcqpYOgW2yn2xKmYFjG5tpGGHM0WKd4FJ60k+mhNxIvktNwy3HjNSh+EUi+
48TjHrQrSmxGu2cNfxZIxXX7OFXgqccNNB0uqHWNpuisMI0anGjVNFm8knDE4slOrUJB4/DvF+xr
qUxxM7g+9Wa4iPs4WiiplefuP+ym+Dr2jEBOgMGh5x+HuTprbOtg4wpyFKHBuFaaG6hQNL+vctq8
aAaju/sVBx76XbEQnuo9slXQ3PL6mLUOSnXD6SzLUurhhOK2aVE5X5a6YY5udXH7sPHbh69kOypA
PCrKHc+d920aQ4/1upuqTCtV1tEUl/GWKOGT0kza0/zWCm0CJKdOc71MFFzCiV1F0uCHmvW0CDJ1
ZTq2sgIiHs1zTF9hfkvvo8c5M+rVFVp/LYRvhKl/zombkQlpXQtnQZMYscLexSGWPpGUjFmcpBYr
1P7yZZ0h4s5ne6PF+YTu/bZr5eS2izRZntxMpApvYQKUq5XC767LksXjau3gOxGdcayOYfUO7dvc
o/M37HrcDvI9NfaPU/9B1ZksR4ps7faJMAOcdhp9L4VCTUgTTJnKAqcHx+me/q7QGfx2axBWIVWl
lBI47nt/ey0rM7lEZbbF5ugvfp9cqPcUM6h4poTo6DY/nmaB1kDwWg3OylfUi/UMwyl0p60XZsW+
FbK4OkaCnlDN5ywbzLPlN/nVIT8OCLar9r9vf1+KMUVQYTfT9vetnCHUdYVJrrB9r8fcvRdW2TNs
U+vt79s5JpQ/Wdkt9gBgw78Hnur82FaQ32NceZuyrK0NIy75Pc0opyg76Z4kII5Xs+eA+fi4Rej8
0JQZTc/H/0UebFg2pdMdf61qEJaMi2qJtaaE3adIMAlTGbSh/V7ew9BMNgMAyW3YhfLeWf3nbPv6
GS/5eLMygxGZB8WoLgL4wwIBlVnYlw652MFDj7atgi54CQbDYnjY73+0fSAQow9xAEMO+xdCNdvc
Z1PN2gMSiMpKbBs4zthWTZ0MLwOfHWFf39wGnUQcg+qQbh1BuKjEEW1oQXBf+STbe0pZuZcf45CH
KN+y3jPvG716snuOnNT89kwThA3++guknOAiswmH/OMTxOlew3gwic2b80WwDVqrXibggFT42lbz
MyOVXzAoxFvOD2VtuaPaWL1nv8H5NhB2gyD53Rf+31v7sU38/Y9/P9vMnfvCOkHO1CDk4NnuMzhP
aF1+mO6iqI1fYG5hatGq/3G4Uos23/WTFWxt36lXsTtEx7QT8YsWbGTJwdffU65teFzu/IQZmwh6
CS6mj/OVDGb3DgToWUN5/Q9S/TrxZP6HIS7kwUGcvbTJQJmgQnFTKgKO8MoHz4VNGAnO4VmkDoLw
IOHOogN/VZm7sY2Jmgw10f4mBH0XlAR+69y92IJwdlXMH5FvPDZAtnxCp5Sw/Z7d73pIX2bSxCur
SYO9MqDfpAzkXqWLE3c0U/s8DrG5m7JJH2TsjkdXlfa2YsebmkF1EEzoHjEPTJC+C/nCDj6bbLGK
G6UOwEPFO5kntpGw8HPsa0IJ4rGOM90fcS94CuC+MJZMjPjBv3YD1K2aKGnR1WuWIvczqN/dNCq+
TXCEqLD3bdmIa2diWrTaSfy152LtF0P81VSwqaZiBKhUpCQgJ4vqDJinBRhKYBrePBwJ6jskbJvu
zGaR07RALNhk8Qfce4J6ev5T1wmXZqSrt3oipuobsfEPu2LW24hgh+rLEj9zavY3/qD+Vgdxtwy7
ZNr9vp2AYR2TIky4KflPZB4u88CGPup7WKlCBuD5Apmtmdx3c/+cBa17CvL8v4wx64VVqv7KFUGd
TeCKzhwuUhH69SVEDrXVTDKcSihwu3Io+iNACeSSkFBITPtPVtrqy+/L/Pg3M3vYGHwHAKE3fcHN
qfEmNMtBWA0V5UFCDJXtD8vgv8lIjY8YtOxSwnB6cc0AnkMMk8fvVbYPetYe2Gh6EXSxsef294+u
TuZtH2n/gv5rRgE4Fy9VXUZLU4rwLcSStPD9Pv5iuOVeADf5QY26dVywvpSRRhe+ykKLaQMP0fqR
hvjIPV3vlWB14GmdrLJwwgDikl8WQ5Vuojyt3xlAe1eZN/6oKDn3ILDuAC6wNPgpnM3Ays4II90V
QxnFZzkM+xaS9k9jp39cDDBvzCNhXZwZs7Fz0bNKgEPK51YvoB9UX8PAipKWIjxXbT9clXR/KiTv
X/bDgsRyVZ2A7A43qxXXzAirr55c4MpsXfvACs04Qzzgl+XjTQa0OgmHnyFhsUuZDX8b/OJQpSKD
XQjQsId8y9JnNS+5Ff/87+PKxr+B6e/iYIt8ygeHEaopz79t0/g3DX7yMvjlLlGCs1+Ufjltab93
VSHZ+/cFngbPem/nztx2Vdusfz9bRpxiHMYKoETxWVW07Jo9wz7+vk1M95XgsfH0+w5SHslyP7nm
FuViRpB3bKzEsa27gsu08A+5y9MH4B3zUWkCIiO28n3j2g58Yge9hdnYJ2St1hbitXUGjxpt0I7Z
F/WO05YGglnK46AJqaMfb6kq5qW1bvu0eqGQ8YAE4MlrVNSddOJw0rd9ziORNjfjZJVv7RT/HRRI
ehFle9cem88qFM6qKkvkL2PYnaaIMHHWm+WdAdDzFIJ1a3Fyn8awoDUdK84IcQcSKCaojrcx56Z+
GkIVfTlZA0NoissD1234Mtbi3+/nsfuw2/cm+eIlFptWjE9OKI01qBl9BPtsH0Ge+hjheuva9LD3
0K5Ed5fTdBRUilGZU5FUj5GZWX542TzfE2HajDa6ND7sKtmqqNFH2SsbBp6ikl3HH63hthcgeenW
i/PhXGQkjjsTFzyzqGrn941/rFIzwbclJEwlJfaR7zQHWbEAQ26c98y1lceAKSCA/nV8cqai2qmW
mFohCNxXWZffRJs427Ei7//79vflMXmAxUY9M6yR3wI/GTbsuHhMf5duGN3QdM4XxmWeW9GVrwRU
i1drSjcl56Fn3VDmEXNoLCZMZp4VQfqLmi3aIlwoRm8fmLjMdsbcuxetWLtb055uFH3yJTKG7JPR
o8+Mn8S/YtDL0K9I4tV9w/hy5P2URfEnLhvrLpk+WFaqKG4A9vt1M7MyZs7g46vqDajnnImRubkH
GSDQM6deXuY+jdbhg34YDW28cuvwIhuLE6CfMJcacLwe0JfofO2HRcIgQiG2M0M+i5JZG5b95E8+
CuMpBfbx+pgJ+P2wzmL3EI1iE488tb0u77/q0Px0ldO+GKkITtPAxp3x4OxLvdSMKIIiD2kaRypl
vMvud5zzruEYhEwte/rVs5wZVi44SEL2XXn6fYmd/HnwWrCPrUrgaHRk7fqsf+qEq5/sx795dpRs
PSFcAp987P8+wXqab4IpbrHK/H+faNqwWTedz3IsjAXb9vhZDGbxUk6wfie+sc3v29+XqZ6evJwl
tari8sWG0oKhywZMDb/j90OZxY5qqI/8xnk+MPvxkjMS8pJyhF0wu2Icfj9WGp2+FIbY/77TjLC+
PMbZ1r0x1yTi+R9+XyqAgMbggEB6fMiw6Z5aoXs0fcjYsK6MNjzhdIr+91I2eGTgyoiH6b0tjuox
LZDnZOlm01+5dr8IwfLs4Xb+Q1BvrcMsCg7GUNO+7pwWdPXYHdzRpPkw6YJBXCCoQCZprSH0XsJN
6zaOYXAjR68wOKm0l6mz6mNBrxJ61eH3xaaCmP/vPZIHzAQVCpQe2M7hdzLKgvrE4MYcAnLxm0Nf
FKukt4NdGNpi37d0221aidDT8o0LV3bheVmxbZVjAS4Y17MdvyeE0I8V3+VVzpqhpSjnOMWEDxDM
n6gayt2g4mUSedAoPWbSJydjM2G6GibbROFNvvJ0UhsNvQTIEUWmSS1DBmcWhjncbWaQFqJam6LE
Id5ELMJDnx0oz4FPBx3ejKXN2YtZKJYYpFuU20y6GNUcvTNJos6kbjGNRZX/HXBVdoZjL9mxowph
VBcgs1ATcy7+2WGGvuvKap+2RBvGqWS8TlErcK9uVbq7Juu3UYjTEPGLw1hrIE6q6KulY15GmyKw
pVkwITIWhm/tHXi97L96NqglRkaO0Jj2ALWMGKZB1ZS+bRxGeVPQCQ7MKCNSrCNI6vWfMO7Sjc9U
MLeqvwPXB1ohZ9JjhJvlpPSkB+E7Cxey05bz1MXKKOrN3gNkPkIAGOvr79XCvWQ/RujSD4YWk00+
g59A8eJw/MAfsOwf/GBf8dcMKMMuTLd8Nh78h/+9mGAeyr5Dj4eFCLgbHqQm53gDWnHMmNWzHYn1
9lE3UXW7AaB7R6IjGuLjEjMPeEHIdXACaQqbY7PKtBdvmlDcmYamoxf4f6jTq+UQRNsgr5/yzFty
GvhWtsg31sh4mm38B3Y0Psbo3KhW5HsvoAY4zUN/FWByhdT2adJni+L4enKGtyGl2pO0/t6wUVCh
syNamgdXypDxjuHOE6SMB1ac2UVLtaSeq3mBz3xjcBkHEzWo3xdpze6G2aG/lHbWBuYqt5vWjuM0
65p6FiXwxNs8ZoUoOu3m/qFoTS+uRDlRjgZ3ta83AEeeGlCnC6bPxK190P1E6QdcAEz6cNhgdjcw
d52pYTQ58t661P8stog68vvlnDrZJutgMY3hUBxD+4EImZJN5qf11ap6kjvR1D/VGgmSY21CBBkL
sDQwbCecLM0sTw7z0svKGe115fEMNfQhm4uH28xi2jkmT0DteAnm6I/pZdau3HCVmbBpdraF65G/
XUJ1hyo7avaV29gVkpxhMVtxs4nsqXsyR3nKK/Vf6KpbxoDzOmjsT6QvchVZaca16lcrs8nvbiap
NTKPvnuovhlBWs8jT7yyasZNBaB/UfNQW3YMCHiUghdD1+NnDIOzb8znIRgyak36JgqdHvxStWfE
xEkqUEEHbbhiVHrXdInYlxVg6VI8w4uNDoG8R4HI2em50NuafscKW/Pk5qWgmp+lWbfpZMYxg55+
lDMLNpAL6ie4IU5QrEdMycuijE+1OQwHESTDKVbWOpDNa6EYkWJgblpOzuxt2tqgIj9+NAl/4ZEz
5kohd2wU1QesGPnKDSFPO6hjLav7rwxKOAn5w0SdJTtU2/xiNZtbL2V7iGeM6WATDt8YLnRQv1gg
FiFvjiCsjPhTdFTftRPYtyLI0Pv603auiuADuFRsenDiRqjGY4Z8oiSsls6vCRueJbXlMItBBOvG
Zxwj2HRgX7eVZ4nlBuBl8C7ZRy1sv/kvxKMJmDMnqZB67Vp0LRe9eA+EMa6kwoUWWRwn8FUepkKJ
hRsE/wYh213fgqzogVMsdPdWNlVzztOXJtHNyvHieVNn0BIDM8WWCMUW4C51vPo8a//ZYq668PN2
Ww56lyHG3OW5uDu473aV8Pbt0DFOqiL501qkcnHSfaftQ0mHLAeL3pxCBYk4whmcdCoJBKFmuzQ2
/p7zVvvUzvm6LouKYxh7qdT2ohUng1UMbFZ7ncvI5iQIk4trXrmIVwuYDrIJPoZmchbMUmH3Qq/r
UkkIjdFb+6I71+H81rbDTwtRajE48w0CzSHru/lS2e3WLsb+M814VvXpc5akwVZjxIzsuH9lfnCL
r2bHczHC4sZBSDDUP3mdwbOfYmNuVS8dmBpAINuQU/26Tm29r0YYalY4pTT5vOBkcijQrvtXUe8P
OCqvVFm8QBMC1QDffjOrPH4sXcuuHbxPh3FvB3rfuwwL7yBxgJo9+Ko4bJu7kvk/z6aMw8V+nkos
ejiWxo0/6xWFoJL1BZtLrW880RbJ40+tZnJrZepRGUUgWQ+YmxnJ55gGv15FFkT+HCzwrVE0pOh4
wpwnGZXUqXWteSCYOWjnHM3aVqQKVeHMGKxmzjD1vWzjpzR7wqi5eUH3PdexuQCBSnYHr3kps/KZ
Cs7a6mh+VSbtBcP1672PPmQxMqHK2lkhaKtNm3N1w1z97DRPedAtBz97N8L0S/PPxjLHLSf2aBNT
V4i4TdiOx0A4Gn0Y4mDthVW67hVQz5HCPCST/GrF7tkUOVkZoHOryipvtrba7QDyxdTBwxk5ngOn
1TvqXvZRJh+D0JSAbWrPGXN2i1pEcjHEpGDiZLDwiNQwzBqH9KhI1i49oFXWMSfUN/mnoNS5rUOS
iiiKnLhcdM1nFoYIrpwQm3PnQaOWDw9f+ORDDAMZHL+BU54PVQfhw47+8yJGY6vcvIssOUmP354L
S2RpwZd3a344LA87O/Ee9WR5gHgy+MO8F8a05+o/gPdfJVX4HlB/WlbYHldOqdIlCiW5BSP5bufM
S/ljQUbpEuoE7GQ5Mmad2fu2rXeppek1OFAoHKFOde3fObaqnbsDP0C9ikUGMiQ+176dN2Ec7GjS
/Ss4wcvCZE+Wp+u0mAdQViGSv9bcKu0HW8as6wlTc9spGDDhvPblEPNbQywR1/GM17V+8UefCeHI
2kfsdBpzAGOt6fSmhsM96Imb7Kc/FDrUxo/Q8WWGt5+qdEsRkL1U3qTLNMujYwTvIEc9tRuh6RRT
b6+ZOx7BNzh7hy3Jclb08sFIrDsUtRuovU9UftNdZaanZtb20QetY7ZtB/+JGSfO8CHEpurVbOhT
U4RJ18PwJxM2bRsR96tOQK6MfQiBgfbYVOUXy6chlMpt2Mfu3hmeUvBle4s7NKJsvM1U9dbQ+75E
MvCwbLQB02/t0Sh6uNwJWbTaR0pUhz5mrs55roS56Sl6LUHCjBz8vEPU1f9FQ1ZfpRWeurr4KKWu
LnlLPilNnPOMkpDmLpYQvzLvtcTg6XuMCHp+9CQFlw9k2FPHz/ecjfGrZo4fN7yzjs1DCqeBXqIV
rrG/sA4pG9q9otPhqGiTxG++axL8m11/xVkyRe+DjGP24mg9PjiRfR89R90EbncO903ILRuxOgWf
Bj6AI8qgYslVb2Fi+BwJiux5Q/UwXnuVG2xLRva5fK3PoZrYSj1Ov2YasQ3w6CYIvY9xaN9yrLZH
raZsEVSe/wQ0cQPG0XvpKBqgCMzEqg7A6WYShvtoOPEKRaztZ/ZBAtQ//r6o8q82uMvtlCGj1iWc
KGVxHqT31jBWz/HgNAGFWc0arQ623HvXjfUqy8NuAzH1XlnBfAiAT+2GzJAXeuY+Y5Hx3caAtk46
KwDuqmDaaOYiAUjYB8vx942upmNe5uugS5NL3etTY1oBuyXEPUVdH43G+rT6Sm/SlKayruhROV2l
113E083WbJ6by0OGUDc9agHfa9buqZ2pSxUU96uFmnjmt9LceSw9huGZRzm92jS18PcyNYXacNnf
LAvAaR6TBJ9tr3zmAqknQZKlQUc986Glr7yjEelsqfwMH2Mp9roJAV5jMeSMFPwdjT92iKmxrPsX
KePg3LnDzpzLH+nG1sHpA30dp0Bzn5tfc2GdyLjIYx/aXzrsG3a/imN8r3G5TKmxkgn3uc7FdRiR
8UUge30xhsdItGeBVW5Tl0ENu236W48ex/OxcQ4YEv+yCRyvbajGq6RZtEdxA/T5ITOqCoyXoYo3
ZpZYi5yTAICwEtztUxsnG9pMwZXCb3BNlYJjkGRyHVgFnWcFqqqWpDmxphVhGK08N2DOVVbNUYj5
3fjDliPlHpyzhQqWYbUS/FJXPI/5OSBGXIVKIoh+wFWzGk/SKNgNskGQUQvHLvn9nkiYmtSMZR12
ZyuA6lqGKHFJnaDS2RGHShZBVhS7qpEkU4bXoguNvefzmPHXunHTRdNX8JSM+QVLlvX8+1I19MkL
igr8OfDLqLB9aQ5kqy62yMZX3jeBi2BvAfOAzfeoq85b3+2e4gHNVlFuaciEi6TTGXw4dSrnl8lK
9UsRAWAdqTxAHZcHT8XPdjxcx7mj4dRFi0JP3zrNhmVQpC9egD06GjC39iiKln5THsaBFdOV84bW
61cziHKTJJzq0nrne8MzQasQpj+PMYokDkdvth3g6YS8mrZGHOx3J1ouf5K06fcS/leR4aXRD1d7
kjHd6+wKszRWI6wzUPPliiLbtGgdftV29JCaUojVCJH23l1P2OLa3L/ELhu7HIegwQMsBpBfu901
dNt2YUo4GfQhCRFVw2oYkFAUPbSdGVzijK+iT42f0RgYLIxeZFpZyy5vn7qiaXmWCbSC0cwtV8Nb
i2HqeTZIh6BWyFaDHPa63b936AtMfOJrJEd6zcWB3ioYjvQmdio1hkMGlZudMrsxNTT+emj3YqTY
BqSpDqNwydaBKrOJ6B6O0hN1EvAtqeAKz5iy0AYR5pCHpa24VHsCqkSe1mXElLeFRKkobFAdHZLH
4eFvFjmIiJktPzXMpak+/cnuwCKyF/Fam70xjZZVG0zv3lRZe65Riw7cHO1aj8SczyCIsIhvdEaN
yI2rvu6JsxAE3ALJJZbdjycx1xzPS5qdtGg2tpHZ1GoQN1ly0xn+sszLBtSHuoX2fEH1SGud8jgP
cpoNgRVvI7y39azuVBwjYHtHrSsJ1X7YzNBRtnUTXSF6WgttVKyi0rxUU63I00hohJ+IwbqVNDHS
OsHwLVJtrW3dn+I62aRBfTHCpjvmOUuBWTPeHqU4kd3hWE0Of7MoebXTicJrwl0UGtk+asd56fB1
Tl2FqwBFy6K0WszUj1oI3Rm9MEV4mB6y9xHV99qsOey7ow3nyZzzFYGN9xji+YKkFMOH+fxm+jlp
1gIraezwg/59CcjorStJW8l2ikd19xm6zLTkYMnRDTwloTQyiEO0NIbsB4YNcIDGX5pjd6x6UljR
5B1oIsPCe6800YjAqymoZeawkFj2oI8uE5qHDtgbGueQtcZAceQN8ENm7vgDHWqXzXxTU4JoVoAM
RNTNqEBPc5kkPMvfeC6zA91fuTfoCLCzDZlMEHZASA7dOs3FoCFP09a3KDDPNSnBhUnlIPT8z9aI
t3E69Utqnc4q/whmppoDo2t3zVugzP8i2Gy2tCecUYILo5WXquuZ+4+qZ+GDz9bxtqQS77TBto9J
KuLZfjf8jhl/+rYoa/155yBI0hzZKFrVoBaYZTJmPMTU4JKNMM8yjauPDhtYTqgVz339WafzNpTd
+2CxQ+3cqODnHGymG30O2VTeup3cezWyikqgtbt5ohNucB4qfcoG64kawYp8DD9fN9zlWcRNmmdf
SQU2tAzRhXvuvxxSaRJN1ADbAO0eJ2bOgZvY7cnmFxZwHaO/UfxlNxq0/dozo6MHjw1yPhz40WUU
iTbwqU6s3eBHV5No07JPWJqH6SNWQq4Rk0CaNpN8yfUWPz+yg418G92AB5drNkfPq75aSKihky04
fjXLmlzTUguGPaIybjfspbYplYO+Ev7BzewXG1FqroW5I3b1lSXbQh+LcGhQjb8NCGQWg1fw5KKM
XZskXUB0boZmrp61P7kLlwU8aCwKtlk6AmdHS9tMlEVQKa1OEJctPC7Ugh2z+Nf71Z/BFMN2BNPU
Q2BfjEgXN3U7fCVxghGhDG5zXS3LIPyJ0sBZNYSOaFZOqzBNWWkpMlLCxsM0UCzSIPZY6uu921BE
aq3iKfVzd0/141LNjsXjuOSHFNeMdftsausizHeDCdBVcKpdp/GnHaffOcjyDd1974AxlLvKPAh7
CpdZgMiYfXXIZg6Xal7/U7XGX94B+wtoAVJhZalHdxea+sXkMey71vTsVE+KzNGSlAd7PM9ANOga
6TLp2luHiA1ZRqvW2VwCk1J2uYPtFq3mXiLw8qxT0IMt5bRuAIykJGJHA0bx7p5IQyNwnt56bRyL
qulPJE7CB3CKhT+O4c5lJZ2bkKBVR6XqhRjNPgwYS0pz1AH4U7fEV5hJm9IX1WJDizpsT2ZC7vNB
Up/h48/ZwdH2N3a3aoWDlupsru+auZ+0nHZmXfwthktniT+dAbAzN/VHF9vFHt1Lux7ZDfUVh3WX
2vohmafXufD8/dRquWwzF1pcH15RML0SsT0WlnViU2Avx1a/k4DewclaCyleZWH/ATAYHoS0ykVk
tNuxiPd+S1Ew7b9TnozQ2DiemDZFfhf8U+w7YG1pewx+dy8tj3WQ5/o66qNwIXwTShdKF5xzCqWZ
jjetTfAJI/1ffvTOJlYQQVTQvoIOdSAsXZ2QrbVtujtXNvESfR4vCO7XWAbuVXv2+Z07aoBZbzbB
mvTh3yged1S53VUxmbhveKLl89907DFI6C86MeaidKqXFgPSyurkyX4orKHvn1qTMiOr+1tQ+Wht
hXm3pF2dY1VuI7tPl8SA2H3z4A+mI2FdHsn6bCqyFQ2Y6pXMurv5SCvbbMKGSdvrxqjr5RCNO6K8
zNflGaUYMwKIOE8faRvchtH8HGfLW6TmwIEslns7+8pi5yF/xAIdi5hOTyvZBmpTLrOMInztsHGS
431y9ZV4PmeX9keN8l01JgePu2fUAVESscsbHh+qrg7OnJ5rYnbkNrwY2GOIbnMEHGuqjyq26H2n
9degvHStXdqjmY8uiqO707rVI6Jw7XAgo/E9lyL4GAdW56ZzeXIMlKMU0QckYZAsymLf6bmDH8sT
TxnmRyJIjU8Scl4WVcvW0fFaE7ziyxOorJtw3bqvYqyavUtLf2EMchfM/WfsZtvGkd+BR69nDIwZ
WGsNfcz4SDroxJVT/XWNpzkfN6otaUQZxt8gfdDgopHsRMGfFPHflgQENmA+0VQ35Eiy73hI1qAH
/a1Mw3Nu2U+9qW5NG197fbDqApR82v3oHsjaNDUSlcUG4VIJdDJMtnSenpOKItmjG7/y2vkrtLmb
mSzmJv/pFUJAa+5LYnXzstmn5Lw2Tiz+DaxlnNYtecid4BZO9lvmxH+xajJ56nY3RQSLS5KOSZ1E
/gqj5rcDCo5Of/JtJlG7tALnb8TcWJKcyrj/Grzmld5Mz8+u/wm74gbCrAe2o79L/raLB5pM4+J4
lN8g2Hn6bjnFVub2K8nt77lFm8wUw9Iwuk8jdP9mffZMKh1s3Gz+dJV7L2P9x++mFwlkNR4cDaTP
5/QWJdCLrKWE1tcq40hMY/5WLmugPdgJqiX3yengoGTdah4QcSs3YwRgKINFBXnTre51bxK8TstT
/Dxq76sQ9p1owdMo2wczGwxs3xBY9fVT2SRykfjxc1DYWz9xH89Sk/neWegFSgHqsNZ3nmQl0hKb
5GRC4N2symdRY4LBq9dva6Med73JPk84Dwp1E68yWb9aKtqlskc49aDopYnci7T4eDy0snTlh5L9
rzIZCZtfg1jsunnS7MGS10IM2N1j2jCTdwPoWJy89E1ORAQbAx2PKKMra9U5ZZqE/oQ4u3JcVOh3
Dxw2vtrC/XGl9RxqLyEIKw9imj45wpASkeVL7XtA5KhHWFpdU4NbZmr3pe34F+Ysdn1w50seJ7np
J+/V1AbtGalWNefPTVpT0G8nB0nhnJAED0W7cvENG7LnyUflMQjMA40k1MidpB0m4YkHJSWIMv5w
bfqrrZv+wXFykk3IrKcrP1MKB0gfWFe67F7V7LDC4SQKXyPrjrF+wrwlt8LT+FFAs/MkWqpauQs8
Fkur+o9IJ+GLpMifY4GHrfU3peE023Ewb0lAUoFoNQO+Tn3JAsr1c0U1ooI6ROeSApJVk1yOW2uZ
JumtGkx0pASJOdLS+p19OsUtLm64wtJaUHOKFhT8vlIXPnOholfmHdhohNnZzPxvNbVQW7A1rXRu
bk2qo/tWi0the89YZDCRWeL4WFtLx0oXlatgEZXMBRHCjxZ9xseMOsRcL/ORr8m30fssn14AWBmu
KErgQ5Myu5I5/dWuv/zYY/FFLYoYZfqPTBQwfq7cMPHx28+3rKcxE4XjDWnJU9lTXHANcy2iZORJ
zbVlFDTCke8s6GedSpveYtiVt5TD7sqpP5nn2XGwapaTPR6nmOn42Nl5TpVzYC8AMHOvmIqAMZUX
Y4lDlPn2lrXNYY5DWfJNE5igB5tsaDy85cpB/aquCmD71vdDDh8tAEODAr01L0qRvc0emReuu62t
WGvpcm3GRLJEKI9c3hyKXdy8+i7pJKMfIGWLFImVRC0XNkAVmcwP/HJrZm77Yk5dvSsKxi1brY6d
vS1c2/zLfpHCTIZYnWgyV0M9drx01ToHDJrNqd5Sge89AI921r5hkvscYeDi44M71sptFKGh4Tld
H8ltrVQqklNTNARvHhmi2Tv4nUtNkZtLNv5M43guSES12bG2pg86ftvgITcbHl8/KkTjU4jqxI40
yX/1SLoNGr8cGZOmJj0+covwyq2LVL55cdR4ZqSBPTjPyKXTsQmtvWENpfFS+tW/zMxOHLCt7YAi
4NCGI8VNSW6IStOCDTXHeFTihrD+K8tha2O2utYZXRw8vJzu3YFmWxpR6C+3tVXQFB3lRpuehr5a
LBMPTpJZB5zbTj5RvFWwS408PdAJ4NceoymvDZigdT/uppGeeKlOTddRBdL2a5uCvga/Tw2uzeHc
NNV4zJhvjqKJ6Hiluapp3EmeG4vGr29sXq8zQNZlN5HnaQrG6JKoCp9t1LOWSVx36arpzSjpXueO
tcuZzuOZ1pWrGXr8dei3rukvqWDN13kMgkMcVqQHtPo3dGlDe5Nwzljn6QU6KckCMpZI7N7a4F67
Pqx2u/6oLOLm2dxb5y7hcJuV/+LCK88CWC5LKS/MLFH9qx9dzP/H1nntto5ka/iJCDBVkbyVqCw5
yGnbN4Qjc05FPv356J45PWg00DBa3nKSGNb646yOmqnTGdr0/VrvxC6VSXvbsZ+Go4W2rhzuBAH1
1AS5zOJR9ScKU6zRYy23cnCyVRTmmKAsos6ipvc1xDlPgWmaOzXN3l8PETHEKI2MRW4FdYDec2ez
o/RTj4keHew6AvM5dbILniuGdo3aK0rdxjPK1mzHidehJcBIFqPVoNP9reuZhWFZvJ02BwIJTC99
xylPBSLrxOLBZMlNp4XL3lnM69xpb81MG29SoqZXTp3Ly9zIahfT67nOa0hsTkv0ISgcJtbhdZbJ
bjONzTVGOL5rG7c4BWUjV/YoU3+Wj0mjMAOIk3QDLIJpfM0GnEVedcc6F+7jjso6GQ3HNp7O42DS
EB9InCy1891JBDtWq+tnR/XPOab7UYZ3M3HBvqSfWqFHiBHJ7z3OqpUqn0XGWZLTouVrDIeN4aCG
8My7DDvgpODdS9T9Ef3NHKncsuaiuLUj8kgy/T3sp24t5/q1CvMOiCn/kyOZ28zWcihAKurevRzC
ZjWFLtDjov9Ujlf4ZZNtlgEjavX3oHDumlbht8+FXGvNYsfoLGcLJ/fGVfxbhTPWd4ooV2neDEfV
uo+ShOvcHEjPpSeoqPkq5X303FGQ40QQk8O8TbRCbpUpWoii+MZSBAki/8RC2hd01pbByhvNnBvc
BNeaRum2j6M97ZQrjwoMf6y6h0R1PL3njXObZl/NH7kocMFzRzcKbHUxRHY8YhMavG1InfCugVjf
R15n+UBM9ewaByeMfMtGMzDM96ael1e7NdMjzTjlKvgSnuo21cxTOqIQh/RrNHE88T6DKpHxYoB/
ABj6iryNPPLW7dyR+xQ3GgUhtJ1De1lGdx1dZye5LrCBLOUp3Xlo66skCXeV5YccfNxOwCwqxeKv
awmMKFyOnwTw4F5g3Gm2Jt9m46Pt4o+o+EO2OzKKwCMa2RtAjBqWP/1sIXpa+i/QJdEtYph+UOOI
HBPvBqFkuNKd6XsSd3jXdqkXXULl+lmE4JhJ8cs0chC29IUff9VUf6VOeV2PZuGLWT9HIK5rYeXA
+FGyt4Q+MRyk+zGKr+g2ww3lTsRXBO4hsEeCcrr+gBmrBeZPcA1ENps7o4JRazyaDmkXMDJNLUIx
DmgzJeaj52ZUkkudReem817aYXaBr2ksGTXyTOrwwt3pXGvjUzBGzlKk+maLnG0YeAIdbrpGDI+J
JF/28oFlIMA826YoBZ029NZDd24yirSDCCHSVaMoYsKWsq5qINk5rz5dikhQ+/xJBMa1PGxuiCi/
TALERiRrSRMmsqzl5ZV/tAw/K8NiE48s22UOTUDFe27CTKrprbHFXRgaP5kSqyJyv8Ki4kUzDNys
2W3nyWJrQiK4VkLwd+NQFo9OR9UE9XnhSUnvo4RIUvjFccaO5cYAG0nY/5PWw8pZaItfIu9vRkv/
4eVag4xhyfSIJaZ0d03nImkWbJ5jjF5hIMAl+Rpjitlyw3lgGBjXRnF0RuYW2mWoHhRINEKyXEqa
5+whJHo0Ro6a7cLwB5E/4xkVtQA/2qbgOpHMS2BDijMzbu6S2rpDFBlu5j9IIH+q3nhI6bZtjZIM
b/S0CRK0EU06Wn4K3SHNy07x2pmnGscCGz/XPYHezEq0jxDqCsKE+iazDP1Eah9T0wx4p2HwXBqo
oUj2k6Qnfcpo6KtbcTMXqjgG28ZtcQB4EmFn9ElFaLGis2lYB9xu6SW8c/vpq3ZD9nMRXk3EH415
X1gAF3iqt2MAJyCM7E6FawpJH5yyusvcut0g2l1Xw3zsGvlVLgNiACVKWSWvLsP1O8pRRk6Jn7G4
mC068aJyPorqdsI81SrjNHXeH7zBxK5WJkfqcI1KnVSo3Nihvd/2s3jCqwsAVgS+peFVjItDZIY/
E2psZl20FggW0PREbNSts6uaB/qXUSw7mxR7FjYfhDAdDi/XQcAVad9WFBdbEgQ66qIgdFWbHoeu
vyux1PhDVbFyUYSAZLoyoJoeM2e5kxXZzGjJWABQ/I207NL16jw75htJA37CFzLv4zccWuQ4Jh7Q
4OhFxhmVUHygEpnhG/AozPHQh5UxUAibA3YygYU2aFHHKIgsrcfVSIgJur8d+v/nyUX0v5AdtsFB
ZWmu9MEwRaTEpfcwTCk80avSGFhSnFc1zpsmRlzGfvDaeNGjNmIcFHiEJoxRO295FAG+d2b/ntve
c60C0ja08mS2NRfL5TSpXZDlyVBLw32Ib6Ryz+WQ5ccRvBuHTLJSGnIbUcNPEQn9FVT6a4tYYM3M
Uu9D6DZNs85sfCxHwur8okZhovDLViX5edVMYo99H9r8RuBU8brPyUJ3jPkhalD5B+l3OvACTFnI
6VflG4jSQyDjcVstsGHYUyLbPOEifsiV/kjt/EsMjiC5ZOpR8Yx3GT7ffkvSqb2dtJR7Q04uTxl8
EkxwLdEL+C2te/w6/BXdM99/2qHsu0eQ104otpnmK3S9Oy1xcWR32JHmGhFlDE+r1RQDoHVBJRwT
YRSZR9d2a39Z/fY1xnK0Y/qDDOntmtzPttJeLGk7qKIUuLklwPcTgCdvWc9nTu9oeAir8WpjmACK
TUCz8+Q251gDIW1XSayPvpYDRbrVAAxbwHHKZ2tcV3ozbrwMI4gXBx/cvDzsu1OI9NL9hhHeVe7c
7NKaxKCqanZDhJxYDtjaJVtXUXevitXeFCHSG0cFW2lFvPXVgNUrSaEhtBf7NpfNN6sr6vDG3OlB
fxdRgFNFYb+NaZ5lFE4km670x8Rq19DdPbcKh1Jp+oRF8+RV4Zs1brg9xRtaFp/QSt6YRAGsQ14M
uqDBWQROrG6EpizVjnSor94A00P3km7a3gK28XxaTPJVmCpr3WF88U2zzw92IZ561hqavJAGc8Uc
hIetOmofa8zoCW5vnToVTiS0HpMKSGHjiEQ6kv840b6wucDYT4aO6LqND2k9ftp12209FMnSRuE5
ZV3Fia+uUaezi7FK+4HNMtrZDxoV2A5gvVmHX1Q3XxmwDBOBjd1L6IkGLGemm9vIE3/kdrkykRLl
CyqWSvsxs5NXZaMNUhDNNK1MJ7pr0eczaaT9mB7po4Its3eWaSCxjZCZQ6+vbZgYIDbT2dZWvpcc
OOxDpF+j0zxFKPBHi+aaVKV/XNdGyTSdipS86TLQbisdoRFz7h+dJBDmiFwDTBqLLbhwgPjyUwUF
y6lDG19lwHkgXhxXMqCY1tW5eZV6eKKf8o/eGo/JlJw9xABVSm+X1EHaifNgGGRYmlrOtaF76Ofe
5s/1/lDQ0XB+WAQ6pzTCznYzwyo9TktbvJG7j9XIjGQLY21hN6xwUZl1P16mQd+h1+VsVcNLW9jF
NrcIEskRLgzplUzoq5HYDGIIEYvJDi5CM32s9a+9RnHh0H2OJXNzjtsQ3JIppaKntWyBqpuGa3Sv
a5e0V+2G/XxliPyYZ6N5DMKS5ZShKUhHY2Mn1L9445DwfojvPimQt+T9RsXiHpCI6PAqO5TgbfMc
vkwqv0HuidoyQa+c8B6WJhaQ0mYFLnMTmWLnbO2KOkXl9MV2MCNFNBe7MSoaVCIIABJcZDElXDKX
FAqRAJUtV5JyQH4uMS1pLKD0vq/cmWscz+mPVhfvQSp9mRsXZCQtIjIj8L3e2SiYSH+cYget30TJ
h7FXdmNRepd2m9qKjlHLOZioattXEa0wdO06bfqehtpDZHv3+Dq6DRLcvOLPR5KfnRPMjEx8maS9
STABnNiGoX1M8VjQ3RyZHDNl3JJPUi7otHX2bKKmTUDnXdE0BDyY4UVKGOuODI0MECVqg+qy/CjK
pvxcMjgLvUNclrfcBlz2KdXM8zoMarmbJo/ZkRJqv2+02CfGwK+z8XMG6Ds7QVmR8N3EfjsIdtj8
u1g8FpOjQpqHx8FPKn7hwbB2mpNTaVc3yiezhDYlz6FRpUbolRlsHVrhJVtRhO+0/BEPUCBK6BkF
Qi9uOSoV0o4oPCflw4TodEUrEah5winbj6faAzVs6fjiyoLGNXQ2Vau7KzNGXU4Ro9i0BdeoCCiB
tf6c5smfotUFPhHj3OmAAeLdqXUdLWjIOS0eo6h65vxmt2q40eYQjAl6qiae1IOSFUV5RG9Aa2y4
t9W+9lak5A4ExnSfOSmgl+fhOchQoQaWz9b0Rg4BbEmqppUUs3sKgf1XCG5vCUbPWtDB0iSrLDK7
oz6DtVFl57viKnGTwsvm30asf1gTil5j0siuyB+coDqBgHzMs/sTzE62LjmQN2JjuYVxxAay9LiZ
3g5ZAv6p4dPp9f6IBPPF6zzCRcWAFqHIliPb8mdbIfVDruPGz/D4d1Ft/ERRg+u6RHwPCNLDfPyZ
4mof9G29SpEH9Er1QPnxxZ3+OJnm3LXGT+z19Y0rMWjYgUsTyagR9LUUaXaFWa80O37QgrC4jSTq
XcuYwboWBXXWPPDO9H6HKci17wSn8v0YeM19Qx/M0U7SaytG9L1JvZK9wws/vFciO1nTLXDQrpj6
T/r/2DPx0p1qmB3A7eQd3znCG1dTq2nQ9LVpAlSmRvCs5+BRFnTVJiqcNxWZe5xJbwmD15YmMhwf
Qa3vDTG91PnI8IqynQOh+xm8BxVq6c5ww7e20YJbD5hUR0eHnYjhbeBzlMmcS4k+NTBl55uu8eVV
XzGdrWuQ4OTUltxQCn3JUMhztIuN95wVyM3pz/6k8GJfSPrZwpJjktYhi/U0Iv4JLtum4iZE9Rch
SvIpeqGsNAr2ytHsg+k4x8pqdlctTmBnzeLXyrMvppBN2Kw+KWCsV5G370lt2nlZMG4yvUN4HSeE
nUbIEXqiaFgP8MFGPkZKv45HginzOdvq5h/btDDv6XBHUxi+O8q4mEl+pCtzvCRWk2Ntx8XYdcYj
lju5GgXvcJPDX86Gt63YoQw4LMdhdbIKPGuTBPUD2UXhKz/rur92XaVTyfrFTbPdxEw16N0Ge63N
HjCiNACpu41uO/ijTWOn92mJZ8R1Vji7ti3WO/gXoNxY/ET2/DPapjyqwqNqSc6n3ExgwbLI9ROH
waywJDilk55tODGcsY0ZI2LI+g83a8FUsG2uIa5g4AZaS6HL0U5oY8BNnoa4ADAHEvQa6Nhvtarr
thl7zbqiFI/Ncgb5NXdhClJpkFuzgv6GkdZyBPEI9VdT3p1jEd8SoyF9VbsXvda/AwioRjIRhLZY
N+BpsJrptvCqB1WJ5pTYzxMOMa0YhltndNMtu7BJm88RHcH75JGPkDaPPWU+lJ5z/59Q0Hb1pUg8
jsYSvwMaMypxCTT3cr90KWmHJCAYCddQMuU/hl7iGTA4j4aaizihQoiWWNxao3vUBu8miHJ6rZxn
CH1q3jVAeejV7ZQnCHVUdtCZHvQ0/rK6AclCdoASeOlM2to0KTeoyS99AprROeiX8FK7Gyul/Nxt
o4uJIn+XBdNbSJrUuiJpLNO5ZdQS+1BkIZgalw0zNwCngxW/CM0ULucrupq1zJ3VSFzSgd6/b9Xl
97rQ44PQ5q225JfFaMfqASwtr6aX0sXpGsaUybq0AsZD9ZP3dUtdE0prMY6XbAgvZD04qyiPH2UC
0Go+ZThJr3FzbwcC7w3+GWZj8YlcC/GWuEnGnRBLBBsI7Gjs6wrOTRP9Ddpf7NhpunGxtq25MpDc
Wj41Xe7TdTuvDS7t3IAHBuFcp6BxjgVSgfYuj/DJDiNlrSLbe1oNN9SGpAw7QIleOM8bi0NtQqtN
DB5w3gDr0hkbAEr3NOMKCNJNOSyRQGNwX3SqYL7sz+Vs3nlZjnx8VF8ThWZCizhN5mEBVuz91Mds
JJb7AEkzbHvHH7jB0ZflvZW189qbqVyZhmU+NJiZY7ZbusmG+AwV12y7PlJ+BUdkxK+do79gCD+5
kHV4t9ZOkR0RViVrF7DMT/NSbZouXhCUDrxkYQm4xI+1sQvS6crcvneT+BK35Y0FnzCnKTG1on4c
9AlEikQ37oQBJi/e/cwNvgfPWfe0tLFzhtgU2etmMlZm0e+LMKKOq21f7L6eVt6c7VsWTx8P8Jd2
09Q49iZeOSoOjxVKsMOoLkEa3QRTYuxhkOEv87nZTAVXldH1aOyqcZIH+37GwqAhWcnp3mImnGhY
FmO78nSaG73J3beluMua6FVaw83oPgdGDN/B1XdlwzJgxTXfZKmuafzNtIM81VSLrJPAjboQ93Fj
A2Va4juk04iUvqOLkQ35UwyOqBErNlt+16g/ccCGYZxNwhExsavn1mJJdsnzbT0/tWZ6cOMLg9OT
nudw7Agfw3m4KZL6JjVNvFy8JEkPEJhFG0tGDNAObEfTa4gIkY7PuvXTRg2nPNh8RFRTZgALTMr8
Hkf5CNpGEl+2HQdCOWk9o3BhLD6zJj2jdsXiDiIyEbZhtC7HIi2oRStR/hVnc5CkpHJ1903JhoZk
jhelwEBl29nW8iwyebjuJ+1TgoDej4q5gbhkVgPilzvVsYeZeY0NUtPrFRLAiNzkye9U+J6ZFrG2
fTgSUhQSuST6UzYM026EzuZq7G0kOjY6QKfbvkZAmqfBNrDp6IYbcMrP5T9LcW10vbfMAXOqEacb
Si2C97xHSqe/ZHb/gfKwIt2nI+qCiX4KCJRxMHYVxrzJBj1aixTXf7LEdYUR2VKisRGbkMA7xgKE
dwq2bsw71o464gVDXLOxrQ+KBVFVxxgh7d3U6MYGog3N3LjPBkwKkgCylcNR6IrkZ+45tnpeuE3e
Glczh5/WY7Q7Ee74ubLEJqAXHUKGsyDV0EkXLU2Uo2AvUm19tvOMznQ7LY+5Cp6jHBDt998iojWx
nSxP+/3gfcduHx1xlHFhy0z0MO4UEwBo5Mt3DLMt58JDtJi6GUOKY7L8398Pnbq+mtZ8RSPcr//+
LX6fWg+njDCIQ1DS2jkn3m2bhNO2WX4lu+loTV86MX8ftkE2wnzn/F7lJWtBi1a/36Ek1WA1IdTx
QWBwkLfZfz6EZEBYxiL0rei7w30t+QfdxFRscuX5/drfV+P3w9+/1j8+99ff/G/P+f0r/372vz3l
93MNyn+cqMsL/4/n/P4O//jJ//Psv370P/7991v8/aP/5+n/9hP+7XPwCvw+0ugoItfs7T+fgsc4
3/9+EkUFsrq//91MXDxSv49/fykbFnHmMvrfP+z3//J89P7z1+KdTVoiOP972P3P1//1pf/4034f
6r8/5K/vP6o53/9+/V9/5mRtSBpZZaEkSGMgNDrBIDwaDREUrO95Ej+FZF/tchNBuuhQv5vx0sUV
3Lna1O9wLTzDnGfsme6+r1yNEKa3HhPVukExBEWNisL4SUFAWeBRHc1NkB2X+tLZdqlXB8CMqLr1
0xkmE4WzsIbF3OviGcdkC8NycujBI6iQkiG23tXErri39JKppfS9rnd3qd3Z+7KAekCqjExAKSR0
fKd28UfV6fuo4h+LLBigfec76lR6A4fwwkB9YzQxI9YYNauOOt5mTF/Slqkh78av1NSMszPKQxnO
Har1xNiGX+3UWVvQmta3stbdmPiad7bnbrzCcl5InmL915sjdxnrMjnBj2rH7vgeLlEzmVeSNWB8
sqb2w/iB+g9gbipvG89uD9FQJDsPwyEWh/JzgA+2+inaEygJBTMM9Y0wxi0CGLEJOX9JGrvDUU0y
eAUXlbojRdQzUtayaz9kw0nbYdpdW1Y/ksjSXZqKwDm3OfQSLeRQLLKLIezRv4u90S6qiGjEEywc
e9M5OBgNgTOMn75qpKy2dYKedmilWoz7+Bgd5q60Qb89zt4LqBpB9575EaYZkaYlDAOZZyvPBH6X
KhnXYfbmVRBUvQmzAU0DMspcvTbwJvpDQk4vIWgNcaxbN7O+1Wz7ceeUD3Of3WTR+AMfED9lyFP8
idg0hj/jM7BQ9XcjVcW1/txMt6EnSeuPsIIGBhHdVnVXqwhDXgocCz2arIP4ridVbJ2UznCOlU7H
cUxYdQN1HDuwyT3mz8FgUy3OQ4pnWNe9NzyMX7Wt/eSyMn1C5k61gyJUOAqKwBqFbwXGzsahxQsx
aMjwzS3ttSu9DyHdasbhjvwhv5elBQbEkWWYOgIXFX/qcI7HKiH8NqWlwEFtKQSA/JjCJCNoJ7nf
oUwoBMTjuLpRWjVgbrQ/iI07zHrwQeLtsKlsFNxR/GGUwtw3ieatjbjiy6uevR7Ude6BcD33QYtc
1x9RWG4CUEnhsArGGYG49Ux0J/4Vl168dNG/1qZfd6zcZdJoe7J02S8zzzxpKd+1S5p2LeaFeelZ
E7V0r4/5MwvwS0cU1sEJXqAziStCmbEKxvCmrZzMLwICTnTNuo8jBhd7LvDeKQ13Mk6yk8h3eQTR
XypyL6ou8c5alV+9sYu2JLjh3iFjImze8IwpTGP9rux741bI+MtuRbfH4khYriTTxAkC7CQThE7E
i0ta0GcoufY6o/MYGiT1q3omEdQqV3ZeeGslMgx+51my/dSgTJu8bJ4dBdSldPMZTxCvfPOJC5Yo
jhidiLYnNgANYeDma6eZ9lUUacfBs48zs8o6oxe8rNDVa+SQvZiHNId8mEgo3sTowLoeIQC8Ur+H
MaABkVNWhfaP4XZ7VAnE0admceLt5PXQnG3QogvIOmAU+IrEMf709tz6Dlu7z75xmcJ+RnCJtSPD
i5bMSN5Mezy0HiCK1uSP8NAv3L6plVFc3RDC8rUxzG/85QHO5WmNvdaaz02rd36DMXI9gfWI1I2x
Q4Z0a3OyDp1NGy9SprXBhqzr6hSWr2apP/WI4rp6scsibDYDRvA01naEIt+mffQ1EIJLeq3ebNJ+
Ok+DxysAqK5L8YSSfAM8XSPqirpV4/a3tdm8tC2F9cVEEIEO870jM5xid0RKuanvLEXdoWAZEGri
Yr7hGkGrSUbcsEdwzbglaFbs5j5/17qsPLOQPkkprv1YsSIAQlNciAiGoh/FCS9CJE5um3LLScX9
ICsUNWpvRSn0io7/A3bIOyGf3DTgxjshbCpP3vUwOIoKeH4JLLXKmQxaLX5sqnFLFojYVKoMEQ6B
DGXZvAa6fxi87NkMOooxibjb1SnSlbxDHao7TwMQB5Iu1HBjP7zHtRnuldE8FVl2ljbKVwEnOqvx
3XbuEmlS89PBx8zEMco8p0ZHE/iserCjbMHHssbYGL2V0fBL8XykN0gDxn2jQeO3Ooh3gWZB5Gpb
N7k61ghsONRRaQttkxo2vpti/HYMeYtCPJw89OkxJDZvxHNlELdkJ26y5jCXyLdhdNsDNkbaDkiJ
PbF/3AeefcfxQDKarT00er8X+XYKW3UTy7rEaN3FNAQoTIb6NtXyRRPMqly7eOXbOuW2aWsbjar3
dVo8a2H8QljDuIucjiYSZ7KfC3MU4DSsBgSegPtryb2SQuyDRmyLyJ6IicMJBpDl1waL9rUx9eKk
hd0pL7QfOCyBiItfo3Sst9eox9Mj8x5+z6Ux3R3seRNiITKN9IA+u76B0L2DbFyJpnrtm8w9Ov2S
Y83E0pmLhls9eQ43MCztZH0Uf8Aqvvh/x3cVN9IccQg7YwBIj08E8tY5VFN4WwBt16UJ6ZGRcJAV
GgIc2AhT9qQgdtRXQ/XyHalvIRMxPASk1K+CGkEIUV+oycdI3kOQWcJ6Gk0PuiCZxSHuanfnViAd
MoTFrTClgP2Bw2a6I26LDOGqTuPJgOnK6eiQMYU8VPEIUaXotCqyKxmJn9LiOi+jLwWhv7fH/Alp
pFolc01xSNw+ToYZbbp9M7nuyRlGgnU14iDsAJGMnX87UX1uJnnFmmhso2lqmAfPDSbXiz1hNNbb
mPIRCi41cpNW7VxVECWrWglUcDP95UhtRIiepSJW2BraFccWo5VlHkWBA2LUgS8+c1jtsJgeYFsg
FmL5McdAQs0MCmxbRuTX+nSfxtk5sx8jiXSGDnNNWtTGQJk3cQBTQcIqxhH3XSv7Ww7IB7IRlpsM
W76k2WKwul2ssIxrqjsrJ8sOvSipYyqNF8yLoonhh+zWwOIDxapp6bEX4y1SBWvlBZDAqiEt35JE
p4CnFDwr4Oqeej+kBrUr2whIKDXoqmXUB9/MwOqqgf2TOA8XZgFRJuNIqpMoNYSbRBT1duL+ywEN
vdRW8b6UNvoQ+NZQ9ObeM6M/pv08yOTZ7B6QYQOljeVdZKcE+AlI/dIQr0ETnc0QXXs4gQAJxag+
95vQ+yCdkDoXLx5PiccgHaL1iaf6NfLms9Zb5GVPc0T+GgK+vPRFgDiJNvdtpAoaAkbKtEbnrTPN
17ocXvUZG5IUGTromB6YKUR9VTNhcoBv0xpgyq6w4epLTJbpm9bEDCkQmhDbLdC24McstJfFLCsV
d2E9m4jG9rItAYLdzjHVPWCTYKvOCDHP0udsxibJ9RDYFOLb6hPyXlKLKoOquMgMTbHZCsxShNhT
cV+svPuhJHkkc9dzYAY0PeC2Gj6KEFFME8pDnk32UcoB2Eq59W1KlhG8b28/zgR+YrppxbGPvGiD
HuQ7MlqJfMGlsMeLEcrbqjiZQY5dMIQoHhnxthz4x7QG710HYAocu504NkZYbYsegR6yIVqfwjC4
7xvPPQ2ljlzMS9v3TGt3nhtpz7kYd1UnLFQu4/DQQpPQKVMcKtMdHjCuxneuFV8MbrdlEDNklwMt
M4HefldkMsLO1q/hkoGWkzqza83M9g0LeO33AxCIvies5KhLGww8QflMEYX5ZMd4ghy707gUJNZT
WZX/edhHxnAiug+wHfsrprNEv2jSHl5qlwNFui+VUuGlkIrNL4WjD3V9PiADru7dyINSHhwNizEP
AduqewKSKgwoMaE/y+eq5QNSBXPNkWGx7PLw90OH+s9HtQRo/v+fI8pywq5mTLB9/31ek9ctBgD9
zuCE2w7k8z60aaKjcRk+DBANzFtiOqimnm5trRMPlowd34yj98YYjBWquRHZnD7e/v6fp4pX3ir9
8I/P95U80rCAYFY425kYvWdSF+zNBO+xDYgxfm56w/YL1JN7Y/nXNh7ddSV08MbQqX3cHmzGjhXd
lIhgTv3icFseqdKBuwq0JxMMkLs5myRed+e+yuq3yo6D1xEZOmGylntksgyfi7HDP68FxGMY7TZs
VLr/fZpKN2Pc1K8zFPHeC2uJYTD2tvysgD27Ts9BZRPMxBg34eE4eEbtXELgy41GrMdDb+uMXfQS
vC21CA0owTNh0I/CwSyuLW+KCDx6CJYPcZfbG2tmgO9xdgyj0z6IIgofKMP6fSD1onuoEHvhf0lz
7JKLqqh07NMYBNlpDBG+9Gml31lalPhF1N4LI7b3tWPUT2FtP7cEy920y6M4xZtWB65x/v1HgogJ
PGgAz7gH2fsuD2NygBSEutLdU9aoYVfobnpbD1q9cQZbXpsMNXLcwgQSF8TmGMMmprF553hSXQvs
a2y3jsTDX0lWfhdVSj1/NThtajX/KOmcqg6nn8XmSfpu/QbS3yFotWr8PThpJ0LnuAMycMx15d13
CaAyBsYBoDJ1EI8VaM0t2e25EuYnS9aoHAynPgSaSs9zyq6o1ayPwTg691hNnHvCEXxbcBccCk75
unGG5zImMybunVfi0J2t45r0tS8PCwMlN9fKY46BBw2U2V77FBqCVoPk+PsQ3au366fhq4yalzBL
CZ+2LKiRUmN3yJTxmEVZxdaBwLMNYBdSjhej0LmC5LcmuP2jjtSUX7j9wTcbnObQnnaTY12JzQ1O
cdP3fthhs+Zy1dw4y4dcRs3N7I5kvTu4XH7/QY7cG9HM8C8kUZzsCK52HNRuENXkp8RsbILQUudh
sOiHUZuOGJVzbsyMLUNxb2YuNswqr20ie/jfeIxumwpXLjUKN0lZV/dRNHyXglRSYspdRktLOxEh
uSxgbkmYr/nUWws5XNdowJm+LmBc4lA2yV1Gqt6G3b46lWU13XiU7vgevkxmWq+AjoqDTV3axSbs
Y4wL3CcR25GEsspi7t+5oUfXMh9y3jqv+mBTfjdjo7szLY8rYTZxV6xJkHDz1Lpzvfu8KdPr7wdl
JeIQuJCybYL804ur4+8HGITqSFlQdXQhA4A9tizecukeim7ayaJ8DQfIJdAslhvYsXNCg4+ThsFh
IjLw3PIHEYxLKyJRnxfTrQLENPk2Jq9rwiVXsNwBD/gaBsunAP4dGox9ItoMWI5vVUZBRW3BVMru
UyLyfTYySoWYpqAdGGt0wp13hhdaT2Io6JATwkD5arMeqG7eaWVGxlWizLOtqj/pb6eH17rPrkJW
X+JIvMs5tjNJyBzJIEgE4onxnlCly6x50R5oyjyNtq4DsTTBQZIndwpsa+FZcCX17bwzQq6DhYM8
mTey/DBSG116FXzzxz8U8f+xd2bLdRtptn4Vh64b7kRi7mjXxZ5nDpsURd4gOAnznBif/nxgubpt
d0WdPvcnwrFDMkWJ3AQS/7DWt8Bj12zHDX8Kb75eoNI9c8fTZba2doecxVp0fmZ/9E/lOAw4KRFn
VgBj7sYCNwKF/pJJs7M3PUud8fTRHdWDfRXQBhfGkOgA6VR1LOcXPv2oBvnkVmXwWHqut7G0EUFc
2GsP2D4vDrXpopsPZS8kHs8Q6ffaK81DWOvHeszfm06LLzipI1IAwTNRLFC2BNNw0UTZ33FAyl1S
KQOra9A/Z2l1N0AvX7FgAwoWac3RZSA6YbE/Y0QXGxjL/WHqZHBRXnwVuR48NE26Zeve3kAdyhdU
C9b3MSr2tJj+UYYwKeSEiYv9Mk287aAdyFjSwqbWDllh1yfOgmID/ES7pwrCJR8hv2i65Dkey/aa
RWxv0jhOj2Ye9cTQ2HBgtVp7yDXd2uHPgywmTO2hRKGSNsFVH3ifgx6bscOVqmXBPP2CzG81h9qz
YehMwjrCMKWFz7ipFMrbC4hEk3wDnaTDa12YwyWMFXrP+UX0xnjBYn/NZT7svfIlo/3O0GylWQk2
FOrvrultDyYZtxdaFjSqXLr3vJ8MDLoWLxHRSgaWkAWKQ/dSmyK7Q9P20ReRtsSxGeALzmjBAueQ
5AkWu/mlQDTkChHfjX0GCoEhaqPpXGZjEN0wTy+OhYHFZf5fXy8YrOHsZ4mOVLu3T18v6cTZF+n2
tP76bRjU3iZDL45yMhGHwC8fvwKkGIbnt18vRohEoy+8YVdDmj5awprWV5+b/Gaqme8xAYi3Bbrz
rY1TajnG6T6oQwpyLDVEu9jqbICXgXcSD3hJMCCZpOSsXcKcUIqQJPD1K6Y6VLwBXujeDc5DxQ1s
e4a3AWtMS2njLFobaeKudcOe7h3WkaNGsyinTNxnVdnu2wGY3dcHxwSVhD10mHLZ6BylnBjJf/1y
mk+joo0VlHoT1LYp7EvvmMm+GSpjZ9c2pi9Efg34Uw/mcNitEjcu1zqcgNt0SlEwBkDGLKPsGWPn
LrCHE9Ujt27i60cg+/6T3iG8gfzw6HSJz8hdEhMW1PU1hgKwAC/R7yO/TI4jqvpFWjkZiVusyXl4
DD8GZZUrZLyAEI0fHOSwIdunIZYaFN5ULROzugRjvot73zgXXYJbvSJTBRyEeW6m4veXpBEZhZUc
aQ6m/KypDJgA1qV97tMOaDQSEQqZXY30aDXi0TpSDNEXtxT4U9c8ep4bf2rTuG4Z/iNTZ5Nr0gCi
mi1OQxI5d4NZxZvIiLCNd/YNNI4SrCqAZAOw+G1fwX+RpWmCQxl7fet0mPW6eWhBzcpIsi42PI7g
u3EejUjRoBeIkabcMNmP58nexFLJ21V6B2Sy2rZHUXYJErmjTHrrg6yCRVoxxfy3qFZjYJFDBMuQ
OXsfUtyimLHoAIMj1/FHZujoi6Z4x/b4lbuKtNIglata+cxOMG7yNN06o13v4xGjfN+QJwb+j0Yf
W1lrtOdJNHvDzepN741kAnfoU6kldRSTF8a7bDRym2VGu3V17sxiak71QHdqII9nObZqao5cM7CI
nfPiFfYB0J7GkDHh4go17PGxkVN8on99z1nCb8zUPAxjUexdMTqnUeIRyaE/b2fOb2MTYEWZeh10
bVj2WCyXqqCqawp+wTLJCHL7oFvlOxfmS1aMT4k2gZXPmvhUtCs7eUvK2r+arukdC4awtL31xu3n
WbEhxWFgONnG5UOM9zGNPKbuJqq1ifybyNvnlnIXYeiegiyL1+xvUDPn3nvYUuClo/Xe5i1QB+ID
urgyj4XsLqHhPjZRyRF2bPrzZDgaWbRuuu4AehoYCpUf42sRiti7sLpqSXhIBZIWkElswMlgapNu
lzjA+NF8bvTKN7Zku3wk/S4cjfsqDVESIwJeqsAGH9Iw0ZqmRFvHjhOelSPdzTCgh4p142lyMgSI
rQJdbAP6CCXVb+3eydzcqgDCkMpcthAq/shV/xp5J3yigJETdlt5Va8ry97WEk0pNthbLFtO6Pyo
bd1B2eZxwpiIwhhln1wrYGDl0AAVJg1/EkAQyvRkaZblxUT3vcXB+sF26D6xkfpooOyKmqRSxU8O
5NAb4Jld35cPdtDsKYeAQCTM3YOjZrePruUyE20IPc3Ua2S5a95vG7JchKMBWyVjKrRFkzD3FYlf
WBdv+nMSwIFDUlYvGWF2t9WygUt741ZFsabpU8aIhdlmZDzYLpePGY77OB+Gfc7Xf+qL6VQ1gocw
RWuoMTYpTGwu6EUGA7mDw5Jx4cXtEWD2hto7v3ULCqMYHaBygEWXjGcsPRsfTCctz9LM30KtOqm+
b48IIBizaclD1Kf9MrfRdTWRUyyqAJBK703a1mi1kxeLcuMNWb+OknQ6xybSbsZc5ToGl2EW8qx5
8gBSooCmE9wYKWyOQECAcfJ1EYJ1yjTvsyKWcwF8G5NMbJGNJHUyt4CqOq6+RWRm3g5h+tYhWp86
G+Iu+j9UFpt8LIK97IIfnrjHld5nFBeBqq+cMhcnRwuoJFOD5CbSmxHcvfZcFOod3yRq68gklA2O
f2XMnwO4yG6cR9QZxVK24mwOsQ1RoD0Q+oprYT2JZNsN489uiM99nb24iF/3bq2e0Q+FbCmi9+EH
HTfLD9lN28BgK+XbvEcJGjsm2azZdPZOmXhzIoiJlZVgOK+1pwHtzCJoQAxm4Ys0xwfME4x2dTjQ
8OFi963UTBAiJiOrQjHedQZ5bbXr6CfOwvNqntclyvs4RC08Nc0iLYctmqVcl7uekqknTWttqfHW
jGS0IQMDF2wcPOpZ7bBt4F3qO0J6K9ZPuphuHQHa3FQzdCfniQbZKRSV2jASfKZ8C7jnOdvnxYyj
sA14LPM3pOnF2FOwynQdHKUGg3vnk7+b4SLWxG3n65fMCl/imTvdEASwYte1YudJKTJ+lM04cdxO
dzmpbXnHY1vzzWg9ePepUwTrzC/QU5cC4LlILzLCOWVTlX21wYw+nNeMlDYvPZlJ8zwhDiY9bXih
yDi0uGPI3VhLqJBR+Zm3TYKbHagdD/RjN0PfsqB/8fVM39kdAI0IdZlNftoFXQ2pv8Wb6MYP5Mnv
8ahzzrrpa7gZ4xJgict9VIzucag799iH7UccYddjbB2tLGURoBGZi9DMf3qCjClOjXcEd9+VTHWM
0lTHbD0dqJx6nix4pKGjSdpmqep6ndZYcCp2SsKDGZ4JOthKeyJa8qcUOLIKdRv39I1qTtzQ8/Il
KIo7ivgn2eMINmIQEY1/CkR5kvP0Ucf7X1XWZ4h3GXJ8e/b9y2DGaJDL3dTTxxGNuxpD0azZhCG+
Z6FrVazfx+S9z6xX6TKJ0BqxJDwMB1+MOr3Sqh8q0m4ZG50dt6ZPcw+hE5OOcBe3HmLvWt5Tj1i7
eqg2sNwOCOdCSkH10HjxyWXIQx2vh8E5rKyH0Q8OKoTgG3tYR0hDOGR1hiRUATaGw873w76lie4i
x+U6AVftbDKeZFz/MV6vsekX4ZghBesu9ERQNlKiM52fWsjxUXm5t3K3nFD7yEGxHOGARb5v2ZiA
0ZLlMy/hTKrAvY7WsXWRyjsWj6Jw0MZ1JIPXoO67Xdk/JLBRIPSbcI86nIvMSnLDPMZk31QxCKsE
UTIqzkezY1lbOMUsfsayCphyx7by4nKbsQLFkyjuPRS6RMz0ByfzXtAvVUvbB1nssr5mY4d/qi9O
BqAzEMHQxmXxkSqZkALsn3IzYKw+tNyJoZHuzLi6MxvvOW2raxXjoM4UO5cck2SXo7cFFL2YRLlr
pvS1jQzOvShDUxfYN0G9bPz5UVtHrPsc2GeO1yInJjgvcFn+0XESID9trVrncgaxIcCf1a35E9u2
vtZ4KBFhu+70dB242OoNBTKdSMFljspnjwy7DOwOvblOpUUeWD2FCESc9IMI42XoyLX0YdHVam8Z
SFrZ8W7rMHvGtYuIo672afTSlv5rWvbGegy610Ib42UuNSR2qZUTGkBwR1vtcXGAvKq8j6Yg/5la
slXjw2inL6WVtKu6RKcYx/5R179rCboVy6XmEwJkk+IuHYFV84wxh4Q4wx7lwiTqT3MU/qqRRCZG
ZocHOz4xBDiKAGquxtY3Iw+Rw1QrsIIRRlQY2V4awCrR8wkeXftgIg+5ZxbCY1WA+63Z8BG6U6xL
3f1ESFkCYJBAqAvKFCXJhHHldwIeQVIGk4Wmsls7eWacUPklNmFFTlivZcXiKXnrDLPfJGybscWh
uRhKsdeM+KlBK+5Dz9LQDsx67UbD4tFoxe1UGiaZAQ9Fj19M6v0VkwWsbhCDYYRhIKq0qxwlK4Sx
+CG8q1doJSIgd2kMLT4c2JUbi383s6drNFWAIJULyjNI16ArWjgjFrvAgZGnrtMpCpOEHYbmYfre
lfCtQ6KZF2Q+BBe/qgDKNQnehUc3086l3egs5OCccjkEQfo1fKznYguyf1heUi5f7UclnUVR5B6k
7+OU6+AgPQu6TuO91hXHY2jjp/VK+VzjF1kVIYF+WvweIaA5aK4WMCIb2b7X+dtIidDDFOA9ffNC
2mkreaNC6G5Q9PJ47tfAAhBZM7/WFLPBYo+oOCPEVrXbbkzOWWMXGyQUzUJK415oYUNoCLzRqTc+
0rNdkbJhEeOzzE1kqn0TXXhYLOyEH7KiaATI063dMI12BpPdJZi17EdBhFJVdjd66945XfcpOM/Y
ac71ncL8jFzJVO13e0CV5MfOVlh0YyXIm8gFfJqFbORUg98cysKtU8Y1VaKrsc0ZdzXjq5WBA2MV
tN2qIcz7tjG8WzZWcLuZLfLYEB/IQTaU2OQLqGmlfHdYBWGIhTti8uvG7Z0s9OHkmqAfnMB9w28x
q36TfYHdD59XtjOmqFjVif7Uu8MdliOEPAPDpSmFDuE4p2Eu3FVpqi3uOGRTMls2MbkH5LIABEgG
sYVyirfeBJBFXvHKcr1Pm56NI646TJN5JMLuSNlyagLt3Y/VEVvk2iITzC+6DzQN5d60oxcEPOJA
4AUXSRIuMfCGe9JzGWt31W4S2MPdPt1abMiQClNoIi47E/z0hIAHSTEZXuVULmJ6GUIKmEIrWFG1
F3DLTvyUiQpGAQE1I7c2g3UNkuy7jfchFdcSwcO2irNnLaJbqkx3B9j/oICE7wZSbJr8KcgQjut+
TbCCAX6xDQ0c5jVIOXMst9CYG+IwsCzX5BNk6j0nT4xGAEGR08lHpmn1kqxNkjTAl7Y5RoAE+mxa
j8QUWPDoG+fS6xUBI+MDDq+rbvQoNKnYGBGnAVmD3/EGOqE6OKkMD5qmv6SJs0+bmWkoHSQ9bkcG
JRuBZaSm7yPjzqyf7ivJ5DCZkB9bQLLymdjZqznF1M0XrT2hdJezwiHV4zU55o96xWpYF+pjAhfL
Yn8vInUz1pO9Ek6wA1s5HnGiP3McbhrQtYk2TpxXrAzc2D17ZotFbMQ7XSTFxvZGFhENqEpZdBtj
Mh6KxHq2FRdSFw30nb7nrSrXOwQ6avfBBy46MGhYGqNYQgDVt3JksxKS6ZNDJEgJFSHsToOiVnPj
as0lDyA02g44vmlq6Nv04N2rmAeEvs/PFRaXLalgagAAcdnTKNcsYYCx0HyLnw4Z1AjI/H3Z2T+N
RENjjEDATXEMFEz3yFy5wEF86v2a6BJCs0RkJrytIy4QmyVo36Hc6Ln7kznPJZJqjZT/mJP+s7QN
l41x1GALAVww+cZtRVwff2tIkzgJBeq95Usgn0plmNQF0MqQoAKIIu6p99VxppU3fiHgD3o+ECud
mfO7oxfhGQkzN/r3gbRI8kzfVOl5MKcQSw6++WqWPPCZSCOemS1P/JD1+JLVln9o0TF0SVsf5QgY
VSrsYxHQbNx17QqAmb2yGmudeCkyehELNuhM9bG1DQXnQS/Ycjutj+gVQuTYXyktJdQcFgz+Wtpv
Fhm0GyJRg2U9kK2FbqXYIbJc4IfrV3HlIsCwikeb1ea+ETOWl/t6DxBjnapFmITltqY5xe5FT+fx
E18HchUV+VOoq3ZXu/BtwjAFIm2yIhyffEuDZYlchbXoyoA52mXenecn2SkBN5rp9u1QMxpqaPOs
vk3uEsy1rPn2bPbvO6JzyoYcPMO/HbVihg/Vb2EwBQebxGdZOu2p6VKyf7BMd8R0bQy+RVKlCmOh
W2TW5uKFPQ2YNkmYZtshJNTLuUaQRrMKy5LOzIlYO0/7sfRZM3T1fUbaRApnknELilw9RNJJbVuR
sCe59kUIs6P1SOhleYEFy940uZ/ucFxeQ8O7J0DYWAqNf13m3kGLIrINoIMunWf2CAR35OgTpdoH
LqMnLmcmS82EQ1EBHkJv0PBE0KAoRP3C1ByDe0TkmzJ3HHqAsVpWlnkuA0jj2DpdnF7tk+5BequT
fRcP4KHLeQhRsCZq7fim1jqi5w15+vqH+4yCtrZN+lMEICx6yj19C3ciLlwX0UMJTA5IAocvLPH7
sYy1TS4oWgzDfJUVsZQtVREHgk+04T604mfGwregMMAwSkUEvIjqReRICAET1FMkXvzxmDHat1/+
/W//+T78R/BZ3M7hYEX+S95mt0WUq+a3b9L69kv59/+9//jtm6u7hhCupI0WJt4l6dh8/P0V6lTA
n9b/DcVEnzjoKZZJWFVHDyDHJQZI6lmM/lnxDucQoKIPjGsddtbJ1xi8yUlnqGsQq2bUDDM9gL9R
jwayr2FHI9019qTh3Tvjbmjj+qZLXOdW2SbfZJ3jsTdmmUTn3/xfvg/nz9+HyZevG45uWoYuLJj8
7l++D3fs4zLLQb0Db9mIsmt22Lq7hQyz7hZ2bQyM1ixWki38XRUnTxAkkBlnzdmTjnapXN/bDUb5
ViWDdgndjVUXwSm1o2vsuuOBOIMcTISo1hjfsJ5gAHX1Xrs6du5f9DGHgRgqZ/WvvyXL+5/fkvQ8
QxqS3ssxbPPP31LP8wAriBetAZvFvLFs2jM6DHY40THwU/EkAnPbU74SBxQaK9ifEx1XcwdDMv2M
+mqrdw5HQ5Zc6AqMQTdv/vuF1F/GAlH8WDnp1U6Vd/p6mcBQnBjXN7j00sHsbkAeMgRGaf8wt07L
qigtyPzAmrqOBKI+w2M2NEOzK8pmWTeZuq3FGCxMKvj5bkofkanSZjnOdGCVl34vHa4fBhBso6Nh
r2RbMmqOo0urUzulIVlTX791cg79yUoRgqTZjZUZ7j4LzIev36VWG+y/3ul//9Nd0HzdFe8F330U
hOovv/3bQ5Hx33/On/Nff+bPn/G3c/ReF03xU/3LP7X9LC6v2Wfz1z/0p7+Zf/33r271ql7/9Bvo
dDw879rPerz/bNiG/ONunv/k//aDv3x+/S0PY/n527d3wOlq/tsCHhjffv/QfPc78+UljD9clvO/
8fsfmL+J374BhC5q7fTZqM9/+pmfr43inJDOr4bJIUIKgOu6tiO//UL7+fUR81fBGEUa/ENSSpvz
JSeFL/ztm+b+akjdI5tXSkeAGnT1b780YOHnj3m/mp4QLMWYHZuGZCT97R/vw++n2t9/gP/8lNPl
fK/84ZgDdmA7pjQtm7/LdXFf/vleGhwiuiEeEQuvsv7g5a21jW0Y8k6k3bMdYFI0dk+OSwCFQsxI
9TCTYAfcAaQITGZ1O8Wv2KPhjMTRDXxPmJR9+TkFDd1/ZROZa4QNo4IDA93T0AIqTOZoUteb0zbl
rU8cVun0wTFX4RXIzLDMkMssk06NIE3vp660b0Y/fuvDHwDW8AeU5UZYkIZaNm9siLt+0XqBBH2c
H+wWrhP2grLAbhj5lGKdB07dR6ep18TNd1gkybMGphLsR71wlyn1KttSUg2CmghXAo7Ir2Xp0A2Y
sTX9qmCxkd6Q3mutzfEdAqC1zCpdaTm7QDbvm37OOFBoNHba6N4KHz0J/bHP9jP63kbTT7103S1U
5+NgeuViCIBqlUlNd8k7wzgNaabonso0edV4J/cdmFyV3tLXh5vWZIlqm6MijUd/dUe663yrkvcS
H58upH9njeZN4OMbEmBjNrxdy2H2puodFNFGpHs3DalJcZtzNiVH07B3DdiJ1TBBAKs8Bm8hc9tt
kehiX7rOMWkRFEOcqc6AYR61uqg2g47wU1hPVeNna+XOVabDIdQ9/+Gm+SePWeefXYDcbDZZ3rpp
WLop/nwBFroPKNNlEq35JCW1yVTt4INVcHMAARWYGQ/jVKwRKqilbzDIs9zqu6Y6qDiR9ziFY7+T
xDUkoOAXghnLujGVtSLFKrgnGf1dV/1D3vZwQYIa1Abj5bAjHBGSMGjs/GfEFALAu4uWQvcYLmIP
UQEk5amowyftpsEmM8WdjsxKjXuZgZ5XrrYCbefpmriCBdqNQAW53MWd0OzHtBdyqw1FyUyDHHJv
AvYcx7BbEIaumbsaPwBByJVnTCvHDmmmJPB9B9/KMrMrbxtNqIeYYUIkGvxsy7U5oW8IFDy9sl85
2ovFhdpIFmxV7OHibtNs60qq2Ansn6cpaP4qPmtCIn20+Z5t33hqWaAfKx6KcM3KcF2DLI5RA2ae
hZgltXcssbSlGxRixyphoY+6dmsItWw11JBsA+KVTYk/TpTZrg6lFHdLi5cGg5lminRjj4iZBX6g
AYLyTth2foNF5IS0yoRVIDscNIO5MjU9OTJ9/V5H4n5i63M3ee1W5xgh+Skvjwlmks1oAWQESdkt
J1MXD0FKJEHOIpnVXAbMkG5qXxQ/J562O0aP/Y3WpQyM7Wbj6NV4a6RdvW9NaxM2w+dQhx7uz+qY
EnRyDHIDXI0eNJsYEhmMRV6qQv8s5JRsmr47ly0RQ043ivt2rmtq7IAERoRLL8dXs5iHSvjdWat5
g8Tyz3oDZab14s/a17odji6DMYGyBCJQLg8T1iOM68AEzKzYD9g9lqIkHKhLZw9ZC1yoxP9EavkC
xGr6Q2JmYkUWrdhva3f1XFSgN6gJYJsRMlyxeSFZ32bZCYu1XGnjSC49GZnrrsIzkTI557MPgc21
ZyMRjz1AsPj25XLSiIQNxvjBKOGmAvhygWhc/bjNLn1iWoCUR2hdzVDcCRAjKyWcGzuoXaa4styU
qKfWhofRLRhs5Mbg0jbxgLAfpdvObFx/k+vuSdM646afyM9B7kH6tP84KgCHOF7mlNbMhFFBEIk7
cRQBbSezWcumfYJMk2Spaj8l9nAKTCYuAfNVADZVfqXHg3JPEMzJp8haJARjkBVhyoPuZNn3qI82
lUX+gWraco/qIkDagoRId90Xx5jxts0sHmv6am0PNBRNUpkzwx7Pu9NtJYKRk1eSYpK21ilA48Fc
mhsfkzKMYd/eKL74naUjLBvRQ596yzzUFSOeZJLqpHOnLoXtEBk7xf6mrR3yLlqIqbXvmvdcU8ZM
gCsXfRMIpplMZV3fuoLqfFF4rBZaRPRtlttEbg0+YXt2tovLSj+m84sXTpuilyAtRqieSe3eVI6Z
MeIxHnMmuSfL1yfkhfUanUdxjOw8PgoIQDZjcKup7/BAbQwnr/e83e9VgsAmLgkv7RJWROGc7pFq
AbGubQODpw2JbIr9Yh8ZEJs6PJ7s4lAgoeTYdZal+GatbFE2JHYwm6KWh2SSx+OWTLOfrRwvJsOv
Fd6YTV1g66pLhR9gUlgO9GpNi8QTLXHCfed33pptu04rTOJMrJcHoNgDQU/8aCLPdde8w9zGXvsK
f/ycTOW0HnreBVewk5XWvZNjha/MJ8uN07MfoifEof/WRMhrwiY/AWlqqQ+M1xGn0sW4d9scebFW
bYhY4UZuGiY2DEh1C4dlHj+U8RMLTKSunrLunEnD4DQq4KATcILESa4cN+PRjZyNXQAJcZrspcyN
Zh+JCmFsb6B+m1dge1VPDW5+85ZF3bSadPJbutluF4bjY4oyIWzM8Sy6ECqJRh3SuvWDFyG1QmUG
n28qUeaz5lk2dQywy3hBanhDLz0wFet/YN2rEmtr65MA8gNMW8p8P0hmEWzgmVYlTGK/ov+mkEfE
JAeujJSxQ5fPiQ5WszVC/GmBFpxxb+YtN6Br4VnSsbodw44pnqi7bceacdVZOO+of6+JDDwwrI7Y
hGR2cGL7h1g8qwxgp2YlMNCjLDtWCc8CwH+Mu4E6h8pw17ZHJgqSGcRKLZqXGiUa5gf9o5VzMIZg
lIB0st2QImQTah5Cn6nJXaoNXB2y+YGg/5QUA/wsp1x2M0WGC7NjBUcbFyRnrXfu+6gXRwRTGXrw
kEFV7N+0KV4GLmxWuoyPdbWh294i3cTVx894pdHjLwgxIB0yUvk2yFsbM1XH9Ym1qi3ARvKze6aA
CRc95SxfB6DyTj7xQJwOScZCUeIeWmgZXl9Dl5Ij7plUb/ugbOMhlDjQaic7dDXD5dysf9gu+Nc4
qTb5rHGll98ivwdjSQDTcjIifN9jfx5K8oo56PZOqT2OSTKtchsljquKGz8u0nOZ1+4Cora51iJ9
3eWkChk+yvt+Z2AnW9nQl2VFoqurVZhTUeHISE60fcFso3AgRMZle5ziSlvVOnVe4qtiKdLG3rHw
ZHIVAC5DYhMdWxNLpddmAw8LnIGBYUlqWWJ8/HZot2IAnYX+HcO1PvrboSIGpNK1Yol3WVt8Jf1A
RxAMLOQx6WegH7InvgAEy3k59PcGGl9Gw2y7jUvPabAwRh+RGnOTrTUfSXZX1Cs78u4L4gF2EnoM
s3rkBg3DM8e8QiFqQDpuc6pNtjfUPTrUyTC8qbLxXBIp4uPiEW2+FMZn7iV3KRFqSBqvYqzOVpMJ
APoAYZSFp8CsIYRp9o5saws1QN9uS+LthhofU9MqWG0ByTJ4oKxcEunTpd2GBxCpF2oOdLWPk9+e
h651bywPX62u35Ll96FN5tmOObMM20a307Y0hX667KUO0s/xzH2CGY4tF/FFgbzmPgvrxiYcjYfI
Ts4Shij1P/IcF03WqgVxsXBMGNDaM5QwvNOiV8Ms+nUXOh96L3cK65WeTIQMCmKfmuaH6os9GgDS
5QgwtZDyrAJWOuuwWjD0ZzMXkOto2ZJ03yx/UEk+HAK3Gw5y9A4MawzOAdzFZYL2iRkTuC8ic6sS
OCJSNuJsArBK5T1xSYesWWfGsmWdLamaw8mjaxrqEVU1wey4YXPcb9u8hF8FLHDl+mF+MnIYf038
6MiRpgdyIWqfAOJPdzH1assjxHPIth3LHFF/SjK43cTHNGJEE5zQJFWHQXlXms5HnUioZbnWyKqr
gcitOEjmR+p4KDRgaDNcbO3oausLiu44gMYZm2i3ChLyhl5CKUVFaDRDzHtibJGvVAHAkahoNDor
3oUCySbFKnmTWAizPs03GqqLTZVp75kVnLje0HVwijb2Pq/ld18ilMEY2NUEV8MDftUig62Tt5Z5
62KvJ2y1txzCi9C5SGwBdq+990O4T4vkJ9AaOApi+hRILXCnsozKCDGGUJPrcHfNadUnfMBltdBZ
Zrv8112UnLv0P3XxiBAZFBi649FB6eIvTRSK5jqtLTgpQRwzmds5BENFwyQWFgDHum5fkm4GrFUc
ZSikQ6pCZLGboUNyms9FAHHYo+4mhEmhwqmB6S1BONELD7RHQcnj5P/Plf43cyV+SH/4wf6PmdIl
Cj7r6PWP86Svz/h9lmT+aqP5JkVNGrgSuFT+MUuSvzLWNRkmWZQ0OjMlhjy/z5J041fXk0LQElj0
Z+Z85fw+SjJ/lQz1DQ9/GCRiw3X/nyZJlmHNE/H/vggdQzBB8hgieXjBdEuYfxnLjlZu1Dgp4BQY
J/Zo7aljF0xK9S5Cd74EQJ+TRh/WOzJOmtuj1bbqdqTIuHUfR5ESLy2cMUHhHcbDdkgw8FdNKbAt
hzVymsZHOV/EPOqtYCUmYtU2DVOFNYMAlgAx+yBsj+CmmQO86UyWrLRDEIxshsjlCXxKH6nw9PWi
oK+eEtCCOxVP+zaK9BPWFQ9mFD7BiRZvG2eq3iSlH8CNj6iirA5bjDeMbAHmFxReIa1NlD+M00uS
OM2jAWMYJP30MeQh6SpAWvtVB73kCPEsPAlNFWe909KDarWep3y205xCvxsrT9yVbneLMS84di6M
SQM1y1n2LLh8DSJwDbktyssAk8KMLTcUyt2adZGGh/hhaIBfqISM8aKmQ++S6BBIroo5vi9iUR4O
KEu14dZiU3eym+wk6GW9ekKhVfh/f4H7eyei3j/Yw40Nf+Nc+sI7Myfweezx26TeSDIWzrpMp73j
DJdU6c05/68XJpTRGXABq+7mXDj2I14AKzl3afEjsmKANZmdumRVxbZx0OIeaU4bseCyqMVFWnjM
Bfz6VXe0pQgLfQfREBHeqH3awJpQ6DX4TvNW21d93N1qdRSuOg9WVVBpW1b07dGzZ44/BgsjSp8t
yQgkoc3cuSDobwNkF8z/MkZ1QegUZ8bm7kYr4uLy9atxVMVFY7HJI8ZE/ed1x3mT6SlT3KNfPacj
oQgKpV7XY0aoW0ttJgchSyD717pphm3uGFeFe41I9555WdyuKUlOzAawfJtE1qkhFt8t2Q4rxe2y
8rFkXTvfOHtaxZbTMO+6uu8PyJXgB0vEnjkcbL2ldkUlsZum6P8wdR7NkSppFP1FROATtuWtqlRS
ydSGkGnhIbEJ/Po5vNUs5sW86Z5uqQRp7nfvuYQCB5qb8GYWeJEG2FWB2rZM3QmYYFqb6CBRpccV
dG5VnBzodX6brEulCkyb2bIYdP9I61K5GNXMAvd7m5A2IF9uCc3MNfiKE4LdcK/0xXddFhBNdMaC
VotvOuauqVNQjLDAX0uL8jKWCChkb8NNSqwOIHP20jME1i2n2IyDe2qdhIYYtY4Gdef+y/VTxJs0
tcggkexre75GFT4PQ5CtZzRmas3N04n+YnXGiW7oh90nl0B/hI3c44+qlnavw7/Fr9wG7UELu2il
57a9bSzMi8VvX07Xnndk4UTAMSbME1zNMaIjbAX0xC4S+y+wKETDtpDuK/qv3dxnAkPDhmQFWhp+
S7Fb2H0QvFjWdf5stTWh6uUEIuwJn9rCVtBmoPtdm8Tg2WLcDwbM2lOs/u41442vyVlTovjXerlB
4LQr2S3n3wOJA17mQpFiW7PWzt2TGcVm4/jsJllK1hZ/j3QtCVsw7nfkMF71yE+vJBrCy0D6Ns/8
JxQhpqqNuR+1/qObxJsIqoHLh/ZThD/jmFO6TCsNVVvWJUs1ey1DCnYuUcX3lURNeUR/f3sgCuDZ
F7iq9Pw9tsrqUHdEz02DSpg2HSEjye4A1Jhv1UKY0s2aEurpWbd4A9o+TJfpMNx7EQqg7YrbhpMt
NPJiMwA64xBb9IdKFwDhKCepumxbEO/eQwbhk4+Dl9oE8ytbvs3ew14UGAjOAEHAitvgsrknbQyn
hYwtPuk71HeBby3tJPgJR8otMpXuonm2JdJLNbgPdOrunrrck/IB8JKSmJsjdzwJMABjRHZVZcE/
w47vsZtfNO8eBxC63IieL92RCz2klM0Zq7s1xrcMwAAXQnsm/KmBbj7CH9s8AZ2Y6yfVeNA9XerG
MAqolSnHW5m19kEbIlqBTZ7osobyr7lBtTXDYaWroNzG1vSVW023cSK/WnVOuhGuGf0r6+Cr8nQq
Liha4eBsrFpMkouRd9xW1LB5VKsT1STrSbwKOH/Bm6YnylzqU3rX2jS5mr3PleW/9AbXLEz31jHX
ML6mZnOoAF8fpJPAG3INj2AmaP+EYMy6yGhi9dIggjma0h7TGNk2Djdh2A77ScZcgIV1AVryXVtN
e8HCaiw7TwQb2qAPuvE8RHyhpTBnPBahidSstgCi7Q0/R47WcfwaBi5EbAxCkaq4nIQgrwoLdGyS
1QBcdwl9OEvgnMh4TX4XtfOWYtQIwupRZyeDW0ikC5YQwq1hJ95qjKImNav8D9F72aotS/Z5lB7y
r5Cfjv2VpaeMtWyhcwegLavc+fiMCSlx9MdT05EObUOsO+aEWQcX8QiKt7lUWnBynaKd5dZkTT/p
tqiN5jn1442R+Xg2xeTiZgCr1ce+toq7kOxaVm0rq/5IIn2jvlQj3oocm1poiqUf6ADMM/8fA3Au
YNZvSxgJt2x2q+12b+fvWh3gjs4iMmMuTTdjvfSoGpxxPahAOvNwL1qbPWqK8iSbskBjnhNx2OAZ
uFjGHJqq4r/Udv+8vrx7EVyoUtCUrbyrSd+zO3LD0o0Y8sZQbPOxP/p+t5mcERoZq2oT2a9h2m1H
ABr4yRd2PU6QwcEWjRMOyza/A/sAi2E8NYa3Gvz2Q2s50LdT+jqahABdvBlL7jnbcPxhPaLUj8vK
kktTREBqCbwdYwd/ja7Ui6FwA2XWuKyN5EbjL+eKiLRKA5c3orM+9CQLdNcDymvh1A6rBHJRO7Qh
YVHAI1qMtqPYebHGEwlAzfp1aFBcDKP73jnYPOY/1azLb+nt6srcAHRlipF+GHbz6DNbMJLQqZBp
wIWC5RsWkUMN6UDk5PUMLDTaeBQYLKaYHcPy4OtTdUhzc4TrClXj3mjdESsDLL1Q53GiBQD8MAAR
uzau2MgOvMkZ7n16zH0/+tbCfUI2INadjZbG28iWu64w1oU5cF9lECKG6+jw0unaQtbDazvwMRJY
2MMYw6zEu7kcc+0015oMg0O7ZO1p65KINVg5KPV6zfY99QG+8B7TcFYVV/qyPkKU6m1OegPjseMu
GjvFh25R5ZQKa9M63nRzhxrj7aNVxfQL1hzoUEjGi7ICTMx0QVY+8t4A2zawPfNlcht9G3MPpjeJ
SZUstY7DtPkSsSdE+vClFZiLW9NlIlKl6bGODTDLg+WhhvAY91OBgsUvzssrT0/+rdHAuoWG67Of
lr+SHDGHOuTocaqJkDhfQWNelTmt/VIc9NK98G2tCBDvGw/y7+ipZfDjEt1duJp1T7Q3yKUHT8dG
qyb1YkWAXEl8lr73pobiavvYhXIHeTFIknsrprMvKGjSjfSTazqlLGUYvlhKkY8gwbjo5opMwyXC
3VQ4cWlCE7oNbFuHrxUW726bX8q4NbdutqaHtjk0bNwUYweHsS/CzTQUf2X5Y+qVebQbVawYyY+7
ZgYrxIoBaVpPZzOvYV+PPP4uqb84ih6RnwB/ibCOJyGx48m49BiJVkXLiadmouCBiYEErDa0hD+M
4Vj2s3WWMRQHHvciSKBDv+DkK+3ef2Ka1yIfz9A3YW492waQSDMPLm6eeMire7vST7WHP9E1gxVA
ymyXoJFKvSS/0LVA6bJqp6nxIwi4dVUTL4YaxE6k+p9jgl03vedGsMmmeKybuVs+ccoOLbBke3Hd
a842WsvJ2OERVJdpbL+4akEkpJHVDvsjNZpkC71NR0hrYSald24Rp+zCfpNZ+KeUeotxNSy7uWYy
YtmtUrUwYrASuYURqEOUMT3H2vXt7IsZKZyJ428/hsVjzYjAtKK8q805j0nkvTCN7qBsKAhA0Gm0
6cVO04RpRfvngBCbV4f55UMf8iJBCZ/z3WXirKipXkyev9KSwVlTwMi8naNu9I1phzok33hlA8c0
xse/0NrpJezwjDl1H79IJe744MUpkuNlzEANymAuOK7JqBfcQUBGL+Ff3lWrr6cAwHCOeUAb+gde
K3shNST+qGcAZPfYutPsVlUmk9E0o5iULmPaP7puqC5laj5rDSBkbfL6F10eHG4dq1QcwMSdTI+j
KtV0UfEspPtmqD1XauKeASOOyaM7Fs9SSRZzStAOfXOjRfXSGWnwrdD7pFHZT7ig6LeMB2rlCJNy
vQxWLpl/4sjijZPiLhnct0QjVSHIdxO08qfuwyQfRteFuRGRkW3qQDD3BgaxoH/AXAobKy6q9xtn
uGJB6IWHVoV/eT3XengldWas8WX5wt7l7DIQC8S94dn1Z1Fa06bJwEOpaRPyVNLzQY3DwODr/wi6
seFgfLaSBlls1Hd5n275yIiVFTRWxGML5q+8sDDxEE8lEfKi3mojAdlqQLDvGoMkUkQyM7/kaU3D
nFGTXcNLlQkqGPIzP/sJupoOiX5Aiu+CgNUHs/kAu3LhVlO88hipJXVyTxqWQkUltj0+Ro8JYeHh
HvHHjXJhCY0DYtcQTi+ia6H+tT2XBBJcyyn0f4kvP/yiaZfSI3dTh5y3Q9oTZUd0j/GA7p1BNTGI
qBlJGEV9GPkQ6iw4tkber4ZaXyZczzQ3fQH5rx1jyrCpX2gPreHs8xZmCeeit4ksaV9G0L69Y1IN
+amawnsJ8mCf+OHLFKrVSGiWgBj7WYgDm4Tmb+2idjMBdMGMmADUMD1x+mYZ5bQrx6JeiYEfaCxn
/zP9tAD3QGSG02s2A8R1RnfLuKO+vrJxBCcV5zvSYcf5XO1p2AYm5xt04gY0IspOX3+MZk5I2HKe
8BrRy2Uh35Pm/kCRKcBkCFKd8inISbnXjUW9u8McPSiwu3YkPMS8FfhR+VERF2WnM49ZiAsCDqIu
P7khPZhNQiIrLeTIpLtVTvk7TG5CKS9/J8bLk0qCfehq3hp6F5CqdzuR49pPNXKQxd7jCWdiw9gp
1g4yCLAIYDItpirdhpjE3VGh5Sj2GNsSbx3frEQ9AaLhYLZHOV9LsEMQZfRdmYKmTmcL3ujtjNJ/
mBJrUoSkz428c9Z+xIWRe+ClAb9X+gZbWhytfav6NiH0Ilpziy5Dc9uexpyAYtlZG4z10yrpW45K
6UvUcX/z9DNmknJfx4CBwdmnPWcnBkWr2rYeYyTVUqXlr8q8T1nQE8GiwPx2bNkc3XZ46jISmXTV
FCDNjL9K1o/GmkM6ZLYWjfUKYgl8OrzVIkoWPbovv7f4IIgSyUNZsxxFVaIxQiY03RJ3QCDUt5Pi
t8VEl48MTQh+leOxAnBC8UX2TWTLQf2Auo5Ylc1Nlz8uFqNN0mJhrY3uyCWOIwdP0L6bX0mvGt8Q
tKAfgheGDQZo12emTPIKT/cUkHknfcs+o4ltD6xqPRQcCUs5Qe+RHfZwC+Wp5rtPw2LpYnWppCnp
ZzJ6UOPA1kB8UtgL9GTZZo+Rsc5rJZ1jN1Z/sC5fmpkAwI2N1XXKtpPHmFe1eNH1yXorYo6U1Ygy
rkIv4mZFWZ8usOhG0tx4ifMPpki05464hyOfAxThH6Wo5boJiAekNbS30T5lTXwQsbq7rVuusFQw
UcJv0A6QfmI8Dytd79bROFQYxkxwJpBTVnXNrCz0/L3eU05iTZMkWNTBEQwvvZ8G65ro0sCpYYGs
s6KQkl/RTG1Vkq1B80vAe9Tq0o1Cbhu3MHeC2zjC2nB17cZeUeuuznoOb0DitjM0e1sCC9zU0twH
VrId2UaOZqn+Rts907ZWgw9zMPdze8Rx/0ePjU9XlP+Wq+CL0fohQZXm/Kg++a5YeALO1dMcU3N1
9gozMgZYsxW5yPzWm/lO8Jwu8Wx86EghYiC0yRbI0C17H0rnT2+JB4ZNses0jyGToO8gt6xd6Yjs
6ATDqh8jFtQyDVZ6xUAP0J1/lPKzMcO54y+jxF4KfVtVzEgtjxZuwcvaRxzmaaM+yM7850c1lSis
7MSwdPJWun6uzKl7quPBWWoh6iLFVDtClcS8LjSJsDr46RbLHTxtI9ojVmn7nNMvJSzAYYrOUpsx
NY+Gy7Vdq/d2w62XoU61qpqnyrV4A9Tor4ysuLIpPtfZl+q6YJORKkYtQ6HSk3+UYgLPHue4jUE9
a5+EnGzqkyjNl9juqD8XSITEzSFJYkxD213SdU6vV9+fx5RHs4rqDz0onxxzzoNQj7EIWUPXbMks
hZUJFMQilwOk1+2Isnip7vGVjuTs6lsYpP46tIKPONe/DBMT2MYyOwrwUodQTIN2FJ3iVJAMj9r5
WDeAc1Jrw1bfhY/3wHnJUvtGEbu/hC0NDkZV0VPL1hVpOtut9Uo0CdGzz0GPSIDNYVPu6ryZ55Wk
Nexw+m74JBuGUducQtrVhCUlYGBxtfNGLhn7gqo1iQraHN65B6/M0XCX7CO0ggmirsx4CY6WD1Z4
XNPUmI0tChOd4gRhGprPqPGrFW8OFCIfIggrvBnjP6MrB9sGqGSV5+TMW5MZYlU8qfCDvJlGFQOs
5Gjs717jfGg1JjjNKJdUfXQcPMnh0jtE0haa2ETdCx9MQYDZAZKUY2Ey0n5WHclDEqGxwmEnsUbg
lCvPSWd8qQFcoxFFazWS8E3sapMRva4FUhwEURe4CxU3+qOvqc6ZJM6rjKQcYaPvonXDldG6L7Ll
LkgjkVxPXn0DxdvtbNRf2ZGcN6zcWtkS8GvdmfuJBjsxWf5aV2zkkKAmsNrpttTBJldXyQ2E5B5H
egeHV17TggkYOfbU2qV0hYwTP5Rk4WE4B6plNEvbferIpuLh4PpsNuztljToSMT3HgW8LE7wheb2
hSi5722gK7kwT41pyGXVeQCmjIgLLxEsxSoEeudMS+K0bXMgFfSXdaC50uxStyS6B5LimBv9XRxb
ObGRyNsOFPXaEyW98i9O/8JhijfK8T7zsMo3Nan+Rdab4DAd0MNKwEItYYcTwbi3VkQBF2b1PnKI
fHO4dMFsi2GklzlrfxNQKUs99F5io9yrAMRwLvyM2E5ETDQILzZBFvLqFIV2wrvGcST4KuM/vywr
RMOc+7nMcWxYpHGoOQsAKiUxr6cAGgPLFU+p13F26VAWw4zHsGVX0QNaoHT/1cpKooKWe0UNZ4YE
cWxfwUURzKm4GqrkgLUZoJVqKEakrz7EBEBueMZhEEAOHQAZWgbEhRsP6i7LVS25SJJ9U4oTAeU6
lGglC6Ix/+i3/SBTQ87OgZCMI00YwcuU17/hmB/M0r35BH83jpU8mqSEGqcINBUQdKUVvDjtMPBI
yZfJJgXkBx+T0gK8KgOJYzQXcjzfPjHHVTkF06LHrmYOtGKKVCxNHd2Ej+egADMV3dUYcuLsunrg
Kn8rxv5bL9VVK8IntxnBYMY6voyEws3CeGgcqyatuKG+jtDAyMbPAVCf4Ftipd1SumSmK2uZaT0L
iklAIuNpm00klPOwRQU97DvSbatIjNkOGx//1tjRKqeMhmgc/ZVNKU8C51wsboNToal1lL6E0DBh
JtHQ0uV4wcN4hSuFs3COVamjSYieKA0dTeS/05HG03fJz3eTF8OdHpalipurSF6ZTDLDq2arOIsP
7wYrANXtm5IJ7VK+tjI8T0U2rgXAiIqkG8gKxpmjrNApZbONSRquDNMp1iJRxKbokdFAU9eW8waM
7S0Ik21btucSy7Df7v1SL7e9q5BQyvNYtjesvdwwZP2MtAIViOJn8oHXYjQ5H2gZcJmgDXc+3chz
xCze4Ktb4DxHZsw8g16xkftjZJ3pUizTwdh7OZ2XRq2cLf6/JwgDTwYF9k+u8UnnQ7YvvIh5gPev
7zMmG+CF66pRxwG2kJ13t3YaAezHMAIocMJ/l3izpxKnX8fxq1S4dAmRIQi5HlzGkuuHOVMqcQea
cQ+mNzU+QC99MdWG1EBR0MK17PxE2bvpEZgys9vUGPw2miqWgw8n2nHGcadV2jp0qgnXulzKsELz
5/8+JLlORztjl9gEqZEP10r3yPGCnm5BIa5xL2EI6yq1jN04XDWKnvseDA6YyfJWNcN1wEe9roij
0nLkyYUdCFqwRAV8yWM7io1iZRqRt5zTrZ0TIMsoizoHOb7T4cvmpPXfOTZaAE0rQGNia7nNh6D+
uEe2RcALlpZPK5/RuVyPiIcOafnqo53CAV7kvnelcfHDIpMZ2sm/ptfjU65nt6BqjngheThBb0BB
iL8qG79sIVrAqFK7VppHv3TFd0Ka1p9PBvTH6t6KCxF17AhFu7EV94IhX2EiWDOZP0cFpjuqJtYM
T9/jileyG8ppIaRUC/jqW+J3Py4Q+IGj1qpEfF60PvMA5gvhQg5dcyqZg1nVpveSc+x8GknWLYI3
fnnYNoV3rCr8QZGKnfVANXw5+d6BOdE6rI1H4GXFVmj+keB4dbBAOgiJ7zdV1hM0T+IVfULrVMtj
OcIX0owbCNNDF2oNych61+Uk0bMQSBV3eJPRpddC2CLFiCa/E7Ngzgqq81snotReMqMWceb0NGAo
+aK3BiDWFLf4/BsBpd59B3zz5OZvWEE/4Z1mC9MJPrJqOHIGzTde+NH1bIsJGTU94lGu+oChhria
bb2HTWIjGMgVdELC193vSGJfa/wNUXn3MO+kKOxMA4gBrkfb+RqC6CRDRLRJfUvssIOPkRTI39Um
fcMhafrGj/WoDbaaflS/ZZwX26Fm+F9DZ836NUNdBcvN3v+HZZddiBDE8ujb1FtkBB2p6CbSj+jQ
az+ISeIW4ZQg34sUb9DikIMtIft26LqaeQZMlUVYgKFvZbHt84YKpLq6jvNTo/zwLanQOZOpLTFL
AJpsK+poegLEAH94p7lD1t74VzQFg0pUVCblxdmuYOrozONdI2FYX7nbxLMeg9ONKxll3jqH7N/p
rARyKIatKAqfJYSLzzQkr7ZJejhTCLkDTBF/zLhFscmfqO+jEpf8CXKgZGDNERlHrDh0xbEJ+ngX
p5js6NsGDENdIj3ePiYqQvA+qZ1UTFBqicVDSKRrcsiWIRekVGe7H8ZR7N1E4L9jzjZW+EvZhjdO
zEOsN+qvcZiaj7kowEdNLMwZEkiikKGEW7aLnEDP5LAOeA6OECRY2kKSdNiXOpNF0Tr+xmhhj1sJ
7hTk/WI+UtvHwazf27G+pekLdJgYlCZGaJmLb8djozQL46MGUbgVxpOVYunEjB3nqrn2DoOItr1o
6A6Qbxza/lBAjITkQYqtZUlkCpz/X+zof5DWaSnQAf5x32iM5A9gwrtW7Pt8oJ7YGFtY7Oqe1FZ5
kPjj64CstGu7vLeuRaxEx6fua9wA+C8gChJw+1NdHEtD24YB9sY8yakGEzDfRFKeqD93RjFP+aAV
uQxCOEufyyQ/Ouncjjm11ymjoWeCWLn2CmtPXWa5Nhv5XSJBkqk/NY5NNWUnnmMv2lQRbQo4l9iZ
zetov+oqekwZF5HUTKpdELaHxg76pTFYOxuGIzbgGC9GunFD9Zdk0acRHhuvWClayHleFVef8V6h
wqI1hDvhg25hhswV+RRDCaKRfRdnZr0Q429VAH9WGozzZAYe0XyNhJKcO+n/OgmyUOH/Gb1P265N
H+R88Pc0tFevRBEM2/in9bnU2j2RGnyIPkbAZOI5YyclIETXUuu4BzfU7hFhltGmJQCgPSN1os63
UZ/jYpWpr5TzTGhuPXryndNM8iGq59E9WpP14RlBixhXcNSZaPZlJN7XWkzQAr4KVlQMmYgoFYQs
Axd+L2DQaEzleZayU89ZIw/MdeCID/yji9wmksFONNTeS6JVBtpLeYdtdUt9tY9iPqoJDKRtwsTX
YQOb7SMFT+VjTtg5NE+x07Vb1f1Ioz4QBqYdIiD773UdptfuzpP+nGkWwZOsYJPL1N02oidTdu9y
1I9VGLC6M4Rt+XupTg5BqLbmR20FzyaB6MUA0ry3CGeF8lCJ5sa18hY3BQAKmogpxZ7uGMBwN5Gt
O/YDQXaWnX1D8WTnf2hYPmkZDNj17/jJERq1VSp5Vm3Q6X3BUYX4Hw+h96RF/SWCRbJkostQWDPX
7MXDoqF2xzGg7fDdIVZWHkZ85xkyXr1IfFh6mvMXGhAkUzq8x7g4U263xcv/Mk9sArM+YqbnBqVR
BFWH/W/ev7Ye19Qxg89hJh3H+WB6hvPwWiscB5XPeS0cjV9qCqjZ5bmPQNct0tb4VlbyPEcIrbOr
/LcQqFHnMVmPC1aZIDmKjKrB/lCa3CIxPyz0vHhP8mafTWm3ThuLkTs0jKPta3vQozsiJ3fHzEAh
0FYHvOu7wWgKuAnFBO10VePbXTj++Bvz7Xk2D7TFf2IZrixsLy0S/pIKYX89DOZMsrZ4J1ys/kr7
AzXIuRr2TCo7DRPRj+1QOWCSCXVL/xt95mT13ocepz9tz5Awh3XTtsekYPjVgC8m6t4W5cGM+pUB
BSwLxYdHYF60p6AePJhPuPRMbe4U0mYPQrjBK+sslK1gX0njwWKc7YSXP8eqvUNYq0kFUM9b36EM
3iB+N96Epa/54yhJq3WcGbsJ0SGnTmrRS9bxsNPZDwcYeRq9AlaJ7QjDDmfenGzc5J/LXPrnJNLA
j8gVmZQYIGl1T33vJ5PwfiqV8UMHugV1txqCXZXd3Nq4uIL+QJwEeJ280TpHLcxa1zoKrzF2Wm9+
oA2YgFezbZrOBA7Dg7upJe9xHu4x21ALVwPWErzpaWdfpxHrV26P2ZN0aZ/pZH8mMPzaN+NVCuau
kemhjc7/CBMsAE5Yr4qhXfPcZzucgugppPT5MLmkeowacljFBf5qD7xNTyVS4U7aycrzs9eVeztO
3xMsCQujjawtXsJfU6P3xgUtmGU137v8rNOUbOIQBZw7ym0Y81Xquv2v0mdBNLTBJGs5y7nBkAl6
Q31p6pHaBcopqNRgYMf+uLG1tFgRVbooCALUPXvqEFdxuFOcA1nF0Ak07h1ubLTf2qD/UMPevgyQ
09c4q4C+JDFZg+xGpOziF3F8TjQ07wygL6HOZWmY73hJqISjXH3teqc8o+/DgoYKT2DYlG0s30M9
3CIODl9xjOdIkdIx+fsCfcBXM6X8QCqwHW1q5lz/2LDo2X3Soxj7uCbOnul/AL8lLesCWWJu6HZE
L6ex3FtZLU7B6HJtmPScqojsO+YKQGMDu8l0NWEzUiEGEjONx3dgIuzWcOHWtHF/S+XV+xGa4cLS
jpL2Yow4q4r8plUK/00U1TeUpgLTyC1waYUKaTFdKmk9ojZ7TZvoZ9LqB9cqk8moJBk1vXeRvmrl
lG6FMi/w3jIatEpxsTzyLrD8qFIKzfKQOBTp9fh0NpadPWzfPvUB46ES4SPMkyf8Ty+NX5wQYkmN
xe3dhma9COLZKtpU7w2EMj2lwB0yOaOf+han6hWOMOSUZgOi7KRkyYwN9FnuMd0hK/1HxmnZR+Ar
yxAN3K2/icmVaFY8seF4oySbrzqR+yh7sUoYWs2/fvC/LQhri4DmzoVN+HPw+o2a9DM3AOKcuENc
3f1kaI9lfxvFTUqTanLS9WJd4CAOd2Gr/+gI6HUvXl1LWyqjxxRLcePSqK59CixlkEw+xvoZIheC
KwJKED2zal1Jt7+men72M4qGGhpZ8Fpyf8Pvv2QrQlXrbogLhx7sjSSzxOps3oU0/yBY/TmsqE2t
3d0MW4eujpVyTqPbQmYJpm3m2Vc9cV4TGzuwCAGQGITKasGDl/f4iwyj31Xid2x77m7RwLYPLIbq
oGsythfLoBhiRArh0mGl/jFTxamZQiJa2GDMuHzKkuVgBOdEB6xOcOHJN1i/FIVywaJQ2r+ktK8e
TE066T2Ot9A4GXLiUaqSf13lnoDVVmvPDj/Igy5snHqrKRBYCfRN4qP18yTMeQ2MP4h2uv1e587V
wk9iV5GNI5a8hdHujai9lbYPMF4+9w1BCh1C6CEgChchk/lkmkca02SfP1yoRHbkM9XIgtMw5K90
cbMR69ay1UFWNZ51ysYipxkacDS6lgvtsWEMN58XhR+u+9q9BPOH4TvE6RrYVwEI7V7WF1eJQ0Jt
SRamPGwx/6KRUsvkLSn79xFlkH7MjbK0c2VI66W0CcMF1TMBpZBdv0/PgREue9P8dLGKJnNLG9mg
MAM+kBAZ1rJXz6FTxGMkxkHTEeR8pxTUUDXZnJf5ES0swGGQQJsvW5tusSK6DbpgB5iVdG5nn22/
Hta+DqKt6qNdLb1X5uifPX3g0MfVlk4y/hh/J6U4FVO+1yr7akXlc1TJv7DTzrqdPNVuyqmPeI/D
HRqtD2JMND0MgsxFPK2r0H74PMwKXVfEYo3jKG/ggsWy3mUcEnRJCxRkwL/eyDegSuqIxamMzHXP
oc4ubST5bu37yU9VcxgurfiZq+QvJ00LKb3ahcYAMBj/yyrBugVE/gHCFAUHUtWAaz8eNiEXXoLn
2tWQkHwcWgNKxgZNWtwjCokt3biUevqUAtTPPhnE3PS4eAIFsVdNcER4fde67uJ5mE4trp6LrsGf
poaXgEdWEnXV5wlyzfNqaCNZ7Qnxkdu49PUrAsDWhBvLWNykjo6bfDFJwCfDf57+jRHExra0wmRB
MOI0UCdDucGxY+C/CNAhKbWKFr7Ce0e1CmVigkIwg4XaRXzJwS4XWbsFC/fu6MM+MfjxSRyNy46w
K1EgfAEDrULqe1KUo6MK8Kc41Vm4NZSfpj5gLDlSYEfvHsFspLyuHPWFNpgXz4mfW15R0tLnNBku
nWwWOao/vivmctajC8396FuPHtMJ+PdpU1CkbuHYXxstkoqkwQiriDx7BU2pyiJvJZDMJ8yeTjXc
hvrOneOVcdS1DfB7W9Brk6A/FEHDkKB1SOVnB7tIo1WX9deKHj2iW0eESSb/THdMnOlxsCg7aE6a
cvl4QgAARDZwY2gvRthtzSxeTrK7OgWdS1NcnLDAfjWZg+0kXkGz6pZWaX3jIDnQG7aWkX1DXnaA
Kw5bqTiKU3pkbnrC6GbTREy0kei4B7MOcILtBYJxg/bd9NZRN/npwOiYmNsv0xHy/mwQV880D+HL
rb5xt7xqafplFO0ayk0zM/pAb1DnvagdYsGWdRA+goSqcFCkwUPkjN8mgIOq6i+pT5Z+XqsxMj9n
Ka4vK4fyHw4bYTsUmiPognRi/6SpIFe0bH/rJCjmJVnrA3BuoLLoYFnQ7ijf3Sr6qTJaL2uNd8UC
TWZl7Hw06j0MRn5YzsmS459gOlfQP1N/akzE+5QLWwO6mdHVxRfTO9vDqaoyd51wpaSkg5azdgeu
+E9xqTTK6V40VEMRbAynjOiwnHC6Bs4xLuLPxG5psy26S58zc9X9XTVax3qajnH+TVfaU+K2f1Xh
fSP67py6PThiwqePMUAGAtWoNu5N98wwF22Hks3QnB8rPs5iplwY6H5Vqx8BFJxoKAypJqqr6b+t
KxA+2vBI4Zd27UPUy8iP/3Qy/fjcsYKXnM7E+M8KrDc7isRamv6OOEXmVvFSU9MBV0LK60U5oBd/
iXp4cjTrnFfed917YD2Qf7i1Onr2XHZwtyfmCMppD9RT7QaGdBsWOH5gaVtxfQy/OEjFQ3jrBtI8
HZpjWibjwtAwRq9LHNZlhHSTdQ+vWY9EOpu64P5bUMEl+OSszn0EmvEeuBp/12sQT9xJNOpkEUwV
9F6FDanWPVxSpX0yMb8xp66jDYccD6bfKeH0QI/o/9g7s+22lSzb/sr9AeQAEIHulX0jSiTVWPYL
hi1b6HsEuq+vCWVWpY/KOro3n+8LhxpbJEEgEHvvtea6B+ocKIXkN9nUeHzXoe1TtHREkSWOenU9
ZKMoLA5JzbsZRaKvm4jXSFpD95IXaouBtDw7Wv2qS+eIuXjAl+s5VGqSmfAcisP8eWy++wM45bza
BrAHGFr1iiqbh1lZp6WZtawpH1YjUy/MkqwWHkE9ZJ9iCn8imoz4QlurlzrwDtlK0ihC8dqW2net
976Mwg/2ie2Gu4xwYVpc47SF63irfHGJWWnaWUuZ+4axhJBCgHBD6m+vBmqehNiziR2oq/zHqaM1
kMyIrW7TYjRbgyLsjpEAjYyOwKVF6N4Z/VhuImbQhrpknX+IvNi8Qc8MMzh8njzbXI7mFyayTOHZ
aLpNt27EsIujSbJRQLk1MZI+1YKqNA3ChM58odZyVDjIw0RgYsj1paIXtNR9R67Ya2Oon7so8YxZ
0wKLrSDdpLeH3GnwOWgX4oRfSZ3yhqA4ULyRqMN/cjSA2badn3WK5G3m5zdc0eUicY1o7etOd3h7
qFX5YLM90Aba1WTHvPq5FWxjQz/LXj7yt5nHtQQY8JTKvNUT+J6j1w60Q8riqJly2A29BkmCjiIu
c23BhGuLYhwgkO6fSHYIUU9r37Q++WJmLZk6k03HLQ0pQydt3FUxmm/+HA6ykPmco9MA0spXMaLH
gYT3EOagfGf1UBhrBnVgT+IV8wUW2TJb+2KgShIeLPlGOyaxTVaCfk4mQC9EWjMMa91rwWZyFxrF
aSjgQnATSddDNP3IMNpbLQA7aIlLx7YaBhQ68OCat8ce7CwKDc+c5oAiD1jFK11HrRznq6RrrnkI
2n3O3uqY/KDYLgAnmySoeRSiNBxkegQWZ61AxnFnYIclqez2vTUgJKsAJE7FpecX5hCAX0Ov76YF
8Wpk7DKvATTeGREwKfwxJX7vlT0xWu5M+96IEMkMMEja+S3okqFfTUDJobD9eycc7/I5PUvXoBk3
FUZXHFrd3uog3wU2icxtu28ZkJEEjI4nnNotgcv2kq1SVtXEnOrJXevWHuai8qDo6SqApp7XMEax
sR1puX5juQNMUWJeutF5ZffoMHyQSsfr7FS3/BINC5Gk3Dca4ylp8i+Zkz3S4Y0Iiu2dbd1Wd6Ma
l1FU6LfGJLado35RbOOiMfN7VPK/Go22MikPO5X0Bb1UzvK+trF9JwipmK3sx5CpeEQU26LKmdM5
qJzc7jqUbXOqM4ktnnaVleo3Yw2yh066tzIHFIG279T3nsTGzzQmf8AbtssrxD1FjMhzMKJ5bhxu
A935WUbZ8EAgHJVSIZeKYn5Nt+nUzqE7TkX6Ru9V7Bcbu186LTkt2K7ZFSND4Ogxwepv3DYnGC6e
0EK61oU4PSTFivExetGmK7/pZbBNI4sEssZuAOqk3PQFxVRIU1ur0TV3FY0pJbwEKCYNfk3f9uhP
dlJUZ+yPrwGzBV62arAUOhbKe4wKiLZm1o5Fiq1NGECu3YVOli4rbu9wE6JpU+WIueLyS+UhskVO
ZKHXtJd8qrgZitc5RH5lxL06AF1+bIuRPGkbZRGTH7u/Q6vBNeyg4LeLixMkeyT16Guk2KXTvPNP
pmcUcFcxyV2KrHgVa7jCImJWXEGUbhSzxnIX0Q5e1FQbYZWPRXTbKlicPUd5SaLpromQlBcYCKeK
sDYV9/MEE/072Akm0PVw48OBmRWG4TrusaGrkuBO1ZoYVe0IyMEcf+ewXMfz4WPohNBxyDdORhan
jk10Q24WQIfumS4sSm3uQ/HQqFMNUZ0SSOOWQruVds/3Wm41gayPUlbtmeiatxj9N7LKJTLZ7ikU
ScfFiXJlKi9hgP9SjFetK9W6YhmrNZJ76PQZK8u0n2kORchzg7NInOd46hg1ZdxAIwM8iTVDlmIS
pnxvzrSYGTjRWENQNfyccJjk6rTTccxgnNHN5wcjI2GX21JWeC2cLRqLvsQxVhjkPDDSjue7awc/
a9GSNLQymA5sjNC+JNIr1sLoL5GJMM9LgayEQ90c2rp9MnVaAbWovgXfOKczWud6hZi9PY6uFPCy
vhsFHyBcNHsRjxoVIl2j0c9PJWLFW4EumJZyiUQW05UCHZl6m2oiDB34uLUsco1XURKfRNVM2+Uc
Znq9kbqol7hCsSwHLe0SGdhMSOigcZ0vhjADwjNVhzHW3F1VeuNdbFRcE07kbuHRbms73GrU/PrI
eEPz7HgF/yLceJF2SvuAzk0YbQekSwsFSxsNHOVTgLGyK9dtnBUHjHJnDx0JxRscvgx0rk9AxSLO
eBGEmqh1Y6aHedY6Wlm/6x10CtqeRv194fePVcU93xij26ZsAATpBABoOLysclvGqFexCNvLuOCE
gu1Ofm6S00XSa2PD0vezLcGhlV8zqdMwA1PgmSOeAD5/eOXI5zy73/Z581hZ4ixrnsbMb0KymhcW
XjZZsLbCOKYNgnMzaYC/ma11DXoUUy5XztSvWsqFm2F0HtIopQUdHrK5QdnDLnRiBl/UTLvRT3FS
AfEHtjztTTZfqx5V3yaJcu257bw7ifo2jpFJdUG5HWTBSL07jOUpzLAD+36SrO0X12mZSwBIGyKM
ymm4KQd27XlkxNsy2bkUX0s2xftSc4nCybRL0GCeqpR3qQb0IBhKmOs19V2fz7Qj4umZGNFNBxgD
Uw2vSUgJU023WQiojhxRuQD5fNJ7/YmKp5zbH798N7mn0qsck5lRypDKSA4Oksoz3tL7QvnI6+3d
WHdQ2kwFSF+iA42aekfRl4IFsWapPkpiMQJFazU/uNHVxbBbdUwt+9fQl7Pt4bmHA8wyOH5VLZaR
mN2pKdZh7h46rTvMnteNwJyL9QgltZdpt0MykliMsN5nl7Wdl9i1a2X1MW7D575AyTjSoR206GfF
3nfVVWiagLKkp97EE0zbbmVQahNvqi2ruGaDWcpyaY7OtifGfJUnjIPBeB5qr9P2tnvqRYgLR9KP
YpBYH2yztbfYTA5Gwk3XDcmP1sbIwCWt0Wuvup2jNRV9ejwmGnoNZs3kVPpcPVBi9Bs3CMhK7L1X
AV/FJmb9h0JMuhg7K34AVTPxZrZD77xpkb/UlWgYa8ujMutTbVxjRGPnGoTjxWFYASWLeaog4JRa
2jMsplmGR5M9GrhGYnrupab9JPgO0bfeRUAdvdeGptzKqTQFpGVv1AMSL72+ZK3/ze8Kd92k0b2M
FLjkQohNPaZI0QZOfMGrz5LQPJPYS+/dWvuV1pzb0W7WULWSi6ecYO0UvOoxIZIkZj2BGY6ZsTfY
UpMYfxLk4sCuJPcStI+7jzEK7VtRI6Ko0O9kjtPsTE15N6DTqy1aXABdfUwYjpnofKW1FAtlvk/t
b6MTfpXIDqgd2geLRsapNYChxfiHnnyR0dfAH7aspgFna9VpO3MKkaFND4HGWJ0tGgoX5r+lgzsp
A1hWof1tTPUtYB4zkpC+n8jZQAVRkE3B7qtrenNt0C9ZAWhnTFZjnf9eSGIWJ9lBuDcfVAYChUhw
z60xe7dhuCodJ1i6sT8QmYaa1ZuqRw+MY585xd1ArxnSeGXtHYUjNnQOox6iphUdWdB9SzaruEMu
iI6SWgp9doC5WNbt5e2BSwpKhMB0p1c9pSg0xrrODyzhp9ATYj8Uh6rNs8sVD2Z5MSmfz3FyId7Y
91v/rFdDcsW+dbaJZV+pUbeWHlrQwpucc1k23jki7XuSrXsfRLZ7HwbIIwtXb/d6TZQpWt1TkHgn
3EbxrrEiwrE0f+sxh723QROfJzWsXU9W6yCDAB/RX1gGeJXWKP+4mTF6G0qn2wHuwwUgeD/CflGb
rG1oIIR6eIidFPpjR4RTPP9IBr6LoIDi3ZPxIYr79kyMQGck8QoPe/LVifTbJrfKJc2w/OqzNPTC
hbAUIdPh2GxdCBsL09a/+m5Vcj1WKOATcYNBfTxYuF6jkkZOWLzEZvAE5goRooGmOO5fKiuwN041
AD4IbXDvEe2rMc8DSr+ci22AzhEMoBkJTtHXEgX6Tfbsz6SOJCfFrhTVwcQ2qySMU7JvxDpSJ9tx
1Mqs1exBzuSRbSz78fooHXISbYg461laqnEBC6d9EfW061vi5UbOAZfU9G0O8yucI0vAmdDeilJC
tR07uKXNvUOGBX6jyp5q0OkwQ+UVhsgpz5GqvExq3KUoMW51JQ6uD3u28/MJD46dbTQ6P6daVcMS
pxJMswmCvhM85D5NATsPNyZBUYtE8scHHNeYZ4iwLLHrSmobe/RywBfO8zzIuW0JmmR/Fegbz3DW
Ooz/ePDyNS6eepHzp9VoKDwus37CVr+CoeGjxiCJ7xB9nzRUtwlKShrf10lp7sLXGDMVuSXiR4em
ERLajALOzKfQAgbRl8MB/4Y9xiZgkB/elKR7nofdLTcL3+3FXYn1ZdUYyrmtTPdXU9BK0pvuZ523
mLc0ihI960729L0C2Um/e+OwX0JDa/DpViE1GAV5TF5Io+8idiYwUc1tJoIdeU/NAlZvsMbYP8yh
IbyQtJ5F5gxy3Shuae2SZw61ZqGz+2etIBFtwfz4SjJvsQlHPD6lGfkbMstOfaBZO7tw5v25xxAZ
ChQzHpyy1gNwLYdayoRxnNFVsEuIZmD9rFURxF84sdEBGhOLU1ZjypmAnZa4UV108+v5j254Ew+T
G6mH3KnUSnPYtRG0RkyN8Nzt1Ii1OwzjWlo/26mXrONIIB1j+km+CevNVP8INO7CSQ25TGikRqdZ
uhOlditZp76OZoGSwBcNZgK5JqtEIWgK2h2NowfPaOorlqANSlW1MeaWmxrqJUlQNkHIBeRTUzrP
Y22uvR7WwRDU6CuKr26BUM6myxUnsj435CzvbetlRPm+NhMEhDIS1Z0XkuScG+YvU/Pv6XEhGKJX
cypUGc/pbRy2iq1Q3Ml7bj/xJovLZU9huS4QtBDQEB1wNe3r2P3qW15Lg7M864Udn/k1Q7SQ8RaW
19TmJCbmAJFYhxvQJtwkpH2wgH1F9qWDH4yOfr/Oi6FhR1M8lQCpa2yeaz3kyi/DfmOy8cBn4t3K
jIQKMoWtHUqvIwgc46DND6n7xYosKKo2w6eWFPKjL/THKaIUU43PaNIc9lUWPxMah5nTrZiLU8oK
drCMvXqLTWWozaTYbhU1brnSB60+s8ECKqPr1VYn6rh5zGpLvzXhQO46mya5XZQB8c/ha82UBIuQ
iy4GqkFSeC8WbgjosJ7FWFz14RqFNx5U9OcRdnPhcM9xzemI03faTVG8DyJFCeT1dOARQUeXAPDI
Okuc6GDECNYYK05+fTv6GpCUZroO2yTQ7nrL1JD7kmnTJtm1teJfVsp796qhvK1nF5BdfM0ZYZ4D
4RKsW9hfCpGOe8YT1GRhT+ZouK2Vwltd3KDN6Q51KyZweY6xcj2DxnujXxsnZl3xoosAkrOgpjV3
TFAG7EOeYi8FVX28NZOhWEdDz4VaeszZ/ByvUWGKZc6uceGPSrlzIDo7ezFPYVHBQwK+6byBwKBa
TtvKR/QCtYn5MbcgbjfNN26b2SICsPvomiUGDntY2i7CryzWCNAbSbIzNG7Qrs6Mty50rsSouyc9
xVwQvhu/tITaata5Acb/00WY1DJ+vIdDsINkbq3CRjdOXn7FoEVO9TSduZcRxOJKZJdggdJwn8V6
ubbMHAFJCD2iJymJacrVCDRJ28iPl85QPzsBlAjHAw5cxeOJOfkXPSOmJoLm40DGYjT2gq7UO8Kh
29ORmpb25OwNHyt1DwMZvzjjoGia0PLgVDWUN66KTgNuYLGuNel4QM6ctWl6GJLyx2iBHSTWFzdR
h4GB0IxD3cuzkapf2TCz6mTIFnQiJI5wbh/Q+6h6d+/l+Qu1bwpwgqM8ZLfRELmkumn0D8iHobIn
VAt1MLHn3HBjJ4rWDlbTtUj4ZeBGkBwcyqRpoiU0Z65E+ZE8nMeshwTgKjqjRKiJA7arQCCitf36
hz+18OZMErmE83PIJrYh4Qp3m35x/cc2cDx2G+nIIgCnPdbNC+Umk5x9Zr/WKjzJhFZmRPcQGdOa
OncVCv+GThXOCBxJi8TLbYLYQ7KqPLCnhOI9QEsDCkxVr9Vv/h9JEzzolwYKGPz2CGAAaZI4yQqI
Xp/qrDLv6Lyeuyw6VzJrL5XsHgm0mfaSogzBJupezUasXmprs2WSlB7zSUU7qAA3KAU27HCrpep1
iOCQmTUXcRimllPZY7LwQwlsm+oUl0BgJuYVQIt5pTHwY5LYrYPG3BY2g0mD4PFNWE83GJUpSuil
7YVuJ3RBULUErXubo4J+yEzRIWKPlgjgafT6uJKtIth6EjM87cr7ERStiPN2Q17NbcdGU3UkP/cF
Unt3qlapnn2LeuKmxLTuTdppKV0aiupvlN0gZTXtSfP7S+VWF2dmPLFr2kVtcmx77vMNeqON9Bgj
TEawxTNyiExok7EniWch1QvtWb+WTNaLQgVbRrI/soAvSMe8N9T4JFpE0tJqXdoM2YU7hbEC/EEu
SWJ97TPDx7RfPpJL9MMOuhQwFsicvKGKRxYqM5eAdWpOo08fNB3evzSw+GnSWroGgkuL+WVmYY2K
uqyA6YgwCYHwttOmDoQ1XfM6HGNkfCM0hMC60fO7RKvTPfAygDE0drapXWL3QL6iUuAjPdl+dDan
mMZbne4KPV9y4bm3JQ1PIhIAUCb1r9SWrIRWX25hYMO9M6NzHP+aIlWtUeaVy6zhEqGi4kGqL4Zt
9+um1h9VQb6ZZ2rjxkzrczkVj/Bdxs1oxhdhgklShLgshopWxUytpuUNP8Cf2Uh0xjYCXM4apt0N
ncTvo3ZyUu5mmgrYcWC+EGN2YwtMshPR4JVvvJhSMzfld2WZeNBDoo9CLkI/E9Fa8YIj/zUokWT6
GBijGrpp3rx0BrJIRMDJLhHhjfDDCRW0kW9BbmF3KNp8E7yk9eReolSS8DsldyN3lYVGx2RF0/3W
E0XA2PJOOREZdkH2pLeMBlhWHWQ30LUilJ7kNg0bbVYKG+hh5ZRvZYXqChYeY+JEAK6qIQnNaOih
yxkXtYOiFx3/xIzACdNubctMvvQzCDxQQAOsST04ddOwQmEjFUNJZ9WiGW+r/CpIc+xHxzq1BQnm
VncyPOQqoESRpdbixtPTbuub2NbL8mUOOZPtYKzo6f+EGHaHBJqEyJ4U6TbTNkNPvHCFG13Wno+j
kma7S5uV7St7ptRor2bbUiRH5THNumop8nPTztHOYsAP30DECXxz02vxJs4wAEk18AB3ZHauyJWO
rXCwKW06t1/VkICYgOWPgwrWIx39pYNeTTMRjCHx3rU1GDTP8NcWH07FNi52uDnEjjpaGrEVjkiu
XYjudtLLu7mEYkO0tDWYD5YdXHNMS/DTomuTo0oehu8I1DS8L4DDVIQwwXYpyPTa2uahod+rKNt0
MjvceLDvYZDBjXCdJ0l1jQKbvT9h0SkJG8684wZjft/a/bQnUIneQQbBoCLGwIAhNcDdM93h9d4q
+ouK5bj3g2SX5y67eJ+uN7L0ZY4vrW1x60w2Lk9P6svAx1JY6+E3UPXLCObhho0MbbORTjDNRNpi
SSo3YTbcSdIMkyKolok0o5UXRs9thsg9psmtTPTdQNDYVUlQug6OND3gcKHpZgaue2sryXHHqfFW
YHic9wpmWMLbOKmC3L5YZPd9he4URE66WCLaRA2uM0tIsuBHqjjnwUNzJSFoYiK2nZDj0RWbzpPE
Hoa1b2245XNgZcYi6nPMk/6lzcs9Tcp4N7T6TTEmSHII/dIYsK31Qs+QiKPmYybAdNqyNsFYYmtm
Y8MtAIspBAG398J51iS3qnCeLem7y54TchUb9queed5uMpI13nekVw4NMougbTxCPuObMtbXMNz2
UGfynchY80PF/dJwiq1DsPEyj2NiW3CU4edE+FuGHYYvaqQ4wwyqtdXGmC0mQPHdpU8l0BDogI8p
+xYbOEs7aVw9M/+KARMn/gwHjaoOtjLreIsUdaEl/CN7wuHHbJTOgZYtTdRoq6bKIbUNDFFresZK
sH0d04NZfyU8YQkDxdzUOIzKKX0wwNc1kME6B1cs2yRjhfBf3QWOpc2KxyXhtykNTnAJOLgyPq2i
qpFCzfEwlUU/MqFapAJaNBWRDFoV2myi40scEzBe1rMiCZUgg3X8u9iKb5RB942d8rQ1LKYWjHfX
1SAfLLrQS0NPfUYp6XNVyidphriLJ7BBKZ2CfraVVMDK/NKh1rN/ou7utxFcKBYu7LZl7gInEaiJ
TRfTsTOaKFOHWj8wE2INtcJTNSC55DaxkjqIkSEO9CMGg7rSq31Y5P1Kz6vHrJTUWggsnVA8gkTj
7BxXnjYubWSZyzSG6ls4ocVFgi4WlkxlT/POXLkHlYhXAKmHoiiBY4wo0W3JiTBb7Lukr5eDXU9o
c6A4BT9kDe4ASPQLlYm/0av8KeXeyKigoSTT8ohZBnJUBNEK9cBwncI+PlLU8eAEzz3r7MZSLykJ
0vs2IA04DbI7gYly2RyHHKA7A3V9ZWCkZRzkfZ36zjq9PRidtSmtQdvVXXosJhz6qQ+ljAAf2ksN
ThB+zSzrbr6fLtiJbWc7cBLVpyENT3CAxLaKuEjHgIyZwLgPNY0dWY72zb1ws4tAkCcnq612loa6
QvdBN5o1Jenk/CShcO+l9DVyRvtLt+sfJrrj9GbUwUNwTa+B69OZJZWCxvhgqOzYpASPTiDqrClB
PdA6e2eQ3n5Cl07CIXa3Ad+5P9GDqhMvWzOeg24Fc3s5hh17i5w4FTpWOatiXNmvOOpecqiStUWZ
ZIzVHe9eLbRQg1TjkcVGnG3uEt5djMEurOJXxUiYT4pz2qOkQi32wxM6m2wo5sxgfWBxeYhIoHup
sKdti2jFVrY6gEn6ZTmWd9+kGwVMc/D9gLorbTaGrRgwFRpCzdF/4B/PU8gw3E+e8wWkmndAMQd+
rUvOlSjbTdvdlE0BriAf0al15rVLoOxjVYKzixlTZpt4h0FyPECtPtiyjw6h+Y10y5Q2R0GmgodO
Le+Hixn6GMyV49NSsbOlLAoOZTPNkP8xQ+FdgrEg5+n49sBmjpgboqERCGJX7zt4S2+/KMez3QT9
0Qm/5e5U+GtBr/GAuaMUu7cvTburd8FkbZAS8Dot/ZuySJUZwtA4vj1Y/fSvr/Cf/OurOqbBvQic
XN/q7jwIxBnBoMZoneY4zQ+yHJvj27dA+Udv+fb922/82NIWCOOiFcQr41AQLHhoB7rkOFr58u2H
rFPmgeSwcefVNKlNyz28PYAyYXxsx5nJqJZp8izp3ni6+TJm2PSxXqEG609vD8OA7BJRAN8Lta+C
3r0ReTagTByZexn6jaoT7mZvD6Xkq9HbkuFTH1p0LSemVVQ3WG1XTQPt7d9/ts6mZzDN2c6a/9i/
f26qp6JO0wsTg1q0V5aAkUELwZqNSYkttTG8sUTWP1EhPJUlvLEEw8yAWeauG5IpO1hJEp7MKjg6
nqbhM7Tcb/ow3LROQLFhouoAgxH8wqaBubMLWV+1uFmBy3TueIfBjpZmzhlchTedusO4loCkjMp9
KvXpjnTMuRw0rK9tXRzhuYpfdsLIqcnGr8gjQpzbk7pLDOT6ARBYjAkyPOauTgJIHEbHwCRP5O2r
t58F88/evkKQdW4KC5swys4neCebwuKdyCarVhC8tENno9am7yQe374VcGqZkJjmo5XjVHn77du3
qm3tfZ9eJkeE60J28jzEUq4tH+UfGt5hU3bWSAAuhAqzAX0vs0jfGBzYc8wir4YAr5fIn5UYkztD
uJTUVogX1hmWvqt7X2pPvcZ5mvxsLX19pAXBMQdzcmE1giijIWAp0JeVhlHv3R6HS6u0hyIiU4Sg
NXkMPFccqT2Wnp5AJKlssocn4wr9xzhrdWOc//kVqMParupVbfoNya+jvPrRMB6Hdvz59t004ahl
22LjGnGfDEsWt7Xvaw9GVXDZxNI9uGGlby1yR7nbFN6p5t4V+HV7fnsQGL0BedvNYUqx5MSIzBnX
ZQ+p234nqyXin/MdG4NgLTtL34Bc2/reVD544wAcTWj1bZVk1f1kWac6MZOvmmuwh/CMpz7JtWWE
teFrO3OL2J9+saiiScKz3dUIafurFxePCeqaK4nJ5gk6VIoWtncm/1vfBTs27CaVkuZv3CmB1hB0
P5iTQP8Vg0up3OtbMZoOVyfINrAF7arBIf4caXzcLYruYoSnS5B6hcasDjam1hIhzOSSERZ1Zzpu
g4FWRJbZ1bYxJ+cU4vN0S8trCCMCjsp9PQHlvOmL3LsVMKyRXCRyy913ivjbV94P5oNx1Uin2v1/
hv//DcNfGLZBHuP/ZMn+L4r/fVl/J9Tp/+yb9Hv+s/md5v+v//svnr9h/0M6wgUYYTGI8ez/4fkb
hvEPjxQXyc+AdsoZ2v/fPH/jH9I2df4TdjIsCBaBAs0/oyHtf5CHavN3hNQJrBWu+H9KhuQ9/Ubz
10wDGq3jSP1d7i1+K8zdiaj2noawSjxkeLUExKMSLwgUvFUg2PYzUWBZ0/n2tyN1/mdYwO+pu7zl
Pz7pHMb7W9hurKu2UVYJuMV2tyFJhZnRnlnUHyue1WCqMsTJj76Ozn//dMaci/HvyIJ/v8l3UQU0
PvDBJVIDJjceCSxmF2QjIxTbkO/Nmo40HUI5i5csf/v3z/nRWyRd9Pe3mIXKQhGKjXNm+bLfOKLd
2iobODxmIhebk+71WyN1P3m6+dz841t8F+zZWEFgaagX91bigyPRVyZzONE/+4G7Cs3m3I/oCMpn
5le6Fjz9/Xv88LjOL+a3z7ESGSKprvT2vRn/cBN7hSz+QNsdSswcBYqyk7lZ8SWKqsXfP+NHR/Vd
8ElaiUiRJIHYJjW/g4uhF4l2HgRs4hNNlOnHGmuJ4VufHdU5Nfl/nzjCm1/Hb2/QY9AmLa4/FPuI
Yvxo1+RP7gichN70QrMcti47eKMdV0asggP78stA2eO33xCPnoPOXKCv4MYmP7lwPviYGRr+9QVB
jwDsIkd335AxirjOJYC88p8a09mE+XQ0epeBNhLZkt05+ty/P+rGfJ386TA4f31WsyPpgMY94PcR
2bdYxW72CM7+mKaCsbm2rV8bksiJMIi5irAIc3XZ0l1Zsfjkc//wfb9bpnKCfVshJnefxAY553O/
RBCf1G5sKruKYVrbGnhaaIP4MBJ5WZ+887+Gnfz3yiG8dysVWEeWYBGHWF1thl51tCibi3LpwPjd
ERvJoPFjrmLG3qsKkVrmC5wXw4JO4Llijx3axieH4KNT8d0a1lU52sbUtKAVQvZgDQN6N7KexGBR
8ettzerTj/vPy6Xw3q1daW7YmlkHzj7OnLu69I+CfCFfJWeizM5FQTXJGsZI9DwV8WdLyfy3/3SK
vVu/yIE1Ihe/5170znY0TPo67rEove+ZVMewwiTLmoKCbe6xnj3mLjVHmsb/J0fX+Oj53y1leqS3
rq17Yh/b1aNNEILlp3Qgfpqc5hZOv6hcobhbybA+a9ZIfTnRZ9U+Oc3+vKwJ792yVieap5PQae0N
YNG5Llaue56vLZypi5TPt2cOkVq3n5zTH7xV992i5pSS4JQ+nWcD8ogT81kE23kdId2RHnQX2+Qz
B4hkxbEYjjYghgnK0mfH+c/3KWKI/rqUYFsfwsnoYeqnxrbTzy0fN1vhXYT+FOIIl9e5COWxcgE/
fnrtfHB8iT76yzLueoNW6M7U7hMTVEvvEd0FaphQYQ8YLBGdW3+iqc4N+j88wu9WKz0w+pCanxxb
de1nkQjqF3DvNP+xvw4/fBeOQWQea6bpU1QvmRhgj7A/OZk+WLLcd0tWVtBuNRvEDBMnUtV5W1Mh
b3an6Ckayx//4Tt8txpFY697VT8Mbzu4CS92xJooqP2tIDqnNOJdloibrDuq/MESzSrL6vXfP/UH
6yDb3r98lqOWq6Qp7fjQud6xkuZKj7pjQ8TDvJcr+V5xDf39U320KLjvFiUpsq4REOoP+R5q+iFt
akI7wt0QqTNj5HWinbo6PVsG5yy+2ik4ePtPnvmDJdh9txxNYjCJ5tT8PQK8Mx3uRV66i3lJCEu0
EnF5lNOxsy55cf3kCT9aFN4tQRL5WmTrmb+v8i2rjuVDpbTYvvCRMse9hrObM7qG1UjvHyUZiun/
7InnmLPft1ixRAwOccpHsryLq2fPC364mr6aj/G8/IXkXNjlFc+ZOwEE8GmQI+f4++f+YFlw3q1F
Kgz0bh78ILqofsxlSI4TIxLdufeRhgXOsWCX19bik2XhgzPXebcKaQY0HnyC/j7vxFt9ZVACwNoI
vOHtpIVn9skb+2BjLpx3C1CNpaUbpeJuWh8aK3/xUVxkpv+YG8aWLTv9yeJAV059WtEZ8yXxh/u3
827VSe0Mk4BMtD3xNtsC2WHKHLeoIdA2Gfexsy7BKU0RLo0QxSjg/Gz39x/iR1tDR/71BKL/A9e9
dd19+VzeR79QrCA0Apnjf6lP2EKwwv6HT/Ru5RF4jb0c0fVec+XWLbZtHWEuww8cYEbXOWsq4BUU
QfiHoct8+rQfHdn557/VIMboEYVnYkmtxv3UDBgOOjKe63UUssOmfp5es5gpma9RXk4H0is+ebsf
Pe+7JWiYsNcK4RnkO7dHLULA0l9dREgZZs3WMEimJop0dO7QRW2tmMSimYD8yXN/sPw571ajggB2
gjAiEzSffmYwcHCtByI1FipoHgma4q7DRrydaHaln9xWPrpk5vbM74c5kVVQWcC09iOQhzt1m961
X7B/509seT87puYH92b73Yozhd2UAChM9iKEw4sCMT2k5kOuf+WgMj0C2YvIwWVi0AVQt8dz46EQ
j9RqZozp40UNezQoA365HLsMGPkVI58bFsbbrLLXF3JwPltA5sv2D5ez/X6tEn1VJYNu/hdl57Uc
ObJl2V+ZH8AdwKHHrvVDILRgUKsXWJJJQgMO4VBf3wusalFl1nZ7XtKSZFBEBODu55y91wb3xpmM
ZdA1fCahApDne4xJrOoZ4TXveMUQDlMMdPK2SMQOBxSBt/+q5Pmfbm3nb8uYMRR+lGuTOFggbNzO
Xw9WsseNUwPPTm9d6JwGaRIFZbbH/xP9z+vv/36O/y/64n3Lp6gq23/7Jx9/VnJqkohAvL9++G+X
5JMMtuq7++fybf/5sL896rGCRFz8/SF/+Q5+8J+/eOkh/uWDzU8n8k59NdP9F6OD7uen8ycuj/zf
fvH/fP1v+pk2t/H/3MzEc1wVH3/NJF2+448WpuY4//AI2xGucHXyZ2ma/0cmKQ30f7g2JCHL0cUf
X/uvJqb5D7qTFmGhpJg6FpX/fzYxNVJJhWd4vm/ZQtDHdP+/upjir1urbduO67mmq3umzR9h639b
s/y0zodCU/E2Gbt5W7ntRm9a60VV9PW0UZLjNsnkrexJ9YHC90szcDokrXAOTaOrK/47dU10w9r1
YLpgEjgPoi2+pgncpJLmANGkixDj5VBXTypKsGMMLmrxcQSDb0LjpKEvEQWo2P9Xq9Jf78Plifk8
G4cX3rboIXt/uxMcD9WIN+YYkgf9mLutftfH5teUZM4u84Zx4zYGHqJxP6TgVMPs3Lp1/Vn1Fkyf
sjyVOujpvJ/Fv9pz/7o38Ge5DNhtU7ct8q8ZNv399Z4WPckSLu31k4GNeowfWrP9rB3HPzVj6GJ3
9IejVqNAVUk1pAHuP/3NnNQax/X4Lw7LNMT/+jI5Ji+O7vCHmC4jQ4+54V8X8Xrw4qk18TNPVdNu
SFzaCdN9hJlSB17mWZu00cmjzQjmFjWa6XYi3huWOz2V6R7BQEXbwVXZDayy+dyA6GxiDJqnEqRd
GZHt+vPFHgAXaHc2Y0Gop2DsjCxZ75Cym9a2sZGS61NjrCex2PyU5V9+HjKj4trbs/uJu46yT2Gn
iSMq0p9v+HmYaXd//Ehr+ZF/POznCy1RwGsvgofw85MEhugVqLpxO6LSA0vdse+iKzj7ReqSuEds
5boCk3Ap5w5C3iy3fzykjzDOJT3MyuWLf3xvBaJfheDgw0jWDSZSfqCVoCWYptHY/rdPYktYOZ0t
zz/fPHSVfUhc80yHT4dmFDGTiiYb5+bPx34PucyVEokQbMeLt/wzoad04QagauWjn8/DWv3zi107
EQbuhr8okH8VTWRfmM8O7Q4JLlmHoj79fI7w1mhez5k+UdJa6F5UbV9+vvLzj4q6G0v0E7YuPk+o
ToeZOsOJuvy8vz0Wu7JOXgiVuIhJNl8o//NEYmdToUWLeadVSER9B1gVbKJDWIMe2t6F3Y0734/m
CyrVumZ0vvv5fJHAa2nrVlvIc94lQ8AEg0VANXVHiKOYCdbx+I16B4J2Ndm84ukvgAw2WBYbcy14
jmcBjWWNhDFEQoF1X6vJ5Znmegb2m/o3+DYrgagP0dRXDqcBCAtG7HGw6RZxwQWDbQCDlKTtRGU7
7gzdd/C5WohVcu/Rr6thR0gQBBQNzF2oFWfhj9WutNy7opzGc5Pm47b1UbbXkgZFkWgVUUjdjM2U
hPR+qPSgsPPmyIt547CKoy+W2Zm0N8DOGmKkWKHSgs96x/aKAcWbXg2t2Vk5MAAHsBx797yHP3Ys
H8wUO7iNsTfTNBiG5AEHFQT72YhbYhuY+aat8ZUQzgD+qntrNJXRwJBQt0FmGdobkhHAV76ujvjf
b+cw2g51pAENkUsmcXQga23Lvf5Q4K9Gc4/8Bkj6UXZEHSoM3VGNP9uJ8XnDzF4TCPNQtSDIpij8
xFvygMz9PNQ6a1Q7zaDDuJrCCbX9rO2cJYZLFH0awOs8GeKJrIBNrltoQsYL2b/tPlPQWeIZoVur
bWSWFPsxVyfYyAeT89uq4x3CyXfOInS+8ddcjw/C5Kcvd86m0KqtZdoXf4q+dRvuUGPan5E+csTH
E4NwNqiJbPtJVSFDAs73zu97UIJu/loZw1lzHRCxlr0pyzdWjXeCUD8xgyAbA+W6Elly+Xl92Tie
5cjZTFTNroUQMrrEmVnxvemGd7NCzUUVAbnp1jEhvaTFtRT1xfSIMjSc6hoiD9/MFZFBqB/SdT0C
hExIDHBDMICzHt7FpYzhFtYrpaPBFbn91XRqF2sm0CsQo2ufDylb5IHZ6Ffv+/mhR5RaG7xs2Yh9
FzoasRsETGudwj9UA34wxoWGU0fghswEtnhxzczm0a7FHUzSfEXm5IDpw8OLt0H/apKnY5E+tFih
B0WsFN2pHTIbmRJf2c5DdiAAZ5eZugURCyDmUIX7xu1aep43yFj1B6NF8y8qKI46kQlS5uVWA1lu
50dFbtsh8gR8tCohkAcJmsO0hz7qJ4eAfDtWHIpzjYhkjfzTSOzjxFW7lmBbUCMuokw/GGt3fo+T
tsflVb0MWEV3OYI+Nyw2SY5dNyJXdht3Bp5S9LDYzrB3kK1Gnkhj3GZJAgLIOTZWj3nW1YtHiAVX
lv2KuuHYwMEn7ZC/gxCCTd01E2hV7a7xOn9PoOfOKIv2+PMPgmpoC3JwMHpGS6DGEpjZcw3++d+Y
MvPUF5bcOpn9MZQYaIOfz8Ffq5B8R6a9r5FbjOXcHv/rn4i00//24c8XhM06VE/ykMnpMMn82Umi
a1OG75rIr5mA2iEdbnOkRXg+Ww/19gROcpE2h/0eCtA1sebLXHevRlqzzBRyZ7DLCWRejMt7dmnj
DtYTphujzDYprNC6o39jXTqnS9A+6s0Kz3Q4jNCdgYOuDBu6P/EqSQWXzigIiUtkDIU6hnsZqWFt
+T3KCur2qXRZAFCqGtAgdjG2rbVv9VgP94CBbYClWfLktg3JaeFIenGYbZSdXs3eeENOlm5wmVz6
qbpmpfkYsgMA3I/CrRaqc9YnmxGBIpL7ct/r063XIZg3rBeZ4m2xmhuMmw92Hn4vVHMgmys3d7cO
Sw6EXq7iHohFKk0iC1qeU5aql9RRd2XavpTZYKwj0iqoC8EbpPDmwE6QSa7520Kze9jS4S2bJr+1
b07ISMjUUafEK4qNq3lET/tgftAnNrFJwpS6lZHbrIouI9LZNYJpNAsAeo1apZ140MOHUUexWpDh
oFfNq+XA4laUhce0Eb9lu3Hc4TbteVVJLjBWlrCPGGyXN8zXcBuYtYZ8Ffhnijo3HIgZL8AbxXs4
dvgvOFdte4CCDrFKJjuolvxK/Q5NUVoGXcoEqDHUTBRG81nPAM/JS4/bbtv0+h0aysQpzz6lImxq
frtJ9DKdi3RdhrbcVh5S30gagTDVmwK2fqulKMwS77Zp0DANLJgbiokLSsdT6FN35+Wbj0eAsL2d
ImjO8ow7V3ciOCDtqSYNxtaEBPlRnPvMe6Vf+FCU2RHDyBWt4S5bOEm44euh3Ge+c6gYHHsZ9g8P
zDZMD9TgeXrvg1TDzipXXjkT0GzdQXW/7cjF5nBQX/LGQv7Lfuil1QMt6JPeC6BLOPbMsnslwwov
BcVwyEHQYPtZCyhktfddtIyjtXAPXCrf5k7ONqpBCQJ5bK67Uq3RLefrtOWSRmR8AK2/CYcuBn09
fxLT0KEL92+W+DSP0CmssQZOwOhzlqiOoBg4gQeCJjCz6OqOSXdsnAZvD5VOnPXZwhmDYA6bkn7b
/FToChRyzJ0Y1x9zDSMPKRgMeSISwhTdlW2yZeNxO2cOSbuAH8gZRgVaSt6IaFoTTv+trSITrlqm
5q92luZad/EycAHJHVTIqzbZEcxhZicEUZYrXDPHsCdRx5n713wanoQWvWDpQ2XGOTFpUMwntrgX
cQd9amHCItmO895DW16sww77xZBylTmkixZzfk7S+WxqlaBNmpDE02vmOm+XO+pxsKP7SXC6SIf2
22zk3lqsQGV8W03qqx/tHO5oeR+P9jlVZBB2Xnj1cqh6GIO0KWRbdknBqeNxHWmIsp2M6EriTVhe
SV8gCCACvesZhPmRzCzhLe2wLZ/gnFb0iibjrC9U7dmyz7PZrCdSKMhKBZ3FiBp7pI1FbLJeqpC4
7bmH6gBUYG/EIGfswV6cTxGnBBSTc1stck4oHpYLG7Hvn4bJRBXCIoxruzliZiFtBfmkHQuc8i3J
OelAwoNv4cfYKFm/zpHY4LElRnVMXquhW/S32Dc6gy0CdT2+6iMVDqKmfKNIpsAEssxM0uKQKF4x
7CJPeeF/Gpn7WJVnaMMa8ETr6mVJfYzp8WuZ7u5Ux92r+7/zyb8FkP1leFhiLVvbmpyFQATbuKSy
7yLElDGm7Un6dQvNLeHetHLoD/WOHO+bOidSJB5xjpPJRnaO3lEtpdMm6UrO9vIJ8n4w+aQMdPPI
0q6swEWnGnhRgagxNzatzfthRYuCxuovC4y4rotqZWb4Prl6+n1y8BP4Da4yyg1AzBWgJsI6tQql
tuO/aKEEx1j/nqq+POoiJUIEzWd5LFISLTacIKqjlw4Zvs/lvzXcUjaq5QE/j/rjG36+1+wLb978
fLb9eZTvPOdpT+5mfASOSPite7BLOrEh4UUlaQwVTGyHYIfaHgHQ+/4NIX7ZarLePZNCNYa/xXG6
/VKGuQpzGDFZWbwbrW2wULlnmF0OSOqUhoFrrkcFcIvVb1yZxDU6NlA+t341lekS/m58lr52bqoS
87Mxtiyw0GdAOPYcoHDJwJD3106Fgysi7cCUhhakkQWbQSd+10iJI7MTiVcPb5v41pKdWRpPdJHW
ec682SwXrhBgf1ACsRuTGtb7MkCAQZIM7uhqZp8m8GPjaw7qbWBWpetghTdJ9wId489zAE+a4woB
A51ERq2kCzKxBohT1w/FPG9yr5x2/Ww89hRuFt67EKcDnpqbiDxSewBJlXnaTS3d5wFvqRVLbVs1
AsR+NWKJMc+dAEgrZvUJogrC4KC21VycJg4HZNJZW0PgPDXA+eEnx5c0KfKpJDkfi6aCp12RAQAs
RHkWeWUDrKqCd6heUNZT2nYrAncwYUe5bmA0H7j0Rc/MGCwjSn79QTfKapuYAsTLOBLjA2+DywN+
r1dpW5ovdGoJL/VF21DNNeYKEz3xVG7P6cmp970xmjurxOgRh3NALOyddPMHrl4Dk3onOlhYA5C/
TnE75WV3ALWOBd6NmOVWANbbZ1WXmGTy4pFrNN7R/7nKmhMh8Z4tZ1Qwf0ZxJpTB2qrcv9YxIn09
q7/EkC+xVFp9ZLb35z9dWd73ReQFcT485jhgZdMXayOPP/usOflmr22V89i45A74AieFPvfHrBL6
Dqf4kkJZ9GTBhMWxbfvX5RAmPfLEpsLZ6jqtAqmMN6utoOKgm3eM4dU325cwJUe6g9rL3oKpCNIa
wJAa86sRg44dqkodlqtEViQoYFmYOQZx7EqUaSDFmMYV1gMIwkN6J8YZu1dlU/st5qTWwhtoYrmY
K+KyoxiWChE7wGW9Hsh9zrFqFRrTUdrYRwpKA6wwShwLCupjrz9rGoZyKoGPisuAJiWBKRFHt5I0
QcL5NrlQb7QpyVyNCJsoSOnzBmglNWFo3T7N75qaVmcPXwNTn3ExjdHdYDkGu+4AK0jZItr5sy2z
bDfWOPMzXpPpBn/hg4JABvRhBdgET1UunhpIt8IK5SGEI77KnPDZyUPS4JelNU6yaZ9o7qZLivAx
v1UNA3ffFYEZYv3v+mJXK8Azej790mxjp1ptcYE7C2mk2Rm+9Q0WlyKcEAdT07DIpznn9969W0AJ
mrsV5acapLrUlfs8e+m74e8BuOsn27T9QOrJUy+jfhXX17gfzTWU1/fOJ1yy07vvyIHAW3uzt5Ke
fEgLbgels/OP2kc1yGdG+NfRoX8bWs572plJUPitu1KG/8nh5WjXgDQcjAq5PxD7UyLlY+DhEJy4
dkYirr16hDFP+lLk6zd685BNIy5KYkah+afGSr+xh5LVRiV+UCnrMOYknxKtouFt44hfDdY5HTz6
tU0EmcddO300HYspfsJEPwZUytE+z5+7AT1+mOfnavy2UlXszSREj0p40qpyDQpBr0a2AukJuBLK
cxtwTFUxZJwRG6+SdRo16kGOC7TSY7Ux+0NtDNml4Ylwma0lOYhgsacgdsfq4NniRK6WF0SdqAnp
xm6DA2xa91ryWAt8RnOGQTJ0CdpAg3xs0ncFh0ZXjsURAfakVacfKflyW5tZDxSIuuCwFhLPkkAC
Ezbxm6FWMc93QGcDMhitAvaABhp1DMtwa0X62cR5Co13HLXtUPZil2kPDbkAm3r85RFKtSuUT28l
jdpNG5IN2graETMbUUk67cqDWXQ0uRlwSm6KKjaf9TE9kCoKoMcF1eN3UdCIcYujpt7KkEsti+uz
PdHkolxfV6a3VrpziQ2uP2Xrr30C7FR9iJLDR9GDMtEWO61Jokvgj+Mx9Oxpl9ZEsxgqiBXQkqQd
9ANkCbHT7HtMYXAtbFmuGjgZ+2LeQ4ZzUcJKnvRyljI5IW2ayQi3S2/O0iJIqziaLDs2tiRXpUVD
MRXDNR16DEBERk/SBRfbRL85k7FPlvajH/oMH1JUcfRpar2rgxw2NW96jV2UUNJxzq+h6bzGBAuy
P9JrIoeEQy0G3HguNr50y1WYwbtxjDynHdwiCpgblv4UMYky25VvT3hN3TENDBIW58YuNrMmxj13
T7OLLbV2M69YwVs5Dx8jxZWdy2OrsxkWCo+Hsn6Zkd/jT9p2UxShWQFkGfUdCVjh9KvFWbdRDTJZ
RjMfzSzGo24dKHWI6IKgg7uWTK0UaDHdIRRh5UcJ+2Cce+3Oc2aY6inlBb+80cSnvjQCy4wVRHdH
kmA1nThCkOc+YZ00NR0uOl+bQSLUvxF6EXPHYCepngUG4T7RwY1B5VqDoqQzrPQXW6W/pla7zBGp
sZj3n+RE6EkvXOKwExdydkbCi4NiGpEPdCZOljtXFQ9FE+fHvk5+V5rtwH9adx6ArRG+7cqeoifR
9PiYJAHiWXIKSXAzmqckNqlRDXql+J/Pcz99dGJ6don5wJbK4Wfw9KMiZ0om8hMN4sAZxrv3vNQH
mKKsxRB1sEZPXO1+2M7WIyi59jYF7Y5s5jEdZbNxATeCi+0DGhz0OEPak1yx3EL6lB4jy2XlgL9c
xCkUj6RtSc5Qa8r7HgANF8nQkTzqxvWKZs24Iilmo9r6d2nk6IgtwKcS61fGubqM4jGwk8mkWyxn
1nb7GloG7Q9nz87IVWSaBgcLoBIpRyOz799kQXCHGzXPpdGnR+XH41WGUbGyW3hWmujvNb3+NGxk
IkMAQJKOuE0ESSFw8UdA1mkgbGOnpwtHE6WhQmta9+q0oDGmmhkAdgwJUcWM60OHdXGV5dEdypYa
XfKVi3Y6w07jYIZTWEyzs9Ni+4ZrFke4KOJtz5mR26494Ne4J0VqmqfspLtERwjKSo27bRPSvVk1
7AMb5drjYTJHH8MqVuYZYJHH5m5ATi+UF3he9dbJod0u2djCoadJoiz559QJBrE591YFDXpiEpbn
Ofx793UsiSTG5NRt/Jq44Wosxz1p6Stuuqvl46kqpJPxp3/E9MO4xwUrLFKPrO4+nMloN6Bw4YZR
chvMBamt2FGWZnVlJ1+6L4s7XfNRGIbl1QXnUNj+PhtZAnS7fR6EIIy6oYRN9PaTtjXbuam/FFlG
VA51AM1RqqRIW+4czvhh1sU75Ilzr+SDGt+E5DbyfA9hmsQfNkAKnnQWndJ9X+KI6fOn/a7PO4xn
5u90mKJr6+ZXdk9CE6B3BKHj8yyb4RkMTxX40CzWHqkxSSjrVSENjgYywhLVFDvJGQ0GJa5bg65p
A07EprtVOzC8e4U3OSEkY9I7vPdDcQE8jd2U1ozukyldcRazAKTPYe3vdDM/ppDXEv8tR1PGod3d
xKKngJ45eBDbbZCRta2NqT+PKsT37hJXRfPEpCG4Z4N8y0KmJqkSX5F6Z3VpaJsi9jai+tO3y2sq
yYlFnD1vWxVt/Zh8RSabYFoxjYfdfEPCErI1H/ncYMxIXHXstJkG3Kp2OIWSMTnLnirR1wMoAA3g
BQy7ihj2Lq7qPW516Oik7S4vnV1az35of9oZS2ms33cNJFXNAWYXSuqlLsYsWYYDzXn2bHe23uI8
HVdjBkMP+jr9cpVGASPTlZ9G7A3e3KwpHOJVbDDkaTXcg7TP0Bp1a5F6C28+eqwGBet2SpxrNdY7
4jJhC+ctrQWB/bIkv6DCHVnl9EVw5S25dkswVQ17LE73jss7kJYcilC8ACxa9IvllG/xw7A9Tcb9
qJk6XVmQ9EV2INnYWxcNvEqHeZZbTA3bKabSWHE4M3TmrOmNQUDftnXyqzVr4SabwyeXOwMOdfvQ
kf0D4IC/usiII15MTIp55qBBnJudUJFj1L5JnFwRWJWAPD0RCP3kNjG95ZoTquf3yEmsN3igss5I
jCDbZtUkUEM+zTzaVmHLRpwzohskDd6EPYbcPLAF/LJB91YgQfdV6PUHjMyomDtCLzlGOvjDE6e+
WqI62WLemz0DwKSEhU4wLTvt+Oxwvh+t8l0PvWs5pQMe/GtV0zN0YXbmJXU5jX9DWsZa04mBqAXQ
qbJ4ibNyY5kAo5p9WLS/yzy/T5v+1ABwBGC2ti38NmVlGQxc43ddb150bZdW9EznlE6hUWm/Q6dJ
9rjzv7IamjSVd6t/JOnzDO9kW3vxpynMb3a1UwnZpDDTb43QCms4GoV6hCnEJe4BuopZcY04JAs4
0oMcYEyXJfdTT+DyTNOLhWYjpUXoGPjvZc332CIgcA6wfbGP694xY4pJ0VmyJDKgXztT/VZ3+lEa
LxALi1Pfm7e18sBvh5q20woXZjivtUYamh7iOXaqYl3Sd96MXPUU4t7JJENpG3bxbYTqA+69se/9
GTC0bGfiwMjzjjnr0Okq+9vRI6k2iuRzbuMSriL7NjHq7yjznI8EkHrmEdhk4POBKXmg7rpqqdwb
NuAvvXYCep3PLpFIY5xYhNO7/WEwu0+Mf8aLk1r5asjkqTaq3zboiFMP3Goz8QczM6KxBhmfVqC9
j+LZ2WaauCQdJwDLkC/FnFlnAxXAVhsncTdncgljKb7shukoA7F+zTTiPh2i33a7sRQHRqviW9OY
5bme62+/OUw04nNV7SHyZoFZ93OwjjJuA7bA36bt/oJU47yWr1GU30BX6wLHmr9EYrYHFMan8o0y
my7RQGXNgfJBp77YuD7cmdaTZzXo/c6FS+SV1CG+7MBzy8cwpj9ICjUoqI7O5kSIe99t2ljgWA45
9rqCRkiZZFfXRJjodcBFE5Bv/sAiT7OIbFYoSyQV77G4vpPwoyFss+Q+ZLIK/RtGu8o+oVBzQ6Zs
xVPy2Y4Ar4EVPppjJyG/07yKwu/WhAvsRPUNoQXwZIcMlGF7m4CggXJrHsMp0XdOS0fJ+oOHoN/O
A3Msm9buhQyRmypqE+y6IthOKhvvQ6KpQEmyV4+gb0vpOAiPu6PmENq0MEWwZZ47H3+IKSxS2Ggm
Q+piyEt5A+0R/rcrnSOxDA47s/XM9oGdYXiaQWP5Ds7hBE3NSuS4DjrvPaySJ30pqjJaBHy9g/ZF
CkrF8IG12xqCyRg/ZNtRYPtxfwKRxDrGhpcXoOkyT+0iuw+UWWFv1n3ASNwAvubd0CLX3U+Zkr5p
WuY3aF7GXU6MIamYre1E9ajNSb92smf6jj6SJdveG2I8S9pJwAAeJ2BtJz8tw+vEgIXpk7MvNjWM
mWMT15fSoWUQgm0cQufC4MgJ6O0AbBpqPFHOnpzGTeo0hIVOcEVk3Z1K137Ivfd8SoB/98Qf9jQ1
GsZvN11TB/OUM+h3vRQylnECTgyWXCeFvLLmM8p+drtc7pImuu+waY4jffuEjEOrGe7itiXfs5Ji
lYWcSbyof6iqyDhDz/0MQ9JltGFJwHGo16NbbrRkbUaYIVySo2iRM5GLKyD8Kk4JYkGuMzG4PUHv
+QbSMhLsbHfoUsKQn8GOrrfqoI2JTghyee8U84M7+SdpMEaWij7UQMwHXhkQjD1AO3AIHdW5dOEo
ZbN6TYdnqrq7gfJG5NM+S8kvCht8taZ3Y6b1W0rvbRuCiKWBrZikZM95rcx1lg0mcmP/Vo7yTRBi
G8zClMwVEiJY6Bwmc3s7aGB75LwQFyPx4YmjPmT+PuFGJeNiQNtkNO/oD5jYeCOsKVKM7HqyF8NG
oFUhH8GzXXvONk3w2uvL/NxWOXM+078AHKcb0trciEsaG6RwXgiz3KJSmNZqmiWxC8nDUIhojyFT
nAnxYGIcqVdXK9+ZRJDFpTUXWcXr2eyjs5b7nPaMaRPyXSjhv3qrT5mDA3ZCbKVRmVOrNOrkxJHg
ycBL8QudE1YCnk40t24KPFPp3XkS0Ytq+xB+WvliFTW/JwNBzCLL2f1Itg3kX4tobF1foiH5IKMF
3c6iRt8zEXxItYz/+CwkV6dBXOZ6zN01tJXhXKb9QGd68APbnQ6A6EwEVeGXVDN5a+iqBtC6K/JL
wNb5yb40APRlDIq2umXfsy++gMGS64wbgVNV+dKa8gvVj7/j2n4JcVmvUNHRmQ/bozB8FOpj658c
Mr+DMnNR+MgXx4t0omvybi09/7GoYJwQRd3paX6UBXHiLXSBAxj/9RR5411I3FsR8zsqu9mU4LxX
bWmS7y30HCVZ+UiIGlz0po1u00JdlAX8VhBKACUvgfuX7CqGoXS+gK65FklVYKFOffKEWsSFXz9k
dKtScrJwhTkUD3bLHAX9LK3upme0pYljZIOO1FzjILocPWRQtwmriE15nRS3jHBTmu7yvm+pxV2K
o4ygYyHLaV8SvzzmoRU0fpKsHVCMpcf2EFfZuyjIu5Os27UnvyGE65tLJcAfADoCFzprdwBMN75D
W0VkhK+NyeiuYkqOLs6psGgTm5ZDgTGYAQ356IqB9w2UeOkDNZnxrHQhkV1+km68FAZP7g1iDSkS
1yofHg1YEEQ4DpU8TE35QI40TQm9ew7Hqgks4FM4KJB8hm3gljnTVMn8MiVFJafHAhcSGOSihCbN
C9VGfm8d6fylN2HERRgmeCXddMUUvj7aPI0AW1aLRTwQaJS3lSreTeazbVqfpavdAWJp2Eezh0aA
6yRClaTIUAQEmCmtoSnXzOC9veY2IzfC0Y0W+hkKm6qazWBok4/G9N+yvnspPb7Jgei5sl80XP4X
S8WXliGHX2fvtgOt2JEm+QqevDFh2eWaxyyt7gI7jF/gPu80qWWB3Ub7kjxnbeh3woK9QtUPDgQ0
dloUNxa61SDXrDVy9LnJtzb6NnQiE5E1KedUlI7reNIaQNb0JvyNJViTPZ8Fnq7lvh5ciqaq28W9
/QkkEFgQN8neifx9yFkg6CaL3nI37ae84OQ9II+vEnI0WgfkMgFBnPwhmlWJplaJCvSkvToJARId
epkahOrorayFnwMLA0CSXnz6ivCIZIg/S018Z3KkpeZRWjK3L+zCB1FHK9vgrMAoSfslqXQhzuxt
QlY3vUrnTVhwg8G03ZDAMWxITCPoV8sNDEKfIh9PoXLCdzRTGx3sccQBeW1OZbIVLa0dzU6IoH2O
ZHv10lQQdVbuqfs40b/PDtQymM+jS6vWk7w7QB9h4KT+YgJIZ0qoKiC+IdkaETVOAuk68NxWBMvZ
minHpXO7/uDpAxOL5YWOtYnTJF2KCQhW0I0MIhjLJMD8uvcmSn/3vnVXJiTTkHZUGHN9Qo8xcIo7
ZzI+G8qJt1M+SHQw3BU15Fstyo7WPIR3DqO1vB+s63g0qCem1B7WStJq9U1aJlmlr2a3XRafVufF
T/VVV6m3KilRTUXhjeMbzZEN84Xh1nAWbr3NJW1Kk2ZGUPTMUeGqBF1CGoRZuY9d3yWn3B2xRhXu
tgkHAheGXUm/5ck3jp2Ws2qUhO1aRXPxSeygXzc8OprHU1+ub4uCEQigeST2/Jv8rvsU2+necZxP
Eqbe8zakDxdqn14+/O7LVKPCmWgjUgrq823Uxihkw29h4K7whnI4FKQW6M58G1sEvxgjgTeYDraZ
laWbCoLOymt4pKt3ZG3/ksZ0spwRtN1EjKKnmVDh/HJHNB5bmMEBcEidZ31AYxHi613RWXvU5lVb
wDid+dIOjeGK3GSy0cZb8nNK5pPpAwRHAjZwVuVLedyLam1p6ibVU9bzcPytTDtGdQLFPhrdh8YE
GxwPxtZR1sUx+nvF/d7JC/BFIp+VIhY6QvuQPBqhsDfJwH1mc0jEwyiYqTRIbRgwAoYOjc3EBQRb
fFiK9KOsSxvbD4nsZYLaE1nizgp50xGj8BIAtNt26Xjrl25HjUdWZslZat/02jvpm6DXRs47SWcc
a4dhgl5djbnatQP8QrZQdNGKBIiuofvTALLprHebIBl68aS/xan90LZtoIZ8hMjNwaaz6O/J9EYb
nzOIXRs0ZBunoaoOW+fbcXNw/PpCPet0CAmI/TSeeIhNxJ/vxJTcsfLcWzDDXPQDVsfaIU3Xpdnw
ikSJHCv4Atu8757GkMDNKL9EY1McmBseq9rL4YcUTwATHxcWfoWFYGURB79CCxHkJZB3KpAiQ+gS
1QZSMpKYP5KGzpzhiGdSzbx1RbqYq6fezqoKFytPPrBsebdjJJqzkfkVDV122shQaw4p0Zowg2bj
GfS2iaVs0X8NxU0V0q5oyS+3cej/O1vntdw4smXRL0IEvHml95QoUe4FIVMFm3CZsF8/C+q+cScm
5kVBSupqUgQyT56z914vkkxDs0otCG71h1NBMbCYPtxjqQFZpbnR24a82azMFNxMtvUi/FMyYd8k
gLGzAgkHkXC/oiSb0OtkXONIXicfWWk718B3vmHAm5s2W+ca5XoIiYgNXntFhrFOplicolnIDwPc
WaI/eyGgOdj6Wvmse1w4udfxP5307yTxqf5AKTtGWa6M1n4eBkMxXqF1REzztOfTRWkp6XqDxnMO
IZVA01vtwhjhcfdZV6wqiJJt3we7IYg2uCuotxTCnMlNLmYYXQLVhp+6P3w7fRZTjU4XJTt6sf27
jwhrXXIPnRPBqb4KHr2cDv8wZpcyoCHV0cqHTRo95trgn5g5rcqAz7NtJm7myc42igz2nEH7BQH0
1aysL6PcMeFO15bzGChKf2kQ+pXbo7ymDAB4lec0ISkzokrfcowvEDYO+7CH90qK11FanKbdkfqZ
7kFiDWcREzcZGsFf58bQ2cYegXqv8MbXTM/aVdEzcStzc62E/zrrya0muTBjA7WRgtwLBtqQlvbi
xx2+g77ZtD1DrwztYyeKp2aceqYSnk/NP+ySoTnFiL5bVX5oOQkS7fTQAWdZJx5JomGvMyR3vrTQ
YG4RC5IVWvFMwCIKMlcgSVCoNmzgeIvKqF6CBhZPpf6O77AoX+i43hDbwzodXE6k9EdDs/zb+VG2
aFCthVV1zZPgaLTRPk97SJBlerT8mo5z8xv15pFfUn2EY7VrpkgtMpX+zdz2wBm8WPqaIHEb7Tnq
eiIibbpzYU7aNQ4Z6vnh2WOEnY+8SvKnmb4orisvNA8YfRIGg+3a68d+mQIGWMaFs1OYgraTiRoc
aPx3G2vHnshl5kHEYnYEaQwE8ovIoP+KdZa6GalHMdbrMdZf6F95m8hCgs7fJc6U2GkXB/4E2efm
JUHJ8eiE1rroxc3vewYtqvpIGhzxal4WisIla64BxSZcZ++bLVBYaAhpoTPQbKpNBO1vtd6MMzmP
9giHzfTJRcm2kI1PoC5lruYOIcWBoa0l/BxqIrAoQdMxngmsg0MSTF7aOwVbOrCju5Hr595LMGo3
ELkYSp7w7CkkPBgM6bIbdI80h9THKjPehBc+JO3WJ3eJ9oD3whZnrDCFbCqyqqjR2UdkGVw84Q27
QTNYKmJ2EQ2kdhh7j0OFOzy37lnKOKFmaggwNH5F7sWZnOBhRsmzVb1aNCVK2GTpDORMkdAbf2uq
t9euXwxLRODGKvUe8/4PenoE/SrLmSM5QBbqMVs2bYCMqnhyyf4kgbfcI7owuW3ZHdxseE5kwkFQ
j9eepdPcY5rapulNkEXHVKJnXplPa6uAIRQH6dJsAHo3If05VTtiOQWme/JGuDWwqkJTLsh+ilai
xbqchOFOWT1aTB0BmEg/bAZvoARrCo10FTdVdEydQwfZd02L/63u0ItM43dnjLghK8FwIpj2YUcR
FiYxqjzlcFrIVwKJmjNyXi8ipPSVv7Ec/6HlXl343rCuyyrZtrr/3ZvRu+7dYbHZl6FgzayQQeFR
Ye8lKu/BEqG2jip/G2T01onq+5MZXK7xLKe1E5v7xUCvrIaepi6VmV21m9jE58S8v2e+NOYLYaG8
tmICePMsZZtNWAkD5yOmGlnrGVp8v+JOn2rAWiXUxsTgEBlPz22JVtFh4ooFT4esYJxI9wCJw6pf
3hFTKdwWnMYqRniIr4927O9jQKakLdZbBSzTXAgHWShtniuygmhdeN1znVTPSeI+19GnFo/vJvn0
q17pVHnmHEy4SWNwvCo7FRyleK/QU2cmi//HAeobxtq0BRYu0T9x6jzT0LoMlnce4/HbNABEW9p4
oAnTLQbEbshNjcfY1948UT2YoLhMQKem6G9a67yVWv4kB+/qozFj5t99GOReI/egLm9S3mzqdG91
jqCwkl9k/p3bKMLVNt1r1OQpuhrCacHdlmnjr2C63mov5KP0tmbaqVVuMa5Oxks4IOBU9d6u4x+/
t33GiO2P6br65tVPpj26uGUMkodpCTtyXxqA/NxuZlfYS2us+7PSi4MW+C+Na5RPE9nhXiDcleWQ
wZEaOFBMR4MuE/8h+Z2IXV38nZjJH1Sr0ENmtDJdK1d7GjQ1tw8BmGl0ClBvPasU8wwfx6INp5Zr
IbV2bbXByhnRU8IoQCoP11DD4KGt0XLHySUqYvLaQxMzU773japh/OkRW5pXp5QQIqz3fMiVpoAj
hheaIhKhcqCWXhS+pmYINiK+otQ+RV4HW5eOVkq2bNTqu2kKtnZk39hMa+oSMavQB9RlBb25Av46
SuYhyZ9DrXlk5r9tM4fERsN68PACxJW9D3pgy4wxX8dYvvrlAikCHh2zYPXssKXMAt8Ja0MzeCdT
n3LEb9GJjOs94bDpsk7EU9xkP3kLD0HDPhI5xrMeoxxvE1qvUfjYKPPOUPZ17EgsNTHPLNuQDiLJ
/d22J0xUcW2FAowUJWURA+EoOdKjxBz1Y3YYwqjfiVzv1qNu/wGBMjjcEjWyUTQhUJqbmjLc/GY1
weQ1lXiFKHSs9Jk1PdiGxXiNy/jLy8U72mP6BJIGU0GrrTdpx9ijHa8rY+CfyqKlYcXBXgThvYum
eK2N83DPDddEmMsdOjArKo70Pq6ZP3bbafpLAzHZxhkHEtiWwbohw3UR9V+Z4+U7Q/aMBPIrcejZ
2qiTPZ29v3X/pcc2Gtp6vKeqPEDD/VPUTbOJh3kdDSScPf74ZhWR4ldYGNgqzhM4tsXE3I8Ywllm
nr+IfOsSGU03cJfqSU/qhnrl73Gxq5lQ5rxaKWte7RrPg5deR0/fdbNI0DY2Wh/Gh3AAw2ZCvku0
gENO/dYzo0fHHy2kNXicXoKt6xt3k2UIw8cyoVqvovhduTRci+6FnZ7ID5onZhd8ZwqHA7zZRVKk
TwZJ0nrMNtIyrxVwjac64Ehq4X8QXn6xNRQyEzf7Kj4F9UTKtqKbHOr+C7HzR69CadfakwFBEB00
uOlDNRRbQxNY5NjJA5AygW/vxyBWay3LKXFpAaNMt1uija1x4xb2Dzm+B+mXtxIRgnASMqf9eG1P
05vhtz0q7mOXpa+i0vsHdGmLVgBL5cS8UTpHQ9H3tPXDLeHst2YmGZHvLRskG06knSy9Z16rvRQp
42McKWx4nC8jnVPSYPKjWOmoYNqP0e6DTRTSU2OlqlFjD2cdU9QkSNUYdI8jj5fhcfHgvgQdolFa
luhU0ewDMcpb7YFlAoFBqK2ihk4veb7FspyHfVlmQYKonvqq3sQS5XGgpq0mJWfPbPiaaOAh6mUd
Ej6xtkH5FcXjLiqY1sZ66lKEMWqF95Wsen+oH2UTveG6ekTSLXaJAS0G5U8Oyj3M+seeYIwK5f+L
Rhz3P1RWCkkGTb2sl0EZsvkF1plQjSVdaXj1Sc/CUyIkiS1vVyi9OUYlpAWhewfDVAeRa7PUqODo
RdeLcM8P/gI3G1XkqI9/h/ae2PXqux70a63GYWkIczd50QlTJJSdNPC2WgK1vp8ouVBKlKSfaKei
Diym5Boo7VRVq65V06rMw+yaWpZ1rNJ210J4PREcvGmtyLsIs3EvLTokhiZQEim8Xl3Kz33DQnvJ
Qdyf+eTSKfevZumxfdg09zEsf2QzQSq5Vg4AuFpdaoyDs6DM3+lGhzUuDiA0ufbRZSp9VoQGLmzA
jaMHEgVh8SId/DdmrnhMe3KeGWlAMU2LehP16ddQ8xEOIjO4BsN35sZsfabaoeY7wzNeRnp6coN6
nWH7Kb9BHI/gaO2XLFIgbcb0bkmuZo8YaSvt0dM1hyx/1xBsUQC3H5WrqFlm+UVA/rOyxkOgfoYW
7n0sOqhB3jNOFihhIdp55fhbP+9OFcANqPcruuz9waeP1OjgBOMQpznHwnU6YyJpSvl1Xa21esSH
x43hWukdDG5J37w6jLb1yRTzPZ94afh1sqCPn9wEObt57EKQNZMUa9KAAZdl1WFIk7+N7d+og3cq
7biWoFEu3T84VMwjpM1FH9nlasC96OodSxDB/4jAawXv1d3jhd1bAjUI/lQoBvOxx2Raorvu30gG
50inyC2mmz/Ih7o2HoClzJpG2oGrfmqwUfgOMq7hqQ/1Nxrje6oWOStZsArRO8MDoAGtw/QNdTcY
jhJzQWWXX55R/fE7gusj6lgxt5A9xo5GSYC+0SLIl0YecXeJeZdDsd/o2MHrq9Y7f9y82FL0Nsva
agmA7hP2Nn8dGFAMij4+pyJn3Wvkq7BreYwlgWZ4lvis0uuU2w1sK+BoVKw7mBow4oPnQrjahjzk
CTUvsg8Z3LLG+zSDhV0JXkJHEahE7WyGgU5or6hLOuifWRg5e4VCSYyiOLVFdvEQiY4OkwVzMN4d
SxJY6FhnRoLnOndOdqqPB8sr77EpbiZblrTCzzKXKEKsYER+3FyGRtY7qyQ7NG2pcsMu/TKt3l5Y
P2BCdHrJ5BVFouZGiAzEOJRoZUtuQO9FB7CnxyzMEAjSMlhpTjncuXdXQ7BH65M8SmmCBwH2vAuC
r7hIoc9H03NvsmJmVcUovPTdszH4Zy1NPlui128qK86tOemLkvcbDm63p5jCXOS2r60l3vKiMGCh
hJsqbs62lf9FR5MumpRmXIYOmqnqMsXOuvEHdl8xkf1KPOlZTTM5pNRHhNbJFj+5dRjj6FW3UDS0
8UpoOKO8poR+UMmL7cIdGkI2+955aznX+akX406yrHOMQDHObSh7ukc8fDefN4gbHRAmh2P0GtWS
N0sAJXK+Vcbsem93gvNmMFUcuDlrRA5W3BZ1XmD8NVs0TQQmbJGENmv0ZAc9T5NTpxDG5528el5h
zk7iTe+b8uQZ1rFNnQIslv7S2/KCM6g8umYEE3U6jFKS3ZAgGa22YU6bKzZaGs4LUbLQDR3qt7Yr
n9FTAc/zK5sqgMO+BY5ziVgmWJT5gzmxxZQCMwRY1x0gWEChtErXELZTyoIq3ujRpmgHe5s/gOgh
Piv7ADbio7uo5XYonLuWt7P0uSZ4I7DfZJThDSzs12FloeVgqpbipcMJZ5ombkIukQ76hTLd/mhl
76aGG69ypprymBGKiz53b5NuCsa53oXNn6IVQCNCd6N57aOmmjsJpU+48+S+TXwayQW9NR3cXGYn
p6lCdwS6BEKfjU3cK/p7ZQWXJke1ETEiX/XUBOsclwZu5IDXEbcBlFj8+V287UwQe+Xg/mGusvWD
vtqNCUfjYBNaeYc/4ijAjh+E3YM5+4qndidmFWKe+BskRXw4EuBPiT8WUdeH1YD0iimi8ZR6SLKM
gcIvpT5t5DM6MnvhRv6LHQftOlPOJygN6yCGkUFCX2yLCQiQag26SWq46jYSnCD8xL11NNtArMzM
ytZNi420hpY9qvzZncmzHm5c2iho3IKkXwZ5e6YHEG/47ipAy7FtJvmK2ugvWrwCaWVAOyhDTKrh
W0qa6cdSuLqo9ZH7xBiSMMswCMcnsHUMmmkaS29PD3WLpc9cwbp70qJxrVd43fXRQvwpSdNoNLpk
tKVXpUFwRKC7HHyj/gmyCaTp4hP3qFz7ufPALPsmvDqZBabpGsrJIprQp2o0jYtQArgKmWEqplVz
HgIRURM9oiGDHNR77bqo9f697T9leGna0bnKkT0sTyVd5GhIVkAT2Y0dAzgbEZCbWfUbWB8RejZM
qOPdmJK7C7x9FYB7pq+HgF4MNyvKr4POAJPc6OKC3Go5RtZ50hB+6U70ZrCUr0n/XXT61BM+Y59k
xKpfdI95Gu/MRPXPZIFRMmhqCSzwasGhpWzDqaUMaa9tA2yZCreVEdQbpGuEiCBYx6tJ0ErWNafe
eI55MaMp200fNWoVxfxZ7U7nfh1rREAs912lQDjbdsImijlbWLrFUsf0xyxwVwz8VjpNzKbM6SFo
0tfM7B+YvMEhFcbaH1xuSxIP1u0gsKDpvALAqTg3gKdZNbjAODfB2phptUFD6uIB8/NNFLDSe65v
0Tse34HyFQffjwJoqj0qLm7mzoKIpdM2dpuewR+rUzw9aQZ7QBfr4mYIfwbkrFsbKZ8q3BvsxvbA
+2iWUQf8LgL7elAGrBU1ITwwJsq61u9fPJOe58AAj4Qwfw8vR75OESAaqDOUfukDikgb7gAf8Ci/
I+Tj98Tz5ePoyovpFO45bYpLkXNWSsq/aW985UVp7H07eULaKB8M6tMkvQjjGcTiBsKvdvCluzId
wzi5WVRcCToxT0p6bAZ1QFOlNDadF/fkPrrBtvITUA1YJnA7YjMffC4QFzxdCa1dUchdi7b/0RwH
va7WJY+T6cJuMzPcJ26/i0l4uE4Q0Eyna0E8hGheqKrSpDzlwu+PpZlM10rl0XIQ8+g+mJ4K/Thg
QNAjbISMcOpNV8EoNezefCDnQixGdHUaDVq6OIaV/WBo1VdTyedjmQNGOdgXDKsupSGjtXIilAtA
Hcn/2iirPHnKplkuqmOhJeIeuRLcBjbHlXJCVK7R/NnqWsaUtszvXRk7605G6pSOnX8UXkrnRjYn
Lcmgk3J2u/w+yiWdajdBOu9OhrbNPSRFPtics9MaoII0G6oYYPJzV8tlB2N0KaUvzyO+9gPHXiKt
EYY8BOj+mOCDGwL0p4L6FOfZ+Cb4pLa4pv3179Nm4rCGic24GkmQPc2/5mIOgA6om7fcT1ymlbXd
7XrzSfOcesWxNgAh1AbX30dq1G4RuvfD77f8iZTGaLBanLucvUpinD7+eSQq/zL4XjDHTWi7Lu2e
qxCvxO8XfQg80FQgNXh36fH3e2lGNMUv/VsrCmfPxBtRdWdUj+OgvUY+Cs2JA8Zmctz+TIdrODPA
SYpeA0VZRSivHM5I1B8PGbgMmfMynAZWie+I5hROrvVMBPlOMgl999Ii3aqGPSskDeaYSUvfmgUA
0iCy7pEmuhtpu2tfj7qdsOyCbKb8KTUS+x4KDy+L/DZyIW6WFuSLOmm0A2c2/VDapbEsMwQULdJT
+PFROe1SrVtCCEPu5uSDQ7HuFRsHtUS2ji1abZkeSOpo3WGcETgUKex1kcOGYbghTVYkUBcjq0uU
ltwhutNdue65GHvHWBu9L291XapbN+ZnW3cAYdmlvs8LO3rQypHhYluNH9hjXRypDqZPKoctw8qm
QxVBQKE9ie55hC6PxEHj/DY/DdMqXjexDyOaAcqzcONmjZTnTgRXBVqW30i7hiQXR4O/zbPf30o6
qiDTbG6jzijE8xt3PdiRPEayPtckw2TryVEo03L2VdbgGLVNztQo9LlXTZVlC2V56k8ffmJIMr4n
nSRgB53hzdUbd1tLeNKp6VlX5EowZxLD2dG5yddR7n17TDM/5wfBfx74pqXda7u5acLfNF5nkdsG
MnkKcp1yjaduEIBpG+XF0Pxhq3yjPAehGABqtdYzo0SOUYUIvxOb2EazGgGiZtXJRaW7CqIwOGLR
qZ48r3omx93aj3ENimts3ZXmsk67TZW/O2TOJPU7TB6dMKGCP/YstGDwec7sIOLi51EemtpcEIJ6
K6z+3Gr111g57lZGo8L409vZeQopMzJEJQ1D/1rfMWnfG1MIqaA2HPyMoXWAYaCpPfFz8jQ4oJaz
QrknR6jyYhjgeVRfi29LHqXygjMVW5mtTVU4q2yK5LX2dW9FoBGl9vy007XpMA+UlKX129hLqo1d
VePbWEffQUeElJfQmrV99aGSTHxnvv7ezpqnIQ6K8sqBHSJXpxEqUKGSypuXhhiKm+yQUleFQ83X
qO5qAw1fTCVBDACGBTEzThqgZnK5ssh4RX4oCm0XenH3RBUojs5A8Cop18PNtp4YSMM45EMmqVmP
v7qANS600/fJDKaNiNS4bEvcyr7hVIQntdbOzjv+ckPfxltEEuk4G0+91RDW1TsjD4dpVaxvqB/1
S2+3Omn/5b+P8FJbWz9jrXF0Pv7ELuV7XZl7hDPuj7KrG+VwZFTZUxtCNVXobJc9rZ4Pp1f31iGS
okhs7RJHSbTUvVB/QbhC7Ob8SNPif7/3+1NfGcPel4G9Kur4w08i90cr1E5WrfNOqc0gxmq3bWCU
LMu5ytdVY5o7IvzSN/BhGNDN8cMvmPyiIT669Rg9xXXdoXjmZUb2y2iZwaH0DZu35r91nZN8zQ8w
xHRXk94p2Z/DuTU6gF9Zs44bOsr9UG90MnoezJx+JerXU2bzzzpp6VxpdhCvRDm5tPnp1tG75pHD
SLjgMwPdQIdqg6aD7tog5CNUzn9/MOqdfVIOp9R5sfJi7dYkmnn6fYbcpztbWnyZvy1sAOQORtJc
q0kjTE0qgySxd5PtVpcRctdtJHcKVKg03G1atJvfpbFmtnb534vkW5PG+dntKH0r06yudo0MqRjk
cDbxsFNq0QsQfa62kYE74qg1BR0fSrDYHX4GN8Z3EWbmUwdsbDO5LEOp2f5FYIG0lcBwYvBM65Ww
toMWEoooM9fcBSMyca+Mr7KPmcoE8VM0GM3Gc3tyvkxNIYnyG2rciDC7vkfZbkkR7X6/x+R8WtW6
b95jmf37KyWDolMnyEmp+rF5zABZnaQP+czHpm1m7GGYglJExmyG73Cg1G0OdFzaeZ1RjDvyZoUU
DrIbawTJisGZbotVW3bICrP6vYI3t9KSNuBinjvZn74wuR1snfN7jYB0UjLYGmjkAHHlSI4Z4n8l
wfcQu/Penx9sSYTjyq4NtUVJc/C9/DsdOvfHwWDSpLP7o9LghGatiwRYhjsd/MGaY33++N9HJUbf
//u9//70v4/mzA9KNnPZ5iF4PYQMvgyTHzYeGhud6m7uMIy7WC8oazwGBm4uiNPr0tvv/k4SOX53
Oge7aV6LhUUsipf1tyRz7oSy8ReLmvHNmiGFk/KGAzH0jM1TjmacuptHKy+dY6x3TwTjNY+TkcpH
zqQjR9GUlR4uvJ7knKlapk1Xhb16jRAVxJEd0Dq1MbzFgW0efEaQdmKaX5Np/vPA+M+D+Uddo96N
Sp44Wqa3itHnuTMihuQ0GpnzRxygheMsOz8sT83kOMfQMBFuG932l/9mh8zl8r744by3lWFn3fNK
uY/zs652K2YQkyOxKhdyG86Atl9Km0EACtFRKNx+n9osiXheLPTJRUl84ZpyvFj+VhRRz/qjTMM9
/N6q8LXHa1ChNXMj/tlmtN2D1Wf9q3LOaZuMb5xPEK8mtFP9FSbu9NzP1VkL+/loTD61kIneo8Xu
FwvUI7Z+qmMj3U25extYfU8hwNR14hPSFYuC7oiJeMRLNZjB8dxjIfSMw9La9lr3KI1zSQwQY7Ud
yYrWvQrtcH7SN01PwOLg7DMjic+FZ0fnyc/6Y6+zO3KSrmeonhw4eYvhvazvZRLMjWG0d//vI5t5
toHM5IIkJ99WOpYLj6nDu6d3+8FxOnoGpFrXE22Yqq5OUTWqhZpBfbUT/e+nORLieQqEQFCXak2x
734mj8gw4i878ou1IvjskDPiqpNhWqlg9M40xL0jiYyrBkgBgUbM6Qx5x6AawXbup2VlbruuMHdu
Un3Q5kI00xs79GGI6KVcscPF2z5AtD3FtFS7uutfkA6zCnakG0sO4HbD9AJvBDcOpsuhi+4O4kPb
6n/U6J7RdV9VJrahq1gQxhV5AOCVOfIJY+d4+LSd6GPMXNyuctvU8kvTfLFME6RKRVH+oSHpB9on
FsN2Z2u4xVIu4HU64eOkJKENEx7MWCfkL51KenPJSprJrdQxxDnJ35Jhvl703mHCrZ2RGrK1/YS2
Lpn6dlRttBqNVxPtyaNRa73BMDJV1N8BajORYTk2UpfEpFU3S8Emxgcu3lgMRhibXXqgaEM9ptYk
jVK3ID3CFreV5XAhVOVdmyf9nu8nu5zwiYUb4s3rO/GunPn/TWjmAgKyWjS2QYRehK6Lqq1cw4Gk
SR4kR28wDk1GqjkseixJTbepIv/ZbInY0E3apiYdAKJ6mk/oze3WIJIPvTA4a9GHZy/q3vr8Pa0R
RcaAteOYM02XSHDVCa0JP5RvBKu4G9LwyQM1bHIzNcJFAnQYVgGlqDN4cYlJElbM9M5M6Kvrlv2S
ZGSdhaRgUPrn9YY2ZDTPrstaL1ea2tRWqBa5SDiqaO5XNfXYT6vWWHNwX/aiyDdEtX9xC+xK/8tB
M71sE1kecZM95s38/wIzuk6cDB/OC0WtvjEpio3ps9eHfl924kJqTEWKohXvZO8+gr/WdqWBbWci
mxXRPQONzHAfq677yGKoG0CDE95Fw+WcERTkdB825wUtamPsxBjXLGKScl0PV8xx8k3TM8RRbvJT
+B089IakGonHKan5TdNsd7EXDNthVufTgBg7OqJhC+04lrQiLadfqIIZBz6t2DgIkEsoNHlLqR98
l5N6s6bHqMFtyM4Yb6vxLqUVrJnoEgSsmjdpF88qdGjBTMjLRrfaovtcG7i2d3ot4mUV1bdS2HLb
hvgKoQEhYvgzcTcuIYJme7cQHLuL8QLJHQef1T+kOmYSJ/fIgJEbDqo9l6+Vwmkez7rboWQqynWT
cEZ0Ql0RvNNc8sI9cuDG62UZ5mG8Q7H0blbScXG7stkr6hAv6r3HyicsqMrSXQJa8tq4/rQTEZ7n
os2pTAT2FhHX7a7zH7WBuDncK+ekQ+Q2ImERIvzbztWK1zTbRrcQAUZF9tFk9QCTvEekI6JzFLeY
H1ihxUjF8+Rl5R+AdcGDj3QjaLL05DmXJLCsTRHXxrpArvjg+h4LtSTnd2hpfhftJ5aJdOvlzmeB
aH7fKWKaNGIcSAQF12t1T8HAEqgZwbj3GHs1pUsE3pQ2e73iYOxyWBurkIwvZozaFDkHkgn1xwGK
QZZwUfbYU2RrnOmhWI+pa1qPqO+wT3GNiKY4F0jrH1tbeGdMDhsaBK8yT0eW1XzfIpl4zIR3LGgd
IVNHV0ouoM/MBLmKiAj4L6iFsP0FOnX5qJ50XSbLgWPQByF1j2jmCI5BKtLO42R8Zo9+2RQfBnGH
6OF/CEJRt98vcMPXrqkN199nfZuTYkMkwf63vk463TpMsv0KWzLtokwn17ehFqXkdi6m67Do6A7L
uUrjuzWlf13CfX5iW1+XRep+OCJ5V6V2/IXJsjwTzKzN5rh509S9/mA7pSAKIQCyi3rk3JKEvWqY
Id/ZNYCEpuJb79qlm44Nr9s/OY5IX/NGfreYfp6FjQASOviFjCx5FUmYX+nbp7H+QWyd+M5j+Z5y
Unn+9xSmjy9QyTskdmlh73JNzie1GP+YFxYgC0yv3ac5jtEwj7rt7xFCT8dxTevIXv42e/I2JR+x
Q5+ouVR9BPffJ6rM2cnxqWudtUuRZqx0q5dLcuKd429HBVdg0Sykzr+E5Ulj7Gos0OEXKMSVQl4R
6t9lhL9ITYN47ZVPypavxkebHXuTyKo6oYFbVxZxHqRVNKdRr+Xp99HvF7fg9cc4p4i2cfcWTNc7
9ygZTlYdrV2hGcc0G5ho9SGdmEgxYHRGFn5vaniOdhWkemFtKmSwSzl59pNt0EjGc4ShP5wuPbrk
TSEwqHM49wuP1tEkA0Xs1txZIhub4fjrQDbCVRmN/RAXaJhyPBcLn/V09/uUUZn9QF05rLXJJkfo
tyJMmgMaGrdfGb35bEtd7RoHPK/tTuTbVOWZDYJT0O/DNBzLs+kan6FtN3ijBKcIjkeLOIqNUzp/
0cMo5Q80m26IVtjTYRiPv1+SYEAk+t/nv49Ck442JjayD6L67GR1ePn94pv6v4+cqjtr+mhAduaH
0ofB/E8dO1jmzbMtWB16oOi/YfJiKx8YTc5fUFAIAtnnCpY2CKkNUfY2DG7wNGd57l3XyzaEfqYf
c1xhmsxOqsaRD0I4L0ZUpfeUVCfSeoZm14s4efYM9W0OtIwYG5irAp0RFYCt77CNm/ffp4MgSp3b
62lkT8PqoDfUz67zhMyu3qdDnC45PmS7WmJRjQ1HPMB5K3dK4e5NzKx4IK2vX4pmDA5dbYHcK4e3
Ugn0mJbTHQLf1x7sVDPJT6skbWpM/uGIIM6x7a9KK4i0jJrq5tCY22IT9/Z4Ywj7dY9az+jx91FR
jtZuHCP3iFbF2oHUZtjggUfL5/5TNhbx+fcR//Ec4bisewuhkmWWWB0mpnTIZ+tjZilSfpB21ugf
PCRPcxfST8Js30zWs8v1KE0nPTLzrFAmidg94PkAqpjnK0k58tpo9g8jCuN/iDqT5caRLYl+Ecww
I7AlwVGkRIoSRWkDy5SUGANAYAa+vg+qra2XlU8vq0RiuOHX/fhv7T2KsqrxOBbas9Zo3l3LBsSb
kvWBiUr+3+f6///434HYySRvnGjmK+u6PXwI41NYJ7ehSHxC/jo4wEM3njbrRNTqe4YS+Vrj116V
bq32ky9+c3O0sO/l1k7lmbVxgVh/RIzFiZ4GHZas7f+Lp0YpdxjG/GfHZUpSqaGeojH8J1zZXeJs
NC6wcX7/Oyjb8CGCxh1Yplm2gVFV76G7+exN/GI8icTj4Jj42sbvgedhDrEiJRZpXb6lEoNkpTkj
4p0l3zxQcYGdkPkYIu3FGtjkmdEkvxWnXPbNzqdUfgOT0IYAUBKJzzg+kBXiy0sr3we+TrX2fzLi
8nzsB5gwpE953e8ns6r3iBByT54nudFOzwNhOTZ7Q7L1aY36FNRsB8LnJq7nazja89qn4/oxZcmf
URrWr6fIG8cdby3P9hfuUf0+iuhYDyGuOSKkG/I6/Vtij8ZTxntwZS7/qGkaX0AoGXK0ia1i+1mi
8p6YcdkNl174NS/B9kU3NIyuXVddklJS/n8/AVIq/Br5Ccugc+F/b3jDjPs1JJAPH8zlS46Edgcu
4vVdf58H27yIKbxyYCG24PV4HHIErmI4THlvA9njPCqFwxfkQCv938fTzAPpE9ykEZhggFi/Lx5y
N21eGPWaF9Rwh9lqOdo2E+dtnLw826cOe6acZrFJ5YRhoYLCPQ8lgplH/eCOR3oUtFURnoyx50tn
4rul2hitG2AgX1PhnELH5rKPJtye8LZ4emTUgt+Wq5/IsvnuaT0e3Klb//e/8V7A5pu24TGLFmaA
Ks0n180KHEXyDQW3AD9Uy2/guGuwMoQtYWCvFqrBa+uTci8s82UmiRmYdQj3C5AGIVLAXE0dOxih
h34XmiOB+rJzWC/ifB0JCW1Gr/sy4WPth5jUQ6NH/5yuQfXjr/Cnyd4DLKFWkY1E4SQrtysZ2xt1
DLUlb5f332Nv3aap8vY5Kfo+f868TLs6/QT3VJcEBuRr3OKWywaEMnvuDwTF7YMxgYNxuQ5WvX2L
9azfUipvbl2U3o1aUg1j05B1a0BDKYW1daKxYtCgq4TIwU5WBYSaQQWbycsoOTXEuffBUroh7Y+T
HT9/sfLeRl8jU93IU1oP6QbMZW7bJiAnOyPyR9KV+2Jja2W003XqfhLAkys5hYeId9x6oDGdoPoS
aEySVS3RuqIh2WG/V6S8jLspzJosU7y1Z1M/Rwy7+ayLDcL6V2MveFw+hZUuFjAZ6yAniqmT9b15
b3rXeiafi5NzP1JzhZm9f/YBCD8PRnytueIOdmc74AU9LjbPeOgDIX1cTjKwdMzFfsWBddDMORBS
P+uaybLfreYtx7UKm+QcsP3ahIb3GvE++8FclIsN0aUywmXjvJau6e7IVHUbVXRNIIDhxCkOVypE
QPV4FrzniDz1Ur0AYI2NlEo3UMLBritt5MhSv2R9ifleFNbBgjNPOgjiw2Rz5qzJqQU4zBB5KgxE
bWw8GVb4BiDtjE2/PcjuLhVGpxrgV5KfEAvLk6EX57F0JiiZ6kgJa7eJZfTj4qtC79CzPXn4v5qj
nsIEYxywYTCx429vcWjQPX0bjuxAcxZVeWV8R1a0jZriZZgnfVdA8s+4BoK6FVDbY3svM9wlRn/1
OSeSnyL+ZC9ZWEc36O/Ouc5pWFZc3Sk/jg3+7LO3WbAB99GKkUA1nTyyUYUbbZnFUF8bfAznaez2
DoiYJCaiUgk6KsLiy+5KD6FC30OD2uj2qAiWTxZaZ7kzzdnbmCNA7/xMP3QTaBoRmagVi8mVPw21
sN2pMdxDVXob1IR67XRFwMRZrUoATxwlwyMQixUPnmInO4BLkMcalByqy0bjtyiSjzFSLYYywAOx
s08SWE8AJfq1Fx/lpEF5M121xeQLeEtFf31DrnOp56fGLfGKt/nz0LtqBVqDIbxTV4xsi718cnYk
4XpupTnddr5n7eMy3TmyMrciZ6k/zIJ5BFj8tls4YeN7o+iFqC3wo6PeTtvYXnl8jptxBjZUzDqc
dIzOOSluHfBlzn51VeHn8bL3MTbwP5mDDmpfR7LXY3pqFq525AzPKilJgNPU4ZnawdDnr6V2wa1c
wYfLOYSmnDDQJx0HXa+7Z6arm2Mkw96rm/TsGQpjP5hJ0+6RU3rOGyVVLARLYogKbQFeVv9uaerl
2yxS4MU1WkjLXje0Dp7nXYgJhOccq/QZ0+wD91O503EkDC6vGlDkZBOG9ECU8jevw7MYJyhRtjgP
pfeAZvfVivhJhBMAhDwQlfPdeXhR8COd3BkCACmXccdQGIGC8zXzwRQ17SxcPNwnt8gKXwfAnvuq
Bn9nRnQVlN4reMOvNibt7VflR12InedA2xYZjhW3otXD+ZfNEgyX9HYKVysiUnkdisnFMAZGrGq2
BVmefRE31skcBFymO3t0iwqW/hf3QIa3XmBsnpsN/Wxvpe3/BUkANDfZdEg3q1bPxIYlAmKTDdsz
4XbVeaWZXv5hZclvhGs2tn1+84QndIkLSgnbDYzegF8oHpLBM1GnfLk2nVb+5TUK1Ql6Qm925TYr
fMwxTGcr+VSV41tthdlWV+6DpcQ27sk6GtzcSZk2gcOsw14xslf5HF2GRAUcYV8QKY+q886hIYib
FoBLkoIvQjxl9pZR5D3H2r+tnY4ukv+IZF3Gbr96qnIP7lndu1s7XJem+ysEufFOVyjlunXr1PeQ
QtoeGs4c2CUPRS3qV7pEyApYacosZabP0V9JxnlfNu4rnPjVrJfZmlGHlxJft2mj1Zl4QdaN0E8N
Tp6cNSKkcAhZ/J9A55Rr7mXPAzDVzTZMFVoGeoDH6wG3eznn3rrHybea4N89pXXNni6Kt7PfdRyV
+wvmWDbbJjucztcPJhHRAILzcz0usF1RjzAJK+wEPZCWFm4WWknCv6PMMgxIpyhlguSD7gPNN36A
3ljoP1gcje+Oqi0SRDXM+bgBNOphQl1ikHoLTkSnLIUNbEzAY41VtEHoABbeDN6wjqT+YcUj3u8F
j1ZT/JgZx3TJzORWseNS5/6riMvTjBLvisS6ySrEfO+TXjCwE6PfAreC/9Kysh2od9jRHIbbvJIc
3ayfxI/fnFbVLDXbYORsID1iHxgoiTsWoGFrhqK5to/SzP6OjR8+h114MP2soWlCvbeUCL1MeXd1
cv2QGOios4Ya0Bk8cOPGq9ZsdHezDT6sT2oYYN20KVzvZtcQ3cKIAoJuahGzgUSaph9dePcv75gC
iDnoR44rPUp8g5XTKYLQRJU2lLNxB9vbs2wnudGjzSpLfWhGNb8akwIuCvB0Nc42P5tOlzTO0l2a
mfFz7Ih8xY4bpE3T/qbkczElzuW7yh/5oLknBApbHlQKIXWciTPXdU1QzJ6OeifAF0411beaaOBM
cuE63URAvKWvIY1PpckZnBCGxntuLRtGJpImuWklaLBYxrKsORid/SSYAze9OZ1bRXS69PHIE/k/
YClTgdY4xCXcdLu89NDcMRCTSwiMefwZLOSo0Amp7DLFupwmss/ZI23AwxXC+Ix6/a+IP7k0CYG7
MIRMtVQMiFnuCjIxpu9crMh9n4EbY23s4n2tGxg0Y/fJUtkbsTwmkdlCI69boNl4c4bMZS73v+MZ
+OdUY7fKimeebV+4JDF7+T8R3MRQFmi+COMr2/HCVcWhkBikBpvJgydX9pu5Ne52xbA1NwLaHY8V
g8WMJSDwJylSEAH/NTh4U6KD62PrXnAavDcE3OI+hRmVwNnu0+w1GYjzslAsWMsIQR4onZqCBvhp
lWMl0rS3tDQkrh/8NqLV3ie8cWsRD/mGFqvEbFeR8NqV6TKHjs6a/T/hzLEtV2FXbAfATijJuMNG
GvL4Hqu1T9NVYHjaQF6zKdeWUZvPcTzevYjliFODUcEW71BDgBvM8EgRu9l1aLTsqPuT3BCRnFd5
NH5CU9XZcqZBqZCdMYnp204lb5bd/A1zfTlkNy96E/3Jp2enxuI0939aD8CbwUpnHfKgYpiCtFNg
nKZxyUDjw5bsrOCzgVD3tLeK3PPQuhjionNYY3/sZouQNdMe0ZL2W/TkeVQtKGgzhrVXv2Uyv+Zh
+eAAwdmD+Igr3bMzxZyBSUBpJhlABe+o5m2WRQ43I19c4Gf9TcMkkk2ly9XtJ7senBUPOQfUY+re
6lF7yxqP73UgwNyMpgwGg9wwlqCsxmvl6RqPHVtQDWsC9aVrxdAwJhNwhEgp1/dUzCC1ykgemuWp
b2XbpPA0UBGEVwbcSCwtV9S5EG3ojYN3GGt1i0NZvaWO/jJyuQk/P1M2twZ2xwGamSRl7ZvLfTs1
RMkUM6d2Io+wGz3jXGTWt4olsZUEMbigbtm0X/KwL4gnl1FQ69rN8sej0E0eyrZ1Hp30nVzTHsvD
YdD8t5Rt+Kou8i/qSUhv9yTaDESF2NpqOOFX3sGDtkz3T7u4GPvnMnOxSZf2k2eIdYpsT665pm8J
v3kVHeDQ+eD51AGW6jOJvAYgRH7rMFmufeEuxelcYTjyGE/abVSqw2h/unyqvlwoJ3H+FeI4XBkJ
cCifUtoAOzacywaYqFlDGJ9x9neuRloWxBEUIr//babum4Kn/66x1q1Yf747xgvNIPyQCW2pbS2q
MhhCpcYXx7txheoNslSfNsLQ3iz04WAsMS8kpLzcYXpygQyKMGFHw+7DGpYrNtkbLWD/vDO5qU8m
Bd4UmNCLHM3h3hbVt8Pc1Nv+EqEnvt966gbXGQOof+WdOO4G4nhi8L6FYdyskKB2pje3TqQxpoLp
SoDn5FjWnzgqd6Hi3OpqzRfG5Y0u6h97GkDsOE21K+1/JkkiM+mcQ5FPd0sXnzyF8Rf6AeVD64bV
aaTUxVRp95fjcUxIBLoK7so4o8ghRIflBLivIVdGGSda0V16jZ09ZMGCX9O+mAnpYKOdXmqdPU3S
Tpcypny3IJTt2cXvBMBqEyoKc0IdT0yq8wadURI57I1Z/jW1w73h8LNiVeesUdm5LLCj6R0OmY61
5PRhZ6w69dr/cCbvD5CKf54H2IO/rx7zg1YnP7BC3FWPW5kWuQ9CrvTC6S+u7oxrcIhGTka1oKvR
A4VPZvBNpf6f0Hf8TV5/ZPjqA3oB/qQJaEq6KQ52ZH7jngUk4Z/8qZVrmv+oku5Z+nEKGYfq0aIz
oVCIN9Hfba+n56lvTi1rAi1EHKN021mnFpOEVZVkBFzMGrUPSqvnjErsgZUk5Igu2fNSNjiYs7zx
dWrQSrJbfXNzXPKNeHPLxZK0nSMSfDwYAiiSTJ4+dmHP2GGQKZ69xvtIquNgG9dy1C0yCs0TE/UF
PByR+kgA8nHpRvThPQoGXRExGVJAx3LaJsfTMLOUf3yhHdyRPZcB5WznJOQGHThy286NtnE0/TQI
GLPNzVTyCMI9dyrIslYVKfPIv+W6dpXNeOm81thYETUYXYOzxWms36hNT3XUXzJ4iJqTPaUy/LXV
kbpDhYZd/HQxUzpwqhKhghPeTxPRIFnSEh014XFIhzogYhqALCeIrjsZZH7kbSbgne+NOC+0/CyJ
1S3vVLcr9i4p9nlmTuihNoRm8rQEd7OBt+KkseIljvlVRM19souX2HXOWZ3/zYgWxIu7ix1lxENM
HxtClkuwdsDuC3KBgAhTQu2H9GcNvAfsGOo5YQ1MwdNamEa+tuyfKRltzsyNv2ralaQ2vnBpZSk1
Xu8MBmc3V5/1VZtsNre8WfGZqh1k2NfKRN6ZzEKhzTyzYKYDqG2GDeDl2+CB1JHxP7pHJTFCGDem
sRIjE11ESmCeWYDibiHIKhWORuAh6R0QJpFwNhmrLko/ddDmncRSS70WhMr0pUJ3W/VW8bd9H8yN
FzNxzB0NA3qY7e1h5D0Sco9XNeJsHd8orxxXmG/uuV+fRNa969Iv8aZ4fxwre0AC4fiWGN95BdDK
LN1LMfKA76krdJMHZnDMlSmhlMnob9z417xo3msqTQjYcipZmvOmjjCC29M94OZLyFzDWFZ9jpoG
UTYtwR7Rn2MyVGMagh2W0nlCculP17GcDbuL25TkgYBbMyVvCxhV6Kq46F3abkuoiQLM1k4f1T31
kqUFj/A6YfVDXUjgKEW7nYRxtXtGwXEoDgipgGvsQqxmcYBv9QXaXpslKyetoa0iz/5WwgzK1gsD
J2P975inmXGTwxLoEK8A5VSQx4oV1n6R8iAbE7nJo4+u7U9kUW6utbgMQudrUQoF0vYK7zEOVL/t
V/YWf29afOuG9hr2GoyaaPBhuAQZ9T1A+AeC+lgHmr46+nn+JaGCEJAl7DyxRSyAZB+18jTUrYF/
f7pMqnjokF43jT5vFo8t9TQBettT5DrfMldBZ4VX0fCaarqxR/uChzHDmuwnKp1w2+Llq/4pDDhD
D+8j8Y1462oZnIrq4UgLl4bFEVxSTdp65b7R0kNmig+bHZCDYpt22UvWdvd0il4zQz/PBFyWl2Vf
148OdyclYZdR8WT1UrmLUbFU6F4MMjdPvqcpKFdnPeNcw3trG9luvx5p1qjnf6gPaMDhyDIVJoBq
abWVndNtSFu+y8UuqIyanX1Rvhe1fW11bq6Jly5PZ7lNSMOyTT2EMy7l0n5pWjdFOyeNL2CvTJxZ
YHx+TD5Tg6opZYu0uN+gox8xxZskQ6Y/nfEXTUhxNwNVSsxwNyf5g+YCiUIqziV9GA1GpFPVpV8V
o5+bu2eP3rqNOaQMx5oFDrweeKqn/TFyQZiXYeCK1joaWbGHq9CsU0Lp9BnCTYLFVLga2KfkgW/r
MVTuTkz6oTa979QND2mvrnweJ3xzL7Ly5nUCco2A64eZFIsvngkqJf8UTn4wae0JWYguhW56SmzH
h5BiUdInfoeJ6ovKhcfRPo09r3VGvvdOmt+VjdeiCnHxRzYuWzaLkfamW9woNTdoafC/UlX2hvIs
Jt/Gd+MIJqAIfr0OMSDCgUv2gOc9KJ6p7m8hzBrY72eLQclPOv1Zc7nsMb0ROmAbDg6qCIqaf3+c
zLcs7rG9O0euhR/87sQPyJXCgkAW5P1XGNPAk/x1yPA4JyNL9Sn04e/WAM+GRZ+e3Tv+JjZTZsfz
EW9Kb2gXvC9IfqH3vPwe40i5LPDGTkKJqGbesoR8LOA1RLFo+cuApZE7xQi/3BcRMlzsfUVh8k+b
Untj8QYq8gqcVi9bLj26qyomgqFMSHfxcLI5rWgukFyH9gHalaKkYGwlhU0q47T2KHeCPhLBl87U
W55Rs84M9Z3M7bkrWXhzrlpBRocaS1ZgjiZY80wXoe2jmnBlsBbHw5vt4/qfHQ89z6AFquTP9aYU
Ix9cQDAXbLNFkGjymUSg5oDAICLdCvkyGy1FATYRNYN8BsFxZVEeUOPNG+ULQ+6SB6ZyyboOPA0R
lPxjY4MK9nXGrqrovplTZgrnLIrD8ZLUuyp1Hlo1PQnZbMuI+h+dbSnSeEppem5HsIhlwqrKry9z
dVJV/009x1Ytdg9RqH7n0y+Zztm+IiYMIQ7DC+8VJ9YfyBInp1I333YOMPRQMqmSwmG9RHw3bmUA
shgU3MDI/lTJRNWVfvFTi+/M4DgKXKZri/cwC7nVEG1Xbnn03fhFmdqfVpERh9plKu89/8kVrHFp
4asBSr4niFQGIi9IXKrhQxT3XnSPyTS8nRjNaxc7cksIJiO2+K6l4A6EdW1SKmuxNtKlR7x8MD6i
pZA1t7snvaxg6eNBtvIxYomkXmUrqGJLXu3yUfjln6R1km2q5ScagcFaYYBdW13ByR+ZG4FGfJMX
XJuppla1pv9SnMAHO+n3Ee9dCD1yXWjNO5r/15DGr5Tj0CdXXqKJ2lS6emkq432lJ5S2SuPrv99Z
6m9l3585ppM4GpGXtGdvRn12F+aP5eY/M9fy0aeHG0eVc82Jj08hgor0pYOu3375ZVxs4GRISucu
OJzvJH/Id2LNb/r+SQHtJxpc7MnZA5Lw1avrd2sSPNRy8Xo0G/A0jEYxDQagn5JHUZMiHrjmeA12
/J2Z43IMVyRM6/5U+/EHzIRH0ULnSpT3b4LJxMLUd4xzQwNZr2VUywvz1MPZRfbC+ljspZb91WeW
35bcmxryX+ZkmOPIIq8I476rLn5hPUl1Gw8E47eS5Vct659IB+nmcXSUSJ+QH87Y2+tV17i/Q4GF
payZfOYW8Lw7veDcowA7x3GN00yXALnGoX9FpSFWA+twyrotEIvXDBpdRvKdAf9KNnPYOuCQTBIh
Bi4L+6Kn5GFgFhZ7pGUyRDqLwCm/T/nVdbWHaY5IOLZxBu0yoluzjWdHgWryTGfKmjrZLojy+NVX
4sShHCxlaJypSr7ZQt9SMBBAYND2i4U0IzYSpC0aWySyC8FpwWw4LyuS7RCOa0+MK4UXINDN/tHw
5yJs/6JFPQ3kEA6hp71LoR+WG1c676WBT5umLI5zzDkuBcE+9/qKWnh86L127+kxXgmP1ZXXlFdq
3n9gAmxKGx6WXYIV58CzdEJXefmC5+XbKbpjocOxqSvE5yyNtm6UBaLXIA8PWAP76A4V583Lo5/K
ADAYzcvgXTLs+/1tUjNHk/S1GDFb4kNaRfp44DXnrUo+XJ/nkNGbD8JPp0KevIJGDj2P1670uW2E
2OFyM3cTSdXGYZgqp/PCz1s5FudL30quYQV9gtEyVMUtRN1kTA23wFPOeeTsTEhfjWgvEKvuRp78
6MQMZ3P+LqhJWltO885+7K7Zxp0d1VPv0HffcjTwyfgyfQQeUx5DsbiZdvEzWmSkBcubcSnzSJPu
pjEQTrZ3r3MeSeZQg9vt7Ww3szRGF9v32M52NJTo24gyCZS+tTbM/RcU2hVZ6aBoDHvj48mlNnG6
NE71txV3eFefDq4yYEoIdFreHGMehvRxX/tp5+vZ4ljkpWRhXMDyTYnJ3BySPiRomhwNZI8gdsH1
U6ewqVr+eHIeeVm+0LnKH7pXWcXv8cQJe3Cbw1JA7OM8dWm49+lsJ/uX9dZGQybg5c/LYpzRw6Sk
zQDavBvwnH7JPG2jG5QYiAjZkt7rpxFkUFV+01JVp84dj9nWauMa9Hj85LTdLSTDKLLxuUnBJXb+
fCoq7cXeWYKSPplPGloRPa1Nj0sxV3+E1t6pDtJf4Bk8ZZXnPHthj+QjrXv+w9qQ31k98yiinNww
702kXtIZFKl3IdSFRdcrD6qPQYFTDEVOBkiVNgSUsOLioxjQreTBKtuDi1E0nC6WT71K5PBNFz0E
JId1rehY38B2r5b66XkaswAIBQI9SPeBWZcrJplx4xAp69PyPfEHl3h1udc6+MUVT3GdmA+xXUxy
fZN/GAD0shHQ0ZjxPs2diWYsss69GrfgLhb3RX9rOWnsWmPK9xkPVF4R0LNT/2oy8G4zSTlR96GY
NeuZTbDs3K2Vadp6ku0Z1yZl0Wx3eG3fpAenxnOwYc3dYWl1BgWyL0amqixxXz0D3a5039yMZ5ri
mUZEZGnjyx9RspQ1CrK8TMEB7lvs0uaJQ83J8qr6sOwHNAiJQWmh8pGxYADIOWpUebieUzqs+oie
icpErZLseUhj9hO3PiRjyIXjedTSB7tvb9+X2a2pSiPoRc0pfhO6c4yV+4tkDwLdiJGoo7gFmD6d
mHmz02DF6HZ1jOQOSxzWdv1f3Z/VXHypQVbbdCgB51gGlWEZByhTANIY1EgSZzjDRYH5SZafRSmd
D6xkaoOfliQn+iE7W97cPNt8LHWNxd/vacSpEB87q9rKaulW0X+7CIYGWYnHvrYUN57Lne3Fz2kf
/QzYfM6d3hz776gF9poZGxK6NLE483c0Ru0Oaf4RIdnFkfzscxJbXokfs1HmE5WBags6+qZLaQJz
KH7zwVeLXzQJao5EU02BLib/rlz6l6tvz4w5lfJfhKa3Lwd2gsCI4AOxOOVwnqTqR6+d/JA0H0bH
8BoDSgqY/I+9CayMEccPIxgN2hFE1fuk0maXOZ+uxpCElIkZwmyBJ2u/k0/4g2k7XSMEO04cFPP8
4kNB5dgNk7Fvb21SkL+nJH7DCyTogKuxz/nx6XdZMRDinyWlOJXOURSLI9e8O3ikuKBQu5ryu2s6
EC0u0/jSsi0q6wR1EnK/M9+w/t+plf81LWs35N4dt/yd997ynTkU12K1YEXjE4UcGDD6CO5vcYDt
Fj+HFU9MGBtGajCzQ/qpS/FHf4dc9DVQLYVdj51BmOGOzSkjJaG08nEarbKr080sbj35D99YtyIW
yJM+/ClDZQRhRilRHP2kCXox1Aaq/HLwW0tT1dDWvKJzebTif2bWY3jUYGna7M+iyjTWEmZzicOx
tiq11ouShBxOfeFhzsFBn7bC30cW8mhXYGMEjjhAq8z/dpFFZDrm5pJ2erPq5ifTjL2H5xmWdccC
1b1aGW44kB/G6JSs3Q8st7kduX1WeZO+43maOpRWn6IvXtDpM6ZdtlOSg4iRhRbeji4IG/9Djs1t
bGtehjair5+2r4VFLBl9pwmyqsWE5as39K5nUyp+FzotouF3kQSKBcCZct4UJH+dhMlE0ly0zhsI
j4rWtaGgOwb5fz048xtnAnv1D73zdSZwsWrHETHLxdLu1pusAfAzAZMoZxMDDP3laTtc8EUDQWcY
aUNwgyr6pzL/idXhU8NvCdsgv2SRuiJPLnPKHHFIr/P5LX4Cyg8zb3auvVByP5f00Pnbui1xiUwo
eylhMW4mIBzOuQhNGGJkRdpuS8eaRlii/k3Sj2gidwNxKMDhcKdenXw9pgUx32ZCkZi53lzFQ5RG
Q/BcC0j8MTXpHeYhVKB0QkUp64PVMwuyQkwQ55IfClS2tYa+I8A2gFzEydIGNqBzzOhFghplMHCu
KyJKDGO46opG0f4prwWNmYlghWdUMPdnOeobH3K9WTQPbqJ9lhgTMyg9bZZ+7xacW1P8cwf0ceXO
z/Z8NvsZOUJRghGni6pOPOtoFH/1gsBGwra/HfvfxY6+Jpe+oW815GFdUjU6YybsPGRZTRsfyJP5
qoHyF2htxeYRwjcDpgvAvqFyMUL0GXpmYjRvjv8V+E6NmhPbrZyNZtL1M6EPoxFToCTBS8TzT234
/636VzFYcwsJzVTs+pTBX+RrHNmNXeR3/rqwqmPcvFaNLllMuNeKppWYyilaNtnZ82amUrxtCBfh
F+G/CoaT/BgFEnbnPSjhxlWVVRtGGvxkubqMuMX4lTx2cVaz7UfrZaxIrwFLuYoWhRpQ8KeeZNo+
7503kcgveE2AzeZL5fSQ+RIcK+b4PcBIjjFMrjuf1XVFuxJbkv6QVA4IOspa4H9Dc9LNiSUfK0Hh
/vnvD8KqAKYM8rznJOdF8IigOfOu1ONrtigfs3HyY7LgIH1Y8zd0Bxeus5cAKCDQMbjxS2X+Zzg5
NSyatV/w3Q6zfbQg5IbzfHXhwG7gObxb7tbMe6pUQ0extPBZtxeoW+KQtOMXWsfEtjT/MsfpaURb
7xPrwQXmI1o5YBeipU6D7Dz4vHchXWqv/fSVCnCwQkqcMaaOnH4xY0VsExo33bPReLidtrYztGEn
h0KbDy88N4POmK8UAK1MW+JHBo/FeJAq+l0tP/Cm60geXZoYvypk3EaFV6Wj04EG+ByZfVQMmMS0
xud5VBZYzSIji4/f13Dx+tus5Yohre6gb9w1ErD2ZPhwfYCCPynT8z9d3z3KFNmAZQpkL20eHiLn
fGslX3HbtksDTLrTqen56sAkJ21xcUeDFJOyKt4c2rixmEDuPPq2YTcftFiU74LCwWMcsrutxrj8
Msz8bbLoHNZsp3qayFOcogxOlW4ys7Orffiy4nQse3MHitM8zxWnX7OAecC52yHamtfPRVw1B3Qr
Bq4x/OMw4HwNNNMFGHCtJ62X6o29EmFaN//K/eqoe55a97w9DrnbU1TxBi9VP7rG0AZ1grPX70PS
E//6JXctO3CzxGJPDT6ddUMdX1ORGk/IBmdddbQSxwnsqY1fzJnXdJaz5xWm91oXnjxXtYINmEiN
HSFGH07o5Qtvio2YGNNwXWEuWT5IlDH+5rroTlNR6rflQ6TBL7qUlkOxcKvX8EZI9ptd8l47asm9
kTKYSrpPE9y2bFMoUUU2dwdslslAOp7lgW+E73KuUTr8tyFy42PeWn99i/MbtpVXEmOctmbMrlBi
PCKYHahrHebM0H71IS/VAn8DvcaAad34n5PAX8LJQLsfYTdpEEb23yLl7bKKzX9aHLRCqtOypxzE
AFxbZF8GmaoNpN1wBS2QWKULWr5Jl3BAtoM//gP8ot206JKm2s6hHm89xQdUNkmAbY7ZuE820FyX
syXSjOWfUyHtwJP43gWiXByHd83TPyFoACcq8n4D6tARh4rNXJA4tFYkc/nXmvGsY6RAtlkCPZbz
k7gtGFXLvEjN+lS6xRUxnF0asfdW0pWrdIJJykpknNw3yj+Ny8CAORSnyo6Sa6+5LjWZ25j68lXp
YV3EPGLSaYr4zSZ52hcwtd0Sp6420v5THPOqfK8NkMr5kYOrWFeaNW+n1CDcmLXxdsAILBzQyT7E
Un0y6ae36zX8PHbeQ6ZId0hgBlQkyReySNYOk0RN3+D8FFuOsQ0TVpA+wQSqiaotnvACoRddPnFm
aOzx/1B3Zr1xY2ma/iuJvB5Wc18aXQ1MkIxNCilCCsuSbgjJlrnvO3/9PHRmVYZDakVX3Q1QhYQh
W4c8PMu3vItAdSEpXUUR16RpXYiFcdgNiOJogKUFA+uiJ2mAHttbNQDk7kfTZh2bhQQXnxHAgRSl
A2R117pZEfMLdFuEKHkU8Ebf+gigN1PnQ2Dx7SwdE0erwRUbmF26UvQ9R4NqI3nRl9KwQvv33/7j
v//rP74N/+m/5Xvcjvw8q//7v/jzt7wYUWQCZ/7rH//7mKf87+e/+effOfsru/Bbldf5j+bTv7V6
y29e0rf6/C/NT/PP38zofz6d89K8/PIHN4PtNx7at2q8e6vbpPn5FLzH/Df/tz/87e3nbzmOxdvf
f/+Wt1kz/zY/zLPf//zR5vvff5fEn/P0xzTNv/7Pn83P//ff/2/6VoXfXrLf7l/S/OX837291M3f
fxck3fybpCqyKYqyhRm2af7+W//2x48M6W8i1WlZFFWFGrEi/f5blldNMP8zfqQapojkt2gqomjw
z+q8/eNn6t80sDWapciqThPE0n//xxT88in/+rS/ZW26x/Wnqf/+u/77b8UfH3x+Q90SDUSuFMOU
WJMKD8hDFN9e7kK6yUzA//GBj2scDsK9jlEF9nnkOJqbNBa4vq8ns/PnyKcjaR+NpJIVSTIQTlGf
n+RkJPoIWTd5ISoFRCuBT6KDoGKRO5+PYojq+3E0zTI0WeSe5IWMX8dRkAmQ66ztji0ZkRdhbII5
CIktDGD5IAfSTBR3h55apeaq42tC4ySmYkIze+FHm6olvSxMjKliVwdnZ2Ht2n3ViIVi8V7O41Wt
PzYJnlTtDzRF7EJM1/QtA3NfI9fKzss6wekMmmZodfkDmMYvxOq7kBAslg6hDzIOMbIQIpZ1JeSR
kyJiq2bIVnJB+j864xVMGgQQKnHKl3F6NemNZMN3XVdxwWN8gNd+1S/b2aovfq69R71P7uBfw0Dc
CTR/fELbZkCC5U7zXprWd6sowoqN8ketdisg4aRm2HsVDVnOi4RpGp8flvydJx5H72FKn6EY1MZe
mDZtiQxDRm7QXDXI/ufonGx63NSi6k5r02VXPhoqxFDtORSPBjcHRnggprAuG0c76vZq/p0zZp03
91J6DXkMmER8FSoDb4OGdWVw3VDs0e47SkoalC8eFK/BJl9WurGahSZkUNOmcZ8k2LBZ4BZQWS0p
6mUjCOO7BkPAvDYWqOWsZN1wqzi413AqiyvztVTuQu3er2kl1omrasKq6BJXVo+zU5cvAZLMvQ2K
DrseHYbeuiayJzq+kifRbYXn0K+2SFM78ozSHQJhWaHCkALXLExMrwX0uDC1EnvIQw0GxdGDiG4j
oOu7DFCueF2ZEchhgLUeIqi5Dj4a3bEEY+nJEBdd/aJRB5EVUEjBKkSaALtuhALkVap0KIo2+KV9
ISzA3OCotykaKddmhRuF7j/lzb5DWLlrEWDvrNd8KCjdooXVH1KUvq3iiIwyAQfRB12jHFAd9Erb
gsYYZSbIUPrpFh0Qk6rA+EbQv0AMZTXGwT4GPy9r4gKcFUDaWdAEQC3g9RJuoIAcXjfUdil5azMn
T1IVJKuompn6o4jvStu+FsaLUj0VaO3r9RauDtBU0vJOusV/ZlPH6SaxUCcIq71gUXEFhpQFXztz
LtkOwF8foFDsPGvvRbdJJ11PingE0mMHQyI6aGh+8ep6qxSCK7Xo4VrBrscLPblB6hSwrDsz5Fof
yy9Ku+VPKbktJtnLnmwvRFdUiI9NQZd8TK8D6pSD4dHnFVzUNJCusKFqAaBUll1mrfsOZpJorFBu
w/OjXPDF1hAkqboB55i2nv5Fxv9qnL5gdxSTXMmgnruECOyJQHjEyGtMLXeoAfhVKQ5BYFUDXDa8
b03FFpXvppouLFmmBjKuzl9oUqw67a0agsdIgWUaTkhJmdBtqU8iLlhaGvo2Krr7HVr6/aEdabsP
3SqA8Zj7DxLTr+PAa+FwHDNUPshum7xWI4XzyFoYguTO+rH9FGxyJo6gaCEi46nWz4CgcM16RXxj
JcscV0NPaIt2gjwurRJU5gid2dMphYeo0OO/MaMLZSR9Iv8myw41CHcvRX6VHnfTv2gaYvejgxcQ
vRDV7bJhl6SbqCIJ70MnwqG8wvcp7+7F5MGY2OamTls1QciEODmDRZBTuIuynaVEN2XfrS29WwPK
8u24AxYj0bGSJ8yQsfahUt4QJstywV9o3YreuI9KpjyE+0ZF9R0IEz5S3JF3sR/R0EPBhjxTm3Ul
oAuVAdk2ZlD6oyThnhaKyNJQs+4PNeXk9BY1IAA9z53Wu83IWqGSm6Dv4nNYCsZNIW7N5AW9s1UZ
gSVuUauuO6eiCz0BY811NMXDa6UGMd0htf898Gc4dEUb7m3wlwNx4CTvsqlahjhjtmAM1ZqOHV27
FK9f+vnIGgTuKBvXY6BQ9apsTfa3KkApOK2oP5OdegGHOrT1mEwSGYsRmyk1fJLHr6LFaaFvq+Z7
T+ycgHxrrR9DV9GcQqZmhCHswyhEXgHsFporewXIQy+QD8VHRcLWYVX2IiiFTTleNfNB/SRHT216
Z0B6KftjpYJDUaJlpILxl8SvcWFhjAfWGDHNSLqDgoMc+HZ2ra1RnDLl+aPf9lAl1QCmwgCQt7UH
kkqZ1TGlO6B99kA3VOxRQhsfm+bNwyquxQsUyktnIuzC7oc5GwBBDA18q6lGBxFVnK7BIDxfjRAL
/fzIay06+UUYcRihzDI1OtjKnrKtTgX9Cb8fFhYEYuqTYBltvNYHeRsPB6O5U6aRC26CX3VLWX7R
ir0jDBNd3ONAtQN9tga3+sQ0bbymEzZpFGtOg7J232EoFt4FySNSa7R/f8Q1TwW3ZOjxnWsHgAy7
SM+XpnpNpQC6BCmdrmzEmh7ETPaG6SE22gKXtEUdyU80ttBNMCleHWTxeqRnzTssCiZ7kNcako46
go1QCd2p/V5DhRsHKpRoVldoWkmNfDVJKtRoaZtXwRLBj3Wck84EuDfyLSGocwdUG6k8ehwqPnli
FhiLcC6wrCKROsNVgXzOKFtLVf4yqr6T08acfGvXQ3Qb42Rp4LKrJ4C8LDR0A/lqBJzbIj01oYam
Id9TYX03s9fVKCAaIrEZ4YMm/PoQre/kCfOOa1EaHVr33lybmtgoOWXkwm4BlhQaq1rgy0yPGXNo
+YUTMKXt+EOTcN8EjcyFHCG0XqImo1DK1MaVriuOqjwE+Pj1AEyB1WggspUgdVOVHQ21KjFhqxbI
yvuyY+agk/lddB2ovqmYkTdfzeYH4CRKutGEx50Ucsjn7pREjj6pazNt+H7ZErdC0M+VLes/lLBB
7zV2R/ZoLyACayzAiyysgcifXOqXVOo0CpbmgPos4KZkY5jwXkVJNWTrPDyFJg3upjuqq2YDTtP5
BgXHbm7Edbn+fChZ/mgoSZJ1VaIZRuD961AdVnJq2ojdUV6VDwOtgdve9bZw8K/aHSetIz7Gm/I6
ujOXeGCskYZden9kjv/z234UjOsnjzA/4knQnxYZNptY8Bxh6prb7pg5w1V66Na1Y6w6HWj1wnf+
vUGRUdIQfzA0JvnXQVurs4owY9DK6ZzgiYKn78b2YJfX6lJ5i7ahY1zIOj7IojT9ZETStdPXLK22
KAVN6o6B9kMcaPwGD6g12rnaXPim8+p4t3pOBjpbPVoQSbmcSO3P1YNRjdsv9WW8rC8MI10YRyMT
Pn2hFN9NgBa8ENITLoAz3U6WpiM8dxuEeJc09nf1Ne54a3pG3o1wfWHhfrhH/npL7WzhDkKjio3C
6DC0kA+4za+KXbuGZeDkN/GV9Vpu022889btdJPddDcoe6w+f4IPctXT76mdLdsIe80qHFhBnJ1l
Rf+hIvBefj7Gh1vj5CWVX6e4HwrcZOcpNmg+heEeS+/PB/j4I2qyammmLlGdOtsHOKQORPdWyz4Y
geLbA8Ekm99y22X1Mi7JqhbyVXmLWrwtXNwS0ofvdzL62Z7IPbrdxFjzQdddNxtrCcXKaa7QBVzJ
jpTbOEJeOG3kDz/byZBnu0OSvdQb06454qF6rQrCFfSORaT/yNMr3dwDl91UhbAU4XBqHvp40K4D
gLZ9MW2kHPUy4Vqnuan2q0S+EkFXGln0Ulh0Kxu6XBmURuXCsXFpjuSzbWbGVdiBRG2Pxu3gkOY8
o1vp4NO67W6gpS7l9aWFLX14J/w1Red3gqRaRi8ZdXeED+qodubQsFjToduADftquhdW4IU1IJ+t
cYLJOqIU3B39h2wDc3YtOSitOtLNZEt2wrJfepeGnH/luxPy5AXnRzq5caK8nixgdu2xdgenv0kP
zVrYYT2yQHZnm6ySC2tOujTevCZPxgO2V/cRfV82GcVbO1sOVwhbO4MtL+nSbKzvn0/pzyXx2fud
ldFklCqTCJbTMbvOjgY5LPcqmvxreGY7lM4XuJytzKsBLtFdhEboQrt0qlz6puenCpS2shz4prCJ
bjJg8UvuIVtb1df5ERl0+9+NIk6+6dlR4ul9Pk1o2nIfVNdoArNofRfWoo2H5nbaYfp96avOv/Hd
LOuUbSmNyqZ+vk1AXYLyN7zmSKNrVW1UF1uDZ2xpntTjYPeOZquIBW4xD7rKL1294jyBn419dvnE
Yw28YsjSI1o0thziDQsFVvSPafeFXHQhTr5rUY1qY0Spf0Rm9AiiCSRJIB2bTLHNiLtqqrdiWNwI
43QbWRspitdT8TIBg5Ena0977SAAcBKC6MEShI1qRd/g/F4Zab6JJ87nIrhSlLywy5GOo6a6eGVR
+MvKjYfIfEzXcxSG72GZ3uP5vc2oA5mHMiCZjBZKji3jFeWfRS/nYIFNaH/EuhDrYgfcggquwn9C
DelqEuPDkBXfPOxwJPCfjVTjxnnnx8oi9V8DRJkzRbqa0mDvx6Vrym8KWgxBcR8ldyVqXX1LPU3C
ZbLCPRbAkw9SV7I0iJw3RfEKEdyBV39VtW9j/YbuI806aAYWmBAlXcYmwhg/YZhYRRYZGmm1vx6o
/pbWeDsFiGaCxLCEYDa9exbosS/6FGpJl+Xwx5CyrAJUsmjMXtjXl776fM6cnCOhNQpwuMX2qD9n
m+y6d1nlS+Oq3iV72LwumEQ3ZsVrK2pgK4idK+Gp31grHGC2l6LZjxMHHYFHyui6bpln92iiR2ZB
L6w5No/eSoeYvkB/y542oUuBs1nXq25drdNrkuD9AH9/Ia/920sP8XGi9NdDWGd3oxGCWbAUHsLb
TdyN5MO2uDFWlIVWwerzyZc+DBxOxjoLOD1c+EIP6utxeNSc1tW3OuMNV8bdtMoesOtzqreLN/GH
F8fJmGfb3EtSLBT9ov15ccwfu4fjQyo4h2PhbfBFvvv8JeeP9v5Y+edHtc4WmFhMVWdGzGe0aTYg
5FaVW2/+3Qjj5L3OLuBUr63BpBp8LF0IKt/zbRAspOd8412Ft/LVpVzh4yD3ZLiz+1cT/bFXJKnh
vpeWSEfcjbvEAf/0hmrb8IAQjosNsxNscMCzowub9uNb4q8pPbuLJ1WTtCTilpB3Iwp0GsxHjEdu
IUXcJLRlB8qOn3/Djw+Jvwacf35ySMQFxiqKLDdHLq6NOtPt0ju4q+5IQUXpDp8P9nFoczK1Z9eu
1Xs+J741r5j4TrWh5D5brrCTlzJ5g7C/9HIfxqY0IqkH6wqNU/HsU8pmORl1EKZkDCpKwMtpbdkN
ik+wDeew4uIl/9EOPB3v7PMJo9bEIIIaIhnRnhxgP7fBMra/oVbrxrf6zefTqXwUOAFBMRQRhVaa
k2cbsJWozoEXTY+eSgErrZOjITb3da/Cxg3xZFM95Ht1t/Iyd2Z8kIM7XtY4ujczg5SlHIBbQYAZ
3muYDsu6Ve5VocDPcvQWfXHQtVt9Rn52sNK7e3yobUtQAH5314ZCpA0LwR4LlH1qXrcD0xgMl95v
PpDPD5jT9zvb+JKvykqdDekxM15jAUxE0TTg3KJdM5u6JL0zJGbhRGrkDrCvg9BalkX7DVbrboxe
p6zeRSp0Ni3oNo1V7ydMmDEnXcWzOn4+fbGy5itLfav5+UFpDBdnyochLZ/lNPjS0Cj4/GN9uPZP
X+bdWkwNbQr5WLWL4tk6I+AUbvQNjJFN4uL5d+k6+Fn3+2z2zhZjaglFWwG3OSYbf/2sx4AmF+Bw
v1pXxT0MX8H+pmwVl47v2lhxzABF26viInsjELy9R7SPQ+7fmQKOTl3XQCFQRPz1sGmxdUKhjilo
rC+mdGUOd1p5zEwYzpN17ZkaDhO7WuzXlVFCkVTsunu78ATnx52karIJEx2lAdz7JOPsuDO7BnHn
sTPuB03eW4kOck0pr0ZfsutkXPeZ7MiVcq8bgeth82p7lvxYeOBCdbqnQnJbJQRvo2SsAzNc/Xy0
fwkS87/Du9wWb9l9U729NbuX4v8D0IvJtv5nQfsd6GX59v2temnevv923/Cf+rf8x28/5yF7q8OX
UxDM/Hv+AMFIuvI3UdF0ADAGkBXR4mD4AwMjKcbfOBRIsRQQLaBkWGJ/QmAk8W+iBWYGBAw/AOpC
ePQnAgZsjEz3Ea1J1dBNREj/JQCMLP96iwOy4VdIhqTpoLvhR6tn0a6XKJo15EJ4MLT22tQUMKsD
sOIgEtaTeI+Nqa3VuBKMfYQkJlsuve2FryWpDoJpJcZCHfSwR6sEUIFcoJPSE0nTCVYoihJQW9rg
WvZfJJrzpUbFVB/tJkTb79WgQzQG6T1ewG4JTFMsf7TJPvHQsr/V4d0CJoEn/H1QBTvPvoEPwd0W
31d447C2BBozKc0LZLqXOdR0YDe4sOsbYEi2D2K/G95AiC0s/g8zPMDtFoZhQ/LYWrsA4z7JsGue
u69BTTYRoI3kfpLKnaTeJb3PK1YmlhTZrSVJmwz6rlXptxlGffCyELWEXbzIaI/30fCGVjvAfXUn
m+MPRTNsWVaeOZlfc31NIz0BeZiMh07aWeBgQHwEpqvSKxdo5/nRlyq8zYCfj9Je9q41jyINeSYG
nmaCQ9YGvQzutvtC3RdoYUy9iYGOBIWtdfQSc8s2pKnuXXu14MY4IS30QnQl4H6WFdk5fR4YY66F
2ZDyVoMcp9W/osVqY11pR2BzIjFe5lToCZx2GpZm6OnaTQWiFuSDKiXLYkYDtYYjpbFjoFjSaDSO
vtaD+gUDElzr2nBldA++OS1DGbSKVz7RR2YtDCNQlZL2dv6gNd88HUwE4hNKFd/XyM8Mnj7bqQqv
Rc5PkPTLVemRTvABgAIOUqA9YkGbSWrxLc40V5bZ/TC1AAklt2o3sQGVttwr4Vc4Ym+DksMN89aF
119pXfFoePJCxYu37srrWQVLg4Ge50tFrClVYGVdoKzjqWiwZG7RPmI4hfqObqtm4mCeDfjppeD5
DIhOUQEhGhBUIaPkmXdrE/ZeB6YB/Qu71XZadSPjk9Qk1dZK78IS32MgK5jTeBUlAEQMYohucvAK
GqO0e6QfaYPqj1pmuGOn7BJsCk6On/0fF+RpP+3XrOaPzasa4EFU1dI1XTkLqkLgMVo5quHBz76K
gITMznMUeVxU+njlN5nb+vvEv1T0my//v+7q94OeRTpqnAWNCFXpoPnoR3RXRZlAAd5+/mbSR+fS
6audhSBFFJhIJvJqkJKXpG4aOJ3UFe59oA+EyYtgwqGWtrfRv0JVXAUw3rJn7AqcEUR+Vr4iaLFh
016Y8A/f3RQB8KmIAHN0/hoVgH2VuwrPoENbv3bAuwpKQ8b+wqvPE/hugk8GOcuNNRB8YwZDGC8p
ADX26PY3CpVx2GXCs/w4uRmeDYt2/fmoc4T12aBnS0kXfEtPY74quD8rukWWdAxd0Th+PspZZPnH
4gGdCAYSrxOW7dkw1YTIwqSM0UGjqjI5yBrEtufAXaC0USHk57SXYtmPFtLpiGfLdYzHZKo7RjQj
adUVYECsA1YXKE9EjiGjHQV7HtMUO+wRAJEE29QTSPZgV2DJpymm8wkM9gx8T97oywuz8dGXPn22
80VejaXSVFN0oMdCAq8tIRkoV91av7dWOknOotiZFxKVs2rP+y9wFmojjwCb2GNM7w0xJ+uxv0O5
f4UohLbT0TK08UFeIoNyMd/8NUF6P+5ZOKslvmwJ87jDUt+2K6y9ltJc7lkZm89n9aM9ejqp84I4
KRPAvUkNceCDx/Kxsrh/t1Zx9/kQBFnvd8vpGGdREyZ+qhkYjFG6+QKU6pPxChdqo/HVogMrmf7e
xZTkwkI+70onkVaYejNEh6Aftt1c9AYwaMbZTkBpeTqMHIYX3nI+aM7PhJO3PO9ER2ixj7nFiDQx
uWBdf9ssaADIC8Uu7Mt9h49us9Ph5sc5+XBlRd2gkH4OR865bNbogy7/1fb2u4WonR1BvVriW+Ex
jI8FnRx9j3RK6FpyafJ+Td/+MQxxtUrzWeLPv75N55ul6MlidIg2ODBo99kmXecHyoG0ommPpRvz
UXroDvHyYur68Qb458jSvBNP5lFtNFE3OkaWV9Iy20tHrVtoV8IdHK+FuISAiF6j8HSp9/jB+8qk
qaQyooyf0DssfdPrKOnr4SFFD03pHw3ljWoFJiYQidrijwz0f4bWfPCOMjgisnPTkpDrObuIwYla
lSoW0QGIxg9pCc9dhLrnpFiULaYbDMdEx/82rqvhUlzywZH9y8Bni1QJE3OEpxsdsm7c9zpkJSJC
1MPeYn8C+K7A5PbcPPTyTVrT5R2iWatv3QqHsa4vLbFLz3K2ksVR9Xo1ZBJAxy5n9z9nWsd25bNJ
zUW9r2zx9eLi+uAU+uX9z67TCDulEcfL6AC9YEXh1TC2uS3YSFJ/YRpcT3Pzpb80Rwdcx/j14vDz
K50dSbJImipaBgmPeV5GRHy2kC2TsHAePsQ+JnZJwRY57ZgEkBWhhCNeujE/OJcYUzNR/NUlUT4v
BRXyRCiTjoRGRWL3wriUQoDlSPoJOa+ePifAEdHPPYg5EEhwfjJ5TwXWJEHVIClfVfwEg/ir4ivL
Jvr2+RH9E0Pwy3ygL2pRpJI0WdI0Sgq/7vVRMatqVGV9Dz13QdfRTmEcTxZZNUoW9qToX0dT2cg4
jwlj8UrquU3wLfVCPGPVYp2jwjoJIz4q0jocEVVA/TwPMZ7xC3CPgrbyE+FSzDPvzHdPDO1nPhRx
0DuvcxfQX9G60vR94/QuNkMOHJCfFyd65RdOiXdrdZ6ck6HOQh04mpWMupkOpS69hXgHGA/9m9jN
GxSOKSsWinZpS747l86GPPsemV5GYTi/3dA+miA0E5DOWf6CYtvG6JqXCGinnET4q3hbmJivMmxB
cUYJRyoEE/Ph89XxPonSVahGkklxR9dN+Sdk6OQmMKqJYxInhr0X/8AI5YBE73OcSYnTRj9g1vTC
95qIF7Z/AkERug9Iam2NWjNiA9jy6SjOIEVZI86rXvgy7/OAsyc7+zQGGhKJOCjKXhTMg5FW29Ic
r9DLwewQeLhYOqN5O8J4xuP9AB9wPWDeGZvZpc/17gSlsEvNS4UuZcmWdB4LjB5F99Qwlb1kbPr2
W23Ed5oKU1rVZxsLBIDShQUW3IDUHU7iVZOCvBDCxzzsLz3Ju4VDq1mdGWm4Qamadr6RizzKMiVu
+n3QzaZkoKCbQLTF7rUGgIj7EB4qyLfQULieGdzDTxKWhoMpFnAguoNYdS6snXml/rJPzx7oLIz2
Clxj9KHo9+rKX2tfy0N4lYCW6mA72bUzOrieYpWzku/Myv586EtTcRY5VUEQRZ5X9ntTe2yRN09x
NdOGw+eDnKHPiMd+fT/1LErqE1EdYvkf74eBuIvrbuMoqxG5CBs8sOO5Q+VeGPXd6Xc26lncIolm
NAUqo4pbBITfWE42WZdtPQTbSyft+7X9y4qaa8inYWCmtO0Qtkxjj2BZNbya6YUpnPfoJyvkPJev
BQmosVH3+zbfF55PpS5COP5WCspLs3ZhRahnQYcoIUtiKMxa7Y4we1YJgV6J9e5idMrQDa4K28az
+VKD+8P3M2aQKNoK9GDmpzo5PXtUtoZYjdgBM39BTdy8xn22f0R+4sLu//D9TkY6Ow1N3TcaEet4
Nr+GdAtlH+37XIa8sPje3Yfz4jsZ5uxyMnIj8GKyuv1cbsA/GjDUYt7VgRPbyUJ9HB8lu92Q6b1e
ysk/uIl+HfrsNIH8mkxpxxuqK2/2j1b9baT+UBEhl13A1fsQF9HVRNjo5eHW6F6CyVXp5y4vhQQf
boqTKTg7W4Ia9692/qYxtKNEfEFB+dLBOe+rd9vC0GZSsy7L7zrdeoD0FtIQ86sK31Cg2MRsceWH
vICw51xao8rHS+ev0c62RlePKQbrab/vdPQZlMbFh2gVDFwRYrgokDrDU3vhDSHQuHwNgn7ZImqJ
NNa20zzHGApn7J8yGGvYmbnqcJ/AoQnxKRfMV3X8AoaZ8AQNllG8mqz8IUV9qxhqV6A0LrbokOQ6
azalo4BsdjhdXDUfnpYnU3m2A8fmH3cQLnhOc2xXzbpZ9E5x9y8jd/68D07GOtuDpSEacaTl8xkD
XQtc52HOlytEb+zKHq8uZTKXvtvZXswEtQlykQ2RNrLtt/qxiYHqhBev8Uur8WzjVXmv55PILYCA
2NqE3g2TId2oS7i6OPtcxo5eeq+zDdZ3GtwFHDn3VruQ7fKuPuTPw5Vyhy0b2r++DR3cQQ9Uerpw
tl14z7kBe3pYJ9OYlJ6XzZ8PIEi4ntZIn8AIXCBt6XKXX4hRzgB675bL3Lw9HU+1QFIiXzPPa7Np
d8RooBPxRN9dBlqdQYPejzW/+8lFhJTRVMgKY2F/CMf4Zx2Ouy9kOmPnfzHehW1nzkn4yXimGECs
bH8e1hh5Aq/WNzNNCweJi1yTeTl8cliaZ8dX5Hc9PrEsF2DIuIutSg4V0uwF9hR21RdfTQF1ZQRg
Pl8tFxapeXaupKXW5ybZ8l6IpV3V6k6hmwvTujDKxyHmX0eKeXaktAIFrOHnGuGrbVHHld1hbbnx
BiFHzW44o3eCc5F2MH+dz6b07GTxgkxtsMDq9+WP9AbOoLz0d+pCf2z34lyR2Uv7zyfzJ5PmswHP
jhhFR9VuyLnwZrpUsrcCZwaQooW9xhwcCVPAW67kFitLWl66/j6KaDRRURWFAoiF0POvKxXpKbkt
kOzfx8GAo6S8KEMI3dUyhQKgWbwvxerP39ZSPlqyGkNquiUZYHTOTjiy5VDIJqnbZ+hgloG3qwro
vgEQHHk0HormqxDpbqzeFSSPcVTvk1Le+Hg3e5hhoCWwLGmy9Hq1ntBsaKKHIL/1AvFGF69pU9Hk
HNFGLo4W1k0dxodOjTBtiY59lIZAE2pp16J2UMg0Uap4OcUV5hl3GgqbPqGUacx2V/Iy4gSc6sYe
KHC3aH3LPeDvzC0H0c7T2ZpBRtwAjuzwVsv3UffqCRstDFdCqFxJ6q1nccd2FoA13VURdapg/fez
mltvLILgGsL9Q69hOFOJyEKiP1+mmDcEa1bMKrXEtQIyQAhXJWxln95zgs4d7vGLfBTtRscuAZBD
h8YgXtIrSm0A099atCIGw3JStf3SNj/MXEEyRHKR9CjaDLmQ8TjNEsez0FWM3n4URC6+uCsFDrEY
3HWon+s1Eu6xsikwhyqE1aR31/LkbaRUdL28WVSq4BrJE9jCXd7Kz7ER2qJVrU3+G1uQfVVlYSGQ
iOPqnSRpjELZHIa2yEA5Fjtlrx+yRF8Nke4kRrUIC9UeitFGFHFBqcft8WcdRJSR8AaaWi66GttA
EW0KGv+OqAfroUboE6dvJKoExP1wAnEnryDNLDat/hS0pi1j1CCU99Mgok/e7ZL4jpJLEHnkVC1e
rSqCb70T1+i8K+EefVaWgizcRr66FsfgBonqpQcXegDrgVbYbBUD7Xstwk+v04e0QvcYkRHDiheJ
963sDzg547wW3Iz4RUxRjcFufFtqzQ592qXg6484VKw84wXzXVts0caVm1WCFV8yPmfGuKrbwhWS
flXJ31rYzbPBVxIdzcRalYKIxx7q4AgQgExwrbJF04s+fBbbhfKUCv1tBs2dcpOdagqClNiJIwFT
pDqYHjQawkc/hUHt4UWEOnhhVqu8AzgZ3/mtdJVo1SoTyGQjpFe0wVvlWJigALoy8HTFB+UNmdct
0CX8P77Ewp2e0JAzHnSkwUTUreq6tROjWIkIButK5EhQ05F1dwUz2iQz2kjJmqcsELbeoD1MMee1
cltF62Q6DNKX1vwmwsIek3iHSsE3H6XTCimASkEuNRxWkgnrHhtBq7uWMuEaJbqFJmaPafgwZO0+
Qdaq6YxFmWh2odcPgdG+ySMEdmGkLMiHSLFEkYxlqkgopWRvYpWtcHHd9WO/kZF6UY2B0dS1NeKb
Bt4A/Ul+l2tpW2wkzGAnSw1KFC+9/yapb0H0ZAXUwXErTHLRLgwFVbMSXWwOp1Q+ep2/ikuCwLD6
KvcjkALgLp1wjTARAs0sNVWv6A4pj/r42umupXyTaqTx8wQLjOZuwOSnlw1XMdCRRPdH4JCNlJdU
QJrRmJaDemhohRRZ7mi4lliQ2kOf4jy6HdUo0uPHcu+Aideo7aKgX/bIkDVecMWzB8E2qg1EOa6l
oHAm5GVnbVFRuzNh5hW5XcfkMFWM+WJXr83pBmQ2dVzck1Gwi7LvAjY24EOCHNtCbdrp6m257NNn
dNRb8a0pcOOgAVYaCdoBO7W80lssk/a6+aBT5IYu53ZGD46FpLTHzWJYpQPipaxcz4yXMiIzxd6v
vjQCRsLmslFuEazDe2wxZUsEQQfrZfBvwugmQn3OAz2VPWTJSyMgGaIWi1Z+xMyEF7oK1DdLvDak
F938UnnHuCKq6XNUHZBbzzehj3hkCT+pNQG0V7iwD7Zf6OylB08HIpHhU4AikUFMpCkaSiTtfcyu
S9PcyZQjpCLV22FD4NTjEt/cRdxkTuyptscpXeLz3MaAkpCMAZIMKOlaFcn2GwGbCnDlCL3qs9eD
5C0zGXumXHQM4VAKRwM5I5hna6mNriM2bIZvhTree5HsqkJyQ7a/MeT4q4RiaMn05qW+bDE+B7zn
BhQqe2ubVTBrUd1GbfBhUsvFhDv8KGxNpdsY7ZcR1QVplK98VCimAClQA583I1jL5kumb738wRsw
ZqfHMn3rZ02b5Dpp9smIp7KFXLruIpnyrKDCoHHXqfUDKsCPdTU6/ojQbFmvpOgpLp+ttKb91jzo
JUrkCltNIhZBpa69Q4IV5Xb0xw10Pjk2wxp9JPW5V+Bm5jq6nOoT9itua5K6R4d8/Dq1DXYz5DRG
e59KtRMG2rWKNhPGj6tJRiAToR69xPUMvd64GNbFaG08SdmKJtIaykbTExvzZqTFUT4x/Nv/R9qZ
9biNJFv4FxHgvrxK1FqLVFUul+0Xwiv3feevvx/dc9sqihBnunExwB14UKHIjExGRpw4p8ifAd8f
0dBcNVBzDy81+Lws55pAWbvhFhQSH8YG4lxk5Ilalxk8RAYFaGNt0eUpcnOr9MbWEh88Dzi9mKP9
2kIi7Nip/KB0xxAAWPLJQxoqVw9WicrYKeOrYcmgdaF36dYauDhob9mop5TRXoN8o8ws6LyVw9A8
IRq7TyBq9MRjKCYsybNqujvG720CpMXtRpYfrICQhu0kd+p75hMh/0esItF2vT4qPYYrtd4qfJj1
CtEr0KTDh64Qj2qiHUMLWQVD3nsaUMlmjbjLQTRrWwH4KQDA62VnQ2/TjtKRTHoUOH6T4rceXVal
/jbAIyIigumUGpINpxj6jDAPP5oZb6MupcuF/Bja6yXsPwKTva3+AOXfxqsZ5YLbKfF+eNQzxKjY
SMZrh8BKaH0LpWe55rgI9KLqUYkyJqIoc2eQp7h3UvaqCx2aLfcaJCG+aRxqGQggv7uLYj63HaRP
Dx5yb25yH6veq1Mgqhr7kCV9Qpz2LqhVSCV9vn/ZPoTmxyi/qV60Exrvuag/alD3Q9L9WnqofvnC
waHzUSMgnDrdOZCHrdagrK6Gxyb+Vr8p32uJ04+kQxjFW9dqd2L7aUjo+0FlLRA/vfykVu5dbYQo
bMIN1RTfXJo5UNZuQ/G7CrtmQ1bSMVKRQAvRIsrr1tm+KZzHjgH5Qt6pXKNa5e4YCFtFWrhODYQ/
/Z8ZzCixug/6Fw2epwg1rpRMTn3Nk2FHVrGrhp+icC/CqW/0xiONlk3eDvwXeDHr9Lvr1VvP8O5L
uQeczv9a9x47D84l41sKnadeV4/Abt8QeVlVhbIX4fluO8qRZF9JX6xjN4SqRkbL0LDbCJKntIQA
OVlFYgF9TLyNTNq/9LxN7gboatdDA7lsaEEiXm4qjnDmfYHcfzMozrEPkK/vM9sXQP+21b6A25h8
TCnMg6B8E2h3KZ4Ku5vGNQkXLllj1LjbhBtjaL/UNH0NLoE4KdaKUq7L4KSRZ6U9IgJfJeHFHIxt
gNq7SjdT0QjMBC21GOLfvY/WTK5Q3CH/R/fT8SBAVs758OCKUAWZXzsYdwSk4JPagpyse2xVKmy6
+6CBu07aY9R8a5uPHvRnrotG00OHqFpl/tCVXSmiuIBgpylA6QNbpn8XMxYaIjBoiVRyU2MPb/8D
IGUEwVy4n9qdWtUH2JG5YeAPgl3C0rh/vO85C+I1SIN+LYzHNCdmBtE/ULHlI2j+8jP01RtyHiSU
w3DYWpW5Dl33zYQmFW61jVurex8cbIkWO5pLEJ1RlXDiTZUhN5VVticrq8KpuMPZ0S7l25TZIQgR
/q4tKW+IWqCOqt6nLiPNuCJ3jHrCNZR2TKLCqNNAWBZDiGVqL6OapOi+QY3NmWqPivxhiL5H1lex
+pBAuVqo6TaNkUBON6Jy6mLkUWD5CxkjcrVjEDMFTy+vj5EjqHiOo9VQGfKWFDbxF57Ec/UFWniG
JdOc5z+TZymAw7jIMqM5l2DQU/dnnSB2FixBjOZq2Zqqwn9oIm12hf4VS82rvVrkIQrBLuKpTOm2
S2WuuWLCpY1JfQZS+crIC2zURyjIDs1pZDDgeznstCOLjd7MwtLNFrsuLU5qM15UxbU6YLGFssPd
KzaoM6q+yBQd/ZNyuP2an7fGoKKij2CiK0CvXsFM3xu0REpQROo6O40Yt9puUefeIZS2tJxjFXJa
KgGm8be5SSXPCnXHrRCkPHsHUPz0Btxxinn3X7CBzAbHhaVxYy9qeLmsew7MfGM9lMrIJn9wjggH
cne2O2nvvbgP1kP4YYAnz0Y8dK2sYRu3YZIK9EXc4uwvAYEwjlKBXZ4C4dQ8j0vkeJuzgNSdwIBJ
sDRc+BvRdrWsf0xMEW89qoyJUxbN2dB4IPGgGbQK4aW94Bp2KlWA/0HfURBwSQ0WAmi2AnVhelIH
ZjNdUDUpR30TfcijfVVs8o/KdiQKKre1LexQnNy4pZ2oR3m/WOsbL5Irxw2gP8wEMQEwnRHz6j4S
g7JszqgD2v5zce5fRwXMbbYXv+f3vY384xffTl6tD7fdnr3gLF0WgcHrY5RNoguZHbQxOirSA8yR
7c9GE2kk+UuLO1eI1hmGBZ5hkm5PMYUIyKTIZTYtavcOczqaHSTQqjFCpKOw1PvGKhvSjeF3thhH
sJ7e3XbyGipNvxQfZU2XuV2v2MrMohxqxm/olwJVgi5mG2yhVjc5MSIzucEx+kI/+O220bEmPN3R
C5vKeINcnNsImUQnGFfWk6xthUJpxavK4rlWGp9vW5rbQ1A4JuHDlBlzYO8t9UmH9liuotBhHCTt
XjJenO7nbRP6nA0OvqozxMjUxHRAJVGKqi4kvBHJnQUYD4s6PSmQlzfIdbQpjOzMcxYaL/xulUJs
Hhf3sfXYVuqBt9omdrKjDgqtaeWtMaDtkT6YMUIYfn+0QsgQaZZXDihH9H9zdKt0aZQWYIgWeQF9
KO98So+ipB9bowHwam3hrGzGXM6CPVz6pFNxknVwo+pXT36Jwr0mfMyVF7e/E+rEdlTetaXHDrRr
BSLSWFeguf9e7AtfRspDh36W2dP6xQdLqysd745+E5vKKkyKk9V/ur2Ms40EA7prfVxLTTLHZb4I
CqWRIB9kxgpZbpmpF2/XRa+Soh4CqO7LQLpLmqNVF9s+fEYiFpJTAT32cuX3SbV0Imc39OKXTFoa
1SCkI04SzIe6zeGKDySoG/T+u0vi6SLRJgXVXUlaEHXCK9i7bdyb90au7h0N+TdH2t9emLlPiwH5
pqExojveEe/XJdQs1B5SkxCGbjGTPjfxx9sGZvMD0jhRg0cMiOW02N9boCv1rm4RHrmn4rvOjwEN
VKe5Cx619XI7bDIm/1erz4BWxgLkaonwUb33yG/iXglbEXyCVO2G3jx4FOstSE8FXViLFDGF4aPc
fFXyvYcqvSobXINU83PnrkXS1EtQwobiD+LWKmWUUWrg1IyhO6ZT4SJbViWFLaJVN7juvtAZcePJ
y3PBDrr4oJfJIQD5lFTpXdBam4WFnNsqU5SBRIBFNJB6eu+YFUaVFOU4pn4JH+UNQltQ5fK+gFFI
3g5fGWVo7xbTrblovTQ6/qiLc9Ok6FY5Sd+eNTM8KIm+8b3nulQOHuWBQIRBR6xQKIxgj6B5kjSj
pM9G4nkUSIBR4t5eWIO5u/3y50yOsVQ4MsjxgZ8zUsrwxF0bd9Jdcyesw3vvUVrTHR9HaldLWIMl
u5ND64lOktbUh85F/iFmSDbr/Qc9VI5pugR+ubZkqKQifDEBJZtXD5+sHdAS06BAF7jmSxSs402m
Vrsy0xcy6eu0azSEGQ69aPD/vd9ZPy9azdBIKkUKt8yTrWBVH5j8qwt4kOQDIi2725t3Hb/vDU7W
MEgjvm8lBlGUQbpPWqVqu3CbjWf7/acfE2CTfr/nVHE605Cr4lAgwNicNR2xD1WAzhfd2gJK5DDa
aEiA3fZoQh4z3jXYY49UFWwL8PZJ6iq7Tigj4lSPUA3ES6rtKODxHXbye1TtgISpK4aulS8KvTUo
kyHaXEpfr48nP8BSGI7RTQkM7uT61gTZdAbTw+H8qUTsspC+GNJSEjcbkn+MTN8G2WD4Is+8BvBE
cBYYGE1XFomcAF5wZb2OjEMSCOdwAxXX0uPy+rU3+gcAe3z5yFfZuaS4RuFqen1WDMosyvDspuXG
yEVbauCR8pHoNgoGlM2VwiziwubOxasiiYouaoz78CV5f0B0rdcF6iTNmbn91YOw0vbafhzUgFzb
Dj8v46fmgvfC3nQ6zaoF1KShbj+3Wbgy62894tupBcW1G66pSm1vuzcXOYrBSVFFimkg5N97h8JR
l2eCVJ/NlG7Qiy8cm6UZv7m4uTQhvzehN6bQCA4mhO7OsrLHKt75CRWPbmm85PqRM55AkjpJ4Qgo
V4S9TpAwBGo2Z1gW1v3XZBvvpJ2EoLpNf3PhNMxFxaWt8Vq9+CDqtdWmaY0tmakPJ4f+sv18e2ek
8UM+vcUuTUwCL2kr0zRbTIhPPbxC5QooyIMADoSc+VndL80tj3/uyhwsKRpDQbJK6vneoyrKalTE
AZ+oMBUq+3FoEJWLRZzS9cQnl6VqappFFkgOM0WaiDF9Z2v4DQ+kszzWpqzt8GYB7ayohq2VX/2B
WvSaW2xhPefi8NLwZMsE6MllrWEwgFQFmobyUMj6euQw83f9CRZ1VFFd4/sIUvwv0KVzN9il8clm
hvkQ/YVldR46tpKqhrfKYDQH3YO0wrpXtgF0YyPGZ3gjZeIyzY40bH2m77byNv2M5gnYu8fFm3Xu
86/y5Yegh1I2g0Tvd72PJBWyCKpbwBPIjanb0xcHcDQYa+MJco5xL3bewaQJ8XWZ8Pr3Zl8H3d/m
p+x8aoZ2r9H77RkVAOTuzaNyp7kr4blBBeN7v602w6Z7pNn3LXsQ3aWAmI14on18DCq8SiapTzaY
Q+2MkDmKAz1xiPeC/ReIGwkF1FLX5tbaoSiwpSe3HBPzJ+HC/hiwF3dIlriDV2WchPYYhvvGbg7K
m7EfxyeonKL4vhnbpqtot8gNOnuzXBieHHWjExFFGDjq8HYUB1iOYEhrjsldtxZ23cN/MUg7901T
LwxOjt4gplVV1xhMfymKLaBj8UR2ZOPqBihVo9vSc7XRt/nLf0FbsOTsJMKrzNUKNWeVlRPoIrs4
M+j4IH/Wdu09CmjdapH0fO6TeuGsPik8MWjlSE6Es/TMaK/urDt04PcIaTOx9rmAVzd27eUUcOaB
zb36Z42nJb6sagejazA7jnbIG0g2bWc7HMfBb2dtLHCrzx5c5jl0Ml4ggxS93scuYuyCRq+TguJB
29Y7UqIHaxPfm/fWE5xHcIlG93RW7f75H1zifN/FUc5MtxgjfW+3EkkOyxC7w4nmPcikNTTc+s8G
TYxt/7ndKr/AagDKz3aLvAtjnjK9qzTSJHJ8DBvTKRZNY2PrMGvOppo+CZq6M6AxRflsr7ryOmhV
uxwhgUay1UI+no2+tUCwLbg/l3ZoKhstA5iE9WPiPr26MmH0hLSDatmxRfSb5vCq/iw9tcDro030
BPxo8cs5F9GXVseVubioQjSi5dzAak5vJ3+GwphI9t68j+OUy/Aaoh6+os//L32dhFhWtq6KVNrY
v0KAozjUyNsgGrL3fgE1FO3i6IjoGjJcdtvuXJpw6ey4BRfODqVUxqLDy7uNQLKAOFGNXS2WgFvU
w21LS5s5+f7UWtVHBlX5s6TcV91Hof5y++/PVDuJkotomXxg0sENq7LGAA38e/OXYkNeAKJgBShh
rJEkX4TPobiwbUtOTb4t6Mg7QYum51m3Xkj9YfVZmvCc3SDqlOPcOpQF08euq7uCGcd5gyTRvVAg
LOy8etm9Qq10YfnGsL468JqqSIyTKuIVb2Ac+UD++nZcPgaPH+ud/0qxnBR1PfyM1v+gX8tuXZib
fCQdOJGaUMac8wAJwd49uvfxQVpDzbxpV/pClM8e6Qtjk69iH7SZoGejb36BIPY3zdqUSyKKM93E
dx5NR0nq1pGRf8ZIszWPJUw13VHYjQOhi2zycx95jaufFzrz2Zo6OUpNJSFurdK+GwuCzSF7Gcsu
SHutA0Ya4XxdWL2ZoZXRsz/2JidLcIe2TDO+BXp8VkCbFAqygxLyhXd6/ipS+ESveiuIX2pynYWo
nN+5P6YnByyRNUESu9+u6jvkKOsv0h4q93Wx6W3x3voY2tkiE5A8f+b+GJ3EpiFkeR319IWdL+jO
undAxcW1svUfm+0oVxDZ3Zv1XK2Mh36rbIBF8uWDRPMx2mSvrq3Z/3IJJsFbNLEug2JuaP43NspU
dr7zTtkbAoUbdDmPoPM+d+cFm/OXwd8rMC3L9G5h+rrHgMTYwmwOo+JFvK6O+b257e+W7oLZSxTB
I5AU8A5Yv0sDF98go5SsQBUbnv7ZrzYAzuU8L7gze2AuLIy/4MKC6bpMyYq4w3v0Xl/HT6G60p6b
dX6QHkAwUGp6u21x7gkwznnQfEZv9qqgDW2jViqJWJ3hEIQEumLkESGNLHqE3iJDUdNZOCfXfJzU
GS4NTkJWqrwgIXmtzrIb2jnS1InM3AWHB1CymiFPV5V3SEVDuylZm6ADy8hje8iLtV/2T0OV7KWk
fYgseD78DhXlTkXw2fM/RsNRibunNOru3Li8R+UTktiBvyvuRNBxgbUU7XPnHfJ8qEqZTeWhOkmD
pCpXM0Fs8aOr13nZ2r3wmqnK+vb2jEdm+q27tDKJh0ZH3rrTuuqs+3CMOiHyZc1Bc51mLQ3io5Y9
ZqgIxumwUEabM2tINLMsQkKTpjm1VxqZw/u/PrceoLKIB2+gPOphd/BQaQ3LB4TrHmRq+QvBMVux
J4dXVE00RvXkyaJaNeK1rhpV54pbO2BAQEwNEcxtCwG6IH2LXahCabR7bvO1ldJwLbjySWvdzYC0
Ze9Tm4pVgJIe6GUptIUI7VjHeLq9I2N8TnfE4K1hSmBDjCvIRlcbcqqpZXXuZe8BmpFW/KWjnKuq
TLo53zxfXoiAuSv+0t54AV7cCLJQQZQb19U5z77XARliDNyHeSgFud/bns3dbpeWJotv1r4DhTee
Wfpz3L6Jw/Ptvz931dDMZohNpBh8hTbJszAA/YwnZgiBltOtoHvbynVhqwEgaBmw/217cycUQl+K
ppxPU5oGU5X1AaiMoTprDeD88sV0jkH27baNmVzKpEpPiw6/RrTQ5JvnZZIKsWRZnyv/i14Eq86t
XnLmkrpIosPqnCrlLqjKvWF1S/n2dSBiGfyOJf7ugEwLw1nUuXA6NfXZNYK1o8uoBUgn2Qe2Thm/
Doq9YJrfb3t7HYvvTU7ubi0XgGI1NV2JgRpCB1B9IJ3rv7bV/94zwJKBquFv1AMIpfdRX0LDZdRZ
x0jn0fpU78KHUTsDfvLjMmbxOkzem5rkjHlfO742YKqQzhWkV1Ifr1LGc24v3Uwd6L2ZSX7YqE7j
mzlmhJfoQ7nixXxnrdtteqjPy+IHSz5NNmpouqJTjbY+lxD6+neheq/Vn287tGRiEvido/lRoGBC
Jtx6JhlG5VrLNxcO8cxj+d26TfFiYjkUAI1Zt/YJdSiVpCjd6R9gSgJgTylrHBBHiGR327nZs/Un
/JRJPUfsGxrLo3OJZexU313JkbP1IS9QHTL7XNvJivTztsn59bQsa6xijURs7yPeci01MNWqPncd
j6Twp+GU69r8cdvI9RXPYlLWF+ENg4B3iipoxExJ2+63kV9RdldZH//d35+cJaNKgqAPuCCcOkKq
+U3Olzg7Z3fmwoPJMfLFzhp8AQ/8/FwwzJTFCULbb3X6xRIY4qL3fNujGYzk+yWbHCW0bhRZS3AJ
ZF1P+rUh62G0KLJR6aY6DyFiPWyzJ6SxFz78M32I95YnJ8wNXKeD9Ho8xAyArLqt88u9a07R1rHl
D9hF5haqy427TCksX+U47ywbk1K519eS5fv4HBxKfWXF6/gY79QPqMA5OxLxbbdwl8wuskGnx7SA
hVgkB++Dv7GkMLCcrD6nFWNkMvj0PGO8B51E2dtLPUJfUBQPsBAKMOeMEEGBwTSFlpTRhdSVvSVW
kclhBKsBJI5iLgVtbeaclLIowNVmaI/0wNZqOKzC+EuyxG24ZGRyWJzCjK3YNbXHoUvWXuQCI3jp
nSVGriUrk6VVgHYnI83oYy/BBV1+hx1vHdEcv31MJhfL1YJNTokXiY7HemqPMlNOQqMCYn773y1I
sK+iJDFeXNNsrpSkRvWyXnvM6oAxNssOzXrhxM0t1aWJ0cmLVNsVxR7w56A9VspHg6mT5tVsf/07
L8afcGHCt1QA9SkmRB+1u7e8XqqHjEFz8Tz5vRGXPkyCqtH0VutzUXusj+pxsLuXPl1Lzu8eNpfl
V5Axq87cKAwELyzeNBO+sjwJtF5LU9MSJO3RqKxxuB2aftFxPkltv1Ja7WhG2muEtsHKac2fZbM0
yLO0d5MApC6dhEOP3670QY7OugLUK1zISueC/HJtJxey7wBbbyBQePTyk2d9KNKlgadp++73GhLf
MpIpwNWMaZAPjqikJfDZRx762ov2qVzVO8QZvrn3RbCuv0tH2CFW8Qt9nXrx7T259K9sT6JfjtQ8
QG1Ke+QWWheHBD3f4q7+1NtIq26WEJtzS3np6OQctIDTg8rHWBy+8bhaxQz53z5pU5zOlT+Tk+C7
iRigoKI9wne1Kaw9hQukyVXyxhjdKXltnZeo+JecmpyAAnw7sGcudL0CpoFXfbm77dSShUmUi4JV
iSAKWTa34HT5qHwu8D/P3R+XGzOJ8TSu9Cxy2Bi1P7levooqfdN4QJt0a6lXPXdk/5gyxUmWYYKz
rRV5NLWDPwUk1RqC3uRgbFx55QKzEIm72t/W9fb2Ii7ZnWTaTaxoiagRGFYIa3AcbGNPXUWCuPl3
ZsbzdnHVe33aQBrEWdZIGx04w0uoV5KgWrh3l7xR3ptpJIO+d8oqBma7dqJ65cIj1y3s1XzcMT1I
UmUyUjJZskpHhNYJPf2xRBwtlH96xdfbizWG1fSzNY4g/b+ByWKVVcJ3wnL1RwM6dcZi1n2l7/Fm
U3qRLXeNXcTBsREWjtN8sP+xOlk7x8jUqC2xWqZnnmRQCcbwuberxvX3t/0bj/4t/8YFvgiGVtHk
zEpYQLHRnvzsqRHDzeA2tktuX8un28amb+b/XH1//Bpj5sJaKSZalFlYQxreXCfxlrbIVopX9BG8
jVzYsp18gUd8qa89LtfUSQOE58hdDlhxmsXnhVMGscJyCtKq36ibYEtx3g1X7k6k/eQK9n/xVJkL
/0ubkxvRKwidXMamxtPMNNfqJkTMCepUW/7kPTsrqFu0A0S3C0s8F6+XZifXpF9A6VFFmM3br2pm
7RMIbzz2MoySR6/1bb9Wbd8sD/9gY+muj2J5IuCe6TkcuiIXXBiM8NZ9LIoPaH6NwDjVdk5J8ZFr
5m65ljQXupc2J0fTSF0kpFWuy5RegNSM8lifvSJcFQCfS1hxb7t4tZ/gg0GUQ1tN0Q9picmRjIQw
DCSvzk8uraG07n7kHdydrbzQ4Jg1Y4iioVNxQYx0cqEx3Sl4aqPlp6oQ71LzLmr8Z0muFqJkDL53
B2J05sLKZOngLIgMCJnyk1r4dqt8ypV4RUFhJcClUjfqr0YSFpZvyeJk+SrB1IQiGvJTU+gvafpT
0od1MlS2IOnPtQUNlZCvb2/Y9O0uqRMnJ1db2gMrGUo5PwmJu/YkMJmx1+6FRln7EjPYI1+Px4Rn
6O1Up9gZuvycSN06caVDXnW7DlqP2z/o6lL//XvQJJEhftckfXI0vYFpMinX+T35U6UVq8yAy8I4
Wc1SKWo+hv42NK2S1ENspgxg58iKe3u3P0BDtBm8T7e9md/QP0YmgdrVAZRhLd7IKfe2Ja46iJGS
6pfeBhtJPKmNvrptcMmrSczmaurWQYBXFtQsqn9U8mxr5K+3jUxrW/8Jmj9uTeK0T0qj7izcEo9m
uEekaVhJb+HrCKIvhjVtVOb5mD9ct3vlw23TS/5NwjXvaTkIPv7plHbM8BGqw7WrLqQz4x+5Pvh/
3Bt/xMUHOOi1VkUFkIPfmMcsd2wxSTa3/bh+K76Pc2M8Bxc23KJxi3IMPy4TBJWdfpX8KM71bhz9
iVZ+s1JiO5B3CvSwzvMSPezVR2FifPz3C+NWmzM8rI77pyMu5OXrviQ0PShhMrhzFhKLpS0bz8iF
sdwNOplRI7YsgLvb32eVsXKdp9vrueTR5NqQGSjWISFhORUZ8IrYPinyk67g2ZK2z4I7U/iV76iN
4I7ulJm7TZsvQ6TuIXBYOMcLITjl7w2CWhAKcdyhhmiALkcQvt9esYWL1pzcFBAzpkw+YyG3smMe
VSsH4iRdlmwlbf7XV+n7cJsS9qZ6EGiax5KZLXwejH4bUGGp7mPbLmkOjdt84+RO+XrLvG98dbwe
1ApqJpk3gSTZXvTZkX8Ab1yLsJgWS1s1JY//z234G2wBpOBKG4MEMoOMr8UoChR2O6w7xl8EKOBW
8o9qg2LvEfKwNaxKT8IyG/J8oPwxPjldg5aERaVgvAu+Sh3US2228EWeTxGscZzNoHUDRO/9AW4B
R4SwdOZgwx0HYv7wrtyZNiB19FShhCJJZy4YTrSFe2MmQKkqSOKY5tGen8K1clcPC90l/Sp8HvgF
2blLa9fOu4+3D8LM1UG/BJIJ2v8oGluTyxD2asHySw6Cr+Sb1k/XbfwZcXO6FWdNahYWc+b2eGds
sl2ROpSuJ2NMLTgGyV6D1C4gUm67NG+FAiQ+GbQ6J99nNYw6mGxVrtz+SwgnmhHAVL1UL5vbH7r8
fxuZfIpNP3aMZPxK+tD3g6Bf1d2bPPx0zYWrfcmZSfh5JQ3D0CPZz6sQsu1vLQSrCffV7SWbOUds
zB9vRm8vvlKKVLuwH2NFtV7a7sGtsgUDS25MwizwW0NMfZarEt+S+rHUfrBB/9LGNLrM1BO6Rhm/
6yJMeYzfOdlKcX/eXqrrAgWK4JdrNfnYtoh0mKqHmcruaWrG5cqTIEvQno0vzSZLbDiEw/VSU39h
/dRJvRGd00BkUCU/JegfFNFTQTTo4hLAccnKJGGXNMZDc4OT43OBp91aLz4UYJ1uL+CSEfl9rFVW
GssiMKOTn0o7JWlR2fbWjHXa/87M5BZIHcv0oxZfBHOXGAasehCQZ2//zsjkFhCa2FKLnG2xIDzk
9b8a/GJl+P8y5KbfILOoJSDvmCnQhjF/WXej/kW9jb7K22Ld/PxH31Wax0zUyjzLlKsRbm0Y0h4G
5fwUgOHNm5d0WPjsXKcN4zjwOCQJN5aooKn1PgoUKw7DrgrKUztwWtNGf44S45sk9LAMeJtIdRDJ
K6Al1IIfg5cDqFS37WDZctUe2ri/92M4gTI0t9pDYPi727t6dRvy28Dcod3N7BtgzjGCL27DOqVm
Y7p5eRKBFPMip7k9bG6buE4rRhvq6Pk493UFx/ZTQYksHxtQgz2Wj+G+2zv30ptq17b2K/6erF27
W7qEZ/1SFWOkxofCZppWa2FbhUmETZcWnZB9N5eSiSUDk6OdJ4AC8tEpOf/V0uGJQmMhg1iyMAmb
tERVXtGxEGQpVMyfTUiWbu/MkoXx3y82v60HJzFrLDTJB60/Ve6vf/f3J8HVOX0TdM24CTx4w2+R
If1LBybf8rJVk7iQx03o/E0BcKKEteYf+MDcIhmjLqvKlPKqNoeiDCxMWCiACNHPQloKVXn81Lx7
y4znY8xHadgwRP773y+2QReLKm6DojyVtPDs7v6L/EurGcRJzjC92eYP4xXCsNjO+y0y1WsAKNCf
G//EzYvfIL8PhQb1gqQt+A0DkB0xgX04XNSkHAP2lp+TgO57P4gNrxz9dHZMyoebZl/Fq2ITPQeI
UuXD4mDTGGDXFiHngFZGGTHy771y2iFXGBIvT/HwxQzBV/7Qlkpks2do5P/4y8R0BB8FDFZKxSlD
AgsQ/xTS538QgBcGJokK6oudpisYGNxhFYO3L6OlYzRVb5WAXvMJhDBtxHXBgjM5qLHpdoXsDNXJ
DMOvvJ/OYu2dnaa8E8LolFUVkx6NjWTZwZWqjeg0dgy9Gnor696o7CwPfyIv+gn40qs/tB9FOaLr
kMBTiFJGOVgQDjdLxeOr5//4g5lehIyRMZWr9kPrNInTDAo/WIVnr3ZhHO+2eSIdqXNt5OSL6YUH
WfAWHijX2BnMAg1gr8er4EpSzYjyvJO0ojoxSmBQYagOfSVuTerKitJ9dMMAsdLMptoXblS4oG4H
wniZTYMZFl8GeoDmj52X98EsD2kRKw7Nj0GIVnrJMdXNvVq4d5m2kOrNxTQipGj0MSGqgfR7b8lK
a2cQhrQ6SWK1ds3hoPZLY8ILJn6v9MWd5+qB2ulVXp3U7E4oHuPux+3FWvr7k8XqAShapZpUJ6E8
qG6w6iGZvm1hihT/fWguVun3v1+4EOSV2kcJq0QbfLiPtkO6z4MN7JB2e4iYmqjpGi+kBPMh8PfG
TCslNBsNRq2IP6tJ1rUy1j3PrVEzZLR0WS+t3/jvF84JYuTLcZJxwGgh5nW57kxrYQHnLmeLBVRM
VKOtq+GlJClQkAXIctL6u6hq90P4USkW+f6WrExShNQpLN1RsVLAJUFdKdlK1mdrUzHqqK3zFwdt
9HDDkHW80LmcXcAL7yZVgLqVFLB1YXVK0F+AIRYBjIVgkMeH8NWFcGFiUgSwOldArQIT6lP+tf9a
77pvcWBbFN1XOZMtz6UtUYxk0gnCd2FUXkL8Z5HTb/4YXPyKyWWhhX7QZw6/oj/Kaw+BkJVjj1Mg
vV08+af/GZA23sB/rE3vjTLROsRyOde68kFJGbESltLuuU+LhXQ7AQlb7BUbnSabae7oQXXqUqte
x11k53H6sc9R0dDfWoSnTDX/qSrZwrdl5mgzJERVeaRVpUo5iRfdapO0tKrilBvxWraKz4L2KTV2
laO93r63lPHqm4TNO0uTsGljS64svylOauvCj18UOz9unbVbBsXKk6PvcOGhm6Zp4lmRk1+hLH/s
47dE9FOqF+qDbIrqRjbMTeJnH9HOfq4T8oC2F1CRScKvEdJNThF3u1F/Sm8+DX61F6XYTmItWqHu
QqFK3mgQ4maOt3Ae5t6ZcJqosmxIiiJTn39/Z4lOGkYu9NunAtNHPwOnJqy/d2vzExKFzkq/Q/HR
ThfO+ZzVEeTB9CUPfMhuJ7kT45dof0jkmNWn+qv/NTinx/BLBlH8L91aITBG4o7ODcrq//v1+c7u
5GLjs9yItYFdxTp12kFqXttqybdxxSah8s7GJCitoo0Eq8RGcOjuIxu1Cw/9JO1ppL8w39zlAYMx
9qYGmTsUDToBTAJOaW4N3iC6WlvFyXxVEXFYKyt9N9j0K2H6StfOD+9Xv22rjfZTvvM2SxQ1M1c2
wDaILw1yLOkKkVDJUhgNDt6qxicr3uvGw+2TNxsqFwamSAS3NLwhq0cDOxnqHe0uDW13k7yhY7YD
6woPY7i27H63YHZ2Uf/4ZUxyoQqe69ysMFtupK12H278nylCgeoeEnGLhEXeRhunv2f6MjE39apc
aArOfIEvl9WQ3x9Lp86yWBEw77sPHQQA1b3SHhZcnLXBfLeM2rFJ82p6CMVAbc34Lxc/FYcQMWl3
Yzyqq4S5dM5+sClelxj/rpHL9FykC6OTEyirOWIfPS+zZlsdRH0dnOL18DiygBXH0BalzRJ2f95L
+nMwj4C6NSYXXAXZiOJqGDSds669WAoSf0uM+vNBOjYB/2NkkvklDjOdqkAlQH9y9/EmffAfDvJZ
/jESdkob75ia0Ave3r7Zg3dhcrJ7tZCVQhnhV+Y8Wf1eQXrqtoEp4ciYq7NVf5yabFXYthaNMixo
q+jg7kt4A63H4ejtq4clArOZD7khSyb/xxwNVA2T0+b7csjHjoJRTmc61Ua6oHvL/VRmycKqXXdn
xp7fhaXJwUrdIEq0jJ1qPWSpYdxGlo12DHPaK3RWV4DWfNQc7aUUbDZCLu1OwjAN6qCqFOxCCdzZ
4Z4Zu2/KPl4XdwMZRAlLb3BU2vU/if5Ls5PATEl3Fc0YS1TOsY7PefeGmvRCnMydsEsbk0iMhiEu
jR4b4zBCmtjeGsmqn92zsQNhQkuahuTaWVefb5udi/8xX9GZWkFDZ1oAdDytGBw1oQjv3CtCu3L0
pRbuXOUCsvM/Jiax4qtlXdFEoxSbhyu5zDd62O8y6Mb/j7TvWo5U2bb9IiIggQRecWVUJeRa3eoX
QhYPiUvM19+Bzrl7lYAo9l03oiP2w4qtWZmkmTnnMLEMWYxefcqEJ4UWNyJlW2fz9Kfnd/pl6Nly
oUof8dRnU/mf2+yuPTdgd3R2CRvgyN1qHm5N5WyRZBGPyEgRrC8LAF0Ks9tCOS0xcdO2u5jK2Rpp
kNkqwYANzl24KglmBOeHX5OcjQLVCyiPNnA8eAeO9PfWxltdnBeBZ4dYrEaVaNQYmwg3u6J4HRTJ
MvLNpbJ6gF2EmSV9SlYoeTq1ThpbtCQ7cUB0VmEk09eWeNe5A0Feb/bIxrZlEbdGOHuaCLEAffMG
oWE66wObngFZeB6hS8+cGoYce7xm7XT3b66fyw86vQgvah1+lKpBCnNvr4QtEYlO+pZMy8aw5tx4
eIe3aiwUtZcgA+oh01t8pVukt+mrXNll36++i0EopaZn/rTBu/otUO/FBG9X8liHGVDMjXv9vNpY
IfLsMBloA086CQsxDyASNrwL8W8lglmhXG1ccVsTNzs69EzXMr3FxBXRbyM/c+WP1G8k5WQ1BvBH
RMfLVVuUoSKaalEaEOQ7XbPrkuEXSUQRXsP6ue7AG2fNg0IHy4AHXhPJx7BtLc2HWWEowW8ZTXA5
tesEG78snEYf33ganBhJH7Qu8/zStww/+Yy1rDeDbLT/xVdAQxmWYUgGF6r1aeFTzkW99iQkGM0e
v9Bs6TvNtroDqxP0T5x5yUUN+qZRc8QpRwJKsuzI6VEW+cYrZSvKLG0aQy1t0hhR+lyH++C7GvyB
D7h5fcq2gswWblIpep5CAdXL6wD+pbDQrl/k/OF6kPX8CD5GGsFLdlJU/XmeVHJS1tQ3kB8BDBgf
gCz+CK1yR9FVQZPfzIid1qZ+I+6VDeLr+vD+CTw7PocGnk00RuABlQj9Li7fydYbdivE/Kwc2zI0
KoTQIfiE5BMmF8fK2CoNrx4w/8zgHHor1XUDiiuiJGAc9kMHo+nCUeGLmfr90//f15rn6yA+9BWa
h1jekG94rT6mniuckaNT/Nw7DXRLBLhGgii9pQu0BIZPecTFIGeLsYT9d93puHaiLzivy0+qyQ4Z
jC1RP60hzgtwzU76UmCm9F8Iqq99RhltLAkMfTS353JIzdDKWu9Ltdemyq4s//JedkFH+xf3xEWU
hehfwtALlAB8SWuckCGEOLsbESq/bEtPeXU4kghN/MmJBYzsnztOYFUlpAWmsgtKMxIeGG/gGbJF
+167YmEt8Z8os+3lN0oTjiTBB5PEg8hfqfAs1irU8CMrLH5fX5arI4KjhIg+I9ryc4Z5GcUtTRIZ
tUxe2ho8r2sZSqYgzl0Ps1YaksFhn9A5CDInqsFBNTDKTEC9rWWnLAzPBTSxMizHDN7q6KE9a9WW
UstqSKgvQ7YOeN8FClcUalVEGbXyaty1AYxQugFCxKlghX3iCOXoZGwLyb92nKAw+5+Qsw9H/YjI
QMdWXthKpg+Pkzp4yMsvkLQ37petsc1Ox7opoYmh4atFCTmGWrUbIsxg56YgAPbGn2zYQvCsFjbg
CIj8BYz1JXqtS9rAb4cQR37+XFTlvuE90kvdMWhzKoP0ZoQlc1cVkJiO90wKNwrEa6sUdSgRbAFk
IKh3/Nx3dQBfdV6ilRDp8VGqNNDPe/TTNl7l06zNU9vLKNPnvUht4Qtf6kVcTa2RPzRLXzWSu2nI
ngUaH9VCs2JtsPxG21/fGltjm50pfuqHYUn7ypME3QnHE5rVcBbfenusnSkg1yuGLskUyIpZ2pP0
NamqlCAKU09NACt3aEaktaUbNfxJt8BMq2O6iDa7ckYULNM4HCtPGPtja6BIqTdWxz+vz9zamEAJ
RacMUvMoyM5mrjcEWhkVWlmh8DeC6TGTFSfoChMqkMeCb23u5Zigw4WZw/qDxxDE9H+ujiAcdaOr
jPhulL7a8lTpMImKtxLH5ZB+BpmVFSQ9pEwZ4+RO1JnVJy9xC0ORQDF5+i6PnXN9/qY/9nO9/ww2
jfhivUvChMYpEEyFYGUU/82CDZmAlWrQzwizHZV2hhRyMUjuFDV6lOLwkXatY/gqTKkL7OFm5+PN
L/vGmVXRVuyt7zVbHVKkNl1OowQekhZkY+VTcd+WJt+XNuy8FS+9bawe+uCbBjarnxBrH3hQTZPh
CfdzVhXUmIUmk2NYgEInDu5bmZBYVI1tSFvuxS0lhrVRooKOJpI0tXTl2SjFuqp5jBv8jkcwCQkK
M4hScJT+zVKZVOhEtB8NpAuzpcJkPWa8z5K7pDYsZewgGlRsJHHL0xdgoylJFCd3owV6ueqidhBa
jKQyBiBBQB3DnBV1cfAL2cJ/tfOIWsMmz29tjUKeALg9XC7Igb7f7Re7IB7bflRyIbqTkAHnTMst
ILUTMx3yfQMpX79rd36kuOj7fDW+/Of6Fly+4VRY7eowGEXnABM7ZydXMO/oulKN7sKTOLlHWW1v
ZZbcupMrt/FVWZC+KHfax/Wwi/wBUYGURjHCgCaoNO8l550hRtTww7s2a+6SgtkxvHVomzqdKh47
ApuZ+O16xOVAATVA1ZkgLQHhy5jXnjlJNFnQkKMHtWyqvDMLGQDtJHf65jOlgd2I4Eo18r7DA6hm
BO5C2Jm+AK5RH+Lx7Bsby22xcb5/z6SbAO7JZAv4c5s2fph0gYpU3h8EU0yfw2wwFbp17S4fXz/D
LGGbahvXESpLQ4eRZCg1culO98U9CX1b19tzoOlnPWNWBQ2uOgG6S67tYtAOpazsMqY4BWVor/y6
/jVWBw/5feALIR4BZYWfgx+pYOg9bMq9MS3MpD9rzauxKeI3pRQ/rhcMHcLNEEYXFaQc8y4i9JbU
koMI56Wxgo+Yms2Ivkaij3d1L9uV6FW6BEdi4WEUyIEUm/ZJy/hERv8Sjxp42S7fHMLQD4Jf+61X
dMYBmGNbHxJHDeDHnhb24Pc2LQWPVd2pioSdPqQbed2yfk9R7J0UJcALEPEsmB3NQ6ZkfqVprcfC
X5UWmlJUOm033PQ6WGf1rzyn5zQVXD0pHYgsQWf2SdZg5Answ3DWws3u/OK2n34O4AbY+egl48T7
+c0BCqCkD/UWLSdch2yEH0ATmsGRAiIwAEwY/IGCABRNN2pFKxsfcbHhITIKuI4xr1KpdVzUfcq5
10dCbKEg4AYaetct/NUC8W+uRPYYk6PI+QMT7iDsbmKHmDl+Iqm5NRav11f+8rifpuHi50xH48Vx
H7GkF+qk456mQMCzS62yMCwdvZWW/1YzaoYRSG5SZgXJZiFmbUGqGiBfVJ7oKXOIf1eLSSrRlnsN
VGNLcKfgbwxaTmXX7WCqYmJ36auspZ5cioeu/dwY+JRz/9yO0G8H+hrnL5IFaFT/HHg6UrkRoJTu
Ba/6ziAmmo7uZL4RQLw0QIdsq4u0BOzBNhAoOowTIKkliJkVEpfDLOFeW9FdrkrWMEwLLht6q1MG
QLlCp1eYLcdqY4JHc58M4W7LiGp50MlAJ2PQ+OoGADezPUhrhQ9y2rde30PwCIZm4mflb1URV4Ng
gUsEGYSIh8jPmU16Xy4nwI0XKS+KkDpSD6m3ZMsBeGU+pxqXAgzrJC6+SBXEiFRaoctoy2lFaBqt
mtoNM26TaLTarnMCUYXNfFH9HSX5AFzFWQ7ZQY42QDZTxv5zFSkiVDdxjIBADaWcaY1fbB+sLa2j
ndJ6Ia7oUo72uAKOPS12bd5tPPpXTg7EgnIUEBXq1H6YxUpEJcXPQJOci73Zarc9C11NSQtL5Too
dKRyO+2OpBAHiSFOR1LI2mSKFaW1HZDmoOVbKczyBFVE9D+QwoCiM1F1fo4dTQMhj0apBQ42uQVp
xh5N1P+K96kZq72yHcWT2tzYtYusGM4i30DD73t6kam1cZuLAWpZXunUDuOwc4HehVeUpmDpp/ir
SU3iQovYVPaRbdjRFhZi7XMTJGwKDEEkjcwPDUAdRSOrA8CzC/hqQOCyGCUrMY7ZJsxw9WtDm18G
0gmkacgi/pxdaRhg+smy6X5S3wdHMJNj0EO3Szt3NnSWvWrXvm0Nb/WLopCLvStN/2bHQ9XLmdbJ
CnDuZWB10gcV3ze+3+oEIscGnUPH62b+cGr8rkyNgjYYVf4UiE5tofDO99xS3nVTeu3HSbHZrd+2
CglL0Ni0cC4CTz/sYqOqUix2vkorQCrZU/6S2sVZvc2n5QIJpN5Mf21ZVS1hQt8RDQQFGRyuX7MC
SaSpI1yPUCKcTEKfJ8VQ/cCZFT7DbMgSzfycWsHv69O7PHlRUFZkA1U7AkupeYol9RJvs7YGMj2D
z0d6J/kAtdRb7OppFczPvMsos5SB6mmqh4PaeCzACYusJAPRo88/YRIALd1ga8sv04Sfg5odM0mL
yjE3wCTQGXyRx95tdAJFTMkuSG3SwrfSUprqXCf4J6bippH24m2Iz3gx2rkvZtQmo1+WGK04mXSN
NnNhmJXYqENZ6WD68H6xR0dFvwp1Slk2c3WjVbD+TUEUxn7B82Gep45J1KjQsGw8nropK628eW7j
p+vrZm3fQ8oCfwfYe7rQva/qYkjVMsK+V6gJw6F9L+u76yFWFw1skyfROoIm5ew469uEk04WWg9l
5UNfGiDuUqdtSjcaQgtA7o1wa+fMZI4rEkQDb2v6ORfbXRQjpkfQIPQUJNhDHJoqLDkimIx06cbc
rR7UE9dZQSkeFYv5nVCX4KOJPUbG3fKVWLWJM8b2PxKrtX2zvaON+W90HbEqUeWC1xbKCEgnZ9PJ
OgjRhlkHntVev5cqAIVku/ysbhSz+Wqeu1N4k//VDtc/4fpIkXwg6ZociOZAf+jgQMilwKR2R/8z
POSHScOSHvp7/UkxRVc8ifstvtra6keJ2fgfl+cFR7ctUzmiQthCYuFNEaipKx+1siVsvrbFUYnB
P3xGbUFXrdq+VcNCbD0/JGalNpYa3GXofLdEcSOOV1e1obyzthlAniQwmcBnJPM9nXf1mMcR3h4R
Xleq9kl55xglrMTlwA7aLezA6vCAVpGnVJUspOFHpIPQHu9rT4i5qRr0hpTAHwo3aRcfG0Fzis0t
sXaeTJgedNlRWVsCpls+ljpHao7na34YM9TszNgdGOqYFmKDHmUXjxBk4871Fbq6WjQIZMLtFpoS
84y0rbKUAZrTeIRFZoM3c5L8KpX/53409h4qKKgWfos1zckSYt61RqGAqRRAoEwbv9QSbE0jOSTp
AwPD5vqQVhJekNPFqaQ9FY/mpwsthDpqGfBlY5LvjD7bQ7zRNhpicoi90fIpkJkT6s3G8bmWLoFY
Q0SgqdHcXzyuqEp1ORZ9bHVrsIZn7SY44kBzgzv4atjh/RZ4e2XBSCLQneAWo0+wrI0FQtaFnVZ5
rHyh1d8BVanr07g+IGhmQ28UB5g2vxACwljHJkyE6kmuYomf45tgEbAuDhNpQLCjLc7o6pBAlJ7K
fbBAmffHtLSKg55M9SU2WinyMY1vtXRWjhHsMQOv+cnRGuXFn5dcmOiVKKhN47VHaGinT/qxrU3j
Jn+s3lAu/5M9tdxsn5q/7HPrWF4d3EXkWQooyTk2mo+nX4Q3SWeUlhRuSWytVKbABbyIMcv75B7m
ZCDHV55BajcvY1ss0x0pANkpUjepIWiMnnvBv/BpNy66lWMED3rsNfT3takZ8nNegdf2I1j44aEt
wSJiMmowoDmXbKEsV4rhCuKgEANTYNzlc7BJrdesT1F+wyYjlQkm6S2eJZbxID9o59ZO7vpb0QSj
2bAFd2M3kGUKPzHaRXXqf0OyfDa3nZLQFuowjacFU/VTc6Pe8nO3CB32AB09B2D4YutxuVKwAVEI
VD2KPiD6OPMdUedZ2qoauM3G4wjfynP4iBQ6Nf13Yia2Gm9abqx9RijQAJ+BxBYTPauX6CUZqgGy
bJAQgcqP4YqwJE3ZxiZcSTTBfkKGIk3idourHNrJTFUTXDkdFO06XphR7jHyV9zE5K5lXyin4f42
UO6SFhy9Qgn5iClE6yTsbpNwenep6IQTdIzVwGlDkAoUv4Nas/hgpPxJIuMxI+Wtqgn7Ft4Vpsik
jX0yrZKfD8Fpf+B5C+9iHTMwe+GWWskigHBlL8/rnT8UO5TI3HgIj4n8EBTpoyL3bt2TjaN8mc78
jDqdTRepPa1IxHCyyl5cvYhKfCQlCqgZlMT8s6KUbpukzsZuWZ522CEiAZFJx/+gR/QzYpGpWTbm
vgwWEwfvJrn3Vbu/odBRgnrsgJakIJhbhIqlehWWzqR5AXtTyCmRuTZIL/RNnxgIquyCfeLEj0Jm
Gpa0r9jRsBpHcatdyY6qLe47ydosVi+X9c/o03+/mGS5gam3ryF6Z3WOV06aMeyIhLXZjzDDNj59
7orq2ThsBV5bUpejnl1pBRqxqq//76ilfbKbRkr2m07Yq+PDEQinNwmqHnMBx2zU5FwPBfmbHANj
X0uFDrfuZFadW4qJUpQj7qvg2P7bqb0IPVu/qq+o4zBNLdwHHMmO0PE1636XVztfvOFWZ1O3OYNv
kQvI8Tb2zsohgu96EXx2tYUCZCv9AcHR9bIlO3Ub9ez777XdO4ULNWl/n7fnorA3347LGweBZfQE
AH1VUK+YHcbgdvkMACXZy74GK9jnbrbT6jvtLLq50+3BadjYs6sL6SLe9HsuFrAKSVyiM8QbxGOs
OpybSv2ABgCcHgwrYiii+n8U5BHaobdGR9+z3ZYG9EoBEGxEENQN5H8od857A9OellJpJJ6uln/9
TL1pg9TCDzspbDyMQrzLGojo+OG9T26K4Eb3O4tCvbxqtmloKycYCvUArIChP3mEzT77GFPuG00t
efq5czR33Nfxjih3mjU5T4wgIO8i+SBuOcms3Pj6j7CzU6QWWp63WiXhFJmS7hQNCVM51Lawy1yq
bV74K5sa4YxJVk8E73q+qcdB0fwsJJIXE9WuszdFQk9GeEvYZu9pWZPEwL7Bg5KKF8tyNQckU2hP
vo/H6fjIznB8dgsXitX7jZW8snMIFAInTAZaAYv6UguD766hDfGq2pmqyIUFX2/JlJml7XIn30He
8l9ERIJBAFZb61SK5TB2Q6IQb3yvDvV987t1ozvfzJ3kv2CBLbM01Ocugs2OQ5ZC5E1LdeIZTbRr
C80U0H6v+Zba29oOQKqLYpkCA9EF4DMQ6JgHpU+8ehRMEgvHuh/vr8/b8jk2jeSfELMjBwq3DCWq
AIkJ+Ri0m1KOba51NlF+DcHmN1qdNlRz0FIGwhrck5/nmxAwUUAzRfbkxB2o3Zz4QYPAI1ewHmwh
tIz70YmdyNvqIH9nzbOkj0gAsGD9Q6UK7cyfgQlslOWYJzIqj2llV8ahGUDDrx4h+uFUTnJHa6fN
rOKkv7MBF+nkjxbf/5v7+8evmJ0smtIHuhSkU34S4pFbWnEGgYXQZU6AX2DntQlHgQCp2b8QLqX4
zBcTMJt54F6pH4wITaEPCiqaSJKtDTglztfmePa8FhKtyAMdc9zYyuCAN78TrMZMTvyreAqsareZ
bK6dnBBKJahp6ZOH1eyj5nGgFomYEE8OHANituEutCJHt/XTJGYURXbtn6fKT+Zthl473kC9RpFJ
1KF6PH9EyMjmCS1wRyiT4gh4381bpDnckiyQ6A9ZsdGwXykrwD0Q1AsZKCh0duZF7CEQBl+A3CvE
MXU78uNdMmYuk+oDaRlY2Shkk9LiVXsI9dC9fkCs7VkZWCOUoAD9gYbAz60Twd6x4T5CS6J/EMu/
QVU5MuScr0dZO4Yuo8yOoUCvq1JHrcvDGnLDIHQG/jsGx6PO7iNQua4HWxIhsBsUigohSgl4ms4B
mxGUCjNWAr3W9j2KTxW3GtzsHY12RQA6/1jbLRUcJVYtTWHeOPCNOV39nhc/YC7uMnaED5BKFL1R
hxGtaAhPuEBgAQPYUl5ZSRnfNXF86gPtwIwtGs8yOIQbFSgYY/UqOrbO7IvCLTrJjDBrsVE7xz8W
R/3QH4dTfr+VPy/S2SkQ8jYd6H40dufYj1AvVbghATwYaMxU4sCkjO51RdjDHcPy5cLuBhAX9Prp
+udd3JqzsLO11OhlrBgpSih+FZqhD+H2z+sBlqhARMCAMIHIhwHbnp2mUZfFTPKV2pM9fkJDN3UF
J9gBHemb42t9SIEGiK3GHl824i5E3GZxZ0es1NExymsUuOUmfhppcVRyaqIad1sbijOUpR341FEz
3x433ZOXsp+z2NPHvnibAG/JyFCjecddwesqU/8FuLFylPEcC9E59E/DCyrTqoMsT0WZ08aRbw37
9Cxu2RIvd+/0S7BrAZ9Ce2GRRaRcAwlG6UD4hGFqykSnJ/1O7vmbMuq9qfB+p4aQAZf7v+KYnSUh
edj4DNMC+nHT4QdAfxeerVMSg0btz6kANEwaKogk4R6nqHNob4GDMpob7rtHYdsyfHGvTtEgUzbB
T5Hazg/gfCgGP68gX8rdPthF+xL3KhxPKxeXDXyAhHhbpm9tB12GnO2gumCM1z1Qr7UzJHvYqrrS
npu4zFNXN/lrYUfuFodx7azAC0gFBwjvTsBbf86p7wNJ0IUUwLhjhMqRfuhcdDl2W0fSspYwzaYs
Q95ngtaglvwzThmPPRkNlMmnGhGGN2GUnP7GsOQdRFmtENbrWzXk9aH9J+QcjJEGwwiWP5ZLPKkJ
7fRDcpCc/yIfWl2WEBGC5CHVFHl+qwl8UGvSAi1UO02wy59gEAlNO3pSgb2qzWRTPuU7y1nsg38C
zm8x1lG95K1aYS5RQx5tzZXRwolN8id/gMruObDVj+tbb5GMTF/vIuLs6qpbP6NV4INDmD4y/0nT
Ydv8ej3E6vGC/ok42doAIzhvM6hNqum4ndF0g/vkt4MtgBjO9Gxln1tPgtWNBtTpBCtDU2OeR6aF
VA5+i3ZR3/zRBMlsYFT6L4YzJY9Tq5JMmMefC17lfJwsumuvKfX9SMd9EbL7RGhtwqO9zqUbpdbs
Jk+/JD9BpQeCAxs/YG1ZwmyGSmDIgG09L0Rr0ELPJV+EYJecnHoWo9qtkt9tJX5leuhk5UHqwKKQ
pROW9TNv0Plm0df137B4KWDZ6N+GAgqYEjhlfs4BB+OoBYIYrf0msmgQuGriA6sPMgeobNdDqdMS
nG+Kby4QLBKQNM+rLEanDwbI3xhu7uWN+sxGkPP9D7G85VIF+Ctxh+iT140zSIBRwO+eh72lwJ+p
IuIprN6q/hfn/GyE1b4czr3UmOASWkoQGiYaziOEU4g1ADHG+a9irI4kk/+wkUJ3VDnLOrClRmWN
krTXYE7cZ/njSHIzINo+ojlIbFQ29az97KRfRVNaYgZh4EQ4xzEOh+F3pDR3Rq/v0Oq2Wunt+rws
C4vTN5g4Uv87L9MyucgforZJcwDhQIgffVcQUlcdiqOUiFbKnqS6sQRJN4OicIH62Ie0MyXfOEWp
1W7xGVe2nIQeIuCNaKijVzo7QnjTapka4pQU4VgZ93+laoOBvHjKgJkBSDOGqUBtfFG0GVNDktIo
rDwcVo+E5nbfsQ9eRW6YRHZFhY1S2+p4LsLN5jUhYROyJK5QMxZtI5+KtVuvlZXtg34D8g98QXHp
YM8JhKSQl1ReeoK7MXVVYFScfq9mZtgAusWfI1gCt6b4hkLiFn58dTZBc4NQo4b0Z14EHkbSB3GM
Ex+/AKDbQHrnkbo3oidJ+VWH77509rs/FLPa6FBMieNip/LyMdZ0L4+JXRoR+Ju6uNE//R9Q8WyX
oy0MuDHyz0lDZZZGDCztkjJtK48MqlNG0j1R0r/RiHWrcc3j/keWwmauJrto1E4cIvhpAUAtL3Kz
VuKvNO1dHotuEWhmooJPlmSJqVbURcsTZDHixmoMWxf9jRrlnhuDpWrpo9oIZh3lDhYvqtBV5irs
A9L6VgUJhBIvnZa9yjGESIH09BWzlZMzaT6b8hgYqkXxhSThU2D38pDYraCbcl2a1Mjg8eeja5O8
ywWs8ZRj3MPLTeGHITpVfmvqRmJxRh1NiPZjbNygBQQG2ItS/pJGdmyB0mB4+YDqAkGhQ8BjS+QP
9cBNrXnmtXxXwS05FmBfnEIkKc9BGGLHkLQPKBOdgrIMwCgL8QAM8W4ZTdlAw9sfrNroXEkNbM2v
dyQvb/Kms4uOHkTlVy4/aeDWaKjIRzLAPbJh+cGrCrtFNCUEQ/4QMB8KE/Z5r9ilCFRjcdN07wXk
fUWSP9Bycn5UTkPCbgpYEGv6Xi8/yua2w1NGE+D2rOU2q8RDWiVOY6R2z8HdNPwKqxuqAXDB5Ypo
q0Lm1vJbkoK+EHKLqVAx6PxbI4Mtz/Uz87seulhl6KR+d6AmQP3PM1Mey9rgcll5BXQhSHQsKfnV
1XdjAqRYEmv7LH+vCm61ypEApA2vhgPUma1EGBy4le4zmdqhjhHEzGpAZe4SZ6DS31yHQWWHBwSM
+9TbqL9JoRgilHi8qs9RNUwGzW6qj2akwsErGKwQsWEB7MYBlHwjaD/3t7iIzJSfMo046O3bvAsc
IWMuT89N3JvwlwK1mJljh0UHYmYnJlC05AGWemgzwTjnArFrru+1TPyjx2eo77mDLOzkETAZ2v0i
de+IxZ2G47LoyqM/jNao1KYYqCggFG4UG64Wqqdeyp+MUN7ROD/4kNG4PvffsPPF3IOlM+n7onT6
XUW5uK8qIcwZh1iAl1WVVY+FBcCxR7FQKjV1I8YPADS3KNnKIcyRsxiAot/KCPpvjTGy14aEllCq
Vq/tSfRRKvdV0oMpKx551O6CCCVm9XkokCDDyDPLHgxWW7L4EEcHsSvMVvXNCBexGuq/xj66NXTf
aguwRih2e9v+9plwr47puYQD6NiruO+/lPEmBZygqAQoilG0DWPoYnE7xpmhieiE1ztNFW4aoh1V
4/P6TK1dQCA1aVAUQZa3qIUKPEx9X8KLSlMfgiDA5/64HmDl/YTU+Lu1D3b8AjGmtCQM2hYiMIwO
ZqoNd5zmN1ES7zh2nFQaO1BIXQ6z5uthl0gnXOTIm/XJ1w4Jw/xJOohakOgx5ONVM3llB2JlTmxD
M2gSpAwsvsMhCkpE6GzhCqXVAf8TeM439qmUF1DvnfgmnRO/1DtIxbV3hoWyZHtU8UZtIRepmgDG
Ylv8N91+caXQhKEjfUWRA/1gMqtwCNAH7KQQBa4eS6woxT9yl33mRrYb26d6yig1iNTJf8RYMxt4
ABlaazbKg5bcB/RGUM+VFp/LfrDloN7zZnyI/Ee1pdZYBmei1B9wyt1JpeZmPYzUsswVA9mlhWjn
BL3JErRNX7ML5V3SdBsLAnTfczAeKbprivhHkk+j/lio5cQ9d2KQqKKyOgv931R4kcghEl20nqAu
Xx7zPH6JstrSusKJhMgqu8gM24esYY5fdp8wgvlb6LftAG/Kl2REcVJI7xPtJR9TGxAWG6mp6aeJ
paa38qC5jN1IuIg6Ec71if5XrLBhMzAh5djRh4cEIP0sD78EAednB18mA1WwIXAiEQmS8qfN70fQ
/XxlxC3/xg0n7p965UHpbkn3q9PfY2WrwkymtG9+fEENAdQF1MkA2J6luSoRu7hMUE+pkvwcQ4yd
lu8qoJVUKE0jaEqzMvrXWBruM6KDQS51IK/qT3gfnTKV7aHaaHWatq8E7SgG5a4R2w9VBsVUER80
XqT29a22lmDKeCOiKQ1cHwDtP+852kmJATuP1hMBOS21wJLDF0rZLqvSrVx2pZoGnRkNHAR0UZBW
zuZFbwMmN0wCM+aouS10e4cd/53sKmcSNq+VfQhQ+8b5tfb0wQWCupY+Fd0Xsgk55ZAYiYzGS1Nr
xD9Xc2NXv4sKVy9tCjQvuZG6bTjU9KqdLwHoUQDHO2GiF3QLVfAlv6ngAYRkqnOI1d2259jO3/I9
PHqVdzyBlX2+U+WNj7lWFsKSw9kBGAle/XNCF05VI+9kQM2nEhsDxTJ8zH/XNu68E/0Nms6/eG/h
1sGfBScb7ZwZoG8CHY4Eepxeozq52Nh5KNg8HB+64ask204+a0cjSPBAD0IFDYS1WS2hlcpSGDlu
BSbSR8U39qNW2FlzErnothksr+Susw193BVls1FbkFaTErw4oL42oXwXrgNBlZE0kuCEBAyepUkn
UfVqIUDVBnqnmfoUSrKN48CNaOn0fmNWwRMV8PAo5PiYxWfWU1cX0GXG7uahZpdRfYjKt654IOVH
pAYWxZroKsCGdd+E4OBO1bkHcCaNbkIkJ0PxJ+7cEpBJCFm6IlMOlI6PutHfF/4dU/MvAFnM2Pgl
Gy9kKG4SoNP1+C5DftSDM16l0i6rwarA6zHO6EPAPMOIbInXjz57YvDiC4T4qQ5LJ09SW+ejWYnP
FYWxNGQwhVJHbvNRwkm09EuL9IkX2oNBUBjpz211U7ObMXzxmW+G4UvbxrZKX5I4MwN6BKhhaA5d
8J4LsEkJnilEbyr5xBSvY2CTjBg0t6v+IYVgKdFOafXSQdeIB7rV8GIX1nCpie4TyY2kc5FA01Tu
Tj3PzMYYoJ0ePddjb+bVqaB4vfQKHPiU7DjAnWEkt01cOKOc3NXJUyPh/yG+9qWrN58ti60yewji
Y8jfeI7pwHuNJYKT4zWk1+OhCh7HpIa6ANvTnDlANdyEhFt6da5liGQ9jR3SjuqjjQWQpCG3cFD6
L61/JVywBJCqK1+EXik/NPL4h0GKZmxR9WlgzP1y/dReO18AoaU4rxUU0udN6SqBoaKvNdDGgNEc
yw2zizNLijZOz/Uo+OvoVCLYPAtL0aJN/aQGUy0QbYhxmImESEqzcWoBjbxyXMIn7v8GmmddePVK
bQFFaa8OWxd2YKY/5CbchZHaY+ly8hEnH112KATr/5D2Jc2N41qXv4gRIMFxy1GSRdnykLZzwyhn
2pxncPz1feAXXz+LVItd3YuMqpUhgMDFxb1nmEmDZzxzw/xPHrFdaMjmFNz1zT7vcbhwgxnPYn0W
0sqrCn8mD120M7h2CJ3MfnyFAR3RramxFIa79d7QdoHQWUJyl2tmQR6mjyY6V8MuC10xKc0qd8Pu
xPKD8VdU/ubYjekDTLyUJDNn40OabViEmHXjJIIpVm44fCTNW1rsx/CfRnTHbjBhnmZJUum1IgRC
ho9Mj+1uzLGPK0sq7mpiyUVoyWjrQMXkI2s+hOZOUh8RJbLo2CNZEP8htddKv0rJHUHkrE1WnUhq
TuMhKbyqtKXAl7I7OB+R6WBU0D7+nQ7PwejO1a7UnAyarPi/PHWlwW/hEpSeB+A3IzdrLL2w89ia
UxsqHVp1mit7Lnah9KUBWip4lXZoSAPPIXtgBzV9lJ/q6FnPv8T8fSD4U5AOPCWstgNpL1bPbbkr
BE+tUgjH/dPEts5eSvWuRR+WHcQqsau+tkac65bpLkVOO+hvghR5WqcdowBk2Fm2G2iH08Lumsxp
YBSYpdBowDyBC4qyygSlz5K1k97+jgU/1gV7UlGy6WG4+0ENx6DACBZfhX6GH7XZCfedccyFP8rs
S/1BDmFyhaKBUmjETDRIHZRPaUXxe16BaWXkEPTnQnqnlLopZLPG/nc16Kam/W2MAgk3NQVSmWRC
XEDWW4SDRVvNIfJfUMPNNpBMTZ+sXH+8fbivpWQ/T8MiT2KxnoqjDCZQIxl2pKHgEh8jXCu5Pmyk
ZNcOOBIUGd1c4ATIMlNtOqkFHRVqFDSYLW0cdmHZm3OfW7cndHUYQwUgAW9VdHUWT5qmy+JSFmdM
qG9MWvyK5rMIct/tQdbgUaQhIDb971EWHfpRljSjVcDKJAcODGpVixucBU+wefE6+Dm/3h7v2kvx
218AaT76VctmQ6PVNGglBMcB0okKyV9oAnZYKtniAGisWnzVHciMBdn4ZFdTPAiJI48GKBrkt0XC
HtUDVSCPx+nDxXMjmuJOecSzuDTZqTlA7exu2GTUy1fC848hl/UYCCDXIE1gyOEA6Rtg3mHLEn5C
C+GPaKFwust1c/Mhfu2xgMIGKkAQdgNhZjFN2hQSqkuwGADr1Afb0coNvC17uJMlZWyjXn1Ic8nt
I/1Xr08mDB6PTdrcaUgDbn/ma3sXP4M/kQBWwjm5fB9JM+3Qo4EAmQQzAATfvvlMwg2M2dX1/TEG
Dwg/611iTPSE5miMA/kM778MDNh/PwvgZbhMH9Q6VkxsNdPrLM+hI52Xnzk5pHFhNtP59hhX31rc
8w+INWAmVkjPlha9EUl49MS/BgdWN0+zbkautIf5xjna5egzvW/RP67BgQDh/kaUAVyKvtLl0rUs
IHGTxzj03uwyYz8BD1+ZpWeckEh03uxovwbU0UNoc2/i9a/E6YuxFwGnDBjTAx1cc27AUZ9q9Dct
45U3/nsUDJ+huW7liQui2tbIV/YLBsbzEh8SlOnls0uCEqgcgXd+n6GHlyCLHbeEQa4V4C6G4D/h
x5Y0cki1ZuAJf+NsAq/WrOwBgHw39WqbaDsjtzPHsMcH8Z5ucU74si3eztijkMwBwIhAsWDxqIxo
Bp8pqtT3NbyJ4XhsUqbaaXpE1kR7p09/3d62Vw64BNUcinYhoAf6kjCt0WhqwWqu4SP5Xg/vjD7P
49bJ4LtwNSWQ/TSCmXHq5uVqAqghGmWr1ShnIj9EAFVNas871Q5CQL6BmIXPIvgkCjohJt3fnt+a
GAZYD9ea+J/Bebnqx6fsB/SoxRCDl5M5u1Rx6LE/AqDiqrak7vqv9ggjKKe9awUrfNoC4Fw7I99I
RxUoAGiELsJ4ErcJ9C5iKBknhSmi6KeUqkmGFjnvlq8k/1OLReawQP40BzAMiK3LeYpjrXWJLk5I
m2CfKie7Aq+WtDMeiwhkEtj81lnlDHPj3V7fq8PyyAouOvQZllUtGo1VxoJ5us/hI6YIhZsmiikF
T00H9Rcg3lsCRm77cnvQK3EPbiLcBxwq96BdLCdLMyMyhHRQT00lOaKS7AKUh0cpTt02TO5aBOES
xlHlnL+PUnjArnyKg0Eyax3knajLdmkPWVZd2rhmvhEtl98AzFn8IA2gU/i0LBPKqmkj6ALKxqnC
rAux9uFQty+0CLjawSUxg1BeCWOWDF2vuDuWGXp+mQQXUD05TrDfFIVol0LMU5tQcQ8Dq4qQ/QOs
31bvWd3EpoCWvjr+att2I3lcH1D8bg7yQ8BBHKCLayQHVkCcUUU88V4xa56KCWT/GF6PcAHK4q3G
+jrCXY62uDi6ED0XgEYwmlz+nuFbUWSKK8d+i0pDL0MwaBydOVfvWAkxvAbiQXozOTMpdimom2Ua
nzsVzWDa6x9x2Oxu76x1OOS/Da0HALQJkEuLUxTkQkaqQjVORE4dYF73QZVbBdU21uD6gv93mEXK
w4gSl2GHYdROs/SJmi20wEUClllUQkNyS0Tz2nCcrYDiHUeWLZPmIBr7WWBZeC8WFN7vYLBrmiUL
ymus844r0LNlMt7HUOPoE7abFNWp51/pVLhNOXpy0NwpXfel9Fvu5+voCGajLiIwgoIGzZrFYldT
2ggVigD3daK6avQ31XGvovwRl1smRN85+vJkgsmHLY4i+JrPlEUJjGg7KbyfZHRzWNSjHJbtWj3e
l73sN90Umkma7DPpWRbyrSuIXzGXg3MlDRRsRcgeoTy9mCcEtqGwKJP5Hq188QCOmBfZqTXn8F0w
FUva1Ru7a50gfSt3cDYaT0SXbzOtCWU5a7r5Ps1bU67g2CI8/ttjcjnC4lJNVFI1ctPO94EyHdSM
eqx8YIAj3B7lCmQWqTSe50jZIemyKrAXulpInZITmHb7xOr3qQNblhCaDxAeTR+qcxm7UGzbGnW9
Lfmo+F4UUoJc4fjyJk1FNo3igFF7t7dlC10E23gsD+EBmS34xpLdFeb0Km0d0q1hF2tqzLSHfjaG
Fe9VrzsBSFfspMSb3tM9sRMnSk0dwqB3cuWIfzfWmeeUyw0KjVPUJ9AIUyG1dDnjIdGFUaPljLav
2FkSmsxAC6ee6DHpILnM2pZ3vbZFuQ4mxoJ+9goLR0d4zUE4ZLpvoVicTYBw0Y1IfqUggs/4Y4jF
eo50ythMjAn6GcVec2uv2UX/zLCEBnLdVuzbS7iOsJeDLVaQ5KgUT0003zdquSMBIFJCtx9L2dX6
9KUXlbfbw0nrXhDG09EKQtaFltcyoivtPFdyq04Q9pzf4lftHlAuB+L6nLCt262dnIrYajITEYYT
0bbJAVd/AWfY8H8crLKYcRhFghygNng/G2ZbeKL6R7IgTYcyqPWH/AFw6gHG4sZvFvkytURHvjPs
LUGNK2kgniw/fgPfZT9ye1FodRJU4nyPW3PKTNGWPinUUZzIbnbtGwAujW5lqAulblc5t7/A5tiL
oK6SlqF2M873JZo1DAAtGzCNHG9v2e6dWNuVlW5FMJG24AbpbjGprsQKCio1gNW82gBk5OXElTqS
gmQM5/usUcwY7eoEYrLdUVM2OpxXHsLAP/8YaJGrVT1Ys1D0n8AgSP4i79Q4+AB8jP4rfZj2lRe9
ZI/cIBXisa+3F5iv3yImYWSIeCE7QNay5FjGciikahnP9zJ6Xqny3E2iHeVb4mTXogSG0QxIx2Ij
rUpDgQiDSFXDTQaOS2wOXoJoD+SEE/8NIVK5Wde7cm5lA5L5/B8k9JaRtg2hrSEpwXA/wvJSFwQn
zXRgpU6MwLkCL6hUBx5QfxOZsbVfr6znxciLs6KmpNMLJgz30V77o0Hv7ak8x7jSpnvB1w7h2whc
zdPmXcrvysVXvBh1cUoiQdOYCLPge4koDumrUyuQnSZQt4pym6qTE4gQLpdQn54MNIlS7/YmWr5O
4dEFJQkITWMLoYO3fJ3GiargEQieiCJBma0DOjBQzSxT7C6WYlONdV8Vx9+Mqu+3x13RvvnABuri
eKSiPIca7uUBzUsqjLAp4YwY0a0P1UPfm4YLv4Zz6hlOAFkYejAOyZ20U95RoRP2Wyu/vGAXP2Bp
ascC+BfMA35AjGxlnvYyVPduz3FViv8egtNZIe2A5GEZhOSpGKPGAIUEnDzRBSDzEIIDzUygj7hO
RuyyLXU/Hm1+7iaMyPHtEBZCCg94xyLs9bJAejWApPcEP4ZQTB+CBGr/JJ5NY8hdJBvADdMN59VV
oP/PoKDr4nEsQcd6cdHB1QbKYyloFeAa2fFdBeMJM3lKSwt8I+oJHue3mNnnMNv07+0VXh7Z5ciL
I1snLeJ/0HI37MwchvOcvQbivPUZeR60XtT/zm9xRMHKIEFTYn4GBO4PlZurFizSGgeuFrvKCm3y
b4ti39NCmOM3N9fPXeTXBiCdTSFiWuXspLniRrNfUoaG91bz4soZgF7cfwdaZIBDIEg14+tXppoV
5Q9Z8HX7A10JL+jmI2SDYYQi0rL8rrSloU98P+ZZDFfb/DBAO6eEvh+dy3OURmaOnndCwo2nAt/m
iy9GwWYBARgKlyj3LY4BmZoevWIDwSXqPmYgwTMK3Yh4euq0rzkTzNuTXL2d8b1wN0KqF1Y/KM0s
aaB92ddZzMDjyvJ5X4rhoZkjYJ2I2c/sDJr1XdrXYPzM0Lxin7fHXoEJMTbqaNzRCZwWkHgWeyWo
spaxcAKhKdJ9Eg+7RheB9Y/pCUpBTlwWikcVAFVmYodoVlt4EMNYEJyC2YKRxtOoDJqndwQSMHN3
AvHOUiOIYGj0TS7z1/Hf37I8XeF6fXh3cNTIstcbDErbGSEZTwXV4bRMYrMuu2cWqa+13gEZtU91
7QFsqU9NDiwpkIGBaB7ihqE6HGWulG9Z6a13qI6aMGS7+PtZWZkgQCa0HMKwVE66kltVGFr6WEI6
aVdCIHIOemTueC+0W5pzV64GyNtR1NwRqOFYslyGJK/pENVdd0qywp/m5Ng03QMirBMHSDOm2lU7
wKtgyz3IwJEAlaRqlY8H8AZbZn1fQGdQBfEEVU0D78zFLYzQpk9xOnYntQ5hjYQGAJ0dCFDZUq4A
w92+dPO/LaVCqVGSscvAqsT1v3JcYHPa1d0UzKcuaE+M2iJ7BE4WMJoHIdOc26dj+QpQ0RgG0wuO
ZzgjXK8KceLH82eUgmYK5Lg76fHrNKE/PUK8q5vhsLBpJLEMpd9DQQmIk8u0tR5sUzatnuIuOhHw
GIHLlc02k3fDUEK/Ytor7WNdSh7a0OdZ0l/7hjpDD9TRmyTnG9Ho2g9RUMKDiQm3e1hCv5gwR7lR
pOyUCb2N3ePlQWXfXtblmeFzRbgDp4CnNfjP5bI2mULiJJzZqQSiruo4wFE9DO2AOY1u2hsnSE89
hGWxvz3s8rb/z7CQjOcOt+oKN03CrhFj6H0C6TO/hgSi/WNsp+z19ijLI4FRkI6iMsiddNcg0tgI
hD40Igb4ueKGfWOjl2IqieG1YXHqYvUctFtU4ysTA7oa0r5oMuIxtyx/1uMQkowp7WkErycMVa+M
mSul59sTWxUkoMeDyi6+mww5szXbN2rYWEJJOz6FEHgiKQ47Kd5mpfuVV8JdKcInm47HYoIqs4jn
1yhZhDylKv0VtfJZyJlXqPmxwvXRGbFZxN1gQfDwX8aj75+InA3nSIEU1RJNwfq6JALMCE9hoZ3m
tHel6GSMIOmAkzrnxzB/21iT1dLzNfkxII8gPyKEOAPYmWQYkNltZoYZXC5ssM24BFvoqHvxkfqt
YcZH/SH0OpeLC0K76DVx6vfC2wQrLN+CmD2KuXgP4en7zaq5/DHx3ES93qXhyagVyI0DWhqFlSW3
YHDUr0oBnlPTP415/4+RGR6BVNTtxVgd68vhv9OcH2uhFmQYo6oIT1Gouc1coyGagWLYOLOB56ja
A0zbPkDLzb097KrC8J9pI9mFZLGGUs0iSvdtrvRaXoanVCH2GNMdPM1rkPcKF9mpm6TVPu60P7Ic
QZVrYnexDrCBov5bfW3+K9ArBWaCWygCyX25+FVF6qrtdCAIRSANA+ByA+/2RK+tLyALEAhFCxHd
M74Xf6yvREc5g0VfeNJh0WXM8WsWzak5iLU5z/QkN16VtMexHjai9SrX+J7Zj3EXe9yItTEmJcZl
hgksVOUqDLgbRlCqj1qztIHMHCD/t7GbVnGUrycFtABnGQSLZflTzORKHgZs5noCOauLX5UuskhZ
e4nUOiEEFXXIDdxeYP6Jfqb9/5ko8P8I3eAjr3JhceibMg7D09S4hs5sEQWrvHkrYBEQjukGKOtK
5OBuYZAghiQ73hn8a//4mmkajVoiC4KvS++qDIB+adhJL290qvi3WU3pv6Msz+RUY3XDEaMM4lnt
C1OXvob6XmAblMrVE+Z76X6Ms3hG6NEwjYRhHKE3zFlRrTCK76Qgf49r/TiqiqOSELtGaL0eb4Xb
n21rjtLlSjIyoZffYWwRXesI8ntp/Luv/+bFvxYX+88swdFAxRaq4UtURBI3gGIoRPC7PjqFgESX
WunOIKbA/dwqWtVtFOq0SmkbA3O7Ln++PdGr+xNNTg1GuNihy4ot5JclIS9lwZ+U8CAPH+IIJDto
cgQ1alHcCmhXN+iP0RbHvivVIGehJPgE9feuCh/lQgafQdgKL/zzrLboj3EWgXMEh0qpAir42Z7t
0/oI9y2wcqHJCinrBCAwvdk4E1vLyCPPj5MnQ9KZtPD+8QEzMakMvStc0XUfWVH9ECdbJ+P6Muqw
3EJUga7UItltQyFKBTi6+rpQPpRqF4F9TR6E2jeSdyDULLlkUP0dHS2ffQqqdMTYMUwmW4vxtG03
ChtbP0a+nPowSm3cSIrgp+VT1dxN0kOXbpXz1lkIx9aJSBPh3YJixuJ76pkY0BZ83pPCIVkimMrA
2NfZUZRKqxLuRdBfslKyqhnZEERPbh+RFUgUObAMxxWYJ+PGoitRCXVIWzStMLp0JgfqFjbSsPdm
lx4ND+QMtJWjjfmudxNyTTSxEfwAJF69l+asoPKY1PVp4PD9ATXouDiwFNSoCQDtkG09/ddZwOV4
i0+IVYxDTWvrU6KgICo3h2lGPy4JraKorVoP4d8zPs5QLbi9sFemCVdUEIaRYAEGt0yydC2o4lzF
sHgPQw2gcGDgYzOSO1oECFMwPP7b4bB3ACcBjRN1FdS+Lzeq0Q8xHUMB2XMIH9zgrAcBQPbpMW9H
e87Tjcmtj8XlaIsbZEgnUgklRqvGu3zYJ8ZTsgXoWK8f3rrwBkVRlncsvpFtP4JOMNUG3MYU6jMF
fNAaWVOkmMh/YPZHzdIIndvrt9olgBloFMQBEBZgZ7u8qaq4h6CEVo5+Jho2WG8JqALaZMWR4BU1
snImlE5UhSJ4hBsBj++/i3C+GHl5bQAvHCgwEvFz8IBoIbhtpG40TVcXPh8C0GQccwDxV/dgKCdD
RnMMwZTPYEQMD7OdUcFudSt7Wqc1i5EWk0GgmZVewkgiqPAxnrljnbmt+FlMb2yovaLt9jowD1vC
P1fHhYMFCouQfFvbuGbDBDB6kI3+MEDko57dTv/Mwa4syEFufsVt72TAs83Dxre7trAA0aJ8oXNl
72XoToZyAB2XDzvPZj7AvC2C6qL4MiZft7fn9Qnyvhaqh2jeLSHmzQDukd7Fo1+DVNf1yNskoLem
I53drGxdLRN3QdJawabry0rsEpc6IBXgiH+D1dBTuIwspVYYStNS1YeQ6O9gLmBkD/JYMiZoTmfp
r1A+TxrxlDC8J+qMhE6zpFa7V6b8nuiVl3WfHfISRaCvbf0W67Mdpr0HLKNdIvFk2rC/vVCryATz
MIQMNOS4UfLKiKpldQ5aFpF8gl9K4k/FeArpRqy9OgZnGOGzAzy3fPakIyBCLVJfvwv9qHgZqueB
ftyexnpjGSpF2MO6o2u7YrnMeSvkkBWSfC14ATLVDiAS1vUnWsnm7YFWr0bU4VH8wLYCNR6qyot7
oxTTsi+KRvaHljpy2cAvTzaBgjBzUAoK+C4CMbAx5Cqy8yEhXQLuO/edWbJYoy4cgUzsZD/MWhOi
PruRHFkL1Kku7cStyHBtfngYoxYNPzvgLRfzS0kNwUEdN9UAaCBAMWKnPE0C24ty6kaGvm9yPFZv
L+nq22F+P4eULg9Mnneqmueh7JPsqY0/c+NlTN9wZjbeAVeHgTAJoE5AXK2kYKDGkrK5R3e5ap6Z
yE5tGT6IWuwCABn/fw61eABoZZYkEUCzfjjEd2E72WP52tWSq29B5FbdNXjmQEsAJuvIRCUAiRbB
pgf4FmBfDZ8LhhPjs6tmZndqrXHX+vIDRIW52kyRmtEZFFKLE3qS86ag+dWFRWaKqwTSoSvfX6NQ
krIHPthvHeG+ehbM8Wn4jJ7oo+gZ3vCsfUaOASmhjTVeV40wdbAHsUehbQ7WxOLdMwhDVNAC0oU6
i50ODGAoGHyKz4kaeVQO/J7OJ6ycmUqP+hAdjJ7LbLHn21t3lQXhN6CtChiXyvuFyxoSIW1KIpbJ
vgrjcY3BI7eun9qpfgKpwocXnjsgEYM6wBZP4VpIQAMFXUFc4muTxKRW1bgAtswXGbVUibljJHkM
ff9yfsKVttU8WgVwTJOXI7DYBDf38toOJ1zZJdUlv4zL3g7a7Kh08WfTiVs0v2vRB4J4BG8saG2C
GnYZCuoy18e8KamfGBnWrjXjmZhqgEqZNMKktLAm2mzto2vbF+B1VAKBAljzYANplMNw5IkzNHdO
+hdU/6DKbwd2+67kkKu3okcI11lktxmRVuhofnq5FxPXH4Gp4XJdBZWRQJjxGYPyY+qqY5Zk3hDW
jz3Y2zC170wJ7O0BfW9JrO8MMMcylaXmKDb7ppwO7ZZm3Pptu/g9i7iFEpo4Nw1+DzkUD9ouPaSy
Kb3XNjdgn/3URYV/S+Dm2tbC4UH2AVwQl9S//OK4b0Z4n0TUz6dw37IXAyYFTSxuQGSujqLxshZA
CACU8XP843HUd2Vdo6sr+YPwVKHoOmu9mdTFxkV2dRToTcLEEVzOVTCehEYdM/TifW0qrHx6T1Rs
Hm0LEHBtv+ooW+OxJ8P1dXlDkzqCilIR4h5jA7pBf4G8ceriXG1BY66Pg8cPnuNwqli23o0WZA6o
O1JfJIUVVdCkS16Hwm+KregiY/EvHnTYdeB1/M9AS6DbIIJplo3YAoNxYuyJ1V+3g/TGRL5Vd398
/CKmQqimGfWl5DXBoZLbIDWh3nKCNPru/2UoUA4of3isAHV5XctxjGvJH4hgTkljG0HulCRxS9Zv
XD1XVw0dKXDnELmADLnc0nrcIUqIOfW5I+mYoOtZbIyw7sfyD6NCmg/hkRulLE6NqE5iSIpS9gMw
2p46RzxOfriju9hL8eqG6hfMzGSX7BKvcVPdFAprCyW94n7yCMmhgpBdR7YNm+PLWQpqJWhZi9yw
dVTEoMBszQF0RBHSCISa058enjfiaFYedE2hAvf/QJL+/gUYHqVSrti6fEiyXGvlsKuwCNEZiph2
FFR/m4I5yiTukzIDHGlytaq/h3zUISElJEThBJIrcIiVOxGyNgS+DtMWNvT7ZlieGdxVnJQE+OKK
kERYKfe1gsQj+K3BV49D11VL/AA6yWpdCM385QL/2+7k1+7nn8Pyo/bjKAllIUoCnLJ8scn+NFSF
Wq3qDRO1o6FyK51YXRxtPFD/D1PVMEe85jHdxUZP+zjIMoItID71b9rkUhcSLr6+jxCRXqpfyWO0
6+7l1+Fu0zT2+mz/OzI/gj9mm4xzVxttQPEwAQvWU7mBAsf/fjY7qLs0X/FzdyRvxG7+L8j51zJL
GGHyui+S6pVal6FkGrQh8ISYgAwMkGyliYuKm8OKxFSn5Pc0f8as2YiU1y6wH4MuRflBPiwFBc10
f9Rla4Iuf9LnkNT6uB0kr44CZJWKW0xckwZnLUqCKJKoX4KLoBtfcYbCxhbv4Up4VAGpQpWJ4nWw
6n7mFWsauBhT34CAMp7QJhqVG9f9xhDfJagf2yOrxXSQtZ76al25kNX1RnGjkbQCoSP4YBYwsudu
s2tFikCK9YhGLfV7WI6Vh+4luk/PkR1bwm+CB11qw/DIkUxIJ9mVHTzWG9fZlS91MfziuDNBGssZ
WDC/KHo3BH5qlCGxJmxRr7aGWQT5Mh/FJIdkgj8XrSWWo9lEb7q21bm58mYClxL7DiBKdN+XoDBF
lOmg60gD5j6yc0h7jETeVapiBVVtYqYba3cleEDhBuwB0LJxeS2Z5MNEMrEjeMqUTfQ4sF9J25go
skpRvB+kAmLXn7dP1UqDjPtS4T5QeJOIrktgbaEUeD9EzK9BWOj3tVe9Gr91k1/QwRZGUlrvfY6R
REYNLjJgssvZlckcVoVetNiYkJJtbOEonetf3PEi91MvOGroxdtsJ7zMlhyb8Ni2izO5K6yti3Ad
Ji9/x6J2NAw5FZIcvwPgO1dt4IM1/oUOuRkpihXmgZWi66owsnXyybX5I8MD5QiQYyRhizJZpkOd
QNRo4+Nqcqhc23KWPeTyToa3Di5/pwnbDz3LDxJF5UPbp8YxKGNTKj/0+o+c/UlQEc7Zbwb0lKjs
Q9CG8E6weuXvjBY4zUCJhUeJet9MJzibIXQV53r0e+T7efRLDoddXI1m3YHFMD8U4S9ScJ5nsgN4
B7A5hIdxNtPulcxsV0iJC/tsSCUQUy9VW6kgwDv/ZdCjDiEG1PUfhYLas+GCumTqzQe0x6j+1fX3
lfYSFZ1dVo+wS2khaR6emtnr2AQgjrKftMxL2nNfHpOQ/zbNHGdoqyATayix6PQoin/U0s8T2ZYh
7yLQF7V+kqU/CgQYCzVzAS52Ez2BIjMUymgNdWpA4McJBB/q0dLYMagx5vX4RCqy63r6QpreLAeo
qZQwE+ohMxKnmAZgLbmVSorTBdk+FTt4ZcxmoTxG/V024Q8QYjXI9wdkjlT4kCfQllCNZ7ELwQtn
wKsp+pKGVyOCTvn8Cls+W8hghDzl0MC8GyFAJ8zMyvr3uTsURmTrA8S6YzyGw8rRWGFT/SUZHgKI
lOsseRGKvzVxuOZ5AkC2qCVmr7xCXLtuW7PqY490kCAGCaTTf4dg6wPxZ5UqMbXhtwEgtQ4LhI7B
mWn6GqFqXlFyitri98DiXak2FjGeZPgnaQKg1+mTBtFfpLs5AmUK3b4JGv8Gnmd5DxV17Z85gVxx
lz/koeQI0QMLsSTTZIo58dJqwEobEIUszBHCeZP+1fS9MyjzDlr/rcpcig6EAFRhBAJQ/49AIzcg
tRNl70YGi8s0dUgLpUyUZUrBU0h1FOvXzoArZAPVTSU8doJyoEnkCngNAMHyDJVjSDpnroHpyaB3
6ll4UKCLDB+SY4fPqHaZo0AMk3alkxnVoQWWHE1/s5pjN6nqHWp/5ii8K3ATjSg0Mlm2N8p9Bk0+
CXYlXd08CWJhzUP0osn9jkA6s+3hVI6oE3RW2v4Z87MeNqYKEVsIO1mBDtBkoNpZKthdpO6hUAxy
PWTYUapkECq8GzI77GczUGV4BIhnHAalAL8OfIUymVxlUJw0gA7jEJlD3puQcvWF6jNjIKSB4dim
zTmT3mKeNtH3iPC/EWcmQxGgodopNfr3QetxfhJ2LmVqd+SlSnLHqCFRP+ZOwO6YDIHuQXSmTnKI
4QtkxtaqbU3r7C6BsHKUu+KsmdqYmzWg8JW06zsoTBvMZbLq9VnuVLrgAexiJjAxi2sRqnvQPwWJ
WAxfc1UyjYnsk1B14uo9SP+pS/CpEURG458A+tZQYreK8CskUFON0zdUBKyU1ntjtHV1X4m/y+at
abKHmChmWLTPSnbX1jGE92M31n6P9YPRfxrQTMR0v80PA8NkA5Dmyt8JO1jOhWMGxJZIwfSA4nr6
pxvulOolZfAs1R5qpuzFeDD79I7l+6b5lOY/Wvspxe/N7KswCyHG14woUxbPOX/pQVtJH+0+OQ2d
YJfaoUQKKYSgLmfKwwQB2lr97BtYtKSBAyl7hFqvhsaoPgR3hvA1UAiByrIX1E+aUnqa/hSlzBLD
xoqDTQcj/jq5fKjBfxfFUwANOPVtCRiGAUcq6BPkV5V7rt0877D77e5bMYk/G7aYWVeq4pfjLVI2
JVbTGkY8kHtFFiBbnSe+YitYJbcNs8jHJh326kX4Y36L3E2Jw4CgEt34DI9QaGmeykN/F1udXZzk
o7qLnM26/zpbvJwhT7x+pN1wYaPGRDFiY4+24iooSGT3bMfVsANz9MBkGu62lnVrlotKiCZlA6BN
fEy5dglUgdhWd+pKLfhiWsu3V2oMdTEL+HCypx7iO+JnT4KjWYo32P2pOCTnbnNWlGdHNzantshi
wjaIScU3J1fbpsfpMDgiUjj9IB6xtLArjw7w97Jh6+SkDoIlJE88FQEJSKcJpjF4/ia71B12m849
6+QZi4GcGfASdB1QIb/8xoKeVRED0B6LobzBnpbqu4Y56S4+pBaaWrFZPoPFMkVOYljRXXboNpJ3
EPDXS6PIIIJx9ggXauC78Mcua6I4z+SYoI1GzkanmLlcPRj0VwsJWGV25xG8SrofuwNJanhuEBvg
cVQkZhOvpNOsfmj67FAI3ubC3zl66drBhs6BpQuRObb+OHwSxPYM2YgeajaYVC+i+lFlp7r7JYHQ
kWmN1cijmaidOwIXMo2lyaWnVJ4OtL1dyIBlkzj2piRz5lLb8XsENxhkdz+03hczKNAC1xCAaYGU
SPZTRl29Y6YSK56UNHA4+F1p58ZozRnUv6Lfq3TyFWG20JwnyYmB2F6rDwN39UFzu6rOMfutyQ9B
dlcmoNCKn5WQHuHY7KftxJmZpjS9CM2REwp1uBH08ngW2j7B3To81hHZtbXkNOQlxjIaDfOCTnZq
KBlr/T99kqBxDtGL5jMcP5n6lk9vcDs0m1pwjGgwWy23g+qljp9zqIwE8egUcFsIh8JNpODrf1H3
XUuO49i2vzIxzxd96M2JM/NAI690UprKF0alKRAECNAAdF9/l7LnTFdldXTdebwPlVFKKUUZEth7
7WUkWBHanjMJ/gq11nrWaTlBfQ+1GLe3BZScttM/R+rKhSrPQlxdEIhdGZ+4wJk9rZzmzEMgieGO
KPpIuupQ29YXpqEtt+ETDqdfouVpJCIJEHNnzWUWSHksu2Yfd9jcoX2DejFtq4Nre1ntvQmMi3gx
5G2FqWsls26ARx5CNiz7YDT8P62XFtVoJLc2divp2glS9FKExMx1sRc0SLl2bmKwbmj1GLEir8DR
7ESxu1TzUtwvfEoL6N9H++z4r8McgjL+CG7+qg83dnDFo80QQZgPm3EVRjmfETwCH/v2SYY+ij4v
l2hWyLJnJGOYyIYISVNVPqPL7o3+BfP8Qxz4aV3BTPpyBSMK8cKU+PHiMXUfymaJcaZLxH/O5YqV
w7bSIIqBEDvPr10bJ4VZGVXgy7qBPUU6qWevPNN6d/F9dr8B1EmiTUwe6RsilqrpEXQOjnwmWUH0
EQ2nmeq1cHHC4xPzdN63B2mubfEopzONv9nTudPl2hnhtNy3N2UJwRLE8xfmeKCmfEAy3AgvDPsW
tIS18U2Oi30lzXgPmgqMrXlOKd/BkH6vkLITW1Ikitr5snwJKzcjiD8Mpgudnr4SdHq98g9GNRcn
qoRFt8tyL8QCQ9fg4uD77Cp9I1kPY2aGQAxrFfQcYT3w2UW1F57Kdt93xbqaGBw+5c6ldOt0/SpA
4lI89nBW8NKBYEsLELkxiOz/9DUMAqmq9NFXeUE0kn3KVP6KAnIpEX769i4EJkyYgF587m3jdmLz
2M/9sdAhZPkTvqM6L/s6kc39X2MWf7KV+0hV/PeRPnXv81BXTuvjSCGc8A1c6ZGD4EVF/tdH+dX7
+bSZ2H2kPLRB/TEgiDcgJKu7o6IuQkp+OUD980OBrQMTQbAh3E8bqhuVbcRgtnvEEhwh3vdSftWw
LWozto3X4PJtwPBa/2q7/JPq5IL6gKoILyGIZT+9QdWahbdL0R87ii9JPUr76a8/wY+wsJ9OCeAc
sR3FQFM/s558UppqLIQ+lqI/C11lE8RdDdWncHq1/YOt7Cwc44x3X4WA019gNrGDYhw0wp5EKVsa
6Oux0pfTg9tVX/zKhmR5Tk3wTYBWBDH8SthO5kzvqi12Gl7Xk0fywvE2vbWaECvGitfBfaRDvxKV
WrUDkgQttmYEvfVfv9GfrCIufkzYqgHsYOuHX/Knctad0f7IwGFH9PyHCca47gpL5wkdyLQrrwpg
KEm3LvLsrw/7MzSJo4K/BhsbRCL85ClD7LqlslwYxtPIJEIO0GjNud2D0YN1hxpv/deH+5Mm4cfj
XU6o74obIDhu1Np4l8trsFtUQjc2hnriQS4pchIyWOCnf33Eny/0ywEvoS6YWP+JWdgCMb1xfIZJ
it6MNeQXo7Xvg4f/9CgwRnQw3sfCZcU/2Rx4SzBwv3DhQ1l2qIWwA5Kv8/QrFeKfVOo/HubTqmUJ
L+h0iMOIbftVb5Finql1kMH6MkeeQp01qUz/8wbk4gmLlRLmlr79EzGGD4N2rWrgIMY0awsypND6
lS7755obh4C6F1MezFl/olCCU4DQ9FbyY9sDlHOa3LgxMJYm6ScboN/9/9qy/9fr9N/0HVITMUNC
3f/zf3D7VTVzx2ipP93855G9dqpX3/T/XP7s3w/78Y/+ed28y5Pu3t/18Wvz+ZE//CGe/1/Hz77q
rz/cyKVmer417918994boT8Ogld6eeT/651/e/94lvPcvP/j76/KSH15NopC7+//umv79o+/Oy42
hv/6/vn/defV1xp/dzbDV2F++oP3r73+x9/R8/wWYRnA5AcS8o/aaXz//Y7gN0SlIHocsmNYhl02
F6lQyPzj78T/LYCCEepUWC1CBYSh/d//1ivzcV/8GxYzzNkgDbg4oqIJ/N8X9sNX9MdX9jcJeFAx
qXu8mk8tI0Z22AZgNI2eCJwAWHj/uHRI4YWkxMDqJEW4423ZJnPPr8iAYskDOWQGy6IMr6NgHTfM
TcAreex0oH6xTH/so9/tRx+vIsQ5iukDpMjOZ7FIEY3wBoQB4UnXUZPVNcSwwZUdlTBR6L286VGs
zGP1VfIOoT8O3NMDgtFAq7OOUODr8REf7xGijFeGFBLJUH9ZdXx2kIFamLk/2DN2mH47IOXXB318
ZnLr8zk+yw8EizKMjDBfx574i/f16RK8vC1wR8DCxlABpMbPhAvE2FYRs6ziFCmobKlrWeh1VYPG
LziD1NpmaoB9pu+J9hc7gvepcMHBMGAEkRE8kovrxWc5R2XKwbbo0p671r/yKuvAx6+h05ysOEqK
yd8R6oELXK0Yb+6WKkrraQSyaMOomjvVrfLdA7rprO6XIVXM2quueTANkDo+BG4K344hI7abMoFQ
mU5EZ2to7woQSybV3i22cyikswrlS9g553L0MR0rnB1KkWsYj22UA0vE2EJ4lPNYUH/LUAEloCvN
cP8SXxrTH5oBXYWJ2C82rc/FAD4UgHZIQYOz2WXI9ZP3d9/UcVnW/EygvqQ9Aww81wdwclBBwkLP
rfaAKbbN3D7Be3PVW/WrN4OmEFW73lyAErMeo4X+4lV9qhXworAFxHDTwSmKL+pjMvXd3q0rJ0DL
YdxzBHkoARU9kfEiEksXaAXnfRjLX4hhPg+hP47oYM4FHxqcZLDU+PGS77hFxxm+WmfjmdyNj3DT
egxM9U05bZv5lc8zaXE/8Uizw9gLzqdUP/K6c/LFGeZUXk0WeYZJNsDsyhJJWPPNsACeGN1YZrFu
fvX5fKqGP14uiJwXqT4yRpAL8+PLneJYtoCcvTMryHmUXpsuUCH66MlkhTHTJJcK9WW9iYhx1tWy
gl2KSqN6gJ6um6IM7tEErIRhQw3bAJXrkjrEr9WMH31xQsbkE/hAcb4wXeQD5vPJNLGnCtcu8BVk
FouI5p326MoKoeOwJ7pro3ILUeRJqkiukD0MgqMLWitkIXsLWULwfbmbZPkSYx5WI/wYhlfdyu2F
k1H2aIdwr+78eszgTLwd+xqTHC3Z2nTRfT2+04rbcACCL3w5YSpA4EOty35eCwD1Aq712Szc9wVi
wR0UsEd8S/dh35TAQrxuNXoBcB7WoU4PWZPMC8ZlcUxTpm2a1t2aQHy39t3p/N1W968d5fsd5KNX
+GHtBp6GDRLIAHYskBo+7SADcxdR0Nk5j6Z6wQb36rZwMRQg9PhiQ7l6cBhWEab8rRVCzQ2GW1Xa
+0qRMyX2oQeaYjXNgYjym9Xa+7lBcLiyU8HomtWP8Jcq3XqNYua2xhk3hSpeFcpe9Rg+yggZo2Y+
ycU5BN7yxakazHJ6ubIM6VNme4fp3uoLlcBuQDWvf/22IU/FeffD+4YSCQoYeBjCiwsOU5/Oy5qq
0eFjCb9NZBHu+/He7d3dVI9vyzKJtWfYl0WYp9GFB5kVPXaXuGDaNuYyHNrMSkZIUUp0f6h4qgwq
6Ab8w0TW7pBZ5ZvDDdxQxoLn7pLZoh7zQqirKOx3XCyPcLyZEj1X5xCxcMjq1H3WdpjHwrQd1iJB
Okwusq2llYnSxCvdhjxzOUG7JkAkcLEDyEH52YANcYn6xC5eC1cgnrjDPeXSqYxCYciKBpswdmHi
jH3m2PBzVUF1eRRituRV48GgBgJ+hWl4gVxtHEIpwHcGF2E614u9Gus21eEBWhcnd7gfbqwWeakx
vvZeDkNKB546rRGZb0SRWoDPUj0bs/EnCLlGmCsHvZdB7oZE69guMGmPkaFgu7DiYRSRAhA32YFT
XmsyHOEacE9rPm5Drp+0aQMwFx2CtwKvLyOCAoYm3iv0KN56tvtlRa4pDCIcH1KiSuG9dQHTiaNN
tG5q/yBqpDWHMdaRvtRvoHwgfLy3oyycYIMeDWWVao2uYA5JbsvSzbtqNogIsPHJGDAWQhOs4r6L
05g2aqOAOdoIxd16jUZqllV1qd3DXnRm9xF1n2Y67UObXzzS3DHTkZsWE4XbfDgs23oaKHzT2joJ
mmnHSbjcCffs23DrQpDstKN9k0ONMm1rTXLPcm/BjQLCXA+IA7MST4QwMeHIgwYFjCLhDEbEM0Uw
PIgeI2wSpxVRPAt1C4aHYza9X8Dj3UVkxNg+/uI6+cTowFgxvNBzIGeB5gB+Q5fL6Lv9zYNiLnT4
0N3zGfK5skuR2t7c8KVKJzeuYOnjgVDZw2904iBZVrCSSuLhRTSYVMsaOpAOOgiE0fkeuPvVq5Qz
8NZoWn6xy3wURD9ezXiZFw0YJhTYGT/P9SqtfFmGfndPJw/iLye+ZW1zGw1E5lPlBmlNousZaoyq
mJ113FmwoAICwhka+wmg60iRBjE3/NEp/Dt8xm1m+grePcgkpzB/QVIf4vpIVSKu0MLG49LufpQE
Qh5A/5nTBDzrYl6ncT1gvB2CHcEXEyYsUOUOVPtHfyrehfSGXNnjo+N1dziNHphGcFzvYbw+Ya7e
WRMqKFc8BBU5jIUZfx+h/Efd3fpdXTqe/v+Dlg297Xcn6qUl/KFlO34VX0f2fcv28Qe/t2yu/xuK
Z7RkAP5gV2l5qNl+79lc5zfAcTE8EOHLAO/RPzq2+DeIp0Envmh40MDgf390bHb42+Wx/0Gb9hNg
B8YZkFs4+aCdwFYUXDqN764iOiOdkHIMmMoZJ5IbK3XGUG3YuPKy1o+RPLfGH64hx91/3Mk4ODIX
qK32kFH4xw9Z9DAc8gOZc59gHvTve/nlf2Ukgp1rt8sm7K2ruaLuBlEJZLdQdWXaBZkC/vhkdV6A
ERCI8B83RUt0IrndXtltH5yDsloZUk9PJR/5NjQLyTo0lN99V39Sczi4IH/cfS/KD4y7LviTC7EN
sL0fPxAFI1GYXwBm5i25LyHG3VcDQNquF0UmQH3ZVZcfoi/dFZv5bet1yGIcSpONrhp3o66uF2BL
MNABfa8aHpXbDHDzr95bAgeIAtQLmLa1idOWSadjtuWjePY4ua/QoyQwrjrN2LpVCA5Ch2A9RNwk
Ao6tiZnjWxMkg0DsngNULtHLso0rgdhbCh//2fZvK9d9Ihr2FmNDk467wUpw0M7rKW+7KmedQoyd
tWQxgdrOwpBvGiaSmAYWxbMH5TNFGCKgxyIVwuwnsoiN7/cShKG6zyuvlxnTsLlHnOWygCJWc+wX
c2vOHYUbbs+OsXNx10JIpC9cfmjMphsxluOeFnkRzVnFojVW5O1Q4I1rr8htRV5CbcFm3Ow7WEkc
IjFDGcBw0pXRmNfGIwmzwZapVLgWjUSmdDGGCV5k709dXuqIZzahb6bz8GjFwnxuDgiAfEJebNJ0
miVgdCGBmqgO5XZxHRTkldXQwC3qa4XUzareVZWguetzRBGLa6VwJvrzFZbhnRzh8+T0N7OWExrZ
2coAWxuXrBAa/OAiwj2pC8Stwu9GSpgaBFVXYMoqd9SHuSeIRliwjdmGdXFqRIiRjuk2kYk40pt5
0ohCpqyBMMHmi59MQbVkQwTGRxUCIAcDbgmqPIANK06WaEk724cMGvaybYcqdVj8IpejhI92QfaW
g1CtqElHgYzOBpB/DvfIBMnjw5qhiKf9IpHYOsRpE6uUtBPajagME6wHObls8HZx0fF7HGRL7dyF
M7n2LWTy2Wi+QXBp5s3slZiIzmABgR+igzu7naN0qeyHsC5hLCYO1ejC9B5nwmSacCNdnpVNdxfT
wt3GGjwaQf0jJMQWeHcx0mVUg1G846u0dGiMBWTfmFIgIwkFiRnsIe3a7gsrQYLk/dZz55X23WsS
Wfw2HNtjr3iTNSSGj3iMZKUGpZwMvOFLO8XpQhhoY4iUqTjSx0eMHAyyqbILo822wGW07bSTiz7A
Yr5YoKOPmmXO7N699hYbYz4l3oTb14haJk3aI2d6YTbCnOM7EMaR46TTBdQHMCQRTc9l+xbWMBRv
R7ZsI7c9D3OJ0yzexzI+wGC+TaK4NZmlcRotuNCRUljB1gfd4RQf27K8HfkluNln92IK91GMk2ng
LuhIMc8s1dwG0Ef0UVYy/RQyk8Iqdj+DIZ9Og7+ZsBJj+MtRlELTYFDacB9P7PuU5Up7Yypaa6ea
psg9f8GAcu2hSN45hFwZl7+QEKnCRWmGtIrUAZEufcrDJdoQYz3YJSiFeFHHaB5PZqquaRjBXS3Q
A162kxQh2VFvPnPigMHrcZQlTSHgWImAnTldUN0cigKetxxY89Q6r7VpYLllfRtrxC/6xjp2zJzG
IVrhuehOTL63sRgu93FSaKeKct9z+tVu3XjXOePrADRlzVz/Vo4oWrsR8RYKCiqw5Rq3ztua6gRG
wMW+N7TYQ/crN/Ygj7ChiPdqssDZ8v99byBdJ1sIQWzn5cGxlB6+CAZORb2oEVxcvwAljzZZKFp1
qB2qDv7lf4FXeTn1e7An3P6L8lEbdnCASymr0CY2IXiZ3kvXTssqZvFqIGeMuLBP0QZDehc26R//
g3dS0mOdg2+FY+cfv/rjR4ieJtIEA+cRgUQ23OUixvRxKcaUQkB8tnos9wbU1t3HTWd2kPNdlNbq
42bb0XslXJKVEWKeGtU6Z9VjWmlY8/Jxq6tCcueBvgmLdfush36BDWNhZU5V0tXArJcALVo6yljm
M3wKdui+5e7jf3/ctO1a7ljveEhHR7Y66ofUJUG3R5AZRpOkPXWX6tpyCx+jIZlS1fvvUUmfOcgg
D1A9VvnU1/oImCrIkIukEgtG1hsxtWgnmIcNs1yu5rJC66BQBgdR81jo+CkKuPrWm8wXt7Nh9ZvD
5JSUaohOk+WrlcPaYD/LQB4s5ZMcLMhx7eJKydoQBE3P8PjNN1cTstC/6dF67WGK/FCrssxVQZsd
GN9b0QuzK3CZrE0xc2TmxZnXuK9L34UHWObMCYcF78ar3e0wY10ZQ9rc2Yy+U16Qgw/pdmPa+3oe
gEAW6DOKqlEncrFb87S3HKkkFC5aDpgltNxGgrArwEwmj2cnPOn4YsFpM+e5xFEnZ06iZrrHatg+
Ty/wYElstzZvc1g9SrXcTbRBHhCytJOyIq/j0L92UyxuJZvDFRpjshd69nZOCJvVQKABULZl1lPY
B6knanxSBV1yyYIbrk3e9pX6OoA1nYoCPfTEcTJP1Cl2cG0H/XcK/ScCGDJktH/Fl4lGD4yY24ZB
DxN2oE7GOupXDIGOk6beVeRdKb8Ra1duq3Cc8fXjg7KJptnU+WTnub2/E8tIcGYqrO2TZR9r4jcr
XdPoZjTRmFVFzdea8C5DnDYDn9pZ7mq7ijL6jCSo5WapQQbxndK5Wi61ysiabzAvizIrbtqsfBS0
QTrTNFYXMrhTo8+r7R2ZwdcQodguVeDu6oJ5OwF8OUUk1yNsP770blWLxEXu3K70AdlxXq0bcUGK
/OAOrN+2hReL4up+HGVzps20nbGQS9JdNbDqhbdtAXOWb34k7gmKyETB6A8YApqrGksZBjXjvnyl
vSbXKmCwFhgbkCLAqtoEQ/PQjEwfwJPCIoJwqc7rlhTi0qtSiikt6wvvgzXLfooVbNcn8EvxvVpI
hAo6EKRt1S752Ho67eCzM1qCrG1AMMWwHBfG2JX01In5Pt8Y8RYBeFkPXv8kAhqhqAD5zRmd5WRH
3XqY4PNgfGGt+otF+lzzx2hoezDS2mvZBvOqQBAxzverBUK9a6DvX3UTdBvFwWweKQfxOrCTSnfg
VlHmJGQiWI1vJwenh+015gzwF4P4mN/F2EKhZ21uRC2wNtT0ZEOXd11P8bzqXZypc9BGV+MxMmG9
B8Z3osRDfGwAgDjS4409oThTkffEg2nYIXeW3WpZPGJoZbKP4pm6nXX98WOAsDHuGroV3gvCgaIO
ZYBz1hbAVlqxGGMl1uzwxT02tQJOUriwJ2yj7mAWR2zB7Tlwje+riaJhVfYkTN2g5Ulf9mbvApM+
IYQZNMcx+gIfc5UuTWFOHz9YCNZRxPbjoMG+dmvvSozOyR2Cx8oh7g316yibFpCJvYXlDZ/0TR16
7QmTZoAok4Dqw6vHu2Xe+3BMuS1nO6kHVcEUGBlOEov1VVA1Lx6o2bHA3xYWAlXK2oA2UY0oWwkY
E7Xbhrfq8sMFG3RVxQHNghk7CdqwaoMTejzC/RkOUVEDwrmp2pwK0G1piSTGUN9HLqqtipVPFJ/Q
3g+UlaJUoE+lDVYh2Iz+9uNeYpYNQyTQKZoEEnC76enjUUFTe2tDUHPDu9oC/qP81dAM6qogXF2x
dsWphOD0cgO5UXkocToPhS8urv7iSOpaHAHAqLI6OpdffPy2A/gKWvflUS2mTys7Apvqj8eDG4S7
P27//hgFBDsebfDfL0/x+90fz/zH37ACmeFlY+0/fhUCX9lHETjrFQovzBrDfXP58XHTcwXwES6R
NQJLbp5+3PPxmLJaLuZ5l7/x3Cr6/eHIeZ9QUesJ9kF4kxY0YnNH50PMRWknH7+rFx+4qkSM2+UO
fQLARm9ad5A3YuDFvnTkoXK4vPn4QTScaydXldtRzuuKRvq+hlnKiTGVftwauIM5zrxuA+3Ccbc+
gk0/nFtfmXuY86RlzFAphuEdY0F0ohZYtxDS337csms1g9FWQAt0uRMEJ28bSIA79HJzGAbg3Bp4
E9qnCQdGJQr2Dq4UlklkPr8gUzVql+EuXCyYXcgttUH7n0IQ8XA2qIbANyXWVWLH9XM3q7Tt3JMy
3m1ZYuWpqAfNhIOhU2ODoEqtl8GpNLpoaJmsq9Duny2fHtHwb5rSeZqWAHlauryqxg7aIyg0DKDL
4H32RpGUrQCduIfIwhRg/lxEMaqyEh/c1G1UhDTxrKJMAg+nEIqGnSnHPtF4lVbIi/WCuMdBxZg4
GkRmwHVl2xJAv4bMAdiw9VZPjptrG2MyaUi4mmD1n5TyCk6g89qyymvJzgN4YHlVIDazbYD+Vov1
FFf9NwP6bDKaYhea9sD9QWPJBR837CnwV/iDVGN8ggSsBP6OJYHqcVuMbbTBGj12DiK7tQ6gALNv
fAaRyzBaJy13QN3vsOtsjT8+hrX1BkTixWPtxXkYWKtjE1RyFIFzUd4AGJ5dqzhYrcAUBkAhD5Y5
L2e+K10b9BzNDjM6wBVMafetD1uSLgzSAjKYjIAWu+9cDdOwaMoBIH/9KH3sxS9BaO3vuRDPUcuR
/lWNCauJwVMTeL1RzMlj6FjsBqIlhSKCoOQ1xhFJ23CTF3y5Cqc3MZGnoUC/MwMiKpbnYrJyyy/z
Ef54aWx/caX1tkDhwm5mu0EcTNTs4rJ7tsO5X3e1mzl8eXcq9U7Y8BY03b3dTwJSomvfNu9OSFa6
Q92uY3VfsO4Lbcr9otxpNTtmSPy2zobA3Pl0gBUfyu+k7NyroAwlElpwwXoz39ZRi4VSgh3eTO1l
Vc3HHme1a6bngiMNjI4Ip3bCTWV5a27snd3iCtHlXK2Grn1HxZ/A5+eAf3cLBbLi+/HWWOZpWfon
jglUS8HbpOW81xxs3tkvo4TazN/6qOitEauA9G5iwjQMiNmdcHxYxhQQeiIZ5Hqp4NgrrReqEZcb
MHtttQAJ7CIYwZWjj+D0BKkfuvgwzLCqz4OHVrMhbQRP+TXO3WE/oq3ZG6ANq9royySogKZHaRCc
w/JbTYCBK8lTZnAZNlD01FP7DrTLSqpKoTLVss2bKvxiBexYxEAHeg9WjfYcYGfkZhWbu5As8rFu
M2m7bN3ZxRsV/InN5qbr2wn8CrEVNUKQfXougVo182hSMnUCb7UtVn63oEIj/Z7PUZAiNOfaMaHO
Q6sHCTLClVT31oujUd42U9r0845oFdwgeHDTghCRcQRxJSWHl9Hif7PbbkcaibSXQHU5GNVwRURG
ToYgh1S7zruFDAdDEErNyLrp+GtjgTF3SSMZwmXFZbagGIF1ociGxUK6/A3oI3pV1l9Q535rYx/z
ahXfiWJTQkx720B+pivQxIsSpfHcSbJrC3FftssJ4tcoZwZlLtrB1OMUUypCRB5x063N3J27yhN7
4urrRcJ1ri3hLqxBDCGF0z6G+Lzdpbp31VxkjZovlXsZXHmbyAaJexTB24zLL8AqmLaA0jJ/KTeO
bOleYPC51O7G1PJ67tH9zGFD10QFB1+RPYNVH6yYtZ0h9FcCYbNubB2Hazk13yAg7LFfoN4SvYPC
Hd42IXUfRrwv2yumvBaYcLWN7WF3ja+xRo+AlqCQ8mokt7M6WDdh+MAhVT5BZcmU94wRjb0bZVTe
cuZdh7rHWcUiAIdOn8JjR912NVq/hfR3XC4ItZ4niKgzyLxwd8dV0miQCcW4awrAxpMjDmjUnBWy
cuAiVHXlahq/1H59J2zwVeOhP5gJ20Y0Bg+W8E9DDPTR1FEe68WB4/aE4Y8cu3U5ISqpRc42BZ9l
qyhtV0584wPIHsISMfSuFCglBSbaXfMNQiFAJ4u7AhUhOl2EZo7tn/0GhNSxUnfz6LBMGACZ9Sgf
dTUlbstxmaqwSGdIPsPAaR4czLk4i4pdA5VvsDyRiuxlDfuYyG+nPJ6QMYFp/BWgh+cev0lIO8gM
HT9DMmDvrXUHwsQoIXFD1sptGQJZg4h+GWDe3eshTPoRe+TC402sXHy0PZbRuuYlPEVEPpGHKhzo
brSDCqTz8dry2zMvkQfMKQ8AvS0PY3/iUCVhpBrLld04mOlEC8QK2D5aeytp5B+9AD3DzMvcUDWk
szXbueYoPwJU+EvpZaRhztbUVVaNrZPZF20tInGw8XsNIGrS74pmALrWWHdVENz3BhwfnMqrSQpc
MBYwEogAEsdrlhwehcfJD8srq+nPCwPvy0NyEzzC4I/RQyRDXUxkgRJidzca1qK2RmvcInu0v1cx
YuZtsLSxYuqkKOs00mZDQETflBCZJyS0tnNbOYnm3TPhy4u71JdwD39LDIb9cxyplc0mrMLA7CjU
6ljWSoK8NSgQbXHTB/MJ8mia88C5rRrQeGCXY+3DEcqb3l21FTTXdlvHGxKE57pezZUebrVy9pOx
TmBo0I2otmFVDSkpLb5Sdr8qA3xLBokPELSUV/UIfzsPXCjLbcp8QUDTQS/0Ma7Jg4brp6oCjLat
6TEMey8dl/ZREsSqDuCZIAv9PAlQEJgJvK3VPXpk8EBIC5GO7KEs4MELENeEDKTdgzWQ1W7Fd8Uw
3oXT2G7K2E82vum6K3F5YqCHCfAPJ4FtD7DgCvCX7ZcrF7riSuCiCdAJDS2z1papVFrI6N6uRlA9
Zu+Lb6ERwIVXtD5CAkyByWLsrEQ7bKrGuhWFcfPaDaFqiJoX8HiBJTro0QedeLzDY0XwFLTO21DA
eptaemvVXrkOLl2+asuj6fq7drByYKAkHaf9IGl8KOvqDSZJIm86BAfM1n0M4UVClEBEM9bk1C9M
uLLJCAPhANODAM6T8RTcTsjgwhgcpw5NlYgfaoZGP8Qar8x8w+JnIrCpFe6UjQMIa8XABESgNrag
ZdWGAui7ZW4GBcDBAmYiWQW+vIy7hODU2QRufK/LEehyAkgKyt1Jv8URmF5FjOxJWk5fuOyt48LD
r0FQvrqQmHN7r4LlmUj7tp87ePCw6jFERgzMx+21MuW1taD6Zz5O+LnvrqV2oQcqg1d0BiwN9qr0
WE5iEL7bKICu131rCEF+qepFOhURNvVIYhFpVFJ41pce3t+6tp87aEIyV1lT2vFwW3WW2Xmw0EyK
kXub/0vdeS3XjWRr+lXOC2ACHonL2d7SU6J4gyBFCSbhTcI8/XxQnZgRNyvI6bmbju6K6q6qBrCR
yFzrX7/JVXK2MJjdBKH1AKQNDs1Wn0aEOwr/p3TLFyXqW4sBFJawS1lCmI2znZ1qcidKSoO0eswH
qiptAr1LCrDFZvB/gx2jijdMip8lR612IOxFHuz8ufZrFFSVq62asEyuxzDYloqzAo5YubInGg9v
gArSt7AhTCmvBcprzcEJIycSPAP0mXiUarC+M2JkmqTN5XLIce96TGM2ZtMybXC131Powr4CIpRg
QKsJs/ClYcJb8KRlrcMGzVkZOBxrHaWRLzcmB1gzqwq0Bo0Mo7ylrSVngziDI1r8nU1Nts5Nr9tU
Bcq6NxfjiDP+/L96UbS3engse1usm8bgrcfzG0ILSF94quwgWlfx/GSvg/+tjmfoyGxqNo71UNcU
uX8cEMzuNSp0eOCWEy9tWoF27qeieUBQ5OaVp4EUiMJsmBYedFn1y0HGayuok1WnytlqbXjMW/8F
uAID7xQI39bvmsRmvaa9tY9BIhc6xZGkH2B2Vm1lNc4Boe10rFMI4oqwhqxCISjjLtpkWnAqiN9b
umUErWdk79Ijpn7QPDbYkkdLv3ZcRIkWf2Y05lJRRBLBiRdDkp/GIIm2FBUVYFv8HBjdnljUGLV1
NDsiLDQMYg91GUcLS2TZSp/YPLxyWsZax+IvmJwVSDWi3MvWdQ7FpU6vUqHOf9avZ+pMDMF6F1U0
gmJwwJTGb738IWLnEboTeu5R5GvN0qtt6rSPLZDPwtcRSPneq9kHD6VXiXWY9I/FxLcq8qxZBYN9
F4e9cTYyyESJubeKUK3riUFMmeqSEaR+NznyNrWnYFfbYbvKcu81HP3HNEHV5cxcX7m1Y4soKamd
Rp26dpSr2JYPo0Qp2AToAIMpeUrgdS75jeJlJpDcxCWMICPz02UUOy9ZUP/KYudKK9tXojqsG7OA
AwsPiuygYmAQC4qqVOeuBncV+PFDLHqxZqZMaKfr73rnG4Zs6VUMJSSyqt9+zrmToEuPVLZF9cLR
zFZhxuG0N/rq1tNPVZVOu1JU8cbRp4eqavkaZLjpkvBNg9B/FfXVevCtn2Xd4nctp3JvvPZJ8lK2
0+ukXDhWU0XSuEp+0FTaSxMBdemiPFVpzQ9kaQWnKRVWDpYxae13euxXqzLWDLbHlWs6w3KEdb6t
C/UCWQBAE1ahXbnxFbA1VGXd2puGEa9am/cXOGOFHwyAbk1HA6EnPecxpm6ODhdp0JV/+PMHxRkW
uAJnt3DEUaU6wEFrN1PyjSNfW2k97WCSGfcQYsDVmHh6osOFrNDxfOjC6zLSnyYX20WzllvPnl67
2Q8gOSPtkYc4bZ+FFR6rXuiHrN/aQHWbpgx/JErir1Hi+il5AMauP3N0aUk2avt6MukiE2ujdc1t
mI/pJnLGflGwb/pDi7zJsybIU4/hZDOYHYhmNIZVV498FgFLJAl9kAU/fBqjwdrqTantvHDnZ54J
wy6Kt2bHH3pV3KP62AjSlLed0N+ACXY2kM8iN9vH0Bg4jXXGwh4ULWJweE2ttmLbvRZ0d5zswAeO
MZ11w4EUrLkn0dS4UthbTEdpHgVayilbU4lWe13rv0vGUb7NM/SZ/WwZQbrEHflRMt9BZRCSEJLZ
+6B2f1hFUx96pTau1cRrUc7Qtx091cOjBqxzTfRkdBNHTPP8NN11tH90iJm76K3+ThFnQdEeoCja
Z666m6b+d87QraMnX5Nk8VZ76iqOE8SWJQokgmdQrjE+l57db4uavi+Li37dme5N7lJreOwUfeam
S91FFyvoMBr6900XFSXjCJ95IysrCIpjqCzOBYdjXMu8vTADsF0MPHwD32yj/Ok6k76DEBnBSodi
H2l0Buav2q/CFYMCaL6us0MGbCxCp45XQ1M9d1boLpyhRRXFM09Gel35qYZ/DGwZ32MU49UbgEUT
rUywT4hCAjkivlH6bClS4OOSDKsINiCMLeM8JRmNvyJRIzfAUN3AW6DdGxcmtLeXHolNfE0kY/1k
zTwUDlMXQIFCVqi1rnW7skjClTXl+jqt+nsDrDSV+0pv5bEmm3JpVN6C9oZfU9XGCvUmpJLQB8nK
U8yFxDUpryVeYVaPv4iTJy+x5FC5N8LmW0xnumdOOuJKApgQMpE85cZvxVmxdgr3Kc3c1Ripx0hR
6cp0UeN0eleFnM6VhLUWCgCjjvPPmZ4gB9jLNjKSQ8twwR2gTQjHPOpG99PtHUKfzdd+tjBKKyda
iNgOt1kHOxNm5UuFocgubYwjm8mzEziPU4n1KCyRIxKEapVWLmY+wFMLmdGqcyQ+CpEdvfa5nwyA
z54mw82GJfDUKoHgsKwcIbFGCU4yCnXIEYhVcA8x4VrGyzJS3dIfPHHKAF+GAVKSLksSXX21LTwM
/2JpUOajuh1V6m5KfcTCJrCufNOP9hPMwygt7sw8TE9N0f7wB7LfrMx3D3pIGauH9XowzWidZlJy
PBTdgom8MpriqEnVLMG4Zp5mGD0VDfuhPNmihDSQRlsPL+1Fpcod7yY85AnoiYPrjxMz6myoN5Ze
3h3obJMlIAzBFHpeziAvZO8+PiXU67QWaNP1vttZkpo/GS3yBWz10HgyXBEtXG8lCZxrT9BTV9i5
mqGGuU6S3I+N0a7x5127zNN2qLm+ySbJtm6ZvsZZmywVnJBhHJmud/GZXvg2jCdtzaFH64mCYql3
FRO2TaEF+Uo5hsZcRZ6l751smBnKab5XtCIQEF0CElaT6WbLsZl2blE9Wv66yLIaigswpsUgDjpQ
Zh2SAjq2GHh4RfE3Cn+kqNA2lhJwfDVK1dGPtrWW/E40/07T5HhvlXKTRa2PpB9atMsYP0urGKG0
Dzu3bIs14muoZvg2mHNNCuK3VFlXLaJMtWf8zJ5xorexmqE/ntyqZ/9EOaT7QbQx26MIg3EXKv3c
jep7l1e3QeUHW00vmnXT/kp7o2SlNAt3YPjpa3euFKxfBpMDTRx2XsZCSDM/Or3RLgtTkt8YuNii
433lJLaHFwLIdmqI6yJ2X1UazcKKTGw6Jo3UNo15i18tyzsJm7UttKNpEQlSexUCFG2d6lW2hKP3
YA2pvRGDZDDg+svQ4/+l92uNwibZ9C5N4JQe3cTYO8NUbmkFAFsNwm/6jmHARHGgMfCJIda/NmF3
Gst60dAbX8GsOUa+pu3CxKN1hoozSiqiYrDhiDCoX5m9y9BdJkc78e6wce1hFCf3ScmW2IRVt4yc
ZoPy1b7mS3tGaoC7mWXyunERWqoJlE+HWFfaDJ6/icBN12bfMqqhWz3yP05He2IK24md9MTWLIH7
HS/jxSGj2vq57S2s4keJWAD6LFO4lPg5TccCoZxWwCdyWXcONgGEC2+ksDPSflJrJ3vjWsV5uhml
BZDcVckmt+FaZ4zonCx8G7CH3kw4KvRajXHkUMRQJcLvkWE/SxqNdUK5uoo1BsmmucK4EGZ0DASh
tfZv6Mb9ZhptdxGx4pa6MR6liYmmSg3WhuW8ZWm6GWJQJAaKujnFu0ze1qKxThAh1zZW51srw1ad
aZWB55Uvr/jK3jprOiSTZBg/oFvPS4cyVHb0f54RbAO2EGa9lGGuPAahvO4TMNGBWPYcqeDa6FG8
25rxC83JNQgi2m1P1GtjgEcdMpXFW6Dv2mKDbr0EyXGgBmXshQLbUfgT/pKVUR47/Q76E7w/0oC9
ujmguILCUzLShnN1M7iF2uAZZvCpldsKZVjuhjQhcc1JANtrgS2aC5uLo7EuwBayynUPjqbdpNZm
7PBYi6SOPiFwb5SNhcWgowuowDUTXVtR7pergfA/PELk9wL7B1uBHulcGnd/DqM6a3Z9U9/2akn0
GPxOvCoX0BhgFrKPL+j00gTo2lLJt6LXz7lYGxh3reN0ElteVHzraCUxGooZdlDVS2eMyvtA6zfM
y7ZTwDBqDEaFYsZ8CsLiboA7ZAWyWqem94DsHnsS/7mZwoYt2gdB6aYDCFJhV/tWqmGb2jnfNu5Q
y9AJXxIcJxex+SjdTiLgdQPwjmavDfEG21t5mBQJr0Q00xKZVP92p50T11ercVKoJXASKQYDK4pG
Ths08qsqEiGtkf80DfuUAJ2qmr65ft5vW5gEZaZJzmU6IzdP0kUgfUwukoKOKLmPgqpY592g7TOt
PTYZRNdGGbspV1SsYXqnJeQ45qRfb63WjVdRZP8ILUHxaZqbTL5a0phWFIY3SE3xvvFSHAt1wk9K
oqQN3TlqdfXQd5VY5c2LM5o/7O7JLRIWdwsh0GJmTf9uZfRL2V016uYyNJkTYOLILqmqsz89N5RX
q0zp/taANWeAfe2CwXsrzeF2NMXScONuU1jpvbLKF9Jx6czLPdtPC4qDHUrtdbgQGrq1akd500Ue
00fIEWtP5cAffrOpqfskhuOrpCVNflJFvzetfGN5CKPC1PhmaSevjPttTNDPUjjtb4PS06/MZN8M
zraGFDK2iIScEuShNn4Gk652MT3BPIQWTbRm/SU7jyZuaSj9JRvS+7zHI88cAKt1sLisT8WaymZY
Mq7d8yn3laGt3YgFXOvbxM8afEE0mCCDVdGg8spDswgOmd7tqAMrDsGDAEdnfSiGKHBIuliQEKTf
NGkGrSEAUBGIWDSQR12ot9qGysIPA4P7OijSeFtMw1YW1bJvgRojeZWZZGeY7NFFMT0PHudTbaOr
TRcpdIpV7lBmeJDIV4hk1MLPdLAhezY8Wkde8x0mC7WUgyKtIR2Os1tuOobCKYXPIgsrTI6m6bnr
QUMwRIHbA191MTo43nW52IRZjpte1dzWyllOKXTjdMAYUNbrGkfAw5jAFRB55fAFo5ch+YArPspe
MZWU6s5w8kfTrZJFI/qD154sBaMlrmR6EFb7VDcxfkqee5+Y9SYyKOjC3i82dsTA4mcz9URA0cQv
iqzvd7SlJyNNmP+dNYewiYnJ+DJp2Nux5t0FbnanD6iJ9HA7OkTwKB/ecOCZz1VebaJydgYc8KYp
o+g8TqsMqM2sKG1Kjp9Fc9Aci489qglX98v96Afhwh+c7Og7nI8guKdG07WDXxpIuqZipeGSM+YE
gHUrMVDECK/bllp+G0P93Grl5OxN+FJZAME1Ssu7KK7oZgC4LAV70Y1yRE09FPV2IuTA70qYsuOh
QJILwdDZtSa4mZHdJ4KaD7LDAR7Fb+gPWIU3hbvxoOlsx4F6c5J9fufmGi6NAOyG0L7jt0ehxJwf
3RI9SIzVqibx0GTOtmSKMq3RKeFcU5oUrByXjeasWzjyDGD4jw95KaiDA9LGdVKHxd7XKMDyuoDs
bD6PEhr4aGtyKQfIZb3f30dlc6NN1b1phAywLPtnw6zBzJp45ZfjEYvgu8wpYcvEzPZFx1Hgd8/d
SJMZWGv6cshhrfOzDpoHlOrfRl+lawZza8dUDLxouejhoQKWq4nWmxIQgzGDUYOmV/ui5hQUeG0V
bns7RdMpNMYCShqGoZmOboExyj61xGsA7Il/2SIcSwfcCejBDeKzPXDiRQOfEBnQiySMPAJL8G9D
Oi6N2lhLrdq2ltyPqfCWTDWpfGAaAqrYecW5B21KKw1910d2sTBqHZ2qX7WLyfJNrKfwOXWtcu+W
sKCSmByWWAkfuHToma1IdO4+eQNl1z8k3ZNVmOFSGk6Lmqj4NViCaJ4u3oei2k2yNslyXhL00WIe
1merBgPUdARK4lVlAgan9Wh3woGDF+8SG0VZndDPduENwwzFVkKB77UTtFqnOWZJ+qb5Il1a4dxb
GpHkvMSbNSQRAIJDozC3RQGx0AMOZNmbwzYbnNVY1a+j2X+HwNkdZ7w3ZowdBE53aFX7E+dkCoWg
a9d24rJdtDEWuKP5ZLlqm5phv5YFPY7bAmJguVhv5r1m+DMV1GSz9CNLHlLdPKnAo2Pv8QrNCHEx
tHyiXmQUYNbDVouct9rxb8FEb8lqYhLnGNsK41ZhdoyS0H7AT/7vINr/SBH1UGT8+1IP9c764v/O
EuP/I2kVuqi/5DofpFX3L91b/F//s355jV/+Flj9+cf+EVg5+FvwLzwRCGOkhvhLYGX/D+w1UfU4
s20JwcXoev7bFAPtFVbf+Kf7BtFU/HU0UM0/nhgGThrIw3UfIw3B9oF/xH8itnrvboOM2SKVdc6G
N1zb1j+IrZDtSmn3WgZ44Dy7geMcof1BZzZaQNoJ9ZPX+LBknMm7UlEcnR0kExgFmu2VgC60T6jw
4aZou4Qp5boELBknbetFcXMzhnZ8U5NXOE2+/UK/QF+hh812iNvohL390u+9bFXRdSy6ROpnlEP6
WbjqVTqDvZEDp0TH1dZpEF2Lyun/M2uAf57ccW2XACOdmJDLLJoC5gdUA4YWNrO92YNhoqPTypsR
dvUGAme48fOUUTQQB51HsQoSul7PyPG7jod6Y4YvTNRSLBSKZBtN4ewLpOqT1QxiWYU+Ez3XSRfO
+FVA83ufjT+3zUycCRGm7+R22Rf+R6mkMpFUx8vKHs9WWxqHPM5wc0Q+YsnA2KMToESZKdp/Lex/
0aG9926Yr0uoHhR55Gkc3K55oW1tE60IcJUEXhgte4Nce2VI0W9g6c/6ll0LFeXzC75Xvf1zQfy6
sFmxEAHC2nyvepPIsGFGRDxoSfGvaKeq28joukVpB/kXYQUXQR3zxWZ/CGP2X0Ia6+kXmkMH52qn
SeCIxMEQHfRsLM55M94GBki3LaH8mLmvkMUU+qONv5eeOwurVe4p6M2njon8NaYRu0YjrWdRQlHr
szL+Yr1+fO+eh7iHl2B6lFfmxR0Seh7Mx0a+bMsy2bsaA0U3Kw62UsMyo7/cFGF1VQTiy4zuWV34
f9TC809D8JSJslnMhnokg75/D6rUO9+v+E6ERY89fPf7PH9orS578Ox4GVmdfWNAR2ZOeI+xxffA
E9i8wFBdtnaR0iaZ/QpX+RnM5L/ikpfeYfnzEH6VyP4vr1DQd7JpkgmL66p78WH4mBNFXZP9wR90
mp6sOPFl/PIB62eO/og7uq/fdv1ac7NtnFr5bYdL9bpuDHk0aHM2WREYd+2v0ikemqQVm8+Xs/nh
d7RN5JvYRxCtANXVmtf7X7JWaTMIYc6RYb7aHfF3VFszLf194VF0NzbIa8HXtQ0DWD2T1H8VsQof
Aj17zDVYfm5vNFf2/IcCpArWGNQFz6etMGiG91mPw7heynTbovoAnojWqs82lYFfpceMbYFlgLex
pY76J+wwbsyH1edPd2HLxiphicCrQE4OUXbOVnj/dPjBl747wnRTDUQlUhS1sHljVrMKy2YdSn0f
SqP51ZmUMJF8jp3sW17hcZLgWPT5nfxxcXq3Xm2U7bo9R9gydTIv9w2zjEuYFQJ3/YFzw/cPU6v7
h6TXH9g2AVM6K99CSTvhqNieEj9/tpv02jZr9zQl2iaI7HIbSEveJNDTRtKynvq2B8JN1ZU9JRvb
nei5RytiNtxMBzR/6mYIaKbIss8wJ1jo8OB36IugWElMVACLUfohpkIP8JVB959HuXxUji/DoIqe
DdAulvzY6IlpaU4GrOi0q5EFtrd9EAc3BHpsAu1ea/pfrV/ZOzzONkXMKL/3DLVHiV+fxNBiRmEh
bqzN7NoWIIJGcGUzCMJ3zr7Dye2r+3Vnm5CL+3U5ai2mphQc1C/vFwkU7gxoss+W+TDdFn6ZHIy5
GW4SMh/Qh14phr+rKvOS3Ti0D34JK13FprE182na6tPTAM72o+gU/ZTngqrFxkttxdE9stFqowKx
IcDM2zWjhVPl5GrLzKgcSF92OUs155miG1x7YU1AROIdcVnzjgy4SmwlZIQqWo+hBfEGh9mfrpVi
OiZ93qxFHjqbuo5oxau8fwht+IshQ4+TS0PMHBiaRhtFyT6Jx2mZqwCj+yyC72e631Sh0hMA1c/M
qyHhR6Vz2/riDeJnfI+kWCefyN/nPPq96EcywPr7MMewXofp/vlHceH7x+fJGJpCcg4pNCyOj4vD
tMmdwtHjmZ1G6ug+m4KVrT/HFC1FphSgPUx6w+kzJpCEElAVURQhuNFLEMcs/pUilbojAt7af3Fb
s1/OXwvCMjFpJQEM5wE8+1jFF7vG2LidPtgA+XKqfIx0uXhn6dMutZjYCFj3W9PAPaYYnd00jWe6
2Drrp18qRugM3/j189u5OGLnu6GeouSYo51mM833y7P0kzYyuwJmRGmIzYhSgp8MInK9gVy/xwz/
Z6fc8gvD4T9RS+9+A9f0PE4FBwM13aICeX9VR8RpVAIq0IUb4W0wqWHthmBxph9aj5amXvDeSXZR
nZGLk4dHf/4bPn/ui/gdvsf5FuYbMB2YU2Rqv78FNwtZqQG0rvgFKBxzuVJ/gJ1j4dfkq9NQ5mvD
jXDR8cIHz1S7CNXeV+XlRR/CLRAU5dkQNB2bmvzy/Ggcr+4TDJGWlta/BRY7J5Lqt9TkM//8YS+O
4flCDv5/RHEwvJtd0t4/azTGsE3rBOEsE6FRym8d5ub5iI6sbrtlpfuUNc1Pi8jdz6/7Lw+IhxI2
DtD0fR/L2/fX7XVSldjLSBie4YQ/TwhxLVn587N+cal/eUbBDEnwSue6/Y8R4l+lRhq4TtJYuDiX
FqEuRZUNN07vJPs4/K5n6slGEI1TZmLvwjTG6ccJxFVhYpeuiWB87kzmyVaUvkZmme17wxpuGSQJ
/+SWcX22myFa2UHo7aqi74AzlH/S7AybGCaSpRFbtzJt5baxk0Nhg9yJYjz2lIBjmKGZrnfw+aE+
1b11iKtQXCWZXJcY5Xktzr18bnjGNDAgA4CQ53rQoUeE1l62kGqEHLqjzLobSZ2xHCrZ3VYWW7Fp
TgHKG+bCQVilT42L2AWujdqYQv4UVFJXTupOMJrS6Ys3etERsZJIr3RtzFGwsqPFv1hJqOJEmTRx
hEcwInK9GW49iCvMeL9lokvWPlzyL3qwj2vIZsVS4BIES8V1uYbiKY1wW6OIMSr16GH6zQj4UefP
P18/H5cPRkYsUhOPMxdK1sWDJXFil3lUh8vWSOhzDPshdOF55AL3AlBQO4RN3CCkizEh+fzKH3Zg
flLhISvWLT5OPpX3H0nc4eSnJOwpqCDrGhbKIoJjdSUcG8N639QPPYKVsRXrzy97Wb3OrxK6F2Y3
vvBNWtaL606jmwIt4h3Xjui4IpQLCzct053UyuzotoO7yD2mtxmGkbs8qiBe1j6xdgNzX8pNYz1E
zc0Xt/QvPwVnIocQnmuckZe1koLFFyRWEy7rJs8OSJnwPRP1QddGfzG54m5MYn3P+Dw9RxG5iqPn
qNUUVgSZFIWzxT/Q2YRTcIx773bEiPUgsxEXQzNWu89v9CJObT48SHm0TTxfMeDlLL9YLRmaZ1Fp
VghRgiFuN7s6haIffmmAr0jBrsjGsVdlizCLUSmDQCcbdmx/WBsmwc91hGJ9WfuQBHMUYZ4qiuXo
4b0STx5dmuaauykMGccaON1Hrn9O9S78ogr5+B3zM6M/Za42R3ZcIioohEq4ChWjy3p8NCa1x2Bg
zj5qH/nHsmVif7FvfPyKXYfj3nBQCFHyXJo8QlwXoYrI3pLT8OcrFnzJ/y9fsYuxrvsHKyD6/PK9
tGUxAEGRVVHM0R1j2GEwS9nUl3UOlWDdESgGpVzIo46t5VcnEN/p+5oGD2Db5lfl+T4W+n3b4vlm
AKtxyiBE7B8zPT58/Ygf3xxrzqa6NUDCcKm8+GxTx4mbtmKS7k2hdWghM6M6jZB6Z5adH5Oofft8
rX98cx6dO+0Wq5xqWlwsdSfS4pooCH/RTARTaaXeL22nB174cgueS833PyAbMJaDmC4SFPbhSq2H
7rpISIMCp8jv81r9Uw5q3ngdRb29+fy5/uVqYkYTSeRl03UuS9CsL6oxaIgeNCGH3pCYUDRAbNGA
io/JmPpicZjWx4ebf0UTD1iLne3SsJcWMY7tqIWArg+LdGB4nAWmA8ubRJUaO5Tb2sX2Mshhc+Mg
lyJRSl9TV79ym6A+NWYBauDl115icNh65U/VWye9zXaFH0Znq8xXQ0oOnpk37l3Rul/Z7H88HLlj
sHwfENQ3HLzO3sE4wdjkgTci9jRbuPC6RmRahunnKu2Haa+TxrHSwwG6CcFs6Dm+LNX/7bdzhU+n
AlqJ/8DFkreqaTQgQWioYLtg62ED/adog7TSLxO/Z94aBhsdx1Zd6tPejmq+eFu+ll1r3diN+soc
/8PKARPGB9UGz9LNj6CbzBJ/7F2IlVbRXfFj4JsBzrX2vaMXqeSLLvbDkUhzYrtkVpoma9Sx57/+
V1mrMf5TNldbtPV0A5jQcuR8K7NwY8n7HsPORTmiHP7807hwEOZ446L82IKhCyXRB8vXrkwUDjOS
JKPGsX8UfdmseOrk5BcjLl9ob1bJBAIjuiz6aTak+CUhJ53wnyrEL6dKFc0xzh9Gl1mIOYW3Ilv4
XUCM4xC5Z7SuCSZH5Vczgo8NHTfNXIkt+M9SvWxyhs5qhBtWCMqjEmaH3d8OftbuLJQ3S7+tSAMa
SiStSQc1YcQgybpnxpt8gcR92C25CR9XfuzWOQo+lJF6kgh6BIuSPsiicxIMt0InVmrALPiLGsT6
l0txsdmREAtD60NhHNDTF0lFJA9T8W7f/R5a0FRMaCaTGcyUwbzHhSm+a2X/S0UNeZMAOAc4dtHR
b9pz06oOmEfCoJ0w07Gzqt3NSpOb0jCPIS/qhq2F5L6MdI8E9isU7PHZgDW8aRom7HleXrvSJPay
DPRDDURlz5rcrpX5fTQBVtGnGYcpgbn8+do0Znzv3SnBsmRiIegIGF+QG/H+g0A2U5f2rOQZm9be
UMuTMJ+p1UDve+2Gxn4oM2MTypwUbgNAkgY3usmFdZU3qbw1x/imxCzk83sy/9TKlzc1tw1EyDhs
8d68g/31lTYhXjXMqFl7ddHu81KQXek+i86etrVAAA6YdwX8jYQHt4cFkKxxKjfUsN2N2Tm3tuVf
O2Gn7+IOJy4vjoo79tunOMdYMUVnr5Lgu3LrbDUMRX9v6QYS5MTKr0HSTLiS/qscR/MWNAULIxjp
TqJ2OLuj99H7XTmmwVPcw+Jm1fa7rFaCwvTerlCRw31/aac+h4QUkNWKpKiHD7IroRivaqcih5F6
aXbcIWJOMeHgcC5hMfjl9Wh6b3mFKDPVgmUJX+KgTYG9dgIsGwSao22saH+bMn/0EFp7c0YkwstV
P9sMozf9EVgqvdJlbO4SLziTHXfOIk+7GRJdAnzCoctLkGWTT8gMqgUQijhBToGiLvRrF6+DN0hY
/XHy3emASsk/ZmW0tWfVqubo31SvPXVoWG5VVcW30xD+9tKTSorpkEq/28gML0JXuPK6aCDw444/
bNp0MpcOzJq97pTfe2wPD9lQ5BwjKHqFShDABA3yGauuT4ZBrHcKtK5xyu9QQDqrZpTjY9R42LB1
Ji457a8KB6b70hz7g1nCz8Eknvw9E4o4ihjnkPjSg1QLjQwvtfDGtMganvLiDU+1Yl9UDcmPAFBX
TVmcrKo5EmRoLzzXsc+pU8gTm3C5tlLznKep9pDlT26NWMRNPOuMzcwNbifORqrE2wRWEJzwKria
8OUnpFbDEQZCHkKMOXwtFOdEyIekLka0IOJX1ybu3lZErUlAjIEJH6q/pCcx2F2bk+Vc9x2uXKHX
Vc/oDqRqx6PS6xstwkgkiXsLEycH49CIXkhXKoKkBx+qAPkCGw6sbRZZP7Uqjh70iBCsaIiLY1kR
LzxOpbq2UAUFIUZ7XutPRzVZAg8QYVxbXvKD9Mhh4yG3Qy43rpSG3k90svqW1yj/OXeSKnbPAvnO
xgixeKxQiy0ENi8LbPbltUybZyfLi2tfur9dJypu24aY07y9buZxHi7av70s9s9CTt9t9+h1Kjjl
rdGcI2O49wpcsJuu8PaQcXdK98b7CaH4Ou3g67lmcA5GFAspnhla5KcH9JEY61VnK4YEXasbQ4Xq
JsPBaVGlqI0n4Uc7yzHkje5Dc2l67Suc70NlgvkbiVKY0YJlcAJd1OozpWtIOlxLA8PCIoZ6ncAP
A18RnBK5ja+OoI8QAteb+wKPrgv3o0sAM+inkkQUitqG2OzB73RQLkWFYuFX5UvdW0MKIECawx8r
OBy2Ksl6dOJvyoHzm2s5/JL/ncpy889++19/hZ18aI24HWpUCCI2mzE10/tdGJUpvy6b6ULOloFj
msJXa1LUA2iCKykKuHb60+eXvCzP2GwBHA2THWgGjy4HnEXdp7UXQDgtS8we7ABDn8RU+MT7eDNB
YetKcyB6YHj8/LKXL5rLUhUytmfqCC3i0i44EVo8OS2XnQgm7zPBhj/X4wLU/C5Xd59f7ANaz9V8
nRwZBhA+grJLWCZIY7NrIj0giLIrjti1B6fYIJVB7zLCHAWeLdPQop8WVMEoHfg2jCT+4ty/fLfz
PeCB50MCgMBC7f3+3dq1xCbQQmb259iXEhsbqyObNzJm2zMqAfW/ODuv5caZbM0+ESLgza3orUR5
6gahcvAukbBPfxbA6l/V1TN9JuYGQbiEIQlk7r2/9SXifwtf/0eXcj4oP24b9DO/pxlS/MdrnQJs
sAI9XcpWIbjqxxnOgXGHGLjtVrxyUUokazUwAOmHQfYtB3KW10X69L/c/r87etNZkNrlp0vA6T/H
xf1QBKXloooc7HGygBTG0mBkQsWNIG2OaDLzgON1eM0cUwTo63joolMIGhddcIfqsmvWY6NZywK1
xt3/x7nxdaDC4odIQPivJw7kDLDCBdKEecwuSrd5sLtkVYnmuXDdk+olgBC07EedacVLBFiuFruR
fFKIcP5NiTVUf7AyLv/9rP4erk43bKqIMF1+L+RW/h4zKUJDUgENmDBDePIb6gxGSx1ekgrDoMSB
LRf1/ZIu5n3ngRX47wf/u386HZw+OdEZnBKnBOS//1CTuGyiAuHTXdORei4yRmfBVP/4vxwFNjgN
/dnn5CtGHmpwqQw3KI766x9RC9eMw2LkQDnl+WZc4sXpPdpO8qknO2B1PxGUoWjLh/jkGfnPMI0H
SMD6lfjYdxnmn17dnBlbUkZMFbQe+u+G1Y44+KkwVv3gpGdoWf3WOAtlL8LxV5ACFyUGX629yiHY
ythzmUadui5he97pQe5QrqpSJ2dRoE9q9sVT9J8Moem++lA2E08rtnnvx1THb5rRLFdRBirX8hXS
HPzpV+k4kVsr/8TXegfn60fq6PW2zn7Guoo1QOSLBSnM71oi4402aktpAlwIMXj1ZfdLyct2Xznm
ux/5zdaEe6vaw1WqY3AUYbvxKRoJXCrvDDvIMSGt1gXxyKOdjYcirfctdVAHGfpXdIzTWwog6JjZ
cKjFxs3eS9X8KYby3QJFBI/PpJxCgWZEovbM03KV1lW5Kl1kOVb6aHcElFSgHws18rejhoiwGtM1
6nE4aO3ErKFybgvPfyX5DZ1NL96osbOTbQc7igIc8F7VE6qTZyBx6mLrdQCp0AJdonJ4zievj9E9
apikrAqkoJvBdb/ZVfBYC+OHPaLwqbz6rNflSx97K2Tb3lbPzlZUUqJBjnFsHQQLcb8pNKqYaywb
J1lOtvBbpPISwfOdPYKMajyXnoq28SmBzDJydxPEwDqF3St+LxkV8C47d3ZIFSN9Y7tUl45J2YHX
wPrOjAQueYRGywyNO6cS214lnheGLh1HLZj8UPyntKS3i1FEtAGAyzDcHJZWmdmrXIKIUwbkRnoK
xLy0AMTINN7IJvuUWfw+ReLXeY6GJgqyVa07L5nWGS0wUMU7VmHwi4FFfhfnxRWYXrRIjLZYUeV8
BYP5ZoIj31CpCiQxEZCj7PAMU1FW3VX3zfpYh+NSaIO4G2u+Isu+OO5njoxnS0cCU+PkDmxgCW3M
/1UbU1FXHKI54AdZ9QjQUbYhFbMYVNTQC+BCmRj0BHeuiorUattxkaWi30Z5ngGO6hbIbkA45fdJ
HNUbhyKJpYy0NzUmwVM47UlvHbQpeQrLiXo7xYjP2YDWp4ABgbcPht4AX+88o9/rFmqBBJzlYKub
KVBwh6NRDb0Q7gYXyt/wOWWgCOduHRXqEzrWiyiSe7ujE4+wah1JlKZ+qPgrwzyZlr7iYiJu8hJf
Dm/nDXIfMZiTibUcRyJBsik3dlK+lAHVIkJL15YVvlCdQ14u6pXFN7PTKyQnUNUhBVtbXyrnJFbl
2rUUWHHJC3bN44PJP9kVSfg45P2DU9Y//dzuntLARBHMD42R63uAHq+V3Q9FH7yNFeucPJLDKLbE
wmsliZKqK5HaQI5DyZRAEaDX3VAlEBpLGHY/4yp1KFUK+2Xi66ijw2tb1fodgqZyQQpVi2Hz1sJW
NvYIMiO1wuyBcvpwFSreTz3EykYB7HFxhua9GsrvYRMGW99P2jvRatnJjNBTqcWmtRJ1mypm9Yxk
BJU64RFSvKjYHVUuKK5x76ykUfdac2+TP1wMjbB2aMW7u5g7iiFIe2d2CdYCmRHs2jZW0dgq76JM
0TWXhr9LwhFbSknvNQ5fYyukIr4GU93apE/ADmiy4JmPHneMgU5rLeYDhGb1O2swKcJkMLNW/UPB
YwVpFSPMosECSPTPdd1sAj3u0GP1MIcblfdwu4bz89am1N7UUM2Po51YR5nKjgeF1+6HzNx6Ti2/
dUF5LkAG6JZrf+N1fgxr13+1eGwts9h9szJl69M1U33XJwbR+ZMsH7fBoXqOUiCSbZ+jfkAjBHra
Vq/JCJLR70yqlpDFH40AfkOteYc2HC34mSoaBAL2C1RbcGccuAmpnLrVbtduqpBCKgt05N6YJpVZ
Vnsn9aJ1rw7lXWU65aMoGYUbUfA8TwJhMRIIHOvQJ95ZAPuN6C7pv0Ak+fc+MLIeEvdhnsuoCYAO
h0CbJ0Gys0OlvPCU7U5ZGxBUZs601AWKMWVU1kJ3Dq5huNA8655/XBm8ZSlPTFNt0i0+E+Gblxft
XeOq0Ske9eCtAA875kH5NJLPgA06Et1of9R1Xm4NqXdHbZrMnzq77o5e60XQC+0eWglg4fXXmiAM
+uO8zbzstmE6xhjYqcbrH8u+tpnbxoGAFqUU56GQ/favZuaN/1pWjFBSkETvczgxxWgWOzoZEtUw
Ey8f5EFrC628Q5HH9GvV/Cl38odmjMttrCshY70uiwknSTQ1da6PkzzTQ39d6OZxntzWg8P9BS/R
X8/Lun/WainEFRFAlkmKZJeoZf49VCdCOKCmS5G0SDGRtK01LffetMjexZqZf1fiAHFpQNFdRq3P
vuMNvXYDT38zqgFxHm34Yd0SVvfNi+Pl7q7zYwye7LR7q5XyMLfhtpq8s4fav6AFM3dG/eG6o+k/
QzuHrF3xh/VHw9k7fZq/OzX/bTsOXiuUc2dTasDpp+VhZOjA3dVgO88alXIx8sC82KK3L1VAAcW0
FdUh0XaMMgbr2ZhjIALyv/VPWVX12A25+C6E1WNXGeETdnfBU4Ik+c6JMS4JKxiAlLQMpzx3HoSa
JaDC/AiHhzj1tvPGsVVap6RtKG1j17kRakSRWqetQf+kveRGo77ov5y4L34Gjt1RCSPyJxvp4CZU
nGCvTdWiZQPbWNii/BhbzPhA6P8cMvD3GDe9QY3IKXiV7rGP6HK1mWauUqUPXuEgfJubDQdn6QXW
8AkYdFw0lpM8RL1e7PpYd+E3mMlj5NTOHeYt+Q9b38/Nx5UqsB8crSerrb11pbdyX+iudub9TwS6
T9Wr6dX7uX0esZeaKpk31Vd93uWtOAlPHQ70+sJ1GBXyhWKd2xV6brewq6L8NnqgHcSQag8Iwtyt
hv0ONHLBD6aqQjAWXv3c5PVJ8VEpxyV9RV/k+Qv81466DJuK0ljNX/Bk0JZYs6qbea3Sq/E6jvAw
wzgmf8nQDWxMsDLLea2Tm+qOKh65mPfttdo89IKv2lPt7KUzeNv70XCdV0rkMw+Blu3nPQm0tE+8
Eu7muXki3Jdh6P2neesRa7UWW7PL3BK0xdfMVtrzvK5qY3o2PpqOeb+4S+EJjriWzWsjR6uXdTyE
29tJVI2JOaEh1vPGaVSLTcBQ7vcFCBdgdwr3Zd7YRtd2UH2DOs/pao0k6k9lLH4UkI2pzzWalZPG
dH1DGeRHqGzZbUIGJTtSg1mhkBboS762sZIQp7l589tSpbjEoqyBbfxr57mZeQu6nNnRjXUOcFut
FAqMrOTzjwZvH7/2uc1XGUV3Cnka1OC0a/YeR/2P5qZVbW+vxrg2d/Par+uYZ//YGZtIrElyvr9p
r6+1Xyc6r5gnX9eSp429cIiaT91n3qrTbbqdzNfWX2s6bTw3hVpsa+jMUaxXuyAPjJNTVsYJjBO4
v9alAEUi+0N56oT+PsaUQpPiVHt1j88aXZ6N0sXBXe1U3bD82lv1EWbWdZav/lgzr250Y+NVQtvf
mqgcw97pWnkEEdyC05kOPW+n1vwNajQVixhjAXr7/5zZvI0yBldPCF4HQ0KBa4u50VGnguc2q0y8
wrHCVaVVqzPFff0xs0AElFNenA71PQXcdNKHSkIBIsLgj1V+TKlOvsybYWN1yZskPLYkwkJ4o/aj
W6Tu4TZb+8FzpXj6Yd5hbjKOxUtuNv3h1qSv6q+wNxBHTgedJ7i7v8tezX63YXTtFRp/eNvidlqJ
/RFotru/HQUt57egKY39rUkBlcIvxPB7tuqbn/S/5O+NSVMGdBEr+q7/XKZXGvDVHHIcv08qbUmT
EmPefZ1VJ1Ng7ER/d7dt+pDRLEI6dTef0rwhUQHU+XbU7W4npikDHBInE7/3IZ4F+6Bxsz/aVSyS
9xUDktuy+UbZ1cjIh/j39qvtNG0JIYyuub213Rotnd68VbekeckwNpoL05RqIsrRp+8K/r7JuK9D
JTTPxwYZxXxQgKhO3+ztG5QVyVIXyt+tTUbQsMEpjN98XbfBWHRhd7G9uR3HtkQC56LTNl/n1jh6
tjAN2W9u7XQpPf4sqeWmmo+N4A8/B0uUf7TbB0mz6PQ63dzOL9GJSAxKEG4Y9/3+JZAY5X01JKBT
51+XreC/4soS1P48X4e9ucAgQaNLON2D2mOY7RVdv7612agZpZpykOuvcw1UHKMyKinXv8/NNRBU
W3m2nq9Z1xCTSPWhAYK8yHg5b6QJfqo6GKEETlmK5jIKS541RvnzXDtIsRlaKtubJPJPuug2IBI7
CIE+9r/mv88y5t94kSMuSZ/Vl8EiG6qC6iGN24ZQspmdtrjt3/1r7W02aS33ZGXqZt41m/afFwV8
E19NzosiFgG37Velh3eDrbbi4hGqPTEs3eBYwNw0yTMnOhu5s57b8veiswhFGLq5ZrThnqSFFeO0
HRL3+gItyT1N7c5Hn5fPizAY+ePo/+w47zNv1QaOc5q2+loE1cWdF30173VmSLoKcXNSIqHXePO4
kSgvtdW6Z03Gy69FnvDVcx9/eg5Qo7TrLuR0uksRKOMZLtWqsArtEKb5y3zZWkEQBl+itYLYcwEa
LN1UQpW0y62ertDi4QbvNMt388m4QLlPUvX/uCatGXBEqbx/fStVcdvi95c0zaq+8setajMfxy8W
3b7Vbtpimp3vnB+IX77ZpKe2ov/a1fEHSWt9PaTC3WhVaF8atfik0tNIi+SKYWm0i8NxXIE3cq6x
yE7ZqBvnIo7uwb6iqDHB94y9DXfBld4q88FBmaV66QclxUhl7JAZIQ60oFhde30UC/rxyhEVS/o0
uMVjiAk8A7pRP6VN6C+HIYn3pW5HbyEoG0OWwQcevPCLqUKFbsKsYm0sPLUIir1nZp/t1Dohye92
/pUSsSMlC8Vz5zrJEWsjA3CTF9zHzgTkamFTFP0oHkKnaO8dNP+3c8KPqsJCuQ8gzSTJE4GJR4zi
4SrFPQGiHn18G3XWq6sBo1V1c3xooWBseomXQZNl43JQy/6Yop0CdTZ9nOcZU/7+ZOjpm7QlbhL/
LJo/RaKaxu3THvNuWPWgugk9DULc1BbZ6v74xz7zwiRNqiMFYl/Lb83M8197zLNVhQmDieUPloPT
ob72mY93O4qJ8dQmTvWPr53/3vqrbV0pCXa26f7rEufd4Bhwwl+Xkjk5T8hAi5d/3Ja/Dj9vrTRO
vYMStf3a9/fFT/fq65Tm1ZVwnspRcTd/nODXJrf9nLFOVqbZg3KYW5gmt83nJv44B5zkDl23/2PJ
P9/d3ydd9niVeaBkV7dG//pivo6RlxplL0P/4z8u559d5hbySNi7InkVbfSQOkNx1YROL1Ct5EMW
Z9m2HYZhZ1dpfx5N+N0+pcivZa58k4DMfnGBBc7JP4EDga1jiPwCdTFfMUYFlRTVFfx2Iry9a0qq
ruBaSL3oPkZ8MED1db9gVm3izDc/jW7623mmfDRdinWQGMQHzyzN42ik5qqpxPic9/Srg8aQPySp
vnY6eBiGID3b8N0jjL2MlaG5z7TA3ebUq24JA7T384p5EwY9L7/PeFJ5mvUP/Hcnxzh/gDY+mKsh
CszjfOAuwbzN6rvmcT6t+QSlHRL45ZjxEB8qabcfCglP6LxSXuZLJDlS7efLtkeQhm3SGi8ZSYk7
h8qjn5q/VIeo/TXdNxw1nNchBzAU9V13Rn8y7vAiSreFqcmH+ebjllRciz54uN0lM15iQBR9V0KS
E5nutE9YdFTrqMq9Qx3Y3sEhUbFunbx7agRiaVGN0XfNBZo6nfH0vZIzIOvAexFpR1rtBdK522Qo
exhPvjQApHfxTh3ESrXz/JxjU7IbPWpJRqMpYed0/asLexTEcL11Q027zwRcoASzUgR0Iy9R30fd
6giJhYGF1pUxktRgPCeA9izvqdc88YkrCpwXYT2HI50jAOXBSesi2Kgtb9G8NYetHCawzgSItnlg
73lhfVA4T/mO4obnVlNgFObKtsK5lD5Qm19Hp7pGMUN/KYyFgwfWhqLFdJekRkbSV69PEBy7xwhr
L9WmfmiMAwxTHLM/WXqBuZbw3LVfqzjEd75xqsbCPEV9teKdGC0BX6rbrEm016w2971mAK+kHf4H
yRP1TekyG6sNkuzxMa9IacTI5U77IvGf9R4cZW0AHQHtXyBxFK8qhjTcnLy+8wZ7604+CG6LE46B
aWMLlO9FyEkfPJRPZS+/K20GE0bx6lMeqjUvWqNcTfj9JU46T9IdqnuEQsM6MMAkm95GoJ8OyAkR
fb3Cm8zf8r7Cl1RXunMVF8nC0iFLcGLKpq2l/dAnmbqomxZHNQSoWuNXzwVg1bXWOe3emCYEk7Sl
cK2DiQb1ZIg0OA32kXisAaCGJdSB/YDJbNOzZZHa5T+1qAZgX2ThAcpMsfW4ryeMZdO1obQAUtoH
Cct+0dT0JMHS4Hfu5/07Sakodq520IvvY1W9DJXTvui9Sk03KJiWWp9TU/YxbjFS32kR8qPUHZEh
OFHypup0AzqfMK5eHrNG4MBnKd2psMue/sCzmxONM2FIvCXowbHaqquNQnfoscR2HG3GYiRp+lZl
8OGQ3FlbrAa9N0hUl7JT1EuYo0E3KZ+1fDyShBHHu77CVM0uqWjQIShXslPwviYQimnHJKdS4r2u
Dt13Qsculm1a/BbqlA0VifOt1gKiEZWergi7Uovv6ObWrjH0wg1Mg6iKWSPcV23ptGr4QPkUwLYR
aCTCqUvXYMKh+1vp2P63KnYWVVKhCLOA1Li2NB5gW5rb0hokwVM9v7RRvNXN8Ac07+Sce7G9HLUk
o9jGTDZBDjJjvkVlGZBNxNFynU03Syp0PETrp4e0JS9flDx9ieev01yOj2ghF9WQeldU4sqdXZEs
g5CEu1tOX57KJGNfJtklyLzyOuI5A6I8EkTQzPxoCPCXwiz20NpAiIojce9VT03HOqaqfxcqsbUP
MAUSRZktQl/IB0R77k4vHFC50l4bWZm+0Z8al91g7hnWOo/OEL4lDHo//Fi4oBaD8mj823Iioe+p
LPydWkJTWOZt+xDgybLPgZ2fzKqol6pUsnXn0iOsYS0sVSeVewxh873vTNXigXiwG/uoBEaPZXAw
HK0hNQ7N8KLz9733KgKqZe45+yovont07CuhG0sFnpBmZdm16h1vMxYlJLhpVpbjpcWcZznmQ7HV
jLreJg3eQyMc0ItCgLoY1TelH8TzPEmHZ3uccGVDBrYyio0X6iV47CZE2SAoWbJf921VLCvVabew
sIclgtXiNIK/b+gZ7p2uNOC3pi6k2AInOwPfGwODO346UMcC4xXBCy8c/KaOFDgQbyudZiGy0lyn
TWA+GA0luBou3ZFR9Acdu9VD2SvdoQ6TawC/tyQD1NgmtZXk7B511Y0fY+KW/JwfMnSku7Esw31l
w+BLNMV+JG9Db8BGKQuf03nM9fIJQPF437WEfgblmpAYQFIBFLAkB6fIxyIG4Ia73dpEtr6m0z5u
ai/AkadU1XNrMLzpDGw7KDBcmObo3Hs1WFKRV6Sq8/zdqsv6wnOf/OZbNd27cioMVbWSW5Xp+m1W
0bVdS8I4mHT3eenx7LPEgwhdahpJujwYiXpPCWGZy5UcwvCZrHR5yYxxaQWa/8ib40mOOBF2kaM+
Kv6zionifZjq/dkKIDYb1T3nau4UHlsHDZ9p+I8W6S+sedf4BsE3ToM9odlzCs7+GpX84EtRHUs/
L6hgPcWkaql8tNpnnMWf26aahJviOlhvQ2yZH2gAtRVCG7m3/LKmhNrgIVS62Z7STizKyC5B9Gr6
dcxTfgXV2znMkz7OEYNFrxEulpndifuxgr4xVLr+4Nf3dOmyTe0WBsWt1GhRuvhsZbK7GppsVx1h
h908S+fDzHC8BGuiPIyGtm6ws34fCoZoRmCBj95wjeMOv0YXSBreAbldEGEIcv2EukY72UWYEGAn
6WJmWnnQJGBQl0TnJ3jAbVO1DixhP1jFPZVjSlVa+z7FWMfyAIZbgW8fCVMQiNIIM+Y+Pnzgw+yl
pAZpb3nSuItSdSfHAvgmkIdTbZTxo9XXFC0bug7bfMLd47ETYGP3kZfU1iSCXCWh3mduJlrYMMt2
qPKTTQ4T/eiTXkNyDv20iQ0wt3Wdrnkhk2gJok8Kuv1nB1ItPAflQIA9PLvkT8n4uuWd8HIFa5jY
Jw8/RMshAbTUdz05IEcU58I4y8EyD3P5atA0B+zpuHZ3erw5Yf5CsP0ceI128DHaIACUUCqfJxk5
uG6tGskA0F3PPuwCsZqXQyDOgzXgXHi5RUclqJTr7lvVm7i3pKY4q3AoP2HsmfTqgm2Nm+4xytVt
7fRADRJAT3qNy16J+ZSs5TZ36OVjSU5tr2rBg60AhcQaYmxMgtcUEVT7JCySbWzJR6VGel5UWnuG
Rlw8R8RKiV05/X1mm8UiKxRMpmNqlIsiSbaRGwLD0Pv2oOg1yreCRC5sV7sqzXPiV2tVjhTzB5BB
4hgySB1b3qareFXyGix5YLmSDJniL5uip3xB1jYyYp6d60rgLBWNr0lTwmRupP5pZs63NEru8eEd
nmLrs9P7/NHx6Sm4oahXmgl1FfCwvrYJ+NxZVL9vWxPkfaek+xoMSecmw4RVxpYYP7VDTCh4XXjR
p1u2xSmLk8mRHLIj1PRlh4/OvlQm3yrbz/M7OzAtklGwaRuqTZaddOr7WpS4i4ENXYZNL1cIM2PC
AUa7aQNqW2wXO0LReuoPtyXCbef2g68TtTEn9IkK8GqVSsV7GLxdXI/9U5JTIKaN1A535WAsglo0
S4Fa5j5so8+iNsxdK+FkmF6LnUAObrQVwthgrvujGELr6FN4dxcIszlVRQueOOqx+PB9g0czlqxd
aGAimijWArx5cefUA52r6emEmYWxkJXh2ws6oeAkQ3JWo2aLJz9Lz0qXB4RV0ql6ldQZLg04Bvj6
/UAn8MlPrVWnZu6z3RtrYg3NUsc0926gp7KDIZastHj0roOXX3Idrbqj2MOJmo3qzhTQ3GPNDR5Q
bN6XraZjwq66i5iXKpKD8aedE8NxnOHYqj5fRz1ivbYOCtGfeh+9l1H44yYr8eYp9jiyb1tKjN+l
ToZ5pIpzLXAnP/BF68uBEx/U/lvsFfJBqkV3glJ05punNw5c7YME0IVq1uEzNBuqvMtTogbxCXGt
eWn0xlmMkUutl0j1gyKuBo/eq74oPLtZFD6lxVVXDKvS0ZMPYnGcvKjOCLb9le69+p1XfrOiCKWi
0wzr1B6woEKyQnUy7+mk9esloup2IdOWBFWjAbHCSWSvK5SnWAT1TpQ8frSNV73SG0EfHXnBA/7b
jDK0Ua6snqqFKgdnX+0puTZevEgTxCxIcOD42DuJ+UgZnHSXOBFCWWhgmLdhaqwAktgUIJjUz5nN
Hllsgy9uyBhg+pSDu6JLok5Nw71aFnnV7sdpteIN7f5rNiHRs+HNv/ZE0u19+ih/TL6WiYJSrNRu
HLwVZbfvyLjC5bG1jjyETeGKFGu79zsGIJm6NWzf3sP7gMWf98oDVsMj0GXLuY+1VuMl92CGvgIP
Vd0qHfrq0ZbnnAL/oNC0g0YR1VItiwcXRSABCnwmGwxbl9jWCUawDfUouI8swEqzGdS5o4cNitBN
eMvhXqBxO+f8F3FGaBkv17gy6u0JtyruRZY1m7ipfYg2k6A3VuxXw3FQIxn6AiO7+GSWVK/FsgD0
UFEQlUHaOwTVBKbH8ejqW9TZp/45dAb/Q8t3SmtER106PYR3LDpTs79YeR9vK9dtjsjh8D+aP86T
OKratUVubEqepkfMNDqjbI7o3OhplCnM9Xkeqwuw7oa9rVB0ssLwzXVotD9FJJgtTGzxlI4YkuZZ
Ndq4WB7raTLPzhMq7MulomIsrfXeRvfUhtKcrKYah0lQd3wK607eZUHcrEa1HCmvm/pUAOsWTkLJ
TWIPjbwt9LMKuagcVhmSxBPeSsPOSKh+NEoQbvig9tbJyYBlN6P/UFCtVFqMsWWlGgeADsZh/iRT
P19DgP41z3lOZv5ePm3297b/LNPpAlV38+rEUw++25RbH9OM38u+muel+l+aESEnH2sd5jPzzv+v
h5/bn5v2JPqvSEl2/9dT/etccmvqgsxbm5XtLdMAJ+ivbeYVf1zdPP9/avt2Cjid42MLe+C/XuYf
x3RTMIJdh/y+HPL7CNu4b7hfdVj6pdXFKgLGY5k9rKxkSD80H9tZCsC/yZLyc6iH8ZlKrY4xu4Cl
PO2qh7gItcoHWPViFVINeWB4qT50CXGqeYNQeocEJ5DXxnRgluihuVVcL3n2vfJj3oB+Ki6aypg+
FYNacxe7cd3LSnkj1L6dt9CICyxM3nj3Y+Ao9H0pLh8zJ/nmFEvbd5GaRShGc1szjgmWZOeSas/b
2QVhRqHvGF6JEwFv1bpw74egi3PHIFIwnX+VyedRL5IXMzOTrWYHxsbKSqzvouZh3sCtQbWEkOMv
0vP7vTlkBi9827mOk7njdG/0ph+x/uNdkBR1dQoVeojzrnHyzMOn/AysPFnJqm0OTUwIsFZS63Zw
LfH2eGmnb4yvGMYRGt2OpLOfojz6NrdgqNXPLBrkk0Ykamc6nrEe6e2/OQk/t+nYmQiog3Mc5X4C
Dx3ybjK2ZYz56TM2mjYIBio0sfXwj1YijDM8N+DD04UDRFjiuymuVcgLbKy1fO/wl7pQakJ/d9q1
8cInvFZrbMMpS8SyzNlIS44vvfAvc9sENAlVR6V1wbUXknVfOKukH4er74fLeYvOobZvIt2fA5O6
cBhgGaRiSnj1aHhvPX2Rg3R7hz5vr71CaFvMYbWXQSZnagW9T2fCmHEM/YxNd0ipStUugjT0PhVH
3xuR3b4Cd063tV2Um65P4nfq+7EKY4OqRDNs8ms5QmlX7sMiwxOgHdzPxMpf6VfFz1ZDnMJze6p1
cIf5sDFqndZTph1iby7jQ13H8WPmY3J92zECW4wA0r0YIT9ytcsYC0x76OVLqjcNxhVmsrbctgO2
D+G+T8OXeb1HmSnqdWnjJz0qR6kRKYNG5X02LRSzwHfeCtvGGifTQ4p2Fe3V95TdvIFr9zDgcXw+
oUNxzirscgbR3Be+mPvUH5sXInLW1gkNTCpFnV0z+pzznl4gm2XTt9HRqnr36LrKU5m557wU2RPW
OOlTNeJpie0J3kvTLBJY/yD18sc8d5vYDMviamwPt72SMNoHHoRHVW8t7Mlz/5L79K7Kqc1IweQu
iYB/N8L4fQhXoYRKKensTVsQo6fwX8d5em59Xmb6j00hosd5H7PO21WTmONq3sBBAYPz4PevU7by
bZpSGCy0qj/wuJBvsLi3EU6jTx0FBY9IgojPZ/KtlEN0iHOi9/Nshm/cSqts6hWntX5BbzQtuKmC
5DdGLY9uIrNXxQnxq7KV69xy21ApSzZ5XM77UNxSLmuZd7t5n0RqL5lSNQ+1BRqI4fT09JJviJvL
Uy5ynHunAyHYyDZWZQZrHhnyLdWMdFEWKj306biVZW2CuCieKtwjHhsi0PNONgqCQ5CZDY87dnKk
P65G3Kb4ebBT0NLXxr/NP81rhXlPR6R87UzNuK/w25436hsi6CBGsVWd9glh5y5lEQ63c/ft/EWi
VX+whMRgexju5q10u8h5UTPSiD6jTh/Je/9rgp4VT8umHk9W5JQrL+M65rXziq/t5k9Dzv+96Qxn
+bUi1XrKOOb5ZqB0OY2TcPPHwtvHSiEeV6b67mvHicNA+Cs6JzCfjsF0RsngNYQ3p1Oq2yI6ZM2w
SjINdc3XbmFWZ1utTK5fZ35riViotUI3R3fur12sxgQoHA/y1gxqycmOh4BarsFKDEglZNMQNdf9
ta8V9ZXQMEQvbBFMPVOPtjeEJ0I4Np1v0z8L3kj8BPIFo1/1A9pSwE7C32p9M7yZRbwkbuq89Hqw
NwqcO7GBCZdqk4x3wgrk/TzxOyHvOzMPN6LJrb9XJImurZXaAoL+73sULmqZmHNazCsIvMv7uSmz
LhQKngpCgtMe87L5k/Y/nJ3XctvYtq5fZVffYx3kcOr0viAJRjGISpZvULLsRs5hAnj684G9Vtvm
tqRdrlKxKAIECEzMMMb4A/KsrpfpLNN/3hBQeXFRHEI36OcNThTB04iiFMb2T4cqB+Btge21i++H
v+ySYUAK+dSitDhd1uWzy8sYeMnCANbiXm2IusKZ50VTXW+QqlKZQz1Q3O9Hubwja8fYg67e8mqD
3EPwKD0b34/p535/URpwP0pVEjv+s+HyMyDcouCpKNz7acP3m+gl8HSawmz+3nDZevnGIFtEdNUE
F/r5UADQSJfU4I++73x5V08EbG3UxusNohJfLTMMNldfwGqL2NBo//48zKBJ+UYAII4B4BYsb4JV
VJ/cihBidmI20a3wlAzTSCW4daIxdx0CuFOWq4XrYZl6Eo1EFYxQ5kRWr3JFnhonp/Px9yK0PGVp
3LqJXSonEYSd6+jZeEqIC1yhGOLkkxPlbEF3EiW9Lyml+iTUYWQ/uzz5mSZzNlGcQMIqHE9PT2Ky
G4YJFp/ESLVX+FLI2WKDrTlaCWphunjReUfJJ1no6LFzhO1uu6LRzSNlDmc6m3HMSBdxbb4GL1yS
2E+Sjz5OWKjneMPRryFLOJEnoNj1mJxDtDsKrE2W9KLm6HR6wtYBh92UEoGXoCYhRJ0vRZRlx8Rv
iqVIsoSzydDNpD46ZjWufUk5BEfYrvUSM0TpkJRluxRm7hzYpVuSNrYOIhnFMvEV4yAiq186PlgV
P41GtmJv7DcVRrtOSHpbH5Vl4hk9vElbXQonEbyjDq8J3B+tmpwN+fRHZBKAAQU9Fd8sf1TLTD54
o/Vy2YZHCChEmyF7mHZFlibYJpLdzy9bldbBVaas9cXlqwib1UvRWunysrW3HWchkRtbwWdXtkFS
jXNUkPG1bkW3k3vHfCBWhgBVp+jGT/9SKCpnsZDHv/8lVJ0obU6yd9rSesjK5C/cRI39Zd+4DF+I
SuvDZVtkNY9NEQXHyzZNKs5jUMhrJQ9jrIesbFkUIPLBRpmM5EGNSqLpGAMOxro6y1szXCYKRa8f
d9Bws4lzrduByvnP7qEU8BbFrY0t2YfLcS4v/jDiu4jIvrLoy07Fa5b9/j7Z36+QDl6pCmDuNJ07
v5ybaRc2lYRNmiaKdh8iZDFPRZi+CMM+Fwhx3udh0G8xiY1c7FPSl3IM8Jg0o0/1BITiouDVOan1
rLTnIJCTF1XRLVcga7OREEJ/MH1kFafvmdqIWXtWZ9AQPPNWRkUYthpfGIpUh/WrVccERsJhRDAm
7jAXFLrs7AxLtCedZQfUMLX44kfjbWGb+UNuxd3aaICPyVkwPDkBa+HLDt1kFjOMwyGHa7mHTWPg
L5sVX7IBlbiso94jtB6taofsOLr790LOP12+mVc+xmuYhOBjmqAqEJeMJ3bivdTh3+cuUMtYiMQR
VH6Y8IoqBK8cNMWeule5v7yLSevfaIC0fv7473//+SwoienMDC+fywZfUjnGtDX8511dj+B1cod0
BJ8nSpX2s6v9DK6FLLS0+v753+f559fUJY4d2qBXrEDw9uOJm37s95dpR6xnoGbBf7r6/Pu/Cmou
C0nrcC381W/JR23YmQiiXLYq53pyr7by/FaeXhJlpLxupjdZFn+jSBsuS0OnsFU25ImSelNr4AV8
O0H0iKhkgSikS16LhKDc+GetlRqkevESl6XAP18+K5BIW0TIO1Kfkx+QSukFYZgHRUzx972jfTWI
IU4UF9U1FmSYRFujd6ca5QbvR32VgqcAYBR2ErZfYlFAosQ8OHroFS/Gei57dVLH3spj0B+yUNU2
uRhvKxABcqJMPpSkgwoTfJ8R5gKGbJaS5sfuriFa+dyxJIordDlHLRfrNix3QkK3P4i74dZv6oU/
qv0JvhfCzYZ59jEMp+oV2GhySADbSqqLSZtuwrDETScuFYZTJA0ijDpWntRGK20yJjPVJMbSqkiW
tiz1d6KThgNSmnupJaHeYEB5VrTbMEmf+1YPjpLjFI9t04MIzsLz5b8wWEl/BUOln2pl6G9He0hO
SvktQp1wXyXBvRgMaYMzuI8duxovYt9Rnv2u36ZYG0KJ96uNKoEx1Uu/Xlg+GHOZy3NJAswC2e5P
l5eGDMcBVush6I382cqNR0AEs4I1uhrVxrFmNQnS1rK3kiwLlwrYsB69Qv+kmOMSAc3HsgfhSBY8
9FhFerEK6TTMN3EpTJe5dhtQRdxBKcGdvPM62y2go8wE7sSzXEEUlpykvo5tpoaAtQBBezUiFQGf
LCnhzDXac4Bq0EI3SKAW5VTCBi4B340qT4GdFthFK3kFI7/XlDB6sNp7RzfjQxRYzbbPyA7laXxg
bl3ZsRQcCseIzrJUPORalNyU4bHs7wKrCz/BIkZotd72BsSAJvf/QjYFee8pk6iIEblnoZc3sr3M
/Kj4lKqRvIm6I+VCf58EXFdD/e4xJpra2TjNz1CVhFtqy1AsK01aGX1aLrK4rm9T8p/rqvUK+P/w
1tp2sOZ6C4K2Zk72RCjf1DUWS0AG+yefeh9KEVgb+/43PU2+Kc6oIEoumXMnWiAQmNykg+Xhq533
m670jHkJTMyFA2G5F/GplHwDRJ1zNRWhU7L3qZ77t2XTuKGXd+fpk6Sl68lG+xyRlN9LpK5m4YAt
qREbnwXmTTdJUehwuWZSALykSAvkNn1W7FZhcJRAshmcFNydYDUeNYrLcjjkX2wfe048e8Gq2vWj
I8X5oW4AEdW5BwO5wltdqKRuNIkYuu/8s2JZ6dYKrHqlm35wQ13L3nhZ065Q95zVU/W7Ejajh1lF
Wwn7550HeGnuNahxs8po11Wgpms/LHtkf0h7DJBxX+SkfByxHIPF7mgIzGTioAbOUmGAU6URz8zE
erZC6VCHUYezHA7qUadsLeqc9zz/+TxDzIhCrZ+sQ60VN5mcJWt/egd5KaH2K5KN5Kdbyac+gjld
Im4kURwNOW42Xt5iRe1p1rqvCOaTui7hu0filKOPBO+gzeadHkZHqjNIYwCJAATFGXUcJV05FuM2
93xnTtCPhCvlKQ+awKoBAMcKQY3J/2CIWqM88BAQGuptXey0ie0Xou5/06skkiw7sbc6miU47+Im
GfX2a95lNw3r5L0mV+W8mXSLsuZZBOVGyUsE85rPGRZp7mA43fHvdXJ7bJmMT37ZKIsU65KFU42a
GzdOvfHlollib/cMRRtn7OKmyM3oGSCgslYNVrgGuIjPML0mPqFJrGjZpNlU9YwNjTkHENGsWGE/
KVQHzmVgfUprKPWsVRri/lR2h9jC6jjLjXsvAXGu1PKTIg/STugw6NUUuwVNSI9mxUPaxRh/gbV8
krAte7RC9dmwAH/KzoQlkbSFAa5n1WmBcVdO4H3PifaWBUGLUuqhlfRDL1L1xjElNxy6mhrwoO4H
cN9moH5GBAvz3dZrN54QzZzbkK5lgU13WGTB2lLkEIZCp91UicFLGp3RXQn2FQKLd2m96626u1eq
fIPGPWZ0hM0dBNHj5cVJyxu7UZ1db4bREgo3qvZjWJ4kAoiFBT9uY1nEn3b+l5RHX9suxBrBU78g
FefdmoeISrkuNcbd5SVs0if8Lm5UvDzgQYICa6p6/Fwq6X0jt6Hbh6q1QSK4cbUg9FfKRT4+tW8z
3m20ocy2ttxFZ10BAh5otvYcdvIroYD9pRLxobc1D9i+9pcf6OkSSVJ9MRnlnHsp/SqbYNXrCc2S
iOxrXQXDKhXVPTlbGbRVsJehZG9YGCfbfspJMjErG+QZYdE59YNeBcbSKOgbQQweSJMN9dEztT26
F9IXyUKpr/HbECQR6M6ZX8QKEBglPCFJ0Uj41qdmPS5Ku1bhc2LhoA5V+lqDBEHgzPlURL3hTixX
u6Li2EsqdQBh9F/C/mvVKs3GwrFzAyd6rQVO/KSrBXQNhC5cgJ/LZkJidIETuWCFUINo1a0aV8l+
a5h17aqUSAFiMZXKsX+osji6YdjYKLFiA8HFhu/SlYSvP9SDgMo3MTPIIqLlRnRQ1NIxbQN7a8ZR
u/AHr7yLjWidVJ56a0d9vQgMFrYslU8hLMjtUJs1JT7wQQBZ432Hu2ZLvAHl5SChkf4p17RunidZ
fO7CENG5xnct0m3rFhbWwjEEvsb2XTIa+WTw7V50SG1ywPdKJoC2xd4pAPratlXotkmyDclPx4Pm
PxvKMqS29CmuSmvra6hwjTlZUq+Tux0rb2OWZIZ2LvM+WfllX2/txheYheY4CZJznKlhmD4qXeNt
FbmI5iIqoENl4hVNIIJ+569W6UgsJuWq5me6Riv8DboOFO3s2n4qqoMWxvk+UDWX2p0Ah1dms97H
7FpY6h3qQ/4Ofn60sn1EA+JQIcuoD9WpxxMEq2oAyHbYkq/tCnOdRKrikuBJFpokOWtMcVDrBh4H
UMtagIfOTnVqb5uwJctdd8FaUiWEROoo2Ygpygpk+d4G6uhOMot3Xbs1LGer25p/25ht8aipmFPY
JDIYjAZJMp9T3TpjtprFwWcLdOG8Qpdi2Q/FBOlV4QDjiRUVFZAyOwPQUwuxgMoc753spQqy8iHS
umqVy+iyXV4CvVa+GtI61pIZtwe/Yagz2XKcOi8THUavOhCYS1++/Nvlle4iM7cDrZw812a1oLxk
4DlpbUcHfaFGKsJZLoUJqUE4JFLbp08d2dpOVMa32gqxbbTHhdTVBQtoGTHIwYIdLn58A9YHqFG/
wpeghlfFSyKkCP2bsYWwZo/TrGxsLu8y9EMNn/RDZAV32oR5pXIrLUBQgqAplXtTiB3Bi3OM9fDM
Y9a6jedAdUIFclRbeLSRZ90QIuibVsLcmRxuvXbavNzg4PMVIHR4tnQKcLqqGjRLE56Jfu1DnSLq
1qQLy5m0RcImWTaKJMMXI3lhpbS11gCLK6i7h6DRPLsu8cdMb166yA0n5IVUc1+bKlYWfgAvuKjk
bRRW7euwqwZdbLwW/cOx05RdjDDGyq+8O30C+AoUkneg9+ed2uY3gzfOstw07sJB6o+6MWwKzCMX
fg0gIu98dY8YVIUFkWRtKKo0oeO9RL7quxqzLmJ/lXIyKOrOLL8VX2ovOiaYB64KnuB5goTVsSnv
TQj+y8Iv6mUr6wDihZEthlC+Dy7uG0Qr9gIp1Uml0fR2MHmkhfAt+Zl6GAktJ3/U2jJZiVjaN+oY
uxm8pOcowUe+HodXvxTqbPSH8lb1AhRoeiNaOTkiAX1gxY9e2/Zbq2KZkjLxqiqqmQ2DbCos45Mq
SOi1jOc3FNfIXvQdKB8Q2CPwkMcO2+JlUkBSSnHiWSip1m4wjNbmiI1btDF6Q0HXPLS1eGFRLY4I
u1kL8gD2ioKWqzZSfEYqxrmLvYBshp+lr+QAtcPlBf3Y9gZRc4BqTAaIIxWrGnoNYKFEWo9yAzTM
12F5g1JxES4U4Kz5zNDE55ZVNEk9D0WwxHqUOl1aRm0Trylwll4NpnZ68SQLadxONtzA6du7FvOM
CiTBgYTntMhS9paInhq9Io0xKI1rFTrmfoGHN1GuazuWI8YMI7Vy5ySRv5Esm2imN/A/jjqD+rVT
NuGnKMebsyz7Zl5r6rCMVKdBuiPE+8f295cXIWWfahx6XDWsKvQfi+HJl6ahQi/2utPHRyP2tKXa
+NbebpjMWPyMN3rR5G6LOhBIQLtfiMwLHogqP+WNmrlemhlzUZXFY43Z4cJh0p0Vjfo81l549PQx
PJqt36/FUL2EE1Y6i4L6ptAKB391UDd+Hk2PHzCetJbEeshGuGl9fsDbMVpLESATv0PPsgwUc1EK
eu9Q32rGXTtAb1Gd0rhlpk8WfRvqa8g0eJ2QBNW77EQJaLg1a3xQbBNYWWxaJ2RpFpjxSudMUVyp
TvJ9xBCuyMGG1SVQOSYdV7d7dWdIaLvAP5lfoMpykUgbPeSm2gZrxsicnLZx6hkMH4UqLNvngeIF
u0bWUDPSUmZ7a4xv2irbNC0dagTAuYwnSSvP75fYTUJ20wYQ7+JFkwvrrkq7dJZqAk4wU9gzlIYA
HNUzmKxXP4aJqOiwPTK4Y3ucs3FANuhvuQIQwMBg3s0d7YEb2s/SMsdqqXsBxYJxOqTP40St2oLm
eSh7beSHYuiYWgYla8yJDs4A+Q2ygHMY+7xm/p7kV5sCt6kY7SbqxMMJAMImn6y/WjUFBT6hoimQ
zesA2kyh+8oX4ipmsLx9hhzy1W9AS5dxxZJWJ4ZIo+pcyrK3IbV36DMhUINBqFaCEzHTWTbsUgh/
oVKDGvD7PT4m3hmV7+Xg9NJXsWuD4WQwhD0ibo0uWhS7WueX91IgvJOWj3eULyK3Izd8iIZVnwct
8qOhuE3l1HiWxqHAuRLMbyxn1TLrqvYGiWNz0UcUyp17rCyco2z4OHh7FA2YfeaeovgopWWzoWXU
EWpXLlRQBdua1RVjTzKctY4aqyxh+z16KtBGazTuy4JFiT86DPLSoM36yOgXoMm0VSu3+cny1Nc+
EcOnSA03dpx0IM2i4VOIhSIqlQEykiYRxwWdOeogw5HTRLmHomZXht/CoIk/xVLkLWGFyogeOvk8
N6oarbgOAh8JI1hQmXFm0vBP8IZWekbA0Svtc+B10LO6Z4DmREi59EVHpGDheF6+NNSJ3WJ8xqTS
2ii2bMxaRZfvKpI1CM9g3k6GokLEsMw+SznsJ2xHGhyFg6+VXoVPmiBH3bZPeTupnk3e41EdtE+2
0turLEd8J0+xqAbhbK4bycYjBNbGquWc5yy4ZRig7IzPtazk47Eu9fuahUpOM38mDbMTubWwvLzc
SQZ5JCUkKyh6+eki6l0FaCmMWv3q9Wa+k8LcXCSK5O/6UZVnuuRHy5rq/1HEDXKyXTkNq/brJNFv
FYXzrbat2Zi8JmUfTCLMwV3aMTQ71QCRw5d3antnWTmitkOHMvc0zBJYk1Aq22dRyM3J18K/RtVc
pP1jYJEfTK2guU0MKP7tCPu2aZAmUpJ2VeKZ6tpUwtzCi8n/2al9Toe0WFQdCKe8jbOl0xLk2lIJ
Y2LsjoYTKWtziHtCb+fBbEtqCa2xiuVe3Rbj+AR3Fpo2AjI7XysfJWYFvKdBUuT2IB2j2ta3ta2M
c/SjF3FsktuR8IjPa/0xDlPAGxEG9rp4tJHR+SI16r6r7JNflJf1aLjtdWXdWr2/u7xoVgV8ySlu
MqPSD5oafutFWSE53k8gm54aTaHv8sAsTpcXhWytpkrFwfKALFm+vUQ1z9tXklyuvACSglno0skD
6bOi8NMi8bdQm6B9bppk7lRIIkmPljyYd044xvdZuNXi8aXxA425WyMXXYantAxyF1pJfYot8clv
tXDZSG07B9w0Hllr7cqqshYpzKcRcNBpCLT+JLwvvdG20FiYhhQNXBGRMJLEOXdZlMXykm8Js4pq
31T3kyKGTpgz4VzxETeozCjdB61Xo10VjbvQNI8pkhrQTlIqykm7uayOeTz2caM1u0xr0GGEL0UQ
lZPKrsNXszfNdT6J8g0Qi7S2+JKSQV5UTakwKkk4rqNuU43hSoILwRLOWJU4M0PUEcZNppGONK00
W1qRKW50sSwMVhmVrCKSM0RuUiX40g+9dXaCGNwE5SSg7OSv5AED5QSLQwyvUkKiTN5JUbYWJtwq
Q9sjIaQgTGdFOzTTiOd6+1mWuOK4N5cjoPwlwXV8o5IIFyqdEMKC5/pc8W1LCXQeLketsunzjXEv
KvOpVx3kBRJmknSEpu/j8Ykiw7Nv8ksSgoCN2SC5xYp6CZvSW3dGdYAnnt0lA1J9agd3JMuHLyzO
YWY45T4OSx5YTCWp8dR3dR7oL5QgkIkBoID6S/gN9oUHVUYO0AGbMEOt59yjBgZLjGVIKavpl7Cp
jmi0Fn8FwIzVyvNvwWBHizQuXLWSmpeMdPKcUCw61Z6FnVdpn9TybnR6SCK1pZ9Lq/iCEuKqlAxv
nSvJi53CEZOA1J39u3aS9a69oL0p0ZbcAODVl1DygbxJOYvHVkd+BaAbVhSPIoO/NXTthMGTs5kT
IwFeV/HXJNC+hFqo3QQhUvRWzbxtVV65ts1gXNhOHS8dhWIHq3+kgTSyPXr20E0AIsuulQ1LLvTt
PXWbiaF8xXn3q4YG03NmldYM+mk+TzyvWkVVHe69MYabByWi0wPLTVFDQfOqnU0F5bkumw5lU+Hc
GEENdAT4fe1IczmoVEiIVb9EdEvFPVTrgS8iZof1iHEKOqlahWR1ZkQAjW7AJ7DtDlB3WWFQ3IQV
CRWErtVWor2IA+zWr7cVWaNZW6JRNPN2dR4627xu/N3lxUAvZEXNLtgXXUbdsxmc3RAWzk6Z3tXt
CCauUrIlw7k6K/qnEZmAbQdGj0lT8++THMyynGKtCY6+P6N8Dc9Dr1jPxK29tvN42KFXrC9UJWXd
LIGH0SM9uWns/tWvYc94jg5rloL82PCAJCDvKf44Te3igTbCDzLR9wn1I4iZAMJG7ELh2LVOD3Y/
VU5170QbcwCxDhgtOMSGlJDdsXZq6QyUGc18YWu9tWwbRq2KhcBcqhg0VbXVtjqr11Ki12c12gW+
pWtUKOvPapvuolrz74wIAFtrJZI7NAElf08ZloDADRS14ZmygkXaE6NGMjpK6EZZOzdsVoCMMs05
JpbaBJ33APybJ7PILLiE8tdRWFiKUVY1ZDRARrlCOiotKVZEeb/ikr5plXVTiIap1le+1Q0igVGS
9Wu5nlOB4rkJVQXZHRhXsvUc+5m0Q/Nq0/kQKvqSbk3hqHO71J/64hSOBjRei6CgXelLsw6+6XKD
ilk+gEaAJfSB8cP/lOHGO1Oj1q6rpmGhdvmz1u8gD+hKGBnKzNNYJOqUxHWgI4LtIL0wNH8rC/+f
1/7/+t/yf+ub1xdj+1e8aStsIJqrf//7Pk/5+3/Td/7Z5+dv/Pc+fK3yOv+reXev1bf88JJ+q693
+unInP3fv27x0rz89A9yrGEz3LbfquH8rW6T5vIruI5pz//txv/6djnK/VB8+/OP17zNmulofphn
f/x70+brn3+QyP9BHHk6/r83Thfw5x+nlzisGTz/x1e+vdTNn39Y1r9sKAEW7hyItKuyho6y4EH6
8w9T/peN8yfK7bIGFhnluD/+K8urJvjzD836l0yAq6N1bis2+Qlatma2ZJOq/Yv91cl+xNYd5kT9
j/9c+k9N+L1Jf5Ss/1nbGw6kbiHVj6HXz08OtJyATEtmul2I44KDY5lfhrAFzOYDo7fpQN9Vor+f
4MqRBB3Dto+RV3UVKX1s43xLfv4Dr5u3Dn1lx9Tkmh5HTmq4yD+LmexXzgxQk7n6oRH/faf+N3dm
kr3+QXM99vDOy9vcdClgHwvd2YUapB51/ODwP3fd7/flSrB8QF0H7CuWFgbixI53QkZ34ZXDTVha
y9+6gIsn+g8XEIioZjqWDLeSy11fIJrSxy81E/n7h3/j7l/71vq6VOpjj16yNYbynJUNC5ZJmPn9
o7/xXKqTDP8PP17rSHlARQQBVrA8Rk1ng+zig50jb/3+CX7W8//n/qtTu/x4gsKwhi73DDfzzF0c
l09xGO+ykstptJs8VsIP5Nh/Nmj4fp7pAn84DykRRdgVrdDr5lxO8MXOxKdubFYExBNqBWtPfKp/
75quOrOlVm1pN/jfNESy0LQg9iEctGoTuGdqamx0IETDB/fvypvg+4VddezaD0yyx62BsAeyLEm5
TvqlHKuoCOyp+tX5vo3sZYxjiqR+0GXeeuKu+jt4E8DsBWf0RcfyAQpgqpcfDFNXHhPfL+equxNK
ZHjv1IaLZMOq0aUN5Q6SB/Kyhf7RpxmA7GZtGBXpoubb+8311vVcDQHIvPYgjHKuR8m+Rkl5E6bl
6bcOrVyZU8WJ5CDYz9DYYOhrpIAra2/3/qHf6JnKla8AKRmzVmWoQgOWdnOra4eV4VViMyq+/8Ep
3rgxylXnDzR0IpQhNFxVQTOisdY5MIf3f/1bh77q9qNeIQUmB2BMrWZfJN0Timi/93hebOB/6Old
F5TkznwOncpi40Ahpt7sf+Tu+dYPnz7/4ejmEJVeInu9qwf6Cg2GZav95jx6cdf54dCjEIacT8NG
NFDbo7vG+HW9f7un2/qL2f/aDFvxWjx/JNtwW6FoC9tGfBmmVv1XUZjxTBWJ9sFC+K27c9V7dUPt
KIRyHgRkn9MMv2xDd3/vEq56KfIC7eCBtnFLv10Ghn1A7S2b4V+wREbk9+bSay+5AHo+0pc+54gc
deV1bbIoVO0j98w3bs61E0hmF5gzdDWEWK8/K5HuVmn16f2bc2nIXzSwfNVVJeRiSm3oddcSTG/S
E1AK19NAHJWnzHisaupk5TLOQMTJ0s4uw9/ra/JVN070WAO40PYuyZKdnhgHdLe271/SG+ObPH3+
Q29IR7OVWFDCHylysrbkucFVUIZ1vr5//LdaY/r8h+PjHeR0uSxQ0iTumtldtzK09uX3jn01J6uy
GZQmnjKurNvj3IjGeCal4wc35o2VjHw1/daVAFjYAGkUY7keShuDBcBKebsunQpQpU/qK1i8fx1v
DBvyVXdGAEgZnYg2qJSUTGl7iPXE1XvzDNL+gxnyrWa+6tZKpOmFE1eYYqmD6Ybm0M81FIKekj6x
f6tXY8v1c0ub1SCpcVEQkGv2a2LodyjzfzBDTt3rf3Y79FR+PnSVG+UQC2gWYGUwY+gVcA/53NB1
VNyjpajk+/cb4tcPKy7PP5+nG5VQQ12/d71WrJRaBcHcf9DG01341SVcdeHY622phTjomjrhA/7o
PaR3zQ5mijHJqFG3i7ql9dEIe2UV95/1HR5aP18JFIuxrMDSuKoqkXCO4VZAcb81u3amIdmsoWlN
UmBmxtROjBvUIMhZ+h/EAG/dxenzH7p8RCLTNIoKhYgw/pSZyU5JP7Ile+vQVz0e5oWfgL3u3Ri+
5sLRy35uBr78wWrp1/3Qcq66vGcXXu3xHLumicBUBHugEQAKgmScRVH3+f1n7K1n+aqza5ma2mhQ
0xNjAIKwxTPjk5SmCLeps54K8ftn+fXoZU2pnB/bwMd3Bq1WegzgbuoRFrAT9UYxw88SwmZp0OCi
nMQfjC1vNIp91fEjisRQ5JreTYoGCDN4MuqEHxjZv3Xsq56fwDCpdGsatwaVpIfnbMYw/sjs+Y32
tq+6e9ABz5JLptWus46Vb+xML0fL2XRN2X2/GS7Zh190e/uq2/MMYcNVZZwixXSpBqiiqWsjw3vA
HApgQmdHS547eclDIIcobTAooNc51/1qmxORpYL6HaCWFIkOyct3OcHntE8pjEPLoAEjbGs7w4xq
3aJHu6hCISv5yOL5rXt/NYaUmhbrdpMObuBl9wbT0RgkHwwRb8SfeG3//HxSgrfQWUpZ0ajSgyX/
ZRg3dqfB/HhU88/xhOwBuGx8kCh4Y+y1r0YNHU3VBpErBkMQfh4WPnn+pTMn8Boj/YBDqIae+odD
71tP1dUoEmimLbcq8siD9OTI0qapunkFsWqQukvbYZE3E2jtiC0+W/A4ykUfjG6SbMpsqQLjef/J
e6vxroYZPzYKSQm5wWkUFK5FBQxfzvSD0eWtg1+NLiyvddtA5MRFh/WvqIeRlTRd9nsHt66GE9F0
Vky9HdC92mGO5mcvZTbc/tZdsa6Gk0DFyaiUaZte7+5Vy1oJUzq/f+hL4PuLrm5djSYUo7QkAHN7
affSWjTeFybdDA3MqeWnNuYZgyI1bwx7NgyP0FPgUyOSePf+D3jjKbeuhpogN2oLjOckr+M8BG3h
A0JCmc0Rt4YEAdS2qL93rqkMH/SqN55z62p46JShaAxiOezMhzP+L/cVoKDIqzboKRzfv6Q3njPr
apSoklQtQoW5MjBRlkW5MtiKEfTw7x39aliAQ1ZFtkcXaQLZIctGGDpIWfh7s6J1NQxYMfJiBcoR
Lqi64hkYuPxcOmm4fv+3v9XYV907MnsFQq7Ru0YzzFMK0OiNAr77JGmGaxvlnCfvwxHtrYa+6u2N
prRR7xuGCzdgCZAZ4gEYKNYWlQYz4P3reaOlzatOX1dJKVcjd0vrEYXRsn2bhve/d+irPi+pEWO9
XA6g9+uz3IgvqSJ+Kw9jmVddvrD7usEXDpR/EKwUA9p93fzew2le9WYT7mLrS/xqX4U9LxXtg/jN
DBgO5j9Pvj6iC1aBmqRrtYXk6vHYzzr8At+/3dNt/cUwaE4t/MPqP5arATgxas167y2iplwY5uMU
akwRW2tUbhF9sDR847E0r7qvZyWB2uF27moi+WoO/sGxyw3CbKuxLD8Y4t56Kq/6MBxGo0J2lgRD
mj/j9QYOx/qgA7916KsOPIxRLzujxxQaNac6yp4CiMDvt8AlN/2rJrjqsIlcgVkdGdhMSYFu8SX3
9JlZWQekh2oYSlq618CY41bSLLXoTpg49ho3Fv4xTf6VFdhQfZQPnR6oX/wQ46pXI+2QDJGgVyM9
j/letDcxvZKx3Hz/Qt+4h8ZVz7aC0u6sQhrcrEjXembe1QAo3z/0W/fQuOraelqYNkOS6oaI7WgG
1ijgo/oeCUdPIBOVbKtmuoVy8sjSHTmTecpicuDzyAn2yK5Mt1Qfxw+a9K0rvRoNukZCbr5jNChL
dYtQ8Pn/c3ZlTXLqzPIPfUQIkAS80tA9PfuMl7H9Qng77CAECMGvv9m+L3N0TBNBzItnIiy0VJWk
UlbmpQLu+kjXmjaCQbbg9UwyAqazRb3hunLLB7rR6xUPZZdPvgsFLQpApgDEebFI3e89LMsqrB/Z
ZMcUNfcbG8eaiRlRgOdIx3o5x0ZoOS8LuBSbyc7CPKOf9k2PEQLSpaAlpA9RoS30nfbJyxKM+3YP
ZoYAyNyAtRzm66U49uPoAfgPymF2rqsRBAogxajQzhzPbf7g286NlQ6v1+dkZc6p4dZ88POW1Gja
bpwvOdUf+gz1bXWwLzSaOuJ5BvITcJE7sXZQpIjS7UfPH9/2dd1wa0V6l1Po98VtPv+sxPK1rbwv
nup/XW9+xeKp4acQR897XeJlQybji1uyKuR4EACLzldQ2cfXv7HisPSyKu+8qiI2BQNT68RO50QD
72/rwjpeb/oyC3+J19RwWO6D21NwMHQS6Dz8yIGFbsBG511ocxEUGPW3vGrNggyvdSD/aPUtMt6W
qj/TioNDGaDRdit3vzYOw2kTEBaQBZnumCBjIQb/w7S8TigPd8jZh77x9claWwfDfT3S69mjmCzg
yV5LDcbqNviyr2nDd1M+Kj/wkSx2s+oeso/PVdNtNL1ycXAN3y3Aqd/3+YWElUhoF1ffwbONc1l/
SsDgZQ83tFtuRN2erw9kxR9cY4eWoIoGtz5qQvNCoMCwmvV5HFl+nO0O6uagHdrwibVRGW5dgVfe
rzyJUApRnIM11vPJpb0EX4TsH0AWABI8NgVgCJ2+oU6URftGZ3i7nn1meylu3ODc/An+kfvFzw8D
pBup4t/3fcJwdlqzSYClCrtzS8PcD44J70FL3f0cneTn9U+s+KKJidOQANEcnJ6xn6osRLkwCA/x
jt8gU3H9A5fF/ktUcQ1n71FcTVrE29gfjsDkgbAEZCn5KemBaqHVoSr6DStYG4nh9m7lJByFr3iy
q5L7WYHAExrx0QDj3jcQw+OnioOWNMhwZq9Qd/ZFDyhitES0MDwWaPtTJza+sxJZXMP9ceQAUN0F
EXQDrPIzquSXTwT0Q/uSKiZQDmKLEGUSWI4hz/oWhamVfmIdjjkbvb/43F+W20TKzQIU7ZBQBDsa
LZ6rqb6th+J+cPh5HtVxnPONQLay2CZkbkDhAmTM8ergkOFU2P7xciSuc7ZhtGvNG77dZIzYS4ud
XA9WG3ZFlT34KBFDKQDoda+b08oyO5dPv9vIx1ZyCEgXyK+35QdJh1eFnGq4r+3LN9+17XmltmnW
YIOFQvxdMFmok23ExhPWWscNhx5JQlNR4WGgyvrfbZZWOKSBu3lfzw0nplPVW+Btwp07E12YLM2n
y8Xxettrzw6O4cF94btzBYa3mHrtI0oxQ2f4XEO+p/JDctENObJl/L6ZOFuzIcOPtZWi1IUjHrml
/i1tqFx47deJ11tgyxVPM2FvTuFUns8wmt5XDVis/unrtxQP4n4lf+Ex4fqcrWzhJgBuGMfWTud8
ibu6/EyC9BZaEQeJ0qOuB1fb9W+sGNR/EHBWMKishEE5kMvD82SwnFw7a3a2brhyMXlQTWYIpwxF
08QfX0p366C5NjmGC2fClTjIIrVf9O1t4jSfLWk9ZimquoiKrs/NihHZhif3PRKMiiPOTWS+8QsZ
8ZYcaL+1p601b/jyRIpurj3YqENQLRuMt16gQuLOG5vN2gQZ3swrBdiMwgFwgYjDoSUzCNNkD92c
FPVE+ub6FK19xPBq6ARN2gXCIpYQByJCRKhe+2xbywEU1fH1T6xZqOHKYNNmVdNgFTpe/Li85YAB
YwNotLICJhoO8FI/Dzr0vukBMmrVjcZCo0J04wi+0nMTDmeXqKBsPehDZCP5mrvWDXA6O3t+iUvv
NhnOlfaKxsb5l4KvrSlQr5gcxiI47ppzE/XWJn0OTfMG72YWaOqR6bkDI9tG19dm5bIY77puSdTL
2znD9g4ydVC1fKiT9NP1bq9EZWI4bFL3qKa2YSLtUIPQrLMfMtyBUJk0FpGY5+wmtewNq1wzHcN5
29kCcUOAGqiaWScH0nm2r246K93ZvOG8nWh1IDOE/olq8dixXJ170CvkkObdCM0rnmsi37LFLcDU
BwRGUfJbTNsngVQ1FcULcq9v15djbaUNz8XdxgIbmI+rIVaCyOYOAvEb8/P3plGa9G8j0hne+Tvp
4mLj6iFEUfM5GOhG4Fxr27g5+4XL8XgCAxWAegx5fxdwtjHpf7bV/57Q+b9hbs7/RDn3VA6XnKn3
lCficKEi+d9SLl0GXcsL+G14TZceilSQeoCMEusWpsMxQAUt1E6gmdehzBPiYT6EUY6ptEZIa+MR
TIIW40JgBfOoN554/m7f/FIO9t5LhUCOxaKYYJVZz9RJ7irI4Ixqo/WV0yAPDPdxEgWig6lVEEv4
R/LvFFxHuc1OswrA9Qf5GPsDToTCX3ZFYm7Cy+ZMNKibrlW8BD9AOPkyoPB9j43zwNgAJ9Tiz7im
iHjqhvtJ0aPXbJ0x1+zQcB+IOEwQh9WAkDTlveggpST45+u9XlldEzdmqbzhiUb+m2TWZ99yf+H0
l4eo9f9wvf2VrvuGC4Gok1htv4Ds2wNTIr1IpKPIbatgbq11Y/PLsykdygET05G6PkK8LCI+1NJ3
dT24xMt321PtNMKpQHMApr02nJQfVWwL8L3SbxMZCvyL6AaCwBK4Qv6cUiUKkP5AQHsjuqysqonZ
QHGzVp6PWhxVz4+jgwPfmB+93N+3qJ7hsx11u7L0F1QRWVYfirpooAeWDRud//t+xE24HuinILxY
w5E06k9eg1a9+cBXlA44OCoZ7Lr3c/8yc+8Wt/fA3wugtIiXachJ3KDW+kNV1KW1YTwrK2Bi65I5
yJve6QSoepp/Kki1HdOZ6xDs4mm0yzxNQF0bFKBhZFLEJVgYwnG2wBm4D67BfeffswO6bmY7JXqv
XHpsJN5Xi24jb7G2ukaYXNRk57rrMfEBSH8uDI3FLy1+C/DpbMzLJSr+ZWf1jWhZWyBz7spAxT5e
0x3o8IHFCNBGkCZe3uAD6HQWuBz6rXUA9BP77THJwHufuiQqwFWCXHmo2+ZV4naUeiNIyR8uPMvD
8JBn9qcA/ysohwMYwI+KuR8DcE8I1sdNC/XxzxBX/jUkImS59Y0E8pLY8KHdWFTLHbBgYBp73hji
30doovMSyawWU4iqmsajoIEDWLW2HPd4vfW1LdkE6HV5ygdouNKYJN3JA0IaNVqgC0KxZeHzG9RX
dqipcq3+cP17K65iYvZw5mmqHkl26LvJe0D0v6MC/axo+8/15lcMzoTkzWCc9xsfEg+8BuOw26WP
rAH8v/bbY6XZhlWvBHQThwfWUEiHywZscgyY1iFfHkCnt2HQa/NjOKMHlRuZ94i2uVOCzqyMrCK7
PKVsLPda84ZDtjmYu4pxRg0hdDTUOBw8qcDFtJWJXpsZwxvt3vM0TVDTngUjpEnS4Hfi1Vt3r5XG
TcRagVJW25foOxnTMw/EDXfZxsF0xWy4cXCRid2Dsg3V4L1b/OigNGaDsqUrICHu1f5GCF8paOYm
dg0k6MN4ITWNU1WCECb/lGOfdiYP8UV9GhP9aEv6w8OvHrjgxuTLdY9YWXET1laCSxKInQI0Awyy
8E1ww3JQzTfBxrV+beYun323tarOKcQkAFV0KuehLrOQ5H1EcT+xtoBBa1+4mMO7L+SQWyMuyMdi
MfAPoA39Bxo2kYtpQ25LbJxCLuv8l13ERLZB+Zs7dY/yTqRbGYoe2LkEGdmYN48+zvVuIx4gTl1s
hMA1OzZcnKFmN+WJh4+l5LFP9KnId7o3N9x7QjBnuDzCxFhu3w2lV4VQiW2PJOi6X9ftaW05DBfH
ehNFU/ReJ+qztZAzT0DR6VSPHdly9JVPmCC2TLEZMg0Oiz0v+QrC1sgDwaIHCTi5BC/XR7HiFSaQ
DYV4Qs+AQYAwroyg/nUic3dXdV58vfmVJTaxbNPsF0VfQDRh9Ow0VrJ8GSpn33sNZ5dpe+cQaamr
UbWYHp71D7aUKnTcLUz92rwY7pwRhqqNER13WBol4MI7lB6HVucm78bazFz+/q7zXg6RuSXXqO7X
44F7zSOr230HJWZcVED5yes0Vyy2pvY+Way49PLX6+u5Ni2Gy2ZWmYDubGBxUlgM3HHaBmFldp8S
WW9YzEoEMqFpQ1pVF0YlFJjfQtQE7/ZJwZ6dpY/a+tWR9U6zN5yXi3GewbrPkClNqtB5GKyDViC1
3zVLJkrNG4lTTgqz5M+CvgDbUB2dOZ9vVVaLfbuZiVRLpt7PKg9rLHWFYixSfUxB+6m64eO+IRg5
Bt+GkgXkVmBDnf/AqhLqth6Ida2NVV6xIxOtRlCo29a14nE9tiftUCga+zdkKTc247UjholUA/cs
sVAiAO8qxTmQlgSnPrjqULP9u57tb4s3PVZwihLc98zmASrb22zj25cZ+ssWaiLZ0jQbh+LiIjMd
jkyTCoUFxdex4T8guP3YlDrdsLJLrvdvHzLcXFu2B2Y5jJFan9v6CRcVuwWP3/Cml6+u9dkemmzj
S2tDMrzeRjEJCMglMh90rA9Lj6OAzAcRg4IPzJUUOtagU9hK+61setTYupk/kCm4WN4ICvaPUyKb
p7nLRdynGjJs6T6QKkqf/x1/satqwqDhGNe19Vp50M216o2a8ZXQbgLdbA2oDhyUx1CCekJhLXRd
xM11t1xr+hI13+0afUdanMxHHlOcMhWY1gGMjPY1bXg8wYNp7i9Y5LFe2pvFZvQA1uktE1pZVdfY
q1vtDE6/ZGAnW7LD5b6V6fq1zf0TRK435mbtE5dY825u2OzPibrIof2BDHjqpJCigOzvhcGorTfO
rCuBy4Ss2ZcC6qTBeYmn6SeNWsSDjwoKOef2zg8YXq1aDwofkFYAsk9Xh7qA/vcI+M/PObeCn9dX
em0MhjtnLdhCMgqmrHYQKlpmq36gQ58cejAf7jQmw4lFa2sUx2MtIK3AIPeYkCdQ0rEf1wew5gWG
7yajohO0RnlcKHDjk/q+Zu28b/5NjFoy60z3I9ou2+Qn9ZYnnWe39bSvnIKbEDWo9zVtnuIW6rST
DidSNiB0YWrDBVYmxkSmaQp+f5khdmYuze2o0GIBU3gOCeTrE79iOSaXWycoZIxylKkHKGAVaRFp
8DvYNT1db36t+4YH86Kssc1g7rHX2Acoq6vDxCFser31tc5fvvouPjgOtJ8XAZuEaAg/NAUdo052
8qaFpMVO4zGcVzT4wmBzxNCW3Gf+DFFoclvjkfn6CNbmx3Dcsk69GfSzsHs366D8UpFPYDrOPuxr
3fDZAgWKQVXCNBd3+tmW1tmv3H07omM4bGFVOBE14GAc5Aja4NzRIUjXi3BXx00wmqeFl1IX08JA
7oTNFiqBE1++Xm985ZRlgtBkW6lBQwIldvOsCMU83OI17+PM/fOCiw/j82s+kVeo2CYbi7xipiYi
zZKNAxU3JJISR5/bor71vfFkuWN0fTwrNmQbG3E15RZUhDAe0HPk2LzAI+6Natzo/Frrl0G987FJ
QyYlEMhqcw7QOF0uuolpsnOdLx991zitlqRs0kvONqVQBS/T3yyw9hm/Sc1WaDBic41cAtTg72yw
YCZzs3EhWFtQw2szKAr8vwWNQX20Eu/VH51TDSGy6wu61rzhtpUOUiuBdlAs1fBgW4KCHaz7zSHD
tXPaDeftUlcoVqG6mw3LOYAMb2hvPlP82Zn+cokxIWjMmusa0HncM139IOfpQwvtlmQkJyW6F1w6
ICrjvySgJYZNXZwut9UCWTKOCwg74Ib1MCnyuxQdchzkLJz6GY54GiSCV0vhromGbO6SeSGrBhEN
BX3Op37rprJi7Ca+TTtdyn3gVuKeQiPeKSHPGchB7tvLTcI3P4CaXtMAHwNecdBydWeN4e8yGRPe
lnUlEmULmsaJ75SAepPn7amo1QbWeW1ejCBge8BdQoANBtMTaA9Wb14itnbYtbaNGECoKJsR0iex
OxdQuPGL5MDKZovkaeUKQYz9OwOZUAYGaDzK+eUZGkVAHgfQ/mW/i9zb4sNd8VeT3a1JWc1Q6IbZ
ab0RInm0jHSAdxAgttON9V2bJCMkaALqDXfCAogk/ZWWk4zzKSt32qURDiaa+W0+oPHMHyDT5975
ZbsRhP8+NcxEtYl8TFPwcFO8oeQuZBA5tBzCilQgoYWCF95795g/MzndQCffJU6Pz4CzNwWCtAUE
3y6mg92jauH6J/6eMWH/xrnZ/4PQqewKB2Y61PIXt6AH1XltCEWAKiR8+p067Pn6h9amzNjO04Dm
XdUjOBOo7rzO2U8IeEAUnNOd7V+++27PrTyBV44EA7HHKk47fuaiO8O+Nk5Xf7fUP6zr75unNLHq
VCEPO6lyCt15euxa+/u+qTGcWaZ2Mg92iijHS2j6OlE3qlPm+rv2XWZi6gqX1UJzdD3onCPrFxqO
UFELkS/dwGGu2ZDhxV0LeO3cIBNuWU0FgRj+xOb+DGXnaFCSRXYV7IrXzGRsK2zoJ08t1nhp3Ls2
sZ55BaXd64uwMggTaUccqixs6RS72HQ/Bd6Z2uSoSPpnr6+DLbK2FTcwAXdL1S9kIBiCgOQ51E9v
RyBY/MbbKmpaa/8yvHdu4Nip31OKdLul9IMuvA954L3oedx3hWEm+ktbUoKXA9OkpvkDyLAjpBD/
2bcChgczaokONFBIE1cn3kE8DirytvfYBt1tPv26/o0VNzZxX7ZNwdIzIaJ6jXPBbC/QsIEyy77G
DT92adJARobTGIpVzWF2/NhD8nDDPtd6bhzO7azTftLAcGSSvbA8efCUfrve7zXTN/wXuQAKwbTL
C19KD5AZPvcMomRpkH+C3t8NpFU3MBtrtmlsyGVZA2MCUA8S5s5b0ETQvTrWctnY7ldGYaKuUFGQ
KSlB8kygT3Sos6w+g7h/uU0KMEe6SGKB0bPfOjmufcz/t5sNXadEMmCph0pD3gjKToeGjP0REj0Q
b+MLD9nI2uj6+qwsvYnAsqCUVJLLvNVl99qX6YPlb6Xp18Zh7MpW009dmcDnXGS7l5REM2ptwgpQ
CuhL34zbvKFrYzCcO0hxks8nJAvGTDygivpxybYgi2tjuHzyXcizNAD3ZYCF5x1UpcG/VQvxoavU
/dJQPJpZG/a1NgLDuxuqKmnLy1l1siKA+e9mbEL7FtjwbW5B6Vt4OBslBERW9SB5aM3jVm3f2vwY
7l1B1ZcELjqu2Y21WOe0+0Kh55cMv71dx3jmmY7NiVqKy/2StPXZBZ1tqIp82Qh8f7/qMBNERnzX
8mxkaWIUwkeq76K6+QzJsqcl2cAar4QlE0qGiE2450EiTwT8B5uXk41H19HbIrlba/6yLO/MU9kV
nSS4pWNUcAahg9IMRO/yoPp842i69gHDhyvfHd0USsgxBIdf8aR3dO06Xqr023XjXJt/w3NHpXjW
9g7iamCVUS2SeCQMasvNcOOPfJ8HmIxoWaCUhjIxBQwKlZvN8NSMfJ/fmkixAeK9qTPb6D8BEHsZ
56deDxsZs5WYwA3HJVkmXSgo0bhuoNicW+CxdDdf8Fb81oSGUR9SmEN+iWtlJ1/cQakPfLT9RyhA
eycfJPuHREIT9voqrxmR4cKWKm1AozFLRe0esrS+aYBprIOtJ43Lvvjf7BkzAWJSpWNtA8mCE1HR
vhLUSd9q3iTnKhMJFOR1ckiYTJ6csd88qa5AK5iJGIN0H+gqKaExwNGSzGHlNoemgRbEZ5r+mgsQ
jJbfcbgJhaM2DoArrmKCyIAGXUrflbgkDuSDk9WP/pTfd0v5hNi+4SjBykQazr6wQOrOxTrVrLuR
kBJ0++z73DixP+Y/mxr3CALFn6gcYIvXLWPFxpnh/6qzSUA0BjVy7xF0xHeQx9vYN1Ys3CQ/Y1Xi
EDkCya6GUpGwb1CXPHQD6uayhJ2mYrShFyi7H/sGYmzgeAFJoc0OxGCp2G8wjOvIg/zRzlkyIsHC
AZOvM2BedeLHnZs+JtM+MRZmAs2kTq2GdnjJF51ybvmYkINNoee3b1YMxx8sXg6TkDTuwWEAuTTK
wA0XDFkW72rfhJhlINYvSdpTMHhMfth5U6gsr93XeRNcRrJ5wdUZABZSdfShtcBCj5KzfcXVjBo7
N/SDQS00YmoaBRoHhXc1JPlBBXV9YlaChYks621e5HmPJ+qKyh8ueF1DUvrnpi1viibb9xLFTHgZ
wSN1HUAlE7SLPJoAuwozG5Kk10ewEotMABmUL6WfEdS5tH1wChZwOvpLD2J7VA7Bu45WLfNbYWXi
B6XpVvXZSjSihhPXfa/qzuloTAHFZ0DRUr3lZytbIDVcWCjbQvIZz8ocFOgysz+neQ191nnZCN1r
XTfO4WVdpXbt4PXXzUFE7MvWPkCcdWfy4T8wMU20mjxINnEvPUBo/hGcthsH5BVL/Q9MrEMmvSxt
oES7IRqC9J71dWSJPOygZrVhS2vfMC7UdTeVZToB6lMXuEHTPIAMV/25LJ0HS5GtetSVFXYNh55T
yClr34PxkOFJ1eNpbKARXSdbN62VFTaxY01VenNqEx7DgZtH2qRjLFGdthEw1lo3NmLb6UeXaRut
O4NE1YZ6bDv5et2V19q+/P3dJWVpdCHATw/Rz3rWt1XiijBx6NbpfmWfN9nNOpa5hQvVi5jLn2B9
OZLkngZuhBtctvNdnLmG93Ya4ixdBxy8X6nv3siQldFZf7w+PWuGY7gu7s91t7QVjW10+GZms/fm
5bO8t7gOPu37hLEPB8KqS4kHNygbQ/zAddsHb3Jus1zsu6qYcDHBoYvaJN3Fwbwb6MdG42Yl9h9I
xl9O9yZWLBF+U+FFEu9UqrlXoDNzSH2sMV+hFai3WrjHpA6OXsnDqqHfC9J8ohDL1pl18lRx4tKP
ZU32FVczE1o24DxT2iNOyImrdJjkFTm6uB1HvkqnfZ74H3SZ6tMhkSWNxzGA2DTvCoB5duKKmcl5
Vna6lIGP1pu6jwJCTxLM5rptY+jLv+wyNsdwdwf62zN+UIC+2MOfc0eVJq95sJVSWQknjrFLt+1Y
Bhw+iAowcpfN7lsgtsot15o2/BzSqTpgl8yrnSTPl6Y9f4sjaa1pw8uDNGjI0GF7GHQQ+aJ4SKnY
d9MxcWW4enKLTT6SQO1y01coEpnEFzBnzPJLKrpxwy5X4qyJL2v7euyWbkAWZZ7vmuRh1OcAFcjZ
mMfT/Pm66axMkgkzS9M+4KB5xwU08/g3xsb0K6n4vFWRsta8uUW3CbEsXQBVTNy7eiRVmDfVRtdX
zqsmoswiUy3KOru47fgEzXX70CcolRbCDZfeP+up+g0d0PYEKF0TXZ+ttRUx9uym7pgL3AoFu/tE
v1Z2SuqDFm03h0HlePdBUQ9Z2JV1/3z9eysblcmENtSJKjqVIo3jp09VIGnYZ+1HBTjR9fZX8jgm
+kxyF6KmOXZyFLiTj3rIJhJJ4YGDOpDgVIi7STMrbOTSt4eyaax98n/MJIwiOKyxPrfcmBfAWGh3
/Al25wOr7RdMZnx9bGumZ0SWdq6DPgfHSsx4I8MRlg1lUn8fhzz7k6V6d8IiOUroIXCFkOjwN0i9
lwfbTrYqbte6bhwe3FFC0CZN3LiTqggbkHbgstds8XyuLLoJfQOuwspBygWXJ+49CLuf7KA5WxVu
SRNH8YLbxcCobEGCVizYxKqBC18nwXAZyizPGRXQ9ZoPeWLf7FpkE6ymdUMb66J4OlTgLC1bql/x
HJxuABRWIoyJV+MB8wNR9D7YrlLsTsNlIZp86RhgfRUU6T1eWF2YB5Y9RKDG4c96rH25kcJdMQJT
ppT0rU4qH/ktsF4wyE1RK7hP7KbfVyrBTMzZEvQD8ZLKi11ROx9HxsST9ku9r8iamXAzXIrT0sqx
8B7PDn3qL2EvbD/ct+zG1u6IwZnSFL6NVSiiOXNvRZqpnY0b3se5FVT+jMbtoOiOxKq/D8u8lcFZ
UdmgJtYMdz5LKgutS+xVybAc0mV5wsXjhdTkxevxrJ2nv62ku+2q6mVAEb+b4+1NWCBTkQMJGdIB
EhJ5ZWb9HBvx9fp8/j0kUBOZhvLNTmSAC8TtKI9/Ko/lcC6Sjhyneu6xxamzjZrFDbf6u2WDbPvf
t9N+AptJnlYsRiX7DMi8/+1SUXZ9JGttXxIS7+Kybu25KkmAGqM2gfxdCj2bPLKpsDdm6tLOf+9G
1OSS6kuRlcTCTJFUflNJ8pBxJ+qF/2Q39uu+IVyG9m4IpEdJ3KwQn7VO8oOluxxcW81WjnVtAMZZ
npM6aHWPiDlaReQX9rO9qA9alEMknbrYuQrG3gu6iJQ6Fu48hfrgus7JScqN5JWLULuyBIbzp4G/
kFQhN29RX5eH3KeiCi2X2wDaEXJXShC2DBORkZWlzXkGbBTMR3Q+F7oTR2fs5hvoVvm3lTUvn3Lq
lTfpQnow1HjLMwq9syhPPSdOueKfWtF/nckiT30/5E/LrIe7dHJRf54rdTe4Pn+qnKB9KQuQXRap
b4cUsvZPrM8AdwoomW+90q8emBL1Fyrr4mT7WfrUjgr7x5A7h8Gv9QnvdO2DlVTLLdDKIuK66F+k
LpGXbgpIOeDx9G5RC/i5kNQvpvsRvQbTEapZ/KrWh5aXzZvdL81jCnWGsOwD3NKVh7K6MMUBODv4
qQPh05JkX5r2UlXp8rqEKieKkEPqgYYVSpDJ9yQf27uSQfnV83rrqaK5BZbQQd1MyQBRdx7IW1b0
ZZg78h+bAEs6zuXPpMHT4lRoK9K9RWKgmcqTKGx2EFb3k1vL8mUBE1csRC8PQbbIs8vkEgb2YgVR
1onqYHfT02CL+mwFjX1f2PZ8lAOkcjqrzJ9tJ+jjAECZyJlQ5ytdr8Dtlp0hdPGkHWj3oNqsOLRq
KkKdtrcBa+zT7PPlSPD09I1OYjy5HW9DVYniMDRA9cqL8i9ZOHnSQDMgg07uCpRqR87cehEyt89O
YX1gmoKNU6U/Mk/8kGXR3mtWqoPTqOXkBXMTc+2nN3icnKNuTpwqnOoBQrYjbpgJYQ3kNr3kputs
hWfdso+cXhWxr9s0ZGoWTdQtsjpWxfyPPS/Bs1PjcgqepAUZjcCB4rYr7kECVT7VIDSEf9bsLL3O
ORBG0H1kqMKhn4FiDFAQ5NqVFWWZL08OH0VE23YJS4Yab1f0eHIfsyzSS/F5oVDE/Nblqn1qGi2i
bHJfbDYPwLMVPiT0oMJ9cCt9Essy6lA6Q3e3jE0yI9HS8jBrVQqqzHKMSJ9XRzG3EurNOL0fhfLd
uPHyElVVqh38MLNy3IIAuyg/4yS0pPcL44N/V1pNlj6XcymnyG0Jps2fc+6E3lQOy23hNYGKfD+f
h0/lUg0alYluHvTRUhNC7gWzc6w/ANgnkjkOicpuqBLMMWj1D6XwHDeqprKpj5U94IEiTfPup9+n
XahHFySeztTVb0gBFPpYwbE/pvZQTEdFq0LG5Tw19e1ULss3zKH/0CyjX4OJbHbSEGKOzkOfVbS4
U9Imdqgcv3ue3Sp5E2CKeYJ7jTKkGVRFwn4GPQRLp+ITlK+WIKJk9KBX63Dbjoe+ll/tKSjeILrY
3DSFtN2Dskfph4sYJ9B7TI5zLqsM8uQKQuXzMaD2SG7SRDgISkFb4HkHVFcMkqA2VX6s0mTKnlGi
Jb0wldJ3D7O2phplrpl7ea1x5Em4TkMPicP7IJ6Rw3qCOMj0jPdeuw/rkesMgtteLx5zHC/L09hO
lTykLFF2aAFGUYNWHZI0UeB2bvlBF0FRRmUxteVxpGMqHioqAveYJ32Jy9oiKjuCPof85BSDUx/5
wuwpkvCk/oyLUeqHtW79/nMhq3k5plPDgkfaBkn7xpbey2MABKoeKA4QExdhKSH+d6t9e27OqLV3
vrUJ86ePlLsO5hoIW5F8rGouy4csK3sM3y37qQ1B097/SpAimT6mxdJ596lrAQ1aBcr/hELXxHvo
giRPD7TtIE8qKjY1T24pcgc3W1eljz2S8NBuXvCqdTcOE78vfFUmI5Sp3FY98Eb44g3acP0Qgn9k
XqqwQNl4YIUDHxv9NnvEb87BDOVCeGA3LVoA7WW3wz0Z+ayQ6+j8MiluSpS8iZsBO4D1HNhTy6eQ
L16bPvUEG30T4t8CT/5D17jtt25SeIcLPQlZdoSicp5lBI64yv5YJZnrRGmOq2xsLbVdXkTaCAPH
nuu5sMcq9aI8aelb5zndI8+cEmR4eL746cy9694sScbkS5HSgcR9ksrlQDurwA6jR9TMTUMlHgbP
t4NotvMqjXrQi1dhD/AjspY2IU+uRxGVMq8TUyj7ZpSRn3M3i6oBpGAnt9cg2gE4otFhOdp1H9u2
GpqQOK0Au7qq0Jiuk9YDgWUPowMKcvJuW7HI/EGKyf0yST4zrDRz+nBG0Ehu6lRk9ulCZlxExZhp
+bPIezHeiGJZmlDl6M49z1RLvuuWCHloEiez8GCM3PMznLXMzxIFCsNLA1Gt/iCHuWQRamB8L7QY
H79kJZfkcWggynzyqRN87gtCfHiwdq2w1Jp9yLpZuTfF5HjQDBlncjd7UJGMtOtNEs+hzYzjBAky
70Atx5sPzHOG9LxU1ei+LsNQ6zCtx1yE7ZiM05mny+DcuDjJ/R9HV7ZlqYoFv8i1UFTgVT1znpzn
F1dmVV1wAAdE0a/vOP16u6sqU5G9d0TsCDyajq72WvbeYIt5k113QKS7U5lM+5ZlTQCrzMvQijXc
yb7T4TPpJw95lqxtskceYyfzNvC8fVxj0ze7Pm1qdko8QxEfhnWBnqAeZH/q4fRXvpZCELcjDY3d
M+uxnJPhLhew/unc0L6KLW1J7gH4cVjG+bnTKAI3uhHgmltwWcdc4xtSYKeSUiFtUrmwTzKHrI32
YZEJv/V289Q/0TDxv12C+lLAft0lBXHj9hyDhQ9QT0XffDkxgXYnQHxoURm1XEs1qTgXfPIt8MyI
rjklS49QqRlbkXtvhFiHTDUl/D6ECP6LS/h/wHEmwaHLxhXfxSMsnkiHM8Z0YO8pbI31ExwmnT0O
xIrPKiVh9FHzAKYoeTPQcfnmjgqB3AhIS8sL3zatqx2yZkZ3res+0fu5tqDKBO7s6Dg2yGCDGaMK
lydzC958oEnd0byRUnpYkq1DvW+wG8rWAtUk7JfihhfA9HBYKmg61qEchwJBsqzO28UuyV+UuaHc
s3oM5BlduNBZCceFEKqiTtdfSdyN16U0COcuU635byuWsT+k2GHonqF7Utu+9NMQHTeelmOWGk7G
pzUcsWNIF6wE7wDbYS2Re0pcngS95ViUxwrE8yIHFmJcsTA561Vc6mKU3EA7yl083LpEdBNVz9d/
Guz/dqGaQdhByQhrkkTVVXym1Rz2Lh/9uE749AlukweP/e/0TjStfEp11CZFj71Bl20w8deAYdOl
LxwfaXUNasFcHkT4A1fCECFw3JIJe5Xx1IfVS9ot4dtYoUM6NEjXCw+ip4O+1wZerpkeYylzxOqE
FjEHc7LA085qhljxcHXBgY5+QlYlraM14/VSpvkErRQEt4SLDdLSm9vfFb2Onb9021t7h02HoTzV
0UDVJ+t4SiEVKydduBixhLCYCXx7wPXfBzIz28h7bCs45IViqJjMvz6eVp4LtwIi67Ym6DMXTiE5
r6UiqEPzOnTfsUSt2bcO2Yz45227FLZceFsMg4wQHrIFy1BnRPjYHqMSUSZ7BL9UJCtxdtjbKhQo
ijQwXflJKxTCE5CttUa89LJuP8uGHZ9cIt4mzWd8ldMdT1lMM7bJyu5nFwfzGa0C+jrX9Kk5lQj4
G/ZRSYP2GKp+HfMFXIh4RZuxyd+Y2hp3cxJOOP9G92qAE9jCVd7qpWHoauhcrwfmbFCd5mWO1DVZ
wvJm84T+9qmqJrkeSnTbyzEa+7R/gC1cQ+/4bYvxiDlEmqNgI4Eza6Jd87dnbUc+oomP1VuNLVhx
3YwDy5Zjf1jP3/HYt/Vxq8CYwgc/oOuhaxA++2eqaav31dS57nnWcEDbV+iGaR6s6Wgvg+9NjetA
WoruldmUT7C7hCZ9LyQLEugdkcN5tQSlMQ/p2tSHmcN2/6RZqocLvubGv6yqcSQvCTgWHAsDspkl
g07yUNjRFSOH9ey+omUNjbLAxLcX4Qor06W3C7lZ+9Xq1LmQiUzO1Uh2kkG791Bu4xbLrE0adKr9
Mnv76RLelxnaBF09b3YW4rljmxO73ss4xCw5+jgfu9i+pU3E3d9t4FUIFdFQohEznXNHmlTcFfCR
sPYcpHLdHhOzzjaXnfXuRUuYo106WEy6PJyNvyNWTeM+ZWJ4lFtngozPRCwfXVSp9DhtSQ+T917R
6R9SXFyI3AGUjKtoAHXmkWX8SVXJZI5eQWBblF4lf+NVlNGUh+0YAe6EeCpuroFwXXAKQterHHdq
pwodJ9JAVTjV6ZVCtSXQ3ld22QlcjvOjS/A7nxJsjcf7BG6w7W+5LbgdC8pNvGbUbDLIaRmQqoCz
mKGYOJqJ95kdOu/fe2SLu1NZ6SjZY1my1geAAGtyQYlz4Qc8ruBM+refGK0o+NtFou8NeQ3hercF
Wn9vgRVirxGy1OW2uXm3xBTgvdhFG4HZ/YdTURJDQY9dMX+JxNhExwWqaFv/NG4eW4fltznC+jYs
yUlajLNZF8y7m2tyksImLofKSHY7Vs1RdNdyS2KRoREy/Zpb/M18J8d53nSGiLOeEryOdo0/0anJ
AW3b0FTqr8YuTVAsord+PyPkSx6NiexprhuVZnxF5fhKhB/Fl1BjZJ+dqgx7Nh3DFK3JhAFL9OFc
MFKTA0PT0ebWJEmXYzjnR7wF9jC6oZwhd4u2R6F1t5wwgJHwEiP8qbyKYBqeOXp4lfdMI8E3tCvF
tv1M5+EhsDSEqfO8uV0UQdCbx/BIQZpdNywvaWhctEutEW3R2WnOWGQou6pStWURMz0Z/OchYtfQ
VEGayTZqPvChtU02tco8rgmq9y7xYwu35sHYu1UxiHf6NFC/sNrGlxgDb4PBbwoSIYcp4vy1RoH9
RJ1H1WtxAT8wN0LGBwHNQrKlg1PXtNZjt0+pl02RsiFQuVg0lMKoOut4Hzo628OMgKoh02Zhkc4c
WVINE2omR/oyzHCLyoJmVDKfPL0ZxXP4XtV/RjdGmNwl6n0emDJ8qnnZQ7WTRP9VkU1l5qIFWFSU
DNHjGPfM75wH05n1M1JjYVU4NAl+fZOMkEu2GDnUaFESkFiLeSoa4Ke7S+OKVug+ATc9aXg+IolC
snyM4qBA76vuVECih6RJ5wwpGfFHUE1jjajVeMA0uS4xyoKr6l2Fr1tmBDESwEWSNnmgcZ3qPLEG
rgSB7if0Bv3KMbUnjpxxL2xvLu6TfMNA0RbrEjRHDNOt3A8YQu5Q7+1BqNL/m+z0A9SsOsZzV+8G
RvodJ9ObGJKHybblvoYl3NlUSOOq2zpEz4sclayU1YjHmK4sIwqW7wXaYfZAzbQBHoOqw5wwnI7w
JVc0tQ/bHIGiC3gDk3vV0DrvlxLogx8+MQ48ekP46XYAX+Xm15dwa19Uuk4YtWP1mCpAYU1ktfzy
OHVn4ECO53Zsq4LHlX2mVaLfwBXraAfk01kkeyTBLxlnnTvV3JcEs7duGTmEtt9yPWD3OMiGSYb5
KtboBKMX2WYMyMGzX8OuywisAIquDtkPjGuWAttQyTNezXgfdKXHTm5HX5yZ1V/wjX02GqSfpZAi
ZhgJ+5fQmYoiuYx/Ia6RZI2eNbRrkULeLEpyqOYBF4SuYYiqHC+QCIc5S6juvqUlphrv3qXXfSGa
uMybEZ7r525ap4+qw75lUSEEo8xvg2a+bA0r/BQDzh+AewkkwaRu2ZWyfQlQL46zbhB2ggwHWH11
WEb383+UlwPQ1PmsePLkO/BbRhEMS5191aa7kFZfSLp9SjogYTZCCn1tq3MKtGkLon9euiHHwTyM
TL5Mwj8Tph7G0p/jBMNSXcLFPZy7l3por+jx3uJyfZBGfZUTxBMUvUD1/67TYf5ol+nF+eTn9oeD
uuP5asQzupn2CffdmSUYArZo+WwT+Jei3nVFuo6wdmvHwwI/37xDHshgMekFU11QrW97iSo9Axda
LxUn7OTrWMB/Jkm+KNcAc8dk8kVQ9oemCy8wUXynSr5UyHnOuAneayJOnU3+drwPoSSYu8KKbc0R
j20zM4eIMgBB7id5V9FWguJCP8m75dhM+NJ6x+6qdbtiPHxCpwMopVR5rOhJLGWRtgG6F+S80LLa
TWH4l63VO6bDP5WvEGhiXRb16go89LPkwXkL8Xqxl/jf1IFKVfQYUJKnVfsNHPECEPadhPQSrGCN
jH1VElwu6h4s+asnQEcoiemxbMh/vepzuO6X+TgGj8SuKgeEfi+JOHq7vWBkuAKc+CxT8euq6ZsS
/VYn5A3wB9y++cdUAb8NJnpskpt4qX7s5v5VWD/nNG3B4pdsRKhDiN2PWO8MB+7gVZVXbXdYpuAb
lss0E3Uf7tM4kkcfzFlMq0uswX7VI5ooZFnCY+Pmt5re0syDfTnGOttq8tZFK/xXBixx9acOvtBY
eE8fNz7tuibe4/5/7VpxcVrtdAeiVNTBCXAt6kp91Ko89A4pKMANHC7doMw6PubQetHMx12493AK
MstmcXuMX1rhibTpcK4XdSzt8JJs+pgA4EWBEWnm187mltnzlsj96rrdHE4/PWyLCVtwfSBuAnFI
xC9JNiPmJm7jlxDtNW6Rq0T8VQ98q3T9B/D+b0Y7taMT+aniWwWi4VGa4R0zUpoNq9t3+LsIGJqQ
M9igbgfdu+L23GEbeTFga4IlzmS/vCLE7uKhm67BDtQbwos4spgWzg62rOpjotqX0TavSLodc8j2
TRa17U+IoEGXQp2e9unBB8M9iypsiK7luZLhk7Xui3P6AW3N2fDqjQpQK7eYs8CzQ4x+Xy3lnRyq
JlNcXxqpC8n0oVvkflHVH5hU7VIa7gCEXoSYajAMFa4+2udJaY669M9IiuA54LJCdbyIegx5Ccbn
pQq/KzIMmdEpZgAoq7IOzVcGh54aOM/SFaS3b6GpG1zXrSrGLflEEXhO6LwHqqozCW3aya/bg5TJ
X8A3B7jsn5Tn92J1/4k6/Bqr6uwrex97/8C6bcuYwgSjzX5E/gQn88ucGPw3dQwWf19LcudY99db
VcDIoZAoUsAI548mlrAk13tQzw+Ix3sJUnOoWvPeb+m5rreiFQiiHBlCTZcgqxUKcTKm76SbjkEq
7uAL8XoL562RmoydykuI3DtC4SpETPrfENbHKgiOUSuPAETvukC96sidxVoXadS9bDTdt6B9Qdrt
vGVPCLP9w8SELw+0dweKPfOEPoaojdmq1F62M88RovxfJ7bT0G9PrZqjHHXtuXH6PpDDPVnHI7t5
urutgbw/OEUjZlpcZs9p7PfAZK5VyutsiclXEy6PmCo/y1m+xFu5w6R2rGr92Q1bwYIKvS4qg+/j
V8AqV7RRU1bX878R550vQV7F/sWr/sOs8tzKbu9Yc2prtpO8P0foNZtoOi2cnAZBry7C7aEiUQJn
1fsoqook6g5bg6ChYHmECPu9bixAeXIXhT1k8Qajeod4ZRQhBLK6EIlw/fS0BGUFTAQoKWS3cU5x
+97eGlTLJ1im7zChXQcNOLJO3OdE/NMo6c/SN322+gX4FjkTJGH5qj2EwOh10kC60j7DCuCzwwXp
xXSag7GIxxLfv3lkEw4qM+szU/MlabBhQDZV4/blx9aXF2xEFYDCj0ayl1WyA7Pl9+CWhyDSc2bH
4S4Y5qsc2zOJwwfhxT0Wmu63dfy5nVhrojwaZ7UzW3sIJoAsQ3TmE30z9QSUJQhPbVe/QCJ0XRfV
ZomJENsbEqSZgfMbwuhkhHmnnn5NPFiyhiSPqlMov9W7YPIdrf+9QFXynhZ1NN+XkXwdoHo1QFWS
3u74PB8bNGK3PS5eVGhEEDtkHhI5/a349I038oJGB0an0x7BTX+XDgDFoueHnrhjSdunRYvD5uLj
Btcx+H7ma2fukM/yxw889yyG9w0+DNHFl2iVNl8cRPDI5H5NlpIUkpOHeWI/msrTqMpmB6XdEUtS
R1Xyry7Fq+dBnDFgTrsOBCPGPLwtM/6ukfq6/dlVY6t+Xi8Ri/+DmzTyDvEoETHwuEbhUdf6sWPm
CDeTZwtkRE3b+9AFV9ffbB6IPiHOMIM3Js3WseqLhED/49bXiNX/EGcGD8T0jkmAZlHcvzORXuBI
nmYiQBqcRGiEn4NrIua3IF3fLDP/wV3pfuDBVyzA76BA6Lb+TYw5jtzfN2N/kdtwTqNxnxj5PLfd
v5Uuz1bpX9X5V6bhe5NUH/8/6LrqD1uZnucwvZ9m9tAsOGxhLB+XNEoPMC1WeaS3d/DTgB86eRiA
fBXAwlH88Fax2XqxiLDFeT0I29wPkTwlSVlmA4m+seawX0iZZpsR13Scx6wDFpcI4PSNkoVqug9c
ANcgiX4Xwy5TEP4a255uN5jz9bcoRZIBlHkgjr9rA+eBElx0iucmEL5pJ35HtyQzbZcnTj0rhRZb
3O541zT4h6adSkXRo1KnLDxUyC9lYZSRtekyHOt3ofyaQUx0nNb5DQYxOIUNouebNgJICcofyEA2
dEijaAawIHUwPlUec9OCwBxMZ8+wPb2sw5DmOu13eBgE16L4DmyNm6MN70MUlskRVoDefgwMO9dy
dRlEXxItCGYteDVfFFriKU3/NFNyF9TJdNKYKrGmfQbruLNjR7Itjjh0PKG48nF7BU/8n4vN5fa4
jE0OpGp+giUSyHkbLnZa+N6H5c+CMNg8XMiPA+bRZMbF+kMNUv+6bnuTQEbwMgY0hgxNbPAD4JT+
oB1HxLgjwPAxeVegBZuq2s9daM8dL/Wh6aHSBOh61jPeWijYaxOo9UiXMOV5NVvzG1Q9Au/nBc9j
Egmo177bmylWmbH6WyYJy4Ogv0sRs7TimZQ8EvDH0/yw0u3rdgGlev03sAAVo6+/Jr2eaQ04ferT
F6PStxER2Xnk0VyAAhCop+JzgqZg7oFB1XjriprrWvtrbHBjoV5UPTh+psJ255v4RJequQ2jOqvJ
kGPlINivCVv+bFC+8XwOBPkHD710T1NjgD7CfTeeTZmxFV8frDED7GoH7IjuHscBkuMMBGe0Axge
PNRqdt8LX8oc5APYxKoF7tKnkFbGNabXLHJu/ZSM1cVsGN9PEbC1MBH6SjqgzdvahWEGGeBaBAIi
Dgl9DtIZe/7Su2aH/V0sTw2u6u5mb2qRjfgQixlmzW/er4wWq67SIoG16Za1osKoHXDNRbZstbxv
lq7DREPqQ2zW4MNW3bKf0COfaMsgKACShREoZnLfwNQfDjF82IkNO1r1uiEYq6X1NwdT+4p+GzFI
Q5x0IMoUeB0odmO9wHhnIEtewWsmyRNPRkgr4njo3oJ6dRu4Ds9NVsmJP0O7AS9/pEKYAmm82xk/
Vw+9iF5pPow+vVvLgYKL7ugC1UaTkiQfYhl9w8G57rPWp+V3ixN3h5nKXkrNk5OFhzTojXR7l2k4
n1sLQkjUNZiHaLquZCRPam5kdK0XI2G3iHwXmfWJHb9UHUtzV+vBBjs9TfJcgcTeJRINwzzMuEBi
U96Hqhpdpmfe728xwvzTWE/TgkHlUhUt9mv5fdzMelfXNH5EX0TbvC3X9NTgPT/EIh53iyXRAMus
zj03K6Vn54b0FTYs9dWDEr6WiUGfsIjgnAyN2uPkN8UgCD9QxN9krMYXUUdYP6FNkoIs12wXLSo6
Ax9WeSXWOZcpx18wNc1+GKAmyW78+x7o8bpHLE/w1c1R+jVZYp6SNqzPAGrGdV9GY4dxx88PNXP8
MMhkclm/AdVdWyo/NhcwloWlE4dp6vujtrEDmgGd0KI9B5JZT6eJ6nopBgBMsO1gwCs1hiq4Ub26
1q65Blyo7rZ5TRA65du9WDG6btSnWYwvPktdzfOgwXeKJc/mXEW8z1PoVY68SwuAijXgheFIRrdL
huW0xCb3ngDIQcAsWqmhK5omASuio3cMC0OOH0pmDQ8vlQuOMRM76tlTLLYQx4J/IGLmjZHmQ3cO
DRqA6hGcFnxBHtFc3sNvqclai0w56gDscA6XpH7AfxrZn7Bnf9fYzjnQXp0v7fQcNMu71SLMDQ/q
3EMvE3ByBSt16LW4c2lV56ryD24BIU9q/x9l21UnY5WRgRzwfu+DkPTXsazuatyhvimvtkM3sQZN
jpygqHDCsX3Ur6fU0K+2juDmKQ9TT/ZrSu8i+DiDv7lPY/NbBd3J63hfdubBjFA5yZY9BcrfpdOY
ZPAlr49l3Oa8AejAtvCwUEkz1bbjHhEAkMREINBc1zBMCz0GvZuSK0wcmglrdlC8NAW4e3SXQ2Go
6TLWoDQYSd+7cvt3+63nhRz6cfklcPHqHaoyzmkh+IIzhFityRw2646BDXdLtB5UGJ/hp427ctKg
NCCb2waQWXr7ryXktcYNXbQE3gDboEGHEJQn/2cJ+JCt1r03ODLYi+weJwjUOj1MuYVNiU/BHIW3
MBMnUaAXBKBPuEhXI7ssksF1npP7dPV7FkSHtkGwU8hxRbKHflrR/CSv0DZ/E5V+rxT5gB0jQFQA
Mg50f/vZReAPZkjx2it6aiN6HzBMCasCGOS7us/hRHtHccgs9Ew8qa89nvYh4MzsI07O2BIF2Krt
8yy2h02qOwttbVljYu7iMM2WqOFXvObXCnYcI9z1MoeweUSF9MdtLhHFN4nHBX8yacXLJpNXSek9
4+S5NPXdoKYirkArQqsGBYI/APN7DPDUqTRZEGCV3fILPI32E1E/kQ4eVVUi0c+fb7/RzODJpcVn
E7sHO4RfNAr2jog36OwAHSvIbtq5SFWISZjkrWvqggFticvxAGf7zHj/AZRLgmqGlrCPD2hyH25P
NJr6R542x74c7uOq+QsvfwictiIc7dOUbiRzUA3AfPwvLHaLUVQfoDcOXV0dSQyh2ezk3pD63Cif
Y34+uvLJx/Kju0kfSED+sJA/x0tckHHMTNW/314VyDBXQJNTxLwvQv2HVsF9JM0ljKLHmJUEE1L4
JwZFcfsfDHBVLwC2cvAAQX+EyhKUUI+Gi20ZisMd5NfFVPojGDAUZzaseQnFjiaoEdTmffmNH/FJ
w7YpDN4Dpk6OQDrhASAjzY3+LoDgqKG5xA1AAhxzMz/dfg6TjleoZnY9bx8wKT0OBOcO9lKNQIak
TUAggOv/XeH3MPG6iMDqwqMrr527SMgRGhHk0tqXgPESbZPdDt7ADTgi/ozjDmpk3oeTe0Axz8cZ
w70AsAroDQ16cBDdL3Ki8fcDxcx0TfNRmPu+0v9RHz2Hrctj4QtVm59b1GCwGly7wDjVfBqi8k83
gRX2w9lE31NQP8ajOzaEHJvtJ2bLCTn3eI7YhoRSeEw+A8SksCnck5AfyxQTGx/6F8H1EWZmyAdD
nrZM2vz2FG7no1p8sSmqoQ8Nv0ezHfrlZnRWol51+u/s2rdg0A+uvKVwht0RI+u///8K8GLbUyQi
psRh2pPncWkO1cq/cHldsLL0y6XD4BA4HLS2dtlUtxnnzV9obPpLEvr6sNXp0cfuE2Itd1fZYP0b
RErOZ6Ayesj6qYLCpYxpi6/O6r1Lw/VMfOk+tcETbStcMaGAngJkOaiOGZTgqAN0aCB/46neLmh+
xAOZB/3OvUxPvF+rfyUkkUVi5/AxmnGNEBZM+MxntYBXcnvINwRu6FU8xpQYYNiQe4ZpqhCSGfoP
IjEnNbJ5cO20oh8E5dksYGjqATZBK8b9TImm3GCVQPBQIrSicTqm1w3k6RVqv21vLKcnOyqT957y
LLQWfDyYq8MSGexfKJVAZVTH5wFD39capmMebtt8Wl1Z7wSv7IlXalgwDrmfBFz3kZCx2o6dLuWz
KudXAy6ycLJhLktoAMTuFjUEznjeKQsh8NrG54l26anemo8ujEqs0W7duwKqitg41OO6/OBj/0Y6
bC6audlHiJHM1jh8VLVrMt7WQzaIpclB5sdQE3RhBu9vkoFylxmrhhSTnDbHFv/iHbI+H6ZFkd00
0eEg/EbziEKjK5Po34B094zOAD5wkScns9EAx883j8JsBMAqbK6k8/o6Gf5a0/DOJVB/cpjQAxHY
L9EYZhQ/Yebr7mJp8G9KtgVYog6Ovgs6FNnGvMyDVXs3o/GGVNamvym6v4K301NKx+lrdLXIIRm8
6UHBDbfW/gck+bsk5t5N+gYlzSIna/zBGPkW/QyaJXVAsPt+PMDIA1NXNHwu4AMhKOavOJ/s4vVU
neMqefTrcgyNxlNYIMRYDpzNpyQg75xJlxkIKi82BnLNrDM5ZCUXWycvMtXtcXVoXTuR9ri05rYA
GwkD+wH/V6KHvy2xDIVrmw6DScpnyZJPsHeuWGx7o/MCetJNtx0UrqAsTbcfGs7AeSF3WHC+IErE
mFxd9IIaZyKsa/tUnv2ITMLehaieG8CdAdh0vnli8qj1+KUxvMk13rLZ0w57Hyt5i9P2AcMzcmiJ
/IFdbps7MDK7EdmuGZRfINEb+2S9r/eT9NC22U5gTZVjzlqn554lLQr4qjPG4rttjV5AnQ0ZfHu+
ZYSd8ZuTKWadZF8l9Byo6gsK36dIp79qMj3U7WGewK4C2BFmzm3dgOEjNnU1w2+loj8jcy+mnQJQ
bBhJ8MmkRSx6eJkt/FPR4b6p1jafYoEXYCDPWs0S3sHTIcgJ4qeRxQFwmYFuSwftcg7I5RY1uY4o
N9BsNXesRD+umvkzxEDGbqce5Pj9XM6PaFxfa9C9EDfaT41FdIgVtkc4m9+LUX7BVriBepJ/hreV
pA29Q1Sv57DbrpDYzlnVjK/QbjYAu24BrQRMtDRSYevWs0+IUMy5XgFDaJ4Cj2zP7VpdiJn3qxpO
WNx4bobtKQkM1k6XMYYay6R3VoT/YBk3ZqWlAt5LkD63AAgLduuXJloC9fTHUa3Rzscg0VQp8N4c
oFnYgeK19sRrKEpYtfFsaXUfZcu4+Wcg0eoz5Ku69rK5X3BJdrSRGRduwvDa5bg/L02k7jtQw9hj
ShMIxeU12aYP1m4n24IE7nX7J6H1wQg8ybrBNZIu5DNe1xlycQ5+jW0fpfSu6GKW7Anmy+xmBr/w
mmaAbk9RiB2OODinMeVA//pjNEHZ5Nc7O9bHPuZ3kWoOG4G+d7Pyrk3kswnT33AeDi138OZjfsTh
YrjEg3fc6FfD+UGgu7FCn6wNsOkaPym7+D0izWacGoAG8whx4VC2x4mB4JMOwlGrRBFJ9oi9nzc8
0u+owoXf91uhdf9UDm7XJxD8iBBSiYXiYd0YSTeffZAy6IZcubu5Dctyfd8MaC4PgReusMhlXZU8
S84IZliKPY3KAEKa/T/IeX6R8Xm/gXzUSla4f9F/W4CbPAIOYf7H2ZktN45k2fZX2ur5ohqDY2rr
qgfOFAeR1KwXmBShABzzPH39XWDm7cpQV0RcC7M0phiUSBCAux8/Z+91QtIWvtV/ta3qZsAwEKba
DorvHVLuFfTPeWT56wkWXI/upomNd8tTUX92hLNdTFDavWR99uRm2dFpVOIDNX6M8vHVrSlZUNOo
ZjacmbyvT2Yfc3vhOMtSlTDYntOuk6zcpSzsTUHdMh3eWhZ2ZhwWELEPaRYg4Mi4wzkpVDTl+6RC
986VTuWqTz7qSBxrm65VvH1GkqUbuTb9SuaEqQ0RyODuCeF8+ndDfZoj2F1Mvz2BLUwrpOm2N5fg
rkEJCzS+/C8OW3IvhT+nNekibsm9tojMmWxKt1z5Vrj3k26lNGhzhm4R0NG+bcKNRhc3FUONoWtn
VZCJdO794ehFIZM8h6kr/W46eIbKwlPKZTU803471ntKvdzOrXmJafgw6inpH8DYnJvRSFcjYODY
fIxEt6VhHdIC/2tVPvGVHaJ/LUpX3dQrChZUV1fvfh8vysQ5NpHDvV7OOQo19ebOxAiR5Y0HTkCY
gl31cO4btvvBKz/pgthdq6hwUGsxbIKXo0WrZDeLlnYoDwa5dC2O3ilOkwXS+ruIIKyZo7h0blP0
Ffd5ZVk62yJq8JQYX+rGvDT4IULOTFmTf6ckpFnerNWCDQYV5jma+lFqkRSN9XcZfyO79Dz1Yo46
ck8uRu2aOnJFVqWvDbSjJVXKJKWeOq7KdKWl0dEcB0S5BL9j4uG8jl97NflqNvpeZZXkDZG6Lkvu
1cn0XZnPifo4lh7rXDn38mDVdcmO9PJsGgUYNC6s5GurotYVqPWsbNyc2SOZ1WY9d8bu3PrqKuoV
RCQV2fh8w72himSD2HKRmYiJqT7GaXhbReGhFdZF5YNIy/Sxtqbuu8cstnBt9aSnysYP23UYxavR
poJLCzfFiE5CDy9235GTxLLMis86NS4ypyGZh3xv5SlxvggVZZGK5mSJ+Amp+NYsyz0nAr301FSa
iKrAHWAP9GZi9agWkbp2Gkycw7MGFmSWIMZQ2bCRT0Iwbg07LvhgpRc/7pZd5y5GLT+Z8bpxq9fp
JlI0uYzIF/sGOdryWU49gAJ91jftx8T7UFOAbKNKaa++5zKGKFw8da9G2sKGXdjb5Zk+chPzNk+u
BkCfdItLSZjkGlN7dZbVo2o4p7Yqj1abYnsQe9XSdx3aYGTR2XXoacJ5d7X6froD4h7sktW3eDry
15wpSId3PyGrYl25pBVDbrjUkbe2QW8IJma82Zs6B1ffFsObCNvbyGw28fAUuwQgHXB2bjRJtEih
Ih0OCcMtaVknNbcGQhNsgD1aCkr/bLwVRBh6WS8ivj2bmHlMerHPqqUogtkIskzTxcqRNYr/DKX9
sO3zZJOBhyxMvHj5PGA3mXiHtDuOCGGCycrGNnC6kXDlXSJDbnnTm05JbqPIfvCrYUPUMVNrb1Zh
a0S0c5NZ6q7txa1tKf1cONX9lP0DcM6lD3XzFAXeQmmbWTRUm6QhRKD9MKAk0lFvdTvuEw6XBD8h
rbetoOiJYFym1SScGu69aWtdq9r9dcBNBM/SjJ5thnwizmpPS3o/WTlMUnRbuy5NDmlYhaJJi1I8
QU7kohvHSczk1cj+G6Igkk7o4yKXmN2fEy5vClJ5Q7Ga/iisI7Sx7i4bjGXU6we+Qk7cxYVrymHd
cZ2m0hJSjpNWM+Tcr57bsjuoULV32ynYkCGZUI0UCD05BkAR5tCu4OfMcaI9e12+KvTkplai9TSh
q8Fr4Qs8A1+n68TMeJiuCb1L5zapcauX7IWNBXfuNH1Ml9jM+o0c3zQy69Pn2hY7kulPBF0IetNb
VkG/cllT+mI1zSic4RShWYRlOqP9WZpEe1nUy3ygrVv6GDDNdvDypmlbJvIY1sEDX9euVCrCkFhL
fd5Lees32oo5IkmqmYqF0mSBQI1HIdR8dlwPfVfCviVDCtPNK8fd+q49dwt7NdInR++dVVjaC0RP
7MiMBTKgLd+mQRc2n5bLcAwfzM7GY5AwBQCKnlmZcYhJj7Ob2vS2dTfNrznAySYsvhajtitt5FSU
Ir2LikybOSTkxmIOJVmxLgc8mdVjlHq3UUgn4aZfTCc+ow7kJtlyOoBI5Atueb3R5syMJv8by2cr
HS9GLrchFVX+dbrcLL6IORfTyClRJk7z2AijaAg6UjHGDNvMjt9EwE66JptDzj5ktn4RbBLrsCWh
le5HztzITR7EX1AAUl6IZ8QIcXaDl37FITRxuSCFyJYRsfSA/cIgVHRP9GND7VFwyaxbFx3nPE+9
my53e2JviLIJZcMZlhODhG9JAiiN32TcvdG24MGp3G/MfZjHFBHNw7G+DeGaznF80cPSYjALD5BT
Y1F80jyHbKC5ztowAKFSkbOb7p/Ifmt071lXrfuixvgxnUAqN4vYa9VNSiEtnt4wCNjiss26Lyce
KyLiszDGox6TXhnZxZkirudjMTDIJvXdNANPr9NO80Ft04/S69Ivaqye7KynwiNecTCwTyjvWi1a
jHZ7ybrhFkTJKRP6F6vVbiyl4q4waNuipM0ubjpsNf3X6TahfvstMsc36Kqc28B5b1P13KaC3J1J
btvO7gBEZittTOlbY7BjCl3lPN2NFHLPSP33bZK+ROH4IkVJZJDfgilfklRYcRK3vtItzcRFGKy9
WIV+xKWxL93wTjWjg23V9wqlb0FdBAGZch9lLf7hXJ41zx12OW3wVvg/b+q8ePZD47GL9FdfGBcz
JhCQprtWdVCeidCChS46phy3OHttcUo6cRytam8TGrCfAIpc6HxIe+X4hna9jBLsQ05SEeHHA9tW
PfmaNt4rYro925VwhoHBBjhmTopRqrVRzMZoGvd1ZvUzI85ve6tdj3Z1m5MYoKOPfkachwDN/SDz
QX8WEtowSZJ5iTNlhj3pTVNlNSuzgbxOXh8RYxkzX2SvTO33Otz+JZfjubKHghqD/lzpxgMB/Mky
zUvnZO9+NgCaidNVMtpLvvJSJSmrW/Z9GBi3VuasKkcuW4fwttNfC9VkhmE2YwUll5vHX0s0yoh/
KmOh6bTH6mrSQFD1xz7+1qoINYrKc3dgVKYDjLFAWZhxU1mP+EIp1ZiV0y01Ng19HS4Vu6j2cZ++
5ZyMqKovGe6vukP5h07zNI1g26Js07XFPC6Mp46IIY/Y1kwT0TQBU7SbeQkjpzO7bG4I5YuRT64r
yo5REb/lCArKrn6VZp/NZVK99qZ8J7OTsnKbFCCaRVWZX9IUUUrtYDIqhbauLO8BV8gjlf9VJqhs
q8yqZp8+Z10BC6NSZtqQ3WSle2aKx7RUMd8q7qUewwPB2aOVe2++7+B4UcYbx2kRIpt35FZ2fRw/
V6iC0jjdGLW9gynBoXMoHnlzdZA3jvrSULcKHqPAXXlq9JDF6LmQioZzwCF49+KtVEdcUSMBRq4H
F81gkoKGdUerL4TjNfoDETKxjW20xAr0XNc6tcLwbojHD0e2Kysch40StN0KuxRiHdSFxWx08oLW
bKzwYcBWV6kcb1tDy2Z8NTbeff/WUjN1PeKJXtUVfiVPo6ev2fpyjow5ocDfXCDHRScSGaiicWBB
GEi7jUuGZ4M3Vl7sWCIFKz6wNvN1ADk98ceHwrT8r0ZpJzcV8gfK2OO46gukaFau3loAkveRNyAc
Hwx0Y77ZzvQubWaxwybXDbUI3zOuRi2L5FoNrY/eqFetWbwXuXPRZL8tQvPiBY25DknqLhGxJ3Km
h8y+vmWB+exjC/A3jDincNRVUvvK3DRb+Q0bpYs42EsP/8eyGty/nqCk5+rZ3M/XX/KxI1dklTO/
UPZjEpwxBq/7ONrmBbXA5KiL8uP3yBqfyC5mMdZVbkrgHTJxbqjOsE3R3e4X0IsfkDU+txyK1Tqx
uOK8O8TuCaKisngaLcF6p0bvP/8G/x5AJj73G/IlfYbaEG3oiGBQsyi369YxZzxPXJiJCfPzj/kB
RcX5RGjB0mlQPOsheffanPrIQU3iXwA8fvTWnwAtNi4i7K/TNyBzg3fZ16GbVPbi9w7chBnyF3ZK
LarMzmKwuTGKi5kD01MbvN/D1jifuCzZqILoCbGXK3V1X+nObYb68beYQ8L5RGVJRqpTRZOIpUMD
3HXUB/XMqrVfsZi0ibvyb6g1zicey4hIL5Qtgy5KSqpBbqnnRJitDSshGMwiXeI6SZ8UkegtKlad
/W5Xjx3WSKsDNg3qOMGsmKNQ+M3L9AnhUrRCZtUA/QIJAcK8PMfIicDhF2Tm6WL/u2/7aZhrRjYE
nh3RDLYok5rslzfcyU7v9zqCxXD18zvtB6P9c3+iuilCsmiAKxPnLmX3QTIVa4B6byiPP/+AH2Bu
7InV9JdbeRhC0nbBCGFOTDWcF/Yv5AH8/F0Nvk6jPSbt8PNPmm7gf3O+7E+jvUjZ9NDyE86k773n
XfKilc6viIk/IEvZn4Z7k9rQhwPem01cl11GMscWImg4E1hN8kVFxfHnX+IHF93+NPIlgBIzRH6x
DJT0VeAGNYt8W/rtL9qm/OgcTf/+l6thuOpg0OeK7pO4BKE9gltpm9/DmQn70+iHxFL1EZa95TWw
m85R0Jm/6oT3oyP/NPaHUdMwHk8uEFt5R9paLzQ/Fr/F3xP2p4GMXK9PDJNGIBX9PxZQZ8unKk+t
34IcC/vTQG6HxtaaflpRcy04alCIgZXmv5glfnBePjciCnKj6aieccN43W5qZMDe9Pzze/EHN/3n
FkRNP6qetCDpazQcD0RJ9c5akGjoMAoWJoZ9LD4//6QfxAPWp6Hr1FmRKxr8fBbo5BCWMqOA3yIs
Zc84owKBm5Jq3ennH/aDKc/6PJZNzaItQAC3DU4gvVe0l65QtkLV5Hzayf38Q350WT6NY3QYqmup
ubmMDbuY20jwG/pR/d4k8bkvUetjUhrphAvz0H1UQISl/ngIXHP7e8f+aRwnvcQkaNNNMZPdXJHt
rcBp8fO3/sH0Zn0axa0Fu8B2OHJHkysVVRz+vYsSVr8X8FmfxnGZZ6FlTu2wIY/2c6BC/jaIM33x
84P/0TX9NI6dQaORpUcn7ZA09nJKBGnFaK1+/uY/GAKfexHRnMjC4AcJPe6aLCcx7pneTakiYZkZ
eYo+H6tahF7S0nr/j+/zn1/6//I/stMfa2P1z//m+ZcsR+3vB/Wnp/+8zxL+++/pb/7nd77/i3+u
P7LjW/JRff6l7/6G9/3zcxdv9dt3T5b0happNf5RDpePCpHJ9f05wuk3/39f/I+P67vcD/nHP/72
JWvSeno3X2bp3/58afv1H3/TJk7lf/71/f98cfoC//jbtn6Lh//1+x9vVc2fOn+HQ+a4juMA52Jr
wt3ffUyvWH9H6eS4rmWYhoa+dsIYpzBxg3/8Tdh/B8aoq7auCcM0xTQLV1kzvWSYfycOdqfRbrmG
MfXo/X/H9d2V+deV+o+0wbkh07qajua74MZWNT7dEqCGsVCb+D4+3eGZCfK/dtmKj5mBFN/ESk77
FJpU4LXzR2RvabIvbeNeqCs7paPNhCmi9aO1thvx5KCj1pvujo5Q67HzP6oCpdZfTuSfB/yzA9RV
x9WFIxyQQbolrM/tV8LO111VGsBMrJbNPpWnjZ0iQQxVLcaMl+vzTFccGPwDJDCvugmy8EuVxs2d
LJJhm8moWNkeuv/EG8RNglFr7vMmW9R1335+pOY0jf0rTrQ5QEgtum6ZmmFz7T4vb4hSuIJspqmz
9PkLwsCXMRj6Q2ZRqAvKptmGPmiaXKFSVjvWE24Qc1eh7JoLaCgrx890VESqXOIO2nJZJhV0vBHd
GIMfzYfX0u82ev7iVb1+phpdXUjN3vs5Pbe0xmkhoiSVXNfu8F4YkmxzQwGlCLDAeFARFoZSNbdO
9awKy7rvkRytUGscbDE4uykVvKKXE4jHpCxJcdOeRKZ6v4BOld1Uvf1NqZ2GYltLQgX/KglYMXZ3
cDXyWRGPq9pzSaM2YbP8+fm8Urw/nU/XMSyGjKPqBnfo97El9ulcq7tyQFWg3HbIsGdRlA8LFxvD
KnLgyUnP3Yawa+oBUKIszXuEr+Em1GiMiklgOAMqev7FMf3va6wZBtJ4xxKqMQ2d74+piEqtlSms
SaMQ/akrlX6PhPQx78f6SDs0BKU9+ubRugDM+TYWEZabuB1eE0gvQFF+FbteW058f4oEU5OLfFLF
QaqKT1FBCVqgwRVfYbUGPWDTz+qQWND8Oq1IqMplLzXl55OBmBmFTUfiMhdJvcbQgC/UK/IX3Wm1
nRGF2k0SmdvMVF8ciqvPIswq4vjsi5cLa1fTwB5gJiCEZAx1KogR2tJWZEstQVAG9yXepUYkf7Fu
af/7VDukFBlWtmszAX3eIqVFqdMkQm1mVZE/UvPSF7mGCQlHxTs5h3lv9O0mTRoKHt6bgNCwA0im
r1KSnXMMz7/akn+/jE6D29GEaju64eg609Gnm9EdPCvLKuxHrUuDkVmAx11njJ4GoDwnoYUnF2zN
L+Klz5Ozruk2SwC+rmkEuFzo7++2gX6jIZMNqvYsfVDMiMmEtCelc8FQrHGrcBVFvQ2kRKbgpe1d
M5YAXXRDrmT8bMZ+so/xO50LoT3rWuBtA23EP2w54hez9LWvyl9vRI5UZ0DoiCoMNmqf2cUpcDxE
qCbeNNN48iOpzYpeMw7A7l6qVINFouZKtS66iXGQRYved72L1dXeDULiF0UNx3laiW7XjPqTA6Iu
gCQejcvIYURVCUaUvM2OalJenLbpmeKrm7J2o9s+7x/dXq1Ih/pwJGotexpE8asWK9eGEt99OZdg
iXXIdA3Nsp3PiQAnx7Kl2x5l/7x2AB3JAHGS32IhQtCbozrdiKCAhJE5/i6E03m0m1XhrIMMEJ6b
ufvW1sZN41jVjLmA8vQAt0K1y+zohdJZ/3yGEva1pdpfD1fH6eYIwUrkWg5owk8xsS5osSM0ZDgt
xqlwbuoCPXMnyn0dVWJL9UyAxiqbca3Qq3Jngaa1nMHY1jkoiEPVm8072IficWxwTXd2l87LJBHH
LujVfWc/48BX5gPJ+Leawg+kOq3Xxn3fli0OjBwpJznvlT8k9c5JVLml6u3MSseqF9ensd7++YKo
ukmQXT82xejfTGzErRVgVxBNoeD2SlAQYK7BR6tHd8idi1lWIdnpbWfTFUF63xVuSPViroCymhkK
eB1temhrZ1j2to0DzUIBmYZdcRwytz3pCQXVTnj5HVibV2k3Hx7acyZlLJIiNoqzMQQAYnEhjkqd
Hf71IBN4o9GgFuuWcPRiuCNmtAY20NZlxk23ohnsL25HUhLV5sqgLc/Wc+FhgYwSDwWFLDuKh7WP
hW7egFi7MxXH3aiITGfRKDVwQv0OiRPmb1obHFK+kfQb9zy6Y4tUvXJADzXafaah0VO84YTM2KDs
0RUvbkeKEE19RVU3eUuiyjteH4CNVQeJsRnUM2aeGBThv05PXNlvTtGVG0tPsqNZBPsiQy6fUPqI
Wnd4NaFDbZNpyoCnhbIoW5p1Xt27QdSfBPbtL2aJOs7WveyctSZQqMnapzTY1DJWlo3WWjouDZJY
WX9IaIy3y2vjY8BMfxqC8EvUTUIwoce3ttsH64h5gcJMeszwYUKp7R+zJIPmZtI7oA2d89ir1hGt
9TlLnH4JBSphf+SUe4Aa5Q1WrY1p7FtckK8V6NmlHUfAlQbUfIBP7+3Qdh9TUz6bvZNvKSllK2rk
TE9uC7YiRHZghcVTU/b2Iehs7puESqfK0N8qCRryEHPRH5cr/gqBI10KoKy3SdQM6DEHdVGBkiQZ
lXcH4FU9mgqcwkGmijtciph0SzeadITrMnW6AxCuBbjCgJr7kK1Qa+kPqYmaYQy9Zju6+XuPJO0m
0DtYP+oIEQ3HQSaUCkh4E53Z0o6DrNEu6sNTXjZrN6QViFa0ABmyYp5qifmlJWczM92XP2bOAbAl
4a1b7oNOGAt2F6qOqdeWt+H0GTJulRslsQ+Ga324Vtw9qZacGjJCB5mWFcQ13V3uWM/4Hgm7Au1b
XBrqngZv7lZRk42iuq49S1WwQDQQ6qBdqMqmnH6q/UrZjBXFfkhh/txXE2fXDkG7ymUYUdt3Ng2g
i6WujNVOBfw82UzMO6Hb+byPBjksstI8D7I3nsy6fIhrOWzUTjPXpuLdRYqnPGF2eLYj5c4NkvG1
NI1dLyP54HWRdiOlaS7KSN0gEU/vMxGCjw2FvPVwE56UAZtlVT6MBDkfKkVhSGWgIbQoQa4rnQ/N
UuZ67h30zJKnvq/ce0gGrp0sSP9XI21ufawQmFBu8qAaZzILg0sTqs7GDGm9Pozulu1acg/fDPa6
SS5Cp0nMzDVcRAtkRDeRI9CdO57GTTfUC8NuceJ4rkRMQyu6OE+ogOOZWBLZjygWi4nh1Ros9ZsC
ncVd0iLBUGA6bISoLLhGtrVGCzlRxRjD2OTi9D0micB1QJiZVATpVgcRYtrHlV2PySiMTg1Q2mWF
b/C+sQttgwBRzBAVMtii4eSOZn9Sady9dl1vpyDFyvuyvlDYr+gub17KKG7WVYTwslEVB7DWqDdU
Zx3bWFYFMue6LDLcgWp2uP4kdf2Ao1a7MaZBY2DCO2bG1mf9mMOscJfI3oNTM9r+Ke5Hc5XpCdr5
6ak0RDnLs3TqqpA1dPcdWES7+p5u9+adqvTU0ROBfGxw2gUYwgCF3ESgztnTReqwDUq7vs8M830A
JYGkq/LOalUvC1MpKFAb6QLtfLktUza1WQXzHOHQzsslhv5+o6ZueJRNw/6qjJ4zq/YPmd/JVWY2
SGyqRHusu6UhZP6kBwAko4ZmbqHnHINEwpMyRX/vIf3I8/AhjGw0pNODM7hzIKMHDiI4tHbVQiCi
E68iIS1WuvtkaNTYBzDSA7oWYO5emaAD8eV6aAjEow5YWuEFjz1qh2VtS2/RSKntTadVaOlLR6LY
0IwCWCqzod4ivAXhOpem1sKv6atzE09qdC9PV3mjZkc/u9MrJT8ITZ93RjBcAI+ENwFqGKhUUP8z
P0C9hrdNcX3/og1PJZ0Rb3Bt+wvdgfJvhf6+lh4CZ9WJYbdHkDNk720cAOW3WoDprGqNG2DykzI5
Y6hjBlvAvrZXFSC0eV5m0cVWNHsJ3i9aZH6CVtMclGML/m1mCwLAMA/0Yzw29V54roNRqp+1Tj2+
VVQsS9SOL6VlsTpbzrc+gz6CGDLfhWZWQUXJrK9oQ0yWPRumr1Fn94SjQMQOKPnR6NJhfKF5IoAc
EoXPwkQwHSZ3CZrXHSrG5L73r5v2AZWS6pBYFUFyKrq2QdNDBwUEx2cPOuaLXtObwy8uRYa3PVBD
hzFRmzdYS/Aecqc3GMOXMrT4Kl6yHBSMnBEMz2UaKePcSqr3Shsp5+uWUqyMCrV/N+2cBQAqPZ5U
Qn0Hrz/qjqxK9a1Tt+vC9a2DojePtMrVj7VERDh2mn6boIuaqT1zyxyTAqAgPEbLHofODH5DuZJT
fFnEOgs8hf2F6Fx9AXvHvQEDctdeR3BHPDPL4M4tWHfLdZZE4+H6E6E7Q7CswTsE9c6SkUCyXQF7
DYYVkJZwRb7SPQSj5WGrNs1i1duGgZdRrnPdbw+65lpHvPhw9Hz9OLjRs+76xgNB2bi10+DJSL1z
HuoW3OmoXGpShGc5XQFsZ4glXPOhhYmFp9wML9cHgNwzg0z66fqsLizBnF89F2oAaA7IL4DkEDqU
SyA9HzpTW/3xPA1RwlZ685p1ZU3kUD2xGHj2TFdrd6/SvgVmt3KbGZZye/2pKDzaNQBfXjR5Gay9
EaOQMA3zrgN2OoPYgnlumoqRtlSLtFNALaYYGWsJOGuERY4TEV2dlHN1+rY4PLOL7wZ/rPWMo3hf
g0KDywLKK+8c7m/uluvDdUW2Bp/CBCuUO1yu4UGBvw3n0IAJskpO+hBDgMxOHfD+fYQw72x7nn3S
CmB6ttz4oHfmwzS7lBpKVhtIyk3MsrVR/bAGZ0EOR/ewElzPIDDXZK3l1sDWagmzz/ugQZTEhNKB
8VKGCxCo6KgpcLz8xKpWNQwJFGbhXWXRTIGQFGpPNTo4ugASGRUmDb+U5hniknnuUf7NbDim2zTQ
3G3U5jhK8G8nmRese1lAOJamOOJXWeHScpedWsQL0SjRwahNne4C4bMStjhx+8ngYBGRqnZq3hlN
dqN6DrPY2OYvaTi8hoNR7q8PQWrswrqpltFoBKCcfWuN9mzeunZxhtAEzMs3xaF90rQsf9QwqAIC
7m79Kl5bRhPcdUkTbMwBI3wDmuu2EK5zW7gK6U7HnevAwuZF7aRHc1pmIyHQYza1XPluAw9vetDz
rNwY+nBjoee7afpjRpMF4qExJzGG4JRtT0xA1eiwCuWDJez6xnQAUFp5wTQQ1RTwEBwwIaTmkfLI
sGlqoe4xgKp7ID/1PvjWV3aza/qo3VmFAjMxMd+bKLN2pQaXNaHOivIPqaMWb3zlosvBXUvNvSm0
ztxdH6pQfzM7B1uzr0MlyYoYQAMx4PXeM+CnzXRYFdvAgnwJ1ENuSMQEWNVMsWFfjkVeMYtL4kh9
Y7dUEozImsuwHo6jJofj9ScHw78kblqaRU+DiWkyuD5oYKeWQOEy6nvtW+gExaFr2u4IwO/Frcf4
rmCxIrypLzQ2hwZhR7dxaa3sPPJuBl9+tfsiDRZRDyLFm6KTUYfbF+HIWlR15s4qxIarCLWGht6v
we6lw/9qkSyFld/eR4jydo2Ok1VN30gJiucptMLRWsLSraW26ELV3+lOiJyx9JjB0/4Z7JyziK18
vLWVpFtj/+12lcqLcvDwcAVszLzSZsM75u2TBxthnjkjnWunp5XT73x8rKs4b4wFuef+wqWEEqAb
TyPtvrZSH6OFUZCU8lvRwLCvnxABDvctDNFNFxj52jYT45GU6r5W424Vxinxx7zQWoIK2q2sIC4E
HxbtNPLMtV/dllRCDeJ7h04IOxbr6K6myj8rZGg8/PkUr/31adQE9sYoojW9K5K5kI39AskX77wt
tSNI4fY8du07TjUJWQTLeYhW65TT8GdFgzVjfn3qGMadFGZ+KFScGkPDZlgjHqbjos9d1WrjDJdp
vhJYdpdJ0Qd3eih3vohGtphucJcXIgUjGc/aEFCuJwdxgYMiLlpiPytDn+6v/1TBEIA0I4CvNIn5
x8GXZlfs4pTOctfvkjlmsUNetBzcFK27NNkGixoJ+aiEe3tsjYcJBeQnbv7CN2BvVgXrjGTJzEAC
ce/VtXVmcZ1fn8kEGmGFLBodY2OLeh24IyMDJDp2K/nFJXNDDosbtMq95qYbdfhj486udOtrmNA9
vZYfipa2F8vp6ZKECHWXJSXWsyy4K9RwAw5zk/TDxzBZacZrkCe1zkKArpbMi7W21lXmhevE7Y8s
PymTzWywWdmvS6YsTHNPUINt1QRtFo8tYv7wnkiL6bqRGELiIl9mXSA2XdwNz73o1oOZl0cofPdm
D+gLWj5IR7VUXhKrhwjbDO1tVtIegLof8KuQLWvWsauQRZAs44EVo1Z1+QzF/zaG8rHRuo4GQ1bk
7jXKCHPXjao3y2z3BR0eHhoMuzMzcIAx65i2p0CmmR6IvNPbBL5FUWHoy52hvrnOtaQc2bWacb1s
6kViJyQr/ufBKB0CRO3NbGqFBdzm4hnBekTX8FAiLN736GPnSGmVM4V7VO+hWOWs3V+nVmmsbCvZ
UXIfyU8tAnDtYOoq6150LR5HbQm/hM4BNjQmEuH5NyMo7xFwVneYc09Wg1/La/PgLKHRbPKkoKsF
paZTIftLOaYBHJkRBf00IEA0p6fKb4qDINONrXRdF0Z7GC3LmDC74iSxtdIL1J55Q5BsBWvsc9Zz
d43F9o+1VFKpQnGVHWhxE/SzCngQHvDqSw0QBpxCQMvUTCM5oWhBv/X8J1m4Ee7tItr3gePQtw0Q
5GDF2h4Xu78FPPTcs02eleCUT6bsshVNqW6xGmdH+KeHuK6yc5JbxYLa0jmAcLy2laLcmYXC9nJK
NdFixYds3FA5KgKyyaHl7VKNxiWEULBEphyQPfVCM0DowNzCKmS7Ixpx4EiF2bsfh7oaACy0ZYHS
17b3qnprd9jCaOOHI15r74m91UtQZhv0ySCNpol5sD1l3qVxsjGsZk6lAZrJFKzmVWpvvM45k3zE
z6/L5CCmvRbni24s9MGhEOSeuBWbCbUV7f7IVIAQic7dNPv0rEdbHEKEkeYdtdhyU3agg4cw2fmJ
vRdiKA5s3b2z7mvpyehA+NoKrLlekfO8yMjq2VQUvbw+J1lO7ll25VscSjj2cXqWDSCVVLQPQ5Q3
Z2NkRVcauDIWBiSygeIURz1WpiI6hK1rnAwdbEc79ke9Np/TxunAnIyk4L3UPqe0UaIMX22slEoC
GAD73KLgPnRBvr3+1vWf/i9R59EkKdIt0V+EGSoQ20wgdWnRVRusRA9aBRCIX/8O/S3eZmxmbKa7
KxNxw6/78XwpQIUl9EPy2iKwaMycfmfDfhr8+wSm3HNvi6hIyu5Okg89JBNUblnb8vHf/JQ5fJ4G
Dm0KD8bIlLX1OmHPDMkxafv/HdpdEkEao/2dvYz23fZY3DF88phy15aOqUV/d03xseZNsRdGIe9E
MqZ7uh+aW9VYfbhOObufTW0lOyoaetpcbjN4OKMTxYj+/baOm7tuvoqaK07p+bKrefsROnRVQFQ+
qEqmUs7XxTVVQ7pBHj4JacvTsjgZKUqy2R161z4uEV7EUDInOtnPQoscbBnNu7KBexhcaRDa7wjH
TSlKjeVGfLJfdUkYOO/LlcgOS9ihbe8JkvDR6BKgjWE3R+EzDLPrWe70WpC1zKrkzNgDy94ZHzkd
/QfWzz+QbfIOptn+rIVh3Cdp+S01hBkXw9W3XS+PDTkOjMX6W83sCeAGY3lNxw8vf+4PQ0heJxkS
L8qdv+66dNFuqNqxg/DyRdGduqtZKOwrlZwrsaCZi29FzU+UFwYMGQJYTZqdu8G5h9GRXlGIoniJ
1dH3U+Qfo2ELq8+HUZldhFGHusIm/VPtROHb97oHgMq3+PEtPY8aTlkRCv6Db/FVosHTz7Rrexma
kAGPFaf7vRJ4isCcZyFlMjuopKTWJ395VkAGmf9m+nvMFkhS1WZhFg/82sCgaHG4VkmGIpWWE2xI
E5aHVnJIy77SthXwGMUjOYw1MAuXvL5yC9527Jeb1PxgJFWK4/4sUnmJqX/bW5DWTkM1FNAxtD/s
MyIbO8AxY2t5SuICaOiYHczCHwIcDJFDI4AOchY+lsZHy0w5g4WGuzCcYxNK4pTl574kyjjX5a/R
Ml+txavE7ApIomzoJ9i8Z8ZPOgE0WE3zKGaAfyQ+4rBo+4JVyBiOkxd0ejs/IDftzXV4hevzR871
Z4a/SMs1PFh1z0bUQD5UP338t/bnR8oCfxILczCHjI7DZBZw5VTnpCfREDeUkWkNCjCVwsOqpv0c
az7HK/E3JV9E03jQLelRyu6MTlLfVZm3I78xTHMcgeVD98pyd4cZUiCy4gdYteU/0l3txY9dM0C0
R9IuOMZg77k42tMKdp7YMnGcugO/NE3keaQG/ZwaRDIFGbwCOxmf2LmONzflJKgXODtmyZJlhsvH
q76KL73wG8Jh/rRzu+x109mvTlXQX8OWYMu5s7m/0HzN8sWjJ6D10XkVbtDdmgHgH6e1OphcZ2UW
Yzf20QgVTxl9Mv0DtgHDKsyTL59mr/IDy0ofaa2Sh1n/aWzvp9bkElQWs5JKG1K9zGFQX+jw0jgf
6GCNY5edP5z1utKci8HymwtI9nkfaFL7ynUSvARL91XsfjVOZQfobaS8Ow6IIwPX1C+/fu/g3h5o
GaEIhEIAhV6V9vkQENkIYjcpDkmmb3s6zz07M808/kUO/pbzAdKbuPNrWdakEh2m2IZXgxvz43f6
pTZBSFA8cyBjf9Xwlx7KcvkbFyBFSvTGrqLU1hSIm9oaolna+DZ4GTvCnm41OTOIpD61gBGXTbMj
7TU+xGI8eWlroNRYL5Wyl72bJu1uBS4c6LlBQFQrfDDXzjOwwZKa9fowaGPH6MRmxhyyw7g2JCH9
muorRplgSILWAXTkAC0tTMgfQ10FTH7FCYwKj06iiUanPS9te5387JR1/Rk8PKfMTrTALconKqlw
AOk8GQC8Ue6QZUcNRpfeADW2qlO72ojoLJhzHC/94MzEXNrI+22MpEKbowhCQG8JKaSLqbeF+meg
TK26+BVe2kdVMmHoRs7kSWUhMTrK2ut0eIWa1h2L2H1mAsSXr7c/jeMUVBzK/mw68sEY32LdSPdU
YlGUppV3heN/evokDlQEP4yVkQcxHWhBqrFJMcqH9a4xfHsH67dkn4T2ula/fgeOyPaeauhiMK3T
6jhOIphH3qwsSvqxu4zkcEvHhduWdqdqtipSgZzIlQ0Jwsph4AzJs5ZQ01Hk+dvSD2TlacU4SYea
WsmKIxyl++5MFD1gdN1ci5dpFMWVb7w+OG3+XzurMnSdzGPgIZ+scmgxHkvtvFMdLSDAfiZwmLnO
8xsEzcWCoe8U1nMaN0hVBipFq1eBk4Ns8WGE74cxswIrHS3MHt+IPre1bJrITenYM5MxueiMGLwY
2qPmSWMnYmbQOu0P9cLtuvogIBDsgJ0vmS5vrOLJbA3lPc8s/WDzBZnmaoDcm37NWSyc2XoIZ7P5
t2QpHdDNMuwarb6ZQh9OiNLkR1NjiJImI74Vzw6Fft+x2zbb2QcVb6zIJLN3JdYM88VY/HI/Eb4I
OJpW7EVqmteS6aCXqFy0YomgcmButq4GAk31JmUaigIXA+N/BwMsjOMpO8Qe2TATZ3qYQFMKXCKL
5cBNENtwNGBte8G4sj1wNNKDPPrACE69EZWkoFtghJj83UDFgn00OLisUQG5ue7gxbq3r7LMuZFc
6pL/NAgpt423uk94IAXdBKzYatmHw2KOqnIlcQ8cP8n/6BlvY2kaB96AVChCHHrOoC5ZpnnvWs4f
IZI3zJrtPTwy7GBcOMzLgZHiUdvarzUQOCx+d+wCvy1NEINLGF9tUZzSxBGPufoi3qYHspFflUHV
AmyUXUoVe9hm6qeezHZPZw3v2HFbexjrS5YgZ+QbPNSrn6pl1DjiTaRXYYPTQbWzY4gXcybNoyMB
R7hkwi28dnN8D292oZ2BnbLtrMAMamAPSPBZkFPQEeb2r6UYMJiRodivw8WwMrZcBS9ZXiTwUEYj
PYyJ9ldIInBpbNw1oF2iRLuTHIOPgCeJ7iZv/NgX29Sh71CEFayIoqh248oRbqoBCJQdIXZkO3BV
pHG5RSMTa5IJ/IMHEisTZg5gAuDpYFZQzlqwRgBgLnZELap91/F+W3qUkGQGVox1bT/k+bfWpHQF
alAgYv9r7M35tjgTnxDlvl3RXyvFA7Uvk729fomMIc5zXPzRNKq68p0r/5ntfhka0FB2dZyap3HS
7QdZDoGJ57yucK+lVM0c4Dl/TkxYB4+TJLokr1E8TJYCvtvE2QNcVAXko+32Q1LBUfEXi5S4xVcZ
V8ZdvoJ+zLqXlk7EfafV4WyJB6OYLtZili913TcRY+reXLyv3oQb3XuBpQ+/9AhyVXOK0SRVN8J/
tmv8aENcaee5BadV1NnVcEqTSRzuUl/ARNbH0dmnPcltr69AaeWM+8Kj/IVgR5BXc3HVapaUQ84S
m7ZVo2zbk7e4v0o2H/o0A3cFJ6FJGlVMsqO7yRvN44SyuBvq4aryU7wg8sW+8z6MvMjtpaJL0R9v
Kp+IJXfau1Bvpt3QrGnpjxMQ2J3Nbe85XA8uQ0HaMEMAPnzD+kTfVEapHRXtkEo8i3PqljSdC+BM
vHCzvDkvdKYOwGChSJXAuPKnVpUDDWQ6q3qLc1+scUVqElVVL9s7bTllPW2wdlOeaBLkucjsl2Yd
uACz4ZUJrXvFLXnMWJluNwIFHTwNbK7xnuB7UvO+K80DW+LPTRMq4+mndb1dDGdtVmaCaryycBX5
uqPmnX4sDUZfFxdsuKbuJqvE57BTFuFc5j+lXoGOMzSDPBpAoIlqLfZdpMOdlIT9nFxH846VBO3n
NZIfFAKE/Ko/c2LymbuUGWSt+0WdJvA8nYepWDomI50/bC0fpZm8lbXTnUztJ21DjfS0KmlB7Ank
pvMQuI4N/129t53MD8jgjF7lwk1jDxGWA4oQOvm8+FQ+ZQRyM6KqxKJT2ETWdrF4ztmZtom69PsL
M7Bm08U61bzV84RjPd8UsF0dVAKN3gGI6ZelVuAu3Y0go2tRCVB2N3M54IA4ynWeD2IjSKXSili2
FSdnOIg1+x3EAmnJoHejU0ZAYx0mKzKTAJh159gNAx1/FDMvOY+CZnUwZRrEDnwmJGqLgYjFLk1A
OX5g3sF3/ZxkqBci8gfTiuZ6aYLBNi9sEhA+i4yWA4QoSXHkWBflccbttcbDr576T3rjLBFJALg1
cjpZcfdniCeEMMvtg83RByL0sJWaHty8P3uaK+COb2gj91rgs9otlRyeh422C5JT7Ctr+AT1oj3N
7NAyHG6O+11Xvf+hu5iYBpgc4IIGzi6058SVFAebUltataRkTMLs6qKpZaxfADI6LAliSM4Z7WRx
mVPCU88TnCy9OBTahRa6+AzFxd/XGnYtgSo+DNnGyAut2Bl22Uwk2tPjNCxLIsxLjcKMRcmu1GHi
K7ZwsxPk9tLIGensUV5/HpsMjKWkAgZ76UPjYjPpJuec+cCZ6DmvgiY+9mp+T1K7gO6RKrhf8pxi
DAwhyn75PcBpIoPykPl/GbTSQzW7D0j+VKEp1ibNMu3yjEaS3DMeaKuTVFFyuOloYm+FOvNx39LC
nSDox4/UZb5npdQDPJECuFUI05kak3hK8YmvGIS6gJQI1WWj9dt6aBeLZxt7Vl77GQsT4lqOnpgy
qOOn3olE4pKjeCNcJTRrPJOKb+VUFPob/VlHiYd2l9eFtR+clsNN+wStoOwxoSQ+AkdmFPvMBvI+
eTrXVCE/rdT3Ahai97ZpeAejq7uzbeDeQL6nRvtkquo76fp3KvTaiIMKDpscwU8xZ/YL1WvLQMcY
9Co1cFClk5uNIX8zdfr8lYpggGToA+ZyyooFR3OC8AGaZjLu+AbXIyWc+BT8V8Hkd5JWFUxu/A1x
8dTimg3ZGAtIx5wh+8Rk5VM2Kc9ijT5cj3/00BMuA1tBfBm/ygKsgwKeROZ4MKfaPEjHDHCxJvtm
nTns01QMwGtB+r31fXLBgE/MVLPrh265dprm73s75bQ50FzSQEaKEr22rkNf16El27/NUD82QDx4
PrA8cesPvH35oc3Wj4ZnC5+ZQ8ebY+3j7Wsze94ZScIlK580Ya5BxnGOVyHPQFsHttamB2zTnPfp
Xg/Nqogs1z6OY1PfBgV2eDPLg2gwLss68Ui/4D/0js6oLXsobGsgDUhm/SzRsb8K04D4PSDN8oAY
UE2cu2yFcTO09URNhYpyfXqOTc+/ptnyRqXDEkrt0dDSTzj3jy6dS4iQQIvjPpcgbPmMMqsygtWm
LByjycH08Hx19k9hiumx1ZxX7H2UVlFopAOyspM7rGwubHuwUlIqVuhaHHnMYdRfp7xigZ9h0qI1
inLQrR6JKJRjs7Bf7uZRq+5EraOILt15NHJ3j0knDX3bQiPL36VM7ZDJNz2UM6e2DltIJG0GQXtD
SsXLXTmnUzhUnH7dBPzhbINxbjNxMEy+yrFkDUrXuFbp/QOeOAxfFR1wwizOcarc0K96ijr7GYJu
8wzYBbsDdIFIWf1JCiF26Z8yq5YwOdI92cMxHofhRTfYSZGZgKm7ZNj70tesxYIh7MGK6i1JnOMZ
7WwrHFsr6kztsrTdDCzOeQK3uITd9L1iiQ3TqlroMawvfTcep3Fc703CA8IXzMK2fGL9s+vpo9wJ
SNCgDb2MS2p6zWRL06k2DyElzoCQ2iLQDQDThmttcy2uB7jDAar58zJU1qUcvvK2cK+G3Bl1LEnr
z6d+xjbo134XogXcrSlFHK1Izs5o4rSiw0t3WtD9cOxKZtrdlHcf7di/2bKMltLk7qjyMfJ6ee8m
IMW6eDnxTG0PfTZSMpQaR2if3yxykzMaMyjIBJulgjjdSFMLVzFmz6PrnLHZkgbwYT+v7iXrPkYi
T+fRVj+izP9CPuSO8UcODFDV4zIz91n/4tewz0oomKFf6n/LyXxC5q0DTnMzZyn3vh7yb0dVY1R1
ybA/lDZ60pp0czAQE5BJuu67CSVjtXN1FiMkkRxFqCmbLqAVARcN/WIBOXZuAWxVOg1CrZMNF7cD
HmbQbcjgJI5D7T/kG3Z4k60cV82RCTQlzGdKql0XX5Kg3dSwJ/eQCoDaJjOhbY8rBIbxaHnCAjCI
Fh4rpCYOoKx7dMj8snWbA2RM6iVzhJ6uHQ9SrRA0B/MPtroR/afTQ8P6yVSmHa3seXFhaLn0xmHv
+21t0C+dwLNko5NkA9UNjvlEve+txbK/69aKIsRhxf5JHeLdIl/y7s7q+WJHnCz7tOQ7EpmJSm1R
mmdN3/Pa3w1s1rBY5mkwaIx/1E/uO5eXp4q313C5HAeWuztpDCA0y4Dx2QtEXrZ7ROG2FjqdavUX
FPQrnQU2Jl7jNirxX5+WBa6H4t4ZOx9REwgSaly9wdD1RSDXsYmjHOJzrqgAxIXImVJJzrdpj/Dl
cuhIi65GDYojpLfhQFtWvxdZfRVueZvUS0tLaTBNIMlVzH5NVILu0Wb9cGSe3kSF4cOgWrXWuD+9
nLPeFLagSnlwYCAbpUZ1j/mmUs2MOH8D55h5J1NiSo6Ek4TF74695sYZMsZIzDXCZf2ZxvKYlNz5
FU7z5pSbiHtdp43nHGoXBcrshdCGvKG86sbyNeqtfh69+gsxRt+VlI4camORj2l9h6XuVfi6dWxk
/mlaFIEwXX3TakZHQoePV/bj21hrztXLDxa3YZ7HA6WPtGTO9Xrx+8HEd5K+ozTSTVrC7YkzG1cl
8vyBaMp/6dI9rKxhO2MuLrGOG2EsgJjRYXhx9U69a6U86i2VlJOm6tChc3MnKwuYuPmEz0rbayPo
YH2yj2ad2LuW9+uehgTFdk9H0IYz2JX6YyFUHPUFiB9/KT+zNLs34XeqhZOLgjOZxER9cpdrsauN
h3ysATh1NQ3tVn/ThvR+1JofulJwaHhMkR7sRx67v7CjJTw5XqELK6331B3ye/pRWMYkpjQPMTUv
CE0Q7Ao6lYNRqEj2oKOkUqfKwjuGU+W5dKslAu76TsYOODBqNa8dirY55XLQQSQZp3ep9R9aWRc7
a4WssyxIgMB0nxON21QZ8602zm2fgT0VQ2QrEy+fY/32lLns4WM+0rx5XCX9r7P010BZZkFlDAqd
8plOMVuQHpfVGMq6zs+jnr0rmhOXolRHYWYMfLkGxbvc1O5CZQ9eBtDQxZE0sB2/xFIAXqXnms9K
cZ6XBZpPl7Kql1u5ujHu1yb+SvNYwYbi/rVjja681XmamlyLKtutIjod7vrcWJ/MJnuQlR5wweeP
hTc908HBB7G8LWpsn1vHjZpl/CDJ0FzxlL45MhioOrrNdXyr5PycNHiLnC5+Zr3Bwc/8ymb090Iw
b6svAF3oU5RAXMc/ytA5zJtc42nGaWBI9LD3lhnYeF9cG0UVyKAoQ9BLmNwpp12e1/QSxQaQxdy6
jrizxSw/DX9BOwf8GVR0ICMKxb+1zHrqMvmkfMKHYSHZGmR6XV6NMi7+9xc+4t3AyidMlpiqxCr5
abx8m/nSX4tOjoOdAckdTT/SbM/dZQYzcg11F8c6xzlWmZOQx7Xt+eYLGpkszvxYAYlvfksL7x5F
IAIVc0cnwoNjQt2uG/MzH//OiAC7KdGNWz8uvEzdlGLSrvmmg/i/jG6ExFownda/VKVhDJgQPkvb
+ZP7HLgLo9tNFscHVVqfdWp5xxampNGxZqJTDFURHbZdmAKL/NDQ/3HwwF9zN1XihmUjzCY7PZqY
LezVzUNsrbCwV+dFKhMXtMdxPKFPZCOMUXOeR9YIDJceIHhhJaPUamyUo8rerRMSIjfpZPOew0+j
BVq/Mz3OxZiyvWOBXahdBzAR0vo7sG3wDet75mi5W/U+ZIAv70c0UtYVihl/TU6qpXnWxAzEkQs6
MkoVKj21I1JSnuLNAhN6/WZZyZsNxemad+8k+WhmNtW401X1GmsrL3zN4rQ3mvjtPYPDfTueXT3/
O6Rxea6a+ouT3Zu3utkJy6za4eV46n2vO0iE7Ew3KA6cPfRJG2FIfS22IjbBE12U8+u04FEy/6Zi
+OUzB62aI4fnWdJ9tniZzTmOOWz1MmhautbmXDyWdh1o6RplI2GqtT2wUiJf13tJyB/0U7gsLyzh
v/s8rmS2HbexaJnaf/mMB2dozyR3Rp4D20rB6eUJ9e3Doz6Cpyvn4rFbQjVz4ekcwnTUwFSMdgS9
bNwelaVbB0Vn3yy6oWBmOmWwIg5FnHE/42W4FA0QtzqZQ9yBSCCiRQOety5XYCRcjrkXsf/lTaOd
+35aqPDZ+m9Fw6sDDjo0R/ta5BMfbUdVY0Zdpu0hkqiFk5Wf2s+rr8qzR4HC6KVZmBTNGT2tDLoK
E0enUM9dJ+opZrpJllswZv1AYdYKDYOypK4/6PrU3paBICQe+TXFTe2WOMi6nqY9ZfCsoeH0NaNd
KfW6+IzZYufoJbu3ub43YkEgK06PMLc9ynodvpWR02oOSsdXHp6Bta73xDJOmuSqBwtkYRRAJPAt
ByGMRS7kiebOsJAKmInm/WCmN9hJWWipb9Py7c1BB9O+gOGYNIjwTrtwEjLSp84xD2x240h1JBcG
RsZMrwxO9f3Bbmg0L8yCzb94b9OJbDY+b8vC2Kwr48Teg9zEmo60DjxT4AXTyytPNcDKgUGR4N0+
T8TfEU+8P33EnC5IaVcno3KezbTxsWIYiKoMH31MKQ7Lgva744i/ZHRcyinsYGGxxeVCTHic6Irh
VHnYObRp2Rd86FVq8wLwOabHBv7+GFJhLNDnXY+5dGxQ1qfVKMnWNjDTcobPyrX57XgasEmDvMhe
bj9UGbLAkPIrgtPH+WM9oozgtHMSDs4jZU9O2EBTfQJzc5zEMIaajJl8Wu80IwBwkPcZ1bZKFuIz
h7H8bFeuyjw2PxJhVWd/0wY3GcWRC8mOqWswd1GsAU3lAkFKR9Brbj7OqB0WVGofgHVy2O0C12DN
zed+8mqNhvVW0Ya4VlfVw8djE74b5dTzZ684ElcobeiA6UzLAZBmXkgNv5Lr8hkQIBE878STNta/
vuQdS4Fj7SRYg3SEcpDYpyyngSAb5h/aReejX43t3m7Y5vf2O8YLPJvuWNwQb/K9tCBVzFXX7AcW
c9WATj4BZAx8Uf/k1op129NPaloOuY2ndaT9gxYstkY4BOobPvKgs5aO/7qgq0TXk4CDNJDASjyO
fvY+bf5km1iZqTWE4KgPdh79xI4fndJik12uN6fwrv2s7RtdNBdHaCyD6+6/0p/WveBHYnpYq0tF
G0+V1EjCvvaVEK04dMphBeWrI6lIpGeVrReRwKU1lx36ET/Q0mnM/xSPEQLi5SAMBog2plPBZ4jQ
3TN7zWaHc3y3+sV4mpYCZx0amkw8zMxrTaNn9T07gx/GcBk4COk9OdhsV8FcfS6JnFRY3Q8LM7Bg
Tl6MnGr0quAuU6Z3pe6C3QWdYLOQLxhwLoaTOMG6Tv4uV8o9NssKc9vwzgvlTpzqFoqim8e2S51A
qxm1k8H8pLsFPfTJGzUtYsQREU+5nVTO33G0dIpS2zXaLHDe4r3yPm5OxKR2kgY+1nS+vKw8EayB
IdhIxHzKMrDKy/KXo1y5W6EjOpxONA0ss18vF5psnLBTS2hLziBKgRuveAcPpKLOizLu/L7taP2r
X6zOuVmWt97JqXJJDlDDggZ5qnJYLZm2VHsGk4HTT3dOButpTDt4n60AXjxyghXuhfaMZYfDMKS9
zD6TXeRWoOMs9KYZhCZtYVS37DB4N3iYnHskR+ZNNIOgmo0gZJ+9XlcWbWtRWRFjMN6Jgfvcya3j
+lrW+udEIug53iIic/Gd+iXwaUfeyeKH9oAHpAp1bR0kJHAUhKRg35seog7mm3NDxB0qsGujmad/
crli3Kw/poY1KOndhT1Ki75hOv+xUBMIHum9LWYqQgcrCXxp0GHo34q8uhlW3OLg1LUAX/NjQvAn
yzN5sSu00lI33tSk771lwxUN6i91DiCkyknjJcEP1X+kIsaRYuGnVvKzLtj09DyjV4dLOCs5pFN7
9J5wLx27zdXorBaGBcTqsW9Cs1teeo++rHpgLilqzgEx9ZcpIQazErhxVI+USICLTurmWFnrS5yk
+nXx22ApWVnp65FKXQoRiOyACWKLblAVQI8xb6CM43NCgqD8a9fApXFyfWpNMwTxalCVpvkciJMX
krM4y8vS5o0ftJmuQlJeEpzFJBwRJdhTvZRFgwHd+iAyAgOxd2bxFpWbeX9h0TGk06NB0TSXh4Vx
JPHds9U8Ad/cucOBmpT8Ce/Fp18oELxrZ5Nd1INa4UzXLcoIqi6n9OFM1sOKrPm/skD/NcdnPZEs
hLmc5w6Wc6FbySOFkegP9yW1kwekOBj1GlKSr7VBhiE2qvqn1qsX1D+6FQ0KbokyxxGhiV08GvWx
MUREJsU52msSsqCxA6uCZDpaSyi2d7czAgP2dE77s6OFTU6Q3oWkgZ9wGmkQrbQqNDW3CNLZ3TUc
etmcYfFQ364wtoDs0IT+Qq6FgfNACm4CMW0Djc3K4cL1xtej1jJyz66m95dO6G8GMqOouSXYAkKx
Jzt2Jcn25jtMRjxCIt+HDCcN9Gapmsd5oM5EmtjZGR9aRCgswOmtiqGtJpzac7NFxpjvh5r2CW0L
kSDobxxVVzuCfP1U697InifEd+RIoiMYjrymMna94rDSM2WVs6buEjTH86y3T6BNDookKQ886V/m
ZngwjIHjqdUORKndD8bpDvfJtSvIbDhlQWmS0Xq3DmvrTi7qTmtHcU5sm2S2M9xasm+Rmz+Y2oMh
0vFS6OhsVu8dLWan3dpqkOQTTyfihr1RUBXEr+H5UWn0sKx1Op9MmSYPhHwFdcQNLj/fDfst2Jct
TE0prjisSaV4nrngrHld9jKlbrahX5ouPNnf14Xi3VWy+0TB86kcQZ7PnYurWRpCjMYBCHOv1bnO
0bMob6qFqw4cnnBZulg5K5b9iC4v/3yhRs2jy8g1+6AvFb6U1L+kOOn3CQ5xFvhIev/+M6bD4oIL
2Nv9y3dv2lWng5qhpfTYrD2Jumxr/prjV+xJKMR1e+oJTyEKQnvgU2Qyy3L6xYuc57OfvDTS2yYX
9T3X+Z4S24POnPvIe6t/xINtIrLRZYJETlna9kFYYkJyXbECYn1dmSCyrsDW7Izzrci8cMUgdZI4
Xl/7mpjd2tq7WWgOa3VilkkK3SDFyvuaTjnngVV/Uqp+8sekujc1+s6239QQFIRI2atr3ND1aRYF
sUyV1i/K/8LNzOA5N/QebtQB5uYsSHsyvin/i0H+h6mZ9UznW++yoWtoUSaR6xwe0b9vzMma+Qw7
40HM03L9Z0lNoQzSOWontwkLBLgdix5bba52izEgfOPzvXeNzr4nzi6DeEHp3xGOxulo4KdUZk73
eSd+inzIUtDhg/3iMDJvUi6TDtM8yWLCZYil4/5/Hm5EDWg50b+M77+/1CsiTzpYB2OUDyu7lOfZ
P/QzS+cpp+7D8aqTDi7oqWEJvAcpww5TIxbs1O7t3/8/QjNOfct9EzOZxQQfkqWVB5cZRyGxh35L
+shdNBVNzZwHrRcf/v20SqzxAYMmv405Ez5cVP5KmFOGZVpgMv1HF9IVQcwYJf2IrJswk5YiyJG/
jsxTf+uGGaKO8a7hyVkOiQaBJqHU8kqD6cvUtxMhVr8nYUcQp3AJ+XHzWLzAekJzsnvhGflh97p+
ErR67bCB+C99fZJbzG7M2dFt6YUKCFNYjEnMgJQAdNimt7aio6RZipuh93NgE3642I077qtlpnxn
4Pk44YfTVCN+59Ii6Ya+Ozrpy1LxVioJCgeGUf9d6zW5tFuukQAO3Ih1oZajTufbXAKH6tvsDpci
7tN0Ko7OWhZPk+1FC4D+S7m6z8a/EGVfdfc1/9RLXLlNDOQeH9be1YX8HmM0YtwK6WNtzNbWIyb3
ucO6Zc6G9c+cM/FV00OdqvZ1qflkW1pabkX9B1l4uk0bXKU06xgb7PgwT+6HbtmcYMa5rfY0OG8M
kd6orm28LA95x5gt14TQTbVciLv3j9JmWFw2uzXAOWoY4wZnbVklkU3HacSjx7lU66/Gvw8X0pIE
dLm6sHA8wyzvgzT1mzezaYI4Vs2DadJvnujgaXlHuBd6freIOzlVPHasse3WO2pagmV223SbWzJG
TdPy0NZwgmJy9aAGLA6/2KmcNL8Z1CHRcAF/fAl4+2YX7GryarJZoPe70qj50b9Qm6ozxPMZTFL7
Whtyu3oz+8SqxL6Tcbfy7nIfNAG9HTxMSZUHdTw14s2ypNgf+9wmGDYZSKZKRw3/kOPM+TEfP8oN
wTDhTNxlFM9FZdlfW3Jw58KNrbvG98vINjwCuHYq93bi52dRMxIPPIAfLPbFWwb634eKNSFs25yS
t9jF8kmu4V8sUdKMia0KR0/DDXj0lkkdceJSNUVO7GDb1XLt0arSLV+RxJcNWnY/bfk8IMBpFFuk
nSc6Z0OqPDhob19JnPYE1gtUef47siEsbu80DTp8bY78XR4Ys9PeapLi0ShjNsnLdG5sYey8qQbI
oti91tNUg1+UblT3+PL+//9OdP0b3IF7L0fWHhyey2NppV9YzU8FsfdsbuTBRoUMZ2rbQ46fzR3/
gnrR7sIxtX/6P+bOZLl1LMuyv1JW40Qa+mYKkGAvUhQlUZrAnvQk9H2Pr68FyCsy3KMivWpW5hE0
6VEkQTQX956z99rl7NLIQgo2aQaXXnvJg8aF01S8VYQn28lyx0xTlBHNNI8bwdOQyZVtQcFZBkQM
laAvssTV6wTpQMHyZ+g6Fsm5Sc0Kg2cPBTHOPQ0X17pMO/G43GzzUP3U2qCD5BH1x2Z+aEU8UL2i
SduoPtMaOXKTnsf3//2Qmm+GnIvnAqxvTy2B+RJPqbr3WfRqsl9+m5QoY/JOxES7ZUUw3hXPrHBb
N8gRSAuyIccqVyGr12VTde9ZwxwXMaFy8nPSKtAw8ERHQUNDtMa856WBgt+Yw3jX5IPeBdYuM1rP
mfw0uietQauWKB4iBHSJosQMU0q6z84zlbfQKI+deB9KL/yCaIOOQ6JE/UMNqnMt3wXely8GmC10
HABwqF4E0p9NpChv1Hg7o8RVUxL3JMWoAFSkhgtDpkEgYEtU1hW9bMmiE+VnbZRe4jRVTlX4sgy0
nmclB0S/d6OKiCAuDes8FB4bkfmXCBb9VQZj0ZMo1CkBN/2+zE6Iyh6lphBWqkLq2STVKgnV3nuP
BWSPAdLbZok/EQitiW+d31+G2eQWRWOxGwUjeM5G6zqamfUwllL43IYSVTYj0g7Lk8rsh9O4ozdD
yVR9YuBuNCE6mKjNT/kQF9TecPVPdV9thE4c14Unoag1+m7fJNWw6aM+fqwLBuNapaI7cqfbRaN2
HWqmCnbUQwDw/RmvQj5brWVIYigRAKw/hxVWeUFCbzDbd6ZMPPzc8Euzs1C206zC6CeQb3sYFKIc
8bf/HBz8UjmLYo41OW4WQV4Gru0cMU3WPkcUHVG5DcJhCHCsoP2tj746VccwPi3jieBnw1aIDBXH
iiXuBGYhdsqFstWNKSaL0pp21ClYOLS0GI24DD/AGTwajFjHEtMgWLnK3IliXJLDZUBHwXa+9vNq
OJXJ9zLDSbmvsXyF+yT3jeHGiRQffu7vpHiPl9wsXjpVs6jfMhoFKsZABB/lWomka1GEJPARnUB6
F5USvSgcS1RHpqW+TLGm3elWRbemUTy8DKNB7XH0dpyUldNaXuKEGExWNI/3Ioqqc0NC73rZInpJ
5uPPJiAqFND7dMVWMfzidUQcOIvtwLrURbEXoh7BICrXvR6oL55A4oIU0ndEG+BvLbhCBUr7rTUH
LXKLpfAEzIh9Ob/ILCWylJlaNFn+qAsY0YgwQ1jC8I+PGC1VlX6q0Aiaus1vfiWekADq1IB0fmMC
70CZL25Zz9pKiFRsbkV9jPSsPON6Y83A5cBYMt7xeOc/twUDV1XbkfgmY3d3qRZIx4JE+l4Wq+PC
jWm14g+kT7bcABU5Em2191Mn6VEx0+GnfaOVVPaKM8Ir9bOmJcBlRW4KJsKYjpDSKCpBcgXYglTb
IfN5iJJgjrgDIyN1kXrxO6JWPJR+aN2/AYpwdfBDrwXkHntgKirtvGyKRJG92HT41hhWPWEdtBhz
KSehPqvF8a0N6N2mdX3GhaM9Wf0zpIPNlETBLz/JOydWJeqToW65sUg/BX7NZoEXtl1ICnKsXBY8
pkFoFORH6VhiwLYnTHso4f5YsmCf6TCA5vTNjcHYRbmF7H8e9bWAuXLpGzsJJRJeyhAUz7zIqlEI
rrWa6eSybis6WXYQSyAcn1dqiKn8dZ2E+abXrS3mh/Bb9Cmlof93h5QpLRo/ZYsLGWX7bD7rvF7d
RX2HH8rQkR+WzbDudJrR3cIdkKJk18eMFGjOwnWtWhHrEqbI+uw1hjRAQ6McPmoRUUsWy07WNjrK
AQ/Kyc+PAs4Q6i/Qg/NSe1FMsyezJNS2KBy0l84kbXWUs/esNuIjwV+cqnFLGH2mKysJ2ddVw7B0
8MLyc1DxPpnz9H2s0LGIY0MMSm4aT2PdWKuq+oagiiVVTngoZNqEgcqIJ7c9TZwOLS1GP9dM1Wgn
eN5Ngzh0rhh7ypmBhRyVP+2ou+S9aNnVwsS0CqboiEHmKVtkaKo7MkNErsVMp/dQEi1LgoIkoZ0U
PghTg8S0H6Rr5qlUUuPyoyhHgTY8XA5NhHdWcctZxspl1GT0LLJWpiV8AKMGOV7S4DT2TASJklDo
+rJViRQcEPX6q6bQ2q1mwErqBcWCdSVvRcn/7igbu8lIWNqymB/7I0IUYiKQ82xGSz+GRHLf0ubI
jL64N6Rr21mlhzeAIISrzvNhAoOXVzaz1SOc/No1c0t1uGwNtzLrbF8IGZeTrjyp4FDKRrZrI6g+
cWUeJZFeOUFC6bn3zG9MZzKFOP07I1D7Uuvd6xSqrSsNAaUBT/VuOUDeLtA3hL2j6A+L9pw3JECD
0dtOA51Qekc4PZNQJX+eBVkaeEi1W1By8wReaGoUSPMG+6LJ3UIjHrDSpgdfnmgkMpL1Bmd3F4yb
rGRSNeqYnrWAim+W6bsOgcyRpPZ3HzTlwdAm88AYGUOAoeeVMMY+FYxnXjr1hIOwSDUT9YVhK/od
Ju2jmqYm2hDil2tkBgVV/e1YSNWDyWlrxxWtsyFvjdVyt5+b3JTZxuOyzWPzlJlDcZGqktq0xLyg
iIL6qAhDtJsacbfczLTZPl2pIpfxuovlFGERt7jlX8fSfxNgFp2C0OrZIYa5Dv3qmku9zFE2rb2W
9I9qIm/L2WpeFvJjTTSwOundPpTxgpvTEWRJu0Z9mt5Gb5wARTCDSlj+aTNcBMKRQmexAwACcfEq
tUW054JBFzW1zNGVMHI1sase/+uJOPG0LcRYypJlcPHmksKYeN/IxTQXw/Un5VWFML9cSx4aKZwz
hWnNGKlp7llS/uqQ29AaZ+win9NYh4WH2m+eVQSZudfJ6/V6yXhUsugJP1wDb8Y3Z7MYw0mtBysI
0rTBMLZSQCY0NhOTXTDU+REDtHdqLeRFpRkXl8anJStz0yAxtSCQC/fnHW2l8hpj2XY0pfwmDCra
JWgDuW/5Jis5IB6Rmb+mlkD31/OF3RRhjeT+6G80tVJPRdYxzaGbgSVBOqmFFyCXG1wxHwiPKoma
n1lt56BKz4U3+SfQJJbbBvEh1SeiJ1lAxxWlQTg/KJlmKDK0nWB2K7CwBnVFVyXKt2JZPuvxGFGE
w9UuSNGeHQONosXLuvzT6LXPGnQaR0ul0mV1769qK3wvu2yTpMlrS4vzQai191inLlhEjPuZ9IQ2
sH/WOgBxeStD6VsGkplsnzZUhcVc029xJJ7CQMJzmWkRsNo+3f0HU9g50xQJpi49md41GOg5Peja
x2QC9nFiJHclLrKNXBLgK11i78EynyXh2ZBfKuWlVm8oVOxK1m0D572qIKpmziOTGc94mxRXZ59J
W3DeCoiVZtNkW7NZtXWJZ/19JI+8fZwLvf8hykFmUGrSmFmoZwJhH0Mh2UsirpBC9V8GX6PuMa1K
ZlwDPsYQDjbi7fIbylA4EZCIOYFi97tozYLZSt2W9QhsszTtQKHM0Yc93YP6BSosfdAA8yDi9Evd
qE/oNte4s7jzRPJTP1gfhayvsxyu0JQXhKj52qUumqMMSIQaPluhRtsEr6ifd6DxDC216Vx+olB6
rke+pNWAsTMzbacY0QzaIX2zjPtr0Da2JXLLj7zqiUUl7CO6xrijGyu/kQdXgiOL8Y80FF3GtYBV
G7lz78W42gMFmVZ1lAgd80uFDtZE8LuaSmtfQtSOclNQRJG2NYcP3u82q/6GeqzMzP9/hrcCyDIs
VZIszTQkUTb+klyB/kTtmiivkNDQ2OpiAvsiZsJD3h0UQ+8OyJ+u6FAVGqp+9zxAfEomMDNtHEbH
OMOVYVCXsUtDAVrG4gk9E719rtFhZzWqtTEFDYchogWyJLvfPY2fJyZe+k7ovNANalF7qwzwOmYl
2AATcDsFBDv9z/9C4/+fiO7/+hXhnxImKKqWJsuS+RfkfM8QPaSxyQGd1+/ToIqDMwoQqjEbozLI
MzKN5yKmYNQl0ku0xproRX8TbyLNwOY/72hLxfSkmxofYyDi/TNbOaCNzfhDMzeoQAa0jHv0C4kO
XNCjP+SmZS6E+YqcOhD5K0/Bn63RlwxMvfw94b0CJBhmfwPw/RfutWRZQNiZCaqKBfd6ef6fInUm
a5QJstdpl4DcPjapdMzn+gvu2HKmpD7lUvLZSvQEhCzEBltF1KpQzc/KA9S1BubQ//546eqfwzUM
WRZlVefqMvHhcNSUv56TQZ7ptccwhg7TJIp3s4BsYyBZY1Os6Af1MKfaeuNTX31rzOJTtIzuqcaG
vUMalrk0tNPcp0InchNs5CTZC0GNfdBi1jUNaEs1MBvUVqSTVXZOkmhthUAbLdwkWi9BlkAHpnvk
C/V0Aab6FdZ6vC8H82mZqjfEAp4Xlr7+vqxcltn9T31cExiaKDZhoZF0EmLjaLtcGUuhB45iTZAj
l8fkBx8/lOofgmpIiWUThkL1aDTWG/v2mjTw3XPJ68+WcDCzhq8ShuoNp/F54YfQp00eZfMurn9m
rcBjGugJhXTze+oFSUMmsOjB+x8k7YPyLT2YuXYZZjGpk1O98zJQKJ5JfmlYuuI8V5Pnh1wea0dc
6P5qFyg7tJiabdQRhsWhgYRfDdRmqxrPURvi20RpOHyq2XetGM1XD2XBBmtJ891KwwMev+bcYaWz
dRb9YBbz3Rhp6Ss7XcWpF8Zic12+ChxQmhqevNdlxgtJI+U2DPC1hIpWHMzGop/Wed+JVzcubeJ8
lwncGyC5lFfSXMkL6DQdWq4BDEuV6GIO0Vs5CcVXo0ikvRs0B0eMdQRH5uvB7NMTufRXPZlTr0mV
hKHXWq/eQDPdr9Lh1iO8oeqYNY8jRrvBU7YKOQBrxa/Guz8ywNMuiV1xQubFEj97HPFzMVwr47tk
ZlTgtd++MpXbIBa1p5rrW6YI7ApjS9NhnpS0BhKy3OiPymg1J7U2D0oCE9Twr20qDBejSchGI139
h6ZLZrG64pKDHyURJDzXPBd6JPTRn9OGZqgrzbyVGah/LHX0JqI+oIkOrPc4D/e1Jn1ahVRwuc6c
t5w4uQnOwR4vEbddDt5OpXSTzdMcUR/7nVpFD5lWV48hrcDKQnyljJq6Qi/OqRIoriU3zHByk3hm
taw+Sww7zx19hod//EZ0K/18CmpQPS3rgu5AIdx0MF7MuuXCkE1K0wQmLh8izsLSqM8bTtTxMa5F
ctaT/EtHMwK3KPSpYyrXZd3dl364Z+1XHQmtREVMQp1biYmKIJ8alDxlq5Cm4sZTOkQXgdjvgnIC
GttqEwtClJE/g+tE3WltiMwdFSxGoxkg7BH8I/Jo5rFBn3AB0onm+kStp00a80CPOPUC3EesVhcv
onfYR/LvVBbNpwDv4LZoVNbsvrVZisFp53H3sqTfZHPevBl240c8iHn4ChUQNA0WhVEaxasndECs
pBY8iVT5iEeK8DjFyYn+wHCpCAd3EbHAb5fo6ZhKUx+MrBlBWBhyfQi9uc8YT/sF2jepxh8IZqM0
2gd0PpaTB6XJN2lsbN/mYZnCeoAklEI75lbf7kRBPDWRmV4AXqeECWAZk4BBudQyfVh9U+20YtJc
A7/uHEFH0jSp/ePQ+vlpeahn8q7fcAGTUC3vRD0Nn/TMSVO9exrGyHAxH5N6ZcCaF1L0bwq11Q0N
oO+0NTA6MxXdSaarSRFJ14WgPpkTdKvltozcSNz1g7nRO1p5IpFK7rL16STic8jT7fJbZj7EHhmm
bD3TjV2EcGED0Hl4MWVvDw6CyPG5pj71HpDGCm7V5HnKvjP6BJBrUtum/pAoA/U9QZTcSoPosEzi
UwARTWsym5vnMRiTUQBAELoERInaeLQ3P2sB0xQ2FkebVj7iMEVMyY2NDuGCPw3MR1GL1L2u4mKr
rCbaFiM6UYEkE+gxE8MWtIhMqU7IfitMkDj8B1I6VtaojxvmEeAk1fhBxbroKL72C5Kq/ExUa/ow
TsavCUfKoRIxKIxyZJxkrpGTIsEnkUUYGuMI3SGhjXnQKiiI0UBNOPEKyulqlW0bLa7RO+DZl2u/
OAaxVgMmbsdtkgwgrDH8I3mgTMF5HV2z3ABtYyasIpf1eRr0L2GiCJeoUSacY8yfCoMxbapaHIDD
kFFU9zexNnAllA3GQcyma+hSypMoKXsQuOWmNLQM66FyGNt8fM9UEULA0FLEHMQ1XnhQ0138i3qK
SYpuJmySIn7Rek9emzEByBmy5U3po5fNJkE+sEYFUUTBiO66tA3lUt7W2H1VDLlHmDnxBsxq7fpF
YT4qLIBJsu0/Faoq4JOkZg1bDnl1grbMA67wKEv95HZJWh4tSCQ/3Ws0LfHKoscF6Tn5FMYKP3M+
UIqdP7SGb7HCbSUeraK9y3oP0kID8dJECqG/4h2H0sNPCR5zpclZ9JUMt7HrbihXm19CND0gWcyK
SXTEMqvWCxGLIgZJOmqY1W/NODIZmWUblVFvtIyahlaIJGpMg+4oqF3veqtcx21UDt5VLtLCKXxA
j9uxJLF93qqW700VP7Zp+cdu5QvVkcltfkDewlfuxU9DTcx9rfTWgXrjKse775pt1x66EDyl0dHR
9VrEIXo1W8404ritbgKB6t/Qf+MgTR9V4oo3OdU0x7S8WZQa4Lvrtq0Whh/p2GPnr+XHcVkII7pG
4zS3JOWkazZp2bfoYd68WAtfRaXejWht11kvSQdBpZbZE4iB94PmZRqp3V7KAS6JZf9rYiiERYBn
UMaOlDgT+Lh6RJdWSggp5ja1mgW7xARfRQNwKy7gQ4W8KKepwGpJVrlK4179Trr41MgT93lyS2Y1
JN4Z/EAOLEPkN3NptgZmsgtlkSUol0P6AxPHsWix2OerUFhBVOoj9EBmSodTpCwetNmzwGQVvtMQ
nMfEJM69UWkizz36CXMwrctjz4U5W11xuepjjG3XeiVUuXujzBdQ3zGCmzzz0ZR8eNbEHlfKTLDM
cQo+lvpGEL59SUR0njEhJXXFoNeotPtJzPut1ITFT/85Sl7gOKKHmFmGACWB4GZStm8WYnqa5qtS
G4MLUgaUdNWsz2e823UzjTaTDj0oCWea92SaD3g72gTY2zyYtPOmtVaz0aXkVcCtt281ECQBpaDK
EPKbrNX7JRkiBee3lB8lhdqmPukA2ghOQCXZ9cB552Z4bPjKJgYl4api/DaLE1xmaTTAKlBdC7y8
aDmzxLb8m0BGJMV/XXcpkqjphqxqKqtASZ0Dyf5peRP2cjjEtNrtpIqtnSAbm75RqgvAQiCmoQcn
YDRuXipnT7WQ+0eEkXgpsuILiZL8OD830CN6wpIjQALNg5Wv4AVniEOuXjXlhcnL6md5kqNPZXg+
Gt1krALJm9wUQRjxg+Zjq1Xm2hLyu2fl2VbQo3fwOvWtM43NFA8HLxGHZ0tEeBgdq8FEg2qM1lZt
uYHqMtYkzxK1fWkY2VNKK98bE2NbezLZDjKjZqfF8TYQy7flEMS6P3DGn4TUo5rm+3w9NZZ2XZtB
dNJOyxWToLPuRCU4AeQWf2rj1ZwqkU2gcWoJRUhR02rEeMjFVuSovmRU1UvhmyrIzRQy5GUi+mRr
rhmKYkmtE2PPMpunnjidI6+gjKPLOGAiC8tOCSFwZsIb8nhUY27DtMJFdxprY+1HQ7WNtIFKdB/4
J58OAz0quuUiH76TVdg7wOBbWaZk0Jv+qZCvltQop1YkXArLbOEyHFF6VzwVjAblu1ZXo4euCyEV
hIRwdLPWZJgftImz34zrWyMbnT15OiLQBTotqUKxbypB3qoCyKsJsMKhGOW7APjnIKeBcMBQJLol
EGMUIJV1Xh7KaWBF7AGXWMjBkTWsBlQhX7kGmY91QOy/53IDE9MSTYqHXmWjIuuB3cHh60oze5Gr
ljaYL+5MmTQlWZOVU+B5xAQUDUkE6lfeKZhpTWRB2dT4xxxtdCTmwsEvEiSr8085i7U4a/PHJnqr
eyu91fLcGOzmVA1UlYFjhUb1mI1GCTWxpuKkweqgbXj3TRqmelZNjw2CLg55iSupyOR9E1oKYEK5
d40GW6yAQnbpFJu0RYkzQZNGoEySqynL0mrL1GonT2X3pqokwCkW6AhfrMtD1HbFsQzHj4Wammbl
OomF03IhmJrpX2t/G+R5DO44mTYDpzB6AnP1x7LTgFgl+AakHaHXaAJIz9gtyCnAFIfwxASDFcHz
8b3LxCGE6R+H/X6Z88U9CW0EsXJdgoBaFIN6ZlJcF9HYQvmNd3JlVlsAP5ND8B8JUfP6eHnpMusT
TJZ7QFX1XRkZ+kHQi5fQ6iLuqpru5qUHU0ec7n5QTfsKDN8GIRVlbzH091OptWvF8omWKI23Agvs
QcdUMusxYYzFwNSV2B2qSD/C64LbompPy2eLja4fifqmAlwBTxOSuifsA44IotrJ9eLha5kZx6av
O6ghGqc2s+oZXU3jiFqNh2N+1SIgipRc3/dW80XLsF9R9c7xkyEyy3NBRKraeNtlIQUCCiXaZKhP
HTP4lPnPRtX0GGUBAq9KBpCgInp2pDRkRJFqmKNVsG/m7muML+RpCM8+wiFbiTvtsHwDv23JSmrd
JXcmFaiqh7poXObiILYDfF0ZKyHiEqRhrcjtZ8TdDtFsVW+WKJ6inA5tplXHScYF1KoUeHw/MXee
OiLJkSA7CMGjYpCYgRz9w8819dUqxjdWgzu1rsZLS2HiyFq/W3XcgRATBesyn/q9GUwPlicmD1Oe
UTv1IPaEoRhd/WZw49bKt7XQT1slHbyD1bCQ8z59Oki7IiyM86Sne68ArgfK5B3DAuRECe9W10fD
mTYbzlEIO94wmK7h98GRTjsr3EGjkuBL/dvyUz1PmrWxu0vhLhGN6bTIp1RkUH+s21Fw6lvCa6R1
YCA4hgfX3QzfApqlxM+FGHZXrr43QxtHt5SbGSsn+W5kQN9UNZPughboSNo771DND4aUj9SWmVZ7
mo6/g7xRG2bRRVSGD1oMM0KBhVYweGu1U60dl42GFkTSDkoB7LlZwtJif8+aTtgbmpxtRjClayFp
Y6eIBuukhCgWaviSG9QwYDELKkth/A1dsNj7Eb4wGAoh61xA3bHfXGOhexFFgxJ61Mt7P8aUCK7c
v1IJ8YFHKNULvJwPr2YobyqAAhqBIZ2ChDeA5Ix0vwqeJMFYi8OwR5TV3fSh1l1tX02adgATKbHC
pNwSCueh7R+8vL1U6LWPLI6DjUFhF4vyNBxyGqY/vbCAnttxWeNZut/aoc8sMzT6S52QCh1J9YMs
0jzwO/R1XWNCQGrjtzgVHuZGuxop2Vkkf3FTCMrD0j0LuKOujNFAZpiM1lGldS2CbCmIVVpZXofs
dV4oeP1A609ShpWVWqOLV5g60yWkmnaZdKZ4MFq2xAZZzKwQ5JXo2PdFSEu0Mb29b+AfKaxcIMUb
Zs0Y5f2mNQmsaYptYIAliBGdLw9owmY7BR2JHKv4BmL9sFWsIjhKShE7RpQfJnOITgn2XFitobVG
H9Gf9jjZEAbOD5pooK4yhsFdJG+UMjDzNVs6halQBauaev5zGqGATBXvHC0CYAstRKxixGNR5T/D
d5+sHpVGNtqchta5j+ruzAYSwtIU0xMMgHMldNtulkrksvXRM3lylgUcOeV0PubuaDBzpytWZr4S
TIeSoJarhic4BArypPVgqya6KTsUK0hge0xphZmeeo0ogZg7+g3LIbqLKsFKP/dkwzmrQQz0aBeL
8m5RX4qlWR0rX/sMsiqlkynYk9KqT3WfI0ud1RKT4D+XmVE7hZWiCGqMfh2nUrxN9Ww2ZLWk143A
f7FfApqPtcaOlDg/yPPb6rgXnAiSyKYfasyZGq8oUo+4nQGTQc0o6wysqQ5LS5IL2tXBD169ULyh
7UnPlVdIuHjrebSJ/Mc0VDgPECeYcS+t6a0N9LUfJ9F4an10lkvnsEvw4ss+HibAPf2lr/kIZjET
QSIUKtuhnF5SSd5EIamb2C+76TfEL5Ywxp65DRNeH/tVmhVowuavrmT+dVnnIxXjNmB6TH9K/QGq
Qnb2pg76exeuA7QpUIyt+iIrZz9PKGjKQL/1mvudNqaI05oQOyt+q2AcjmCCepfkUM8mvKK5TrUn
cP0BSYzU6W5G5W/TYBUgVxZy8i5vog1GJZU8T7TmJdlyJHkFm0X2j/K+hukQPg9De1cG67qoPhct
UB2wem1scw4wqcTAP6CjoVkgYj3VVE/etT6H679vSsj/0kTSKQSKqmEppqHpuvSXkENLJwtWkTDm
S2G4FydT3qTt0FxJzAxWiTC8K/VQUlYy92UZILQx6/gnw22JvvATY90AF6MfWn0sOzwIZWVfQkfd
yYj8omT6m+DYOanzT90m3VDJsDUkXZEZtf+aDSxDakqAzEANGZLxx6MhTyForNSoT3noPaiYCB9i
k3JNro7D5W/21l+zVGVRY9klYblUJV2S/hpbm1VlYTVDVOKVyVc9K8+HcX6IzUtcIyIs1bHAEseD
IRU86MYfvy7/5jes1kQLc30FXeuEJ2Sv+CXodCFLaMQoIkBDTVMefx4KNHN5j5hy+Qp/ZHv/0Tb8
S4j4X379t4Hhf8oY/78IHj+Fn5gB8+/mr8njf3qjf/tX/z/mk7OSlgyLTuq/Dym/tdnH/9jVya/s
d/2nrPJ/vPYnsFzT/lORdR1oosgElDhrMo77rzmwnGck4m/5IFknY5QAu38Elsv6f8qmrJA4ivl7
ziTlqTnumsDy+SlF1Qk/1w1eztL//ymwXDPnjOV/upYUrndNUrj4NQSiIiHof64g1MwkMrIT1dVB
WgF/tN3b3bVPq/P7e21fQxuI4GrclOvfEFNWvts7j8ZKuiB1cgGBOogm+Qt0aLa45pbwgp+Oco7+
vs02ih3bg6utviFpO6PzQgNkfdM397u2wnCwCXbCFnz8ylghC1gBKnBfoNHa0a1YkcHn+Kvf+Odt
fJor3YHgu/XW3UpakVzC2/ruy720b9OKRbL9kfLpmABtf/X48miw/e65tc01tAP7MXKeng8tb/Me
2y/fw3r/YMv2y8PDaN8NW3RYA6x4p8klNdw5nQk/57u8N6uBj5JsUGBOuz61fDJRhK5hW9vE4d1e
NPuRG7R9sFZ3IJ92tFnV9vvjnR/j1eF+svgyvM2JGpxzO5+/JPvzja21B3tz3e12pf1h7rW7ctcf
p88ImNA9PUg733Eiu7Ije7S34EPt++m2ezfsx6fV4/20Gm3nwX5K7fsLQdRsaeDc75a9Oods5J0d
tDofQGvxlNuw4e/ny+7dss8cPlJX+O/9wwXNMv/tKd5ifuIPqUGss6NvX6hT2x+8h+ycQrvkC7t3
wRbsm+pMNi+/f5Tsk9J2fftq2bzr4Kb2+eN0d8/nw/lWsm9Te3t2d7d3Dsl7bp/Olk0vYJdvzjWv
HPlc0FqcGJOAB31+RAhi3aSdcMCl+cj2foob/b26a9s6cUSmpPZ4ZjbY2AN+tgsTIPUNa2G3bQ4e
bwpEYE3H07Hc3Obr796nHfJL53A/oB+2A+fm21/Xyb59iGt4LjYqcmy3bnnQbuuHtWm/Ugp3RIft
WudMQmxBXzO7cEhdqWntwgoYVl6zBQ/063fr0C13Ew5/uKre1J34G91mwdlOixvMWmP7m9oVf7Oi
WyGIPEcc2HnfWPZt89mtkdzazbpwp025ivnj2Fl/MU9coVrl00vn8pk7UOJt9mDNkbpgjbIfLojs
7czZP7zeSmcHKsEpHnpX3VXbcBNv9J15sdbU6Na5g7zjqK/EN52/d3OHTKM1jnq3szt7ftfwRPlm
bTnW+jb/w22zS510k59Iwd0F/P1X7iClX90Qp9jXiNOXk2KT7tCGrKkDO/JZePFc+RKe9Dc89iDz
6+cbNbBdbd90Z+fbtm6zbHJ2hW3aDqxhu2GscFLnem3sL7xYvN8X3JEVfzrZHCDDPt1D+7o7bzqb
gYML/QXmgrN6/7id5wtjsH173kS2dZoP4+qrXr129k51+EgOc8QuDp3PkM0t7dN8yp3OnJBcVBvB
eT2G9vu8S6A/rq+684ld2v7cXNjft2vtZCuQFXy98+HEaX29wqm3Twxugj3/pK6uWOjtt2bdOZcv
TBvzh1+/+OXC9rCXzNXnJ2l664vPX1/hq9mXzH5FAbVuDobjcTSI+uBFl3nv/3z1wb529uYXnTKH
uGfn+Pp5nc+XbHnllZdA4nr1nWfJqewLcTVc9yb/PVA/s4+oK21tvYkdBKubt8QenF8Q9XblqnNY
QW5DuPofabceMvhhnEE4yx12w/keMXixTwb7zP/61brizSr7AXCBbTmED0Z2d8DH8yqv2Z8f+NYZ
ydkHXNP3M3vPtzunX+n2BeDcadom53ALspRRYb6aGRFqhtr5xOPAEoJoCxzq1PE2DFE134bTN7G/
jM2rysfBQnakvbGu1pn9rGx4gv+/VvYmdG4XnT+ABWC/PrCLTc4jQCX2m7D6/j6OruK8vb76vCPf
aN6F8zHg5HAkp10hf3RSt7BzV7TDFaQQx1jtoeM7b+vjF6MTzEbbfvo+/Ha4yj37Fbms/SHxz6+T
c0SsYLPm5C6RM3A3zhP4bvuzX5GFw45XnM+34+aLr3ZZz1u6xu7nvDiHJ8d2evvhdWP/8p3t5fV1
H9jDWrV/8fb2G3wlvuDkKOtgvQ1589/1+vehclfvh9+Yd7gz/ia82A3s7wPrGf4Btg9DD3einFsT
bCVHsYP/xdyZNDeOJF/+q4zNHW3Yl8NcsBLcN0mkLjStBEhi3/Hp54fsGrMqdXWntc3l3+rKVEok
AUR4eLh7+HsvlAM1eIbbylPnlxUuMdBcNjvn+/nxBDK0mx1y+7x+GuzP9UdtN27jvs2/vxeTV6av
G0/y+dnZh9muc19Ev3TAcLuF5wrh9KgxI/UZ4VHOh51og+MORFumdzfynvKnNEg9CXD1q+Ihs4m1
m/YTICE3ZXZSLqQ5vHnECHlY+lM9tjbCVttZ2uv1Yu4t7S/Pmzkv69p5Y0dUfj3TofOV+VyZX12M
2vl+c1rvk2iWO5hBDujTmuS/dO56BiG4U81MJuqpWai25Ew3+byDxokRKt1vaoQuqQgL4xtPYdiL
1Xfq7L4Xz7vFauGfXl9387ntObtZ7nxu7vbqk7Hf0expn07PyEPY37L9PZ8/POCARCiQn+kefFVP
wrH8EF+hMpAhAP2iANcW9m2XzltWcr4pF/Q6rLIN+cqb4FQrbYYoGjyuFHGDwvIHjHYJsH0znjnB
+JZXt9f+q9vcz8NpgFHV1l7VU7+CTe5qI1L6+dxwO58Nk4QYF3HTbJhd2MTu5Pt2/kor1FcflKs+
MGcNrdk87Tq3n3RW75f6awImOx89KDZ5BCq6PJRzdfTJ8t4IwrCfT2Y2dwkM1ncmL/doEbefZs9p
0PDjmZs6L529+G7sFf34AaKm9vxlufRG+6O1l/OdE+y9+WEZ2YuZe3Y8L2CFLJ3tfD1zF9w37vlz
l2CwA/YvzqwQIyOmYtpyd1p3hZe7r61r4IcZ+ikYpHHVzjxWzXRvC2Zr9vmn6PqPhOV/0Ri9pcev
rv7P/1ZE6UeS+itSNQyJkJizDkNSf3Q6XszHI2q0K/GjuIKP+b6XriDO1g8d+OKLkROacMTvW/54
bLwHewkRkZu6ylJ+1Woo6G2IXHbjwgwzBKsGqMdjtubJ804u4I5j8y8BBwes6AJTr/GG52njJhlf
SbOS1b5oP6FOd5s5RVEvm+cf/Qb1TVt45vvZxc+92u781sHXgzt5ShCgWBj0tSM4wf4ssw+J3t1r
w3iWHze9P+0a8R6sSTybYoLGe5+CmsnF1rayaPbgVk/yfAjaZerDeeWkYe8y+kHnoebgW4QS4nfv
vqIpv3gtWSarq3069uwGELURarMZ4EbZy75im4hsNW3xm6/Nu795DdGdxJsfj1MIRVMQTolgbvPq
+4uVv1qtNuFmldn+9MeK3RZP4wHbtRc++ydTnsxFBwErd7N537zqvJUQhjiRCLOyA9verPzC5ndX
2w8hQWTD5tXHd/9EtzGvex+8zetmczwd2Y/9Y7DhOlzU3/MHG2MY7t/f2cYy22Vfqlbh5nWcHV+P
Pq5cWFScys2Gve5ZS8SpsEnHZDSm9ASZIe+Vzi0HqlkvCS6+asOIxtzEkDuKTs5mFrKB8fX1st1w
yT0XCVcr8oWQWDb0j6H9YXvEH0t74y95ev/k+pswnDajPX97IaE8gc/0QmLMX4HKhs5ru14+n1an
E+ZPaCKvWoIKzRYDoJ3NTnq9zMaQmNDHSNwgcolmZC8/d3vJZVKgCbOf++3BTcCdEYi9r95fTefy
hqyQTtRCHyEaGjfW1cU5HL5RB952O5/de8AYFP7MXfhOZ8JS+Lw4AoIqK7T3Nplp3+bmC7XyILLf
BvvpzA4yR4boWa/gKLRnz429Iyn7RnjE9p7W3tzbr+cZHlyxH/siBBjpRF4afIMwIDej29NNQ8tW
neE1R0aBHfNsPpfn+2I8Gr78pDtwbcxwyj6c5WuNcY6wrocbbnyi8C5gxP2HH8bzMPYKFtnN3+z7
GcEk4UOEtRJT3fyeeIINGe5XAqpA8Mr3lkDEqfyLPy3Bryl8hpJFCeRw+ilxt/AmvNX2BwxqnuZ9
wD4khsw0Lw2/9seERbTBeE+bjf8eEgaSmgjMD7TB/Pf6KrEWjsfK9l8ZzD352XFKfImEWAQkkQuf
3XUjMZ3YZPjurzZE0JK9Yg08k7y9vu+DY+Hwsavj+yKxP0nVfFKtkDXFQiOL4tJHRsN7xmh5PqLK
YG9/kSKR/M2Hp7tXOUduonW5yVdWz4rWLO7Wj+0peJidXldsaiyVKefaT8+033Bt3/fZCheTURJT
k3Fu9nzqFPjsI+edVf5OmnvyTyefxR4e9/Z85m1D3z++v26e3SkxO26Or88s+hUrkJ+TJvCFm/AJ
6t8Vl8wZxWM+d7LvPVFPsOapfAavcJiZYHMEC+JOQwmFzq/w+RX+QpIHPwy/Vr7vkkaTUHJLBY89
Lfx+xmUilow/5cKV/b4n2diHAXMUvr/yNvwOS+y8x0iufKriHvm3zDZFRO0cQ8aG9H+aNrbFJU+K
y7RfoTnk87m1Y3QGNeNE/tY8W15rG84L7OO/fkd665Ahv3d3bHGa7+mdnP/jNiWML/K/WvbZKa0s
VnXYeIvBEaY5Jw9ypEU2OfGe3OAjQH/FheD8VHJgZELiwAk6JQfyv4wzX7/A1TZuRRb8Gr8qSFmq
dvxa0dBEmyXx+92WXhrgYhe0D9ZXXnKj6+nmyPjRG0BMO3kiLL986p/dVnjDVbAhxU6/z2f6ATA7
aallC7mj7ZpT5ff7cqHtIbK2T+H78Z1pm2ZvetpgSRMFods5CLGI4+R6t1QaPq7z7UuQ2ue3YMoz
Pzz2/9yee/Y+YORDXhNsg2VuL1kJ+/3+5eXl4xwslwHfE9BPGdk+/NoGN3d6bbjdByRX2+UH35Cn
+MQLhA0CqaXNZ3xsMZApudpzO9NqZf0GB289EmgENh+2PzLBOHfDCRnaLybTcDCwl2DtHMh3A9Ld
41c4JYK8c7le8j+yMomQJ3C4xbMdBkEYhFOa5AUx5skP9vulFwTnNfF/sJw7b8vzfHnkBrbLIPha
eoyL9/J0OHjLl7M3X+7t85Jv1+f59qw4qs1w8BPBCRgUm42fENfbcw0StsgjIqUO47wR7+6xk6W3
ni3cNd98O8v1moBpudyn9vzbW5N+nJ8e7B2p7RGSuu7uzAuclxdvdj57b3Nn+Wbagc236yfPWfMa
/PHWCzyb6wtBvF2rJ2H38rIkYVsvyXmCtb32zm/OS+Att43bet7onZdzb3227bUzkxgOyXkavZdl
sPUEBtperscCPK1z31LgYHxMPvptve49UhT+zx9nWp+J23tnS049veeFzEUkpdI/Ulb5lrRtZEiC
ZjmFP6SZfOb0tsmuzOnJePflA1re9Uvv6Tyod54KAARLe/KmbUHK6pE9zM98os+vzvPO510v+Gfm
n9xE5563/HzJ9c4B/2RadTedGQ65dYupkXwFU/S7TG2bt3vLYIpU2QM+MN3EYcmy5r1g/fHFI1Am
sT+g4sI6oCdyYDslWGtcDOaL4gN1AtYRl18+zVPnmwB1sZvt1tMTvZF+cBs5j7QmXt6eseecmhCZ
5huTu/344mrhFIMdKemw8j/2KlO31shAvdpjJlPG421OEsswQC3n9s7LtvOnR9tDIUXkKIZ0wNjk
rR8CjunGJtizWdzcyQtF/st2u9U8vJR3mO+ePB6EET/z+YrDv1h2c+6XONIiDFmSip6fJif14pHJ
Hw6zubd9sW0y5TO2v91O3hZpU+fuFcHLEguN/bl3uDg7OkVsBnM5FaYY08j/8JwnbDVgCU5hpzf9
kkxXssP1jQDBm2/DcHMM95iNxwx4H3u2gKu9YSj2PovL2+4xk7OEsXPH55IhYAoYRKztibEN5uen
9d2dY5uHl7O/lG38zsv0wgvpV+nAWubwbiaf8Sf1f3ks9iz28OXtzDgGL95L4nx9cazrLD+gknAE
77ryCHxcx2MNn5+Wc2KY8xnOc653sedPCKGTGmHoxO5+F+YWdHq+nDgxOeroo0d4PeMRGVvMrSGk
4c5z++1c2x5/r99yEswxEJ73TB+Tj8VebEYahlGHG6dOw54aBAF7XvB05aHe5hYp2jR5GAiiUZN5
UKFgG2ZEAVvOJhO+O7hIPiMIXubrYTE7xP7VedOcuWgPs/RXjjtH45ZGYFTtaJe0tWeYeEz20mTe
TQKIvo6Vf0urCG2MtUZlJLdh6+/t5ljvTbLB0ZMx3dLmEfo3xXnDn1H94ysJebAGWm87ie3thYeZ
xkZhhJ6qbYpjaTamj4zkkXR4iSTrrH67H9PndJEv0kWM0YLEWLAOWUcjr36CV5ksEDICsj+yaRaR
PAMt71BueTvzJbCkB5fboGmLF0y+Mttc3dl0e0ZgMlUUDFmBS+yc594N9vzqzN/O02dcSU0jmwzM
IWt/5lzAsN1PNtKN9NS+0rc0lHMjnjebdLe0P0ye9i0oMdYgwNVM1ZrGPezchctHtnjJ+fdOXVFe
ychEKfbvIpz2N7xv9ulBsrqAR5+/rCUV6ylD8d+JZUiNuCayzQ7x7Y4TCMU+tZSAnzuHyPjboHSS
c0nnjB+cyhppeNmJcw445i2VyxOSqHbtv44+Bcxuyn1Ll0MR0/l8tjrnekjgG/TpOqufbnNxcbMj
D3yC85078MwGguvxz+f1do1jql1XcIfZggbbwW6fyqDa3OYR6z8QYdS1/PKp1Kc7+UrIUAORIsm8
KAM9pvWZhkf30fMDLMz/jqhzTBUEJg7BmWCWbe7u/QCtuZfv4LLlit8P7wbvIEpd3tWXtlRbVjNx
xiVpYFhlvDl2q0P5ivYiie9UNTxM815i+EtCQJ/ikxJms1NBFaej7jaNCvyS/DelmWpwcUofLjFn
ZoSfs++Y3xwEKmufz9+zJxzCDlAbk85Y4Ja4NsdBp8Yma1kKixsJXBrQpokhHSiLr7kCX0pYzToO
dL4PCOItRBtZl1m9GiBas63QQhOW+InvJisiPHLRASTzm2qv7ey+ouN/b24pdm6Iv5BiK3YqhYDu
rfIENwqLlbZpT7VLn3ztW+GBQsA0MFys44BrVjvzgbpH5j5m9b5c1+up9PLceOJzfrwpWJlG0ond
DE5ECvZ8o75EEUV0NoTmn6eFwXvnLHgC+NHvKXxPKRou3bDJfihPEZgL9itx+kbAEDH97wWmtRLn
rrg3ju6BE4/AdE6dvftsOKCY6kfTIVjHkvls3ednrm5Xs2+KjYrdzJFvmFF/netPsAwCCLs45IFL
DqtMlhmjx52XmHfGmRXDOX3Y4XPx+fnNh0GnbX9zvGV/Ljh/w3pXz1oYBbtvy2VdTi++chFmeKrt
gZLjJv55M0y4d12oq/HcXRzx5khn0zNcVE3CesnRXxRKnzApQp2euXS1vVjLG+04ODwnPWmH60sx
cew4CVoUsLL71Rv9BdoxeVZXFudtM3FvHdtTm5FzIn1Kn+dBJf8kCK6d9upJDSBOFwLvnBOC2yKp
FtYs83W/9FlaHBE2i9ilLLY03GHxCGYcJLoXrANbdASXwcIwYVpwa58BmUUBzehBxUmkHFzXDT7S
QENuCIXrx0MIf9Wu/qvT9n97/v2XU/K/P27/n3hErtCT8e9Px5df729plv7lYHx6xz/PxBX9H7qs
gMpWNFVWTVGlq/2fZ+IKZ+KiousciyPxJOoy4NmUTk8OvhX1H7olWeb0pZuSPpX//jgTV5R/iBrH
5MBpNQNorWT9V2fikvqj0khDiWXQWqIppggHv/jrzPxPXfUl6vJNbDxYUgbc6p2RlwCpNf1DQvDi
qzaGYVEiGbjS1MfF1ZQqWXY16HV93HfGPXNTIUcuChk2FKrHATEKIzUX1+q6Q3irc9sYPBPNV7mr
CFdY1xJxdKUOoTgrK0tfv5q9o2pD5sidEK2lhE4bbaLi6gfUuAu0954ejfSZxQOVyfwGEEYUNle0
D1eZmtcLoaghZn0gFZNFI7Q4llg6FpofoUJjrgMQ/giLIylmO/XbJojnWLC6Q7uF/JyuQpSgdz1x
9nCFskSUzg/QjEWq4muTB4wBo5F+Z6a1qeuydEzB+hDuBcD+qoL+h54kp4G8JUXvAA1oOVXgQgV4
k9tAwCgISPl7muYnob/gVtOr7j80mWtK1wT8pma48qAebmZhPkt5EYfm7WY8D2NiuKhMWKSbmiYt
iqxAPAO1HGMonpHTSNZtXKEdWTw2UtEsyi59hXJjBRSNJDtTezpzh2GDHI44u+c1QLqaojqN9yiD
NpzamNLpJtw7eITB1w2cwET9U6zlGaSnomHT9DOg8Kx0dhWPezXOqax2CDikcbcpkfJ4JLJXZ+Ix
jzioHrVuZqZG7NAJxmadNAngYZ46ucpPo1pxBpBCEyEKdMI3sBF7BeSrsBZD33HvLq/0eS3iXP3U
6/vDA0qxR5/adGI43ZdD3VghypsHs+3iJ3Slzubj8piZZt15QtdAMZmAKdJ680srEMO8dzWVQ03A
brXs4kQ3DV5PRLqNx6q50fiHJhF1lbKcXSG6L9Lrayqae4yNjPfSouGcDJAyCE/RAPEosFQ/nrSe
UuWOBJslf6j3O3LVRfbW5AUZVDJyGJbJfienSOcgZm/rvYoQyP1CpQfKxTa/Wp40gg7OoZwwSphP
tYuIvPhYwvhxr5R9GWmmW9Le6ECGQz9+oXzWqfoN8QS6s7dHv+i6uoYQMG42IBamJn3Yb0Hwl7tK
KDFdo/SEvIMMSxW9m2VsJESaO6tgl+4b1TGU25cOQUlx16C2uMnbDgU7L7qAK8TxsPqsa3gt83sA
5dYLGjZv6QBvGdjKGAaipPfipDspcluBoOdikSQMu6xH8Dm+puhUZL2NZCySyKp+hGPqAxTfKXuw
oK4aKm5RiV7FteeQydLX2PzBymLFFlultOXU6OiDACpttVa1iKQGuFfN4qRjE7ZURaY30hKB6AGO
cEXoqOf0q38gwxu55UO3wl62FCSgM07HpIFAGnJN73q53V1lEBDjueeCVxkGAdNVHxZ9DA/jRel2
F02kHbQr5oWImuz9oaNnlvQv/Q19I900oXIR6Qe4CCs04w6ydCcVK1TWsSFLzqWXXsu0E1wo0L7A
/dHVgZ4pqttQcisFCF5oxJxSEEhyxOooWy0aZUqFFIdEaHsVBIFu4OSyAo5fh5aabW45lOLpdRpU
Q0X8AB7zvdYhMysPk0gcsGfoj+t2Zgqiy+cjwK4kNVGjNjzexsi8hkWV+pDVn5s+sfxY6mhn5nZo
s3J0BY5/IEGn5DZ+R1HHIaLYnqIk++6S/Bss3fs4aptGStCVQ3IrvsMrlpARGxfvBoV3VnZ+p9Cl
3MWwoCNomtCwoogZvK2ISSD03kI/hJ6u1EHsoZaIdEVvVnpDkyYxfPTBKEaYvWQbMvw3RhG0F111
IU2FXCaPOEEX9SPqeJ9FJr3eZbqfJjFLQxNVT0zHyxxVbGijQPhNQmTvraHnAXwW4mzoBe9WaZzN
6l0ejkN6C1UmAMi0oXioRj7W1Sht6TOFaNSU97eBkmc7XtplMuh7JDQJgx5yNEse2p6FeLr08t1N
zDvFgwvCxPpgfiTSMDcfsI3HMj3tkXgYxfZVkh6Re+lQmh1imZi8M4+jON78O0h912jKM3TUxIQQ
epdVOb8NsmF3j2avsNbb/H649skpRQwPnsrR7eJ7E9uX+g7vGSSWUkOH6yOrH0Evy8Ab1DELJLSf
4cUEHqU8+jXdsRDdG7lqt1ayN3r5oFzEDvbVjhAwuywb/b6H+HlR5S292b3CwUuRcTJQpEfz1qgL
gJ7UUqX6AHExOdEN9t8b0lkw5Z8FGHdszeivjnJTj5GaR45cd7Q6AHnyVXl4i64pTR6FupYe7aFU
ETqXivxJuaIoqAtp+QsXDGsTyjhNIT4LQGwhZoQaUa6MdxmZ4KJAAh2YYOKYIgcmRqLvTVME1FJK
HDb2kO786va01CtJdFwfU4T+3KS8zyS4wsfh8WwlGbikK34pd6sRQtxYlakr1Pqmsi7bStJnbdP4
rVg/m2K7B475pTRGCb8k1WLlmoZIUyIrz1FzBeeufZfL3XCVhlmkGRtVzQ2kArpd0/dBrTxm4Fbf
s155vdT9kWjsUAvD+6U3B7vvFf+mGKGl6UEJExQFi84QX6DEiaBBzK1trAyTSLHCWU+t+00hUAvH
l9wABMSdV8FfEt9us1upIt/V0mF0iWDQupbrR66q0Ckhu43I6VG/xjukNp8qqPdB2YdKc4F07LG9
Arc11OqKID1CMnDE77W7uIO6eHMFMrPWrrdPqytoaUl1WHhihj/TI+QFqoF2sV6kIAnZWqNDCRkb
I3uBNkmiiMhsqM2TnnMkLIl+KtbuNdWWDWq22h09rZEONLRTeuVe2Q8lfY+Hfi4aptOq1IDKeg38
wMmwfvQYwHPd16ZUz9Po7kD6NFdrbW9U6PuUgiuW6VJ5JKuH8ZgYDt1kMCeSZx31tS7JZlk1krgp
lyCX2c7QI9Gq3H00og9h//pyodlHqxetIW5k9s5Eu8/q2jpdrnSv41WhL2/RypUj/RC1plvd4x2c
pM+Q7ztgrdxbNQZlZa2EMQoqRHHKFNLxhCN72PTiFiYgAY3QjvZGuRjQBoYZfOCoQaL15yb5iO0F
wC99Qep8HbbYWnpA9gElRZvOOl31Y6QrHFkqVoOQZ5zGCdAryyzIS7WDHGje6FLqXkogNvkUaWld
ALM4CDjxUOEZ7F6BxlAuYES3toJhAbC3LO9a3K9IyY/fYxJt1URfZBfdu0K3Wwi5TwqwvjeMtyps
MmXgYfKjFt1NGqfN80OtFbuCSsUuQHI6SsOWh7jQ7TrONSRy7FzsXaXLQYV3jZMOt2ImXqDd0/uv
8VFt73URpim+OodXB720iq6/2+oS616tF0Fzb8McD5TKxcbsxwV+p7DRaPDAluLMb8RcMMcGSgRs
4pLMwS09I0E9j3ptP4KRSK716lFc3tXMErm0/j0UIxoPXXdUHndqdGYdOY8WF85gt2w6AlyV2fUJ
FwswSA7qUZqLqbRSBkAzuhy/GNpjW6JrYheoc1ZR8dFVyjVMJGFTQ2Jlg3VdQqbryfo9jAls0jgj
losIEWPURoHirkr9Ns8IG276Dtwd4tbLa0GzLbRYiVo8deAr+kHawSr5cimBMkAXZVfphW04hmSz
SCKvGzQwYM1J76kiwqQ4eUQ91Z4tqQhSVFvNIt5fxRdoMHxFFwnXpcrOSdWockYH7BVfe/crlFlq
KMonnyG2n0M+2Bfop/NY/e5rmAqly87I2A76fToW0LZxWt196wlcxXLrRF3sAC5HQTlzQGGiu4Ri
1bBv2eyaGB168VVH3x55JU/PdlkGj9dF+9LxzV1P59yNk+f0kFnXhXV5avjp3TBJUjiZQw4Q+0U0
03Jvl3c9Mn1YXsKkOg5wSeZ3+kFK0YfazkHRbBnr0lEeDHdS+VJlCrMRTVUCAA1oXhUtXjzgFwCy
tGyJDjULmDS0PCp3l6k0VqaKfx+l0FDqDyhkXsYOXtFcZ6AzTyCwvo5qmFmmV3bQyxRdgBaMU8FP
OhGOVvoF7QLKZyXkKzU9i5B+JwZF8hwp5ctnVNDGp7WrFMxdW5Wkd4/RjehJyqLGlq9ZgIe1y3yd
dPdwbAwngpfSzlL6XrsM402Da1nvrPYbcOZ7gcu8jYqC7GG8jYSu8CxlFG1NeJyYEW8gAn+wNSTt
C9gHW29bT1RqBxYqewQdX2Imonw9yGia3x/CzLpYu6459fJTRxPtHYoeeCMdyZRfgWXATqCFSQ02
yoQpRBtA7STX0FSi97KS3WsvnjWjm93vWjCqMY4qO8WZEloyFEW5OGvxpNZNcVoaIieQZFKoc01F
M9UoqBHp/KRAY8O5JpKByg7yMY0i+JnFRtIOARNHD0ubHkSCkFi473TZHAAH5Rp0IzUnB7G4L3ns
BkKoSk39WoGQNYUXOL668SOjWwIqzbuJPMAjgJtiS9q3vrW6ex+SQKzjeUd+Nej9Vo4QkL5Hykyv
DH/oJRE+IlBuZmJhGPBwRKChy74/EevPtDHLNuzoWtDBvayyoQ73ZpFKIIMrQXqvwXyjpzN7mLKr
ikDXIyKuaxKLTptfLDd5iN1Mix9xiDZ9hGKFQdVUKtjxwF05Qn/fwackupJkvifKlaG7aA8va4VN
20qbNn+vYL1g85iJOp69gto/p6QYd/vKECDNEUZQqlfzVZUspCBLUnsx57CkEWaySKBRdGNN/EET
hdWu1KvqA38rnEpP4K5CSLqJFm0lONBConRx391uuV3BzWhFJgyoo1fU1A+Vp96UXhsTiaxbEULm
tkgjw9XlZqZeOV6XtaqHl4YT73iowkooZBtuVhTt2YqgUEO8R4uc0kB6vRBXsBdSQ+lux1JDqDCK
jn18GeZqU6zg/qI7BvnrmwaMC3EpLf6kEsRm9fHIc1ct4+8cTYu+KuYJuLXCotEKVClMAmmoR+j8
tuDgx8Q21S64FUmQR4+ZJajvVg7/p5YUb2lx3Y3KdX6L4nUryKveoI0krr7ENJqx+lVcBnUB8VbB
jBeb9O1o9wBqMYWi6A2dusIRr+mXjHw1/uVC1JHI4P9UwMBFbc06U13X1Q28gqorgQF7DNYKgNaq
Z+PFDAoyAPkB/leqSOrT4000zvHDoiV4lNBuUh6Wm1lZtcgB57718KY6A4JSCFASbtRqIjspnBme
min1DGImiHfQJr/HEWfUYPidAeJctmziZqmr01WGaN4G/erLC5jZNtQEfS2V5W2jXxTRb6AusMdM
fPipQQVFQJfQLqjp+JmSN7YkZfiBER0Z+6a19CBLSN029cBIVX1mE23SAl4i0QWrjeabVUaJX7qh
7iT3N99MaawSGjC8Q9HSkGjKwuq/L9b+fRn2L5Xa4CtbvyVf1U/Q0//EWq1OFfXf12pXb4/PuP36
K4ppess/i7WG8g9Dh89IMhXNogfz/5VqDZl6LGzoBkVX2VBUBeqRP0q1BkVcHcwkADlDsWTN4Fd/
lGoF8R+GKGmiZWmyhpqFDvTpvyrW/ijVqlxf5fLcimxSztEneNOfSrVVNBYPATfoUhEIYKRIK5qk
s8MtT1AB59yGg7t7PtMezW+oRaUfuKlfF6ZJFRQgT0k76nRjf7owYQ/UGG0tuo16svrIEyEz0iLN
vrPixJh6RQWJsk5PGrJEk3CBcAP+YbDB9Gx28PXerfmfZu1vOmR/XfFPSK4/7giwmC5qDPE06n+5
I1GUx7Iq8PIibRxy7aQW1AqRMofjG1URwUUyzqn6aJ5s//OV5b+bBIVSviRRNjck+cckWHFe5So8
0a6cgaCW501izPqanHjIaGY0Ucr9NiX4Wa7q6mq0Xkp9Wtcfs4aKdS5fT4Y6rAaAnGLu1uQmpuX+
5/v7ARf9NTCqZYiKCPxt6h7+68BAQt4iptbQ8IKceH9QSA2SWF6JhcCOjRS0EEMwXv4GU/u306GJ
IuyjGkYuatNd/clA8jt8iOOFq94p6ZdE0TXRUjZsH+opK1s7shAd0QLr0v+GYfR3F9Z/WCZKmlbc
irAA5+0IcB6Xqz/qzcM46VpMnxCadXm/FlXz2MMp8Z9H+l8WhSlNgwwqFkoXQ5d/cJvKt+zRipEw
urFKm9twcxBbcS5EB1Um+P9/l/ph7XpdyOat5lJlrcELH3vyfSD9FIDKd7+ZSnzcnyGSqsFTsWbg
TTFN4JjGj5lEtW/sxThCnDMGPtKSkScA1pXHb9icpKmB/S8L+K/XMX9MnEmeYcXaFfpmFYVAK3Zu
CPvEY7MYY07DSTjSB7nslVrPiESBah3+84j+yzKZLg+4VFUNbQKB/xhRGKby3igR4jaR77Y0R29T
hMXQoIN2k8AGCQFICkx19p+vKk3Y8n956j9d9sfoRu3lYUk3UgB5/pDoBDZGmlXRBYK7icNfUbXl
nENnSXXyGInq3y2W6aH+5epgcyUd/6Ao2o8x128KTDwKc3sxoL9BM0xWZvXQrzuZ/EpC3EifX4T0
zUxeb18IFqJKO6KsXYUGy1c1kCuRGngHfufK/3YqONG0dM2QYbb8eVeYYw4ltehW1XtLolU/Is+A
frcqKnoaRvh60di40EXBYd443meWqs4bhaDrkQVwNG1bU1vdAiGWFony9Jv5+tt7YwfnfJQ4E9Jn
RvRPfs2KhitKJey400wp5yR7SbvERZs6kGFviJFS1KgjIdwsmK3dqLUzkmAPgC7IDvxYUO3BuHrj
ZynLv3E+8t9ZEiyNHCsTXFjWzy25ER69Aamo6A4q6f2F3NQAPzE+X3OQvWYDcYq15Mz3iFHvORsE
MRHJ9E8JFHXRdLsm2gxpjyXu4EleINexGcfHMvlv9yIWmSLKsAYoFloOP+0NRo+xg4pMpCoveEZV
o2Ld+jUKKGji2NMoGXd5hYjubybtBz/3LxemEoxNp9m/ArC/TpquoTVEtVl0r6UVVj3bQXI5ZBBq
NRVEBFm65NzGu1bRvDGqUCrGddtxG9bl+fY72/4789ENAOfw1lnoC0x3+ifz0TvtomUthaX8Us76
ljqxed3rl3oBT/RHHL9xEIRA4vNvnn9aMD+XOdj2X30DBKQEnX+5aiIq99IaUTOTIEBH7knJL0cL
r5qwM16oxAsxJJBQs0ZVvfnNpf/OKg3RIAiAscKSjB8P3D5aNBIkCyG1MTq1Tb+ohiO8Gp454F0M
K2xvVJmqUC8A5HEH6nD5zbr4Ww8LJzttE7I8Rcs/HHuBEjcU0pfRNdN2gdY6EuRDIMigj/QxbNBD
6helRLc1V79vBks4/WYE/s74oCikQYNDKYgzfozAA46lPIGZzB2HZFaHw7Nc0l5Fka7PEG9M+v/L
2Xn1xq1sWfgXEWAm67WbnaRWtOSgF8K2jplz5q+fj7qDGYtNNHEP4BfDgKurWLXj2muhydA/uGmH
hmOzbbP8jEjUBhLRtS+xdAksQ5B8CAXbNb968LW2CkzHsqO73gFZkZuJ0dwaJUTg/GeJvlIVx2fh
J+e+9NbOYKJRmF9AjI/Cm4fNVLVmFj2nS2o0OV4OhbBtMSR0Nraa3jqqDoFODvu4W54Mq9mp9CJ7
5VY181NI5+/6l1h6e3C86BD1Y+e0+VW0k7yU04wPEXYUdZNgl9vqTeDFjgZNr8IvsSdq4N65vuqM
o/LD9pAKqjJwHwGpm/H57ckpcq1CIlIrUsikiElVmRGfJD5OuUjHFMX15ZTp/5sftc1TJy2ELk4x
Ztfdpz6vxhKcO4FXbwPE0/XkaNUALd29IdkvrQ9FFbzNyrFLKS0Y4qx64oUa7KOWr/2UpYjORntC
58Nj9ObZaar5lZEJJOl63dxasMcHySPSdnd25T2jSfYgd/19E73Q5TgPbnhaOYilOwefj4AqB3+o
yubng1fiUerjjPJ+0tsOZEcHyEZOdvJ7zJKnQu1/ewhQuSWF5WQ8y7b0Ew74X1Kz8vUv0xFb4ekz
sikDp9JNe/qVfxn8kI5sP0LV5kiFE5qJg9D4XhQJNJCghNXYsQg15aE/pFSpVw5g2uDsJnxaemZ4
ygjS5iEhfK2ldjeFtGEGINdsDqZLt0m7U0fjpk29Ozjebsr+V143L7UY0NDS7spQfNGV1arBwgvk
KCaqJQyBjD3+fBiRraYeeIn/TZD68KYS0bFEuQf0mOMqqDAk5p0pvBsrAvMYVKfRio6VLu1d2i6u
0Rz0kZFlhd/Wktt3q8H4gonUbaASvB1+JsIZn39fiHAHsCt+X1V0+8EGb1ozuUA/IRL+H9Pbme0j
cIC926w6icWVbZbUaBEBApwZSG/QPC8t6Uokpf9s0hWIanevSNVtNJg3lqh2Lpi1P31Z/b5+SZai
Rh2PwGfRLdkAkfh5y6ofmIEe64MjJWR3lDpLH7XlvNt7jGoh9nuUjPDJwH+DsaKFbUKy/FANHdCf
8BjIUxL/Jy+6e0mtf42t9AzxB5CekLTg+u9c8uKA7nAeACRxYsrsHUk0vFW7gZAXAlStpNibChgF
CuVNQDocjXDUlhaLKwPyzelWtxgf69fu78L1NWTNgpyIJs3kSj+f1VjlkPlPorC1znnIybGnAY2W
wNEdGkRzE2SH1ZsUvup/s3feDNuWdfXCcyuxaia5OXUjA7iyfXMv/6wU/SYWCGuY+rbWhgNlSjo4
dMKQ4kXjYi12WLCllNQm2KkgeL/w31pVISbp5zzSEnbnJj52SfQkCukcd/Fx6G5V3ceX6JSvtWNK
njH0wbME2/b1g1AXfwagCyqxmiVsfWbS1WxUfGEbOBQoqHUQEKZi7EKlhEDJhzDRHodXMC/AZng/
ofeTRvE2toAz5u2trYRvjecdlKrZBQEz7v5NLIt3KUXVV1UlGL8HsYHV//ovXvLGU7lXoVRMsVSd
B38Gxdk00gC5Gpr3pRDduTKMHaJx8BR05rsZDYAVXkPElkC1BYy1xwcfviBoGG9D7T6GkXzl9yz4
BEOBOE5GE0ohCZn5hBCyyE6B+t1RUmAP5YBqQoI8fKRuWqXoN7VU/IT49VZJtTuwoxDC9OmbP4Az
jcleY/2uTj3qQNW/ueHcLqQCOCJipdmH7cKClNHzCM0CV0Nahe5joEPWBDhvQMTALnj1NT9y9PKn
NO43thcdPTn5s3I6C7ET5QYDGyzwAog5fX7gEQDZoRi45n6RHAstOdta/mil4sV02338JRyBeI5S
e9+K/GcY2V/oGZ5FpJ3i1vveG2s2b1pt5r/RtMLa6JY56TjNTHPcBK4qIryPFZSPZtjuktF+92tQ
KB5NOMxNkcm/r5/A0pIaOfJUzKZaPF9yYpXvInWEMUOnWG7JzlS1hZqTR3aA5XbLL1r79AtBogGl
G+eORgw2Zvr3vwKkMhew3ns9DkixvtOZ3im9cfRqEDw5ebpXPriF9OQpEDF1nH5le2tPdLry82PW
8IGGYcvUmqxZ1baw7VGp0VFyqpQGbBR533qUo5QpW47gtwSCpJvBU6YznaVDWZo1h6b3txDhPfU/
rp/+kn+hLQSCaiq4XjzOLFPUFsDj4KQMn+RM+sjtbWrFT6N9L4ZjL9sORaX99TWXyq4GBU9FgVNy
KszM7rwaqGhNWjjWgPhLjNWDUutMyTL+VVh/bADnBnGQ7GdgSvrDytpL1gjS6I90TMBqMlu7ENCI
miMw9tCOHO9PZ9hfsrq9reoOCJhx9CUDIcYYj0LruEa+sS4efGYNMgmInoYEjvS48oOWLiPUkpZh
US4iR5x5eE+YYH2FQim9ZYKt9Z9HtXoAgAgjePlgItKeMmyZD8kJCZ6jEoz319e/vACkiXSSpqah
aVn27MWHYSf3ucd5ZEWz9bgHIyLvnvvF7fwfPyOUn4P8eH3FhbiKJW0Z7Tx9mi2Z7xgstJ0NIWrN
dVb9VOljomdxghT/thw0ErUbI/f2qo2coqXdUhU+B+pq7Dvt6vMDnPgX8UcquRod05nxtykBNW4c
DxQmtONkebX+W5fUzlQmQ33zYHPuvR7tkStkOORr2MVrSdplXDHlJKau2rRQcUIzrzh6GqC6nDoE
1bjDFOxaXX36T103Ok4Zmp4nx/Emzd8LlXEQE+oqSDeuf4nLOoGKoB6FMnQaMUTzGl0KmzgSdVnv
tElyjEpIYLzoKWD8o8qHHfonK2bv8ump08AQXo4yO+H0dBX/MrsNNMQVoXZPQkplDHAa8IND0TGq
Tnni+s5WlvqYN/prqVZGKqXMWUqFAEIfcSaov6bBVgaGcn2ljyxgfpUECoyGRbBFOjN7v5mmJwZK
17RR3YZrWz7Zg7VvS41B1gLvQUkEErIK4kOPXii6cZ6TGW9hyZiC575d/y1Lb1kYnDDFDwNxsJlt
o5oArE6xaB4F2TkV1akc7RffVu/857x9szxvJ0erNb6Fp0TwJOtTiE6KPTcggF4tZLAZ16mCbl+3
XCTN22mVdC70djc27h5ZgWMrfcsnzpicQYTBfb2+7Wlbsy+AzKRqMKQ22VF5dq9Q6GqUmqEGp9mZ
fQb7sX7nR9879VuN+7KH1R0vPF0Vr028Rm0VBITx+R7rVVEGaRFAXAmNdmr5N1bmftFDKm3/+LQ0
JF2D4TvdR8J+KU3GzbX0WQV8en3TC996Eh/V4QSXaaXNWy9W1ZoaKPjOsQoJSKD3HLfdrQ4kTMkR
RQCHZgzBD3pr/wHrgLTx/ske/3Oqf7OCLZgMDCb6sXSiCJ7mwXxaNHWvhUXnGJRDNPqERW5sS3g8
04phNqCS//0uqYvgIzjxiYP681G3mXCHSvQA9+3YCUg4LX/SZDGcSOEmJbcZPVuliNY81KVPVqcI
WMEva4JS4uxNj2lOiSJMmB2kZ9SAmocZdUQ6jGAthTJPZnpZfk5RpVCrf2EkVfJe2RaUHYQ5r1cJ
K9HrKtM7xwyIttUYwSdoCBu0nfxopf29dIVgIobzmLyDxuLs3aRqJfQhcSFlRIww02JH4uXIcnCq
mMwIM3fndyZsef1KxLFkMQEryDb3SLDLeVegZIIHdn8LOK7+jwseTa2ifVHA2uZnbwHNgMz6qQWt
g/j6wU/El04Bz6LYL9dv1pLRADEx2SwaExdByFhUgadnaud4iB34mbFpDe0usBl9LKFlEBK49LWi
yuJ560Aaphc7vdnPl1kN9aJPE/bdEfp69GZzA8Wd5inUPccAXWxpTg777fV9LgTbqoqD13Qq9DZX
a/aEOtPXOhrxnaOIxLHRSQbmVx1dtXEi6RBNtfko33qeOMctEUCgVqfrP2DpoE0iTGI+rpg6odY+
ef3WQu9W5aAHF0E1VBGqE8Ln+7T2HPO277SVt7tkoKgrCiIrsBUXdnHUjKou7QYDVaDf4sMKGap3
lvzqJxRlaLhc39xCrZ3TNThbpqBtmv6zQNI0fFtuDJnn2g8Hu7COxT/KaP6khtsMPYBighwQ2aa6
4ukvDlVM75VRNbJ0GXDu/FCDjLbVpDteKsq2CMwt8sPkirDOIvBUZ9BEyGsB62TzPnnZjyVt3VY5
W2bIZzs1Oi9otGKQHWAR+UZNyoOU9bcii+8Tegy5bZ7dAjlV1AQTIHdrUBnl4ruyPNaQvH0CB+F7
Pl8juQjQ4WAiypHkYtupyPLeC1Ejg4Uz3uZm8mfoq1/Cth9t+4DiyjdXjt71QmEqFSVmgYZSEEPF
27orDuojWZkfC3gzvj3lBAvM0uffVUkmeoCZCoZHFe9+LH2RmsPQ1EfDd+WtLpX2tlfROlYCRg8E
sxQKxAxq+JBaJqy5fowA6NeYSQe7859Ugaai7CZbBunuQks7BrTwXHTcsEcaQwmRfqOF48F3rZs0
8Xb4y7X+zdIhC1nmI1OHgS5gZqEaL9S7uAa0UIVQVUSgRpLRSatu38uxg3jtmm1aXs+aqm9TODVP
w2q9NAdZLmUnrPW7gmHQYPyZIVdIt3xqkqZKddLa/j6NX+IgRHBZ7DqgA2UFp3jvvcBq8DU2lZUI
57J+yk0jdpaJbmhnyurMLXoA3i20OIARyi/FxpfFXg2TM7/+FnqTWO0OtdfsQW3fAL2+S7tdXzQ7
pHXStbrpRZg5/Q6NBj7JOZDGueGWWmOoa5fmeR4oZ4XR2rxK7ly3+oUx3bnF4IxmeyuM4EfV2K9t
BdImlhkeWjHfEwHExbsHwyDblAlAc8zfvVY3bacYE5ZTi29t5B6LLDyjPZODnN+oivfadN5zIMqb
2st3SS495SZ+m0K8O8Dz29OnIQFpctlhYPi5JevvZfO584a7n+HovpYGbZTWXols1Cl7nr3KCfuA
j+X4LtEnRp/kuRRwdtQRbj3u0MYIjFdfD76VVUWpNYIXicEg5uBbSATojAehgPxJr04+MX0tAQvo
7bOWJ28G/1hmza+46aGcRkqqHJnWcmPpUbQ4T6rqKx5lMhizn05dgsoEjwJo57ww4Gl5biOfA3rF
hg+9sH9Yyk5S8jujZrqrjn5kqXrKOxS8EYVCh+yl1FexO5c/ARU73iPpBeUJEozPNm0oImFYmT3V
56RXtcZhJ/3GbcpT0nUMrsDKGJ077YyI1y2tj6j21wq0l76GuIwyAeZUoQo9jxDNFkniRKNDGMBS
YYO2G9Oz4Xb3UffNluNdlRGr9o4emu/XD//SrbIuj58ATZku+8zH1b5VMerDxn1Vv6tqOpG+dI7M
X7XhkUii4T6sQlAXtwooixKsNonrzM667qKiTfWQBp+v/q7VntE++Ul300d/yBD/26JA94CK+HEw
GYK8vttL62sheUJvk4q/Sv1iekR/FUl0dObaIB4g2iB/c8dgVzfjQQmNm7ytNwGwtOvLXdb98I/T
Nrnd+Bhj7sJdL3cHoIiQL3vue42r1OVqmxVMxscmIDFw0k2jnkI/etI6nHZdv5N7/1z5EYvnPYFV
LMviZs3vdhFGTcc42ODkfbExXWtXuDG0H+LZuHP9ZldF9Sm7NfLo+fq60835/KqJDUywkpRIgITN
m3KDpEiG5lqIu5YYbbqYtWqhy/oT5MH++kqXIekUhoDEMabUivVmseGANmMsT21rVMtheK+Am1gC
Nhj9ITOhvoiZS5YcO/N/8PV/XF974UbJpiDQJ0bkZs0L+54b1X098m49I3YGjZZ9TRSj/JGBwCmF
eby+2uSIL85UEDwAcsJRz62EZKiMggk8ig6Yapp+KKiQJ1VzK3r3PHUOiSTvmrW+9JKNwDzSQuAK
XyaOWhoy3jViI0IGdmNL+Z1K6k873oAA+5q7ilPl+7Crvvt9fDR7ibFKd1d3oN/6lngOlfDqgRmW
cdvI4r9/zrR9TUrJnLyizIsWkVQhLhd1wBXoZ8Dk8tB16jEu7g3C9aZZq4ItHT4gDnyrSa2CoPyz
8fBbbQj6lLadlXUngEZkBXe5i36uYEbREJtIhvoNmM31T75kQ+ghk4CoE2KeDsLnZXtusyyjPeeg
y3szBvUJzXeGqRmTDoxp1sSGYsU9MgNMZWosHuU6on0QrDzmpScGYIbojJhoemmzzSe0BAu3lulg
oC9pJN4/pfcGOcxTMoR7S9szfLiLQhMlEFP9vXIAC+dO0dHAetE40C7KrUNIXagKQy59EG271ttr
MEswxSdX1r0ntGNs9r+i2P02QevdJH7LivqfHuIFEy0dSxrPfhWevM44Myw7TQOt/LqLwtmEOaCW
BFoCsjFy08+fJwPmNKaCOwje7Fjmm66N/mlxqJsBgEhv5XDrSBvVRKob9UrANCJwrv+CBQsEWAQB
MG4HGOB5RiGXajWgikhnNZHvE8t+7yLa+eMet76LRmnlIixYdQIF6iqgTGUA+rPbWLRur2tYWMfT
zVfDqE9x1N9LofKmhspa1Uy9tHZ0q6gdTeaVQYXZWoj+lh2Tptw55TGHgWDCdXpqcJMn9G2gF8Im
OVrMiHP5CsrTjtaCsqWLx/idwK4zawhW7fOnDZEtTyqPVLYq9KNPVb0v9cMI6bY7ILhU9fc1CuK0
Na5/z4VVVRD0VAopXoFnnb203raZ2p2oJfqkejBglTS+wOK2F15326s/XFRl+1GsZA9Lz/tjtI4m
Cn8uLpHkVcAYi6Z3/NC7axT37PnSC9r0d2VyUysnV3k2Y6CVaZBu/sVumRag0o39FvYs/zbTrkUj
mV6ShoLyyBx/fjOmitN7+jFHHMVnaOLfhaBUu5nGYY6DcH8eMLh6o42Sxpf10G+IxpNb+S9t0+4U
vTxFp9L91owMk2Nrr292wZH+h4sQ8AuCfPMhwU4pay1PM0x5Bw+rpt1oFNPz0f4Ch9lGwCMqwUV5
fcnlLwvgwp5maShwzFo3ipkkQdm3gxOp4Y0rewfWewlSWIKBHpY1g3uhvteC90jzn64vvbjbv1ae
pRa9JidSbmIZQxLQcPxm06HLmNmPjUM/yJvMXQOZLFhCqr3cImZE6fDO7UXvWYlrdrS4jbajitLc
INq+N8ZyH5p4Cm0lrl6whNT0bUAEgCqATM7eaTCUkA+i++0ANttmPYg9MJ299OhWzeH6QX5cx1nY
NxFFMhlo23zIeU8o6H0jVZkmcmo5OMg+CrTMuo07PQwPfYn6slwON64Cg5MR92cD9gdTUm8Kw2AC
tGyPSpP/6fNxA/EgkoVDbjvZ+F83yQhKQQyCdiO3Ir+amerWUKLUGDiMEFVWAuID6PODS7mE2eA9
s6L/Il1WJyQRbTlQxNbcSLbhGMCZx3peCIegkZxHOX0LoWdUynNv0pj199X4dexJqq5/i6VLTbcZ
Z0AqpQKU/ewTVDsprMwPCDlhgpjK0D1mIxgBM5jFLpC6fcWc1fUllxwCVC54Ql2nPCJmF60doYJw
BZOnWotG7wAkJoeZgT7s8Nb3OQWT8ZgwrHl90aV9ogBKEwX92emGf96nV/jFgFY6i6KUrNjxMdLz
h1iTnVRFhb3p7y0+8PUlF03VBFSiCmQiFTov/5VFXbqFwfut4fLtI8YRqbNIDcWY/pviVWgvMWpn
Qdmb2ytLLx0x4Cxwv9TZSXRmX3VMm9DTR9FjptBArMGpQvrUArX19XHTht/HwodxaKWjsWRA6KEw
LwetAMXG2RH3edVaYcCibR7cTIVfwp1NlGnOv2ixcn1IHRg9/RhanNc9YOIIm1hjqS4D2wyiKoUA
w6PWolbuitVfPEoWIuNnRBLE4eeLE5ddF/YDD2SCCsjMjeZNdzulhgMEdRw+X8/7PmhrcelSmqSS
Bf7fuurndb0ckttYIkvQwnOc/ZDMejPAQaSFD4POs0mAlqa3A+O+ycM0f3j96i6+Fo3quUzAejl9
VoeaHNoyBeqiTc4ihJyuFucozM5+86yONBbotF5fcfmxAP6YJs0WYAltG6Ev3uBd24GpzlwJkIPy
4KQoH+LOO/kWNEZBu6vc9E3L/1W4SPEavMCUB2CVPh/2GFWqZLUlVcOOGWpIV3zzkKfjIToldrxt
8g76dwZNV3KtyzGK6RrTrQE4zJzTRaEY1r628VMQZLmmQpZGNjqM1rhzNSTYijvJleisN+qdkai/
DboVnt+c+jhxps7F0KTlphrcQ9vFdx1Mp3YH4SDJCxT0sABuNAU9r2ZtEnfpXjCXRGGVa8HMy+yc
/KIY1JjBI8eCLDL35IMxJk47QltXpo8GlMTq2iDm4op0DSdctTW1wT9/GQ80uxCN2sMeCA//6O5S
pulrIgGjfdNZPA3WxhaWoi4q5oIPQ7Mdh/F5xUrrIV40K2wnk5d6Kd8rVeJYg/XiB8rRXb0EixuE
kEUG9QWKcO4kbF0bu06HX1AP4AOsm5OACrGNiwfjYKTRzjOLlThvcX+8MNaiNcb8zuf9lfUorCBm
f6W4KyFVVpNmO5EzpONDPK6BJJesJwEl/CYT680FRJ9qcsgoEBfG95lfVOpTiR0LzZ9VpQLFeZAh
gTWUNce7tOh0OadGNw2kuXdw3ToOvabkCxqMpaves18GjhzJiErJuywVm6RUnyTGkK6bsMVlKd/x
FWl7YMQ+H6zh0nasfJZNhmAXFNGTBOTF74bDNCWfRvEbgyVm4q6Y6kVHAZQNU0KvhSbfzO2OQ+gZ
kcKyQaNu82oXer/i8YuiMjHIlDrDi3Q92tjauGa5rft/EVYJAipdp3hCfj/bc1qkUZjKOOL8dzca
+073MAVwVFK8S6Num/ZrU/lLhywAhdCqp7V70W/Ok1hXa91lt4BuIQ5t8xBub+WukLWbRHrtI2vT
G/8qPKc2JJMVca/MefQIfIM5aA9YpjLUp1BlxAWUcZIxAurHzig3pzCO3xT7n2SM//seMpHyX0tP
z/mvFk+UVBDMtpwwVMJQ72wgWHaG4eBjaWMr4mtDGAdPDnEQBJeRhLQyo3fXL/YlAGmK1gnWQQ0y
/XNBGGUbrSp7vsb25ZFltBvDTU6k29ZbNE1YENmWr/XoPUqr09eLYQEV8Wn8aKKqmgeVg17WjImB
DM2s+yhrYDfpv5aN/K0oixOAjJsUSLDIBErGgfFtZduTpZ+nqQJMPd1EbQkZlCsEBqMH9GNwv6RD
+jhNF02hnye7r0r+jX7uQ+hvXe29HxEAl833IaiYRyhX7sCCi8BST9irjxraPDoZoGyNYBsGCm3Q
FqjolCTpOfXcYyHibUCPPi/WMFgLsTxLEhJNzS5GJ6ef9Netk4VaFGBXCLCJN/rIPYsGVa37MK2O
K4c8uZvZIVONZIRkagHJF0QLsdcIkZRU6mT0/So3JvkfN3olIZ2APruUH1TYSE3IDeImXDnXSxgj
cZdsghOZGkEU7WauPhASw1m5wi516HMT4wbo2aavb7pc/qfv7RcxoBrhnWLbfwYt9VS3+d61f10/
gMWTpggyoaImjpPZ+xZmqIxUuQBfK/53CHUEgsptdK9L2p/rCy3eoqlpCq+Gjm+c+Yk6sRWpN7Fh
me62G4mCrNwKBM2GyKngijcJgOGeBUB4fdl5uEGkMXWmGRlQ6Xlc0PK0cqp6rYriY6bAzuCS9H6v
oJxLHkoUXK8vNd/htBTcA1hLykUUNGalQShZXMY8RY2vF1urf9cSmqWdtLGbY5AUpE7jv1iQjjCR
+4fE8tw4ZZ2mVmPEgn30ZnsPvfnD8x3PPE4xTvj1+uYuLOG0O7qWbIu8l684S0Q1MeoE/zbsp/X3
t9J9Es17Ut9EAG+poDdO2vy4vuDc036sRytomrmnaqLNLqbPfJduxFbt6MV70D83HhTE3BfmltNi
U/t/KnclHVq4KUwRGhMqHWop7MFnmwOxZR0nptc6aVhtg9TdhMi+DY170MZTND5f393F22d707zc
BFEBRXBRcSsGSeR5GbVw56GxJtC0QEoubMqjCceHCPduX22hyt6Nhn2bBM19f9fqj//mN2B8SGFA
Ol0UpepEthPVC1vHD567+tz2LnBp+WAF7sFQGRoVE2+vtZeH6Bbmawj3o5Wse258pkOA3wZCVqYv
8O0zm6BDcuuXYdg4ZYqSU/yrzr/6xfMIhe/1nS59WoI2wgeQI0CSZnc31UtNgcUJCTbQlF6VnErt
VTGjfZJm+6z6cn0xpIs+u5SPXfFRacIQIF5kqS6oJjQDtMYpJvL1iqE4pi7dfjNWT2bxmIwaicAP
wFHb0vth6G9QSyEKARm4/VvlC3THTvzQ1bW25kUQ9fGr4PWg5K3TBpt78agz0iYi4Xd6413JuudB
WPvEe7cj69YV/SZvKjjrSoY1vw5KsHL+C5aR7/v/a8/OH6xelSsoQThxKh1NuT5YbQXf/6tS5/u+
LN+8uPjvTSMrgt1grkqHflL7/Jhda8yLxi0bSKr7zcSXIjRtEwBrFu3ZqOirr8Kbl/cIjBuPPrn0
mb3SSt1uBc0KR/e7Ax94bF7pLBxaCcaqUPCe/7l+zRZvmf3/602/568QaQjDsjLLBlXMGEsBHzEF
hY0AFyIr4S5796Nm36c/r6+55ARA5lBkJQdRKNrPbGQtmngsswFzr5JTar+SXDvJk3hT+VvStH1n
7gwZyeZAPa4sPPnOv8O06fZiKiaoDmVJ0KSfd5uWrW2laoq4bv4gSm/bobxRKW++touzU9If3LRl
xBFhkPb7xMp20KL7QTut/IilI2f70wwCb+hi8reLtFDO8qRxrP6xVBWIihCoZsjY/BqpCLdauiPn
z6a58wllYleefhDCRsomBT9jHu2mREcE2cth5SYsWVGgJBTy+G30z2ZnE1Om9dwczxwoL3GCSnXY
bIl4IVJfY9VcNCLwBsM1MDF6gHL8/BkUX/LSNnZrCt+/gz/gdzaF+hBGSG45YRaiiVA7ifzcdy/X
T/7DQF98ftwkJTidxuuHyf3rsguGStBFwlH47bbJKPvxnpzYOKrdKTVvmh/NbwNxy+wgyW/I22TB
HtctXkSy1eUb33TsFXv2AQK5+D1U/ynRTfHJPJgtg8gwUz1ARzy8SVtlo3iPFC03kvTSuV8r9TyY
KnokP8bw2NavY/fmIXZYfHezO+qWjfyUN09fWyi1+35vQj+fI1kU3OvINF0/totG58erMej+QIFC
zjRvI0qQhwI68BpohG+RlTKgxwd+nSv+OU7lY2A9qvDqVeKXKcZ9W8M0a99W7TZyqZxIO5Hvwait
/KJ5TvvxiyayY1BmNrHy7ALVGV4iRs3NKQtvWwEBNvvi3GPBSHarTRomJ1m+95TXEj2nEOEdNJ5u
4jhGukqsfMPFCIwrTOxBWiCALXy+y5WvmjFRPIcD51jvVY7sdTdB+hwh5ptm1YYOlmNAXW7jPRqE
gLSb3Ft5uRdxCQ0O6q64JxCXUD3ObDht6AR9maFGLwUaGsZeUjAaiR5tmZFpVmKty/1Oi9FhpcGL
sWAk4PN+B6+uvCIeayf14fWiGvlNVP8U7o0YYHDZVYEDw71Fx4yRY1leOewP7/fpwcwWn/ljlZ67
V1ssbis3TfD0YgHdotmL0p3/ZbTuRn9bGO225LSlPcMJgXyHtEoeIzv0JNvbEZbPkBL8j5qpEstD
roucA+FUOovpLzWC4sMOd/RWjkBT9qr/mI8PRf0SiadGjuEzbcAIwxWTvcjoXyHhtaW3tU19FFnH
fKsMT0qy86wdCjV6g44v0adRt06nbTwy8I1vg/L196V847XvQa1ujMjatS7aAJsGjRa6AclDhfra
9Ydy4Wo4L2zsBME1sDNzcGSoxIkUpHXt1OGrTXkpRi8pBbIndGTmgq2FnUOq4fqaF6XcaUiWzHxC
BkImc0GrFUtSE4ZSVzkCbUvmYzcTBNBiJDdHFklvNln0FkKJPng/fGMlF1nYL0wC7HiiEjCJ2z5f
zjSJxCAyu5pGZhTN21Tmiy7+SKhhWdvePzXRGgh3MjSzC/lpwdmFlNOSXDYQlZMRSQQyHrNGc1xC
LpK/e9JGCngWdDoZ1Vn5tB9lnYulBVEirEFEEfLMBorYS/Gj7DWHqMTybpMMAgOIygw0p5QA3hL1
T8zhGyY0bh0S9TBsln23K9bimcUz/+t3zKLyEtoOkWn8DndMnZza5gSIyLt2N8jGpmI8IhqgfF0x
eRfE89MlU6DMmYweznNu84ZKk4s0MGHKKH7UaFiLYx29IJ/CnIZkH+zmnxbdORKSsA4c41AhjV7A
rrOPikMHPX76U16dWbv05tNPguWVcpzCxZ+P/6siH0UX85Pwx0p5tKwj+p5mubeV7/mRCTo6mxFq
AKnDTBIUH5p9z8BZhgjOt0w7Gwer28YozL8b3Va4z1p8uv4sPzKz+X356+d9BOV/BT9ZqWsA7amE
oLyM+IqR7CPEgR7DeFs+lMPWJocqdqHNuzwnZxnYW6XzYm/H7Dimp3OKdj3yk61TyztfccZse1TU
W9E9KdaK/fgAF178UGwVkzca49nyzJ0lYRi7o8I5KoO+szk1n/K8iIOvY5S8hx4Cm3afnITs70ZL
cUq73PWdeopFk227rvweecUmVYJN4/4pGZUf829RVO0KhHMqQ3qIzD+w132PrGPMNJh5lwfFVmsZ
6bePdpchFwERuRuBkkrRflTFPnXTIwiXk2U8EQNsJfWtbkfIAb+X8c8qf40K/TGQ5X1Bl52KbwA9
XC0pP6kFb+T0ReUn1l+R6CwG89ZvXsOUWUEGSwjjjDs9OXQe+HTp7EvFrkGG05UfPflPoz0GXGTR
OhEdRpS1G7e4yUhMMmt89bNoH2vlSYtRuDdBGa0hqcyL0Gq6xRQeJ/wlQ1dz/24I1+tRd8VlTL8S
oW7vtniCrSRH+B3veBs2RyTmWs3x1KNiHlLNaYZdh+wOOureFuL4Qr1Rqq1oHk+GeiOHk4IqQrnp
Oxd8ZxhMVu4hvOX1aU/KXf2W7Ica27QTuOc/jO6eJemewm6IcIKO3JZD/UM1Dnl4CyOWa+9NaRs/
K/fFXjz68I2bzdchQ+XrcP2tmNMVu7iCzOYQ2cLeejHCgAZT52mFXjtDk+3S7036aCMN/8t7kH5U
vJKGIr/506XY0nOpnhL7VilPir7T0VUsCfPurfpkmF/97Hss9gU6YLm7BW2p9/kmD3Z+cUAEcfDU
LaSXh7a+V/ST8B9UE2FExSGeGfW9BNuWqnz1jb1VwbgTbL0vgOaMByt877rbtAFiv01ek/yHKrpt
pBT7wruHXnvrR5hAd1OhNPKA0GBf5jCmwfTSvDPmdg68bCUSXzqoCTxL75ABuYsMZpDVzLXVjmjQ
SEBINTxJbwdPvbdJqzeJDPL6h1lajqoxsTZ0aSRN0+X9y4ZFiaaEkpVSzfX7Hc49a8zjxOQeWX+0
kOY/GmPXFzQWLoJh09RAIpj3bcyie9FGSKHJce3kI3Pt+ZvovF2drOUza6vMLF4PdrbIRlZRfayP
Ls5j/zYoa5MyF8I1k88kMmLGjy7eZeEhAZji5bFPZ6F5zeOQyU3sE2a0p1qrRP1tMr4I76Fljn1q
USqDt2sZm0U1aqeXJHKwRV4/3KVIkRECIkQmp2iMzgHfYvC6EAxt5ZCFY1w61b6RfKpC9q84/O63
qkNS6THKVAjEiOunldUXYjdWhwXjg/4VW/f5MrkEzaaPYDGc2MVmit1qGPGHMduo7h8XBFXsj87E
LZqVX66vvBAxUf8Bas6kJR27+aVqOpG04f9wdh5LciNJGn4imEGLKxIpKksLks26wMhmN7TWePr9
oqZ3h4mEFXaGBxppeQggEOHh4f6LmNqlHQnl/8BVYbUnWr4zMU8rfjme0fVbU732soJMSyMU+NHV
VCdTl5FHxY3X1OhPhF+Q/XCdgK9MroozrifKXWwB1+/bjRCx9pUFXBU2DkBkAQW8nOcIrraM2TKv
m3wrjV+p5E7NFzHPVvwmt4824INcSrEoi3ZSsiUXsXI3pqJFy58/lPyWKBpzMsyRmnXthY6Pgwt6
n1SZqkEAr3Bq3nrVlVkGR8LhCckO6uFSWaWcWslOYqf+AFxbdXZSK5BBiJrmj74lHRp0xsjAdsIL
4/MldV1ShXfIS5J6goCmgbjIwtPEcoYOY3RPK/qd2b/3jYGhRMptHLz1u15KXqq8B8jLbIyrXgfI
i3HF779F5EKv1U5WbG7gTuoN9a9WRyLg6BjvncJiEv4/zHuElAQYzyDd0nRdCZxw38i6gepyBF3V
geBuDPh71LRlzZt2gp0yfPfHaOslxQpdpAMETdw7FF0YjCzpMHkS5USRlkihf526F4OKKBq70GBy
r9dBKMUU4DpXU9tHczTcPAgO7Wi7pvyyMdna1XMotJ4oe0Etw1FCX35kCfySMpklTBU8XaVop2PM
Y9TfCrJ1u3kWRbce5Kcj7Mi5hxmSN1gbc3Edu3gEhFdAZUNsYz4uv7fhF4WV2nqJ/MnoauB3hVJq
hTZBH5H3SQYw0+g8pxvsq+tdfDnqosOXmEqdRBUvjp3EqZmFJK8XoYYJxvOuKvOnjXm+3saC9AQR
XWhR0vpZzLNiY14eJn7l+VG4szD8rmtl1zeqKzQHYnTCG4E/hwdFerUx9MonFgw+geIV/DpbzP9v
+8noxoZoRQdtds6mQQPeoESVeZ2a3eWI81p1j0lEt9dZgjGCqA70ExMA6edPcZ1mkfL++yGW2yop
ozKMjbD2ZDnwKojyfWSc5JCUdA4h6EtwR7aW9vVOhsBIix4sJSprZFuX7131VZtrCgy+Sin2SZB5
g4kai9beCFk5Vc/xcqeqIBkuaZpbqJLXDflTm+JTDXlKizcmYOUuz+Mw+3x+/sFN6PJxyHuGpA6F
g7AR0o/Ahwkr859pzu7OCGQNsphcjwO0WY3+YKKZJc7RnqPctNp9hUp3lj0OpbnDiZzbKsYeprZT
jccC1D3s4BAvcepEn3+0D4u1yyjFo2pUZMH3EaWWXZVssO0JZF+FlV4MC8l0kYvxZgoPBV/QsYV0
e+DWJrIHdrcPZrBI8pPFPQPn2O6HPj90HBl2+zb2+q7qznGQ7BL0LUT1pg7DM/JC+0CtbiR7S0Hw
uh2k8eA04wSAgHvE8oyuuqZWeyupyN/ffbJ5c9TdAVGULnoX/khmc5znGI6xKFr+5wU8QFvQPOgj
yOSgy3NTacfOlLSKdUccE0mgMKZIcO0uwWzhmhgjIgkR5WA2GyFtpZB+OfJiiVn93NHhrCu0RfDz
xSdSSIQK7pIY3dLPGI+1Dlko/4ua/qBGMG9+fb5kVmae7gn7jo4oJxv4sctl3plaLbV1X2KYjkuX
uA7ErHBnOBRdcpIpJurU0ttkOia6vzfeNka/DrOMLuTghO6d0LW/HL1PirywYpWoLpkQw07GkzQr
rsjC4+S+8082dZim3AI4Xwe3y1H1y1HTZo4jc1JKegh85e6++YstohjNTVokXmdt0IlWst/L4RZT
PETqqEGMKL1ZDV0QJO4UHmQ8zSf8JHodb7vymAc4cCV8ZmSIgPJszLI4rC7DAg/wkbaANTYBC12+
bxXns8QWKL2Au2sTv6nBQU5wMUyxEdAOIQIZtlAdhF0sUzXeGFxM5meDL+5YbTTFPqIyLDC6LQoA
g+go7Fccn952JlElIZqLzxxI2jlt4HNn6tmu0fqqtsLjSobMPICQQt4aVA3p8uU8WEGEq307lV44
JzsVm9b5SzH3CALkpwF3x6B9C7OGULiFGrrqqwtaolAC0G24GFQ1L8cVgQ9aaF54c1Ad6/mvOXSQ
hHBcU5tuPp/tlZXN1U5cpzXA++SrlyOFVlG0XdwWXm1NrhrVu6nSkUui61UeKWyek/nn5wOuxQ9x
2xEqtCQrUPIvRzRLK6jKdCxgHI1wejP81+Xj2D+MCAWZE5zAkToYjfTwUPT2l88HX3lbhCcE/VYo
PXDqXY6d1b6SAVqAZOQHJ/Qq70Mf5hBG47M7FBF+MX99Pt7KUhYy2cBHgPch7LgcT1fTQMvs3JPJ
fuXJ8Fr8OD8f4uMLLbYLCDpg6qDTAdQt+3UDR0Js53XhSTqijejWtLFxH+bGvVUWhyn91mrIGisD
QtX2l3YaXDOzX6MRdZ2i+Ono/a8qCXCHkUzd8xN8DR3rtbcfAhuXGKN1s24+TKHz5g/9z87Ikl1T
xSfoyLVr60EOydI+RLEU7CJVfe7DPz9/tZV2FaQDQWexDOp2V4K9oRTnnTVkuReFJrr6/R6rlLKk
jM+pTt1U5E8NlpFwqam7p9AfngC/uYP6Y+M5VrYjrs3iOieaIcAmL5cNcl69k+H55Ukl0gZtdgr9
4LWuorM59Ld1+jgNvWsr3U4as7suMHBd7ffCPKUxsSzmnmOpzcZXX50aMCk28QG3FEqbl48Uw9ED
M1cW3oS+gvBeTUcy/gkbgoFsALOsBNl3eaabFueuiFUhValsUo+BnGwF7JUzmcbtv59lcfXx9VAN
lbIoPHHJLUcSRwSampqkLEzvhFljQHSO4I3YwSYsaG2HceEyiSRC91FffBrSZxgkaVR8MI2nLDjo
+XAY+oa8/yQ614Uu7fXvRWCQbaOWz1GRj+VhloOtDyK28nIb0lgU0mvCENdYhOxitGx9nqYchFa7
y4xbWq2U8EGYjwYtJrIGJHVmE5+WTEZOnex+PG2s0rUnIKbqeEcKTMeSSR/MqTKPTZF7g/xoUVMQ
mrlCHXkycleijOIn/cEYA8gzwVE9GdJWXX9tl0BQQgAaTC2gRvGpfruGKhlEFC0xiAohTWxtcqvO
OMXcWdq49D5/1+uhKOEAX9F19jp+2Yu4OtRS2cp+lXu+Kt9Ydnh0iuGgNQGn2MZ3va5dYF1L5USj
p4NX7LLcPJdybLWxjleVLrvpZD9AL7h3rF+pf9tkuStr8dPQZ/85YIZRhRAQ9B+YKEslII5r2m2t
koGJHT1HH49zWN3SRMok3NKjs5PX2LX3xzjP9n4b3WuScRN1w8arr9T++Yqg0nGbobIAM/TygxZJ
YOU9LpzoFSpel/+KG+OG65Cn0YzM4frALCil6cVW0httTvboTkuKfOzs2bXT+VRE2bfPv/pKOobK
CysbShYNJPADlw+UI6kg5bKceU7TnUkyvCou0C7TPyrSTa2z6nIq0oM7T/Lx87HXVpxwCODGoZuc
AIsYh0ZIYZWzCkyCA2dQyFKcJ0toCQTR0+cjXd/JSRiEirrC3Ra41PJqmzd1l0hTGWOAWt9N4fg8
+dJtPeQJffTU3s/l/GSrlX2oavmHHjiPGrhLzXCTNDl0xXhytPJFC8k5chQU99VkPYdWFaF8imev
XKjHuim+1uceNFPspYOrwaH7/AUukyxRR9bwjgXrjhil2DSLr1Tk0zRVrRR5EQD010h67UDRKcgZ
EzV3dmxtxAJDu4i81+MtknQM5YxytP3IG7KGJvD8RUjeDkFZuyN5nYq+26zOt/KM4pHjU27Ji/7F
LIF2+MA60Gz3Ajl4wYj+Wau0cjc2xzj4MqDCNYL4nG1/L2wou5DECfn+AvU2HHmtuYerjktaaZwt
9C+zWeWQt1+D8dtk1d/MMfweP7TI8HYSDPEg/T7oLVLTreLhOJFQ5e3fephXrhLBOmry+kdHsayr
zR3QKmTGqtu+4Wn7botKo199G2F7IJTvEMFS2ENimf8Wo2eAeKAnUC5zcudQVuHBQnSGkhgQ4l1u
PTJR+3HuwR7Ut2Wo3IWa/vDWElm6oXwcZAuUhNV9MeTJdbLseQx68Afwx2KKESE+ZIr5WgbTYwxJ
NKpd/WABr+gUQcnPdtP4N3ZxRibdhlJ+H7b1reLn9xr+1TjJ3bYUDpUK7ebSOlbFTW8VB/psp2FS
DpN6GrVpI7ZdbmfWDNwleG8fkYRYuuSe6WOsd47EmglmrjsBvIjpOZN/2d2vz/fCQujgXwNxGgsu
IV6VFKsuJ1yze73HJpLN3FAGPesKImcDaMe8QYQ4enGmu0m1H1v8amrbeTWl5N2h/f8+2g8SLgJZ
uhsi7Vz5tuYWGvDBQSG5TJ4/f8hFMvm/D0mrD+YIAKnlcVMlrW7OYxJ7IZUTOW6/mU31mqVzCCVw
cnUsgAszdfXuAS28jot2nhx8uXzwpWqjtLZAW//zJBi/cuWFQnHV96sLNaOslceYi/lu1w33WV6/
zlL9rYqH+wHasdpZ5zFwzpJdPvVD9WIo6qOmIvOivYY9N9hBPch+jnhFeR/r6p2KnJyiUI3fmLHL
lPef5xSKWGjaccFbaheYBmrKiV7ElDrvI/2s2D/r+lxZN53xV0da4IfAxd8+H3MhZn09poiDv+1d
rQyksRNjynnsVlH5kBfG0fkzLYqDLPX3VAjM8lyq+W1KSI/SSigvP4Tzy6zcjxMpXxoiIqIccO07
KtE9BHmsYv82EhXyzfhEwfTzx7VWpgiAIXcmNPDgeH38/vvjNji0Fj6fsqrGJ0mvDo2COWr5Oujl
X5ls3JaO/qDnwY1F/W6atA93X9orR22wb7JOu+/a93T+Wgw1aB/rQZuUb1O16yZ1p6AH1ustmHb1
FtzHrq5b4C8d6NzEA/AuF8Z3Veue5ATRgSDbaaNDeTQ42sF0UtH406PUnXtmUPIK+3s97BqJtrIi
7Y1OP5dJeTYmbIb5P5eFvZJ9lWxpP4fKXh1iz0Kysi4B1HeeAuGg1OgjNMmzXNcvVVc9i/7OPFjf
1bl/CvAgC6b0tYiBLWnDu9NvVG4WxeCP9YCyEqItOB6CNlle/G09wY7ZZD1Uw+zG4Z0j7WYufEO3
16q7CDBCMT/FCCz6b3IBjHVL4/0qM0blW6h38LewElq2O9JaUW1/UntPiuSjEO/yTWTd036vWwmY
+vg40TqQURD5fF1dF0c/xqXPRlWOjPyqZSEbna3HMmbobbQPhB00Dbegily9QuffbKhgvUnHpimR
gW53IW2XjQfQL/INRGB4AMqCID1wJrnOz2p5wPazBwBoZrgVFQ9FMEK/iGjYg6CK38ybvErId+gB
UDKdFNqs6bNJkvD5Y1ye5P88BU9AEYuPf6UkV0eyKtkRnvCVOewlrnkpCgi13Nw0zXCjVMahQljs
8yGv82/x5hS0yB3ouQAivoxAgxY3TlHbvRcn0VlcLyeAy0lwi27pLpVPdvyF78Je2iq/ry01KkGo
tFF/ARmwuO6RByOKqzLjIz7tGv3EuUUQSVNcy/cf7AFFaK25QQpoI4RdJgn/TDEVNRY5lwkkCBav
61dBbmFI4qm1cTZC7K3z5rFtfoaduqXaeXV3Z2bpzQsqLPfZKwUxNY4KrUqnwRu5YjgKDOCuPOIq
/mbjqFqov4pBvs2S7hbsxKM2NHdJtSlNeBmv//W2H77WCmtbAKwu31Zqk7rWpmHw8l9BMpzEwLWK
qIgiv6ndq1qajVvo91r4dWNRXabv/4yLAh+xXQNBaixSUpapHuU1pjcBSOcYfPGQVgjDpndyC4vJ
OULK2slquzPQazZFKztVd8jfbOzqtSWG8NH/PYV1+faJavdhrDbDh2f0h1kX8NwiGW4KAmyABHhT
SAfhDLHx9quzjvoWhXCYNlcJeYKlcamN9eCJ6Jngs6J2eJKNFDjN9lBkyS0Srm4ojUc5zTcW3cor
awJOBgkJf/kr6S+5lJohMfAkMYBl1O0596MdCGTt5JhvBicZuhwbdQ0xiRc1MtSNUSLEpoBDi8Lu
4mY4Ww2oDCMcQO7RWZ71e3i52cTxajl7IBMb4Wp1NAV9MVJaUGzLHA0wkSb5JfebujXccQB7o9MY
zu8q+WvpbHmzrk4mfXQB+MF8Yakh2kVqGQYBobFTuxuh0FMBgRwtenZ4wo8QWRS/+sPmvv35+hEl
mKsZhbaCsCMaU1c0dqUAh2pUXBWEAU2iGDdNofDhtjC0a5EfvXAuB4AuDYogi1JQLClQqGSz9/Qk
OHy4jtGVq6zonMToLhk4ERjtrpYkXlna+IyrM0tVU0ejGnjcMi75UzwXZQK0XQR/v3tPUI1Li+wO
S8aMl01sbLIi6fD5vK6crhQYOeWpZyJysSz7SU4g9XhbDJ6AKmG7e26jN8vsbrDtE9Ywzn+VVUCQ
4yMyKK1XbXFRzBBrKfw64Tau9XuBHgla7VRFxVM83rX6kdv4UUU5NOKkt5KOBKtCOvuUV9aGIOvq
m//2HItjYLTDKEHq7l+mYHn+hzZ+DZXgELdfRyrLtPo/n+hFFvsR/tG+EGceDbJrmbs4r9GhMdml
RjzeCpm7Hl1s4VSU7GhBPxVSuGvD7Bjr2KYkxZNfp18ScwuyvZZUUgRAVpm6iEAWiDD922WlL4fA
6AySyjaOjrlBdccGGJ+be7WQvJkCuh9L+wjYKxC+Cp+9LtiYh7VVTnnRRuwPSBNqR5cPQEoLPpRa
AVcMQQIbaK6jLdXsZOVbBCIypfed21vRY21Q4RTF5Uy0D5dtfrsM9Cqfu97TFIqa6B2FCOLYRy5j
vZLhjXOfDPNGTnVNDOYMgMcN0U/c8MkkL190VqtGjntOHdR3n6YCqaH6VMUqgOIBIPHbWL/SEtyl
5d5KrRvR4ZPN8Vhi8hJathvU96LTjwffxqq/7kqLx6IsRjaNywuVmsvHsrMM24/IQIKlwzfLvoFc
3sW3et+7ZYkzKzca+V2gjanlbGQeaxvut5GXdr9yAePSjEhuBQdOeDhXwV9+9DNU3wNReq837y8r
KQcfQMjMcGdEn2ix1EKITkk0QMsyI/2kDbcCvdQNXJ+QqGjDF3/6llE37bItd9C18xg1HXoXoKqF
Gd7lFOtpEA111qP50mFQVA3UkNDMI6Wq/fZFSfyNEL46HKV6jdORMH51bnTxqA4jdNqIraxJMHF1
einqs5GnSI5syT2ujoajrYF9Can88laaBHWmdgUvl8XhUWoh5MBkmnFGF0CZUdnCPq7tXLFWoauK
v5bf0JqqQp1oS3t5D8SLwrSQ6pza73TnXAlbsMDw92W5JS+5uksEmJkwRZAkblx+whjUnWQMChRl
4xBob364k8NfTmhwzZX2nEpjWhxl/Tg2zkZPYTUBMchR8ZJDsgguyuXIne/UugJwkuYmspKKfor9
5kZUG+bYv9Pex6b29BYQor3lkb2yPUnLacJRYQGPs4TikN/AgWykDu4aTXWDHlcTnhu5Qr9b4M70
8wBu5fMzcWUt8U1FD5UFBfJI3Jh+O4zsqo1o8OAiayhUvDDGU+t4H7Z3iWTShtw6+1aWEtAmTl7Y
13iyLANyHuhj0+YGFBoJjdkQxKZIL2Jzp5T9rXZEC5YafrrxiquDmvC/hBo+J+/iFa0uySYHMwPv
3gL8qkYUS9IZtJnk1fTLY6k6/Pp8TtcWEJznD6lOGsdUEi4ntQY7OZLZ9Ejm3/TmT8EvDzlKtBDY
gvYWy28gTY6YGfw3w+JlAMoeX6urYOsHeq+NATtG7olAiDwLzW5/SO/G+JuU3qLF6gplXcv8j6Ur
KVPpdN8+KB7cS5ZtRCe2W6m1iUiKChi7LlB58NShp76KDHt8ZzvolHxv++rYJlvmVmtxQmB28Cjm
lEdlbJFETmpuz7nM5y0qyAYks31icC355kjZntYnnaJRcF1jTDLUdCt3X9s+AhFFxxqM6hXzQmq1
Ua11QJFZnewVLT9zwt5G0Y9eBYGfzFuY3JXjVGA+BPFTAC+WxxpIRLgcNE6Qwku9MnBAueAQhOGf
MqNP8wtAlhJNx3nYtO8VK3Zx9xOC1JY4cUBu64uQaEzoq2BhS5sInIvgZYkqd4JDA8rdrmHhA0jD
E9SPCFJWtzn86nuDdOFyDYOI6Hi5oahZjKZU16xszUAPw9xFA4YGJPBG+A0Jddgu0BDiYI8X6EYZ
Ye3OABrs30MvMhg1p8Fa4rji5SDTQ8r/jv196ArXgOYxt9V5lG9MTCTs4tCR4WjdrY4l5cbGFtnK
1ewbwE804GlCS+Xy9Senqypdz1hlqg6CH6SRlB/76KCn7aMeRcjWe2F2FgLqZmyezcr+0hX+jV1s
6RCvRVIYetyPBQ6GSuXlcyjYDfalXiBwFvfPhdUfbO6N43SynXnnYEgeVe3Ol7YAOKvhVOCwhV4H
VbvlBXnUtCTNnbaDVgNj+0PGIh3/Lprc0x3EEtj2ctjezMlWGBeRYzHtLHWK/wKXQt9tsepgMSSA
09EeiwEXCWhjjT9qZb4GiE9Gkduy5n/QaKeNn54yeasivPbaF8MvVp7WFshlmEitTYlxlku8f7At
A3Hfy/XBGR5FdzToGhc2x9ZBsrLeGBl5N2xsuaFc82scqxwaCmYRutpljpcpB+UMFLnaWyYesIC7
Bkk64Mmwj8q34TWTnqV5y/RYLKbl7IteD8VwhD9Z9ZeLLY36aK5jHyW/+Idt/x2CKoOluduOLmIe
rwZS6RtSLCQlWS4vOxpQMqXd6Ul8ZpsSoe9H56YIPNWCK8+mMthmGzt6bWkpmPMBZKQSANzz8uWk
vJbJSNCkdMpwbwCgM0deTdVP/WS/DX+MOwuefg7NJI5P5G+vG8OvxFPwPtCYxJ0FbNNiI9tJMplp
ykZOpGGf14/B5LwURYOBb1UiSQInqOYf4Op2g7k5+EoUQb+dbAHUEdfy5X2iTqGSJz2DV334Rwh1
pJPi72OUP1uV8yIIJm2S7/vZd2Upf/Kd9jbLnDsFWnAwK5Srjd1UtLeho9c7rXspuHRtTM71mU4N
DhQeBGhxo7taD1WgD33tN57JZ7D1HcC0XdKER98OXrqQrqtuvPZt/u77eLmZ9msy5fz2Z5nOD20g
fRXhlxbLxqXkepGSNpM7ixYRomLLI0DGyTgbEcL16uJ7RxAYwuHQjW9B9q5ayTnONoG2qwNijQLQ
WxQllw5gw8QadZTxQ6ooUr6D1IZ+JYw7jPy5V3f5kInkw5tdrKRcJI6BgAm9Y6QxolMHWEfnfNz4
MNdhSVwd/v1Ii1WroNYc+QPCTWWjY0JrurracfeF9lfBDLP6fdZUN1z9XwADuOYfMbIUQrM7NbPT
xpNc7x/UqiD2IjJGUQMV5MvtGySzUoKwqj2jhAOZoS5XdrsY9p3dDPsi6g9lUd40frQniB42xr5O
xcTYEBG5FZMKLYu3bT6bUtuqNSqjj4b81PV3GG4jCFZHCrnB5MrhXR79JTlbLsjX29YA8MsJjAuC
wP0uZj+Y4MKgq1Z7jhO7gpdXF1THat6/fxTsaSEhVQ7PG297vQwZlXYdxxFtB0Awi5luC1Np9KxG
i8B0Z1pzQt2ixPVo0A6JdjL82bX06GMV/K+nlqDmaU6zs3vCeYXPVhDutXbreFop41IeEC7NELsh
hS4xJ7osQRf1A7RkST6rjGIyuL1WhtvcB2dx8RFcazGuVSSnjy6N9X1jcq43BBcYBIU/qPzXfXnY
/MakRg6msrgWRC02Ymc0WNXiXTxKhqt7ryQfWltAYz7yJOFcIOXJ1nYQN+jLExSKIshlEZhIzpeC
EU5St0NTacgKoBIUN29oD0FJoMGKhLW/G/PAFUzB1zjZ6853Vs/n03AdrxmdiMhNGwDQtbma3CG1
mEDxD018EyhsNj/UsX6wwOdGQCU+H2yBXxM9BEYzoRJxctG9/riO/lYwSYH6lFMUNSz9+sNuTKD+
he0YmJ+j+PyOcpbu0W4t43qXCOaIld4pqboVDMV2W8w53psCpEBRjh7nosZgG5NeFBP2mu9hMj9J
2MgKGm1todQHwK8Z20eBIhD8a5HCWHGPmp+071OaWZ3398akiFzs6mFE/UhoOwDIXWTKNuo6CapU
FXJIFagkPsEDzFU3S7/awV9WCf+nqtyU22J5EyBEUHeu6sblVmS8TqoM5uLfT7GIFUMvcf5O3D+a
7m5KEwxo3vvphZX5WsdnOX+ubZxMJAPyUuxl0DY+n4SV+CigngA4NLpLlLwvI9WU+8rcKxbiB229
EyUfPZw+2mhZZOzUlm8z9gdf/fJfjIrwj2EqeP/A5LscNZuCOC9aA9ZgdEzHfi8+fg4V/UNOD/9O
CWpObW5081cuxZRbKGwxoOhjLes9dtlL4BOIfbb1R3UKfkYJtKmzAygSntCuLX5NJcqRLwk6Ip1i
bUz02hYEDUYpgvMIo93l9YTzx4CPWXL6QtPCam8a3xAYF4mAuA9ODd27MvOwAhpoxE9mtJOp91lc
2j6f+tVZYK2D7SUKX58AAzzOSIvT+gNII5p4bb/LOYVLlMVJco8CJCYOSNHIs6vMK0vKjfVWoXyB
Y/2ISAjmiEaSzolEcnC5BGInzU1nRJKhUGAlOMAy2x0+PflTGT9amEeb/ska/iwSyTX4Fnn1Fb05
6FkP7TtqZYNmge98gyQJ8GXrS4kNtwgLpNJCogJTG4LUom4x6lkq2TgEQ9KCHDa/q8fZBtxYvJO2
1soWkfUDSL0cjgSRcEilhDxxEYVooUtDqRSVN/TVY+LMtCdkpPnS2vqpTvqfArAYqP86o0WOkHES
NWrOdWPcS4l1lxUTSZVP1QTk88ZSWUkYxX2CKzWyYABhFo+W220pZ6NaebU2H4eh24k9KgrfQttI
6DLo7bEfendAj2Fj6JXYLJqgYMJRAZZZrJfLQ+kqax7VuaKyj87dW1zgT1lyElClndB1EhfPUYfc
iHumQ0VDLNYYfTY2+E1evmw8zMo8iDKtyBMAO1yRYkdnAmkJdhgq4bgf0te5Gd1UgVOtTw+CzSiB
Poqq/M40tvxQF+j4j20iOg64o1CppsO9mAf03BuEu4nPKjKvKNgjIH5Oc7cJA9xSqA1P8U4Gp1vR
rhPgHQwWdlYBrmZ80cxkb5JkWiPNy59SYHpZChezGlyqR1tBZeVcJ6II2z9SSgeFj8vPRXrbqPhA
lp6Dlxs9LldrBjcMQATYT20n7ScdTRv4dHL00Jv1DWjmM7eivYHSTkzHaNK1rQroSpZ58UTi4Pst
4zGjsc+yyRbEdOiW1H6kYmen59x5N7n9tAZtawKemCu29WS+NySfSvHfrGNk7sALgufi2r1cx7Uc
Z5ofcbq39R9z+Sy1XtK/q6goN0SSsW93YiWLryaguJWUngR4pgkpYyhbicbaN6IqBa+bdQxUabGU
5MHPklgOUTLRE05d50tN0hun+UPRPeaqcyOP0TfxJFOP3lD0LnA0tg+BDxF9YSkabNbHRYhfRD6I
kJzFBFqy06XI92REQzgXKJSo4U5H4TyzMWlLVZ8+yLHW/ZcSg9HC/Ls3ncgtg126cUtbifOUyLmd
EXq5hiyrWR3pt4KybPlBARWiEQFKbRVOZrFe7fVE88JNG8C1w5eDRYjZshiQZhF3kt9WZYP8kzRr
WulFOoHL+mEFzU6gtgZ0K0rYTXaZYiF+N4QFArfVDbMJeH9LPGPlxbEuEyGFrXodW/tsrgc1dgqv
FDLf8THsQMi7E2owDvA7BCBrDORoCuwSk7RM7/YCQCwszP04p1XzC5eFG8Vvt06blR3LYwlDNciD
2DgsYkhDbxPOdsCOzdub1vpCtfFcDaYnKZyGDtU9qhRtGaFf+qXX1Q9XPyGJuR10176SwN2wKAWC
wFla+tVN0I5SUiPuMUU7rW13kpUdm+NUJ6dCb/dl91ICtcmnYZ846jmi1+5sXZRW9gaPQHuSxQIt
aqk6oc7FSLKflp6u9m6dZyeRqc0+4F5cKiosFM0I2rYjHaK6e8hBupX4dH1+7K3EC8qcmIySp4t+
gvj9t7XqFJQ7yzxClgHqsI+IT4iczig1O3Xawritrcjfh1okGqjrWb6VMpTTfauD4F4Abqqw2wlh
UCEV0Mzf/tN3M2V6ggLeA6SQmtjluyWQpPDYUQpPlMGEy6mqSIdCS0+bu+16FsVIIv6LHihAm8uR
ol6Xs94y0NPN+Ijdu+j/YWa8k+KtDbQ6EnVx0eNCgnOJGFClMkmQKim8nCASqup5msH9U53Xh63i
xUqXh7cSFST6Wyi5LQXrUr3U0yZHJXhAWpV8rBmhDxnpuQSO5nNoiIYuvXzUlSX38y+3OfRiWZpj
NE5yNxRe09QfBrVzQfG9Bh8n/zDQuGq01C0UZxcQMjaGFsvw8sDirYUVBFobiKN88Gx/2xFVacRK
XyEpwRZsDkIqJIPwmY3AmW+t2MHl4GFoj0ndPxjoTQhckx1lpwxts7gI9xvH10opj36mgG1zhgFR
N0UK/dvTyBL4pkFGAgewRjtWu6HN7qTo2A3aSdwoP9QpjckT8pRjlbv5ZjtIFGuW00ExWSDVoBOw
nS4fAB2z1vY7n000vjoUr6uJHcsJEidvUMiAwtIcQhC1JFoN3aak9trg8CA5SsUyXIJyjFDH7cex
keVJ2MFI2TXcU6kmujIbbOO7i1N5+aKg1kmcBFiedv7iRZPQGVTQmJ4vwAKseqk5Cz5To95OVGVE
IukHVCwUopW9U7gRjfGGAd7V5obxTjsXEAXVKq6nizAycQRAqgKKk/TBPmSSReGAFr7CBeDzt726
eYmRhKYS9y4Q7csSnZnCSdZiM/caAxpkmz3pQXuDpdRGgn5VeGIYtABNUCHC+WR5sZFHmnVjxjDj
SK8yzG8i096lWvjcy86dAMVUuYK//Rbm8aMBe/EtxbjUgYSwkirE6S6/5dAEZVg1Vu5lkn5GHLzE
RxATh8iEzkjqLVF2V2VpX6HkrKjBeQi7WzL4fah2t8201S2/OvfEw2AKbYnqI0f9ohwqhdDITFTJ
vTx4cmCJ5QTrIP9RYDSTPf8/Uqy1b/v7eItjr8+4qASOz8s3L8IgSriXcJp4lT8d5YS3ZqtaTQt3
HXUe7rWiMRZieZjstWJjmV0nWbw75W/QEfAHWAWLM7/SiiJpR+K4EeuuVmIKnTO61sbPipAx7lpU
gab0hIA3yU2vPE19eJvKQkY7djYC+9rmEvpJFGJZ96yMyzVRx3VOOYqTM+bG2uTRnsHJ/o1dX+gb
r70x1BJGD/Zl0ru6L1ja0l6I8nU0oEStO97MB67VScQMg9bmlahvX7Xrq9zuxrhB90pFWb/OpH3H
wmqFTceE37eev0ZJ9UJg8aRM+4qbp73z/0im6Y8MdP8cSjvLDDfS2qsDVDyRwxlKfY3i71IZMVR8
x5hzjiwZTVsBTeq6+PvUWb9muNZWsFU9WV9jdD1EpZMSt7E4obqwyeOujzkkVGEXGu3Ltr0pyuCA
Zfe+4uAYCqrcrD3Hec07lNnNwVW34KPXBzVvbcqAoLhtAQVbhroIAo7pm6QNkvQumFZ+fWjG2RVR
3K6g7Mngj6DEB8adMSIMobx+HtCvMyaVGVC58JPEg19Y1vibJCoMa0Cca1K6m1Jpb8bG8t1ZeMLB
DtX9x44mWO1jPhHOXz8f+7rMC65S5Q/TD87xir2n0kaRih6t3ab+U6ijf2T2oCUQqT+oUn+IBVdI
7g4pJCXBkKIYA/R+L6iMed+BBqMbxEak+nXqq/csMN1i+OvzZ7zGYn48IxL+wKfFwhQX098SqYQC
9ZjLiLWJEqc/R3vZgWkInkTiwjNJ+g5h5IPg7eoG6q3dVkhYWx8IzajU4oG/iv1xOX46F5XdtMzR
GH0Rzk6iyClkS+O5OySwG9QPoSxA3X54lO1nqc4On8/AyrFAXwROLQrYaCnp2uUDtGEyJaVh8QBI
5dOTfNZl39XUdKsBI46Xxdl7Mc5iotUpCuRWjEONQVg/aIJUg/JXPKD2hcpg48QCooYrze6j3KBs
nbern1qUPmiBIrBIXLx8Uw3EQxiWiFUltPeqfZHuO+0g5HBbm3SOYnKY/RrMGQnALVH1lcBPpwuK
NERSITQufv9tkVWtofdGxchVqBzkITylCWKH5CF5veXcu5JV0F9Hlt+QabBcwV511cDiUDOI65H8
KEr2AZUTbmhsd457yhlRvpHMXTcx2EJI/doC+oZKprr4srM/T1ZYIQOkVsWux/9RyIFavXbOLD4v
0FeV0qroM+vKzCnrUziJzgJSDupZQCEjlHDbLfn+lRTz4qEW0X/WwyI1JpabTxWpGVEhnt4+ahgZ
Bw9HrukEB2fL3HYt2l6MuvjQWlJmxiymopDxCcM2TNT05m8K9kg+PpgU7lFuRRL6P0ZZi09AJilz
0gtFskVul+SJ0gUjkgOV/P4/nJ3XctxYtqZfpaPu0QNvJk6fCyTSk0lPSrpBiBIF7z2efr7Nrjkl
ZuYwpzq6u6IrKHHDbKy9zG9yxXiXPBR0AX0wNhaDCV9/7u0QzsslTMnZGA/fRbi/Cu0B7eg5m7Xe
mYHEyjMzdKG5jIN7GhFKyaWFW11IEG9RkrKmcNnKFBO1guLd1oRS9V42wQPuQ31jAH1oon5RIA8o
BhefxzhVBLHj4PP7VR69F1Vv40TXJPxsrO9M9Qp5o44qXYLeNRCBthki+YbqtVt1wgY2kZl5Pi8C
xJvFbhU2E4BXR+lXke3FnhU85Tm+kB2dS9gITkKqhB4xM+Kj6FRO0B47I8LwrUZYi4c5g5a1EYAy
Z2kpyukIpApaYZ4ACoXocgkE0zTyZWl8eQyI8ki6UHf+Px4bfXqUj7i443op07MwLOwk9+wnzA3X
usnYAuglRowCSSUuUHzastavcLVFcRDraIBNMse1Ga6FELHg6AWVuaiNQ2UkX1ubZuUg+0u1/dtZ
PG6vVDcAvWjantAM5FKrrMTU8Mqsr2gve7perHTtp+5couacxlcWsnSmXSpGVid6spWUj6PhzJFn
pTJuBZ0nI+wXxulmqhkazIvBv6SxeGZn0GVTGB/RauHujsmXRmzaHZOSyAMWeB0B24tU0+vxvAqq
CUs+y3+OS/1gR91DUud3Du2QNh/QGg8X0uOUK8t6vkTnOxPyReMPkWKaIqjMHNt3qHkTjmGScUkW
w7xJXiZluJ7m8hlBr7t0FF7iySYN8yu6gZOCy4NSf/fD4AF5tR+B6voTLTr7Uq595tXQThCq5wwx
oRkeBcEKyZ1i0PCn1fCqC31s3uRsoYz3bdWivbrUpUsLnn0zdFxFEcvrAXv+8Vzvemvs4j6OPIIL
jL/ZzWw5FH2/eDmaMWii2KfFgbcbOKfWMpa6aI+aRv8TBDmNj0BbKcG1NfSXcq3TnM6iI2eQdDPx
E0LlR9dFKSGphhQim1Hu5EZ/iRX5R1+9tEG+LOL2MaqqlZwVu4bCYxrewON+dYT7yND/KKa/H9ig
Gcki30ISR1zPx4sBCdRoCKyG6O2yM8P6kEnNmg2NfPJCn8NyoZc25yJOraby8oRm5XZWYxllXqYN
CDWuKRwvAUPPBDauCZFwGjAGPcR3L8zfErKOCcuAjGUI/7TfpnLrTrWzDCr1pU4QcmmTgG87qwGN
tqobTld6P3/RHeyGCyVf4sG2HWr/ptG3jWY/m5TTtQyYWtKoq2E/0PNMVNDOlwD4Z7Y3eAxKepVa
FtDi0XPse3mU+8DmmkvtqnMmaqL5aVL83aACSI+0H4hZ7pRM++Xo4V1apRvtLoyUfVvnDOOnn21T
p4tiQl2v9o315+frmcYa7E8UKGgbMn6gnfLxHUdd22YJ4ghe7ytXRaRe31eyekiC8QmSyovmQH1C
DSrCxkkd9TV2AV8zfTvI1Vtv/X1mH/09IUnkCL6ABrrt47Vggp5GUjOOqG05T1ET3qOC9mzoQvrp
xqq1KznGjkLVdobs3wuo1YVHIX79x1SD5QXdiLofEsgx70w1UkfOy3j0NJRYESVCEile9Gp4VTI8
TKJfFso5EcYvshKvJuG17SRXtd2+dkZ4ibUvaseTS6GLaBnUHRQgRwGR5ioMkjYY31UTfNhOvd1u
GzO8j+f8VtZpATjhwQ7pvOWT9HzhOYhffrK4w4xIYFxJII7qygAolcyEYnyXh7IGGg8gThsVhfCk
W5GJhZXOmfkYGRheahdewplPBdQ33uqIIXBOHW8BuYpiU8qsHj4wVV2QXs0FZhx5v0xinDWFhxeY
wwv3ezIQYdsBEBIqSfR09eM+Il3uUi4iCY0qmgZCFyXJp3U0Io8VoPXswGO1VqKbwa7cZNKFGz7T
RmB1AEoiyUWM/bi27XRsAjpDHmDnaJxAflnDcrAw0Omyjd4hDZh2pqdHuFopcvVdzoRYRM78f7oQ
CU7LLtHHUGijCos4FHE+fnx9E4+SkZmDZ/vFLVCXu0GYI/r5MrDrnUr3DZgngH+jvnDKnGKlePwM
LhgnCIgLJe7HhengaLUs2cM70Eno0qpJsSyz64SubqBp+MfHv5owelA7slLTuW/nGRoow5uwfctL
dSEF2L82asSn0K+lIn6u0v7V0MaDENX6fKuc252OUIqj4SPkgo4CuSJV3WxLzuApNTUR0WGI4l2P
oERqskmjhRFfkjA9bb3ycH5b8ShPoXTUamAXyGjpAHzpvGGKsAjMHzagcJGO/+374+wEyEE7TQjf
H61mtqY0ouMOlgazo0LV8WJ37nvM6/tujarzlU4s/nzFc9v/HVnORJtiBUjPx7ffxtk8KO08ekHz
qiGG1CcKR3sEvbPfZd+UgLQrVW+wfNj3enHP3OzX5xcgbuko2AHjZjSMagvK27J4Ab/lE7YEn1vN
Fc6cItqRm+0DA/COVW5SpHo/X+rM7qFIBDkF4wtM8fGkP6vyZk4nlaBeoGwNfq7ALRjHJS+pq9t6
4LO/hBo+U+NDoMXflNyNLiG57se7k9VxDvuRp+vAWEoZCVnVNk/sfNEHaDoW2k4JjE2BmW+StKQY
0vOINBse0J3LDndHur1zidduhD+Ll3Sun+nGsi6C1g3st7//cBDsIRERLdWTAV+YT12JssvgWd2I
CbC+UXrtuqL1EDTJzqLXnjnKpWTyzMfFeQ+nASlXSz0ZEAfC/EIyiTylPq8pma+qFqXUMXETP12F
un7pVBfh4XivoTEi1AvIXEEWfnwbodyOrZz3JBjacx5bq1xtt4ParjSUoYqpP0RbY3gys0WRy4t0
Rjhakt0povCGgX4h6p5pqWL8A7GazrkQ/Tw2VWhLW86x0hi9aYp3mVQcUu25CdK70d6qjQ86VV1W
urV2pPY1gWv2+cs+99EhDYj+/3uz87jp1fe1ERQWGUahxDshyzFLGJDXW725RJR417I8fuZ4yAAU
RIuL5PtoSFiOfVQ0LTmlleS3TjXua1NHkrp+Es0OCddA1YnvYyXaaGO4VYv+GovfG4MTVk9WRVo8
Wo1/aCCgtfHPUk4vYPrObcDfLu7Y7ARoJ+53/jB6zYAVtt2t/CgCVSuBmM88K48vbMBz+0+Yi9Ff
htR3wuvEyYQ+VYXWTCbhngFe1Lf0BaTzC82nc2+XdgeYC0RkoQwdhfS4TsuqGZEMpOs2WTqzGOzr
mEu3jGf//j76faWjl4t8Q5jFLdmi4IoKFphjdkvViBaqceHRnYvdv610PABOAmqCoWSlvoCPjqLY
oCDKq/WAOeiswcmfUG79/ObOjEEBkotGlSi/4d0dBW89K5lMJmi3CfyK6OAVOHUZSreKVWddwSGw
f43Tu75kPgGi4WyuLsm8nN0x9EeEFC/tzWNdJAzbFMWJkWMSETgAkj7itykxBPj8Vs99B5AF/meZ
ox3TdUXeZhoicaLv3IVvXfIMHooe6iq6OEw6k+cKbRGopaiTAqg+ynPrLAj71kIvR8w4BBjfYmiU
Vvh4atctqvBCYcr5D/RQQYqQNKJdo8CnPeFOOR0aA2OPak2U9XvdZCwoAP5Tt9ei/JsUtZ4T5Aup
13dqbz9+/nTP9fyAjhP/AErwn+MsAAq8X/uRyS0LUQm4BAwpBcW1T+vS7Z7QSbqPy191kt41zvCS
WXoHTQdzpfFNkqY9HannUE++hKp9ofY58ypIM+kuCSicQxr28TxE59qq8pGCO2XAljvTnS1dpcgu
VLHxmAwvVuxjT33J/ft0SwvwNCk1vmBYrhwTdxK/owsTI0KlOv1Kt55VYv2U//25IXM12GrUhTDW
0DH5eGtGLI++pOsdcMf7brh3WmQH5ZdEvzDBO/1wWAYkLPtJ1K/Hbf5J0kD7qkrngUhwG6l2y+IH
o9hyvK4wXL2wjU6bEqINSMwxRZkKqO3jPRW2Ug72XKGSPcUHOcWGJOiuRsdH1PBnZ9E4Kxy3jZ5V
gBufr3x6oLAwnXvEAWjVolj2ceFcs6rR7xEE6krfNSVgVlgG6ukqvdhePJMWIf8mPlIhbSUQOB+X
0lNAgxL6Up7K5pMZPo6lDGj7VzrQr8ckDVEaWsUR6k6W58N5/fxGT08ZsbqoRES8PZk2q03a4Dwn
Vi9j10yfc+UpdF4AwLTpIdYuzTxPPj9SAYpuDmraqJBZj5pMDSr/SBYwcI7CZkth+5Jb0y+0b7yu
6SW3texoOczFJQTo6aT1aNmjel+hySknYpifJYxxA73cZWpyGOw6cZGB8HqnuUJAcT/YiHJL4+rz
J3waC99XZz+J5FPoC318wbGhxqpRM3gr223VlttsKl7zaFxJfv4Do42NgetUfJ2o4VcFai1O2/u6
qK9mEy8HNy2/dUV2//kVnbxzcUGMh2i10fFEo+XogtKmVqaIMWw41jtl2jsdfd4UWgte8b1c4LVm
XPiczr7331YUP/+t5C2GxjCrkhG3Wh2A+TxKVvos1T8Gnx2fxtdB/VBX1svnd3n+rf+16DFappuU
NCtmbrMxvYi6Jsqm9ZQEXoGDh2SViz6KVm0cXttOcOF2z79yNjrKaXxXVBwf77dPEsPy+5D5bDqu
zSJbDk17VWXz0ohsCFvmLsnyVarWi6YsUJewXcuaPK18drriJzJkB2xEH7TiEpL2HVzxoTLhxdNr
FqkIc0312HnLNsbEl3yC5WhIV0HUh24Cldc3b4PSKRdl3uTrOWIeVgBTBpceVc628q/qIETsM/Dm
OniJAhOdKr9o8ZMtnpq5M6HlpVvGNj/nWFpManMTdZcAC+IDOb1skdcj1iLg9B+fpl1hDyPlQeE5
fuuN9lPZuUjrBuhzWlm/MIfXcmwPlsLwfZ+gUhADE0hD5/XCdjrp2b4/vL+u4ih1CJO2IKcAgmvC
M+F9uV+aOx+txyaZ3ByQkBXNS6SVD3IQX4ogJ6eRWBrrYBIqZiYA8z4+gMQa7bQqwHRXmGTU6zQw
fnXyFLhWUNwEXbodNGc1yPZSDhpchMcXX3ZWIRYxzZNCCG/zC/Hj7JclkCMoCAls5smsQMmbqImA
JNUpajUsliaw8tQsXFcB0cspH9PauR06O3Q1I7xQ650kIDwMMincWihSiKhH0WvSI8cMO7wRA+RL
a1uWXL1sdrPRrpykOWh2EV7IQs6FS147qsb0LYiXRx+zKg+WVtta7vWjdgPjclWY3YNvGNeQvzfS
NN3jsrT9fLOdv8e/ljwakcFW06wJrgJAGb69OFx12H7hoLGkJbWifX3hkZ62RMUzZSYgVOEViEFH
RxSKh2PZOEqOqa6xBZ3pziCx5F7ZhzhcujlKQElTuNB8ftVo1SRTGrthONQXHvS7PvPRhy6GcYLE
zE4/kZts8czIVCgongF4IdW6tSXF133R4EdnRptUg2jfZRglps9dG23iMvw6ad0LciYIAcCyCCXl
RyXD7IlI3Pxar7ykShvEvudnK61WltbaAMSjL7HxZVSNlVV2q34avuSYRrhjZg+0n6ar0tKztdWE
j2kaa4umyQOvGuurONbXaTYstDLdoIp0CzxtdD9/6adjCY38XSBLuXUgAsfFiQ+texjGVHj0ht+u
o9l6tuNsbTYOWFbZ7rBoqVTXnr7GfbtXgmGTdOqyV4NtE6azy3NtFvF92WZ088iqfARvN9kQbORx
WH9+oSf1DHkx3RziEWCO00qjB5pWRRWoJk191hHKDLvWlYpm+fkqp1FGLIMKFB16wS18//lvSUOD
OjI64mXiTVazS9oWjljjjRMeeGl/nwvdYrUT8MHrRlEeLqx9EnEFbQuraTESJtIc9yrrsJWrbIoT
L9RQOomnfawmuzG1vkS5cmMY2bVNoYWL5R7Z9YVkpp6iJdfV2N/gLroJLR9hkPCirczJOchFyQzz
cVbhik50Mv1oLlUpUWJv0qZ1IzdMZZL7OdRu0ryuXE1uvuSvklLhtpX8Cqbq1dSC7xNUxTm6RI45
CYniSugscBozwUBX4+OBFKVdq9sYU3nW4OCX0W1bTb0BV+jKXbWo5mTX+P7frTvFkjZQKot2PZDc
o+NX9f2w73OMNv0x8PBF9Yt6lfXtKrHjjelc2uLnbhCtDY4YHVgANiQfbzBWEd2NehlTOuVbZgpe
XOuq87PT3vTfh/btP9ltgCKZDMB2IDv7uJraZ0GNFnaC8Gi6i5rDhEiF3AMr6exl7BsbdcYuw6+u
Jt1xHQwNUgeC8zTepjK+gtZULpzxknfFaVkqvgD6RzxrijXO24/XZDVZGsI4QkpIxpbErK8kdVzb
WvsYhubtHA5ry5ch4ysAsOc9o4RLCn2nQQb/DkZXVMXMkTh/P66fl4pBqYh16wgrspjLpeTfGoN8
IcicfudQu2A8YBWFaDfA2I+rjJNjlCpKlZ5cPnflfWlThc7XMJtWF17xSScDAByS2URh6LBIqh1l
LXIt6SHj5QjOOvLRdPcz6bkefNeGU1K7fru0bls/vLDq6S5mUYFyMzjTBSXx490VSh8bhWxFiPtO
sOIbAWdwZSnbMOLZZ7rl4jj6+X2K5/XhBBe3ScuEjgkq3ScMiSnXIrkI8OgEubIVYpeSWt6p/rzK
zOg66/0LR+aZM4J2MHnHv8GcJ4yZhqF0YaR+7IGKoSQBMmzi7jXIt9VgLSc+odaplo6ONWyhGs+f
3+tp1sTNAooRaGZCEif2x8c7AyPoktrE1KrxGXCgBeHLN3KCkmc1X4W2eqOaDcDSeR+piTtXqCqr
XXKhj31SWYtroL2IfR1766R7JEd9HuQy1xBOlVsTeSe7e7BT82BF9hLa1mvijHdJfSFhPLeqDfIY
YUAmpyet5bTmB3JNMKZJ6JUo9Faj+gKr96ENba8M5dssm597/9fnD/zsqoJ6I2T4TtUWik7VQmKG
cDT9Zfj1MsrHZ0Ud7+LMRrhlvEfX5hBaFyLEuW+IdjGhgURE6Bt9fMmhqVWG7fOAu9peKanjjf38
bFOIZhIvVu+erPj189s8ncKQeQg4EhwJUxVSAEdLOglpd6XFHuyQXdI51wD0YpFQjIizbrW2f5zk
Zj04mzZIfvUyh6ESDnd5/R+cAQBjFW4eIUhsKo47V2ASsrCNVc4A4Qkpj3f1bP40i+Ra0oa7sJfR
pNEPbPanUYm/j84ltuWZM4j1hbUBjXrkF467sKrdcEAPpBlzUi4MY0b/fpP79qp3K99flyXSAeDE
TGiecFwuhZbTbAuxRU0IPyDNiUb6UU2UocNWlwpZbkL6OSTjXZlcObD5IzO9VgLtRonsVaaGXttZ
S77La9lHrLq2VlIYef/BhgAnCPwUFQXR4f+4IQy8Xq2wmEj85GnD8Dgvww1tp4MKaqzGrzHp5IX4
3sO8ugoK53mGFltSLX5+GafQDvYl9nbkAswXIGcePZEmBAYchAK4OddLLZ1u4Tt7JcNtIbqSRNOm
yeaHxDe/aniHuE1frWpzX9oLrQo8vYAvIf8wUvmbruZArg1tkfArunm+EJvOXia4OmZeVJIiXf74
tFQpTOsRXojXRMNOKv1fIL0WepN96TOzXhrD9K0Dfa2O5q62s1Xrj7himcsMcHHQdhvxPy1BMSyt
VBPdav2qLCGdFVC9LtmxaeJDPjotVfJZhMsEO4Bz+uOVTlWUMS7E4disnJsqMu6ibLhtVPPQB+Mh
bFQ3GdTATcPQM3JFRhvCQEnNamO3cOofdiO7el3sqV+Qliibm14qD0NU3sdZfp07DdTRYDmN7Msb
p/XvJaV40zvfwiA42ysmAmG22blZqD+aZAdLqUsOuco01ypgcETOJRb3mTBK7ATqKmjGp3pGCh1g
JIVBv6clUp5DtqgCLMyhUdb1yh9Rm1cuTTbOpCJAnpj2MYBEO/KYIxMAUs9zm95BV7xNRXJnEkOr
Or6noL0dZutCx+YU3i8+DuEcyKCKZt1x0E71IUngZML1CLS7Pm2+W86IMWO3KTQckvmgFnGnr1to
6QGs6WLKH8dWreixKinu3NBF+YZq6Bmff7Nnjkz6+1yNw9wRcMTR6RUVfhHbFgyURJHYP9+SrNxJ
Wb0UtstFX+PNVq7qeP35opr4wo73NR1LIXyCkDMKiR/39ZC3TUjjMPL66SBbw60NM8qJ/XrhT4q8
19JvdDCf8OZprtvK19yxdp4mC2RDbcjhsnOc0Q0kAEFJ6VnO4zh34TLsJN9DH40/I8MHLaxkdiNt
aIWp1y63BWIBMH3ia9nOmePYddr5p5VNqylXN0X18vn9ndvLqGI7AjfGiFs+CsdVlNQKIDd2FvcW
cjR4RjK/6Fn2nHTFXhoaDsvBXH2+6LlUF0DGX6selaTocFVaUyCGzfwXluQtCOKdhI3jWC4GYUAD
Rd8qL8TSc2fg72sehdJYmmPYXrBkkFK8jhKJVkJwIYE9FwP5Sqm1SWPJeI4OFYDBTWUHQuObMXyg
Kt+KNhNycvd+W//7APtfP8b/HbwVt//egc1//xf//qMopxrl6/boX//7OvpRF03xq/0v8df+5499
/Ev/vX4rDt+zt+bTP/RYZPz3+I98+LWs/ufVed/b7x/+ZZm3UTvddW/1dP/WdGn7fgnch/iT/78/
/Mfb+295nMq3f/3xo+jyVvy2ICryP/780fbnv/4A/PnbXhO//88finv81x+H6Mf3+nvQfT/5O2/f
m/Zff0i2+k96AKRfMA3hbjL1/+Mfw9u/f2T9U9TNdG2pBQBViLo2L+o2ZFXjnzTpMU3CMYnGOePt
P/7RFN37j+R/Im+AeAysI525BhOd/3v3H97iX2/1H3mX3RYRgeNffxz1TeG3EEuorDEQ5wIoxsRJ
8FujEHIdH05KaiaX5lpHOLd36uUIt67C8bKLpr2fvQaI+YeZg2tRdaso49XAzNsldC39cPjKKGPb
z8au8NU9M8PDpDlQO7vs0e8uoQM/BuT3awWgQZuXjgONPPnoKy5MDW0ouC2rwSq2VdbexWWy1vLb
Sg9uhspY6/Nta0mb397nn0/s9yd05BQpVuXdgTGgSkXenv7yxyeUlLI9DZFRAz0ETIWaWSpM/LSr
oMdtPDF3TQuIrfnWMgEok53aXSep9mBvTZqf0Bfh4pqFq5j5RZ2sj12RP6+LDSX83yHan9CU6sao
p47rMhV/NaGrkQXSgewQUevl2FfLOeq3koFPCJP5zx/J+6b464z699IC5S4sjcm+3ouw3zaNURZ1
nNsTChtpiDFlu5V9bEr66Kaz5XQx+aGONWm2nEj+TITIqTjaSogxro0RdpIzhG/2NBpLSY7dpG7u
7Km6iYfhXhmnB02evxZvs9E99WZzHTvjQgui26xJJZdGwiONWreeaBuPmMSZ8sJpomUuK3tTZQfD
3ZWzjjlxt5ZhJCk1rrzhwuygFvslibf1ZE/GurUs9P8VNzerG12f9+Dr19lkrkup8miIPPHX6WUh
UVHtm7oLqZuMn0ZTbqeQbKOwh001hovZwvM3l4eryaxvlKC75+KedXRPTNXfGu00u7Y5/QgadXT7
slrBIktcu88sqOlK4bbfPn8hdHM/ZA28Eaa7dOPe+ymCnS4+nd/eSAxihPo6SFe9eT8l2zT0lOC+
7vdQ0pVoLdWe5XvwNACHs0Oczm2ewnAxPaNeWzhLrd3pMgm8m6DE8YR2wJw8msOiaFz1e+240wuD
dwuxoHEh0XBTlkG0Ufwlo3BmCI5+4+wShBayOyTaknktJj96HLn93NDLqZZxni7VcjVmX3z9EEU0
Z4clODZzoghcguWTomChRg9JdI2hem/cyNkPfI2Qy24Bu40L/KRbCQ2wVZpvywwi8Kqytrq19Z2d
05KiXKnxcpJXabZWauT+8IBYmwiEwQ6KN2Fx29nbMd4CDpbkO9LHMtx2xU3ObFBeO+OSPgi5vl8R
+DzdX5HBm5jC2Y9ltEu1tVpjrSS72bSv02XlrAr84AWaakHnjAgHlHMzcj9lsJn0fTwsJP9esdZ+
dDcOCxXL3GpdRTdsuqg8qOlydO7r+Us2Po/hQxBtZ55SD1RcSQBh+d5cXo0F5JgSaRo5Yx6+U4Y7
hsNJf5jqvdmvNB0a66L5SaXVXSzXj7pxf24fPDw5iugNnXiUj0HYqUUKgFM29onzYg0PDow5+vhw
8MkVJdecZz6m3k2mayOD1oV+T6TO10bQ3IeTdDOrybpHIdmciDtjsKh0DW2pJ1ojrjQ+5BiDj5W6
UtqlLSJi0y+U4YURCe7ybxXAZowbNk53W2WB1+rFIilkb2q0TTEC+GAcVEHM19ivY/omlwCU23jp
pG8WY4WMzuWcJJ6vuA5t9UmpQEnmi6T10mYlJUz41ln9aPi36eTJ+kbKcU4K7uL2dcYgVKYHcDdm
D5J166Sr0d6o6XWSrHCu6mpcOzx7xLgEm6f0JsxG10Jug6a9TtN+Mjw1V1cDkrKac6s5h96/tZtN
YWyy9G6unuT2QZ9e9OSm9pOFgay4Zbxo0Y+2GhejE3uDVS6NfN4VZrVo5SW16yaEqWvUX8asA0AU
uJ9HB+1jJvr+dinhaHIybGJMfdwKiuwwDhGEyVaVNH8fs6ZeWqVq0QLUFNfPDWPvl1W60yOJ/ZfR
hSXseaPPJpazaKlM05UaFnewIa6dznkFm0OzNBl+IeTQbUyt2xmN/yPt/StDLfBdqrNqYVo/hqi3
l6k+x+s2bGyaPAhk9jC/YgBEXa68ShguZI0UXsC7kCR9rDBEPkOspYlOfiRoG8fs9JjQjPGdE+FA
l1YcEFnvdpKTMjho8ZXWh9kNup+ZynCbIdXEey0IVn63Gi2zJmqXu36MUdkoCP2l8dNu4UsXlf4q
hcq13AxXjm+9jkNaL6yMKbZUtUgqMcNtpWQbBtatpA+WS5Lkprm0dWLaBA6y7mVUKKvAd5ZNYq8m
9Stup9baMIt2meSHykQdrFGlbJEi0malGUbUytKomivzkKakWnmf1W4aSJveKTayFTzOEOw826iW
fTlLSBvH+sKh1zLyRSVtk64U/CUXckHMlnGmcoMMZ49h4n1k9SGGGKRZ/aOcJUsGs76LP4rvhtq4
yiv+SJtrMWIx8LiKcoi2TfUU2fW+mHtpZ5lsTcnAv1PRHOlQ65skDstXHIDxR2tKG0ZgyYxNScIH
OR/uVElGvL3M9EXtYDGKZR1zlEgxHtHE45o6Kd9b6mtmTsYt06z43ojRP57qEEtQe6HqkXrrp4Z6
i6TSk8mwdlM5YXmV5hBKrSxv3E4vW2zSU7RIpZrjWrdjDFsNHqsxbFtZMncEoZU56/ZdLGUdiJrp
uVO0q3wekEYHU+im5twu0ypwlqUm3wQaOg4ZX8edVTcvWtbE7qh1h3bQylVZFe29NWNhqIYtYP4q
XOdJnNyEqvwUaKny6iMgf8UbcgMr6HY6CsaKVm/9Uu4XYVw23vv/GztVciPkuK+kuCEvaaM34NRw
dAtffm1hzG5Tv5MZRBjRSk0U/SpGvZF9FLz1cQcFrYzqVRhAOLLUobqqfOXZ5mWs4q7hwCjC75M9
adcTao+rtAunZWuY0qq19WphOwl8rOypRhl6p9eoimh5na0x8frpV721deoCJexk1ZSxs1Z8+cFM
lJ2eVY2XhY2/U5oHkrh1nag137imusYY7gKzaXhdKaev8TqnOrCXLN5obfikyxjLhIKGnk/5vdHj
gGoVwNcTq3bW2qBpLq24rZEb4wJeawssp7hLSx8wcuocNCN4ZVLVLoNBxQcG42yP89BZS1E+r0Qq
KYCBUUrikVO8u6N/p4NZUVTOAeYJL43vbHPZwADV6Z+HwK6WtqTli9owlzjA7ENbuRpSzk8/yRdx
gro2k5/a840bqQDUmAsJp3B2nBUafil2B2+W3Q2L0o8rL8dUKi7fqi6r3FhjDqkm9Qa8H7rqqfJr
kntlHffdVZeJtCId52VTaMoyZbPtEIard+mo3qppG3FGdfQQVS3bG43Gt2EDrZ3LJLgZrcb2wrLg
NENS4pDL2WvNe9o74TzucMUTLRopeyiK9UCleHB6wk9Sh3ySemYszGj6Oepxss1G2MiEhV3Ry/uk
mJVl0jrSQp6sO7+QnjMVaLQm9YlnoLHWowbBk+yLte/392U9WUsFwRtLoKiL1aRF26Ce57WfORPS
9BwZGZpaoabGgLmZ80ZTHLphpZCT18m4pvW7rLsk3hRZXy2yoHqxDcnfgVLZE68VlHttPqoG8kCQ
cmxid4yTX+lXL32CGW8ZXMe0WZPQWAJY+FpnjUyzU99rGD8HeraQ5i5YmLX2jFEx2kA9ch98pdPK
SLp4PbT3SZSY6zmfNL6swlq0M/BRi38uAj+plulIkBwaEDBGTQYYlyV8vZUxt+Wuyvt8pfpowksd
YPy2NMB1Dlh8swWyJN2FscxrQkVgxMrc1akpvLiiKZDKpltWU7owVVYZ2M/M3LF2aTAaDmUsoKaq
lUm2W3x4m/3sZ/hLVDBZZHvs3clRS7JZ3Yat2fy0Yw7YoH10eil1Fas1iONko0AHtoUVoDQsfZ36
NvHGnBS9HhqyZFQeonIbR++/Ye4XXZ25/YBvCef4Ux4+gYSPXGkY7aVlDS+E7ZBJF4DtiBGhR2m3
UvsWCF48am5bV+skC7fRlIQQXbonUhJ8Ysa0X0h6FDNhR1bR1OZ8YczdMigqNDv1YtoMubXX0JMK
UEVy57nB0WBS7xw79iSkJt14JCRnTrVt6oiwRjffAzf0MHbDl3Sa0MtC0KccGn8rJcESjVwSqzpH
6gM8aJw3+NC0yqPfqytZ6kP25k9jCiSvseY72fTpiYI1Wwx6/XWanXHVVvrBGu+lMPwxy3guGqSO
oTlQUUiUkEMKWYlHtqlb01rEfdotcX6hcoQ97QYJPLGsUG23gcWeqf4+Jd+Wazkg05ZRs2RCvbI4
NJzBV720xyMlLfMF2pKZhoO0ZV5F/4e481iOm0nX9BWhA95sgfKWpui0QZCiCG8TyARw9fOUuuOc
7jOzmZjFLJqhrtBPFVkA8vte2xPb3/ndxRmpfNMyEZXcr1FbFc56NF8qFQx7Wdn9xvLbbZ2QeYjH
Lt6jyXHPKUYFoVtnO4kt/E2Gs/ImMYYqQcHncv6yeNp54p4M5NibsaSlJ9V8fevb8a9eAjHEOlym
lRnMaH90o9Sec43loeTXGjaJdiiAfK6lI70rMLd7nMvsmPtW6GvdtJ9K3zjE/WIcqpz6zKpuVFRK
Iz0O/ncw28WJLsP4OHy7zCAnzWrG098/MWfnBJc+CIc+I0yyHk99GK1APxOCkx+cNqbtSW/XcoYa
WQLtKY7j/lg3+i0tTH1fNr13+fulYFyFAZX9xjCEFs5lM4GxoEzuzaE6D/cvf//090uXz7dJp0nX
Wl47W0hiuJr5x52lcQ8R09310JfmUfUEAAWdD0UCobDBvtuHzEE7vY39fTzn2anuP1QA82pmwlzZ
9exjX/fiSLSmviEUmsfZXFeHdGL5LSgaPSxxt6zNrir2EK1rNyuac9t7wcZJ7y1itRcTKsuRe07v
X0qoZbNImhOZNmYou0RuXdXlXui2x0aXbKQBkrckyfsrP+g1zgO5k8kQRFofkIxoO8vurxhTVvlj
SYLtOms8MlOpLjt7bXrMtTmc9Kb4HAM3jlqReuEEMLXLlZGtem7PzFflrS7EEqqgkx9+0j4aVrv2
p9p8aJLaP6qgPPpJktih3qlfeiL7xyR1RIhVyDjLrBguPI2S0KIEqJj1/LFh5rnREEK1NF2/B2v0
vkp+B+e2C+D1NB7VgVr2WZwnh6qeJzAx53ui5GUXNP1y9arRpwqZCiOTyLkQdUd3LKw4CuakYFoq
Ob8JcTmJmCVT0/QmmjDRrsiuVZdl1k5sdMvJa+14lZY1k3K/XKrZ7g9Jak7HaSi2Xm/0j4UTnPzO
Y/xS2lelV8tunBP/DKnnnQtPr3d5bv0a5w9n8dFZFw0XSdse+SXZTz31jIghKTLN70ekGMdr4dj9
bSR0fpsjvMkcqJ5qbuXz2Fk3Ud9DSkuKjgcQkzFO7E3OUUDGzDpbsuBCMMbT3C33bqSWdGcrRt8v
hAhtO3u1PEV7UR4Uq4AUPmziVTSNbL2TzrMlThZa8PRXcibdnZ3+Koou2S99hkD6iud5jibD2A5c
7xhczK0jmhN+ppckmNEPTvqnyJiL9fltmWrIqZGIfvUQDFaw0+P5ohry0q34qOzMXy2+tUnLat+b
1qa2457lXG0MZdFBpvQ2ZPykr3V0afdtIjdJzyJBv7Zk9y1JGJsln72NIk06jN3qT+FTZEvcSLc8
CuMhDYBQeiT8TKI+TWKLOqW52Mxec5q77sNMHZLrlbNqmgULp2e9LVK0wFFdH5HkQIrhBynZj3E7
VWFdElyyVC0A1GxcJryWSlrpaiy1di1ky/PSHn7oy3MQOIS29Ldi8L+sfv7wzPdkLhoCz0YmbjN7
DHQ2TiPx/khlR3ZnJpFWVCdT9qGaqWarU1h3i79iGeqkD2K3zKnE1y0PQynfW0V1KxtmZBbqtTVc
h78/PCT8rnpKHnlGjV8MqL3kUNSHD0a+AxeKHy66PEyCcSZ/K+viwLN6DhFq/K7H4TUx51Ndt4e0
tr4o7Y6yiWBBO4FWdrtHPk0wr0k/OVmTRJxDLBWbqunNtUkZw0pL9OcxV4+j6p4Xo2FsKOI/mcCF
1SqOYMvO1oWUp7//tDfjOqFMxYPADxct60Kjvr+jHBZXL+oPJuWTIW0iWMz2Z/mTWkYZ6XnAEts5
B8WUv1TOxq1CY9ABlrmChVY+kvlHE0P5kizTez7bb26SV6FPpFGb8mz0/VXmME/l2p/Rmlg3qk/m
3wvxfi+qri55bkZBHL+Qpbbz8eWZfrEq1NTsLLXcLCN+z/zyN4Qvs8biry1H+xMPsUaqQqII6P1t
2mIFx/LVK/t5otBw7Osc2r5/tZzisXUM6r+d9FmVeG8qqb5svT6NbS1R0lZ7jcGf4uHv2MseY8N6
KH3CA9qenip/kSwNv22jNKKsWMqdm4o36jvTkOKeGkO/9ocYX25kt4FxdyiMAvCrky+9iJ8UcmrC
mL8wWx+EwxKuVXLvEsBYPU9F8WiohrDL2Ef3UD82QVZGOLKJ48nZxkEsdku3fJVzE0ej8RwEzdkG
Ew4YWcqKplbSH46ER4WpXe19X1yX5anUHBAu/r12nq++z6hm9ju9mA22J/d3Q8m607x2KgH/lPVV
o3WFCybfeL06UcjIFTgEL46bXTXXfnCS9OYMXDPLYvfh4pmHGnGUnViXXBRRXdkvo+A2bGscKEIn
Dr6cCGtuzOea0ztF9LCqc3nr0+wRFU8dWS7qXte7GP3dXmCWr63bbkyXsdnk20t2ilAYSFkGe2UZ
BbBgyXiT2i65P+5v2x8mfPLDuBqLK2FiZLiW3Uk3tSSsdPVpDe5qmJOVm5ortehLSJQp4VLZDMaa
Ve+g6jWFdF+GYLT0fR4bFArSXNfNm8KFKOA8RTRA8K1DIyqD+MSPgQq4aFI/ai11CConC2fL2QZF
81yWVB12QbNZ6AVsbPNJGQi3KLY6ySp9Syb5yjj/g9TCXcVS8fPjlFJK7UmFeJmgfMJM5JuC/+Ua
vpNyLh4QxbHl2/VGT92LWwoVVaI4VUMl6B3MPz1d+2Nk1HYnGiCGHmAHS6AltKzYxvnARViP6zFl
3MzTqgpNUsUyhyhnGoMisTR9SLVUMg1JxMIeeVpZcq0lFbiKeVFL38GQpDXPrrttr1lPswlOE8PN
lIUfNk26LcTg0QX2WtUxpqhm+fr7S4+tbp+L9sF3GpQVBR1Bs2NApuzZnMvIochtg4st2OSdOLJD
2ZGeTHgMEqQK5oKkLbcefQMxJe8n39Jwb7P1Q5YQ/R05GWIDPSl4yhJDXHf9dZ4x53r1n1nYnxWP
phoBcVtqG5eE6ELz3l3URl4wfmv6sCWS6ldtZ78ceeGqP1SL/mw3BO6riQo1/Tmv5WNRZ1fbm0+u
9D+dWjNCo1BMf97WkNj3i66LYoJEwsVl5LbK8lLYIvSt7vdolTy3UtaPHKuEF7/Vy64X7jmxuaCB
allWUWgt6fdASVTrkKipBQie4+xPLoDJRmZGUYiTaAfgwzj98evmnds0tNzuUy78jKmq3820j/Q0
P7S9/csV2o81tCiyU3wpMkshOZZh42nWLmi7P5VBYkSKPCH4JUj5DDd11gMUcUtYLYUvSTB9STx7
TgVEYVpkxk5SBNHU2C19OebZ6sDM7gRMUpnAf8RkooHa9H311m0b0AJzSNfdaM4I5M2XpBXfuVe+
5EZ3yDI0Jggziiw5xZw23tRypc1uGoHfv2lKO7XazSvpbrdtNmL2r52r1/560d1PV3KcFdnC3hT7
UecRwFf/EiQERrVp88jLrC9FIwi/d1DOIBEbx+t+ZX2w6iezvdqdfpxUtc4cMpuTsqOiRMbrPoZJ
nNY+kcp9xg9eAMCaQwcswyCtihZMhihhlcHU+Ln1MCv9aa5YEO3sNqj4NNVpQlqqC9QY9BarV+VF
Qb6vhNg2rYy6NIC+9Zm8+k4ejZn0wqWbNpLKQh4APk1gX/ZcGVFqjfZa9AtBysuP8utr6aqPVmt3
tZsRwTvjr0edtmqAERlMlCRz32bTFsszkSvnoXQIietgG6jGfsiz+Sto611vNvtUlHOI6AhEUHPK
qJXirHM5pHHzNM3Tt8tmy8mTPMUubGY1davOfi2LybzarDwrw4bP8Pq3onRnWrznF3OEoqAlPSL5
dOfK8t5JZdwSjvxIK9WnGE13HQzUrcymhNLsj5PmpcDeYidtL910hEfUefpk6wOlczpbc4GsLO/A
UmrNDGmT2IixDhBiX7ruQLggUiM7OCptQBPfxK9xArSpw437nroVMauuI5SKlGf9SrgCIloYFPe0
jQI4Tg5t1soHR+BKast790sSSYkj0+3UazOKN0RpOWWrWkKGZb3VFCp/F6lSuDCBrBut3xW9uspW
f7AGDNc+tblR8tb2NaSinr41jn/22b/hKOSztzRv9w8sloCFou7CgEK3xNnkk/Hb83KShdDnJvVT
Fiudz8kDSmyLDQkbUJd+DD7pR06dfwaq/ZmlL7e5Do8cy+FQWUzwwcJFy9X4ESe/7aI/K9E7q06z
h405bIdJNOsuoXWRGEEojw0YliIZMHmqPST1noYyVjZMbbYRhwMFDpG3aEcPW8M4Wul6acDGxNTt
Jw+d8l3l191t8E4lER5+L9J+K4Jt1fhgOfcA4okWHa1IqXBtvvRul+XVs1vDebjFN863g5PkKDTt
lHOkDACOSA3LXHoPApyJqoShsu0/Gs07kV91ceSJ+cWaUIIpgHWPWYDUreyxcuV3QYd0FLTBMxpi
Pwza+SXtQyo+9j7zSK9IXww8hHmEQqQhhloTDnnV01AmsuMkkh/Ck9ZzIT4dJznlMeGMef1dWfMD
ubgF6pIpbEcxsDeP17737s2Izcn2xG0sx5+FEiN7ym9ja32lsqcp064SzHrgYLN7KkfrZXBqmDYv
3ZJNwCinPXiVZRwsH5xPfMzCw3EX2JvU4dQaHVI3evhg5Zj7Ukkgbc360qrhHEy46vXgU2MBITQo
B19hJgnkwXCNn5xlbF9ZJ9dTUTyylk21GyZIzaNiXkrin1sDH8VHnPVk0ywzwUPZvrSHIqzj5FHH
pR86DQeDktO9l2V4IknoVCDqcy33Wxoxi4Txy8FQA1XV3tIAsrmsUpwImsHyPNmM37r7lWColKnz
6fS52g4xwLueWe8MEy95gNcUpYqBFExsZQqI3pCOtkjwyA7wFE2Gv2zF3D8U4/xcLS1YEg2uUVFU
v32/3w5D/jP2bQ25KftVkLl7MejnAPIkjMn6W1sJt/4Mkq+ZWQC0yOE3SX4TRL6F8aqvBtLx0pxn
hP0t7eSxE2ubZK5VjP181TAVhsFUc8snbWjNqCop4jrMundc6jhd2625yuSiDjmmkHARHuAyF3GY
eUYoHcLXa0tXUKTyWRXxh8uAGAUkTs+i/x4nTmDHHt6mcouS59eSVQMXPspgoNNzj/8AuL/gYQqe
rGqfXHfizLjP22EDMgUpulTWGjX2AT2WseXNjg/5rAdcSlVz9i3RRWaePDo+gb5OxeqijLXK+Ka6
cB6cZtQuBGy/uL3BkSDhAE2el6XFpBLndMvH77VWEpDdqG7Do4sTtkw3PiVkd9bnJGre+pgW7XaR
1r5N4vNScKq4jRuvahsxtcZdQ2w/uouugv8fvU1a2HzIKj3Ycfnp9u1HstxD/z15GTqNfAj7pQ7U
45SC7hToZLLixcraB92M3VVABD+A3UypZts+pEby1qsyGuvCXc/J8o77l3tJM77HAbxnvicOxQaB
GsrfLk5LridUdZcHx0K0zzH6wc1dUe0X3XjI4/bgjqLce2ZKgaduPrdkCERVUz9kWveQLHO79jAB
5FZ10kvCEorRgxbmAHIFB3rSl/Na4P+BN802uvKyc+7kfci6+tvQ+w1ohX+uE44BE2orI5FRT/VH
0VUQO/j6SaaL4iHRQcmZ+bthJpG0JBDd+6iyNNvAhx/nAjHFEHwKKxYrqMyNDIqveobsqoxkM6Gt
GIJy5UETrbycOaFOuQmNnI1twU4Yqd7xV275NdQZHQuxpa9Yn6o1NNy2AWztWuaJZnp3dWUxbHjv
wTbTayuqKJ8adew2hjL2vTLYYc3su8jyF3dMkNdq+C56N3nMxgZbzoI3UUoEEwC1XJSu5h2lA4QU
LNxjOh6+NsuLLbjFt+0EP761rh1okHmBsmhipcgXX+7N1LvZMM7MUCVeF71YT33Nh9Rz3C6kK2io
ImLjoequFHaw5WBKeHIye9vY1goBCLeNNJ6Uqb23sVqi0Uwfg0GtZtc8LIlBQ3qOJnPSz0gGxKZI
Ouuhb/v+MDXaU5POn7nZHwunVEdjIYTUTJPIS7n2Wx38fMwT/5RZQEZLS9Q3oKB+d0J0qzGLEyie
lrsye/aIFgXusOYwDyXlwGGl1EAJONqfRPvMe5Sunha46P96pvX4PiyKXxQfaevFmm5OMOhEyTXW
2Sz8kycnCm6o+gsrW2Y8UphDKyNYNfb0qcvmmuWDvMoxXqHCnA9zcy0nMqo7j4HWsD9Fl/8kJWdC
rnFSZKP5teTTO/QVIvD8YZwgADObBh3pZAQft/mHUbtyryOBqQbzc0Yi4UsozaJRxi6ugSOz/kHw
AZ7s0nrUc1LoqAjbKF1++V52wSecEMlQNUyk8aeR6AvuoIl/bI6PfYIrOP2y5qbeZbpcIm02ozkD
mHA6czU7hLf3f4J8ehlUnq0zzzs3cXYTmr82LNQKtb0Shnhv7vWY/ffiebe6qVwEicNLQaNkMzUY
5OOCJc31nrXZ//Jz892yup2XIuRAMoF3w0QOauTesCVf7GB4aP1MdHxwQLfFBfmNp2lDMOtLKsK8
nZ8omgq1hTSiqRb7ZZFbU8tuqZ5r8Jc/nj08DUkmtva9TF6b4ydIX5nS9siDaWfT2bbrKu9Rn9y1
LfUS5EnI0E8GAsVNmozmfVE69SarNbGenLwNF79nDTeK4WAsiA7VUh4GoqKOyPKmNY+kNpTmII9t
a3K1/P0jVb4Lt1FzbXO3ZKArgLdEMXy0+llW8Xci0+za+lJs67z/aad+xcccbM0kQcU5I0DzaL9E
Mg4F0pzy2vuVL73YK9HSnUcHWIgGEOy4yR5MxBKozqdLQB7EPh4TtY39wVwPXfXDVjtdxsJeNUUr
d+hVDEKsAQtifxKnmTPU71PtNnDIsUgnR7+OX2VpGis1JsS9+ujIhwpO3y60a5A06pQHwaefqHqX
pKgVAqGfVA8vKZ3i1bZy8+klq5bqGGRBvfaasiPlZfgjVFf9Ho3yZZla9zi2BXU5WWIf6JOBAXa7
/MNV1RwGy5RtMs330cEVwU0gWZnrun/PgCFKwnhXTulUT1SqRItZDyt3dJb1vTtk5dg7qaeHAQfk
2m66hVIip95XMs93nb2HcmbgUA7PvOwnd5H7+eVTQA21Mx+SSj/GczqEk6fvDKvcG6lOZSGqCkWv
36bN3Gxtz9wFrtMbu7Fy3vDZTbsm4KmAsV4BJHTGg9awkSTdpqta+2URZF4E001N3bR2OZb3Xgnh
L9r+YdYSXBTK+nYqpgRyWIrwniy/tnId95WetMT/+wtjfVm+yooe+bwabk3eOrsp0bwbgtDnphfd
tu4s/zAzJNQo2l6gBO+9d+a7T7bchQf02V8oG/OdI3g+crqYxOak7r7qcmYAg/RZ42+/yxu7XxCt
TzOmPUB0ehla760ZXftojFCDom75rbnLpY2JsDYzwCy7rTFsWMEpX4pVK2115OIC64VcxARyvMch
hK4aJMpV+Uphhrmn7Azaz13GCKXPJHcz290N4CxHP117HI/BOidUemPpfbr1KMY5VYlDkL9/mw2p
/bJbUGs/9/MrwWelYzDF3JltYwnaLwR00PLTay+Ks1wstU4G090mSyvfBi1gxBejvyoheFeLsIIn
oQ2PRqXJj7FLrLWhBclWJN7K1HXzZZbZU+OzhcsuRXpqDCiy1Iw+ZFKXThuZakVOpb1W7lJOsFse
xw5SO+epbP163XlG91KPY79LYRNWBKcNK5tP/ehn3aOw5noTz+bILpnppzJHFmrlXWQRZXK1FYn5
s7J+PFfarzXxi0WebDGUgnKlbh16insx1+qoccbxl8eMCozq3miBLF+0zGvDyu2Mq4bNJdK08Vm3
gv7aATdqjNvXRtrMW011Qf1xX/fmZjO5Ds4quzbXAjf7bvF4QgB2ZDsWYZcLfEhOU/6aTk71uxjd
jbVY3/NkFr+ybLmKmWt9mcrlkWCN4l4anj1ZXMPCQf6wcJo80ZryE2tudpBJe6KtwdkvTTNwIJT9
bpRLwI25KvRMvLvp9K66kZCYnAdSGhNo1vQTV3Bd60et+iunddZUVoqVIfjZ5oZ7VXJ0hZQ3WacF
rZoC2Yi6vs727TSupGY5V7cry43grWlVM/Ng8ZmcmYHDzGl/t0YfH37U4K/nbFh2VcWXLEErOvm/
NRvVkT4yXkoPAZ0/9teCGt3jHOuUHQ9UDyubE6NCinfhikIPxg8VSEs+jHo+hfrRXxrtgnRARMh/
klU/6N6lTvZZFiNVx5G8rau7ALxDPVXDFm40W9ORANXfeFm/hkrKW+uqdA8/HhbKNe55EsamTA2x
jhHEEVkG92+O+YvutNSUVKAQVPguBM718fOMQe+4jB899GFAT4ClB2R8NZOkAlPUp3KwIr1nMtQM
4BLTiTeDGEY0gACWNTUiHypGP4BSa8vHFUSzMX8In15n9rdvSx8fodeuWrBUZ2TpA1Rn8GaWy85p
lhMJwnkEEtZegMx2ZjboK0Kxc7ZQC5iRlJsxtVaSCPwnuxrzpzmmDVQz2Lb+vlaVdYw/uPyjtW5z
sIOsPaB3eDO8Zti6fnebikB7WQyP6L+++PafKKOrb9JLxDP7km9gSixGX+w7+ceboahwkFAIZ180
F0OEPScnx43lVprzH+KvnC06jTbSvDp47NQSPC6u3iGCAiof7mUO/hKLyCm04NGvEM8EdTweOqeL
H/HKwhHb06XkEhP1IAE1EIRFLuKV2Co2sV7cU32M+G0QeOPSOE7Of/9vcjFK9y3p3eGB8L72bE7t
m2iM7Vj61ruLVWuVDsrFs2HZ70HZEJVZn0WeyEfHrhC95SN9e1NNP6+162OMmNCGyTqoev9NEPoX
9XFsHfXed1dNVesbvTbLx9I8BSMSo3SmDmbpSLiR+RKVGuVIaZH2W3OelgfdvzVARESklN6ehei3
5c/tXhmtfaLv3t3MR5LWST3s+rDmYQV6035qtUR3ckjmjBVDr06jMdlRadQ/AQ0M5MrYh9oF9RzJ
cCaukeoorx0PwlgO9v3ea3tnMwYotwI+LMt6VJ16qh0uMNJEsMKm1Wsj7qRbrj/ahadtF2wgwLYD
upU70gKc3Y0dPgsN9M7Ml12amUzYnQF5WM5GNHvBdtS71ya/AqM+GjnvZBHEZI/tm5oAWvypABEt
mFr1MSG+8ZguXhnlCcW8mUJQY4vxISN4tfVilF1Ih9Q1rpYrRpBbWlI6T9bk7y5+KSvBLDE9Z673
2elscq3R0Pj0RLLbZxI7ULCYBbq5e0Oyu1Oa81jqOXmucQXU1rwq7HED7HJkFf47fZI3rUSLr9z8
9+AAemvkWNqz8lkGKdeymlPneS+ygqCpNPVYWn/m/Eo2UNiKXwBXxjE2hzYynAENSxN/Kq04k37U
IBM06yiQ4psD7Tu2a3RsU7BP4EFKNIn1BH4F/mCGk188ayJ4WjR/l2OAIs23rMI+4cDUfXKpugyp
Zgoh1E+hBULOHrEjLunWgkkQGCF/8ka7OXaJVIzGWYvcLtQE1s8o9a+um7pQ52oajP6iAYgPAsN9
zKhMJhd0OMNq1Jn9ClZ4AG3Pn8H3QmGXr85gnhdml8jVUSJn1T8l6f/y6/2HD+2/bIL/0034f7YA
/oex8P/NcHh/N//+r//r3f3/dBNSYfZv2v3/zU340lNE/Tn/u5fw73/xLy+hY/2Dug/6RXwCxGj9
uNs4/uUldPx/kDdEBq6D9N0OzHuw/r+8hJql/0OnwoKrzMMvj3kOxfy/zIScwv8gIwKLGy87AWay
4P/KTUjm0n8YkQhy4ds7lmPcU3nxj1v/w5bft8ocWeft9dIjv7azbrjY6bNd4rH/7y/tqN9DJ5/+
vrLEJhPl35eS7p8v/X2dvhRx7e9/s0Xl+1/f4O/LXtmOl7b+58vNAEvJCfdvL/39S3//GxcL9CX2
Hv77W/79E51W48VS//PlwaTXwXKv5PmhyzwuKuleiHOojtZcvdpee0pQg7zHhih2teZZ+K3JWPds
dYOyKKK+VgY6r3hcWxaaRKPwqmjuDWs36v5zLRvs4mo6x5me3pKgebGHJdvPuTgPowgupMLspObX
h9ybo1QgvJl89BeZkfRXV+tQdBFuZWhYKKC8DqQhbaYid/eytGPsQmpioEirrSBeekc2IqN4ijAr
zVF4OiN02b15d5B7xUDpptTwdFOGSizWdR4ri7Hx8v6g4ZBd6yXPvcDJf+zED9bo9CSlWUm1ET4o
b52XyzGPvb0run7fWqPEbI7S0C4RPkJAvggBgDVINLh2NdfR0stk7+YB7TsVs/HEG9ssDqJRDTTY
yP1X3+juSerJ1fO0fb+kKQ3FZBF1MNVxMfg41CnSY2xrwwJgvnHMY2Dg8gOdD0G74jIIjkngvg+k
5jiZnMHLZ3eNAGVvSUg1WVOewNHkXrIf2eQu0keUCLPvqv2CngcqQR76mSwFLMY+1VFSgkC49srJ
j/kCmumYL7lZnVqjNnk7+V6LG3Pfxr/GQekgRlQOeouzsXsmgOX+3O4BNR5Gx3pBS+DBinc+/QPI
02OBRKwq7zNfezUEEY29Pj3RqnGzayBdqCy5IygjJUQ4D3bZMt8MPV9unSsPoxlU67RDkqDz6Q6+
oiLVsaZIkt23iythhToqrtaYtgG/tPUwJ/WrQm9BbyonWoVTE4+dHTwLXcuOiZGePZxak1aUD+WI
o9dqbQT8NVJlNwlwRrplROmnc+zbor8IfYYFBiw1NSRKqd0d5NLNNyI0kf0lAMA8kG5CjO5lcFW8
zY0RmZKKjR1Lg4qczncfxbIHHsgfx7alE2nCZjCrcThAJkPWDYb9ZAzdjNRMl9vMXiamObPbDtgN
g0oWD9niGFdVLlEVlL9yrCGHeJyIYkgspLQeLDOduDaYJaEeWWG1u6lorYhPdbw41hAN42slxufB
qm7MiF5o9XwefaWhY8kqlJis/Q5oXhjI/qtYlDynmrNLmq2TxbeuIuVkyAJrv/AJoK7ytoEY1IvX
1lx2aFbDroakpITG+hholgppXTDRBdJIZtINcaMcjHapUrypAb0M/LxCAETlrTmWxeukZHvMWjcI
u1S7pOjkCUKQHeqIuo0a+rGuY+8+Zfzzlz5I96alUP+RGAHmBMLSuo61V6hkQDTF1tICbNie9tJp
iB1o/ga3DvyfvsIcYnSIruRghfP5LoUOR72MketMB7yraifnY96N+EVagWTpRehDcdERR6DW8L6V
kYoXOEfV2/ZWxxlz9GPtaHii/b2Y6mtWhRO1mTafq8p4JD0ju2TAYGvnd5su5Z+8XiZkynP7TDJK
trWDtj90AhDXKuOfImfY1LpKnsXI5RsM42G5A4ik22yLrscQKohzK6qfsczTbdqDlPothB7Fi6Hj
AnR7SqNdqkvOMwEcQHHGucEs/jDDsbXYVcI0k82exnvUMYWJYc8FVyxY8tlker4X9iwZv9Sw3h9O
BgVWj0gTyecb7vJ3d+uTsrFZSnHr9f/F3pktV6pk2fZX7g+QRuvA6+47SVt984JJiggapwfHga+v
gU6ZZeapspt23+9LdJJCW2xw9zXXnGPBw0iwk53MODaPdbAkHCd1HLW0SQtk/jVt52A90NpQ8zkS
07y3aqLvs9tvrJpSN7bEIbZNEoZyRm4i9oAr+ykJmEjuTkScaLuHQbwHbk9HNsMHajf+49Av/0WR
opkBZkblCKx1mIwWgVX86GGcXJrMyA7U00dgMScqDXefRMGzk6hmb9hsBU3aHcVIoeyIGftGQWYJ
7YUJUVZEQw7yEJHKTJ111qvzz5+mVn3HgnRg6hU7NgrwiHbwxiNKtD05ZtC2b/XEKXcuwo1D9pEb
L6v3Gc05SFt3AbfIyTcvAQLSqYmYiKECQcM52Ud+l+6prTzqYguXpKQxCfij3GSO+eKr0X40DWfv
es0fLrW8ixt8+1ZsyYNr7assrTB7uN+5dOU+QZ6j/uoEUunYbfuwxJiCReHSTLO3BUDkbevoDpPI
yRCMHhR2+yTTkXWOxxbLBC1yw0rfXaN6xoC+Sc2iOXID31uqwbLkzC1oRpNBVviCtCPKbWgE+UHX
eIWGhIhnbdJIr8xt5XY3ujDrQ1qXj31PrKnV+lckzd+dFOqpo+xYVstCkauzTHnfIhRbhTmdJ57a
eGC56AZnK5w3t+q6XdzaZ9lbdFdQLDdcswc00CwV1HR6JjZRTmIXqWZbew1N7IKJ2RagKgz2q7mu
CNNzwFjlUxbsNAePYQZHAwqgZ071qjct49jpY2I2/glfrtwIPexdytNXRMxT7M71twN9bwHqUauG
yaNNKmKVll617t1Dgyy5K8Psu+V8k5rUioDC8S9motlUnrmPxUzfxOoZMmidzSg5h9K0NrUOXsUd
2Ltngp3PLi3dNcRGdJF63gxZNB7KBlGrsAc8eOZYMEZ1nzhOh/pkvwahP65A9xbboEJZqb2CmtFG
l09z5inaofFIuvUPEoO1dyENswL22GjRkOVLJnX92pgd09ACoo1elB8syVzmkBEByrG640QThtiO
j5V3fuPZ8FiX1qkP3Un0NR6tGJWnFmo95LMJEaA+Z1jTBxva/mzNj3FNOdRkCldkkxAUoeOYiXAP
MALHxC+/TV5bMk8cl4zhYKGMl3a7NxsEyDzxCdQjcuNH3bb9eMmRoiIb56rH928F6YIIuCJk7Ieq
ImJmJfU+iTuScqlLQ5QjgpTBlbCTB3iDxJw9cyppi09yGj7gUJkyzeLkJ5a9DVKHxJtR7kbb2gWp
fJ+H4aX1hmeXV9xpWFxTPJyZg/HW3qGrWWQkcXErSfh1mRrR5zub3h6VPd5R15RPeTN/mIn3ZYsk
XA09A3607i6Vb+cHX3jfXppHrFa0oKucI3ITfKU6kivh9s/z4sbstH3qBLMV6+y+GZp9l/4OG0U7
or6fDVEu2GXWN9t9EKJ2uRrRuRQ05sjyGmTxXJ6c8bTIBNr3z32tp7PImROVdnhnZ11t5rT6wBj3
4taECoZdxUlvCOhOVQ7Z9MqAphbI30VZ2LT/xOdQVgeKekFoAqPGGDdfQ9+tjET+Uj4TzEnqwK5m
86BhkICpnbB7wLy+0sKpaSWN37Z610X3nvhZSDawXCJ9j8EQP5lQsWho4qY03RMzjGsSwPI+6axb
/OADWTFFcmi4WIZ3pR/zEo1JCAvZPQTJcCB9Bdcg95fjZnRtueOMHogAuqh5TC11k5X1d+yWnAVj
RisALX5QXUU/NCgfM4lP1rboBaQ0umtE8ABzbavo++j05KrhNDUV3bKNpVoQbHXtbdNWxrukr78L
18H8Pj8w5SYk+zEeOyXVtojwbyeoc0ESvpkmEcNh0JgcU2YIlvUji3ewigJXrlGhnv0FauG2T8QM
WB0tvJ+EPFetSSrNWquh+sT9Wa59gZIwe62xstyC3T2kYYKnKQdETpdex6jT6kYjZzcSj1DSGYI7
kQwa7jWlt4zNjDdAZ+WpTbE3pmOETb+b39FTckJhRrCZbLAMvkofjMkIH/OEmYyEP4CEGU6/KWe2
FvI8YA27K16Uif9bhPSgkJlryS0DCqvYOIOdP9VTeTdG6qFNw4A8pM3BPjTNS2PSCYjoxpfktgpn
r1IIkTWThGcPeEdjU9nMFft3R2VHfpfe4HsEiGaMcC+YnirWdpnfElhST4mN+sYoNU1YYtMn6j5p
g9sWJ/0qrXDU+D0xWosnW2uxZ2pFAua0YlrEWgfS3PaKOT3OeOl8/e5LwniO04IOTEKfCAh1tRbG
1uYgtc4qrXDiTv12ZhmZjXFcWigCX224a3L50Bdacfsn5iaPp7VidiaO5Ol3Vjhq01TyqRUBs0sI
/3GZsT62ZjPsLHJdlm0R4Ar9VWzxMLg5DJtUr4Vg3K6lCM05uf1RzjBqrTrmYLqEU/OREbzjVG3T
Rh4U5EDDxj5oECX16HbocSr2VcekdL/R67AgcDbNxWddsNTGQXGb/EltJ2TWCJm2YOrX0orfE0mw
vsXisI69K673DZpYsCL+7+NNIHlMBXGyzNWMeX+djXZ+FUGCgsUqVYjPwjW4q2rUxqJjQAhctd2Y
ckuWHo6IeeDSp637adskM1P3VIjwzVvQ/K6oD/PcnBTN/5K4RpU7eECLP14ZXR3SPcicT7bAGd7I
23rqKnYyOCRJlTzHrXvPGoPhiXMNCKX3OOMOL/N5L51xc01S81bMxsbPhyP6CXdsAO87N3WzrQQI
MsQFs6SoyqKs2Dptztnbtrct1P7VvACWY19tR+UfSkKjK+VN2Ehf62SsN1HTvZju5GyjbFsHhjw4
Han+IDsH/eSvdIYnhf7wzioGUvIdpRWJY0ZosQnnFK62eW6WwGGv2nhXhC14xJqvMNkTeuYs4mvh
QB7jONDaQFYUz3YWbKp+OmWAo9AieH4DOPersnsMfZxIuSjOTRHtQhWpldLWtQecZ+ZvTtL+1gX2
G1YgpEyajFMbXy2nm9cpb/oZCfWuF9Zv27NeGAhPsg2OOM3h7pJaxu0sB7meLcmqMhdXuELNmhz7
fSaWbi/PCWPigl3s6GKjsuGGBtqHGKvPJGL8XSeLdi2a+u4YiQVgYnbFdhD1VxIRznViEvZGbHx7
Ib3uBLQ0bP7bfMLVFpk4ucFGNJ730LfxnbH8QEG2nJQ8s2GBv7RzjAQQizNCtIW5PLz0Pd0mBBdo
DVNUbnZG5m+gYoi9hRFgo6dwK3JM5Ixrf2mMBzNWyVt8g8rlBvN8oKdKGmHI98Y8x0R/STdZ/kx6
N3wn0Az7hfw/Khc+o7a9MeL3Me7PMLg52Tc8TMF0nRhXxLoSH92GJZuy+1cXfIVQOFfBTCTQxsY+
DPYffFPc+7r91NH9MMaSdzNn0EnePOAffnaquUIDICzdzDsPOXzjAM/FezulyNfn1h9xnYM2sK1k
3QhMEXl/O+fpdbb7Q503v0dnfJmRKhZTVYevKXacCPcDk/RK1RzGWj05rfggnm+v7ckbN9Gkv6pW
zptRh3dOi02V4RDrJIQE3dctAa95Jvb2YkX8Q9LJlzKayq3n0CMz8ukBA226TufboaXM1rG6yeVi
E1OCKxkCiZCDps/U5rdJNjMrcM5tcN4cKJi75tgTJx6LwcxSap/GU/+IaeK7hlCz1+TjkqJLT0oG
56SGBqWH6ZVrdnQmGweOB3QoUNE6M6cCUedrDAlSOJxsbIeMoZfvVR3hzwF/shqq4uo75QW/7De4
k0cXutqEA4oX/NIW47wL7B35SaKl3JCc/bdRb5u4+dnqUtMHbam3QQk5OdHVYRzTfRXLamMMzXXK
p+4yZNMnS8idWVoY2dVVmgGTNcvkxqNUxT4ED4QQLoKxu42K4UNUeHpink7u5ROti18O5W3aTIxb
7cJjX7TduvdYMRvK5Tam9RZZzG3jOa1pUm0Lchqs0Q+y8z+T7iGPav8Y5+2ZH4VzydR9e/Z89rAw
rJIw+xW1PekL3D29bb9rP/llZYW9mwj6jhjRV1KGv0hhtCtqYQ7D2fRlEl30ZEO3MEQoNfRemq6x
HSHmrN1x2BeDYfLUOfbaW/hBWA0he6mjwEOys73uOannu3FS2ZYu0rG0eRArHCCJg/7RRj7zuoLi
GLtM520r2mBeozlxy+4Pux6p9os16q8gVEc3EDeVUV0My7/EeQIymZx3VOE/bId6Uw7hOsEIxgMV
P5V1mm5wgG+8vnmJQpJ4wAf4kU2XzmONObaay191nEDjaGkhs2mNso9ompUH0/rVj8E1bFHSsNXQ
sp7Mp8FoZ9Dvwy+7rl+c2X7skqXfpcWTTf6nILDMQ2p8uz+DvRNOqFl4MxL7bPIP+qoHNxheK2Oi
hRc9pc1ATh//9Wqoh62Xtk8B78+a0RfU0ZFzF9rZbR7YJ2PK78us+SJZaXZimWHXPC0mdWN8b20D
y0SE/4c6woS+BsL6NcBmDkUAapgVj/s2BlHCVImVLx+r3MMuOsiHir0EWv4VbQZDZPhbronXcXpP
ylM7TG/x2Bw4RKwkOh/wmp1IqKmoEDwoX+9K25dWzJ8ZB96BZajX4RqSNBUaAlvEch8yD3Majfdk
yl/sZHwfJpIvKEfeqvPdnOnHJeLGuh45ULMhsBIPvyYiGjDPzMdUpn8ae3x0l3uFsAhLLevplAb3
cREewhWEh4vZuNbWbpClArrDuHYNb03E8m5MCSMk7vhST+D/zYaI0nKlh+5b+f1LIKLdPCcQF9Jb
WTBKqagj3Hy4A8vil1EClWJngptWf3lzxKDsAPCd++APznyUQV2vqnvNgKy1P4Fmo08TsPZ3OFXY
eeeEZujUHpUlHmJtUwwjdaRJ/cvsY3JzeVIenyQ9mU2uSCBG3q+JmTsrO0zeCb9wYqtrXJbB8Fx9
9sP4STvyzWZXKxBf6zZ010Y8B7Qsbya7vVJeTys2jrtMVOCNtXcb1eGDmtzfZhH422o+wcIFmk41
NWT2ldFRtKkFWC7n3acyQ5tszK3bGxFIB549OieX1CivlYT9pjL/1Y4X8U1+hSPTLoYAhOI8db9r
k6MFxzy2qyYuNg95DxwkVzx+eCHJc1ak9iYiIGBrjda99WQAlCEGzQynYJUZ4s0s3WllKcHDxwYM
zAnfISX61kxhH8U+58Kh+dRcKLSFxWtd+QzEsMiCxbkNm7D8og26BTVzlFzmuvNoXhOTLkxenkeR
7wfmR+HlzkUXKXi8qrK2WZJeW0eHZyMNbgeOYYGY4cCp75FFdZNLkuYEe+IyOlYX7Pl6PU39ef7y
jWahgqhdLyYg0XH+EScL+c4OL74hrzIAnNEPgHlJsO9Cv/pinzUN/ZUwM2cgPNYAUui0+ZwTQg/i
8LaW3rjyfPklMvuxEjTALHhoudIfvcD4g45NnTAsOK6TnmDW1Ia4+GhlKT57hGEOAMYGOwTCTl2D
s8xmWDj5HD02VfAmvSDblxZhsbr3qemd8N0wQVrhiOPNtgGQU/darr54QdOtZiu0qC3N3yVBZZrN
BLyxqDYs7D3pnSg8BGVy536nmgpn6vGYjwk0yNqr16Ir5k2vwSkGZvRql9YpNDjP24qb2+7LLwYM
3bS0vswwoBXejI80SjB4l9cYfFzk4fAooE6INvl2f8XgAU7Oq+gbF9YclnBnlisV893b/GL59bix
bfoTThPjWgPCtJudeNe30aELcG3i8KUytf1zQ7rAxiriJ/YpdcotAtMjNjtNWlhAfB7tY9mFPKZU
PlqlRyYcdWsHVSnyx34djdcijT+aRGuMTskjxpqHrGvvMLvoTdq+2XiFu5nHxIlebFcXxxopjkLm
OR1DvRKAn1AF0BXHBr9Hp/ETaMPdMbjizRjQmWNpPVBovMbl6B6NMn3CNWOuBhNVIA+NT4Z0Wpfu
gV5YwxLQ/85V1AOQwFYRSR7Bl3rOjGMfszGRdWciWEMJWMAVxrpXnANnOQMKRPk5JcOfMN5Q9wc3
JWeNUeI71x4e62Ar6vhc1h6gRyP3965bnKsKLLrrUlv71aTW2nFw57MXhqT8tknzuxrZXGj19dgI
Gv+OVD27/CIKg/yiUcS6Ghngtc26BpkUYGY3XDqAnQFjz+zHk6DK2E6+e5PJCTCgL49Rayf0aBbW
j5bPIz0+Bif5A1006HME4o0TggrdF/gZezA9I+8ckNip9x7IhMQbim9iP0GJYz/rcnwl3Slqetb6
cIbmoJapZpw6tXgYFV8b4uRZW6VFVy+7MhR6uHSFbM5RqjCqlPneGUHlZ9RjhEvwswfzZyw++lC8
04No1nqGRlDALrBp5a7xReNXzrG8Upne8BDUO5+G2nG20nhfzowcC3z5i+kIVDu2yY+Y633d15fG
mOUthW+7Thro47HAID7jucMXruyo2SG/Yv5zsXsaoMLZZtp1LZ6SAY5ngxIErhwIytz4ZONFCtfX
7/9EfgYaDG/32nA6CH9AamuyuOU0rMsm2I6Y93EdMZDyCyLYmVHfIcRAgdmwx22acjE5+ldYTyye
0xzVrRzL95yj9sFFRNWM20vnF4OOyGYa/XHXaWs+2359o1r3Rc2hfAQLUmUjFFLCRXtncLlTZhBd
+NxAg6bms1NP1aU00GVlCWs9tzi+zrRp8pmKuiuCcScm0gpV2JjchNObnkfrLjbIekVK6I3XXG1O
7XJd66yhE0ovLxzN36nPWwEd0TtzsLFOnmEzPHUijNCW4DCiib5oZe7CqPpWrXnnKTrWg6Zc8+pW
sy4DCZLqzU+BGgkTf0M2FAQpW/RIgsSEPWE22eNwbcvunMjXvhQOo05OaeF0+9wPD3bTWPuR+PDK
dehiRVK/NzbyqpkSwpHl/CCRV+lyH2zH++rpmR8k0WoNoQNaQmaR2zW/pMDclzeaRqwVgRNBScwc
671qdbgnnDWlPoEK7zkph8c87Jy9LLN7rbOAYCwZLJRQtQ28F0ODcoEN8waS/0iQ5WOhDhztJAs3
9LUclicHnt8udMaoWteNNWwkiu3Oo3uwwf4BLSYhiEHprBDJ3e9s8Pst+pMI1KFRBYloRtNuq5jy
VZkOWFmIbR7vNn+SHUuuKXdjhcU985kQ1zk7BRJjO7Q5DIqqeOehFqQcs5HMy1katDscEmLVdG4H
AD1lnN6PQ/BFhUxUM9AkcF3RnYxkTDZFETrcUeZ3kKFRN1mmDjQX0Zo6oQ6yoVgOfegAkF42jufC
s+KxgJO8cBCgmAFRJnMST8nB8knsRT2dYUfN5qkYlzfJcYs7R0TzjZGyu5tk76M8bre6tTa5xYsq
J8X6mZlX5fbmQzMPr06S7ZsZvIEiebKpR3oU7RShmIAfkXHyaWVReUroOhhFba1N2503gRytLaXW
Bzyj333suEe8EoT6uGp9QTEWDTjWJrnNe9a2SlfJbjIhkjUus9aqCMXI5KgXMp0iwjx5wVJ4ZkjL
RhYpHoq8cjcJFkSq3YgdsprSGxuFdZxS2A8U2UivKT1U/wAaJdqRAixuTRXgbqhRM4ykujE8s/42
PYcwrnvsq+FGuMlvt5QfsXimXubihTn44KBHCgHNt2G/zrdoqvvGy26tzHnOpHEq/PmF8mbrC8ZN
cfx4CmJ2OanSz86C7DI6dIWq8RyRi15D1uw4y98YSJhrnOufRsZt0+NYgVdxB6+rurEmgi7mVx9X
ySpDiNuNNZnAzH0O7fQrzaojTf6GUhPnJPE1iklDPnnOZK4iu8IYED/I8iZqmxcfijHhpCdqVz4d
iouiOMBarc11rYDr5ED84WIUQ5iuAXxyr7nWrmrTnt623vUg9daBk96qytl42Oomqzj0c/KkJ33X
1rw2lwI+qGCQ4d0AZ+sT90DVsGtFQHxwd0SHVphhh10S5Gci2O1WFNmTN43TzrZEuyKFsMlkaqxK
y2mf6lH16xhC2ppNEIO63X8ZajnoFyB4CutPlJCJ7RphbaaGDlyNRxgvf7B4Rsg2jJWpNm3j3Y04
gFbmFA3bjHcbq05IP8PAcaxKfc0llVe9WEaK6uSk/vPYG7+N5dlPaDeQTw0PAljTnjIIFpx5FLOv
X2q7uRuGB7CCvWLmEGEuuQkUHiGQQ/aWzDwb4Rwzc2V+6QMLXEl7F6fhRpUptOaqTDamizHJMLtr
aLP3woy5Y1GaD7EM9kElx126uNtFWt6X4PGhntQaQEY2bZpkdE6hcJkjPACzqvN65ATBMZiLSrAm
v8AlPQ6LPXYUcXc7KJJhy91IfncRSLLuDvEJ26dDnRlHdwxbUUdsyYBoetTZXPrBSs7UpEUGfa8y
qzu/b9/mqnlDbaVCWc7JVRWeZ0Odo6yM7gjKdqwvYAGKqnhNLLf8btL0fsag1OgxPJdGZBzTYvpA
isfN2USnyXbSNcYxGsVROeBqQIHbJkNJ+CpxnUviJu4l7e2DNCwOG5gEOItzhdN0WHdw1znfiBqQ
DHpvF/gfNJ2jXVR48TsZ+Btj2ZBlSS8tqMjtV8BUbl32mYTIzzlTqrmRFmGVsqqaHfku14/E49KS
chbL3dgY9EDQ6UeO/RVJ2Rs9G5+5yIJPGDrDysq1ea6y4qbv/eyZBThOTPOuyIpXw8m4mUfyy35X
FfdDXL5nAW4vOSav2rbMG52NIKeI/b22XvcQWmB6ujKdPjq06kzY+4aS9OzhWy1MKR7rCsF/zqdX
Q44O/Nb4s3d47ERfho+J5mMcJYo7QAnenhnH8myQ1AmKCvxBrcpzuPxCy7I8//y1aGbipc3sw2Fu
k5u8dtm8C5g/Lr4vvdKq0bthGMGIDq46YEtjbZ+K5Bo0M0axFuMlRQwp859/1OOYIPHZyY3wONJ1
oQR6tnx2aPiwMpwo2Pzz89TyyU6rN5atppuff//5JSekjnqf7KxZap4of3r8+YUos+nN1aMryvmx
MQgPxJ5MD2L5q5eUNr1A3pifj86uO+5LwzBWUdL9qT1Ob34LhSYezN+iwFDSaRwOsXuwgpLYik+j
z+tTuAthPh4hLZW/AIm8ZL2bfM49mZvRr9M3l04Aw5Or6hl4GWQAyzMfKH7SrQed6FrkAZht2w9v
IE6BI3DZcrp2mo51GkToiWZ/tktqMWHIW0OV2dlWOjv//OnnF12n0WFo8m24fPCf//6/fa6QOZKo
AwjEdmTIOqT8cypk8JJqiEcVuK8gafsXSy+TXYMXyxrqa6c8HOL8TQ/cSxMlF/un478Egyn3uYV+
8fPRzGoZgtiVGnmXjxrJIsSnQwEMj69tTMJDFc3Gggkbj3g9/voibSn3ZnQTRPVk4rMyVx7dKcea
sXyRpPnCltqp/c9fLdeJUQ7d6a+XXPrGtcSXd5WZ775gq1m+Le4hAgG5uP/5/wbpqjM+nvSvV0xB
1u4xfdKVW76b7zDfuvC86q9XXOF2JOUVBDe9Mw6bHwvy//dq/4fJL+7/dfDLY5v+n8tnKf9t8Mvy
JX95tQPrH0y/Y7CKzbiQvzzafvgP5paEgWkHHtNhPYfxJawUy0yX8B+MvWLYlun5zGTHqs0Ulv92
aHv/AMvveaHPJF0vtPzQ/38yaC/2639O7vAXb7aJy9u0UaExiInFvv0vcyIAgHvAmIxxG1bmmQWh
PcCDcY+dF5IYGWj8IrWAe2CEdxDBxqQ/tMl96HmlHMSWRM5ONnBHxk7+qUJFIVXfNVXyvvxdgaoj
j093nnjZyjbq67844f87MfCvc1jcZRLN31665diQaUNiOJyH/zbsSApUpXZ2x22xNI+m2DrKQd3F
y3nEabA6lgU1QeLNlAwd8xgaooaNFb9wfp23UtUNXZ38CT8EYd6wHIjZVwouKNjDGpkI/vFvohQj
wIK03OuZE8fy89uqmSjVoFbgANqQjMFBKj1mLLkg3ZxZZ8zbsHEwSLzdIve5pI/kopgOQX5io4uF
iW6MH0UR47GS7y2nlY21XG/H81Yl8+qsjn5imPX2fxgl+zPR+X9crGWyD0Z87kLxt1E5yMBzmCF4
YW1GzR6k/+jQWD7qtn/SwhzP5PrPBmz9PWdne12H6a22p2gDeMxe66rCl/BzSRMwk2L6E444G3oD
v4FH72pt9cafKniPLdc96Fl991KI9VAQUKU7+J9G0dn/PvXn55aFFwNBMGCWNGOK/jahCC56Idn4
9DbLZu88+ye/9fqHHyr4XBi8UTZt3UJViM4EYwgN+PuyLob7Nqe+MQrviowHho/MaZ4Kjr6Gi85N
C3Suu3sq7LJIsmOdT/ahQPQyq3xnJjCuLKDEu7ELtwNsjXOiouSvCAyZk/998pL1P4Z3MeCNbvbS
Hcd2zh///VHE4BYIBEiNqAZqh7aLxL/3c9fRyiJm6eCCcu2L1UzyYhDuZkuqq70hzEMLYn2rlrej
HzKgRMHwn+alscL8/WljngxjhYiFILEFZEr+/dXhssdvaWfVNlqciF5BhKzsp2NaBiCDxb7Tcf6C
/R31u7Y2WZd9JJICOsjxVv4Q8csBJyen3hs3AbXv08Lcty3yU2tnN6UbnggQdHdd5tHCJtEokG1W
VuqRHMb179VqJpKUPBTZwHOlgctGtCDj4RZz98VzdXefl9hK7PjO8Qx/09R5ten9iDwlnhWqKBGf
fP1aF/qLKFywxk9AKc2AqkPn4ZLW1mQcYk2HwA/S9NYJUKLg4f8m3lquLGeAIDsPbx1zJfeSQ3/j
V7eCg2RuFV9Ditc8z0PrNFt/WrqRx9ifzj0y0jrxsKbOIiWLNwYmnhFX0zKCPMbRkzgEFKWsr6Hd
93a39QPUK5HTTRIpyWYUPnzIdvwVK7HRLd+3KoCVt7FxLFvw8D2ZgTW2q+3cNPVVWeoz9+1rlxsQ
Yuvid6ZCY48uVezA+WZJPmyCsixuyhFEFbNe1qU5eechTuBIFNFbrCz7EAOST5p5Oowu0DqFJBb2
zGeBgMNa4JyFqmnGh8NfbwBTwR5tE1yr7h48o2VXyPWdDnitmYekLlw8+cbA0sitlJz4Twzg+PVR
UDOsneXzIwEjW/TkuSumOE6Gu5dzeFeO0Z4h7dFh7oNq1zARmdKb1u5AGPfAkBqqkZxwQ+SM6Y1V
64fK8xYlmJ6jmwQnV+REV0a6SvXwpr12uC16y+IUx/0TN7c6flMqBFE5lDeeDqLzePx5tFjzSCn3
dbEpogyGNzrg5OlwO4ZDsYsAWqSF2vjDkO4YzlIP9njVqQpxzyKvFDULBO2KApFCvedURWLxzNL1
RdJefk6jufn5bBOrjxJudpv5sJ6Z8XPwaz2uXQYz3ksS/GS+/EshkSZ+XpOPmmwMUNAc9NUDTAJ+
jJaBqenElGTDAM9YYL0jpGpsW9//bdcFAItl1oP04v3P8IjOsQ5e3lQXM4DH4rs6f8mSoMcsNw5n
I/yO2kqfZNP1G4dcBQ4LrS8ARqB1kbvcm3HbPnae+QertY++dZyUHx6jIrdXMIjaXUqX0BqxNXsi
L28LOjS5ZuAF4LpuU/fzCGu5oY+YA/KmaEIpFcaNAr+8I/mq12ndd3ulimqnB5nt5YDuLRFtV7y7
iFQEtLduQcZ+qsSFN3a82kX8URdIxlaEWW7yp0+3cD2qN/k0xek7tiG6H4prNsdSnYCH0tHjrJxZ
DYTMEmJbVuIw6xwEuSyZuP294XUEyrkLuNqrUcHwm8dfbj9t+sCxj7gsBISn6fvnfuW/ewpd6vCf
dyadlvVnuY+75b4C4b1qe3Ddiy46sG+yRvBUWNTBKhjpc3I4F9YRCY4ZF/5yI8JmIqDTPaUZLzrW
wTdeyOV3JISMMbF9i5dgLC3WfYKrVw17Bgw+G3p0HPrinhjBvK/a+skcHOvcj+GpMlt1qTBdzzVj
jcDS7fVQKuKzJubp5cAyM1dlNzBwAlGN9JDuegB71YurwuaO4PMdTT1o5AUtSlpxz6bwqFp95B4m
cnAy+uaVLdSBytqMSkOPGrFZL9NGNuihjzUHnp1FNH3tmRmeYhtE/0LZTiDJ9aVRg6g2mEGQ7bop
8/A06X43FC3GedN6xqXOKU3bHxGzIyQGqrPl2c5Roh+2ObRiym5OW7qud3oZ95Hpaa+Lxjj9XPe8
Ed02DUNuN+qczBynE1l8zI/LsYuiiLkDsbj5eQvqxqt2ZhHd9qph6BjIk/1gAWUtILOVQ7Axo+hW
OlSSKgtfZVRZh9jHxeqHkbsF/d+i0JNBFuptGWJ3tLr23qjBEdmaWQWGCd10uchB4nzjugPS53AW
zEeOedOc+Bd2UTzTlAWQP2KOoP5wxFblX+3OeoAa4vAWVeE+qQG9ctQHnVD1t1VFbpkprbhFPbcm
OJzSYcHGuakzXI3YvUkKO619cKv/Yu+8diNXuiz9ROymN8CgLzKZZFopU151Q8iU6IKeQff0/VGn
f6AbPcC8wNzUxTkllcRkROzYe61voXkjK61lvu4X0ACCCJHqfqmYV2vgumP0l3fxVH72Am6v1Ivy
I0q/CaQmFaukH5kuOKydFtpPlwsVa8GSPyRxfq/1ZvpWAVmRNnlCWRcDcZ7lcqcXkj0nQg4BqPJx
iQcq2yYPEtU5aGM5P9BjGs7knEB4LXRi9zzJ8N6pj1YzPORKsu8p4O+1bOjptRZNyDgCSfNiTSFz
q2/X4DV20JTxKCeE3LX/u8jSMmfQ4qbKS6mPF8zXh7bI2yfR9+sGhEdDLhT1GtAIuD+JPBvz8JpY
qf2ep8lFpadhmU37XRU90iehYIexp9cuQU1JDMvT2JPn4SnNh6PBY+dzNHZ1lT7FNENCCxXaPaPD
cjvh6bkbLJIFhf1Hn5Xsq0yZ5K3Q3XFcuruyq9l9LGApsuV5wUgFLdqb76C8i6+sKC5Z028nORRP
Zr5oe72NypBx/Ye+5LjqGkjnvWoTMs6ofmLtF3mcv4CxUVAVF5c6VjQaJmm812sF5kndh0lZ5qHH
CeF3bHBcVcyz2dde2LUMEyUxUqcClKHp8g4DwoluAPhXwWtbB3zMpOSt7ny7IOk64fxliqDsGaSF
Mq5SeHHNgCKqZ30yzB6K+k5Z3mNP4mfvkM7xOWXhVNZcFXVmUHSQ2sA0h6sUksn4VrSg1H/X6qTL
jx6b0M72emOPGY8NjiQnRloHZBHY+mH5I5kr2Q7b8qYj7j1ULrZ0PssbB1dQ5fjy4rGOtq2J6L9P
uY465f3MXInuJ1s5p7B1wm121UxG/iPoAPauOhAMEoDC1i/MzalfkJW3ce17PXcRU6EbpdIJbQxb
2Xp5cjcq6DHjGjCEORoHpRph6oH7/S22ysJ6qNqqPDQSfTAKpfpBDvPBTDineudWtkzqLZ4md8q1
JgenbOWGfByt7lPxqnONW/YhQidhAxZ8FGGe2CenIqbE08myK5QGxd9CqzJyx2Bkb7+VhaaB0hM/
1dyksIGSU1wDZWDxPlaJde9KkDWFOmCUWvc3a1at7TTXzkVO+Tt9v5VEws/mETh6c8Eow9qnnT3X
2DAbrYG4wb86wJCarcp9trJK99FzMHiKShjYzjzcy45En752SNaUWhhp+IuHpQwqAs22zYhAZul1
F3Ingm8Xn9yuSgoT9lZY0KQ4lFprneyKyXyUjns4vc2mmdr+QaB69RWAvrU7bzFnQspHQDrBdshB
/rbdcAUybW0jUrqlSscu783jjDM3VukY2CjtNrkDLHQ24XvLufum/GhCZ2FvYTL+CipHe8qr/u+o
eg+tNZkkMeZiZzlxGjJjYufV3pkSGwcEQJQnuursWELRDjnkAYcgcDV74LXRc+3Qp1K5VanhR2b8
wvCHLcSUb6pZ6ZDqXAU4nnI2ciBjwlLi45QwVeiqugxhP0JVqSqmFKj8cGPTM4AszWQgmoJkIkAT
BjDQs34BmamKZ8AO6zw+adT4Multvu25Ju/NBfEVSTn2CtmcSVywlsCxxwGuDfwWXgT1QpIayGUT
XpvJu9tiKV1KGtDpoB0agZIwX39P2hGEXKouNflWtbjN/i6COLXjfeuijRrWW4RQNAN1ChoQD/DA
ve2VBzPK28esEnssmk4Y1wXSCyOffDTBxU7rdYxirnIrwTKeTPezGoo99NDu0eijy5yrxbXXLyKt
FyAgvAumByzVG8l8MUW872zjiA5p2jml/Ex1kd5NY+x3GC4PJaZLpg13I/z1oO1dNwQJ17ddESLE
4D6RW8+mqwJd5ifDVxZggxMhisL6gMXkoegdMB74Uacmu4uS1q9F+pd6gZyoYnjCkKTeiiV9wz7+
4xi5uGhNhmZTMZfd77fAFIYRpUqXU+ys3VrDMvaOgPye2dGXMixMd8zuvjVcB4bRj1uh5W6rSQSV
NNwDGQ7vi6nKY4FmyfWSCK4vs6kc1t4/XZ/fKySRF9tSz9T9YHltmFfkcUkd6h9rK5T2sYrt8q0h
GBWrgUE8B2lRlgYuC20wPBPieKKMmQvd+VtsCjxMA8XyYHrJWeYo8FP1q9XM6X1IlYTZAzosb43j
IgBR2bGVTFuoOM4WQDnNJpWiZ6wmpFWt3hLCUP/57eOk6IsJwususG2IMagTwIfsV0lPpaLpxhnI
2nL+bYog9Z+u2mTv025xCR1iUUizYdeuCMR1S+Sw7nsjhep3k/USoU2koWKq+9yAbt8KayKNzkNR
sQrtFzKmqr6cwqz3bqowHyzicu6lvWunLEfCjCRoaLR6GzUz+o+8Z35qsg4mMxZnc8DK2mhGujPz
VCspYSJet9646eS17c2W+LY6gnztRsN1Roxtlhjk3LymkE7R94Ar5l7fUF4IpIXwyexjx7WSg9J0
NBhOkIT6BRHrkuoHc6KqH0cvMEEjh6PlMNRyRX3Um+SdbxYwaB4C7MEu0xJKKKvJQcZRp3oTJT3T
uUtkZsDJ1G7vQsP2HRPnzG81i4eVUVJcdfspaur3aP37otcOZV/LXb7E174o0R2qnNCW2z+2bXt1
C+kdf0shPRrrAJXnQ9SYgNoQifiTLdVNZWXPv4Wuk7/rWG+O/xSkQP12Y3xLIqQUeRVZp96meowW
D2WaTQqWSj8Hwg87OnW9t7Fk9jMphMKsd9va1l4Zx+f37CMvRc6w8Lf2LQt8ILx4VejNOIe5yPKh
ZapFtmOLsTjPIXXq84fqYLAkKBZRXY81orfONTqnoEj6oOgxYtP9KfDP43fh99f2/ZSdNcg2RxQl
n/XA9NxTsSSX7nDi14FgH7dwT5Phb+P9U7+TL71aM3Nv2Y8J4pRy8r4mNNRhI8FVJo2vFHrja3S1
N//so/Z69heuUsLUae1T14AFEU2mhkXfBaloXxeZTw8O07CHvEAvg4qJNIhOwYGCsx5KQJ9AIOCC
BMJW7sqMEasnx/nORgHO7QDrFp9kdjUqjcjhJEHQXaJTqPDG71J80pd4/aMrgEh1bBwMqKFJjB28
dux7A1FxWOoWaNyBq04YBxe9U7Z5a6jnJE60s8Opn9uGeiloA1xVq98kZl+F5Vg1qzY+unN1NcLM
UC3+uLoS1WoRAf0djL/uSuCO7KdiKvFn6XVD6qltHHASyFPfLbuq090wXa9Nvx8Q8S/FrosscbEE
SWh2ZV+Hbvk7ShFdKS3QzunEWXpN4bFXDIhirP48jkGkJCnkFjZtjBDOVjRFCpKYtVvaZbaDab79
3XB+J+vbQz6599HEYR65f+kl/hg6X9jRb99UpAEEqol62yR99PdXM8drFFvFjzCMPWSOklkYEjda
03bgchc2BxRCk9cRahBHJuQrurulsL2rpNu7jRNTnBENIe8c0GCwgU1dWj9WZOu6NanM0D/Exoo8
5epWdXzjfuk35YW08vJOiSfjRg8+CSlQ7nIYm5u5q/FgjDRYY4XYRtUkQm498MsZlkqpOkc6OApb
wUwm9fq2mx2krHgWf6tlPJEvSVbSmrveaE+mdDLaZIriC92AxQIKl0HhvJ1z00a+q9Tvwr4b8ade
YII9VANRnmJ2JUfxPG4Gq9eC339g0rJpZ7jNdDaU4fY7bnCwcMCL4++v3c1aemeYCuOe/QL2Aqa9
QCjZTweIOTCV+mbVFvH0Jc8l7pjtV8Vkc8Xv/2aaWC1n6KzKzsiPM4BCAOIQuiJmGx0NCJQqDYkX
GPj5Ve7Y4hkZTMiPyDs2LVEHWQ9sQSvnV3qQFlrU7VrhBNaks/8m9Sl2s2gz5TLZd01nhg3teYxM
CMTreCFraU6qO915/72nc2m56m32rY40jDNPRDtDJSxMlcRi4h7DVJHSY2udNRc8ctp7uiynGBHe
jtgyhPeR804aBSKSjIMBqVSERsZow8UZYkpIvDoefYL/Pxkt+7Sf/x+TUc0kfv7f/+P//DPr+F8U
qzNugvR/zEV/v+Cfwaju/pu+iiFVjUmnSff9X+NRXf03D+cHuXeICAxDVxld/td4FLgVACsGlw5y
eFU1PKZZ/xqPwq+yXRfRJp1fW3f5X//6uf5rpvgPduz/PpMB58dv8t+njKppEintWExbGTPyo6xT
m/82IFVzqN8aI0h/MBdu37I+tWTZoA0XEJaMPj6pVh6fFGJVIKccYRcCgsNbBNnPDTXGABAmW0nU
YP3QR9Emai0kJjlAhQ6Duw1NwGUfJrOodFexC8caLeV4oSjSJGBAKQgr0jzIGyCiirq4CiGwQ9r6
vYl7F//j29KVxBYOaNdzOdJalmfQsYklbAIJ1O40S+NVpCTx0FOjk4zWHZd4M1vcBcrymiRrm9bo
T01mXJxceaTQexX6Qmh669Lkyi3tMqvjecgBEFDcn+BO+VJNgK+TswH/QZuo373WeHNsBKLWTLKH
rcpdT0xEZ3BprbxP2iUf+HoR3X7TW2BnrLZGi4PYSHH4DM92S57liJdQTwxrCyovUGNxS03jDkmL
D9aW+Jv3SRgZGz/xXCKxYI0CYydL5iNmP7ExbjK8lUrEwFLcKtQuBqArQq85V14dmCpMKrh4cel1
3KAxDdB5k08mUWgjxTQW5VKZ1S4muGqDT+zcacxlWrK9ygq7UxXvtSIKPftZaZxpRxy2vfJfySm3
w8yCZBgNn10ciJzgUbohaoqloxn60FOLl6bsX7Kzm60y4+q6PmRscb7tzZ+9Z+H/ngkMrAOq99MA
7JW8CMydCUF79uegJvvGEaQ4npzBvBDfytkec/JPzqtQvAMTfQqSaT+QRdeb+qF1jNuAQVZJFsMn
B3RbFU4IPUsSwRxxh0pJgYL9oh8Ff8mVfb5zseT32gAuxSZffLEe8levfG40RqIYrJPsKhxEPm5x
gk3oDzrfSNgI1PLy4OE8SyjhK/MtzjhYtHGZdwR7bhHvklRVMoji/sroy89m78kWQE1qAwaK7qDV
6RGyVa12GqCCMFEhSpMBz12RQyLq+i9MHb7j0IduP3JVpVQYvtvnuIopVqanelW0Nm525IDwlbpU
uLapHWne2b2lrkzbiotBgiEZ4ZpONwKuoY5VXKCES9xb1NMmRrmUbpMYKnKZePiS1fwtmUimo6T9
01matVMIAWDtqedhIs8bwYbK0ZfWW+xOddBX5YlMUNTs2NRoC5alXxUwaWvGcoO/qgzl8GFYf8qI
PJjPtCMJgAirw5BAc1et4lwwmD+MHpOBgl7SrWy89qBS+TOPbwTaYXKqtbII1EknVD6nZQFuw++Q
6985In1WmXg8FXFvPsrqrndkTwj0cMNcxTCh3Q44NFZlqvYAoI0JNi2Gjcj/LLg/bBp9Sn6aJN6g
JH+SklNzSL6G6iFRL+T5bMsZ0bqXnyg/9qazVWkMLagMc216jole4YuYuKB+6n8aXHoqBHabNuVK
WbCHZ2ZneDfAxmni3Ck1sVX6Xc9nb2OmJ3001t/ob+1m/ajhNIrnsHDURyZCZPlQvVofEVkOUuD7
zb/KksgYzPQ1LChVZ8hMyKfrEjSjsjkWhAnbEeXoxUbh2VZp6DZ0dBHJTjRKZfGI4ZnOJBEnTos6
Jdt1+m0q3+yx5g34Y1R7pPK85gwthqd+OdV5tBW8MHC4ibW6LuWtu3VRE6oiOVpc60ztWYETh4wj
buFLa8HA3DTSGKkmXBo05YTvF8DIvWfQMzRQ40IEmTTW2nzjY9qmqFwbfr40NoCkGnvCGTHe3RLV
vVaIS7BmJ+AzrWX1l8dFx1ZQvpbN9FTRY7ZwRxAXSEsExX3cBrVGVYmez1DmzO8982XOkCMwcp8y
it2M4PMI+tj8Umio5iZ/sX86czgqHjkV5CU3WX2YSPfKJuSv5Ruuajz2r6l9cREEU9/upqBUMrTd
BVICceeuiH43Dcc5fmEafs0n7yC6nTSOaf6FC6R3YkwOVojMbFvALKfzyOAv2Xaptx1wCnMuEjjb
EA1q7tKJ+UUpthSDoj/mUU5vPWbc/Dq66WM/4yzVidHR4/dCfhTwSRM45LYN58fFt6zS/zfMc+y9
NdjWhnQIisLZkeQSJz/NDMp6/un6DGAIPc3JDsf0lmrOE6YN4jLJsPL0G7EVm6moNrB+wWqvVyXk
i8N3NxZ0FRHMspuYxc9iLJwAwIdLsEJaK+/0rrskmfRdNTs0XcWtQPExEsSzzWsVWv28omq8n8wS
77//zVu2akMqp8yaqz1ogXnXLnTfMxXpKpJbMDDoyombwCHSEMMW5KgGdAa/rZK8DItxbL12z0yU
PSh30Y4SsR3nj5aIQmLG70bGE5P9J9LeI+1+KkbulZ89TScSVPwFuWrPkMeVn136UvbuFn8l+gd2
UuxE7B145nDmCEXHHtdvRoA42SODQdS21rnVHwpMMYV4sbM3VtDO7jDG06ZU6yCdiPtKaNjPjBuq
T7rpoQUog2mOT/kGfuGFwd+5SicibwDVjnRi3Og8WO9OMXEF49HioVUlioMd3mgWUHmfAm5auEGs
kVVKYXPOiXw/O8WxRaRd4x8mfhhJ1X7BFyO5phR2f6/Opu/MZL1xX1e+PXbXhDFKb/1FKb3hDhe4
+EToMlNKzG8F+dl0tzZmSV+TNa0x2V2F28W0M2MwlCrxV24ZyqwK56nei442VIUgmDY6d78DDKqL
FvGxqW3+GRlA3YZ3q/dgxzjNFrzYPh68B5qA58bmDILRy0Vl23B6ZhXhL4X3E5vzPoqIHCRgyFJ9
u9Af0FjTdapN+7GLvA/cxU/chj9HyQueaE3gTMhDDN27FGjnRpygW7N8FC4valHFE1sncVxFof6h
jqGQJEyZPC8CCzbGIK8GOLsdqbmAyGkEOQoDxypG3tJgoy2/8aJ/C8+MA2uwnpvYvEKV8ifeAObJ
e5qidBuBIYthOssSf3epDQ9xumy1LkxWI1Icn4XTpjtRA3yraWnicqR/vIDOwykH8ENqKWYtctPi
ZP4WQweCTq7VHJQBWBF61txTPe5j5oGOmpBt4j1OmrYdmBe1tHaIujlJdsdluGvUU2/oP7Hhfvd0
+B3ahbKdj+2ofDO1QYuFWauBPkCfQx3kqaonEm7dN3McKXGY9h375Q5dPpQExqVDVIVd9mVl8OpL
ETgz9Gq3eSXrTA7G3iCFtY9wpoEamF1gewPfACUcPHks0yeTEA/ulIxI1liBka0IbMCnktabObmJ
uQ7poZ0k3YR6gCGm1PceqEBMZxzlTJ80oHCaqvpuYb1HHiJI5j/A9Mc8xUN3ZxGfV8zESSdr+BQT
3rI9KctLmuinkf+0QHfraziVpHvizt8ULkr/fNk4EbJ6g3hQfgE33056HTZQVprqUfeMfaVMLw71
IaMTgk/8WQXyUWm0J7JLYthb+bLmCwzeNxYf5ubjppvHPWbsY6z+aTJk3x5GAeWJxN09lPFDpM10
Zee94GOEvbOdh4GTWDzZ7BsQjYCbfFSl+ZhUB6SWyUYjN4ram04LAYzLdCqcR1HtHfdpyRGkgcjz
IAolg4kw0NwNI2yztHpKzezIFwaism82y59gxJbMnhkzjbmtkVM3Zo1mR/HJzWOZAp4lfBvonRzV
vUIZD7Thtvq+i8hk3lRbBzI87nVVgpLS87/5aPiZOz0UBnzzkcMkRYWwUalicMz4RkZqiqIMNkWm
k98kEg7GCVh8q4XtMrNMk2mT8jbU5rtLxM2OA/7azMZjZkPSiSyUOHTU60Y8u1A9o45S5Ksn1RoE
ORP2TT1Qetl6YIL5WLMbk97x0+jFkJSi1NZV8g1vGEyOXIscb8LSKRGg8OzYOrezAU6eST392ET5
LvPn3uk3Wg1xs8mCJU8Oqgu6xd7mnF66BSVHxeRAU3XBsBXPSHMLTIQP+XTs4QiqrrkFwEF84Hyx
0ERJHIL4HCr3zm6ujZofFJLmLEzW6VI9jKiXFFLuiblJphyEJclEqrzwtu+qkpWCd7GzkdFkuu+t
7Bvsmv3MnY1R3BQ9wxoPFg99YuZsIY5tcS2iZS/vHZxmKa68Je0vxcXt7zksOVg4h6J0r9rxaVJf
cbtT/KIS7T/ymTifSILZnB5iSztb9Q99UFxtRwJWdhWHGrYhfyh/xAfZOqx+Bl/ZE3mRewOaZAJv
sq4Kvy3du66OLrHn5wpXTn3YC63H08ByQk3YxdVWozdXUqQUCypA4yT0FwwL+9x5ZX68FdEnuRFb
8I0Q+6xnVeVVHRdfr34ykQdpBSoGxKtTPmjuR9fSCGvQ+hhfLQBZ3fsoNUIo3JBcOkHdHyxBbjy5
KsmeBQ7i7KCS3Vu2Vzm81NRglnVGLQ1mqt9F1hsCPOSBnNgoYZaepxrBgzdXHBPiT3vrKiiB+icc
iKGadZuYraJTHkFSoTtYYW6o82ZAjxAuROcB5HglUoBDGTkErrt4elfQSkXD/czng+osWFTs2ZEX
9IhNqm7kthQHbTKEtVqErXspVO9zWChdhOPPJfrocp9RXunzpc7jra1hPuu2pnGR5aed4x7Wvg3L
DhDRbo0OKUmL3BB0dYmL3mEK68WXVmdYDGolrx7SUZ6EvbMqwK6Wt3F1dGhLH7IwtrA9HEp4ncDt
DhkdJl5UObB4CSFM3ZoJKbeerjvbiNHpE4v57JbkkymMl5hW4XQ0vSvBkH6jG3eaRVGtiDsv8d6l
WmymKOdIJkGbsoP5zMamA6nPbZDzGcpKwvGVgQE1xPxpxQL1lol23oY1kRipWVFspecB3yqmfjCO
fZUddIJbsiopg7aJIMYpn1aW3oigD6eIXXJULD+yzJ5GBFPmtHAfmUL5eqKEEwNlx2IvYKq1FQ5b
BmSM7ViPt9aJAaRlHsLwXrmfJVm5avNVOM8pdpB9D22bkcItj0mpURrqQ/U5ErNvW1aocXtBgX2M
jJ8W1AaFadA5EhxKfyVKFv24GxAuFCrtvB+Jg9l21f1kn3Egc3D2Qb2mUrldGEOwQOrI0aLsG6zV
tA1uM6dPOyLKzKm/5/JGv2wzf3X9gVH9bHC7QjJYZPBxTXbnSvtyLckpJY7GTHFY1geMl8A2p3cI
Ghs9RiHHHYG8PW0V4S9f6Kx2cPOIKmTOaXxMvBsqz60uT/iLcLohcloTdgzjTlWKV/YEYG/4kN2/
jJzD0Wx8y6N7lUGkQ6+5DJIxTXFKYsxXvcTXle96GHiwMY+zSO6i+c0G8g04xvLL8k2FMYTglowG
+uikoMSOtYuN+WkpXKgN7Y74RN+1noQrQ8dD1TG+e+bfWXzPahZGc45S2LrBSISdlwWW7HycgkMM
oVWvts7YXB26QTGacg00UKrID8ezdzpNrs0Aim98ECqTTlwQ5NVC+k3Hj5Hba6uRk+U0R6W39vmq
+e5VgLsjvsu6ItcNwGSkjD8lqZW+6BvbL1UbNpEm6cpr6umCqyD7GQj1VNTDk908Z863OgOPGyk7
W/AqpLRGANu5uCb6UhwST9vbMZiaysjPidv8Ncy/RqYxi8vPDlftqZ/gZ867NGaEJbn32ws2+dy5
2jO0EWr0Ihv/pJXyYmWrWz9mZ4enx+nQqgY3/lCOh0p0x6mhm8Wozh4P9XBHhbFTMf/aBdQWqR4X
BgupPfwkMTST1jxI/Vi1KlAwajCaoWNxTRvzkXQlHt4jNu+9Zn9nuRW21t7y7FBxI8KmrZ07vNtw
URWCwT3vJrr0wWYdTCaHfD35cbxSTu3qDic5PwdzHlt9ArYaiJiSVnjun7mJfY9IIXwjplMd+2z5
5rq+mRhbqqP3RNJ006lbR/dt0DPNa82xHyk/dtmdEUzrShJwxf49KdUme1W6DFg5F05V7FFecAJT
QQBMTSXS8Dlwxr/phKG8A5XoAthjkB5I82fCMK04UO9HDRebBvVA3k3t2pDliuYsbxG354EyX9Mh
4HTVgevQpuoedEFyPZk2fCPehis5wfTUkunDy5vnWBkgNaT8W67iPLd5+2Jk3Uebj38bnARGy80M
pQEdbKMkxrj4oy+7UQlpD2Lzj7e4hQMVNylHY8NaiTpaGUrBYBpgjDWfSny7OoUHbdgtFprXsvYg
c8Etj4uTmuUvI1dGVd/rE05g7zxn/dmZaVH3l6mwwlnTKWhTv2krNNbpzYweCyuFDZaQs/Oa78AF
Uk7D7dwg87m04wuYHLP7xhIAye2piDg7udOuzNIehE8+mY/FeNG5bBlJdNKhW23yskHkoBO3HVkt
VuVkr8dDsne1lWQuuQxa16QtTvpKABd450vr05u9k4IR22uqJ7yd3zUdHwUfeOn1BJTHu+7SZF9y
jEM49ph6nUCraCPRASgJ61Z3wwADvui2PAiyMueTabkUeXBaUH9rOgWsbXCXrbEt38z8pSMTSgwY
npuXKnGIgCRBqRpZG1+F9afTq7tavPM4mNOjbXixzOeciXOVmTQePoqq2c1Q2CSsJT1pNp2q7vRk
uMQWTWsPIbt9ikb0Zzn7RGW6PkJdkTc2sicvyBaP+Ceog96fzEYWQ6p1+4VvJsTYyhbehySj/bUK
zTfFkXT1/ahbGxvHbde6ZwuxCRNtXyeZrZW7VBmfjSEkt81nEuv3FCc5OR2xvRMON6u09ufsD/JF
xOTYrv54KGqgld8iBU9y9rdkoEBaBCqqEmkbExHQnF6tfqdjerBRlR+kR0JjqaEay7Fo4PHZtDh3
Oq2kZ52/JGI6zrV+oUa/dqinNiImdNmJWPZGjZqj5Owd9UUJhFBWjwCPSuuEFpSAlHBTM9HQjEvm
KndN7D4lC1MILuKsvsK8bwEXS6W8MGyVNPOQ/Uglrg+Z7b0S+VrdpRAzp7R8K5z0pZfLyP5SXk2g
FXOa0MiYP1Yb7dKWkH/N+dbB/iN1K311iDPYLU5GOUpsQCEc1BPzFBo6VTNqCG3X8w+4zW85CciL
bYoDlZRCdmSZkMd0GJPuKFqM2C15P8jb+eqd2lY7LCwx4okhZG4Vxi4O7cohCXo1xcA2LDW/cwwu
oM4r3VaC6mG/9mMAjGoT09NzsrdZV5DO6PUGFBntinZ5RfW1nRIlOf3+QTcVPm+mksjt3VKkJsBM
zoBN8n1sQCywUzxH2I4dEWjwL/QImMaQBI3xNXLiM6bB/t7WIdY2K8C2d+/Z9ZPNrtIeawc6VFW6
nzbEUoSkHXkjuObm+CcbWPn5qS7KtzZVvnK8snVM7UMHV6clGiuMMIii4vQm13Sa3FfUvqBKB0rA
WS83McLP0qPp1Hd7CaNC3XVA6qbyYDWSipSDFdBLNx1byTHXZmhf2YLqCSHQeObBn+e8IVTkjWT7
rZdZ2wSBr5GQuydJDqT5rPO2NKoMc/ahYcj9VgaTgKBrEU5J7QqXLZ1ZELR4Lq2TEgviShJRG9+s
uSyDKIj385ScLLsE7m8NN61Rvhmw4yGUnF8KoWRnrEo7bMXeOTJVcZLOeN8D/9tHGjhmLb8Us6Y9
weLwrQlkNu1+C+H7RZhu+5Sj9wM6RVdYA/HXY4RGpbgcRuCBNK88Wlx2xMoQo71XCuMhiyHU6oW9
r2YahovDD5AmahKQKmhFEzpWOYV4BYpsth+wDgRN7nwZ+MPpnmbOXX7om8hEYlSe5ylAFjCf8cQX
TRPdk06P6xMySdNymjcAecfWPP3+oVYsd6Xh0qeK/gEvjHeyl+LZzJ/j2hGPCMibaql9K7ZuRmJm
IZm8rq1djJH4lcQdfnodBF5vyUOhCcPvpGNd3Mbc1KMc973C59N4dIxsS3BQekN7XDpPD/qUUcXM
YGNo8iOwzmjXgWHX1CU6IqIdCMgmCCHujfm4QrQHd2S31xO4SxGngMOzICiCR5jztuN7f7YSpzl4
Q3POjTg662R79LZjhsqKF+BHe5E9qCI1I3fAQL6XOdrZI0thwwvNshYrlwd1h0sBPtpQs2CTNT4c
Y3oHZExs5oZ45AUzzAkQ9EHgmYS1swoP9Z1EdbuJapuuI/xah+lmVpQ1ZCkIpa4x3ltFj/8O49eh
j7IvzJIwnTseRDVMK1zNSE5ubb4VnlmevbUJJSj4+tGkvAIOTRPzEtvUSjnVZjXI5bqAujxAigLy
PTk7Z1RfRAWEudWISZgcRtOlyXs9JPq+chI+Od0LSaWvYQcI/F3rKgWBY5vyWGdguIThVHScPS/s
ZXpBhgWxe1lOV2OJkrsM0xLODf2SxumnPXlGEDXG96B/8FF42OWndSitg7Yry7MZf4sYwz0BkGNf
UH4XLXwm8TYY+sUBA2Xk9Ys7YCPzkgzSlia3hNB0vm7yA+VYDnic/KBNahDRwT5rorjZ5y6TSzkh
9s8v4Gltgr9Z/M5LCld0o/SnwWHOZRvaQNCLeCGvnZJIVfARuUkKQ7g9TYiu9ma0JvUm31VXPFLp
e1v25WkTO9E19pIPEpiQTE3IY12FxlzDW9iY0cxFOrkXJYMzL9GvoK8JxwEYDooleR7IUNoSmnth
0hJde09n38+k2BuSAiBZGLjFMcmSCOIRR3WoDr3mI3Vc+adry01toc5vHCJqezK7DadHdm9RUtp6
TmqofC2dPNAlOUB5l7DqFvsxd62rIK56O5aIs2NdHrJy7DYOAlWicRCz1Yld7Czp0AfDR87cZ/6J
tAUJ0dSA4cSVObOzJNL4MRmRU4mO6LyVKqg7gjCbquc6Qzvi9w+DCAQeeEMP17yO2mSe+rXXKdPy
S4m7n2kzJsYjHPVkkybRsW0bytIDd4fkP9k7s924kWjL/kqj31lgkMEIEuj7knOmUvNk+YWQZZnz
PPPre9FVfculLtv39nMDBQG2S3aKQ0Scc/Ze+2CHI6W7f+rYt+lOYDhWfTuzeo3ZBgT/Lcxptg8E
dvzt7WWvNl0Xu0SfSwJ9s/wmdgnNi2JdnDOmr4J0AJZDythuQozfBiDT8VUaCXE1LeJ2X+XGFsnR
FqPOKhnjiDBy41SMlX+AIPPeIJOmKZcDR+4M+o9YkmYz4FkLfWNnqjJZoX57smsfL0gOtd5csh67
6sJg1pq4mqLMKYaNwhMylOCyJuA7SLvZb6Ms2LtxwEGlS8HMRZC+VLwviNEunP7aLnyP/QROY2aY
F319kRpJvmNtA1Y5Tls6Xtmph6cc18WLbzpkK7nBFyZLiw6chyHLtsEk9Q6dyCvmPGAwbnXjo6Xe
ml3IQG2uCc50Co5LFNKWTQ89TdyOCtA+2Yh0NuOceDv2kHbvNw064hJTHfGHm650i23dDA7+GgeQ
fhB9MlqgQ4lRH2vyRUZaTaBd3eLQsZNlfudfC1QqFm2ITdLq+wAHaSAzWnPlcAyybD2DRqZ+wFIR
DMiFvcI2mYRY9e67qA3DQ7iuGaUftPWnytBNCHANp+oiihpnq2p3eXdt8aBsyHf+gJo36PGNSqLM
jfzd6JPuDuLnxHAJfwriAovrAhn/uzzUinxx51DALKQpBlxQow9VYe094u0vyso7cgWN/eRnaGc8
AP1u82jEbnvAKow2DwTRIfWs7DCy2iLXyZyTnqHyN3mYkt6ivduYiNDKoYdOy0E81KiiqAOT6wo5
4dZoZudT7uziwh9fLK9xDpmNUgeG4RvKteBljrPPRvFV90V4OS2hW2mVwsTvuIMJLum2r/WDDVxv
6xNXvvv+y3LylkSYrt0aMroHO8cKk8UcjaKmPPTCIXR6ZDxXNuEn3qZ6X0+lu4tNlUML9vccihmh
iaY8KcjMxykZkpUwq+qmHEu4i47ngFcX1Q0n5E2k2WcLS0aXcODiSydbBHdGiEdoyit6LzQ0PCNc
YJ580cuXSGXG0Q2vAJbok1nn9IhFT1vQD2249OaXzCpCnD05M5eGEQACyCs5A/AhsPPEphLd6Ng6
EHASkA3OSlAz2SJlQDgXcUi4CQqdhPOHzi9nN6guxfIla2AZEuEd4Slgt+3iybhSTQT9IPR3ofSm
h0Eir3HUq23E4YMvSV9vfENvo9ImMi2vnU1Bqjya6UKcUCQQDIC1YY/ReL7Ii+qmF4a+chibjO3O
Ty3rVNa0Baaa0jGa0+RWhACM2vyr4VX1ZZLEJ7BuxT3ha5tWGTEspzhEMpMe6q7vryTV3d6ucBrQ
XiOZGrAOju8bDmr5zVyO37IyLDcBAfArP8rzpznAhZIEg+a1cLCVhuhFQWtjXKfTpwOJ9WWsH/JK
vgw2VISWxAO4n0H25KgYaHaMBh3pP+KOrLirjTjG+013yFX5nZv0+R1D2XU6QN0GM1AfYmfUDy77
0s7unH4LzYfmoz8QNgpMoawtF1Q9KmwUW90ujWr7oOjC7oqybLY2WIpTZaffZhmHkKYOkSnz68aq
5k3Wz5fROE075S2xcpN/mw2DtRsbdh+QHIzaij68cpcvqrc/z6M1bUPGUnj0/Ou5rIxrsXxJxgJw
k5CPcAKC9cgR6qYJTSzEsaL3xCRJ2t5w8/33XQ0it+yx22DXJie3SfSqdjQ9LzORApQauK++d7JL
VGsX3IvxVql+vHXcYLiwDPk0N7GHIJVNJCm99lLmY3dZCgtNVJZFe4jNhPcZ08FSmm5IWXhnM+ka
RgBdtoUH09jruIPmDa9d7bDq2Feemmx6xL61U5DpsExM1lNt+1h86+yQl7G+sSfjXTMwZddKrWtn
9CAv1zHtvL74PNGCrmB7MtSdziFAdTAROfUAXU+GbFlxMJM53Sqz6a5ExB/0afDMhKHZQfkwXlqq
2RgzI9irjkZOg4oN+tF1hD6g8oNuW2ojI0E3Dh662kFEBOPN4fR6SUqst0J5QFNtcuKNYaPKcRvr
SMiTf4IZQISZaX9qx665Llz6XEGWKE5I+XDOHWYayH7JGUEAqdc8MvMVANpDhyODeJ8Y+yWpM2t0
b9G13fmbpNTNJpyz+TWcC2CSlv88ByZ6nATNIe/vlyBsOaYNxXWCweFJY4UlFoH8XALXGek6+mby
Wn3jYdcl/gIoeBU7zK1R6j0E9ujcg3UtEgF4XkiY9Z7nPuSxPCTAkZPcvHSaRaqPQAxEcU/t26Uc
Jgo0/H+K9g23ctGi9dhhAZXRE26rm6kfKgIiIThjKGA4RAPoZA91+aleijKPcTcpLJcku003OqGL
wV857MfFxZ9FZLY0TXCKzFrsa7v+HPq2fQlRGZuIrmlwe3H26Ee6vuVI/hBERglxYjZ3pGDg5c/r
dD+iIVv5HW3ryfevCQNdweWnd13l0VbZcXYY8vE+sbCHunW8dzr4VpFM5KcosvZxTg9+cjCWyTKl
1YMJmoFo/1XDj/wUeMNl4xPspUaSs3pmHMEYJYeWrCQcx060w1lB4bhV1jxdur3cJLhpdmHrvtcY
fqDgxDuQaQRIK+ip6NRXxejcDN78nJWUrirQ2Od7AGm2keEkGpnbENztAdIsWKWH6ZM5DtEj3wi0
37yGty+vpdDPll+85r75EnXTExcI92Pgm7Tj7fPiglgFBaOxIh2ucrP0HlXWbkJvkJ8nQsvYctg0
x5xueYDX5lZhFJxtECJdgeNWNmArLVEeLXc+cx4Jd70Lz8Pp+xer6OZT7UuCG1LnIdS4CeFSCkZl
6jLmMxrxTEZpmDuY7gIGr+LsJgkHqcpES9YMirqI5kXGamB2fk9NRvlR5nIGAWCia7NMUHdOmsJv
Q/mVhCG1QieHXWMXGWYor92XnGclIzQ/MJivOOGG2h32RWJnmzEph71lquOUDVeN2w/8tpscE//Z
81rnNgxekdI+NXryD2Xnniez6O896AhTyM5ZBybqFjit43BRx1hi4wSNzndM3QhYPCiygxwQHuhW
AxdjUjbNRXss3QyFLpGM29FeJx5NRJvzOFq8VV3TKie6ClpUe3Yz1grXf9aUp2vSLOwd8U3BRcM8
fpuadLizvrfPSUnx2Lv5wAmttteWT88XWPSFDZV8A4SS2b5/dJGYQSy178KqEXQzKda7PAUKFOp8
G7hykYLYNQsLIwM3fKhrv7gkQiZhfpRhFDQHFGVhZ6J5QcNZ4hMknoPHeRLRdTYF8XXnYp/lBkha
w6uRYDIO5KUHYnjOjxHzSielXePI6aqcXRdDL27gxNk5fGACal6nws6vktJ47UwFrXXSwcoYdL21
58nFrhtBc29NPITTMfXGfZnSAG7zsx48AnQDnCmTGZT7wswziKX9ye4JZskmBtxSbUR1xND3OitU
oO74uVhkM0lFUE5sOeiO6GHGMRrIFjwk/+O1maREiuG534D0Jo6KmdhZVxg107jFoJOO9ckb67PZ
e9dZYb63JnhuH3B31NKwJE7mKpVo+ZyQjRF5nLOpI0ZMIb0PRSNn1cqOblHoPsbwg9e+Qm7V0xJJ
2jZn/DtCOIhIsywA7NzTesLFAZHSyckQIbht0RwkzQX9M0j6Jd3cwRAYjgXHbzojUmNT1TMo8Czv
4kOTcx6lZr9qmrli2qNIVfKw1VBGH4zRVjuQEI/1OH2rum48e2QznI3li2cZu7JU/qGCvbFKON7v
yngKtlA0yZUS+BrTqNpkyn7oyXXnuFzvSXp3mERhyoMZYV3Nwpovm+STJHg3kn68G83kjpnBiFRm
mq7roaVPEONlKRqv3ca2ttcFTbo4hyYtygs/8DH8SUxEFej3TSmnbzI19O1MHu4tvnNnJ4YRvY4x
XnU4cY6DjuDDSkduRWq6exoZxywZxFEvDiSamyf7ITBn8+yk3RbMyYvV03jKXdIPyncW8nxXuQ1K
Hmd8jV1G63Fpf3XUY+iNDKPcbr6e3WPcfgoHwuuthKytiPgjq4YjmE6gjFQfQck3vZjTXY4skfJ4
NJFV6NyjI84WXpXNFcv5CunvCBem2yWK88nsv7mEMxxLAV1ACKKZoMKsTatqaOtTb5Nl/GTLZ9NB
NGH1TNI6tbNa7AaSFl6EQT/uqqtMoYCYoXmyZiCIMmhz1LCdkFwb8TG2xbSmB0l/o8YylJGzPBbo
DaOYJZD02ItBNhU6IpHg/Yx9+psUOCKtaOw2abStrEIiFYivWLtA72eMu33j7OHIOolM3VvYWPdt
SSKYmbo7byCTUdllhoOquWf86W8nGRsrJ6D8syNiHFz/oVQmuTY5P4iLBktxjjTC0FzDrIpv2rdO
7uin441G7kLTdu1qPe4NYx6PlSqeXFpK0OdQaNoVKCjE31yNZZPm4J7PKCkLP+Ldwj57zq3ssW/l
nRVH7bUc+gt7DC5Z+z9bzfwlMgkMJ+VZjWl8bhZ3gmho5kJN4lEvDKzhHBYJI4kDN9rJ/CvLrLGt
AtwWab/EmiXemZBuztscWJA9M3Sz7Jl20gbPQI18u0eQiCIaLU58gVg7O0z0l5paoD4wk34zRQpq
f/61Rt43ezUsIaQsMmJ7Fz0G77Yj9kj1RycN7tKhZvMSGf3/pom2HidFn1JnJaaCCX5U7IP5PM7h
+E33LzlAKiS1WXvpBe9BQda3ridOeqFJ+IyV7IYUE0JEAwSQQ86JbKIC8UDrbzQjhMlzKjzmt2GW
gmzKw8e6A+ICdBlbNN/GEmk2RXP2+oT5mO2/R1bmbBQgBmoTlDnxrhyWtJCZeK7Wb74OAa7C0lqI
MFCo1sh7jX2THaMYw1sboVQSc70RkRFv8pYskEEzawyZO60nOU8c+qpLUmiti5hAwrkFWo+XYS3j
hyqqSLnRAUnS1M6bRnHzx0nPKFVivRua/kFUfMBAT0QbzOXnGpIO46GWDARvvHOZmW2Gsk7wtHTF
Jp6D9x6nQ4rt7SRNCC2KBM2AkOXLpr6HdUU3yOLsknXONWTAdDuYaIMU9eA6VOgv3PbR91Glcvjq
V2ZPUEiV02ca2Dbcr72tgdnLMGK1eysToLRxhfCCSQe1d+QRkTMHw2oU0SIqfa6yzv2+CLh5bFIB
LPUszeJwCaIL4fCcigFNDQCQh6iYPXqptJQRXwyrzEL0lKCLb0qyBFiKV6NNsy+rpq0t5me/V9xj
ugTUby9GaIMWCt4bFdRnw4DG7qQuIUVmf7Si/ksrFMnyNeb76c4qrHnTqWJYhy3tXjdluuhQgAfM
nvTQFwCReoalTcGRMDQ/m1bWkgtjNxDLb6u2IgPUCjoaEdxu0jkN5npdduW7OF+Jijq4TvVqWg22
ohJOttXNvPlT8SAN1graBlygnghQjVhPOm/oEJ4iL61fCju6lJl23jXQZ8++9+KiuRkbXz/QuPsy
sFCdA1wD45DeagM6bxpkJysha26MhgRI23DT4QJY4onVfmxGfaArFuDSyb+kifXQjdF02zqcgfJH
t06mB+UzdfCY3a7r2AHVWxOk0HUb2inFF5mTzxnfjLGYD07A3Yfw17NvD0gfKQVh6TsMhnkvuSW0
7bwMMwQAFZPOkVpYNulT4pfuhVCGsycmPlzD40R5Kbgk/99Y+V8yVrrYIX9urLx5rV/f3tP/cWzS
1/xrA2v2+196/Pof/1Ms3/mnw1II6w+Qnx5WScHma1v/abEUQvwhPIQJWpsawoTzt8VS6D8Y6mgS
dVxbONICM/t/LJYCi6XnmLanJTxIjPTuf8diKRZw5N9kUsMSUksQWB7/9o/GSsMPoiLx++bksC2D
C1pLJd/giJNEDrIoMvobElaPVm0zdcrr/RSHCOmDm2JASQmD6/DDhfvL+fkjTfY7APXfPgbE3h8/
xui0VoEUmTqnNE8I7cj1whC+ar0sv2DKvOsK4l/8mlg/Yk7O7iJ+qmRjIgDuvlax9ZTK6MrvAEGI
XrxKTZ6cMFy90Y3lrKNMZzuRpw9Dh2Mc+NxTygKBAoaIblXEdxaxTHdCYlbwM/OUdtFLU81P8A2P
c0YgmxEeIeUj9xnr4ZCnTXDIasPZzi6SxLjiQ3ZyfgflQ+f8+y5Amd7wfhbb0EwfWIqvdEZTK2zC
EZ7CSHiQY75UhnjLFTupXZ6RSLZbi+oNHcA9dCBs4D1fpqENfsM2tf/J6v37Jn/AzmI7V0Zbjf3J
i4mMQ9e77gQ//BRZd75b8zEGsQIwuQH4s+mgDUd+SbcsfilyfSTZEDIrxoO+Waxdw6tFu25dMQgu
RVuvsMYpfj0MY3FwE1zrFIzZcQhKtkUZKoR+jDwt0rYnXBcDakF+e1ymMciOU6ketMgFcLb+lhii
468fJuufsNS/f9zFTPyDWZjmr9kDRSZ42R/w6tLkdOaRxNDkqu0BlPYwC+CC+vrZt1WHsW544bgU
b/sZeyepgUs49S4qg/t4SFF3WG+d2/r7uaEA1wGRqQXhM5VMnFMQ/vkydAGeud989uWB/5cXwV2w
uz989qTw+ik2zIquRnDwIkLmacJp29qb0r+LdLkGM/KkvfSlV+aTIp/Oo3mXQK6nMwcMFQEjiWN4
GQeeXXK4mICzj3q6uBvzjrp+Pv36c4p/4nL/8xov69yPnzPMy9BJdFifuo4cdmaSSL3B14V3MhQ9
DrDgjTYuRLHigR70/Qxpau2HgXmQvYLjU57JbCM8ThXnX3+en9xy9wONuC0p31qV1aceeUpH9eR0
b2Hv/r/elQ/2c6yqCpgjEE+0diS4VOdmAUFUam43Tk/gbq/x8oYmeXe1FPv8u8MojKjurewedyGQ
WTO89kmG7Rjc0QUk+sqBBYap9MVMk3thNYci1u+/vhbLLfi3R2i5Rj88QtNQ5C2FfX1yxPuYpxsZ
vHsZ5MkYmyhmm8S2f3NZxD/d+X8/BB9oxA6rIVyfrjqJYjhi+F2pClnxFOx7izyGDjqoiXgCTdii
iPj1D2f97AX5sGH5edDkY5pXJ/qV93JyafiANfIkFQINvW9JhPcXjZbxmAS0T6b4ECtnV5vqrksU
WtW6RR2+4ILHHoxLGpif4gqFaFP3X7xiQMzrorN1UOL+7vP+7Mlcfo4f7oZyJgTAk1ue2qF/KSNM
URbETxYQQI7cjlfiLg9FWzxkqfcIJp1gNJk911YoVm6AT4T9ZmsxXoM2jFnQo/8lma3AshvGiPgS
626YEDZw7DA32FS3TWZe/uZC/2TTcD9sGrPbVAP9meqkS6oSp7hKCDdoOMZatnqow+B6TmYMDafK
6vY+yb4p5NWob08dzL3OMa5rtzp0xFSMcfXCjGNVImOtcA4bRXSQ5vjaFRjA6ujMzOKeaBbzNw+l
/bPH/8PqT3hdOmUY7k7weyBx2UQ5dZZ7ntuSpLQk6q+oUhUD59Ffh2NHpOlA4AmRye+tX9Gd6YZ2
7wjS00nRmFcGAk4XRw3ZUGD6MuR6jk9XJPcze2vTPkiTlMBuy380hvjJ9sUjLcfPnugKgITkDTfR
q9mIkM5rfZeH5ms0msVGwKZ2M90Rft4/lkzkf33DxPIG/Mt7rz9sHYwdIDZLASNrmSfm0YVS/pKg
/t474lDk3VVSf+J+XjizvZN1e2HmapenubH59b//szOc/rAl5G5bdxbPLNKuFNTFjKed1TigFdWE
NyWHDk8m7FM2KjPmBneJLd9KA0Np1GkMJx5UGAVez3QnBLSTwzvdfR2zsVqNiO0ZQMTBWmYCHnNZ
c5/CEWVKObe3esqDXWS1FzpD5lfWF1naX0iDNHmZhwOUAYB0dJi8Xd5ZZ7cc4HYawSH1rdcZ6BPH
uB5ZYUY0uzAodYOMWYLd2Ng/60VuXpl3BCgQOxPWnx1S2DhF+DfOFOJTKYyrPm8fIVDijEsAT+dn
F4mFXIZSlI5lGGzHhUdRhfLl11fY+sl6qz/sctpsBlf1VncyRw7ATVA9wE+DldVLNj0bW/sYWu3O
rincjQ5fQDoAtaD0DGhRhMnO5aCybhP56oUlRtJSZrvQx//kty2WT/q/9cjB+defVf7kgKA/bJl9
0QZ0ELr+ZNrDuc3uxv7KLlHs2umir7tOCEzzVH22ssrcAAbdWk6y7/R845JGNDuca6xjZcdXYwa0
OZy/1ZPzpuf2LoY2UuTNAUrqugDoTsLwoZ7tfUpgrMK0FlsoI7ME2t/nSalj5SuoTrq+SxSxazUB
yFm+NazbVJ07Tq/8hU75ebT0LmBiGIXp9tc//U/v1Ic92J+nNArJlDs5hicREZTqvkIVsW1FHR2F
W2u4oxEGDpPZUYHQmufR3Bizt++EQ+/PqIMDoUfgJZEubhuz0hu7ckFBWqgmbGKnDs00zr/7sMuK
/m8Lx4dtHGGHMBEitCgqaM2vC28KjkydJ/rthX4KSDbcFMs7Z9qdXsuCKivAYCuVCO6g5dBNDB3S
d13acfcDGh6ETLK+9ACqACot2nUx2CA1yixlbPv+6+urlt3z3z7yh1PANILKBRpfnACkg/mTJJQm
C8gzaSJIER6ppXYI1r/m9Ay8FK1Xn+FCQ9GXEEFdneM5utPoZZ15JkOLyqR0OEqXaQyNoVNy3Zu+
wywWEBrd1Hab4hjbKW0BcEPDsCo1KDc0uUiXRfTSeTADF0e6FVjykBtJcrAtJGKVga8lDfmDagE2
RibOzxLWLwry+M7xOQcuB0m8rMVmaWP1U/ri1uFNNIh9iTkCgGHI4xtcwcyjtYwmdBXYJgG6SjaA
jJJkWxPRtBlMODBNr57bhOG4r4tg27vcIStlCqcH1979+or/9Ile7sQP55ilE9pR0ZYn32i5VCXl
RdMMJRsdxpB132JQDAIm36RSzdvWKLGzj4QTeHmH28pGFlYV4pk456dIOk+Lu8qeMVH0QaKOskET
O+W2+M1OJH5ydNEfji7FwAxXx2V6ShL3Oezbz+3IdXdM80nWGKktgsE89Uzez3Nmhdcjdrp9WtQs
iQoj50zE8qqyopsmY4IYR3e/voA/q5j0h3OJzdoKOyinxVEx3RRTbC7nJeYvPmK70EAu4VhgAqxy
craE0+FHQgR6SJE21pJR3541Ba3ETAfpMvDnaE9LPfjN6/SzC6Y+HB2sftJtQ9osJS3zOdOuELDb
TbC3U5LNOT6RLAzMVhvqug2ooGcPlItSjrnVGdXemI7yGiuAuTMWOF8nsEWVPIS/2UrET9anj+lI
guget+xEf8oJ86ow91hQkgc0VE3Tfar7Yqt4y7tcgvyGiSLC29/csZ88RurDdptZaBytdBpOfiT2
beLvzWzpiUXuRYg4ApPAvvG8TeVo9BVoo2L/sWn8vRURbW/njrsavfECusmNG7YXv/lIPzncqg+7
KjffGSohxhNhGI9E+am13QIsJobxxo9HiryGvoqT5O+ZoS9yVgo7JKWOXsA6lrNDcqIRbycRvBWR
REtcx68KM86vP5u1bBf/siar/3vPM8vOGDsUwtjE6OkEn30Oy9/EJLwTt6nBDFaJVcXxk4TEi++s
VRptCaVxHS0JI8I2D71LtsPUd9GJ8+Rw2wYq2tgivXMw188qftGa+g605jav2uvffPCfHKvUh/0P
4b6jvdbtTqKCptQiOWtQnZOt6a7KOntBcPh5CNgf5CRPUravDo1I9hJQAE4XMjA1LhkZFysJfHkX
APRfcREIvhppLkWu+t07uryL/3Z5P2x5qjTm0Bic7mSRwLjyzBiiMvqNyMy/2hWDbUSF1403PAJm
fXJlccZHT/Km6fLBMj5dZTsPs8t2VSH8IJfF7oaNUVrt/vtF/G/F0l1Gb3XRFN/a/7V821tRTnWE
8Os7AfDvXz0UGf99/F/+8R1AAv/6hxea4T9+sf3eY7/t3uvp7r3p0j//dniCy//5X/3Dvzr1v+Eq
Su7Az7v/69fsvSYN4se2//Idf3X9Fa19S3xPyrLBtGi2zT9z59w/kLUpwQqCcYaBn2S1+wusKOw/
TA2fwAN2KLUllgXvL7Ci+EM5qEdRvjEWMD2LWK7/BlhRiWWA8MPTpG3GElrQ9neU5ylX2B+eKjNU
6VhN1o6goEuDQj+rHA6cMkrIc5xRrwH2BVDlzlkH1qB7IB8baCIw7AJ/MSQSmnryiwjcL6IqLhRM
Ab+dfSzZKkMnn1XrMEmPiK3wroG9WkpCnkP5Dl/noeMAty4ojrACI9hqsVhIXGcrUJA0o/v0vtDe
fGobotUHGxxWWH0yZaLXk/KydRPcZ5ZLv9OGRoFl9sq2Uxs6WEdWRrIr2+ClItl0HWn/7A0Bmary
WA7lHTzicF3IbFwlxntnFA9eH8NfKfTGNGvwRzOQryDNTjN5p2VSvQQDeIsFsM4InSqla9qtpimQ
jagyyJo74MpFmpkfyDQeNnFpNUtvHYNKxJjXJmLayPODS+8Hl1SSHrwMREyrTmnm7XoJGTAZiYRG
UMHgs0OdM58j/akjgnhVlKjSIw9JXJ+RyICUJ5+LU+qC0RJOspZoANdGdfIBPeOgDAhjSBsChFDr
4XEpIXjH2FdEGzjHcADbbpHHpzAMA/jEzTFk3L32ftbZjWzQFnS4yNc12ayaEYspBINIgMP4aQ/G
Ejn9aGPMZRIdFsVJZfMXr3RhLRbxQxrpt2hAsQ30JajbJ0NOET6kuV3DSdy3oDjtRbzmiuLTOEhU
KrGJDYI5rp864H8CfFtxtQ9D61mT1bIFVuqvWiy9u3Kc99rqH1IyN86Wae5i0b/JyS43InGo0BFG
9jWHbmxGWzD6t5TszW3gxRvEcBL7ef81gMLB1UCNZxivmRcgy+kjG5Yzimg8QivcnpaKXtro+x0x
vnSIzlGjQKihdF5PDcig/PNkE6aUT803o9ykAwktMwppeyyBddsTR7ek9FeEg0+FtSQWP4f5MvyH
qELoA5LmEIv9kLenTKL+6LoSwW+47UefOa0TWruiGtHcavTaY4HdNTbTLaXF0beku+1cyJrB2J4t
Ms43cf0wIu0CtKAv5yn5yulx7Ybk0lHcL/xE0h2yO7cMdlQ4r2WZM3sxLpTe5rW7RTlJXgZZ60X9
OAez3KoGaaOqv1CHXJDNd2ztFKizfSdhoa2KU7Q8771Gxx6moAUme8fs+p6OgVo7+G9BtJvO1q93
CiA+di/02hFqgKQambTteseJj6NvXFfRAn8a4w1Z7mAAGiH3GJe5Jo11iCZBzogR304Ex/LC54eG
IQK44kQg/2Muk8H7wklgfClk/Kj84KgEHVvP8a+qPCA2wWed8OWNNVN7TiU2PfhGHoK1yaH9YWME
W2l9FU3t/aj9aNUYyal1mHz4sYOcYDVz3+EsxOW+x3jZ9Ya57xICygnnPsmWX4UNKI6ROV7RP3AA
Yfa/sE4WDGiGuo1IcUI/UC/2ddJseIOsowUn0LDQ6BXMYPLkoRgDZOfMg4wqPEEXuwCZFmMFIVTJ
81iQrHcaYAwMEHqjFR8H5m4eCyg/o8QchR6kP2SLp7bAYuNP7QEc6hd3eHGb4kYMaD3jzrxrLMPc
2QM4QL+/sRaEdGba7qlXpBSAQOK86tKxnJ87wTpVtgPuw/rCkIG+xIu+UC2uDWvqOJf1TPwiffJI
MUkdba2zlJ5Rjdi+jqytxBUFicUptj3kBGIzA0jzAvogTQtqgRCyVBrU1r2gK7CqDaN9beVwSoVF
ayDEZ4DUbkxQ0GjnU9tw3ewA9r3owgJPmL5o0OujN5S3Ji6lK1ib1Q6EUlHVF8GMk36MSWB0hI5O
ymvuTDsEj1UIlCCiTnZ2WRVHEtMOkZHmrHN47kZTGEdNgiGWa9ldFlmT74J06snMuB9DL9p4BW+w
C2z66JhJtM70YAIWT6+Fz1sUlZAZBEbNz+mMmqLH0pH5uK2lbV4Z0xuezjApkhe7rrCgxmIzDCYZ
6pDsfNXwZs+AGuqy+iJTLCZ+0qnrFKYkusoguUlj76mCSO9kO3Jd1UEM7mOm1RMCz8+KvQw3QH1B
S9QFMQAUPJZtdtOTmrmqej885O4cbVwsPtemwLVidE9To9wNcq92by+Nf/JsYonOCHXItq2WJ4eI
eei/1SfKayqxeWYzxtmUNZCTrpWbViQ5eHLVLPTefBghBDG+IVM+R1rVINECSdx5DwFJQ0YjoVrZ
CNDJAGRlVM9VeJnVj2nHCtq5zVOP4a4N9LuevXSDvs1Oo2htpFCSGonVctnk4mbbIAvdEFZ2cCy1
81E0IPyP2MOy4C4f0p0Ti69popZv+CZLnF/eDPG9Vd+mMLuL8c5tVTY+5n149KboGxklyJyiMl0V
NVpwXjlSI9YkNhwNnP0IwxZkX9TfuylrYoW9o2nzg60ANefJTozGWxEuY5c0ezRBmrfe59AOH6PZ
C4lxGM9uyPwIXA5pLWb9FUr+S21EWOlWrU/uXnXXkIDIPGdr+iMBlKS8HslupAfVj8XeQZbabXiL
zkVH5JWnjTvLAIWIfYIBRG98IQVD7FBTShpQBZYBhslTylQ652KgZr5ua7Upch8RVoFQz47u0iB9
C2W/ISBzJ/0an7+jwXgEVyTDabdUO6bt2Jpi8mfukoC+TDh8afMaxvQCH83UFx3iFjSGeyezWLXV
+MmMexyY/U2ueyCXuXfZNAnpufOpIWoHCAB4i+ZNuT07K977eoDW1ibIKysuOqZvNHUDJqQcuC8Z
LeSDucE3u40IbnRZTFktIJmBnkFzy+3BtbDC5YNSihFLEzrXHel8qrav+4mUIZtH0KYqrkgYRyP5
Sq1ib6YayVg1MSFy/zdH57HcOJJF0S9CRMImsCVBT0mUZ2mDKJVaCW8SHl8/B7PojpiZHrWKBDKf
ufdcswjdqP7XiKWHTjCRuyq6s9URfTiQhNchJthYXdryxaBYq53xQc38p7zFnVuz3sGpsCYn0UsC
6sm+0z1T33+ZPb86RfJtp7x5Xf3uV6j2TKUoV82XMvP+CcwGh+Z5xPhzmElvoccqeGpJxvNrGBDT
agvGTWYrIuyD9oPlfMzIGEBgEp+JG/rPd0Z3l87tvYAmQLzkfFQ+eJmVgumurNdOMhXs+3Y3L+7X
4Kp/YDLh7yKOUyF59IpTY5MDmiIWCJ4dVtd0a+YgQgj1YGY43zu/OVctp4IrSH42xumx7FuQU2kY
oy+mwKo+F0HgTsPdju5w46L6g6dYgAvZSM/HEOR7f4FvnYRXtbti4OkRrjFuevXpTQ5zPOz8o+l9
MYlDglrpA0aI22RX4UrIq6Y7rybRPhgeIVycGUOUodm5w4FyCUYhppNCFU9ZycUVp/7X6D2aw13Z
EUFc1LAjn+VepuU7uoxvIeptlcj5PJnVEayogBjIqcyXYX53jfGPcJl9TvQFdYDn70SN8QC57EbB
bB//ihFR+9KT5TP5b6abfxqp97dPMeSgzf5u4+qWCW0hacmhDiHHJTAUNBN+MkPipQaVqcqJbQB4
11LWDHkN46bTSF4TEpUog5c/vcMGi/RRIDfzTXPNbhX7FGT7Fz2w5mxr8brAq9GmzdJFNk8eUScE
yvBQr4kpdYTPw4EvB3VqvJg2lhbTp2R0gGNoaeF4KvzbAEe2JvbJjpnoBRpRv5mkNDXOv47PaBuM
9n+TK85TZhsndEYc6vV3baYFGQ/4rHvz3td8ecOUrLOVKzSlxWd5Yrv3nCswrBS1t26OJiz5a96W
J5KLII5OpGUlFlmfoqSIbwAH+wUi0+m978VzhWLgnEblV2piqpyTOdq2I23DVJxyM15tuMyVQKhv
jJhCah0677xxPCwVhQZpPnvDtwmBwNYf5lrUxJ9SBycdBPBg5P0xAvlflgrnYncwVuxEHrXDRtzN
UKN2UvwbZNQ9GcsVHPeEsNh/y6G5nRDnkEKHcSyVhNvptrnlyn6ay2kMg2V0kJ+R1zYV3q4rqhKz
0QgPdZRP61+JSzB10qHox6SSXXKlLrOMic9OOJsLlNCriYVPLYEw2D3NAzWnFWGKKA1eLZNfcqEu
37hF/t/SGtc4Y7wCvDsleVG0B2vy81CZ94jCMgycKtmV/YxBueb/MqvtXAbJZSFYLJlJJanxWzi6
fpzeBg0sZmRStEVmCrcZaNduGQbsmW6+TSeXpjQeQvIik12V+Xs4qSz9BRJzELBc1ZBsjaeumwwG
2ulDHfTPhNq/Ahb8WCy+ICLXir3xlHuSC9wdLk1Gxp8XedfG5Q5OLcmii4WXrlkSZt09ytsvd/Kd
cG7hBmf9DZqR2JdMAcIa/Tzhz/1RFWrPVPjUTHQYljLxoFqsT136m21M8M9kBphwPazUzSyJ8VPd
FiJIvunIZbvxMyIv/oJdVR2Vl0GKaPTN7jAGEulHp97EqyrpDu9g6ZLVK11jTs/I0oRWGU5AfMu6
XN0xmxTUhcbqG6quPheNRDUvWnwMNabH0h3UXgr7WfiXBYP+JSro+udq9cyYZb+nfnjFJc5DVpYe
kwFitqrIN3ZLHfWv0UCqU5CQajVHV3xpxbuMl3WuYPBdY+1bZdODSWttrYlZdpshuyBDYtEYDLNE
XEFQtGG/WFttkAONVkyQDm6dAnN862zsW5GbvDI3CkLVs+2oIP8a6NR31GBfrgNhwIPrJPjEcUVw
bRVFfOO4jjsyHhZXz/vRwKzl4zSqZRefassNx+ElSZqXZom7B52PL3M7f5gTTi97BRbUefk8+SQe
EHa7K12DS9quyGHScA7L2e6Q1eefg1ETcmYHLXGl87bqoeHPC4zdZp6POs5P+dQ+ocdQl7rLAKR7
8ZW1iPsQzBbtaXUL7AbBApdT4cNzXFL1UGaMIAeoM73O0V5GH6S7HyiBcUPE5q1SaXwUONVL3yZ1
w82/aqt6ijtgqqQeRWzQO0Zgx3bBsCZI1EZFaRyiaZifHFmStleyWWxfGaVEx1LhOsOeuDLAvQ37
/hwMXYbeuRDccSFBj/C/vPxprDNebp4bz+NJgM9Bhd5uJlKo6Q7tp3Zerqkz31FNP0S6fWh8twrJ
HbmYUSQuauyOU9rt/SmDDlPuZ8fIwgKxN6HPhILn+S1ogVNIosZP/fx/pI3No8tL0+h/UC8MFLTq
J7ARxc/hCmOZJC7/aAKkKpR1HlR/sR0+fN+W5X66j4Ghd5V2MY66GX47+ZulCgyO2xPeVXBrTqm+
ZYV5g6SB8uDsY08HIqTycK1esWlBrAZkxvdRp/pZeesv66TVRRd7vRbKrTVc5nm8xgPgpVxCNh+y
JhRwIZ3maYSLwGWUIOfBnoalxRuBlhu6DZlhDXvpawoaTHfYsO56bv/KXLncu9VXzqCEdorAbgXR
ys2m/gCWBS54Ol0IT3CYfznfQ00y/QLns0l/aiN96QYm6ihg4PxkUM2QVlQukKOlKv9a284V8aV1
s1s/DZh9OYfZjh5MP7P2vKn87wJtgBnshZ38Jyco2WDU9Mgz32dM5a1B33WEwIeMXqjg9XtrNASZ
4O81sV+JUdw6SdOZ97EZRnY4IHYwKynP+TgmT7NdeTu7tteDXO3x1aK+BW7VzxOlHNbsrYvBbxND
L7NA0Gl/mtC55cuxCmqb+KUtWugjCln5ni8GhhvpMX8x8iuB9AU54In1PLDWfF6c9wWsK61xt+2T
5it3KG46rXeFa1ePBUwMmCI3zDTuloGnu+v7f7bjpTtlcdxFdSYura9Cs2RiT7Lws1KTdyZRimHp
7Mk1j4rapJHWMW277bIiZ5cluEQ6Gd5zlvJHvyC6dAnsFdZuLLuFeFUeLY4fZVZ/66JC9Spi/Jk5
BTED41NeYSZ2Wu9oDey407p/5u4EpLGGnHlr3BlssqdcdsCIgDByjp60VZgnwFN/m544XMN01TGp
K25Qi4bMXVgZwhmKRye/zUBQWKNVj9xe2aEx8DxTxFGuKLLqCnfTgGkPTWwraQNHEp0f/O0x+cbZ
dZ8kTbTKhkvde8V2ksmvr4MHO132oiGQJm+SOxSfAlynUR8twqYLR8rDEqAGRcYFCj9HVhJF/yGX
qXamC1WP+nnn9xlrzAgxWjoB+GsRSPeoLjbkJwMGsOsTOJVuxxH0EhMbv2GJa2zxM3//nwUBDEMa
jAmxRwnYUPZxAvymqNfTYqajThuCMhYUSYgnCoHgTNTNV+Xd8rrdp5aB6iTCk7+Aqhu7tkBrAD0+
suR5jONhQ0jKbu5xfTa9x/i1nTV4RjRO+YA3n8AQGESu/0p3iMGRqNms4KM0yNvadGPy6EX5U2Qm
OwVydA7S5sSq/glbIvaEclMiI3Tt+keL8mgyPUqbBXxsHRIpc6/G6tQkcJMd8HdRU3K5S5oadPfD
/4NTKyM6kWJ56pB+rvMUgIS1+RlAPI2a/CenlsUnG8MsYeXkkqlQrG7DtJPHMYnEXkTmq0sdBaJu
5I1ukrPsC2YHgNOjMen2xirXKbL2eUZuzURicp4J5qB+6aE1lf1TYdAQ5hF1O/+25dqNRswIyyAL
8Spiu9y2qLfiuHmea2Z5eJ2Iny6g4gLM80C08aSRC73yndoqiv6UICr9Hi6XUTR7H+3yMXAYRCxD
8pUautqn9vjg6DWjb+qYwjC8EcTJb6fpSvTu69hmSdiK9N0vFYmfdtA8d2N34YzDKeAPx0Q1Txme
0U3TdG8CA/mWHSLJk7P3MbvYMiMYJowA5o0Hw6vt2m+YFL9207WnVF1Rxd/5kvoWNLai7ThUeFID
ezwOHqQo/k9pU8FhtdcmrcdTRA52Rml6IuoJNmD+lkSG3reCYswiAwgl57Mb066p7MVglbNtBGZ1
Tz95MdEbnLRL4wCaxr+UGcYpDTRXby54btOZzhvaW5XX1851hoPAWLl1L54ufxhN0SNAM4LhAz6+
ChKMvBkQeXr82CHdKQpwFuZF+ZU0/OICznzV8Urhge12LiqWcDDkF8mBUejFvFh2MMF67axpV9sm
X3mB0imIQSKqodjzyT46zOZAHQ0Prmr+9DPqKYOw1tJOKYw7+VW7jCSwRfc7PH+7JrZm9IZyNalH
5xHH6rZnxltbhv4XQFwdjOalilN1QCvN9idwqBin9KJdci7qxt34C3hjeHQkxIDvjIdbalH5G0Nm
v8pYbTHL4lumNel01b/1ThviDPhJxyLd85kx6bOGMxb9dKCQd31QAmOrvFevyJ+dLn/w4jw/uYVB
UEaUx1tHWJBVcRSQJ+1QuLiFt3F8lm/C+JSjOVHgN1gY1I8avvn89aXHS27RyYWtnqEXOAUQSjvS
H8WQPxp1Ky65zVM4TIwMPHw7tQu0o4QNvY3bAfR+WZ782Xz2gUvRBFJE+KrbIaokDrxqP3l0mKFr
FwN70sFOrVIE63Ymd6rmWo0YMRrHvHYVDgOaHM3iiHKdprXLpv9gJM0gLMU7EOMWMvaMCuTMBihh
FNzZ2zkYH035PnM0ZnJ89ksMPPaETdNqCi6ojGFuGyisw9M6vVisvSobEsJY6gVCDkgIxNtoZcTb
aAw1UVC8Rj2JazG/G6WCvffikretquV1hh8uViDDpOLHbtaPTuIkV9eNPmgnky0brWTripGrHgQm
inGLcviZ8TS85HiGOoFP52LljByjfDg5PRdqwNu+aef1SuuYlQ7N2iOJH23mzX6oh0M1kf8AXbPf
4t64Uqf+FM7qGrWC/1KfxDa+zSYCu8ulyLBH4axvHTXvpkQ/5F3b72Rvkbk1s3kdZOilvLgj0VQ9
5EzY5LzgcAXZnCJDAXADoaNBy+/0fbQng08xvyILjcOMJIj3aOZ0mAxC2v20HY4gQ1qabejj2Qdg
BfBCvH+bSDqfns9+JEnHeCMtOz/8WqtWPzewVwL+gkl7tDLJONwEcrl4N1sTw8W0aIvojMnL4nwl
PTMESJHjJgk4yIAJYq82642Q/IVr9ELI2h9ZseFqnfjsc5pNlSM+G44AzLG26IBLMD4/auMfOU9E
38RZfMz7Dnnm7Jn80U2PgVG2X4w+2NsDc6rSsmXolDTtwiUo3F/qhxS0O2g8mJfkGC1VDVWJq9DH
OTW7/HOse//YEyRBE2zKvjEG/jBMKcHxDM/SYtpY1kxdgaapDZ5UyoS0+pyiugqrsdkNpl/hm79N
hm8dvTm5AMB4JNqTayTDUJZTjmyzaizD0qChsap1L+dD6Gtw74exNK7K5cAq+6AOpz1e0P5Vks42
lMmnHU35ztF8Ii508dEBcdBSnOfmanZLu8NQkaTKRAjMbtAwXeyKnRTkzzkOUw3fmj7Lzq1O5qjB
qVbOc+IHwGh8iGYyZ8bLJilWECpBX5LY1DU7A8yePenfKhm+4jTj0xglpFZUaA9KNm6YQHGTGEuh
9HGm6hrwgT/9JCK7oVYk/Ku2GddF8qImrsgcE27jGq9zQfTEsG7dNU/ykW4ICa65b8EmQR1j1O2O
8GFofQUQKkDzU0Ax4BvVeVkm/+o+MqN4JqUO7ehgXD2vgPdOdhNMi6PVCn0q+lit7fdJBcOVSqk9
0u0R2RSREeI4jyplUblY8MZmI8FNtjCZdAi1r7KR1mkCED8W3ls5mq/xQh9lULzzGSPJibMjmtR3
hrmkYkXMjxrQYP5wSgSUksnC1LhkxQe3jOTfhdbc7xluiqn8qXx3RC2NGzvnW+TPEG9rIAKnCOBv
5gZ8r87eB5iwM5lnLaUSGxZqzRGLEFXsiKG57P3i6Ovh4HV/0tHcF1Y0PBjFSY59cqgTD190TM+R
dZfMsHEuo4ncBS0OusjObmQAQ6muexYBJqrQ0TwSEUZvVhSauPv5A6LaSvl2lrCqIP/JlrUR63Mw
X6SR+zhlwrEfjp55b+WkjoO1Vtz9ZXBxMOt2gk8U9Pfh/7EU1WlIpNh21J0xmKmDjoOPQef/eUVp
7DFJyi1kl7NgmjmKTnByV5dMc1UzO7yj/y0I6z3WCOCkVEgpuV02qiEvvi7Y77Luz8XNlcy77Kwj
pNJwiaEsGB/mQITQiHj+QTCZ45uNox1Z4xVHRflnrM3iyLgUXJyBZCQeb4Y78tXFmrbiK4IqODvx
0XGTUzI8VaBCRZlAG+lDc8ae1lpnJumh4Z9zyU6u5MevUCiyE3DX1zcvkV8O0s8g2HvFmd2arEZS
txgTJJg96pHNJ2OfMLaNexaZ61hhuVvAkyubqDyvfmHvDCQjGd+txblj5O82ikq6V94D+Z7cKf2/
Yly+K+o1JlnOW99otQO49TsV+b6H6LxOWVsifJ36p0ESTm80noOArQujnk+mmyR4knRdeRzaVv4Y
ydpnUblc2L3wvlNp5MN9EISUDPnz+sW0nD3M/v9S1TyjGzn1U3dc15ZJsfBaFzPavODGMH4b4LAI
U1wEXi6vuplvdgGBN0rnM2/Eh2m+ILjfeB8oM5Djy4oE7jgmF/HBjYcXzDLvgGmuZTK+2ITjzAlp
F1DxKfZ2cdy3WxHUL1xbv8nYGdu8s16j7rtSwTYW/ymgiSRDbQUAMTLrnMcMQ0rgEnsXQDZEAHJg
q5VtS3agNALxG/MZWJgKTtEShZzbjCdyUr7w9ANBwYMXR2xWCtF/0wgN1y6HGjF2t7K2Tu2UfrsF
fJk+cUt2Fq/V3B3MnMGynGCGQiB59rPXueEcM9yoZ+pOzYOw82poeCX95AXrHvLLtxPm0vKsGzYo
dkwH6nsnG8YMaTjMOqMWnj5YIen+G2f3RedGs+sIJWUb6/l7XcGJdjnwbWxfHo9Z6hUQ5MgWygB6
qy64xwVBVK5xjK3pKxHmuW0ZsjcMhUITACjTl5zrBqRRk0AlsXSzE1qcqGf5NntSFSP7q5qdO9oL
KuvuEdjsTczMuFsnf5xL4hys5NuML7PdPw32MIeWJAzD7A+OGn+ZreE661m8kf80BOOpH6K7URiQ
+fgq4pkTmWlj9NvGMDdaaKckrz7FXvJiOXws4DapBnkj4gyO8xJTevnZb+KIk85f8I3RA/bFV4d0
BOD+n8bPn7SytwOkFtOIIUKJEVbLEnPRUU+7JhdNV+U4deg9mE2yEOG/Rc/QgYQStXa3VcrmS9Xu
FW4fpZgzkj7vaPTlVP18Io68T1b+twVXE8zFstOeJTdqsB76ASlCF9iIZngnhVmwoi6ec054tnKC
m8D68ag5Cn6e8uxD1GA2YkKQgoKLWK/Sj1Fj7SwmeVtBUuDOCLhIzMFQm7af39s8fjMrRuClJVmu
wkn1NXfr0mFfYupBrszNtPNh1839FZPAZ+qRfe0ykSgW40Y5HqINdDlh0BXDZsWVGP2J2+Udvvm6
d9UcVfWvtrsTZ90liTFFjQK8WBTdMheqV+pSjeSK61CW/HjjX/NQyYrcyoKwvRoSBDu+bGM13YhA
o3yqAJjv2r69+k79ZbnEsIDB/sGWehDC2No5JJxFaps/GLO7xUUkUP0GOnhSyK7Npn9C3FsBZTE/
5nJwmI3Mw8ZO2KhxF4UdHhfg8dFjsMo+yeh4yq35FLfcdotJaerrG18Jq48CMAzDQ2b3M3Nnb3iI
W0iHbDsvXqO/Un7OsZvZpHRl8MGl6zFAeVX9yPSwsqdd/1h6iXWll2crEtD7Eyjetcv0EHGLqCi6
l5IsZH8Uf4NxfkyTJgkjLHobTIfiWE/GkWoQv/vUd+in1EW35CHI3M93JggZFpcwaCPvwCwBA1sE
lpVYqGP7UDTAuE0fCUfuH/11tj41P0xXh7AdCUtqdPJtTYqVNi7yYmxvmAinrVkwdJ/M7u7axBD0
iKNyK0aN9HdZALYLA3eqSvwtzLOzymmCoURCumaqUuGPnwUFdDd/B1FCpp8l/qkANoPvzWofSe+t
WInGcW8iCwu+5thqtlTO7eYNFKDc6/LUOMupZGLju9lruSQx4Pf6AbVOtbetmJEvHiuTLjAowQED
Otu3pfskC3eh01vvCa/7axPTtoklH936s9Cu6QaZJnSjh0o17YGZLpsJRoi94ewpmz1UGYm/M9uK
Xm9+cBkUb2HCWqcIHRuDncjnpDCy4lmNaMLaeGRBblj/6rj6ydjjpKiUCzHwOkEOdRLrLxp3GFZN
9paI6gVKEGzlTL+5pMcUffalk3J9g4K/Pu+1Cfd6P7Tub54jafeaT1GJd09F56lESpkgRLiiJ6BC
M9Q7lJdXB4sOEiLef8dJZ7aX9veo1I077t2mleGyjVFwI7zwI771xJY9zBuIfITVIjpSbCrsS99R
VWj35mxb3kaOSstoyWgzEHhBXk1SVKBZRbPYGfFhcGP2wg6xdOt0CSAvweDR81jJbcbVoqJe782O
+VfBF9wXuJOx1sD6JKA3QnBlCwPFPIExKhGnRYhvNojfyeLQLWLaurhJ/FF6uXnSAJj2LgsFmBmN
+dCa7VGo7tuc2+Ww+GO3dbvlCHg//ZDMuFmXb3M0dZMfBQho+/dUVBiozSExTrwas+afEbr5U88g
h3Cz2udKcJvTItU51gecHy95Gcdc9NZPWUprZehZ5xqoMBS0+Cc10oMDTf6A4/C/uhiJvCn6X5F4
j/aSyL0TWCgES9a8ykJUipAG7VB6KYCV57icY1/4D2yCizAXTkXUjTh4tpEfCwZHTJZ1aCT+TVk+
pdb6twrKKLh9AJ6+99YxH6qYoOxzZ+YGnJvilPbOTbNg3iYNKc2i8c54sk7SSD8XjHj7NCMZWNMB
A6u1yCa27p7fmkdWQqrzFexiWKCQVMXeBWyFpsJ8KjTeMVZSwOQDQglHspMR98xhGvj/2Ky8m4oi
zK/DJDb8h7Kog4dZL8GD0MVzCyV0Y9qEZXKnEqswGWejE6e+przPB5Bzc4tDE7DhkQcaKmLe/mp/
uVnRRTGwkrp+b5hZbwvY66V+H/zsWbZtfnSc+asyV2uZHBih26ShT+O3Ra4Czw6kRlDIxF1JwoCs
x0zJu5sE2EX6kPH82bYJHWq7h6S0wwJZKFolqE8F/Wf2b4m9O5/CtRHeN2LCs03fTXP4DduOug6r
qbeIOAxG4xfqWROmyAfHCYmhGpdg15r5sLU6dpqYTS1PMs7lb7Hh/gbC/DESbCuZU0U8bPWfDPLM
JvW97zpg1jLWbEeq6N3vo6MdGCflseDwK+nzzmdQc0V3yuaaZDLSly3apCFH8NQe/Cm/xOgdQMcQ
elJFO08aH1Hv2Q/Pg50+tyjVVW/yK/jxHr0cJUXt/DT5KoVAqL0fvJbIqeXZTIFwsgzjnjWoSvLh
rVHDz2JU3CLQcjCmMoHDJtnk6WsvkQp5jJn79GQwHN2k/PES6KyuX2lC9ORzHARn1chH0z845k7j
CHIkxbxpkF2h1oxAjfI1iokIJEFRE77Vl0O+A2cjEZTTu9tAd1XPFfCWUZ5tUhP3Sx/cUdMjcTwt
Hmx5UuwvjcuGkLT75T0m05ltAevT2gxeatmSNlKfezt5RKj51GPr5wEBOdtZd7G2qfUymNs0wkgS
sYHNo/kSBfpT+cYD/GKy7pip0ZBajKGiZ8vr38Fag8eL4o3XAdhiZX8eje9obA+IJYlCRgF2bAPv
0uX6KyGq1WG/OqOgVgmHX0qR2QUjrw8NhIEXKJ+iV9dr71GSHyUFRFFFd6ywO10bwA6Ka5TRkad4
FLY1YooEUyFWzM0csbdxJI19j0Bvl7hdaM0I62zEyNLkTZe5eW+my0CJ1ev0nqzybFyJqn+2gpGw
HcGOv2EtWNQn4tSeEr9C6WI9QxZ8Zy7lnaciecxGhbcKcPPi+NYOEoPMAEq2XBBGm/zzRxad+OG4
RCjkc8cot7A7IxDzwa+Twsutgx+E/+mDGDSUvJUsySqlLjnjvfknzuHhipjMRpAi9hnkDh1Ey2GS
1wWbs9zZiH589zIiKRgufgmD1bh9tq3onpTdr0JRg2TgUnkATiyWTi18v22E2biN/RpOO3llQhl/
khZItEV6hb/q0fvt+twzOWLuKmYOGfo3yo7CLb477ipyEuwTvg0PGCmaOl/om5NZJqtdwlvm/AFC
XnxAA/zYVTa5PNxoPV/PQg1ntSrZOTGtidLRYXDyi4hI2M4KyXNYxgCKRRVtAs8ODq6DJQrRsrep
WImDJa/OpUfrjPT22BfshaLy5PjBpzbT3yz6moU1h6VHOGvsil83/rVyl10SsbYiRXsXyfZLxOhm
olrji+1IOgUCmaR5e6t+UhZQ10ETNNU3h8id7ximGgo/51tYDMcrDwpF5mArq6GI1p9lkTqXsSDK
i20LLwVbK/KS52A/Jnivayl5cAuSEdrCCULbYuoXETvMq9oBj6T9HSrGAFwy425OrTL0E9fa+HP3
S8mHMC3rl31U5wM3urwltnvMc2hHbc8gZKxg/CoeM2V26UFGn6JAMmADHEU3Mu2LJYKkEuUImAMS
QNexjOj41fvobPk9XWnrZzzuab11iuXUA2zC5W8Yl1jH1bYru2tswolUReSGto7f7BqBkt2kwSZA
QXboQf0zuRR0rJGEs1rPIW/lF+CRg+dGDEppW1WB8D+x0vKhNLNPnfKvGpLx1x/MaNOb3oYuHIdZ
x1TYJ0ckW+BZZA3axylQH0shfAwMzW0sIGFD4CgPcVmFmDc6AjZ0cygcfH6M/Qfai23SBiMHCnmt
/iBfRnSAATt+x9friDUG/AlsfgLqYjIei9O+eiJMlF1kPoZdYfQozRoofc/YH4rDIrsfWHlN2PXk
1TvjNznpkplHh4QFxnjH0MU2um/U9E9dra5ebv/NenfaTUiAtgKV35QIDzu8Dxk5vatB/8CmvfsE
6ZSz6aB71IjNXejiQUg/BACJfDTLWq36y+eQ1cW+RnrRa/9eJozy05i+eszIk8OR59T6vcQ3CN6C
TosJ39nW5WuhW9yEDZGvffyHz3flYFSCJol/MPVQkipw4v5qE9JLhXZwrToVK62QUdaxMCXh7vNy
Fv7yQo9uYZ/c+BRp1963/NAX5iNSZEJ6WSmMOqjPBJkSGU2EhvLmrzQbkPcJ/4xEc5M3vrMjZQOl
WAlax2qng/uOSBono/4jMybG9dTsR3KVsvaaSegeU63N7WjRw5lx4IeIGHZx6xCCRHaCl48ECfNY
NAbU/SUOPqcyIh6L3OMu8h7k2HUHTXIYYYvvTt+poxtDrcX5FqKtVVfLM6ijDXrchIgKdp4BPSTK
w4RoC6ggxpdZu3VoM5vf9nBNoil9yRKIMpWK/0M48req7HsfeMz4wFta6qGL8rcpKzsYmw3xUmVz
nYKSM5sHBHbw3uIi0qqXhwGLaV75YWEM32OJwlHW8ycuNAwgLhFhtWAAYJLuzbnN2irBlQVkbFf5
qLvE4NJVO2SbIJusd0033JYof9Hmwqw+xyDWkE+9bXtkDWPjVCCLghpXLvke5aKuVTnwyzJ/gASM
t00JeKb0g6qZr6gqt6ORLEfNJ2gqPR87wn5XF/SqvxpJ+hLpS18zwvrjVQN08oIdfmPwR3dc669j
zXczYajtd2ZYWjOdpmStxOyP1VSwKsE4CJAoMQVLc7HJibfupSICAJTeFjifD1a+5aDsQsI+x4s9
5/lG9tkO0d1/KYx8S8vs5JV/Ytxrj665Zn6mj5YeXbIZ6TcpAsyT+asq8wFFO8+vGM3nRknNvK3m
Lxnv3ZaL3QacdRzNGPE5WTd0IBksz1IyAESBUdXPfp+jXKm6l6WqHnpvPPOOAEodA+B57PRXVG16
0IPxAcHlI1lgyxjK3xnxAPh0gaLgjSok+LI90BcQ4BjrG660KDQG/1IWxrSLUQLmL6i2iVgCZGes
IFSTHp7BjMZKlaBC9NK3IWm5G+dtXk7vlWOTrlS4n/PFlcWPbEl2ZVNehoHwAMhHToI/Lwm9voBw
YtFX4mdG3hMRGekSjhdFzovnPWiAaHWJ+ZGjm/6g52FxJ3LUzUpjG+SnFbaPs409O6KtiKAweC/k
YCiu1mZmUAi+uGIoWXM4Io5gwM0bixb/SUdyPhH88pLKfsdl+iV6YHvDwC4vYeUGQeBhqcZbMQ/f
tut9eGn/5TKlZ2ne3wbYOJrC0WG+OkmMl+ZUP8ne3CkFIbc2COotyvhbOs0RcaTc2sJD3Dz4dzub
KCrLV9NpJjwX/mtT5rg0RwC7DUmVZhl/1UGl9gVRBGOcn42h+ilH/1UHVYRk62wYRJj0Oa/ujAQt
VczcCQIbIQyGgcFIo2LAFpSc07hU+VrS70G5q2pQrB1UvU8U9a9Bc9GN7WkGSUFfUabnYezrsCmi
i+FNBK2w1d/EjnNLcXdyMcm3TCIQ0ujdKliIU8nsXwRskcqK2OIUIwmDGQRf5eSgLPvrUZZiCsiK
EDY99A4uGqmN/xrT9Q6W9Hiq5LB3bOTHeWI8WnXENBGVEyxnvOWxWZ0W5b8OaURR+T/qzmQ3cmZN
z7dieM8DBhkkgwtvcp6UqblU2hBSSeI8D0Hy6v2wTqPtPrDR7qU3ggr/rymTDH7fO2bdlzsCpDmU
vKsc2TVWF2efT/lza0f7sK5foDWHLW76ddGJeYM5KVnXxHysOO7ynazc34aeY1jwH6GrH8+S804/
kVDu0ZE009fYqYMY0AIPInLXXpncunnPsxv2KqGSQs/7wB9phZXbtJ4AvSIdbSemiLRD6pJ51gU5
PB1yCB513Xy4ufqoogB9dJC8WNwbOdcy+CyDd5eTa2+7V+J+2rWqLFQVHD6Bz0ORpTGNKV22EPQ2
wbckvddLqF3xe97B1rhpZAe+nexTekFIlkfMYqA53hZ+ukOQfcTnmMIgwen7k/J25C/T3RR0B8Op
Hl3PK7fEWwITlPLJGzBMGrP8lNzpu6nKr30TclzO5jvNrSWFfVs4r/LM3vtewPYPU1mvKFBcnJny
FPfiQ4FE3ZWoJLUdjlCFxiYgEobYk4vfx9RlTua4iersDmFcTLR2Ru/MZLLNL8rlRFF/bY3k5cPx
qMB6E1X3ogRN5yH09yqcf2F4ulbU6oA0R6izWx4Ac0WaSpMG81om6kaahs/73FZ7QViMYwHIqeUG
aAs6KGzU2rMEcAJXxxSy6ogsoCkFp5k9CXetyTt1GL2QUMNeO4jjpV9Ua9Sz1j1llH+CVNHbWAT1
Po2nrWz1p0TZBusL5BC15SFZ4pNDTcFBpE29HwP7OTZMphgS73UdXdN4yWuphb92QutRPCQ15wjS
8c8i6Ld9N1wiD3E5agxEN9FlUGwhhQ4Z2Km3XUcR99A0jx+yVG9aBGqrjQfWXQqZS61gO7ti01ty
22bQfNmEs9sLk7OGudkmg19jPwKMb9PiCh74NumB/B27u6uI0ufuHZGIUkcXp81pQhGJEatmRUnM
pzS+zIEHAySWxGxKYldweIhYVPjtpuVlVM1EtGkR7Fg2oGcfqiK7p5Mdc4dLAhi1xy3aXcQA7Fle
QnX35K9qbZ5nRxNVXlpUsI0B0dhE/GFTjY5Bwg3nx37KopRtHZoGb7Qhl8khCD1jXcejs66sub+i
tb9zarM6mkkDyR819q7srW8yUV3CqmFSAlO4m7n2DrDpW/x75r7OQ4hIrN24Ut7sylFnhcZnLUwK
6ZLcZyAJR6IBpwztj81ogLWT+ApOLBy2zN3xvust1MXJr8FM2rXljbxuILRB/ObqtFzPPGdAzR47
TNb5CHgdF+GAOAgrvg3Tx56u1FE43e/B47GUBO0p972PrvVe2cV9cOnip8YkgedarnMpCT0z5F3Q
dz/kmyf0j1Kd65rHEnMJyKuUe9E0m3bkKqHR7K4mrWczpcP9YBBR0pIlfsgHTCSi72+FGxDNv+zH
PE2MDbbZAGWMoPaYanRD1NuGVwCd7DUxa+y9mjsntWaHfHt1HBzw3w4J/wYwEN/PxHs5094Td3rg
TqF5NEMoUAxUvse14HRwO9CN8ETMxyWBq6O5DuU6oNs2yqg2+PvB0eMxEE509BLne4gqFMqIqzID
SbCO5ujMcsvzJDe9lZjt1zJN4LHpBVjNYcsdPLuXNqEWEIP8UyCLHxcoGTFl/lzZv6Vm+hprkwgR
0mhXed0Op5rk3tNEeAux3jnJNtlXONW7Riyeio56aDGjoJopUd3KWtLSHLr8rUvTrhlwZ9OdRfcZ
VpoVzEu7SSmLNUP9Sm4Jv52VpRTFezEmlxYlQOfcuwPp7kPi/zFwhW8NgTBiihIHNWz2WTU42gyv
BGgKxC7qyvo8aWRyUklCcFBxBK7Vb8M6MTb4zoenKKpOP/lQ8Azn//IoUlgh0fqsZbVV9bPl9f7K
lCyQ7PbvqZ5+kL0DwGVLbh077tVdSjBMVXHhxVm2lsL5HfbZ1xxhvi8K8V6XyUalyQhAzFM3pjqV
5MNjlcx3QoubKR8LRJ6bskvnTVhauymMna1zAuAS+9pkCiNa60PZ9WdqKJobG1Tps0sIvX0bQ3wp
CLycLZrxcGU5i5vLdt+LzDtwkZ8poCxO1M0chBG3OC0JNk717LKA2u22VwheOufVJwtj65a1sdUI
IRJipveICiiIpwTKj43TGAXu1pv7N5XAwaQGEuYK9cevzhmRGDqEEkrqQUTrXfwORbSgcu/sxvmX
G7aPoMHoUVLeNw36EZoVEqtLGhKEkHrWuTLSZ1Svb0McIiBrQnz8JQBhybayNjgl+9isNq1BNRKW
YV5tFm8SLFy7HvaRDUHjePZ1pIqBQtzqzRx4tI9ZtVteqI7DhuX7xRmHcxES7MEXpSvXFNRWOqJe
VxGhWRgInomAJO2jZdjGMb1WIx4O0ca0EQcrBjzMmj1+61JRfIvFwyVorer3Y+f/Kf36yxNo8mo7
Dzh0hk3hBI9F4Pqs+MEzBXf5Rc/nuaNvzQ77x1pkrygLwEuFcyyskfA6FCVeKoyzZ8VPhczXE0+u
XuQDO7I6kzuwhj46ufWUgqzIAleZexf4R9GztIZkTrZhea4pKQSEQkZPsee7GfpfbYLiNe8oW1A9
WqopnJ/mUWKbDXJFosGuqcLiNC9NyDp9DyuElhlPwbRJXnyZn70aIc5E9cFqVtCxaCoYvMYO86BJ
EgdLyWZu8juT1WdEDSaa6lykqLoihTzeR93S5GDGimwklOR7mo/2ZYJn2HbjeT02+a326i+rwNQw
Ym3iJEv3k+eYBzp72nUdUdCSGFyv8TQXpyyyGc9nKoVAtLLzDPveoV1UpT3vQn03qEzDfVYHKUbn
wHpFFdtwCPpiobxAJnT447pYeluLN5TO0dfCHNjbxwYlR0BFJqBhukWcjUs5ErteJ8Yu4AqXxnTv
YsJJDSD70X1lcMVW5hBgXUnWWfDHAa4/Qq0Co6q8dS1qee1r/Pf08B3CuFkDdlu7vJiTfWha/I2Y
Cld9AO7qC2fpaz+qyn1NouzBOfUBV05hmZfMO3GCYO4lzwws6SnsGvyWKWYMqmlvnkg5r/ILr9mu
qVEJmHECDjhs2Y+X1L4oWomFqQun4b0Y5oMZUJQULoIjK31ZesRRme31oPEHxzOMeWZzTOXmre9c
D5W0/8KdGz9JCiVRQMz4zzAjhRNVkYEvnnPYuXXgR5+tQMmTv4QpRhNT+Rsd4gIdMu9u8J1PPwIB
oUnFG+9zmX2ijlplov4J8whlhzs+ico/6Zb8GzSTjOGkPJR44NdjymGb21iqgxhLUhyjjkYNpklF
sxXFqDkWRpTq+mDFZPQ2qNER18OLJVgALMsl+n967YL4h2qoV3JoLnZSKrjvuSIQ3t3NNpMhRa5n
o0s3U4SNeOo+gDM0HYGzOBQM9CZ/wD3R4EsKAJGtTUjLVmlvOs83D7Z6cK0ENCo1f0b6MprZmNdG
0HAuJPqtbv3qYHbNA3iBQgAZ37mTmR1iaq9r1bGVmdOlC8pjGZAoXDTw5q2aDXZSwhLBl7cdz42V
IEP5yuPS3xhLJmGZy5uXcBKWAP7rsTxXZvQetgNlSWNzNKJ5k0Qi3jW5bW+kmG+qQdHZtmw7KWNr
jBSjRsVCZAYPgj53Ib9HTk7OuQ6T1VqCWh/CGnDSaiPrXDqfpNP9xCQ/7DxUCae2ltsocJpTHG6J
S7H205jeFgg1d1qquSZ62ZFt6UlXCZhE656hYTye2CupUTeEVRg+YTFGNmSK9HcESlSZ4s5PEsBD
hJVSWks5b3Vf+eo1EwMDfXQcZ/0EiNfSGtOeUuPVM+yXOqOa3fqJLcIql8W/yOpjvli3S/cWUPs6
IoY3Wuuet/pjSjvw+KX9ayC9pvYzRP4kAXqR7PeFn3xOYcCLj5yBmYNdz28xKAqtdkY1IqOuveSM
7of/2ENCimj48AHtOoNbgLC5PaVBxsZtfZLhxozYlVETHTISCS0B3dFUJsfaUvgou46J3kAXmsqJ
qqT3uqueRjz9j0QD2cDxJEXkhssFC/Yc1FQtaIrU945pvjlNdp81rIIF0/vONCgDnIM83kiXRbSM
LGOLqyveCswmc45IGwJ/nftAS541BijlkKM043MSwbjPzn65+box3lALeQqwCCEkOMx+uJ86uUuH
iaTE43IfT6TUYXuFoRIEAel2vk8nNs1WA5vgkNYrK285+I3+nPXhy5wzVfgm7RNNxJlXqAFKwVxo
K3OIdtsnbY/IhrkxOjsaEZ23xtqkhG7tVUyUpmzfK7qdbSCXIhW7zjwsp0MxR4+95J2hpIJqQSZC
Mmu+sH0SHZHgwkkcm1xA0x3hkHBsGgikwxaAlaGbd+pQBikUrpiCs5P3u5zRxGTqYfaPHnN7QibP
5S+0fmKMLVZ1jjmyXzeCgD8CbgpIYIKxoulPG8R7T9EeN1uLLX5On8M+qlC+Nm9KeBuMr1eL/Jsx
S19iduFoIH4El+vMy4qYliATPNb7LpLP3siPGXDSj7Lb9QGGmirf8yA2NlPu4kbpycrU0P+Orbkw
4y9vKF8S6f40o/GdLGj5yAB8Lk2SUkeq3i7lTPR9PiwNaqVCnWsiqk2nO79nj+VEQ/NDaENdGDdk
Au1WO68YKI5NiIStN3kblP3l0XzZtC6OfNDq0ANEET35VZHzGv4uvGkX19Xb7Jd7ru2F47CNjRra
6j4Rnbu1Mh+Blh/vyka0D3Y170VlJVvP4dilM/cSGu1tFhE75AwD27Psr5DfAmHOW8eqt4iVQIx1
SHEsm5/Dzr5y3LOUH5ZX/R4rhZ7VALxJh33tR79yeiNWtknJZuK8DgP9WCZz4ugj6vbOUCnvSSi2
RWS/JrwLYyxZ8IAj16x+3OH1awJxCAiBgz9nvtMha7nuHTwQInrGtrsV/SAZpYd679lo5cYJ0ZFZ
iU1aP7S9eeoNM9gNVLmtbSPqbj6SzygQnHjIhjSY4JEk0ajtM24gw0OGYVK7WmA/HbxeMlaxPIq2
V3thAyzGrk5OadZw4wHUdxyvmV1w56QtoLtHLzBxUgQONzESASaQATRkjYGLAnOUzRtVK3VftrYF
kIVfw2Nr96qandFpSsKpzHUpvQ8ba9s38sUdb3GN7pVrf0rHD0WZJgmepLnZdr2XQ4IRf2E5CBe3
97pO5cnK9eMoDGxWZTutyh5rbTBMlyxpwDfwCLEhEsqJTgDwFTv/pzXFj3Kqgad7ou46gEUO1l3d
QismcLx+elvmakSt32OEAMTlMSoSLGZ1bjCJFg0mO2T5SBW7lziU744Rk26QnXKdHqIpxhfXeZAt
tOF2PGSJsvttQofDz0NWyOw46QDxgMB00rO/MCag5a8hqgCAg6fKYirPjdA/VrwvrTTBnEwMXUEx
nFIXdUUgZ3RAyyeZlpuFESCoYHwZG5VgZWRfxf37YC6EEG/iwZvBo6os6k9VPG4tfwknrRiT3Dis
Ty1Dn+eSWjsxHl8z03stjLg8EzNWrE9dz0Cb0qu5NRP71hXxvIKfxd0sP2vP+OMGNd+vdF7J9UKm
nqAqwyyVC1ddxQQ71Ye3NppSVL/1M0EknGkuf6avCoD3JEj25TQ91AgTNqlrx1ziHb7IMmpQP54b
C1lyUxII55RwLgSB/lSS9U9V+Ovn4hdp68cmjoA4VDfs4yG5DwMoNZ3jhpT0RbPIksWDFgxJKUJl
FOdvlarYIX2D9PtqpJSwQXrDMx45VHLMJ3iyovyxPEbVyVa8/IO6M+eMqx+bPPkKNNlW430v/5gR
i52n5R7GFe4o6E5ZyUg20Fyb1yWhJnDlwJjOkNyMCkBQzhcZUCfcwaqMeXLppMy2pbivZkzjtc+p
ajrmq6HMmD5vNGqjfvHDYTsa0XUc3ctsO8UOKggtWvKkpgiBJR6WrVsjb4hLGnHbnocZmDq1QRTP
xQjVjAZgrkjTYvViCpQkeEtMcn/tD7JA+XKZ4CzzKR8eNUo40gd4FOWNz9lMokpFZEKBt2wbLN2i
E9U64YQgP57pDQKMQdkByTYHem/SNbwSISShHKdkZTsEcw+FPDi4Vfaz5V0HzVrglSI+YmfVp8aW
D/RH5cc+sO98JLRPTiOdDZDquKniBqWeJmCW+haofY9yUd8NwHhTOHtDxrfObZ1zjUwythDpSOrO
n6lrbR9m2ucp+EuwUnUTUycJmEAsYGxe8UkVqiRvqVKXhOPiISo1cRSjcd8249ugMOEJg7i2npMS
BYF1DlQuLtMcIc8PEGtEM7A20S4gbgbhja4eQHsGuoiduC323tQgvUWu+5tkb2QNTdkibArdQ0SA
NRzTjC+irY8ELlf5xuujHx0OKdYeRJyFJKxqqsSlihP7ZRoyAtQwyANq2ce5m4bLFBfOOojJA8ko
HbfLUT3UFUW+eupfhTmuLLeWv2zbPbmhm98Zif9hJDg+mOXIpmyUuRLk7R/ovejWRTng7xX5T2zq
g1FijO2nHu4PU81qliMLdjvGyT4DOxw9L9ugwLBenEm86joT47pwqdQgo8B5SkgcOAIzg1R2B98e
xm1oAG27xAjfJWHDzEldgeMZ1e8o4B2b7fAO7kEe5DDcN7pP+ST6bZAUgjgWmbPRBJei9rtN2rb1
Z8nYzXArusC8SVIhHkbXJZ1Dt3pYMY5DNsh02NV/69ALg7eEVpsYfzcQNEcGPDwoyEoAya0I2Cnu
C21xoOdFcR5m+2xNpM8nXaDWIpX3lSrVoymD9honcmsVloBYjcHYbfK/aYYALcBKc6Kd+aNDbvVQ
oIXA4VnfEMD+ERlDMvMhe7iy6lvM82eNhGrYELyGTcom276S4REjnr/pEBAcncH77A0vvI8IFNyY
dWHuWhSJF8KAtgTzCgAiPizK3qlJzh4mqDV7vH9N//5ZmQ9B3+LBpXC4s+7cwVZbP6c5NCe/GvJz
dJ7SlgL1YFxExUSNyenJtfQfRNnoTOv4NWh641rFJTGSM0E0TqCu2scI51p5ebVMnqJT+ahccoy6
gVEjjg+YLnAWld2hkI282kswkIyrX6bd5fss6OXVsAo0sF31SzTOU1cyNtlG+ziHEWl7FvimigXd
K2ifflmt/TBSCWfUSXMYMyO/p1OGfJLiakWjDUHKO1VpDAdzory9q7DkOME3yMN3N6XGyyhNslBQ
ym5HF899FtTzI9o9Sj94skiCk4hvikR4spXvnPPZ5HQwkUl0UMQnh2xcUCEAHNmq5pZ7MwSuE8ef
YdPcIko3bDQYv5IQl0o6JfOrE3P7BFGbPMUBoUEgJv6t6E1nN8jmqtxcnz1FkyoS/Obd9LvD4M/9
9+Q0e8/xuCyL7NpRzP2MTNZZu4ahD5Ktow1H/xZo7T34ADDGVD/8/Udvo8Mjj/hW+vlz1KbDEwf+
8NTamNPI2zpqYmNUmVJE8+8fRMJckiyZ+QOdCXaU3kIUOQdcaSNMEkFF1hDeOfzWx8jkvvt78zky
3tmFlGdUwfbV8MkO/ue90nr1seAMwNTokuMzJZ53p02otDye7q2wHC9VNO8lRs5w00E44LrP0EFv
K+x1BNwtPoLCqS4GAXXZSJYPD8vcJ4PtXz4FQz4nZevy+1ZAC2rVjbAvvql+zwY7aWITiU5VCr2x
btY/9k2VrsqnYTDItHTnY5bkiET74hYqBLU5Qll65a2Nkej7pCWWL1887d78x2cutZBWChaKlee4
NfpM+OEchfzSGVNIdQxmCAMKZ54R0F8zsG6Sfjd2oR4MJNZkjvAQMwG+GD5ysTdj5jZqh/SKKKMF
iGm3/GXdKiHT/FDNCwCVko4aygABqPepUUJyZZK6YofYqDoiAiOTgLiCqAf4As7a7DAX5Ec4EtU6
OppoB8/MboATN0vcZ0hTDpA0XnRdH5HzaLGJn+PBeOkVZvZXbBw0ZjDnGd0vL2ToJ9TWr660T+OM
LALJdvSjqSL+VRQAmyW9R1GaH4I2Qg7dLfhiE8Qvclz0tuh2Lc9qzzxUia0L8wN4KvcJsSKq1zC3
/bT/+xUqxM25mOyK099/U24+74krP5C0tiwQsilXttDBBlDMOeF8QDXlEXQTAanPaYkIpcOa46RE
L7ZdyTGqADily3PDEePmf/2Hv5/988NffXsWvBOjjo4+J11NlmV/JD/TBH9w2okRNfLq09/PKErn
6KgGrk1ctqe+BsYxUElkq7+fchiBHr5j+Y+vDf0ebQfDo51Y7Wmp3jM5V8dh6H82ypGshJGyixOT
RHGyIE/2SW3t9ej1h5nEu8qBO4mb+n00sPenTFYTmxaCk0Nv90+Zy5Q4AhHyYqTrIKX5Jsx7VO/1
vjG0sclSTBJQuyvqKEML237dY+Eh/zLYoYfa20uAQnoMw+EplQT0LF8HOr3Pl9DFpJp/C0sTfwvD
NLZIfUKT/SnKXkn6gmFA4Oxlkh7zYSIkbaKQNqcmBR8bWtKyOnitD0ZbJqBi+VfRh0+DUN8SZUMa
IKaaSxisMCljkrvSOwgkcWwT971x+4esbUAGuZALFl3gLwJZsHEaPb4tNtWPIhtPeLmxwT8FPBCR
83ZnaQ4IaufuJx/nO92sa5hssk9EuulmG09vNVGFRDAKaMF9quAbjG5GNDW/ThZTXjTLndUzspbp
ozVJBhJXog96K5Aba3OEwq1dhi/WOy933v96dlySHouYc1nt04iGE2eObgI0ca9Ti5jk/opStR/7
ZpNanbMz43nXWL+Af/WKEOk7VQp0d+ZrZHffGO9vOmt32CMQCEbinVhZjibYXccb7knZfBLuYuQM
y1OSeX/IyDx6Ee4AYW+QjeHahXddzWjubUIHS+divzXkWgzttEXOQnVlieq5mQf6RMdH6M03J2pw
9iYF6DW2Cyb08K7wCIAWKi5BGfmuUR6R5Yz8SCVHq793BOlYChn5Kkf5glGDTfCkVPYIb/7A+gxa
lTrv0sWHE+5Mili9JRvHMRtyqOZfvOp3Xk6iFvmMsb82H0seuChr+qp98yT10B6B5IFB6HRB3K5B
VCvdy3sq0nZlmN2n5GkLhNP5xAoRJNX5bU4BuHWCv0+TYqBsY1hjdLpggMP+lYwEMbrfyA7uadbZ
TnF+XNzma9RdjljGifLNDxEBTXsi2oaVnNC32N62hdopMj4MHSwYmc4ccCbaJY2aVzv6XtbDM/Gq
pBcE1efo2lTBuACVRXJuJ4KjY7+xN05s3ILgYmZhsMHUkWOHH3pIVmSSpgGzN7DJIJrieWDW/o+u
KpCb5KXWYO5xQ2hzCR9GlveXz4lVatJhW0bHskTGaYXmBbfiqGDTSfHw1LAPTDw3VEGdeGJDklgt
5P7XAHt7Y6v/nOZy2CP9L4n6wlHPqcOGaQEbVPW1cFDhusWAw87QBBJ2zSMWddL0p7FnobLx/SQ9
WFRcsXIJxbDi2HeO4V97/AYwxaD1dV2eiBLUq7B0+3XY92wTKGyU6jEnqIZz+IlwPjJg6hISucmO
gXoYPPGaxBioI1CAlQL9XfOwQrktx0Mz9MNGl+j2o/leDdlhmhp8wEG0Q7VpbNKEUBn4hJtXxi+k
V+Hu+ppnlF5RxQOQrK/XsPxTZ+qXM4zjAa1Lu5GZkrt2eWAZYXYhFVGb/h3Nm/Re8PsFROutopGE
QZdMmcxT34HwyVHodnVvVNTOorZxHDL18evE2t/7IUnqnh+DNy8DFVFYoAbUcXPH850+M6U+qJ2/
QeY/uLr/ao5EqzBJp7duqtEr6gPauxZCyvlgSOM4D+qjk05vkgNVzf1mnmJ+HaLpzHT63U27qDbn
LQmEPt4TrnLXhp0QBoETtfm7aviObtvY+9o5V1bE5Tk6f6pW3Q1LDJODF6ZwG5J1w/dpoK8u7/Rp
tFGkNPl7XavNNC0REJN7GLR4DYb8thyBxoyHtLQeR9hJLzGx9P6VrVdvuV2dcFHfuxrRasvoo2fj
w0jPvuM+m776JdoKqZ0C9GEKE9N7lBX4Tav+qc+RFac4EkCkZzKYPYH+qFN3dswS5HbfaefedVjt
yS2a0QY0SXcvSsjvohguoTvcuT0uhtz50+FjaxtxLdChmnk58DTxd1Xi7r06JfDdDh/xv+znPn5Z
2grM3iaC55iTMaPjC685tdTVgbviUrftm16yZhLzMhYh9Kb80zP1LZq0woGtZAq11pWJcB7rhxmX
rKseaSLT1D7Zyvi2NQN7b70G828zLI5BVxCVb27TTpMA25FokLkYSuBpqH8keeBZU/jKvcsVg/QF
nwdy8HKo9m3l/bEc/3mOuQBTRUxeiz+g9W9JVJ/g379cew7Xc0gOgDF0D35kwlwsuYrFLL4SCb+j
YEM4TmxxkmaeHiekCTG9WGaSlscmUQ1DkIfrU9khGjc3v7aJMe5LcKmtpTNAGtuqTyPSp39+CJd/
RtPwCI/xhIF/AfuLbjMaTI1mj6GvVmh9uoJk3L8D0rgMUsiAOKv/furgORvhtXcpygwvGodNmHQE
L5INA5/kx9VJLh/iALP5YON8Cm2khXV91pBE3NfYEqTg1yrMnvUBwerp7weqMonT5r2C1mM0TOnI
rfuWALlJBSeckqieJJopgjjXfFKf/n4wLXRiaesPCI2cW14ZV42jhFsp2TZp+da0g71arBR1be+J
rj75lvunmkfr0JkN+YCNIzfNAARO5vLGLG20ihbBMp3x0C08VxhEz72QbNs5q2BUvykTzSDDHSHI
jv1nxijLlPlm592TbzMV0DZhPMLMpKs4BVoLpj7aRoNv05uRLHo4PEUWjq03I+M4bUPEveTo0zBI
JsEvrPBgi5xG3pjdWqArMMjolHQzs4yrHysiuBhmiYOtLkrPHiJyuEBlv1h9XD6YCmt0wbM9wYvv
GzMYt3ydZ9DBZNTR2vPio5v5vxGgGzSAXoIixaXDARYi0tmhlkGMS94G090s/WbDk4evIfnctPKj
69uXcQauluzMHLXnUas7p/Wfg8WF1RJ+MemE6UH15yQwvtvQoizgS6AsJp7/GEm6GJN1hGWv8Mlp
Lp14H3XyztXTH2GLVwDdL4fpyOs10pRa7jEs7w3j0MQ07xpN/zQXNqubnRxGK5pAmAgdJhV3LbnW
8Z0R9gbIGY2NvzPG7m1iueKt5iTkIbSVGWbIhq52rGD+trFwhfC30BfE+RjWhygqXnzK1QhIGqH/
mj25yvBTIxdlYADNcbJuhoC/ZrLNS1W6V1L9EYn0mGELK/tpRfHLK9m4eKSQ8+1TieYDHI90vowj
o7jb6/SOuKZnd3p0KK8sTaaBXhFOLNoagu5VznWLAUOSYmjafCsGeq8wRlZ+/cfNEBuNMkE/7bWX
SjlqMwzl0Uii+ITFoQBLZxQ0hoPTOwA5WiNFJkGK9GL47E0/Nk+6uyR+nL8047ivhf1KYiu2dljB
+E47BVwuP0Cm4Wc/sQ4SZtUTyIgsVcT5ZsAQw6MdwZgutk44v3vATkjaEQ8JdDllpeADsa2BQ63t
GlVM1wyrKs5s1ArDU5lJRkzYmzls3Gs6GMT3Ma07hPpPuJXQ9lBP6sLQoj4zt0YD/UbtLNMBKC85
30BftYEPo46Xdk8zvFSJvDrtl4j7x9k2kbRn3UffsD8YNXf6YPpbYTuPobRfnIQfB4qXejUe405e
fMd76nCT7LsC02DXfcFBP7tIqTaWxa8UNgb8kP050Q+aJO41mBl+EF6HKoWAkRBukgTm+qMGOlrh
Cn8fc/ayIHsgtHfvzsUmpeac1CgCWbSTvc5EI2LZtyAvuRKpvSQBFIGvFKG+DpMkzRorTjbWoHNl
uS8EixG2+9NsGMXGq3KWdW0e7VbugsCfnicjEztlBHflpJ9whj8mOVGCdfPVGSLFjc1AMA/8zj2Z
i8QbYbfo3wjPQMzgW9/9EAEjGvCYwuIdg91q96JIr4Ud6pOhy+cgjn6N2ku2iTPcAxs0B4eYtdap
cX8aVHK2I0UvwDNXSQFblzKnWTWPy6p4R1n9PilYGNvhV6hqYgD7ZVhfoCyqfsRGWQwgyTy1WEjA
N1te6Lmv6KTIYyLjUl4fW9g4JxlzG8g8FBHGvszp6bCcUaOMN66xajbujLsFxZU8y0kZu4H26LUR
8ZD26gMxFCCwVUeIhOMMvMyq2JopdLDsQTWQIZjlB1lob8PMqt4IjX/Wzu44eCkoiHMmVh3YJ0LV
i5GlMWIAsWtMUYnNdiod+VsZ7ZEoT+THA2S3Mi0iDInn3SQmPUkAbDcjf9VD64PXsaqmCMKdbnwg
mpjOASsmTiiGctO1911OZFkg0frumv7MxF6v/+t9as//x6a0/1Ct9v9Wubb/Lq/UlbX/H5SuuRSV
/d9L16jnrrr/vXFt+d//2bhmu/9QvgWcjIDUp3pNUZ72z8Y1S/7D9R2OHmmTdStMh4LCf2tcs8U/
XE/AW/NFjmljzvn3xjVL/AP61PGJkkB+g19O/Fca1/5jeZ9nUfPmWfjbsbq7SirvX/obHew5ZlNi
QQRDvO/OOOM2EGq//q2Fj7echrv7f7YB/jcctvdQNl37P/77f6yH5MdwBLkmjwHf8z1PqX9pNIwH
R+UMteD81fSJNdy+CJRisTk+VGH20vjSf2zzJP1PCjr/s5/6LwWQJhB2pGd+qg59dYk5N1bl0D+0
7rFLTajhQn4ZeWz88w75n9SdyZLdyHZlf0WmOSTAAXcAZpIGt2/jRsSNlhPYZZBE3/f4ei3kk1kl
I7NIPatRWU6STCYRABzenLP32v/Xe53/1v+Th/jXe/30SBURz70DF3JZEa2wiPyAnCqtHrETtOZv
LvVzsuX/XMp2DEcK9h7SncP0/pSBO4RFDYKDbLF4ymwfy4uHaDJ3vN9ExP7dHdkGQ053lS5xC/58
GTlZCPMtgiekn9pfA2F2WzrJKRvUtr396bP5Xw4UW4BMYlA6goH/86WA2pkSCD2vbKoGZJFI+8Hg
ZcFr1pLbW3jAbpVSybmIxvHLry/9dw/TtnQ8xLZtW0LMaa9/ephTGDdSMyv8nl6P5Spw7ENeje7h
11f5lG84fwmMf9sQhnQs17I/5RsqG+0dvx0tp/GKOlpTb8lSPIzm868v8zevzIZTIqUtpcMM8+lm
WF3htHVcxgvOlnGcyhdRXv/fLkGS5J+fV6oZpl/7KC/gRyEDYrcCa8eqqt98xL+7k08PrGgLK2xd
7gRs6kiBa8ZKu2jjfn0zn1++bTID0//ChGzNKvFP4y4aq5QkNuBsUw5whTItSr7fPK/5u//zvDBf
gs+UXSbmZRt088/Pa0hGIwPvhNigDvCS+OALE+r0TgbUIyK16dc39Hli/+NqkpXHIqXW1OU8N/5p
NBMD18ZRhrRBSh/ifpb167TwvR99GhunKe0FPqbE2tMqjiiStn748M9fXyrHUIZNB+ovDzQlXE8f
W9QZlAZWI5sjw8EVm/bjDWpT/pD69APx/NarX1/285Q/37ac5yo+YZeN06dxT2S0QSGHsIiiSmZl
Pn77akEB1boZeDzZXBNsAo2KfrxDUMpvLv55qM4XZ4Jkh89K6rDU//zMbbpnnAxpjSQgU0ojyPDx
6FvheKdf3+TfjSSXGZIpEk0P2VQ/X8dwp84lCY2ZyiaFZxlHZpEfYCV3H7VtUHz1ozgIN7++5t88
WCDYBhOkgb5DfE7kbmJNYStFROTgM7Nhynuavho4jWXbygI1s8SpgjZ3oANLWRNETLf+9Q/weeLk
4UrWHksJHi+7iE8PFysIAA+rII0oSxC6gSOllJk0fgryqOnyx7pNOSDketlny19f+W/mBsdxuHnT
5Oatz7cewcYx2pQZCFiFdvHbMV+7AlXmP38V16FfpSTHEOain1+qigILVSBmWppDWABuQfDj1xf4
m9HpuMxwrpBMQehkf75Aq0NopWzJfJ0orFoUHvkwcI3adKF+88T+ZoBCwGa7Z/PYdN3+tC/ReqMt
9BlqydFPOyNBrWPsaG19m8xwoKmfi/o3W5S/vyKTqskmxbE+b1Fownom9m92QnkpoKOiDESepo6i
M9nZplX7m8/hb8YEX5+aJxv+MdiE/zS9xsKuTHIdiDEXBU1MoCl4Y+p/esiDWjewDDPqCFiWnxYl
g76iNbVjBHIejTNyOIwtwn30cAE0aAJ/PTz+ekeWTiiWchh8FhuwT8MDWZFhyIKyGR7ZK2kfj2Bx
fvPQ/vqSuIQlpbT4mFz5ed6aqr4e2jKLkDHTLsCgM0eX5npGQMzvtv5/vRuWAKEEK58rDd7Rz++n
NNDcxaOPLNQi02UpIgMdU1z61m9u6S/TIrsF0/pjAy7Zh7ufvlp9oCaShxEpzqjxDOLqxNfYgwbl
DfG+j/uV6R6sHsnor9+V8XMyvC1sSzELmkJnSzGTiubb/9PqHscs6CP0LwgAF6r3QQYQz4hJuLMA
SnonuERbR31JxPSbVd2Yx/VPm5j5wpgXbMkumR3TpyEZ+AVRNBkXRvAdwNSkexOo4uj5zyXYTwuw
Zv0Acha0TfebHZrxlx0Nl3aEa+jsoRlDn+9ZianpPNfxl8Uq2k+QJcRK/fAO4S5cXIbFdzp9i1Z9
VIsDUtvfzM1/WXvmSzM183lYrunan772ztOlz9KPZp/eiwPhKs2TQwEvQ8DhwuKw/fXr/cvg/XQ5
8fPbLbAcBdWESKYtyOsV0Zbj129maIMIp59fpSnIl+IoYjrsVuZF4dPQ7ZPAGiS50EjqqAKrUkwG
Hi0d5EOEwsG+DDpPfKHplKA2zTBNtLILRWMOlQZqCiA+LLRV3ZgSko6B72oFrYvIi4EoCjRrJSnW
pXUoE9IShN3433Izpl3jIzTBRGif6fthw2CcoVKKSgRdPcJ6i9RvE8Q5RT3zWwp3f5Gr8ZZZxXM7
ICXO9Zkd9K7QQUDK86anVNJ3J7ZutLJzMkK7tJiHC7rVhXiI+5OmbSv3q6oxLtAAMWv/OGikORBi
hHYSqFa1lfB6SjmnSxJ5QNbsFCH5eS7RNMg03nayXAd2fqzJLMgq7Tm1rkaX7XqvOlgIA6TxQbgD
noq9JG/C0Clwk60UYCVvLW3jNA5MFP0ck/NYC0JlVLCma7LJBzLic+C6MAj6o1WqO3wgO89+abPp
NMr81FPFLObInNE2gWKmOn0K1NKkRdDYM+sl082T16Q7LAgLiehCJ2+xVjYGMGvrz+3VurvL6h09
sYP0nhr1ERKK1GfRs6bZap/Xw4dLH1ey8lsDYeXOgMcXR50ldnKi/YtY8GQH8ZZUxG2kIpgFzauh
5F5QpLYUXv3u3QTIloXh2sb7aLnDyu5LOiEYVXtzq/Ru6yICsKN4qXTv4CHlGKz+ZBY/oKWvQ7dg
Q5wlG4LSHnqzWY8KelpARgDF2HJ69oLmUCLkL51oBUj+bEAKCXt8Ons6KDUVfxoHyOUtTFnuMyy3
KXykI5X2CADOLp5pcze3sCOU2TMBi50o3t0WG2p0l3pLUd5mA7kD8XQ8gTUIx23uLmoK5NoO5wXo
2HVtke6HsKgiSxlhSYdJpEFpFn4bknsgohM/Abgtm5BSI3oaU1RbaUFqnr5w7Hg785Cn8FWLu1d7
5svTEyI5GYwKYg73VMEvixHAbWf2BnA2az/4hwnGY1XM+bVQ/RdZdpqsJ19LjgWGpq5+I1xrkOQ7
m1vDQvTWwS/BzFgfLMYCCc1YSynFm1HwnDYeXKQzEGfL3TXFo0enVqgHCdxIVvd2+4jwp8WNOWCE
TZDGBH6A4KCD4TScTSUPoK32pniOhh+TImkFrJFhfJ3IM/em1WhsRUCQzgxo6F8K5Lcw3scNKGTb
RUeCUKKzN1Z8tsTzZD3nPaTz4UkGl2Hae+FG2StUL9P4NIsdA3oZSpzhnSJ3IWn0tW5zumlgA732
AKf0YsyEX1Tv+xkzEuFHJ2ynB4iQjvskfPdQAeuIfjtIFQenuQ9b1EXe86AfA+erLbCr3VCd5fx5
uI+crK0jczXnz9p9zdsN1wc7OjgXIzIXbXVSSEHoSC8kv9JPQSHxd8E3WXI7CPcIxNmQLTEn6Fik
hi/kE1zVJLiR2SHdc9pgTD9QnJpt5yVyFr7wQZ4wmtMg+6739GdKjwAIw/U+DLe9lHL8nhV4tXTn
BSfWgiBNtUksXM9J2y0p1awltur7kRLUGrRThupmABZhNgBBoLAh094NVXs3ksZRm0Du4CckU/wN
m/SSXIedxA24GLqRtluqtr0d7NpYvrSTtbQAD8vA4YkM3oOr5RfCvy5kycCp1dXDJEBjBO5d50Ey
EiEQl/kHVoHalg2xX9l4MCfrFAfqmRYkb8/b1aMgH2cwqMH4W71hRObapuqqm1WQJ5bIAxPKHpYm
ZNAvLTnPnM/2deYSBXeHV/aStPvEIZILuhlvPp+A3FwsBxgAMOYnCgQ+bQyNb8J4tB2cfac+wD2O
0oDsYbOCZrZJ3GfoIXp/RLJDZIG8waKvHgZCSmGBZySUQwVNmaZj0AcfBsngTXwsYAXGa9aJUD44
1UsFFqfZxbc82owp6XxLg9rp7CMhQwl08CTA7rNWgQ+Khp01LEuCOvy7qT8y1Jx8B1kZ/xqeDAKc
EL0CzdPpGvtbIta2PvQtx3lXICqIH73Kvrvzu+8NP0ZhkBXtj9Apywdj7M8C2h16i4tJOik54fQq
e4JG60FutNweKU+Eb0Vaw6DQr401rkYsoxj7FnP/i6Ur6J7b+CQabLZRR54e6l9Q6/2bGb/E8btn
PNR0u4dvBTAytXW7XRNuu3myu8fIFzI5at2l658HellY67AZrL2Z4OC81nKHFwejbUq5yAXSEH9r
3Qer+/Cwf+rRUxUcACGF/hH1bmgckwyzPOIsLXz3AW0J3JaEYqA36SuG5w+YWKPzQ8XbCYZfD4i7
o8WKJd5/5RRAwM6jPtF7u9NqnF8egqKlDyYXajuYqv4HOy0P72wOrdH1X4tBRzmpL+rppTfuZr2A
L/wj1ftZ2nHKcmPtAs5ZaHX3lGVDs4RIgw7Ejr8mRrupwWNWcMsF5Mi0EMRhcN4oS/PcR9hvuxc/
xCAS1u/KfyRrFJe8fbadZD9o4dYp37EgrmftbxM/iGjc2WgNGbck8myT/ELqRhwdfMSngqS4mlTP
Jr/KFPUd5WraPs9eob3Q973rB+NRGUfdvenGxbTOIzFfDWgDA29FXjxjEYS0WyCkGS9uH+DWxljd
hGiM3GPkkpk3PjQN8/jVIFhFi59du7mrcntbjMbVoj/JevSlT2E8N4T0oWh1K4X92mamVbiBb6nY
mQ5Fbe8uG6+D5dIyvpRGDckmXXcIVGwWAo5+AERQQQMaTL51clhNWsC4MlESnmv/PQHkAPQy2RQe
OJ1ylbbsitKrpc1KpnBjl1/q6c4onnvzrLKblxI/gEEW49Km6J2VrjGPRPldZYQ7gnXIQ/pqoz3r
NZcXH67ZCjXpm9d+rWRH7n21TcrT5Gwi7dp77y6NmzmkC4kBeTLTYpwjoXXrkk6g1brBx5di7Mc4
f1DjeIiMYQMZZhkgpMtrJqEJo2Rwjr1ipXdqUZskHCbDjgrVwSiKXRT0zOcuevR4G5LDGDny2tbe
BvQPij7SE/Xmjyazh1q4J76WuABAaxjujH2rK1rU7FV4YjlbhNo6NGI/opdq9FXc30xsBE4YHkdP
boMSOXzBBDEaa0B0KKHiK7K9o0mdrEoThGTZu5oQyNsp+UJSPgbWi1NetQnOfxtvjD5a6W14Cm3/
sSKqsFfW9zZ4SxiHxXFKJEhj99Sk+GFDcdawqbWBvvfbjzxUe+mdNWw4DQSaoa6/RDnMe/s1CY7t
VF4TTt9w7VgEmnVdrdtZ7Y6IqJdvZjAT/eOlqRwTjXLxMNTO2rABIQzPQTdtcq1+Hn1zI3T9lvXf
JyK9nIRu9Az2uwkT8WX5CL1oHbIdlTTKKcQcEv3OKshbSdiUBQA4fASqmEoWKbMovX6IFBKUQNJ9
QUUGaqwzHsf+1lXtvrVOurc2We200YIYKSFx6MSLsaeZlesgagxRINfrwF+BYlJPLVpXmhKTtyEw
MdvEVu7ymgE3+JhFr1SlOmSnVXaWsa8v1Izi7b3EvXR2mh+M2Bu3aWMfs8g86nko1hNUifUUS3wb
EvRxWTE1sa1wK3HVJ/1MRpbCgB2SyosuRqXpllPDRlT+SwE5LCLNQaTZS8zDsAP9ktvdPiPWNo3x
5DXJnWlg+c9d5bw4odvv0HBRAqwXeg5bSJwGgwFiaxeGIR8imH97QIBZiG00oOTUhvvS8pf4X0/0
/ImSx+ZOYKBFTdhCDrZpwhfQCxmcCGg7AhshvJ1mgqECON86u4IzkkEZBv+tAEOHM24RF9br7LB2
oOjSPlhV6Mha7ziB42gC2H+SN9CuwgzVFjik0M8fjSS7VvVNyu/o8AmoO/mDD3V/V2OpdEmvCxBk
tpzXO/t5aJNVERdkCyDUaLCG1awdzr2jOSv8Oosi0qkYFkucUFsT4VbKeBrdnalgoficFgvx5ufR
dvBRyY/iiU/2NcWlE0S4T3rXfXDd7AKin70LaSd+/rVCiq2QLJEOj89w26IUJG6bp+YDsckvra4B
huQrh6dEmFYdnUejI5LYI6c5YpIlQL5F9vYlnX3VJIDk2r1pV6hzyXmTLxGzaNfhuIPIqDwWYE4m
HueD0L3m+sHD7pYqtSv0dpWC+Dey0xiz7F0GYC9DdW/iprai+MIBHGNrBRfto+pR0SE9DHH69I2/
Rr5GyJG/txBwpmG8jXyP4wwNHaWuWocoGDLmxu6SQwto7jZM2les7fcky86ukBl7Vm5z/vYBHy2T
+TqNGQFeTk7cdO8p3olKp6cqG3/4Og7PZxdJbHwUzr07hqT0FCspT1mE6rH+VrCPFWzFGBGOwnkA
jMQOiCovMPajgyRLvbDPI9BV7NTzMj/61yx5JFxvx3vo4T1F6F/xIi2YJ2Exks1RJBflv1nibep3
yr/v/AdBaTMKO/S1/ocHhp7cik2KtxKxEpqrZVCdB8lemcNwmWztIlwRGulPWzSAY5RAIxBniyMK
eJDl0FJfJA1H9ueBWEUI4XG1H9RGLx/mqMN0F0I6TCHdzpWcVyJ4t2VwctxlXC1rY8k2K6tP0tiL
5AmIbTfzmC6WWRKAwoG/3eOEXTfGLvKmbWIPN1KsjDXwjoLTYr2ONbHVUmLHtrmGPufQWdvawbGn
F+CPsvNofxsYWTgYVl710BEpJhwe04+iwgRKzoqp8MLj5PULuax84kIRuargELT3kbaOtH2Hocjg
2Jrx+4muNm4FfOCIE2o+wTj9Co2qNz5PpMgFwTeINKVBs+KODJpJ+2Z0FwIdnQAH7wboY0X+SJrf
bCbgmkTl8BvZn3Z4Z3I01aZXotNrzp82W9vhGGfh3iUwsbonbRlA9aIe2Y93j037qrEJphl/1JP0
SCcQgTQIBwGRhRmaCg+u16x86ZV+0IZ26RGdoYXftfTaU4xJ3JHo7V3V3kYKMSPcSAJ/xFMF10SB
XYenXMNbV9qurCiiok+h/7MI0IBjiqEOQPDFuCHh0ieutECr3ahpGU7PFFJIml4WMWd7Am5pUQAJ
r/B0HUISLqfyqZ7Vpv1ybgQG19ahUXWTHN79tKYiBIwxglRQb7CKw8hG9M3JHERbD/rc38j+IRqJ
KsOl4xwHVS3zYQ3/GhiBjj0xYO8u4fQLCvTs5yM8cal5h7TmmCEiKzBwOpG+GGqdTSFVgZhT6TOx
Z1y1epp0gA/AxCUSU40Q7dJ8KvSDzAm5GiEtZABhLMx7BFKHzux0QCDYl5DoToNPRqCx9cmoJRt1
GZE7I2oOOia+RXG08ktF1oNZnIXxEXtns6xxxLExwr3UxQloB4KyIeWs48z7KLTmx+Aae/AkBEcQ
9EXWHpPj+4BwsorDo9Vma7pKzNwKBXh4p1HB1/V2GZPnRJ2GAoZaoEGh3g2GCtShfovxKuM3xo56
6MrXRjy4Jukfvk+ad7mJwu+Wf66rGizJwC2SPDpBhI9hDOHBn1RJRrVPeWumvc1fCxwkJ7HXQ0Tm
osRrtg49sC/A1GYOfRVuwkCVG4gSYAZ0U3LT4bROw7rFNKxjM7bShtpY79GRHUxPfm1d9l5rMaqx
xqrlNw8JeC+EyvRFyIALJwdEXec9GXDfdxE2NcLZnPJLLyikafzmpu9uPe6pr02VTuEyA8DGBFH6
+mOREQWI6QH0wlR3JWEN3qR9qbImrZZ9PK9L3HN2DwCwn20hIQgg/o0+ptnpewC78TF0okmxkINE
J0EccqVHABsVusZc2QMBb5VCekMerpHkuzoUVCJVFX2RbjQdUZDaR3RmQ7PAHVXuTEMlz1o4qGxP
1khxTQeV31OdhX7QZ2F1qT3VYuqV4lFH3gZvsAbl3jnSXOdl3W81nwiFshXjiyXikWqWMJ8xfIun
3jFIEUzt7HsLjKW9hj3TydLzjdHZalMWf3V8lPgVhNxHun0erkmtSm6EmxOqMQUt+xr8i/1Gb4HJ
YGMztk3IeyU8kt3qqhti0lhL3uIKIRkd5cStyndlA8meauqO/UgPus6b7E2Bj7qrJffkz35/z3Rg
NnfogENJqZUIaiydfiXnRDIJfSszZfOAElwsMk2rCYQ0Q/VOQkx2IqGE4mODkexOunXlUvEjQU8f
A5YuupsIxTtMITheJFMTydndyrSQS2fVyKG4b018p2kTUhnvkj5/CTurQ5Q89jA8XHKNgOB7ITu2
xHxIxrK8K8cUipop8i8geVEFO2HJ/JW45vdUEtq9ILPBbc8EbMpoQwxPxNDPwAWsBsEyipxnaNck
NbMzwhdJHGMbZd3dmDtMbHbTGI9lbJjn1rALAfGC0B8xcOQvqjF+ICUxOrRKI29VM+OLrpFTHGfj
FM2IaTg/dW8uyf5uOPaJ+ovfGPpVF315c2ovOAVVZFPnz8EiguzS+5e6nKptEMqcuN/B0bcTNSzK
rBZTM9F17ZOHo2Dd61jHbWKallGfMGP0sTM8gtr4YxEMKsKhY+vbIEOCMPKyP5sZiGUEI7nFlNkC
JyCXBmQXCajAEbMkpWyr40Rsq5KDRJmJMsS9arF5LEM0ZVtLBBz028aA1KQ3IL/3TQL1foUlpE0X
mC06b53EHYxVVOR2sS9tYUBxsgGidBMgjWVhR250YDOXFu+Qj/P6KjstzQ4xcBtOzmzYxbWKg9Jk
uk5xUOSoMIpzTU06/gFXtiuf8mCU0Ymsnro+D8HkDG/oEVxzUbZwqdeKnqRzVH1i5U+GSs1qp/Q4
41SRj1GsTkPfTPYG2nA0vOOeqft9jDqyWNt5wFG9QVI0bGGE24+kU4vxZLceO4lyyliF9BCM6MGP
2b0DV8gmtSFmzGl2EaWh5M6IpqDc+EPGnIm3AA875w6Vb0ngIDCJwvMAGnIaodhd3A7i9hpVqqAi
18e6yyrdVNE9KRaGZbMDsmwQQC7NDEFJNAYhEctAd49uYj1G/by7sXz0IfAMcW+Wa4d9ijiWmjVU
u6703W4RUfR482WYxOAKQ5tAMxRTRFy3A+l0JZqCipUu4BgY5ipVd0LGSXk0iYuhv1d1o7GoZSvL
A06kiTpWU5EjVCMfzYHG214ZzSx6r7xFBYDOddMhSaWkR14MfLYxkndEyXv6fiR+pLoYMDe8vfR1
lS/5npLkHEdqmMGkXdq8pQPWCcq6MoHFLPifPUJwTDmxf8TURB1SawrW/XEO7uUYkOMIFZw1KGSa
eEhxXeSZqrsX0LRugbpfmrag+i7bgsYRXM0hpyGFJK35UJkzqL2RewUxIph7/Oijn1MjNrmIZ15b
o6qwWk8EWj4nocrOk/KGPd5IsDrUUcBwGS1UFipf4zAeSVUsAwPyJgiOdUci4rFufXGNsrEYae/E
tbkmLTCpr5HK2vzZ8EotISw5Jh3a0tzpzQoDUvL2PiKY6sEXeuvvcwE96aNvS1Wcbcwo3kpC02DT
xMKU3tqixw6MknOg/+c6NYIzLPiiAaWY8jDRv5q16r738VCFuzxNOWgbICYJgyVVMNsK2cH5WZgT
0OBTgZ1H3hJSbuDKiSGN79uSnxMq8kjapJ+nrbv3SCBxjwMn4vQtAJpGSEAzdQOHKJuc1iXxj0N+
aMqg7s6iHMFSliWg9A8bS3lIgpPdiQHxvwf/Kh9wL249J9H0dKNnBeg7mmAGdfw0UHChJ1biADuL
QzWtm03h3bJt0kZ+eG1J9WHy2rh9NyDrezOhVbqEm+aBFVGmZDLXXjPEfRym/EqXd6PXkQPRY9wz
DqYOCnabaJ0b3iGJBkTYQOb0KoTCWveaIyIpIECSw310Q2/klEgbF/Ppa5vlfSuctY+PTJU0EAuh
N+9O3voy/Wjo9AfaKod196PUnGrivKfCmHYtoHK8kYQHkT8kIs3cCvYPZqpvDLuS/5Ac/vtPyuf6
v/6DX9PYZDqYuUk///K//hfWgP+PRP8cmP/UuV/dmtu/fKfq2oyza+E//xU98y379mfZ/x//wz90
/6j7MemxR1GSTYL8Q1DzD92/wX8REC9clF4oFHUDncz/6P6l9W8oppDG0JZ3cADMZgFAbE3wn/9q
uf+m6wJpqku/XppouP4Z3T+SSPPn/r8OCxvzAGIOSf/fAhjzs8rANjTLJ+vQJWituWBkO8ZVsYkc
/VgZ166gXmlp5lIAWc1AZXiiPiQob5Htr22CIAykNS2+IEL7TDPex+jWNBaykWqLp4adai1aF++R
OvvDQ0IQtgNNhOM12x5Sa3XCuCBGcnafbV43S7vzVIca1liOdAhQ3IDcDznOgKZriHegMgDWzBjF
LX0zqAuOtTaT90AWfZSKgxvQFLKEF934EkCvIBjmFHf7miuY+LVwenUtUYDpl6ExieUZycl4LEr0
5NHjl9R/YpzTGjsL9xpmW7MhSiZe2C48OkjShfOQ1XdwCxTrkYCFXUMuICkNbiy1v7NWPMh8Z7vY
X+0VkhXOsIC5qaphOSRzOyCkM7MpHdlvBX+pIPFYPbpWvDBXYXHL4bZa0cZrdxBuV7msD1QVBQZ/
jzBsRwcqHJwrbVs6xDFxlE/2tf4e20eUnSujeiw45c5t0Q6mhrAOnfHDrvFiWouiwJGMMdHUzEda
gOgUzggS1iPNNuoa7UDHXGEhY0tL/kyG2yxiBvI9jqYWoce8NGks9QZ2rcU9RmW8Tc3XjPW8Eu/C
r2kbEDC/AeIHS4jiYn0UAIKBXsfWa5h+uHAYocRLiFr4ctktTrtU6y+ltif7ZskSuEDMQsV3mLE4
e4gOyxrDmqAC4LvBOsN7m6hwOeli7VV4p8RDSvetcBAY1KtKp45EmHOIw9ynuZsEBCEgEuh2o3nt
aaKoxNlXCJOqOjlbowLUTJuR7pbunR11ZXMAj3RasTDC2tQWaL0XvSDZwHt0W8VJkrpGmdL3O4Eh
bTiDR3vDRSbiPCFsGcxn05L3XdA+TObFheUXoEPVAx5VexmqkxN19xgPIbQ02L3T9VReCuAG0oph
KWCpqbRF7kz7osq/QVW1IRo6J9t6IcBwrhn7mwr6L1415wt1B+Tthy4j7IHWWsInQotq4XTuoxGB
hNIz8r+cbR2xpU+enZhBE/d0KYe1TvGnpQHrwSPJXe1IlCJqAgTIHBmDqIKyDFaw9PdauKuK4N6k
B2oE07qFwqpTVNORpcf+zUa/0a5qklq6Mz2Mkl417R+LAFh6L8GOCMopf5mUvS5PNLMX4t3xvbtg
GJYC0a8Ax1OyrRnc9JiExjYRt2r6gaigTPgbKZ1U/dqr401ZGtu0k0cc5ATwLZWhEbdBekJg1pup
gtE3rekXh6ZzrAsMxn3/1Dff2EUs/GwgvfzVccoVWLbtLFLJ7epVs0iV6XRcmYeAkBFtuITZjaiR
k14+tfXWoRaDo3yBlxxQSU+82KEpPoKJ9lNOQTSh/cTQc79yPpvG5LHD6Ddij4Wluyh43ip/ni3l
Fckq5UAkXzhuYt0+UKmQzkTLjuKnkZCgK3ZJVlM2sqD8apfRoCkAFQZeJpjEcBumP2bkq41k2qwO
+hCvs1RszEKyxf9ao/MJ4OE5BCsN1kwPoWzTPfdWdxAcx3TxQJgEBIJLquagUAqO7bS2YG5aTBcc
0reI+M/sxjY68iuLamdIqWnSZpakIuimJ8U7rHdeNX2N0nbV2m/EqOanqgaoOjQIGsy1itISP0A2
H0R9gkDRdRAhR/eua+J2IyYLl7AyLJpnFJR7YgsoYwQL08UejtD/MBn2Wbp9emdJ9dQPBVEZHiIF
mY/3FbzAbM5ltjqnW07TN2tKqJGNakAlpFVndOsacgJ2kJyUwo8OXvWCxIGN7w72QcjwRWBfo/St
fbiBOtrSTw6DJo618p5TGVdb4jCyFZl7cpdJ+pBAZkftOsZRuEzw569nw3Y2x1PO4NqkcLSVVZsj
eyMm8oHyue603w2O2os8RQVWgA/dk1IRrpUbXmOWLrIc+D5MWtF1p97ykYwgQbM9a4J3uwQyYOoU
GSB1/vBRye2Y2rEoQzCaqdTlvTWBU+ymJcceiNLe0O4x7YZJxGEnX3blnGNVcLztoB5vtGLmOz6I
RKvWQbVyaUMF2QByHbyjRDBHyE/4oy6XrUtkBb6fZDUkub4vVfS9XoPJG8g9ZIM9oh3XRhHSk+RQ
DR+4lq+N9z7M4G6nAXHVEyjjgQrIrdjbuUP1bUT3pgXrKYjupxnLkox0m5uu39NVQYVQlh8ibB76
0foKa916oFoEKzrW2m1bzXFv9tAe0Hp/HwxWvZJCfeGNdx5Mz6apbdpd/pYSlkzsAoq+/YPJjShb
o3L2mHmZ33AY43W2AaEld67BZI88bCGSpr0YwGq3Zn1OdPg5IdJEZm+nW+ejt7HCqV1Xg/scDxkt
RZvEwI5wYcoqa04QvFjS0go6zE5DZlUPf2geGbgiOjJiiyZ9qT10Snps0MdzHoPqrRmQBYANYBIz
sdFDuwGjGYy7kZlE9hYfhxW8AppepYIWajdNzbaLOudZ6+Dg+j7fh1v1e9swD0GgwyMI4Sv1jnjx
bRtIZGh7O0whTIDNB6E57UEQKlLzcBapQQxYSxPMryIgjdWLzPPkHJTGay8dZ6VRixdUOPcQqspd
v8aQBO/KR1MRiK5Z0QG25oThOxbDO8/yg4s3ccCNjLuqodNfpmyQ3CG9yZIsVsfJv8my1de9RYQT
dW9O29qykq6PZCY/mSZkMZWMnJhjs7/o6BxHsIQ7lYHvCk2WlzACuMqY2gPRvVqQ1rZRpTtbnXSE
nnK30PvZqwd6u6l10jpg9B3kiM6xbbDiWEW/G7zaB2nOeswfG1d6FXYnL/JfQOsh0Tk51Vxnhru5
mTqiEWio3lX8YVZUqq1Rg4afu2MPCA2Iu0OSZX+D3361ep2UgIjkHNU1J9x7zYbMzhOp6t25y8s9
RZENgL+nGFho1Tp3Yqb70NFMmnplNlG+QZQTiZ1VH8hWX/VsBYuckh6LkaBZyholk11UnUiidYS/
BdwHvINQXK3loLnyqTshAGv9DRQNWgjT3mhuU7HujaNqL9THlian5JQZU/YYZvLyYiXEXnwJjA+V
U6f9broXMmwrNg0JdxDUVye9asSRz1CRqhbc5AWhnJ+dXF3bavEPBWqgKe5SGO0h+yXEWh4J4a26
74xDA1CqKAKK6wcCQCCFXQkLosyb7XSfYDDDugFuhN02HDhw74TZr6j67+aosNQ9Jk34hRL1Dfcj
yAQGb7xhnln4WrMxOoc9RbssjNcqfB+TeEMelw5sqpqONY05m/f731ydx3bcypamnwhrwZtpZgLp
HT05waKFBwIuYJ6+PuhWd3XXhIeUqCMxTcTev5UVeqD6gREaqO+VBsRV580BrKogJjm0L7XWHoAr
m1srsifWdUguZHw0fde238v3VjYPcYpaEPN7uLPzImDOWQGDw34SoMDTLhmpFmC3j299rwa2OW7a
IT45A0h1e9Dmh6qkGs/RfYxIpLMdba16MjUqexB2gLVXfmyqq0y7WBMt4PW7RzYtOOI6RVFL7ues
eAeV4i0pp0sKDZlop7ZQdjNvbGafaguSOqnWG7ghSTRbtygpPGKc8LQjEXp7Zu3R3ZkCMSJNaxrv
odKbqWo6x9BfxXwNdWKBLLqenb0ef8UjOl1+MsJzFPaKEdGsyotKpntXvauZ8HtkdnS+U/j1HWeB
QSzIyHOVjx0bzNn1ps08/mRUQrQZC9ds4tz77QkQmRBRpE3uj9xitjNsbPoPPD9tjlGEfiIYw5sq
qJBg7KQqDmEb5jckTojDXtttoxFhN96X1P6BwND+WQGpKkkwk+lLaCsEO0eBN3c+KZLAessbRkOL
SeGRDh+dXOuQ/hwpL22TXSZzkxSgyo67ay3oRtp6VqoTXeOCh1eY29AEtQKNfOmlB1PIhoF4oaXg
swrt9ShcoM59PcW3hMCSFJq51C3GVNun92DF6JJocKBoaY1LZBHidBMmt51yU6MH17xJBOSVo9KK
dqgH7eQl70BIazVpApUUnsJYq3Z6GEYT0Tn450LuDz92cgoJ0C+au0t4Sgubn4YfWZxtdB5P4Qxk
6bdMvdnaQ0NiIDrGc7Gm5OiBoKdHW1ykOR6WniI9dnZlK3zidPcqqf5KS7izSQuce+6r/tVVwFrH
o0EVUJwitUEk371xe6G1mtepfctKNrTuErt7EzJXSW2EMsZB1c+LBBVmM5PNpi7mNfDZLinepvKi
aaSFuvvKuSf9uKlJe/OiDztiIBjI6go/+xRxgv0g7avRUPaoE5anOVg0CAKXdZCwfdU6aR0Jr1pi
cNv8zWrks2lyNzhk4U1XnZKyaVJWhh5fSwFNyHqRGYemNINePUeIEPHy8ALc9shgQneXSEmL1tPI
5GOAH5O7Cpu9M/p0pyjL0uC1bOv7vjuQ5vGE039Dzjot5WyjSDOop/HHRjx2ivkUkkiZzF9jbV10
Nvgx8NADT7MWlCNptNWa9J6QU8KMSeqgcWxVOh285C4DkhiJWyEpqEBxEcmHaYlwVgiXHfy8Y65J
WqLy2GAHr16UtBuaz3dhshOaINDcCRrCb6Ab42tkFITyFbcR1QXZuKu4upbF++CSpRmJ/RITWkf6
tRjSL2LrCEaNHH+KnFNdFsdxb3B4aekVxLV2Z6KFSUduT/MMZBojelCfBYpLMhD3E+IKctzBHz1z
PjiOcgTVXXuFQuCNyTLTs0LSeCTTQKnbxxLuWg01IoOKgBXlRV1EIXZzF1zMhltTHFLix3yZQBQo
lZlojqsR0VgEAD1ZqBwEJitkYRESuuzNS6NjHjdXNGWkT0Dzo1zISB1HViAq/e6oJw2F/mICoeYF
yaljfiDoPTrmtYmVs8PZqOGhKhWH1q9pOktiHFFU+YhhqHygSII8bst6htLhxQovgX2BEYkYucL4
GRHrOT1Pcfui51w0UX2MQ4VWesWn9hi83L0nxJ8CacKdV77ivqfqPfIa36p+Rvupnd+a1DgQ5MX8
+2yHf3lC/CtRv1jNODfwTKQyMGp0MVVf3WViHrXpr5ZWoEeAFmwJkTV+k+vjo2zai67RuE4a1OkM
suizXEhTXIJwws05zrlytIYe1TZorfF1ctG+jsEQ4XdKSjpeGxAJ+eZOxZVeFtSa29GjvhBfmyyv
aD2RKTskWNnQhA9JsVMHdW0vL/f5orAwdYsQmEK70Dzkpbp50czpTtx7oJXvKVXMEFMXKxHMvr+j
9zrlAN+qsZbmXwdyVIprZRDxgBq6pcBiPEREhXemfsiziYcqDhrjBJxCet8ZCVvmMq7m9NoXXyol
zXkTn+gIeNfQe4fRQGJRdI+Xm2xsaUR9UOuIMifzMls7CxrHAlO39GKpkg7cyFmgqb1VntU/5Ifr
hHK9gTEjKvIdmFldPbt5T2IomRcgy1azq2IehQxWAu+dYfMuJvzNobtOOjRJOB43kbn2WlQEd5sD
0FxP4jcvjTeK5El9PmSVt61icVJJiUvZxkR4hBvnp4/v4XQz4oYDlsPVuAqrOFal/lgN7Io3Y64e
hXLs0kNVIK9DYizUB0r2ViNFErKhxap/MiHzjWHadMJgVPzr410kQoD76UtWVAvG4SZEG5zQQ5FA
Cyi6/pjUz9yjTfoael896RfdxfGeCtpj52laF6V2KPq9h+QPeM2uyQ99m+v4NQG1aeaKu2beGPW4
5AgH05xvJJLu0tjUGtr6aEdrwdp7dG0aFleuFsAut3G69sKTebNRqdJzVXakA0bAo0R86vLQTI95
BtyxCJrdwd5O/Iyak+0EGuwqJmjLumgsd05PdCSUtoSZNmR6Jt4QHZx+MAITpw/6fZCJLuPwgMMT
cfIiAauS8Aa3v4KXQXtLWaMQT13unlOBH2ZeElQgg48ugatR+uYlJnoNfd/2QyCMdu8k/Zl3w8qY
fpZinA7NjODNSV3zauYc1Jds/pK2TZ4UIldJswuGfpm8gpnMe0pWiZBf14ibZHbPwjHQGVVK1fvO
epJOKSuq6HmbrCyY1VcNqXA+TN91/Aev4esGWciO3zXHtGG5pUorR3AzSPQ580ofn9rkdxGp8HYj
Lb5hWyfn1qtWI0RwoeOT128jho0KWYhakjvYmpDP7w5l6bEHBsCxOoEwdjmyrOmaRc1uslx+EpR3
YBLTlN4f5jzeJ2VLPBBOKJJrQ8y6JdF/xIweCprxSBJNjWo9Ij7X+hgShs07ru4TSag2zRsmK2lR
hHgE0vV312FWoqnzqJRt4A0BMAi7Oe4vjqMMYVv1W3H0cS21ExVtSH3ijpm13Uu+nULZNfyVoNkn
Ylf2QAD6HLCUnGh6PpMh8y25teEzWxRfYXm1EOHNiEWSPR1u51IvyY2/DhMtYRnier7Z25hRID3Q
vBpYxez8BvjHJEDNQrpOHmadSQp6Uc8MR48mba9qdtIlxXe6iDpZxSgaK/fH1RED4uaThE9MPfU1
OCTg2Yn0+svH1zaeUV/3G8Jzgx6ENyUOTvGSndtvyCTCTEZkjqL7TdczLr6jfFw103eGPMMW7U7q
nxGkeEnYtGMXOwK6dHvjcFdjsSq2Rq6su/pVsbYGDYApJIHgYYCrJ2oXEA4JA325knKvpDuPxPJO
n04i1zXpwgvo66FnkmSXMsjzFiqYvjO29kNJk7Wb7zSLzOeK4LgDaXezQgCm82aNGQoo9ObRzssp
7diTowYSTFvrWPtDSVPCC+T4miBswPVTwYhR0/5mn/V84qHjCnavKkWqlI27TNKiC3fCfCnba2h1
O31UcHs/CetD0MWc829Tk0uuADFFDfyIXGnF2Z6vqsRrg7yZ1anPv83kZR6mvUMg7IQzLCZvWrb9
u+HdIwh/g37OpdrTzcgWdlapbFa6c0qTfYasohI+hM6sTrsRHWYPpFih/Zo8ZV+cJ2prDQdHmP0o
rYMAno3GnNsGhv9Da2hr4vQXhw4tWJV+Y+rGnBH9EDude08ta1RfPIhh2ubaZ1w/zs0XQpclwnrf
aIaPjw6c29ip45tN5FnXJbs6OdbxQY3sIGmxWRjRWksICleU0xTqfttiv0WvhYNzUSR2DkiN+9gt
yrgmJu9NJrzuChLbrTW4eGydDQ1jYGUf8/lXoyvKMKf1pH06zd4wOYEh7vsB3Xu9qXWKdcbwuatk
UDrCl1r3UTGLLnCvYgYF6Oc8P5LI5PduDsPzTb7bmsRZuraBAVTinrPybGf58uSjX8keE8fClUAE
H7SZDcfA3BUhlcXDuZZD4MWfxVBRLwiA49tFFuiagKZATT9sEjggd/T7iAZ7BEjFnG6K9MdKJ58y
oWOnnEX9NDLJGEiyRyqetORDsWIIc1y0IgAYmhhR5XRrjQFDWbOdO2+BVLgz6ldpLZt7SxXaiMFV
nCdBfbQHe1NcJ3d6dro6CGtECgikqb7eATD2Hr2/4mBlAomfsoq19zgemdMe4+zsaoTJFslLx2vJ
QfKVl3ehUYD0ZI5fRA/uW1eAmUybmqRbDXamiUjOq/Bh/RFOPVEphtetPsF9kgtAYwT9Ak3q2xHy
8Jasxeltlq9IyS1np2ES+XbwDtLFYlvlVkbPFU3r+duMoI0zC9cyeaLyOWOnzlT1JoRcazUqiXE+
DOar3TlktBKE3LsP0fw5QLB3lXusmvYkQTAzJd80WucD405S5REnyVUUTxT9UtqeoH+emvdRnV/y
GHTM5k63pvWAN68GDIo8D2D7nUxEBIsccly1Qld2Ln1u1fiFg+Jipi/TcPV0HJU0ROjFgZZnP8TY
6tWvBtH1vZ2/DwBzqKvXqoEPBr9YJ9vH3NKOTOkHysxAqGw10NHO6/nFdbAeUZBVZsm+s05Kd8Qe
/yKZ+QnQ5HJ5bVgJMM1sUR5yb6U8+g2XduSPTgnOrTxZrN6pQlSx9OkO2bBVbsoifTZh4iqRsgzS
MD8SO0wuf1ne0uzJFZXfekB1QxtEIWXzCYVuIW3KjfsUlxZVgoSpqsVRA/bWvGzX2W/mGDNAxrvB
cc+Dlp0sXIcdG3AFfMnypzZhEEfUNLtPthdiv3nP69c+tZ+nZvxeUvi9S6mZawNDJZ2URkVuUcIc
JQ+CtLrCAaZeSv+enUQQkfzsHTsRX2n6C/T6pqsjnr6jrIlLVaG3w8dKvybaUquCL2vGwmDJmHcl
Ax1gsPzLnPZKpfs2nuNtKuVryN9utfYdeSPuJtwXfYe7x9hImjpF/dO2xP267bFh95npscEDgmuP
kpuldhI6eTn+r8ShrmprXIPxY4Y4kWBAfCSR74vJwwTLRmgI0A24ued5mOm7xuWou/JgguZH2jsX
4U5+cxLY7UPUn9R5m8jr6D0l5mMcaFy4mvzhJlbia5a8OA25wm4w169pfnfT2zQV6+5WVAiw7BVh
vt2OjsjOC9pnzdxnEgviLlO2KVJrVHc1tZwu+IdN8uj8nRVaMBJJSRFf0OrGmlClFgUdO5G99AeD
hZfFVlkiw6ffQjMPdlLvNLqgpj59TetxVTE7wdwB6Tp32hE7AI7CfpyL/qgMxTaioI3zvZvTM3In
Ug6mhwQBQd2mnyRQ43Gsgg5Oxiz0DdEovlTIy9YuWFD8hfio5iwYCYlNYeJrKfbZUqbT1AcVwqHm
htUtxijEh/h8Sl4YNE7qZnRITEhdLviyGfGWtdSftbsWW7kRvisztfAUq85ot1icWz1+wyDjz62z
qWpIUY1jgPaS0D4lDapdMLmhgnJEiBk5t9FVPiPnUfHKB1O/m93JxOyWQXG3hPfWtg6a++q2IAd5
S6lMYBv6g9MTND9NpOt/6dquB63v8Jm14a9KALCT+UXqvNI7QjLyB+6jVdt/0hF25iwwIZORhNJM
hxD/io4IYAeZPi+8OaRzrCQJFoV84rDGiuFDZJ92Ym7ivN9qgrOe2qko77bOV6fHLMGSH/Zdmg5o
x6LH0HlW7on7XGlIoJEH+ASZwmzl9H3y3tWPyYcTVtekYmBR12neXaqCAqv3cvBWXRH/KjWXZREi
eML2N3xZysGjlDLWX2JHpW8g3BI2z/P4O3iXeNZemb6Rl7Rrgt5/nD73XVnvUkhaJQXSHGG/qSdu
Eb1r9LZ3ylblQodPXacxRc/Oc1T8lSYlpuG1AA7LjOmaUjwycUtSmOWjs1rFBT2W1gPpEZtQ7Vdz
u29Q9mlULDS54qt41Wbz2xXtxSVz3yZwu7Kmg2t6e0I3dyquH/k8pRHQAVgKs93gvdoFNcQ8Bgc3
wZYIBtzmQVjOa4vblVRjug0hNOkOprs3YdZGreKbsfKEEoMTgCOSp4V1Dl2gZffnqmepdbRNn9s7
3BiOqGg6tNNdnOPa78e9Yw6HiL7rXokf2wpf3XCTnfKtd56P3+0w0wSq2t22E/lhpg9EU0H7IFpR
mfsRbe2dEyhl/iSb9NeJZ4CLxT9fBNb8m1OsXr+nzsheLa8qkfCt+NUbMr3ZDVwoo84crwp6Q9xo
lgvLTVpdHq4Eoouyrs/4Q14n/a44ZpBo1ZE/eKQXAUqGn+K1n5+WhQFK/r2zeewyvLK61/P6koBe
CCJjtvo/xqhdoYvnwjMCxIDhQ98D5YWm2FvejzZ3a+R626ZrUSIdWtz7g2ifsxK0CvFB2r/mmbrN
KuWXKuGWUIXHCq9bj4HJ1cxrgr+8GnaUJ+7xixNd0uqroq233SjRYxcngPejZikPSEH3bVPtI6Sb
kc7oCCZQCW3b9FsMaZfK6fdDfDV+KkDfQc0/HSgPHha7ws/BBK5rjxS+H1EEnOq++RvLgBqOdTjb
W+Ga+7idA2EN28iNj5UN2kMSfSzOsTzqHGcRxiShOQD/8JLWYO+NJXIgO1YTCd2NHoSVe/BGTKcO
J43lyU2ChUFDCRwXs7KuOKW0pnt0x/7bCLvNMbMbUoZ4ftIHOkbWXl6C5NV3h2ttMoDkh6+QElkb
qmIAIIRbePCyPllPNGC5qHgRfvRF/4BexG90Wm0ZJQyj2yiWvdYBqYk9e+vm4ZByaWnK/ORgM6Kd
i3Yc9RNCYFOEDglw2uIhYUFu13l4HwacI4m4dRohIg66LBWbrGzZKN7dAYtTQWmU22DYUfCs5FO1
w7+MIin0sWD7dl75VmbTik6tiz6St4E+51aTTDAxMCNRojco9t4bl5I97vR6eNZy2npL9FmYrZPo
B2+B3/Lir2jVTVgda/NYwCuWWI/xWJKkrSBAeW4YNpPU2EermiOg3ykWLDPibNi5efod559eUfZM
TJspD4OZ8vBYp6Unk+WvGS+4N53UertvGckUPLQYR5v2pVzeeTFDHf692flzkS+V1bhtCKquUB6V
FMrYVM9UiINyx1nPUn9B5LcxQneD+ZK3p+fcNCk3JTUzlLmzmoRV99Fl1S5OtY3dQbWmW9EONPph
dSzfXdzjVQMYHUXKTpbKuq+CEcyiYBKAKBl4cZRYfpV6O7UYx7E/T+Mm5HE3TXhflmsMECi90epR
7B4VvnAx62j1TllIuEh54dDcVNnN1hbeeQiy5mKZM4npHohxSCSRedFCXtzThpJUnEj9NSIZQpMB
AR1HnYJxS49wtqPvauUqAqIHD1lFCYq3TgQm3sMC23RT2Qehl9ewiDbNl8sLskcZuFBFIO3Igqq3
snqhN+aad8vlDqyQDHcS3/0B/Rb5gA8lu3mYgTSzGaLl3VT3mtKz3pbYY+a9Yik87uIx7fHlVyUA
wrtpviczg6jDKqJunIGX1GLf0VGvFy8Owy+tDGBz58yhc72XT1R2HBor/NZN3sXVKHZ0FD8omfGu
t4xKtJ9sWzCYQlX9ZuoORpdtKXW5jBNTEWpgmc07dPkkg/DFQIVHm+obkyQRqbOFg1/UeuCIGVij
Hogfn1bGaOyVCDDHjQMyE7I0KJegtCoDQwh/krAPCpYyyuCfFaLxa2dG/SI2t9ortyKmPq+bD+n8
kyFgG1u57irjLUz3En5rMl9N5VcApIwoGL2SCmyc6ClMd/0zGVtDZzuIrx33Zzi1G+EhotOflFHb
TcIAz08IaaZNl24EZ90l9tqrwn0d0WAF7a2jo+uKsybxjsTp3syKTYM2zoweDesDB0ZBZEfd81/i
AJr2S3iPqJB3wqKSp4xh9i+z+hCJB338HEpAIdPHgbHqzRRHHVOyhuDLaO/97P46BUAKNwOjbEcy
SlZ+VrHBlm89YvQ/xoq1Ynw8VziqBkNsJ3cGD+vWBm6MSbZf9IC+awVe+kFbmUoFAWPvFIgSjUnQ
8baKgld0YB1AKMJhJubuPvbMLjanvmNaID3aaUgwFQ8RuSmu90vCynsDtE5HHIeJ0Z8bDr+e4jqn
Hj/mkGOh/aoKsmTw7pwhqDOjuXCgWtajqhQ9RlN9PY8dGhUZvuX0R8e8NYsL4lBeDREZQ/l063Hn
11V8tmhGJHQFfYB6XOSMLgbErgNZ/pbgtY04zHP+2Y7YeESIhwUHCHg38RgKEUtUS2vFSWZ64ZNn
YL4C7t5sq0+OWaxGhBmxvNqj+jJ4JmVv6qmL43fZRtWrG41+NVOJTPLCWihWvVPjGPS2a2Cv7Wkb
NhPYaNlSpYyZ8oHKJida6Qy+vIkXD2nVKOJRHWBGRewbzrDG1wPp0Vkf/WCq9AIW8qzxZBdzS1CI
TYoPxiC0VW7+Xrp54FTpzZM0Q6FBh6bnmJsFiUklGWT4HTOqoch0zTkNwowGGYLEWLG6H7dXQoZG
l4DEBGmS5yFixRwV1IX5VWUqtSZ4cCj+0xbPlfPHNWzvLIxPIKBsPoQkO+qCrZbETs+0J26zXLzG
vH+zFhzQmlRfR4rgER1kM07Ocear2nzowhflpMXAf+aPp186jzbe+C3K72M1Hpl8/EV+oWdib5NM
kLcgyXCnxTKho+Hhf4gSkvyr9OpyX3rRTndwyEQqNtDUr3Qd7Vm6b8PXbhwDOxZ7lXlW2PtS5RUD
8geTDxtvHOlBeAzlEB6LaMifTIIAKG5WX4qEZbF4ocf4xWzS9FKPndiYONnoQfuWHUeYPZrDa27T
BgaxtQKC8DYDxRB1GN8GXbAbYnjGoia8qiOoJ99lXmdspUxLCM2xD5QY0+yIEnGpauO1ljUbqs/x
GJFbucZlgI9xYgse26XuroGrBKUbAhvLfmQ81kiSa61H3gg2Ti81AQX9qN1iNW0OWj1+pQBSu4EE
7u08ypGO9Ex50lQU5gR7zQnZA7qWqSx7JZYW+9pqaBdEXD6NKF+m6JJA3eIj2nTyewZzKyj4We79
lJ57jfvPA18L58l3cQyp43kZrAALaQg6EFy4tgWABhG+BN1t6FtgQ1/wRK5vU/Udi5ssAhVCwWDo
G03+5eyhDUUo0nw2om43dNzMJqq+B0rPoOW/yHTduDxbqfWpFDkgT0pmAPoIwuzMTYZFpmIHIhBJ
sZkNI4s6a/50REwBYvYqy5FQj7s2OYyUAVJRspREhta3RJOtWOhyvGctRWFv4y1yoO88iga5+AU4
+07nhKe/Kh0CoM/1SF5NOQeawfKdiE0+gJPB8ykA5q75VlqfqQn31F24YBvxVIhXF9BIqu1+0bHO
9MSFJvTdvYrHFV3iqyWLo/IYYlG7JJJFMlwXWE51fhy1JafkxLktIO0KI91k6sdAiYrUXitAWyMj
v0ggXwmfcHvB2LxJarI0LsfWBjWYWZdGLnQzx1WJXxb2PCmPuvhjhaDzcgltmwBEQtbmxr46XBeG
k+2bGEZ/xixlo3M/CGQ4EzEK1jCs80cQp4kduDupyREIwwqvNlg9DWhYdcLtSI0im75jfRA3IjA5
jqm1iqfAhtquZj82cO+FkvVz7yk49mn38Vw6K6niULgdTaDn+AdYdF10J/QOHPjNGmw2S37itAKk
wzyEFSD7KBbjVHUN68tCICkQHMiP6/qzKjAewF7QXy7U3Dd62vVwmFoMaPgig6VBjOyFEOSU/jvF
efOAcHuyoXhoRovv4VmpED/jqe5lQuMsaCc4Ji7/3n2dAaUt7SLa9FgZArtYgmwbBFG8pe2+LrJ1
Fx5SjB6AUEI7ElSlhzdxC+FtqT5BHn8eVeZIKKRpXCtYKqzjgFOgY0cX84PSod2O843SHJ3wSUcs
4nDelxk6ufypSOUhY0WPxSOxW2bzPdfI6PVbHf/UyaFF5ITOKBvOk/cbSrDVSKwKs4RN8l1uWGOw
VvAUgYXKdtrZiCcpLy5+8eYuHPA+503csJljig5s748m3XWKGRVbGdkYv2rMYjj4HUmIkhWePtjU
xGdsPqvjNuQ66+P2EKZ+HB6TJWJpXFmsoRkV4uIPJSgFVaxNu8pEWJMDGAWaTSBVTuAIR7d2qIDc
4nA7WyiUTWU/cpT06l2pfUdBTUOwEytL624nhGnNmxbZxyH/jphme8Igw+plHI7kNrjTVk1af3np
zLDsKSuQWqsbW3yOOEGawBgXOO7ggWxGEa2mNzmVQaG/NdkfFy2WRImXU2eGrVhPeDWkBCDWjHYk
DhZ7I3ua7d9W7qL8w0LwWf9USbapCDjCaliYGyV8NgRCEkJsyHPCZky3YDkFwAVtMoobVdPOpLY7
rWUraWr5PQ0iwlimYVGcrHzv0HS9qeBqa6dk2WITCqwwj7HGpMqmWdRzSlfdM4g+QJZfQzVJNSKJ
wZoSAlt7K3z0rOvAkuRoiflCac1GDGDteo13b6inn9gq3JdWskmFUf3W9NCUSVVBCPQqUA2seeWC
IDvFdhzdC9S29dx3H3RzO36Z49wbyLLIXeVe22X0YObfXkjDoz4usUFmh1PJ1klPK+VfIaZXO+f2
RB7GM3ivcpRFif3Yho27jXs7sKP2najP9quo42oxNJNPCTVTaQLMrefAV2KVmA19iIJCXfcDqplr
pNXXqX9Wedub/EMMh2jt8K4lvBmQT3j8PdAVALe4Ktculij1a8zUXVk+lNmp9ybknhBM7p+bbh31
NlUZ+TaC3s/50Oh/YQemOVTbefjrnF0zPNXKyc1/TCW9L0EXaKLprq1fsgGpq43xqfd7AyAOKc1g
y43TdyvbfGgRkkTYlOK8Rm98LscXT5oXz/tQ8O0o8h+xuFyORj6AI5MLEQ+nhtQOMy4O2Yj8BB33
QKWYLDc6i2yXqO95o1/mAv68a9iZ59BbyiwF0lj6kjM8y25rr21bI2DT1X6AW7emRW6dlOs0pH+z
TuhqUxh5CFfnfrSLOKCrzTrmYyq23PyvnbJp83q4WsSW01/JkxO1tNpnirdlUo7wLZ0SGqYSyXmH
jojLTxtgrDL7Me8YvZza2lQKuZq6EOPeI9sK/Tf7il5b6BeI1BpS1bnlSnoKoTnFxOHMe4EoN7BG
Cs4nYujaMaCr9cUVsjrrfRP7MnMJ/5zzk2v0QBdQ4w+heYHAekjyzsEX15JXsii25gJNaTXQOKV0
9hVLJ+hHPVTrJLHRFRIIpI+bYYj19SI7bsdJnPMZ+Tny6F1cZ1+ejkCBgZh4jyHfew7ZajiR+kp5
itEKu9m1iYpqbbGVEQ1DftRYfGiTjFgyvyZLHYFfs43SWvO2zWro7Cz/BcJZ9DjIMnnbQqjwD+LR
wOSjvVSJNfAauvHDJUx77gjgnwRNyP3eNIhn7B4BX6JUBwJ3zVXNw8nSPVlMjNo2JOhr1ZYAEkm8
E15J+EQdu2uvccr13NIsGqURIIe0gZyAkxfnF9bpZTthUozUkbiVzGh9J4tRYMT5I0aMHXoJ5giE
n3ONNIGiLkGlVvVedukeZ+AhMrn5oljeptE2To6d80AKX4lSb9eXBTp6isATkI3SQSM9RzDTi1U6
Qe4wUndJSFhy/Pe1WasmcET2OI0Z7ODyIcsVwhr/ffrvF/99yC2HXDl96KAll0///WJXK1Aphrx6
ZB8fWD4Ga/3vU4qAsTRHGhZGCqmbNQs7k0wFp9kSFHvolw+jE87/+fDv1/7ny3+/+79+7d/vdt3w
//4xUdLT6DaHyuAluLZ5+A+TDBGzaG1KG5gCruEY3c3TItwKCQPfCttvdVRqNf3vT6mLR9vt0Ui5
d+tw3c+ROKI8rI7/+Q2N41XFreDm00ERA944S+2nw38+yJS2tYGWPaJnHFRJtnP495n4v5/958vE
EnsDRZ6SyuIYZ//nA753uisoXWe3NLOjheQKYNY6wqjNW6TRYTl1R52Ujv98sFK4PmP58L9+bXGv
75VCgqWnDlctkW3/PmOPB4bKJjAJ8AyTvWY1daWhB4wI1bZJ+3fK2AhhLeOuo5rRzdE+hiWGe5Hu
AEBvcW+ZR3fEhc/4mlhwr4N5VFLj//s6HqP5GL/+zzf8+1P/vrUveZeEml36My0IJzDc//7Qz6I5
/vYORFOopsd/H4iHYBP6n68NHgP40R7gwMS/sB1D9bPTG/1oWSW2Gtehz6DLrcdZuq8C7/iR7Yvo
57tSFtolXBrplbS5yCVzV0vbu2l0yQHa9kPHF4RKDIU6whZ3O3QsIFYz5udowLTa695h7jQUynh0
/GFEkWVq+N/tVP9EoGMFram2KwwWAK0gmMd/HzB4tqBACtKHXtTHMSlcPiWBV+9Lr/MpYXQa4xjN
7VeWRR3qaMQyaCVaImN9EUXPUWjWkHCZPDoQXABWzPGlO5zDplH8GISRSDA8fqqQx6ZHGFMr6sMs
bXVXOGTYlQOyAuz+e9thRvMQmgp7womcAcdpcRtUpbElARDBmFo3JICTH5SCVBLkUO2T4cmOXeUl
Qu9dSrYKfbbira6zsaE1D/eOlyD0TZWthF/2jZm+DGXcVAYKa7NM2M0MdqtO0a9RhrtPVVVCf2Il
PuhsveSVQC64Uxd0tbpwGclD6QGbtXOXn6qoZhor2lt1np1OYWgfYmJpQekTDU2jmwOT1U17jQm2
XP5qqw0xP5A/fywFXoQhmZ/IcrD2UwgzZXXyyVawsyBN+feNUw2MTiYEAYM6ahej6v6LqPNYbhxp
l+gTIaKq4Lck6ERSpLzZIGRa8B4F9/T3cP7F3XTM9Ey3JJIok1/mSWdn52it1FNTN0ooyeM+sxma
pGHIV/XbyQoxu7Q+3SZoTQ8jxi1O88VHK1K9kbpotnHBETQ1DWdfUG5+BXABJLdZih35n+UKhjQi
ZTsg0ff0FfvL+OCQhHTxtGWqm/cKb1q8pH9VHmGrljK7VrU4D0ttvvFeqE1V1O46XhhNWrKOYI5j
nlBOj2Usz56zauqwct68pmH0V4rZPiqswmFxQBxC/8+q7pyaMwylaHq1izbbdvkwfybkY9y6bKmY
zB4pGvUeJQpRnRguswTtPvbKHHYK4ajmxY6hKTxYfuM8uDhvuRvSQ/n/v9ekN1Va2TipqGi96E5g
hBQ9FF3m9+Teqx3FTf31v1+6Im6wIGSPyqTDuLTd+OIs6gTjh9RoxY21K3mZOhmJXVH77WlKTLie
fYusbfXRsZBGdEQiL3aV2U0M41FsXDbCPj6B3Y9OnLCFeR4yx2IwnVC0cxuXYlmJdjb01jPOmfrc
gHE6V3Xtb3Teoqpw0N52/aRWriqq+6b3ShJQdrtzbpJa1zbVOQwb3LyuxhBjE1+JEMuDGhbLiQN/
Alg8P/e3T2O24H1eBswfUnt4FXuzb9aOjr7NDN0sgsNxJDZJEHVSzGdL4zz0sjsZBMMnC7S27i1+
UVowJtRIM97ZYUs55jJxr7Fkahpi9tt3WNR9AoUPsMkE/U2SXO7t72oK5QW2ZV37Bpp5U1ottMDe
vZY26SRKiEZtiUM/u9O7y92JSarL4/Jidx6m1I5+CosDoJNq9+o6dveYueFbjhGdyRTjHr6G8Ppk
bRuxcUyalKiQ9hRK6hKdU51IbMWMeZv0fgKoehy6x67N0YkK37uPSL4eRe92x2yaF1owqnAzCzHc
wzcb7icZAVwiz81bbQXFHIf3ZtZ4G8WJMPDkIAMD587eU/GaiKLzEJn+a93PPnsf1zo1OOqlG8dh
Y3kHMbA240UfD8xIHk1N0NQXzrnye7WfxhHgf5Pm+Ivm5wEr/im3ET9AwW3ipVi+aq9+HhUh8DAV
zdFIivQZBs41QTLhbc9eOCsVm5BTxEEJGleliROlMYpzzQD1euMpu9Gz5yeKaNbUEkkt7J1ucM/9
t0iFNqJ5QRXfzo7Vo9N01r73Rq7A2P40WUKyhm47j8em4N3WkzsebSvJDrlwN6HEOWS3BAmtGbwR
9Ck+XF6cLcjBzMCGqLfuMgwJMk3+9/lySfEYatTAzOHcj+MUn3vjRNFrxR9J8AFOYVN/jEsqLqaN
bbMcngTV3oboGfo7jXtp4tk4//eB8jPkMFGlU2AnUbLneH4YKdQ6sn11m6Z2nfcEL/3NOFXvOxau
SyulsSs9uGnTKPNLFsfRxXmKKkkbFIvVViZUYci64V9vv+dxttgrRfTBD5GLwebZ+HpM976//RLb
tJDHySL+90TPg3WmUms59BoT/VTd//fALSNjzLTgr/WGniCI0Z1qg4NdNPgxFgIfqceKVXeRcIj3
LR/OFYMw8kBieA3TTF24wKgLgAJOAyU1BnHj7JzcSu77sE/wlybp//6p64HZxxozJLL/JppCpqU2
vwS+kb2Zcydxiikz8GxHHTJQAdF/Xb+9IAU4EFKfpuF90lF1HhPMbB4qWmaCBCE9k9wmLNn91A9N
ENXezkzpwwxZY649RPAudtOd4+XhEZTFINJwC57onx/LKJCdSRWxcNeOSSk01EaEHzezNsJItg1e
5D0jsBs8lUH4LEi3w5mCOAU8Uo9E7KeKsBQlPUdw+0iUjn5P6+3glvGfULS15HVivgyFx4aCojuT
g7P7MN2T107vchuzcpfZhLXY+v0OQ0KIPXfnWgOU+PEyKSvwy+6AeZeDzmxfiUQ9NnrZd3G4HqWS
WyW49dW9/7gk0XMO02HajVilqaT/tOzCf7KlgxWpzdN11Wz8BJ+mNmlSs4s4vHNCTXEzGbTSSgSr
ynJZ2nY7UEiIWEZvQT7YDwV43cUrufnh3RqtfWmXDUfYudoWjLAK85YLmIy3YurP3D/1WdzMJI1H
UMfgzO+M4aXklXbNm1lkOM2Tp4IktSoYF97FqrmTUxDW343DTIDuMpsZO1wjAFNnrMPtFTEYsElP
Dh24gIPPD1paftEDqEgz+wE/Ex3rBd5qpktGZcUr0AtEuBzue/ToeKXAG9xRVddGXwroHmBQfARO
GR79Qam94d22neUbTNKBPlNie8bSnLQ5vkEtMte1XM6yGT89l9tW31EEElr41z2N71bUtGf0VnNo
BKNBC8ttNhF+S237sUwcnxHTaKwL1z0LnpqNTBx1N1eQzJgoITZkJ9/3ngwVBf60/FMJ0jtaA2Yv
GhHXqVElWyN/mx1IJZgVQE6LzjpGs3kUhA+gh6UPZjXed1bXnSJL3kel376O+YB1o+BHn+sH31vc
FeudfYl65LylrFDhcY7d5RhNb53CeNMKOhQS4ABOorYdVAB0xpgKeyrLGHPc3LROHGjb/4gV2JY5
a2kYj5v7EAUdY4balFIjuIQUzkTtQ5vmxofokp3y+qc8Vpe6bZsgL7o7OJDYd2u1BMK3+XbH9MJx
rd2TLjcgmY93pRSQTwqwEqO9PE/5WD65ZBlPnNpetRk//Hf8++/QF8o+uzM89e2Z9a3kyuEAW5U0
2XOvKRtzp29BA+GG+W6Wc4JbAE+6nWgcqRXbnpcywCqq84RtkDEV2FIxbxQs0i3j1o5yum/RN69O
DHggdCkL4IK6mYaHMKUeg07kTaLqaq+hhPH++IRquIUOwoH3Ms9fIqYVwhXTNxYBcv+O36+HOmyD
MW5uYjXptBrA0Mj3ja9Wc4InYkNhmUmrxY+c2x6kUfHIC67R9ZlWUUrk0QhDpN5K8YUTI9xZnfvt
VpZ9FNPv4tlYsOa73lT1juD2hxSRCrKqts9C28TR56NOx4++NKJANCkGs1nt5qni9VYWwdix/WfA
YoBgbCRrr8P0GD8sVLAB7mYMIXUD5hfRCgzP8DS52bIzNNJyqq8EhdUqlxDQZvUnLci4eVqbQaEQ
twqB8T7FEh6WOPMXZnMad7HHihv4vcRHzsfvCAXEZMTcm+lbxyVi06dNE5Qo77/+fC27/KdS+V67
5LlKyZsKQCxdF7ZsN23KoIs6vVtnBvQM1Ypg8WoTUP70GsMjcqamXLtO9qncmY6f9MNnqLobNShw
Szdnv5AYc6g+8kvN5b8znkH1MqRL83dt69cYQHM8o9ZatnrqFsidTrdBLRVV3r+LVv2TxZifesLe
vmIbFBw84Yrk7Fl1vrMbUx9nwAlaggaxwk2c5e2mb+ytPVDzYOJO6d3yYdHlR2wzRB9sDIVjxODa
Q5MnR8kCCH1jnWTJ3dynjzRShG31F7lGuKOhCvqfBDPgR//MrHhPZkAUXkw4ChV/H2sr2tQgWLli
RX/WqCYo4sTgLUP+qxxaQsQ4fUnXeClHavuqknnNzEnGUfHJbIE4+aN1D2WBY0FV/Vrdu+WME9by
5rvxObxDgeMgJtvPmS6eXHbOxtEVrjB8RbXJiXgYBO4MRLAwh6quvFPPiLia43KDxZssMgz8SVIJ
VYBcalbVs+FwQ9eC+UvZvXPhIapDdZZ2zUcQG2HwYJfpVwt6dqujHIWfBT50xvcovoUOtfsvosBq
F+UoTSnpM8EtEh6IfJTJTxY5z73r7KxheZ3p2sORUcAiJfZpy4ZhinWw3CwLemcw7qDcvwAgZWzZ
p5xgqi9bxzjzK2xvk2dfbtEiGaqtbU1iVYbtQ6pspLq02SVJx+LiobL6N3REV85MUKTYtjVB+lHf
vq/EOrg1cRsvx30wxeartSCMOfYUZPTDZYV759/GvkvNXJbrvgfMIBftxuqa15TT6AYaxq4qoyNl
00GbhcGYsDIkJk5CgDOJWXO7YwBs12a+5UzFnNlBznVnYniKjL7MiDd2VEVgHn1KJ/cYYRwcPNC6
HL7Q3gb/hOpMsHcW28yYX+qGkHwb5+w3I1/QcxZ4D3OKLYV7Sx62P9bNzam+ejmAJmzcz8zE1APd
0p4aF50WMaPmW6Mi7n0a+ueZrRPwi7P3YtFsqDLZVSxbAM9nPAx4kRhtW2VxzRz3XGGJLbn0i/Sq
PYg/XsV7nZbc2mgK/s1bHhINJrXzxKkhBQCeI7+j/h1De+juQ/kIl0ash5AdrcNFZSEY1OXT2OLY
MMq1lq7Yy/g3iqefAtVpZSVY27l9rssSyznLHB5W2Xz5HZYzWecPSzHflULs0rJMnhM8oyOXMF7J
Zp2UY742w4LdhV0JVM/w2oPJO8SoSzzGDGdFgYcDtlhMGxy4E/ApR7Qvc501aTBl+YtVtnuMqp9C
PI59/VTThswBs7XWnjbprHFuLwzOxJb6kKFi/QlDay+aeKAQqqqYErQPVhp/eJkvVjab1KrrymPe
jgWM6a+5zJyNSbkcr+/0IBISCyoccDcDWuM82u7cNN9zqkIHZv9uO9Fs+4kXqXGtnZj6jRBwlgyf
dJ+bPZWJRWyp6HdCA9K1hJ8fCt8iCug81jXuES/t/oGFXOlbmpDIGB7FGq0wJW5qm9LBJvcw8giE
sIlxiTc/eTo729bS0CHCJ6YsZMOmc4YuHmjNJKUZmzOS00NK5GHf3l6/AdhsIEFwrmJQuMInziqd
59izT1lv4HOY9F9TtGHgyAFmSvmT3VJ/puXC3SdADCHVelOqN1flXMYQHdSv7vMr1rkeYRG23RyD
4zcR9qolvZi1KCgio/Eoct74JhcmhOl7PscFyCQ8N7O1nAH7oZd5EtWQB2C31DKAfU3LK64912cO
CptrbBPcn2mMI9R2Am7R8NY54QHxaXCwwJ5K5CzXGmwEZXPj2rQ4O1QuPpyqEmgjWBJqI8cZM+L1
zMieQhF5G/x62jA64IPcNu6BTf2Q12Z7pNuNj/eyW8r8VPNx8kyHyo5Jn3wWKYUhzirddxnqI0vz
UUf+3+wwkAOJiMsNetSsrCeUNkCHscnOnX0ui253EW1ieeu+ZW4FuqXcpdV3ZNRnntXP5j9ED9pk
ScqGQBPVdHYtjl6kznmqT3M0XstQUVPIeY/JJs0MIWEefnKyxy5DFBsHFWkZDfKngQbWZc56cUfQ
QDW7KwCFT2JwyCODLC+G6fyMXf01zN4KbPC8pXRMoS1f3DQa74riUNkeIZj2bWa8yhvofKUub7la
LODUWqxng/M15V1lyZkgN+9HaDLLKHcZ0gSXwI7izhuoAtAVSSdreF66+gWPTxHcWtGDWDZi5S9e
f9exq3Mw+8R7BrQjsoAeIBsdPTooV7wAz7jU/SL1r4UZB9VIim30apiGyn3EMIyRBKcFhVTzm0/U
2Wahz/vLqMxXJ+LnlxyNQ4PB3KIBDmY84dxTZlzMBnYrLBiM0x7nziQ1YVBhJmrx657spWUFznUZ
pJnLAwRHJ1hyqzlySHprJ4bx8GA2lVu/lNwV6zSu9zCL/dUIeMXNE4Rck9BZ1h3han8vBMZ6K6Le
JaEIZIg5/C9WxEJ9O/U+FkbLWuDmTExUgxm7dOQ6ncDIOx4lVIBYYlx3GbcjYIizBTsMbNh+Gf1H
GZMocAx3WY+dHfPFUHSrvoNh1uAU7TDGtajWGdrpWjn84W7w940ZAmwxuNLpVIEC8d4K+TC6IWdE
ECQr4Wd4d9s370bxUUP42nX6UzdYDJwe9TWvtpnZ72VuPnXmtDzoPCPvJPnTc19gjodVPXW9XtuU
CTrqvk2yYxhOuIz7OQ6Yw1zqSFJZOArMJG3+I0eT1ZSGnNHL39gz+CBTqoUxc+LD2DpHJMpbSahz
UY0+m92rnZkSst4Q+OmIL94rttGQfBL14tgvKyqSUyCSqXvWN7dvlUwtpQ7RU1+BSfJzE6tniCo+
d+LUAVAMMcHs/EjhTSvkZ7owkgfXfCgGFnNdywMPIctKSvtB7PzWt14WG9YKpxAW676LdhH07U2N
YpV7hJdDpyVhFhq8wvZAwsFuaw5q7NXeklMQsBAD8olGGXn1rKuQG4GJHrnU0K7M6KdAFuRMCemE
+cdzM6lLZSJXC4LK1pLJ7YKOjspX7zyFRixS+gHLdmh3rLBb3/D9rYEDUWhC/IbFfDqcxuzclcW5
85l8Ol1RX9KJs5XdYcL2ktrepyhUecTOHreacAHQKJmQ/JnNmOaFUuzDBlleM1FdLP2VVhmwqgdQ
58Oaswsha5MEI2DhY5FMW+5+FGNFX6UIMb1W8apSyK/VAsauGkE7+KEKcpeBZJmhzsiC8cdUwKgI
F4jH0WuOWyG7TdfDUj8UbNIRZUEFHjh4YwzYjwW480034EGVcf5cetzaMKRiUyLWDajRXYZjTNXi
KnThMAqnvPaZ8SuK2iA34k7ryKsfFqM69SOdYMho6ypM6K2gMue/f4MUWAVlDo80YqYQuIxSVl0y
5vuIJTM0Rb/yXIxb3UzYMYKZTQEUL3Q4bhU9Ous6ZyRuivSv70YQtHDtOhz1TRL/gZ7E6qa85UZ+
3OO3GV60qu843JV7x8fwk9rE21SNpylOLL0VDs5ZUV51gp0pEvjV5jTdLsQx18qFCjhI70BBKE1v
gndOR2SkSmvcVkN/L5OB7ipxGIxsuibz9NdwM+VcYK5d5bJnAn1HacedXbvTcc6IjNl0DQQmdFpM
kViCEjam28cDdgu9tvONs1Nx3DPz/jPRPbVq0AFaa5LrPhv+kqV8G0Kr2JjGpueGwGM6LoEmDlcr
zvWjBajSyjF7pJh5/PDMqIjxg5fcPNokIFgWh/6fENFrAfHpREnXZ15TM8GC9AAQPTs6bXmidQOr
HcRBGo6KM1Oyt+ZWi2XHMQQhYxWaSKmcX3DotOaysxxejbQw3jhqzqfSyxhqLNxCvdhgmsIjV8FD
z0cnvXKopJiCjO4USk5j5bSrh2LPMfpo9BAfjEWI9eL0ccBfZmLuIx1q73sZ7yvkoA5GDM8+SKYl
mXZpwl9sm0uQmi6521IHVDMRASosqtN8PmZxX1A3ZRz4iNCEIlykmZjGKA2nw575WRwACa0GOhiS
xirc0cLLN2ONb8wOn4n4qXkuY2HELLv8HKJsn8KeEkWjrLgiYfCL6yW+ipxkykJEPMLoxC6fsKre
OtbH1mObm7aLEY2HOYEztEx/MxPP1aQ7b+swfzgKaVzz1I7O+GyB5KRvo5+Y2ywx6YGyyI83EbQg
8h1NNwdja3HGbqAFMlzDOTYkO03coyMZEyQWHnQ/jqdTLfnw898e4xHnESyODNYt3/qIbbLkWGVi
+gCBz4KBWyerC/58Stiwia5cCZO95TTPTiVNZmLxzppYmvXs3udFdC1yDC0W4z4wHlxVGzBbOkqB
+xP5apvPOv0UTW/D8ZwCf/E97AXqe67sbyvk5+hKiC5jfCMm2tnGtOTnZGePHW1Fq6LUL61Donwp
ocTWQCzwD7Fyo4hkOfY53//yPHqxF3XvZNkP/vtXI3S2Q5V+Uj1NCY/yLmNYQRSZSIbOZckjJ3Av
dM14NyvYiZS4abPUz7mu12nVMyjErL6du0W/TFYHzrmaD2Rmzlj2MfTrqqeZgxqYvsTei/K8yiD1
r0Jwg1sVwi7hc79OaXa0Mc2PLhp7EhGr72hwNG+Xq4HQwiZfIhzretjljAbXZpfS+GXfypT++z88
MpZZ9CgHwdaKE9S9SbZee2RcNa0IDrKqZ9gmVQ/tqZdUVCX4XPPws0ji09KQMQDA+UNcAWMp/Fah
P5hBBNgUoB0LLTdj5nzP+fSEoYdsZLNtOiytan7KmeMHrkER7V1nIpHmIWJvmZd4riuqiZxEgr7L
YeV1w3AowtA+RpzTyzCx7mIWFJxZPakBrNhLwX1ZtuV6juA+2B1sSCYzflJ+FALRdJh7gyVouFtG
j8O+YY8btUvGOl6HVHDsGwz5Ii3TnS/ST/TiGhIEHNveHn7dGqyGQ6hPjF2xgwIeroZbt3IBh43a
DfPYECnCTs6PhJKP/71Jqj8aBXwY3pSCuWP22mBCHouWjboEnIQfZ5MMMdZqoEKj5yP09tesIjK4
2EwGnQqRhdK2lVOTbKQJEHOb3I/Sg+GGJY43TAnekszJiLFmXDBwH34lxEW4g17z2EVzaq2LKNXb
QNMhjmLFS+H6dJR2cYSCvGzaTjrkpUra/1A/gxlnJecuWXGCzNYJuvTKCW2OejVBwsFGHwpJC8cx
rjEaZpigebdYfCx/87x6aWCJlcpIj1qBFiDpw7tQdDhEpqODm3FlWdNHXmbkYKzs3bGa9mB10ZdI
SFYa3IR1t6kELJy2r4e9ssV9OLv7qm2fpUKSZnQIQCE6a667hIzK37qNJoBY3odZ+F9VZoO2rS/C
S591jAs6o2gChFK+5gy560zQWyO0DsZKTOVttlWefx4NQYqIcCUDz3E7OC3pIS8jFVOnGBhQgwR2
mDozCO4C7PVckIigkA8WjWH+MBqc+rhi+0yJCaoNrHetCTdhuiwOPYiM1x6MjCRWhlNYWtZr29PZ
tNi05cX5txH+yzM6VlpXEiBApQQSSPq3FS4IRwqmmxhPVjRUR3od/xJn+Olp62Axn/TareotE0Vc
0f6ug7jpGNYnE8CvSAw0ryKK4lFjp8AWGxGPKUOOol3zbST6zjAr/4Cfh3a9tj7OPce20hwejIEY
X28g00b/MIEc0wnKnB8l30SYXheVGOSQDOzs7gduMm6ac3MoWDnQVi2suUxZWlIh1PzQ2ZIMr/7H
MFr/HEexLw0epysEkXxyvmh/B2iCvydbQPGSrjDxL4a7jAKudV0yGhqxTRP7mrZWx4NbtxQXx661
6uPpv3XrpShuBPZDzkMQDgTNFzM64+nZ8kbYO8wHRO6oVQpMEg9/UDPgFuqJGWNhPqUhg6QCad/1
ENal7ZElbT+nnLz8aAsZSMgsDj9CJyuyjykwN98Cc2b/lf5sBn0o13anjznXx90yh8/a8+Sx1/sJ
3uFdp+otKKj4YPfTT9Q6KUM130V4od3SjYcnXPW4xMbsRNMVmJy03TWjvGTaJ4JX485s8eaunWy8
M0CX9f2TbvuO5YQqQsv2GZOsoYCvUgxEOFmuaEkHSiEA6VHIGmjR3fKhMOuSfHzxW7KDvTG+5qg/
8Nj8i+WIh8yCu9OG3jerMlqwuWCMmdm8OkNjWIomI6D4tu/42CwhlIEaGYmjIwG6C4DU+cuEqx+k
umEl6ODal4YO18zt+z3HDnQBZcW3SrfvsuYviPPXhnkpA00sWgkdKNroQeaEzR56Yga6PLtLBkKe
GVqYmTQYJ4bmX49IPI7y32jAVStZRfkRmFt37CfdjONGtXzGpwXaBBETh5rQ2U6cTdMiybdEJUem
6DdxTzbA+CYUq2qat14OJrMbOFLAVt8wpTvVHiusdqi+hephtj6RuWja2UVVbcZisgPFSSsZMM6X
SQ9+bxSftNMA6weBYWEaK1F2RvQUAHCNF6STt6ORO1lXXDA2ZWq8jjOL1uLAwSB+A/kBzc3DalH1
IL7GpXhbaKLMqn/96N6piK+W2+ZuBmXFF0J+jSwGf5JRlkH5NhPnQ2n4R5kQ/soxZ/uRcA4UsD2U
E7wRiWln5QIurUT5xtlDbCaPBBKOjgKrfT8sMbN5j5GizfS9e+mT5qnFTgS8ApBTP98KNM0n7lc7
bUog8E1x40fQJSNYV3rT3hjcfpA1SEJNmK5grJzCZXlmpelW2Ux3QMqK3iW0JuXF7WKckURQTr6d
DVYBu7UPA4fwtRV68Gvh4KwsVT3k49GdwWo7yUWkhDmG5b2KPyZDHawBl5wS3JLLUvP0WeY5QTXl
gAXCvyTOYlO9YJiMYKaE6Ttz+q3PrIfnJvM2tw9HTVaGSVaBk2KaznH1Idgh1xYTJ/b95l2h7tQO
OcEqnV+TXPfrSbOyjFYFp3+d0P5qp9Mv38UpT9zLLQQ8Tt0JCPdL00ewndpNlvjDfikNkqBo2rkF
sHmJxg+39WdqYfczTWVbA7G2Dt0KrK24tnQExz7QoKR7jT24ov5TGY/fGXT9bf2+pJxW6h4gr1vT
XZXH7xw663WlWrnR1jsrqMQTOV6X3rgaoEMxuyA7N/c8hEeXMnAs7BojoEPIxmcyP5bpby1JO+Oz
iG4ygtFM21hy1V5MLEfSR0dSCnqqC8hPCvOLkVlgxAkT0aTcmzc2a/Y9obnuurLinDWSgBtiFNPS
v0lM4z7RjQlci+p6A0qWcrxdY9vgfHsQxYsql8C5TRp741XmtU96BiUo6qr4YNQveT6BJofaqzgy
cYiCMmIylGGKsxMtjOd0YSURroUGKPujZL44D2SnzDHKqUqcTn6UP0aF/Vcsx5pMis+HPEGZXLex
7wEDgqzujCi0MfIOJ2yyfY3T7fPCP3Wy10eipbeLOsBFVPyj51lvYuERz8pm2KTOj2GB8vPt5n6U
koRGpJ9jE72gHspXDPBEm0LWmAW1ddUWYSAcNBMXOZIBwMgMymVKM8Kmho/2ZWXMl/AffHsRxybb
m54pE1RBPA4p7AIUeVui6nPMygLtwrXlzW6bK0MJjASe9Vs48uRNvrdF4yFj0ZJ47oAuxIsVLI39
5URkE4ngKgKsXJYYQs0ZooRJFCqhxp7MXgby36PsL174fYMlezXuDWP+F5vtWxrbOy42jxPNIbUK
ycZaV57sAW8VCmnsAW+LbWRw4oNeqAMGOgPGVZ48qfaRzYPkIpaUQM2jpHBWeRkaO+pKPNinZjAV
w9XMVHM1NDlHK24PBTNOp+j0Lo+Ge9n0yaapuAiPY3jw7PpnYkRgzIys0tjFFKwJPebDpSKYxeV9
Ah9QGgHnF35SmcmDsNB7INMcOD0Gykdxdjv1g5vO4UViPaDCYNMtTNOBKdJrVaY/8WQ8lFX+lFrD
2xJiG0AT/ql8VW16DmZ1b+/xXfykrZ8dsLJvcrJ2ymz7gDBRt6evbqMmIF51/EUrkAtvpjzZYFTJ
0IUeVkiS65KYI9T8eVX0pFe6BtA0VcgULMpzJBbjTlvGC6ac7xha5SYah/eZcstTHb8IwLdrXZDO
kE/LjFBgY/KgsxAEdI8kMCK3LROV50ueA/vDPptR5xVmHNFbzLW0L8kP1c4oQuUn+7vr/pZT+2K2
HNWNkMqStLvWhr7rMy4gdJZ9ph68xUJ+eFOa8Ugy4M/a2Nw0dvI4mG+VoGOzSbITpvw1lYOSCPQ6
I9DVd6DzjfFrMOVH2fYXK7NeO8lBckjMO6zWkEKrYCKCyr39i8j0k2xx+3SDAiNqpxuzwjMrmSW4
juYiKcU9Y4IhUGgum4QXVmirwlhRXlq2XGMqX+feru/ckX9AG7qTznhJGvzfOoKLv9jhNbWJj0cA
lYjyQciUU/akhccsFWlz6l9CH+nUcfEe+3n23lR0V6R1w0Fs65P7i8l/11vdwsYh3kKybL4xJSAD
D7TiOgkOdjJALJDtBBUCDsnWvnjlwKT9FspQjQI2aVXvvoXwMc9vkQ2KU1XxESAM7bVI+xulrw4N
1L1miGATsw7SEFCMJyU3+TkilqtvOyji1xiTbO/Uxp+dV1pT4OZSM0c3HZbHZjsIvhKqCO51nKM8
P5bDf3a66a+cs3u/8JuVKub7AQtYkLQUm9fyG0NjcVQ+QZcW2Z2PJ6wO097GGbH3sHQuIslf3Sc0
QX8P1hQCcop5keoorxov9dRfl9yptx5HcpP9juPlQvTfsA9mwVi3SS9jezvczNHzYGa7fhjMextO
k6MIYXuaPV7E+OTspD3IJv2TVbbvutc8qz/pBY2hbOlrFfItFWNg+e5HbbLcNFg1gzzub8JxzRts
+vtQyb9wZASkmjaQY4q2VUBBivCKY6zbOtp+AkD/Wms4TGCig9LhclU2xmZI9KeT0ZU7jdOp7/Ny
W+peBUuPIdndyBQEhufZXuBL872WRqA5qgWYDF9SgUqrqH8KjBqzqx5mCHAj7i3sn8Ru3JJ0dfGb
MqWnQ9lVWwsHU3az4sli/qUKhYNHPz3rZOG1Q0RYYeE85spebkBXEss3NJgLUmwWtVxBm3fkS+Lh
g0PaFoHpoj6rmYEl2IRbd5Bx6OGgY0PYEKz7jqiSSkL3w7agKQ4eWsLgvQqk+l3tMHqsoGfdkXsu
K9q/cTS0cFG617ryCxytICMinQTuje6Q43AmFYs7efYhtBrNi91ALSHKqS0YKDoN74qYfVukBruS
Y7srj8NIaOJaDRMmv313a1RV39E4o2yZcAcbQreAOFyw5+gG00OSjPsx7RHAbhSvObEaEuL1Z1O7
vCFlQylGZv+LRudz8ejKqahKhzGKuVQWbBF2djpXDOTXec8mUJn2z+x/pGAvFGGaAKzWLUCmnsH1
pusJh1Bg4uEPJsoX+ZDeAlsKclzxf+ydyW7kyLZlf+XijotZJM1oNAJ1J/LeXa7GJUUoYkKoZd/3
/Pq3qHyFlxm3kIkH1KSAGqSQESHJ6XSjNefsvTaJR2Qq07OfqDW6hIXpEDuWDsPvBI8Sw62yA6ve
tBaBcZhr72IIarwYMLxa7uBMGFdBnFyXS64ZvQ2s9Kl+oqaPxrGdGZqWQRV8qAgoYa/QdCkgRICm
NOzYTlbuxwgSnrwesnosrHW0xOlTPY0peadzDPe/AdpJJbB17lvx7hTdp8MHse0zpddW8lZqCvqk
Fq1SlBSRj9aRg2G38nqYXQRuyV6lTEo59rOCiEhX+Oxr0VRqa+SwJJXG5UZDocmJfgpQS6DDFtsW
HdjKIAt6Owmal8I2d2bRWFAm3Lu5r+ydFUBXKGaxartxJUV25wTP7tCcQaOcFEC9uHoy/E8Ki3fC
zh44wEYwJ6gtq9TZxE781Dn0+Ooy+sBT8mwTmwQvsSNuwbIckCoAELx+3k4h/aAoKu29aYgnoskK
lZ3cAh9LGZbMr3ZJZgPDOWkX3mn1M++YtSf0Wb1CPedawK1QpM/BSxUgoWwmEj191D951+y7ZULR
2cmou/eAjFXc/vR0Y3g0aHeunHddGi9WKdxtH8WfTmyXu942EY7JBDzGzJmbpeOc1Z26ochJlCuo
FoSjmJB9k/2/pPhcKQytlEjONM6YpD0k46kPPDv8IR3jeeQEsVV98Q2550PjmS0OsYtnNfV2trtP
e8QLWpGpu5E5UpSSwZYuYA70IMh/1EG7bnuggTLzOfHi42VE+ZNZ5AnAa6RxFYjxQA3mHWnTJg9e
mb7AiC8YnMU9+TIvWX+DuyzMl8XtEsbT99lKEfL8aOVAUxRSllkeIshJMlO7MEDUVXonhBGIF4Py
yD6fyymOHWZLfC1gSIESyxUZAnOX3HlMJB06xgymNFHaCiaAnv19TfJ872U/KnYF0Ricpjn5Yc1M
Sca4LfSP2uZYPvhQMET4mhisQ29Vrk5ldF+Rjh7cWdb3QPzkiTsOrIIpDCD4jHQGvSOSmhs2Ruu4
rF8VMImGZMfhO4ZZAvy6/snrxzNt+nWpF0EFlwg3uRvy56riLnQcB5ymPoFySGS6ylAdsMiwOzV3
Y4t6mDzw3Nt6t/RGNo4DUiK17tl4/Kx7udH+nU8p0wvkvQOpJBdsGBZVghppQXT+ySc/WUTZAw7u
0e0+A0EbtF+S6AcSfAYC71Uc7zs7/O6UYBzYqJKnveJE+qNAdc02/kp09i50x8egSY55go6zuuvs
/t22nizijphNrvIo2cQJjyfUUakukxlwRpmuQkPfdPnNNHEE+goZ/b+ds3qO3lgqis/2fy2/+e1/
J7b+Etj6/1Aaq2P+VRgrE2TB+/1jGuvyAx8vTUt4qvzNkaZju0IK1/nnP34PYpXiN9smhtVzXOG5
VMuIQM2LeklbNSzrN6Ecy/YkKmebyD1+qvk9idWw7N+kbSplmpb2bBNDwX8nitWWLkmrBbbxIj+8
/+uf2hJKaAxMjsneRXhCSf797eUS5UHzr39a/6PPzLlQhmJSCf0IkiNy4Cz+3qaQN4ZiQ9bnjWXn
gi4h2jaSVoH2zxhmTf+HF/Z300CfZsRpT4EqeaU1uiUzja0uzO15wdvMDkL3pepnTW8d7Tk0I17E
6pbR90+S28BM9uE8nHqK80sLcule8yWloMKxj5VshiuYT/fVLIlW0q9KElFQdU6DCNLl5JVwYXaR
vCYm/QpagP2qHM3vgbKvw4TXMToErkU7P/iec25lgr4XGvvX3442kUj8ZB9tEy+0N2TUcs5d/rk1
ToUXnrKcwNki41eONriVtsIyNNLMtGMaBS4y1tWsEeQkYmPTWvVithiWPaLP0tlrm9c3jVvdkjvG
ZVX5dhynG9tXB5W6N8s3zCmrb8hfaqulyLe8l1FRbkVlcW5G9GZfb8gWS0ARUGfN7+WIC1PBobo5
avd9+SVfvz1L+w9bclSNYdkqKHqwUhYyHtL0VSzL8+L2xH36qhaGcF4pDmyU5vzMeHQhJLUR/d90
YrYy4/CVyf3dU/ED3YHXRk09AL2WHa7TtZvOCl/j3pi2FqtNo4EitONGjsGrUtxiZdckGlUmNPco
RcpXMxca5UVouDteSXa1RKsJ6JTz6PIu8RNwRpc1AAEuqhjG53JAHN7U3mO3iDtCbJkzZnAIhXwo
RtBvRgO/YRLPzqmy9HQ26E9zBhvaTZkNR1dE4Uptu5ZwEtRgxojJFNVGxOWnr18vUQ0BZw/zMV6G
CSyOa20CeJNQXnlJgxIehsNNrxnKw2jxOSbqQ3vuLlOtRzcFpgE3B1ZbXOKP9MQxi/1HIwjmrUt1
i00HcLBlnDRmIZaRcVOVzvdsYsvpc2Mz7dyERvTqL2Nx+dfF3GsHLdXwgB/6/SeBLQU4RSjpoC5f
bhhHvzOSMahkdDnWYIOxzTTJI8SMpERI0fbS2GB7phOT9K+q9bFadcNZan2kWsKj3C/DMUZjEbfP
qSI/C5jamgAgiuwYHjjXbL9+8dftlrX4TAey/9D+ltzYJOMp+LquxGesAyW7NSWKKa7WKHiUZ4UY
1iMUaXnTkCJXsgYo0/rNo9OP7e/LzZ9Svf+Rd9ldgXiXCYc06l9mJ0c60pYmsg1tuq7959kJc3WF
Epddc+8wyfiZOtC543My9OPX6/9h0r77fdb746stqdN/ngt5NSWYWZUFt1b/MhdatskcZKW4Vyee
XKqFr8EpRdxHUXjYmoU+G737uAyav35ZZvO/fNnl3/8wBXPgaBo7psXYa/fAPX+NqIxR5WWe++sX
sv4cu71M9rxBVwhbOfyHRuzPrzRkeVJFLax0GzMgDp7HxIl4sP3HqXBpOYQlSWszTz/bUDrYkpD4
Hslq8pgH3uFvLoUw8X9708qSjqNtbrdjLpf6hzdNZaoOLEn7KfI9ktXaAwJ7+p5M28v1WCEfNxr/
a2qon2ly6BNYYIH8vlwdavN9Ha/VwsvymvFbZtKs+ZurY7H+y6v75UaNSWwEiIodHjDcF7lxm5Q+
D+mylFWxAwjEewyWVSwup520x+LvXl/8ny7ABcPKQPS0rZ1fbo/H4VeYIZgTKDYAgxvE5gkF2LEB
KuEvj2m8zC58mO8RugcfYT9o/Heob0xZMVPNpKnBzrn4FMDtHb0MYY7EFupoN35wlP2IfOcx8hf7
zFRSLF9CawUrdrKEq4/Gj2aOqk2XzNcmrjPBSpkvy8SyysfEZA9deTuEZEplnSAamWm6Gbi6rOr2
OfmSSaRucjcVdL5t1KboT0KLDxq98NeSYnmFXpvLI7YsNVasQ36cTS/fC7JPcNnw/5vAvQo6eSvz
JufkS4oGs+iw3IPlf7rkpZX1z2h5q/Gy2HmOurEgpwGteSlxtCxLR02wk6UuGe2BfklVcpfFKhlR
/zrpbSoVEkeoY6KEt8rC0JEAMGUoS4eWErGi6WXcxDweJk4Uz7a+kWHJzVqWnhk/FOYv/ph83TKH
FheRiTDXkaRxg5eXWQbx147KCNizBAX1jooK0bLncJeBGy63fnCW4AFqKCzDHtislqnl9+2N07OG
2t+HGoFQxPv9Wku+5vZo8Y+Q98dPU6Fh67j6/adYQ1T18PV9f/0s2NYyyf4yLfKQMnNo1/OUpX6Z
n7RfodxyKI9/7QS7Hh14I4L7WbP9KpOeJ1ZUqzLgkvDBHJALv7qDex/6xXO1rFzLrYjm+cNvjJ07
MWCWm5A33R00i4dJqHnfo0FY1YqP/uvZvw0a87nhFIYxGvxChxrK9YyNcqEtTNFrayxzA/igq9Yk
9pkfNZbbvvzosvEcsulkGuW+iCJUhRgjExbUIuITzuVewcO6Wia9PktfW5RpFEGjE71iflnF2HKc
8Sf9yi+Z2fIteOB+/ywxo1RXsinxv7mHkeXna8dY0xhiAluGfsMgDHp9n+Xpc9YzlOuBfVCRmpe0
aE5MgaCvl8ENNoiaTPiMy0qEFrsdPl0y1tmtBtVPo3C2NdFCFbKUr7HulB+DpJrsJOFuMPXla08y
eglcQHVJYcbwxLBTKzwP843zaC4fybLLqAWjk9KxU0OWIZhreXmPxct1Yt4pVMDK7a6RgrPKiS7f
fT2MtoCpwGwxLJx9Re4yV3IlMvYcoHivjOGtFEtRcHnky5rb0g36J7m8iCn4Q0lQ7lXWj495HR6/
/kZPDPy23hEccupL/BuJa78us461iLuWHWXiBe9jjvzbNF7E/ByBVMd/gxhdPxrTkO8cA9Pb1ODY
TK8MCeyflgtbJrUMfDZjOIV4TQ7izEseUZEDhOnUmFdfuxjPBnzmjM+tw4z49ZgWNsoDl90XxVvw
HJQrYCugzmOiSJa5LZHLF5IbES5CzF+m1zEilTNsb9saX4eBP9f7OqMsx4SmYHOo634TmNaHEgaf
DMt12eBXWZ5sgouv62L+aMGYZTZxaFiXXlsgvXDS4291LR5qN3xFdczuuSBbhQ4phFiG0fDNrYqX
weJA9HUfiA+iXn/+2tD2mJfxBeJzUDHGN8vd+oyLq68Z4euZ//+n/EfC/P71zzdSo9p6unwEUZH/
8dBuLzum//lVpQg+ivVL+/KPDz6Zdrp5yfi5h+ijrl/+cf1R5B//9mO/H/YNy/zN1tLmTK84m1ue
YOvw+4nfsMRvQAdNbZqmx4Ffyv868lus//95wle/gVczLc+jR+tRFhD/rQO+9ecdtONKj9cT1BBc
UPvSk8s+7A/7rMqnYcUO7MApNnvoaR6B+s4fIQITMgJGHdRGuc38WZABAkWvy/Zj++qmICH7xjJ3
0r3U2s2O+z/ctrt/32j/shH9uiqb28D/uDa7QPnLkuJYVoOqeji4YwM2EviKjVpzo432Nh2pXPOj
AzmNhBG0PkRz2yo4HQXIYxJ/eoYRVK3++nps609LnOM6XIpDs8QWjiP5b7mLf7hLljZ6f07LAyQ1
wpOC+i5A/gSwMH9QY7CV2AVWePlJUXZbAj0sf2vY1y2FnY0EZX4uenmR3ZCgH6psEp/YrSHN/Uy8
+bYPzPEpsq2/u+A/7w+XC2aB4VjkWC6FIj7dP1+wb5moCma5T0wmSeaeMxIUgsrbalpbaXCuCM8h
1G58adF4riDw+FcdIvqGA/+2rUFKJVKw257PUYZPPcJihkAzeYtyFBi9a9z99e3987nq94v1HEs7
DgMf7+WywfjD3W0Lo6hd395rIq5wsCEphtizAlVwFJZNDgabs/U4Pv/1i/6ybfnPV1Wc3TnQOZwe
fxljFvJbtkfWXncuUl6UmVXlE7aRMT2HOKCugqp9KU1/JDE4Rsw56Fuac7GZeuu/uRCxbNb/awO1
XMnyIVGt8xB+uq71y4eFGtHGXJXvK+hltBPm4ZB7aHD7PjkA//F2duPc5bkyrr++9NJZw6vor/IY
XXOD8hLUf0ngFkaucSSi2PFGgq7wTbmePugRwWpMAprG9OIqpXYmBYx1Y1Aqgh9DcAfbrJ1u1c2A
/f8ma/CBevnBmIhXMIRDwNtQ2+SQG5fEsa+bZtLfPEPQnofM2LvDToKLuamNu8zrCKsulnjITG+0
lR2RGEXXUBree5vEjYgFuQFvyCaAFVdzUtgNbBDo9pHI2gU3A1AJmAt5u2u0/qkFyVOWF6P81O3W
RKVt8VqAkd76pEe42gaQerAIJ/jWVpN58uzZvA4iDNLm4ufHd0Mj3MS/5C6cMkHctRlh6coiR19T
dyKQAEX9fSF0eDTs9j1x3xovHS4qM6OtZas7XvozrqtbYZUXxKtQl4quP6AF9SIonkMwXPyEzZqW
i+WpJZTbEPZz6xErI6whvNURxpaMiOZNwex77gxcIEHi36Z+x5fWQgE9ymKvSnblyLjnfVR18m5K
AqR5NvqibNL1nQWzESPMBcu+3BpzG63HGEWQquDH9UGCrS2pN6XoahgkvTratZGtbYdyU1aVFj4H
tgvpMN72ihB02WIPrniwj38zdrncXwevRalZCZfFwxUkB//yGElfSSnbdGeBZYGbnZ+cIelOtp+h
4YEsu8rS9q5KUDxiWMU3H/dI8d8NCCw0UtDqE24k9qHwSEntL74RlVsfIMYVBu8H35nPZMPsMDlW
qwq9WZPKeaeVcQoyD7L0i9/0+RU1Z39HAjnUR0FoEUrjMURO5XLwTE9M60efnG2qM/1DXM6fbrhG
8UmzeyzWINC+JR1CbRtRLcaU2t9E5fA84CdL6+amL3IGv3ltk1e07svmOc9xf1JRuMlzn9i2kViK
JYkdRXpptqfcyKgeUkCB7q8/zjE4ho0mkdkaHEUsPKQn05H0x5s3Npr+lZdjGVAlCSWgj6KKWEm7
S5+gD75lynzoxE/kkz+j+nFkXb7qjei2Gxd1FQ1/JGsmPNirIZU7VaEwiuG/7dJHLsRBHEZwQ548
OU1JiSZj+zeb6iEz7DOP7wwjCm1eNhof2H8gz3jvhcTgpx0MMzR6T3YBJyOMimvcP8ji2QOrYX4J
UvNBm9VeaokuUp2bISdTCFwr2YAF4V2ES49WsbeT4Tk0+6eqQlYIYSna9dSbpd1xDVOJzQg3gVsM
l8wJDlGr4mvt0s9nV3+AG23n5pZ+pLl3OhD79RnKIn7MyXqeE3PYqPngxF6z0QnL1gjLFbfLDpak
B0gsbba6lK/ObK1rO1y7bfgjajMblrJ/FrMghsWdb1rDJOiBvAdSVK5BIy91wmYDGPqxqtKf9BcW
Uf/0jJUFoqKbf/paaYZmhLFtpm6d4HwhE2DvuMifyWJu7eQB63wCsyd4j7vhsc3tQ5TQ/RDAUNZR
5cM36QPittSkdl3/Eg5MAVPios2WAS5ukyE4E4naBPqbIEY5gbEUTVa0jS1MhiVogFgbiJNtPudi
YnqApUfm/Uczmw8CGK1RmMzZcbFzhPnNwUCDKBNrUCq7Xd1gaQmRtfuqemILRzO2/tF0yie6hhfQ
WoWb9lprhPmBjUCjjQq8oa/O1DGkXHKeaFQRMZDDGCkghBKR05uHmlrhlSWgvDrsuRyLj61/FgMk
zlEiNB2WcTPA2MG0YuurKKWTSUhNkxJ7mRRHrxa812qR22FBP/iAcNeVgq9WS2NrSejL/ULPq8I7
xyCWIstoFUfNtKNx6zw3MWK0Sqpvuq4rYifHdRYh/e1QWNGRkdPWnysGRhqczKDW16l3DkXxKUz4
y3OwD/3mNkawssvSzNjBXf1WKB8pqMXMkXXUrzPQK8g7wgKQiRMZ5SZceCgmmx5sKFuZssntOvPB
cqsfeDLHh9DHiV+Ka1Tv9s6z9D5ySLaqSTedp/dlh71XDTuYMffWkT1bUEATE9MOWD6MDt78MCqO
6yqeboVMo5OJ0mENZ+ZH0g72AQ0RzYwZdw5x4eM1YUfDdepGn7GUiP8d95C5yt0lxnArWFvPo+D6
E+1/S52eJ097G/SUB8wkzHKRs/Yn9Oluj3nNc/1dkBMOkbgc2XGAnVVtbszQJIphrFBZFFa/lvit
1uOsYAvOLflfGp5AI+iI+3pjzd13MwAtkApwyKkVEhcq7q2hIHxeGt0Os5xL0S8/RVb7MLj8jYFS
EY8RRmYs5O428V2xlnQF4xmNOrDYn8qMhpUdhAj2ItAwAfviCbI0ls7YhWMgivE5DRxAdGZ0DogK
XJZuehZGuZ1NER5TMHlpVTu3SG3b8XtDEWVVu5ilCPPxVrWRsk93eX9DY9xjfnsAQ4FKxgNJL8Ff
XrXinObcMK/ILrIoCRdymR0TQChBRtyw4RP3588epoji2stadIYs0KAqbZJcgi17uxz6SrHUl0O5
q/R4W1LAExaxLtiCyCWa4fdgeUjr6dmAL2ZHMVRa/alYBghvODo55AcZUnwtV3D1mBdtQbWwIohW
m2Tu2Q79ssAmlKU+eip9tc0C1i4q5oGqjDU94S9Y91V5mwXVU1dZSGtmYijR7JodYtlRhKDhFF7u
QZNZZ/fflNW+TrXzXDbZvi/qJ2IxB0jVPRCV+ae5EilB2jT/Lm5Rk8O+Gbvo03DsuwBvCU0V9O49
uHfUhctGAiQNIaN3MK9QVyrBNzi89SZc15P3lErEHH0ww3yr3kYTguTsDAKAWYHCmCZe6tb7rC5f
0Rd9xLVa4RnYgGiFR1XvNZXU6xQnJvtEZ6vr6keO6yPCG72SCPUOOUi5klV2PZUI0OTErowCMIXf
5ruN9IbxV6UY+dxzXzrF2tEVHyMqQwfqZelgRR5RiLvTCFWrskeCyQTScwCR5F1QFEoSREo8eHQR
Z+DtOEUUyVD0SZ/rGRONF+EvKkf7wQ+cdmOjfxlt8ZyXQ7QDCZkgKcLTT00BQ6tXbqpuzHEkkP3Q
9gGypmx6LHoIG8Ui367a4smLSArpo+ICcZXGOqXskSAqFKIZIMkwTq/GCbfjtLy/h8xLL0aruk1Z
37pl+DpFTF1JmSNCI6Ze5v2RxBDrElWIPmNrxUxNCuYCFiC0pJt8Yy3YXGxrt7w306zctLU+KXsi
Kd1V/ZUiXneLo5rehc8XZU0wPyW5lUQdnSBjLsMRJz1V/0VKAkjS7X/kJuTeWtwF5ThQPcX3TigH
1usrH346WFT7uTCdamUTOo6bJf0RoTUCb9Udydoba9/aZMV4Xw3dI9rGBeQBM8oM9J5E6gFZIY3b
vthTI2OWjGRzzUp/HzVYumM6nZmeK9Dv+FIa5qJBkjlfOP1VpxRKndo/G0RWC9Iweiiyu2nEWG6Q
TdHXQ7AxMpJLaEAeHWBqqNwD0omnszuYLEU1ySGWkW3hH+DSiM5xuyB9I2NNDwGdHlNolxMeRnVk
3QzunYcQqOturYrhFYTJZ2UZw7rX3W4CQOHm9bvs2CPUi8nZC4YXNWB7lsGHh4Fxj5T2szbnI9Ud
H30+lb/Wwwhfztk7Hky9CZhUgPQ+MOsOx6p9z9twr3uGuh1qudVcZGYT6DLyejjpWvncsmzD3Mtw
o5lb6QTVTTAGO9uzwKN4c3gQVvUtX0Phttk4yK3FwWFVt92MIJLOglF/g+oXbqZzbFXW9Qgufilt
Yoid3/JsPNejOnXubF8p00b7gLkO9R+78yzVq7Q29Hoyk3MI6WCS2D69oKtod03sYMy02ScNqRQT
gBLMRY99bfpX4EvKC1dOUBlKuN4o30e37x+ki8i48aLy4M0k+WGbhdvuRkdIvMmaLSM1TJgzj/PQ
3qAbSffu7MoLJIjqXOfJW4r6yUAufkjahV9dGCdpk74UWvSe3bjbs+GJDi4bMeSA5O4oxwCjZcBO
wrtszSCaY7+RO9t3ok2YWw9Ynw1iWPrKgWA/wDjE9nwwhxDUfBV5e009hKhXhLyyrEtQyLKsjsoZ
yAhtPtpS9Edz6vojI/AttYYtTmdi/0yw+l/gfB98jy4W7YRZP2aDf4fqxdi6mPHWvG0mYSqQx6SB
YcO+ylu3hBwe6+VLlTbe2ktqThC0ypq6q46WSQtkrNAQeKJFQhvlR9Nx8PF7GMptdGObrz+mFTld
MupORR5FcB1RV9h+MJ9py5N11ItqZ5PW16a+WBljgcyZ80Zqzi8+g+0q1eUIKiS2WAt8eWq8/rZZ
/pQNuKSiipCoBmg4U7sz7hfQrJFVn1JXyII9SUwaMbB2Ie+YROatnQ7vGXfbMIZhU8RgdXSPqUzk
fBI0lNPNGCOnbawOEm9OinVsZY9GE1L+H3JWXcwvAuFk0gc3RPRwL4Ao33x9CSbvMXTydYkr2Ghb
2C5Gkd18fcE/+kCUZE32EGrwIH5SsXTPHdERQq2hpYpThmFl30PIuDIEY7uBudBEF1cyZYHoe++Q
EHIoHY9lsk98w7jn6J5Y2TkcNU7T+oBx9a4sk4uI5R1z+lm7c4uAcHqHcspvwZAX0YNd4Zdf95nT
bGc3vPHHCUOihoxpjAcgvET6BeGmjsMbg3x7xUFnnZFd5M9kRKUNl2qJfTQlFggW4tJrpyRfb1MH
9L4pUKQgqATDpR2bn9YA57R0iREi7A+k2LSdFYJ3Yrt8iIcbzzdh3Oe1De4s3Snarg0M9UC5B8k2
xPTQT0bsXXxai66aJxwK1D9yJjHFttoNrTu2iVujt+6Tyr4bx+xhXuCsNSuYEtVrOYU/Q/QR67Z9
M40CjcpAOFsG8M1KAVJ71Gm8EUWpgYFM4++pdQ23sbDd7TyxnXdsJDxTFpzpTp3bsrzORLfNlb5F
3P3oYTQq6Vdn9fCajmAKKWau/a64rizzya0IuZnbG1SVSL2LjqeDwFGb5Vm0M+OEqXUdFbK5bSf1
5NnPoFIOXTSQ4CgWsfe59hSC+JnjLbSGq8lgRzOU1aHzDZcPb3wQ0nv2wuHZjK1vli44ctdHPffb
AVX1xhvGlWOOB23w3a6FaSKj+ACoD5SgZz5QpIVGZFpbjuQdB0RGT+yYwzoMyh+1CB+lij3sOQW5
JLH17pvVayiMD0Oaz5ZH4ytvJYQ5j2IOkXLp2NzLiqe3ngoWYonCn+ireUb1FZ+nOYOnVZnX1pJV
GIwxeBCYy8RZI1MvrHPflxedAHq3/PpnqZ4Lw3PWoJ8u4MG9DWr3VZm4ZJeVxCEtLU2qxmdt4Om0
CKuyMHxkhuJ47V8an5g1PW5NWe7BTvgnEmJ4DIERRQlbe6sxcIZE/bVPDWhyiUeKcK4iETH2nu1Q
CAjt7Nqvi2HXZfrFrhmnI2AUGSeorwdLsvZBhYzdw4Dt4hSQV7/KsMgTWk5Br+dodqWHTp+z1rni
xJSwjNSvFIHwhUngVcW8mNFrBphPtsnQRZDB5p9jE1mHsC/FJmgHtvXyHhVhjakiaNkHgPV0ClK9
fYzsM5msV8ZcyKeiegILaWISsuuNX/MEyYJANVmDHKmDN69w5VPTeVvwz6RdhxCpQkOug9Z9CAaS
FptuWgnOxfA8YyT+Z8s2ntqEidWoG5LCZ2z+frBxywjYZa1MaC35Ja1x56bNsvVn1R7qcuOVzqbK
MW3Bwaz3xGJ+46g5rZvSAB1M+BEz1NJ0Brq1zNBg49j20unUV2Y9ZSjhq0vtGvFd2cdPc87gEQaj
gqrsRrQ2bccTHp9o58Q1m+UhILhQuNSu8rzZN53zUZtNfoA5fQrdLAJAVUe7OMjGPSYZbErYWMFU
TcFelDl0JoFGruYJQIve74u8vm98X1yJtrutotrbFEHy3jQ3TfwEhgTrIyy2hUg/FNjA3QpPkO1X
F8KFgDXaYqe4U7sw7i2Qo0zpWVgQJSjMbEOLqgaRoJID9aTxbgZ4w3OQuBvJ9hTYLRU9s18Kc86b
GwRESSzs5AASwzbl6ABaj1U1mt+8ZN7EZIgdvbkv1mg36mYD3hIYnImAU/QpZlSiONrxkqZztgVo
dR1UPYeBeFrbdRydIzCnXdsWJz3cdexWbwyOC+NgVNfZuh0WqqUH77odKsZt6g8Y+tDkxRwutxWY
sb2Fdgelo0teMn60uYzlvidNDNpMEJ+9uPhIPFTlTkEG58DUUbuY2soquXhETzjD0O8woBdrd+IB
LsT9MAfTBoji95zAtFXgo7wjBnkdjD349BZL2ez3j4GlcRg09jN6UOfspe05q5o3cvporgD+3NJW
/0lphno6adDrEGsZBz2JsKlajL+DvzdKC/acmT60fvaaoDXEnQLhsTSn5Djb6cNk6PFYN+P3sI9q
5HFi0XkGOysm9GRMTpOkGzFnxLJ3Sv+00/qbPUBn0LkcN0ntTpsICg4IMHPauv34vUVisIGlgeOG
8xM8WE30ZhHT7Et/BElU7FwDylDP4gz2qeTyK1kgPtQ7TIDiSKTAfWADFG14sDdTiqnbQA9kwCrj
HifuXhD+cMB6h3Mf48Wk3W6xgH6z/SRHlWJQNayvNUCIvTMcvTDtbwKn3GJqd1p+O8sN+YXsnW2R
eiflBJyhdeidKYo0pyn3bupk/tGXI4nusP/hpgwKu6eoc9xPDgeGXpAKY9s01ASr/FWxbK5FLMLV
om/TqoV6DSkaPbX9rZLoZnWPuXYAsz0hXD3mC4jH++yrmzHS/JG0k2OcbByoPGvQJ2r59WAajYrU
Aolpb7L2WSmrO6rOhuBJGemg6oCqQKN6jQcQ3zblkG8Ge+ydF/tsNnKQ50ryYFZt3QOVVVszGPFQ
jHV7qXqqhqQJk5sClrROyJ63Uo91igJ7HNrYDfT8ETQdUOJyanGQcASNOXBgHuSA1gfIUWhtE5+T
0UYcXdI9vSgkR1JLdR9aHDTBu9zXcV+vZ2AbVT7CgQgolgq0tKEGo45HbKXc8D2RdvBzjnFENjAO
cyj9V6Zfx1uXFEYg1PaRmmLXV/npw69QFLsdaYdJjxEFAkG9rjPrTlbioKTvbU2kAFhuiIGvWZ80
CUfbse+pVMKT22XJjyk0xAFi6NUoepfF2MhoCnQRsO3V4CmDuzaobYjwYhw6m6ZEXdElLx6iKTcJ
9CwII5w1flQy8L6aP1F7k2P42iQQZLeW5pzSB/VEYgr52vtM7kZVl9sxpGnbRPQN4iUDqSRmJw67
covIdkXx7Ah0hC+RuDG9Mdu7+E95UNsnLKNTWkh07314MWsA8dkIhXcg0cg1xJJ4V9Z7jKXnauEc
Ni99XohrSN4nMYXDbdNcosG/4L75iRpIrBd/8pcpKgvvRoHISkoW+YZcmUqrQ5BV49ruLbUfYRIA
4ZvWRUgMBhAUYPzGJvGtZK/yEaSU1dOwz6VFbGIwPpA/BZKO1D5doVdqyvQjYHY4mGwaMG0LUjOb
aIQjEap9FxJ0n5jmkrcMyqX8jIe5vbCdD65qEmdWCi/gAd7MptMjAHPtQkkbDyGnmFNpuuNNm3rJ
jskOSq5MXxS6tLsQHxZ2mXFt1gSMtU3KTJzCZayqmZgbeAigl/kAUhgATjgfXDG9DYqWCTARQMO9
sZ6Y5g+jKqk0tSDLSP3wlhXKuAn7ibJi470QumU+9E+86XAxiqFDY6fmudaO8JaVh95ellHzo+Wl
NN0GqrQ5SYoDVPrxP9g7j+XGsbXLvkvPUYFz4KcUvZOhTConCKWD9x5P3wvI+m9JyrzKqI6edETX
gCGAzAIBAsd8Z++1C8/aNooDLDXxDgZob6T81bVe9Uerr6kOGYWzMgNM8DVVKh7GByZHWJ9f1IKC
n6cP3VFti5MhyM4yIZc3rfnNlbZY5EZT4Fzrup2BunEj8E6qrHZQRam1I/5gJcMQD3Q5vqajPsax
s02Vwt7ELYsSKTCrc9J+r2RSPXgQ/2QSxlC2RmPdNMBlMuWbrY+A8/pxr3boznpsxGcTmJrpHoU6
scDjsrhtHP1bX4KRbERXgP22qNz0XXsVj3QMZaiG94q1YSHpjnGPgnpwXHXSK+gMEEJV7q6uwOK2
MZo1XL31tk2ePEc7cH8sTRSemy7Fg9q7xLym8aisUjXd142dryiQKTuKlTSeTWvtC9Rx4P7ihZmR
MeRVFT04yC1GaRrcoW06WpyptDc9rOVlmkRUN/i/knYaTlnelloj5lKzQ5jhCgEZ5EYDRJjEro8R
6aOHip/7pgAQsB/C/hDHrr3RGYBshlGsg2SsN9JLnxBgo4WryYUsFXWlBy79lhvB2SnUz5Xbag8l
tUOGUcWPIIJIodpQKyVlOALZ6fCI2Vr2beky4qq+BhVE18bVGVGNykZ3VaDTdoTz3BRyg8ud1Q7s
vktLn+qksjWB6FDIDIIxual9Qhbx+MkTokJ6ee6so1F3X0JXfAsMq1oPkdYsiJeBtlZP1u+ACcqg
7bAUXEfgIJdVZrhLbYLqF5FaHDtWL5k4KTvSBTd5mJh3RaaSS+lF15G7b5IdrAdlo5XZXTzK+ihb
BmCEhB3NsiPNoxvtZSUIf3BhfS5I7wB0ZUTGTRYp2llW3VWSUw7A+Jiu7cxt7/qw6O6GDu6V05WE
SGjdKm1Z+Td8xdt3ujUVl4C+F9MLtEmkiUlA3zFtskgmr7llViRDw3d2vWFckZGSrHxGOyd/LM9B
lXSXajs2FTU4OxIXMa0FOYE6/tzXSGtY4JuLyFLQ+Lam1t9jf09v1G7YwRTr73UjVHaukPmVs4w9
rX3SDLM9t1bPLTfm7ZMwHHPTj3zr+d1kktSQPskgKcA1RP4jAAzHubgKJKmKeVxVqE96l6ACmYqj
KAFvExVNc95cyoHC+xDrt2gnmDnoIS1bttUyJbiEVUFLq46Hebn//+v+/qj7Q7L0ge6v+fbyTifI
538K/jT7L4YvWOe4cS0b4grSsZ96Pyn+srH4kX5GMZY1OJN3/nb4SfkXEjZEfiqmQNskmfx//Y/8
z/6LTXQW6P+EsIRtGf/G3zf5FP5RHln8nyyhGVLFkiom6dU79Z8ODkKFn+SgDW+3hKmv7cS9fXUp
fqPleysw/HkI3XGQNaEu1FX13SEMG7mQLLHh2xmZUUukehXI01yat3WVCCJm9ZCS6sfHfGtanI8p
OaBqC5tCiDDfCcqa2HfKGB0RhrN2HfTqTkCCh8W1Sntjlcg/yNd+c4bSwjyD6QtpoJx+x9fyNR0+
su4Ejs0QMFu6Ppb8/KmyklNYGH84r98fScfzaSH8NCft6OsjFUQsgu6CCjMWp7E+VEG09ii+S3QZ
//oCYvs0UZgaOvodYxL9vFLkjaYP1dfnvtCL9AJw+gsLe1cSfk1UEgtdtKePDzfdA29uQ3ByOjeg
hRRV1TX73RUcSw8AhUoAdidvhd6DJof2nzpXKsbAItPXTvCzIfuvvrFJlPT2gJDExeSuRR+J9u/d
DTIE8VinYWqC0Na3rvVEfuMy+ONt+Otpmer06COOQDlqTyLe11cxzwRfIgd/61gPcPEWJF1AKTTL
I5Xxm7h+ILDl4+v4y30PpAWF1tRqkAxkvb/vVbgRbsDQayFYwrG1WxaRD0CAYRBFS4EO8OOj/dJ4
6NiMuXjU8jG8sPH29CpZw5AdLGPRqxHT14DxtLv4+BDirTSUJ3k6hiVoNzX4iPb7O972JRHxhmMs
UPUv/Wgq+U56qEDB6pXfJV1zAE7iM9lViT2gKBiiSBBo7MnjGAtMPNktxfClVdqsPY2UYz59/P1+
eSCnr4dkxjFwTpuga99eAqVXYlCmXAKkJ0tB7blImhWt2lZqYvXxoX7z24IuwmNDu2/SkbxrR+uo
dILMcolIZxqS+xXIbaj5jKmCKb0gUjYfH+53Py4eR43xDe4k2373hGh+1fK42pwZdaAqpuHGW/Hx
IX69eDx7ptCEzRDIQdX+9uJBjoqkMvqAYKS49ix5DIPmPo2HnVOpfzib+VF7+8BPx9It1Nsannnn
3bGKuHQHJJQozZRhWCtG/D0B6XelEJmD8g8ne9v2D22AVMeX6XcoEer645MVbyXk051sofS1WMiA
TIkBYHr/VZOaSTQEMgd3q/nl4whRzKO2u9MYlu6MJPwupLcfvfJCp0iBHjBLGmbx3cff4df2yGJw
SWdvYzKwJufA26+gUy2tei54VKG3Mgt5gLj04FfqOYo1IghH1KWyefz4oL82tZYlsTmohjMBC97/
ymVgyC4VZOLlAYs1nvJD2O65Lbp88fFxfn0+LIteEYCqhRoVm+/bk9N9x3CbmkdRz74NEl0l9mh3
+JRIpv9Z/oeH8Xe/JsM2Q2MI5oBF0N7dT2RaUHwH7IQZkfQibLVfRtGCAwS7vWir8HtFeEKuhp9a
oX9yEFxBbd3++/Pliqo0CoAefunCTCUiBBT0M9KkmLlP8UVKvwGUpQLj1s2ntKLu8fERf/O8ctNI
dL6qSbtgvbvCliikYgo6TVegMs2dFD2KeFGb7ms4uV8/PtjvrrCtafQtmBcMm/HB29+TKb2nx1BL
F1YEYuigIxlfBBijpEt4j45aR/Rkw+nLJrIfSBO8//jwv7lrbXTLuKGFyePyfoCQApNGP2Zz1/pf
crOEXX6hVflDA/jbgxhCQ40haB7eP4+ap5I6TTe+qIS+LIoXFueXKezaf38qPPR0G5gzeRLf/WyK
oGrWqeQauc7NYB+M5Hvm/qlxm/4fb5tXWzWZzJhcMPzj4t2PFYqxTFWFAZwloqNsUP6Ysb9pzRfF
OFXw+3RBRRnT4dqx/ibO/Neh3K+NGofWMS+ZGveK7bw7PUzpflNPuec1CYalMqCl+daA4PaLbznI
3qb/8fHl/HVEwvFM3EAsIVsSCsDb+9ImFLeqQ5NGlIFVR0BPq7konb9U1GTtYFgVplgXVvGHpvs3
jwNNNhNBgSdKnfrkt4fNBBhnt2itxUB0mgi7RzmYJ+raqA3stUVKfOlmXzCrInePDqMX/aHB+/VW
5fC0q5pjTGO998+DC5BsUJiWUKl+qFltqbwvE6z1319a2nBT4Pung3z/PJgg24005y5CekP9b2lT
mR3Cb7IPlwk8PIDKyLH/9BD+5v7heNNkhyurme/HVXHTWV1vU6gEzXbSEGOb435KlyzD7uyyrj2C
yP74NH8zGAHqSdPGREdTTcYDb3/LKo67qJoGtbUH17OCXWLVD2XnHCKX2IEOeDZNjY7KdWDs+vGx
pwfx7YPqWNQcaFg5X5iQ7x7UokbnxPoETWli3FAXw6ubAHL7PziIo/NwmBr1i/ddseklE86EjiJI
WKej4vhCRPj542P8ekMy28a8BRtJ8tjPtpRXw6kEnB2dMx0wqXTmvs9DuFlYLZSV22jBvx7CTMfi
FgEFiEtNmzrGV8eiYiFAF3DR2i6viW4tqlulsYpbj7Bq7w/X7tdhDGfExBRgHv5Q5vlvj+WE4BIE
KHes5sGtMep3JInGeHhH2PfND7MZ+z88dPMN/v6WeH3EdwPTunfzoc1y4i5NHA0R7V6BAtdyd56H
h6fOgprx8hiDhWHJSjGt4EVhdY90LYu1dtmSz2GweJUOoj6NhYsRmpXJ+1ZRgvuuaMXXj3/23z07
lsl0EKsgVTPxfjiZeZ5R2gWZFA7WCxtUdu8D0C9852vgBEQMRcUymqDsppffuFb89PHhYSO9e4Cm
kpnOoMCh1GPS4by/Wmpoaemg3g8t9gYWAWILeusiYTza7JIoULwfhLr4bsOMEFPHMyY1ArDboTP0
A8sOibiGWJLZNsJaSlc39I0pHaat+c2PsdBk4KzjCtkeiSmNpTgPg8DflS/9wMxCEuAIc4Xv3fMf
2iN+0w7bvuGSDhZdQqNqSRId0oYFD/DTbWrWn+shBCKLDWlI1GcrbvQYwUVcaNmjEGU/nlscQixY
pmlkJCDL/apQgImOPWrOTVyXZQ1vW/M928TEL0ihhnASj4KKegp3NV0xNUwyIN0gD43vhVUPKv4X
pHxodP180NrloOSFPu5aGSCDXLRZL1CmCdYF8jUM4WYYtnEHM5xaBarWpF8ltYjF0Q+KTsPNkzXI
QfEtMhiFupnlzbPjabn+tQ660LrVVSBe3sIJceRNqhw5jNcR3gXtSy1JbUGplmV49QYPNMBNHvYt
jifNB3odwjaOdPGl7dR29DA0GTIGblxUVfCtpeLEwqHW+EQ4ql7BG4VG+idqRDRMwEn7sZC7pkXP
RtGhtcCowRN1++ZiVXVubLwhHtz8yk9G8syveq2SEkERuUdiHbao6q7djNIkgdAYuIajzFxb7DRT
gZvb4dEGno73RosFaBvfVpqFEuWV8SRjKkmsoTbFmF+KpsE3fE7H0RfRwsp1y/qsmaR/kigF2BpD
YS9c6CyTPIfvuiiFUfdf1ETrk7UuTWRcdm3kSNbzzLWar2ZXuOV905Y5RIG6drghFolJ0jaAFt+M
IYXjSiQzL7Aq7ZDFiZGdajswBvLfG1YGTcYM1alJuca7DC01hq+RVW0otW6fZc5jkZfueIOAecAx
5hWKvG5FqIJy10nmWNUVmA4USK6WHAtPC5ODqhYR9AXPLYt4h8Au617g3PvVyRy91kNzRDVoO0AC
R1WnWVGBUM3NjO9aFjpTZKEB3f1HbAx5moCAQ5/VMB5mXakmwpQ6fOB+amUD9ktlWZOPqLrIoUo3
sWX230kRYKGwRxWL9ZiM5nA1cIfmB4iNYX0emkzX7hrSzCwtS/0DojoTlPmkN83xgYqByNjRB/K5
1LSsDJa1RrpNQZqmeuUQYkWeSt6h7A8WuUo07bOSFYbfINyJsQmyApfU1D5gy4GV+6JUrP95uy4F
yBcQZtBTeWpHpFmFg/32guXPZ7Z0QGvZWRJZae4V/lVCp9RWCwUoH81h0iRV/sSSVxCw9JqU9ue4
rcrInty06D0JeizNI1HigoQ1PRvEoULf3mJeCU272NNqe852sJA5rE2/g9GH4swyHvPS7i9ugFhi
B5y1Dm50V5FgSEVbdapBLE9U4iixYtM3qEAmwzQL94NUjE+laqj2D8a2A8vRpS0tvFu5WQnxQ2ll
gcxDUMSD9qv0EbN2o+wDfY0u2KK2bbB+7t+zzO5cKWEouzu/IStOWYhcd7Rv0lFY2b3CL2t0twC2
ZfZEoTBrR7R4phPcizjD4X7K3NAkToORnp18N8OoRhytR35AkK+tu90dVj2jPIcVDrxb3zbTYc9p
YyniLkaQfAxN6LIbHj+lvU5iK3H3VVl0TLR9jfAVNJ0s2rc/K1b/t5fa/h9CZFK1fNXZ/gLPOGXj
S/IFo/P31+iM+R/9zclU/8L2zXqRZKYnTJZ1/mclTVP/ksKing/Bjvoa7/5nJW3ibVCndJj7TnVM
WFmMeP8maSjS/Ms2bRMFP2VcyoKG82/W0sTboZstGBng3acE71Bho9Q1vf9qmOjpAZoCPEGTgZ4+
si1p4MPxWg/z70mCwAr+1NRp+AhEM9W/ajPK5ZFZ3toVGOeG+NI10luD/IZy2akdHFsl/MOgWU6j
k3/GevNXZE0H4IAjLKZZ02Lk669YSAcWvhyZng9NjWDPQMdGYsESS914CctlWD/puYWPW42xAzDs
YCqUfc36qjryaI4XkoTFKo5Z/sbFHhIfDuqmsJj1jiai9rBl7jR24+dX98HNz6/3Grsn3065f35r
R7I4ZDgYtn/51r7rRwRwYYy1er+Y3GoOQSR29hlLBQvgevYlMYmOwNtTMXndVJRaSDw0jVtVJGRr
1pa4JTzBWdsdztiIyHdX9S+KZ3RnrEDxQQzGxQI2kRjuCvcZ6ReVMNaWzH5IZqRXre/rW11r8cAM
8Jo/PrX3Z6ZNeDuBLZTJEif2/vdAtCb6IPeQFJi4bFXsPWgLxDnpqoZIF1BJBh7VnVfjUFONny3M
fy2cvIOssGBpcPezosA4WjKmnAizr2+GvLbiMChzqEf07YY+aWIM+aAT6bX3CR9fKwEBqkElxx0p
kcBRVoWrKnch1ka1AFD68ZWYB+6vb02+DdNSWyMQhRGXMcFv3nwbz5KD0U6yTYxl6wrfeefr4Yl2
QFvHNWvGltHWxwRiJz6jwF+qKaPkoqxMAnT0+9Ac7CcG7F+CDqWp1L6RRK7fBpLoWWVoSawfVNSz
SgBujgTKP8zZ3qFE5ivJM29oND26TvjCu+8ufYrBrtGhEwv8ZGMFC9cMxSYzCXzyuuqYRTFkfEkJ
DPm7RKCcplvGjvquFtzBH19H4+0Ehe/imJKJCWIDFlYY1Ezvv2qFAGy7UQVIZNGOtb7oAl0/dkjP
lxoC9UbNI66HHh3R/2eL2sqWpS55WtQo7Ih9pkjo5yZRk0qdneYXHqxtp8UK8H1yx7AYNW0XHOaN
uowZJJsBYXBB1JCepgCOV/MHfDzyU2UTR6EUJASS3HhMnA7eeSbKvYKm+nrEeALVRcZ7cpaVPV9P
W5CtSvJCEV2yoQPaWrfumRqCcazJy/LRSGrI9PNJF9g94Bxpd4XjpysH8AQCXg/DUxC548p0wvAP
K8UmQCSu2Os7k8IuC28QlVGagqI039VMUsOse8MwPNTR4Xfcms2uLsAPxaa1jGqSISPD3JaRltLD
gfod/C+t7OuDVqUC+d/0p8f6JsbPIasPqAfqw/zX+3e8AXeDg25sOb9d6fFJVcjHoaHtflrBZz94
AdcDbdZkDU9c/JZcKYjI02eYI/BOM70zvz2/zO8Yk5t8CmZzs0rb//M/nPe/+9i82WmBt6ytWr9q
TOs8qmQsAI0/kgLAz1iRuhyZybhHxXsx4tA8ZTZTs9rMD57Mh9s8gtMmT8LbaZiIj2Ax0K/LGOld
qN0DoBg2vVVZm8pLdw7U3wWSSrkfA8cknVsoj3me4gSa4ioHqd2mgTS2StAW3AS1uITTS3GP02lc
x8qQmleFL6uN55diH0B0Q3SffI288srBX+Fmnji6fv9YDZAfk8q2HsjefqrJfP0W+sNNUGNvKHrv
2WY+dxAhkGubHPmdVllooB0bLxSy1IUwmmYTDJ2/9XuE/Ek3ZJRG9HpTkNJxH/nTTNBvWXRqIwg+
6dbPk/gRw6lUKZMyd5l8UmuAMtres8Ap6KjL1W4s1x1ouVXDTJWEy+RB+l58IpdnUHv9agDye5+0
LS6SpKkeSFrif1U48qYyaIkH4R3bikiOzkjxeNXwK2P867vY+upgdEhyVMUkbZiPbhYMOHWacu2p
lE8VmR4LRSdCslMgYOIBtC2e0Lr17SUK5nQpK2tcZ7mIl2pUEUTS2dWdXXkPuU4KsYjBTKeZrnxO
NOsRqmB28XSCZNu27Za5mUoCfzghV4X+wTlU59oW7blrBhKS09F4CU1xHguzeTBcy9464HnXCpqJ
Z1khLpw+oHc1YQC1Xh90M7NuARzZqvOFDCjj0WrwGZQoRK4GuzEeU9fp14kSlut5069K6yo28DvN
m7JXiS6xu/w8b7qkQTEPGi+VrxmorWW9ZWHpIPBXnwOKCBc6eZpjJhuIXf2Ub8u7nj28fpc+Dz7H
9OH5xY+jA6us4Esj6+hIT7kbxljbaq0CfhzyxJ2hZe5doIwXqzGC07zLdQp7FyJUpKDAJ+Z/hSz0
G80Eua3TLqWrIpIiSZqYN/lB4nXVKPWSDOhyqWaRXIXYXG/i6aXrIwdSEc90FhTKTSQ97xZtSEzk
gvtt/sS8P6jyBMx/sZq35v3z/8NESgtEKbn+Z3/rp08dviN8vTpJcIzqbkPEvrex1kIfJUZ3W/hD
+HMfLFb7SvayWM8foVcLb/UUj+aoY5LxVYvoJAmdfaOiobz6uZ00qbmLcPkuhkKN1qqNGGzQlfBO
sRMswhl4prgto7t5X9YUaNKEPmznzfmNANp4l8ryWpaMSzLEA6tqkGLbkP8NKSlDKoz55DI6i4Je
8TLvSV3wZrD4IvoL9kGWdHYyaY3F/O68b0h+ZIlI7+aN3vKgNWo7Ny+jk+q14U1fwutwYjG+6EX2
NXFj8w6vv4PjOPdpfDXzYNYsGkRDCK6gsh8VMwhX3JH45wgNOTBZHdeqkxgXRaGgk2pq9B0Lgi1V
/fvoqwnLNrVxbxaQWQjKeHGqSdfaCOuWKktMj9xaL77E6FYMrXNbGkFBZ5LYxHp41ovMPOALpv9Z
aYHgaGOd7Mq0cu6ztL/9+S9z17sadC28TvM0OHWuT8yT7SZ3UUl8mQdnf6kFuhwJqx+ATUQkosct
KECDJMGSVcvrfHohqBPPQ06su57RDptNqOwJu5brtrCx9VHguZcJEnZ6oTmQPbdufPxaZ6+gsuE0
Y3Chwd1B6jZLbI7cR5CwSLyU3FAoNR7MZOhvgau+2jL8jjT6YprEu3QS+ih3LpKIZRxHxXM5qN9r
rxlvRDKqZ0A4wyahwGkhXRy1I00sXY705NZG1mB1kFqc6SWwdbGt4+QZPoJ8mMCmBCeFl0bBtKHm
h6RPqttoesGKp11bEGSdwCpvnfEp6ozkJu3Jfi3T4aQloVjyMBhLL8nFWfYaSU8sQV+xCkju2PTS
Ty8D/dImQyaw+IyT37+dX8bU9m/rWtnGochP/bQ1768190egDs+iI/cTh95ShWrUL7TW4LWyDQY2
U/hMaNvJQ9qmNwRuddfz1ljnxBA0rXKcN5s6dKAhGnLfDAaPEqGarGU6FEnt4tTFqnmfe+1m8Br/
uXIrscoKvTt6naoxpAsuQlPsw/yi/ecvlA35ZtT8h3m/GpDy8s/HHL/fB/0QbLuhiA9K78eHkmxw
AsvKiu4+qiqyIsSusTx3r6p1e2Yq1Z7nv1zMQEdpyqXiseuf/fObmvCJvzbyC+ywDVPUzBjrS9dZ
1aVgyHNlRGCUMu+xCOwfmlVG3cJTieMNUyM4+DFiCMaGl7S3QvKXQkJrit6H/+KtsBDlxEE3sEx8
M+ivmM6QzJr2FZgwcWTwkb9QXl/nif0sgbsw5cFgWOqmf3FYcVg4rcdktxCYJXDABsewJdx1zK3g
GHXjGUwL02fGAAur7pTT/FJlGiYEL4keHGUobqIhMZgG+Dj/bCCWrTUSgE2o4bGwcvs4/6Wm7rjv
U4uosK2siSJwOts7GX7ASc5/Wkk0MvyOr9xcbUDlpNl+Pj+RgE1Rh2StGZG7topWe46aZuVqavzI
8CY6uGjIl/N+wVBmIatsvIm0Ul7zkRxSWDWyagxPvKEGdgNB4BHCYLN3Yop+C6iBMSk64igGuVAT
2cAQyyvrhI/UOnmKU65Kif/YzQtG9AnfLTWMQ1Uaq57q31Pj1cnVFPSOov8gSHJ60JKu2Oeq3AAd
6X4AAN6kNgODxKofy5R4q1Ao+X5+UIuWkY/gwXLGla95KVdYw5xnOZ/ssapv8eGSypmY3omcOf3c
UF3MCqFv/ByvzXxdjDz2L7abb83BSa7nOwOayTcF7NuSgLFJQafU9NpZGa+ygeVQ+Fx3PTLKm/kl
Te4Dx33Efjzek/Jb33K7r+YtpZbjPRwg4ITJWsn88VCarnVj9qN1kznZD6zvRKJRutj6MVAoLzeG
Qzj91Qcdf9WsjnjT+Mjy8jv4VNaujFX45tMmiPTmbHYTaGlw9Sut7ew9Cwr2vvI7IpCaQt+kYene
zC8Oa9XEk8Q8EjIk40P21ibRCgs6IN4Ry0ibtd7WBeGwnyPPF8fgPy8hzlZIgypYcxcnuQViFSRe
STIFydfNcgiH8mp+sAJThhs/M34IAwqKYK0qvsK2q65tNysOip9dZ6gicCBNGvIBxgjLUgghleiY
hFlzim1yqBqLvqHzG6KfHIe09968VWzWizCNWZsOrzJGfe55i3E54bhKe26CwVnnZXWdArJZSHyp
n4VMYE/W5XfCOYlbw+ka5ZqxkwTHXA1laJ/cnKIPJbQXKGrRZ0L7qMOPhLhG6PkWVat1+0Htjk7W
ZJ+boYhWjaMQeDym+qPb4Y+d9mtBFlPu9sYtLlf/2VdvuvrOg+36PaviG9ZwBFB5IEuk8dX3aecF
KzvRlfMgzHjLUl+z9wGUHAs1xhQo5UuL/ZDh5lhu9Mp1CIuI4v3IJHNr2l17SmWbrXsDf5RmhOQ4
Sl8+qPUR4zAQPwjY971gkht0vYR50VVbfOrpPoewfRwiktqqLGYhOoB3lShO/BQDMADp2T16OEXu
WRY/RFVD2hwjw1YNyqmfCJbpEJrfu0reGa6fvCQthXij9d3HTCeQC3ZTX2jmYzQCY/BMj6U27GFC
VeCgj72/jK1s+IbO/0cAfPMJZ7cJUotfONRqKmcyvi1V4tEGZVC28NLi2/mlLiVT5FoWm4aCknfV
xBP5YtCsVes6/lVVUu1xUr08Q/IFutgF3W50xjt72pp3/fOS2JmGc1Iuo4IHoU/9nk6Ul9Jt40Nf
jMTu1ekuKOtmXdZ6+wwIi4FhQZa8Aq7EE7I65l0Bo91Av+YQetsbY7ODgNed524oNKvuzJT+UQqS
FR0zrzZzKxRUKtg/SRhxxViC0QObxbSJC1Jn8uf1EBzttY9xDCN4/UmWmfXD7P07syHNO7c9fGsB
7Yritnx9jMFRCklO75q//5r3IR/tLvNfPUR/Jt5KtTU1rFICEsrZzvJxy/JatC+ggBx10KygE1pg
RPBOlyMrTI9RloCBcTldo1EPQaeR4Ji3C2m288/XkMYQXzTNq5+KMAYqJIEZmMpNXgseV8gPE5mK
EeUg9/XQr5sEUSpdyH1Bb/MEngoOAhWKo6GP3dG08cwncgyedM26pw5FfmvZ9+uwBGeP4O2haAB+
MoztYBdwHzdC/1JBq/2aW8azLuvuXh21dKtjftowXsgfIPY8zB/Qc2o5kCrzS5tX3s4wh2AjIAIc
CrNnuc1uXEq7Wk2nZ1YPgVnts0IOn8nicPGftn/vj0HJzvujPH/9+f/s951f/j+gcKfQ0aRZkxrV
7YmLTSm5tu5DoVCZBTQIS0qz3Ydcq4ztUAF4nN+tEqlsslpqS4qX7sPIAsCmDmUBe4fNHqXkxMOl
sDxt1q5rTmmsHuJUSUBD3I33jGSd7cgw+UpTw5FygqOcKk0+/twanOIehui8MX88k+0lA6t3bqZ/
XPV2dRVZgKnnT5RB066j0GOprCfrvPSNu4z04bvAOxFUYN8yQjLueqVNNizx4zX7zweSzDp7nOJp
/jjJMul+CGga5k0w+sZdjsdkoRaor3TFZ+ZbavXFyrRxbxbQAufN+UXL1APONcI22rC5pJnVrlvq
ukTI8g+qyPc3CRnxJLGim2M2cQ4o6N4Q925BlwGRSShutBOMp3/uQ0YllwZ3+Cpo7IbiSdTU2/mD
XXpORFie8rEuTwNdOADDhmR7WtmX+Y35JWDpv1Xs4FiZnnbSg5BMA6Z6QveyO8MKGMz0U24f1vGD
Nb1ECqA+kSbdVho0gXontl0ZYDV3A29de766dd1RfaZ0im9KeWamCDxW04q1GiTKsxdPfBzXffDo
IN0uxxI93ZzonWkjVJKCS7z1vWol63l/lrze7xLsCV06Gt99vlaN5z5BY8xEsn6wWS3Gnw4ks1YT
NnMMl4YeoY8gSBy1yGhvxxF6w/xuyOnsC50K5fxvgeS1K8W3Pwm+6LKhYfySyT1NXfFCeFKzojED
b9D17q1moiSZP9A0ymeXGdMFN3S7M7SiXCul6yzGyW2c+MaLTdbUOa606rHuACZocXDnFTK+1t1q
7/r6k+koOf9Y9Q/+4LI43ijJi5swmHP16KrOHWuLljG91634zuyr0yAre4ckZrx0rgN0oY/8VV93
4yUNspIWnHuNtNF5KUceAdIVu3oKnywycLKVAP+Ya2a5qtPsxzx9Q3VzMUSaM5qIb+3BJoUlCV4G
hf6xeTTVBN5DhxRHC/3rXoGvg04Gmk3fb7pHP2mj5zIrvb2MPIF7poifRQQJUu3C9roJKL3itZ+s
PRKADqvix1Lp+307eRdsgcesVC1q4mCOPg1u9KTplFQpgy56qas/TE990cmgju2ogowGxpsJB/FG
Wu3BO23WZmSn93FTezdGlXyZd6tu0m78JFcXda+FV2FTeKDsfO5jDVBs7zTGFz+XFy5Y8eA79LNi
6F8oisXoluEumGGQflXS8ZbeHoCZXnubLujLS+jyaxZNXu0MNyovuRNux5QBmtcLEEtWZzwOSjiu
MhY/V0nkriqmQ59DCiitm7WkY5CYLZDerZPMYz7SDDFEhAbMhdkF9QFDtwObJkg3LbGo3KPY7XUF
RIyhK8HBwX2OcuXJLRztKZxq+JnbGURv+MmK6W6wL4X9mPiKs3T386+paaRoSqLslnMRdVrouGrI
QCUKlOU/haWyE6k9iGbG8eiHRUGeLj1+rCA5NgpCf2Q4IN9gILs028HfMgA6OlHsiwXlDRQFseVq
58g35MEHBrgqIZ/4jXoSoW6sYBKACNKj4UYL8mbr9t1JLb0dWgyGyy00SNNp9mMV7yKCvqUfo8rt
1lza5rNfafEyq+P+rJrluemwoDAN1c+1aMTKITh57UThtmX54JnnxQc/G9wAzVlV5mgQyUcmKcna
xnp0PZA+gRUuiEbQt6oVG9ed1ujnoGU9pDYPaZJf/jdR57XctpJF0S9CFXJ4JQBmUhIVrReUJVvI
qRtAA/j6WfRM1TyMamTfe22RRPcJe69t5Kt5nkTN6TBqkmxbN0ERnVFQmvJED2cdUg/hfO6Ap6qz
vDqrwXpT+RjsOFuKF3PZYeO0nvK0OM3IyEhPXXNoYsNYxTnANNU0rKzuWx8xg2jihCRbu2sv/74k
jjwLVTtRobru5gSNuw1mehlHiicxzPrx/sduLC7wQ527Y4SEWr06Y/daA6AlscG5lG4hH5wJ4P+q
a2L779v7b/aqnS5rcRAJs7+8tOQDupUF6kr6RfHHKY1wN+oKj/QkOt37tWqWW769V8MT8DNdEcq3
jurBaR3+XamfpdeMp66GNwktvtjKpXAeVoY6oeZp6V7Nc4yNHz6+SAuKVudRJ3Fy8VZ5qjMld63P
KaQ1iNdanxxtVH7eVnIDsUXj3rPkcPD06dWxyuZks7bsCcICSdAGW0jALmTd9W2cSH+tBD4u5DZw
X0dysIFzmMcuVYzg9J7A3bq/9kx5HDE6N1HOqGxUcm41z3rRgCJhztIInJT5cFv+Jpyat5QI3zPQ
Y+fUKlJpVrA/X4UPWktBXNYXd59nogxr1tv/RtiO3kFHFENLn1MDSqiKs1qzS7oQwzw4A692kGRw
uaiCtezG0eo99t34guDNOQ76gMnNAUNp+xMx6E1/8qFIXnBdTZtuudWgOI+SfZFofHWZl2Dn2ap6
46bg76yJIN0b6dU3U/Itp1tWt2jG4FTTcWTdfFg8981xNHUhc3y+aAOU9JpTmXxqxtCa7qcxW1wi
mZan0nb4iE53AFM3ipcV+hdpkbp3Th3oFW1ftFEvyr+Z8jwI/HcKgg7vGm3YdrKc/KVbhcdM4cdF
lUSUUNDvtIbTg42yuSsleynm0saZ7gHQ8KpQtUoDYXrH2PS+1hvWeaexeL4GrfGntrEYz462XJ1l
CasxBQZoeOFiJOap1yr/JI0VUs0oHwJVAVFRvJ3Dqr8j0ztLFdQvKXsR+OkEBBeV456FR0hZ1sjd
VAFVKPFV8DrNzF7I4OhCAqvojC3hnRppfTBrXyBfO05kN3YfNYgM4lzUBAg345tngTa2PJ5+ejgO
BK957JhCIZMdg4e6AGvkIUHcETgLKRrmAuMoJjdtXUG6qnsGjeLRNijL2lyq97SscQIaHtTh1YoN
r9H25NXPl3X9bkeXws5Jy0Ohdd519tTf0oFgpiaHfaHWmad0rXhBluE1V0G2A2EqjlmVLNd0lSIK
LB5bpJBi53RBcpoNixugwOrYjdV68mr7M+kdis5Spxdf0ndEQ92VkMxwGDvrkU8ZG0jNiHxNjq/V
4KVbQLchWdrm88orvaopZ7+4QnmAklraeWTpPZlWGStq6AlrvFatF/s5JR44WMRzsBn2rTL6iIIy
Ae0NNqOQzcjJWoHeQfmQ6GO365x+48+IUqxa9DQl0tqqgoiDOm/KY8YFG01J/yKnKjJYmO21dbEJ
Z8q6o8v8fmgzwm1E/jhNyX5erDGyheNsLZFe8xJ2dYAmO6xFNcGktm7V0PzVNL1j1oDUzze8Fxuq
VQxj6BdlhYHvnLmigBrVtmUD6XaDyhQsqx+Q4t27qIHrdYk1O9OitPCMjQ3c+5hmgclrxKuR3X8I
1y3T89h1L5rf9ntQ7Z//rlwh3CJGmQljuGoPDZLsnU3+BLfHMmwnpMQXgH8Nc75P9yvx5/WpYS1c
pf6d8U6OrMQHs+rm9WkiNOtlQii0UffRcKAhMLatIPvUZ0ly28znT9Wafh5Luz5rTQH2irc/0WVx
6+smiYPU/ZarCdxWt49wfXc6m5qoHZHj5+Vgn0oLRAkTNP20CP0NhoqLp4LruBs7e1fnJgkmBVCN
NgO3vkoYnXqLRVgasBgB5AJ6omTamRlvnzRmauhEftZaAyAssBjdeMmrbqfpwUi8377Wj7dS+r+0
+wbDkVXGNIJR1OLovPX5dmBJDEy2AnOyWqSs6p62oyki701Q/SWiElsajLBTOBVXc/Jf4RchoUBa
yKp5SYACS5jhc/7AYJkPMfXI3jAaogZXZ/Nvwj4V7HhhHxaPk/+FkJetfre2O2PNvkvCDRGp/XAh
Wi86YY+bHI0PeoI0ZPXnXnPwJwgz151dVswVVeBttL62gUv5HHB1w0NQicd8KdKdby+xGAPq65VY
D7OsrW07U1/rAwFyCQXfyL8d995qhIizmk1v22gwhNM9ua7zymZp5wXlPqHKQMpzmk0H1JlbdB9p
Bt9m9cwH4jPSc+9DTGhNSXjueJqFFBumptkRjfNBDp372hhl1N1BQD3mB1g//oBtVdfv5ohaxiZr
8WsuyPmt8xYNuSiHl1XDd2aAZCV2snvtyTWaxTjd/n3WCG/qtila0WgGyBgbk2/eMrM0b8OQhvYa
5LHbytcEvtljZhux9KF/2uUXXYo8LDxa1wzLV7SIPP+lleXZH8rHVgHMJq8kOYAIKt7yJoAeVERW
UGSP3JX5bUYbs2UrEzcwhw4FVzpoviD4qFepNsNooSzOi3LHcn8iEALcX18rjl2OHCwzt7G3smdw
a/0MN3aRxG4M2mXORXvKBlN77kFQxeaEcN7JutAgPUBRXvC58nwGX+wK+UD4cdaV+T4lkOM6kJy5
1ytmAIJ9IfoJBM3p/CT19OZ6qNs1qyuisTPbOC2a5DczibpPnU/VXqlQVtIhHPma2QnxUYKWwplH
cSG26QvkrjsVxjaDdA9KtzmtynlJUA/upeO/j8qN9UEPjoxN67iUNvKGO4m0X6rxkKBNfvcqDXKV
LllL6tkNNl/iBKzWMgbT9poeeK2Np0khZppso/2jmhSsh1VyUJbg+jkIH+ggjJNeZoc74VaWYtP1
7XDzNLkdbKEiR7mM6XAmvKNB+N0hAbgsyH43DMiTvbRRBfjVLPigFAxoZ/7DvTybBP/FIsvYZmtG
AaozcAlLtFMuWL96AdUDKMyhfreBCvBL0NqSm0HLdWCK3vGGj+0X7iUQR5WDqlOfzxwur76JKYAJ
zyd8eBGBKVMjk7OZ0IVtwtoCjneYt0N39DUTFjWRjo09/mVjrIWOXwbxyvW/zYLqhAYu2CRNht6b
sm8XWOWWzejD6kOr9JI1bKz5xu1axJNfcXeBcJKJmOOs4uQuqwLypju9NYodfjOxz3ZqRcATMS3d
6MnfvaveIYP23zZjGzn1W2whL0oXf6u+CrZ2kPrHrCaWhAAYdAEpOjdk/L8mm3V8AIVJE4b1hEqt
CEmVR6eUzscRxQdRtNNTIUy8iRxXkVbQN0EML5yp+aVXLDHJbicTJ6mfq4JOcApIVOvwG1PT/22a
OcJyWTxaFPZ1D9pVdxu07LxiVLcgSxEtiLlLwzS7EQCe33Rpw0udNNis/L3CuakeByUXENwFsMDV
2kKD7Tfaoh80Y3lhYlNeKhMrDYD3NxdA9tYixxzPFSreec7yUGvou1BhGAehBZCN5Tq9dkMai77V
Lkl6yzT43SV9eITxMmqnYt2lo7kjjePWrKa9M5pM455iUDCs1CkSRFOcQSvLK+sDBaYW6XMzAaIL
rH1CwujGq6vsqjvfVvNXN2EzB9gaHsEH/Dhl+lp0nTobCqX9OOcteS5M8pAlu1/cbySf1LTZXrMV
FMex1rm7aZ3HsBz5J0ubN8yziMFMNVdGGG+qbZGqjyCwdtyccDHh3+1drX4q1rT9rFALhNPcZ3Qx
9AHGVJGEcm+em967As3yYbvD/24lyOCxTVjCJ7uiE3ihugYzSOJFU8qjbznGhz3GDK6mjeYM40nP
36TmpQ+LCQCx8bWLr4xsN864XtC+XjRV2GcIpITK4PfcF8CS29Y+6EnDM2ln+9VV1xY5Lw1Gv2Of
RDRgq+KhTiSwRDZWkJB1rEOMBlRgM7Puu+HiKLPe0JIWR4ugbpV6xUmrGv5S+c2Q6Ts+hPc2cBG9
tiuGpOFNm1gOlYPxPukQYrk1ludOthTeNbAIFpR3Vri6gDqwInpzN/Lc8Q8q2zbKZVageISuPbr5
QeZ+e4JUesOO7G+1YtjjUpQkGtlheceaEx3IbQbhmROdiInyveFTumOHJcLCSj+HKsKuUPBzBGko
54C4FF7rNcMJMRWsRaepJzyXeQzEfuY75LWlvpNCKGxQZWqvFlxL3NZqv5R3xp3bENfkJF+2CNp4
ToguatY3BB3jPYvtZUY9uXUr+YvAdpNha/dpCHHnpSwA53rQrAuxz4YnIkum+bXCecRHn3LSpYFP
sAQ3sA9W6uidrc9zWOefLWbCc+dOTegN6G3ZNtO42JUeL5o0N5Ou/TF6SfHlOmS9wjSl708PjYeE
tkHZc7RBRBXYe7hO+m0gDSZm64xijnXUxLAcFJ7zvLjafs2G+Wi4HsBUpzvRUg5hT1patnjdbeiy
mx/0OKt0LxqTH8TOL9Uwny2Uxlua3edgNcz92auIxObv8lJzneT+9JAvmXmk8AVYiy9psVLuF0Z5
kMV7oNPaA16ZE7ze6Vn1Xh02RUcomEIlG2QLS6X0rLyZ6D3deXB8f4i9PHvx9H4/uFuW5Lh79SBy
F/NpEr/7xP41GbpJqMR4pINNp5AoIsSSjeVwOKK+5GgiCERP/vhp/d3P+U8afCVGKg/QBZ/NvM0v
jW7ehOeQ3outLxQa0nfJVhK+fPqRsRXeBDw94QIixieWK0LQmIVj5k5wWfX0IOG05xMuG2V15qEk
61AYDXN+vS72Va7J546292wdFzJaNtCS5cGfCNJavfart9kJBgGRLpld3pRbpWRsT2y/umTnjFC2
bPHCWPHVHQUa+iDfjpYsd9M4LNQ5sPMRVGAEZ6RPTbS5G/lq1xNxuZRTFJjB9L4UZ0cO6m1OrGrT
INqO7Hn+TR2Bz8p3k3A09KOmE1dVdtyY00+ZwoWwU+upUHCSff6nudq1Bjh4lJwkD2tqmRsGE/M5
OdCFMdeYxlPPahsmGFTqcqcVvP92680bVgIwU598bqtrPY7ece1QrY06+7IKKtU2y+oiakQhI39s
UYgN5hIJ6dshzoke9uaM4KZ+rBZZhU7j025exfBj5B3xd/46MibaYQyVUsOpWgbZmU8hTPApe6d1
1Tnw5uiubQi1lVhA2ZM+HKjXthXrcezXs8lkHnPcsmlTzSFFRKQng/YvdIF6Gp7USRCnwKIt2TQj
elaDWUGIF2zTChIq2jw53i3Tnqs/M8b8WGyaqLnzXhqXFwSxAWvp8chxz/qKx59acmbWEWBGmyrU
DEZqvzXjCBpWAxHvjvKmLfnVunefjkpQat7DIQhIxutZh27SHo07VNN6JyqjYZLGsJQQGyPns4qy
HyldCRIXyWe/Aodbp7KI5NK8J+KSJKzVTS/Ijk1d5zEpupDICxd6+qqBDG7Xi3CK7pxRukzKwFFI
+JTr0BvmU7rFxJFI0NSLhYBiWA6MXrgIfeo7JjvVGWUAle9I/jzmNr/xnurKVg8tAve59dtwbod1
T4R3CLDy9wRVFLTxuMclQpPHQMApVsjba/5orLZFK+Ge/TXbIzhJVPWQjqqllz8UnAgnGjfypU1O
eI6De048esnWYhoYMOK1H9Z1Ah5NIjnRpIeuLfnZDIl7VkfPrhzeL3yjluMtR8aDle3Np7oWJ4y9
8jSay8/arBQPzcT7K74Mf4wzD318EgzgZBvOt+yVLLV2UxjVdG8DfmBTcrrnOX6JdgOKN4ikILot
Hx56ctM2CPF3mfsPQ1TvXMkw0p9ZKM7tA6crwuuKEUCSdw9t8+zNihoCPsXBCw4+JvEQwyFmPG34
gJVwWnxERn6jkJDkfAYCvTgNfcDxAUfK7t0WPx1Z6FZt+DyKwolqCPCQRR9xwbRhy+4/RK1Gspa2
tft6m+S5vU9Ha+95JBFay2y/605Dnhn6tqIYEtrsLo1ZADTM3yGSB9mwR8H8WGbltJX1PEc2X7dT
LYk4m1xCe8hwoIAuqWtWjAbIlclCZFY4rexYGx9ir+CPzYOLGHQjIhZmbxbePR7mMvS5c7R54lnc
DifA0Rtoh48aA6njqul0XW1y4I4kviv3P4AxBzEPNPsev36gjW/f0irb10hBsoSCYs786TAi6CP3
9ytvHvBu5ge48aeguCCfIjoqgzBf59q+RtgJ9Yyp41otrwDmTa6T87zD2/qaYTUGw4FUwMbqEjFv
eUhTRbmgI1EixOXCECLbKBlkG5vcgzp1foRynoIG6Sc4dNteeD7W+ZBKTLuWfNb16SYcJL1DRuvX
QWbXKBE36/hjZOZTZpkI5jr9B65DuiMc53j/kVikxWnqRlwPf1rSuxhxQpYPzlMZQAMmpQuA/gv5
5l8ZtyMVlX+mvOsJnk8i5Y5cwqImjtP5yaaeD8kgsGelx6AVCGJJP5kW3GXK8E6kzRCJhQwikkn+
gpL62Iu4KPMC0dD4hbXkh3d3N8PkZ3XAYaw4ZfuSaDBV5foGMp+zqdFmb2zj7CSw+lMPCi+63l+d
Az1Y86vrDjalEdmJ92WPPTnJyZFKzy/2AC5gFhdvPPMfZUWCLuGBD83w16mSA67iYQcOWm2KMf9k
ucj20Qx2gDsZp6W2c8ytKbZn8mVWN6H6+vdr/76MhrbFpiGixc9+Wf0UJdxkR+zOobc+FYivDp3l
4f4epcO5UztHCJ32USsV4TOJGGMvwGA9K6DlnJxiHDF3wANg1Woh/uQTU2SWBpmAmKFe2y2BPeLi
m5IjlXVyFFnhE6fU4TEMzGI7slzfML++74PUQQzCjefO+WvMNSO5jKUEt+1SMCicQhGchoGgUPp2
bhjyuSST8qHmP+cFDbfD2FrHvJutY2Gbgi3cRJVU9DFJrjUj/A4xu6PUZfSsYr9Y+O0szUijVcfJ
YWNWeDLvX5A/lmxYm7uPpg0ic6SSmPN6eGRZHiL6+SrySl4x+BL6nWk57iB60EIfnqbuhDFquuG1
7uLZWbzYtGT/HICweKTW+7cQ29k1Tgdt1JkZF/Z7JkD8tr5FO1EEl5JG5+53t6A6P//7kvZIEfXU
/SUkC+B17KdnH90mOj8MKsbi4jlAjbH1x1x7qL3sbKqxYguwCNRZOmyXomKoqZL31c+7IzuLAIGm
T37rYr60LOp5L+0vX3TpYaxoe0yhP/z7ApaKq9wJxoh5z3vgZ+jw3Xk6Nr79oc9FjTdKPWKhI3M4
sYvtUiW4DLz6NF1mt/evwsqCTTUHGD8qnS6rTsGJV84R2Xf3CD8ZIWB506aFHaLNQkeZIzTBp2Rm
41ljyWJiyKSghCRFR87s126ZSK6L2E+L87sx0EZP3hWHLs+Pvi7bPmgfPERuNJ3luzDX8To4lb4d
kQJvdF/sDGWuz24xENzkpv52tOWHt/qSuKk/GfvDfW23z0ue59cymdaLTqo8eXM7TPoPMKXJCEDt
GrtTirZUn4pdPx15cUJ+rvUQMLA6EWwpGPRVcyiS8poIW6zhVKZku5GQk9jynNfN26yZ9n4FV7JJ
fS/d2QzNHtJvTHTqVC1go4KSKn7UeGIs4g1sv3rN5x+y7Rind8N1bTRxncdIa+fDpJrupSnb1w6V
3IXISnzt7q0FWVGUZbFLnXxvTnZ3FKAMqk0ltV+lu7wj0+rIjxH2sUly+0jJCBB7qSjKa+NYstap
N5RwzEu6keHg+xp0aNVKstWmvPtZdBxXNsLA61Iv2dZzm/VR+1UZhQ/WwFxvDsO9SGqliPKkvtfX
TNZknfqPlcZ2h70rmp67qqtEwhhaaJeOSjjaUdfYTyyQovGwqOVoNocGpSx7uqsaUvuazXXoD77c
uoKPR5uPPK2o555IHiLtCZvzd9KPu2T2nA/HooRWqcnxUnKx0kca23EZSbWSRfu7uG8Kc/K0cRvF
VlW3W1Tc4C8Mfdw5UHqpWVN3Vw6LTZXuaac6ZyHO9Vk9gVf5Tgvte618hKNpVx7qdr0h6n7X8UT9
gZyzUV8ps+FPr5tfFdJFNhoRMBHzUwYS2vBies9+03NaVlp+ZXKSHQrPRASnpVtrsNcLsT5WHBQd
PqYkwB61TDyYY/9qD/NGKxJmknn6F5tmdxsXXijSwg4FHKK959r4daXwzlZnfbM5IJdkKW9B23Us
DqsRSTyqUgTuRy6MjCFiq94AJHyrwah/7PFqjWXwp/M6gv68HCGrMhi/tZCL5sYl1Cvv3ZPSHSQY
7eSz0udoJZOw/mMjrxwZNZRoW4bgo2IH9g4j0g3nDORgtl6plphCkXJJfHUg9nfME3+Cz95e1sPF
ZfgYF/Vkv3lZ+qk10vl7z5FarcQ59tLUNzD/n4dyqnZQHsTJyY2w0CjmM+zUkW7UhMt5VnOc2+l/
X/7/LT0RIevTiqwr17/w+QDlSbBJOMxTNnU1Gy8pSR1TMWk3+HTGSzLWX+2II+Hfd0ZNBJpSM8vw
InlpkUa9MG8jL86Cyvnv22TEZ0BN77Lf4nebShHXactLRuIjGuoUxb3m7lwUJjr32sP/v/CZNeho
KVA1Nk//fn0m3OW//0SbDv111F58mDt9P+NG676C7n7tZgW/ovgwN87SHNji/NJsIF0kZVlxZabt
2ayt5tzc/18nsNBalQOZfW1J15oYYHSzbnG4F2Saw+8APOvMKFbv3w5jmmBuy/htFoTBCbkU987c
7P/9rrj/bn63nsAirWPbKbyWLg6ubgFQYLMwV129+7Y2Hb9nInqO/hJ8UkJmJ3yAIUoNxOyzY++1
Q7feG9mtFYhnGwXLxEqS5HX9J3GbU6Cv3xXP96YOhnjqlTizKrt3iGz2K3JXCJcuHfxm7azo35Oj
QXNsSGQYiEi67TQXD8GinjV7In9YWpu1XN58XyByJrkyLP32rGXjBMmjQF9olV+Wpl3tptWPyNBx
qoaoMpJ4tpcj57sKh8IjpfA+gEgynVn+fdBV5a+Gpt8bF05tIBAhcprT3S9h6P2HbzJjY5TZNk8I
EMronjgRBBquzNnDgJK+qjRjGZVpj8N6gS4Dm8MC+FOv3KnrsBx9A+n4nDH9TZrg7AQntqa4bq3+
RcDWPoAhyjeERf1pTfoiffHFvhiodZx0QxrBzZrNw8AV6rDlDjvWeNgR8j8kj89xNxkPejKwN3d1
ht0tXWk3nA1PD4ty4hEkpFQP7IjpK/2PkBelSCbXOVYEhhbh9tOvYMrjUbHOw/G8kKmq8cGyWxI4
uxImCYBcRLm+0R+W2TlMXvvLJOIptHpkKiyoyrCycd+mQcSqrSU9uQOVZ5ozGRCjTqylxQwUa1Bn
GGiAOnGr8QaosUN9x4+PVNgKyVY6u8Rw8pl/cxThzUln3+7n+FpSWpKKlFf5su+MlGkXSwCkGMGD
2es3MXPX6oRnEveTzwcUSDF6cmCTGGtjjBDcxwLR6D3AZJn8C4ChaUcC0WaACxzbwnU27GxK3NWR
6pJTofIyGleaeB5n4uo7AuyhMbwqYa84z6oqEj7i64yFgTbY36u5bJGbLRFzZxDR8HxCI+Bh0JNi
441+eVaj2LeVR7JtnTzPrBUTg1YPHhMRukt1XKom2dQNGBx2quTzZHsISXyYyoo0KEoFl+ZrIRV7
aOatpo+PBbtua9KPg7Nc4dNc6frJLaSTLqo0XqnN8vIBU/XvhX41N/I/dp48EDXK7KEYGdmIuz8O
7pCh2x9zd2a+7cWDsBUld4LUnvdE8OjFIg89Frf3kN+C6EJvlxkTUZwjQ9E8M1Wc5Fbo3UsXvEhs
mEYciOyX9Vb7knYSj0mf8dE1D6hZ6JBZnUDrilEhqc3Y7w1rwPwv7CWcDaY89nlC1BvlyBDrlcTo
ZaUEUma2YwJ/mIyGzlqmMjbuVwUQBjwOszw5rpXcgUM1Mt5/yWtIISdGef69VkGIscOYF7lSELQi
yriinCxxYfal5W7p9VaNRrHpjI9ct55UioO1w1GymcvlYHRI3saqNCPGH6bynsBb38XF5IzIqv9p
vID5ojy7+UIqI6Mgq9ReC1V9snPKDyOy6n+1sw2wKl7yhula9rftmFzOxfReTjn1G4RjJhAPs9Wq
4zRluFwwUmyQlj/V2IO3pXSRkN+/SOQjkdXl7SaYXXBPafAqVcM6Khd0HCYGg6bYDg4/a1F4HDjl
U+NpGDS9PyaGxLlhY9KBIdpRNbC/WVURKTYitW5iSLfQh5CtHi4AmsIa4JZhGGLrBljS/DSjVzVT
FdvutBOL+bH4yEFsgp7QzpFA467k4zil+h7Bph0x0v60bMbtqiduMV/f+2T4YuEK+z2YdyjTiojH
vCKldkKZY35pWr91p4qHrywhFw+c+olP3l1R/WlMR578YT0b91Qibh32XOJRU6xtGm9gfeIVe1Vn
bmi/0omMka+vE9ylpwHDjt4y9mFiOMSsLvRSmFesdvuUVxwrooxTrfqrEx6+K1qUCFP6wYz5RQTg
ZngpCnqkmRZ6Ir2TaDdY7R1NEsIlkpRN7ItWYEao4IcNDRJLuIzgwbQ39L0/0/Mov93XunivdacI
qaUoFpm6dcUBzSsSkcqIC+G9oMyPyIgkTctnqzcbnOizICYryS/ajOqvzcnKW5BG8DkKa8unOEkR
u+hojedqiDM+/ZGerawzcJwRSIY3uNvkmt4fyBFXtdkjI2RLyJSmXSp979SJt3GhpaeaGa/BBDlx
MN/wW7J9cL67HG2SvrJdnpabjUAUeIIgTpokIDo0llnzDe3PaawQ4kkv2c6D981Txu2o9wxtJcJ4
9VyRNhiuPAKczpwRUBI/W0QB7NxbDG385cXAkjdBhlcHkseR99LqppDVvxO7hPN2ZrEZKur7eiSL
TK06tFNzII+IKLJlTBlMce1RB/Yb09fek0Eh52goiEvV3FaU0hs2G2pnyNald4eTYGbdT85f+chi
nxFE/TyaSWjX3j5lSbxtjeWoB2PHwwuXzi8VccxZc7Anii0UFXqY5/0+rxCLJtykWE+jlHypQ+Gs
ctdrzZPne+MumCf0PtHaGH/FiIDKbCInYfErM6kd88A544RGXzM79WkF/sBuojv4mcBj6FqMFA6G
SwnHdbnum4y3ZY36LLu4Mz9n3hULj3O/1TzzU6HnwzZaSU4z8gtnZIBufWsodomzNiMOS95XNxki
tH6oPTYjuWBdrdTeV/6KqE/JbfXNLX5L75DDAd1L1BCo5KbBs6XL6ior9ZH7hE96BF1RIZ0Hcr4t
l3m66TSvopxu5bLA+/Tk6wiJrzAc9tu9w+XSVORije2R+zSuZ/NMwnZ+kZMTKnCkWd1Q4I6Nv10d
nCTavQkA3RZN93xzcHmfDS8ptTiHzWSgL/crVClNjzi7yXdYaPOQP/GdWaekB09qqDQpsw2aKCqC
FrkYRLmVsSFdrbSfF49HqHWMzyQZtqZrd9wf1xl5Z1Sh5cQLuEsame8qsG59g2Kc/po8ij8kN+Ib
0JJQJ/tZX8RdsPdYd4Xa+fAwYtquRz1BDZhaxzYlljrRpr1aZwKkOpvxn4mFq7KwOhAOLZ8t0mrh
N4Y2+qp4yOKi1Q6NCxacvZPPBmAmStYUW5FX1X40mucut35bg0M5Y5vFHnhdzBiYsECxNYU/kf1r
f6OrjtchaTfyXkl77s6RSXHoVMrjqn56OKxIpjp6tQ63qfVW2PirMIBs2RGrQzl4QSgdQvGkpZgS
B3KLNvYbipxOPeQxn13KR/RmFg81M++Ul2abTBi2Cqc/FHYWrp383VjVs+7m45YfNmzN+YkC/I9J
muOey3o7EiS0ozdjXpP/rlt5KfA7bmwPlH9PLiRhKfVt8a0a7W/LBKFbmOzjso6V/8HC8Vcrf89j
70cYPF/IEz4NLdl8FtfkuHYkuqduD7J0ePSUu0ZV+cV2e6uZPlr7zP7lSayUYsWNnZZTs7HT6taU
eN3qxjLIV0fpt0w8dqStBTZdG8q755wAxQO6gLgHh7IpUgLT75bQu9IeaVijdqJf3+q5+NHnA6X8
By02KoBRjzpZrkyGecs7YJYsSojacgMS6UftIkzF0gzOGsIErjGHQu1YMMXEXHSw1oQuzOWpKcxX
9vP2hrC/39aMAjybJRsdSTmMz/lgyi3A2vVo5PcuIUVEE3zWRodwIghePJfxrxGwMC/6mzGZHys/
GuGSBVUCP76GrN9dso4c1F6EJnO0LSH1e32xmdJVq78j0GKKWz/ulH6xp+Itq7Qs7IZ49RNmS/bd
8WfQTA254EOgh+0wPFWilnvbobpjIoqAYVqBMvcIQsv3RWHMBV/BzVLoWjT1Hh8ASJ/K1vcgNd3H
OitJF4R/gT7P1bTH/1B3Hj1yM2uW/i+9bl7QRpBATy/Su8osb7QhVEY0waD3v34eqtGNezGrAWYz
i6+g0ieVpEom+cZ5z3lOXglxaopQrzH8Mi5Gk8C/z1QFVt6leFgxJWeC2r56H2eacueuJzFWWve9
yR9tLV5fon2nDLArEzx7dvMRHa48e6UT8CYmtTVxzToum94g4SmI5k7XNpdOPNzbI2uRSfoMsGQH
N+5s3jzD+rEHjAKF4wXbSXu7MTVw3lAMNwdCMUl61dpowORY4X4pNFgXpSc3rM2ctZq5X/S8Tuls
fCdOsNjXKEF3EabXHnfgvYxTPHqNc8nVA/VxyaEwnPuJUsY8y6B0et8MtIzFyM9bMx7PraFYqsLj
Rq6OyIHMwCcnq9iFRa42C2K2GgYuImPe+ItFKrHcX5kRvdVjgZdaUT/tOOLQcjLdWUPwZZvVdW4N
zBtdle5m5RSsxaJs50OhxasFfgKe6J0XjJiJMoDKVGDhSOnVvAHDsDbr+Y/yI7kNXOcoxXvZmMhZ
gY+KIXWw5p7arxVBbt/u/IM3464sZxKQhjw7Awp8EIpse89PsreLSD6mAF4sM4G20M31ypmZGEPH
+eUFg3sLIA35SPbszxiqLTN9cgXdc4gLj6xczzz/y31uViw/cCgDC6nVc9Y0d4VhM1EFhnEwPe4V
tIJe55L25QgaJhbLz6jE1za3DTXvXXQa4Yz4MmMr1jUl1fIgfxVECLoJLcAmEVn4jSHiahOKYC2Z
9Nf2mOHS8MQzDh69HrNwa+TlmZ5r4+DmaCQZKS4vH4Au5A1eCXReHC7a3w0ZX6VMxCcrxJvfDxzs
UlfiFPMZwmJ/OzSluxYDz6dA2Tkun8VUxMbb5B4kle+9hMYjfwEKZqFmsfIpN237E1nAHowqAOOf
Vw/91NNibN4FUTgdnPZsEYTYabfnMSDY9Vi08CAXC24vZf4r0X17N+iuIoGVBGvgDoynOThsXqW2
bLHDGcG8y7Mq2cpFYpLE/vO45UCMlS+KsulJGcFjY6R/KO7e9wbHaJd037rsjN3sBxPGSkGxkE/6
SBXInFo7JxfMz6oC8L4u2QqvXBhgRUXydD7gIWbxnjEa1T3idMxxq3nzPBYVgbyAfrsbPAtbncGA
Pw47C63TdmxznQdAqOKE5kxXEBDrkrtpmobNogqkGjiCLLPPpq30PrHU61TV+kDlESED2W6zPHuy
OfezWC7pOBmRUWEVbhHxa+xvKkLC6J8VYe+1iwtpnZps0+med1cKVoBGcwHeN927Zr7g0RgzhNGl
a8duTr6uw7XVcZ6oaxvn4BSdLNqs0ZAxIccOky7fX0WTT8mjEo87CydbuccUScpbIp61a5zbJfT5
97M5MMY7nXgXbNzFo5zyels687CBGozXfTB2mQfnN/hK/aeWKfC+C9r4kU1IeuRxxoF4omkxUlF7
hIkXP9iliaXALV7pmDOpmxqdx6ExNkpamrZWLEhi1OOeI174YI2EqA2HKYh6TaukA2xsOti2Yr46
VTs8BJ5HqifOr3bYcoJPgoeaQOFTq3G4mCJ091NMaWo6JimcEu42fpCw4mmDW2ib7XNitd0zijep
fShH1myeGcD6K9hgTFPpbOLYqH3AJoTy+0m6hD2w1alGbmj5Yb007uapIa9fMdTUUdNe/34woTfs
WMH17H3uKBX37/UAuWioOGvhKgQREKnsGFN1HjnPypsfSH8aOzRdi5fEEC/DVxZpDQq+b/gL1ts4
gKeF4I4vLsWRSJi6AtdzjVPQTXVs/gSDNd3n89HKw4t0FTappOLVHIPodXY5j9Qgdy5/Py16Il29
xnrH8VTvfZECVGyx5pggMuhR0A1XmStoRc7zqxu8dIVxyMGjQyakN4NNZ3A1B/cOnMZEzrXDDjeZ
T147x0csz8y5nNTcYIheDcZ9DqTcTz2Fu65rjFuWFcbrIKJPVFB9y7sKPSbJ3GNhQoqL0XhTG7xo
AlaBXBMGBE6i9mMYhNUxdnoMesBUey++2uzm90pD2hRp71xH/yqLxL/7+0lrKgcqWwqYKzKTXeq7
+q6rca7lo3/i9XUntmJTkPu3Lp3kDU7jI7OfWpfUduOF7U/RyDiIuJIvQ1rzIDt9E8OECGmlzUNj
Z1hAGPnZd7W7VATBZub1GoFwJdWdTxQI3VO4W0lazK8ZH7xxvhPMuQvwODq4CUmLvz/C9kfuxcty
wlZZRo2zA72CoMoeJ+9ycdXxLVk+lBOaJ/YFoDge7sZeqvTp74cciVzP1cdAGusU+FX0+PfDwEre
CIO7euBbngNw2U11Nd0T3t2VRZce8PTz8CfoXPEEHmuZb1gEifnRWS6AeOl+ky13Oh7yzT1d7MQ2
/XBHa0kNgkquG6fNn4PR7R91aq6dEYmWoP7QNPW95Wr3ebbyg1lI40DAHH2uCfRT23Ou4cHPPqQ+
Wq6zDUXzYxcaGqo8qCQCUKiRlqPSWUeEYe+cypouuiavXPa4OIcaZdp17FMXwrcfeTPqfOx2aUCQ
sgNwwHKBavuM8l/Y8r9UMrJpH71zRJaAt+e2JAV4yN32zWDexpjp3FoqNFqQM5UxwcYpji3/pXjx
w7pfStN6QuUJb4Uq+8xDpz/2U7YhZLKFOzNslIfjL6Zss/hmB4ffzrtVoh8OZq32kPGtl1Ht7QaM
oA6SjzyRFkXp7OVqHcFx474ddQ2gJP3Zhqq80+X8KkfQporAGcJcQCiqDo/LKdFejDSZdu+dGONa
1+M/1j3K55RQf+VFR0IPydnsTwMP1UOWF3h/RX8Sock8gZdWyvLB0cULjjBrRXZIbvw4QBTvx00P
PZevUKanKbHrdRu14IZ1v1me/CsSqXbqvblkat/l8OAExoEsEPUPfXFPn+6Px9uUDWh1SvCq7txS
fNeaoWHqGWh0y9AWWO0p9CZYUQiqksH4ZEskZmLxzTZXP0ZZEqMokH46+upPZceO12jg8+GY54d/
PzDh1rswy19lbvrobaPekOlZufQcn/5+SJffX7OGQfKdzr0qC6JnIBDac9w4343lNpuC+GyZ+gG+
Wk49y2ZRNgQQxBKIjpL6wiLRNut2H9dNsSqFP60L0UT0CNtfQ0jDaWSSRqlC7gcQck+IYqDnbOyT
dsg4MPSoW2Ai2nWPkbV3SALXsnHP3Tw9V1kX7oKlWjijpaIboP5O00Ne6h+fzvWdGq33FDYzgfNu
k3Tiu3DGX1QWw+XNP/0hHNeDfcOmyCBM2pJIvImo1Nq0EnLoCcOzBL8pw+FP7sVoVLW3q6bjbJUT
+xZ9xUX+ZxwQNWod96RcbY6txow8t7BxC9wq+54FJ/XTVH50ImUuJtyTFGqkRLkyyX/CzQ/liN/D
sY8ok68E4FOSLphMpN4zK26Ktv/2YWNQ9eCzz7N2c4Mk7xaNwWJ58WxFn5xouZQ7XF8cyk8Q4XNM
ZGvd0nXd6pnmLCF3bRMROAD/fzIXul3BEald7GqNl7EnGFS1Ty2Ls6I2+7ui9qatNTTWionc3aiS
1mg3B/4A5b7RDsXnenyuSVTwCLa/TBwol0Byoo2NJtgWbf4rqoAkjK0HRYFKag5btKH2FllU8rI4
vqoUhtmypKeKKRuj9IkO3C8ouScwSAcrdzdxBcW7NoNLEYTcfUkubczgAZvcI2eF2uEIii+SzWnC
JUq3HEKI5fDP6a+sGe6jhepvm9mzRoLpGj9BpZ7MtYj0H66U+7Is7m36J5A9scW6qLRj8JrVwyI1
eAiyO+Jf6VY3LCVo6D6DhPrxiN8tHo4vkolPIorjVepP7jHOao4/1OQmpYxvoSfjNeABkoWNGiBp
jjOERQx/2HYCdLjhkQMyL0qIQYt32brqQxS3+iftgmybLj6pvx/CYXDXMEyytagCzId7X2f2ycha
E3No8UTISZxcgh/b0G7uc+3zbQJAKzi57kftHPwKCQEPLF3wDVc7ovsqHWoqwT/kGOR7ZQ1k0NhM
W+VX6aXjibAJSwDTvHBowwjkDbvIH8MrubqRSrLuDBlS7siE4tXrJD66Jzdsm201el+p9P7IiJMk
HS7qjK6b3mph2jttjzHLsoYXdXzLrezSIBHs8sjp7hAbXgssUHuQ3fGW3tz5RbmuRyYdyZOZ98OU
lXWIU1bW3HZ7jyhN2LMhpmy297E7JpHsGHS6u952cY9Frr/CZlvF3aGZo2ENPAM91GhSZDS+TsBF
ZYvcPTsuqwKUeDwYy0IpKjZ4ct2jlzIiZfaTYOO9mpwaD2fhHrDj+2tcRFxUDRHT4pDGPVTRgh2W
Av69XeBvyhD9JabxBFl/7cYWqN0QlM2IgxeLXfQwB2z/SDWfZNF8OSC9VjnFNss5nOe8k++7JdFl
5K23qsvG33a0xN7ZFnt2L6E3LMg56rZxPx2xNx1ax31KQoQu6vw4E8jXwMZVb4dQNdMKo3QSPJoA
KVXAEJp1Vv8MRZQiFiUPQ2F/FsL6lCDFBnrtsZlmm67mROBWCLt1Gr6n1G+sp6U+OOuKbTxaN6MX
w6qU0QM84t/ONBMi9Sqi0ILDsjm+agLh51H3J0R1vHVsEDK/e496ugAGS7TvniwPgfKbgxqkv8sK
h2QmswELcH0wVLVtfYyMPYP8qazMTdu3bxiZ2ueCvP9DmHkbRGbjaGANQ/7iOS4KnRx4/nWrzJSk
RE3rRH2Jt/PJQ4N7l+bZ94Zpz1D2lLCfxxiMXX+QmQvsM2YMT+Rj0JXzugNSjIMar4D10nXR7xRz
/sPojeGmpHpWJEQkw3GSx2J+w3SZbLycXYsZ2gnJrOxKj575hLV100WTs0mT9iS9ymC1hn9OFvYf
Yg9rsGGUtuiy32QsqUc3/RyUGDac1l+RBNWxZeuy7o3skQwGQ3TsH4YGmoFLYoqjoOFsdF6a6yij
bIwAHxQyLCdWQWlwwYHHquLvsEw6yAO4QfoxYblb4w2aRPYC6JDdy9BhMou6K3JQhAMZamsgoH33
5T3ijnOI0vGbWimOLLXZ7swGLIEDoExKFa6J0OectlnmR8J4qhMyKHNwDWbxI+bg11Q1nPQ7h54g
e2A9P9urgahV+jrj8Wmn4X7gkKRLD1B9SVqPNrU3G+rJ3oGB4bC3Q4MlPNxYirmhYQleNN+2Tn+R
ILQvVKsC0uB8RXPyY2W2tBXlHCSLxtuHBWIhGUz8+1rj88YB7jEiWeGNJ+GxadTHaACTwSKOR8Lz
P+J6es2S8s4rrPvSzsKDLrjDlrPYckq/M4l+r2K7/XJxQ2/n6t4Zi27ruJqDYeqFh3ycWF5MK7uc
3a0P0Ya1f/JkmyynMuXbK0JsjuHSU5xovbMXPmeTi5NP9JdbUhrw+lxFbAVbQ9KG6THHTiNXA3yz
XdMneP4TPMqQZJewko2ibH0oEnPQZJtPNyctT65qZcZhsgfZSxKmWw/CF1uSVAP3QEQypwr3rm8z
+Dqb2fFjzrdhuna51M2Jr+P3vsfKMyJcxTl6iVqIyI12Kd0yWLgvmaACLQuJXHGxfWY4tebW/wqB
6GwKI7/NBfaLGbcnkaqt7SIVjII6VLjOAJu5J7KIc6tbHIubTaxtSwb7WYzOiKRb06qcbXk1yRpV
XrntqDTaSgQ72bPdTrtUnTXCQjlb92BhugM13usaH1tFTNd+J19u37W4HNZB+RUE4L3ShURF6rEK
rScb72v/3c/ltwctuVcusb9S/i5QWsLKrFdUdeB68J6SyHEuRjFfJ7fnb8NiDOA2UM1rJ7+dSuf7
sBbfXuI+xOND7y2SrCqBVnQ2r1n1KJL4d6ZEhd39yUxycih5/wUuY/qlSjarGu9nnlwMocTRm7kJ
4TPwWiM4Vr0N/KrEWkARgSLrPAfk/TIU7gweijc42zgx1klEJ0oMl2qtaKlaS9oEbMe41Pj0Upsz
UhrbqD2rgZxknLB0LWKX0yYyQ7D0mPmKKc+CNboKyY+7065JR0qyCsA8dQtzRtFp13MXJrCIrpDn
YmRkDOj3K5szWRjWjeBRsV1tqN/69mHH3NsJiVagggtihswzeQNWmvEdIVT1GEGxZWOo5dwe5lZ+
uFGQXR2M7eSKp1uoemeb2/PvNIjmNYzDj/G338CJNRf6Twz8x4dISfaNCHDWZu9Q0yu8id9Wqw5+
uNC0J0vsoqTcB8PJ4kyzi7Puajc0IjCHBXjvCPewv6cx4+T56tSEnCJmjztHkR6EqN+teQA6aZR3
ZatI8kOfaGTxxFgH8wYKqpCLvX+UP/0EoGgKI7Adn9WILaEp7Pte99V2qoebM1om9lJCnCaFVImc
jXXVju3GHnwK5hUb/dxKgfT0kz50ESf6CVb9ygl90pelwdOKFjinpaXYA30rNcQK01POdowqBrZF
9Imddyi7x1pkZ4gwl67BPyqmDGNlFa2B/t8nUIQ+fKhnSuqXAuc/UBKfW2tqYcFiPO8oB9bFT+2m
UEusJycduMsgVxsktjNz1rssoLKtp/N3Z7nympKwhLliFFtr5k5pQSnrARfp0Vp7LP5i3VunOGS9
YuIEmVPHWMEDYmjp9HfZ2cutyu3ZPRISaOMx5JHrBriMCS6OTXtDggjWWVIcerupLmlbXtlu/OmA
TuI9wAkBo/uV1bYCQNbtZMcGips2UPHlR0R+yz369JOpx241lcPPCDWKRlSSuEbFQ9z2YX2Or41r
2Hxf/YtWMVmuanA2SsMHCrl+o0jGu6K4ryLSc5D07jqazriq8t/pMHxUNW+d0sbmHIRMCyTgyy0j
9y6r4od27sVLzZvPHamxhv9F0+XvFr8sa2GgV8h93LO2FZrivulVc5j8kMViyRa4dM8EG0reM3S3
ZgBWj6WR+9so+UhMK1260AjkMP/mw7RpgM/fw5HBkq+KTW44ILKCF/MSZKHeRB5UNCPpihsdbsuQ
IE6YgYZDHLP8LbXCkoNRS6f5Jh8RxzwPWbgSwZWwT3GgELhmeV1Ra0CNQKr1sWfZlTUD/xjvAQdy
tg9RGELIXZ4MH0viULyTi7052wfo9O6q5OVkOYeVLyQ4yP7FEysO8A9JwpJe5zupMaMQgzNXyrYS
5jqmbT0XtDhPOcczM/9DmJtvwGSSlM05uw2eySV7byTqaU7rHzIEu6S3v5xoOC1QiaYhMK+G9G5s
xwaQ7JjeKxrrV6wJbhRR631ON9wO4/tzNAUnyADYo8/9fBydQe25jqaV0yS7UvTzKg4IfIJgeRaq
foSOmLL+2UzYhvcFh8XAtd8knUlI8SOeztZgeHPCcjVPpDRElFR7R5CEbwNxmaAhOdzkL66sADuo
+WtI4psvYFbEvnw2jBL/imktCZ1PHi+fTl9ep3rapiXJ0t5nLwU0/iTm9CoK6cBRLvdpVp7h9jof
jfsHCR/nUCmctWegEjKMOKjILoGgUN1kaSZvQW3oM2We/Nm4FGU05afag55adfWJwq8ItBZsfuzM
3a5yk9eJF8rX7e/WKardlBqSbVdwT065QzcUZ+WSRyD90+97s3ycNL81xfZNI4PHrieYL1jjHe7t
hL//tDnL/iia/HUsfHAWzmUo6BTtQkAhHguqdSjLJ3jL3iVW1cm2IcEmbCO9GBt+UpooJ8gPWVsd
gijnXMijKQt583AF4SzL3JTRxKWBMYTOofvwrcp4kUcgr4l5SuaZ7K1Uz+NkcUwkYL1uJr4ps8vD
JSc9lxm62ASh9Ysl7kPCu/VZhJDlCm3cd3F9LQdD3vKZwp++5GY9mz6p1iaWlAsKeR9ajCqht8to
al1Jg+KLJre/4QRw+Xoyf81o4VlTFvnTqsJDh1HE6hZ9OewYrbgfOBXnro7OQX55UVwoQsUvRLyA
chAu1mwa9+WYHX2ffV2H6ESClIUTofhf00Q8txph1WZ1eW3hEG1AfZ/y2nT3CfGpbIjaLWSBbYdn
dGMtSXHDqc9+9mDjm19bPRNE484UWUSk+cYo0WwMDetJJEAawQ9a9EO7JjmFwWjesgAXXdIEJn6W
/H1gpalqDNQVBwHD94KVCc1KDeFHVXAG7DRePbw9tKQ6xZ64x4jJjjeU8K3yDQv2Z5/iGRh8QTCg
pQWkSJxnUwtsFqFxFo1wnzxE140TkbQJl2R15+BlrjszPfY9cc6iKcwjNpwfpwGWRmcO7zO8ZXsI
0O7eb5IXj+kWAJHbHMLOzy7WGC4NJX6Bfzv9yWI5nip7/FEpV2ModXIn4tYkQDPTdAzixbLDeqfr
wt154JlZgIADD9wyfQTLyLvKonnCAgfqmmtcId3RRGCAddNz2NHW4kivG2YLPKnuPOW/Ksf9M4TC
OWvhjWCy1Aubju4wGGV9cDmAskroT2OKtxCLZB6YbCC9gU7LFXGk9Jc/y9/K+cmH32RwXvIkHT+Q
VlDteLlhf1Mvk5sw46OMwER2XrpCAxe+MZUT1rVL8xVEW95kmoWppudj3xp2ebQ786Xti6+UY9xT
UudvujMEyhr3vroOgQpxi2GGutiZU9wiyfg2zp1xadmg8QxmXhPCT17S6htnT4++UJjbZNRia2dA
2/mZAjw1/gyVHk3XpVogtx7MqszumoQ8YF1PyaOPl7tqcNBFyTEIuFNJGHnU3MCjAb71ZrSLbdPj
xoDH6SlSFiLoH1Uh0I4irQ6zW76FsExXbddo1CE4HGYQV/TAQt/wOdHcQugh28U/zW6YLWibp4fG
xm6QeRhoYceOmwrLw9n392rkwsotEV9hS3fHgbp0/JHgSLiKe7SoXfhpO/NrnEBl9zxiwVkQhGiP
db12kjLZq67ZSSizLWogCi+0JTtKZuD3EWPCLZCYnDn3EvRX5D5RQyLCZRkipDuSy1PtiqdSSY9K
Mz4sj8eHPp2+4rFyT7AejBN73K8i90vWfDreBU59JyDunAM4UoQGrCvmbechjstHaIvGJu/pEEAg
NFhH9dWhC+xfFTPWeQK5x1vn10B1z97p/e4BE491muf8m/TggVSxz/6hf7SCoeMq+HSE/yVTd94R
M44weTrHWipqD8JlqmrE2ahZkztejAg8OdY9OKkJQeteRYQvTcs1Nx28mcYjLLlc3Th94um5zpV1
9mhKHkdBGLyWO8IF2E5zM0S+PvMVUWGgwaO3sd8/WV1HXajHvInhtdvaxdRv4cUwAvpxt5vl9OED
Nz0bnt6WJulz1LeLbNP4qrBll10xnU0XmOaQ2qepI/Aa4kRet8Poo1A7rE/r6L02MYr30HyvMpTN
Ad7QjIO4fE8zdnlNO8J1SHEK02lAhsj2NrN/YWjr130iXtIk0SRlmPEXpnlr+O6pzr/irNJ0ZfDB
kso+0S4+cDxHmeHYQLnFyB6Jo3Ljcgg3LDJucYGLpO7lrW2oDlYatiV3Uv0Ud053jMRtTpmnlFcG
176YqJ6T1ocGkb8DuenvwVBEW3+5Ndv2kdprDjuEFsxG43gt3LP8gG0rTmWATb6Yg2PQTvuuD++H
EC4CsGwsZBn+14ZFGpQz7EHC464SRS9YkMPdQJpBNrZ/1qaLMy1FRGAcyi/GfFKFuxicOIWP0XMT
ehSqAdW/0COx7kCG3ITgyJiAyytlYb7PDSrlZKtNErt3qiYYrJk+r02p31AmKOJQJe7f8g9n2VML
6Qnni2OBWjLZgrhUPshqV8jQvXhx7GGhXDazsj6PZu0TZfHFqnSYj9OmeAl0tEyarDn8wDs6w81L
XRf2yS52q2pvUvrpxght0rZAVzk+DCY0WzVSq+JykJmbdOvTqIL8pJ/dziFVShn3CqxTezT4DlQL
nzVaoK/KTamkmm50hkU7wKVb5FgQA9B219pzj9BwgXdMfHvYDK2U6vUhAF0FfjA8U+GdrhHvcoAI
KbQ4QxxFaO20g60RWfXTEs5TYrj1vu7IaZPvJEODzjKF1lGMkhFQl49GwUk3MHNKJZIhutg0eFQt
z+6C3OMGPajuENyNeN63pcvYpIkDNZAGYjzyzAjVtnfCH4IiB6Or592INazkr7AZOD2teiYhPHNF
Kd+JNF4wdS32BwTFPCoOUSj5W2TDkmOm6uxilNj8wSAKjDn5a5KYyX5QxaL+cHbwSe2tI4qqzQqw
kbn4AsbjCIbmaEU76MrJyYrFuqhCeaDobudBxgUHycFQcIq0VXzJM/N9mrxmjfP8zzAG15QyjZNI
wmd4P/yzIv+WmsVHGthLkw8RBYWjfTv67xmlUJhp11YMvqlQw74DMJ222BYt6Kc4XaOtSE0YCn4J
eZ6QIJhhiBmUjUP08vjX1LbkIIsj+BLHb40T2Zz+VXfwxHQ3d7zLaX6EGNLV+2jMnppUWxwMI7kZ
yQIp+CAPPLeWRdC4m4gwkNQRW6yK3ck1wz+2Rb1R513IrIW7KOXbDTB3J9v4VzQlryUrxDhoq5vq
OGUVYW0fLSuWu8EdBOHQjn5VRGz88xARzbZOWLagpcW0KLFWX4UdCI2p5A3t+e3vCIsEGhHdcRTk
3dXQ4iVoqoDs7sPiFNxI4zgpP9kLwzSpJSlI+bMvWRXyWWEOWeV1+zPmmKAwDG/smYFzGNSTXqDE
avnQVHAhYEYw/ZZWtV8glMBWqmPjxSckReuCvx8MbslMiDXiUkdSXg2ObVxGONzjEyk6yC7WzYps
dWTJUJK7EQwPCJ83qAJUDWWZsbZ7Fg8t6XyEt0aeTKsqD3YSsiribqO+SpNbJgeMrdK8nt3IuoJQ
2oOyHhMWJyj3PPtHMfWX1mBYpgqcOzzfIKJHeBVhyOFei4f+aGqYtCpPCP6qhDxGmHSnrDa7Uy1S
uWcWOPKrQhr6xoHWpTncm0F6hscybWYmX1ZWLWn2vscBjWgcO+WPUQC2g049nUDkQy5fPqDPqy32
dTbbo/s7MsxTaA7v/sA3xZtY9kQ8xdq0PDlFgak9SZ5Hb0LUDZmLgeSQ5FkYOUPkI27CGfLB4/vl
j91BC+QUwdN1JuuQe6P5EJmILZMdvfrtuK0a1zp5Qum9S1KG557KdqOJnVDidKMP2jlGve0fsApu
OMksqAjkQjMiZNU1SyXpNOeYXonbWy0dcc4YBvjFp64//dcPu8jBvpWniIO86XYl2BViiQ86QMmv
HWhcaYxX1lTBeKqnjlF4hNHEEq49AR2sN5D8Z8TE0D95lWlt/z2ayNsT0IYV2qir380G/vdBHXtD
j++YUtG3G/Fc4PO9suxpVx0G+ve2CtGHKZM6/P20r2YOVMXVcFrSC0buHIzcvtb9NB8iPxMgFBID
mPl/f0g9owZJI/ItnLN//h9/f4mNwriZCGvMA9h4NtRnYXX9bVrA+nD2eMWJth3+/s+AI/x/ld/+
vy4qv0u+ao46f9r/WL7yV1HCyYzi9j//418++/+ozhwT7j818/4fdeZYPz9/fw7/Umb+97f8/G7a
//VvjvMP2ACO6UtXOI7EYfLfZea29w8YrVgITHjZgfCl909l5t4/hOn7NglLPrCso7/7f8rM7X+4
lpQOLmHfEq4p7P+bMnOal/lz/qX21sEwATfQJjbp+SZf9V+LhDmHu05YDSw7Q0wmxDy6Y+2r5Goq
mnMadZigNZ5HcgCbWHLDaEgKohxj1TJCdiC4/bBNsLD065ZDji2znTKb6sZNlM6j1IHa2cGty1Xz
1vZ1RR8NOQawHu4g090YT08NeLx1Gi4N3hTQ6JZEh1M6Cc7lifckhPLUG4g0zTfippzSeguwop6z
u6x0HkzIZGuacajOpg8aSF7CPZEblgNXp81IxDo+P9N739NQpi8tGjJ4R/LlAXLqZciJI9oyLm9q
1hfX0ydMnwyJwpmPHRiJ7WSTvKeti7KF+qtz7BdWoOWxEyAfCeywZkshB1MpuYpDbV9Lac1bu6VC
d4SMukRYu240MQ3DzAg5GBso2zP1Ah8pWoAMf/v6j6/D39i80l+QPERJ703NpLn08rBi25dN0+MB
zg+RNdaHLu54a/v6JVQGK6VcuedpZBIREBxtq1r+2qSu4XUGcOFnf2X2JEWYCrujt5zfxw0qo/fk
lX69IcKcPrpUMC+wlGLdqZ6qESqmdtxfOFDmnJxrEwYkft87HO4+eVzzh4PPdJot/RMVackvRy2w
g0xfOof6Ip6pkJpRESqgZPuqle0ePgWocWnlO6zaP4U9mMe6YBGTD356DCuuLF0bhADBfD8FMCc3
yaJgOHN8AZGrVzQHOM8QtYAet6V8kSO5j67+rIq0epuyGYQtxc5bswqLvd85W60l1qESpgz4h1+m
O71JnI/YZVGC2L6teqShBIkoXrQiWGzUWiAfeYuOhO8C7A3Skkw+2BlbT9OiObGxIryx6FD2okjh
xrfYNz5Ebn22F82qX9QrNq+YHNCzFi5QsShcDVJXt2heY1ZfE2if1PzCQWsRxsSikPWLVhYsqlmF
fOYtOpq9KGrzoq0ViGxhMRUXbZcljp3OXfkDJGONRMI+dZ04vGRjUFNxZng/I207HG+K4pXtw8QK
3v3O5x7r0djxbsvkrmsxERXav3f5DFfN0rrDPWAzg5rADV/5N86YyInxgyhh7fD+iZ+hQtKU4v4a
Cd+TAuMZPS56ZIswWS8KJWse3CSIlumiXgbImPwT9LXObvkiby46Z7Uonu2ifapFBdWLHioXZXTE
cjcJ3I4Fomm6qKcCGTVe9FRttPsAMlLVtt7lf5N0XstxI1kQ/SJEwFfhtb2nb5HzgqBICt6j4L5+
T3EfRqFdzYxG3UCZmyczVdS98NIxew1ZGNxMp8SW3gX79znyeRq9mCDHpe7/jSYEaX+ZrMK8pIv0
roPJHcULmPc67XOgJ8CpngVDNJ8TGwDKZEyM/Uhqx27DaL//xH+yqhkpGyZ9UHMaEoU3RfGqMbpT
6QXpxlj8kqc+njmdkOXdV+WZ7uD0j+sz45mYvYpEODsrZ6UyjRC4ZURo6/guE/Lnycptzk3e7hNR
uq9+n99C1hj0uZCRraRUBEtm2rS3nJl61IRc+aiDW5LuuScfw+RSehvD5CH1rS9XDTg3C7O5NIoP
0pQXrI8JTuuae6Qe6As92o+4cB6GBDRtUI5LEo39p0YJWLQkEODE0xKBQCuYyvCVHhDEg35hrA7N
15kzkZaOk+2FINYOlqnax+gPBTpE9StIaGmCCJoHUsZwP8YyfbQgQw6yJNiChXydRRPulOkUo3U0
aB4z2keIBpKKxwFFhOblYI3DPltNhs8wTzUE3mB/t3nIN5YWVXItrxCVSKSjllyMhu7Apn4zquEp
wULENkMCxMjsGsmCGKCEqzTvOhCSVdPDpRPyjOjFFCblIOSns47vgwwKy5rIqrW3xkK97IxDnMM7
2jLceRE51YG+4PBWYa/jZlaQ21fhJceUKeqBAstcvQyRBcLBrfikuCAJ12X0yBK1qSuulN2Nec99
8b1bNCBrTS7m4aZvdFT4ZkT5CrUElmoxLE4+sLciAWiZrNCCGdVuNZcj99wxK8Ayhs9Vy2utFtro
Ufe3Au0txlenpTg3zD4t1hzElX3JgzvpGXXdpE8J4U+FlvNCLew1WuIjbI+rJ6pfPGefRckIFdzi
mkRYn6rgYTTNeJdZ2KSRIVaWaByoc4lTxCXgsKaCq0BprCJekCKxTnBq2jPgbhZUSUvLk5HfvmCZ
qffOqBAxwyHe/v4sQNcMtMCJV/0+0Mq7DnmX1mMq/w1le0tLu7nUPZclLZRiRXiItXSaaBGVyJdw
5Yw4y6yE1ryg4sZb5PX3r0XG1EJsqDiBJ2izeHCsk49ay1nBWlNMTpq2daZCjqEIwm6mJd7aDG6t
bchdoeXfQgvBXGWgmWT6N7WmU4lUHBDsO6MdIzyCFqIBalGZPD+J6Dn+y9L6DWvEns+s/nAN8xGr
/tq3sDsxn1BAysVl6EneVdS/0L76HluQ54RVdbSi09uA1B1o0dtF/VZaBve1IC7MYMWjTvhpJNmo
Er84pJ1qH2r6SDc6RGvDuB6vMWkHaxk6cBA+PsuQ1Xqu5geiNPQkkqopLdT3f+kI6vGqIOC3KPlC
S/qRZPBXsvj0qP21lv0b9H8BB2BrIEBABrgCMZHZm2wckoy6lOC+IT25qjnHSSuPcQB8QGhh33Q3
r5DWLhxPUEV7WugRyn/RBBiFMP0eNLIATf1eaYgh0DhDAteAl5IdQaMO+bc7zXCJOfJ3ZX+GteVs
rcp8cDUk4WlcwoSbIPqnPySQFPFw8zRYMUNYkAUK1dSjO3Q0jWBu4yXvsv7RM5rvRGxKDWqw+ECL
yf6cZJzf0oi0krAkOYJhDlMHTCjbAj8DgTrEqKSM+fB7zbt5T5rUiDUMVERqaCTR+EgJRxJpoGSA
LOHb4TJrg+9KFozkrRjjiOZOxscYRMjqwkStd2MrMAi/oiWLcFlk8oSi1JjhXGpg9hAFbQWJ8sFV
ZRmiNLz6GoaJBEcIoQGZ8iX/xWUWwBkBQcNWjGu1fik0WkPk42fds/xr6IYp5GXUGE4yPflQOQZ0
DmmxYDrNT/lINxsp0RriWaB5onq5pRrvqbwXzBHE6elgohGrRySDz3QRmDhtqCMYIQkrFL7Nqcux
21uXZtDsPCNk+P5VLxHBmXbsXIvPOedjgz/y4ZAiDSRVkEkFl4NSUV1fTklOtEqHrzmGrCmQNeyo
9FeEwtcadRIaegqhn+zOZHgfigcGEO3DlQTltWwD4uNzSjxCg8jZqSeytSnAcwCyAAgeDA1bmVBX
BfSVB4VFrEdFBglgViMvmQa1yAiNdq6Gt0z+oQGaK9BYlxm1w8qD9LI08sUDgblJblxNHbE/h3sc
2vtGg2KTRsbQAdYWDJmlYbJQY2UefBl2qb+ZATPtu84HRD0Z1KBooYbSeo2nzXBqNCoi7EGuETLH
8FbDbLF1S4DDiPP1OuZL/onZa/zSaATOZdqO13VdaDjO0ZjcCC8XaHDO0QhdB0snPPNt0nAdZlzF
3R52DAnDjbN+27fjFzVtFgp4cm1GT6eFovJZPa6Kynms/ebaW+bdqIwPWwN+s0b9epi/DvbPgwH0
vT/cJRY4juIhQrJehRZ208jGgLrw9pDjyisJU6g0XOgzMMoDHV1i5/958IedBhGdDFiNzDngRJ8u
m4woAJK2qO02/0QNIGMhjX4XOd1WwTjqPDMX5hHEygaArDUKiW5PfhR0JOP9T68LfpLBuJE1sjY8
qi1+ccoirtZSI5YurKWlocsy9PmNoto6RP7yPUSGc0DDfPRm9FV/4Q+Ud9GGhKybMQJ04rPVB538
zdOw56ixT1sDoIZGQW2Y0ETDoaPGRBe9myQMyvBFf5YaJVUaKuVZ89aTBk1ziFPMjTO+4+q5Nvny
kPSY+ojiPtIsArFT/J0yYisGQOVFw6wKqtVISDctgmFX4l9flQtB34PjbEbWByeIrJehLQnTFwkt
euyvEfO9jRu9o3GKo9BQbQNdO2vMlpktKZeQt7n1psPJ6ceBYdNoLvHJzy5X0dWksd1eA7ypRnm5
770EGu4FBDbPgQZ+a43+2jDAhYaBfY0Fc8JJDolGhaPIYPj8iw/DEdcaKHY0WqxgjBtY41FDx0rj
x5gltoEGkqOZR1gjyrmGlUONLfvwy5MGmWONNBdSvZsSyJn9cc1B60Qpc05i9X3ye4RnDUa7GpEm
ROezF8mTMIIRqdR5qId6i8HO25CREGHYisgvoHO1MIjfyYnOIu6ET9AWn6Ny/7rS/etM1PY4dNB6
QUy9bMEIPyMOIg6ejRZjhTK4BMLvL+c6D+/0pp7niGOdJ/2XKhkPU+PMxzr0bGa/ZGLjwrOZ+83J
dZhm6KUK0HzQyDkTzf2kIfSW+kNWND4xCaFuKgeUgSOwH4aPfckgxJ5dws660Vk77TrRoHuukXcs
zaf8F4L/xeE1GE8FWzNb69rq8XFGjly7wuZPAjgqNFZP9MtLjoIbaOC+h7wnCpZgY1h89xfK13h+
6NtfeLGsQ6rRfVdD/AQbAHHC9YfxKZQCRxLZGltg2etcRYD02gxAgWio0DSFRZJFmlJMlnYfnP4s
SlGMj1pbCggC8PY0HS5vUhsO6l/rgfYgaDNCr20J6NgXG58ChuqXUhsXOo4su1mbGXxcDfLX35Dh
dGhxPHghB+DEecFGLmijJbVsxhxBXOS51XaJWBsnShwUQlspSm2qIJRj32ibRW3VX6KiEh37hdRG
DPODQ3t3IJIRZFNbNTw8G4E2b8y4OGiolvvSt0mKboV2MzxG4UClkYxQ7/ziJR0KE7VbWqdwN/e0
0zACY5/zSUn4f9jub+Ku6SDRCnBCnCaGtpyU2nzi4kKJBB4hbUuR2qDSaqvKqE0rOAAAubWRJdWW
FvlrbsHlkmm7iy+RYMMufTFwwgQj8TEZ3hhSbGhywyzDG8rZYzf9mmi0nWYO7oO211j4bBxtuGlw
3rQ4cAROHE51UFnanKMWFjOVvsZAogS1uI8KH8+iDT0jQTGrYVD41LIINybbJKMLYDAE9KdRm4Jq
bQ/q8AklDYYhG+fQYPuHZahPNg9Voa1FAZdFmAnyfEIaLrT9aNRGJBwV9Axrc9KsbUqxNizVOJew
jwT4c3jnLG1rMvE3Ed6V7wocT722Ps3aBMX8KtemqDAtXBi8yiJVSVumCsxT6Caw3dpQRZgsbklt
soq13crCd+VpA5bSViw7MXl2cGeRY1Vuql/DVv6sjOzEaYb0SW3pMoe/le7MY9diwq9tX1QspWy4
x6BlC69xhtEBABPOPRb2oTwkzRt5yXc9Gz0qbSsba7ZDbTRLteUs1+azUNvQUm1IG3Gm1dqiJrVZ
LdW2NVsb2LoCK9usTW017jYA/Jup7W6FwpmB/Y0D8tlxl38SX5wRnoOBBBWOUuvJU1RFFh24GO8P
KTD0BWKuK3DZdbjtalx3lCh9M91nO8COR7Tme6ANei02c67iMwGtlKHk5CXi5SOzLdzZ3fg6cK47
j9rwN+L8c7UF0MW7SsIf7AuBPxgEA20PGKMTzF++HmduQKPnkTHdLF8YiiPO6STG9YDQXF6yHnfr
vdeGxERbEyUexRKvIuwTx0OuchuooE2vDY0JzsZ6wOJoMRHA7qhwPnbaAlmmIzwAjo3T7w/lMlJp
iWUSTh0X6VDfIyZtu167LX9/aK2KAJnfn9p2zRqq/3mANLmtsp/eJ8pceR0Z7obihW6bi6HNnIG2
dSpt8Gy01bPD8+nV/jdjZ9IqRqrr3JDW9BBe3hzzc53YNKQ0c7Aq/QjVkH3IW8KV1BnndOA+eomK
92VbW5taWntr4F0buNvQxuAfhlZMWi5+aWTOH1jZb6FkBh4yb9+xNKRbMwhuFT4sMlOKVZsugOmd
DaCoDGObjNWy9gibPinP27txRbGftI7j0EQcy9yWVrLXJcmB/iRRrMRooCaOE/gtGQDHsfjIWRW2
XjShYxVscmQa0OvkLReqPKLdUoCEuqjcm9lAd2dzOydh8J9KhupUC7PEOGud5p4aYQyubrmOWlfR
5iAuyr945UCouO47zH2IBQJNNPWndiQVCOUcex7WzpvVvl3qSz334ZFsg3U2eA5ltMVxaQk6EBBD
IXPftanMu2sn9jVqJJ3vyA2EubKzg2h4ZSO3RtzFJJoEHv3SPS2cdamtsEu0buuCKo/QJ274sfGM
CLXP3FOaSbJL163jhQGTxwyCb9a5YAX7AwdBJwBfJnNCl7RGYJ4TfdBfHZPtzWQw8IpCu9hQGkvK
hkUlo9AmYjHtvcheULOJTijnB0ir4T7GZF+rAURmPRGisCKxiEvKWuBlFinBWw44YED028rxa8qN
HOLZF9ekWsU23hYi7uhQY1jM4JMs5MsK+RyIFVHjVsXS2VAB6wEP97iRML7FozSudBFgDlU+bH/5
YtmF2nozw1qq0xOCEwyimCy/3afC+RNX0MwEz91d1175dUVaVLo8ZbJpDlkAfmRQPMrTck+0WcGM
/fA/U+kgGvXgNbP/0GPYX1Fn5VD+0qJ1GL5DhA2HUEU2naMj0UHuPjhNIbAyvDRktx0Ep6XGMg42
M/5VO9PBE/jdI4mo5HFTdLcp5+wnI/E6ziRMaJTtzKXmaJ2OdDT35l2k47ttoLn4jPiHwcKM4ACs
LXyEbUGDDklOPDsNXcELREfSl4/J0D2oyZ9WlauLE6z5YFRlueVo9gOcB6+ax/eUaBaSgI+pvlSo
uPgsZvGUJzT5pew/uG7qwuk2kbnwDVLulvYrRjPmRhAhtk3k9IPRLTjG0rBWFeqJnDyTfxXg69ui
h7B+zbNf2O2p8xoC0El6qyy2URuvyca1eswD1BjD7q9zYoRSPPkrhxAO9G8AkeJ7KmKHeMn4I5AW
pliqkA4Kj09ZMdCJu7uPJ+BQh/Mn0+nXBFSzLed+g1uA7t5mxJbRSIGw1n31ZfkVcSHQLZ874rBi
IrTEA4dmiPS+Rs62r7QrNWubg8EmAbiB2WEoazE0ToB6NkjT+2K27K3fJebqtjgOE2sPd2M5h9zk
5NGPjPFGydBz1pXTvlGptyuyC1F9BDXFpkWlH6tzGDaEocwhROfV95fsfSwd/xxMJtg9A8iHtkSd
aX1eIQZ35TaLCLLNcDY9FW5rnerS+I9LG+875H57dczg8PuLif47lNG2j7Y4/v9v+P3/qdtA0M7t
2+//auM5fSJv5YmxB+50GjrqIl3FbeI9/f4QVHcOjAd4jvg97IaUU5Hynis7BQPPGI53BPadsP42
ezJ0kqcM1zsJPnl5DJ2Rqgwr/6aFlKLwWLwNrMWHavQ+gtmtt0NHv2Ie3GSYBiwihL0kfcplIc68
tXG1A7N4pd8tfshM95ryqb+CBd05tY43ihbgpEi91xEgcgy4f/n4AYqIP+ngHSwRQLZbpLdQYM38
yoYHM3QietBpg98PKal+P74WXfmYe+RejO3YEjuBWjgNv8ATOWKYUvvPJkuoYXF+mpYOTnj1Y5R6
lIlOnDMjiy1+rCH6ZSW+BjJyHggRI5ZmtB8GE+m1IGZ/XQgjvFJSFD+A3BKrtsyKViFHbhc33AF8
HkFx1aWpY8IozI7GaC5GGRIqc0aXR6oJmqsYhYKhCt1Nazs7Jp3+acmAsQoDA0ZE5/DeixW80tJD
7xiFzW/8Es+0kLQubH9LSTsq7kIYBW5XUxwWqrff/DK41bEQGy7vzwy7wSAZzncWo3pVOO/cx8TV
cIO/kcudv1QW+EiVIEDM0a232Q0GRnxfvbez2mD8z84p9jKjaeu+o4IRz4NVd80fQj5mYV6vzIrf
XGVtfHCZRFmoxxYlWTKn6ACigXDLKUkQOJb4XDDYtOqx2DpzsmuF2Tw75fxGVeQM0c4ARpnRtybo
N/SK4EV0rYSBuvFADkN8bq30b24mxMcZxMIWXNVvIJDWdjIccmuzUZvvCG3mdkC6weBrA5y/FlHz
0+E32NVN+E2JF8dXW6oX31h6wmFNiuUDgBtUTHRP3neUmmJbRn1+UnZ7YeJHZtuCI0M12KoBtSDs
pPOwYE5fnCcrL6ctjXDM0xa4zN5CIBPO8sllyzkb07wLrJotjJ2C3shp8ziovLh2SmxC0f5IxTdh
ksWzifrqP6MSEdLTuG2IR1khZNGP7rAv+s5Qbc0sw1Sa4zHLRI+xcvln7vq2PiLKbw3I83ULQhXZ
/b80wtJR5xnJBsg0M7tXnRo7wwff69zxuZqZqBsGkkpC+KVHX5kAN+ICUTprQneI1c5wyzLEeGzJ
hyVvIl3btQGqxBbqOchCUxLmu7IpL2PHzSV2Q0gfQ4BX073glp9y7q3Dkmc0iI4THrnwh//CBfnB
J2mEpyYsmcU2S4RuQ3JnmfhPpFkRJev1K0GwxXERTApdkv8W47MS3TOFCsYeSUnshefh+sB4SelC
cMzamntcXZN7PnZkFdr/zfGXzPwMOgu7vWk/ctM+DLmsH6La+MdFE38bvSVeNZPRQevQPMffAbHl
W0CzWyHfakkXi1GSxUpdnNzYvbms2j45t6Z/yVrtxY9IcJzVfVoodA0KkHVJu001vdpjrCvnAtzd
2BwX0PwVnhaudj2sGHBqtqa8bxst5T8sQ9wVuczuK2qQOSnA62Urz2p+ojKv+W8rnrqKyqA0cb8y
Gi0eZnh/CrixuIck0ApdFNWphpIHa0N9cHAjiBF7G8e9wvivp8hyFTkXM8amwkIykrDKJwu9TL9L
s5FusB+s4iJdu9lShlWtmxTLcD52+caduYlyBONsEs3821eLV8NgO/NNRRghuoHowSL/8voqId02
uSjUn3C07H3FNGZl+fOGRq+9bGvOQ1RC1Eh8G9MbYN07gMfuX0jX+VY41r4deDidTjw3xYRzrc0U
dx60VCKXXHa0aKj/mbrMCgL+zhAoOrqF/LGHPwJUZ8P9jmIV9sEA2lANcJta07fs8SCa8dlB6qYt
hgzTEBy+RtBKALotEs4GANTVMqBLldqbQnMpJYssa+OpM9G7Cq/hCmEoInfpgSWOiUcRn/rRbqPH
mcqh9UD61Qo5HOd+xRC1Cy5RQiNjwrizSlL7UAFRYJJPrkLKf2Zv8EtmQlksdQ59NMePXWhd8Re/
l6N45jdLOF4QFwb1RkWeqig7leuod/5ac8arr54Uw+Bd41PX4f5Q4UFIREqWqDsb3pH+cemOGB3b
FisbjSeOd/K4ERKIY19J+i52Fq2iuL+aXWoTv4o9UFv8EY8lUbyuiMGV7V1j+7qIh/qv1n5qE/NS
1PaL31njzojlG7AR51k5bGxX2Uej+WOS0bxm8OtuZoYcMu6YhUxIbwFlMywZ6cF2o0bbgvo1uMkP
6zyNi7FBBKm+hxPdqLSQdjX7waV0ncPHJOujWZJ8tMT1cfIjJgPusxd4/0mS7sZ0H9plharblOti
iKfzxJ1BSLCHwrcZYxiHyuy+xyVhLuOMjEIXdc8xaOTo8sFXX41EyfYsnaMNj5sWiH+1UzKqxqoq
Il4y2Tr9ipQtSBGcVmhTPZR/ZW6sYQATnvPrkAd/g14Cg9ZAzD52ITWL9xrD3UoQdte7lP7Y7hv7
jL0DPWXn65PhULNhrYpAj3yj8VLRor2TwrKflRCXfCLdwCHTiSEsDaYtcrIIyH2VgJ9m2T2qjg+s
IbEsJvG9gYpfDeSpwT6FXyIErBwNGM1kGr5ZxQ+0Fy/30suIi6mi/0pikYmuId94aWPy5Kxe7LmS
nDDtyNXUTuuwRXSzxwrYqSZqnZn3uRgmRDMwWxCkDz8HNeklnEQozl3n3i23oalK8bNxikJGUzn9
YyklDY2dEUzqmoyxFtboNpu6d9JRR756g6S2gKtFQ27ndl66adMXWlqPMLksBdxu7rO7hCLf/ubb
EOVj1x4FRQ3vm1VEmy5pNgGmcWR+dLG56enyyhtCVr0Hk8zBVdnE/l4oz93Zhc+BnI6NY+Gk5E0s
9CjauSK8VJUrZyLz3gTSycJq64N8rZxi/vbooubB3vRzar4S6/9Zpi0rHPfn3ozJY+kIjogWnpg5
W6Z9Hzt/Jocnvmm5KxcGscM8FxVJBKFT/CUnXNKJ1r/gASZQsOU3sxl1YmTbKVOGK9evyQVPW7Vz
WiZl0izgY+2zM9hYgTzrbmlQunfDizLzCoA5qzm0qImWmVxfBBUrFBxTzexlbWX+PRNjd+LZp3Mg
E7wOC9/lqLwBnaoEYkCAmOjvY2yLhUxW/6yIeZnA/sb0cTcS79khHOyVZ4GD+dO/akaj6LvgGknj
s6mLcRf0FXeJIAVE5BMLDbHvxAt3I5grYjVuHTr18tY8zjj+wZCrTjcT/9dhRFgj6yKbJWW+d6nv
ZU7nHTCMQ4oNz0xVWAnYn4nfHZ9s7mLbTrTp1rWXbZu7+X7picO2JwqMGAvcoomweSJUir0ys6+K
ylSV92pT14pzAqHhhsOCKtRI+GOAn5CcYqbsff1KRMByWhrrmYhVJv3BczjB7ieZhSCYMX2unths
2Onq6LWA/t7Pbsn0Zh7PU+vFVyunn3G0/f4qKvaAaTmRkb3scowDop2yI6YE2mU8zKWLcabKLA5h
JWKJcbToScg3HRLakwlzlVllV+7R2ZXppkfaU/wnYHZKeMdjgFHkoWqaJ5oXbIpO5ZPf/Im68j+a
xyjk61teqbTX92viEUSFX5KB1tpx/4ylm+1o/CRdT9HzitDFAKXtEJ6n5AFfY3JqsfQe4E++vcBB
oEreOaw2L7nqd1AA2p0G3DIYz1gxHyL3L4oynF1svncl3BcHrA1ecJ4Yb7jBpu1mi0kU9oO7ySpq
5O0VsNzdgQOWwFEbTEX/OfRAM/FNHkVVPQW8DnGp3f/2nD/4Mt47fRcefb8l94OuklCfOcKwvUHC
HUdhkrDuP7lxjrYvAmPj+MR0xKYjdsbcGms/85BqrGTay7Up5GYkYmCFrcjYjRnlxrQTchZJmlNk
9ZvRbf4oYNrN4FhwTf3kn1h5iNKQ20l5zcWvENYJhf/Je5Sgolf7Kv8dWfhHY6jfgwSkz6b6eaRk
Vzo0IM0YCYowJbNRxn/H1J/XsUKGaNj08ajgLbWLM8lVMelMj4WFMxxTc7vh+6IQgK1jMVEbJqUY
D5o/aZFARDSUhmSW2YLZJY/MroSYEbL8m/SDP7mTX6KJME0j/qH5hrORQzcgrjBGVE9ehzGRTLWC
LMLNMtGzJDmBrjzM/WvusFdqy+71dBYBjYMiqnwgBJpJO1IT46xr1nMobmV7bJA5VnOAzZthE1lF
2d+Jw0hsfrmiF0ezHQ9lRWWCME1vLfVYvTLINB3EtErj6Wd2YvrGaoPVeV74hKKYuHWynyeDTNyc
rP2ZTvASUwVOaFiTAmPrfuglLHLkr+RSGOsJUDlMGez5NJjUBrO+zJkZm7SkPUf/Stv46Ov2qswe
U1xef/aBVuQoylx3ddJvrW7+jJv+yGCXk5t0nU1iPld1IAncXT4Ics8OghDshCrjNfr1ZppnJLzQ
NehqtsCxsN9U3FHnQUew4Mkm1W18g5EBx8xTlkH0RsdAv+nb5UxiLKsSjb+8GOuJ6owzl6nToBi7
Uxeke55omh3C/hxJtRtTojckJuMNSUHuzh3bp9kIvQM87tY2vGFv9vFHKhjrR24VEP8wfMUOMMOU
XCOVhds6s501gXg2IcIkj1vXtFa09STMef2EGVET7Z3IgYkiJaj8mNlkjhTdcgtdjkTmusATPjlV
EdktSIUH3w6/bEXwalqW38JewEkDYpsNKye1RUX7XAY3ZdnEgxA3yi29eG/KiH4gxziHRJlsLAbK
naJpvGQz3n6PKWqjYbYfNHldzWGeH0ps7TvCb8WqW+CFlpxAwInw2Xwmsm0x4xPZl3evxNSunOGn
NWMkyqK61l33hbJOZrCzNl1mb2WuDdEzis5QEvRrd/Q7inXaTa9s7vXRDV6DPGMmVsXJfkjJI7fi
+Ebc4LSDwAUd7upTIvZJnCEM0Iu8UHHJqOmL8lKcs9XVKgVvbsq8PJ6Y/sNaD+EUr+OUOiZH3Iuc
CStcXxO15dHp6hs9mbjKmX2QuPIwm1zLUjtJV6p8oviLMBK73BHVCPJpT7xeRYMsBfiC9el7ngXY
4ugQCyuClZMvFGj41R8Mi9WGh+RPXfc92zv1wzSL7YYEiVHl8WfUtdvAH+BdFrxSzsA/5TgfleQs
krv0Xtp2+ppVHZ01DhDPEn21LI2ev0T7pMqp/hlzou9K45mIiWTf1SaR3KHxjpP1LmNO3Ibptscy
q/9axnylAJDZPTenLhlcztpn4u7PzLwmsi/yYVNMTPI5G74N5mTqHqKPMiAUGB8LiU2zeS65NB87
e/kg3mzCLKdjDdJg37ZFdajS8S1onSMvIBscnnRGF2MAQE975aRIIW/m5kREMoCPC37XpA6P3oz5
NXYAbqrZf4r7idSGgPvSAEuzmYb5yjK/5XPiAVfjuiraLUOjbdeAlwSeeGFA3K1bu3xSUyh2LAeH
mWnCoWiS12R4FPQwYPRZkpMg5SOaR6ULrDkojMbBYjFDwEFcJbjg2e6yF4OLwu9fdeQ8WKRNbJxU
USd2w/pL7hnzhQPFkCc7sYK9GRPdZjX3zHBCovw4W0b4OkkQvS9j9mik92yx/d3MiYmHo3oOuyfu
hiW56fl77Rgh1ufsGsTzoWqyPS4nMAi7fKH29JWCFs4uSWeep7g7ouO/2ha5p8OY/uPQ/77U6qWV
LMPkg7+N2EC9dn7LPN76MoSOa3BFIwocEtlTTWsOcFkhrIHyc6kTko8coV5FWFz8tB61yPOcmluK
t4LTqDg1GkoA2cwcoEqLRyuBAbRisp8E3fGIJv8W6rU2TeOycyS01M0xhmMK5HcOV9qzIBuZATh6
cyPV95T7uKuEf3btY+rbiE4p/ZchWJc2DZLsCYQ6JvkmH1Ly/598ZDrCrjuXezmjXGK/VmNt/Bg0
NgxtkWHvNQg0JLhxSpoGfkgUl9RP7i1q9loU5K3EVvXcF7jXhrwEAprxx0iBsawf3qKqeHTT9jD7
sXlZKhLMJpvvLCoea9KLjlb/ITKykDAs3ONmor4YBnCXef0hzA20+3B+SAMyy9ySsJ0ATyNa9BiR
hBA5sbFK3dHBgs3ZWE+azSyljsllqNSTw5t+wHYXCnFiHu03t+UXp4i+OzSvg4f2sffC8kcxK5IZ
w544NLqtl/FpovntUQFJlzEe4daY6M3fyrYtSuGrx5IjRY4KeEytYReuAxEPL63D9MuJ+rPwxjtF
HdO2t2xiQ8xFrTsStq/0JqD3Tj2edEMB4rI2FWz2hJY6YLIN+Ap9CjaGN/XeRvRilEP6L486ctda
RgNL8YVpttr53FEd8sHESGJyr95SAkKNxaPcJ/YJTBGsG4F3adsogD1wj1hvvpoAFngqkZKzbNyB
943gwYLhb3bC/LqjwWCHGrlVbkZ8A9/jrsqCjW8DMdZlIK5l9Vba8Vk5RUCMUl/vZE2UfujR3xTp
c+lS/8GwEWFIfgVM6/Zhmj6NTtFtChiZEC9MQn04FfBHGD6GEnTSIh3y1TmqPnLIio9Tkp34M/YH
CsQhAC5tbWZbz+CsQ3CvgGKlnT4f/APRvky4TP+zopYQ2DCKD3NGbEBS1nsx0TzqyqDkIey4U0fL
TWRU8AwMiAvsZhdfMLewTbGVucShzWAtA2rp2cNWC2tskTc/jUiAOWTzSMxOeA1eOjd3nrkjnwyo
maam1S9LaJhKG8ZYPJob33HDQ7BQu5BmeC97lbR7z84vnGp0ZrJ6dFxGriH+rG05mIj1Vjwxanhy
uoLQ6Z6E6VKQt0sUBsWMtNOthtncDUu/o8SIawJMT8icaDL7l6ABIHEBjdEh+EtSUAwjKLwAPaNa
KJbqTkFrTVerMbjc+f9hi4LgF+KNltSZAhTa1Que99SbvidpVIeRY/eqapgcEhzDXriUxAcYDiXX
hPU6IyLzIDYkhBP8lvyRkvctl5zpSUqnEvsc5HK9DP2IwSP7HsZw3Y5jwFbTnOj3bOB+gxmF+NG2
WsRbByFHdoTxjYz3V78/ZAV3jkXwH5Xky1sa2djjXSPmES3uABTMNyebUk70adpBqPKZ9A0RbeVE
nzipRpxHN4XVxmsH1hGvEgGuOLcuQTstVD4YGdImo0ULh1YMUtkanGupqDynzMw3mcmpMqMfgzp1
mGlZ38j42vn1eLFTZRFMvXwmsiKSLkOWTIePASCWEzSyu5uYt96oTr70GDo24dNs2mQT+eOuV1VC
vtPZ6YLwVC3de0Dej9BrNwb2Q2UzuslyZjjxbN14Xl/oum+2nSFIQtvZuozYMjIgOAwVu6lURxB+
NuRhusi5A6m0zH01WAw7Q9r0kp4KzsQhcZEcpwbOa5UqER5qHjmiSzzrGM/jPYQv5qrKp82hHVjJ
8Pm0u4+i6ylk7hn8ZhzIBzw0RmdKIpm5Yw1WXuwK/MwInh4Altud6UQBf8XdobhguG5JMG3mPZkO
Q2v5P/bOYzlypM2yrzL2rwf/QItFb0LrIIMiSG5glNDKHYADePo+qDGbNutZzX42aZWWVZXBiID7
J+49N+2uODHzNQJRkq8CsgZIQj4LJ8PJvPct+OtB4aDWgSm+9N1yOAwe+0WRD0fWvSeMW/1akhuw
ju1sb0fjK9jxOUdRCXonmGQTcYAoIPIt3TxdP3J0VCwED8lcXOO0Aj8R3pSGVrdLtR8i/+Adde6y
qPML1SJrJYL5Vrqfn6eksla+IzDKO+2j5oXHELWbn7OOUDiitSi4ICbJls0nklZQq5WJH0WQjCT5
ghRQAhdDDrkpMMnxwPhDG27vCiFoWmHrh059GsN5gjv2+7Y1vsji7k48PJx92SPwpxjOQUTeYHXu
I+tNdTLYo895iAtR70DP1PAbNypKPli3bJRqqNUbTN2moy0DBojLMeFpy+oc/xMCu7wbPxmTLtTU
SnozRQNK4ELuJXP+Acv3EBmVkXa3YrqVLHWjlsPD6wvo0121jdACWmZ/ZWG+NcdK3+oueb+i8PdZ
5X5S77TUAjSqXeN9OMKtFnnO9CSqsRGMMjcf/vkF+uJtFK22bBEmLty14+FNyVs8PAhPS+RkuKmK
AoCAF+PS36E9z1eaC/CgjqtNU5Xdmb6SazdAq2npCKji8B8a+cYfLAwfWe3tQsWsnIJ4VaRMBmrP
Y6fh8q33q9U/nuT/b95+Huvf//jXd9WVrRhvv1FSlf/6H79lm7Tj/uc//mVjt/5f/3jPo9/q//Ju
L+PPn//+b/9v27Zp/xtftusg0bWCwDbm/4/6nQ3dhvVvnPW2xzOgB5ajO8H/sW2b/JFDGIXv+4ZJ
q+z/l2vb+7dtG7obsAAK3NkO7v6/mLZxZs+mbCytaJXnH8uzdNezPd1x+b/6DqZuXl/9/XlLykjy
Gv9nNbkdQmD3YBgt6gw8i1PaHQpTe1bKR0w6PlS+86vb4zFkNStkcw4ZXhEowNqwExeQWNsgzczr
OF/EIQ/4G9wD/pwVFAyI8NRUd1y/3QGsZudNZI/PlAaRlWdPQ14OXHaf1ahdLAJB6DTpoonohm6S
keiRsJ0xNQRXYf+mlcG6dr1vcIHXcexmYhENpDF7jXkYV5PENGMjcBFZdUpk6x7Z1j7YeC12pK6g
AFA2SwG1kxkbblWkoHbCnRfLYi143teB7TIAAGtF3+127O1cQh3RQ3hkXxIpNyY40tzSu0kwtjvY
TAe9MLZtb3lbXny/oY84GE16CaJYXwvNeyuQFWA/pLVMNdWuOmTlxF4DszXEaigm/mFKXeJGS3ef
aPlfuVcl+cmKXO/WiX+8SuM5x47Ikv8ISuJncJHzZk0NkPqrt2mV6Sgg/VTOazFOXzme9iJ/JIPs
W0JboxLmbZ40i2HVQJjVlN3ycFxPCJHWg8MOp2O+n6PUJjx0D5Hkw2z0p7gC3gQJilidscQ78Rsj
r/GD5Jh5WF7p25adQ4BT5GDYNZkW+7zdQyoOBXGG7HZ4j7y03baZi6ORdVOkaawe7FXhmccuqJuj
75IO64v4lsj8Lxr6XTBqG8tI/pwQ+6k7tM1KNsajYLK8qHzmSd5AArFL4pXXXkt7dldr+RcXyTxb
7w9+ST/echL384gumTlV3eiDuSET3neJY7CMY8GabkkoBRDcDr6675NbM8q3AStBq0a63Oiuy9pZ
pkN3t9QAWqfAujVC10sqly2lOqK0AcPfYtrTpWJb51zsjFieRpVYojLoN9LaI0GAXMBjdzEtC0Jw
9pK4gFRRxhL2BjNU0hf0+bD3bKLslO+hcxh8sWNUcrVV8+rL2GV8HexHEG8bmt89QGWCFl21BFHF
5ZtsZOzgNHPrVyw8K7KHg3UkGb0KIrgWlfrAPg7D20xPXcxosmYe41qQWK30ryCMbjHo8/g6aT74
GL5ym4rdTL23cYhoYYa3pte4ABPtVTqIAdqU9ZWMsVC3yCWpJN0fLshL3bjcm5NzM0z/6ucEhdam
eSrlBztPgmk77zfmGq37AMhPDVkH3/8BrRfj2rB4iUlAglmz6nUmEWN18UTwwtL2GkWzJTtE/eW5
XznO0rL2MK+Rf+Ym4moz7koliIAcsHQcHc04vaZj96DFw1OkNDS2dXWMomQty+SSUNjH4xGHQL81
iu6jtjEGtG3x0LXBZ+b3Ryw9V9GjopSiOVhe+eK02XUYWTLkPI+s75gvDjGQaLNaOhkaQoRrgOar
LY3Tu/I2DWEjrHyKXd+RhsjIbA/+ZW0FtJ5ZjFQ34FNVUSUOTOWZuZvpzasN4jBMyqj5N6V/Bra0
JN6bq5+/GhQcP54SDjAt93tsqRVaGHkQMhYWLvqN3zVvmldd+fyjwDxXMXvCsVoOGnMrrX0ERGaw
Lqy/kDSBJObfMBmjFNk8vE9NGtXqMIXxi+uPeLtgp/cJuFxznTfmLwm1d72ilGGUsPNM7MF9Uux0
i1cACqjZxqw5IZsdUEv9KkN/SC3fZsjcP+EYv9Zp/9KZEgvsyPNmxZxnqd1doHwexlDbZiZZZVS9
eI1GbBph9TzSOlLTD3C/5VfE8j1HKLScgmnV9vEvGWHPhUlaj0NQe5tUN2rVfRzqx+hrwpjFWzvn
dUc8R2TKsvX/hsd30kIcYKg7TXaJ+Z+0RgUBu3zJUdubuYl/1/beWSjERjdSOMUoiZtbpVuXDndh
yBE+oCHxEChNjTeuPHHF9PIdGNAQK386NSX4OMd0H2DJ5pvYKPDhYCkVzpkOBdT1YqpLpo/JR1p1
H01JgY+ZqUv8jaH2XQZJrZvtu4hKb40+vTVJfaBpPMVt8hfo2T6cajrOWh37f/bYnb810q2Q2ZXX
FvK/1c6+a52GNGJhpoE/cogd5zpLXti4QZyeUCnmGggH+TiR+5umFcN8aT0pbPd0WPQGToytqvZY
X0WwtJhvXWQQHfqI9BmveyXfhxHW7HjysXNAhuvbE9thcv0ad47nit/6IKAtNc3XabQeJqVeKj25
1TDdgJxMpzQk6xGjDf6Q1xKRjDQTdOFPKVfC1q5qEk04Qj3b3wn/16CHLF16n6ZFqmZr4IErdire
gCMbOtnCy53XaKBan9DMw6J8kUqgZI1KiUTGpIXu6pcUWKzs0vdptof67k4o7+rA6lqhx30ZHA9R
Rld+iSE5+arMsdy7Z8dM7nEcXYYJZYJu8JIDa9364EX9fgZX0mrR5o5m3ey1CV1yaoFNYr/rBaiu
7dz8KCpX23js/TlwO3xHOFLx3HYvnZpn3Yr4ekPVBOSUYFEkIN03lNsRooTU7I2rFenQJm+6XaBX
ZHK1inoWStPImqYzRjT5WgyWsnD0AxYZc9Op9uZ1IkN0lX81Q82lGohqEdqBfZhotHl4xiN6GbQg
kF5h/PdEcEz23dAUGR1W8G2VRE27gi3vLJrCxYo9gw3wTGt4JkXVXPZ1+1SUZS8WHIT9kqWNvyTR
KDJJ1xoLHOMR0iJ7ZEaek+kU6acejaYXUspAQ06a7jcyHSRG2gdeZLhlWs4xNWQ9o/bymYM42RKf
u3ZZlO0wBDbMu8cHJQqIFbna9IH73dVYAEU1PCF4dBCA1RGT/NqSGEqM6KDryc40xncX3yYhqYhb
M+h/eI8Zt1gI34oqX46kKFuIW6HALXPTEfTBk7sN8+iFaJ6bD/R0kTclvbresVpJJKulQc7E84Nd
xDe3ZlDG8HhCENVUbNkRfsaJES5x2jobUY8gxuKV4Torw8qfSHCKndbc6d1LXxNvXvkVkFpyRNji
vKFwlHOliHgQkKQ28Z/qJA4UbuFsjYz7A4zODKkJcWRh7sbmbbYu5PcuvrGtzXjgFgHBuCLja5va
jHjCpDhBT4MQT8RELjABx1zJ2MxuhDmsbf/JrtuLCa52E1WkBpHYQMlH7GO1NJxwP39y1fCpfP8u
eNf5kCHqms0+aUYUMoHYRZ5aI9h4xCn5jMDikDTtzi6sS4OB2wyNK3EduKEioK3+gIFbzYloyQdb
g1+9mTEaDzZzTonCDH4DM7BOZ6DPpNNWatWhiNAMCxdIfu9zcxsF5dc4OUcVGw8hr1Wv2l0VRA9J
kz+6Iw5BuKyzPPXWtNpHNwrn1Ca30Wx/gsLmp4rVi6hyCCSi+5pmvLj3HGagUHn7j+DWHqEW57tp
mt5LAZgkDVEYhe4aMeeBjFADrRPhVfMH0EJIaevxc6zjbeK020wnhC3AK1FAlSoDHqNcA/iOOmgZ
CxtYm81tq9PKoDKeWxVHD8E5a9h+fYmCk1iYAHxRKWDoSPWnyRj7MEq/IRj/NOUumd/fIWp7K21e
GgAnuhnGQ+pEP0Ow793yL1RxucGQdw6a6KePuyMEpyvucbbg/QYWLk4qO1xmcxKt46UPWpW8sbM7
6YxeqabLHXGpQJfTL8uOCI5iaLROXIeJPA8CQttyw1AuXFF2ZE7snWpG33wpp+feMR4IlBUL9A4H
2xNqk/e//VSme6t1xMo3450P/IQ2izMdvM3O1fNr0qK2FYB0Qxd7Y7puGCwRg2wcej24l+RftIbf
UcvJp4akTM01AZ4XXAaxmr2BQf+czF63zkgfJ8gk7HvuDd4jMIQ8JIUdHzKhb/y2uaAAFdkFKDyN
FSKyPnbXBH5vrTzZWwIhuRH3r5Mpn61A/ajIPPiu/TCUkLa5dXhR85M294Ds/Uh6ehki42SAu9dG
lugq+jX8V5eon3kXcDQ57qksmx2f7wSuKgMBiUE3/YnI8uFB8oplSQx4Wwe3Xlg/jSyehyjHj8jE
bNhEdfYa9tPXmLARDmlmaEG/eihD8MmnYuUD9Ex5erQ+pPZoKVSC1PzU2DnyJXszG4wemX/IJm7w
giH4ounHdzzU3CO68dfkgPh9ndK3SoGGMgUiwYfiWuiHsWbbZtQXu5ie66z8tSbSU40g2OiQKsQA
vHjynP3QP5v4KdFlJbcg6B8quCVWT9Kw04sTJMKT5bnFspWHziX7deitQ8R8AXsDAaOm3z6nQbw2
MXdRqlDZRH64jhH5bWwJnxqBmKO575mW7rWBo6IUy77R59u6+9OpswnYgaSrxNVtQdGM8og75K6A
eK0TLSEEApUjGW8Hz41/M706R3ZPXnLmLQhZ6A5ZrXBeApG1PfX006KqWWSeIJyEdCYGE2C6uAHD
WlUrG7OB0BHJcdEjmxwPwGluVqvvZOWYS81/0bsLpqmdFxC3XSa/6eBgKJVIVueYPNzY7VsmBxqS
zjo6o0dUGnuaFG2jLcedCIJXLMliidcBI5c8yNa6Oxk1DioVBtN6mjKG0LOb1Vmf8GsQ+1FW+0MM
UH4I5IyG4TRjNTVk/nkoZ+huIX5aWT4/KsOALKoYxnoLJ1XVkQrmKCeorAiNBT/g7Ms0OBayIie6
qISaROzzImZnK1Isl1RauzJNTpUprPWcX7XQcv2mhAdtok6fYpxoxNpNNCGYJEYDAKmRO+/11Fyy
yXsGpDCfbFjR3OzJr1KDfTVfCx89kl9+T5JxZk8pgrpvuJYxPAkW/ucibyXcOv2kieZdL4701wOw
rXBR+3mLKJYxSYxPqOzp6gJ0DgvSPm6D2R2HeY5fKYOry6w3vUWULZSUywTFBmz/CUcCvSn7YMfl
egsG9ZVb5o5kNaQZYfjRNmmypWSiCJ1wXjCyyB1jxHTeYNg1lHsoFe5tSyn8wEgqBCJ2s3ywJzq5
JrmPJkPWboKR7Ad/zFl+iOxOuc6ftSn/qeLpVYVIs4J603SIjHTlE4dQR5tyIHiip1sLywYN9whK
m3N1H20UknSz9HRo7HTHFIYYdN3pwZ3Mqxegn7W8mOoD0QTpEaa1QGL4MChgqaFlEhFq1vlKqWTT
tCfir+Cy+PQBVd/+6KadIcEg5yVAhJ3JEJNkPBGaDutng4XyaaqKYdV57p/l7iMxFKTG7AR1xsbp
nYbCbiEqvNVFkT8bkrRxLLWVg6/cNIIDS159lVTczg3Xieho2CKovSjACBuLuRe05sC4ISWsYJ26
/btt4nL0GBmh7VzrpaNjZmWwF3TQTIhbojUFprIQWkz3Qq4Ip0sUPCdc/En4btbWsCPlfJWWGgp6
AzZVyQBar98KsOwA0qy55Ig/gb6sWlPAKmqDrWaTCsNhwFtcDQvTke9VrNP9ePpG4Vwetexv9KJ+
pzf6m12+0vPQUEYeAriUfk+AqS1aTsP8JR5a0p1RpBoMRKIGupcBfyYnJoyOyHvr5127nGZCdjuP
Ocy3MpcfBKRfiD1+KbTqpprpXonXMivvCccHyyQIYCZUn8LSfp0OR4mdmVRzIGWA83eA9aSRb+XY
/KUiBdqQJOEa9S0BEjZe3GI4ETodYZfyP5FfovolnV06wy2N2eaWpCC7iUZ0lPGUqvA50EouKKv6
kK91nTLBawdStCq8pEwWKcRZ+kNcXVkSS2M89ToKDfsri8o3fCXoth2XDb6j4cbwLIyWButcCNe7
wCyA+rD9IIVI3fx551mp3lnYSXdXqBNbL3100OLMUpw/Ww4vQOi51wY+uaimGNb1s24VbJeB5tjZ
T6DfPOYldaixkgyuTarU1uXohod9gUGJRYrck2WQlZexR7MYMByl1jqQaPCuRu1CxzStGnM65ZZz
DzD8MwwbrsIKfplPvetEEixq0nGZikzFMrLlWct4ylJdq7eig5HShPhtKJ/GOiU59o0tcrdVFZen
1SjamOxaYcgp2qpC6RLuMxZAeH1IMovqG2X8C+irJefpczH6r03jnYkFI2GpeSLj/WPyd1AGUXTK
vwDK8LJJgl2pu1fRxVewfVf9L7RlfiD+0Vk40Bbom/+COCE40pXz3LNg8ZN9tQQNyHp4yPjuugqH
uksUUGtCdUmH8c3mtF44Ehu9oH5vnNkskvxVhg/cwbMREnnNjdXbLgDovkoG1Gz1sNbCXp/lc+uh
LB99wJpJF8RQx91lHBsXxL6sc339tZM5xl/jIQoEORQBgsRxuiVahbxbdm+0OvbWkOIwoD4mPetR
Z5dmBtol8ahsE5GzV3wfw5TBA9a4FUaiJRDphtqrXWKsczF24b+0Catp/cAmhUs0O6cxf4y+Yncn
ZXlNc35wwnOw5vH5iOkr0HymXsYFQBmzDqLuK48bgjklCqpE7jQ1PY7dRxoVOyl6sWFO/lHANW3G
j04rFL1m+CknlFSJjWRNsNXN3f5Woz6FW5LczTRBdix7It3xjEjlbgnLsYchId6n+uLrS8wMa0YQ
b6rfmi1kqCpCbmA/gHMsov6ltOTXYCWPLfOWpDdgUocDfKLoM4GZqFKEONFEEqlnrOumvnpRhFI0
BypPy+T2+csMW1lEExe9xXBKd4vT6BOEU1nVT4lcH19keTV4vW0jDhwPEAd7glBCkKRT7xNtJ2pU
9Xxv6fGOOvZnHYkWxt7+wSLEhAnyGU8fo0InerfrcN9nHhcD5DdR+Z/EYvBjtWSuBgdgOAFR70VL
+Ov4Ev52AHuQutjboefGi/oe1GoONYYSIk8IuwkQWAIYrXvvW681ubBAC9Kmc9sXktFu5zNpB14A
Yegmk+rRbHCopEZ58qMWKEATAr/tH/A+bkjzCtYjrSSSB1p0X3XX3v0lWIMvhP5EXNphwDS1Hhvj
A14VRJUetESPdNRW/iVHT1yRcMW2wTB3UU+acOi89iaffqigljYm9yhBTYHLwCkmO8JyrOIwImb0
K/8VzgBoGTs8Y3u+ZK6+93AGLjuyZDddwCiW98yKip8gbVZYXQ+ZX3R8maJzBW0pn+L7/IcdG+e4
Dgit9qZPN71bifWg4S9Zpd40b86fKL0/5ym6E5FLokNa4wXXz437pkfht5UZ/c6cjD9z7Knbs4RZ
XHHSaR2twgT5mzEFsGXAqMhnkz5ujGSi8y2tiyuZ/jVDvyRZdJdPtEVDXogVSMuzGrCwdcrNmW4E
B6OerANOeJvldLqXSP18UIrrTKaoYz1tXIVTSIKZ89hTW5BJOm5BOn+PfMyN906UIe7doi12dRVd
WQTbevDke0Q6mulnXSlzV6TJpWoZjljp8AU8dWX3GsqQEn+e5YJ1YcgxQofHzYRPNKnanwbbG9FG
lGe1/VVPPiwmJ7ozm9B2eIEvjRGeJ9tX2zzwf0ISbfxXuA2M8YgKRwgSfOug+hHBRAsg89+1KwWO
SYdLqPkDrFUtrWb8s9G2Y7aMz1PakmIfPuWWe9cCILlRTqoQmVhjkXMbV9VLqnLINi4oI1CAD8n8
fkAiwntgfuiu9V4L6IiAYIHZg6swwXiuhDbduFF0/EAbgDCITvJ+zXCaVDgPaanmvXY+t3k3ay3b
HPO3ZueboEuCFV4WipGdaZGn0rHVlGw1VV6wQa+xKPEh6WIzukgbrIqxOtjnctsWzdrpcDKIWdfp
VH9aMRzB16/8AOdGbmMWQWi16nRi3iJrD29kbsEFVUGJtDqUA9oMF737xNAFKCJt/0AyxngLsZOB
KPG+HSCTuxm2FCPtxHM/pfhUTOZo9JV7E/fLsgJRuiwbrNMiIceoZELCqD+q0Z6KsDG30/xbVR2s
qfrrBj1elGPFjlf7jITl7lpD3qTvr/DbQSx6U7lIlz45nitp+OD4iH8sbBO5B1gNtw4edYQtzGaD
mHEyQxnXy/TtxDw9uvdcDEuIyd8xrToutNmuY2T23pjRqII2wU+5MaxJfze1GU+TiAfRhtU+0s+o
fg8N6uFdGHLEGdIhi5hSKJOUnn7NTi2LdWIyZIZkkHI7Gz98Cr+t58JE63lPOo26tbMcGiw5d+UY
HfXKjbHA5A9WwoqJUDezQJhOhDUxvSiuFnXwp2CKbS3FdiWb3H1rkc+HlMxa2nayHEURPA0qJm9M
FC7yeu3SBsFKjcWx0XBoptCA/WkDVx3MxxDeBt2NDhFddNx4fNhNfBkUHQCmUpZizjbQtTU2u3if
1Ey9lSQ7yWpsCHwbbNjIolz0XWmLvJ6XnRIsTvfPAbznSyuBTzg3K9R98HfRyR1RMYWU2gze+cIx
2UMOU6aXKW98UL02Nj3QtVtIFG9hgH23YOFoNYRcZAQ3UX/UyWawo+9YYLp3oVKvLOoVdFxFudfN
lFI2Bmno6emFVc86sSvjMslHs1PBY1M4/mM8DcXWAnIjRc3LLqo/DDnTDRtjclBKHlU1PAa1swV0
5p7Rg0dnrFUoHbU7M8q3NMZ9bGTep4gH61DPv5RBZ2/HjmY7d347A5LqmInVKAzOz9lSH+OkiCC4
TpJ00wazUl7CQlRgL44VocH8hfyTyrHMQPD8pHiIis48VGLIdzb5I3E4Mu0CRSvJBzxA0I7VIrch
2RiWegCzLuaIjT7m5vHz4apnGGYmCw91VsUPeAuQQmV+zsGDk1SfbbVV9gKk8MHLtFNmh3hzEYhm
Qc14zbQM5OXmXbS4PPxctAfLZ4EJZxi4HptU0FLpWcMAuOPZRYOsjKcxTdZA++M1CdKXxE/vRaQJ
dt1j8dZn7xAgsQHZrC6yxDvTT4ljHOEmbbUHzRM7HyTstsRSsO8j70m5iuuNhmvtGWq62iEnaMXJ
tQZz7lzKrjSAK/ZESc+/xUhbr/2RKJqCC+8KINzdxzqCgfl3ntW113/+Kcfjsgf6/s7Q3mEm2Pe0
n7RSFWUBz728Bak8gshMr10KjAJax6VPAho4iIUD3MklqbHLrORNLDo0Cn40Z/b5tPex3XU0+8EB
nuNGN6In9tsaD0ve7dyMoWLBpbfCTscWGsyz2e+JfPI2llmrdYSTCrn4DEAta5BxLZQU3RnWJFTe
asl6DER1vJ10DPgTFpWSpPa94YbrIPbDM3g0gdsgSVGcjedUYyduBaBSQprRtrE3bGbsbcVMmqkM
PD64FJz82AY2Dpx5Lnn1WeZpcRj8Foa+gsmme9pWyeliJRGXezvSK4BmHEnQajL/iW9zvMoCtgQh
vKmlITuw0/PXyTTlT1+r5ogoLl5S0j75rKftBHHY/LYKenpo+PGWj/NRFzUBjA5+7S7UAMRQupQF
+I5sTkFpE2LuekbXmksmnB+3ahbbeY+SC2WYogvCokOCIPux5nVf3cAnUYGpNvvCKzhOVsMet2En
8HqgXyeEp993vXm3kBbyItaeKYyLA/EkxG+xpGOEpAu16jmI3rN+ki+N0yHbrIZr4zPCyoI3Kcez
z/bimeSOT0SuiqmG0Fj+edm9i0S7qI2Ac7jOPsIQ/HcRN/EG2Oxdi/O7VsM55yxAZ4RjilUJd2wB
thJKUrSN9EpjS4gR3XCAnsl0FmbyOy01o4fG1NkrEWO76QjMPfzzS+7D7cz7XGcSTfRq3uAVmHyt
oCTEU8iqN12jytbXY4d8OC9qfWuXHohVun3ii7jYEfozMrZOnIRH5H0X0PjTip8B/metELwUjbHu
e7ZePgMZ0rxypu7BzNX9a4xULluqDgAZW9Zq/TmqrFcC1yeCBNTByMN0O9bNc5k5fyqB5my6FWJf
/yyYZbw2VffFslo7YMXexb0IToQAreNIksbMyD+ss3gdTHhtTS1Wm5jg2qSqkLpkzgtDfrWEuw3V
XzcqNIDK2pHG8IE59Rwh0RdwjzwbQWv9T1spixOJQPk2L+QSHhXC9DiWuwwa5jLQ6EH9dIcIhePQ
wUXSz5acCerJGqsuyMwuPpl2e/OTxNwGiTdPd+yX0ne/7FB/zFNG/GE+Iggwq7UVie/mFWLse9R6
HyapVYDpmgfePMYLwMAl1KzenNldo8e7DzFgU6I4Qo/jrCm/Z5pc2+20pMKAV5fYs5uLmZXWBgW8
OjHQlksdHHte5Ad7isVbYM3M3PGArAkJhZcQeHtpXFTbquICT7GOEXujY/gh62JYS0mATdcWQAvz
GQcNVof0cIQcPMQMbBGGlpCyjulA7RbeRzjNdeafZBw3F189K5d5YGdwA+fDAOcDQQXPOI9lw2hY
y8BjlAM86vYGRuE64F5bGEfOaYydbcLS2n7BCMMRT1DSKPKj5jVMwNkoJxqi32gq9sh4CElq4OBx
H73EZrVLynEX4/C7Mqt+mgrrBmU/3pgTDEz3H2n3WsbDS4XSzpgRrC5upthBNevIexKb71FmnpnF
L/WGTYlbJMUeCRvRhnkn8ISk96r3H4HOolq1jL0thkejlc9T6ONoTLX3Qswphcp/G1rjs+yqJ9Wq
N5a+L1G0Z5agbX3Ab4BTEcdadrtIjebA6qzbeu3s3Y/esIkKbCzy3pHlwxHA3sqy7qxBVKK0tbLq
cBWzSD9Ijc/UJjvaFo53YtXAZmpI+1M3DWJnthUkywHkAhqUgZxUc3jo9OArC2domu6IUzSn3Q81
qp9CNv3ad4iBbLx9YGksQQFzkZFLH1fzAaeO5h1cI/tDr/FdoYodTRYjPYw86YQNoMMK5dkQ3/iL
SLbla7EqZfU277LLrh+OvcnDROAFwyUjftPE+OaZaFIW3ndXTV+iz8WxEm5LdgIDZwPjTmOU/pvU
rWabEri91TznvSl6ZuhG5RFyUDzpo+hOwqUgrdnCbqLeDMgqaxMYXfacUJv9OBNkXmnoNAvYIwYs
PtT6jITLEJJgB3vSVpmLUGCw34yc42kMZXvj76cej2PWvvbWdKG0WFS9y5hsE1eCEbco2FwHoJXq
fID7enzuGrUdyYSe1DDONR22i2bcQqFgWFjhVO7c7KGjta6YfIsnj7xekEHiBj7pPkSOPPcpx3Fc
OOiWTB1Us2YdXTSwC91jUNwEw24wulfWEribcXKUwIFX6Jv3fdjdLG0SYBybEyCH6BRjDYcCMWGK
07t9zj2Uprkk+BpeTG9/97YLKJzOuuh47junOnPAU1z55YmSDYwLMv8VTHVj5ngxj4XI7vVk6iTO
q0IuxRwF9pYbTid3EqwdDfIIWWGKzMUi66cMXePBOf/zi0bhdKbmovjm4NmN4UOcqeSx0FRyi9EZ
HOtsfMscS17qrrzjNVh5In4F5sDiRJWXrEntXZnnMfTEvD43bfSc6MilDNgPu0yUeKEC+9ebkzAr
nRmfTiTPRnrah0OJLS2Hck10R5J8Fri2tT2iYdwZrrT3SPJNdE2YQn1iIGBzK/fsFe9aCVFJzIin
UWR0FTW4sBZ1fO9GkniC6ZBH2QX0yz525Rsap3Ct8U50XcMsNYL55emSwTf2Caus2cMWdbtmNs3a
eaS26azmMQ3YNOG4zviuX5Rg89UTW1IUPt4fjGt0ba8+yUGz1GhbBlByU0jbXe+exxAmUj8AUYhn
txYohhHGR9pCnhL+a001h7qPKtKv9o5uHZWovKvM7hqWAxfsyFRr76CE9+B3ryphgBhM1Ubm5J4q
XR4NLb110YRkoPDfSxuradF5r5nTkx1a109Brl1NtyuWjUPf5AUu8gbGNwmBGEujKBAEsFbUfFpV
MwGyntBHbtVEped4+k/bWNC28ZRbhsi2lqlh1+6652KgYfcBQixQr3DlEKi14t4sWU+m5wwdypap
Pe056tWVTHCQTCWGXE069xyLAe0nvA4HnlVvO9+poi/Vw11nlmDoQ2dvWnq4Tck5UTwcbgu0Ph72
FlJcPyJm1hbYtE0LSJfB2JoHBLN/Gc6e3HqpfOODiIiczTCjmVRwqoek4GyHpMcsThShwWfr7aHu
fkPOLTiDc3SwXvnOZoEyvWRyH9hoiBCt7wawhOsS8CST7WMNiknmOkkvHgHDuVuULEgwxKm+2I+R
la3+k6gzW2qcabboEymipNJ463m2AWNobhTQg+Z5LD39WfL3R5wbBwYaaFuqysrce+3ecP5wdgEg
LucyApouNA+kuzXrZogvbBOX/XCITPTD2dAfoRH5jrUsoPYuHPzguMZMZLnGdGfEuepKPD1ZiLRW
kWm/dbX0M2r6bD061juReIjwRmwqqAOh6w0BJYpTXaNBvptVkOwmdIunOPsegK7uExRMKWC7ra8l
N5KT+2WoOZC3dG7JxNQJo/HqTY3JbREWY3bTqDw8hBZ7roZg5bi2/3AM/SQHVBAkS9MwFu5bHufW
wS8sHYBirF8d8CBWnzYrgY5y8fSNNkMTHX1KJPiI/aZJJMmfnnwJiqY7R4a6tmSKkF9m35tCn5aN
A3BgMCz34LD1hPCgNm3bP5CP8+4VXrueGCRf2Eo6vFsmKwUhha0+Bi8iqv1Tz9AspVFwhh7crgIO
6kJXJLbgRFtVTnnpMjoASmj6pvSr92cjKkqyuz62LA7U7d3B88YKGo08UEvOynh9LA4peOJ9HSGD
IXz4UIA1BhHCR1ad/O8jfJYHd7DcNEeNY9GutUS9FUNs3tLa6u+1D3dclEAu2MC4FFuteyQVLW7m
qtGZpkH/KFufc6ejbo42xg/ODXj/Fn6gDdh53f6KwuZAt3zVxAyVGuzS+Oh0+0z//zf2TVzZQwZt
MjW33jAdTQ8LfxoWD8zTxB/G9N5obuYPjAdYaTRktrEng52XQ+4k7Ljf9CmwHiEFQJoxJFirQ9nd
AWnZSDBHD/TyMTToQWxH+KX6/KlGZ8GyOUFkI+U3MKgzUowPx9TXIpQ/NTHHl6TvcU+ThRlV0anM
3Pjc1Hr58C4jJs2RDQdvJU7RwsHyY/hMb7SZecKUoA2C7BFlFbRxGv9LveZm1VT6QDdr38y6PtcQ
KB5aPSpGOO63G+E0K+Kjcsc/zYyCYn47bKcODEHVgYjLMfq6rRa+dDDHd7iDDrL+UDomA+zP2cMz
zWxvjoo4o5IRdpoW7rkv7IkZJ7zw5y+ekpTGZUnf8/mbU4lfi+kmAEqSTWDiJg+bWCgKCov1GhHP
I/IsVn2SMmwGI/Qg1QocdHTzhgFqKUbdLKrBQSi7f6tyZ2140dZpUvfFpC/4rpJ+l3P22hadaS6T
hAaK4A9lW0HyG7HbuCrI9pYW56/WbK4aWw4e6lqh177glyjfq+AwFWb8UiGHmcR0byX3hVcjaJ9T
Myfb5XRuHJh1dRskEzQheuaXfu/BlsYUrPmDy7nGZlmj0/rItao8otNkM2pTefDyTuLxj/8Vc2AJ
wnt/Veg0+VrWor1Oiz/IWEY5bW8a2A1rV2bDowqqYJ12I4EeAMcB/jJOLxT2XE5tK63WGYo49E7o
Ba9TJYNfbqfONpriKZ22MYEK264q/Xef+2hJQEe770qzOuUGkruYIpAqgYtPcZlNKGZJfBvp9U7W
by4o68Ibaj76ihXO7byrZPzvJq2+9zCachkvoN3nKMBMsSnAGa690r33GRgmpgar/hj3yr/0fo4i
caB3VbnmuK9brO11aJEqaAKo1fn9c4t30jLYPabpHV1nihceU9jjUH2NpBCw7sOmcjnloGeC8Osl
DZJAONSWTL/93BkfxN5Xx9Qh3TUc+H4y2zLSRrO5/sU2UgiUQH0y/NWZ2y1EOqSXTKXJwTDxystQ
GO96zyUdCwPQ5ogq2un/lqZ0jlY9guB38gqwfjrDGtTfWh/NdUcazBrk1KmsIzpIcxPDaJW21YYQ
+8T81J+GbD+4yMSTFGpjTS5Swsy8hWi+D0MP9MR8N4YBbQ3bDpE8zU91d3b9TxVuk5DMadOduntt
eB8iCD20l5CBso42Q2Xr77NLZeu5xFHAoxUHvW4iEqeaYju2UME4jLX7CAz6aiSZGRNVffQxxqxV
au8s1H4veUEqjZBtvRFdumoCqBgE/pIAncbdplS5+a7RxV7TocaPXmbptS77exE307qP7x0pXGsF
I/N9dIpg1+hc9lXapRxD4/jQOSN7u/Y98X995Y5a6wRPHkwahktda/r3vvLTo2Hxcj6fdk2ASpWX
DBbq2Cw1plCHtiYDT+WBjklbBg/m9dOhGRtSiuenoXSMTea6e6/XaCuAlXjXktl04WUp2YVafYiZ
RqOtVdae8sGCK8DWYDGW2Lphqa/t+YZqqsxHaMkCjoGkvYqyeVjM2ZeyLYs9c8v2XSeMZW7pRaAx
gvZd6+ZZegxIyZufOgUhEyJPg83z7YY6nG0pfRi+zl8tUq3caXpW/ncxgA0f9rZuj8vnT5ZZDGaw
Fh54TL456Nv0xPioWTx/lNaF4mxW8s/zmUV6yjX347fnsyjM7VvkF4f//iSRqtfOaFbPZ2ZWNvcm
vgRZLEDqjwfwU8P9+SV8P6s6E8br81nmG3u/7Pzb80c6evWa6g6povNl67rG77q25fn5LHCQeXq6
Xpye/7AdKS9jvXX/+/UQNokvVRWJJvM/nSjQVgm2A7ZE/ld9lYXrAZXF9vlVU3F1NZ0qGEny4oLs
9zY1FGIOo3yz5lraNhy5eZ5frdMi3acWw6jnv8Vv0R4cnUiJ508eqtE89pnLWGT+vbCls3OE3JXG
MD85S+j4+73//vzBpjbWtzbsTs9vdfs6eo0BNmHEgA/f6d7Kj6L+rcRVRVL1+D6BX7nLcXbpXLVe
2lcUtMbJYS1bJMgahqjwXrqSfZ3ZOefSUL1MojwT+lQdBWraXaNGfelUAQ1LhzUfPqq4894f9c5F
QE5hucOmaL6P8/8UsUZGHmDgr3QOGqxKZEd40zjS1IN6St4UAvRJZYgHGW43nR5hfum7tcCDg3Ae
jleG196y05fEcLV7OnYxJqBpxV4TvHvzg+X+kg0xLVE07uOqELc8dy9x30VbGN7pEiOeR6czJNPC
Dt9UEf1N2eXPYr6vaWwS8TJAR7E45a+en7PwMM2jgH1rzxYjY97i2unTGfthLyTEPCJxpvepnLY+
od5b0AtQGOdPUQYzGGvHYZW1pUtWIn9bHFEhuMS5JLpnkwRETgoadP3Fwy3Uhph2ng+ReQnCRHt7
/g/dQG3aALn82NhXu4m1uzOvlCU1zAoa9I8WMD6ylHX3TMwqEQPzU5VH/dYRISmiIVA8x3TVjtQL
6y7RjW7w0rVrNf+LFhfTvm8t1J0Nde68lNGeM086Z3cE93b67lhjh1Yluz2/KJ0m23GLI2NQycrq
wvQdtf+hrTJcZTZT2xzKWFSU/wyflkLgyJGkBP0tH4rmAmdnZ/tBf7NVMRKLLuFvcgs7sT7RsjCZ
VxBtgxddX9kpI7sm6O8C+xVT4P4FqyXj+HlXcAst2KdVh2anBYvWAIS9VrXJxXIlWE69m1J6Ny7t
A/1859xYwy9hD92FDLbT4GCFSPvszvn2AhIJtf0cNBUE+Y6VEU2iiDjMV9HLlPZ/Oi8HcNFZckf7
2yaBbdIAs4QcKDtaQXFgB+cZE6tL0q/AOHLSN0MUJAwoal9P70Hce5uYjsDKJF/sHo3qe4y5cxhZ
wuQJrwQDnVvXEJfRKpsXF5oLx1iF1TT67VOUvY0C+I2bQxoYc7TqzUhsr3kIjcAAHfeQDhKhySms
XQt+mXAKAeeDKPNonqNZeKk20rODNYRGdTfy74wEAdwe3T9N0uL0xzK9CxIDLgE0ItAYZFjHe6Pg
eBFWRfPaaX+Q5jhvdWcjM7RChYwioZ7ixJ4PxrHw1HCWlveWFs20Yjqd7NMOx6Q+/01Ss8id7Tly
26UbrOZ38w3BBezR4SKq6g07qrg/H7S1km20kn4UE5HAny0Ifp66mEbP/CyweDHc+UXUarmBW2Sv
RHlnMnGXZdeSZihPNvP61JkkvgyWky4z5q32nY4zUAm6gdKjkRgEQbvH6rZ3RU+a19BQrGvQhFXu
FbS9vOruYyJndxuArWllfc+DLOAAhEvKVsOHHunF2a0cb5cmyNUl7RnLfK/cXl5C2Jiy1YGgSQb9
QfPZl4BqLSKDN6FKnUM2A7nJ8iqPZpjNoZmV9taKXOwSjKbLLIWZjwKJXru3IO0EGITqf7klFphM
Rtnx+e1WPouIhHg04Xrqam8L92p4g9i+0Sigt4HWUXkrtCGaDh08lgkbdOlddUvDUzyZ98nTzPtc
NqGFvXMbiyuD4YNQ8Wen2+sxkQNiH9++g7h2V6FLLAG6MufOTZmvvcACSB7/Kqzk1NhTceNYf6Ft
gxDdik9jSksY2e+CEcaXV3nxDo5N99YZJBs6zZ0yP3nNyTmxZxkBmGj0CBh4ate4eMCcIcoLfnWl
3RrxUTDQQnva0ne1VX/pu6K/PD8iiba/uEX9URo0WmncoJxm1eiYQkEKA0CKLUKWTXR5PsTcRmvV
dzcwGR+x42QXklOzC8T6/31UcOYtOZ7umzE7m0WHwOb5Hdn8bV2PvTrxotdkaNc1JTRVMp/OpWUy
K43oi8eG0FbBDNWxKvNAWMFRYShbjjPmD/Bwc6nSkCZS4R0TdFebMg2o1udcaJf5fYRVOp6wlLRE
D5NTFJ9kdHDRiZ1pUzFUpdWyDSPiHaJsaDg555wL5i946EH/+5ZhfqrR9vPHKWFYxufbll0779Cv
1v1nCqfl0KWkZ7Hm/O+j5+eQGmdbQwXncCrICZ0fyIEkBMf0v0Ir+AylXm1cj1we00loYhjPRweI
7eH5Wa+fUL48n/dIwezkm3ov2GgtVYut0r3j1y9tp7/bVZd99WXRQloMIvoqoJn6UOxV2ScvssA6
2WdkK3mGIpAQ4VNL82Q1EjG77toBxEztdSsUjv7aGlP4AFhyfoY6/ds1AJb8Dr4R0dQArip6uiaE
8F+8WcA3svaHwpBkTgTW54L6bNPSaEBVSH1mcDDC8lA3L6Fb7uygRbQXucfcjuu9mlCLpikJS7i5
FO28ylb6W+k6Rxol2Fxr0riakTwge5hCZqRpcIrbUtKwc4ef5KppffRV0e3LUxuBSKzpR0YM/W2c
xD8FsIhB1Q4+700E0n7oIfOZfCrGV4/meucE7gqNPefFUZJ8oPppWV+wo8l9OSDe5ECCDqoJk30W
BD9GvS1al7kNY9p71TPGat063omGzFSPOexuKokPZLv8rrLPKAPYE7iO+dBrm67L59RW3e86haad
Jm5xzZBcr53YxDJQl8kugQd5ig1aHIwACdkUvnVwhuA1RG+/DyuT3EMCKX6k/5CKkbZLrGtVG0yc
AH9h5rHLjVaNv0Q5v3uqPrJC23fkUd86rTvOwKN2c6W0TzZcFkovuLNaZVzJDdyqgFdehimtJV6V
K/kJiP6Qrbm23v1iOv5B99X/qyHSUdYczMvkej0YZv/J5amRGUrPx1Nrj/jPz45LAW1Ib18SbFJ3
S7bEFPCdqT0gRCqzGV6AnrzKJ+soiUZbyrjCW+RGxXmsDPNha0SoWuVnnfTg+ZnZLd2QZM8cv2SX
0wJOk9rj4m9HhDOm9uawmiOmLH4FLpksDR33LViA9BgaOmUEKi4XqPsAWm8PDBD5s8Em5zLCa/yP
EETcFjxXd5r8GJlTS45JGaZnO6lT+g8jWcFoqxgdw9/M0OQMykXVhry7cM3Xpg4oVpNautspV9EC
wNkpSgticlviGgKkKARoxFsnmS4j+eSs7qDK6V4g8HPPceqoXYOwrKWdTKt84oxIz7d+kYEXb8hM
DxZ1i3qGojhkgUJwYRM7lYalcbCI5G6ZHjOAsEcXNRQTuNoYHYSa/yD5WSfOQPbp+dEYBv+GGmYo
5nvk/GEGLN+yZomWDZzeGbCq6laxnKfOZjidkk6sY9fCwJfpctPo9PTQFcVn+m8AVfIj5zZSjJzy
GPZwZ/2qgWoEk7FwVHx6PticT9a1qRoA/1G5tgbNYrGtAEYGrni3ZIVgRehHXbff3YJILCPw7VOO
ROHU0axCd4Laral8WIH+jyJ1cBGQYznxQp+04O6iV1v2CCGXgxmHR6TP4fH5kSjTakMO4x8UpOYW
btsvlTcM2UuJjxgTF/H1ZIqFOhmO1iBmYR0ubIP5wlHMD4zssqPSM++gcaKTQf7fZ/7/a1UES2lE
PqYk3ySRmxwm0f/vI6t4s/FsHopRG/DL86B0BHyxglw5TtLciYg6sE91OI/zz0b95pCL5a6d+Znv
WbspNrqV2REjOOjZoaTnUznSA9FGhGNooMdwonMd0d3Ocw4SHORYCzUvKY6u1hbHqsWf2sQMTtOS
AY091nsnAKHizQ/Csfuj8JNsFTegtUhuK4vJP5QkjoMnHfKzVVacj8aQKDxnRkXn8vv5rFdVenx+
9P8Pz8+ldnohpyeEokrkbCuOVdFrR8tiNVUFGrQQXiJtRSn52xVeIdvK7pjASWvoyItnzPJ80JG+
rksTKopZAPnWNDp9FPsYNgiprBuYdbEx7K2hWcPxigG2yJU3tfUqsxrMpHF8fL54z3cojoL2kNAI
MEttuPUaiOqA/uqrFpeIlIaRmrfwEa1aGNkB3JYfpt4yQeyE86t3vN9uqqkf3rYr7TX9huYWo4Ak
1AUYCVCg6pF7cGVcZbx1TSGPqu0OEHmtv3luQuu0m39SoHrBWnKIcnlj1E0DHJEtrXBd+5y6iYjr
pohJe6jVposKKJtal9/jMj6FzqwVk0X1OsgoXtPZ625xD/qkr/Es27hUtlIO0bmUYGK4zL+MvB6O
Gb22fWU5RBCObXJkPqTvSr0yTpNENioY9B5EWZwMzLlQMqb8xhQzXeu+D55hMvJVmaJOjOG1UCcy
FEzb3+lA7nqKrGcMXfMdXH2RMF6nFbcMYpN1PoymQy9xnFX1i8buOWCbe5kwJxhmBIyI89cQw9VI
pyRe5TT44TPU2ltQpvoKjxKvicCNCO6Ds0NhnWMBcBZURsISUo4AkzUcgTpFfDdLxavWQDQOlXlX
C+lu8GthLahJQiNdkCIL2K0k62E38ZpHLV29uu73PQFM0HRrqvrU3OfxSP8AIsm6N/jf01+01rmJ
HYsUoGQHoPzHn8AthbbnvwBXxFvN9C/L9LOpDLUvbHlNSrdeoTVwX+F1NP991EzAXZvSP5atskl7
MN8wB7YrXShxKYzxTI6pjlm4gu3hXzn7EmlLI5dgDu9jbpaYqogp2xH4SaLasX8n4maU+PdG6D+R
NZ4N2/TA0V09nHObokFKnhbWsTWAd+xiB8eYHRP5Q2Vxtwh3YT8q/qRGTEyXu+fuh+2pEg+5c6XR
vR7MSz/5n32QvkTZVysraxN2ZrdtKGVZHghYiaNwLoerW+KGBAMIoucq2q9Xy3TuY1uI19QVpAwA
SvKKKN04iR1/e4pE+OHLdu0j52VtMeqeTuJT+VYqDYkDW7QVgJsdIPEzfPoMYsxbSmv7bcvAgavJ
c76pNlgjRDzQLBm301CuhqbcMc6Ua1Nmf1ND/6r1fZwLsfaN3jmUlH1z/JVXEmUTV/U2ddC/eH43
YkIyWecJ0/igWbtpwwb5juHqd13egfkeibLsd0yum23EZSxw26OxzRwzvI0Vnsg41tZU/ImEx1Xa
3rgvk0TbJb3prPsabHNpaF/sTsgqXjUiVV7Rd6wawFxsZxyXpC/3ws9fs8j4jYvcOBqBTqSUiRQm
nNpffqNzOUTp1an04h7ih2J27fwuY+v3MDRbfX7xCvL0YCpkrFn6Be8cSdGOgMmbBEuZM9gMsspY
xrCNF1ar/iBV0pbm7FxDt7NI4kgiQk4ncNzGqneqdtsUxT+LCXJrbRWphn2aUqtx0KkqAFg9Tbk6
9/8MoBozdKp6UL1O6Fy3THd2tDrxxI8GCQgs/7s8M8qDrTjtKlWmy1qbLegKkQl0aMBeenrQfLVx
Jqi3s5SDlBvCBoPpb+P+sWPv1R2kuSEqgEu19kkqcK1gN+TETvnGqZ+K7gyAq4Zgig6Pf8jtCeCF
u1kE2ABElP1kJVbMIZXgKcy6u4bop0CHkTaOa1kPRnLHG14qv0GCohAbLipVeySzh2TgRT5ENUCF
i6jiGI+JHPWQjV/dbNVJTa1+ssW46fIAB6SZQBEtUVbiLTLQpkU/6Ie5cQpqnADnQtNnH0XpfA69
qNbAk0yavO2WXSLatPgiEHBW70WZdYir96kZ1PhJKMpLp3I521buuaOtVAXuxUkvHrqdCyYx5wzz
S0Uq2bkRemHR0tQzqUDshou37Xy5UF1u06Ww8lXfQyR4I2QYpnILszjsdSYWtXvLbRtJopS7GAvg
5flAVn0vt6GazGMdDOYy8KN+DRcGm0SZpCSRpgjjncTY9rbjLRszPma4x5jw6c7l+ZBQiuhjQ9xY
9uJVnHMwTLLs/nTuFyFJij07KZYQYF5E21vHgBh3fHSeDcQhq1/LwIUqmlc/BpX/owyYxVerQjAJ
53oayYDjOncBmNvNT4zdcD3UCcriSH2IjqA6PaLuBMRFXqyzDEtFKEbK2kyeigemCUhV7ZzAsjH7
sAluskZ3UTb2w2kiut/eZ1loznnilgT3ehl9hs0NEYgr+q8xel7oY54YCXULcQ0NebwKSb8qHDF+
a2hugR+WH0g2x40BwCVNI7WxXLA5tbmGvEsmrG58qFDR6teWkcaR1c2j6Gx78ZX/tB9DLZm9ZOx6
BQp+/Elv/ih+W5He/hRzWIXyXQLGQFqHVYQCSrgDNKLGJB/bvEotyVfk8Xm0hJaWre1ikj6gOTFM
rq+DTks4hTJBYBRybmhMEzud+VcLfRhjYbGNxhCOd8L7OZgluT4p0FZb/Oia9uZp4R9Bsg0LHq57
GSUfTlfsjSw742PVTjMA10HLbKTx0XI9Er0DA4Vz7sKdQI5noC7ZTJF9mbLuH60F4vOy+G9QWt6W
xYnDTfiH/xpRqi0z5ozG52HyjD/wFtEPWSQ4pMSphby9C/w6+NEwP7QCuomwm18jmAou5JXoI20f
iYKbWmXd++CCgA314Jon6JH5FiGm+GHSVVAuqF+hmmk7Be0PivFd41Vsz55Ww68FApLZKRLOKHyM
ugiO4WSqBfmTP0qIH43OBrwbKgUJsMZLVh6jmRXhn/G6zYAWZ+CdRasvGZBj1JTRqS/mZBr/JQ64
b1guahOjTQ0tYIGrAi0jYpcwrtxF6LiQDZU2Dwyxk4dqC0thadeSPE7ipQPjyBKy0gKJVADrpop1
UtH8HmgwSRUsRpzWIpolZWu+Q2q9Oan8kWasFkbZO7QvNaKk4uKt04L3ZKqYymcTAzgLZFE1aQwa
iUm2q49QtYtaGf/CkuMaJv1lOnnfpDgAeemSLxMkQaIn9b2D0RcKgoqr5A6QjVBM3fzGm0kShktr
qtTYQ2iJy+pPqDFbCwci2/t8XHFIeOk88CUq2/hOfULOYOzxx/JnqzOR4MSVRZFL+kdhL1qNyGIS
/tKBI0eQwhdzAVhKPzSWdkZdP+0ZT2cLo4HLJe32WzPYLsAGkWOWW9c0sKkqPEbg5IvrxA0bRMUC
cq+LjV+VZ6Yo4T7xszdC3/DpTfsq33dG7GzeEvBUlKlE6SrvK+gw/KU1fF7Pse+OrWh/ubzBdO9/
o/nBsdAq2lD10SQIAtAGmaghpwstgYIuk0MYkMDRZkRy5t5waqzvhIwAu7NiFA/BR1rUn6NNWWp5
NSr7oblx66wRJJnsbdFPY2BTajTRrzzrTxPgom+Ut5u5tQjy9UV9Lkh+2iV+fp1CKZYp7dxtEOMI
QQuD+QfIY4PzOhmCozt2MMAcSsM08Xcxqo1dFkUZmx4xclDBsB2P36w5hJL0LgbwdtM0EwVn2vvL
WOKDKmgUJZZ+MiAxSGLYZ6Renr8hurLhBHoPJoCkelIG7iq7+NJ1nM+zXcwOu3Os0Lk1sc1aximL
tYSiw61vSufibuz2V0JFnNt5c6WjdycM7tJI5ltoCFZG1AS40hSuqrwniHfSH0A0Zmv3cDVThCyl
dnXD+h91IfBseeA7yYeoGrDMQ7DygnZrTe4f3Wr5483yq+6aU650nV5/fu0cMg4cjR474lMEe21W
7XKn2JTE92q/tcjJT6Fxzjt6DI3F+QBv2W0U9TIOGZfRyDxqRQMxpvwXVDDA+gTzdzO9D/4vwhpn
9hX7kuUKi9lAj2lCuykrwjlu15RR2UdDJ6g0tY7L3KFviHyTNxQsGmGa3rTEgYK4rkGaLDT/zU2H
d9FDm8QF2ZDO5tVcIE6zdC1zbRNn2wl7RAarI4TyRiBjg7HFZEyJAsbanv6gNHxP5vvfT7OXUpCO
4oT2WWu4sdu+WWudceYdcVh2oMHX6IQGI/0GNfAp3X2Ig1Iw0mkawZnCtWgwBmyXxDzTekRg0ND4
MFNzLQgxmGSDSZjGT1OkaxMxKEHX8NKmkMQ5MUwboYVw+UnTrgLCgdz0agXa5+ghwvTiL84sISaA
16ic9pwb/nH38CJXOJFzVgrXZpvscvMrsGHmKRfeZH2sSQaEM/vPtqtXIVgqccbFuXfLQvdz8Aby
BdCMpiRvIES9B3n7b8y3nSfYVfGHwRloOIccJiP6GakPGx8DIN5hGuDtLWgvnWXRtVUmTVT9S3bp
1wBsaTHVYl6p1mWEw4mms7mpOCkISQBHWdTWqm6QYIZCBws00l7XEDRND17pT5Xwew1FIICd3QyP
oDoDwAkiD+ujwppaIatqLCZ21Rwp0SvrFUHnb++vpeUs8iEi+RjP+9BYGBoI9NImY196zgFwxSlw
5RfWV28LKasCbu7AODS6hVPb3XKsPHQF5uvgdS8a4ApSlcBBmRxX/PHNt0mmhloGv94PfmJ84S6K
gZCVd6hbWs5B8+OFCUOTkrohCvpm1aX+G9onEHA4hDFPkSCa8Ab5YApzVm8mP8lytDdcKQ4OhpYZ
dsL5LweUiM0JGzZqPG28B+JvHnAI1b5DnO+MliBjlO2/xMlfg5D8wiTL14TnvA6tBpxG7GutfY0M
62QFxTuZZK8sSkYYbiQ+Gyq1BFjPncIYw85r2Y0PL1YHg8AuSkR1Y5U95a2DZZUFdIjF0gidG0F+
h5D8u4VRV+jCGu55uZ9q6yWocwAK4SpwgJ2nL53QMP+msJGbzRRw1hCKsCfsSAvfjS+hafBVPE7l
mME8zD9c0i6xFXQHFhOqRfs3IpyLmJpri45iYN5nBNm/FvXsGr7R3fQQ/iPk+DG7+rc9yJc24JaM
y1VgC0JVJq47u4UxCoMQbyrhHZBrc/eHSJ9P4XNDBFLDCloTxTBSdBrlolXTiT4lGzl8GR+28EYi
ulWj+UWjAIA0a1yLPzZnZUrQKvvuofSZqNviYIVk7tBjmPJok+v9Nuyv0or2AFl2num8pV9lSGvU
twZ9nYfDrY01jGQeOJhSz3aTnv/qDJ+oLCP015Pkx0vDJoCspHo1srTbWBrld93hzOfcnVKA31Kn
2CJixlzj5ntaTeQPIWBaeCCiUqRYu6h7i/z8M657TmNVcexFK/CM8drwxgizhOlGYN2mYzxUkacT
dLW1pXThZoIy1JR2se+8DVmhn1UzJjs22hS9/bFDeLWoyeLYWfpn3/U7koemVYnheZ0Y+cFG+7nK
i5YTX2tOK1a4cWnUw0NFWvVfPyBKxC7wWwaICTL8ZhrWnkxuM2EYrAbOkJh4QTx87dEJrXUR2ThD
BhQnfrZPDb8n2Q/TBFEydb/N8IjskiFrQW5PxNU6RrVTeYAY0RG/nbolUD43N2kCgwrCaMF2ulej
C9QOyNAi8Mtj7kIKncb8jxvNhQZ6wGXLAr9USfYYDDQnoZD10un35exSIjR2XTYeKBFmchlZ6UwD
OCkPyCprUID0gmky2fdhBMyfJ8Rl6JA7kAtM65HITi7uiVzoKM7QKpqXitwo301GClT0ThqzKeoQ
BABhsNMbwSEs3Nk2eBCLmdIWH9EpcRC4ITB5MS8Krs/JIahi8FJWHekj4m89LCJDjepRa/VNbedi
hZR806pqWxFSsOtkKpdjxjpWkpiRxB1Kw47scyJG/VLCnmrZZ0KR3CT63boAdISQm0n/jG0N0UrY
lbXCaRidxeBwBeGxWiCN+TLGGoggBRFqpnXkaT4DqUBjNsKQvyg+fRrJULg9SnTzhfCHEAEP6lzH
GD+kCbsRpYgGKKfN1o4zJ6ZF8bkjb305U7qtyaPTr5HOaRok0WnUqQGJi04K5bN2tQcZE4tR9N0b
WvTSLFcmuwtEC/8ETC1aNb2JP0ak+jLOIdYAtwEhaxmMOA2RbVIJ89QP1CUKwJkkwEAydYuBUO8D
9JBcHkCIkuIjQ1mOFJnks6KsbcCE6HF1WlUvFXO4WuutFdCDdGOOPXZZK/w1WZRaHjCLLqeJiLeL
uwDbPXvVL7QTW28qz7oVyZXFrGVVGJIAlp60VqFxo7lxsukt3d4g9CTkAxv7OhndYIdzjrpJ+z34
drMzRYvoUV/XzJJVYYoPj4DIsgFf6KJ3Y5z3y50qiHez8VKAHNdGyAMRvNZYgbCNMgQU9B6+Gua/
8+iGLlUNUGwyb9mkWyuZOF/czx75SZmGv0kOwlhzjDJkuo3xfbAd+RDoHPNDDPipMoN32eWaB7te
uTnnvgbRdJo0DgA42q9uN7z7AbUp8KjE1QOyiAl8Z+qdMwrk0GS3jvg/9s5rt25mzbavsrHvucFi
KvIAfbNylLSUrRtCki3mzGKop+9BN9CNDTRwcO7PD1iA/cOyVqowvznH3A9spyS6hrWacrWBd3Sc
Y4ZYJjk5nrut4c8ziLyCQFzSXnuaRLZupMEVVhiO2pAQrAS1gfvi7FnBn9KZ431ZZ791alxk0ip2
FdNfjYhn4LKana7M32PDI658oiKwW9GmsMG5CiIjxJDhuFQVDaVPq2MMRBBKE3i28ZYnpbWt09ZZ
eTyLToM1C3opPHg3fHVJj1zU3N5ZdBLcCcM9c4HYtOhRFxnTyRtklr1LMsnx0I52lps9JWNE6Q0k
xzUIo+e/VIC5r7fUr817T1s7dwLV3jMMomB+KfWp6ACnglKsoRXitfDUzeMZdNUL9Jm7duptEEkC
JFntp1gNspPbUKbOvbH3p+Xo+0dERE7tRmSQfgdSIS0ZVSZIajm0kKd1kK+2hWHQPFYXNkIIubK5
YpDXBvUbuWWoE0a7TWvCgT4C0sqc9C1kOnGEK3BrA/oA0Bg6jLCcO2U6wqANYQ0kqXkuRHpHJKR9
DSdD7bOR3hbF8HhTzOW5Njh4VtGXkYTfMM0o1qmm12x+i3DPEGRkThHMnMPzAsBJRAkw17qYSSa+
QOYxfnaMrJQCzvTGsNh9omZ9WNk6kDsn3JtuP5ySWe+SsUh3XpT/7qFhdW2lnmUAvdijj95bztND
Zj8llokPfHhwNE5GnE3cYzTIhJr0VOMavzkUnHVAWLDk9APzOY32ymgefWpzK8tov3ss30NKvZ0u
w/DkO5ImFKp2bErBm4TivMpd+gvIGtOMDFcUtH0/UwJNOfcv9pkrtYU4p8f+zlDFzo+pXmsL9urq
b/lPb01EEiZz7cbMdLglhhtlyA/H9pxNFEz9lrZxEkoSwmljjwdOex9BoGBDEZaFP+TeY//qN1UV
JJxWC2fdOhLLMx4yalt+O2eqYLl1uM6wx4RLISyIohQ3R5Gb+pwEYMg4nhwTBO6NqRvatam94mNu
emA1SVBqayjWUxg/5nmxGVTc3FS3gVjBB7NzW5gTz3kVQJ0Oze5IQzuZyBGJp2r3SUPvb8ZnWnku
vgbaT5PoiAPB2yOxhhRSbzxRvifRxWr67uio4gc3wRfTmiePvxQIiOBAHZnOzt7rwLx08RjM67rp
n1O6JlZx1NyHrjkcimVOMhLXsIPmJsvI2LZm+jLwaedlLJ7G6aL9qV4ucIdyWuxzLcb0xB6viYGo
MWNL8R2P4uGQPRKFr9lJ5byzHazRmsJfYxW/wPa1d24GbceaoevppDjJGDtEbZj7iCcEYie5OzDR
Psjz3Nh3I5XcQYN9knww4TyD5AsUaXXf0jjQkbrwSMreJt1RUZh1fMRgVZEN7yGwVJC0VbExgyah
1RHTj0PCAILN05CEOHl7glymSwkfhwHDjDCNDFTetjjeVVz9rs122wj7TQaJYhEb0MM5p1cD8ZRs
6Z3DfLNInduggYLloJknS50XRtNjVE7veQZ+iQM/NQMbmiIPjl3/LthzgM2wii/s4Pp+gnh1rPL8
yMx+64b5fTcmdyFK9SotkN8Nk72wysV11N5TijFxNWnID0UFyybqED9rxYzLYxPmqmNuCQcvqoDk
9gGyeOjx7Jc68JEAu/vEMuQuqzvooQ+6bj4sh/bkghD6qmzONiVK24TFZWWkWCVKgQ/KPlTY9Zak
BLR61C/RlQ+Tb33VETQdIZjRaZgfMiyxT9n1MS34SAHnKeFaQn4YwKEbFtK/VAAazBILoOnyWAZ8
/EH4p0Bxx1LhkWQIUCRyR8q9KMK7wMC67xe62GZN8o42hpCX6p1s8Zol0U+lQN8a6XAepVvsXFe/
52PylZUNiPeGghczNZn4zuyZBatQE5UbkxN3jdmGRdDP9rDZq7up4DQ0OvkD6RyGxubKsWAmxTX6
ZyiY4tQLC2Ds2s/GKkjaDOqIaTfeZRJht9H3btaEd55l8iW23VNSq5sYWMfszjtkVZIdLCGOAHXB
3JpI2FVRcTw2q88xFUwJx5bvDdmKx20jbFJ2tsmSFLdAmwwvsw7Os8GGSr3Nummkxc2hz8969iQ6
BJ2H9NN7J1q/zJtbYwyPKC9NgJ9VmgEkQxLCbMZX17XuNgaFva4a6yE3yj853JG7rm23mbPImUnz
YVpVz+ka/d55UaUtbqmbWDeV9MUVwvIFI0V5zLThrcooky/RHB1CasUC+pmx9ehD40/TUYwQPXwM
r57qVwkzazaziflzOhEoQOT2ybhYta2AyFTeNsPRdW9WUp5U35/o+c5UzMycj/1Wj+ZDXQ6fyJjr
LGBb5RL8AlSnXJeLVSap3/ss62F1sbc7wYc34TjhAf8xg11szpQ2m1A/3SwUOysjk2/NkjDXcKBv
7WHy2vhMMt7KPp2pxL9c18gYfbZjjTsRJodPGDDy1NHvTjW71ulOmJu/3CHBIDAMZ4w3TIBIa+zH
EqZ3TDmqW2GzKsP8w1AMO8uo+ZwT+923SLxCgIpXgaTrUrjyQfnEA+Es0ZNhV6ekA8SxmAPOcdsj
mugbZZ/dPGCF4k7Nd52eRcMUuCmcTR5bn0yUTOYK1KxYnk733E7uW/LQQywmDD0SjDPCms5NuFpu
6x7zWD8FilBPaH6yonwk34HMoBo4bN+h0++8pYUlNq0dbiNnJZRMDh1bnbuQ+7wAoMo/l2Ks/18g
9n8rELP/Pk/f0//53wrEHv/U6itPvv9R/fyjj//8Y12VUfVvjWL89f9qFBP+vzBB+HbgmMJyXCHk
fzeKiX+RybDxjbkikNK1/6dRzP6XJN8qg8D2+c/l7//zH12l+vg//mm4/8JmZ5uBb1mmb/FX3f+X
SjEHPOi/VYr5pm8GEteDg/vY9kzbcv+9UkzEfYezAv+lRVlAJEzjhgOSa/vYed9T+lI6ffvHs9kN
qtpmTKPhgCSzYiowoumCebsHZVCtA2gxx7DyjW0z2Lsyu6QNI04gwRlPzh1QEuNuTIFPmlsqfI07
EKsWOKrCPgTRvlMPbMmn2bfrVRTPDZxQ7R79GAHGNKcfLiDDWifOT8g97gxJCNqyk5FnyPtDYLIj
W7HHT+K8dIrmz9JhmJcYi7es3GE8bXcBXZj7NgvABUeePndsHy+NHR2LdvJ/MYkcN9K29jVAa7L5
euPULAPS5gQeFQtJoMXGwaXaOfFBPI4TZ4kpUkdllL+6YUgOhQ8mmRvyxZdioa1nqNaTrdcCUdQq
H6AI58dOQpcg5ngXj841g32BP5ZqmaCxuIjiG1G4tdaNVWlAeU24b+ug2iFKcZGvujcIAiS0FPh1
bVHR4Cis4W1n7u0pnU5xAl9VeFRuNRbVQQQHv6bBfLONHu1O+XRbTZjMcaUyJ/M2XuJYT9r/iGdF
72xcwuOLqAgzqmNBbfoqnzTqqUzETlDBILqYYg07wNcsuEEU3TngnrDsR699nPY/VvBsTM2TQTXJ
kTmE3lVJ+sXVk4aOxsWFMdJjqrxgW4nx1nh4s/Dgludg+SIdphkJSZq7RJUXI5f2V0G7EIkKUPBO
Kmk4wXWYmvYmnOHUGtES7aGIruz0sxxMCppbANVuGdJQyXXK9P3rnHlwdhL0VueoyjjehB7Xkqg0
5b6vtN4bRfTeec0+4CrUQhg1ylvT27QaVC3tQNHH1OtdxP63OFI507UuskFPf2VdHP2By2CQqRNB
YJoPUpDr0s4vRqwqRpAmSarK7B6EwmluThxPDJ7XWLDv4/SllTQ9OxFKG0NilnHKKvCyQWxAmMAm
wjjKTn5bNv9kOJRoPAsL39bxUzV+N5Hx3Y8HRMbmFlpYUc3hLvDK+Uy1EoWUY/U258EGU/QfcuEP
hGneo0JccOeVK0FThGyAA6AvNu5Iq+68AOqzW9QxWxhrIpJjXm6Nortl8/A+D8WPMfzCjnQf5c5r
6CaPZZu+jK6+uJgXEheKaP9pmunXbE8PYvD1JjeZIsRkzzJwP7MXIjRitoq7W4DHZJWedO69cu8T
KyybFf0d/LOW9m4sGygGAA5+DYV5If2yr9jxR8NZHTzl0dmATJIycpVQnzTvStnudY6K6nvZvRxc
iGnXcUheKU96ARv1u+m9m9cAFzaTX37XPdH/poC0WReAaSRyGWA/5i6Eqo6AX9SeFP9matJbNPbV
n3qC7ZGThj11iLZQWl6dfCFVsvNKdwaYj1kvjGByKFCUDfeRTCYcO7T50GrzNZ+gIcXca5vAu/MM
in27aNSrQeCX5CMjVsKiIICqta2X4eysWXjg8LlkzI0RLjrQEB2lHRhwXLNY8l6SlM6wgtactQlb
Bt5Wvo2H/RhpEvlhMC0VNOUx6ar2ODo0KKZl94Y/k5EgWAfAS9MDCRsWYWN6+3t28eMgXVWS4K1t
+5xXqUXAPgk7UYBNWoS5LfHFn9rUNVxjbqalMx7FrG8UmFMeVWfHTnHoyAVwwUj03+SB1OjaV0Vm
3wtR5aOkwZJV879b+UOG56fKU2vbCpKbPaWDHmawYKihswgI34g46xG3LIh9wx6+imZ68FKerFkx
6YRF+hsZg0Wsir/ay+h706nMMctPeffmdN+TSuYXEr/XHmgvcBvOSZrCVZfA33qwmq/MxR9SR+og
h4iCI6sato7TPPExcHcgm560xq7NJfch7LgxYgX0q/5hcIoXGRnhPo4y2mii7jCaGfqieUzdodop
v8bWL63kUHo0L0fAoUi3O5uE7D9w5qQ+dwZY+dad9hVqHiRGwm7E95ZisubRlfOA6T35yCsHO0VV
owkEgtYYgiJMUdYB2daNkYG3qJSYtgmjvr1aMqijHn66kK7kBlsj1NALRDrxk7vVe+kwkpqmPNjr
OlRP2CV++Rjj+grQohMvVVmi/iRBxMjIyl7sAqXHc/UOkAU37oTVa6CioSVBR3rkT2+TWJNO8anT
aaLG2Y0fh/AUU6aVN8XLMNCdnI7NhkPxDXTER9kJAhNu/5vSS1QwSGIXwCz2iuDYTUog+lnnPGll
UOA5UyksBnWqJCJJWhqkkgZC8w7Km89M2vD7J3fkeO31SEyt54F8SB5GydFZKnZRQ6jb1ArwMhEj
cXduG9QS4H/TZBx4WZwNKXmwlqSScC+NV96BEU5YigUn+Gkt3zZpNHg4lyggV+a6Ps3JuAVJHm0N
w/lKC4LHpvY00B8VrQtmd17hvQnUJbCp8Z3hDsRWuBBa3Vx9gZqQK1G2HCVcQ6+9KICrmk93eRe9
Uyw+rqawz6/qqzDE+EhRyD6cne3Ut+tCjvZ6BPI9+n9U824WxPAoKYKtr5FrurMb887vzOYolTtj
vagf5p76D4kbVdNgOub+obaafMXR8aObmo7UN78r6QTl3XQ2I3MrBy9ch3huWVM7riXc2PzPCOP1
Zp57cwsqcY9vId7jwiOgOhdHjdMYAV5sKo2giRhVrGhReg36igJyC0aNrsksQzLE5TYERyegCG3I
rEMQzzhGyl0EkigJSv/UboZZvVvhEi/H472BTLA3SkFiwUP063hFH5xKPqQYfIiBO9122v8NO2i7
bo9RJzYEYFGVFD18Up+spHxM0/SJ8yF2N8FtMTYHXjAZvNsNfB45WifP772TN7BXD9wDC2JkE4Hk
PSiLIym3s2lIZikqbC7RwW8HNB+RBTtvCt+lKripSu2v+tz5sGenXrvBcN8k5GBpul1Az3TCTthJ
la7PjUQfj5Lc39QCZGnMq0GRo3fCVUhfwhgUh6aonnjM17GmdTB2NF0IwCbKAbYb5o/sPI30TC/c
hzm/sD+QOZvw0NDL4rXhtEn9It9yIGFSPscRjIeTr1vjITZO0rHEzjBh6DOMbelqwkraddDx8G08
5elHysVwnTUawHTEdI2UN3mduSVZRH5n1ZDuZPkS/ZahjM3/xZovcNKdrFk9p4n/yVCJWViI3cQw
YzZ93z5SNMVPENvVdpmiDrN5nsj9HeLS2MaYN+uMCq85tUO03ca48mmmVQB8nCc57eXbtFDtNpqN
j9b1CNIa0b1vNP2C4ZtX9kixZF264DpoGhjp6ujjXyUxeDoXgF3oud01wtlg8uCUmZrBwW2TcaWm
TmD8Yt8s8aBzJOAdShVvFMw8ZvImTBtgkBJEsDf0zxx6VSSP+eL1GXsvP9sZtthauAeGYthHuxSo
X4HLgY54QiIpG1Seui8mZepwhPoVSU0L87L/pvHIr0baMpia4LJvCrQ4vuuqiVpMTCFaRMcsdHL4
AUOrQ6B1VbqMLYcj6N1nbV+4ZaD/DT4liW392FqYIgvP+XSC4Z09pVnriF2vmo0/ScICRIWSPvvM
aQyV3pFKqFn+FKhJBnOS983VqJn2+jEDlon+ZLBFzAjpcCMWmqdfQSazrWJ1Y0Zo3/A7enurxpBT
QpcZ7Ka/juRK1/VxziR3hK6i+q0jcpYLIk3Lq05RcsloStJLKA3WDWojWAM2cJsvDDvifTvznncD
cfSVZZ4tFb20oo+Rw/SWhhsGA7n1VItSH/l3Vj7UMMYc2Z666JkQgV6iMzEO/TL1GcFrTBrCvkbE
/h5Va9PHZpIqd4fHzKDgFDLF5xCEB6wrGBego6zztAcHDwOQiiHsbN0cHdM+Ki+yofXPxB66Emmr
uEcuQXU40o5HHGj2uXX0LfQJNTIotBJuh9H3jKkIWwbgu9hpcezJ8sdEaOeTXhPlc1EzJVGPaSni
nUJakUh7THoS9zoNECr5CS38ZaR1pyfel68IRunZA56dY4Dh6gtOG1W5PVYYWeGRz+QbdPpsGRmW
5FZctSYaUOQSBihfUv/bdpujS2HHo9EadG7ZZrduBv1GWjE+TsGSHi+gHM4lZos0DCmtbhgMxWzI
CAJPNWfeexal7hwmol73TNFlae1M/oiCEV5Inyz3ZulkA45/jAOQbygQ1V3oIh839CsW9E69jKl6
xKIHWIEk0WkYuAoPHs1eOcWoA4kOcCj90+xb0VUD4BP9fBpCeT9EbkKyG08FQKe09l9gB483gsd3
bpEdnYqkMy3X9iFbSEL11J/CCR9hPGBsiPtyWju9YW1yl6eZTrh+D4xiup9b4xmMDG4QPbFlhM21
zmkldlPaZeJeRQdwRfk9FeLGOmM1XRUGcw1bVJSABFebMxbvAidnGU2gBwi2LduZPYRt3A/dnD41
PNrT3y82BpwQZfrUJcndSCISIg6b8ijSI2hmCMGMNYgqeBQ3U5lYEfmKiRJw3bX0eerXVPa5Zzi+
215G9bW0+x/dGf3N89pdpfwYHwHRFpuAZKKq+hgB5d/0DkjYPEWOGIA0UPbiqIe/XyipfspN/2Ws
qj85aPi15oa7qbHlAqTw9N3fLyMgrT2uXuB0JQ8mEirFlTiOF0P3dIbTV73KfWM4pcsXGujFipJa
azM7VI+R/lObWlE0Rg+vf1KJJk6fAa9yOW8wshnQGXdUTKdvygNNXdp+fefXZvK2nMWcNMWIS8Xh
k3WK0GPaWXWPpmP0mxbG6cpUnDF65tyvSeWeTDc4CLPuP3GgYI+WRkO/Dz5thzHHprXS9smAV78x
Md1ydTE1GCu4mDEM7I/S9baiZC6ZhdlPXbl7DD/FZ9Bm7TpOJkVUjH2/YnGgVnC2qHKwsjO6AFGH
Ib9rjM659S4bSEkYYW3lVXNSDFJzCbu2Q+RNvPfc7JLj3L4mIHKIlYTwavrO2/uSW9Lf3zquQxGv
qaft39+20HV28CPWA3ktcKJ+92IVXbLnYVOUVQ/dSze7VHe0c7v5+1v81uo46SUgB1CxccFcChCc
lyazr7Xj7CDnRe9OyImX2x7hs7AgJ5K0weJ9lkdNkm9d40vZ5Aq6veQkyrHdH3ax0QHcQ1q4hhxb
NyXq/kHxPCAM0IWQ26J/9iHCY60wceQH6mnyjz774Zp7y3zDWAZOyf5TdHWxrwyv38rOzPcMsR8K
yo0vGe1xmzpGODJptYpdlCsVp4Kq9Yn7/4gpn1jHS0cwh5JcVChbVbzpS8Cs4eQiBFWUrVmK3hzI
58aRydTrFLv4no2yO1Yu9UBGrhWNws7n5Oh7omDRCaNhqSCN5falbPEh+S2VEtLFxtIR/dyWjuRy
MLcRdSrJU0U594fdG/d4IfKN1pipA8e4ijl29lmHPjZHzKqaVuxT0xzgYZGl6+1SfvSFvtW0Gvk9
ZZFzwUtrhuBDZyf3KXrAgQtb60heh0UhqEfuycVX03LUcEjfionpPqMG3+WuFwNgw5nWPjrU2/Za
3gh+Iipmf5z6YRyb4Yec9rsH4mQWd+ZEP2/TJpcMcuNqCBQFOKknroYdMYEsY9JtfvkTUdeKZIWn
3GuyUy/H38Jz62fS2A+JMVPbiH+SCWBHWYwyzX0epzc4o8amjPzgACpyz8uIsomf6E7N2WuYGhZV
fzhTErQ8ZzZKLraskqFJ7jGKQ/ppjPqaeVqdQAofANfQ2x4b+LrCABh9GF9z/qTKR2fb+WFGHrJM
z6Gr5H72g0tcRezZQTljg1v7QloINW5OAzdcislKWViyqLs2zkjve2HDWXaqQw9L9mAtlCsRXxYs
0XFyp90g8C7noXkqKDS+OGNZHbKmVmu3pieplXg/2SQ9NMrQBdsIwC7jbXnxODY+R3nqP7mucY9O
RjzR54SHiWc1kkLZEW+wtnFUhgs7GQJR5G/L31g/qtuAiXwbgUzcKqXjw1yhk1btb9LQwyOTZkqP
Cvcgu/nONGm8KRDhvms3XjtMIr3CfgW/G59EgC/KMOJPk3PaVw7RnAW4+wR3PF7xBM6bIKfpE0oQ
z4smcer2JN8jeLqeQ7IvK1134wvnOzCpQkUQMfaD0f4mCn7G0IqKpxG+nBTQ6EjdwXlhM0Px4QOb
EbJErkB++JlMiapEu4XoMZERPkHkSvD9ic65kO8xvuLUea31JZEQpGKA0DfmrQvggRykhceb/s4Q
h+cRW8oOUco8OTETU8zz2Aw17s6WNhEJsC6/q9uCvj5J0tRWNYp64x05JFYn7iSk/YuBKGR7qrzq
2y9F+RDGJOxLgQSkZWtuwZP4KxJIh2lCkg3NcA1QHtkza87hUsaFChcfGOBjQWhGaxVq+Wa3TEcN
WrpvfWepi6W6Y5vJcTPbRAhjaYU7DIfVShgwCSpBcD7tkcSKuPa3VT9h6XawdmiKaYYi2heZh89O
AIVvPGo8TdIAdfiL3AuqrslJnbRon/IeE20MJDMtkq2MYns1DiRRZDnAHq8wM8bnevDtZ55NP35P
Sj3uERimmvQ/G8vBjjiG2EIZK9mxVVlcmXrZtgdYX8SwHGoM5plyzpnDl2kNObKShEbdPYs+5Oe2
4AUEOthFssUS1MOxExmtncmwt/veWTNVeWOuV25HpqIUYATNaHNj5/EvmUd3kjdssDYg3OjKz9hy
X4wx8GgKA0vsnonfxw9ORppVRdZ9shxgQ+IjiYg/Mj8t98EUr22ZFecgnTeFQd1ETQB00PQAKYaj
G0mWOO+seCdxlq5FyUmKgil0ssj8HWrWWVthhqOb/RYXVATpmFiqkHRV5TlXlCghmla65p1tE6Pt
TACQSdgeYtf87jtR7Rnsns1McO7vSrW2mmbrtL2zC6doF1cUj2aiOKbC2hNgVBudE1SCT5ZvvIHq
KDoPC2xWVGWYSY8GOnfMN3uxF7Z7NxmcV6ehvMpY/UxT90PaH1iPFSK1xd6wS+JwlbbGNYTbzItp
PhvAaTWTANT+cm8b4T0DlZb+koagyxD9toyacTQZWPI8QFy4wmxEIXe1SdxJx91lQNaGJhufqy4p
T3+/NEspqxNQx+MP+c1kF8eJaZTHgOV2LuiyoKygozcFmPQkcYuL6pBaaQk6ZvF3JRPTeqxtPXOy
PT88aaKaip9SXQnKN3sLntI6xqu4uk5tnRxEwl1RNIixFvAfasisgVhyy60nv1inSXM3ljn33Nkl
XdIV+RuKUnPg6pkk6X0cZ+PNZ/ZTmYAGOtGCmaGwrDVxkRCPEatktI1NX2K4KibWfM6yVl8bH1n+
ZvoOdkeVvBQZJ7cmaN6pRCxWfoBBNPWyhBeunLZlph/Moe22kYLcXSI6CwYHmKtySQVfiDvb92jO
nFRITg/oRxoXuM7CFuRV462rkSv5NAPoKBztAXonj+O4i4qhPQpcs/Yb9CxNUo4NVHQ7C1pzVB0C
t6XMG0w58Qqby5Jc9pGORkuTU57KJVmzPHpl+OY5/rbxA5oB4xJHqfRB4Rt4RbKivrrWY2uUNZ9M
/dVQTuP75bie2OyAqsifme32iNvyoyqx6jVs3pSqiBVVVA9YZ7d+4Rq7aYLAoIr+RiMlLvc5NR9G
y2IztBdL1bdOi684E/NZ5/GvgTPfFq4SOVnr2g2dtSNDTeeuZ2OnyyCANAH9QQCiE3JvKDlu0b4k
uB42zI2JKoefoV1/dqQz1oGZVVtnTgF+mb29M2xavLrMeWvZ66+GpKK8nprTUFY/yy9ILwZptG/C
IhFPgCzXOrz5VmhdDZ9+GWxb1NG2frsvi4gIvhGkeDWokir0SyFTdxPQTEWHQEP+yBK4aAbciub4
3PccSvsnKNp0/kJKT0iKLlrrna9ZjK2YIxGnXW79ztFDMgm7gRK9HLYwTbErAIepttko6zBm2OHR
QEKA0hydeAvIjBa7tmIdS5bTgjr7nTMcK5xS63iS1wCBJh4jcAIyMLeEOl/+/lxG3hzT5Q4YEwsN
O5vhcUsZX+Iv1MwpJMKV1DQ64o5Km2ytBckmwdO44hjxzPHtodftUwPqLicBCwDWPPnR4BGVBZ2e
AQt21ZYHqnfj4gxzU/LVPcJzB5iJUlnrAKjo1bZ8SvTmGNOpjaBdU0SHWXs1L5uEornQTXFuwtxK
qmcvzu+Lybi6A5kP5U9vsRuk6+TqlGjGGEofXPz8SGD0PpQWIB1Nmi/vULDTFq1e7jOTzvvSAl/h
BfspSH5XuX434DsSKFAAvYIPlWNTw6nPObYpPvIUP5XDYRnUw3MW+i6bJWZv+k9obvLih8KBbuHx
5p4M948VqacR7NhKtNajWbmvnuHwmHpOy6E89nkiQOI0D3kBExE5rcNYxIZvqp5MSnsXGq7cTd3w
qEAdr8jD57sRp/aamswP26Cu1xZgcy2rvTM6kEvB7D93o+rOvOC18Ou903Oo7bW15WoH9TEtjnJA
C3KYXeAoUxt/lPNuAkxHcp6dxjZeXbNfxkehd6C38tVskxfroZoxXJrNwgXvmr3AniQdPDfVPDIQ
5dYbp/mWHaCkOsZ3N9KwfuaS+YPBpkAhBAiFYgd7DGIY7n5SjAYo4Rm7ny32atAeKxhSqxywVCeR
V557yyfvl4w7rG53YwInSpCZMw20YYw42/zeb5NflU1Tmq76s+AXEMpL5EblDtQXhVsekZ0me8AN
vZ2IrlH2TWpPZByX6I+kyUXA3cMHWXDL6xNdbsg/5we7kx+RVQ+M4KvjNDp7x/d/x+74nihBNtGQ
CM/eF2fccm/ahF18Ezirkza4OTFDNeisaDBnB/zjZhrixWqZpOd8YJzvNKS8Ax3vo8Z7aWZ6mtWI
02pO/XSb7Ks4BTrBsZ9LYhe0+a4ht7XmEm6wbL76IlNn7sGYo54bIcILwigH9nna9RlO5W7kjUUM
KN5RzX2yuuTHwT8B+MqMT63O5OVXFOj7JdKxcRxWuVEwZ8+siuO0BMYygKg88yA+GIY/F7N93xtg
4AoQt07eMj0eOEVyy1tjU02YwYffulp82hN8iTlLO6BzqbWzgUpjnkZjdWBo+ugcbur8TvKSOvDW
fkCzJ35kPsNej8Eh0hjdxf5xDsz56A3Bq9GWNHw3XOwAtNxBive2JNZOUFge2kTdYzRnJESWluIv
xOMwkuFhcJi4tF+JJIYzdBXpzOCY1692PxooE8TO4qHLmYTQfOI53CjSjJsTHdYXw3jj9nLLAj6E
eU6uttilU5Q8ujUGSPJtIF6n92Do3tM5/CZMG1LBbr6mniJmHBFBCv7Mhs9HtZnusAqeOUtGUCs0
vZq0HmBEj03qoiT7CpNZRuweuJKtD0EzWKi5UcpAagVdU97TpsOuScpVzOHVamN7G01UfUY23fJY
Xo8NLCXSlLScJ0wScpKIGz3zPUBcbh1LkS+owvFaLrHbEv9lY2OAGAyCe7nv5dsoIYXD7HvjF7w7
0woPxWjjNC1QEHzVPhqVPayami51p80Ed9i8oec3eSq11W6sb1Y55nsktxlSe81d5ODT19r+ElTn
znnyaYbNrxETD2GRGfaYLT6Khl5UxSjMUb59dq1kmTmkI75528VWEOEpNXEBZ3hvVzkZ4KOdzsfJ
57CYk41Zyjt9auEEpI1+0ZQad16n4dIL5qTe2gbPSvjQpnRiMc9G2BmaZOnBG/QRGwCDFloG8ArQ
mTNTHMnbSp0MELWUc7ryUqRcdQA1PKLG8BrQR7eSYsFiccDa4S5PqRN65BO4LeQpTyf96njFoxCW
WAV5cZ8uL4YXIhzVeRbgVUZGUMzBTqJT98Fy9jLLQgAU6hHH9AiDbvmS95M+meHOQ+HF+YAhhinS
OqzQKqcU3atYRCb8jgbM8UJWG1EyDHOnOt3yzdytWyQCR3oWvnTJf7J3Hst1K2nWfZUbNW5UAMiE
G9TkeEvy0JMTBCVR8DYBJICn7wW1iRsdv3mBnjCKuirxkDzI/Mzeaw/Juib4Tmm6SzB/09qXwQvK
r/yhx0xqsz1kdxL9onvhWGPxha00ubdyY1jdVYWfvnURYYd2CNO6fpl6d7qPO+eGh6DaODN+dVXU
1NK2X752PcVZJPNg/edTu7fHfWfqYvvnU9+aCa+Nxl9l3lnb3nNp06LxzvX1j2UJwPWfieMkpfEy
2mSnujCxYPvrd0kRJ2zPO8YAtEazf8OMxj9ESPzRwFfhw0Y1CWvchxbfn+FTAYTa9a62UQ6vfZ+d
eYKnW5law6uadyR3UtJYlsagpDs6+Cx5KCcsXB0aCx6+wYPCSWg0M7A2QQvfvmrWIE2tn3Eq/ayT
+DkGTb2DC/ujE8VpZsbTVM/qhb3AbgS8yhJu/rYs68HHgKZcmFlVypOTLWPDAD0sU9dwyLejWFIp
S7bLjYM7lAyBMZbyaJjI6VscY2HBLiRTWF6iCG11ucZq/hU2J9Hk3rocLbaZ/H5n+h4jIqK85OZz
mdlG42jvyFdGRda9E090aauO69yxpnVDCuS6l8esYNXKepaqbQVJAx9gy2FOb1QebMKQQoi9O801
xe6aMiUlF6mZOSFJHZ3T5ABnm6Bt8iREr7ptV5sbuvtibww4A6us+WA++WlkxSnAUr2aTRbxuvJo
xuATdEb1nBrYnIglYFsMFGJqH6NaHtEqHwD6XDDuFOuqiz4SGLYWob9YtyAWF7K+y8TiHCXysY2e
RheUPqoUDzFu8w6mPNlzjG7JHSSNqU2fVGrRA6plOxNxPTM/JdM3hm9TJQagq+i5FvI7myeC2cM8
27oJ2S92eqRIBgcUucWGQgdYsd1tbHynduT/sDvrh2kT5zPmuNdqgcibxCW/fea06bcdBqQmACKF
9FDhYt8QGcnGNa93aele01E3657MKeWr73rCeDA23ndEdsq6XxI0bZ8fc9AjR67rZgNODiEgIdhR
+drArmDMDs9BYC4zW9TOYEKoEXx6ucBQRyh4H/xg6FNUC1cJRgSajPlK4xboUJyqpFhSA1nbz6XI
r8rS93o2BGu0/p2B3BfFAtoEPIG4VZOFrYPqmiu/n3iqsPSvQDkfInRv7UDH4Ew+5P+okWcGrAlG
9HZDPX0nnJGAhIKSzV9cIomrd6a0wQ1ZYl1meNtlkQgyFmqA6AonogclgB89KkE7Y9XQkh1uRzjL
B2bpeLVRcToIOGY/mVcALT/nuvwc7YUonZHZCTDbdsu7biTzIzYEMCOnCW9uUW407pwD6VQPk/aW
fW/8Fo3VcyUifbLLDBt/q/a2XZKYaHCG2iIQCAPN77Yjicus+ncPryset/BoDu6dPfASyELLWOmQ
KEmlkWI+p5oAe0Ngt5Gz+Q+D6RluHvz4+VgSR71ho1xu0JA0p5YQY8Kvq33MmK/WEky4Eruqtoc7
xg3xahK89buQd25CpYAGfz1RZ7ziKWfob7ibRBQb9BAsam8TBjJ0rcNnSzu4qk31BeFHMjBBo+nC
LFrbZk7eawpJR0ZbnYofMYompMIRb32hNlgQnh3/FwE2xqaHiL0PHe/J6eQl95p0n6PyWruLiV28
2MJ51GawBYoSrti2wdzI4ajQ77B51Y859IyQKBQzurRJIYigKgGe194pnlCH0d/K1X5u64jbsjS3
OBHwM4NIZFeWQ2iJHg3NS8oBHLGKde/0EhWlIEj6onuygmVgzFg3ZZ+7Sg2fDpDSU5vuWVv8xmI3
f+dMDtbBoD9pRNvRQsGiNQZHM8g3QWW+Y37sV3bvIFjIoh90ZTyoTnkqZXIt9IEYEKij4nWo9H7A
IvMSZXSiNe45C0VH9EiibKq1swETIHGlHJq8KvH+MLSKspgw5oFCyneQmEC9vwQdMWsZdIs07X8O
EzpjNC/MukvrLctNzelFalVdvjrML4qMHXltaoSm3vzgTY9Qd5+9XmdXqNIIPur6MDLdxT4S7dGy
cchLrQlxaFA5VL/5Lqj206o+YTq7m4V50SGpNzwM3Pud9d5P5gi9HxkraY77Uo3bUTsuG9zsJe+i
BsQ9npCSrs0p7ofWIHxiTI4VNJu1Dqng8WUy6QEeQw7iO5MLCOtDei9SODa+iHDSYQVJCTWyiPNc
O4oheIMoJ1L9EzIshIRoh+1m73Wj3A/+9O66KELKBEms9cpM5ifHP3jtKdmn9QQfMXyBE5HIYe0F
6hhH1WP4u434boAk/Db9/jzz3t100AyMIijIAvGeibG/zgEBOpI5Ogq7zfK9WDaqXsolESGMpNlm
1Wcxe0NBSdG1gydJCA+iKpsjZdU2bnTB8cyY5MP3EqYNxM8NY88uV6GVhQSWYeJkUoYbg/0I47Tq
FoiXAv38KiCYiyHIhfdwThY4U0NXPxLYtQxm41M3MDH3x/zetNWuhrO15eF+E95OVWa/H3XCYt7Y
Xuya7UQegTXsyKZhZSMeQthM7P6jxeCGUjsSkfFYhx4Uu0w9pUbzLkqSRCGz+lGumSehjGy44kxG
QYMlHaJa4ud+AEqnjBuIomxnVYL7ZMITqwbvLFpHbnqzxbk0j/YhjqlXxuIkDRB+VgxoDOmRExTv
qLPSbTUFq74L7gDAYLbkV2MtxrtW1pxgywe0gNGarTAJeA7TlskPT3Bz+qMPC9mNpAM9I8RxaYdI
oAZZn/584AcwIniD+oDgkNIldaKN0PB7RXqvBT7fxljo1LAMTiGIhpNrLfFosqrZO8YjhXxf7jre
WDvXDkHLd9XJhFw9k1nH/0ydDDUQEQwrFyXORpmGfcKXROnZE9NmeigNqeSf2OQ86qRvCFzL//PD
tHxazLys2vepWlJj3HtRfpchrIGyo/O1mBqmYejSyiPihg1D6a1jopuwDGGdAmtkYO3Tj6X+9GsM
Jnsbxssiu6Q/1/10SZhmdmAI2rLfpXV1dufHaPpGbECGY6KfoiA+CaLO6oKJ6Zioh9k171PGLLOs
jokBnCqxzw6qkTZz+jXzusL6aZTO1Y+bK7rsOyJ+Lp3L7NWDT1eH9isuWQyBmJW4+7CPEsg3lO7F
0x/4g6/RSIJ11/7oQ/g5LqvvigvDgAXtJdUBMFa1NT6k7N6RLfF+FhykRGnTaUa7JGdlZmOxWOdj
cBvsijOdtrcKj0WQd/uCjhbe9rsrxDtvaTQ3vGI3O5TQZUe2qbzxJFOn5KVpshn9VvSKPGsvF6Mb
fkS+bORwJKXVkXKk2ekOQ6lAKxa6dGzzVZgDJSx9MhBatkZyiT5uPpCK7AKGwxYw0RQ5+MgvnoHf
tSRTfZtq56dPIw2dci3NOy9KYIzU5oNqunNHOgl4UIkzxZcHMQRoqjhwBIBBhJvs7fVTnpsPosuh
T1WwK0LqKNwUn6LSB1Gz2qDqOqJloZ1BtDaK53JEId9TrjJKe5PcmXhhjl0JGukLPdMrMEQGgbgX
17b0f5qDuW/lnon0eXQZxpl1fG/EXHBFywNg2RC4Y7gh6fzcFeODqvnBMzVHngqVf2O17t4NaNk9
VsLwuFG3x+QB5Swu4egszzH/YGIs92t5hy70PUsx7KQMRGy6Jkn2dM5vzrvYzj5euIht4R2aCXUJ
8Gy+eMysW+r8O/AjbN1ZCzw3+sFb834My0PYhjcEbOwvBQ0pQy+GZs9d7X63gfVqRt6pTMBEa/Ym
c1C/Y5JZ1nAvVUEhS6qEFOGzZlC5/OXCme4LgW0yiU5FTWJOvExKFexUGBLCJnPaUVzkRKlzOIvq
JS+HJ7v3vk1nfJ0zf0McLTLzlgIVax+2R5U9zFNwSZ2KTUlRom8MNuChnkhyOOX1krZWX6YBzAGH
tc2x/2BAaJl7/+ecc8N5jATigb2EUjXKueKokHTXFTKujAw7SKBPgUKOlcJ2XpiVppRfovV/4iTG
IEhwFUIRbj92AoU9XjwzfKYP2vRjQmbiYmUp1Vqq8cAw91KUM48BTK/U6o5tGsVrt2bs0BDGtQjv
e+R7dSe/gyr/tH3/VvJnRZL/6JnViKBV6wJ0+zg99EhmATtzFV2Sqf2VGIbL+i8xsciXJ7J70bKf
a0gcq4j+ynA1uEKFaNBWM+Ggxqv7NuTlrxHzQJMHt8moLy5DgarVF5pnNKJrDsI7VZEMXJtil5Wc
Bb6y5q0OLc53twM31l5UOPzwbHjmHCeNnSNYwBhjgphCJbCWCY97L/qngHdgUdRPTeqztbKTF2Z9
e5hDr8yOyDXfxpS4bYFifkS0P7XTU9RDnvUmosQt45YO6SkXHIYdv0cYeAEtHmtbIFyPhRIvTev8
IBqODZ09soBA0x6aLUvgZHET+aa1wZkb7pQZEqsefsIUl4ztLJ5GSqGgghoikKk77FnSLj/iitfI
RTPq/U1CJVijGIoTSmnPDRga+2vBvgKAPAkJeBBO6DJRH071i6XolbP8PYs9rmXuCG/gu4hRCzjj
QsLFAtPU84RQu7uzSJfLIfs0jXvV0ibGtQHDEknGV1FuXhqrPXehR1GUEtaiymMFbQUBJjEpJpRI
erG3qhjvnJy8q7aoTo7PL7W2vlVr/YaU2fPkIps0xI2p+hOzjKONN0uBbvT08Jrk2X05zhewb6/G
NFxY8q56jsV9T9G2QqSbkMVCfvEcPqfkUa5sc828F1FCFGIaIVQO0jzL389p+nLt7qEh5tQpZbqD
bnLgLcdosdh4jJnHLD3YXnkofmf80pTUDCldw9lKRw9cahxGaMoQq0n1MDSISof2jq0/zTllLaKU
Dhit76loy8HNF+ESdRr/O2zrN28QJ3/kUU1MC0Rm03+FWfkugybb9M1jFrM+a72vyeXLGJM4sYLj
0p0sdte0DDaJ0Bt7+cKgxW9GO3DPNkfd8wcIuTB5hPM3EQcIzaxV5+ruaMlLq1AjCN09BVBxS2Su
JJkn5F/P25Jf2ardR/2MV03xRqrD21B/RWnJ+jREZrUYAgyR3UdexYYmBp2bhABcfVSnDccKNwQ/
gSL6LC0scIzA0a/6GZvwWV5NTiTYwkt021Hqr6RvsY3w33wwB8zEliPHS357GWfOmPIWqfA4ZyPL
b/bNidRoxbxr6fLXOmLHInzfzGB42zvEqbWPLkE86zkfEVRbh8ZydiFJQE2J1Bjc5muao8+WVXBK
q3zfIMG1e0Tqjuue+wjtWe/ZHzoKb5CEbYr18NXIxv7OKNJrEyB5LKv+LismdzfrkO19e1UEjUuD
n5ThNMm2a25ZZF4iwVAQu9FT57s/MxJhrMkBE+d/dAXtCsb/j9D8UbkMDaTPXL0OcsS8XJJpNKFD
Rb+PD4njzBxQbcPIi/ryBPvpnX0lmAgTiI2afoSRaRwdCPKsIu5tApRWRpiZ1Djjt46Nu8RPaewH
iMra/+1NMDcKiyQGnRMeHha3ycK4T1n9Du6SXaAZfEx9zngjQl1qQycJ+qsPEYtmTL3n3UJP+U7r
z9ymz4Xm8NUm/MWQkbk/SQKdSZBaZzZWwQw/ZzcYBvvu2sbl0s17z6drkIhe2d2gfKeoRf9sAebP
mASHsXefjNPNM4snUPqQZSEo+2FOCaDqhwpEyDqXzO+yxH6vMxBMkXX2LOsjD7hVUjGkR+gpe4fK
BQvBh9UF5PekcsfoG2JIGRLaPZKCJTq0BdokCiMtD1oIIjqIrcizTePa6nOCz8GR9gJn+tvU6t3v
yhe8buaqEOaby1t2M/XkCbfWeZxc81EORBM5FeiJ8eaCnKWYzn5DzSIkY5TBoR3hoeRYeSq06dJy
nsq1DhrsNSR8rXQMJnV08c07gB/hWhjM5Q0K/RHYrtl7qEFSh+irOP9Fni9NcWtvWrx9ZBndxxXg
NOjemIw0qRwgAHSj7t0edSIk0BAWI7CAwuD6lAihwHbyU0t3+UhIVA+DahsH4Lr4nnXHHd4PXPUy
MxD3TsSYNsYN4dQmGFvwRgK9uBNeZuADI6Z/9N4oOGaZtA+s0l6YDd0CpI/aCQyi2FGPusiK/fxF
OY+p038horDu06FzYDV0u9AinBtYBBTPwINoaT66lbcn19N667JTlRomqArx2WNdPmRJSbwMxHR6
D5R9bJKmcnSveRf+ime46rrctA3KHybs5raux4fenV88+E8e3qyLhnC50iWCZAM3Wpv9DpPKuLSe
2CrVO7fA9R+yyfXXadv5uKy/QycreePiEoSlVfvVnQl3vaPv27lKXvPFeMilf01Q/OhkSk4t3Nt4
8Tko9LcsDvOZiPDKPQIGgvXPvZT9bsbuN5FIJ9H3wQl6W7pTMb601mo2pVaEiA53FUd94+J7U934
tKAYyECfOasw+7wls9mfuW148BeDc6uqYTe72VvDcZw5ewOm2N603WxTmsRPxh1z68B1ONmd+3l0
wsU16R/HxYnZZMNlSKxhY5egphBtotyzUW6VxpMQBs4sCgAo7g1j9E3rdD+El/ysYoJkllfVZJTb
MWv7OFSsVeIZ/jIKujYsaFbXY2zdQxq+J4iLp9fyoSUV7t6UxZ1l3vPzNUDJJQSzo7gRLWaboAZZ
bbnXmPTllbLR61v5mef6XiYcEE4vi4NdpdwTDTUje7LiLDgrbJOaUA3BB8qynyEeHlT+YJus/ElH
lwAPEIowa9wokB0M/UPmU1m8i5V7DGKj3E+h/ibx/FwYmdqULaBXZ04Rd9kvASryFZcI9Y4/UkiE
BxrQxygvYUo1+bDJ1A2g22WyhgG1QmgeelJT5inJj41N35ROeU2WelWfQ4Zo5s4PG/qmUryiXHRv
TiCQbiHv5TF9CXyNHsmsAZmUTY29Pfkq8unbyfj1UkCcKrOeluRaite52mSjW+FaM9qNWfP8wxz9
Xbht8AgqflEIfw1QUje5Yo+JwITueKB+GJBwuVBlOEMjd20ysMAUxK0DA3UrcQI+ioe0J4obmNG8
whIB1imZSbqnP7AG5e2JkyKkJna7Q5HG44WEB8IbF5Jniw2Bir8ckDr4yb2P+IMRwSKyjmmJd/7A
ax0D5ndySK1NV90qDa9+CB/+BKX9+TCn3rPTWubB+k4cTjWFDACpTowuqWjRiA9yL9AjbTN/BJfd
qGwrWA+BQvR/56y/ZwcKijsXWFt8kiN9r+WtfOezwTxVff1cOGEB/wTIaubf0oztXzbigBpyH1Ew
zAWqw7DdMDu4a9D5H1KWMEdjKdxBM38C55peaHyPs8b2zoCNEL8muAF+icjj41lj2fUsmumNDCr7
ksdPljMKDq4OaZQoGYaicOvZSyL7YCZg3QIyknYQGhMil5nIsmk7RwuZdDL7YV8PYiR72oKx3aMX
tZJxM0gkhW5q2kjfyLIY3PSHbljZmrRDGLPJZHKQiuzzMF7GYzy5tZ0YC6A83KFwnAN1nRZee5m1
5CPzwa1zCDwZ+latLP9OD03AURYDsVXd+c8fwXibBYOFBI0TNoHN0BGDN2OCYZg43rWCSCQkrzKs
P7qMxKU06vdcWGCT887bZssufbJwkw3BTEXhIOmqA87buqj6PyOOTnnAkfoLUPAGcZK3nQymdhM8
gcjOWOBP0zWBY3AM3VFdZUq0gOwqVh1gs3BknYN8+PIQQ9HeBAoMorpXFmND34Xp0Vqw+ESe7NpM
vJFeB4SjQ9prRNXrMHQFk/HsGV3asFF9+YVL0lklDy4DiY1m3ntwZs2Y2/PXXq/GI+bY+Q7e0ds4
wVZTwXQnC8YaNYHbrKGYYhuoZnRY1htRIfSKivjVCdyM8dMOOcqH9pXJgpkczkFDl0JR1VhJvvdL
8y0sTQZVbbq3K9dZ02fWEFEgZqJAnAc8FbzHTmHITsPUHeHsAtDr2NjuoRni+1p3zbltmLONMtuW
JnQ90bNUquvXzgptfN8IEZGdbhoES0CJjIdgyfWtB2xzFXOyrJTL9ZGSyt172Qf24o/aNepb7DG3
GVvyAX2uCD/au/XE2oj6Vielv0+IX0LfK366onxsmacFdVkfYzIjqpC2b3bBiDWpt55TMSGVa/MR
EwN/NBM/QlgEo0o0x8UYYaaucD0FdZXi/6vf3FYXdBQps7niQ7bejyQCrtJPUOftebqKZN7KKst4
QwmsVWGzG0qWA5Wb3EXKrPYBuZC7jGG2ybnwzo0xcbFCyDKVMS0xw2DV18rqxLZt+L+1jflkN9bV
rUl7aYzutWwQMaB/uEdlQ7Mt103pApyKq+5Q56284pym/TOa5hVdL2l1I0bszJlJTSPaHQlPA82P
3p4qnKdddD05Cb55FH7pbYTD82IW9qZq6BT5EbzQMrHsjM39FIXikHfFvZxnpuIPCuc9aEvHvzcg
YnFDLClNUuJkT85+q38EUvcP8ciO3vQOULhmlmbJT0X5wVWOrT6NPWZfOjt7y1IxBfhthbTBtaGf
MgsJB+0LLqlgvOqwe+GGwxCU2nKXjHBss/ibS4+QnvDJ6nlmS4zbO3D7LEjtioi4Ec9EUEBQt5Hs
Bq35EylTe6MRwoo1BWe1tpEenyT7TUJ5y10zVw2Yyv41KMLmaSEYY1tN5o1tny0a1Rei4bgzfWhc
aLHNoWgeDOj2W7fXaEMJPI8Mg6yDBBUUcOyDSkH4C6nWVZ2N4NSQHWSJfklAJPiuQGtrDcmdkt9t
xNi+8u2DEu7a8CtAXEyYmxzVvWZPiI80Dnd6s2hAd1PbnpoZ+h7cdGrS7o8O3Rk+ihabwBySDmmw
joNHvyDhRnxKOKwMxMc7loERrLrevvaD7x+sbEBokduwEVT36SQMxAIn2Vs9IwyVxhtAKEhpOg5F
QF3nrHXWg7kkVueadhU70+xYtzoeKtov61P5+9zugltGFns/2MuvgeEDXJU7lYzEqszMeqBigy52
5+cqTKFKcOlhPTkapY1tM8aamD9aU0fI2PJBdQjnfHso9176bNnVGsqguTE88ue52z22hftSxgWu
rwiZsEbnNfTQw3qXkYBsN2kxWmCKmFdbKQ7pYdzbs0fD3jMxykiZ145HzFfBjp5E41Pb+C4hC3a7
zZX3aI9Mt9A5n5MJdEAZEo0DX2/lN2N1DE396rndRaXUC4ZXL6Voa60qO7saVReQfYkkA3CHtS46
DD1lr+xj1NUnOwfRDJfYQAi5ErLhLT9N4c40oRTMwQye36vhQjg0Aw3JU+gb7y3fvNMGd0flkloP
xyI7CL+DcaPbPXBwBEkGtEdubb1lT+ysfQPsYALodd9N5PzMevEpmhhZ4Gkgpk8/Ao1rvEQHsLIL
gl+BbpAbxxp4vyREj56sTgU5NatksM4NiL+LxrtvDHNKe4eGZKjJhnLm/kMPufUEgODGV9VPIV72
DeoNhmLc2ZvFtihC5mRYtheqAJZi3GUEgrPnpIDMhq0lUpbVg0a9LJszXsuPRMcKM1n2u2zBWkio
TgQ+dMOWZf/OFVDgDZP8twLZcdf0F2XIo9LTb7w7wVpOgDQ9yz11khM6aZy9NJj2WqlidMQcCNWz
C7N7kthL3PIQdPNZZqw/NXqivQePYRPa8VHjJSZp3HyVbSsOUzT2t17VsP2BDR49TYVK0jZzvsqg
zI2NX27UgunO2hFTz+CfjGoxAy4I9Cj7TQPD3eC4zkUrUBRdlDxNYeF8LAk+DmHGgcgYNIT1NzxX
MurcUtznev7p4eZBaohcd9awiHrf+OWxW9qA1MShFRbsXrvk1PTI9iVFzZn5/3CaO+crFrCIxx6d
ujGS1pEQOLCaWEXBDRdF6ey6MbQ3qkuemRdwLvnRiUoOaKnmpxfY/ND6BCaQE1S/+mz+jKZ4N0QB
NCNkL+ZUQxZuuhtPKAJ8OGLNhzJcaz+hz96kvbXAEVV7MpYPMpqZ8f/5vCUSPcfDVD6p2fe3C1DQ
dJwCYyofIq9jB+qYqIvtqbljiBTfa7M9WMM8nHzKi1PXFRdqAQ67kH/FyI/jdJkrDt2qBOJJwiSz
iQ5et2HX7i5AAM24NhNMa5BPmNuJUOJNQZaDRcLoJ7IFhPj4dDJUnOz74XLW2x5FE+jlJQRM3gSB
Iuw1koNbsB83x0yeqAPPbUllZM/5r9nHPjKPzdvQovhjZBLx2zXoVv3vCjX7UFqIY2dUskKOBJoT
ThAZpxEV/To1nPaqo8WME4wl9FHkQX5ZflVGmN6k2VyZBV8wdyzvVDJ4BYjMc0xCxjyoCeSDSUGR
WIoRRyBfM8Pe5RCQrBTBumOt2RwxZ6hbXsCQv9ZBbG5mwEC2XxTnJobgZcOAZWag9+h4Nwwg2U1M
/jdIolPGsoIIYnGOfAb4fpJtVc+oEsK9XM9tygI598is7DGXmZBs6/Ab8yvM0JI9HLXcS1e2Hk9i
bbKHmrBz2OFeml10bR2wHwpoRJWysMui4dSiNFlRi7Iuj4GT0/QH1wFGKMs6gyOju3pL5rPOzPnU
2RBxM4IaZogBu8nsWIHbpGcYFlyuEUUifEZEegPMNajHsPwpP7AP9Iihbp1A8jnhA0Tl1bNuE2hm
uDGHKTaPpsUlOmsUK21NooIyTkQU0cT1pwQVCjvM5Nc0/cpJBdqoAOxUCWu3zQtnh4aGlEdiQktd
7sulBDYksoJO9eR4uREqh7de91BDHzGkmA9ha/kPTWr+zIs2xtgrtwIYyRn89gmlefIMys3FkQmz
Rldu/DzG9AFqUne40OyVOV6yoQwOURtVz5kHx1g5A3Lz2GGlz7n21IgkfkokYuvJxgqSRu4qqr34
3q2GbaJGfw9/MMHev+UA+WzM4oF4jPsKdSqBsCgMc/tsajE9jRRvMZ7OJzIbhmckkBtXk3TW2OU2
kFWLrMTa1HOKTZAks0sgIPJJzmBUt9zcMjmwHuXuCmAaz34f79nVnkxU35VurZOy2++IoxKAP+jO
EaHnPEKeYs5u7YTPILZDwIFJLNmP/mji6q8CrF9RfehQqq2GIim2gVMXL92QvtpRDFzM9Pzd1Cjv
FeDcusvkF7OBFssr2ojB3NJfelAymAh0df3m/CbxLmOhREneNS2G07gBSAsAsAnmH5JIqp8h4Tas
8/Al+swLd5bAEgLfgHI54E3MlHgHFmraWQXSzp77bmP6hyyeQhQD7rojdeVSpekbSjg26ihOaS8o
QkQNjDZzzHM6xT/lFH01fZpffQZ2ZMLW+K4ZsrecB4pkoziSj9hsjHPsIr0fzSh7nsjeRbaJaynj
5lK58F5sX+N8Jp/V7qd35UY8eHXdbmapd15n60e3E4fSdIkZtAR9U1uK57CO2JlJoCuL8p8ceAi2
FVMLVJSQYLI9B2561zLyYEtB6lvscOC4XPgDsO404ocknTcRkYdtjc5hnJIHkn+f3T7I3iK7mA7j
Un4TdYZjLSsPHLQs+aV6ip3icYRLArIZe7p0g7UQPbVbAGSdFJFCp+4xdwn9mU3fuAMOCR8AZIOs
fgu6A/oYWigpoS8lo2abk9P0yj+WXeFhisimF1n2432YgBmI7eKepHqizxSLEgA33qYIxl2KpBX1
nr7WhnHi9CXydIYJhPp9JLjJ34gJG4NDBwJ9v/+l63E+pGPsYQr27A2y2xHhLrGl0EXIEMwG8Q6r
8pQOwQ1EsXcdTBZ0RZq9m8GPsO2MwyhY7wR9PWxrQa/cSgfCRC2sszV9oJK3mVktoeEkiWDKP4YE
9z1lBe9C2AqWi5RdSlR1Xs0YL6soTKwpob/M03scaT0oPfp2xBQId7JzfoCXMtwN4PNpSLhdzPpq
DtijPA/KjV1r64dIzRvF/PyixnBBdMRbu4H0nATB9B676rHqWehbPcELXQWAw9CE2LEJrnatZ+oX
P3RAPxI21NvlvPVZZbPnGX4JLlGUW+O9igRO5yBvH9NpD1wDYzaLw8dJCH5dMNdOoTW427BtbR65
TjwUoWQK4XfzNUoBTRn1C/mh+ttvkP+JIrdedavAKtljfY/tbjpACmAcrRwMzYDm79MIgxhjgOor
hShVoPP8DvX4WTEYfc0rE3I8s+PRGsv7qpPDfhoi9yyrGYy9HXmHvqqGi/AvOcXRSRd2sElnPX3i
XDlZWdK+dEiKV36tnbMSnrt3vAr7RK+bndO4Yt/HtqQfVuMzWgGo86zWz3DxY8p+iglDojMxUo9d
srbdY+0+aZcMM2Rvyb5uOyptowf4pL2ryoCjIdsjRiHvh2cSHsFOch99eJn6aOb81TNF9NLI+kNR
bT8tmZH58rzZM5YVu436L9KWeGzlVztWbCe4NU6EBpPUFBjvWBzi5z8E3P8lBf9/SMG2DbcXpPL/
BRX83LeZ+uur/PXX+ovxv/rrqHI+U3+nBf/5J/4DF2x41j9N30Jh6IAFFq5n8a/rb9VB/vXsf0p6
H3STvmsLkxPwH3+VFQE+//qHbf0zcEHCBcJzXAtEpP3fwGD+E/gagtdt3K8WdN//eqkPpElz/qn/
8flfZV88VJAy1b/+YS0s4P/4a8df//qH4ziB58jAcTxTerwGjy9T//x6TMpo+dv/hsw0JbGLyELP
YU859+U+yiW7X9E89W7KqsnJPr15fOV9dgQCp6LoLBw6OdsOUQWJW1Z7x7/9NP/zJf79Jbn/h1fk
mLZEDG6LwDIhJf/9FXm+SW/vDRF1u7N3u8Hf+Ng8vYknjECI6//7i8nl+/uf379jOr4HTslDzL28
mr99/xiLhrbTSNy8CLdy2rdYyCLqrTLYo0gCg1YL9CfktMckuUvUz9zRt2QgZN7X46vUWMY6R740
cfw8GQFAT67PVv42MwM8jeKBHacC5hA49WbaNVNIdsG2NsSbctJDw5pi5ZmLskcwjYTw8+/Mncly
5EiWZX8lpfeIxqCAAovuhc2k0Ujj4EY6NxCjk8SkmGd8fR8wIrPc6V4elV2bEinJCp9oAxSKp+/d
ey7Ff/VNw38FmzNdEWQ3bJUdX0LS+mZ3K2uIbrCdEI5o5cfffw+//tI9C2i0NBiOz0jp774Gs1Nd
hNI+2OQpMYNxIDX6AjEhFTc+Ir3fvxZ87J+/cgOkgm4JW5jGpyVXkiIL/I8l52frpp55kyOstDQM
4GLVJTCq4dvvX/ADeP3pIju6Lm2LuAgJ0/jTkqoSZqA2ZrKNHhUHr9Z2YZwdYeUkG1XjJka0jRJy
BRoLW4tm74SYxn2E5bdIRYTBoDuEZn1I9fIIin/fJv1dWR04mm+GYNihkKwpmzDkzvfG79+48SPJ
++Pu/OGNsz98f1l62vEdjcVgY7f2dej2p1SLXuMJI6/v4xcmQHgP0fYiJxAiLqWL0gMulJuiU2DS
vzHQ4/3/vKF5U6IedyCWf/omfaiJelepgA5A/sBGASWE7nPJxDtLX7PM3ikM+4tqHE4mPN2U/qTW
eltVandVq/35fPpz2/3VRvGLvcuZuemew2KybffTm8mZpQSiRdHg4D6TJq37KbzyMuMwlgqqpuge
hwhPYenD+i2Aqm7bhmhzznAARp6wkB1a6d9BZZ3zxFqkCF2qsN+Kp4aTEodui44bMl3V9xfkz93n
aGyRg5HzwZTVi9/jcjxZQU7h4Bs14j1u40nVGO0g19TONSC3F6N3H3SteaI32S1QhTy7Fu7J1r1m
JvFOBDnRBQ11mPmsZc7J9OhX6NcY4DIidVKuuQd3eXSZetI3wu4454xnj4UD2DCIw/dWdif41dsm
tJ/cFhWlyb5t+Cpc/f6az9/i55vHMqjbTGRSFm2pH9dg6cMhI0dHA++XPmMqFasmnk6maQ8Mz1lu
lMm3jc7Z/Pcva+i/el3TcgTHNN3THePH151bj3XMzrCOa8q16kuL7x57nnVrgRLtPeeyE2QEYfEZ
+WZ+/9rWL7ZDyT5o6p4tBUv902t30VSgi2JePw42esqkWbUA2wARgV+vJvx6SUvybatmzgBkogfp
uPkV+bhj68HUEUayMXMOwgwTGXohbi0qIPIWbrU0Nldxb7KV3yhs3NheyfDmGQI3iXwX6B5gQPWb
KMITGBo9nloaBKSdr8cGv73XjSfb6PjdDKLN7z+yYf18N2GHNCVFh+c4DCU/pQaEddWbY2YHGxxa
c95R+qCLQys6gfgP6rclL6BZPUmDZ6FVMMpqdf+l07ZgKDW6YPaFMLJnjTMhuWzVvUH9YMkXuB/M
OIaiQ1OTHjkPbUtdPY/kETP+oI3FrwDlMAiSFcyh4KUEvpj2zcBwSW6bZtg1YK+3ZpZzNuqjXYjf
xWs4eMscslylXWoCOWMNcMEmsFW2B32CeeNEya2ml5dlH71CdFgnCsNfBTTQkO3K/+ZVslknDewR
S3NQShdyBYP1KyJktk+ptnYGABsQHjD3QaeRl6BqIaWg6Lmg3dxXAfQ0LgZl3XWNda0CPktEN2eh
CvFQoxrioEMAizk3ZrI8WQ/udBnr2hm4v0PDatN5o7+cJFIkOgcIfE1rZ2qTu8naENVitaiRZbtp
d5S1em5T/xKrx9Ekoy5I7AO6hUuQsn4B85Ao84bR8zK7C2srWQ2FItQSsf0i9FZ49rxFRRdlUTny
oSKORgHEQd/NA06jjRJ3PNJKGS1tTeykGDBadHO2vYVDkT28jSP6PlG4tRznGz6K/WgHPOUS/SVx
fNwvRE0GenqXNskL+8YO7cY+Sbs1pZqCMmPd/n5lzs+4H/cfilzToThzSbOgJP5xHxBgKZSaEUeZ
w8CpDgD0OrQfyJxJXtginpT/zqgI2yn1yr/7ymw7FlQSaVCsGOLT09f1JBdtrP21TcoeHLdbq22v
qpJ1UEsCWoR+0Uoctj1Pit+/sPnz3ucZBnst0hgbCbKcS6jvyjF+twe6WdO76MGcmjjvSSPz35OY
AI4qF+Q3hMu+x1Zf6+0BY+RtS3hrm8I/IFq8A1eG/kiDg5gTgdXQrSrKY58Eryb90t+/U/GLd2pZ
oGQ9yEKcjfVPhaNvMZ3ktpGwN9mYvCS/AlmiloZDlhLvJPDJ5QlTx1rP6ZrgoGfaIdEIzPKVbT9Q
rQGLdCntfd0B+E4/qM7u52esNFiVOuPKlUM8O6DyN7Mv6eP6M6nmgCjkvss7Wh4kg8K3XSbODCCb
lm5NqrrGR6/7AVNMifQt9S612AIbxzvyUvX8+y/g52IWbYRj0roXFCHe5/NTzQoodcyTa1sU9xO8
2TrmOUFnlqpBE+rq96/2873AunDmsxqmLtc1P33bRRS45M8hZKoG84WNbC8BcBLjeF9pybqyxa1D
ETIwxPn9y/78aPjxZT89GvQJB0YVjx5aSV8jYmFk6BKqo2ugt/+bV9J/8YUSqcPBz9Pnxf+53ECQ
NRCHZWA4DQmRr5qvmn1nY4QW2bipWhdXVLpsZ4Z8OOEp6BhZJvh/+2EzmW6yDg22OL8M8JMhehg0
n8SqzPgaMTHAu/oY4nrox+p+UppaKqZYC93m6Ys8gyRGdYWcLEPEADzUCnAKtADGiBH7Oml1B36e
XD1QvShDY51OdDXdmCVUhEB2h9iZGW2VAaLSHagY7XoxBLhttnlPK7Q0w3fM7LdB2B6mwGWoal0M
5EFctE12DMifBKt1ayrakbnW4X2P5Fa274ljkrmZ8YY8AUWCoToCtq966TExdoACQ1Tk4UrJmBwx
JAv8M5229iTPRJsRVh4a9kwlfG3il6ia29MmBoXIQOzFaIhACh0uZxGg2nEFvnHclsuSGBq+yOwG
xYW7xFzAcJN+NwHttYNSo7zAxYrfg5QRjOAM/DmVMEwP6+5hIFtkUVXZM63bDhczKLAge1TJeMoG
rkIZYPFUwXiLmvU+YSqJdSV+6cLkFfKH1jgAH3rqmeighFdsabYxkhUt3GCefh6n3ZxRN8HnI0y5
AHJ+WQmgJ15/14X+cZz77F1ReJvJng+uNaZq4mihE8Fp6rOj0zORBlOCjGlXTMOwSu3gpZ595UBp
VmGp7bsRQyWjgffEJaVeAeNxSr4QPA1OnB8bxLz2RJng9+IQNny0SvEsqIdx5yuUFYOrX3q1dQTm
dkUD8dCb6TPUn5Ub1fdlS6ojzJObAp5gfqf5J/qZyIZt/xj3YuUW3kOY8s0Vjs8lqBGvavnswkJi
WVJ5SIQ0sALKI9lu4kKkL0wCxq0Xtlw/99nUDGCJGDwRjxbHSKS0SwaEQqhdECncJ7kGQKE4os5C
2ey1Ly3h8TIBAj1MMOJDaFoyvRgVG6WePNNPrVdi4JuxrpPGc7B+MtPRBoaYpmhTVDXlTtOIJs+M
FkfhlN40IU9Br5fXJXqUuZxoYnb9yob1BRzmBlr5KjPkJSjWHlkchUgr2y9Ozf+v2NejhulNCFkP
wUQKXIwBQ5GEh2IwbmuyQyl90+dYEydle5d+QsnVOeUTzZsH6uKDOToctLTLTiPnwWjch8Cm6hky
i9zPLHkNHGJQZOxtC3Lcg54MEFfceqERUEM7bCMxpavTvSGT/YYMn3RQdxcZinQSoAWLKmzeSlOC
TWgwOXwIXHBnmaBaF13oEKDqkiuDxs1OYMYxbmScoNG6CLDOqL48O80h7MuneC7f24m6WOuJEYAZ
f2c2EwBVwRcRMilgBPOViM1F35lI1SYN4VfsHwjpOEAAfa2tBxSLwM+C+IWYMl4ZsVILim2dKn0v
k/JmGNxVHNivTe0TmGU718TZ0phW1Nlaz2v3rYPuoH+NFVYeUei08sjghdiJwvRUiOKpDuSeQ066
anqfed6wwHxHArDubPQSxETF+dicmkPrHR1ruiflVF8Y9lE6HXBUnKNLcYPZBf6grZMqZeFiguxT
bEIZHLH9U4CT3Vc9MMt/MmasmUS4Q2I79sjsXqvlQwCjrJH5wTIVnTZ5mPIr7Cr1WnO4QAEItEoj
XAcOxm2WT9E2mUB4i7lJUwpMjNQQHFUOKdBfnkIIW7qMmQrwnYJ5NLyNcesmk7WNAhJD3Zsm7t85
7UAqjsxTYwLlk9mVpQgwj850THjTDKbXdGiPlgKXrrRdmbhfc4Owa934AgHE2/RBg6qoie5tmIoE
StWzbPpaFtgFBIjFy7ZkXNZnJRpl71SkwaGT/WPaYGNouCfchiZgmvLIrG02czbZF8GU35h8/Ct+
QEVr2jYIA2DL4nacjFnHrxAgSeQaYXVjE5Ir4SesMrBnLuhW02WjcKApDWD3HQKLVv2grsectzCq
/ZDLszP7dgCs7iHylgx31G0dbgfwlXwIDlF0VOxlajubkVRowOzpGZkMSA8MomblrtqK21IY3IWk
VHK4wy/P5A/5CAjGe6lCACzim6NZ006Gvouue4bUeUtcbrs8z+/1fCZ1zKckEMlLbvZnaDKIxtLL
Ii2u9WLQiNMCA99bCUTg8mkwkIDAZFvoqv1qjt5924t3ryBlQdXcTzE0VBtCx+zvtg3GZEP0kiEW
DJip1FO764bp1VPRKyw/jnK2yUlQqy6Sfv5krVqjXuHI7T+QjFawD7H1oCDcxc2XsoO3Mfe1vTi+
w0d7RtmiY45WL2hILWbSWUKRbSENdOmCjoSOwgX4m1rHsX462XiGSe9f6qbt0GCZ//y7Kj/zrcnW
DCCTsI7WQeEybNTvIKud8oRD2KTOTb+0vykzwhw9ix+NczKCYEqlfKTlDLDinbP3OPcuAeqQp/pR
dMcuV1OF7ple6CksQzJZ59uqH2hS9Z2Lu6jjP+rwRaXyotVR77jHqePGzBF5aZwR7Oqpxbc5lc6b
YoBeeBTRncPdrmdsc2nRHRzBb9kWX5iypiuRdV/hHHsLOS93I87u8Svzk0voJRq6v+Z6GCtcfcOz
nWH/mSAo+i4xYX1+H7pE3Gr+nRyLvynLzZ87OB7TA8uBiKkzQPE+naBEbqHDRkGwTkcKvPo9HzhD
ZRYLRDXeSu95dpgDzQZqh+VQqqUfVEcZgywRMZsdQjYSYuUTY0eb/K7+NGQxvX3UiL0hrqsJC8GU
3fpueGtG+DOQFcqFNurr3xfD1i8OVyYvIyxgzvrclflxgcRT7DbQvLx1qTsXqCivqpRNLYUNiOTu
WMfVU1GVR+ToIya2em9WRzNwtgrVzoJTE+UQbswhg1Oss/NMjTrObZkEmrQZBtt5iCBLLlmryQtT
z+/tvLyH1n0ZMb7sLA1rNmXv7z/RPOv6dJjnuAQxku4xrVvnc1OvDPHj+bRzMY9449rJdIQr9XUO
hWeV0CXZtQa0+PBpQv81kyoIBIFqrpvhabRLE907GwuUNwsn8EMcJ8bWARNiRZX+Nz3PX75N1zKZ
Q0k6j+58Yb67M2XPi3g5bzMKimM5sdLJ3kKVA7wsPbNtyeXIkHo53yu//4J+9cJccQvZoEtBY39e
to1ZRQQFSQ4RkEq8LBErkcanuEsuxeB+gQa4mlLoe2YfpH/TcP3FwcuymTS6Bq9uy893zGTHhDfH
WBu6AcosB+rbqgUs3tJzxG2TSyP7m+VtzF3UHzs73KA23R0IvUw5P7og333LUPGQykDFXKuS/Trz
+K+uC3aRyjXafeHXiVTlwGDz+th+sBw9OHF6/PjC/60h9yH6VpF58t58pOh+y8GjR9R+H2PU//jV
9i2/Pqdv9W//0kOe8n+f/8r8bv71gxjP/vXuVufm/MMv1gxsGs5Bb9V49wY4+8+38Fde7X/1D//x
9vFT/mbIbcy9g/98yH15Thlun7+faX/8i3/OtB1G0IbusVRcelSShsA/R9ruH/OmS9HpOAz4aKD9
a6RNcC4zCM/mzwTLm47Rv0bahiQfV9LcY7P2CMHVrX9rqP3z5q/rtsVYyNYdm86h+en2raY6quo6
3iRdejNZ9s53r0Wcf4U+Qs0WVtbiYmTygoLxjiyCZOEQUzbLB+Ew9UC+Cm2JrFX9zd73iymkbhAB
rEvTs/mcn9uJWpvWzuDKeNMP3b1IUBp5tH/lNRL9/VgMd5YIqN0YLDnRwVO3Qz1nJoxnwgUZpvUn
KCLTotHbBZKZdzMgNdtv8JkQ+YPfy1w6ykWKaKPmCXffXfnjnzfk9wN5z/l5a6D7adPmE+zb5k+7
djLywfLMiiHbOThV3PJZOThzVF0Qltt75I6hjw/Cb0Qg0ppK2ZqUXVzHlbOsuusg6q8sbBlhEdM7
JsevtvamLG6S1nvqDesYmnO0IDThRl6NEfaO3tqYofaoGcVVW6BYTemIpyOwVxlHnIGG7CSEfwoT
Yth6aHU8D+mDTsHDRDMWRd2m6QN3VupTV1ntnZc3m3lcZ2NTWOpzYgjStJWvCWAml36rDlrjLpnj
L8u4uAyL8N5sz3pebMao2jaOcxkMpPtQpYiLgexZmv8vXSBXukCyHrik1miE1MVZe52Ce4yQGQMq
OoH3ujDg5qO4uMDm0gSXpgCbyOs6oVhaZbfUQncZgjtm7A0kxAYniFoMTW8wjV9sBRmrVWSmf/wN
2vPvWHPGHKlzhAlt6bT1IXOzB0JCQNPhahhDZHMfazvHUj+I8iKdGXW2js0iGW/iUN/jI36ydTIa
U+NUwIDIJXpeGiXLzhKXgY5Vv0fMPE473SnIDybSw3ktjD3tDG3Ztra9s5xjUxI6Qt4ih+gypgk3
YW4Z8R2nAMxJFTy3BCu48Q2Mml3ddPuIjwF0gbLZIwhJYwCzI/+mn+G+/iKNOzBo1fSFDgjKsb45
1zGdGjjCBAV5j2BUgcA0zzPteQcPERspUcgRHyALIkKpjeeiz869NU8AoUgtEeyvCk2CEwJAvaRN
TbxLOuy7Xv+CBZ+w+kjDyoJizZbfJKy+5cfP4svm5ArOrKlnw6nsi02vj1+FFCA9INE1nJR2SM3f
vKCHL+gdZYO9rMsILmnq7iC9kwXkN0hUuHWrrgQ+Fr3xH0Dj1Vvp2N6C1DIO+eaAHjyBP+zCsN+k
BreHbwxXOpHS1QzdMFzWgTvPC91IvVfC3w8hck3dp8vYhsWqmz/p4C/QBJKx5twawYTh3wv3DKTh
kPbjRW6axBrE9JKQNlOOkpq3AdYKmAheOkaCban4YS2CaBIriMGIc9p6IePsAcodpTtxO9yrCOih
79HdXZFlCIUFknXXzUF12Z68uWw90JERVXMqDHzdKsQFhy0UtYv+ld4bbbqCpVjgyl0RCidBJx0/
2jBYq1AEoy7cdA3NEAs8YJdLmHQOCD/MY3Zb3DRdvcvH6ZQrFrIb0POoUDCkX/s8rjYEUeG7juub
ULUjL4e9Qc0NSgEUOWv5JINT3XqZfEQ4z2QtBXERMw1RFW0Jy/Gue73FbZHxz5x+PHHuhMfXX3cF
Z93IZUWVL+S+tesumP+GlpyBUJ7SjhPOKLISIyHddOTRx9DF+2XHN9y0d5qEWx4TiY1f+FDppPkM
1nxprQNMsnZBesp51pHAYjjz14c1N86+IvysyjRal5pxmvq02pnKBRc/nGJIIZVmrVqIabMS6BDP
vtfQxCRSRNGs+seGViWgTGyt22j2TZVRhIbea4BCcEy5pUo4IbuMLKYFCwStd5xw7AtLFpqUboSE
G44DbEa4S/Q9bchAsQfZmTekONqS5w7appVcnDpM3idJeGPkkv/QW7BKAH1Egq502NM2zHngVJJh
SkOyBJHji4pHkSynU5agG7fn3daY9uwZXL8EZlc0t1mM/hRmO4vYtWXSdD56mvZKx1SwSAbvCSAK
TwUknjPs9qGbjKMWSAaUvf1mVMUZmHO/aHBEAtLXD2EbHQvB1TT48YtMtXehxwWEm7YpBKuZy5ni
vd/beQUoEztE6Wv68mNf1YbiG1a63g/f3ZR9gg4r/1AXu67jFRLFr6o4eoD0TPPPapOV2dx0Mf76
ALkpkVbNMpvnR3kIuzanqfbxtTPoIpKCjSKw+jsDV7bVj0i3kXSk3WWeQGfjnsZJaC0sE2iKnTaH
iX4u3rW7+TmfD/WdyZPJ1HzovMGLocaTq5xrxLwnjknfcEcStsE7i3sWFxAolEti3QFuXhTN4xTA
U45hNWjGdPIBIjHDhXpnj1dtzJJtwEMtQhwsgc5PCPDybPMWzsJbUHiHweMbBbMKLqom74VQ+YHw
CCOkOx2mFjhJsYUS8UFhhUzNjZmp8ps90ZyzkrMx0Piy2/RMrYcBPhlORhmchW5uYsu5qNKR5xZX
sKIzpZghDIhHVo05PugWHwFBjnWRVMFW85DKxAlfSxGAydAjAFXUKkCmgYN3rrH1k27XSyJ9YXgs
fMCE2CLEZWyFJDNMXH4C79mzfcYt8/KYLDyGaYp6saFXO2Veuo4AIN1kwrR51zDcc/wUWZ3h4e0L
9AZ5QCsddoCcB0EBdUUwqK2qdRrZ3Hcyz5Edqug9SsxNFRRv2rxbkvuJe5Af2BQswo8FYeU8Rwut
uWpiAgQgdy+QGM793RI4Gfe0jwtn5mdqODigM8ZM9TZ90T6FPa+bAzvvxgLOqAtEk0+hdG6SKGDu
i4KaWGxdu/t4Yb1kycbm2chz0FisYanU2aJZn0b+c0+uoFk6xkbZPfdSNG79Ele6SeMQ0k4GQSpI
iaGNdqWY2Jta/6bBSc5T9h1nGotrvgZDXH5R43gRzSVJk6Rk86i3uijwH3tvkr+//Gj4g/256ht9
SyPXXZVuekSxPB/Bz1HIIp//A8k1JriKsdHAQkqy+WI0pJritG1bSrjOoCUZF+0prXml0SE7MdaK
VVlbr6nUgmUdw4PrBjjdlmZd1HXjQrkN45Uo+7WIR3k5DsH1MMT1rsOkHljVV5+smk1eRQQ3gWS7
6IfaBm1s7z2zxWfLHIDGL54oU9tGxF6swt6g46HC3TAx3TPywdgYivmzCcvIEEybA6r/in0QjyZU
C7lEGz9yZdU9xOhu8fH5Rm+6Jd4iXEF/wjkV5biOCkx3eZDgMrPv9M5+d7r2OdOaZgcjmf1F3CXc
IVvf0a5GJnVb07qDuVOtPaTzSw2hE5VLhT4xkWuHd0ok7e5jzcu+MzaM7rN1zlUMpNzOzx76tGpZ
JDOXsKbvPnEnb7q6JtmDENniXHbQwBSO3TWhmFu3nZOkPFaQBUuFLuwiV6CtppbWT6rKfKUP8lV8
g63xxqbB/jzwlDAxwi04TnC1kggsAcVsDnPizzZi5dpw8pOzH3BXftyM/Zie+7HcJ1nzbrVGv/BM
/4IAE7ZHxdPC9C481b9j/KSfynnBHuKzFMgmtMR9kOTRuAmE7HlRC4DyNNzktybvl7heNET/tHqb
ZpNi0l+XFvNAe3Af89Bf1tzyXeLcDfM2G0n+BEIUD5kStVKn9lktCEfq2LXn7n7cTU/cusewJ+9F
UHvw/HC/8cgE+T9L/dhW0esQBf1Ro2IZfKRy/TIUTFM0Jurc7eoqSRE/5zzXJ/cWXRjh77MpjuY/
USWE/ZY8hrZ2VD5XWfyezLeyXxEfoDMvSSM+tVVTpWIoXasxU0S8MQWOinu4IABF3IBBnpYcbHDV
HPD4ZiK29pEo87UXdDpz2UdzfoKq1ijWKjoNQwlhZjrWkbdIxmpYtZGxMiJmyBO2e5xBJtFNBEXG
0PI4nrCw3Xxs1o5LtAPT/DVQsXCVF6ueIxLqEK74wI4NmWJaO0A6/CZ8/PhpOhMsPCXJ/uP45MWM
xZg/5AtlP7o+tgYBrCZu57daE17uxd0zWaKorciPQHJJEeUq7M925O5bCCVgX9PHNL75KITd2MVj
2n3DO0tp0nNYsGy2XkZolo31wwve69oGAUO6jpd8yIInUMtx8BAG2oPTDZBFeRg7AruHOTv5SZvU
075liJ6MAB3NQ5DGT4xujI2ntDuH/jghEeeg40RjCeAVrdiLkV847BRUNeN9B3nDpnO+rPvozNjz
7NvNJc/CdFEX7P5uot5Izkm2AcIpTeMU4OnqKuwRx/kJC0GTFDe1gp9rwuYa93xzFAL1U14vP4Zy
H/8zDQ2P1fxBlDxGPn6naw2o4XCgV3J4AvDOYwzc8XIYOfj6j4XPDilanMWBFYuFOTIQ4fwGBLsH
pmC+deiXFiV0SOYn/M5gAbBLVb5R1MO6zmHX8UAnuNCgdjlZc8u0nZh3UiykeeERxgK0MVHAMLHJ
Y42k1EJMAT+wXgFS2CTKiVdGK0Cx5rwusJrxstFIfJJ6don156IANNxGYCBGB/Q5kNc9vR/3KlSC
YRyJBsRDgYpDxxBo00PgBZs6kuXWFjwTiSl8sKOeNaNwIBl1Tc8lgVdJuvCq88ivcvEBRp1ebTSY
xJhzyE0xQOGMNhEJsTlaHPl5rhDv9yCiYJ+WWk99bP5NT/QX9gjdcNE7Y82YDRyfJcZKk6oASB8j
ZbYYCBaPMJRWFdnTl17M2skD7bF2bXsdBs2AIlFtiyk5p0mKAMQcFMd5b5F3LIh/v2n5607j943G
//vf62v+D2xaokoVaOK+a1/NLdS/Gp5zc/b//C8SR1/zf/zvfzyck7c6jNIfWpj/+vd/tjENy/jD
lRaCV+GYePcd+oR/tjE//sQRhqkjOrToVNKq/MuYY8k/TEwSSN5sGxOOsNBL13k7e3bmP0IDJ4CL
0kH/6H1+suL81pozdyn/oz2OIQV3BBIveoUSyL7+eQiBOHnKNVvlt0H6HosvMxEeZ9JKSsmon4IA
TC1wsqWEDBgCDs+A4n73zf2i8WfMA8jfvYO5gf9dgx6jRsLWwjsoKW/ULBPIghVJwqv+MF7YFbVP
eRu1zylPXWQ8JE+8/vvr/L+2iP87d8P/wIU+L6r/vDmPSKbNXqPvm/PzP/hzUVv6H66g5e3SZoYn
jVTwn4vadP/wGIoK+uKCcbN0uZH+WtSa+YdlGIbNSvcMx2EizaX+a1Vr4g/h4A+DBMhgzjPxpP1b
zXkGSj8sK9fg7pj9boIfRf+Byc+Py4o3UNExLU6Ze3aT+EW3Sm+RWeJgV9VtXns8Ye3giXHlvYlS
fNfZJMDWd5YRwCfjWAXQ966oEW8TPzxKC0Vzn1+Bx1+2RUL5pkH1HYf8xSOehvyEw4QUalVF1QsR
MhepjX6sG1KowwkZGsU245C2sFMq2zxnymeF3RYuxrioR3kaivwGLgvD1qy/mdLq0hjj2Xs14Cap
Yet6fr1REd1HzzbEEnFGtq6t8cEgD013MwJleQbug51eO/nK9IGeoRhaRXGzb1JaJ6VOsGxCxC1t
Bg6UBoGwHdEomtduNQsofRbNbX+wTw7IOD/ZJuibMaRgc42z6Zg5NSyh1liTLrJvwum20417va/3
IrR0WDcDRhzmAkMIEqkpX5PEOhl9u2tsOH8C9DmHx5XtAVrv53xLPwQU38CH6R1HW9SJO4c29UDe
2v6yzgB4UsJ6bW084h87yFwZK4lbC0Mr5gBUdvZNJ+BJ6cWdhfF20Woxye6Zd+fgKaSq4LBBSWEh
AAF0bcj3ONYLgI2obHwX8lMg1mSlfSFI/Gpi3r5JzNlEbVshYUtdvDTC4bV4hTFhbwfK89hx70I+
9K7VoQUkGcV+mCbuxi5QtLV1gZOCcNVUDy4YQpGyYlqXU+joGMcxj2gAx0HA7wAWDWsVk50DqCCE
AGZ3pBNonUbsJqqbHhINDeIJsFWILs7Wl2EG4SHF52HIV6K1j3BbIohl43s9ZsT8ZQNCp5q/EYOq
BYzY+28OCjVvF/vzkTuuryJHfSF85iUM4ut+Yk35o7X2HQJX1azcYBb4zEqqL6cgV9fxNFwmbXM1
OfIWIBbYOYRdJLXHW08g7qAtvfBhXAGBvrEQyEHjj7iUtCFW+nuaFISQJl+brF9lI48FwsNhHQaz
swTW88Ks+m0fCuxIjXtpR+MT0G+ijrs7rx0dhDPJBsDwsY+NYWPXwf3kxftsFAAttOYQRXZ9ISeI
Q0RXBA5BfZr0rkXnfo19bAi6dsC2Cm/aMddDDJHeBNEl0E5UdbbKpmxtDTJd1qDVdv4Qv3BYIIoz
PkaJ02xJ7qb9uM49TQeYBv20Tv1DEqrbKhYOBL+JxLLC+1aFcXOdAw3zda1+9evpECb6HdmYyCX9
7F01YB+SYnpQbl+uKL5pSlb1c4L9e5G6dGaVH7ULnF/DOk0R1fikuMmhTi68TqAWLv1qadYcm+NE
e0xTlmFHTcu5lF2FgzndbnANTpDAA0gfC8k+QK4llPrqum5TGNhd9VzEpP+9uwOjHkyHZJDbJmHf
tPkB3lvbsRXkntjNXg+srxOxGa7dfqFLvKeQmWbPP/fkeDEyvTzEWrUU8fvA2WnhmxCih+CRw160
zrV7f6hIoCKoexkkYostgpgwhPUFPRAvFtbGNat9U9iwzvprMnk4DreEYHGEykySnUrrqakdMhQi
/B+OB9ErkgHGU7Ke63xPMVJ9GZyDjKp96eoQuIj8jeOYdwEFB7YB+weGvGXZJ8alYxO5mdco1SIT
OEhSFF86P+/XVQeEP8alKFpp4NZoCaKeGhMtfodgGiAJHUPQ62G2aSvrslb+1g+HfanjcS11WHR4
cVdMiPSdUETimMFBH4hJNYT7HqM/9+iGlDZWf/Ckl5FlXHtT1G/bHFpRyxQm8L2TN6CDtvRjQoAO
BcwbUt43P+vI6vDVYyuS52isr5yqPoZGxv1oEs4ogK1mA1I8MyHDbCCPhVui+Epqr44ELWxBryAH
qUR4sMbsqXZJgvQs/ICoELVt5aQ3tjE5D0XQbhq9fA8R6dyjx6L1SxxK627zkp23jmkc6EazgRD+
NRPnOA38JQlj7la09H0JoFxAnSQw2MykTsdQbaVVXjF4vQrqnHwXAB1hXaxRcb8ndU7jqIRjX9iC
DX+mXNuXCgMhYyCiLtPoKSV9HJn8nB5gPQ+OcctOc9GYDKJQw089l7S0hXbdpoCIsD7eaAoVRk9u
sdVeOqX+BGQTAVnA9CYGJjf452gMmfAUNtHWKRkuCaEDC0tcRV33PIRRv4pJl1uVuSAzuzV3nvkO
ch3Jns40Y3CKLcMoxpZ4GidpA91yt86Y3slQuxmByKLO7enZVidTQ4nICNy9KOlQMXqpH6FxPCAV
DXacDZZmUcDLIGq1N1Z6rJPZxF07ms4y46S+E+5FQZDXF92DjSaJg4DsA/DS3JdE0Ta9bW+nnuO2
zr0DXjaTBiS9rkXINmUYUcybzI+fJ+WVK9PUoOu38PEsXaz1uOzuSwRwO2l2CBwnNW4mP8HnxQlX
gEF0MnVMQ8hlfebcBo276ZIhWBmjbNBBZ4/TCH3CtBNtN2oRwRKTwL5C/6Rs6uwK2aQNQN+ny+iq
J0ed+xDkpYTaW5V0B00xXmspKjM9o0M9xy73U3ub63R3GKViuSm2hhdmAGi4fAboXr0DnjP+P/bO
q8lxK03TvwgK4MBfbpKgJ9PbG0RmVSW89/j1+6CqR8qkxGSoZi9mIlYR6ujukngAHP+9TgzzIfLu
7DHBYly+J45JIpMxvYyMIaaTKONYl9mAaauJxpn97KGzLOIfogQYZXzCs/0p1YPv+sDuoUnDO3I9
mN2aijMemPWIS7kfLMiDslby6L+3QiWf3qKSFzHtlwQ+imXvPUkxAgk9+iFz2hCstvu+0Z+GQi+X
QydWUcnxYhJExF1vLPk6W7uhKg7lHe+eEWs/m3C6XdVIw4VCmhuHVmgR+TqzgULt4LGGOroEK1yq
cnNHUg/+qg3eX0KG5qzL81zvsmVkIFgberoTKe7CZZxRv+eqVLnZlZ0y0OpC3CuQEhKrWIxKeNsz
TIe02iVB/6ALL74aVxRosCUilelW0XhwMinJHyZzMyFGS0qMYU/+9WIc/Woh6gyvUIyvCT+Rt/6b
l6m+M3KqXTceSHMPKuX6EDbDnpg+LSTcxPbZc8EFgl6+dwMJtyDKfhd5NmxLMoLbUk8chJOv1tBc
hVRcL8K+qNm+G45FY5/gKZDOcJHXJs695CBRGhe26r80frkNsBInzsEgdtm3n/1gBsef7aGgO3sl
WxKTgPc9Ro02ofJNZJXLPue7BDJpAVnn44QosOUh4yXoi21dBbcxvqc4nvbKXCd8ZFNwgNI1fCAI
eyYnUJd/yBEhYnF5jSjognNbRGju6FNOVyPOpmy2NdvAPEQ+ioLWlfYiDuDbTkTFTL3Ww2pdlZoN
hmwpHD1r2Kg2IZoY6SgU7mWtvKn7wpFKa4sWic0nZx+JSEZDCYRKu/dyXipnZ1eqby1KQc+j8qiI
e9y8fnhi6FZK2NxNPjx6VN7GenkbVtk9kkKM4zEohoJu3CZZkePslK+VnrhoDt2UGsmhYM9XZ3my
rNFywI8GKSvkdhcId6O72C518bNQ2CBwrddm5EpsM7VaSKxnO9RS1OSEhz2i0XxnGZIw36+/+W2w
5VewlQorkm+BsKw4h2KaclAfvXgVUfD1ZO+ZkkUN0UPsANkwJfCAi4NGLTH9K69cX0sXHLQJTjB8
Ak6Qw0h2Xs7QN9Ul9HtJjrM1Nuu7XLNutdDad3rXzRXuGpE52eZmuO3muD7OpOaNJeIwGOQsJZid
XshQu9NImitd/5RAYlpWMHNhOQIPgzyrGksfxbLrjoAaT0QHV1HrZWAYLLOuf+mSVKNjSlUiSlXE
0OwFxBK8M+3LNiq2nDSepRZPS8JhboSVaDPdxb9RHcmp5ZoUcJzCwQsNLkrUS0Lc8IcD+iK93rqo
g/42tQqylJR8boiDjzOZB2mWMOV4xkp+paIIQlKId/fQVN/tmhRKnGiNRS/aH03Yv0r4I2w72cRf
XYirUucO2VLvZLoSZ5eAuFS4YuqxtxUGxoBKJ7j+pDW5g6N1F8kN/Qhr/GJ8VwDPFt5Yb7PETC6E
Ka2wCu/mFe4vc/aPeR03YlGpcA+am6QDj4jUH5kE6pUBOM2MKeg8Y1YCPi6JiocARde0BM5IAwIA
JkwlFCdOhsAhSngFscgDwK43BETFUDpugt4XFxwgYZyM6QEUFnNSoToRYatmSjxGWo5ObIBmp97A
IQ2JQpmVBKTlfU1QM45hlckpDKeunrRvcI/rwe43ZLu8izyAvWHcWGWPleBg3hU6c6zTOSBEBbNU
inC/alOTYFkTF9oAhokNfdoK/GZnNsouDO+7JqhmqU6wj1pAdDJhtdgm4X3Eah+IGXSwHLvugHMu
+hpgoBBIDFKddQ///CTSakjXxRpcwpyPgbbGFkwA7zY9A1TZxmF7q4fFi9ZWt303Xvqqv3YxK3dg
pWHMjnOzouPFhM/6GiNPsQWIXROSkMwMPwcEUYInq9qqLREf9G7n9JkFlQMNISq+K/zjNnhuQSyO
QEjsYWM0yLZdOsYpzUydV4N95QcHs+gou6F6DjAzC0ZBCBShabbdbBu1fvJIHghs0gBzi3ykAAMZ
ga3tapDnnUeGddxfRR1ybqJuZpaAtV+SZyneE+EMTXZrMLFrMqckKsZuXWUXGWaRqLbBhgpvYQ0M
xVSvL3XBPBxqpGLc54aXmNTAqfWcs1wjB0QoBt8lDwV3CI5y4WFEfxFStFfNay8G7pPadV60e0nO
52aU4NHR1iCWsrhQocw5vSm+RQJj9lDeRHnGSZEsOpwL8JrSkzv8WEFli/bes3PwI63Yy5X1Gri+
WBjJk6wTiRfeF6qZO20YXCoxMXc65RwBpYL5qXpXRU/dsChxLAH84SKVrq0CVXmVEkmTPmd21S4y
fSDimQKow66PeGG05c2IVHc+utACUlaGKQVUkKegENYrmmBBCAWj5Aae+U7RJk5hZC4M8pPiri4v
1DJYlp2aOpaYNKA5CcpKVDzVZngdJuaCx9irY3koRLUu/PAQ1tF1FXIw1KrvZYvLpj8YKztTLqsS
D04YFtjTxy9FXX7XOWfLr4aMjC33jBtvJEkellWSqjtv+K6G9vcmyaGKo8Gr+uLN9ZWdJAiBaMf3
uBsuvW4scFvMt5rVXZoWp78yusP6DEi9QlRT3ed1/NQZxbYto+u4lN/Luvoe4A1qErjQypgw//wF
/6WKxJOlju8qFgolQocLqaweoMODleKd3EisALY3lwvvQLwCsYHjtzqx+lmo+4dU1hfTI0gkunZR
eGjTmAwe7slwndwZ/H8pfDFt/KNDhfJDP6siSlU4qjuVEV55eNIlLki/qiRPekLDMLoWpnQwpf4u
MGyOn0K7TVv9utXjQ677L21EYFcW1kg+wHVMpbpXvBxaXnyNonWiZ3n1XG0MjiPQ/turZCzmyEbJ
DyKcuXzX7PBgYX2A9BY3YCop5N3qAkN/nQBK39ZvRNHeTW8hTWY40+GuyoktLdt9VSfXSUCMbNVv
kNDOK8N6KMZvGtdt5MX3OP8nF0nMVFXpChFFlyM57F6qA/W52YvmFcxs1FXoOxq4UULxSJuClzDy
WaVKv5net6wgqbvBIYmiF67AKhI4bth+br/GQbAgYdTTewiNrqCP5GiV5JzOTc4UFwOxZlSzmHBG
MPMl+bKppcdCfxjiYqsZWPO6E+RI1NI0AScMMsZcxjuEINQc17LLnpnl+/7B9yuydBHKlhVaZUFQ
zkDs6BSKjTxVvda6AmuqLn+ICWxAQkYQaGVsIzl5Ez4QXh8cXBNeh+GBudrZTia8rhratwoNEtZW
NQniQ7mVWZKhqUPpMIG5azwEPWmrJcmhgKDc2tX3xJ4IahYA+gAdDj9PLO3QrgqLk6mfdwTpTemz
xRRzGPVLF2WJHjEj1P6d69ki6kHv0gpf6GAzvg4GOzOhU5cY+O9aWX7HQ/8bPuwhXqIkk3QiI36g
Cw4pinswz/C2DsdDQS6tbfMl2tzncshaXIBYyy6F4oLdIoPvMWsGf6Nl0oJ97dU20h9T95l2+tap
fO088jaabS/LipOA2RcvNTVIF39+nArqhyYsSWbM5Uc15LpKdWDM+0uGYs8ZV9x0gqCUlgjOfFRW
Rhy9uN0wq3V9j2juibWp7/HFJDASeXiyGWR8dxvLfLHnLkHDDdqwS6ZaSCmF52yaZSLDVRAJDRZq
c4iRLUFLe89jVGsyXqAzKb219OGp0MKbgvxjotEyDJKrbhZLUGjIjM5mBUgXlSEOQHluPBStSuqP
0T8SspX/Em/8R5nwH3DoF1z1UbnwCV/874Aun37olLTifyAyowCnfIHMvPrla5B+RGamf+EXMqOD
zAhd00wEDrpCBRtc5BfcyJ+oICFoI3DH4sItgAL/ywfQ+AO9lGJayCkUQ8FP5U9gRuh/6Bo6C2xC
+E/EueLf4DKToeBHsE8Fy9Swf0NDquG2IisTGPgB7JOrVoaaaRUcgLH40ZP0KraZk9nBcyljtbox
M1zq0JHoqfoE7aJ/6sLwW4gDVeGh9k+3lg+JJ5HJyY2TV5mwlomReGEoLMedtYFg0bcFcSOScqGh
vCuKdEUG8ks8ZOShavOkC9bca5QovkLafJ2m1aJOqj0+g1cJY1ySMOI0k5WpN06qtU+qhvXUSE7K
lJIZm+G7Bk0r8pigE9O5omjEZQ4KvL780J//gImibPn7V9JBZCEhTTDwkTLMDuLOdROjmGtVdJ32
aIlHNjLkBGew1yPtn/mzO4RJl+iayiXvWI7VQjCyXEQIc1z5S084XXzlj75TXGRI6jnWktE2hUW8
1wa5G1WJq393yEosw4qhXhhq/Oy5by6dQZCG4xLOU0qPfhXPBjXaadob565FVkMqywiIY81WWiIM
z7zCkb7r1ytMtiiYxfGh5clW8+OIKos2SKpMpRIvsn1kzQbFvmlG76BF2o8EG//I5n5FqgJGkzss
wc+Y52mfYcb/NG+aCkgnf5nKUVcRgwzQmQ4F1S68Bimmm/Ybi+Q3Y2jWBcVnzjUmSkJKuoxnXBnt
BNsZiKbcrxQ8vzwLTp7YTPp2zsNK+FyR55aBD0FLouShYB3XQCWrgsecOSLIm4lVG0hjmePoNkvb
S6PcW2658jGa6H3qP0qBCLyAqUT9RsbgtrlUUZUQiZpclEqVnFHXIbr6+1BFh2VOy4ZuIYM6ev+m
zpoixLhjnoz0sgpSioU4fs4NkCUZOzfWRI5E7DMjOz2UUsL+iKrQYpkLDCF6qa5eepqL8UlQvcZ6
sS/k6GEclNvSS8lhidcwiPZ2eOnCepm5cnhdtthkxJE7i3rlfgT/TCNvGef5paknqxSGWRVEM7eH
dSSsh1DEK2LQcVRIKYFoU55vvW7l9lIeifXzDSjkvRZekfHNRknYpQHDcj4o61opH3RP32dSvMux
RZo1PmfSALpvHWh7DWfm4MaeAo3jQPhOxE1bJnoBryQ2QqCf1sZGSlIeJfumy90VupmnvheXuHuW
jjviE6FrN3IwI+UTHXqNuGq46lpvzd6KpTgOv7V9KQZMljtMJCqqEVLqrxA2blFizQVWdUmxa6Pr
0Hb3LJwLBOrrmlbLxHdSvf0+qEs5iTnbKfZl4/JxIH2RYG3dTXWgUSsv6xLncC09yIY2N7k8agUZ
7Qps+lJ69vV6N3jFrY3Khh3kurSsQ9BkB81vNgMSbKXXeFd/TwLDCq3mnV9QAG7797aiU13jWVj5
XVp4SyiUjNCCJDoCc22MVUhq9ACA/NTc9JW08CX7MY2Tg97VMw0apZ/K1EVMDrH13K55rjZfciu4
HIKKw00Yv2g62SSaJzZlZD6V4w6bHM3e+IqJdpQ0gwxd0VgVayuwDsC714OPZQ8SMC1MnIrEBkbI
suZiXmJzNvkM9AnFV33Xe/oK4cF+dCcKMWHmvcQ5CLHDI7dp1THk6FJDRxX65OjGKn8UufnKjN2r
MfPJziJ7N2znkyuSSuSwBDpKQX+Td/oy5b8HWrFM9NsWNa1ZG4tOuunFW1HeoAvdtqr8UKi4cxsw
4fD+MjHg4rc3ZfOkuExoj5BEUhRUVG8Fng9d68M3hnjvg42krn0VQwP1JJ9LjrhuyvilN3+YvgV/
IHwHkSLnuuOEL7K3KM5uJVGsWVnIniLCMHLtC53OBc7hxr5pigezgser8PCzJE+6WTZolLqM1VCR
aVHYV/1ornVQRbXhViHshZDsK2WSNJVpRZgMbGLPogZY7VWALlEM15Xo1nFU3ZsTc55AdZJrx0M+
qjcV7sEXVvtTiVauijDckdvyjBbiruvDGMoxj+Dak/qfDTuUOfLLdrnNUvmptuH66Z5sXMBktgGk
eJRpF5ZMyQGcWttTumnWxeFMTeEvYOYOiUnCLQnyLtBKWS0SM82cUobE5AU2AR4mlnegO0InO9ez
9D217/1k3Bem9F8CnBLmSyKQUfDJJSREQtdt+Bgqf+fTfS5oUQ+QKpDL1npiUUfAKDK+nyZVLoB6
vDjgWK+B450Q8SVbk67D4VRnqaHdKGPwQKnwvqLwiz5k58pcE/HLezY9bj9RjUGUHjgw1C91p6v1
6wgJe1VkS3xQJxNbzF24zHyrkfrppvog26ETEPBZ5iD6Qb0ZqHHZyrANsfhwdWMXDbAMOizbRJmt
WuyYpuONBVhQ99lyslDAR2jvYjMCfFes6zZbqejHsIE3F3FirYX55IUsm709T/yfiSOjw715Q1qi
M7bhnTHWACtINTxH9sINJUv8kwPt2k9HqKlgwdqtMGHGD9amC5p9SCZ9PeTz0G5egW3uWkvfBEQ0
MakXke9fm5zz8rx5TAtycuXIqRPFEQhmcYesIKZJeBODWYHSxln1zRy5meAasrTkcA5jbo1rNd1i
IFRjkug52w2zxcCXsArfzPBJDfVDY+jzEHd9SHnL1sBDjfWpi1FKBqxrnUKpEOI1c9LAYQvVBb5e
MIbtutslGuFvQVXi4mXuEgAkHSJD7We3+aPmhQ9ZSif5xdrUs5XirQMKRIb6kBKrmz4qcrrKMVcN
NVSM6nCZh04l2URiUdIW8GXhvmv3o5k8xSJdFS5RlK7kWP34PGhro+H1XE68hq9zyKo3hh3OLYjq
UZttXRwJMr12cuPJtm4ztXYqnSBG+a2mUJFJ2kyFPBEX9WLo8mWSuhsJgt3IStPI+roSj2lVz5Xi
zdazZ1W1DqWb36p9/hxI2UrupFstSJdEY1CcdHEuEiX9BE+Q5c9cNHTB9IWpoM9rouM6xcB2Ot6p
TYZFMGaqnetQP/fN+FFPWSsCTopGqR+iJrzDp2tuqirj/hBADlBYuTVTgd+gz6WpTE8PeWryPP1v
kMQdqb+LyMJ8vxHBD4rX13Csr8Qke1RbgpepyJXps0YdMWWGBtDwG1Sxau9ghsJmyWTVx31YWVgr
NRjexDH4VN1AFaDM8N0nmyjMVArLHmQJsFOyYkbVugKGvFFdnTAtfVf7FEQU/7WTpLes0WecM2bF
tDTAP15ZJFf4fGTbn5xLwu4Gb+Bl+siJm3TR9HbQYifuAayU73Gvox9R0He07MY9UQP1jRoai7xn
ChbxLjP39MOrxRzHE/Y+G/gaPvn1fEyBQUtVlJu0/lZSAWBzYOmn4Aa4kb1HgXwZedm6Culmym9S
UTnyqvds/Iv6B5Q566QR14NcQbQpVrGx9bopaDZ5lPwb4RJbQywoJspOkFsg2MHbYBMs21FT8nyJ
j5mRbe/WmJyxmqGe62IOrx52YFqdgPUgqi0kWRAHbOIIaob+wkoRkMBZXeEvzPIala+EmOIy912W
4Z6FGiEqGX+AqeRcWAPwhjYl/t00GTudAVLhtuho22b8ViUStfeElTGtl66HB1CnBRCsWmmq5e8p
HDs+8bRzhSBKS8GKOi+1J2+QXtNCfauTgDpVr0hrU02u+0ZeZfI9sUfgD+ZLYE5S8NqD16fapLd5
/kbkMF7JfyVMaUw5m7DHeBpDKIwIbi4nX7Gh/e7ZysKSymXUjPWqI4jo6yvfZzcB7hGarSHbNyxd
hfBryNOV8MPFGHuhUPXKqkRjEf1I0K8Kjwyx2ttqvbH4uilqA59vlzQFWoT/oYLpiK5PV5oPTbkD
QlDEPCQNlW9sAbjwkTmX5euAkGXPP+fmrf7tzSZXU6ig8DsJKBAGJNKPzVHxUtExTc5VtYIgptEW
VvKdG8GCKTJHW/uiBNQlYSN1erLLymxdBsXS7tECmcOKe7dkmivfI7BZJHMJUonl9yuSWtedELhm
DZTEsOGuu1u9HVZDqdyDNj3oWTBrJWJoAsRnbpBeJ7H7iJJ5HWOWizz/zH39H18Rb3/4poZC7eWo
8/KgrE3IlWz0PcZkOmyltTqMF4Ls3q+7Dkb4566bvuWHhqYH+dB1UCGkrjNoyASY7xDJB0zEr5v4
24WOJiCdG4wQSLXWz5LBhyaIzMuiILaIWub4AgnsMGXhDp634c5AVMj4lKj3AzDm161Og+ADCXyq
cZDGoHKRtGRDhQL8+cV8EwfjvIZYNXW8RWiellFYxk2pSiHqiKXmuf++zz61eDQsDQ2DmsCDwRcX
+mHoBSrVZDdE8kKEyZkahfhbkeDn21HuosQ2+Y8c1Sj8zM+sngr1HGT2csARDIRbdkR5pWYu65nx
kMmDo2TQUvF371JrP1k9tcUS0f59ew8MtJRgUAwDiuGkWXoidICezqwK/zC00BNMQgWeEyL29Ocf
+t20K3KGobrO7eZR0mrUsOLMZ/jbujN9BYzjKSTyN4jn5xYaGbF87md88WC8EkjCBsW6CdU7UgeD
26+H0z82RV1rKk1gAqMefXDJU9JGFE2B98AiS5edq88i5SEuccp2+9XXbf2tWDe91l9taUcVEOqs
St11dTF5Iyx9MjtGeVi1UEb+fTOIRJRJRmLLLN+fv96guWZZh3IxD7x6xtxaVA0SYFTiXzfzD8OA
+iwEfCrIis529LmZSPb92EJfOCfPz8kKroZj5HzdxM8i79Fkn5xecIEixBmJy9HUU9ohFSz8wDSa
+Vq6KBP1ACrV3pLsC0mCnwKTyMe6T+QxEHl3hWnHCxDL5rceA16fxiCBJX70qrLdZJ5n8BiD4u+L
JIZfBUfRvZbs4VpW61d8oUlPljdh/D0T9dYeqm0DHffrp/iHhe/T7ni08AlEebWogaxwD72DwQfv
uV9FqXVhv2M8GLmHr5v7p+7FP5sxqfHW6vGnJyPbazPk73NRf9f6RwVG8X+vgaOZpysluJv+q4G8
2jXGuXkgzryCcTTfLF6K2iktKJq8bQkVa1MY6JaUl1jcZDvDQwWoenC2SVp2e8UxzJ0GplhIb4Wr
H7QUEnYpD3fVMDz1mKNE86qvntAsXCq+sorMJRrW66+/CcFJzJrjEW8KReaj6zi9GUeTV+R6ZUia
zzOr4Ndlhc1oTq5tBASdsVIMMfyadNSoRilc02T1XsoyE1/2FJoyZ2AlXrWasTAVa2fAbk+FfiBz
c5k29kL1b+qovSmrbKcF4bfRyJCrdsGWuO19KdD0Rv3twJVzmFyPOTURH39FJsVlpaqHKe4MfDko
SspNvn8x+kjbxbDKY/mmLvnntXTd2BmljRTDH/2ANQSZyJShSgqFBTJha5+q9tJFEZ+6o8Ptb1ky
jXQE20aWkvCXrfV+dAhHg8TfP7iKedAleznY8hUSZIyw5btpro08Wh0RPZPa+0Qz94oW7kuwanID
HhLOazCoQKmjYeVdKJq5M3r5ksyjvQrLA0/dZWFjGcXPNBpeHEqy0CTlkrC5nUFMc2HmWOD0N7DZ
DiEs2kARc93kJpOVL3Ei3xFhsLQGa6no4b6uQ0fmz0uZALrhApnwMpvuuvV1P6jQx5B+wBhv1cgp
zPKVFEcHD9WFzcuPmr3WInIkkuGqljBJ1rdpkL60cX8duupB6twnYisfXS97t3v3yeR+ewFvmjwX
Y8T8G+9EK7GWPfLexNPgUiFyVp2OuHnSnoMLHa/cXCpw3/Txi0WbQF5s9UOdCCcFyz9TQZrpVXaI
QmtHkez7aOWPdZ2u0ijbx0mAR4l7CaPrvjPqFxkw/ueP1hnPhjIpT7bVBLqDl6UBF7vop5srIZJ2
4y0r/WXo6nnXGHNThqfh5TX+p1W08eHBr5LGUzEqfjDU4ocVDddZbEm/FpP/j/+e8c3Tp0vUFwBw
UCI97YL4IwT889/5jzpP+wMLOOYCZRuLLLhJUPwLA1bVP9huQaT+VJb+hQGLP2T+QjSHco7t32YN
+484jyw4E3RQA+BS5QkFVv4NBvy37V/hVMEexI0QjJpd6GjLC6M4wX2GOUWkQ269laQxg18o3ag9
V7FRy/kF5fVn1S4GeD19w5E1n3WJTBjpRZMF0wQ1y9CckQpB/bfMgsG6+fk1/18Pu8cgCvIf34PX
/w1OjOw4pwfU/ym9yc8xff04oCak9dd4knT1D3wWGUiGhewG7J49+deAkkz1D90gYA3h5nTt/VPq
yZCxwUNlGU6BgSL0r9EkGeoflIDoeAXgAIhb+VeUgs93b4mDDBamU5DD54Oqhjcp5RxMrnMF/rvJ
0uiNxYas5bnQ/ODXQgQ/BN/Lq1879Ud3ws9njj8bOb642VVJ6RoY0VFkOIJ59Ix049yJ6cQLHKv+
h0aFfthpuLA2mPHLzbslt44BSt0UxpkT96nHP5ppQqjVGOAk5bhyhFlA0WjzgVzo+Yex8g8fZzon
/3W4+evjTC/24caYomlPM83njC6MTY/MQsmTdWAFi9/7+aPjuRSG2Mz5fJ9I9zaF5H+DxQhH2RrP
uDh/Lnj89fjTR/vw+PBtC0opKVlpojVhHQfXONeiUwuvjCq78dBkzTvi+/CRlv7VIfyvFo/IL2Er
IhSHeuTEnWJRVM3rb4GtIgH6vQ/GlPv4QlkGq11tySexKmNPVDdnmMRaJGWfnmng853lr+c/OsVC
8yzwPXF5frfblt0UAFiSwVBGCg5kqvKkV9XBHWLjzPg61dzRDCdNSu44dvpgoMYy0ZQHSzWBm6eI
Z1+t7guJgHIv4pT39ec7MR/No5uLojSZllcagH5cka1SGYaPZjUIcHACzzQ545R2eaaed6qt6ZU/
jL1B0xITaZbvyABtZSi9gVQOa0Q2/kygwFp//UYnRvjxRluXHUCBhDyo917hG3oGCniczQYwwx6l
laVU+Cuca2yaNv+wGhxnnDa6SIgsp7ewcp+HRgGgbmfhme916seP1gK9bZu2t/hemdwd4qj7gdTF
ODOqT/329P9/6Isyscba80zfUSlPrswyM1d2GTbvX/fBiUXSPJrzMRdiPKAYVXJk7zl6XcZhcpv2
7plixueC159T0jya87niFamPsQ5fXSOGQWdOlmNNTB3iXpFbsIA4t3/9JqfG7NHszwCsgV6i0FEj
r9kWdvPDVLunNs0awC7ZnX/dyqneOJr0VZiVg2z4oWNYGMTh9kjwpj3cf/3jJ17h2Oq+6k1M3bqE
V6D45cEM9CMd5b5kW04ea8aN5jVZcqZnTnT8MewRi0gDz8GpyTSUHecjqluE957rjFO/frSzK2UZ
9LbKr6s1Mv6suk877a2M+7vf+1DTB/wwJ5q+VKXYaIKfP09+A7WH0nvvcMEDLYKg/HutTC/3oRW3
1uGxVLLlxJ7sWBPiyo4MAar1X3LtXM7BqT4/mt5xTexTNUIwaFqUvpFfBzd5GoYzu0iSVdGe7ZET
A/dnDseHl/HtqLNDfbAcOFRrgnPjOVzs2vn6S52Y5sel87pRTcmOOxPZ3y0h4KtUXalWNcuVcDb0
yfL3Gjma4JNlSR9pge0Qj7j1+3EhJxX8G+AQYQ+4meRNd6bjT73O0SSXhyHRRRHDMEq1epOmpYaN
ZhhvGkF85ThCLsMkc1x9/VonOmZydvo4yvzQ0l2lGi3HcquNHMPiN7EcO/MmJ+bhcT21pQail61t
LISavUEpezED776x7Mffe/bpA34YVG2tNMJITMsxans1mNIulqu33/vpoymOfXlAqjMsL2/wJDS/
/ZWWjvdf//aJOacfTWxlsGPXNjApSbUbKV9JuNcqhCyKQT4DG57q06NJrccafoD5qC9ENDbGdVA1
aeukbRop57C7Ey0cozqVqg2a1RC5OKRULUsMMggauf7685wY/sfoFD6qtdz03GwMHbNPD/Z1gHLT
vzTd2yL7vVE/WTd9HDlSQvhfoPD8Pr6SDebMAxyYrx//xJhXjwZlhLipCLXYcsxWNDdD1nRL26qb
BbBOs/y9Jo4GJypSvTR033IiSJteXdxCuL9tzKI48woneldXP38dlFrRoNXsPCizjaXaSrgqWd25
sJMTH+inCOLDrMU/t1ACRHkLH1qatsEwtFp5TaHb8zYxW/m3lh75GBAMMhSwtsptctDtt7jwo1UU
ZZOPZKChL/2tfjimioReqYUSdHUOMeO8CIZFzwRLY/PMz5+YCMc6B72SvBjpkLFQKrk/lKVrzvGt
RS8Wme6dNfTN0lWb+u7rdzlxGzpOxvCEm8eVyvYWF+WuxMvGKDGidYvyTU4J1ewHDOzLzdD9O7rN
n0dz7WgGjgGeDmKU9AXhUFh7+22nefvaTYPsR5yZApN1Ulzte3jcYPpfv+KJgacerbupcBnEfmc5
Lq5AfZBcWZq3DSJFPjNtTqzr6tGyi1WUZQRFwrSpukNnDM+kjBID2pKg0517h5/Kib9fJOXjlVek
XakIk5dAYn7wY4J5DYx8zCLONriAPduufk9y084EEDYkxA6/9ekmQ7uP62VMap/i4izluJWYyYWE
2dAU7TDsv/75E19OO1rQohxLX7vh58uAvDIgqWhJopY+x/KgOoz+IC++bufEjNKORoCmoXUIoStQ
xLhKXWvuytmNaj5miXKrjuqZaXtimE3V4I/fKs9abUwk9paySVZlJ2Owa10Bn51bnY+Qgr+mjvq5
AR+CpWJWNIAX2BRt2eBUgjtYEF/C9Z2hdt3oQnPcyeqtyXB8xlXCyv03NWzP7J6n3lB8fgAdz+/U
g53glNiytCNuuj7eYKRXft1Lp0bD0Unb6Mosr4nOcyzKMEb1IJDJR8l9jJv6bzUw6fk+9lAkF00Q
9MwhPMPwfbknZ2xneUQu/hdEd7IyfmKgqUdfKHfV2iVugVcwK6dW/BUJfQ3Is22RnZ2UF1EY3X79
Lif26knQ+PFdYoERf6q6nJYkaVv66RyToTMl4BPdfMx1C/JCQHy1TUdxie+rZbh774U8Or/14MfK
NIROBbYwBjF0XuvtbMPzZjKGNPPf+/Wj7QW6Vl5kLp/F7k1r1pnJs4R+4/fGzzEdTyFysehbzl99
0GxVSZ1pZLuWWXFvULA808aJ/VgcL4kyBdXWoA2vM4jBsZFQhwh7BAYKLX5pBgaSwMw7qbJff++L
TaPgw7GMy2VeWnVvOUk0bpPYWsNwPBOdfmJC/+SsfPjpjIRDlAIMJGyF0kUeomgrSKnBAzIqbvrR
L84MKSCyf6yyKkdLrxEIQZjSYDqVKym4/xGXNWrqS1xWhEaQpOnggvXcmajlrAE21ZCE3SyxUvQK
dq/83vIvjhaXQlFiK215WdN7paIFNSPEcuNcZWuCG/+pkDwhhx+7KXP1vCOz0HQ09xFv7wa3BPU2
VsqnTElnoruJOn+RWuPekq9i9Qwyc2Ih+Eng/NB/Hvxhdagt0+nALddDEKdz1rVkbUaiONPEqU1N
HBU92kgNJENENsFNyB5QjTim685Vt+H+Zz4HFKewKbvA6wNbsbFBXxCRiECBR5aHMzPuxEr6Mzfz
w1uWqd9WFZR78IDxonOldZBIv3e+UY5WI8yR/i9157VbOZJF2R8aNugNMJgHktdJSvk0yhdCaYpB
TwY9v37Wze7BKNlJXSAxL1MvjVKrSAXDn7PPXjhl5Tw6lkYd4pr2TRnRsqiGUUH1QaHy/hTe2HXO
Ze9vxwYGr8gAYoa5ELhNwiE3dgm28wcvmyALl7ZClXLpXfhcWy9bLVC9UVXt0vCyVk3ucn3yUw67
dlIHVSQAhrQX2rTVK6tlKa5whurPN3WXSXwvhQNSZM70w/tfbOvpq8k6x5kh9OF88GymNtSkfUD5
7F74Qr/OE/99Vtd+LVNvR1SdiGZK+UTWk/KEjPc1f8Zxxp93+Sl+xLRpL4/ex+XAiwMCTUHql/4U
YG13KD+Ne3WvBeByAy9M/7Kxq6MCtPNCpOfhsYxUQCedZ/nCnN3w/U+5cTPBYfr30Tckusfax+MT
7QFXrHC0JsLhsd/l6i3AdESsxfy5u3QG3dhT1FXc0qp008WR0dkZg/exmAcq1mQEyhoYnirNS2Ua
G7uwupq4nQSLJ0veoquUiNtW8QFh0ak26EBPfSg1C/oJBiZzsZR/N97V1Rw2TfKPxWJw07Lt7lUu
xfSimjgyXHj81mdbzdqiWhRVWcx0NyQxC+isUNqzIAgZnOmZmrELZ4mtz7aatLaD65NIUAxmLaVs
Vbyz8THUXXOXdrjTDR5uESYORvv3R97GSqSeJ/ebacaxpc+6qqFwsM1sv2isR3OaX9sePLqXfnaF
Yl/4eBurhbpaLSwS0F2j8aJIh5lk4vMVqVBn3m/F1g6o6r83Q8cxql7kdOYyw9io9sVyMhPwjwP+
hCdJPmMov6hwo1FEdB5my3p8oVlb32+1LkRgEDTl3KyyNx4nU4fyN92qI8a1Q3Vy3Sq5sEJsHCPU
1QKRq8mwlEXP7VuPDazeZHpIsnwgMOf+xxpn897151eo3mpVGHut0QY07Tsrh3hWU+ZdJCcR/3y/
i7aevloNnFk4o2lP2U4xkf4vY4Hos+xeR/Btu/ffcH7Sf+8Y6tpxxKJ2eyrOp7vcEVcIxPC5Ns0n
tVs+enP9Jaut69wrH95/15+XAtgCv4+3ZGiz1qTClurG5m5RugdVV+PdZHqP6CLcC2Nrq0HnT/lm
bnbjkgqhcsubMlnsKFmsoF55ZlD30gsKRQwfIq/LAwe/mgtv3OgkdzVJVVuxlqZkGpWOOCkDGuTZ
OEVFemGx2WjQLy372wbhYpi0usp5JGoOMaE3ie3ushw143uVRdfMnvd7589L6H8VHBH/WIz8PJKz
7tFzH63izpxfyf6H+FKHORW9XvZX2SLVW30wykcG1ax5k53FyAMdO/us9AKIwPsN2Rpmq2Wtx+0+
xSgOrrhp42X7xW1cMFsdBmfThUmzcfIAif37IIM9T1EQ7k47rfxQeM9JSWCv5hhg7Tst26UxVfM3
BtaG7zfoz7uAupZWei1Ftw5bMjCx1L4ZRNl/EOoA8uL9x2+N39US5vWFFc29RU1CKZNnrMt0M+y1
Mr8bbC3+qwu5uhZXFjgMVKVrpzvLTmAwp09yFu1uAdUNyJhy9vdbsjVVVkcZ21gE/BzOGiJrP1Ma
eq+LyAmy1jKvgG0kGGNmnxRTvTBhNrrFXS1ndtOea48div/UQn9t5roADdvPF+6nG6N4XfhVGq7d
OCXppHhKDySSwnJSf5Akfsyj5sLKstWA88/frCzEClJcgg0agAnp13OAhIhYLMr793tjY0FxV7vv
TG6n0QsWrsbEU8+t7u0aJZRp2wHUMgxy9Oimwv651bwLL9wYyGvF4CIzb8RYC/lxbt3qrhpqkR6H
E2ScCzNl44M553H35oMN6VIr8dSj7lL2cZncjPKSf9XWn74aubmrdyqUZMSObnvfWrj6cqC9rZWy
vbCGbL1gNVjLXqQ1PnN4EpX9VYF4jNIg/aUVeM2+39tb3+b84jffhkBNDk2ZXRCrGNzjDfM0qfXx
/WdvzAVnNVBtK6nbqCfK1rskN+rqVXqzb5jLLWUSl0Ksfz6TqmthoBB6kScao1Up5hsv+jbXgiKt
KcBDDNOIS0LTjWgalnK/f6YljrWh5BC/82R56Dr3a5p4V41r37CgH8Fz7vp6uU8zrnlaGfbV9Pn9
L7jVO6sNq25cIyd8gqiybHSSM+o+rTFBf//hW59uNdGrFlPTIeMe7mKbReX4CTLoJ9NBYJJrB2u4
pD/eaMNaLahrSDNsPEl2vfCmE97U3BcQCF84nG49fTW3PSdqPJtKbBIoanWFuRSWVJ3xdzJKjp+/
d3vu2VBBvfKsncbcfBDToYsJ47///bf+9NXcZq5N5Qg1fqdMc4d3jnxyR/nx/WdvrBv2alrbhhYp
2OxxnHbKeme6DvHlAvOUbISd+v4rtv7888/frByO6OZ2aHOWbRzMUl3sZ8W+RLXbWDnWKsClxNSi
y1lXqRO0g8LiUjubotp3GLPDzdHD95uwMQPWekCquLCTsvlKizmTJlH0m7bXX00XC6cKVyan+6sE
mbquWy3FCKQpJ3oIioqSUct3C32PZ/v+/WZs9cRqImOfZxSNg5eLRTGnDy6n8avmknZloyvWur/B
sIqmTFmC7Kib+2CC8X3WQ88TnHdFAh0d3U5MF5akjZasdYC9N07SqphvUbq0n5PGVj60RY93/Psf
aqstq+lccJBEIcOwah1j/NAk2jX4z34/G+NnLNwvDKqN89OamFfFs2WXNfcYDDWv8bw79mXzJemT
T/mkHlCa7/uGi+CcnN5v08od4/9k+TGi+X0e9qYyOIYaeTvVoggVA0KKeW18qz3r50hd+mg9VypY
6+hzMgCv0FBPny0lK+oWQOTKnanFJRhxGOHDlxz2RN5cGPQbcSrVOnfymwUiK9SxNnr2xrZbPmBJ
eJqc/hgpIkyU06AsRI5wZ9Zw+/yWduOtks+fK0N5fP+rbKx/a2WagZtqJhaSlLW0PulZjyetvNbs
5cv7j99YONbStLkq6x5giwftbTxhf/KQLbm7F14HhSUTV47dXQosbzVkdQJg6kGoqy3v0OHmXz4O
xCovfaOt6/BaN9aIIrJNXD8OY/lPWWh+a3y3iIkOD0b+z5R+SMiYzRiTv//JNqb2WjeG142A+GZ6
h56yBCg08W3VyQsL4EZ3rDViTTHEaARpiAYoyhuHsIedVsgXXcUVzbgwnrdeslo88nS2C6uX0QGQ
27EFSpDPXuhQU8UGEuLv/ncXyLXEKZll12NgFR1mMDF44SnTFFj1PQ527/fDxoBaS5soN0Ogjkbw
IPFh1JXHprUAeFy4ym118mrK91AbG1ei3q9ENvuxie9UWQzzhW7eOoWbqwgUsnqz0aZ4PAxK82Ak
9WFoQ9aWFoiaLu6F0gZauSdYCunokhJs63Ppvy9ipeicJD+3yPbwxCxaglKeOcATcpFcvN8jGxvG
L2/kN+skZHRnGAalP041PHMsRolLta63czAqMvsJ417mS5RfeBuOUPzpf4gdr3XTRiOdPm7n+qT0
PX4dytIubXoCzigAukCALZ8s4Kn5y+jh5x9q8GujfafTj/fVZA1T2BZAHL8hzHSHxI+VSVUJbk7Y
VviZOwHfnBWZGXsjzyBXEqLoZHRVVWNiBd0kagdMnOuBQlR6b1KPlluKe1Wv7drv3Lim8lg6Uj5T
0D6Tsx/6upHPeFjhpTjKDhqbzl7ikPLIa9W9WiA9f53jpcAOVO8USD01EKcrIpOlOElZDe1jRGB5
fDZbRa8OGtkxZe+p8wjpbAYxpd9pZivclzjVcY0LBsTB83UeDR0GioPJ4bDE56iXzr3Uighf6XrS
z4QlJMMPtcwwHSU1YX5RPaXn8AgWB2jbmaC+w4KwsoPeUAsFxJJmZkHt1YUWzE5s6sEIBgCLCCsy
8q7aZUNsqsZu4bzjVMdS1H2ihFnl2XMUOHIezGtnsrIOYgnEBVir2pjBzagMFV0FGBjobj/6ruYk
64+yrx3nfqy6rnfCspaG1+0pDmrppam0AtcVZqgW9rhPDJAiS4C7jegAD9lxflcId3rBdMbrqFJx
dNiDbXRFStOybwvHUqTmq45alMuN0PWiLPGWzOf5Q1yAmLrFP8EbjxmIbFR+SzIbL0UCiMwbTrmm
lPlxLA29gzjoOYn7EEOPd6+zbnBGJNAxwhqYDeZi4Zmr92kPSGgeRNWJWyOPpyi6sXFRa/XrZDbV
2n1Uu8mQ2ZWW0oR5p/a1lzcYtJp4ZR8m7VyjQuGnhKK6T51oAN5ZGrMoFR/8WI25SKlNcP+waR2M
b2aek+L2e0vUC8nhsqhd2PaTsigw8WQtJwjEi4BUCvLGk17l512vsjVOfeuZj87sYmIfLotlVdN1
MuXKVD27fZv3WViO/YJtqCjz2Pup1npWQWKscMqsw8VtMg2qGTgdfZfnYLqJVMRQcdKgLFUX6Jw2
tDGn0UTLCyhNid1niADrxLO+6RDQBbwvoY+oX4wsTTXlprGzdhm7QxF7DnzI2Y3zDtyaSLPR1P24
NjqDzyUwwwMhphizRpl50abJ2aUmzzNIGK2umCnpqUkU9lOvd12VMecZZDjMZLggfxGpGSuvUFtU
OV3p6CDkvIvhA3tiv2BFlpU/XCsrsZ+yorHQvvGZNAknC5vzcQD3MUbdofXUeOBQb6d4DEnYjovo
TYgAaKA+z9gSNApmPCnMm+uBymEFFUCrZd/g1kUEOyAMJEv2tAztYN4n0nBxIs/tLH2Aqla3c9As
Xp8/KlrUWj9cMfNMP4bnAFFGN1JlucqBEOpWyPVrpj7ESRxP0tG5PozVUYmzMV6u8b3GyMcfYrXq
Ti61gHm5lzIttIpEROKU3bFkIMMpbgrFLm7VntWTcmDFix1v3wkoiLgLLXMx4fcmFHoLs9vcxVN3
zinmxpvOodjjthTScW9yHRvVG9AKS/FzblK1il9zZ8Th/GpGj70Anim1uu0e3NLF/WyH976m9pj/
p/EkURthtIXvplWS6XPLOemscDHkMP+jYyZtZXvVXHT1KWsQDLXwHbjt6w9GnAqXA//YKBYmhJjh
OEX6JHpHzT02M0O3Gd1GPFEbftOXZWbDb1KtomYRiTNvgNCSZlJqt/GozlBPDAXwUnrQ2qZJXui8
FlAczuGeme+nvEuzWyQyrqEgGcEDI/+nwR1xbvbVnDvJc40SeRAwNR2zGva5bpXGHX5PluJiux8v
hrVfBjiLalDi3qMCu2wLQ+kzOIdqYxcfhyxRRjPM4HIODVYnyP8rrjS61T7PRVdn10rF0BmCUkub
c2L/DMnw48gyhijsl8WzRVgpSyJO5w1B2vCqIT66QT2e8xzgCrMMSJeTesXZDlVYWNX7iaeRCfOr
oTR7LSiLovzalTpOwEinM7hQaltNxdnZMc2zV8UDLAWJeJKDNQdZyb5O6r/pdfzOmJgy/+FEtRd/
y1T0Y2wBqnDtn1Y7N/AQu9Jeosl3bDV2Gt/u2nn6akXNrBBPZDClPzD+to1/BOSP6otbm6x9O7xB
jPqzMAvBFjxGbKDIgZwJ0ykA05mOknhCQEGbAFTI/mPdcu1i5mP1QXE2O7Z1xh5qsv9hRYWKjyw8
btXGKkmLSrymEmGP2nXTRVnnBFYRuRIiJxB2KOxkhWr9c+ppmfOx0OqpnrhgOj3HvcyRWvZTZMv0
JUGT4gAHJgLl/GQTt7SBzxmJ4kVNrE52gVeyIgx+3MUFVsuJ66V97tdOMlbPS4oR+6cSH27121yJ
rv1mykhtVC4OIqaWocOavXmlfD1N22BxKa8sAQlFEtadkiquZaH54zhBuZneuaAfaq2f7H80dvX6
ByI3FTlLaloZnLzKc/UBGEIFMfpOq1Mr/6xMtWGNODm5I3JCHZAn1thao0bF6zQ3vatzOkAk/4Jd
oVE9TItMG53CWxzVoPYR3zRPA7cRifQjxo0TOgI7oGbvcsV0JshVcDbwK1Pz3voaUaAhvk9N3tSf
PGs+n8V1MYJb8fWJhdCABpCa88syaNGoh53RFNitG9Ip4tvCTeRybGbmBMVKs1ewACeWq3zh2NNr
yX7W076+AtkOr0lPkLF2B05ZBujKchpwTK5boJdlaeY/VQotf4quoE7ZTvVCPDYKmEQmpKJVDxbt
/qoM2pLvh6RTfvRW3XRXkV3X2imNEq28ZrDoGtVZKmtmW7evmp5P2T2HDUnxDHVhk18oaYUnrdtj
EJJFrSeu2m5iscerlGWf9nDm2kdxAzzWtpOq5yzKynYXNUkp4Um5XnGjpgCa9+y1eoU/XZ4l0XMi
FaFEvifZC06d55oaZsgsWCF7fuuFWsUH2JmMI+hWE0Mr1NRhbm9rzEoF4p8J1mOMT1MZmk0+iY+y
tmFrEAM0WyI0SpTu63GuvLsSrwSFqRon3W1nuY120EFpdvvEW7qvYzQvS6hLt272KrvSizr2yi9A
WwIAUBmUp7IdsG0WGZAM3Hws9aqcXEULnKa0cXlRrEnz09bRZGiIwrKPcZw5+V7OVWtheD1r48HA
v815YitU4n2tVZl1bLTxTIGuEyVGEjN65hl9jsDcKUvga3KaizmYKn08X4Pg3wxBvzDXH8exdU3w
pE73ZLS1woFwHqv5gMNuPd5PZTqO1zlpuDbsRWUA+QBsqEN8cw3szpWqhhCuzEyIMG2oiyjDKirw
ouYYnZQ32Xl33C2NMScHPVYTB2PWHou+LGd78VOtnaB2ON0yftQI7CawAgsLLEuN3PsKnw7+L39M
tFnZJeXkKRwlE689OkYs0qumJyvIVLQj7X6Io1y7qikwqgPctafoVmm7vgyqxhsAECp6T5VLXw/O
x6qdoEqarTt0N0qylM1jqwzjP4aqYLTSyYQzgjfGff1NNGr7sxd4Nvkq9bawv3tH169zrVLmL4XZ
9d6XSlEnSQVdx/k+YwbrJwvIHnbmRW09j+CFamiyeKAH2gRuKJxru7XYxXF+c57INArtFCcqQMol
N1lUwIyrEsKkExW+WrUR+ORUeuDyJiG7O9kLmHne4qbWVVUWzdesjoh4d00D/cZU9So+TrnmjoeZ
LTYPZFFg0S3tAp9hM9MG7zYp9fmJE3utBH2tltXN0jdF/7Mr3N67ZZdTK25sJmgCDi8kcdl/0VLn
gedOFBqfhm4xNRVou5UUP/S6F7jcw2SpxUCIQJdPkawH7b5Rx8YK/0etFJ6RWcpwzEVr7ChwBDEV
Yx0I4zEnYp99dikT4BqZLtrwg9VOEoZ7/8Z8Tu786Qa7SvoMQzqwgcfKoWoN31GKnTZeK/V4LGZI
Be7nzhEXIg6/Slj+9KZV0Kcpi0w0lh0d9PRY2ocEF/7KqYOcIrBYBo7aXRkxbtza7C/GBydKdm1d
IYd7Geqn0hNhI4m1wphQ1T1AcE30B6HeNUXLvex1To628Zo3D8K5dXCHt9wLOp2NQNVahT/rTeFw
TUKnU9s/+wF2jXG3JP1P7FijCx2Ale1GF5x//iZoMQxOSQxdiyAi5IHoTy487YzEA1arLX5zoqtC
TOiCKnYwQ5x2AxdiZfiee0cchX017vxE++oydRyUg1wBGUYHJxFsceNeQ/yhiUOTLPsS81Zb85tS
BkrrhLb1lCF1i5MnWx2JbF/P06FCH8+pGJuca6wfrxV9OI2xevKixUevuHf1fwb7JdeNk+EkwL8s
HKNYjTD93vfdcJgHjPLt6048OTMQ4egmIyqWJN/NBFrvcu+pxY7h7vdxHnQ5x1FYOMaN4BZvKeqe
A7dfpnrAjQGJWnSttoDN08ckuavdJ3f4B3cRxO5G0C68y/Zh02vNcWpuQURe46O/m4rqWkImtyau
whBjRR/vIs4QzSL9wmofKREN3PYhbtDAstbpaZj332qnCaVF+Ubrw5XhRA+QujpWzffCHoJOvEax
5dfSC2XjXFnuclgU3NoJpcSkqa0w4+aXY3XCAmoX/jQ/GWTivWjGPvMqS8BgweL2vnsZu9XAb2PD
7DbFsz3f9u5VbRcBu1R4NtCQADcsKrEx27YqeXLIIRjgdmr7epmvHOORg28QzVVQ5k9ucW+JD/qc
+oLco558VvJL1aYbkbN1oe5A5a9KwJTZebY4729QMCw0f2ggrrVPqn2DBOHCiN9aclaRTZYyt5Fa
Eh1yHcfRGlcXGCCUuqeE5ntlDBa7JTPZQHl9f4nbCs6v61zUFviEIjHmw6EP0Qfoaat1cValmCw7
j10j4LD2rAvPY1RelGJtTOt1bYseyWWEeZ3vrAbCGrmlm6UCbNQPKiLwzvy79Mm6zGVoltibStQU
NoEuaFoY0xpe+9XLnBuMKPO9M+YXot3GRoPWJZytEtXzJGcsuvD9MO4hdcs0DUth1QvRm7rmLFZq
XCdhZI84wn+AkGZi8YBvAklof/KGpbvjIDlwzMhS0tLFvnErAkPHPo6mCYpxLgpT/+B1KUcg3/Wa
+ph2izLC91Y07hGYJDtg6k/6FFeU9EBPnrIGZHlu6y9aWswSevTiZZJ4iKeSSS9DQphpc2jtstIq
fHIbbrousr4K5utoziHWiVBm1YZNxXRaXD5JRE2Vd+LuRBTmQrJm46utay4zbtSRNktxygdrueZM
rdgMuLiO6tNQmJdKM7SN4Pq6+tUVDYlrQAkngruFdPbjIr0fBcbaVCZx/YchW09W4xyLqm/bT3wl
1Tjj5RKqN4JeH13tEC2NHkSaHgN2rIhTxvtFIxbHQkb17IX9dGsqrktnQXvNQ6xb4kTw6N4lnqVF
wGqUPizks6ovODFfAZsOUu6370/+jR18XVAbAaTrqsSMT3oGE9AnAKuHzthlu8Wy609OrvQ3s2pe
kl5vJG3W1WB9lUYF1Em05Enxqp1xaxeTTRurpnYeX29OCao2zS7huXMuHOyVcCv7ykGbXuDz7y9y
9jCkTR5wqQjf/25bPaWvDoZZ33hV0rfiZHtJ5WNXFI4kxke3ISYPD7Ueo5ukio6OOkPUXC68dWMU
r6t81Vjxkqxlssy1BttYMWCGuZCH+sS9qD/b6KN1lS/mQoTniNucUs+8GfrqzintIMIpfLK4kdWN
X9XmkxydB70DLzhKJBrjeFvyv7E6X9gCt9p5/vmbzkQq1hFRkflucOLWj0tTCbLZ04Mhy/+utBKw
yO+vcCZ8SVldQSYY3bfS6kYWuUvp7o1Jta63Bek0VA4R+p2VFoDrVXEzDiqBLYUBMnIV+ju3WEyg
f2+DztGoIgpIGyppcx+xtJEC5lxckGRv9MKvtfRNLxBYirr6LKos9MWvhzHwxAPjb/f+DNp6+qoD
TA13N0IWVJVJx5/Mr2V17+j795+90QG/dCJv/nKoUGQPlZHi6mz4J4ryAN3KcbQAlld10HnF8f3X
bEwVbfX9yQEaUnXJ6TiyvVskVwD1Uinrxrb4Ky/9pgUiaoY+MaiAUMaGQGPMxUFNfoZ6VV44GG2t
lysl1wj0uYdP6uyqxGkfCWkpQcX42WtVJQ44XXhBPnjdDWVYy4XNbeNrrcsj3T6vWKQ5iglK+q+b
TO+PbjJe2lo2htO6kgvrcXBjekN9ds7xoRyuPOS6Z87bX6lKXG9dx5W7iTb2BSJENdernRt3nzg3
uxdG0h//eh5+7qW33V12EtMhfLFJjUXNF7zSZhI9Wj2P8lNbzRzKL+z3W52wepEWx2Vb9+gQZ5KR
B1Of87AFVHOhi//YDE9dV4q6bhYl0EMR9Mftdd27R9nAUGzMJd69P+M2rmHqapePPK9N2onaLcPs
lYNj2vHOju0XRcm+L1r9FQ24c72YCmdm6uEubEZbn+zc2Dd9g2tx3Bo14zajwPwUzZ3ciao1LyxV
W08///zN09uxKiJuxTx9SI69mp/ENFy9/7E2VsF1bahW9cnolPTGoN1YpeqDsJ3H3aIXwThZfzme
VksgEXnPcOsk3vWR231rJoxZMzJzf9mClSRNh3uZzqqrhE6qtHtHARyM4+WhIOxCELw19ti1XOjl
Pw5dZuD5I77pB7m05DYFSOa56HFaHtJPJO+f9ST//n5nbD1/NXJns0lE3LB8SFL9wFXER5EuVUD5
4d/I02nAaphWJirBpS+iEHan8aIZJJx9vUvFhe/zZ/Enz18NVKMbyYjkanTUbTJ2TosCm+KQK2Ug
fdHPgdNO+57oUup89TS488b3QpXHbJGfpYsjIBXpppf70UhobTI/WInxYsfXXmb9exr9vyZBHH5W
t6/Fz/b/BxDEWXu2TYJ4yqvhNUtefwNBnP+Tf5MgdP1Me7A914Z0aJFQYFz/GwSh2f9yTccxqVgw
kM38QkT8BwZhev+yoTwAEIHIZJ8xW//hipjOvxzdpcbFtHSQYxb1Tf/rf/5WAd2u/v0to8Ewf134
/m+w2+HYbRuI1D0oS66r6esTbL3EzjIQ6g/0rC59GcnyFFPEOqWpfVtr6nPK+fbQZ/p41aBRdIpc
v0VWFMZn//+s824NbVT2OeqwYKmyArKk+ZxklECO/fBFzk2yq+xlCpJpcdkRiLKwL3W3LXYagkKI
61JBBqeWEEpy167udJ7vkwD1dktB+sxdALN3XfKskWImjeehozFzEdRT4p6MZql8gKbVae9QsHE6
g6HznL9AzuM1IWZSYR0ensBNl105G5k/Tgr/PXhgv8NV9Vhk45Oj3i5Fox4SQPdhPRgENufQ7aOr
YvbIo7BGZ02TBZ32mLej7RNbAvvkZtek0Y5IRD6BBH0w8/RT3CY8JDejQO+sQDYxVKCi85dJc0Op
kzAY+O0d0q4o6ExYl52u+9KN8g9UWd/EsQWuPJ6hiZ+F9pOiPVlO5M9Zh1it/5Gr8z+xUX3vDcLT
WU1ptDiWVbofi+qDnnePfVFc52LCXbz66AxF4+eu+ylOKxQAzslz+u9GR2ZnFto+zztrN8spDups
P6jzvT7HuZ9EcsTL9gvnhkfk5B09hBQibr5PnftYjGFtaqg8En5xSoxA7ZIIgeKwIw4z7KZ5j+M/
irOM82t/p5vzR+Ld+7H+1CnEtfs8ugP6/SxtN5hi5wVVbRZYDWqAKooBuA/ljiOp7tul8jWLFvs4
FPVTnSRXCXW7fpWQzV1q8yfEceAMinKlDeIpE7m3Ry9BAHaCBOUimQGOquQYts5mkPXIo1BrhEXE
PfUcg44KUjmoVDrfo1/HxlaPetkA601MJRS9B5W9j4q9I+KwUfpna5m7T2SzXxYVBr0lH5IYDVdc
k0pH5qViEuUMHTdKfUZJ646aH7XFzixTf3GW4jorJ3wdY68MEd5CDTCR8UgtrpBCnHF9dfsxb0qP
ODKOF0M8fo/IfV7FzbD4uTina70mRF/4pcqccMaJTocKZo4awksSbaGRCNxGShrSCDWYpUQMl1zP
rpf4VUQmqmgHKF3ah0TBdA/5Y3PeDW6Qvqn+qEZG4Jbj4huV+9VNHVwOlVmEiGb2Zdl5e7siT5Lo
9mMktZ0mI3cfT53uV1mGjUpcH5JCwhVy47uSLGmASqtGRJQUe5RD0IXVk41w/aqM8p+c9h9SXJsO
ohU/3Ioc5pjKu7JABDkjB50XzfNTaUAhz8wvbT01vgIE5RzEnzxfMiCgQQ4fjHqCfIwGx+ZXkP6B
pIZB71t27FG7qABg6+qXBiVnkM8YXyfQjoy437fxAOo+B3pfIR91xPRxXLIfg1ereHm1fWC5MzPB
He/5Rfoki15dKmlIY6EkmXX75wwf0h/111K4EDfrTmelye9UXUqEUIbYV7qDAb7UDyzlWZAWn2XV
EaqXs68XX6apb/y+1y2KMiyWU6U9atk8HWMnzWjHNyRYfdinxci9yHnVxnbaOWIEt5uIw6I7Rtg5
tKdPxSM4ELFLUO9Qq9xMB602RJgZ3P5LPc8Pbh7Wyb4z83EHaPvG0Mt7bRlUYlHDnUEVRDAbnXuw
HXJNiZBEqTv7ukXFbnpR9sFx7N1kNE3gyQ+N3S90SOWb84xqBHR2MZdPabyjXrpnFdD5/AlyRrLu
HuNKNgcbYtCItRgg7QLzPxfOd0Ry3K3gXsoSOSn9eetlC4ok5PKJhlxngjZN7qp1fYUlJEXodltq
LPvjfCOi8jYbv6pja4WNYfp1542B6mQPhZboJ6KUFQI7ZGG14T6iERF3TetmR7wHh6sZoViIz20T
wLsleZ7VVwMva2KZBKOGDCyPQlNNXlLiQGTnH5YFhnmMOrXNvGNtZd+NxbwhpZ+EiY5QtszaZ9G2
jOlz/gPp63AfPXjxIzLF6LiorOaGSAHjDVeKKz+3UqIn0m6mLldIRCFxiLPKQtRAYiifbylpusfs
LdrHPZhCZyFDXmICscd+XlsI/Gv+L5MIugq9hTYGrJ+5pTYB8srbNBoN/Pb1u7lNb/QpupkWEonS
HIrQrqhCqFEFp+yqoVtrWYgw/qrhn5vRrU6VUzX7rEjvhOp+wIbmh4K1UprkYZQJCbMbPVdcu2y7
sbgjqXFaFoju9f+m7jx2Y9mS9fwummcj3UozkAbpy7Hoyc1JgmYzvff59Per7iuocSENNNBAQOOg
u8853KysXLEi/vhNUqmhGZsHIddmCD/lp9k24cuLtrlKybtU70bhyWZK4U87lfzUPOxw9sryePJb
q2ZbMRfcwrrmotyaXCUpJq45IvaIAP9K+fz4E+8eLH6NojEHIMOyv4jseywnXwVq93poevVW6i6E
V38dh9Kpp3Zz6h0usd5mzwOrU4UYUVghKSySstid0WhLB/r63zo1SUIfdejXqnBbEgb3vdwDSc/C
IjE+E7KzA5M89Ba6nRuPUum27RzOEKKduJQZYli7eP3YujN2vK7ok9WJ4ey52pbcGYPVkdfzpquo
V3frhVJrO23HnwUoQ0S9zlklvTsl5Yps2d0gGlzh9TUKqvFAKHCIAwQJP7aFwDauCF6HXZ9Vm+na
8bJ7UlVkTkFr5jFz4u817r/gABdp8LlooZcVpu0IlpBerqTumnWwjPrJ8AtjSGC0KLHTtsl2mru4
8YYMiVeLeQpOXgXLI1gRSZOWXjVaRws4xlll5bnPh59MjQc3qaDNxDpJ32Xc35nz+gwrT2EDlmhu
YyWNaxi3cOdAye2fabUaDyVAzNuTfWHY9dHM8AYJJB7uM3LD0ljzimGiRRva7ykj4uIWBOPU4/JV
L1IOg6jLg5ST38vrj4yVdzQpynatBOGJ3KG9oyfm5u5p7MUw/EO9ZAMOm4wDtN8l/ZBQydUq2oum
xYO1sbxpapdLzq7EZXZxhjq5k1rd1VrVVUavb/r6lCbi2ooVfgavCRrx5dLm5lsJc/+wyyLlk9lQ
VQfxvGm1JynTfVrnn4XEQ32FU5fzaGF5qwY2WDBAWmX8gD78M89D7camhh0WxHL4Ao0n9kEJqyz/
UnE8dhZ7TAO1lkYvVjjUuy2bnliGyccfGS2ahp1sl+yJg8DREenyLZdt7nAHnNZY/O4TfliZdLcb
+suaDJUrVSxIs2GXna4buNI217aLLiwy7ijN/lQbk62hrTVktD50UHDdlPsG07a8Lgp/gJ/SaxnM
Sdt8wJQogVLwNXD8PqhAeKClr7H9uEmZo2gfq/VWGrdHe6XNzWUY1OlHNz2P+iXdvtvqIsS1Ke+/
chR75aeVvi/9/V7JrkbZyPJwZJXKjQQP1xW5cPTuc6bNafrdydXvNnltzdSFBrmUP516WJSrbHmV
7WpVoKgFSwTdSWABQ51CZUAM2kkueXFIzWhgUciJ4bIVvN9TK5Q02MRJ52rFYx/nzojVVdNql7Ls
7wZri8xFwB+cw8V+l1j5wFsmDEPmZxQLXOF05GRX7tAVfPPQSKfETU5DDaNzU315tgKhdsHYTWAb
n+PGkkrBbZ6gcGiMeGzAy1U+tDlc49BMvvKJwqV8SCZ95/BgixJyA31X82XJFxhp8PSu3ePC0rcZ
1/tpzOElXOUtc3uj8fR4C8Z2IZb2pZ4TV8fqt2Q8satgl99mnQ60Eq4hpY98U8G4sLFOistUsnEp
RjfY7ahX75Z+cPLpkMNx7m7XAzKP6sXEkUlRdOTw7zXmfUu6cl6Drv2VcVbLVvUxs4tAM3ofVXtk
ctHT3pT15PHDThVcrkbkRwQXBwjmh2ynqaDJS3GtR+Tr1LLi5nBFDOk+y+l/tqfuUd3d8V7/bZji
Zi+evPy7zZHpEDe7hNnuJBPbKheAJYagl3h17Ro4E5lBS14fEYCw16dDGyO3WahML+zqFMLGbSzf
zrLh9TZpER5X15lAr/jDKBxsVBoOAZm5IfmpuD63g78OftM2bn62Hup3dSO/wlkk346viXIximjL
aOTqsNn9Qo5m6ROqZSrfyTBr1GOuu90Q5IfFOBWCDAkYcNTsATzLCiTzMOeW07ziDDUkl5nuk25l
lELGDyemf5PXxya9LttF2zFJNJ+b/Fgt547npNfHGZKO4iU1D58N04WGYDCcEaWIcZrXt+qTl6UP
rPlFtM+U1r4M0jKIq7ArIq2PWsyyuRk84yEujmUa31rFZGSSDSAT1cV5Gpj0vHoPrP0ql8c9CfPB
S9Sw55oegq77STLX1P/m0HVULkOfr6xVvVS6EgwgTYS9HbJH+kdI7hUqoM5Ndn8HAjMed9Vphb9a
CzfHuT93nyoEYkd6Ku/na4n1yx8KayacgQuXbOLdXVP2c06yse88GYkr4Kb2bkK8DgOJ6nSyK6EJ
Q+O0O/YeUK5Tw4/DHIKV6ekPE3Gk3eiAUumrv9oXs4sIdDbN0Mgjoz4NO2ooDyhqyw/N5m/FUcTH
HEtA3qSFxb9ylE1KFfNLt0dV9700P/mf9tpkUd15cufM95vu6C9CdTXsCehBpD6aB1/ofh1fyo2i
czaXU2U/oYKAoRUlcuIV6pHXqhu+CiVECr01Py03NrXDesjKJxZvTlH/Lnxf2+232of3UodKrB55
64rxrMuIefaoKJ9UBZqQw4s43hs6x8uZPoYB3IDZKOD944im4zvvWT87VX5YA3j/IvH06hTX9xVh
1ZseSPw29WnZD6YVTpWHYi3r3Hx9qu6G3sGofUMRc/P0vR8WzxKnSTAQhsXmV/ynDrXes6/iO8tc
jA6tY1JBYEaI4IiAmXaUPFr4uvch5xuz12uP1u2vFPg/SYyK3LGEg8lFA5XsIhTPqoiLg9/3KH0X
lWdXf1Ak0fxhxkZ4uHaPBWDymqRu/23fHFHcnBfM9EyipmNUoO4Q+0nNOsstrWiVjpvl2qVrTJ+c
c1hz1uqnw1Grr0ri730EhIku3mhdY/VrzS32C+mLpnWdiwCeq6m69fdYPVri2Oe+ml575bzNXlff
94mHhR/jN4TC9h3oJPuldjSvFR1+H7AAV5AhoFrKDx06tIljAZ3QkzSPSGaLbz87JMPZqO/GzNs+
NzVUS6ccPNtCd0lxX4cHSF7FGBQJrG/Z2auAJsMW/pS5zR0fje8WOqEkfGKvOyNYVvqSszGdlyZs
2pOxZm7Lay+9IFAGVKNxnfvjmPmyTebIQ2YGaRF0ZThq9xUfO/Gq+mhb9GhB9ckXV7SnVnXMAP2O
Xzwmq8c5kragnsN9iGLaoz0wJMI3w0R6avmNt/huGwtGvwtZfDLyhcozhyilWNShoR4L7bij7Opf
bevAcTfGs6pcLLwVQyLC7cYjv9zKT4v0CBXJTbNH3p8ux49Nui+RWKzrk629quqzZXprtvlpYh2G
15FnqXpacdbVUOY+SMOhhkziEfkYT2duCA4pOEQhu8A8uX3UC6//Ixt3xUenBeX2SrIqorO5cGG7
U1EGdiKeJD9VXRA34cS1svm7hsYUQE/y+UIIYmjcfqekUsscBEF17IlIG078r/LJTK/zzcU4AFkb
uGOy3KuUoGpcaPzxciR5r9C9tPHk2gU4KfWIo7GpJyjNWLNRMybDHanuurN8qL8GzRNijNFr5ks1
XtMr/uo9oBYtr8tyliNFJ9HKHnOCYLI1g8r+GTevxCmNbLTGn3sXOAk6paw54xviGPTojlXTAkbK
7pEDvl1muD3FGbv8DEb44EjSlfRBuqJBOXBzb0OgGD9C+PkcDkPA461WD7Z6wK2bPuTpfc/SpQkr
LVym3NGbkMK7lYfxvlAP1uoqjm7cwUWxC1fr/MrP+dB4CdCmSG/d7rfxVZUjcz3t0jFNTrn+Ow+H
STtWZbSJwFa8QXnAjaNRHujQaXa9NvnO9PBGeV8LV6qvfNFx5Q3xE3fPwL08+gDBzOBgN6kHAdoc
j7Icyc2Jy1fi+jNPdnxZ5s9u4NEf8tST8vPwlhfnZufvB3N/sK1r8RbLD944cQj9aT/UB1uDTHF3
GyuN/YJKwh5D+oB5PfGxJekiK0iZj/1G+Qy1/GWjeG+MzO76zVGEIuE07M2rwMjvpDTQWn99M6wT
m0jlmWex9odhx1fyRYETNASqdPtAyugn81dTORqnC6tYMuaLiGqt2WhGniGsxeBbfUDJVWOfG5vb
e5lfFCnIkote0W4GsxTwkaY+WK2Qhqbhj+i9XucE+GkeQNqxq0uzugAobQCFbBSoCtAsOat5QUI6
AOToL7DcvoD8tJ253y2/uXNl2x3xXaldSk9JdQL/qtz1XD6DwlCdODdctJwQOgRF+daIeK2Xu2S7
tOojXayDwlNKzoL/BhYxlWEtIiUP1unNSA5fvcWw6c7XFL9FUgsQHRTA+deyOczialjnVo+6Dzl5
GlZnyAmTedFbAoeeUv7w4rprL6q4S4AbKF4gp/6mHS3jBBxDu/atdJfVjJAK017Rm5Qt/EXHWCIO
TjZfW+6BvwmVuPurUlGVw3RpA/2D9kTikM2uPp35euNjn5x6cc73kzZGiXapGR7VA6LXiqkcULM9
Nfox1XWfqbIF0krOpeUoPOXSz5UnqfUANrvG5x0R29tMbzQeUZxURgDAju4Mh05YQLvweaKmHa2M
kTGl/tZCQVRzKHhVS/6ap4PARdUOJ+AjHUlmY/pxtdkpVo+bM/vMMwcPHklxFOVV2Betg8Lp8h7P
AT65NvlF43Gqw6qI9M3JXnX5QkNCH6tWvjm809nyT/HLVI/c0P3sKrJXag5DPECHLQFm3b5v9N8q
/0bnLHfqK95/63n2isXjdeu/aTpXZfvtsqmlg9S/as4MCT+0jjawWQkmTsjoVdZ6yItqoOhXWfdi
AKclEOUzrnW849bwmH1uG8+H7+4xPkyPen2zJFhe03d+2O6K0ef1MD7N1qMTlAvvpn98kV8Bno9W
cwKj407M42t3Z37vGZ8lztwV9FN42+SR5/hSsW6h1N7RMjJkNLhu5rcLZG0jozlJCDIJGGUSfESt
7e1KR8tLgvBcHky8RolJ86qm8y0dvQGdQpwNB80R5uhPY0av1auHVWLdTdSMcIfJxiai9Gpl7LG0
Ly912VLu79V8OCQVGicGxMm+4cLDfmhhgEmS/kL/leyuckCLl9uOcbmJc9615SneD8Xu8uXZuv+4
roHyU75jkl9VvnpBfpm9bspxLwKap9oKVbra1mWOo2JUkk+Dzxiu9s78nmeP+Z/Y8hgETTphmtn6
9mZKFUONwxNJPWHogUjLgzataBX8jhSMRj0gzLIKT7OpNW6teUMXrP117i72027dfiUr9ksV9dH9
LTAgVwfm+dzJ5ydzfmvAG8WuRqb6OxV2qOIWvYrV66YXhT3xq6Z92+vIu0bRQ0C0R4ukRFtvOKly
2lp/0a/W9rhnIWq7h33407OekC85b1TqrfFVAki5UZRTV69/CZt1WtCrbpSOjRW7NTNbbiIbFewy
krI6ePIKm7zPHfRYZ6xC7uKUM7uXTmJiYtm4neVP659c9mjmGtfclC90S8tiPnf7fGqYVWOZNvLa
l2dk0KPhbzSqmaY8yHP6oBkcHznznrK7uJ3c0SqO2LY9r7HimUp8gshsZxNS5fkwbfkZlvVVgR85
i+ks1v4ROVU35QdBsV7RR83os4A2KqBLBv+guSNUSOH7WfEgKMzDisTbNMfDuB2WASXhWu+539FR
ihpYB1V862vrpiA/nX6JzeyDcn3EjHsMyi5+zKrqFZUO14CQ3u30z1jGONFutnSWE5pt2u7eYL/A
tmNEkiJzmHB/xB5/Fsd1hEpusIdNpOrS7ktx7m5ZwosqSzc9QBsuWf6rtpoZ2K30afzY1No2V0cH
FwjGJgV5c7b+tFZ1mvvpHlp1JOXpy7gZtYvhRu/W20eic6kXtXzK4aHtFJ5mSqg43Uc5spqhFtLF
qu2hA78E5r+1P0Z1alZHkbSXPGvVaE/3m9hx3gPWTj4AnzjtBlCltmFz0GBPPbTZ31kUFE2RvxRG
KXwtT7lL1MzT1erJUJP7RPpFVfti5m6baifcli7j9C606n66OUQ0yK9UkEl57tRwss17pRmUO12V
Q/pEw8ELVQqmwhxcfc81Rh62rWNtH9uK4N09VlgvGxNmlzHjZwaf0ukamqgCWTGuh6Xfpfd4gOC/
MmcTdWzI3cqmF8ZUssPfJFKLb1R/lmfwJFiSTb9p85P2mXgYUiXztNpgoWsBjwzFS6nRMY1Z447d
UiNdLqK9M/8Waau5GyKpcSrx0YYsUyKoc2a81d1i3Eu3KVP0TKX1krcgqF1tQZ2mRdJNOljF7nWY
gFmYYObR24/mYh9YImzM1tVh1k2Drit9s1PcQVaWR8yJ28akhbNEUc23ZNg3xYRXv0kyrJCqXTzb
YG2gVlrOBkd+FoNO+z0JRPZaf7fbf1BCf1ejvDp6yUTm90V+tpFnOhKLOcdG/QlGt7h6rH0ohfhb
Yh/g9MDuLG3ajz3TuULsZGa323C84BZ2LRYaepq6U6wD5rJ0lYTmp7d+TVO/RDJGVa7ngAL0dwVs
agP6hKPk4Nk1zBwWAXl8nMGqLYQYZVq8KlrzkhGsuFi66oClI+NY95w3YGKUQ5DUNTZoXzO8WkXV
u9iyoDir+U6q9NgZA/e5xOu8WK+Y2KG77Dlm3ST+IMo+xJr8JWd0E5vEWNlIhwI28oRnODfoVCPn
k3YvtXL89Q3lJbk3pFJxaizfUQGwM1BBbNMchq6cyydLSJUzZ3uL7G99FkUMNlxtP2Vf5lymxTG3
4NhixLl5iVn9FCUmRuYK01Ad0mCetzboGyRT1QRGUFsId1nav8RwvOkXYyYZ5d20hOXJLGCCG4dw
XM/VNKreMGJjsSzrWdw+u7n2H3sVw4rNuYsbjJMsrjmcnF/NSTytFcH2Npd9g/5fXfIM04HOU1NT
vYPL/jt1TO82QtHVZKtsLLVO+VtZK/CwYpgKuG84GwXFSMfUFXv1MUgvalNEFLlfI+sPSormWm66
yu1sKjs6fC9NiB0y5zxELvi89rTJfX7VKxU/gMQ4KKzOfX1oeMfWwZFBpYNyme+tcruuMyBTQcT8
wsWdlaYVaQ9KVr5KtXEtSzsN4w2IJt74leZ+9TU7PxhJU51GZfva8ixcRJXyyeQ7MSdAKVtxB0vq
Vze5OUY9IepteBR7fupNc/A2JeuCWqrejQyggJU+0ozXUfX1DJZEgcbYbwsqScpC3ykWoCZOIQKV
svJSZDyOaVqBNt3Hpd4RtXPDgczspN+2mNW2vcW6dC911XucEykDAS3jAqSzti9NLMf0Y0PvzSuv
kNGrGah5dq6tAnxHqbDr6yZ37ofGrVoai7R3Yq8rAnaegVGzGUpF+i7MW9XGpcOR2/5l35qQoFYH
9dETNjCkCWUAu9pUcNqFRVUtcRXpuANVY7nusQEcu9Sv+yjaY7LVsF0bYEFgmklvgjzlcruRPJcN
4MhU5DvU3oxKSqZ52HrwgHNf7nbG5n4bvSxVnyRb+hhpXlWm7piWABL1sejQ0ZGU8dqge1405U86
Tp/CrI65PERipR+qdOw/hatZen5uZTa12lsvQID7VPOlTiBNXK0c/ekfzey5hdb6YyoAJaFsHJd8
uO8RpvZFNyKPaF/SQvx8WnL9ofQbWyrlT51mCaM5Hgh5W7ytBSN/3eLdMyN51GnUygR4Si4YtnFc
CeVtFtH6EG8axgKdndMsPWeIuM5LNr5zhey+dAuuJmEmUTvpOPWXdITgLjcqwHUlODIy22ZdkExl
2elBsQxsxCqTL3uuz42W4Su8fZBr2WDhCYgrRB9NSzV6wqqu0y55WqMUh9Wwv3BFFRHL2yZbG79Z
+u8tXkYq98wMnT+xh3xYtuTbLBLSMUvwvU4F2CUx1cHxHJ2ytn9XKW4XLLW9Ki2nAwFarxh2KAeI
/6BBei15ebHetfneu9V8LbgwvCLlJk127oDNEmeENN8I3Q89BGi6AnCsKpnvzGqYwprjo+spclCd
DV/Wd/dKPd7vquoRt2Y5QlOlMMHFBEoEEl+2fbiQjSiAlShjTqp6i+FjFzAizDWa41QQypHiaxXD
duF8bfp9p8Yyk7zxEdfSw6xpIU4nb0my/4VSAavSYWEBr8oqB3wLi87ttH51d9Y8hgLzpxzZenTl
E+wZIJICQhPha5/VqmNWlCzAeluA9ygavpFxg6U7IeHmzyJiWAh8kg61AutAGSsiz1AQ8o/mgmoh
1fIIH37VM6z12U5YS+HD/7WkCg4AU/3ZQS7yBxTjzgDJ19oHRqYBLHeAESqbVLc1zgy/rTeC7ub6
tTRlLVIFlmfdnASr1NztWcM92X1jZzn7XPPIPSz9Te/1U5obrEpwwoKKNk6nqrLPHVdaJOpecpal
XmA9yOY/Z9daxpEo383FjYlZwtuCaPVTk1i/cVI+klB4NnsL0omZqu46tp6UDifF1PGdwtjaVXoM
pebUDHWQ5pLFiyaSj7L+qfDlLTHJSrqXdGhI0OjwAVLL9iaHfcU/CpW3Wu9ctVzbvSBKGTaNFeKD
Idx8CPMJ6C9Zo8Yua3dJs9xplgVeSc1ybttSNOtf+mRU3pLVUZJlEi4/g6fK2qfF3KtKSuajmmQF
Vdx4Uom1sEJZgmSpW+Qw77ZC8GyzJj+thoOTgcsHC0R98mvAPkliqDkLS0m8vaBb0kb7Prame9NO
FHYh7/pWKsRl3+TLBOdZrXHXjYgs5RzBpY3lEnBrP45f4sGeJiaZbHjdUyGxPrxa5gZGigphX1V2
5nIe5HukCcEbuY5/Ch2uN6mPEUZubOhJn4lM0flbC96k9S/zOiB9rf8UmXklx/EMNemnk0afaOWm
rE9jDRrb6SAliZhfx6nJAtgH2Kt07xC9NXcv1NEtjfdWzPB5WJp2wLfwz1pgOLItBRItV8qTYMtU
plvdJAg47QwXJwN74OjlPUrmUdcuTY3OVbsZL4k557xL6qFN/yz7u5LPLWGJkL3a4jWtT41aPSQb
vrKJKdj/j/JA06sdOmTDLt10GUhF4VbwKd0xw85ppnMt6qGna7eBOPf9mQCjc7Hao6e0DM95pn+s
hoGDjTqxpG1PddOyXNcwo2iKLZQn7Wna5rAiOhlLKLD+KeuetnV4aSvzmKqMbKPOsqhSh0D3S61I
wFgb2del9s1aK1eFWsULUe3Uke0hTmTj0FqTJ2SWK32H7KUrYxYtmy81gEHtygS9LAwTdgavetVC
DVP3Oc/zu3mwuavS3q8k1jBC2474NvZnaymxdDGl2Nt1I6oUCDIjN4M39Ov32Jno0zWjZu9ks6Wp
2uEkkpmxbLQREpn7X6Ma6mNsigOmcFIk9eXnPre2py2dX0jxQTZmEchKDZiObyfcPJ5118dSqKei
xwEBDv7ex+dpTrurYZSMFdqUAkOk08mJIRoyn635SV67QyGbJtZ79aPe7AchDRiDkyAlS0sdGUt5
m8Mvg7KDsCbzJ8TD1oXDukbp1NIpLNLoDkbTBoy1Qb2g1E5SADoYBvf6lNeXBZQOo567IpOHo11n
ELKMBUylEeEICxf/9wQvF1ZtlvFdj1lyLJd+ifLNOikKU0gq7DwSW0xLsO9PdrXYwZrQcKeUdLfV
Vhfm7RChhrbdZNXHYzMBtOHAVT6mNrMWIWI469juVL4k7eQl+poz2om9jAxrxnwiT6MEKKNZWv3R
0LclgnaME9qsebVZSxct2TCVs4Elyoz5B6H9gmpMRLIGr7NRoU3le1FCJ1b9xjavMRkxFxbhoVks
27W9vd8dZalvssGlXnf+MNMqynHOsKVq4T//CIxt8C/KWEcyPGpBVZwlkhCAX4l7zgulCIYBD8Ny
UD6WVi3u2qH7HeP1EYKmoK5xLeWimgOlLUx63sbwtp09ltKVOI7cipVqKBOIk1qw0YFNJvf+LA/b
AUu6Y7HJ9gFXqgO1sjsZk+0l0ybc2oJ72JotrU5pFpExW59dLCaKVR4HWQsXcEkGt8nx7dwVDHqs
fZnPpjpHiVEzn0gViODSXWBmq4AyuH9oc/FpVcC3hVIlvjzBMJVSV5KX7dA08V0idlaRRZ8HapPD
wiihQqVUPbNKD0u+lAcCHOEB3Ci426hBZO0+pBXiw7bk2HBqG/0I2eJRteDhtqSyj5N342WDvQai
rWsfbyIIvGXcevXKGs3IdPNZAB9Upn0Upj5+DlMWdkscGpNkfBoacESt6p8adASU57MzGNh/WW1e
ndqkH3lEdTgrhX6aCbuHPzOxvwZeKhHsR7NNU2oC8c78hKgcqsZbdov/L9Oet1Wen3AxiuDp07WS
zsXR6X5v5iL9YP6qMNIjfYzkasldLR+/DMl+sytwQmwlNnjV2vPcad8LNNpiqcNWl82TWJMjNVKH
Vp0deYjwCzos2Dtree5rYwwhYF0nSAJyksMnGZf3vttqXzVxoKp0c0QlzGOnV4Fr1DhDX5znuNhw
umSdp2v7r2HV9k38V4A30jg1JIGnMSPiRtELkoFoOelNH7CI7GESkmpj+fvI79uZGCzFKvz/2Z6i
sV+SQ9YeNXp/VzOao02oD2ABgFi2gjTU+rFtWeaVS9JFGa17apizi/mnE+/7cs1RCTIs9d9Dyt+b
bdwDlXylwU/rFNuF6TbIyJji1npATCmLRCCQZFCPtgTSnCySHUqo5RiQsQvTTqaebYFdVWtEGjJs
wFVhPlJSdjtDp7vmzpZXzfBQ2KAKjwX0DbbWWCDOVytZWaGwWCUX0sOpDmyjjnkdsYQb4hIfdzhR
EyYs1YK5jcSGANup+12CeZb14s0Aq4AiY0QWvr1Kys1tsBeLMVKNMuNTyLeHho2W0yTxWcaTycjQ
lQ3+gqcbv/7GsBIPV+wyt2sZVjeLILkKdRPcdCszycd+eIS4oppuQ58G2G9BfomL6Vx2XdBN2qNt
w5iUlriLOqk9JNYoAl0yefugnhH8HdSDkeLqWvsm68HdmrpIdDJIrVzuPgZSqrPHlgrhz4ZnjGGN
SHo4KIsOgrHUnT92e8faEK2Qse7HOvk7DUn1ymUWKrg94llp3LiHch0J5lS1bASmUOwjzZqpNDd4
Z83lYVbW5zrbkwfbmh/40bCEMW5ggTe8ce8nzxMoObHYGzdzbSdxiF6gduWSZWW5shu10pW4Xd6D
kyzHZdgOFAnktwfMGeqntQmQIdT3ZivxtkPwlMzp3e7LguV6QowE8UUQEqTZwfH3bUnBywtIjoxx
re7tOeLBHC8jJ+51GP7Y5DkIB+gNsXdkmeBKOnp3BQrJrKV/MtOA0dVLn+nEayrPuKOVmv5COdja
fWTUwM23U2kmrcaGSUCSSjUY0EW4JeKMxkH0vBhZNnmzuTzmaaI7tSk/th2D+pit2FgNIbRxyK3l
OgQZv0qJXCgaYuGMzbZTPKvH3ox14EfIq2Jb38xK2UJWB/KLNMvGRU95YBnegKGhEYmzswXYswq5
hwQZuKz24VBabBVSG9EL/O/4/43U65J9983Q/I7/VeuFbum7abc+ww7+f/x/JAhTb14T/2dB2DOL
vyIbxs/63yVh//yX/n4O43//b6b4hyI0wFbFUoz/1Hf9SxJmmP9Ao6Uphqpqiq4LDb3l/5SEKf+Q
dVVFMIaGTDHMmz7yP0VhmvEP0lPJO1YtU9gmarP/G1HY/06syu/1X91zpAR9SZlsRqjV2ufYwWir
qmOirEepib+LXv/zb8/k/l8Ss3/Xnv3Tg+F/Kc/+lWFx+3P+i2A175ijBauXUMhKc5/osnQyR2t7
YdKekzOejMZ7OY5rxTZ/R+AgFwW7lUru0nOXLAQvxLLMjRUL5YUw+iRUiNb5D/LOo7eRJv/vb8Xw
vRcdqjocfGHOkqhIXRoazUznXF0dXr0/1LOA/V8YBnw2Fs8CpEgNRTarfvWNL06BUHSQ7fhFPkZ/
qVvRn+O0txHZJdMDHwVH1DCH8/2//w38rvur/T/9Ff9hjCVyhs5CPmGSxqM/ovZNFCmqMxwMVna5
b/IBP4VVAZxs9DQ7h8Yr6veOfMiV60jvsTHJQWW4a/r31iFdYw1jS6JeUYB+b1H2ZGyWZATmHNTH
EsSlnAiWm4w5KidITEPPEEC+fQpIib7MOiaH1jBI592NFfjA2lVZuSkKWnsWHBjRLVbaBYa0E/MR
eogQsSbP/9RmO10FRhqJucbl7VcFrvGudZH5+xJQpxuC/MGQk9R76XURPeGFD3BVNBytumj0EOok
gZHuYrdrzsQiYIRK4jl4bA1LHEc/7BGz1vP4zLwAX+p4xbL1LThiM7bkW+FrWAsb8sQmRjbv3yYl
hucUje64jNOA+DUMSrit2HW9zxgHGHLmLriVloDd7ezOe7HaVJyDXBenecxdb+t7jdiSQpuhmZi1
ATXSUgtG/jLECJVe42MbpNC9Do3Q5ZKCPmHCa9B8EboSG0c54+yzbYoqOsQas0248CLM5m7J9GYf
iT1LvixsIps8kcHDBIdz4vcb3jYZifh1lFki9DLZxB7SQk3pwakcecuLttsp8ohPbVRXq8wkVJpd
MIfiMqpzRMrzmxJJ/teNVNysKpvKFqfEHDFI/nSUlvP0iNiVRt8yi5CdlQ1lF55ppJ+NO/q/DK7A
J4qwXCRhWCfd0q8eUERgggtdE5kTg81w7FKrPdcVvYGcKTB1FMyWp/Ru7zBqV53zyBSfSUKE8oJk
6+bbrpPxyeWNRUtndPJAZFd8Fknh3LRS2YvTtdZmDtNwrfIRebhUAEe4OjWid2P8sOScHAuaoU6S
bLlvmcayW4S6gVENUv/gtAFsWZ9Ov3y37so7zTXsxxrzkd/K/CGqbPI3Q4ZyvzXtu7mcg62JpK9y
Ea4pUshPpMm6Z45aAUq3pJ+7RT6n/tUiLvboNbG1aie7OJFYLR+dUYLtmobfPNbGYH23nAivKOur
8mR16VSvMKGgmEr7eCIHO/bFE3ibsqolo47/3BK6E26DLkTl7qrS+K6sSB0NWcuTKSIyAAcPEXWO
P4enu7+whBlLlab52u5MkD/uZDCxJU1JYHb1p1NY7QNeLLKQzQmdaxg39XebQK+wR+fts27u6U9W
1uyMziMc2YbMeuhFj/okGXjzGu+e507nY10E/E6GDtKsGfORkEWpOS3GFAmFMPzyNzjV9Gh4SFo8
wWBazVH1Wk3CwvLotx9KJgC4VphtWdWLBxn0xFm1pXP2gtFdW5ljQGbFxA8v0rxGdEy+GWfIcJYr
zA3ppnAyMNU0c9A4VSkyI6P5tIvWfVJMjvQTzDo5WYOb4a/vqt+T2YyXqR/7t4iYxt9hKIZNmFr9
2+hn42dkJeknbBfDK3Qbl091xz5869krMC4ujEZDTbmj1a+ahqPr6JMRv0rpaljJuk0w/JZ6XJMF
0nxUiXK2MR/e2sTJ+pFWdbkNlQ4+gIwzb1niwtKrkUj1HdPbuLasShORTcRbssDqke1A8kgbc2KC
AESI+aesgxknQZH0d3dBtWs9rrbZ66sKC1JgQO2ofCshel+TMFH1Evtt8gIOUHrrurIgVSyvnk/G
EDGEknczYnqYXDjpIhjR+qiiSc+Mq/SQhnPu/h7bRCH5tTlBE+SKMQDcKrlGoTD/wru1O2NwgmiR
cxqlFKE8mY7B8E4weXECowxwubbeUnAyyteO6oYXwmQVs2rhPNSGH+xRybQsKWb1MoQeRooxyF9q
luwKYUAZrOLQ/56MVMDkpubWM9FDle0oDpNu/W1Z5N1t9rFJeYLoqYn25O/KdMxrVlJKynsXsYEL
u/pwXS95jFJcuyEQ0jGgaiZFvhkbKJDHxjoWwlK7uZTpyjWR8AWdEb1VZJZuSXsw7x3M7WfGiMzF
zCl152S+5KNoSmXuSs0xdMFX11wOnRn8SkYyVD0Q1OdODN2HLgeHFNhmwjDRYavaMHKJU5yU3l+Y
zuZIU7LcY3is92GJY3JigYHPBRm92dEAgMKPXwi0Z6fULLNIQXNaEVWLtzbEoLvxPeEd74e4bGF0
Y0pyq9dtY6pIHsw5Lo4ctdRBDtaQLFohwmvXphaA11xO+CfH+S/bhm1AUhgoVD2rYgvVabW1E1lu
8xzEzMoCF8stPD9HEdMA8ySMYlO6dBT34awvVVUV+aoqwOk7A/Q/tsX8h7mx3ucu15rXmFTU1NRw
vBNgX3Fwrov3odXFh034IQuDIVZ3AJtXJBRG3jJFadOy3nEOiI18Ww0ehnMLDhPszMmHN1JTx2Nr
512IpMkbN3YMnhsTx36IKo/5S7rjyUmb5lAFc7Yr7TD6NXauBhHnsO6M4bQPRRQuycarKUwq/T82
AWznIRPD1h1kfIpn2X0VKS5cmhS6X2k3G7uhrsdTahgVRzXt9NemTdJrnopw5VVYYhJTZ3rpdIk8
e3OZbUPCWQAJ6/J7ljlkfGRoEgS0yQsj73WddtLnHzQBPGTJn4jvHROqeQ/nooyM98puvhVI3ocD
z/OL6lv4e6UTNPag9TUhsVc38mmsyG0bV4hXVmtQ0xIfZBeeKMoAUKkrkWySCUixN3rv6lRqrfta
nVpLE7BRTsGWqEtqNoa+vCDo6R+l4VXLsOubPfbN4CrcLDsnlW4/So0CtfNafUhsjwDbUXiHJHer
R5XV7ptLlmuIQyqMd2Ebl3RCRZjtnV7g6Q08xJ4ZGOan9uW8LcOBlGd77E9l1Di7eoiA6ICOicIm
OH1b5xpRNyFZMcpCKw8urgr7z150wJj95KyMhBT9pVs34zkOJ3RuoQxQJwS2QLc/I6kHMR8AH1w3
vNilCJ9w6Ju4l6BpyEWt9c6uZu8okLNQPlc3nF2nDA+gbYnwQ/h8HY2mFF/0gVXrOs2drT147h4e
cT7YoogIhyqTXU5lBDxBa6t366cxgvyBjG5Sq72lbGBXIq+7haoZ8aZYi0vYTvPB74kxCWPXdlHR
2MFJjHbBK8q6+Msnxpl4A+lHB+XKMjjHDpUgazMCd1gVEhmkAF+u/0JBur8EAa/vM6vXemS8KygI
kPIW6bn8yprY9zgzlNU2Ukb3Vacq/vAc2nZiY8LxFAQ9Q30/nqxaCmwHhVMuiT6fUPQN8csoerw0
GVVLVhmpjUXTy409KFtz8ZOvnVRYwicQAoeyGsT6d59Vgha98L2U2NDKe7KUg/zbp99qZpSoNVnF
ovrMDcc4pQWGO8KV0IvVE1pWF/llz0dOH4GR1ZfRbcSHTpW1azSlEKWRzi/umNMwNLcVWC49Iylx
9ru6qax1azeYaf3AmtU5rebwq4gcrO0zssFvumzsC3tmt/SLeb7Sw1FC5I6uwu5HFvvFqwZiY42i
TS+daZkVWIPv2OhX5vHVLeqZjjlb63iDuGZ4HWURsYO7TX7BZoOgYrB0RBR2Xn/TlVH0Cwk0dNXC
lNcqtBxMTI7t3grDzF5N6KN143vhF13L7Cpu186HIvT8D/OeEAF07QIoEk2/rl0N6a5iX/V7Ww5i
U8ph3GSBwdcYTAbBOkULxZfXxiNSXXIcM6irvD95YVTtlZWSVEFPzyrVeXBsk4H1WUbEE3SYIjbj
GDTPnjEY4TIbkmjnGfKXn036iUORvS6CwNpAYXEROnMeJ+s67+0P05rppjM88vz3HB6iUwQnt/Mb
q14MlfT3Gs4Vr2brWQCUti+t5Th7SK2I+Udl7BAeS47EwHZKOmz9EIJFR4tQ+Yx8wxzGiMxyw39R
QD+IurIJj3XrlYFYVPXoo7FKR4+ooOweX5+wSuKQbrHdQjB3UYKxZNZoM1Qotm3ZqHFD6kdyLZre
3FlWh8A7ydXLhM7gACBmg67X9WHOM6oObd1goXTcvKxpFyFUiZ4QJjAL/4Np5UvYIgDp1smPtcBN
oKxeH0OV6S8vHfxTYlQVYRIFfhAZN0fGQ9Rvcaf68ywd7yDoSt1KWKeP2HQEceDo/hIZF5ey99Up
ATJ/H5rKfYKRQGmtgik8BIrM5KXJsYtWBVHt3CJllkPUpjaVYSMn7Cmu2DjzND6XpettaFgYXyKa
yE7VGPcnMZfRuiBu5OaZotmjClUTeGJqP83wa8dBxwNxHcL5akrordWsrAFhsR2em1p2K5dBusQZ
1xnPoV2Z95wA0+a9UxXdY4TDfCpHTvBkaZjm55ZDKMpu2JlDmGCkR1NFE0RiE6VgBloSCU6wGjkI
phX1T4pDTnO+B1FMW3IUHdRxJo1ZxJymwa+oi6GSOZOCo5L0Ihde1KUPJjVQh0mY/UMDSoSxmqEP
AYCo//Zxlr+abWzAJ1ljhhS87191ZSc7o04RjftZop7iXOac6GPrrONWYopvYvsjrH9xqH11yqD4
07YEQyPPQibjU4ZkEvhjOU9po8TfLgKeWrgSpRsHNxiWhISNi9NaDwVhIyskLs5vrgkCPbLEmfae
VVc3Fljjce59oPJ4DqvHoJ71Ux9phJyFRi2TKNv761DWdOncu+zeMDGYNV70QFxbt7Jkkl+Ysd2v
huK6cz+1GUACx+TXJqb6eDQntyClLHfei8ithk1j1hzROZZiPS6SKLqmuWk9WWmWPA1zNLLq5h2j
dUoUMjk/pgpvCErgqGJ/cukOieJkQCkuBGdG5u12Ycmp+2yLsB6W7ALZyDOjCOtWq/yPllPQo5Xm
RrwmMECyDoYwRfzpsXXjq9BhBpjRc/HZIOLl3IRwbmcDLKxdMWcPhYiOFT0vG7JtIVimQdcMJhF8
C1QkbsSZQRvVHdR15QyfGenTNOSltGnNiqAKGFGUJj4ozq1ojOQ11mjPq15bEER1QblgUwkoRMKN
51cWLQcw3eqORhT0xxmxyLoMRuyuifTIAMgz48EvWmuH/NF/ZbIanryC4/+iEhG8NM076TUldBsH
+uwD0E+6wiBQCcNEsRt7xc1iqd4V1HSfKeMTG1os5DsHjxxwg9Y4LCqV071Tk8wrJobKYkFro+RF
UqXGDhOSWNHC7V6MpCTIvyIo4Fql9EtQsVP3+TLL63zYpj6eldG0sYTFKD7SOiKrHXnYQ0Qd14FD
cfRtSl88sANO1pq3cNxULKw5MkEz2Jp1E/+yyuB+aYC9duuaIyaWl6yhzkCqaXrMoL/PUe7pdY/k
eDcSoHB1bQ/EqJrgjOjSIF6fa+9el5RLdZkICEey57ERGHzX9hx0qqvrJ3f9KLt6WrCEwz76JxaN
eR/rsnyTmriGeUYXNndxdy7asrNWuh76AF2wys8TqCHn2ExvMhOEhY84VA/1YETXOcXBlYmA8P+o
Y4aKqdri1ecRnHKVJDvI/ODP4Cik5aq0aFIMbVYglk3zUwFfYLQzMFxEmG9qE6YfbYtzcjutfvsm
p3T2+js3GNZe8JlbLm57umvYRxF2GeyYL57hOvrTsvnfwq1KH9OHHXzlKeVQkFQywvKbeTVid4JT
UA/MVZ1iAMzRYgU23XirRPSJdWibIsR7k7vjwY9MjJcmMgnabIRNRIgK6DyixMi6i+MRIftLZnUZ
0kDpEZta98h5TTMhLsDPi3IZJb18s4LG+cqqzH5WWt3R0qpkE4FlrM6WUaVY0Ulvfhf+OK4p2iJ9
jANYdE6DDjvxEJFfMJKjRMw+X3a87KaNp8P3EnT5fJ0GuMRJv8xJWLGgdPaFSj+x0pyhdo2Pc0Mb
nuJ7IvAxz4jbUR9H1UPbSPU5+RgKUyLPcAYmQfKBbAPKjoiVL/b+adtoMAPkD9muylhAXCewXoUo
MdZm3s2oVbUTJYUOiWv3+BmSfE1bU33o8XnQLTUPC1Hk6uxVHpKAxsjpHiQIrfo7DcAQW74zzbCw
m4CYoo4B0lvwWmYs9919nfRd46EoCG+ibjW4jE6Y0hnRDdaZwAwJVdqMGOioafJ3nHvmlya31BI5
TfHaycZf4Tsw8OTn4XWIZLFr8iDH80ViG7VNwt3MtHxtzKAnxqVK5NZ39fAow9jcQKn1B6qD9IiR
ZHRAws1G2yjBHYNqx7ZlPCzsdiXKiIKl2nDTtR5LHDKZLicbcjBqgda4NO6bqOWyH4Ueb3fpGuqD
4q4CE38e0Iph3FnEoh00wMscstHw1hl74UzhPgAzPUyTdiCA2wTgzkr/0m461ogIyvo97Wdzl5iq
Y7UhlX0ftpKRksSpg0rbegfD12BaJyKh54/9LRXbNsEtzbYKyDoRXh/umcHy36pps5fc8pzn2ZvS
ZxnbxWucR/nR1tOE8ngWJK2M3qHzaud31EbWh4ocXLmhGTkdu3qvtyTZGUgYZTqdfkJnhrKANp+q
RC9HsiBj1I+5fPEhDlec+cvvWJr1SkelceXvdI4B9VGv7gCcSdlit+tnH1yU/Atx7tAfrvMRkh7V
S0Mzle/brE2x1X4nLLYFyQYNmrzYdvKFQ7QlTnWmo81II2VI/WObP/Hygj9GwkEo96rqxQ11fqqD
pjoH5ZBy3ScYwUTEzJWjft7ama2XSToOyywq51e0x8QoDIIgN7cJ2Q2ntmO+aT3VXZIo9X5VXlCf
Iw/ZmuGzrccmoLBth+oooqFGIUpL16oY24CRBo0aUsPuMiSN9Vgqwl1mZ7IPXlL731YSZdkiSCL7
0aUsb2kj+3D4Ht91tWForzvLKL7NUdfbqiu7Fc2u4xMDqGbxyvNlEbdoqjmWrqjgc7YYpkwKXpV2
NnTThmDYWUQawkjqyOx56Ku5pu+S7JmzDmpyyGG6YPd9osODxbXwlk+D9xsZS3Dwcmu4BEPibmUU
mi9mYGcPY6GtjewD4mEYjNsPOTf9B9w+YupKeMXekNm01A4Lq+dYRH3InLy2tI3xq5bjSbV+dkq6
VF67wBlWs5eV+97GdRCqeH4rlF3t1CjuVfDKvIZoiplWlK+oX5zH4WyMEsZPW/7dZT6E4zv66RIl
umpt1rvGfTXJ7PrmkK7RKBgRqWG+I3zmoLbArlC1nn9RQUWsI7V2VGq0hu4+xx6nuqTyihKwER5/
LaG0QhKoEsHYowuao23GqqSmzi4bVfjFRAsQR25T/+FApsFbNZgH0GU0N2pPusPcNmgBVFPxSMc5
dQRAvTR+UL/W0o+Pswqyx3QwcU4AaBbXOsko/RxrJCm5duV707oCFUE0xfJot3x5lrqGw9kAvprX
kvlALFzbT/7d6/D/cR4q7PP/RpOuvtTXf/uDjE9N90DX//Hfn6viK/+vcag/z/iH+5bWvyC4GZFc
G3DS8u6tM/9w38L8V+CTkuo7QKv3H0G1/pv7tix+BCVOG7FDHal0eQH/5r4N61+uy32mycHCQ4zn
eP8v5LcDjPBfGF0fUp4GIVcGwvJ9E8TiP2N2Q37Qk2AN7O5lCIJmpENFV3/qyCPN0TcAgDUXp1Th
sPj5Aa+agTXEtU5FZIpYuOC592cQ+UwzKGL7Uytc/+rp9pVM0vqz1sjTmgQlcRcaB7Ta/ityvI2d
FMbNtdD4tAjCdip0wluLVVRYww0gwgaycYL1z90AgHvH1fOzhdw/72O15xVnWzEMyWtnGp9pVIbf
xmQ8ZIWM3/EPgIi1NW6iPuO0OGfhK0rjjR4mcWPaFGv7bodomng9F312NfsRwW5b3VpXwQtN5WeZ
5BZ2x1gTSBXKdaU8HP/BZCBDbLtlx2nrIbOc4ZA6AcEnhtO9lUb4TIlE+ls26YsI8HqiyQdDGBQd
nh0dsF2QewddAlJ2fRxvXRpEb3owD16PtZUBCLFWOR7NInW+U4qwFxVLwnM0Ju2uHVS0S0URPlsa
l7DwMyKnYuysYVW/Gy1HJyAWfajDtHvUTpGQDQl27Hq/fDzTUzP8KSU1qX7ixK8ectFN4hNJ6PUz
VGfgFWttx+GbX87vP4+NSLqz7HD4kn47LBMIvscMwpE2YZzp2hmTp3bqL1Yu0cATvnZwmmzca6wA
vC6Vr4uhlFuMbNMbU2y5xEsUHgy/ePMVEQbUWfbotUL7CUNiv55FIR7GBLuxUSfBmSxRsU2YbE+2
zkghcIPp4LYa6PR+8+cHBOfBeZt2cFYiHZHqctKBicKqLmvnaYBuW1WpIZ87MybAZ2jjN05cHkm4
sIFyoKWrKNeQxcN7m5gm1YoeGPjdGl3mbXjW9CXt5mIme4kWwRN6OtZK2XePqtbEwvJWvfLZ2osg
FfZn3nlPQ11hMzDe+YrTPOuySeLq877pr/g7TG4EKFnp5TxO7nXyvZnoGpo/4vwCJMwU1qc2xlIC
qWYFamqUvnuqfeQeommCB8+YcCAFun0WKGBxtKX5O7gPqmyw4y8dtNeUkezPYADeGRnjp8bRAYTF
1iiiA1Cg/gZt+U0pZnbrHYzAqk+KV7ulgSlAovFk6SZYV13RXNizjK2DixvQYThUo+o3iZzUU8MJ
Ai/DbL/lw/3oLjPnV9DOGMcdQqACHGqw4YxPmXrMwyj4pMvXWkAWJa/wmeaqGp3oMZFujSyVhvN5
jolM8Pp0ByjiXZQU5Xqyivhijtkrox7CQeZr8m+SQ57Z4XtMzwhqsLI5QCpzxWUVBdYkP34rU2wK
pvyb33bWWlrl/U8zXOC92j9kVk0csutSQpfZzhp1cXWNc1YBJ6vEG6A/ro9cOl+V41ws0DpygtRH
l+UMlaSQoRN15VXSlEuRXvArh3B8B2r1AFyd/Mk27tIbzGtHLKH1MesQfDL6OY+h8OOV0w7Nu6HU
3/s4+6fonQUdv0j/4YX2Kb6qL1rgUfsXjXmPduZbIlt9cfFo7By/qVaNwGqKMzkgUakhFpZaqO+u
vuNywfA1eHcTg2yms5X24sQ3hVQDy2o+A4vgn9lzvyVw9cJ1RvcJNWe1j8K42mq7jl/92vo0m8E8
ZTpSq6YFZQrxnzx1XUoeRlbjxm3s6RPlBP11QRc9Ran2zkWDDuc/fmCV0vvnGamZzf88wwbUUoMs
D1XKK9d1+yuxjPRmMcavqXrFujiq7ObiDav8JHqXTswKYHZi2fdedjPawSNlLZzOyGfqF6ee9z/3
Z1VXb8PKF5uf3zZO4zmIvso0KMk168RzWZOkZxN6uCGJUjwrTDknETm3nx/CbojnuppO5HMHl58H
AKQ3a0txoXCu/Dt5ccBh1CS0cvTlQ6vi6jp5iv+4f2x7E6xQN9ufm87YIsPI+mcZjv1+lMFbYBJ/
UbCHvXOyGfiiOMaGDtPoI87YAuverh6SKMle6ypddcIvDf6Vwl7+PKP2gADcsHT3PzfhuTECoqdO
29F+FGP9/nN3T1c6aUzCWv/cLJB0IWEfinPvNeK9evv51/BwdYTdcKHmZWERnGGIzx5lVaeUcQ2M
OCD/JcpXP/cXef2YYdB48dDGa+hzAtO64BxWs9q4Zkl9oZOkawGGdQWWJ887NOtXgOJo2dopVEKU
3SIyNViufpsFCQ4gg/JRFCU5hGMXbNKxql+Zqj/70eluTTRdP+JpVG9YbbtrnsltKtr+zQikuEzk
CFaTPEozaQ/UZlqPaJnJvhpIHcopYl2k/RgRtmVwvI1y64HSZ2ObsDbwYH84Casl/q2wy+sUVP0y
cyribtPkzQXbxTEzzi/KfAQ0Tf/UmgXLq3T2ikRoWJsGSaND5DsH7PnFlmHIePJtLJiSGISvrhA7
qtn136So6bFL4i9D2uDpjUvqVyQh7KGgqJuFO0+jqqbiWcu3noxwyCjpYUQlrkxrM/pqHPmhXJJB
gbAvcUe0ERCRPCYZIV6+O35qrTGM3bf5yKnjsywHazW7FAMCuK46yzS+44FP1BnG+uqTWKTuWwCM
aXAMCzXuiTE39oUv1LHpnLttLB/Ow52EacQoHqa7n6biqHytJpv0xzTyXpx7ZnOplfWOMJ2dg4/3
s8vZBxHvEZ42HyqTuGrK372FcoyYFUCt2ybCmjSzodr2AMA0iewqXXuHFN3/08jiYDSq+9O08tji
L/xt9/PZ7uPu95gPD6XN752y8amscvU9FebzHBTBr9A1XkkxuLsB9AeHoPBLp0SwWJP+0tL6LqIi
+gLl/Gtl3fhZBnwzcaIkn2UKR+TXw3ysp+ReH2Kg2B4bdQp8OT2EbYN2npD8X01g7qXbtu8sROnW
spnY3B7PZUnuGoqkeq3B3Z/thvg6M1DVeyYwKNvAyV9JYl4cMu5gZQm6syJIAUhZZ2ndd9a6s5Hm
UGKe1ky9k+jLN+AB/DlenV7FhHU+cpW6wEXGKN7wR4VMQYQydIcpz8JdNpZopfLU3+Dnkg8I5dI1
BQPGdZq52tm7omuUzgcT7d3CQSPwZ2yfimhIfvdZ7y7CumuJKIOT6DPqUeNB9ms+Cf0ezjgfMyc1
Dk4+6XfTLw4hl+K1NZi2W+icn0e1WZ8dO+w9KHx4Um9SUWv2jGU/N7k+ACQbgqt/bqLwbnif3nXZ
GxcCDqIF48K+M2r9PLiDRRSbiralC4U/xu3Nk5P9GJVyuiJ6ufzcHbtjsavrBEMacwn2xLhbBHk2
Hcw+v4ABwBy1pGemU27eMjvaR6zyv/Gvf+CCz97wfxnrIZHq+L8eyrDTrIE8zH1cV9QmjvFvCGlC
D4n+ZZFym11lsNE3ss+f2w7/8c9D/MaHlXbmW08rHoCQOZ+8Jh3PRFAoXA1e+OkQmvPz0GiMMVYS
rn8dWj6sqHfmrS667GXI6yMbwVpCK76lCeb6RpM2yFwZvFkTQtPAyxCjO+yPEFzlpxmf2b/zG8KB
aWf4zCw/dwf3qEIZTG9R1GaHsKSr5p/7Zwbnnn/HAiI+9veOuZ/73TH8ckbLe6JRwianCrJ8xmL+
6UUYvRygvgd64+wHw6GsAMaMXnLDvUbUb+zSZmrBRezqjd/G7Gh7Yk35Sf0WJ1WN9E30WwJV6reR
g9fSLuuOtLHod2d6BeGD0F+JEuMmQAT7kmgSZSBJyOYr8+6lKdPoyb2nqVKVeQgLYhEDYJFHqnEY
2tqAGm9uhZVN+Jl2T1iey1OgbRPntLkdsqy/tEPfk1kr+ktKrvbQGc3p5/6ghl/3dPdYowraiKGZ
Vw5XyfXn/0Bp2KSM8jEVc4PxZJh5++x0G4Ly4n1qM5qHjfTZKeqlBYr2+HPLkqLdIAIgtiGy402U
k/uDrGzcmTXIsdXEwXuvwbayxjGOIfsgjniqv7s5eavi4fnesruba4OY5d7wbwDHNjVY1ojwohif
KgPrOwEOdDn4sJeyChlJ8bf2I1MusoaVOeTprYgMtYsVB8tYzenNs9UHvhb1RAJ2/jhhv8VowsPS
gfTjtOcbFVVqJ5reuBoj7KE2Qve337xBf5AszQe2TOLMfGzxwu59A1U3yF3OcbQXu9DUx5/X46W9
JDgh93adaPUNZPznbo3WBcadnlmnTP1bHtg7RPnla9MFDQapiAQ1i8z34X5Cs8yk37e2G62McJje
7MzDGgNIv0kpgd+S0WLzF07yoDNS15BZmZj+JdmdqUD2EbrOBUa5+lSB81AkSfBM81l4bFuuNAQ1
7hKXC8kgwo+CXThq1hzRDGfQ2BaNcqvXhlnfIy28ktyz/jKMpvsAPOecKhigRHAMqVXuHsfGCo5k
ibD1l7p6dlOWR4VV9Bg6vCMNoQE1+PBHYJA5SzqNeO4DP8FPFLcPOZ182yFFDSSMYYv5t78RR6Yj
1CJuFAZ7vHdsvC7d1bmZC4RC1i7sbNDFqL/SaOH/rWR4dZlf9kPtZJiVB/eSEOWJcr3hgueWj9dn
ryDgORIS214IzupO1E4fRmPsqyCwn63kiyU1PsPektxDffNN2+Q3Jti6eDgpT4UcyIRF237u02DY
OKr2H7Sjnv1M10SP8Z3+WWTt0focrXp4tJn0a3vGYAc69DdIvPapMbIvDWF5iLwOoRaX2Kabo73j
mNb3yJEDbBLaXwd6H09xfkzV8Aox3uNzsurzXOJ7bM11TIX1QYRDzK1eL/4nd+ex3Lqybdkvwg14
E1FRDdGDTpTdUgchswVvEgkgAXx9DfKcuvvWqfd61aoOgqAoR8LkWmvOMc0iH8K5cQwu/XWxrpFZ
/5JTuvIFHNbUNz/skQST64OOmzkKJASYFJ30ftKVg8vrUzOJhBD4F07VSKHuVfS3E25BNov60IvV
uI+Not0Yupvd13Ral0Jlu0nXi2PsF/NZ13N3ObgAXNGFmWPlh3qi8PmmzUdWWcExy4PiHjs9BqJr
32kiY26Btp2rfaOvmPQ0q9TWue3HyAfrqYevozFKjnATu7haX+n6WpCjBvtw21W4was6nZ6lF0dn
rHzQmHlVL5x561MfL3OXjJTCDu5gW1QPUdzj8HUnxfTKdJeeoyCamoy/F6zG3SUzT4ZU9sDEcxgO
Bcv0w233z0bcvlqOnzNjYWaL7bcLaZ6Zi6tf8sn1DhT9R8Pt9Qtzbf0SB44IkRKDSWcCfSJWmOPE
pE5rpHdMgvembq/hDuxYSg5rDTX1oggq96KvUChYl9vjeEJuPRQs9prJTC5m1SaXnJn9wm0FN9kW
fqRkrn+yBsfbNIykF7jAL6ahyccBh90h0PlAFfXAO5NYlIFSlZtsQgZN2pNz76gk53oZLblPO/fm
9Sn4HQXzN8TXeVnPhwDZ0AIvGl5zTHaHv57jno0TXC8XfZt3R52Df990OgE1nbenS+MdKkt4l4jh
GqduC+VYUlfAWjCBJU4RjBlmICaDZQZxmbP0/N568b0GNE3kFUym/eFEOQ5SITLXg50VL5qfPiZ1
cUTGYD9ctVuGhQirbDEXWnOA3e+6G6QAmWZhwKkOZoJtMql+pRtPXaE8ehUyA3oP1JQe7ap519u3
Kg11NZsbI5KwSvLYPJtWvTADP3lGKlhcfSorgB0gS0BPhIEuaOsrg/QTW/sF1p0/Vprud6+uuR3m
gr5+esrtuj4PaVSdNR3wVTarj6bVjj7m+jGezDUVCWLAuFYHhBbgpa1+GwXEFNVjb+y8WUPRMopn
DRpm5fvTQU2WeySyg5MvyUADwoQBr4e+fXBiAObasW2icnvb+7OxxVitYrBErEb7aj9eQQ1ja1V7
32zjVWFwu4TlEZy7WTLXCVBAW2ZwTsfkibLHPWLfCTb4RRCucKQ9q2bWQwoFOCmOzzj0iux3jIbV
1nWDIKXZM3lGJ4JdAppu2j24hHSxFO8jGDh995AL8Z7iNNlgr5v3KXNndHFINVcqIwclodG11HMW
CqNu2E8ZItItDYAVCliuZdc/E3UdzGh45X/dlXRMkuvCaNxl5gn3DXPS62in9YNwvIQ8BkR1t+dj
lm6L3uAWUIzaxZih8EeyihacQuanYSHQ8qj1Eu2ncGw7RM5th3U02Gi0YqAomeFvpyg52X1XnutZ
dE9FDU4sYBJG+Ibk5ggMY+36bn7WeWdKu5RHYwR1ZEeJt6z1LAvjYTJg3RBW0aRc1Mq4N8MKLx2X
HzazA5wycUo3dDJUMQUNiLVog/kVSYq6Y1YvjxaugIXPebcm/mQ+5ukAJJBCc3HbvW0yeHCLCW7a
1ri+WMcNG6o+nV/9qIaVy6w/NgKSHDybP3uECSj1snseLL8k76nstqPnyGetT+KVn2k7iUxuoSU2
N5HY6bwD4STuUrE+WKN4OZhCJu+uj6pIZFq1rQwy+bw8Ot02c+OpO9Gan5IF9LIUZvU8jld6pDdQ
mfKu7cWIGhGU44scZvOrG2l6iiH5Qc22mkqRPyZma905if9moS8+jeNcvvRlvqeJIi63PYHSYWqG
+GlWrosAtD9b/nBsazQTjBx/IyCIOIc7ZyOHUj9NniZ3HS1QF+USbD0ixUCrBC6jWwsIlg6ehdJm
WjSmIb804IZ9nazV9eR0/L4u2cJszhOJkHfKWGd0mv4x1IF2ZHzUvZpf8LZzQMVWdCI47Ccm7n2P
J+hHMJkM9dyGheWQHxW2MSSdurvvA7u+h6PWpIa1j8bypbVGjcNb2vu03yTCh/UwGJQYlTEdUsp3
19P6k9t2YMi4Fq6ZXP60rpo+s2r+CoSrHtsogI5JpEebzsOLOcbWne7nyeG2O9jmS8a0Y2XXnC0Q
EErntUJ0xipLHV1PJ02HT/LYzbV9TNP4u45M/tHBJhjBNae/vxBEZbGX0l7dnjITCCqSIMk101WN
cqeVHBteebUMapemcoF3ZwKUTI83ZgVbBYN2I18aFLPPVTyM925R4zqM2+cAjuJGOVcwZAPakM8d
6GxUyPNtk5lKnuFU/v2FKIW2XY8AZpilYnUHaALHdrLusUW4C6V8A2Z8nyLZz9OD2+T2JitjSNzQ
EV/nVP04jRsdsGbBWy/rgy6cGsPX8Pfm9lxT3RuYrKqspp1wrbz9Ogdh/Fa6uIdiqbAOFqnAhl78
zE1P6ynIjLAzjGo3GR3cHi/JzjH4vaUsPfVi5cB4C4N1vzcNhr5gMqUtDOoprvdXU7yBW9B1lbnu
yvw5Y6C/QX/lHmwHtOgcM2rSFYRJcnNA6/y2SzoTkevrC9lQP6Z+c6UjI/g1PQvVL8byDfil19tT
hWo3go4WEEqjXPWWV6WI3Jh64bhnEqaTaKSlOUYLsICLeeqHnRnE1vNtd/SfYnJkQiZ56aNgog22
M/1gvAa/Q5/8ozk02b2COABWcB9hk2xHRBotyMvDbQOCEVV0NuavBW6Hva1orCEFDsIyiP0H5O3i
YEz6rxnNMx4FbwTFxykCC0M+xU0s3+vow5SDvhxn2MvIyJxHE+NgYvQPfu7YjzP+PUrhrWU1wYdD
HyLv/ehFi7A0EnozbYLOA+vFfYTYiHE+3TZoQ/zDjM5cKqSNM6r1vZiYe3lJ7977Fu6leYCoUpq+
AqWh5qcoFaQDRAIOHxez/WRyg0kEwLGm2Bu67myHCRRzEzyXTtY/aiSbCUuvX8w2UveMN84EyQUs
aKI3R1r+0ULZe4fKsXrxR1rnV3vXHYPcCrsE/WjXpKy2AYOh5gXchoYhY2Cg9/O+GgFqV5Y6eoz9
1q0hYD+hennWeyxe3Isutz0Oe5wG8AevkdxLjDBcOT2lWE2Q67Y0cvxiWAzi7TCoYuWOQXWkvdPs
Mz/r19awTlwR73O/aV9kxGhU9s2rO7yCaBLHAtbqsbQccRSTWR0lRjoe357FM7RxobiGlWfHxxLv
IZY/kOABw1FKcyD5SMz3+O5ilDPmuLUc19gGXtCtZj2yfyG2Aa7r2LRJwXQwuIxoEyP4Xs28Q+sm
qO4Gv5s/kmhMVnagw7iLoAM30RwTp1gdMBJP2xp7Ao0RjJt6smomRCOystuLjigTsan9aZMutDBm
P36qCQddlAr+dpueY9dIz3iw0zNKjE1iae7ejvtlpyX0px1PPw9dtHRbHxLw4PXu2jIACzFhgUMl
XdrVpVu/QntUdxi7AN8H6RhWMimQavy1RZaNlGQe7zx/GPaibRSpKWP/WFiNcefltf7FiXdXWkHx
o4mJCzP5zV5Kq86SDDgTPvfQIeT7aYDdshS1AljnQcCJuzNtWfccIfund+Bt2rL85SRXZ/HMZKJo
GXTSmK6fmkQ/DMX8eY2b2yYlKU/RzLjGqOqXDmCjH8jhwb3DqR/vtdFN9gXmXP7glNwT9F3xzmhm
Yk1aH2VSN35ivS629Akdm8lhKsPO9O87V5Tn4d8bY5NRrx5s3ZyxCyPQ+7Nprrsymsib0c2N7Sg/
HE3HD2e7wFPH0sZvvXTbjq3zSMvADGsKLVSimv2YEd231TE7otaZPqRltL8dGKtd6qTJ3ej7a9mA
FURaA/+YdfJLGhmY6RxTDxvTOua9GV2KXJGnN5rDrnSD9BTgnygKFGkV4YMfY8NVXRj6tJK0zHcT
ngGuANa7SStgUc+2OAw0zh+En79jNTDffYdzMcuN9OiP3nyZWv2HBR7dNiWfkZB+594wvXupAa4J
U8BbzDzgLunHBmwmGSt1ZhWvXNvgZmtT9hJ1kE7dxO9XxQSxhSy7D3vIom/DTTY9GNh3rSBpDOeu
cTIt3QwZcY/rmSLkSZG5eBc4WfopLHBXQQyVf2pfJwegyhyY7hrfWw1gct8VU/3hJJ5P1k6SMLFO
H10cJI9zn2dbMSPHCkyjeByymalck66GGQ5TESDQQ6BK/GLnvwbY4fGPW81CnwmJJbFdYvCjPZgH
QK+QGk9EiUyssKcyne4ph/q946XTofVq7ZhrANesmmGGhP6zNVqybz2gcBm9taWJqQePruFuQLet
DHw4ZB+N9kNvR8au1r12DQy6/2UG1HWJbPYGvTXwuDYmZjd3DsIkM6h3PJz/qVpindZ+wZkatw0t
yxXjJO2XnNtPf5TOvc4i7t6a3ffb06z2rZXL57y1uzx+499YZSLVkbakzgGqIXm51x+WymACBc/M
p+2G6MVOerC//FTmLuUuqVp8wteX0QFh+Ch07xyIKLpE9o+ul1tZoMz1WfhtKmJnl5WSOEf9YDtf
JTLgrTcz81kyBy15nCm+QnC1P7QKuFyYevlWjvq1IP4YgSGc7ZyYB8qQbq9ai6Tb1PZXUeMAhWOh
R5alG3TTgRYw0UgdahLDoQ010loGcZQKyMtVBkewg2df0Kds4SGT0kJC7ZT4IRZSDC8OakQztrXH
RH6pJEKEnhL7N9Lae9MsaDhWrrJ7Kjd1VxmaDmogKHfXFk86RjOGUOS4dMvrb3OouIHOsPG7quHD
7SLSOKxTM5UwdCPpLkf3VLUTfU/bKjjA4+0IjHyjNe0uHqLzOJuHop8R2RXNvIjapjvHHc5ZYafv
NQq7RauLTQTi4KHvG9KLI2zXQ2z3a4C1M3rJuT1HKVZpUZNsKN1p5zPRebhtMoUYlVsxHFAPiSii
2eYEDmAira8Se0P0hFIaHG7ZbH1TJjP7rMRWRWmxSUbrO7eF9qolCA1prKcPmGNxXe2cqotPRdar
jYx8+6A+02wuQ8XVS4OsspD+haKv2vqqBiRWjhnOGqPcoBd5jTzDeeixSD9EMxkWYBKybcYH+kDa
Mh4noycroTAOSZz/3J72r6839S8GUY8GQU9zMqKqpWO0YnGFXUtVvy2oddfO2TaLjWdlOKscI94V
mPPtmP0lFmhfswZ84aigUdPJM7HqiGsgMjZ4D0zYXnoENqOtMl5mUGAUiPyp7iyPdYngUq+Sj8rh
bxuhzq26GKA2CEcHpElar7Ct2WSxs7k94upEyFkhC8oC4hBHSZZXPOvdKYHstqpZNCxomFKNB/pm
7DVcxhgvnTT78KEPgHY11+nIjU4ZSbKUzcgsqOa9iyO1seNGnlrkyfRzUScXFcgADpAlfbDTbJpZ
mODbFJZtLIlVMFZNDzw4Gu5VF2UhNmHCA0vzHhOy9gox1bU1YqraZiYrpPmOe/tNsYYMy2lQO8oe
cnB87ZF7xgErpbdhSGhuWZfQ0ql769G578g5bIC+orKnRyYbawhZ6MPONNNhY+fkeDqYy+xMrvsh
3itClAJQ+/eRSCgzhec/DshhWY4FlIVB8swylfjUKq1fZA/9IyrT5iST8VceLbu89/DreclT5ENc
B1SWHFCvS26PHn5NasyXtjGcq/I8/dVCBqYhExc720EdR0nBLVCQJGl27iEh7/FOG5BGCdZQ2n2V
uFSzVX5t6BKoGMOnpmPS/mL881FVw7ahSjqlSOqIA+3rewFbguoQS9YJbdoUal0DLq4q9KXhqQcq
CX8X5wWorOumQJ6G/7jZTD7L0La+Zmx3dXusrPE19WW0EdsA3EM4esaTruX+pQS5SIQ4nuLBD3Bn
2dFRs0xSbJlhbCKXhExmV3fGrPyLTQ/s0rhYWDk+3pmRCFJurOyi4iS7UIFRRyhAVKXi85hVcZgj
alyvt+01r9APgFrPYIjB2ARZwzrYes4tS+7l0FSXQdONlc7vXd52iWmw7gWt547FqAP9d3mVI3Bx
6WZ7MSV1sLbMx8kW+lq4gBfKXFurQk8u/ZUU6UCUjWGK255/xO6E7axAcN5YsPItGON53+eXAa32
prWIoGwagsWnTlebSIJXFypnNuWBzDU1TBr2+E2uRhEyOiKsoMPQvMCRdnHBMEFV7PimWMMELRt5
GWv8jDiu0lCZsNgbfyCeltr+4vUQa62glZuZ7Pdy6tU2ru0SGrjT8IfM2pIOXbFqmGZU+JOIWsnF
BWewWDFFcJe33dtr+8xDqLUD2QGRsVTiokEnQvc1kwQAARGYcIWZFb5xjVNsofWtWs+MkGLKx1PV
+NHJnuYFOsXi4oqeGeLgnpkujcd0VkcYAEhZyprrYfs1Npm7K2wd8HqrVhjRjUvis/Fr196rAdsm
VFb39paQ+Sh32B8/dMlnPdRUvJGRp9uO3IGc4Qq6LT69xpiuEu7sRfr9tE+UqbY0U7CId7nGbI5N
gCn00I0tQnwgpYg+twRW/B4qGOzRCKnYC2pQjGlVLxx93WbRCUeYsR4Te7qL6ri+JLA0zsk8LDLU
54RsarshiX5jGe02bp3tG/IwD30z3g32gD3eNQKCH2rnUo264Eddc2h+4yoe7l3gpKsh4s23MmCw
GFe4CE1kvyG6JYONyYHUeiLRsK6hpfscWtNhmXCMBEtd1A7G1mZlg55ixE1yPUu9aiMdEV3w5taL
eqirjT3oJqrEXVAS2FQXhHlkOOwK0ACh6ipcBU705eY2sjwRuhHNfOT27iXPfCbOpgS8Cfv3cnsO
zLW24vlNO5AW5rUEhevCDG/n6uw45oqlm7287QJx4VQHzSegaxJd7wLhXuZDkN4Pigqlq4dgO12v
BPgn6fBTVz7gfy7XseOuY9EwWX0skENqdYCTPLK/YxxcH/4YPHdBr77wbp6GOCt/O7G37dI6+rGI
uIvm3sSPAn/Ys2oEo/YvP4JPdeeYl7bRiSH1jHFBF5/YYfzz9AkRi4C7OZgQFb+rNHskAqD/5GL4
MVSO+24oMiMgkmL/nPThbnRa+zWf4YUPkd+8WBF+tMQv/KdMK70FzjX1CCZH4shGypPS0VsiEw6g
Irn6Cj62eR6HvF2jFVAnDELoXcqkO8YZmTy+0EE0lWgCTECwey1BPkFJJsJAyolZnyN3UUCoWIR9
akv6yEzihm1sOtMxjvYU+WvXyd2Tgxh5jWRdO8esGjj4/eriKvSVdhWohw7vITfR3CMQLbUwktXV
c1DVpK6l0kBBjNTatPX8l5ZxB0N/aLwFTOHuGtFVH4NCGZijSY7i6qK3YvweO6Z6ul/9DG6+drsY
G1BKqBXnNNPm1N9mgcv7nswr3hVuRSXMAMPUayL8yNR2KjH8+HURWnK0v4e6ub9i977yXHutZqP/
gBtCUk2ne29Y5IlCEgnSFI3usGfn3gu9dPCCuF6f+b9Yp+lU+8DpCvCIg/nQ0lFdYqqXF2u25Kqb
xuLeuVKph4jgYjPDRtYhQzk6AMU2WnvtQtsaWTNcTPZVa9a7BMM4QyFoclpf2Ltqqov9yO/dzhHi
5hRU40aVsj7OFnq0SXPakyA9G+VvP56zimIjqYR9n5M/suo1K34o+Gfh0bbiUSYDIWmmYT5ZVtEt
zFFLX/CwR3fSTaZXiAmEKmVe8tZf1VMeys/3RsyfOoncn3WXPQkLiVYji6O06+m3Yh7bJA3tZS+K
mAC4Gdqr6fWv952QINYJ6EURSnE8sKonKGvkSkl/sy+ZJPrdb4ugssRO0aub3lPqivRTcV5ldj68
g26D0z2p4Jc90/Sqgey+4qsHlO0FENobSNhGo41PaqLjLqFJPJoDKWNiyIKLqSuiIICf3MvSBdET
WN25r2iI9PZUn3Q8BxvZNsVRF026rbMoPYiCUsmZ+nQvufnsGNVnoYO4OqTlXe6mNHagYLfohkpU
1q3I1EYwDzq22myx4rLSc8DleK18vb5H8UyUYOOqCzN9UKQTmuBASVLrgCQ/obAjPWvSx+c+YiRA
w0B7sak674RvDb9MX2vodwzx+8RhHQN/+8ji4jXlIvDlgkqrpRd828Lc1ZjWyCwmXhDTB9oz7Lgx
dgoy74gYvR32gUvbiXQkmg3c7b0OqHnAnVFZUfpDWbHvXSW/2y64BFVlftZ2hJ3fTz9aDXvZlBjq
rTXhdSpfxnR70EwMba9eygBlY6ea7NnRAbwyb2VxitZjycWHXLQWkD4GwuzCbWdc2QopgueTwj0U
eTgkGo5rkCD7PjX/fuR04KDMzrMWf567PSJLviTB8N+vltdv+Y+v/Hl5rU14ff+88h+/RtKkWc+2
cfnrJ/75vtvrbrtRqUXopAdYynme7EU1xXuMFn9vvH8/KrOycgkoRDDZcFPGpXwqetpPzZTsLWbL
Z+zx8hDD0LjtoS8GeJt2ZbUvfCIK46Q/z0hyTwW4oxhMdtHXmBUyju0+m7wzRBXkzM2YaNdOTry5
PemnB2LiqYUrgoy7JPpOWMUSuJNpxUmMzSqhqU1UrV5yW62bS+HnFrflmiIdy6VrxR6Db8272EX8
NaIwXpmdg+aEAi2pmmfdq9yDajCK3HYREbqnvnaebj3doMgk0HQmS6XfvjaJ7z/ngPFPclTfLbCB
xWDMco+L0911QoEMbkX76jdYR3R02J2RlzugDPovMXhLw8aZOivYv1JxXrmk7q2g3uiI3oUVcutY
mYkz/ZTXtLlmIy0Uco2JGQAX7rwyoyu0O8GD23D9ZvT5a0SOLRPm6sSbeGJsAa7p80nclyiJF9lM
10ReX18TENh03jMqKiJhWD1uDYohCsduP8jsO0a0YPfIc5MOI4lj4DzRFKmkvghYBY9EdEfwNhaA
5eEkIUSERx6c7Otl35zialu3XGxYa8ZLkmzgdXtAiFMTFEM9GIydm9xZ1G6+0+Ka22YrsIrYqxFs
2V07TKTzji10gkJvQogzYCxGiUC/OqVaQjKX82lowylX8WNcJITaTwFRPfTA9KSMwTzldK6Mi0P/
4CH1PivWMatG8iT9PuMhFmiJoFy8zmDIyfBuX9Ffdfh8nYQTrf5Fx4kOmiIDWo5uyK3BJmJywuDU
EGwH85fciCyCkkJieEykQZCk8jAZ3i83kpDqoSHmpk9vidlJW3nqMAQKAiaqaLKdIC1z641XVV9W
25wuTT8B/QKqXu4N/7UBtxU6qGD3tunQF5jwzwq7wynrgObMo2neZk7OuJgWfu90pGAGTIsLEMwe
d9Cqt+ylfU3OyXJRLyyh3hvCpKpBDL8MFS3z/NlLXfW7mCVxQxLIwyw7EpvMdpHg2llkGrj+hH4v
4J6BBAr1aDWPujQAUxrlDAbV79DYM+8EVripexIYXQnvoH+vZkUHXVpPRfMTkcLgdfMM3Xx2N6LC
j+1iw5yrXdP39attDcOy1GsMymJ6QEJjPPpms9JciVytz9+6tvVJUAD9oPeCw4yo8dKLS87HQJFb
4dSfZLKtrTLYlMAqHjhBJCSZq0PjSZ8j63Ws8qVCF+oxHPm0XaBr/lTHpyZB0WPpDJFRALWfQOZW
kSvkr0Lhb466aqMIjdiqFA0jIJzF0M3+eywMhUWLiK6uxEoeVboO998KGzfYBZnTfdRQJGFD9e49
zmz74FcsGvpo8nY0W4zVqGuh3tgkNre6hlA6AiQrkcc2cEBY9NBZmRmc9PJcopDapXhsnuM0Pt2+
lhr4DapWNMe6RqXZdzQYRUs6vK691QU1FugD52LBRt9rwTVjaxJQg8t2k1v6i25XLLic4gsB2/xe
WFjdexBUmPH9t1nrd4nNMK3JU/t5cr9iVPzUYc4645PB38Tqw6RZ88PRv08MI/ry0f7LuOhY4MFP
9IBriesNt0uaF39wp6/r4kT2GjgyJqH3XpCeZ5fVCTC357HV88+4Kj8DwK/v8cgy3ylogPlQEtal
MsoQNU1J4D2PlIPq3fdTjxb9df/P5h+v+cf3/ce33H7Eny8bbQ4XPHKPnSdAnY5xDEKgqcP0ulF2
Dyvqz/7tkdXHdXh7RKbmZHar3CduKygTMnxZyk+hacV7d6o6ljXFNbXDJxjB8siZbgLizGunDbte
tPoCQoS7bHUCzYeHtrD0vR4Z2JudRiybgqbU9GgXM2tqdwaSBbuJ7SALEcIC+8odfvEIH6+AUsKp
7vRtOy9uDyvoDOHt0T+/0jtkff5fr/+PZ/96aE7Ee5sGkdjeMIZQAsYw9r0dyPVu0/Q211l3aMLb
oz5N+Hv+i+f+vIRl74ryT2yb63sD/WIK5wlaSF8gntAhwzBY9glMvXNq2UKuZfPXvh7oLfGfWRvC
kuNV2VSzDorVJ5M+ESpk6cWdcXtvbk9Uhkl5Za3HKY52V+wZ/UBLhn7mJOTVESCCBWVnq6wlArDH
tcIPv/2yeQraMJkFF8eoc463w6ORafXXsVazZguJDuy5Lu/5BEjtynHfo5MNbM4Tz8n+epdub5Vx
fau6i6KRxw2JTNHAiHeEZyX5CMqaJJRw1rQJ5ZVXYF0g9zYKjC70JeZ6pg93dq4F0Kw0tfJkfhlh
AS08cPR3nWTaZg7M3VzkUdvKiqmCRLGvpalWqccMLM30IKw9IMQwD/REh9cJ+Q6nDpvbo26srjiL
aYs+oyd+W/UhJCpYDLeHtydxpkdbUV+8eoa9YGbfWDcxlfbDZ+9o6crQhMcios83QV2WWxP+50vm
N4QXB/OHlXlvs248C6dFgVWr9DBBNlvpYyTfBgJCHZRzX0NFH79F3flgXIUDo7uNdR/wa5J7l9ai
8dXWhNc7FgPBXi2AEFZcIwK0xaqfEJBmkBMN4gTGEjQ3mZKHmr75ItCIJOKwtZY9JJdjTk2xmHQr
/uoRGIAX+3CM0V3QebzLNTc+9mU6Hlg4obUvxnxLxAlupQJQdQERWLPJvXXK9k34g7/INVMcA+wC
Z9gJWADwG8RKjG9FEy/9VieE0B+CM9bBTQuXAaRpCn86kysgbS95hiNltKNtMbXHDiH+QnmZ+Gqd
kx4w9gvKoGe9Y2JKQcyz0suhJMyTI/Z22DLn95c3B/z/awjA/3ekfEOHi/7fk/I3/fRRffwnJf/2
DX+RAjTH/Zdj+I4OftAwLBM09v9GBWiu8S/L4wRn5ueDBXbtP5x8/1+2bgfIR3zP8dEZBnzX36wA
41+G5+hegLXfswPHA+P/P/8HIQTx7/pvYL38x/5/Auzhsjv/ByoAsYVhGrpnWpbtua7u6/9ABbSO
qpiI9RDVU/eBadyqzkpzm0r7E75qtkhMVAZl55IMgZHKhWu4DSyWQJLQ+opylwOY2BXapblRbfzS
7Llx82OIn29m7dWvNz1RKnr6Q60e3flZWfIz5EFzzR3c7moX2OUX9LAz2haiEa1mHRj1j2MndCnK
OV7Q2Q6vgu+CNdUiGPUVqlPsPCPrOkjGNBA3bY3RVfkL7jXVGn51sMhYBIvvqo4fJkX6eCuJHGct
8jipJBSVYvDlStQxvvpg9QEmGuBHRfYUEIWjE+lE1ZPquiSAE9qYxRvgNhLvhtExG+7sJeK5tddO
Jy0xT3iPtKQ9Ctc80DRd+U619AW5fUNHJlnMXA62FOhgn6QUV4S4SIi2wiaxpoPHrUhfpblnEIvm
nzOTCc1kqm5tWpzTM7Ew6ARgrqnix3PIoExoGGsYv3G4MJKX1yWX9yZaoj56mjDzNN+38Egocqx3
KDrvMUp6X5pnVOLtXcXsnRtC9+XCWFhpBYtWw8wXBBGzSsOPp2PDsbL6fex4XUE7dB137jUUZ3iy
mvbNxkqS6QzmUnSWohYjHa/yBJWGEblm/mbM/yiLba7Xb01KMHs2GfUyUeXWT3SXjr+/zJLrRFp6
r6QKnuZWmxaYAcHtJFhd6l5dYYIparlgKaLmmSOlZskesHArgjdul3wcUavDGAaN5ENJhpUml8LU
9rbTUKVNPwBkmwXd0+9S6w4iFSO1KcSk/jNPa28pkN3fQY4ku2csk7WgF9ml2dIi8DIzUDKYlSAV
sHsxKljdgHmeYP3hQq6chdek2SaRBRhs370aZ+irYt3y6iBfelWx0dIo2w/Nk44HmKQWMQJsAQHn
U6lImVmswID6I6m3Qti5BidVYWzqmJVTkwJvzLEuDBi0JPGfNHeXZbqjne4ylkcbNcUj/OrszakA
USQ2AeStBpZZm4sl1n7qIixuS0XwAlPBcWEEsb4SBq1D6JnrzrSZJ+NDWdYJNlhAdRxh/YfIXz3Q
emuwzHCIJxGK/ru7KgYV+bx3mUpotZGhO7OmXiczC3MB6OIej++yUdm0MD2D8j1zHhMkC5RLKmeC
jxypXyDB1Nb5BJ55ss2nGg7u1mq9MJMcjlD4UD+ioaLuTLf0+JlMSsNbrLtJ6vs0XmsxCymGf7S/
yQOBjkGB1DQF/LKBCh63vkGjtcCEmC4CQiVWid8ghrepnk1qFnqzJuN/UugzuIhLivdiFSdQmqbS
xaWNqybw1bchKxgXJSI+HMEvvjnU9Adoj4wtTQgZVTACUq9bRowr1tJE1c1qeYXfxaE7GADHq+Q5
tyT3dnL9lr1Mclg/hNUaGofopDv/i6zzWG4c2bboFyECSPgpAdCTokS50gQhC+9dAl9/F3rwJm/S
0d33dpWKBDKP2XvtneCFUXtiDxLG5n5lJn5Y2VEgVNer2MDe2d/vw+KSjj1PI0F7G1sVAA76EhZy
lO5q1FAzMYHbEs+JTxTo4iU53rICEJNtka+BFrUMtKo687VpQWiIhNZl+eRry8nSy58gU6TeMBnz
Pk+r45gkuElxOmBeQatgPuXLPJ6LxXhm03GQyO4OQJRISuB38iaYK+CL5VOUs4WOjOyQGlcmADh0
ShBpVqZ2O1oFgK5K0PdAk8ywPGmJTL2+t48z4JlN7GanZISV6HA+kt1hOAmw7aZneTH0X+xPbkkh
qNAJ7twYGgd6KIhkCoV1LtRi/XEB8Q4c5EVbf8+hQOiVAWKf2nKP22BmM0kaNmO+a6mNLvaIB1Ks
V5RD7vgKKx2IZ3t37I1DyMu+U5yvDGd2Miji5KYQSAZ9OltLcXZ7PhS3IlVLgnhaCOMtZ1zfThsG
VXZRp7ZlyYr6e4II6JdGrhDbzeTASovdWJNZkmQOaZHS6DfkKpHCqizN0W71OwZ7kC5sqzcpMYy+
RorTxJSVzQO74rvmLsAN2+Gq9K6zVQZzT5gpC4xuIO3AnY2gUhqd6Ye5Dps4PQjZyyYCBHsC9vrZ
fEe1jVacS1Nj1uyPULv48fO/yiKqr8hUGGGavsnjkUxSs1627Bde5JthEeWMBpsLaIKoPCu3Apnr
GFlHtXHJvoPUT5Tcv5TEBvjy4XEZfnRZumQyEwqGT+jN0UDbTBXeFyTgQ07bwciLferWTqXyEE7J
VzkAS886k9wHNDhiAR7PAAQV7mDNQV53zG469QCD4pPLkXBM6wYMV3sXubLLTXKrhXUNreq7GtzP
ZPVnZzW1MHSaGl6I9TpPAwAMpCxZazx20R24N7Yy8EVND29et+uAs+Ogdi9Lii/Uhmy0UXod+2nI
pFAdrX1T9E82MFS8YGxCIYFqHqLm6BDG3U0BOcdaE/hYw1Q+0816mxU2YEkDcKkc8J+sbV+No8Aj
8cpFKkEEcRmTVhU7oNuLDrHAzlUKtg5EqvvtqeeW9Z1idPx2vGKTUjfsiE+RqqHtCo8JWJFAm7SN
agyHzF2YdQryr022Tkt9LiUC1OVJRz2x4DbX85qpWLE8IaFkDuuUH2Jq37VOoB6LnunZ0ED2Z9TQ
tzCqMco7qhn0sN5acVHH9kQ417VJ7G1psGyR5jlSikdZSgQopT/k+G76YQxyS72LIn2WE0esS/D1
CBuwprxyuaIhs6PGZvBjImYn2PtAn/aIIo8Q8Pymim4f0XYesJ3s3QVxo8AEz8YblqOJtXg6Gnr9
7k7i0a5rjB3DGYL0hKF09kzDeRGpfjXd9sVurX9TUv0qFkdBFbrv4QirXqr1PaoN/vQ2hY9TfSt6
iaj2t5kgU5LJgyWazr0mfnPkQklZ7OzwbKsEzBeAR0KNTFfiWkk+g6dZ2nu2Lr8kCkJ21nRYxVrf
bdb1s2uhJ+plTkU6mk8s3gMpmxpmJL6eJZyOBHa30UT5NnTjsZHdia24bpcPDPIuuGBSj1QOQlDR
aBSAAKVzZP3uGYS1KlFzgBVzRt2l4iAB44GDm1fGDIZuJsEQHxt1YlCHobuZJp1Jo2tNG7UZHqom
/UnkhLJ1sEvo4QmObDfoBt25JhmkJj0BKgWO0irFZTBcrLUsVRXmQP2LVkJZR+1+sGK9voBJxKiY
UcPPy2VK1d+qy16iqTs14XCSCOHCrPzWZKjv0rKDbIxzJGqGNWk1R7QiyK9bwoPxIkd8LGLel9HC
Z2IbIeOLE95tYPgZrpmS2gaugjgPrOv6HD1enWffTZj/qgkPUMYi7TDP3VOsJ9ep+5g1whZF9y3i
6QIE/aC18j03LzbRhrgAspsLokrVwifUAyMg4BQTDBJS2EjpRpQ2BY9eE/c7vuIJeM6QwvnJtFxG
BQSWgzSx0yBZF7BbusH+M+LHwomfCJHaJu7y7q6yP9laJxSxz5zNPTU145wY02qX/jLGfVmS56JE
dRuZEXQzp9jzf8J42qkk1M8KoNZpYd5Dnr1b4WCrQKOkRQdrD04PMR/UaWPKXBMRGiohb6amBkmO
TFIurUMUhSZ3Sqm+o2ggM8VJH43I+FwfsWxevrKF4kDq7UoH5UOugI1GuFkxpx4VkdxEVH5XVrhD
IrwtBUkOUqxAD91ZAuJn2F/V4qagA+oi8cKzmJMAyD59+mKfgCvYOLeYH6oYDHE8QreX/Uotan9b
Z7hG4tBpBH2OlSmDJKrIlXgqR/VJ7dUPR+FaJu/JF9ai0zEM1yx2WafH1btCcnOO1DibSH9GP35E
6mqb9o82YxpR6TQ2bjJfCKAhEbQ85tXyQvxDYMXM1aoGC19r9q+krQDxyu2vOFWln0n3dTF5+mEt
IxgCPksgj9fUBq9hGe0sI7tHevGpkwhY1LFN25ew8sYAu0ZUKmKBH1+6CNVb7SlkDlWQn2uyfscq
g4+6IDIxEWSPz+8TZFIKP4odMCabDAsGGPiXlOQLvqUTmc6T78D0CvpNq2m30aq/a8ybPvAoYhQp
hmWSfBg8Gqm6qp1cfdmMw+DhvKT3WLNVCAEjpbDV3W9t/NTz5SKrgfUe/BToIaRxZOK95qNA0mV9
mcjoPhy7+JlJK+FHT69ZPVxNOQKjgZO6GbVdXamjX3eQbySdc0DxdYaW9jtlvfVgDzcTdRpBQ9pT
Yfa/FQz6nQMSjhgCbedm5l/sxB7lqrpIezd1E3W0kh3KqBC+W7mtH7G3CYhW8PuZyllzW48YbYCf
0ZAFebM8oaziGoyU+A16+CMYijgwe6s8FGmje83kxrxB8UvWCn9oHRrbgqDUqk1geTV3d7GKoCx7
qtoa7+bJBvH53BvMKWf0cVqKjRvn3QbU9K4vKDKVVPZ4992fKa5eSzq+x8QY6VMVQc5QqGGYrf0k
Sy38vUQAtKm+IEaZGZE2Lf4Jd+KK4EqdinVXGxYejxJW5Nm8oz8EiYPj5JRU0Pdo9XdqTrKqrhOP
g3/57ZBMtXucMT1u4nquUC5ulngkCKYurnNczhROhvUgw+g1zijSND2ZAzNqyqAw7be4Yw2WpeVu
mcI+sGtGhFVL5aJO62KtKfeKGxvHdJqvbPSmq91XmKtUwYwTwFs23XLCqLfs+hYfrfK/LJ13Nfrr
oGGw71ON9whH43TXADiO3Dh7CnGPNapM3vGU6vvBcTgyeXf6qrJRsAs249bEAsoc6Cd0x8fP+5nH
ktktYo4CMzZb2MST731KlryTAqfTq+EYdTqmQqgiG6O3Kx+oD309Cx+OFr7PieKdn2Jpj//dyHD9
Ko+chDcdSPtpSiN0ilJ7izKh+SHBE091dAUi0e4jIUgRGDG0z/ZknVKpcvvhtt+HHEPYizNUd+Xw
iTZkH+bDF16ohhREQzv/92VDrmISAkDGs7hLRwy/SCo5a61luiLcghWb5v8Aj6h8AMSIGem2cix7
o0dMuCe7Ih62jq3TFP5y/XDWVXaQuUwqROHslJEjxLAM/FuJdl4nNz2e+EM3wOYWbco4gyNtAR27
SaZBIsx2yq0G78tydO2Mzpsqyxx62rj6KTYtROMZW8asIlRb4WZ/MuctkoCQhVer+GGC0jGJuj8L
P64/2O6bVcTSy+BLHiNX31eJC9kSQtXIisGzJeFZJbu4QHdw3scSZZPusL1rineKR9I+tF1k6upe
aHR3AqLCFvHrWwHehufNa7UZuWwWzCmPMEGJMZISfPZVXx6dzNAPvd2CSK+shBBdhVQuyHbXpMUz
ZjOV2qlF0IHUoiMRgUjjQ02Jl5Jn+2GGOnhpzSz3ZN18Nqlb7SyrdY8AX6iHc2I3etYgejl6uU4C
bZZgMOhTEFjtII9K2MW+o0QSVVHqBGVCKkgJ/v+cKw+KMdzmJKYHUN94eW8KcQf7sO4Hv4W0B0h/
iX1Nrv+9i3rU4I0DJFLtQmTsPpoKmbb1YWZXepC0JgEz7umtR3GUN7yyAl5LX+rzce6XAP4TPjJS
oo823ZPFgnQLaSsBEWl9znoeXsxuuS+T+YF33TwsgD3rzmC/X5PZPtv+DAozSNJ2p+vW6tEmct2m
WSgnVcAbjBQPVCM56Sb29DbMWK5TefuVVEnc7VRcU4KstToDgKAoxbR188emtylh6gUYS948wjc5
yjBetv0q36lynSkRdCtf0aLOqys8EghVfxH+01COVhygFmLVQb5cqswlBUbzQqIuMlggmH637sHm
XucjUadzr/v5YN/yRK7zqHlLb2Ti5LJ/Uu5YX8mqBWkmbVzeAb3MOP+QEtdHdWksD57ldoB6eeNx
His5B8oMFlDG+bjPtL0qIHeU5soYhb4gB3zA2Mf99J+ypNG2qLI4cFkrs1jBgayOeHi77YKX7HE0
EIFRmsKUZvW9DApUPa41z5r7f8Ngzs8kzvBV9h1hG0CjNmLQkkMsVi9KEgLQd5uRiEL9NW3Gjo+l
O9UmDSBb4byFYdASM+aSQ+3NFj7xyE0/C27cdqSUD/WG30o1glAQp6oA1fC0iO1RIae/iGPvWQ2I
VtixLx4ukwM0yjb7/ACFfngERWt2kblTe+nye+InyCs2UY7SXUO+FW2ja4q+yxWak6jOP4oeWLWY
pf00IXA8mVFF/jYjlidjDXcEDZLtRwpCJPO18y+R0Y2nl5X2VFCszeEPqiE+trdUz8afvoAGiF/z
3aiI7MrAvx2I8gjUcCbtilbTU+qu+YKvehBaBWYpVK4y7+0HckAPGUbhZyOS49mIrde4rcsgq/uJ
lb5D1nge/8NB1F0chkIeUYhz7qhnfZrVc2nB18j1WN+N9izoYsbh0CSp/vLfP4ZDTM9tKaU3sWB7
bc0l3wxFRRKVWTivsqyDWg2HbStEvyWNT+ygIuO3wQT84PZA94Wd9R9JXu7HsHkjk3dm2BniHCwU
wrCi2YFPahaHHHnS2ZXoYkd6q3ipxzfbQgFfVg0Glib5TatyuofI/dTxpyCP1utyR7nZQ8Ruj2pl
oyF9fdDLXPdkwkjGT6DFzjzMBhy8d70fspWV3j+L1SrSw+FYZwzGzczfp9mu/83u6KDxzLlJ1n8c
cL1O/fzJWFzuY5WwyoLp4S2yy55rnpknehFCHNAcmJuOkeaxIh193fC82Xqq4mAiNShzypc2JslA
SXAaoP58NkZTPrUTama9jdCBchpQBQOUZ2OxMxiYPOCmOugI9w5y1g5KYTVPtKlGMERWcWVw/0bN
KAIo09kWZY72MY8XU1PDV7vHr6+7DjQdxYiDvNXVMxfPO8e9s7PqpIVh37UXDdwbCVdZF4gGpye5
rdGpXv8yosAeoHYcxx4DLZ4EXK8laF6nf6onxWvciWCuKR1vijaQQFUkyJxM5TMkG+wlHLt4N2fO
cmjzKnqMZzwry9QWKPaPFQbrbmQCw99EEt3m+jfy//2b//v/VCw0IIw6f1P068gOLTuuNd9AOndF
k5Sec92GrpoBmYpIhNhG0EJ9u03Lm56wfS2lZRyaRsTXJWTDvLypGAgvssDXo632Wurc8bOuxq8s
rcjlspk1VpYb1InARtByPGtwBz9j1tZLvXR/FMqHuZ6tD2V9dUUZycdEd6ad1hj1fiSZ3a2FfhZF
KbdWktWPMZFEPDSOfG1yPGRVYfEzaJaz1ep4PliZw1BXFck7FjzG1uM4n8w+nuF4ruwZJpfjII1H
wOTNa1W/EJwbvxhth/JcIKRuiL37z/y8WNZ7Rib0PZp6IE+5gtxuZAic5o9ON5BgSse2HaX46Ekg
5ILup39JszFkZ/+bl2rkGArj7X//OMTqocKwn4eyvyJmF89ujC7eUht5ZtSjPxs5RofalTeiQgCn
yja6T9go2KHQxQx6+parXHx2FgEgUCfrbhSqPxAD+aoURkmMMxZzCvnFx4kj0QQy3tUHly1hXcY0
3y7buRyZvQM6hAU1JzZHguP0p9Ai5KIjk7NTlXd1AWLVcY2Fg02w85phkFYkPapKRlQiE4vFhkrC
JXqex7HcpzlwwAH9ECsSI2JCEnsTq7odd1ga5Evyi1H+CnFgy4khjj2KZILtgpG1F1Jr6ixcRSMR
i/syjI5zYi7eMqZoPGqWTZoOYF8Qm2qNMtmZzWyf4nzaEoArLzCe8yCMHfhUDGmrxdxrgkZ+yEjq
0M3iQVSxsbNnyAxgZrc9iE+v+Bl6hFj4O5xdTYQSVmzJDHOXjAP3QpUcFArezCZihlr8IqbyFjoE
jDEy0iJeo94wUeHBxCustHsg/CGjpM/BqXe04ZeKLB7kUtc8AjKBgZ7B+UoK08zqRg1B+FCHOiLF
brrWA2y9CvfcR+LoFsNbRM7WZhi0JSDKGXEwchoPt5r5kMsVVzBqezxoFluoeNoqTFVzA/WI1gD7
GplxqSeFhDZf49oWc9XhMpf35Ul0zg8j8NF3BtIkqHwfxeJupFK/6YIXhX+BbI1E73pCHtqqeA9S
24I3SHZoXzBNQKh+HFJm3WyrsAyQfqgN6q+ZtffBMSB8KN0DVOKjRRO1Kbtz1hXupgzZmpRq894l
cMrzDhxeB4EtnNBluDZqf2OLGi4Acdc+TjGdEROmdVJCVcTdyl4i+YwI9txQ1vDraPFlGCh22679
o0P7c9OhuNbl3oXqQyaSeYuAWW9YEYugTvdandbnZq4DENf4nRf3W2WZzhf3nuYLXned0h/6K0nr
JlPp+IMlcniasuLf1Fssombn15583Jw1gtii9+zhCxpkuZ1jNmFK3JxVYIDuoY4O+P+f2GN8KxMz
slL0DzYmlFalRW9Eg/UkNW+5/qi7k4thyh32/VWPON5lVMl9VrRveTG9xwlXhYy+pmr2I8RrWNPm
zLNjRmim+z2lCHZD5PxmW1JmjYoH6zzb5mvBxt+t+3N6YXbtGx2ay9KzKWcqcDA75bcuAOhkcZJD
OC7Zmic2VBM93Ezz8BGH8UWivZyd6EcfNCYaCcP86dtSVdSdOU+ObbJeG5fhmS8zkNrg1Ra6NuTO
HpAlw2+ApiGxxBC/GjtHXd1iORMevOLYM8IMYXL4nRUqt2NKR0xo7qbhYNwkLjEzKkqBjsRQ7Pro
GkKEf9l3a8ffBYBe3+VR7zQik7HAMO7u6aoczuaW49+rOuPcKa7tgxXkbG0ma8fQZPG6jl6PiRdQ
IHIw3Zm1YlUB8aaZMm1+6tyNnzSLxQ2ysU1FUPoxs0jYjm1yHvvaWOufOuiZMQG5ywKzZbzUW9IN
2hV7B4SDP3tGRHjFALOIHazI5SZEkO43461oGb0BsUHyC/bLKt2E5adgSM2QRCVAyIMjYm/HyKS1
Qo/uLQYWhAl/aZP0lteNvP1hDx8v1QkDSJuHekaiDIlAxeq+sRTN3KfF9BTHEYx4C7Ztiq1wX3by
V7PC+xAtCJuJCBeZ/o8UWm3PiKHyx+FZLZN3y6y/0nG0tgZBwqhiHiwbcyZa4evoEOlUUrZQXuKJ
YKiTkR3EWKn33AiReuyKu1SqvZ3qPyW2WmOuQ3S9c7qbifeVGDSxT6eSctT5EEDgUr7ZtlGYLWSH
yDR+HNx7HKjreGjUDt1S003F6ZbGrD7NPb07G4WV34MK4cvNWd448U+WM4fXlhP7rnMxrmLKNvye
O/tmlEp1qjkDLJnt0uvqZV7M+gG3PXAadQs+zddGZ8swnC+CjcouXT4mWeFiJJ2usuidTCf/AEKA
+3G1nhojajiGhUpUNB7d6sKaDzDWHIF5wjTuq7PylrCPOg+RfHYQ0OpFvOsnMkGXwVgYpCoK9HYY
FqSBI2FmRzW129aoGFlH5Tau0VgrmfaBqefCv7iXvHhb2hp3u8wwf0B+CmxIIfZPv6rMs1Ix6Kia
HBV3apJf6cyoxxpAB6a1l861h2vij22aMV9LPY20wX3lsgTUm/41Qs7bJoRTkvjlom+ZuCOEGpFJ
G5NvZSY//bpRH8bW3LQzZsmU5UaRxI5vxxM/rEgJjkXT5CcmsSQji3o2mDmjY2hdPKac3oz0vGYk
n6/T5T2Mlncwm0y5xdPq2o5N7cb3/rowXGTQy7RqnFZlHPu4VKArUXFUl8byjP5WbnnToMOg9AHP
yTOGZt3I3JJpDnwosUJdNm71nQxAlCh1oCvywAq0H1FCepBm9Iqv9Zn0dDEdpd4foyz6WDKS5xK1
ivwEd0AYTbykGQxrFdhELNhRgowcZefbeabyDlPcg12o5mL731/sprrqcf8FSPXPzrSIqV+JdMB8
Smus6jORjfrIAUqovaqx6R/TfG8WxaFWJIHxWUr5M1zmUGOD3CzgjCnRDGKDg6UlagmrGOegCYaj
GVC7J7q1F+iT2ABBJ3S/WCOdkmK4D1j04HOVnhuGhW8LGCNkUge6kcdBaewM+S6cB0gry05GOeQh
rlGkUaSezxUz9gZGed+Fn2qcHDSZVJvCmr60GSuHZiU71EXAcZo9KdqaF1UolWvMxyr4iUSdOzB3
1j9MfIxRneyFuRVykV8BBI8ntPp1bayGVWgzLaz0HemQr7q2HxJ+QVvOr+iHH4yZCcigZb89Kdpe
Al9vk4a2z93DczOxa7CA13ihcc5DZzyQT0wcZLknY/42O9s85qDhwyWsmyFBumaoaaMOwt24Tk27
72LnLEp5RwigehEYx66YoJHLY6OwHiUn8odhFHDhBSmA1n4OzvKapE6H6Jrcmrkh17NPzW4jmaWh
8tYciN1s5p2KNb5AV2pOj52q4dwsokc3FAD3KkQNPya13qa2yy/6+xt9DhOwvGQxhp8xU112rK6P
ERShtZa+jFnxEC5c82jvOeR6lEsjbnNAu76pTYzzHLYdKF2brrg5BYMCHct+7YLMCcco82JGcWM0
PFk9WzrDmYbD2H/CLGJqW+U4ospkl+gtaXTxuiepYBDDseC2GRZPuKv+QcdBVfW+pmX6ZpDzLRnb
Y1VmyyacnN+whm4Whu8EfW6Wlg9ey18srXupdDIVK3fSfRClZENi3KFGMVzru2oxkViz9ZWRSVFA
LrbWvG0Omhc1yb9G5T6HiJiyrjyQL/1U9rxiKRUpczvGFDjvfKXHvAe29U+PCl9y5e+KCLd5kdUf
Cu/wmaS5/dg52yVtlFfCWsKNGvUUeik78xoCcGFZvS8WyLGFjdOpWjxLkxnlTv4EAWcVWZmbERHm
poYNzUznGc8WZfM0TVfNZsyRI2Pc91Lpbq3GiVyXfUEmRnOrCRr5My3Hizur+F4mPoA87NW7oSnl
ljogPiObM08I3/vtoOXNnTbe2BhNZX7ZbGr++88NYVzTxpD/5mKdari6uMH2U3YaIegH1yGVvRiZ
NTKvHV9j1fhFTjL+Icl2l+YvdTD4R01cvGpADQOcw9GVbhCCIycC4swsvE2Dsng0Ifa/dpkv7foD
F1VL9nM4fukO6uyuduK7U9pyO2nJcjJgi5xFTGUxlaNzd/BtczSL6TuyWu+//1yW6mOp6+67MLix
KePy28S3ul8ouiEIxQdw/C9Ct/SNcOqNTIZL3Tq/vMIxyCwi85KE4OwWudiiWicBpoCOgOQdtZzB
GXA1jAqyi6bjtmE5OxmatQ3L8SsRznOt5Q9rds1jjk/cU3IeaIrpw1KqaEYNwVE/Tuzr2q1Zz+Mh
j9qjSUbEJo3Sv56hGbeHytYGQ0Rj6p1PjTyTsuvho3XIL49umYtsL8KDI60FSR32t8zUsL2T104Y
9rbTEvd9ScQPj64cEuQk4SVmUoltrOS02TMljoNq6FBXhuHq5N/lRu/4oa1/m2YGZo7PJyupBGvl
AsD/M5vajmcBBtB6GQ4Fi1hR5RcTu0vV9IpHxTBuYVk/UV9U+7js/5CdsTsQ4wtaSZfV/3hXWmSM
OOugr4XUOiOnjTSog8ksW6e7XlhE6Q36EvvtR22iwCl0PBOoOo/WrIGqQ3GAYXgxEN3FOjqofhn/
ObxAPAu0fbGuf4+V/eKw4MFb85oMqhvYPO5k/LSslPT8OZ4W7FTDEKhgdd0snoIuY8JPCfBqqT2y
msLMAnv8R2H1NqW6eRkdtYYuIx5JG/XQ9PiO1qCZWCvdQmadH5bGs4XEyMVVb7ADBV4N8kmRKcJR
5r07J0camaittglbhXETENqkKxS/t7bDYrWnGRE+5MDuWlvOSYs06Q9Rs0vXSTZbOTIgCTgkgMTe
5MtjjJ7k7NY1gBuLnptw9tqR4gEkNjxAwrC6PpFBvOg68nxn2DQA6I+wQ9+AZfTrowXiRcd92Juv
M931LrH/FuJIvMqBTs+RXbS0lm0+3guZ9IcM6rwYwLFHNSZJpxcHRzeSQ7acIxLpRwUQMKBcAzo1
nJTVsg64fr1wiPsYvgqb58EwSyS4Mg1wGSjGoe61wC7bXaTTBZZzgvQowS/cTBRz2EYCiUl60x2c
HKx50+EI6rXcLxBzsSlqJj/u9A0Dow1jSZspO+duVRxMBMjaqAVlB4+JpbDO8YA32HEQ+S60SqR6
fJEXECIlhBfGZuBRW5NbidvAXgnoq0/rh6jEFDaPYAZaUiXySqUV17bIC9pNk7y79nBd1T2WO90E
ti/PIauAPoyRZcc6lQ7FIOCG70reAeO3XqpL5h4UE3XYPKCvws0kxwk9pXldtPGFCSeyz9IaNr3q
nA1j+LXY0npNlv1kSDMLd4lZQdC/6zH9UGKiq0aI+OBAme9mc2Iir581wlh787ucBhKVF9Sm+dLs
XOPWdtkTOeWsmRsEqpCw4ulFI+yamM6zkcg7UVpnsxwvkIEoemwDuWGYeQheL2rEHGMQ5YfWGRfR
5c96BbaTllXxahe0kdOZWFWMjaYMcJWG5hQxpJ/qBL+ovck0JoUSMjYtMWvm1XDYDCLIK/s5VpXf
uAt/XWe+s4rdNy7A8iFNnmMXuIiFMx5Bh9CplyCFatMZEzIVNuR3X7XUc1IqWDOx7otKEDjAmim7
OkSQJEh8Nk5omHsreSAM5YUPAngnjChC19y3Cuouv7bmMD2JDMz/cJ4KRZJS2V6siLBMRtoUKirr
1XGrVtlPO6cfzMFek7Kmda5wogpERe2tJZ0UYtXw1TkUKOR6Py624NGXjb6xnOKEanij6udpMu3n
dkn7AAiHq0kD8zoJXvZsyX0y93dLcublbfuH9vuL1Husv0icLO7UeZEcsa72HRputcKj19jT6IXm
4EsIFNiziuJvWNjUK2b6qbMuJAIjFH7ewaZwxNAFYOgyPPXx0REi96EEXbIZJWthyOVgQMNy2Ezu
GLM9LbQfI6Zn2ktcRKaLEmHiyWFUziyIOTlL/Rrln10frcnAJYxMFJ+wRdw8f/QqbXaDtOvb1CNC
Ld7ndIyCSSifgtk2b/9GwXSJvEI3nG9SC28aeCdIap5T6Li2yAkndNcgqC1iiGFfGNA6/PQM5Ov4
VrIYSK3oqx6GE1Cq5w6NBbzgjxWJ5ck+/7NqQSNJ86Ek451xK3ftLD0zb48sMxcijeoH5LRlykZM
9ljCiLjjkWzwKk7ucpwn7bMm3zxoJmPxYu3D6Lvnkj9Xo7nP1CCsFy2KpAKfFeUzFy78+NKdkRiJ
pPPsGv/BnE6qb9JA2TClWcMwBGJg6bY/sUSO0DREyeQUJDGW2WXme5nBOUn9GRTMlyupcOsFYHYe
nk20HtsyYnBi4VEYsKggcULTktc/itEU9NrkvQ4uoij6u8KsHnS9fgGszucR5rsULfmm0f/akvDW
zGGEm2Uc3YUekR1AFixQgNe4a++LAH3tWMNZa0dqZRwxfZTeQ7TQ8CvsdxdqJmgo7o56uukmWuX1
Y/2se10HNhXzUcNCE1Djosl8HUMXJ2dWAoUMrUeMERQFZXdp3XthTDZ/0BUurGXbKCPs18wyNFK6
6WvO8hNVfN+CrrPJxKer8Ms4aBP5n1eqNMg4WaPkZ2CexcuNaLV1npz42lA+WNjh49j6SeziJRf8
CbplIraDTUjCsZ2kxD3IdLnEChDnsQCcuyzikuhU+vbKF0/01wZf3DFufqGkociQ5ZtbYuR2CTL0
sn58IOEnJdveulpDXAU1BDZeTRquaTZ5GyjHxgzwed/VNMsqOe9mOXdeU5BN3HBaiJBBFHq0U1eT
NOHM3J0p0GJAc2d1LB8gShNeKrIPP+K1c8f0p7SXNlgEpIBciS+Q+rbJWDDVHNNAocMHAstok9/K
DK8mg7VNPTKEscFThmbxPFtwprhSltxtAhSW642i2siHWvPeZEZQVw1IfzsTqGD00huNgjBf+euq
9cGs85fcHu8EU7+qpvhl6M9SEslsr8MzMpWg7usXhC5oqvO7ycyT6IDuB78P+aj1R5g5DWItDnwx
QiltVimSVZEaHkl/7ItD06IM6E3aSZUAkU1ZjJTMIaRrZBC1Ec6+oVWkoRtsn03rBk/jMSkzFgla
tj7Zpg8TyHjK+AOOy5O6yfe6jim5Kufz4FSdL8LhZpfqOTLryWvK+JAkq3bMVskWmt+HqfCVHLkW
cqTrPP+PvTPZrRxJs/SrFHLdbNBIGodFbu48S7qSXC5tCHcNnCcjjdPT98cooNBAoxe1r40vMiLl
N65IG85/znfUpXXxJffAq+sW+6/HcW0Ne52b5YSRceyGHQEP9s3ICnf/+ZF18SdWZbWbZyQ3wsUr
a8Fh48XPVk7RvsENPRDiXEEnIHmBRBnDR9sMI0TUyP4ra/RD0ccXGAiI0C1DYd5dHTnXMslYfXTy
qiiBA/beGN8dtUoPdpCcGYXHWxJuaqvrBIeKpklszBCcyOTvUo91ZIQavWViMkzZmVYxaMfRuO5q
gPJYoXOJascZCjHUYFwfymo7m0iECFuAO0z/4PUNlFLsRGt0tIZNPoYOFtrHWOqNZzoA2+th3FTi
7tL4wl1S8jfn6VvXmZtuhvs+tR+xGaDG4Z9fK89Haa+NTVt3QMSG6qkVbKYDzLBVZvdfjItBiYUV
rhneZ2pe36y2uvj1u7lMvnxja9rOvu9jyFRIS62XilU3ct7Cl3DL7fzIDOZQzXzyIksIo9TvdHVf
ItH+HkeRnvqivoRVekh8AILMLRtiNmwiMfqeVH6/wTBHAkUhrg4O1838mMum2oYi+QhDukGjQDOL
k7z6QQuoNDdBvvXzMa/ifWa1z/6sd7nrf7IFcJHyDQ86i2SQmfzippOsZBBf54yqx1JLiHD131a0
e0+hlEZH7hLRGbbBq5N4V9f2ftG/OhOAeA55eRGMjm5rPiQEuew5uheL07IllEtdQb7WbcuUIJOQ
bsj80kbzZ/kZTcdhrTHTfc8qLbPgaoTZR5PgPYRW950FT0MOnBbZ/+z0Xb/tAm5rzj4eqhewvg8h
kY9sgYAszEsR3QpH/aSTasCZ1HtplRgTc/XLMuObyXzEcy1zLW0/RvCi4zMZ0EhcxgFgHFaN5byM
lKFss3Bgvp3/hQtLEp9s0KogUkHfSkKIf8CEZgIdasd8V2iG54XBWgiwplgnHlepnsdRRnSKFJtg
7HaVUWBedK0nrFNsqap7mgKkITeAfxFhbTL6/o/0OO0BqpqR26tzEBl3qhA1tqRw5H4QvcqGQ73w
+TBKE1uUMonODJbgXubHggJdRblD1ZCGag2KdbU/XhvLfJ3ITK2dgA+nyfVTB7V4LnPCUhRAlsEp
zXmlZ0VkTzFDSxi3sLbxCg+Be6LQ+cFUxZdVxOU2Ka1LBttx7eZE6xsHRmHqXo1+JDeVs7WOvtww
nvsq7fzOv8bts/A3jVjCSaPxUlTDOQrePcU6CEQ0/3Tb8CEZiheQARhoOQE0mA/zJkTFt4E6VaAt
YR3HVLe4JA0rtp7YLb7MPoN5aLANF9XRqOW0IG/XfYT+LKZRbfMY4h6WCxHyVcL/hwEY44ocZ/oj
2wWtI3uqGQd+mpDaWtHf+Sztaeu1/cHBDcKoMEs2ki5ozgPxOq0hCWWKvclIOciv2sLlbmEQXYip
pzGH5HNg/IihM452XkjhTF7A8EKUYyId3VxfB/t2ls9G333L1MG9rzDF23NhnxIcsODpL43Nml62
qJXQqhY9Q2en2DUPveXhB1BFtc+Kq5TGTzJNaGJkIUTHVJgmsuGMKoO2jAcT5iDluUVVcXx1q6Mp
OQgHrr125ijHbsF01EFWmhC3ogyxeTB9+Er+p+vIz7C2uc1P006SztIAhk6YViI9b/POclZ60jvR
MvKvmpINxl2Dibc3KpyYiPN3V10g7syCTnnkP2J7hkSRAZv1yvm7CsVW2e5LgKnyvHgcRCGdtVHM
VEGZE21SXyUvwxYyLPZai7oox/2tDcZeg//CXEahnuWb2oYhSSVltZ/Gi+36zGTm6AeQEl+AyWUW
WyHPvvCOSNnvbXYdlVXdeImHpvm2Z5EfZn3NIIY+cpbfWKBq1vx9gMi95Q45Drgjg2/DY7eQ5S2a
w0VqnZy1nzB3E4rTeGq8WC3fu9viKSuB33wIKsJBps7vgqCnhvfId3FpEf5WuRe/prG013OGWIw5
aZeOUX0YKo8yLfuqXSqJQvxdbsXXpAOQukumBMMTwR5fneM0gGfsVV+ln6IyEGZLh/p12QQ6A6HU
qopHUMg8agP6Y0NoZGkuU9Q3b41OvFpmfaWwb2OITjBp4jLt63hmAJAdIm+2tmEQ/o1nCJAUCH38
E53/H8bAy1R///tfnxV+LTXdvyMyI/83MsByiOX//xkDzM+zpPzzH7s/bfX//N/+kzRggQyQjmma
hGRdKelL/y/QgFwQBIw+A4eIv81s1f3Xf2AX6+J//0vI/236cPYD4aDkSzPw/ws0EPADhTADNwDG
TZ7ctP87oAHH9PlRdYWbpyqPX//+l4Rk4AmJHy3gw1m273n8888/96SMWj7I/0otpNyM07TGYjAm
wJZ8KP1I8PQxdTWJJPufymqPhzWqsCeCxNFCvPodfaqtHeMrDom/LMjiTQO4DPHzGrhJeAR7dx4E
+ZU24bZB/PnLyZK/0uYMm/oKODSiwjoyomAV9IiBTTBmZ0/989NPWtl/raAAS9O2kItarO2R1G/Q
DrF9C9yxIW63Vc/e+Tj28StaeoDVAiKVb5dfU8rZQNreoVBNf26ZN/WWhHkDoMDrBDWg4LcQwaC9
iOSF4a4JxYvwh6uAXnll2UJop42Z9mew+XhBqGaQdALc6hdRY8JxRouu12ERkUjT97A0kf7gxZfB
33FgCshHYWg/ynGfkAHPPX/XzENw8GEFmfEbu4+1df3qTxrmvxKX/0q3v1WJhZPGxjrUiisq40DM
LayvVhneU1/vMLwRU6lwVTJqyPGu/aqFw9KciNc+TojH5w3g4+VaXBtkXmksPYcpkRIXGhOLPnkD
nds3PYzD2UcCmE0uWImJI8qb3lsBhj6A+5LV0y6uxmCPhnM0M4HFgATt3m0Vnjj76sa9+8ViqY3w
HiSkumEeAbADDewz5MO0MTEGwvbpAghPyZqCf+r3sU6qS+aV30XBKHX0bf9ghl0FAKp2D0P04xLU
3nmuPnBce6nn56LsplMU82UkBtWnCHJo0QIbe3voesCofThurc5CSHStv4Errp1j4Lxh/N4kiHQ8
DtDBHAZkuXtIUvk1cj7vRFFvPM9+0ZOJU8yu/yaDOR3SHtVsSuHUN0b/mBkzUZyOarpSlfk6oVeM
+WLH4j4EPyHSQOHba3aXdgMundyqW2CvKWtrXWrFqUVZ77NyEWMpnYvDl8miC0LMtbvjqIX7JyMJ
2TqYB4Sjs99uQ6UGuqIZjeipefnLs4qDbAkihCPaQh8/sXVcx9zYTmpRGVkAiBKo3/ZgReu6yN/r
AstJFfufAT3uyCfjKxhShmi1/wYa7CL6ie4Qh0OeM+AUKss/ZdAWx8wuTnZJVj+tkuYhrgkOB86P
JfuJ937JJuVxsMbM3GFOuvOfCm0itjlTCFxtNiSRikEUu3DF57bTjTtkPa8YY0NOgYNFDF8K8WIK
tfGkUvt6oAe4QckCfb7NdcPcZwGQcIF7l2nzPhRc4royJivMMATVCDulbEMCp/kz1QQTraPmmwgF
xMjsW/fgdry5/RO2vAm6PxnzuWOOenJVw0zaad56A7B4O2TmqqUKAw9jixc1UwfS9SQMvDbatPRq
lngMgtl+MMAq72upHjEZJnscmGDdcu3wKkWKlnmPYLQ5bqNwUaCpwth3lb4ZVbRvLSkpoId5m9DD
q4oX5YX9Nmj3VZFbp3/+aKVrIE22710b/KpzL9yWBrmi2knhU5iopgQqra3fuKgXZL8sGAkru6zm
nTNET3Mhcfw6MYS7gKBb0k0HrylfyC5bG5Uzkxv0H02ul0xO8GZwLBNZTC1NCyyD7BUzBU7+jIAJ
S6fkQKcWKL68ta4gAXwNI6s6kd7RG27uPa4E/tcu9K5dnEIRcJOnNEaEYDs62UsBTMUU/VTYxzQe
qTQYsARREtufO4AONJqe2tbjxJ8OxSoj6nHqE4BdEvFs5xjF704xJOymkk+kWo3AD8ijjurupPkl
1SDKNrnHSUcM6s2eCP2MFDhpcMZ8B1Qu2baLqznTj4oe3U1gRckmxSPARZtKAoufrLr2S4v6paZs
d6MqG2XYGhCW5LR2TD6gNa6T2fwz++av0msfZLsgNZy6OXE5vpou4Sq39N9iAu4kOEgCB773yTUq
3NrGIrxm2llznhV7vP0fbGvYKOu+uRTcoLaWy+NNAe13SfHYjldrfjJ9dpFJE/vGfjNXxbSfou5S
R8tcv05/KOMg7uMofaqSlD9g8u3yMnyNKZu+CFn0YCO6S2cax9GO5DHzaAaSyZYBPdYk1/SQDCSX
Ny64kRYrLHnTEbek2iTBxPVq6AaC5uW363r1ecAfbgVS7033XYgh4pqFGR5CTrNNUxAeihuzowsf
Tht1YgF8Elrncc+nNK31o/05KG4j0s659nJmzWEgcVMJoZpHq7lgRB+l2Tdy3xNhGOvELftuUGE9
G82pnFW5h4YFwY3qlFVvB86+pFDF6GeWzMJ/s0ExrTPARUKNPATgEBX8A1YDMVodBjxeVmz5W9mk
3HJoboP32MEz6tJo6+Ly9efyjdLSyOofJptZVufbj4M8SzjomaQORlsYntvxY2oFHiAoSRxzXgpq
ZanUdMhbrHICa6vBvrgjVd9T3B2HlixaRJCRw1138T3zaPvmuMqc+UyEjg2cBM7sb3HuLWM8cgjB
dMsNiXM/ohBxWlQlPRXnou4+Kcp6Zgg1nF2IgRj1MwbhKYz0Bs5zp5JfwSjFnsbvD8iqckP0rti6
c7UvlgRam5PvM9L5sR/j+SBd58oZ8aOBn752PYgvPDkNOrVJw2Jnk2Duq2aT+2gJhptAh+Y19iZd
7CzedSLsyAQpgTW3IVkX9/FnHoCYdDCO7sbC2sXq5AlyLXb1GxvQQIJj2s3d5JOKCHfxYD/hNym2
TqnBNfGKTBToXOus9y55Vt5qaVxc096HY7hQT/S7UYpfBYQc9OQUPVQwBQ4d5wbcJaEUrV6rCltE
RmMST84+npfUgfdIzmKjtHodzJHAN1UigwAPlfjdtkLpj/UzAunvGbo72j61Jo0PqrhuIRtP4mYU
1lZbuXWYeYTAfz92auDhijHJul0X013efjVyPAuewjbwnisv/EPrIxtUdRkHUnuUazVyPwBrh9df
cV7gqr2qaR5ZExf0m0I9BhlL3cQ3aFHnjaJjNwy/s3jvJC/WhMcrNCkEkNrRB79nDu7ZLvQ81T57
oD82JrCLWQ3TxS3IdbMjyxXhM5xQGeUC6WTQWS1Utx6tEmefQ91GPX42VYpZzy/+ajHsRrcpz/Mg
xI0qCoPRPK4K0rD9TvQQN2Tp3lSGbT9tMSJxQH+QufkOEiLeuqq4Y1OJDgb+hkFNFWdZzHG93Tjb
xXXM0bSJby5yysFX8lN2IYrl0iouxvSKhhGMi22xobMwvVRVbHKt5o+EU5JHnPAw9ywWGdjhTQH1
QCP5sDuSafPT6Gw103zCA1fdpsoubwJ/41E73tpwXiqNUSwZ8QTeu5i5gyeA3jCe3U7Ju5EB4UbH
xEEfvHY4sg7YvRguVGG7FfDqtwLwzXVkM88ae0dz0N0m1AiJvD/HbuLfWLB/zyyOeyY2F9lCfxi0
u7Ed29sGnYuuEVHUhLekeeDQtCPb/oIPWEKrsCF+QKfUFdAWurmZ/IUzmVSSl6tJA8qxrIS3lwDp
icpBjM0+Zm+8aRw9nij6mA8N68AmEBYlfmDIGMKH4JnncU1fADHxpGd/XVeTRXFzOk84UH21MQOc
svAOH2XgkPaEbeZwzjB68WAUwWaAAEx3HnyRQ1BZXyWY9RWZyJpgw5oKK2tFrxEYjRafPEgQEbuX
XjMi0+1bNjV0xVjEEYk2b2LDOoqZ1wAnxScHjmLryVDt44qD33gIgvyUxXh9xyRk7j+kHyioABL5
EIrj7wo/LMnK8qN0270Za86aJVLeUKgtpX5kp/xGbAylDjF9Rusciyh45gW4Mw6/m3baqNSP1tOU
fjEmfx5D4kHwm1Z9zCnaR7Ugk3t3+vI5DCm3KAJGX/TUMcPDtdWOyF+atJNNDjRTYG4Q5jYIq8+x
y2CPeeqzBCWwIvW/ibzq7hS83RisLULdX8Ew7kkarAsF3IHS6GzXK7fcpkFMJjOis3g8FqEQp6kp
KAALG7FOBrmlI+1VA3faTbN3tJmWrFOH4AjfQm4az9Vi/Yz7p8yqknUzRwnjJeaNAb5F4rxgy0KX
sGnOMIAQieA3h1B5J6hEW6VjPVuF+UF0AQ5H5a2niJWQs+ryhZUHs+CXNM6489J6N6iZYmbsmLwn
ruSqMyLgbhIjeArb6BKH8k2NJTTW4DGdOepYBb+47MYSRl0s+8eqaSJe5fAB8DGsr7R6m8zinE2W
ywuBc4JDwqlnsytwDIIEa1YFNxSgN8XK88u7lfuUiEN6s8xwHSYYQTJu4Vhs9F1zSrFIkoX4/kAf
Dx+JzVcy8Vjh3THAxqtzPY2so3QNDeydLXA5bUAPUNNrUwKaG8PfMUGxwAupMA03TVJuA4bda/aH
4dyr177HBZCiG5gRYhZHitaMnlij7vhJEMjxxsx5f1M1JoVM21sOAJce1DzmP/aEKFxaHb7npN1j
duQ0Qut9VoDmDvnvnC2FryCvrmZIZL3307tsyO072S+jfu9BAM7XxBPn2AmbDbHbv6bE9A3ww7Of
3cCmTQs8Wej8NkRCbYLeVzUqvwjGnSICmwaEyssWoo47EfjWzN5C/7mjLCCjkELU7h8MYSzvr/bQ
fOkKJDdGmF2bJe2B4cQMhHE70sG76ZL8NI8MdcwR+WN2XkkDf0S0KqGpRNugd7daOM8e5FaW7p9p
TG7SNw+MLT9jKgRoBF2XncXUcpL52obsvWaQBCJonh8CY7YuZv7syuDL7b1ib88QU0pV7EYc5CBe
0ZsNHuZC988g2fFqLa6+u4D+vi2GGvZR8WE61c1I+1P/TbCIuc3ZdBz0g0HTHDg+wtX6YKVm2fbl
cyJExwS2FJhiAI4Y49mtuI+qvLtjDOiwQx1A+TSrzJqh76v6mhWpQZ6MAVs8Q5Qgi4vp6eoNwMSD
CX+LMW3TgQ9KSIKRFx1oqdXfkxDKiYVGjiWNJdc70H13cSoHol8yLTbJivcyfFYhiI6wgcHCwnsm
CFBW4wnd7BMIyhV4ccHQ2vrAl3t35nAVROJMgIvjr/A5rhbD0Zz1m6LTIEpzxB3IUb5yPywn3KSh
PpTG9DNGyesY+SByBIsPt3mwjJgO+ISunAjCM3403fEeu6Fe237orVNFXTTgksXjyy/jRol2cuoj
fIfR81SaCU7n+Y+oxn1mNvbDNH6qLrQv3DPhPv3wRNfnDmiD1O+F159mevAOJBVvCgjKIaDSZa1t
tk8lnVcd9Fzrxv5aaQyJAEXEqod8+0bdUYV1cz0RaNq5SlAAT4c1tsD091AE1Q1jDO8K+Qc3T5zX
xYGxtroECg3Hr6EOCkDoZAEcQTcNtrJHhx63jQWu8hjjimB5Sa7z5D0GIlkSlit/AP7kWE9O1dOI
MI5qF/W2YhyvH7oIsSw0uMnP/KYA69yrNjUOBit3Y3nMHT9FPxy82IOV0p7yTl+J4gviJam9q1rG
MIyF1kPNoh+HDLK1crAz2t8zTeQbz/FtBoDf/YALgZQ/9AFebdu+uVTAD/l8Vt6Sd0uh26BrMAOK
mvOIl6bnglwslQpj89xg1+vmkNCc3f0oo7i6TJ0TkyB47SZvM+WFqT/dIbQ9dkI9VJ31Yy1WZoJd
cAoDQEKDUUO72HrZ8FlGw6uT9mehl3dCaptIGX9/PBFlSNeJZX4z/P2FCevcheoSuniAmTE/C6y6
RS/tu2/+BmXk7Ooo2FjaNA9VY25Cu8RJVyoOR7naGQnXBUcN4cHN25NtC3VQ01BvZc/VtKBb9+xU
VfQAuZaB0CSdv2Z1N3haWL7b8ozVj/NBip2yzwL5OAPEOBEmzHf0a1g8M+qsqja+1b1Bv3DOX+n7
ERU2hcXsVia3Jmopxdb9l5d6Nb1ZTHtj9vraqI+lMMu/VcB5VY23iSrjw1DSJ9lH3jKarO6tjuJj
iR9krxPX37TxNwLjBajNNJd/s05tOt0mG1IW91RTv+He6i74mfV4NrrxRCiQkp2YUqbA3LkDwMWS
eVhoPIMy2hSDJKMeTSeckduRC7hZMNuK1I8YIMc28KaDUI8b6YmvStBdPNErIaRD8px+gFVAyjUV
GBM80o8NliZOn5/UCnwwaOTHoNhWMf7IyBqe8nzIiHvcffdchuKv10nO/iYYhiyga33IiA95Prka
t7+XMxVHBvZYUeD7Ae5/lDZTOoebOsW0WzQaFALSQ/6MN9uscf8VoG6dfHyvREozR9YLZjrIh9oa
6gOP50PrruMmK05meCl8SBt13+/SylYHt4qOfIpmbfUCnQ7QpW3SVNvBlt9YE4CcPm8Q2dgHOqCG
vKmMtPKITHHt5dhRsO2KcULtao1mkyTMhYuAgrYpisPDtBh7F+VqrofxbiXZW0vfD9NVNHfZoh4O
9qsemX8FcfRAOptXZmaUh0GhSaxuHyp99soAoqEJI2IqhmCFqVytcNiFOztsFrGv3s8miDQp1lVc
syMCKdz0I87+UfR8lUP82NDKtg4zrktJnR2Qv3+c2Ht0TfifYTo8ZC7Bm9R8aHAV/7aLISa454w7
w4ep4EbzUWAegyz72IjiPdKkjcAmGEsbQGFGV2vu+73vDA8GuVX+crdmppEcvZRWQBGi6UQhXux8
Uc3mqWYSOAJfTDtKC2VEeJpLuDl0CcqmcZ8w7O0NXLPnoNcSW0rB+adRAS+0/XeunJcUZsyD6OHf
1pgw5EAsnfcHQl1LfaHlVi+ln//pQbM8MBkGRUom5Rr6dnz2qRlfSVt+oqU7dxuxpAnp7+OfRb/G
OnjXCYnPHR6p+g7VB5tInOCZigknmHQ0gjFwokNd1PJA2F6MDWr5X7NE8Dayp7GX05PXecde5n/C
PPrdWcH8CydAY2PrS/rkw/dVuhlUEN7ohfsh+g7HYOJJ9k08CFhRNg6xZqw9bEtF/l3lozgJx7E2
0kXA0f5epTr5xqp51qGZvWugzhtetPqM2rkU4DxTr8pvIA66Xee79REJDovmTBpa8EjpfjI2kzU/
SVNPKHdTu+fGyN2+lN8J0JeTMeGzzsyWf73Ew48H5He60PCrhewfOpXchzLfF1Y1wfso42UYz1EV
r2t1cqwCEiFCjWuBxPFs4W4oChMczkrBm2vStQJtDyU8ocRgspi9NjSdgr1lAdGbjJHBMoc3d37z
bNQuNchk1jEmMN8AHA/miExcOmBPrqwV3pNslU3iw9LGB87hp5TYKk1CNaIV0wfPG46+nOBwFw+p
qZpNkNA6hQel2DgqOqSq/UXL+Bk2IVFKJhGVTRaOo/toThRPe/220JZaobPcXdf5it3xd2ukIJAj
zoVxMG4axEfoYowI7GE4YiI5jbmHsax4KVon39rjGK9yrmP3xtR/hskn6Fjjjs1gvrioCbE3mqDH
TY6DqLC9ZIf0MqJdk2k++GZHRc2e4zyNrs7i7AYRCEA5LLZzDCWTyGrC14QEg1Z08HPlkzbnda6i
fJ25IFkrA6IRjaMD/kDWT6h36qnt3x09T+8BkS1u8gdYnLcwtrNDw8qpGp0+DA1iJQVem1yS/e3c
n5TBYtkOCOgLnmVSgtUQo4zwMORZwn8SiHpM+aqDqh2bqsXljhnO+BYzrt9Y2ZF69b6ZOjaZKrvF
Zfk75g04gHd/Ja4WXudi+KZHadhThQQEFCcF9lNr0/v1rpxjfz9Y5Z4oM3k3qhBwJrICcMcuEizA
jrHRrvzpdJBDx6xQThftG0P1NpkctZYpHrPYbq7sReU6UyQs65SvHk41V/BAPQ229rZDqJjXJe15
CK6OQSUkEsaTnoN+Fy8NQImcMmhIjr0yGocbNeedZS/Z54nr7KMabl/qNyczt/8Wy4oQ0kfu1Rjh
AGKS6Yiim4Tz/GR3cbee8RGTExEbr/d+K9aZtV5irfFwwqTwI9ziWXT8mscR27R0sbF2LTStVrxG
bQJiOW1vEvcB2gcuo2KqBNgX43Oq+RXUqQ0PEttJSs1n6GHkyzun2GWi30e9uGtcblqAdgore2k+
RgIYx/qBm2TqLJdcdgS4IHy2jibABnF0mHqYaYIT7sBgLpMveR7VfNKGXHMD6DyAAtQlLTXjKTSJ
KOOkKIl9WwQLZYzm6LbOd3/omCJVgE4Z4PSfIW1kMpxL4Bj2Z+pw1+Se/00hI56QORDE0LEjJR2A
4t5c8HJ29OgKD0JxWV3B9sRrY2ZbojKSYxGHvRUHlc+4I44EIyA/J4hV9cjpLeJoi0AebxLYYvts
gPSNrWjHrJusXzGfOqMJkDBMd2O06UbOjf3czWwpqU8irsr1qyDfcanmkNv4nN1CU4HvFL8omdB4
2Oyv2ebDuZT+nQa0GheauszVIbQht+NM4ruNGRuO0KEYaR3y3vyMVfGoc6ArSzkLfiKMvgy8GrDa
f8cCJ5Dn9d0L0y0CXYKn0mY3wD28PLd8x44NpI1CrGcn9vnvLjTwl75Ybge09yR1+zAkp6mOFyIX
7ZbYd9lKDMGiOmP/q8y0WkUTOrfmDd/6xEWGUGcXtTwFSTEMqJcOlpvlD90k4c6nL3uEMpBZnIGc
BmUTV+lfV5h/snw65yqCTthz3ZLQV0tuIBUO/V2ORdS2avPm5G+deLQmmBOybjnambSR5b3wdm0L
7kNOlDyxNk1k8D8S7NJnjpT8wZX4HGhOl9DCGG3E3CmzPCKNzNJBgfAACsA9SM8P8I2Gf+qEGJ2r
sZ7O6I/r3JdPM/Z+zJwlOUdPER7Pa+JgXVztRGD/7elTObXpwJEOXjBDGpCS8+/Oxhc9lMZPPYYu
ahL9yo3WG11gR+v8XU2d0n6ye/sYVCQ5yqbsLzI13wjv+/d0cUsZZf+mpJ3sjLXjYuHq27bY82uw
2uyFnptwa8onZ9I/dgbhmIw3L7THrBMOENsOjA8vSq40pU13JRUBDJxr1JgnV9tG9LFTlnl/9JvN
3FNPnEGL5sm/dHTGXFG93y0mJLUGpFQP9cQBmpkb5EGoZnGf/5a+dR3mmtItXNqrIbJAJeTowpwL
bhl7TWTaXOjh1BAlhb5ZV9Y5rYq3zsSLOLHXkXzDGZWCx5ltfOW48kBqjUCSIE1PfXkCqbsjLloe
POaNtMPXZ8+UXNszABGn6YvCSIoqAyM+NHa8RLHzYwPWtq5iJrG+d1RKYJyiegeW47JMmL3mCmZl
D2WQ/ZQxvdOzqZ9Ai0FaxA+a0lRGmsbqDjgkzCEs9p6myc7WyHtBi0M2Xcbngw+QwfaYj9Pkwa2C
C3pLN/k6TbL4OALbxabcYOBv5/aNCQJPp/1OjL89zBY1bqRVQUkU3aErPdpzjCmiGGl4mGoM/ZUL
v7Mz2TfKttH8qzVXHctfKteIiQfmi/DEDHYyOoQB34s1NhuDURDt8MOOUDrahel+Nu0YX/s14Hwy
Wa4XXBpfvpUaO2RmI7RKDC+b0R6cdYL5bT0Ik52OUeXWWWCphlmtuggVPrnETS9PaXJcTrAnDSZ/
3RMZ2woCfIeoc5/xUS4iKRtFC3B5rElNAnCt4agxuSi8j1la487J0U/KRsc7OGG9l6XP//yhaPVb
WcyFZURV7BynF7PonEs22GcXY+4umvOvfsrQTPmeV/Ewdk9WLt2dJDaOXivw/Q8Z48j2lmV0c6Vx
te8dJrYM2gQmSarzNGPergRlR1vsXqexubYKyEBYM/On1Gz6GyHXjeyb7FqRmgWGFq+b1Bkon/Oy
Y+cwiQs+auGFNHqTcsEeXTz984cBj51zMbXw5tmfXTSqhI5rkJsMRIyzVRLqMI2EIi4NLTlPKoWv
k2QChUGPlQrsIy4RCs5jJfZxMO1zjS/IlsFD0Bvpc2KDEErpjVyXkSaCbRf1PQIUkvJiPkXu8JI5
TAlpYzUo2FDZs9Ob92Hk7mhn4yrI7F8CGBYaC2qaTc/9DYzkxeck5nbsOl7e61eMM5RjqPdkGvxz
Psp64/f65IGUAhHQ3FxKAPdVhf+341lQkOa2KfBGCNGd3M81eaIAwdG0k+FgwiglheovzATIki2V
jYJIzJMxgBf2sWHsLdFDaE8ufWRQOTIEn5mRtCdpCon40jCjcvhdacX9iUw59qtpRBIQoY9xo/tM
/HIx7hv1kyO8vUy1e0tnrOWUA/R7Hpz5zjTDg6vrcfmGMiaINBNrKI4zQ4e1NvnRVNH5gvxekaf2
1nKIZfGBLlrPzjXOrXtPRPPBgzxC+xgo5kQ4O9LN93AGggyZkdtCZk/3UQ3GMacmN/CGxxEP/END
WcNcQw+eI7gfWQFE27EoD2io56EpC4EgT1qOieyPaUB5ZjKScIxc2LZPhtbx44iqH5TUX3gi2QAF
m5bTAyAecEWscc0zlevqVTWPDbH/xB39HZowVMElMKqIQyUMlI9egqE4Y6zel0zUJzjOpiWNg5e5
5NbSiIbIILs7ZKM2U5q527Y5dZWfXVnZVnVIQU+l3Z6AkPmr/j/snceS3Eq2ZX+lfwBlcIfuYWiV
gpGaE1gKElo5NL6+F/ja6pLJtEzrqmkPqmpwbyUiEA7H8XP2XttmilJo5GCkI0s+oPZd6WyBWU1y
ZJ5Rg7oJIqq2qDcQOODsMdRc1ZxWcOV5WAO9I92c5YhEgdA21pDyGbKV3QkUUUgDi8NKbhrVlrIC
ZVEvHqupeC7CEVNNTCaAV9bu0fWiOYLReNHjCjy9TPtLRpKL3mNOXo/xA4EUAKMmwMi6ma5cs4ER
4Gi3rW7pKzYwfK1j/NjYrdj0zDYZfy11Q/GqAbiCdcy4SYiJG0brpXb6+9IJ3HUoGOZIZ2iWprQB
ntE3KmpKgdB0fmZR9RTxbl34qZ+vOFEtSXhz9n5Muk0APmySU7HD0nKEjgMb14HHIRwUgWoIt12u
nYVT0jOWLk+pX9GJtjoK0mmfzWGraXhlZgQuCMK+V4pTT2EhLs6cfOMkOr7oiRmIm5KAKmKEejIu
5zamjlclIzXRnX4Yrqz3EaCildcTGZSotTB6Wh+u9Gge0Uig+sMBhd13NjNlEyGiiUDpKRt1XcdK
4rAoHsVoedtA2wS66R9JG6qAXUKU0XSnOgqqXDKAkzWph0zDFR79wR/ada5rYO0LCxM+D3q7BPcX
HsMyvRRFcu/7WL8sP0Txb6wrc0YR8ItR3qZ7jEv+RUR+aMoktlSoeXqFY9wkY2hplhGuUrP4luQF
dSHeSagea87aD7AhNlZWvBCaTeuO4AtByeQY/kvqjfWuR1yxQ7HK6V1VcqfH8TMl/J09jMPVGGDd
ygWm9ojzrY11WtfFPXOIdZIlG8lB4tb07rNgalYOSqfrIsfEqOVYJZkSM7CI5c5E+MI4zEbqmO7D
yAhoZ9F8hw8Pr0YXdP64fdSOrVYFT2jGqrWbjWRMSeaf/fznRs/dK73OzikPnccfJFp+3ZFPgTgV
wseAXGHpkB2wKKug20UJfTqfs9A6z/riikxVhr8duj24cfAv8KHbtACb1tw2QmI8rQtsgbyAaDoh
4VHxJo4IP20SmhUeutXAUVzcyhjFn0PfvK+VyaGuYIcFgTvXLS1wApmdM1IFO9OqNgap4ugse9DT
UvIcgwHHPY1MzQ9PAWPptOrO1IFg7Q1gUJQAHNVnOIjTWc9Lr0+qvVvIS/4FjmKWGPZu5NHCaR4z
vwlXhZvCSVQvAd5b2qrRQTX4jKISohXN0GWe8F9GYj1Th3OEqdM9nqaN15tvUY2BWEQ+jyz4dBfv
mGUn+FXnd6fajwXzW+l2AZEosdhC9B087Y6+wrMTkfLuZfaPwRwpv/j4IaIxk/KpAW23DWx+fKQY
20F4Ox/SsejB9Xp1G+94qB7cri7pvuvpqjDG+NZzIAWyzl2/u81TPtkwkAtruES19jaFIk8gL1Tm
+Sg52RoBJNhodTHPgw4x1yg0YVc0AFDQgh9DL/imwDQdU0kZDVyzhRgxDStRmLDVjfvEpLfgSQYL
o0pn/BATYQ7zPNBXo+YkNxj/2Ymf3Ai/CO0v76DF6fepxLldljTzox7dL8kqE5RneD3Cc4FBNqRq
sXbX7mB2r30nF0NuRisdz8NZewqr4LGOp3zTEk+wgLNOuyjOWKy8VzLQo4vBap7MLM2OCOhWWG8K
5rEdsDyTJ9CcHCxJfbCugpRlLWr6WD6Q8Cm0rZVJLbgcB5KU0ckQhsJof11M8saLur2Ry2LnJnCW
uzyJ5wPzJiccYxe0LsAt5fW8l6qNTi7JapjM60CRjIWYu69mWi14UToJ0r6LwKbR1Fp17WwrIjaD
nIRpY9UKWSivJzr+dOpSYse1MloPTtIsSXx1lpN9Cx/zsSFzugVitWoMn6SSIn9JbYaLPJkdVhiv
vK2T4aiHGKlqQJaonhwq65TNGpDF3O/HxGW76f2A4m/FLBLtmEv1l2ZbaTnfiyw4VrBU0Kuk+Izx
ydlzaFHWeOZSAr/fje6Cdug8DppWvufd+D1T6TZWANhm/AZp8wRfNu7ENl4BYzHUMZoG4tDAhmQm
BMWSbs6VDkIzI4i3Dig/mRT5yC80XhBRdW063h0W7dkPmZ+oa2hXFYW5End1iXZThUgNjBypROsS
BddqWnqceFIXJQe5VEI8oP7YpcZ5Kv3LMopy/JACgXOAwmpw7R+mFzor6B/8pSES6yrW6UUWYH5l
o2+bAPl5gfQ1czfCqPCpdRJSWQ3pp5NZsJ14nkcn+9XAXSHSDcCKQBjq+ipZIzI/e25SgXuFPoSh
E/WJQyCLHVK+d0W4aYay/ZbnGGeaibG0RQcY9h2zKp5WOi0/7TH4SUueygB1O8rDeNOBQhPlSydj
+2DCRwuJ3V0zOgKBKcgskwFTPmFAEm/ekjYnWitbZUFrIbCBHAoG+cpkdE8Sfbo3MyBpSYOGmqge
fek4xYUagHHmz9KY+qXCHLaq7PQA2xDpn8syrJgLEjUVFZs+Dp/sSLyWNtlEXg9BXaK9okPWrCvV
73P9oibGSpTM5TkrZopMGH+lDOMe8gy2Lru/9EZn3FHbrVqhnK3bBASWFVe+bSfrGsotu4d/GAfc
DTngF+kwp/eZRLWpiQ7N46xMHhLjfI5+Y4s5I7JOpNC+NQNU2ZwcxIX4NgSME5Owg92Pq9xsByIg
45ykRsERnyEtDVb42vDMDlOcNTOpYhv31g3sfILQfd4ZClZ/JsrvdJWLhSgEWGt95ToU3hQw7qz0
2BfkmcFKNM/6OGcNRODT8MUf0BiefT27s6j+xRhdaRTtUfJcaslDGzJmBXR2Q+tlmiNLXHAG89tx
dI9YX6AZTNB49AlLX+c+tKk4T15+o2faLjCUR+E3XiMhW9l4sReaJVF6zAjm0kccDRCtx7+dUHU+
9+g1QrO/zlt28qjgpQWV7KDltr3CVSbldS4sQGcNitPOIZuNTbvFC6LxbHraMaCV4hqzAt3KtyMb
gcyyN3IzdkPHsJyzNbGV4DrsFEWveEYzhhMgYxCdPuDyPmiAIesC6cmgf6Mk3uYKA7KlKXzA06Ub
hs7C06cLP6IKqgsit5Did8zvXQLDE7q4VhceLN4AhlnB+KQGa5vGpGhr403TVj8Bqv8YCakpaSsx
1gEdAt38Bw9autChMhlTdDMVzY7WSLOEoYuE0noJR/N1HKZv1FH3YVCeOEkt8iR4nCYedJeY+rCI
fqaWtXdt+kdsHQS0oJu0ec/43wKnvVcDy+WiKes7PUy/CX+RJvJE3/4sbevF6wUiFVJjXK26jRQN
FwYLdpC8OVj6urnLb4bZReFjMi11+z6ys20D5c+HoSGA4gGPOCDwviqYNw2aF+7stqSlBYxYj/YF
EXdRmpT81qQmDz84FCerWBt3FODA9rCSV8qulpSMgBPeQhLWaTuySthz7ZieSBAG5Alke1S7QB0y
GIl6m2HTB2dyaYX2I0JSBj/EEbUV6j0rinaF1GDGEB1Kg/Aa6QM0oHH8wbDsNurz4FR148ZJ8fLR
XLuxevD6laZ4q3c/uoTzghLDvY3B3xfVtcELd+OiVEhGexV4ZrcxfXmsumHlufV9l9PK7BhoEsiC
CrFIFCj5cU2WCImSMoK2Z+6HzHgoYvJUjeBM62ZWk8pDTBBI2l8bHmbj2KI77oERoAtC/EoEz3qp
T6pa92SixEkUEDQ9pEcXtZinaN0zXCtpTpY9dR8FSzTwzWsmuL4zZew0jrPMBIanrHJ3Vj8WJCMK
f+/yPnVj+WCrVgfIQ3Og6DVMIxHRFVq07AnXIDmILEETfdi1yGZsTbXPMyvaGo3UoYmYl9JnLAeX
PV15DjRMv4XTpk2oSc2WPjPzrdhOyoNtOdtBu550w7tlzJciS1ZvvtRJLcvDa50ojYOfKHVV6lnP
QY9jFZn2+BdqFFX0P6zewgMXmQ9VWdSwuax2aUZdeiT/FWy5+70e2oYaUBcbPSTF0NfMcxua3yPl
HHPLuaHIIOKyzKAk3YrRvoS9Hu1yQQCSka6UhalNM3sMbx2kWssV+l1cIO0g9Ytwi2lD8RdvHC2/
QD16xUIiY4ejY9nqN0CyaIs2T4kPLo+/te1z90KnQ2pXI5EXsT/R+q0uTK9GsCLBuDzVlfPSM5pR
up1ulEF3pmkN8qnxq/jkhEBPUQxNyotRmBkQj/oBjxgpPdLIjr/+C5+Tzcxq5gI2nGbimDJLD4Ll
kI5UMA9g2khEoX7xhkMZW9+boeCfaemti0udNO2OYwAAlWJ8SBID9BKoTebYHVMiiiTGzSiRwTuN
sboyc459Pq5j2hDTWkVYbslEuIir/rvKdZRsFlOxMNwlUW8shCwPg50AjIvaN98YtrbadnPGQ+bR
YQAileLDhT5etEcOuwjqc+utYIKPPWAxatFbH83q6oTpgmygnUh5gF2qtnYQ3HQASdA99W+GmdKL
5lzDZvxWSOep7LONF02X1O0bGhZMipmGC5GePYYIKraemYyvqEd2WogGVombFLfHknzKdMlB+5D2
3ikKcF2MrX9TVnKJF2ee2k27eIJrRVoPyxLRtc/BDw4U0lSP8VaG2c5Dx7Yta5yGPdGq8As5+YOV
o/lEyR0RvJE3xjOEuHMXOz6WJ34jLRjXgWufXB8MeQjWUgUbkhlnP3ayqMGhkvk8azkh+3QSuaOf
2VvaZrgR/Cf8V5foE2GRM9GH68QTH8Tt2W3Kk1swYw7K4MG3q0fNje459paavgXD+82Y6ltAO/si
7G573dwpOisLz0pR/s5wFI5PuAVVstNVfspNrUdIxFylsih6ABVkyAPt1Loj1HLRi5cO3XqHcmVZ
Rq+67nxvmBggNdR2nB63RkqPVE+ktjKge4e1vFRp/BzNiVRa0nfUH5jYewmyZZ4gwIg3r/wwe9W0
sF6N08NUIf2o9OmchQgrQRn7uiR3TnLfB5GekoQuOIp3NsAAkRDKNaQUeBLg8C3j2ruIZB3QVQEh
TqbLsijYg9pMPcKOJckFskFKqDOKQdNaKsUxJGnwS3T2PHEZnDUT+RfWz07K9q7tvIe2I7XZsDXQ
eJ1/0M1HxRxU2hqlTJlvtAw3guVCo0md8UJ3xKr21ClQHOy7JEcLnXvM39AimKL8FiFthghGe8bN
Oghy7b0dHs1yPIWBfTQVoCbFOi8mwRwrxz+G0hTmF+MhpvS8+Md9HaIxiG88cjqasrqw4Fth+WM0
UhZvsdGsW2LP5qXut7FJgid7Kuf5h5kI6GnPbod4fQ5uaj3vOoqi69CVz5Q0F36Z6gtdRFcRH7aJ
IavDxniEosP/pQesnZ8qXi5IQ7VoJdkiwr5G5scYP/dzC0od25fPXiTcnvlT8lIdjaugM1fBtOPE
+TrY/ROa47BFmT5UXgBdRb9IlHA5ubCdJigd8KEx+lWMqKqnnDFv4qG9riP2zqLYoJe4dmt5A8f6
TiGvo+twmUEYE+HYXzloV4Lh2GOTYVHQuQxKOnyr0mLHN7RY35jZdG/1nLcD+PqRAcxf4tNI0WSv
AnNa90h2C7PmYDQO5Aa5xKB6EJ4ylZKTTtONnLyO45OORt1mvw55l9bBpanHa1tTcmfjq6CSeQvk
mFMaUCJmWrw3gNaCM78caIlpdnfXlajWsLjfNaU6gAR/nv2eRYJ9qxwMh8nji5HW0JZVAPBgSivK
4+lRU7wSognjhe6la2LFCvCMLjBK7kw2e4QHlCrxD3uaPXwIJBCTbDPcTnVCwiE7ubW2cc7FGEqw
dkJDmALOpfaOFbJXlAVuSSAbeDssnhQKVNboq76Z2PUIlAsWtoNkyUJyGc3Gr95zufYDoQiUgvHw
5OcKuI27tinKqOkXTq2mXVIkuyyvbvK83DsVRqwgV/iUw/A57emfaYIOanKwhuahtZkjw2Pm+Tmb
sjuUCrEmh+mh519L1jE64ZU5Ep3jdwSnGM6TT1cMrpDxhDt0N1htSfxMd0on41mE3Xc7xMPDyO55
8gLCW7Dygp2bSVnjwozqDrs3sZWGyk7ujOjw3X7rqPzen6ji3J+2p9E7dvOtOZftoW5cNe14Mlod
6wNKwlHdQ73k/BHcN/a0K/sR3pLer9oB6Y7vhZc5dzHrGWBY3c0wJCca8lASu596F00LXp3IbvHg
kxTuDPGllWIFiwv/mIsYATju8DgMLisYhP5ICmGdXchU3FCP/fC04jZDF2vFNGRsv9n9yiybP2vY
alB0tB9VkNxojYnISt5bevfUd84yyspq6+hNsNPDCwVOGx8TA2LVXVWGQPHKwS6W9MM1y7pxaBQz
5BJLU4jjL+doFFQ/Qy3r0HhEZ9oUP9mrbbC5awY0r3hFEvpjLRgWCT5/oqqOZCIW7by0qa/eAp6M
kmsS/YvnfIqRJjkdmm/RYAgemRRlGGLmZn3hGy9iAOXRh7S3Q2Twy1D1w8ZXL9hjT5oDIqMx5IND
ub/QPdJNYPO7RGbpBOWeGgt5R+1NpK1is8xovC565lqJxXarx3PwMDodL/W+6wzXav17N7H+DTM5
GMG4imryIZL0pymNvWyROePYXvoFzNSBUMcfAZi6J/wq4aq2tTMP8YXFVnVIUhJqgaHNLdWeFwrD
l0ZS0o31k6lQLdV5h1kecTQzlmWjONlH0bTEd8XhG+OErcqQYmV8YMWrhWjHR81RO6mSH9KMn7tA
otqC+eMG7Efdps5Kg8ZDx6hMjgcLyi/Dpp1pTbfEoW7c/A0Y1jGJH+Lmqkv5Pd2+fGGLukPp+gDH
eN363U2Q9T+LnDISuzflAxLaIHDSrQ2o69iq9HpyqyfPa7eQBLO9MKunMEJs0ZcMvPPGHrEhx/NR
w4YW6TyHw4M/JT+YNkXHpiM4ko6gUU1Hw8kGvl+ur4hqGteNhlnfeHY41VppfyvC+LrQOqj0a3IL
eVV5G01W+xFNq1Ok3bpQnL15ISAgCgR3OKW7VxAoEiFyGyaY2IZd3at5zdgSoW8cobr2vZ0x9nv4
s8HQE3VSHZIivHCyaK/XIB6aadrp7Xe4u6cqdA9+2IOpLJN13ydvWu1sQJKv5WxjBhmDQIaJw8L0
ErBTsYPRiiA9vPUZWXwUbXEHuGey6RcVJRUHOHx8Hdr0s5tqwuqHQS4xgedEaGDyM0VTLmuEyGKS
/WaypvAo9QwNtU9xjc21jREQuWXp7CEvxIsLAlUI/UhCmFiAEXjzkT/aAH/XbZe6tre2MCoNKD0V
oGM7jN9wVwXQPL2r1omuCGhm1yl+kKMLLbFGvZC5OByZPS3JVhy2ZmLeM46kzx9QUXuD/dr0rG+F
V7ipJY2ebMC8bPQpo3wEb+A+AF+ZtKkTw2PaihhqSWcdhxS4vCloFBwFtLAuZa0JjGeVVahSRzqI
cVqwlOMw25FHt7DjFPaOqh26bh1CvTbcgb9JqN+0dKH1qFOVq14zO/gmeTwxuITJgb7TRhr9pmQ8
Sm3GWyY2Dxq2oUWFVRzbvnGt0p1ZsUf63c8osR4032DS89OKCWDM7kvMwMssBQDfey0LgGwVCizQ
IT0KaNtpiMVONY5xzTJoIo2muftoGwzxfZqZaPK+B1nyXNkSfZrbbUfryfYJGs8IL2bT5q+0I4eS
9Ka0qvtKJWItq/yuLgJUE46LnpsMGU75/dZQABg6Wu8GDhtF6gcp7OzOxXNLnZYavKjIAUBgI8+m
r3kguImh9sW5z0GnaexbfeFDk5wbLD1pJXbOk8revM1aXa57JgfgSi7aeQvMgPaCKjBebZkmKxpf
b0UW7ygyk21Pq2BhlXREU2wKG4NIxoVkRMs3fFIyYNw8Jt62iMe7hobmvja0y2Fyr8qmfq0893Yq
cIAlTktgY4GPoJtQDLat9cDMV3KUnu5CXGtnJA5t/uhCwn4kVgInxhRuoZusaTILWomLyhHVXZHw
SRCQYX935rCtQSRbchGqDeclvG5UWsrPOEE1ib7vm77cqjA4uGC0IJ841ob39EIzVboBm4wkvo3F
up+YLEYJLzaD2bFgmjZoHTmXdvVgOjmd1TF8RfS3BrD+8IsU9P+RSl8glYT3KVLp+jl9bn9nKf36
9/+HpSQM81+OFAb/C0vJlvyh/kfdQCniHwjaQoZpC8Zkui3/TVJy/6V7hgUuyTF1R9I+BLJUF+0M
WbL/5bq2KTzwL4Kjg27b/y8kJf7Obxglx5PCdIRu2UjyHFPAO/kTo6SklvYtbsdTkRQ7I+qWdRlc
GEW2jpp68WvpvA7/O/hRXP8Pm+l/5W12XSAsniFMxhfX4uv+jmxyattRhSX7k8Xrv9TFDVOyde0X
m8zr97K6qCYkl+Swl/IiiJuVIZJrQ8vXn38K+eE3loCoXN0TOIv4OX7/FBhJ41INznjSGSQlslxh
PiLhhx4X/Tcv0K46Y2Rw5u09Mz7aIyZNAf9zsNagGGBUbtP4xuRFFAB27yJmJclqCBjoaeUV/PCj
5pZnrTSXhjUcP//gYv5g/xCv/u9PhUfKYKWYrmnNt/c34lU+EUrX1MYIpzU7mQboA6vA9+lt/Z+5
/uNsO3JPXCkTJ7raU3xqU/YjxH1e52w+/ySwv/7+IJbhmJ6nO65t639+ECUKl/y+iXqC6Ai6fUm+
luRdN3ykpr5nAe0gJX5+STH/zT+/vCUMm4fHcBnaA6//85pGVfuGbrkQZDOQLQWRDtAKe2YQFvxS
4dB9hNBYEuSpTPXF151JYp9d+t2Cqdwsr4MYC5zosNpy3E7XAFMRNAEUpsH4+ReV80Pw2dXm5fvb
r0wAnhN3pq1OFrAiZm5H4gxQEnprk1xAEiMucCjgt5mn4tp6MHzO28ZOA94/usBYOEzFAUMjH0dM
Nq3x6h4TDQ6XwLrUR6vPP6sxbw7vP6tpeWivBD+MY79jsLkwl1vh1+oUDjmqoHpLCsVWCYbJ3oNm
8dIuOGNU/pUIzLtW2Jci9NDgT7uBIL/KSi5n2bFiNq78TaGH5M4xh1I8Xrxqy0btTfqqCyBKy45X
Z5rJe1s9JG1xA2/qlYGe99X+9PcDZonfv86MnPvt1tMpzmU/NopEW/k8mPXGiSB/kHWQZBssp9u6
gnnl0ZFF3o4Z4aZOs50x5Tv08pua/3x+d/8E3M2PO59mRr3ymJkW4Jw/P00hNATZLZ9G98ZDJrUj
WrhlDDGzxVODLxDDWPzF4vv7wf7zku9uQNdAqU+hy56iMd+FqIFa5VxqKGva3r4JCccrIAjgeynX
n39V+eFCcjzb5I3HRNF592aAbuFnxdCzkOyGEFOD7luMhEoc/Mg/19gUPQfnIvn2NO5q2jBmtA2B
pT3b/cQ4EY6Cn2zATK39+qwj7DTb7OcXn3DeX/5a6nw4yduAAax49wlFJ+gaWgWbgCjXbdZcq8q7
LKV9g3qK+dGrGtNNoOg8Mr+XUX6p8z4LAmpemx8PSPn8Y9UjFlsHq0zI8zCRiFZJ8RzNEZi8CM/Y
1v6DTdMweFE4rCPhcH//XEJdC1FASaM5BYZDkucWE6ETo+iW4+XcgG6xvaLzdFC0fH63xAdbJhfG
2KE7hmUL+91uzQxXd9ORC4+WdsQQeiSo5LqvNNJmbyMfGklQC3QB+T4v9AtH05e+ca8J92ip6SER
+kMXWaQOdMNX6+yDtwgwLgxo4NBMlyTIP2/I4Nd56reiOUF92hVMiWlMzLGEUJkb9NpElkrsgH7F
FCxSF9Zo3GnaIySOTcfHlVl0286UQHdTyG5PC+2L/fTj22Z7yDLxX9jG+8cg9OOc4ZvenCxCuglY
AHJobG3ClsLJWuUec1wCqS2zWZV4gJLU2Yik3IgBeoS9Hwp4QXm1HsCwff5r/nq3vlv7huF41KmW
rs970p93bVRxlVbsw6e8jM+hc2fVxBiyEUV5RqM32VS+dxkTotdXaLvEzgumg6n9dPNqmxrJKvEZ
m5H0S7K0Zzj7vO1u4yY6q66+BtRzB5DwyXD8Y9uWT2X9GKPS9VW2fvRoN00G7QbDOrlE+H7+nT56
zRoGLBiTH1TYPNB/fidSCYMclld9Gmx73bCzIQulpwcK2zkmjOXxGR6D+AfEuy1skHON88dtH/Qw
uyMlkoHOhmr6bhDiznW+h0O6tZAMI6j5/FN+8Aqg2NM5CIACErb3rtDKJyI7xt6uT0nQrRoaijXx
ZoyMTKZijXoxHPFfXvDdXUmTDr13xgUd+SqBlCh5FYAK9d27PHrLGWt+/v0+qur++ILvdtVei6ap
17hejwu+9K9sfM2wE4jo0/0tgm/fWWD4+I8uasxPmHB0/a+qpfP9OtTc+lQgSIibC+xiKs8BXWEv
hOFT4kfVIMnVpEL8l1d+937FoBrpNgSgEw06+AivusYMhbGGpDlat/SYgvupzehOf3nl+Ua+f4RN
/Z/vPL/5fyttVGy2Uaf5PMJ9Q/IhQih6zDUoP29ACnKYJ8LYlGZdtfQhiKvpi63tg8qCH/rf13fe
rWThTsboztcnu4s27lUR3ATeVuetXe0S+wpJxReb1q8X8iff2Hm3lENfdAXJ6fXJjqod+yYEWX+N
h3MJyg9mEExD01+Y4IhsLZvZwfgAq//y936/n+u1qwiz5lsDX1oGJlyPxlr2E167ztxqDF2cptlU
uNuQu3zxqvvwhkvT1NnddB0r2J8/uIVQWZeTWYOSRXyJl68h6Ljk3DpTV106a6b5YuNI+3yFf7hh
/XbVdwu8iKH4ExhXnzpSzscQ9QWCT1pTyADEokCphX3gqz3kg9rRYBf/9zd9t7SJ6DQDEPz80CYx
Ac2hmIdZ0T2LzCYpdu5T46vAYnUWUvvi2h+VOb9d+v3+HKtOKE/xdQnqYpbADJ5Y0jCkvX6l1U+f
39r5JfvXev7na3rv1rMofQ7AE1tlVL9N1lWi4eM+syt/fpWvvtG7DdkIZ7tpxc00GHS60W7Srma6
pJiuWvBIn19LfnUx4881ykC5jaHj1aeycjb0SxSBdCDxV6F/YeRXmTJP1uCerNHZz0vIlv6BZvSy
ReyJR6qIshnWuoH+vLJquerno3BmMeOkkMPtEEHlCyuOykPDHMnefP7ZPyzVfv/p31WSZOWaWmfw
czQR4CGer7nMibVpgbl/7hBAoYWaoK1d55mZ+drpXphGbBpNLLynHkevXn25x8+X/GyFWH/ezjrL
U+wWVn2iilwztac9VW0LvV0NzHWCgXvKsDhsVyaUKl1nsfZ4mEXPTNz6YrcXXy3WdxWjPzRVZkfc
HZfCBSqIGB+iWi4ESNDeAsJVvZQMXCbidmU0HLu0X6boPgrEp110lOVX25KcO6l/3xtDzD1O3bE9
7912WPSZNcQZ5V6ZtthHNIDEjH2m6DlGVA3Mbgk+De4fohxvlXAeSUEwBFBxXBM9Uh+v84ooPQYi
1V3jv7rwoWOQemG/Q5sVF/ap9/tN0j1rzFTzHFtKuXC8apWvYkanUCjv/Wy4LgaNeYLaG0Z8LWhy
6g/56Lx2Mv/pSU7VAfMP4R3Agj00PfwQm6DnTD+MXnMdGNG5j6pLrXzuqoYnxSJQAwqgvex9km+k
9hobqFc05sFW1m7x8kANKclaAhGBlJMQ1RCdPImTU8T8jcRUItBSpC+oBycY4gzChzu02MCLgiWy
fAPaQRa5m74NviFKvCwwARNdy2gClWqFN4RosVtIm4e8t494jI5oWzmVOCe8/xtEL5uMKXWAa9lU
C80P7p0Aim+s24u2K7/N63H0833tlDeRzB8za1oiZ3iNRLcvAPBJtSW9oISSPzwMNYjyqNiNlX5X
pd+jodrmAUtaWZAO1cEvxIkgt4Xws4PJUKjHYAXzGqKwfYO84pTGzmWh0wyTtyjOzjmncHKaFnSE
b2B/XwC12gvYnMpsCKhJzoArVzm/kdUCZwqJyy7Sy5C08ikcn6Km3BVIPqPOAOVAnouZDA82uZth
R9xO0lybFeg1r/gmyZnxLAOIf/AW4mZCAcL5uj4weiyMG719UkG1mOqrArG0Ud+P1RVhIXhbrkw7
wvt30nNtNwwgXdCRnM3g3ph+VIeUUKakvCo2BNMJ/0Q1Lhks1m63GHAjGce8bDAz8kCPrxLMeRuZ
ywxFijkiBi6fjHLtYLAqlfyG5+i6CLx9hXUs1Fd9Qah1Pp3C2D2A67+iv62RirkYAXktIOSs9Td9
P0qQBOkWAdomWHnQ4xu0ZO3AEY/2wTDcOkDrhpTopNLZ4MhYOtG2rqO1pC/WeAZjchwRjXj2lXwF
7tnV2dIJljoypg7VfuNBGC2eMgGM7KaFYlMGxzqzVl1IdxsGWlZex/Yy8+vrfjAuE0zlGXYOlYM6
L7VdCykha+zDvLV8vr1/WD0xrpnnA6RMOO/eTDYkjV4fk+akZlGvIl6FLX0i7W1CZGxQote6P6s6
v3irzDv0Xzv4b5d991JJYUObXcxlC5PH5wkiEcEfXxTGX13j3VtCB0rJsTJuTm10o9dXTnbIaGb/
d7fv3fZvEIuEWzZoTuBJdjZjgblf3jP4r/tLpp+AxKhJzZf/5KKuMKFpzS2vd19MdBY6Djpzp6yC
rEhTTSdWwsRR1rfrQqd3kncw5pz951f9NSD7+zf757LvvmsJnMGQVtmcNJQPs6CsjLcuOU8WcpgK
TuG8erA/rHVYjqC8vnjTfrxQ/7n6u/dawoM4DkHenBz6JqZ3zhAO5t1l8CtNYREYZ6V3XyygeV75
wSr955rvinzZ8J5wBdcskmltTrNlm+oMFxaz/Q7iMqBstjh7U083VK0IVUiriBEKbXjl8zRrwwE1
C7v1ItowfSdNK1vCpEOXdhmze33+83x1f+Z//tu5NxwTrXXCojl12os/G4FYjCPOwTw7YkLesghH
w9z9B9dklkqvWNLF/zXH++2aExLq1pKc8ufNQ9ViIfUrsuMXHT2OAtEO78IFVuYv9o4Pj16/XfXd
OlQxpluAxM0pcbMl5r8FDTQq0QceuY6XpN73X6yD+Q/+tfB/u+C7pdfLqdaEmJsZQ7bu0Xmp4YUS
a2HwyH1+Q7/6au8WXJ1nwi7CsDn16m3gxWm6MKnUiiYzwby7hm7G59f7cIH/9s3eLZq6rWk60is+
eS3ZLNlTXFHW2F/skR/XyP9cRb5riTiuU7shHvSTKrrFmNtLVHRLMwVR8gjDbwEDzgHdF0FIzXfl
mZQR3Cdn7GVO/VWf4uNfcp4oe47tMn/58yEJJuHz3FbNKW/jVeziJBnoEbQP82v98zv74eP4a3b9
60rmu+88VIAJk65mu5LWLiNV+v9Qd15LshtZlv2V+QHQoBxwmLX1Q2idkVq8wFJCa4f8+llgTU0X
b7PI6ccx4wMveTMzMgIuzjl7r60SsZ336MqSewqYBUIYkDF/twv86QPkmGgmJGIKS//lF2zrkdvJ
QKHZ42tsOYt0F+gNzIccmX9CwEgh7O1f/6bOn7UlhGnrtrB1w/Qs85c3lbic1BwZNQxy2hC0cnYo
Rq3uPhwHvJOAUs1kI8ura4TbQaFWstMttLmF51vr1myvWW+9D2l71WFcmagglnZRnkA3nmKV/RDi
gn3Eei+2Lrlxc305u6AwsKU+E0rfvZ9S7rbKmW9M+/maOqXca11Bzka/bXJgQYa+0LwGnF5JtX1v
hO6e4PKrdlVI7TML45lmPJZ6tvMDeRlC4AexYoKENZSeOijn5w4fU+XBvMhvihakd2D9zfv3e3/u
1+1FUK9Jg3mbgRvpj++fB82A2BCHYJLBeFbWcMj1ZyuGXFc0+7rqyD5wCVqsUfjJWF7D0ln3xIab
/cyHIb1KldeZKVpFtwrHj7LqpWbVuMkaBgvxB6BYyjn3NDuM83Z8mH1Frqw3blHuDSd/zXDv12tc
YlsGWcsRWndigInzD16qE+g0C8tRgylw8+0IIf6xx79AaAwMS66GQwUCdm2MwbYqnaVyCavJzY0q
BfhR4kI1jHVWg6Uv3TWUIAp0gwWkUQeTsNDF+Fwo+xF+zrU2jENpymPVVmdAfq/Iihd1bRw7D1n3
Xz+s5K/9yWYuWBgGQx7pOc4vK8TTlO4AYG5PGWxH+MpcWcCtMtPe5TSCLAMFQcb1pccmOmyGxF4l
QYgRWeAxIGcwzN4VfKFJ6y9mxfDAI8cQbwoZvSQxHW0/3GG+eTBTfd/kyHkjdxeO+WMSvkaRWDjl
ITs6YbEaBn1rp8Y61cN1T5yG5zcvEYG6dHH34KDxm1OUMQM3tauVWy+YTTqIVTmt1LZy9rYKX+Ko
BbPDCTEMKcClTV4SFDK4lzZvd3qD/Q6dSJJ9a1hCUwTeQLWVX6KyPvpQLfNWbZEo7T2I85gClXan
NMim9ROexIXPjSWP3wDFrnSzXk2VIMLrPZoCgkjyE1P8W3hWNz7igCb9rvLnPscCLI1lGRLj0pFr
T+SBllpEtMgTcOEVh+ep5OmosmBNVO+NnT65Ljj1rFnr4b3jEGKKwjNQajXTIv2mWfCkS5zhplrH
E2p5pxSbJN3n9AJGfpbdElaNhYQwka+5HB/96FjhYKtxYludWA15fZrkcPLHeI+WHv6UQehXjUgU
P9ZMCXGwWU6gcprp0MykYSD79U9jOefMMY6g8pcRPa6IoR/OvTVKkPch2Ea2ti0sZx9VNZgA6GO5
wooYYSiLss0Iq6LTkGgGQXePp2Odh/l+YJymgnHpFStDmDd5ektV6s5z8OXM79Jmh0bEXiTDYyOi
TVbYt6MrzmCuHiZlM6cDn+UcDWPY4gamtZc+zaf/0Fvr0Az2GbRELzRQKONjy9t16tYfUITXKGHX
SZ3fezbwqoT9BEwwQljpYYvjrY+tRycD3DGccoFWBctG6E5rkUI/hdWUtuvJ0J8K0u1Vk37oxt4A
OKmNERATGGrJTwA1L+PKBQN8gY4f3bAL06WkznXyfYAVOa0vTSGQsvsTP95gzGOMX9rYvLi+B+Fe
pD+dJh/ywH/IW3er6/UlJzwAihvbyXPtJ2hnyVPQgKfZH75wLj4bmBlVuLbkQw1qWscLGNewPdqL
igQoIQ9Yd8qMgxo6cu9Aq63JNT4l2MvTKNlKVq833Xdts6jANQMsvjau++5nJNrjTsNFYL7Yrnku
HBBzDdrr5Gon+sbgqaVvsEmS+Xm3LmkebFSN6Dex0ifJ9ch2tIU/AaDCSbFoYdNVpEOV9ceUEm3t
n3oTzFBo3dYFBrlsI7tvJOUXs+O/GMnajZ6DeNjAmccoaS6SCMl9y8ZYvGsOM7mxCT/o82/jDJJU
HP/4dbiLCb4DTbeuJ4+N0ws+fL0ilWl4ThzIZGGnfaeZPDhtvoZXJBkCWLcTviw6YtY2Vh0QzuKl
9XxSefPT6BCQ22nguLux35g+P2MPs+jN9azL/IXJnKCiNP026JsXB0IzBNuPUIs+8vFsxvmPj0kw
FtFHV+unoSS5XdrXPu42hSOQKCM556VAS9Psr1G98Om+1Fn3wiDq2lr2ZrTAgRLOZQ4m5kLzmMb8
XX+6ZFw96yw7pXjeofqGH6Osji7ITTB3yaqeALtrsbMfm+Snq+xbvRUP6NSeE2TXsEFfrMLZotaE
h+k+TIK07zpxXoV9muLwA9vah9AAYnTykhhgFsg5++FwucWWt2uZGBlKPoiU5TwXLdwoHvog/cDC
+kOJ8dOSJwad56lupmf+8offkg+em/LDa29M+I51UOwwkuPHwlvCLY8GL89JOXFu0YyXZvzx+4uP
tOIlaqMfLcDm31vmjatjedXKl0laNM2L+9giQ8tK5AMgiFu9Kw69YD9hcXZL2WfPpfkyIP5feoFH
YwYL4UJLtl6mnqe+Xk+Vs0sHCdRNAzPu7oyCR4kEcwxKSM/EPcCcg7fqcvu2Du+5lJ4K1p9Xfhgm
Mb9zbhoS1b8+ZP+0UyAY5AvLMk2pW79UaH1LDK/tZO2pdS85NPP5bNCQlvcuuz0PUM8lpfQwxnjR
KsSn/zc/fr5w/rcLlaCbZSE2JnDolx/PzXpqXL9qT2lY7GsOXr0IKE+TtcfCg7K7xSKwtHOQhMLe
93Z0Jrxg/9ev4fea5tfX4Fo6ljRUnIJ78R8vdY4ZCly6qjnBAkNB+92xPxp1uS6N8DRZ+msqjceR
jq+lvEtXtmfDjpf4z7dJ7R+DvjpnVrzLS04/S3+sFVex6OevX+GfVQqu5XL/Ry5lcPv84wssHbAB
wLyZkyfxbeM3h6zxF0YwrPPEX09UDZ72d02/PxVBuDYRc65rOtL+dVRb0czS8H/WJyjYx1nhwdV2
JXF7ebha8i5fCHNca8RUJ9nfdq/+7KH415/9y+9rus0YNrVWn2pVrgN0jYIgMbsW71piPyZxfRD2
C6KQbaCnm9iu7zXr9a/fcOdP33HHYDQjPEenVfbHdzwuTWjBU8kMtd43XbtsUnmfZZfGhIXXvs2N
+Kipz4hjjjkxeE4MZlGnCWv37qIL9Nci9j/zpL06Mh4XVVC++5H1XsPDAE0ftuNzZuHRE/prDtFa
CLr9VfGTmfWetN3P3rEvmonNytQf50pJGM6PjpOJIdBnCdixgkOKV4fyYQx2do0N2qf1r3OTXM2C
ukgk27wYX1Pa03WPcVo0M+ewN5cQRNmkAZgCdCYBahEwiBM8r8jKgTtbDKghtjKszpj7uGb6kWXq
kZhw0NV59VjHZAzo02uOqfWv3+s/UZDP8mmOO0u3kW2LX5Zf3TqprbywoS8LRJ/DDvOMY9WAyYq1
bLJNS6Jli/Kyhq7j+Bq8AgReenzntcZjqP9NhSf/+7PnIkzgKsFac9kS5prkX/pk+eiRSDjo1UnY
2qYc5N5BbdoZpy4cdjUbwJS7+7LdJULePJwDa44er3Zm6Wx9AogAga6Y3FXMagx9puiuU+AtWc/R
2bfESplusjJ6n9PBbC/6GO3q8GMow4Pdp+eMaBuSLc6N6d/VtdgHg3OBMnoMmh1urnUE7H1RxMkR
F9GZAd5hMPRjBS7NadpVFkWYQcXOVMk7OZpno5YvZi5eanfHXG47YQTDvnEpQvcht+Rd4hZr5qsM
DaYZejBmp9JW24AvwufzzQ70Ew0cqOlML9TrO8JNLli78SYN1UszsBfkfninZRKNUN+egCXGtn4z
y92DOrzRw+oSi/u/fkh+f9v/uEe7OtI4VzcsIYX364JM8boXvIQStV96UKnczzfTNI1+8PlanoPX
zKOlTtyNgZtvtG6zVtxCodrOze6BOnh+CwJf7Aezo4g5VIi78ccv4u6p4wKlle4DBxTwKgA101Mb
igvCG2zPxEEzAxV7XtZtHBdH7wHPMyaGOU0u4bL/+2/5P7Ixbb+Ly3v23fzH/FWfRUmmdBCq//zj
H5t//BmHy+pdvf/hD+tckWd7237X4913wyv5z//4hxdm/pv/r//zf33//l3+zn1kc1r/+0D303cD
u+kPWe6MQbAjvc82I5PsdQSlfJRYhmy6Kf/0H5nub0j3dXorhMPq9P3Ym/9Pkrtmyt+E40IB11mc
QvIv/9eApFn6b45DIinWD04t7r//EwOSgeaOhf5fT5w0pI1GCS8OOfNo3dmf/rgRRDX7q5hc7A0R
nvsAgx18PB4Zx6GkkDqUl0oV3SoDwb1ipn0NRPwaq8DZlwQXEO5ghgRGTZX7PgHGXGAT12j0hPdm
hYIRUJi7ScJgV0dtQjC7fpk8qI4mOx4hHGT9VVQPA6NuakLiGUCp7DsnvsH/42AZnLNJaO8tumYf
hpkBSb9/1hMpVx6FxnocnbNZoJ0zIsbl8HNygqQo9GEsEoFKMF9AkXUdzbheFMz4F74iuTKUqX0w
k27vdvnWrAfQ5K+9XsllAF57aeXeQTdh4aYGkSiR5d2B0r2Hxc4xmHfOJmrRqibVoxGSYFimEKdi
nKxrnYtbhoq66aHEgs3emPEOJ8NdFUY2uIa9lRDsowqFdMa0mpVeAhv0cxtoFvF+mzHrHDyebyC6
nWska1ZjAtnWtTQTd7KZb6TGlFAm3SkKk9lPFBwSTX1MWtGABbtNmURj501WIdRih4zJfRwDW2sT
invtFWyKWPm6vMrSfBSqzeh3a7cmZUUkyQyo0c2CDrx4lfHs8rll4G+6XAIga4x2N07lc+8CeuK9
r3iV+Cl7OgpJWG4TYngzmHV6n8EEBYMmvI6fHNWPWktgB1VkvwIjuQAPP98nQRCmGYhvmJYYbMvP
EqL52rEzIr1XOIxlHDsrs9PnkI9k1xcOF5HeJE+3XBgE9myasMwXHoF32lCgKVIgoR2wsmaJYtIX
PugE+P3HTAhs85F26Lv0MrT0v4iT6mZ8dNhBkvPtdzNAeE8oJQbwLv6gm7gexJg80QUz8GzT5NI0
u1hEVqk9NNagH0os8XE2HONRnoJs6q+Aik5CL9JTV1OEFchraAepcw+PDow/wuXELe1rCAOXT3bB
dWAmK87FhqmOjtWu9UZomFlyNF0jcvfOab5DNTarJsek3wpnVwzdBIiyebamS+BNagM0AIzDQOBT
osGr75yfJPXAYRUEDTb6z+hSRtGloLECZjVPnbVrKng3BloYQi54EIAFCyP41KweoI1LWkSSa94q
dkgo18d2CyeMVY7fH3PzNSLJ1BrRINhhYGztUV8auVRLw4hikigcbF+tdmhBS64azSJMWKUBEj/x
ivHyIWv7TTxjzUaEJZB+yk2Jmp5DdxQLK2zluaE9B5172iQq2/tusimS+LWJqvGYZNGOq7mDIkjd
FA2oCkLKQGN/0eEHTTeVj54E+YmTnbYvVwjgPFw0bDm81nyfxZTiBfOTiQCvLHzL++luIt4kVtMT
hnAUa7IjbcNknJM1uNTEJPfxYL/lph8SCtQeRHuogueJMFo6Zzi+Tat3kP3b94BaH4KyIeYM1nlM
BmLvDuNGipcsIoKWEBq4sqD85CiAxts2Rua0O04dMh7ldp9mAEKwrvaDzdRIugJfsUmaXAiKQAH0
AbI7aCtWADBVu3wGyRxayt3VtXeobbmb+IpFNBavyoEaX1fmvaOfwyR7IjwDcQfTXGDMxABuB+pK
/i2E3RM6GADQ7uQFxcTA7guG6aRksTJrhQGgPzOEKddeBH6BbKWUXpcJEairdrHEm22TuVZDMiJY
OX4xesRPwonebIqDvVZ0XzhcNnqBxCeGnBFony5Fu9MVR32yjzmB6dhISOSU3ndMvGG382r7Uo5A
Zklp2BoRHhc5CXai0kQCPAVv7XwRGxtzjhZzAacF9J8jsKlUwptBDrdZ0z/3CkKrU2TQ8Ix2GVdJ
sp+ZnjKg1WHj4SfRZTh5cXurR4JIR5s2v5isgeCSaRUSMLnUfLkZTevLtqwIXRDoKmV5V5WCZIQD
uIor+D8kc9mrCGJxHUgWQhmTWhgScdIQ1UGCQwCqxkRKYJsbQ0SKPc3dugNJTOyl5BE65aYxETNH
yG6KAeB6MX6brbwdG3Xj5/LW6uLsxa6GiSUMVBAaCVyoBCVT0IKj4VMbmuhS2A7YSpL4lm6laevs
rPfWF7zaeGXAndpYpnWnSYB2ZOTB/ETwQ/+m3daK3M602AeQN8ukrl71MQVlSVJ33646kphv0Bx/
+DwUiZtnH0A8J2mQiZV/4GzzlzHUYA5rBY8z+SxDq143Y1TOH9AriSMEA1UZoU6N9655QEzykCmh
8o8l188dt/uZUvkCdQPy0CVzWUOCDr0ttXwVxduiKyyYpY2x8TLt3D5aDTgUrarqLSSv4BI56E/6
Miw3UfopasABRuYcTEPeQBIFmxhhN5wgYZIFkq0llTcBBRVGfWO4VzFE4HgGWmhA4ETjLoHullj6
8YEVLy5Y+VVje/49KxEDT0FHv21fLKO/Lziddl70oKPBXssgv8p0YltqYB31oOsXyjgoyKk2fHBn
3LN5gjozIpOmkE281odfI9mmD1et9d7cku2pDZIkadGuXTgLi9AhJAt+1lOop3fhBHU5SwaTtGI+
ZCXFd9GQHwl2mTyOiQMUDnK2KGRgcTru3YFuN6JEhgFliuk5g76UOsUqd7kkBCrYGoEDSZgrOTrC
U9UQJt4P/HZ+6686WXxTiQ8LMST5xpxAOA6zCiRSR0NfO3KWoUAwXA7FEzHtR5t3Hip80q6qKn5T
anyYl5Iq+m+uYV+FhzACwM9e9GSvplhaXb4/efBtvKza5r0kW5vZKOgV/RWA+x6SuL0GZf3qDgV0
V4tQWIm80p8FKWAiIEUPafylUXhtixzsV+9MmyogGCAm+kYZpCOiO4UhZS80t6+PvUG8WAM6jWuI
bXrGOteNHymMFbsiUPfa+CKaJGsnsdRcLnOOrL2NhQrGntICSmw0gRNhN8FhICPQh2aIbzWyOvgr
6buug2aymOq7lLgzTIseGEyzGIBf1lb3ovFeRVzdNqGV7swGUMXUc1YJ6VMb18lNKz7NllRhN+nZ
pd3s5A0S/B5pd7y9qAVTOndO5r0FYOcOEkxZoYPpAX2ul+VSz/JLWBNRMarxp5gpWgJnxIko+0cf
uf6GRIFVUiIv9JV9dFv11BAAUQGUSmOffad/COu+g8ERv8cdQBspHHZ42lOrUtevtrLvvLQ/W3bK
iNoZ3ZVT209BBLvIRfES23uPwjDyVnVmuLBQfqyBSHQN7koSdZe0AlYbA0jqNULAWq2YMV4QaTah
K+d5X3QbY6WH4c5i0IGYtV6y12tiIzwCIpuQAPux1fZeZD2UlX8KQKMvAbp48Ymw84dypI+tmC52
TbkxtVLsdN6WvBM+ssJbQHcvEeMBWIeLIiXRLAL9xhL2a54HN+IGU0DxZWBEJPNkvldj8mlXiEZr
VIrlGK+GUIdABmMA6IiOlpTcSz3aQGCL++bseTCJxsH8NlMQ8C3XLw6D09T4p9i2j6YcSdYxqmct
L25LK3sTwje3FPneepxHApi7IO/+OAPDH39YTV6CSWQO361j3oe6pqHQNste50+Y3hNOIXZmpvYa
sdMR4680l096MnxK3SAv1Wc6oCwEwx37PCy7FeUgz05Vf3lBJsloc46ZnKmks/Mu2PTkOobKIQ1A
lJ9TN36lxUfVR8SX4OW7OAHoU1kAYHZ9fdd26s118xw7izxa3Tw15tTa2lX2Tee0JezPV+6H6sZD
1A9vIwRzglya10EewUftVCbeTfBgYKHIL2lb8N+OE190A1lPhgV8HUK/WY/eXaDZ0bqA97cqQkH0
Xn9bQK9cdMX4FRNZ3hDVVpvE82FHlHy02isdtItbXqVeEX/HJCkJQ3sbyspY5sR+NDozZN+M5WYu
aWbJL8dMC1vOBsutCus10BFZV8R7c3N1F8IF6ib19mzqE6Zf5tIAmSoCGst7oTJS013voau8krCN
LtrYarx2QyrWhZkf3cLYOc0BKsFWmxjhpnE4rRw7xv/LxXiMQSBn073V6PdBm2kgv+DweJZRYpfk
gpGe0ZYZa90Mbvyhf4hM/7UX3kFJhcbKl8+jGTJclNzbVKZ/+FPNwRaT7glHNYO6h/wXPU0HkHRr
cfgsGdLlwadftFyE4FzpZJvsCzd+c0V4nqzuRyeiq/a1ev3aeBynA0o9aG9nljO9wFg8Bj6pqF3A
MegRyAOU4NJ6JUdFoT5JgXmLjWZcpTetOVgLybVlWSMG6IvyHsAP6hH3KPU7owteiNkL9qKF4mw6
GcHmLGqKZUKHPmIGelemfcYWHNxGTS4f1zyqDNBsl55g99C875zQJsLZGWna4atB2so6y4Kbgoxo
SI7mQdmFeSYjd+LyuY7sCHJdkk5niQNiLcG5b0wUNA47/HZ0B9RGkVssMgc2ethzFlSjljCDnU5w
8NpjoFWnrKk+Rh/Zi21k40MB+KlxhbXWYyKP3ULfT1mXX6PJ2ZR9c3R6llFvdeNWKroSlmc85aGm
LfXuu+Sh44GdTlxV1Ikx+rAnmnzck6pVruIxhJTFQUbduYP4UKzrxo9uSgJh2u4qauQmCX2JbXcW
WnpTBuNR06S9d1RE+qaH3T2u4/Vgxu55ZAtRmXrv54A0ujpotYdHLdEOkybiA0aVESJxUeUPzTBn
mAdE2xPKntfePuB2kscN6Q5Be2cV8VfvTeO27/KLEw60JVBOLOGjbAEiES4iggFifHKiy0xIN2cl
Fmq2dyd0X7xv042vuYWcfewgNlU1WDT3OSBxcLEKvRP3vXdiR77CgUuK0FMFsN/e+qVzW6HlXzt0
Se1WgY0wmnzdhc5zmveEq9C7woOdRufBxtwStFNEYAEH0RilDM3SMOJhNe6ktZv05kuvKEt6neC5
2K0vKumQMTlHFUL5HrIEPmESovCv7luIS0tyeX3WP9S1KP1OEpnCOXW1Y92fjeIow/w2sHC/mt2l
jSv7mAXgSckagzcvPhWhTDyaGrwoWyCdz6hRySTLBPTRMPIQVKgbwyaWjYvbuiuIAo/Lh94hDdIy
9YP7OwE1qjdQ5uFoS9s7Aqbx77kz5/R3syY+4ScyVykA4iEI3rhhfSoG7QcqVhxNv9PVyUjMeTx6
QxuWJtncsOrDNfoAOJ3DsB2gWSxcfXRPQKyLvUXjKZMO4WPe9FmbIGLisX/U295YTGO+bsgXWJ31
gA3TCgSNcbRxBQkLkQWFoxp6mMpMabLCO9DW2pa5Q6e3BDxlXTq3MbZ0Z7guxixo4q3qzag3e2W1
VAp1s7UwZ/FkjWKltcVKa8YaOjFZbnSGOoJXVk5bmaQXw7gLvey9LLMdkC9+qFV+Ea1wlF4pqFsN
G2p1YP9jKPI/6gQ/FBn//LHx+3sz97+6wufosy6a4kf95d/6/6il7NHQ/fcd5W37rr4zoFb/yrSa
v+QfLWVNyt9Mw/akdHUeTLq39j+byppn/jYDq/7ZNv5XqpXh/iYNID40jT0X8/2sNG3+QbUyrN9c
a24zM4TDo+Ug3/9nO/36j14xnfh/i5oyGVn8oanMqA6FKa8D6IVu2wg8fpkrJn2WdMBZ5uvIEK3z
0qjg7qmdhRFU834yHzM73g97l2lFxjFc4KdJ91qcP/ZlIfd+JQDptDeOU1+iN/pV0V55041PW893
d2QfnEDyfdBYu6fkRArZRq/dDWLJZwim5sKn/5Ql6inO8wtQGZxtrgrWGlEkxFzQAtY7DiblS0DG
1qFw6MrQJSOk8OgnT2h/Ea4Y59FEu9ba6yyE20Nl3y06OsIcf4znCqIow5ze1mA/Bogt0oBv6EVM
E2vEdksEX9s0Lx6cUVwn4z5uPfQqbQOBkuY8aQ/TV14OOy14tJ38s+idN/qR/YqIE9NoaECmbCX+
nSy5WxUK3Xqfpc960Bwrp1+Hftlv55EtGfPFxxgR9NsES59YddxL450oM7DeOi1Mu3Kp3EiJJAt8
1QZWsWb9NxtpacdqaL9bp2ULUNZqFNDvpf2l5dTSqTPRGYrF3QjpG3Lea1R0zz4sWLSm41076vu2
sS5eHgqQ66gxDSJNyV2h2Oj0H8YLxyDyKAB6/YHBriJis0sYCBit/GJeZbpoZIc4JL9aFeccR4hM
neHY1k9Gj49ITwySB3gDqjiNV74MFO171NflZFXXCi0MgrFd2JChZpjxJnXV2mmHZNtoKVlOyk6W
tBYM8hMwVkrG0i23aaeZ85RNErGQe1SruMlJeinRdhler/aa9AiDz+m2lidntMjji4ej1rN/R7To
+4FQXB9DVu55j3Cl+xUlBIEt5ojbClNh0yAAewD8MdAn8F5Sm6tl6HTPQxcctWZaUeEjEc4abSPW
Qd3DOPbTJThbhqyhufWrodz0WXkX6eUFN6FpGds+/7KJrGt7xiEEx4T5dkJ0f9LJzWFnJuol8pDW
4urQp+XExdFIXdIluv7kzfmSfkfmmydOiT3WADat+1ZEHcNvQtpio77AmbyxwuukrQwG7OXY3NS9
dWhsLsr1tKzoqAoLldtEu7pHXnUJdAUIblM9CV9vcE1wG1eMYtf+MLWMp0lmcXk65/ObGclXVqtt
U4d30L33qvJJr+R4Ce2oXldG/KpznSaFnq5VkVwrJ7rc01c8tYLqWWGxAhMBI9cedr4y8oNdwjP3
9XuJYJiWuV+r1yCLzp2NpkCPSXGHAQWVmy81tBsSnjD4KLWPnX7pNLMkkxoZm2viLZk10qSP7yKy
uRZ8KxIKABvvaO+9+uEUAtu3z1pYEfA1KvyR5fSclWoV8vASqb7AU6RgqxjdstDLu8xoCAWoJdF7
dRMjmAvkskttQicicaxjOi6OL4KjY3bphgA5l/iuINtEpOihG8x6HjrWFbn2MUGX7rCbiMy0RWIt
YHb6pzPRwe/GVICzGvaunm98N/tMy2nriK7cmW50kIP11aWoJlNS+MYkbJfSCoiRi9q12Xrv00i1
zFU92hsdtis7Jp6LwRZJ2ZQyJVAbemQYHRElbCMTKbk/+HQ9a7dlstEheh9vyC548h1QFCaLjcSS
0ic/zOg3OsLNquk3wRjeCaER+0i5X/uWfaiTLlpEFQGzYxacCs+i1iS4d2vZ4z6K03n0wCWMENzv
cZCf7EPRQmLQh+PLTi8hZq7qMQSg37R3sUiG1ZDCCsArtLZtYi4pcfCo+WxyPWOfvNUPc0OgLeSE
DiE8q0ZPziI0YLpG2hr6UX9bErCHELfq9i3n0S4Z54gnHPtYm0itYDtvbX94ZWaDJDgItGupJ9Z2
LKN8Y8jgvo296ZxmzP2RItxpVSSeomRi09XKbwUCOjI1ngpildE2VD+18JMjtCg4+y432zp+8Qtv
PIIZh9ub4q8ymzP9Q8FnwpzJVY517GXvP1R1vTI8hhDaZH/nrnEZnNy50ZO+Ih+GGYwQaf7MOUk6
Gumqu6FO0xV5DyuH8fFaw9K00CH8om5oN1MJoI73ecfqrFFqmrTiszFcYu+M7gCBY89HJQCStt51
OhENJlKwRWmJcRUYyntuhvShiQbve2C455nFG2mt5V0S1rCXmsQ+aY1wz1Fksxlo5pMv9OiUmQwO
pyQ9lDJ/iMqfECof+0JMBjxxeYNOWUKu7rFjqWsoOon6opuSN5s2Gm+njkLVdNhaydA5+Hm/ZUZ8
oBQwFkOKPFgbKbXOuZPQPFRY0ueBbZ+hL49Ci7OLpD/cMcygKzIgDXETZd590M28XjOjFLGe2lFO
qxvgTQcw4bfa2N01nQkAN6640FoBtGDp8iD45YFR1b3hms0RljOx2Hi2mPgiah41JtQgF4ZTlfNB
+H7IfCyRTwn7JhWd/lyBPF4ZbjC+0TQvlFG8Fb4+0RWjq+6PsgWkHViPdJbw5FZIxcrWfLMnxsfk
f98rQ02XKe3fLUl/M/H86DI13rgbg9l4b1GZkXQz3qcyeDLy7Nqxzs9EL8ldmgQzLsBfBOi2m5Bj
XZs0/zBoPbkuE/0GMziVY6fOsarPBHnFO2+kh1vmRUraA2xcziyXnCKcGkUtSYCPZL9ti2lVhf6W
3DNrXxXZ02DFFSpcnhBQc691R6IORTj7YnnDGC24EGhCH0U072HiZke680QsGRGoppqdBdz7g+XR
wgkawpJTxdCpruturwJrIgtScI8otOmotdanFpXDlYsYv0SYXx13hPcb/UwOg2dCevcMvjdaJ7uz
peIjjiF31elm9FKbzDY77I4LlJ3lxvPD+NZUlJJimIb3fCQYU+/oSflVEpwMThX2eaonLVFnZADi
2kZPqkFU7PRgRPOyTk5hw4FD+Ht0ZIE+sHYaZOJjsQvi6o1bo40U1bN2cjK+vDTeB9SkBEDTZ4Lh
WMVH0XHA8l4vrblE6kfN37ojvH1bf4/K8FK3tM+SIXlIaxyYRsoI2ouvwnB7fPLA7yvSkYAbHNyI
zuaYqa1NB05FztFLyGkB3D+RYIS44X9TdybLbSvbmn6ViprjBPoEBjURSYCNKKi37AnC3Ubf93j6
+kCfu7fMa0p1FDWomsgkSCcBJDJz5Vp/A16tfJKN2is1da9oaU6xVGxy23Di4IWYpFmVOTHVyHkP
o3EsK2k1mdW3otJhB+CnnlKr7SgJw5whceTPNqGR5Y2m6kUhKKZY/5YhCrSW1JJ0yow/cS/js1ca
1rqo0MlvAQhsRP3Q+c2jwt1IEECLe2WbTXO7kqcbNhdrsyTxMAoM6ZSYUYGJGF6gxec0R6uL9Ori
ui4/Rl3xEz/b8arFsw/uV3uXVFN3TSG3c+3Wf55rM7zG2fJ6bPPWjUIqEslwOP3Bapt0l9/iVA1t
Ilm/Onh6GRb6gE/P8v1XL3/9r3rmHFVNRfn77y/9+uT8+4WPvwAl3wgDOuvH6dNfh0pSJa8bfnX0
9K16isVOYdItpqrZV8ufGGzf/vT29GqGN/Hq2NlXojCDU3j64j//7/SdUwuzKhOVnf2ff5r9P/p4
UApErptYrAjOMxLxEbjIuWC+bZeXp/f/fHI6FsYraQ78Xa1gsXfVSFW+/+cbp1enY12q2zvkQ2yD
Ne9KtfN2Yxvx91OLpz8o9GE2cHppZgPfYUou1oQ4mCPoPrgQ2VJ/VHVZbRILKYu2D4q9ZYAcIVb7
gmxqueun+d+n2C1ncWrKt81PfdVXV9LE4CsGjIvtbMSzZHklRQhRFH5gQGle8h2SpuxPf3S07J2h
R7x0+amMrP7Kh7BzVS8/Smmbm7J8IKVBA2Wmhaw71uU+bPIldhAlWg+GHZX7oDILZAF4dfocdSc+
Px08vRedMWw7i2X376/8auL0/lU7/3wO22fcNXHqbyqzZ3XqdMxDcf3cx/WwV+cA1z+zpTiJrAy3
yFJCGIZUy1eAV42rYenSOsDcgbowvXl6f3pVS8BSbFw9f33n9AHFk4VeEqIEf+oOvbCorPUAAbNJ
7bc1ReLlHpz+RH+/Or093Sb8yNQUPRPEQdL1qbdOf06f/fP29H09KotfHVrOy8pwen/65PTFWIGd
j02Ub2prPwghgOCqusqA69q1AR/Hugom0ovxoD3YINVx6joOaNjqSHXayjaf++uKzJicKztVYMbZ
TFv2klvZZyuTSA6MkXXO+jrlGN5ZN+HQMwUo90rXbOu8uAWTe8ijZwyx14lsu9iz78sw2JV68RWK
g6Qe6mja2rLlmpa/Cet22xq1Q1YboiegVnlwQBlXiVODv0jKHkss2av1ai3Uv4L8L/RdnEwPdpOh
rg2DqxuGmzKw3D5Il450p7BzqkRxBPEcVN9NanuqRtaei9U3aQ2TcaL00IJxcocr34eZ1gW3Uy69
tBT3ddu468cXXw6omhfbJM1xgxEO4vguCQZEByhB6tlhsS/cmkA0xri5bTsCQa12E1nfiSzmItjB
QI4L9L3omsOgGduZShEppG2hWyTmx63Zqls/Vr6DcHjsfP3zEMEMqL9q3biDcnitqBj62LHXZTM7
AqSDGn1vAounTkgiedjkQr/upnarTOq2LvAzL0ena5P9AM4ObG3fs5RIKwT47+VBcqSmIA4Q9/5s
PfVZcWeheVKG1bZj/wiRrX8gDj4m2ewtF6CPz22yKcyUHLN93Y1iV2TDT4iED6amPdW27OECd6v6
KkQbdmDg0+Kwve/y9pBr2g8yuDu5CQ5psrgy5F5pocMDXdFs8d8Uym1nAW4JdwgnuTKAvjQy6Cbc
Q3BhWswstrE6O9Zx7LW90abXqdTuUkl1S8ilfhVs+25Y+1q7F235HHTjocCNBPz3WlciV0VJdRpv
KjM+RIsDOEXSltx7ZY93vlreJPK8V6yUEkF+tFHYkfX5YH2yoCQXRAG5KfaS8SnEUyCW1I1u+Ucp
M5xWFgdq5Q+JCZG1AIwHrwrbtgM7nuMimooDWmSpwHTk2ypBOyymQIEsNZ27aSPFyb+G0eDGk4HN
nrFpOte3KYwhZjPKDdLGrm1L21n3950hrvEgOtZaep1b6s7somNiGYdCPE765C2JbjMQrpaQbmii
ly4NP+E3LGSmmnbCnx0yFf7M+xLZ3srSHEt8ziVtzRjE2Umv8Bk15309kAuQgJaIA5D4rdCDewzz
dkn3rI/f1ElD5xW6ehS44ag6mMKvW0rfUBgDDQxf1dzKecCcGX0vIhLhi6cDWqyt/5TU2U4eLIYB
oeY4HYwlu9e3+0EjQ6Ef5EHcxx20RGyR5pjkPgUGgxZIH+xp+bMxpvfsqBFTGK59soAEL6sknO+k
xtonenwjMpynMKbqK9kpU2tb1rse9pqKTL2hVDdW3T7LpXWQK4HZsb6Pg5hKnb5vRX0nWeFDF3Tb
eciJtbYlWRWzZLbKA5cZik1pd4tsxk2SD19F+Nfc4oJUFXdKQUU3WXFrtxIPnzkHd2HXf66S5qCK
dK2gilq2Ki3Iz5EOgkcdtxjmHod5XmFyAhywuE9l/6kKp7siNj7ZWf45pvijzv62pcAhwzEhbQnZ
R0b6G36SGA9JHmxTmQzdSMox2PhW60k4ZyXBAOrhezj2zxa8CfYNW2RG3IRqfq4swgK70Cqu0dA6
AlQFaGEgLOBEOr6iAXusIXFyCImJMe9tyhm4oz6CZb1VM2LS+Xr0ucVy/lSyOUjIwNjGfCtxiwuV
J0lSbjHtdH0lgIOE4BHjLdXCLbDSYyS1d12Ub5LOvAJKsw6rBKEb0zN7gaiXdosp2DOyo486qEER
5NtibreBpGx9yT/2ifRoYM5UVNkRzrur4/g+A2UMWmmXZPam1GTH9xcWdp4cwU2Z90IOMbYN94U0
3lZhT2JU2YV5cB/l1o2Zq9s5hecWNm7mk5A0tiEhPxVLNLPGm5jnLFKsm86PjvGQbFPLcKHHAsqJ
jsMQHybd9CQpf9LCmKx4qjtCPQDYWef4JIT3WvUcIfKLN/wW94qNDClIV4MtTiVbeS62uWZfp+Nn
qe63Q3ZX+fPCX3cXq07oH6i/8IhryfMUhV4KWKtJ+1UXbHgkd2rRMcs0G7OP16nSOrM8HRWeAr+f
dnI8r43ms2+Fj1D8NpMx7kikX6Vzfl8snuuF7A4GuEOJetNDnBo4gi0AP+bNQkJQNd+grpm1h6F5
AB96kA0BKFo/mgghFHaLOduE8qm8ag2gEin78h6+JczWJIn2+pBv4tZ/Qcjshx4kL5Q39whI7+Rx
PGRigbiWTN3ZPRJlTzEZxcTSHdmCrJ+6tnqo4kfZcCNUf+zhzvom6qch8SpcOxFpGzZGeT0H2kZp
v+AAJQaXdJoqsM8Dvg4RMrfvDdwyG0VBXcG8TxAWqxqUs8dgh5IdWxJ1rcQ32gBaoNwGekgYv2Rc
+/CptIpPRYlrOzBY7HWuQdTvDUs6qFN8tJhPpolKJ2nho46AQbFYKcqZOwCOBLeIyiMzgj87oQFY
rFuAGeqGMxZ6+cWacw9bJocSrJsnpBAl6vfjzieaQKi3La4jw9i0uxwOexUcU+AUutndo0nOskSI
qfd7U4s8Q7+vVUTnrGaNM98mTXTEP4BqqekmBLk3NuOO/RiUIyoLxroC+daGzPptdi37t6hjuVOy
j0ZzV/TlvYbFeZClt7r1YNfWz9j29NZAdlPe68jKWrW1rsqVWo4bP31ZLAzlcNE0q10rHNYNiGoS
01M2MQHPAMP2I2DN1lcRAZiOZa3vYUZ/Rvf7K7tmqqYjSCIDi1fLrXAE76plDp82Eyuab7eO2Qf7
MM8PU8USX0lf2U1uInGXpI1TWc2uKwErZKOTjltA/a4f6eTTSVdaI6LToVultmvosZMj2jYFuy5k
sqNIqqjl1sb6IM+/gRZcx0q0yciem6qx1rTkKPu1q2YDFspYJ6TzrepoYt2Wxh2Us4OgRlMY/i7P
OVGfjXNQOEHm+qK5NcLkMBYUH6bxexcD1wduNyvPcVLvp1Bxk256BKN3bWL+ZJHHNBcUSCyD2MKZ
SrdJBBi7FLcnbcYXTcXqVl3SzDf+rF/r7ae8La8FHs0d3VR2wybNNMynsv1EltuXxl3B0lgL5pT6
TuQY4kF6ADm+CuCigruGG+wNs+IoeuFI4bSlirHxkYGO/MRdsCK6xPSdPIyZ4gaSv8N07phWBN9h
vSbh9NTptWv4uZsPpQcgryjCJwzAvVEvX0YkFSxfkO8MHap7mLeLq7L70kBQ6vVh07LhqVgX68GR
fLzlQmDxVrSRMEgWzByAcHbAAJ9qtKpkFP0FYuRp5W+LF0XtdrofbFVdANf+i2we4KrsGmDPQYun
+7AtnTkYr2mQUkqwR3rNZSpN8oTlEx0WpB8kJN4TKg1944RF4I6iWCMOum5Hamam4YRA0EjhoNKM
YzLkF/z9NllsryerdKruNiWXny0ADlNaG9p4kK3mkFiD01FXN+B6pFkEsk/eaApgqg4VNnBUpDSe
Chajcd4gYO9KgXlltrk75mBAqcSXoOIx+riOR3Q4W8pVudvjioYRrNPLsiPPgug1fBjHwakH1ij8
PsQQI1NXXkHyuZWe0pg9iqXsrUwmbd25HXQDQyPGb3ZM3yR7/bWfa2tEwNoC/b++d+H9bnLko4ax
gp2Nzv08OYNBMqj4jDsPEjXaRuAM0EQAgGS4A+XGN2yXWlgPGoz5eE+mEsQ2NZSk3JicYJiWe2UA
l2y1+3lEeth3NCQvGg3Qoz47y2Wno76o7exSud1nPyPMkf0G9Y5qRSXMbVq3lCpXh3oRSv1DqIQv
BQb1YNY81Dn3NsFtUTKLs2ssE2lToQbq98TqDcooyG2kRsN1pI4yPY5COBX+7jBYoRBRR4ul6y5j
gwPl2e/FWqLI2AkQJ1Xq6vZxqtudTryIdzguLzN8+NjtcQHQUoFwR+OmxmOQj998f35OOnhCdY0b
2W23bI9k7SElgO9a8trAt3x58gbIRiOC6saoe4Uee0Fk3pqhtM4r6UqLGUBxfCz6luso11kTMrU3
B3DqX6Qq3kG0IX9eK5rrGzORb+xKOBFQcb4a/f5K6wmiQkyXh2UaM9dk+EHwy0fJhPvfp2tTIkpq
mduZAXN4NbEWwZUKHWKU61o/KHWx6avoaJRUfGEwTYpCWcCEitW7GBa6bIHCSN32SIGC0d+WTbJX
ptodbXWNfBRQ+cBd8HP4NrNxMe9Jomz1HI5WFq1ypmYtnB71SncUSGFdmjqdbDg5kqjZ8MUXmpuo
bpcsWqQpJQHtZmD6zcGIz/o6Tr9YqrYbWLDmTndadVpFeMjWJlkZVdvq6HhEeeHEJRnUetwsnZe1
0rqwh5XR49iHBbtNy2JJ7/QdcCtytNJtUKo7PYT00rUbbNAdQ8qhI2ioePi+e0r+pHUVY8hNCbFo
NRJQFKSKPWDGWN6cXp7+hMvB3MwtlM+05AovqoIyLOA3kADLR0ARlvKDL80bMzNL1m65gqpSFJTm
gkh1p0G4p/THWTbkn2N/yqJEffi16TgRycLPEMyTsvZHSM1Vk3ypVTUBqk12aEnXnP53RV5+lQRM
lEZPKkmZyh0hzeg2je5AgxLurwyb3jSkZU6pG7sLj3FRWGyb/iv7czreG2zeTaCXKCNIGyD2I2Ul
46adMsZ13aDr3WbDSwCJ9SoV5Xwc+th8CkaUZaSqfwkL29oN+Gmu8R3J7jSjfUYQFefdiZBIK+Xm
U1weCNv863kQ1lUnRdWh8EOUWcy+fokyiQczyMX+9DakeJSEpvJcdWN2bMIG2H5v1y9hjPuvUaXp
7vS1NtBdc/RdvSxKQPBd59Qwda1U8eah/Qys3kIACNB541uxmxFDOSNVqBcxm+5UW7uQ3aAnMDF9
Aie+FqUxb0UDSTFVKgEvHpubkr1FrUnafdKkxCsA7Npg8He9JWOIrkBXL+N+N5EJeJDzPL1Ng/Jb
lMPE0GebQZENoatl+sgSd2MYReKQbUxchSxFGsndVcUV3ilV9pAM4BtxtWpVU3GScZQetan9CZCs
OYZKoa4zI8Phyfc/p8KCe1bHzwPQvm2RKvNhzHpBxT0BysV2tVXKdav6152uE6f669Lkupn44K1c
hWhbKcn3ZHru63EV2NSqrpUFkrIHW1wF1ziBR7hJwcXMXTIFOfudJVO66rH4USieepYFFmHTKgYF
bmfCUS7HFZk9DtZ064HkRwmqoJBYenQmDBvGRJnjma0+zCasNSHvbUxWIqxwqt7YycV8m5Q5qbJp
N9XHHkRGWseHGb+tfIHlxKhcdu0uygpQqcAgDap+Ql8t01VZLeq8dynWQ7oer/V02HVpvk57ngVb
cgpYf/D6oXPoFOjmlYXlp1xvm1KFStZspo5wBb8UaDtdnm9S6v/BHDqJ0PZDg4QRmZtIWJtZrp2e
mgrJWlKB0zbrG1f8NNmNU1u5KYZnn/FttM2theByDiRWZAhWUbwtEtsxo2md18E6lrMrBGt2I/wq
TGzWRfBFb8etVuFEoTf1NkFIDmU4QmqA9cyQq/xLlWEyAmDhi6bdkuQwPmf+54TyvDKRG9tPrKoI
FVTYo06HQCELGGUY11drqXxS1EOpHX27pmv30rTB7nWMmJ1CR89IsjmFFTvyYzyt4/CxhlEefOE2
NMnTaL+o9SMLYkXAgsBDLJWYtUN/ZWZXUPdaECwG7BksPU3E1KcC7/cfVFhXqYSVsP6VV8oTsTSY
0FS6GfQn1dgLgF518MlgXO2jItyWc3OYZOs6V6e1VgB47SAZq+syblezLU5yDdPY7sZS/zZa0568
9V9sqJBvtpRrbNieIOhr1iJZ4CLJPKAaDl3ihRiJ/AopRuSzG9AVjf/UKl7JGtPaFqSP2wlYEES4
Kz37UibjFVoUkCX14qXgZi5hfpjgdhtpjpBwd5F13F4TbdXWyraNhy3a3i1Is1rwKwWpWinV1xas
swRCCq7RRzN7CWDpMvnf6uILHLlV0R+SBm18oNVo26w6dqEaxht5JB6tSd1lQX2w5hGqSHU35ZE7
h2Lbx0DMwgmtXLKywIsLqu/ylBHAaUfbLB71QmPDnUK4xdZnRglJHbZycyh0253xLZ15/Lsq2dmZ
/SmuFZKu4yEa22NYQGxbqRYs28B27BHOJhwWk51xuWaaSfRtTMhnwvnbRmBkqKFnM7trYP2LRNW3
UnVn1W3r557JNLhbhraiYisEmtpCjA4cgPwI2iNQ7KvyRkg3vo5CWXaDcCUIsui7mayGhxKGzLDR
y62hAEk94BWO8E2XPkXWZyv+3Cc/Y8ZHg7NsmWeuZhhebjFmpkUmPthOKamZAd5JT/w9Kf3jRIwe
t+kq7Z60fkB7moEr44Gd907fgkC3IFwHXj3Ox061rpHzLIkwesl3Gih6S6pB0uFvAmJO0PPLE3PR
udkYn40KIRygyfg2GhJ4axPlifboD9ZOFoVnR9XX/aDLT4qov4DGpD7a3JRivtESGbFo+UC2Jme1
6Lv6ocbgWhskl+3HcdRQOxqJ7YIByIzB0xzfdGAZcCFbUfdfl5GyFVHpdNZ9Gh+7jIm86W91KvG9
eCondZ1o9mNntpBsg+mHP9U2GOuh2QuBN9eMtsBXQQq2sTIM6ruJTR6k67TOjOusI7WcmbNOJCDS
77a4zqwo+maXFqzH5QuDQvQ0FvpBAn+/Zhom2Zoe7dlUvysSoctgSwql4jo4+EVsAloQ4YuV2PvT
N8wKOE4NYeOhgNwKZ1IOVwhoikPWAcYSalDu016ITUuVji26D+u1QcOqQrH3RrOnB3OIblJVM+/t
uincSsPRyxzK6nPR+rsptutHkuXpMZBl5p1eqz4nKTbAWQ5ram7U4EnMsttPovwcttWDZZo4hqfW
9zxKg/ugNaQ7ErfmJst3xYTIOmYM6UONTf1D1BzkMazuT0eQZWg3I/aum9NnaW9aeBMEtzIriq+I
aj+J3j7masq2YHnFRs0+Yr/erybJwKG5+9YRlkP8nAGNL36f/EVi2jjAHovc2IoeLQkQGF5aCZSw
5c/pVSAlN5pR2dtOyoeR1bz/q54CqpOxqe0xOsXQuoQsUmjFzxJtM2WScWcsNPW6XP6cXk0FtLA0
SAvHqAvU6GYDUGBbS0xzNdiQyD7yXJBZ0OH9EOQylc2LP7rlIywDkX+kMkCxoBmne9EF+i6h8L/q
s6F+zP2gZ6GRXEK7+vF0iABw12Mn7sXxoYzL5nHURErCAOrE6a0qKbaTjbZg/ubTMmofT6jn/9vo
8Eu479+ERS5CyH/TH/l/Q3AENaa34OEPX7H4/R+brmm/tlHXvAaJn/7nv1HipvovmA+kU2QkXLE9
WPS+flkfS6b2LxnoKDaXAsagjvbw39ojoMQN1dQXWRIZgzYEif9BiQukTHTDACVuyOhiKcp/ghK3
ftfoBWlumrqNQq9qYAGnmecKREpulwBq2X7KWEXoAzvVQKOsAW8bhm00EfbdQxxkrek+ddT256B7
mDEJTsl11zFRQ5CRnhHrAVOD6K5no9+Zq8hMlyTLTq2nDQm5NUVMt4pMRC2ix1Lt7ru6X+W+vk6B
0Y7deI0MyBcCDopT6aMSHBZ+qYburImm+pxIP02ai3htp/39DDfSLiGST9QM0QUDdc0morwqcMVp
UEKcKqJ9qcGJRHpAMeQ6gEQplQ0454xhHa9rrXA7Lfilsdf2R9ls91EnOb6uOHJQoi89PzGT/BVT
68Hb4ylAH6ufUbqIqIBixgCHHduTvWQ2JEcAaamD95+Ptouj5P/bsbQ4EVxmWqzCKP+NZbF8/df4
WfzBEXA2DRldOMPQF1XeX8NHaP8yBPwLBoGJUKqmQ7/4t3KPwUcgMjFbg0TEiKO1/6JYGP/SYaRa
DElZFhrGh//J4OEXXon2IIumC53xp5/pMrdzD4fIsoPbqm6kdVuj3VUM7XT16h78m9Dx2iucs/xj
62cC4Yow/HpspeDWx+EWJmunrUUtK6s6rt/z171wAedq5wmhRub3kP0T8KQryOWASnyiw7cvYFFT
/MVT2f34X//z79ujnQnqBUJNTKO0da/0iUlbKToWaBaGvvlXoCu7j/3GmXBamHVNKeTR8Iyi/cs3
mydfwsOyV5/RIfn09k9cuknL5b3SZrNiHHMqXdU9mxi4iKbrAXLD201fukNL179qeq6pwRqxpnuS
LD8CdUVRry8fgjD/RFph//ZvXDr95fir3xgK044Feq7eqJVArvMWoDuUXcuu3rmIC8+ptrCPXv1A
nQSmUhlCBz49UZidMC2NAbP06vePXcCZJFaGknTj40iJJw/uS0MhAWuW6+SdUXbp9pyNYTmRpNI0
Bs0bmspcxY31jHVY/k7jvws7/jMCzoYwO9jJGpVU9YzJ/B4qqQMJZYfX8F7EgCdGe1e2wztSgheu
Q2V+fN0LrVLDQvNz1SvCoV4BXHspB1V13u6CC12sno3kopuDKaKG6hUSjGvhh/qqp8pNSSH/zwwn
/r5VJ4O8V0+RbHZpoLex6tmDug2D6DHBQyasrXd64tLtORvE5VTUaV5a2W0wtwNpYpC85pi/N9Nd
av1sHBtaasqtJqW3UmogDp/JNdnQjH3s27f/UvPL8Vf3xtCqvhd9Hd4GHcT9wkdLJS0hbX2s9bPx
K3V+boia/VYO0kEgFmIiPF/hTfdvocGLTMQLs9zJf/jV6QtW6HSUWvy9FPRokmBvVaxg8lgZrp1k
67ev4tKPnI3jrsiQOTbCymu64mvaQRRJVEcPDBm9ueS99XJZVf6wop00fV9dSaAGcxG3peVFOcUv
RCjIQk9OEGj7nmTqGCrvuJZf6HDlbDDnbd1ifGuVXgTb80lPolU0Jv7T23fqwmBWzgYzfHHFkLKx
9GQzhQhZp/XnfoABlYDTe++J1S79yNm6XGkDEVuWlV4rOzqlizqzAStSGqXavak7SGTTlzz7bKB9
7IMnL2aBzudPM2bxCAGjkaeRs+6myAnqHzXJVfS9htYxb7qOzCni9lXuZPmTYLMQ+wf+Gczwq5Tj
mTw+muJ+UN+JL9hN/bHLT9Y1r7rcZr9SdqNfeEMV3st9+NKD0KhmyY1GeV77NYkkIJ8B1d91ANEH
wgcygx/rqLNZRRuQn7PsRnhBgbiGmGwNbEDY4Ayfhe+MmksP2nL81dVpftWHPrQwD/Ik4qbDV8u3
Ht8++0tNn00r2oCnQlmBoepMO3SR9bHdTi7id/rl0vOl/n7ixaSplYZpuVchz2+ywVOK6TlQ/c3H
Tv5sNgHqaauzHBeeKUJUcShbLfYD5XtuQ5fuzVlcgN5bWtWVIrwBMUecOm5Vxf/YjTn39/F16rRy
Ognq82g2ZtBXnsNYMjZJNSc/PnRz5LMJxJQsigAUHr2gnUOqblE8Tj9kJQe2/PYPXOhc+WzykEUf
1JXk516rziCxQR+u06rPwXnI9cfGlnwWDwzg5cpKnVWvDgU0HlJrw3Cd9Ord21dwYTWSz4ZuPwDv
RzTF9nK1fZnq6attSftkKBFZes8868IzJC/HXw3dNM+zfJoL2+tkEJuFAg1Ll4fhg/fnbPRmU66H
8UjrcBa3dhFvI91/kHTxsQVOPhu+fsfD2QaG8PISOV8ULuUBg8JIqR8+dv/Pxq+GmWYWJKXw4sbw
DwbkUmgmA3wQM4puB+pe70Tdl57U84GsK71RyQvgrik/Ie6CynNyEH16fPsy/tzH8iI68bqPlbwx
kjCtba/WFOlLHrXKX3mmJR/aGcqL5PHr1jPVJ97WWF+sBNQX1NNSDd/p3z/fFxQufm9am2qUVtHU
8mpS6tfWOKEIl8X9J0Xpu83H7s3ZCEb3trPyWbM84DaTvbE7y5epLnd+63zsB87GMFUJKQtK2WDj
DF4yTkOcgHpz+7HGz0Yvkn5TqUIPB7jv5Q31O2vxY/lY22djN8fWSgPgaHplapSIY9QUM3v75WON
n41cgGWJFrWy4uHYN8OObgUiYIgufaz1s3E7K0OIhlyveGlaWmgCzMCVguidSfnSQ3k2WLVeKSUV
gIBnDrh3IVvRI6Yk1KvGHt9zlr0wYBel8NdDCmVOVfSKb3pBkra7Dn4fQh5Nfvv23blwAdbZgEWE
RU9gvJue5vf3Zgbqt52VrVLX70w3f1615HP3DRns7ZDGpCuqsr3VCusG5Oi1PFkrXcPS6u1ruHSH
zoZt38NSLGDqeR0CdKbjz62FEluJd93b7V+6R8vxV8uilXTjqGEk5TVB3QGVHFTHN3OUyXrd/FB4
gujP7z8B8NW2syLNvFRoh1jDqy61UQvpu7/evoRLt+hs/CpVYikIHKQeuKsYpCCaU6HfvOtdu4yl
/76Jhdv5++lTA0aJjRKLV1E51PBjYNNlQWGAQz3A/BhAruzMbLziH9m4KTqAR/LNyJtxum4lMIpI
JQ/4IQq84IIo2mXNe2mmZXX405mdjX4F4TwzIFngJdoi4J5sEtnrIHaWBnz5dN68fXsvPSFn04Bk
loYAkpkilXeVFGKPzg2FhXfW1AuNi7MJQLFUcIiGknqirQ7oCWwwY3LmbH5nhF54NMTZDID7Wda0
YpqXNempmxvlSh/N9yxCLzV+tmgnaKgCX1VTgOI5kt3oh6CurCgfG/jnnkt42SSpplk+Co5omqiy
5G8F5ep31tMLj85Ssn097EUHFAvrgdnLhIXCNyyuVd3bX+xwrsF41YhmWtgDvv0ALTf7D4+pOB//
oSmrFTL+Xt2baNHYloHH9tC5RQoOyJKSmIwQum1hE4h3ru5Sz5zNCEOp9DoAasszpwoSXDLrT3Zj
5D/fvp5LrZ9NCLZVYHVvZAmbFSRRYBQ9ynHzzplfGg9nQ7oLYBnlDQkGeWhNdFmM6SCsKrsJhqR5
Z8Y/OWb9qT/OBnTYd0kyD37i4UCwyYbmqU2rH5I/QLNCguZTjWtJMQNWRu8Rl4uq+9htO/cJnTGY
QJ6n8z1UgAFEWeiomRvwamW4ebtfljnjD9d1sot6tZTJxjzAvp0ST+0G9abEbvbQqWRliwXZKQlS
ZvHUQF9O4WjlU/3ODHYhCDDPZgF7qvxS19XYa8ECr0u9cvIEeHGIWCrp1HeG0IVHzjyLAiTFSgZd
6xJvCkpEmNtFKLs1xnceukutLw/j6xsX6gjhFpLwZuBYn2cgvkjEkzob3umYS+0vx1+1j2iBmgAU
iD0kvTCHTraaXd+83eeXmj4b6UlVyZWMCbIXWCnERf0n3tufPtb02TDPUNgKBqWZMViF9tChY9x1
GHK93fiZg9t/1W/kkwf0q3sSzhIqpgh1MhqeiRykOb6dmUVG/7ZNyuM0yYe0+/5uWvbSbTob8uh7
KipCmv7NLKNqZzWqDmcUK4W3L+ZC68bZIj6KsS9ZA0dPkWc8tCLsmTJRBu88nReGtWH9/vRE85yP
JEJjdPs049ZWUGGdJaCS6KU5YBof8jQ1nb4Gct1OxntO9RfWx5Pp8avusQK1wfTJjLyppMisShgS
I4im7kqzQvFUe2dgXMiWg8j4/drKOU2qAHKl11lzdK0a3XBnpFXxreuVDCQzBr0lFDn4MssKAwbn
iBuF+6FOO69RKnIHT7OZpJsxQMK8GymRmR8JyNH3POsxErQmPWY1N0uYgZiwhsxOgjL92yf+x+eB
1s8m3JkxOfSR0dxA9MbLDdGkCqK4ibSTKPJre0LHDO+kTUUS9+0f/OPjzQ+edZJi9dgfiKS4UULf
vhpLdALQOHivpHDpcs4mX91oZnJvcXEDIdGPUILr0rUNpHustppytBANr6d3ouGlyf+2QHIhywW+
eqhjK2xrQ4mKmwg2Rtl9FfTOJD6URqH1s6m4szPUi1tah3wfXPlSUtArY+C83QnLs/Oncz+bjW3c
dLCFHfEjaDXjh96k3Q/V+t+cnUtznLjXhz8RVZK4b6Hvttu3+BJvqDhxQAghhAQCPv3763k3M/1P
x1XezCKT0N2ApKOjc54HjfoQ8i0/AfVG/Hjyvxp0qttPXrRLz/08FkOD0TAurEV5X8IQqpTqJLpE
Ve9nZ/gXPoCdvVidvySCB64/xiidizOlWjbcRA4g89e/37QLHxCcTftoliazr/32aE11hUFxbBPy
/3V3Fw+pL1z6vBQq9nozhlHYHvsgHn8PwQhFNKgN9iuLL0nPa6HYVPqNh5oAlLiD+gR25dT+pqhM
e/jSjfmf6s1lKLC1cuoYNqN69rpTmbcn2SfZ3Avv6rmt15fawCVeymNYMuAjCHwO+qZEziPpQfUC
GzJJ7Ce5lUsfdTZ7LBotbFiiBswebyhBeK7TO8xWgKbdJ1UC7Tz7ZNNwYerwT6/Bv6aOBccCXiPw
OZiWJrSHcEAlWrRafe1xnE0dU0vQgu34cMTpiQZfheQ4Yvpsvbj01c9mjjqKS8fawh4hvYp/1lEz
3c09PaaB+vb3b3/pA87mCeB+y5ARDAVwa4Ca8tCLTL2baAn3X7v+2SiObAIpCgxRR1gw0sxzBhz5
CDL5tiLxVzYxBGzD/z7eQo4+M+CtH6cK/UrQUkF6bhFzAcXQeWtQWNCg+vcfc2HeYGcvEoTlsXGl
AzoYnpIQdI5J1s3XXlJ29hrBTzEncb2YIyg9m9mYp1J3O46+mK999bMXKUH/IrgHEpcf62/pCGZA
2H8yY5xm/D+sbuzsFQobtbDGCEzQIF6CZDO+Ao62mgoQO+Aq2/39+194T8+rcarajrplXB9nqOZ5
JB7QNn8DWN5n24A/72kITOH/fYuWAS2IaEHVWG5Kk4nTEasq3LMzkPuVFLUSbMmDSX+EcZm3rP7s
7PXCK3VeoBOHi8XpqNcdeVACsiCiNEBb3zwsX7xx56evMk692iFBeRSSHFulHtMoeOw898n4vvD9
ydnD9/1RLhXEhccgTNdDJK4a1f760iMnZ1NH7KFINoTv4RjOsEsYszhYfZLqxveLzwb0hRWInofj
ZtIF11JDpabLFfEmPxdpCC8UFKivY1ANH2WdugP419VnqdHTpf8wWs5rjPoajctBYfojkxNNXwi0
hOCsWqsJuB4Vc/RZKfhD0dWAPhDlfRKBXhg+/xiy/7UEDixWcwc5zBEMiT3a+DahpLt+Ms9/f1QX
3gJ6+vN/XR6FRKNfeZ0+AqUzQb028hngWCt73n0m8770EWdvA9qy2/BUtHYsVSQfCavcni2wbnzt
B5zNvnXSuqJPFnila/RUrnUyeQmIvQhnP9m+XJgk/8ln/usOEaUogA6+PrLErJtJbqkhQCSVCSZJ
yb9/7VecDUbtMTkkgukj4Z73MqDN8AiHYPC1JeS82iiK3dL4KeZ5fy5UBjPCGsAL9bXl77zOyCVI
JNgBCLexVgfwth9Yi37b2Hv70p05rzJaRm9eGGjsxwZ9jquYIOD3G/NZqeiFd/O8wIhE4VDpdtIn
WSlgdGW4B+Dyk83EhZF7Xl2EEgc5FmOhse+tgAmPUbYBaa9bzQX7zEx/6eufjV7WNAFBBZw+VjrV
83YqE9iYQdqz/frvd//SbzgbXVFspSB+LI7ICBy7SF41STNnvTcWXxq+yXntTLRQBdAFhu9Mlhs+
ptfeYL40ppLzwhkxRajBHlJ99LB5PsRBAR9AXM+Pf78zf771yXntTO+GifmuRFbDn3gmra3yWsWf
vDqXLn6ai/415xRDhdSjQFIjbZUAZQveDe59OmX++aFCYPPfq1fhhObXsuyPHtqgQJ82WJV1v/g/
LRSU3/5+e07B1/8ulujg+u9noE8RPqzuNKE1sB1wgI9htwKpB60/vrsaNBRKhbpvyNfWsSQ9e1FN
KSbfjBXSQEW/oVH5pqrx/e8/5dLDOAvAS1Ulo0HzzHERZpWkakMr96XYOEnPpv2yRKWIArf8COMk
yGNogctDFFMe5QT+wde+/dnqq+ME2eqp644B9Q6gSW/7fvlkWflzDIY2vf8+Y7+SbZcS3HMoTgDU
pDBQO2AGtzhLTFaMMVhoC/yOWA/9J/frz2txcl5aE4Twu4gG46LsQKQv8AbZ2UF6oeqVtvaTOe/S
zzoLLZte8Ml5iF7TExMrCOC7r/kj7Gx504w0o7TdJ557/fvjuTAWk7ORjlxfwKtCIsvbx2A2gg+L
aiTwIyPyyS278PaeW6WcKouZCOyOKr8D6CxWH1WNXPXfv/2li5+NclYDXsTEoI6GouWxHZneKNO1
q79f/dK9ORvTC5HN4OABPvrFtMZmaNe19TsgnF/KJSb/U2GDuCUVcHEcIRo114jcozx2gf1kb33p
y58P7a6YnCGNQtwSrkzQXHehuvcAR/z7vbk0Es6G9QJ1TB0kp8sbtRmi5q3m5LZJEpoPtfjaDTqv
ktEOZiIYEdSRGWi6U3stJ/1J5ufCi3NeIQMGagwlByY+ZY0AjtC7SwrlNn+/N5cufjaATe+KVPqk
PSoKEypgWyXKvkDj+9rVz0ZsWdOuCwXyblPS/kYQsGv1lwpIUNh3epf+tezLsB6baZrBhUmBlSSF
v4BD032WbbvwRp4XxHDPRamdTgcLg5elgGIi5dldc79/+sqNQVr8v99+QcfVMnWLd+hxHHM7hwXk
Fz2rvzTVwLf336vPCu0YQ0UTZBKsvKmXYgBuSn2p+Y3Q81hdVjNAM2JJwAydABOpQ1RWdR3O9vB6
ovfKrP9+i/78COh5NwAa4qlwMz6Guv65W8IXQ5fVpD9NUVy6/tmMOZexoXE0Jwcjpj4DlwesJoMC
QDD0P6l8+HNcR8+TUgYSKkbLKTmQJtkko4LOivWvje+BDVHM30QdjGDS4fEX4BR/7aadzaSJpY1G
8Xh8YEG/18w8zXEoV024jJ88lT/PF/Q8XZWgdh/RbxEdrCH+1jYLfQp9P/5kFv3zM/mf7gDdUQ+N
ciQ61JBOZ4GYxaZrxwa4mOazneaff8D/tAj4y6J9UjXxQYVhGT6PdKrcHTQQVD5/5RHgYOy/g08R
YotWpstB08UL8qavip8WYh4/7wnI4p/MrBfu1Pl6Uwcg8YGUQw9GLb8Q56FaZIQPduzUzy/9jPNV
x9NqnmXQswOG3LpeQLwEGATAyU/i4UuP4WwC9GDDaL0iQq+hK161px5hDvxSNEHSs9mPejFApwkJ
D9jiA99r++2SaHAIo/RLFdmEnG8KQRpA6aKewoN3ckrAET5DWDyW7bPjLPlk8rjwgM83hZaFfOLT
EB7aEMDlIWqrq8jrk91ciOKTG3XhGcRnz8CHRg5nbTU7QKbjHzBRocKUAGT4pRcoZf8dB2E10mDU
wJJp4yf3zNjmjisbruu27+///hEXfsD5lhCnMQO02zo8uDRJVzju1rd6icE8/Pvl/7y5IelZ3Ejo
IgDoa6ODn7gxfjy1Hw5PkUcOIImJ9FcfR3150/pdfwJdoMb075964Ued7xRbK9qGn/D6jk7YGqYL
FBeAAn/yzP8pHvrfZAM53xb6/dhzEwn8qNob4ORKDknL3wsgwkc/gjkSIoa8nX+UzVJmBB3a3Ot1
jgzLj7ahx9mVBSrrzRrqz2zCRUpMCkCeomvZPtsofanK4kfh4CUrpa8O6DS1u0nDTIkop8Uai0P8
r92ks1e3mk2tkTeBLnsqpNs3IN/LfQBghFp97QPOJpHIlNotIqaHsOyUyVpI7Td1wsovZWrJ+U5z
gNSh5AN6wLtCgmzMFO84jLqNef/7178we5w3dPRknKNRaMDtZVsDGGnaq3q2Zh0GpPrkIy69p2fr
HK30XC1WBgfWFBR5NxftIKfUn0x/l67O/jt7zCryCc6G/EO7TG2bodw5zUsU+Tz9/f6AkPRP9vFP
I+EsVlo60zWccXIgPXQaSyVgXWqCn3ggayKCZIMX6zch416lwCAqA2BqJMrnRvmvC5X3qRCvJg7f
K1rAiTHVqwig+QXedF6kTR628W06WnKEZfu6J8CPpgMt0Zzl6Fp11V1A+PcpBSU0cfSjjiOgKCWG
VAndToYE4JrW00dPw5Uw3Uq17auawDWkCLI1CZ5jwEjBzJhuXAO1VeBhpkieh6q4b/uTCrPonlqT
bvtGoZDaPNFK3RPAwtan68R+fMJUrvgiVhUd7lGZ8sMLY/APw/iHJHMuSHdIYn6FDPDWtsFOm/5b
ZYPDEIP9kRJwj7mFewlOsapaibDbxhHEh6TJwYC7CmAGz2TEQV7A967CZdn4Lg2zoadxVhKw1jRQ
wI7HK8aLbGTidhiiAweSXKAEQLDwttBzkHkpuMDCvx6aEOCdBSSKBFT4ZZ24cl9F/aHq54NioJJW
7rmcAvB8B+zTIgBlg6dpjH7IwhyRKgIitruDTbfIl3K5Q15nB2Jyladc/kybanO6vXVLm3WgkycU
SyGbxES9DgGnh0HiNsXoAYuQfQ/qfjWbZTOJ4CoZg++Qu+Zh4h4kG1+1iG9sEsaZKwkMwsUyrpTs
fpzu9Fi7O6iesZ9o+DcTqEfS9GvUS+2QxlxHpRgzA0PLEJ4UD0rfSkKOdT//AuHrphLBsB579mvs
mr0fnhr70udR6ytBORRfeo1Knxx42F8JLzeq9HyQ6lHPW3hXdOkggmyg9IQuBFWwcN8q3j/6KCrb
LAs9ejV9QhgUQTlHf+nKMYBv2fcxruQtie01pWa8hqLkCRIuqG/j2OBCcMfWVYT6Xe7f65bf0Rko
YFaycDdK5oHkO4IU3VHICCTr7roihqtLERSU9l0MrxI2uDmUFfabX4Ol3bf9Q2XA0u2W+TZwMNzo
rjk0FiZ3VMKZtUUSFM+4/Z7wONp6SwRGZ+BlkTeDVyvrN5i6kw3OVVag1W+mgYFXLB9LdOtnte5Y
rjr/VyrrdTqTuzoqHoBu/gC7FHxK5gxQ9KDnYYVol36Lnha7LWbPzwYYe8gCbO0syAgcJrnyxxEm
eZmnkcfzIPXaN7Y0T1UPTTVNi+3sxc/W2hck84JtXMOw4gYI2mPxRLzh2TR6604yFkhZHsCe7VdL
n9oc7+31wNjbnIxXNhbXPq8hCjdrAdrumntkynVKdsVcTFkn+FbLVq8atGDDuymupQ1hvSm9EOZL
Oq3CpKtuTUUfOlm8o+W8ywBxPcD6LvKyBhWU2uiA7/YKS6eEfNIRfE0JXj0nJbrh2jti7ZEtNVtN
cferI/yxRq9Jxmsf6BTDb8WAilZuwX4fogXEe7jqD7qeGijOiQWOVWwJzv5wlv8+a8AMWJjM+dxA
wjiZE30YMyXET+736cUbk+mxGseHAoRaNZSYz+oIRibnwYFU7Dwd/26Lyq7QpQXLYBhkYcIOvYlf
Q12AN54+x4DD1oV68k4+mRhNejxugFIB4VoU6qYLW7hM3IONaZL17fgLf/2Dh2iKJ7rsNqXT/UsK
0yS0BuD9trHFVAH8SDbNA05TqqvOTsk6VOGOOgPUwMhhmajlWyQrsUKJ/1aVic58L9r0nr9xxqz8
uMBsQQHglaCZ6/1cgMZbmpOJbu6HrPOAjAQVtjol2cWuX8IbB1UdxLd1fahA9MttPBxSm8JkkEDF
BvBd1xro+bqVt7T3gHu/xXJ+ZLzfER+cKDY52mZLlLBc42QFJc0R+j9tsWsT+ToU1S6O7QNSL6Dl
Ln7uB3ARC76Eu5TpD2Lsko3QS6/L05Qfu8Mop+tSDsDMlBN02fD6hvAUJVWrbxeeXvnAJMMJvoaS
Ps5ZSm+KyU9XmgUDOMbkB/OXtzFZctk4noVtKjGC6WuBi24RSIqdlBPL0qQKVrDL3NqoI5gZ0vt4
4jcm1SDKkN2EhvOskMO6bPQDXM33qqnTrTRxkkcVlE6SJzgLb3a912yayK0j2CNSYD/QFAEMcYN2
0SQRP2IftUpooQSl1h9C8MiXX9gJA2Y+g3itln1YRxj/AAvghLqHTb712GqIKrsXc18+yELxbSix
JvDOrUtdrCksVAkn/V1kfLiv5uAhQPtCT6dmXS5jDTSowMihUFAUeHCobz2WafzUIBiGuK/cGBCg
1j6wIXndaIp2rPCn80idVUbEQEaHaESFn4DPONshekpXaM8G2iKS8J2MwyvRA8uqCvPYLCDN8qEs
xhIpPpiH47OQ0HkX4Exl3/iwkdAaFfNlgtYc4km4Ax2FZp35KziC4XVbZg4fBcAHtmdQBCkMPSRE
GYR9plyFg4nymQZXdao1TtfTdwGrIkbewUPOQIxx9JMME1zZcinupB2rLe1GtUOZTnPEebB+GaNR
X5etVmvUGeJtrYmXiZ50TwWJ0CcWgeidQA69ZBC4gFjkjcECJLjo0twRVK/7rIDcSKE2dZbYVowi
wJwlQ1igDC4v1qw7QVbHsQZa2y3jprN22tPaN23eCDk+4+i4BpgoodBdGKmQjA3RF+fSWj9VSYwI
1Auilc+ZhevYqvXg1fIQBnp5cXNTb9DZuORVZTzItGrwwYUvMa2pTqBb1k1B8FEXZZQtcRvCWxXP
e9RBifuiNsO9TBlt14Cqto/BgiJhHOHZu64ZYf72qLaocaf1S9RFJ0pg3MAvwNHWtoKLKoDivmqJ
w/LJ+f2kpq31Y7sL2rnNQ+rclNcBZCJ4JGjqmKv+uWzr9iqEXmdXdKz48PxRffCim8ssbnBouOhp
UFnFg3hVmhJC5Z5rlBUIpaM5ozq2sKT5+hpIFhDr09pCrTvadcVPlqGupTAbnFy2M6vX8VIUN6KG
M4hi+7EV9dT+CMbAg1AmMMe0a+ojAUsOR0hkWVcxhT0zSLKurPzvQZOwO2zkwpyMMGhyjLb7ZmbA
nDjweb45xKc5xXH8lYwce8bR4LTqITNHsORDWwILZwbPiLuedc3fB7iM82bkP+jY3fel+gFSCp57
xb0cmwpEbNP87lp48tA55G/RWvmYBEEF+v7UvEANA9bawuF2A/p6VcuxKjMAEOitgz5+G3gEWmyk
G9awSEZ5aYry0Y+1y/nsw4/VsBbdAfMUk2wZybziXnoLhRZf+c2MmHgaIrh9qmDv0UpCQjSzZ97Y
6BqyZUyLvf7wF7RgsqK664OQYfKPH4e5e4+6Kb1KtGM5gvkZUfoU/Z4HIsGuL+CuEA5VA6MPaegJ
me2gDMVc6ZEbf4YmqdNcb2xhmmfgn/pDr9L2qkt9hs25vvVYYDMVzMNeyoplujgZpPyyCDF8pQII
nTS/K9SEZHMFB4+e4AQQmu/xvQp0pYzyGe2W6V0ztkmOiTHIWw5XWBT78ApoMb7Ax0dLIIhPJt3h
dEQwsiLeABVF4XHjUVYGcEuGBv4NGN75yhQ9TINJikHUGNhedYpplg32zfRdnacL5AeSVHJVxkq+
ger+MzHxlDs1j/hXPt79JQj20TzdzvMcfgvwfu2TxNSbgKpm67vovhNo1a2sBe2clc+xGbEoleId
b6S7SljYHJjwTr0YBYiocb+CuK/DfapksJ2EDXbCN3TnB2bOm6LnB9OGbJWq0M81viR0RIbkEZna
qwb1wdhxiROFScer2TYnvGE/wU8YxLngAGQZHtQ58xGnT1MS7Zgc3wNG7JYW8D0Y5ERFoyAVIMM3
BF7jywx3RdYkUELZuDlC1ix2He/rVSibdg2pdLlPIvYkKuAVIgweh47xvI2d/iHb8J3URuTQME9Z
2SXf8RO94wjMzFab6QH7X5NVkDGeHNf3KmDiCPpcv0V7k/uwwwhF1RC8jQuW+3Ik7lsy6W4VgQu5
QZKkWfnV5B7oUsDBDuRwJk8vv/CrOFs662fSRGNuWgaXVNIj+4N1X10n3Yz5SxKeHgtipy2pzFvR
NjprTCByK7sAWzt6anKtxyBHYKhyD2/+IezhthwKHXzE4KRtF46YeqoRmule2k2LM8wd9Yp6I9XE
IOmDbD6Y6gQTJQvW9YC+02Jm716kXB6DOXzd8J6vpiqCcNsTHzDyYvfI9LVYMHJjNjxCGFJhj2HL
nROi2Ts5ulXQha9hK3uMNkrSLtPYErYr/B9zTWt4LFnZPJUFzJoIpKEQ2IbjEr5bbOuvu3lU92iK
KxHii2jD0Kq0D3kbIParqjWiuA8iT8dEabmsBhVU+9nRnzCY0LX0IsgOTmpXNZnXNnDhFavpccS7
cCVxRJahaEvApKnRnQifPazZy49uhh8bNbkO7ynnmwgb6FXk7HjFcABy34R9nEcGzmmsN2UuC4IE
iBu9bQ+31XVoWYruEW+5a7EkrgSrx9+1EBpgKB4cjdf0NusKTa9FRzFVh+GLNApeV5zSZBCM+Vs6
da+DNfZKNHAuN7Qf3qTvQL6QKn3wLK5po/49cgqKKQWBEsoIXdYmbvqeREXxGkFZkWtV87XzqweU
60kgxP1n1U0dxFXIDKA3eW7uBtOUr7RKAn9jStiMIYCMC1lChBLakf6oWp9rH8u5mrx+zeyICQPS
Yhn99tKll99KzQrkffTUUUjjAy1Tcr1AM1Zm4Yga7G6MosyW/vA6e11/M7RquUHqF2FpW4v4muHA
4pYWc3vjNwomvnSIIKyChes2hgk32jSppZjCEMraRSuoYSgQ7rGG+pCM3u9ubMVxwJ7rcbLgs+1S
D6jKLeB5M2C91AVgBMHckzu7YIceBv2G9+iZd70KgiyJK2wQsKzi2Nj0I1nDp5B8D0M4k65T0rAP
JyK3oXye3pt0wrVcDSMhJcXYZb5UQ5cBoWwh+QP3zKLRcG/xU2EHYpCLCdT/IQkJJxuKbpCpiG2Y
Gxjac4uDy3UFdBrkbHOLSRuyYFXMyLozx1FqR8h2qpJut8x1cfD6Xj5EEQUtOVWVDyOTHzmoJHjU
P1VpNL8NWFFLzA8EyQQS1z2ctvF0oz08dp8qaPEGDwpCYrkH601XiyMGMI0hZ7LVdkJ94gfBZnBH
y1J+r4hRUDYnwQL9U2Mt9IiJXQeIF5vV2Hn1iN3IdCoqSbtDyWqSoDUg8OxVmWpsPsIq6D8IVz+J
b8pNkM6/5xDpAe6p+SGpumjc9LHxfg1xzxBpzYAJZYwv00+4CpNbzVJ0Tyda8ZdlRi/ygLqr5xpb
75u27gtYXzjWqWlJK0g0Sw7C/hhmnFOXB4OPsTmX9gZtMGqLASUzOL/LQ2NInEXAi9+gWnLys54N
6fVcIt4tkbFZiRL7hhLgrpWOvYHBEpZGedCGwcrS2FSrCA/pgBJdczdSP8oRb1YQ77Y0L+Hx2iKG
M/gSYPi7k7Gy7ka+ckAXIbpOTzVh2PbBkt1FyIOgbXPMbSnoW9pXzb5GlThCrgIrvIfg+EGNafoA
pWW7BbxDwe/K0jXm8m4bKDSTkqSdfwYiFlfgv/M3IfoUJqIeu3dXQEIwN3OS4XSDX2HrjlAChQpr
msby0KCw/pdGKPeQimJE93vrHeFX4TeYHWC6jefuKmoLlXe8G3cDJkG049fqvvKgM9Mk8TbDXAnY
u/pS+LcdDLq2RfedbypwFpnXrm2ZsK3UdLqH0iHZJYq9dqZqc+7qEeY1bg4CYsJsKpGY6quOHybG
3bVTRXNA+GPu0XgVwp/qlVlfjeqJqbF5KNFXuTdLm64aJ+22Tz3/FtsAtyJxr95kh8inM8MCmcNw
F87IinERgK1iJP0p/cTP6YI1nda8zdRgIV+WLerogMRfQ2I5IE1bAQGPFXijl8VtxrDHOiElsnUN
0nM84h7K/MYl5wivkepZeiQf4FUQNHYnQOYL8I/i1l96s2UlWPtt5P8yY4rlwnM4gqnAXd5YDqNd
G6boaEcO9vRqWHZdMf7bTZZkMhFL7k1ete/YlCDdh3jmWBeR2siqdOs2LL4TSeu7YPRoFkVzfUsD
p64W4X5im6oyH8rjNUFHFjJO5LmHs/eNBlLhhLFUj5gvzD3nVXUH71F3KOLFe2kiG3ygRJLelZMH
BzDu1oYZ414b3mBKRmCzwQGMxKauSI/p0qDDZELDSZjC7QbsAM5Im8A9hjXoMr6DJy4op/6NLFX1
UrrZu0bx13yFjmHsiOc2hMIeDDa0oC2ZHIIP1et2SwbsdAIDU3GQQLQ5YU+2BbiW5V2q3Dv2esgs
a1v46GinkIFplO5iExQUu3IEcdcQNa4KRJdojfwnXUmfIz7BwDP490CcLAh0x5Hdwm10QsaUEIOI
pskRtxDgBcIFs+wUwCVSQDiF6RqeaiyQLaOvxkqSIZp+EUuNnTNQtt8RVdpcdoOGKJrEV72CvQnv
pssGG5ir0quCtfHCCgMlWBAQOHLXpTDyLYINm7asOJZtpbHoIwt/zSDpWGNtD59mr06xwINxUM64
1y2wcvgr2GQvTH7z0ba1LamGp4578Jl6E7kmqgVoOa3IdDT+FGKtrIPVFFgYl+BiQB4UUUhHfexz
BpWi10FPGzkh3xxZPVyn8BWuWVHzO0+08JHUi1d9H8cBi1E0VOvFL1MkmNoO+fomCjZMwJQZKfT4
9yo2K/TWRhIJRFa9dZ2o4E9CajKLx7TMsUV067HGHpz5FVY5wFhypin66Wte/eoLb7jzOQ5DzDwN
G5/P1a0/Ql6OGCl6wOlL8kFKvN4QcsLkx0N1KHQy/kAAEG3buJkOPPYjg+MWuFQZkd3jbHv3rJ1f
wrHeSbKP6xZHHWgWu4aRafrW9S5YhX0L+YqW4oGhJ22DWRyRrkJUvsMvqtYFUlA3XdmqD4JjNTTk
F/KlDQb9VCc0uXNRi8xHg+rIVTGGFXaxdbMbioV8j7nDzxrFDATCnI6uWkcpByq/6+StP2DqyGi5
uCevaMTvsW5H8EJT+yjKymRF0Fcri+ReZknMvo3G8huYfpuXvkJLikmmf5ZoUxebUzXOtzS0zTWs
PmLXlpDyZGUPaUSCIuzTpgwdwV7YQqrpSgGVOkzPIBfRzMYyfhlrMW9LP9Jbogv/rpN+tHd1ggZl
aPSqK2AOkLKoBlq0j56tx3bF/ZB+w2h22ynxofWGTGuYN0GcYIWfwwGmOTHjLELiNSls/0BFhZnC
lRStQCO/k2GlDv0g5WqwMgtqKDN56tsrF0F/GMw2/KiNJseOKuwJ5sn9loFPYfbzRoe+ARw17Dn1
kDwbiii4ThVsO7Fu3R72VlTASNNAOucnKn5Q8c+ZTvOxKUL0dAtMstoM0yMXbb2KJTyG1ARXEjRb
XxqDEzFTYzTAGbtM28kGV+hhumpg9uJDZSFGZXtkf49+UHyThdhYENZiyFeRtYRLDCaTDOkwLEoB
8sFYogYxlXlYlm8MUTiCzCWnSfhdxAQFxcE34KJQ++u9pBjmiLz43kXeAbYklEpPh3TAAZaJNz4U
y0s3kNN2MJcpNtqYP0qIP6FULlYNH657U4ARjaZNXduVhmdg3eAMIA8g7woHinF4Ym50z40WeSMJ
9tDYfdT1+LP3/de+iQ6RbsDWJfks7Is9YaR0fxODXO5GuBtjBtfltB8S75EryNF9KuDpIwic6HqG
UKXk4yFtcXAWJftTfngS+h0iJZf5ov/upcXOtGLd6+kA5sPdBOdlO+p94epbE6BumLUGp8XeqwqK
6zGODoXsHuq0vmXupJ9E5CEm8oIs2O+Cy9sk8H6X/YzAqkIo1IMO56MAA75Im+yH2N3EdVJfRYr5
ax0PPyTOEswAq7cXLreJKvYIjPcBpv7ByYd08a6XtFxLI58hlT4MafwoB0iNh6L5UXs4E038ZzAx
8ihsjmMRlavUh9sbWetsbsI2F0sY5yhLg5IXM2xGI+9GFWi6phLsFyyufRg8uaLco3f6dxC0WduP
axLi9Mv3cHoT9tOWp+HW9fF1I7pqqxy/RtH+D8bte4yRuEOA3gMt0h99XWWI5XOp7V5Hy4z0coT4
NYGtfgK0skcv5WqApr1fWPQL+6QWR67YZk5FVeNsZHlCDW+3Q0hXrEyNf2g679pG7X3VVZu0T94H
W8qPfpE/Yvxn603qHXy51Rj6b73qr08vgenBoJ8R3IM0Z0Z19DQOhFKufoPDusOs9dOb0MZTlNOz
SuHshmzcYhAVFSIoiSMVnH4kG4Wyg//j6LyW4kaiMPxEqlJqhVuFyQPDDGDDjQpsrNjK+en3015t
eW1j0Eitc/6YuPOhxMTFBndfBjfE4x+a5IoNmhpo/IClpfk6zTP5ylqjMTPBTxkNNZgTGwzPaQzF
rPTRmU7Cz8TInjo7Nm4yn0p4WWY/lZMTq14wuJQ0Ljkd46nzp6NVs+AipDSnD2tyHIY6wC9SeJL8
rJBGPnfXO86yIwGJ5P5evldWfLNyiK2ppJG17KZoX/XVx0yuKpdufuW11pLE1PZg/2Lw1a581HWn
7IU+1YHqLD1nuNYdh75Q4cCLu17lBJjFyVErhmhnmV0augZvrljUD9BnGpRtazzVg9ABbriPuGDl
iSdswPtRGT75MkswjOqNy2v7iep8LeP8Ym/t45V+iVOVcd1S4OwbnwCOQDU5GFH+HbPEVEMiIHyo
oEflmD9SGa8UwaTch3VAMePZLIgnjOzkyAdGcWEHZhinAPdEzFc0KKoQ4FUl9r2Ib1XmnKilenRx
f3OEfhbx/EtdtYuZOkHHUAuOR3iaN6vAq9IRX3pCu/vK2+Cbn+iS6vN1npZQt+t9t/ZPS9QBBMW6
4itt+mPSfphZ5Y/WNV8plw9kXqOYs27pNQV88+qk2rsQhJQUfI9ldFfpIIf50q/l2D1ri5Uc5NT8
qxf6wknzhmaVKodpe1ed9thJ68JD2/s1YFcM2uHWVysfEuKaq5csHwAKhrI/knAtvLWL9kCwzX6g
uvr/m7iW0/tqdOdRamdNrQzPcIByCZQOFsb4tul/ynk+V4v2VRh6qEqHl6EWl/7YwdLVDsI5LVXP
SVmFMu8uoxbnr/QddMHEOTVtKly7eVjcxlFcfPfYo71K1695aTELTXfkJztNV15Mszi7ZfMx1MXV
KeNjKYW111sHvD3KqXIHIPJt2rfpsbtEYBvPq534veH48VrUwajoqjdm6nGOjHPKKycFOZy8CALS
wzrlG0J2IX4gQowGvVwCi39tlhLls00t89Lv86H8nerRt1WBA7b5Vy8aKppBg5fejb2hNI0glct7
Am8B+BSKWRugiVhKp5ZzSOX0OEdD/ZavK5N8pQZOWWTe5Ey3uiScrZuvUo2Ok9HdYGl5/68OxyoX
rKgEDU4zjfMwvM9OLB99Xdyaqngk05p4Qu8tor2Iq54y+VP14xIwP55tmsdDK5UaSUzyseZyywCz
1z0DqH0rbLr86LAI54xzySwgfjKUaV5aJ7RXr+056tMQvk2fPUsfP9pqTg8wwHTWkrg4orVg6/am
XhSUra8PLV3hMeKXrtE+JnVR/CZNdo7UyIyZqElODqgaAxMZUbJ9q4WrfTLRMEqkjyVlHGgtcLxZ
MS+Zq+9EPjanaYlRNKTwfdgjCKldxYtTNwGNDB/StPP/P60G4ZEf4wf3ty4baZv9sXXbZ3ttKeFc
qcAurE3cr9JYzsnJz7Jd6u5s2MtLExe/bBNOWtGtt6KCrpvVCOZVaRy/QddL8GEmj/qYO36UO9bV
Tsr+gJaZ/GuXEOakyErfiem8WoynTLg/W8Wt1qLepN/rPR3GV6WudmW0atTojowWxfhXSezftgtG
2lYpOLAU4EuGGMLBXFwG/+aPSgqdz6fxXlizAzwCqzvN1t+IqIk473dGATljEns+m9e4aV+UVDJV
y+o1okLb0+z8D720jueSCuOtg8K6m17clSmK0bjwc1n+0dzl3sQcEOXyXbvmCxkvn/mIeMFw7s5i
0c+cLU+JTOmP1nq48oHHoJirA+rBfR/Hc+A49BA1xfrPTfoNnjsiltxb4/CUUAjru/pwtHkmRLF0
Xq1mq18k01+lmDaG3Pg0JcZNOxvnmzU3/xSpxMcmr9zDZLQKfcbiIyvlCwhP6wEFn+xofbNGnIbc
+JFL2zmZ7yk6l/7XvMATmb3xNuQ8IgX3kEehnXog0WIOcJK8rKoC3a4+YML3bp29E32GKCJJnmjW
YW22xJdgMMtb/U4Wwreba28YZRC1OG/WPD4KtT1xlPLyc8DjRrPeRf3yt09VypzHu0H0UbygHWon
+1lvQMwx9bEJVQy5ecNgVSvl21Ko+lfTC3cbjfXQbZs3y6XqWqHa9kEcQuULtdF9Z5HxTR3iJVgJ
FqUSEwplobvwnFNHGSRlDDsPMvygVy0PZ9dRjzJxspOYxc7pyOVUSqP1NcXSgynJNdIjiijsGvtm
IFym/r2GXGvMXxKl4JX89sSz2s5jO8gBx5mgHGbxIRhnvpDMSTVliFM1jH1mDZO/ZWsk42TfTU23
Ut4FugacqjGe4wCGCrbaFzYohLCUlQZ5Uxofa4IUxU2n+mNGDfyKmIUK725SZjjTEt9LUq/1X9Rk
8hfAVhTaRRWHMcXaeeR8rHx3/qqa0zMQRR7MXVOfcp2TukslUqxmKL2litEGLCr6kYkXcarNdw3w
51Yq/BBVlL0JOT6NjaPcrJbJreL2hQfpfFTndE8D1hzGWEtCQW9MgKLIpplDSHM3mmMVFEh5ffQs
yl2NgRu7BZFe17uEG4xTvQNXqf0CcMKHz2oPTLDWI5ZNexrGQttbrb2c2lJO92zhSGDwWXzbTqbX
OHXXi51V6zsj7nMdAxgYcuBId2HhTbpN9xVb3qulmHRJlvnNLdT3qmniS1OqMeQSeaAtkCWuocGG
cZtGa081ActWa35P/XyvpJntR5upTmvMgYrvjD5tNaII3tX+GWlbQkGMICYq4Y8yYQ6whYqoYyy+
1am5EFE9sYON4FuFUh8rJvariOLhnLGXH+jCAblpih7ZTY4UraeVWDOTiDNJuUcNbBfYxqWJzBc9
0f628zK/EOvU7JKxV1/UdWD/QF0QknVZ7jJiERBPMhPVRRffWqTbxzQpo09nyspXTS2RkYkq3uMc
bw5VX5h7tcfCxNg0hGmHHUS6irl3VrrMk0wb0G5BCpVZRSyEWYyesGFY0y5DvqP1470szRXGp+s7
TzVFdotLi55xOa3DLqIWFFDSbfhwM3X+jSGu58pA+XfMwmGqivGT1wiV3U7xLqQRecXCZsla9Yhs
Ir2yOWtwI8nsAg/1RAqRem4iiLGSSBpG081WCiatXBVJj2NB9UhAKD2Au51oO42Yol1XLsYhd5O3
quj/xn2jBWkN+9+sOg1YPU5zwNrcK/q8Z5dpCICnZdbrXWRmo826FHX6H8emtEsXxqup9qAOZEQd
OqcRAfL+6BiRWAS8DKrounoRzKVWB2jW8juFuHRkl2vja8uQ+80ANQk7vVxzu5O32oCpyhbkEEXi
0lHtclk6Y0z9RUIKVnNxr6IYaddcLwct0rOTqQ8mLyJgPG9GPJT4Xdojn2rbVqHaPmqR3PT8j6Pe
le6LG4vnKYqW52y7l1fS8NjQURjOGny2Ob0rU/vmamlMTbZpHa3EPedZfczKtZRHbpX529Ezvvu6
HNZPOgTEp5r2NdEd9mwufiPgvz0IfNGFVQNR55UTIJqVGbVXWqaKsFu3hR0gfEEaoCxqkQE6LtSu
F6WF6B5ZJUnqZGJhQUMLh/Z1cqO+2IOaCeHzbGXiWbEVNIIgr5ts04nsF7Pk/Y9Sov+TW0iRuGBl
Oge8I7oemfradV5hasPsR+UQx4FWp5bjrUWRJH7dWlyDpW3Tz0YMTQdLm/fGEWZDPxlMOviSTXVo
g6SWxIEqegbfnhECbqDFshTJmuiaSZAio/ptrGPxORRGNyCgSHobArYz6Rav3Pl9nrvtpV/WMjuA
furKxREmIj/+SqHw81fsa1oR29/wmcIfW+HSkWxyWUJ3NZf4Radja0Yol6My6Ic6YbpSjMEk/N8G
y+CUgI/kI2M9FKaVG0egpvhl0VTlVjtVy3DftlYdYq0uTpaR4xocIRbebC7mfKm0tnDIDuT+9QaW
b+kpSTmowWAYWnJFcuQ8ibJFwzgManxvE1c7TyIH/RfLUlFmn4nid1wU5buKrMbytLqv+LMkEtQ3
Hfvjt1AG3ppkKjhAUpFcTNYSZGJ+Xg6Zfq50R3F5KTroH4xG6U7KAG5M3XXSuoAIS1PsV9kkGOvs
iWLppM6Xxsfpjs4OuoMt07RGOCmtiZ9Vs2+RRE6WfCtsrSP4mIvMgp21v7IZrPtE4QIiOtJ98pzP
Yk0MsFguUkA9hfhZ8nitA7fVl79lBQnllYnWPLqlperaMUkD9saSjYz1mxe11peZ6teJAeSbzqOT
BDFmPJNBhvAM3wIN4XBXdTu7MHyDRJnW1H3EdsExDze0Ii9ZeIx3ia5ssSKGSFinHT16lwTPglVl
2aKcFF1HGWTUiZL4FrZS6VeDaUnwEKuIdrMcUUqYLjI4wwTuv7ZWYvCwNCoQNqpmrQsGU+d6oE5n
vjX7xekOBbaXeNcyvDfeZA3mCLthb06RVoc6clyFZSAbM6EFrpxQMlST7ali2k2Esg1gTvBk4eA4
gOiRYHnwRW73U9jacZf5IpvGj2aUxmeP/t09bU6kxje5v78XeNqEmTRT3bsppP5eDkX2F+QTRV26
uHAVKaJmhjpnE6NWKnVsNNhOJVBJkZkHisNNGbDDItchiki+LlZjGXB/ozaw+rSFCiM0w4dY1drv
GUVJ+mGooB88Tdb1j2yWzAjJDLZ/A/GKPmyMhLvHnDJrb0PnpAcd+esUACdM6467NH2TNMDjfnCy
8eFWGOeQgQJwQ546yj6HvnuuRJll/pKm9hIUvPm+Vi0zEz9p+IhCh0RIl2OvFk91Ow/LkaWWy1cW
mzI8mofs1PGzr6cha4cCOlhDtoFOZn3tdAD6/RIpG7erNrP0M7c7iBK91EGzGx36ViOU7qQ7S/mR
NbmVBBoUbHNI+pVP3TKnwfaFUWsPSqX0BPHmCKXPaW04wTB3Fpocs8MqALoA6ZSbI0CxOyzlH71I
TATrBsXQvJiN/Bu4NvnKwX2RhYH+64GUiCgRcBptfIq6YRI+6HaLU7QwB6xAUdsPF+RB9KKWyyBe
h66sTDK0WN12LXKe9hkOskZXajN/eO5YOwKHuqKWED2mK1k6cGWYlcLZrSUdOK9AUADsNKuyDdPe
0HN0o6qh+b1Ctw86NEMF1uIr3CuHEjMKGQeOd0YYei3GhsNFt2T9GllGd9ScCkZs4tp+uW25PDW5
Un+trshaf1nMWfeLIRczeoERcMlZoGCAJSJ0tUplaqtXkQxWBkYtijmoUaUn3mjUJW3gUtWsJ6G1
OnqVwlLil2jrC/WqTDf3YIHIWGLVqN3zuGhoG5tauNVNjDLyMqNH/DkMXIDyPJntld7XU79I9Jkb
gOmiWNrGqgR4sT0n6/Rlr8XffOBt0W9S/UgWMLOGdUPMjuIhK/5UyvJQMmaqMeVIcxodVmpcP9mM
b7zm/ZnQpSEtywDmbFfoC0ifRNvTrVcW0QvM03HV9DPU/N5ULQusLPtLO+h16rWjjKcDPqB9BP2L
3FBjB82/HaXfPjyTwFadx6X/Qj2PXkKivJhh3m19maBAe7RfKiWZWXqt0/G1mbLrZJQfjLc3h27h
nTvxSOS5ae86NEfIPFE450+Qyq9qZ4QKYIgmempvjCeLiQMKj4D0TVk3cy/FGHFUozkZIAY+pFi3
GyfrrHJs+pCMT21K2GhJKLVvSNq86rR6oPB4anvtdUqGfZZMfQChxk67OP0BH9Pi6d16MpLko8/s
D7UsnpympEKkeiqVxaL3pvgAJTpEWsFGEQGvRcMbb5QsQBMw+zQPBG09BCx1SKjntmEckDc9lQw5
A8GI3TIedfTsOVnrvYNC2amPU+6+gu+DXrrujr7lQ9JWd61eZt9WtfN2HuFPiu/raFdeTMOtn+hs
2nkG1toMSmgYq2RwSxkpeOkYon+hiupE0YlBqWv9Iw3tyB3+E4vx12jRMpCnCEUQJ0FGUwNXte86
13agxk4XkBwSNVqdH0vkn+aivm+3I9qXPuRaPiabb7Ix5t43oFyCuEURFCMVb3PtsdlS2tz9bbBX
7vqs+k65PZBf5Ltl4M+uQ3MkdD6MW9g6Aup2U0LEbBWlfxMqbcxVXvFWIttS3pJ0+VNoxsnhE2Tl
dTlpmcW8xLbO2C6eRlZSURPFndnqv6VbJFVJ2n5mpfOXRmmDSdnEYOqrQMoWGyp8dz88rehT68Kh
q9XsPjMb5mmoip2dI3tmazqZ88RIzA1qASbUg/FNiwhYYS3fELb8Qmtc7RtFefQdZonNLOV3GesC
zDn6vH68RCmSRL1SBt9Kp19Dlt3SwgHX1VAy6e14oLd5n5KUw4G3KW/j0ECsuUE6s6YL+HxhyYOK
+cdBtEfeEDjFmP8wXyOOQOfdfbRiYgLRUcHMizikrbivc3GKHPtW2uLddfpzy/sGir9+LiiUYBhd
H4UjXyiQOpsjGp7I0gUi8unEp/ae9JDu2pKdO4kkHdn/kvYf8SAWz7Y3c5mo79sNwYz42mvsR/HQ
7a1cGeA7I9C4euhQx+evVRlXu8jszv3AA1iM9uwByoaMqYknNWMf9fPDgm84clK8zsJ8LnKCMJak
9HJl/LddFvTlYLpb2yoL9Lmcxh1M9RMo1sNUk7s+jb9tUhoqiJ9qqT7aobkSgXPCMuO7SA0CZVz/
wVkcc8N8mep+CJMiP03DpO7TcsTLCCK1QIF1Wv5Z9vpPr2R843glkyI+aINxy033m8yMAMoVhVL6
Yaza+2BOlxaMPKjr8Up+x29DIFMW2a4vuj8Jss3tskZpfJwLR/HRciVInPuP0ZB3G3aNImXaFMwc
yZvD6trJf4WArtCn+E3dQFAtGZ8oj9xZ1ny2BmasqNzZ6fhHHyOGMkLawkYCQo8OYBX+DwJAreMw
LxvX8rRsAAfzx+tQps9p1gUqi3Zo1PXkrWt8HeYyDXVzfYoBUrsO42TcfpS4AMtl/pWO60suMsmb
YEMFEA7n+kFJs3uvLPQM8FgOc3JIpH1mVN5CRAjVjSf375ApZ1eRVyRjbQjEdMQRALeLvfvbLSKW
1GXufuKJynYti4ujm8wyUEfXCE2DFxiD7xtaXt+sszNNT2/OxhxU2Vl3q3Oid192kv1rEj00Gz3c
viEXpLYQygGN7uqZesWEK56KwvYlT/vcuFcFvkwsSBS1ovxQke7UU/KQo3WtGytsRfyoNPlKk9UJ
r+jR1KZd2cCm5NvYSmT5XK27NBMYu4v8MGNxGqsRNBdXg6dbzUeWZ8htsovO79g1qzPnxrtTEdHG
v+RhSjotlfZjRjxIot51uXoRZRWMVYJiqD8CzTHNxezpTfeVFiPOABF7cqn3LT+hWADPdWb2IeJ5
gG7FfFEdBmO80Fr3UjfINl03+2z79h8k2L3mNYCd+o2SUbHvessEuBWBXXFbshOxrZWXJLFlWAAM
eMgPTb+LgcAsN/qFp4tEZwUGCByi6CPMMzwPfXvCeJTunLXM2WmbU60mILqF0JHMuDh0tPPSVbeI
3SlR0t+YLi5IhSDeZudmLYsWANju2hKiWsYYIezxmLlzqOTTjSC+W1oLNEb9KXOtC7pEsJI4/ldT
ZoHPPnvTF/cP0eW7tWFOwPZQ1eKa1gXHN9bJ2kT5A5RYYiJYnOrFao33YRE/pek+MoexXvLxb8/f
JI29yZNjj9NJNtWZGBpfFMqVMNt9L91zNHX4/PoGGNMqipCvIz05IiLVE/Gcavy0oppkgOGnPfR5
9tvQUQGIBK4s7swp7OZqr5FWsTOoWwyNsXmwzB40peW0skugU8Ty0fRSROTBjsOh0xAGkSTfLuUT
NpqPYnCOc9U83IU38WCAL7vD785y/ymamEOcqvfCjI6OKK+awykRuUCiypK8MJT5jFm0oowPlvTA
NJUqSFEwPNoGlqTCYLnJ+rcTo473nV7s7SYPt19HtfUUazL6TBKrOsTccJblnDFl7TmCLrNWw4xU
b9nE9MmVcijLaZP2uarU42A4D1PHVm8b+yU1A8NZboUYnkXNmQOKNmX9C6vPb7eX312q3lKzuzYt
dlVb5j5RkrtqWu4Zt5nC3eI6217Fp8nI9XfOk0OnYD8yc0lakJXNJ8SJPyMyChxo+3rSt7OmyT41
fX6rgSuDBo8E8mImpcqOn5U5eq0ZVurCcv0qL9Od5soA+Lj4KFFmGWL5sVXp+naa/JDSeOF+vwxg
IE8xLdfnhXqsz3kAB7XHe9+OtyhxsSmr9XtT1O9zpkRhmWBsHpOrzvQs3eUM/gpWVl9yq8b66OQX
tBph1uNJ6YE1kwxfPdoFxWGycuyFp1cqe1XKvcSFK4cMEJvKr6lmMRtdMKGZGUDukxIdN59UMcjd
bMYXVeQ8IcRkdelLxVyE8yvZu6OJYXq2T1R5Lb7Sd/t8nkIzRSzFSvc0qNae+NVrFo//VCYwls8p
8RSlQPWV47eYP2g0k6HR2F3YE2OA2cb+gyTvKgvnu4jsfeKuVJCSV101Ox2ezGPv4SyePbXtg35T
ea/sNDJRP1fRLrtEg5OXxs1gB4kc7WPt1dPYKTup9Pc1M4JsyJhKVPNYRtpLZnEgFVH2Nx0BJ6Ty
4sqVHaVKnqFgD2M/nPRafNh8tn5nCGIu452SWuH2p+sYlrfKnhIkZMgQM4jeKJh6icZiCS2Zh9Mo
Y0+J7TDBvDjJNgDDQZnIhFiM83VAmj+Y8rTK8a0x2wwAMLotwFpl/9uJi89o6W8M8dmmetgL6A6U
VECMa3RJsunH6cRh4nAXy3RRkRMhf+3LUzY7Lto9sVcV9d7wMkXV/7yszc5yJPiZjTG+LO+dFv9S
kVvhE24FSmjuRdtvk3S/PXlrq+yUipsbz3CQxfne1YA3+67eY/B4idzGF3PqI3gPjd5BEu28AGx/
rqnysNnQRnZdvpPQXCKc7gAN1ZjvUPSFRksSgfq+JrqfQmICX6j7KlMQdpeHaZt7Xc5doy+Q3bh3
/Be+PaNsFKNhhiLNr0tRo4loUBQCTes5v6jW31nUBLnT7BdCIdYGS9Mq8EXVPJ6YRv663IcFE7Ac
tAKNI8hzifofx1ietL8gEBWfjR1hZ82GhURuTDbllKvc3Lk5j1XpT4IFpbLXd6lg9irNJ4fJ3Eq7
Pab5x6zGu0hv+JxX9ydSlNdMRzSBBMksgfms+dHn1d4QcwAqHSiFHk6aum9tJ6TKOyAiyp8HVK1M
4EE8pgeCOy6drvpNHF0It35q624fRyCzaXViwn5qDIlYxz1tNy1KHED48cVkmqzbfm+kHaapOex6
fYH1j/djN70t2XhA6d+g/Br8eSnOGIE3LQEG5wmRqBHOSXpoRf3qYuReVuvE2ztwLZYfbEcYFJLj
rJs4VB26yWaeeDHfG033Yz4j0VecAkloIySvgR8ne0i9iaMh5a3e1MCPouosfyowGmfK8/ZKE7Oj
erNRB9sbZx6MoOi6R6uue+oNXsWavYICZTtDM8CfyUkBi0pPi1ADBOYuprnyyS1GAgU6/dfmeI1m
+5WgpAN5Rvt2hddMOSN5gWkhSi9SDgxWhc1V1U+aD2qTee40k1+2PGtjdE7b6TXq4yvgweSrSf5B
3tJHBw9uW/WtEtZ7lXczrr5R87m1R0+fhqNux2cbIlHwLoLPu+Tx8Mx76VdduE9Za4VTUu5czf4N
RH1ZVf0EjPqtyvwwiXbd1LT7lUE2ao0fJ4tAMYfuOU3GXYT6tBuIZUeG0PitxEUONjxw45WbPn07
PJuOW3Ia8YoBg5a4lyN9m0YKf/uCs57VPIqMskByb0wUm+6o96dSXiKXupPeBU8YQPDMIGPK9Ong
Oup9AfpoorlV7ad0rcOyEWgjeZ51Hk+dhUejblRRX6m4qDwGqsF359sGGNguHnC53uOpCpzkZbsU
2GknhAnKsz7GO1whA4IR/Aai/6wicu4wFwiVc54OgL+dqI5p052nxtrZhsUovHqONr5GDrSHUUNk
aHiszf7QgemQtIDiLQ7xDL1z2NmZ9rr0GJv0/ug06tmtLFxohhWoenQADy8gJDEUdonVMwPyOlyi
naOs6KOsy8LO3ldXePCcIKXpAsdwIKxiQKY1fVhG9Na41R7fA1kO2V5Pxy/UAuhaWl/J473MK09L
re9K3+KV/mzThMgE3hMnOTkcddyYNyFvwPMQxYSWy7E/QBuDaXJ48ftbKJ/c/hK/ZrRXPAUrIx2R
TN91GC3rrTYdx5vQc9YbQKlOc2Dn8l9tt+HcrQgACyvQlfcU5fwlHeWfURKzMrt2qHT4XPtfC0iq
NMfsFAsjZ2S1DqxPsW+sLyYXxamSNuzyCf1PNW39NC0WZzJBKtfXOkX12ix/axZc7Mp7hYwI3MdG
YAj4g7jwjpp5l9fzl7QTtnjkJV4sXECLzL4mBrdkWZ16oznj8/MaM34x+aG44U9li4RrdFuQoiLM
uYvRB/70XC4BcmUiVhlb83c78FiVah2KuDyvHE1c62e1SAB3iy+G43dCJl20sfqXykDUFqGCd6WO
FazA6pnX7z7hUa5dNJe17H3NmIDJ0WHxYZmVdopSEy39cEvabNetInQUM9yeNkPtCY1pL6VVPrtx
+am2uKe2v5j1ysSS+5cL8x0J+0Ih6lFxu2ciPWD99DAmOCIWLfNhHeK38PXROSvoVOJJP9dlcUrX
L26Ebcf62N59ZWId2lK9E577sHXTS+Hht8QLksS9odHJ9BqDtFnJ5Wwzbo05e5/r8dhsgvUEyS9S
gRO+7d7P6oUTH2xsM9oXDlo16/9X6HaCFnPd+DbAmpS8NnX1NLOz+u2USi9V66+5oBZaGmQeQbp6
Bp9b5ZTfeWn/kw5u5AwCCHEz7V1RApmMWhe9z6pG1c6oZ3E20Dvvy2pBPGyhypvxRvBeNR5qtVzb
okON4kgjLBq1fFes6c4Q0wX4kXaTAN8yIK1hSddu3yGGweu6HPRVoU62r1mnCV9cRo29XlFRaq5I
SGAhAaks86jF7tcm2BbZXB+Kei73oETvbdZ9oGDbowxmAFLpQY19NWXJkStuHVwlhkRwtnXo+aW7
bIkhKMs6ZFVp2lw7UQi/McgomWZCUYrh2WSgmabx0acdoM7MuLG6r0vZvOU6mHdXHTAh/jEo9ZVC
7OCwSW2iuHsckm+ZrLu2YMQs1MuIt9GPVCrZx3S6ChSwjq7cJaYnfy7N15mDf2GZb4qK7Q2SByNR
yf1dHRwVpFlqgkpdNlVXado/fH0ybDg4GNixUJDofHRxCc3sD17GYIO/5E4W6deMwYrBxniCQFe8
dCSNaEn+jga4s5Z+j0X5a7F7Ehz07pBq7YtMcPp39qtmJALtbnxAtcxYSA0PsFtxqZYOkXW7PgsU
h+tqPXRTvMx4TDy1dpBR9MyF2L/Q73ID4i7lKeuLc+bUv/JKEcdSGX43Ejt7P7HqYHS4aJwTGJoy
cqhV31mH/axUO6V3XudiuDeZfNIH/Xdpx28R9jIIPIsMnhwPbTNmP5k1f+rcja5IfpTRCrc9hdc3
aEASsKs/V93K0Ie9WrdvwMMpNogemRITGYBxXna215kO++ygf0t8C4VenycjReHOO9RAe1QmwwVl
4V461kdnFfgkK0Stg4k3X2elyWr+yzc91YemLgk3GjKiiPTt5F8fIKVjAGj4S3WXbmd3cOftvBsb
XbtWKzZho8WcZ8UR3OaCVKbqysswZsMxqgrX206mukSXbHSvFl0UXh6XticwageoHSP+yeiZ3QN1
ac6opTB2kT+MBEhVAxCULFxt5Rrx5l1iLbDWpA4zsaI547L0VmcioZmzs0lZEaGAyMNMd83ODYWS
3mJN2ET/4+g8liM3lij6RYgAULDb9p7d9MMNgsOhCt5XwXz9O3gbSREzkobdQFXmzXtPms4fOgSE
JyP5Z+b5mcD5WabJlzkGO0btF6tGGeur5pAEDtZK+eEoXLehERBvzuwnss97YmIhYy7/MwrDo8hn
3DLJSIM/PZUdGjeBk7D3Xp2xAI5m/Ji8YIxpD0Lrt2VZ1chRL8cFdG/N26JKtqo1G+zo9dG3i1M9
EHaPgQqhSO7twLz7ffWCY/u9dtDkSadcI9n/Bkl2mkZkVX7Hm8jFxQbwUlLH0AdJoC0hU5xoPDvo
AZM/I98C7dFwBdI4RzIN/c3cC2c9yH6zqIzuFNyj1qSm76t2izXsn9dqStYSEyq+57s/l69p33+7
s6sx6pAk0C0CT6V+6Tn3YCS2fWodljKk96O/PC3b2HXPo2Gs7XGAzbg8V6EbfqcB91MhXwr0DDvM
j7mXHcMqOg02WTsQaziNT5byjuyqv7FrnXNkdsGdMKWYhARCnK9TVb+28wB3y79AKpNrLwsUleTQ
rQ2/uBdxg8c37V/JLyOCDuVe1qmBWbbHW4TXkfY+/VmaP6/2n3sklzgfX72B/z7nEw6BXz/FIulh
ymS4T6cMmocX/AQwCCdO6L3KmonkLK6uM5zLyXkaa/9h2flTF6jXQYafUTdqmrH2kjSUTsvHay9e
Fk29HQfFDQDncfnTA6mQq8SGarXQoNANhWo2HVO0ZRdRjKvL4hutxvmlj+ubpcDJwWeK6EfGINkx
ayq28xAeqfQeVVL9ARx8lRYeQ6M1/19cwn1YJ33zVAbNYemPJqp0h9m3G9WvZo251K2LWySmA7iv
0+BXF6dB6KQa70L7wjtf3myBYNfWc7w3W7zjncXbHIFw2zqOqpnqNNnGatvyKcAbfWgTDamHba1b
rJn20yiV3FdmGl/GKPWfbTBKeHOt+T1tqZAJjJlHPZLp3gWWIX/ADhCsq9wg2zTjEHzEJE94WKQq
b+XIYQM2/eiqCoSSnkz4TOHS7bBpE5Ozrq1PjxN+5Wn3poQNTm1xVNrjb1xh6am5FBYZwDBbHIjU
JjNgFN56pt82J5gpx98wmJCRu39eH52i0PCvhPeZiGGY2aQRYSU1qhe4tkuhJ76dKHoZCohhVRNz
UOWTc8qTPvmvCQe8H5QM62Wc5plmhJWd2cg80D2sKFWHw4jrg6lN/BcDrj4LQKmrkuZ/dopzEwIe
Sjq5NyYwWoome/kV2fWf/MAMxPPglGfRD2LHZzg4hwqlFcZdbayqgcKoiOQ1NAEdVPmfdEgIygV1
tLKBK2lVf4e+c046nmFyIZhS4+m9GXu9m4zpqx/zA/i7M0OJJx8ve+wEvzqo/+TV8ASm73eRut1Q
v5OXp1KswRTo7g1/hzxQ3VF09sxD4zH+IJT/jnEQnJ1T4FXOoJwN3U/ERSc6Ri7S7X4IRDIZRK4r
rRdy+Meh9W7EhHCmtTtC9xccQur/Vzowotc4ia5DBZS1TYbxEjr1gd0NNNGpfshwvJhoslmtvkw1
fnNUBTuvS+6YDi4RTqhYLOGAaVM103XZE7DGh/TX1umz2/sYOCa7A8Djb7EVPCLDVHuE1D/DLM7A
RwgxkgDadGJINkCMtv3MRU+i8cst0muPrWKtRcKgT4V3nPQPmbpM7IesBIyoT1484UqANLBJDf1n
jAi1pUH4r2ThIrP9ZrGAU7SFfvuS92HJu5BbWAJprGu/gyDYN2RoObZXHh70rcNSHcwhNYqH16hn
CjNrbwT9w3GpBCILOCXIA75RAclDO+590iYDASpejKanOs8/RkOCD5wlW+X8vL1UFcEdMdlLPL2f
EL+s/6K6++pmO3gMaXEl5RqcvGlp6PD+rruGhQqFWzHCZKS8CudhpLwZOtpP/9i2DiSNungpsvav
xraGo/WGU/GKtJ+TcsVS58zMD2Os0hs5F/XRGDL1Y5uzufdmGexVaVr/lGyLcMXyaz40e0TKCFpG
DTmW2KoJi3viFeae/UifVQXSDsGXqjcD1lMBcV0VImM921wC5YnkRmeutfcz+92i+303Jx5DgwhK
7Fmvyup/C0RdzrxS3qqOAEhVGm9CC/M/X07Fj8BJgNMEwj2QtInl0lSmB98cKYAC7zkeOS4HxY4Y
N7amo4Y8tOLXSHIZHcCfLHqIIoXmM2avNrMwSsZy2LiMuuJJM7OZBPKwwXel5kJdEjSaV+UF4y4o
veBi5gSfpZgayl/3NDs53ZPqYYkGTG+vWRM8Gm2BdUhxcdtVTmjZTSJ4lKUVYaZqrklGoTwrBzze
XEU3XpaM4fP0Uk7U6rId/yHzMDsZqvCFfDizqTYk9pANlfcLA/+91+2dwOO9xvwA1CnHD6HBR5kj
o46wT96iRkIJ6ak1ut4ptiEscghHKAhAgId9n5Q+HWX4kpiY0Ttfy2ulq6+8E/+JIIDNqmqs9qbd
rQq/bl5Eqv6MmDQ8Rx6UNRecHhT0dOXnjF3Yq6FKnoaKyL0eCJeTmS12vSOBaHkds4zMa9fDONo1
iDD+jcrqcJNJ94gqfB+k62ChLl9FzhpQ1oLMD+JHNXb+OLsyhhfnbrDFZ+jjPort+g/2FGcrx/Gf
lwFtS6g/sonp3DiV2Z9JTW+2re6+DzvKa7P6sy3S6tII/NpVKBmxlcwxs+ZsY5U/oqTd7T5I91Et
zmym6iLOcnIajcKXw0rEDBcrpg3XnnLAt3NzMsseg7fRXJSfukyZ3O+RrurmmunNCLBbGzLf19jZ
VkQ4/+tV82vpbg/do4Znlt/tPKH9s4DHjv9mjgZ6kYHWE7QY99LKZSonVfoi8+6pa+37mHOJuApV
g4hjtQ698kvEtLlO3z/ipofdVv720vzFvBlsUXCAwbnGv6KdH0aeXuscasjyD0VSUgtSzoEPelD3
4An2BXEJDmrPXRgGdseb4ZWLDwikGvXGV1j0iIvLTlY/7+cNpJvmLOLE3QTkrJp0OvQSNxdYRbIo
UU/xd6hktTfH1i+wVoTPSdgmRzSmeNFk87UfBtZ3GMzGo8PBdvKnIPY3YCnnft2MnFT001juoMy0
GxMn+LkwCPJMcZisA5wV57LMmQ6MjtcTMdWsrkjIF3WeIS5CAsPdz4OsH0OT5l95a1pM3DBwMg02
fTPjvzcRuQotgzw8E6/y0zS8/JTa1fgLY4u0bo+i79P8Akh7dtix+SoKvKJzgxm6Da3sPnS1bjj5
Q9ixdm+SbIsU0zQv8U6t8M13rSeNKZ4kPV/zqE6Yvct9P0XmORNB8qSlhIfSu/Nzn/yL+GlyPD+5
/e1qo/9xx5Z5TmDLEl+AMpuOfIKNCdj1TJv21OIvQZY/4yJMsBZrPYDvA8jzkS9BUPJK8ARvKCH0
TNag3SOqQLaVdsPjW4Dt4V6vEjZPV8abqzvi2pnO8Z+VhtzpOKrmLT744aNCeitx5K91HnK+AJzy
/htrM7jFY0+gEc9X8J8JV6paA63MVynHCOjfZOiuXd4rSCGRKWHeIIoYBYZZrw3rb92gz1mSrtqH
0HTvcRjgEHPNj2oyRomu55jnLtL5m5m2jGpid4qYmQ643khfRuAUWPnwUU+JeYxH4pDVrOeadLgZ
HlK2BhyhJ+iDCxEeSde2MCdZUbgh3BicoD+PQFvYYSz1RNatj/1fNXSs3jZYHuNz7xn2f17XcDwn
WUWybaCp6yFPZ3YyPjN3JVxQE/6dJgJfBg4oxloEGJ7jHDliMkJkAtf1H3gcqU0DK3agdBJna7t4
ppS3KozpfhXaGKPMX9CJZDCY+LloVjU3kyALcHZQAFOadcKdQ+f3TxlD96rS9a4sMIfUwzydNPzT
FZ9q+DzPEcZWzuUD4Xb/a6jH6EmFQ3Us0L7WUdRxvQtVjyd7mOXJJFX31xkkSoEox8NsFv7anzVx
aFaEP0+pl1xJvM4nmzzYWZRTAmGun+J1Zseo1NgqP4ntwtq27H99jU9z05aNfcjDSBFQ8IEop4aB
YWzKooWH1n2SU0QPFHSR69530l1YD9k15im6EhiMaLGCytn5BZ5LTSwdxTwspqsrPOBEPoX7STiE
yR9zPkHoj2vVgOIVzl89d8axmprwmUVueseHEQFn6j33GKgJk0xUWcnJdZlHriMiZXDAiyHHd5rl
6bc2yoloEiTA9TjUMTt+tckQykACCO1Z4UvAkraL8b7dXL/gfkgQJN8SekmQmCaczcDJ+r+Bbmjn
C9OnxhknH51Ul0bxXkexEawotViOMKW2fgqUTqKjKnAj4SzD39TCNCISj1X22JdJPt5Uk0QuaEpv
jMmNOiFDphKraWIEiwPJXaz+7RShaaI6sDeVtUwW22E4HWno0wBVrDfW2qtTpv+jIHackyBlGq4v
7uwglGUQD9fGHHrbqAnn8TajbTxH2HbXtjmZWCpkwtqxxB/rvcmRuallh+AccTTVutbPrqu99yIw
yucyMLLXUCDLYKQo9+WonS+zycWqTtN0z+Le8ebCd95KjSZVusx2hRypW3govc8Bvt5rMQOw03ME
K0Y3/neF/VmuStXVLkiOWfT7nosRmIIVpJtUNO3WDehQozptoiff7YqLNmM4I13owORt/GmN52HZ
exCmZFZI1vdYxzjQxhndpgrc+sMWXvGa0/gQti+JnmmLHAjRgMtohCYuRbgxbTOVW1uRtiDB54FI
0f1JYWOHBWaqH4g1wW9lOuUDgi00D6GdqwhJ8+WNylaMu8S29gNzrZOqWXmN1exFHJnvhFKmPR/m
wv+gwG8LDDLrCKT7ilwpckLqdxxK4W8bhdBL0VNXymiza9+S93yq6F7vlefpaZuGoME02PSdkK53
t2tv+KQGyR+hBSqdBLN+qXD4MQ/2ybrGFTaOHZmVPNn62Cj3MLOsL8nZc5Ul6UTPrVqUVOhFXw4e
oo1gjH8aHFDpnYmGH6PPUkTXwd3wdXq1u8AgCm8VZ8tNvEebaahJRCP3YsCkgd4E8YKioD1mieG8
xKMoz2Zn5juH+dJ7nWcJrvdEFfsqQdlxDKO9GETqslVYkpobyMb/er4R/qdUBdmE9FR4qdwK7D4B
6I32WUIl+INvLdhqdwv+DTrgGGvBFPYYdFm+6Z1c/POVaTyTZYDhnnpqk5hIpR5Kh38IZE1S2nWL
hueRSJwz09q4imJjh+Pa3gDRw8DcNOIQj5g3GxNOitMQ0bQRFHY26d5NPFvwCsxa7wdf5j8Jl9LO
bTnsEzhXa8+vwJX5BB8MgqTQRcvWCDedzWSL+IrYNAEusijOmKHYDsLGMoLxxkqBdRnclixf3H2K
UFV3s/NjdQi8erpP8VQfMo0z4xCkEPUg0TNGtDTchHmIiHF6Q9XtwagN2yqRyVOUtPYvCA6CpGni
PAfmLB+gARoimTW7OwffQDlWY3/QUwu8LqJ7xtXRa4OFCd7c/xWiz4pdQ1Ps4G5U/gkfYnmZ/Q7V
t/ZAoacsd/WbqT/1bkLrJhjGJa7zd8qG/giVi3LcZdjInhn34Dg98+EaimqWzvneGECdegwx7/lE
7m3Nxb7kFcfwpanCrxRP7uI5MV9SNBVQGOXMjEGP7ibpDO/WpAT5+ZIBvajZ3og08vHJ6l9HhflJ
G5Z5wY9rfqaTD/+RFpS6r0zpClYJYe6dlxvNxnaLcJPIZd4/SO9tijz16gzzmyjM7NqyLZcpl59v
OzcNUIogjm7iNuhewzRg3hNUKt5ACRyeytEgumOdl1oFWXT47EOGtPaAhcGiG0lbQHUsD5iMBYBD
PGs0n8vkXZjBtgV3H5Y1CPAIxJ/z01QtHVeAc6+IAirpZcKdxu+OkSJICkzuKc8aF5eszJ03K+L7
vqKdLTfoj0R7pNNseK52WCUZ/YWC/xWasdOpT5vhPo8qfMYu+07l+KVY8TC5g7VyZ3NlUCWwhwvH
FpFNbbrrWYDfUp650XF7j2VycZk8YY/mjnkhPwI2zVrzvq1t3z+EWXPyje7RtxEfFwySyaAbbHdZ
1/ytQ3kXTJkm0ZElC9Z5X/0kgrRVHX9FTsCmBT1vYvIZHFU0TxG7CzxgKGQ0Nx29aVEBj85H+2Xq
GI1Ho0VETb4waTvMWVhyM7KAohmPFcsilBVjeJ+3JtsqJA9l7p7J+e60TM7mOJ3nnCsAujo5xHsb
XMeEfQn6bwnUeh7ju2U1uHDai6k+VPFBi3LOk3CTJsxAC/80C0yFaYEUD6QPyy5CcKOmxUo8vBrj
RKNRNfZuSjuSLKBaV3PrtsfWDZwnmoIc+rFUwXqqRH0ZZ7aBZEzbNEUknlgl4+BpLhuEGVk4+U7a
hrVjteq8QYsC1tb51j/Xdap7alHVmtVSlhIcXWkJB6Mv+/TMZnSWOQBtJQYMzwL8FTnpNmmmO+i6
9BC4QUe8J42ea89s6MoSrE1ZDcZCqAmrKG/2qu7q7rNwWdPQU+0e7aKfrvlQ9d+eg1yci2x+zJ5R
gZp2Hcj/JtLKZJjNTbpFfdFsVHqMoKtwtfUoNX2JQVt4VfaG9R2QljfPb7FTKXxXY/MktZfuCdZF
O8MwmkMPBGOVlxAJ24UAUbvCxg5bpr9Jkfc7dNdpHXTsnEt7QO6skeYKEyRPZ5wPDnhY5a+YqX2Z
vuaQhdKd7Yxuxumho848ZWz42AJ6Ezt2US0LA0R1DGrVE4hsrT1MWAPRjjRS7MDSi2G9n70AuJDn
F+6plaU0iZLDKE9dPzzEeV7sSoHorYawfnYHb+TtSKX7BdmAJSF2kTtf6OzWBhyZZCAL4m52nN96
cPUBUEmwRv8m7FF4+G3CcuDe7qvNAIMS6onvIaqMRALxqmLD9ONdl0oGkxWTuL0LfnVFWQWpxCn7
leGrP9pGdzJIvG2DpCL5Dc6EEp8nC06nYa2Z/cY7VaSAJAtynWmJBpobaoA5QaatitrsGIgWRkbu
SQqbJBlnTOsjYYZezvNWmH53JCjtX9lN5X2mqsi/S57/XdEzBU0wdL8PAeIWP/H8GYH5JgNdDZCs
k6ne6tn4W7V5xsnR/VjQBjYpOW2A7zZuqLy7F2VgbesWQ2xYWc22NpgpC2X9RSXs1riEu+0s/OIY
5B4Glbb2NgFm1xsw3PTgjCa7RMzEJO5clB9ErsSjr9me7HHKHvtcwIY2mF4VYRydTa7Fb5WazTqf
sCzgTIaMHqRujRcYMrDEc7Pq3M48Rw6lnpHk2Kemun5UOrff257rwo6w24nE/GfWdfnswl1jH0zu
s8dDx+vKc0ykdlO/MkXojiaDYnYG0HxqN6t2tukY9A2AlXxZY4AMXbVT06A3JjG7iyDHuJGKkKHm
JjmT9ceO1xOttCxQLU3sDFee5pzpTMYeCyJIw6kTcfEDMa+4D1o0a3uUHoWLG+2zWI3Pc5IBQhlk
vBmrEiulwD9VBHW5Hh0qMxG35Taq2NE9m635Uo11SjxfNfpMwhKjWUk0HGae3quODUG9csRWS2a2
trImfoH5+jx5893OMuNf2OXdfkia/tKxDGbHjNK8RWmOf5vu4AzgAIeOy/QgVKG60c85rzYG4G0c
tzgac76M1tLyyyjK8n3spb4BcrSeq5pbwReCOK1NfOLWT9rZkLc1nsuoCTaOiHHthSDyyJiQ+nBb
ypvamI4CLXdjNfN4mlgPDsoVe46W/WcW9o0L0ZfJSxJgOOSbjJytlWWaSJ2hq1U2iexm931xzaOu
XE7Jat/WyeJCsdp1GLEtpwgG6jxiTdWz4Gu9DlOsflvT5VnHBl68eybyb697ADHYLtYkSWwQm3Pb
wq0y7Tcm3GInlfgWFHGnHrDvmZg/ySADOIFRQj4EgZZvS6MmjOSSxEmSgNKhOFRNRJuC35eykpTE
NtLtDkWJQPGr7MedJ+1zFkzfk8ePJQIK2dL5SQP17vBBRZVaO4BqIAluZ2bbbPPaN1EB98fdL/8c
Bgkvo3dIvK+q9VmmWv9BeEHixW4yNeYbfo9NEYXrrrqOld7WgAew8ftZAhanIVWmUfymqzEX0AvC
DWEbRBhxHtGHwASsJq4+L0Cnz0deDP20/F1MeIITfNKpLdSe3aQ4U0VxMmXyppv8mksMV7Zt/pHs
BlKRc0m4YSrIQHOLRuri7DXMbd6NmwzO7UqK9lJzZKtQv0Dy2ImwxOksD3Ocv0z8C1mmTpZD9Vp1
4bDqCJw3SYI7wEUgMNo7frZ5hE01uJiCojOMkjUCy5py+pYY9h/T5szH6+ulLVEUsrFUuhycbB9r
frJGINOxtGg0t6mV7yIQlxvDrF4YqzCyhuagHGhE10aotZ1cmz7Yg0ZE9QtfIqGwN2dHOwGM3+Gj
gRXedWzjq0jzLY9QQrDVKpK/BoTKTYhbXEbzT6IB9YfOeoR2jGKAeUNlxMTmjeVC2ZpBJ/bd+zDf
PRhNzDc/jILLobil1rC1nOjd1kxi5uxgOOahMeXJSMJDM5Kj6IH5IEi/sJlHH/m766vPnO+44E8b
aaz2WQIIb3nuJLVf6pqwjkJSQf7ZmaYdZQCG1Z8++lvbH9U8bsDj4qda/NHpf150x7J0wVPINg8T
eCSeFN+2VzxFuQvUtx2a82yiqy3gVUCHxJpggUHFWIUOP4RMiU7o7UxAc3kME9N/GdNxl4nnHG5n
whMeWN0xmNLvoDBhaVOzDhyIH1P1bch2NVqfGQqlyZfLapmLx3YBcIWYZyViD2ePa8hzz7h30gUU
WE5u3GkiuWuejbEUF/5PPr/aG/MqbHAzD5r8rs3+BHyhA6ZsP9yCkt564B68OL0G5MlRSyAhu5GJ
cqiWWGK9CxUmibTq3gKVv3DFbSultw0JnVlWt1A3eCwaHo4leR9kNxJVFOvZmsl/n/6JDGszNZMJ
wpNWYoA31t+HIXmPB8U6BvGPoOIRqsdHUKc254zJ0+9vTDxEFRZwXtghEAc/V4/F/xYPGFRnMHR5
tUuNcW9JgUeAlTOjWJBJxnqIgz/Z0HxVjfEqrKnfDsp7X55IhEcSnvzWSVhPAhgujPV96KUnUwXu
scEM1ebTi/JfuvjDhCKxisktW03/YS1rN0e4bhLn2JNuFgRLV7yxC5fNAAm7NuXCHCSEGG5mD5vd
4MOWn2rOWqIyo4k1lQSHvxt5jYnFT+dkIMPKOhUKtDB6QDU1zk5ns5ZHhE8dFKHASXmk0pQ92s5b
l8nbpHHvcAvsyrTAdFvc6uX5bIzoQh9mbUqHM3YUI6ExQkht6h5Dxc7vrsG+6tKvLA+CPXtP+Tx+
svfv4CyGnlwAYjD6ZrEK5QvQA+cPsc3laUjTYe9qqEigPvNZXRvXx0szMhmtcbxvqirGf9kWjI0K
VX2pNrQflM/TIba9knhh0l1MqQuqN1ozK6SrkB7U8DB66amT6hl5foGXwtkgAYPZXAw1N6xjvcfs
m2EJqTKmbW5LoHnAzdkGiH2/8tQbGJ4LNO+TPUtYou1eTcBItDhh36JEC3oUt3xkvR8pagRhZEe6
HB54/VQk+Qf0NDDzSVfuipRzsIgN6ufmEU5k7gsgEBtBWGbtMTfe19K9tt1St8d4E/jEX6UiL8Be
LuqWfp1U1U9sjSyNQADk2dNDuOOzIZis1d7v8QbahfdgaTJ9HYRs9sZgso9leiL688IagxVb/l4q
yQIqtgHgxvi1DPzzSZNduVcILNqX1gO6DSjEZkDh4a6kU2b5Adpz0GPBmz0mBjSoyk2NtUeynH06
4x8m8n89n12JEQgM1t1V/TpYbscK1+KKvTS/irdfuMh0obHEpSwc2OHWGBsOCr0b5YCdSHvoJ/E7
BAJjPRYpD3T7J0LzBwF0qibMmQqIXst5oDL/zMKDfebEF2lGTyg7zzSaSGeBXW1UJq9y9HZB033M
KZ+YnnqsMEO1bTgxKrNMt0Saf2CIXJhXbGa+wpb9Jug7p3zs0D7ts0UpDX3oU2SUHYV5HkI277Ey
DC2MKBF7IHDalsnVG/RHOJusUOoFjxBbAtMC17qBtJgqpgcL6sUd4Q9wqo0WiwjGrpPrLghfbGDI
bcryzDDs5Lbi1IDjEXKj1yOrmyyE6Um+LD8ESP7F0TT8TMI805rzKOYQDShtxyPdIjiAKtjbWj0i
PV4K/vhly5Yk3NIbGQwvSW88g5ZJNk40wW0YqGMNaa8KBzCeQa4zrPDnly76CmeeBOpMk0zivkRB
CyO2TrQYMlhLBG4+JUa77maHRLx+VT4qasnhozUQrdB7cjPmTEAHebMrDWRO0nXU7Wtdg22dpfEa
NBjKXJwSWg7sYMn0T+Ix6TetcMvyPPaleBBro6K5ooyCFp0w1DZRsncM68FewLd44V5x3e3jGnNw
YTVrKJY9kyh1FdjYPZOGqGmH3QjqSxjGp6MmrOe9v8+5QmN6m1ajY9gCT3UjCXF02d1Eiyk44VJW
vLNyc4+CyrbR6o3R0cFR5U8QqLNPH66tcCn1OALo38Xa7fwM36Nz5qktWPBX3gvcHOthHppr0A72
Vjek3DvbalEGxbQNFq9hEMpPbUy3qQwYS82/tU1DOM5zcWtwDTrUhxmpSFYd3tnVDsukJdzF9VF7
6TebFbovhdv7LKvpT8tG1TsKu09q0rrZXn9Pi9Y7OSxY+lMkQ/Rqlw6YplBi3ZT4dgCF8xNFFEiO
HUMDiHDnqqDH6xjfowlst2IyFzgEXwysQQyXLZVgUA2D50myh2smyLP1A2WtGjaOQU+mI4+hgLdX
t/CaHROXCoA7/wabWE+5k4Jyctg4KRpezPmcW8tiFpxqqzAm1VQ4jENLwjZBsBDvKN8QjxsbXyCI
xOX2YJqHIQbwjrb7dTQPoJGDAriGad80Y7JtxDfCos41hpotDWG8Yv0pow2vFDsnC//DcumvpSNK
RgLTBX3iTc4mS4zmkp/IJRMCOeKzIj3Q9uK9BYGQyE7hMC/+RcnwlwMpvrux/ew14Tv7X5/RoQ+e
Z4vdHALH1rF4iSMLNIC1aULxyCGzMNI4OE0IrhT37oSpsJeRscrZZLQHAW9cS1uN5LDwXFuEAng6
dZPcUTfUph1LfBIMG2yQ+KxhQSIO5X7mYxchHvoUt9badYMv/POvgds9isn7WMRfyVrGAko80WwY
nmmRXQvE8yaZTwl/NlcMrzrR5goSCMtYzGThT1j3yVnQX2H/UWahRGzDStUPXHgpuqjI0j3YIVT4
Ek6CJksTYIQvq+QkIkEtHr+hKXjkYidz25uBD0OpfLYnFxiFAZ+iNxUDDsBLfLHFC9zxEqbVyGi6
4m1t40M0Ose6S2gbgmlr9k65RfN+JFbzwI8cHEM9AHtpwJYAQeE7Sn6SOfoqQ/erCXCLN811qMu7
M+qL9HD4OTo/yNl68QNbfYvEeYWkt118pG5Q90eUQrqC4KaL6XloWWFrsdNOTMbfNur0IxSB3AxG
dquz9uHnPsh9g66J7Sup8Uhzc1glzGDDLKf/ZIXlfgb77xjDLXPN+tDZjLmS//+miTWdrkzbI0c3
LUFy8HSCNVlh0BJzV22KJkgPo1pg3Dlz0lqOW1Y5IB6pjgHpSPyJBcFKvftx0gFI9MGul+/WEH5g
xNpOVfRWNVgGOdffPVHcsQGculgeVTpe8a2fpzm8MSn4FhUvh9LObi6mD4wtf03kjR3T+Rui3oZo
t8usKoWGgykvyKxtBuJ2dtxTTFfb4a1NSooYFHHGumsnFFDX6EoTdru4i7RhCeu17ai3GjaihvOm
zNxwWXK9J4ZfbiYvZekZe45sV+IfM5nFyNl/JcT4ny+o5UW05ok7+TkmfCh0dyP1aIUNaIEj4yxU
+BjkgMls1esyJvHOJ6udTubIdHsOsl0Y00uH6opGdw2z+BjYM+09BmCpJuhjDiugpP6HKgNpIXlx
nOyMseQrJrq0qdrysxnhP9EFFEUFC8VumOYJcLVcEWAw/jMrll6twtyb1qOJd792wcp7hW8e5NSz
IGHu3UPvLGvsPQvqDQukMF/lJYKCRrvPQ2ZNVWXsbPIXO8aRGIsoYW+VUZoATiLIdF606FLCnHA/
MAtOBrMBE1vatMoNH3uJbejo/b9NTf2AARzjq087A4ArQc7hyAgH9cAGVtyYsksiU23R7nxPdged
+SlZKBh86yFKzL+tWxEdU7Hh3bndy8+yzHzMF7jiFJvIMdMsgKaqYvdx6rjdesxCZ0c4EpAqa1xG
vheuhXp2YM5HkVrjycY1KTL0LRcut2f5Kl/HuFy2WWjGt7gbLZS/3n5uktbYxyqBKe6N/tHVAOSL
ifow1oF/GqIex1Bl5hcT/s+B40b8j6XzWG4jWdbwE3VEe7OFBwhHC1KbDorStK32/unvlzp3pRmJ
BNpUZaX5zTZ0A7BOw1LuwXaoLUBW57wUGholtkWyNMokQkOoH4tXb7cUMQLsdtO0Gz6+wrPXh8Ho
mMkTVjnjBg8P2hPt5ED6iMvPqquJfUhuk0v32slJZxyWO9w0xJ957zQRcs+ej9CQ2yuXmeUy7DWX
cS8C5iAOmUzv4iJe7mXHzuu1CERo4GjPnUVMonXTsJ6MbhugpbZVNZOxwaCHzhQi3prWgBunRaC2
RqRFjDR3oZfZNVIvTXob6+GPiWwBqyt1D26khfamReHy1RUFhRrVg5VG527bz/nwVNmmf1baCPAi
94vbtBQSxm2aGvHiV4icI7W6okxJPye39ffEmm4/p8Gy7YFsop3PpM9IOUu9Jsz3kR78dTiPhLFb
sC09tDnAg8/oh8TfNrOJVdVYZz20EEBjlsVuKhlCTOE2k3FXF1AAO0dFx0wj3KEgeVF++9NREYEJ
CP6zogr9Vbc5uIH71Y3pqRuzU2JhZ05TdGfRRwtUgypn3N5BTWydEZQu+hV4PBpQakIz+VRNZ6+K
sN36SDRmmnm3+/rPYjZwnGE0rEYhJ1ahkGRQ3GMZwxlB2E/XnacM2RzguwkG7f2XBVZYCF2bJlns
kz545HR9/z73/QQCGbcaLT6XnnjcVIy6eBZAVjf5DKtfCBklur2g70/oi28ax35MdboejeU1MUsU
B+K9iaFF3TOtdZo31J3/9g7YqLimBO0kK1HR2Z2Dc4ZBqFFplzGVNqI6W0Z4bKvyd9yONdhJdZqT
9D6ldEUb9wWtptvYG1/tMr30gwu9n6I0w1ipS9xx5bTatxBTvDl5NekGxVZ5yxb75lUOWJnsq4OZ
12n+3m7rq0nPrkZ2Bq+o+DyjuMTZCF0wqdZ1XD87rnWtBgPuupl9thmDIwSg0DA80wt809EF9kbT
W5l5vF+c8TRmaAjoS8lwUWuOUWO9mIW585bsIv/vJNSTJtL32RjRSZovkY9xCujq33nf7iJvvAW6
fnGrhmVQfdWicdKp6cNXw7kM2kDsj3RE1otgzzSEnlgHR7JfTuDcToBKGDYPv2CK7IpcHYHYXGtX
31vAjXeBpRg/qxuw7ptJe8sFVARWDP2cMkqf7cS9t/VyN/4RX8Yrjp3NU5v2AYWudiYdhVtc04f7
p+WR1MCIGmD8du6+LQ6+H2w8Zk+YDzJzAk8X1t1rNGfeL5ovzKLiLL+M4LT8Hlm3sHa/jNI4msWM
PJRBtrKCIeW/udByuDgUthflXlvGcziOROi8pZx7RlH+e7Q9gEHbzBEbQTNqxH0yTshx1DgzGfMW
RAo6dNss0m5S6465Ky1zI2cUG9nBs0kHDXdWzMW9FKNwNGAdrYBCCqnWVRNwF40UJcK1B8Bl/wTu
gAZQN/5CyeQVqUysvN2QcCxAlkq3dgb5ByrxmzHBGizI1edQemvTH/Y5iiKinuXDvXWq3yN4OTSf
UcyNurV0mrPWN8+DqaPqj0GuNBaaSM/Wjj1P+25CmgISbEJnc7DnbYEqZUNeA3kTSw1auYiQo/p6
YsTwFUwaOlUwkatsywGzSy3Er0PgNKF1MjBqZ65+6jTMR2bbWvU0eXJGX091ZGybIX7gIb2ekTng
TOBI6Kn6DLESf++rxYe0zWzWcLK/E6s5JBB3BjJkuaI1U1pvykCeVs3FQegQanKB7sfie1In6DSM
OAOpgfSBLIpCQJNsUy++TJXeHUbFEDCZXjkAC5uMMVnoqUsZww1autOAvg1Z9YJobo6ihmVDMgqr
cwNtZpmSH6dUT9IjWWbzAlnk+d8gGbncrdV6Nz3AhDuClhIMTbIHdL1bQs7Omq5mYy4bPQTr3SVU
/rSGnAqJAwRj1qEBOcE2w9cgn7dOtdwaNaDDmU+oIQpIebmWVrQBVfhrAfti5XDVFYSBgUQhVx/F
kJ/kuuIwRv7ng+b1hSNk4+fZewhYP5pQ7rJ9sjik/Pn71CE30O17psTll06/H+x91V2zobhGpk/N
i3CElh71UqrVecuJtq1t6Kw0rP7p0hjZptM9MnUMcwH4hPo5MzrUd7Qow7Cj2aRQIWorwByX2W8a
JxtzCQFG+oco8w4OpVIEFBxTV8Gju8/+oJ/qzH+uHGMHoQi0q2lBi7C758rErz41nlpcQ5cuPuah
ycwNL0OEl8cbmBa0InJ/bSuqxDiYH2k60eZ1/CcPBNhqruyPAt7PalbQJq15bUDflhUK32Ddc/0j
koV6CdOGlR2OyzaPPkoOusF0tibblkIXQLD6yG3opBloGKPJUYz3967h2we/i5EBtBtACRBfYtIv
vbKOiELdY4Rgx9b/GkADUd++YRAlPveEZJzjJ/eBhPHNVdUfVPAgFrPcZaso04W5ji12CM8GF6ZB
lctNTySO+ctONZr6A6tN42fhgaUJONiKxrw74SyJbmdG9mDZm7qj7Yd/Ca0ZFfxp9JYpe/K3wFGS
Lp67ho9/VDpSv8z2w5VRIWFbOfRmfeu5t9sXo7GeGjiHtE3AtjcZE/zlHDSVvUtYFE1XvtEy29kB
mdJSQu6wgQshiLYeu+Th27CxvME5gZhChhskBYVGRRUxvoc2tSr5ok3oQYyla45M4nb6WDwAQSDg
leJ8PIbp9+QlLKcOnzMGkgR3kPp1nryikXBQWLsiLua/h3F9NjATyTzlohLffXv9AJkZVfetZUTc
5VT8bYPZwX9njDeFlcEOh5i+G4PxuS7osJAeyRHLLq6/Ud87m2p+z3T37ju0bekH52ie88wdo3wP
uvA8Luqrd/RpJRzgKYpxCbFvAQ2qzjde2tbFSD5wj1VXiCrThFk7cDJtuCNk81I27Z+SxqjG6bnC
ofq1FONJzb+q1NuXCydplZvPTt3dgir+nOjBHlxg83c6FA4YX9Q1AwsKuUfbcyLiqZqBg5qv2riA
1Qg9i24ySLCi/I68dJ/XDBpRvwUMDn+SjnBZGMegRkzdL4L3DtD2yvXEG6nVq2fTT8JrpMGRpOqf
LkNFAdUpZ2MCIBqBvbDiCtJKL9yQRKwZWB9KOwKJAqRjoIWBGEYy2QdP0sCxKSLQlh4zNtyYzvTG
zX0+xvELs5+FdN93shtSVQ7dZISXCs+aPylsceyIu2h8NUeTNuygUDupqhT1DnR4mblqI06CTnvR
m+WrdkGsTlNmoTLAGYYl1ZFFgYhR9UmSbzL9MLXdNNKD1Ziw+UG2j735q68rYLDj+MZ8413z4gjp
F9RQB8q9avQoFyMNHJB7zXFMXWld8du0vc2gWzQh2tsQJExS4VhYlNW0ca5JVV+qFqcEt78GNFdW
pIEHsx+eQeCW6x4Kg9eMxaYBUkFK8idr4ayS4YGEeumUOmlI/UMvit3XztZ41MqcrZcFTMET0K1Z
1Kbs9ypCIbyh/3Loude/dukw1urTgFE7aErw/g6gK+rMFPVo5exhqxe/fCwRHq4iY6E1D3vrUaoB
Ik0b08jMsTqFeOP+qaPopUBrAMnJ3y5KYMpl0ptMdwBGoig1XfAH/YDe+4Lp6EuDQkAU4jZolP7N
bQ0DT4Cesh4x1xu9SePezzgRJaWg28Dg1uPgs7NmYBt8GNj8Y79oByw6aeFhrl2n7c5oUPu3QNWA
1WDKFZT0J9qDv4yXmgRco8qiDByoWRnuYkbOEVQMqFVY3dEmVWnN5gdaBqY21SHSsvNIuU+Bf/ZF
QaQEE6U68puoR1VmBIR1HuusZdpCrgRHaDo4oRG+hJCZqC3w9nHLp9JcvP1cpTt/AJCXB1a6MfEe
jCvn1Kk2/rEXTOTNuX410+Q5aaQdQj+5o3jZlMxYAdT75Q8x5IOJB+Aiw1qe5gaoz1zkww7R4NAg
U6pOSTsjulQgkNjkx9IJAogMRQVmttGyDxGeYA4GYnJgXehpgk4K5DV0iUFN24hyk+glA94z5P/o
KW6tef6ynfJMeDsEmH6jyXX0lvQ+5Mku7fsbzKmNF5vDCdnsGnVX9IOS3NmmmMxvUEXRVrQkYo57
5iVU9SYlB1nEwZgY9zrTfG8jek5pDkCb8QozmNaOYHUP4DAuyXQZ7TJ7i4uU2ZU7/CyAfA70o6Rj
XN70sDuaXfMnapNXvyYrARazywH5Z3xzYDfHwVPPDHSPswJNMA5Z+8vHR4/cEVW6kdHuYG5gNNxa
W6zhErpy/rm0089eKy/OmPA83V2YW5+Oal9n0f8JCfVIHmyycbrZkXZAzuEJWbq91w5P7ZQdaPa+
dRFIPdSccrTVRCF7bAU0mpAwl8RpadOV6TvVOVwvf70o5Dk63O8MknJVie8As7ShRyyoOy9luW1c
GnRZ846rysZIvf8MywH6vZy1Fq5VkjFNS7MCLAZGFrAZsRnBLUPFGGO0nPaWziKwNwOw89IS/Z3C
hu8KlROErPO3NrpR3GcxXALmtIK4N1Kw+sJwrDxMqup7whWaLvheD6zuNNFULZpx5SFEvJjI0iYI
qwYBGvFhP/7UdXUDJ+VuFgjITTvusXogJZLWVpVGW9cnhx1Hnoo27pFXfghOZprba2V3al273Xay
wQTFMMRX1mQeGuw2Mi076AutzFogDMthMGEwOqJhEtXwJgoE5yrGuW2iMeOw7HPNohTN7I2vowYW
wJNgsr+e0fxWjPOsMXpikrY3RA4+hy21h8GBd0OFwAUiyhiwSIRwG8CqZJ6gYNob6th4onmTv00x
IoRhubL6AZ+ixP8PaA85+hzDrK2X82DRgm2smrl2btwnaqZ0aUdoskiKZI52jL1GHrz1WXeosBjc
XtxvRxslI0TjUwfVAnMhWQo/Z3O8Wg4cI7kml1tdKnj5sYZ+knlnFfcrQFqIGakA4qZqkUOge66F
zduCKefejEK0cKKWOZXisUXTfzWcxqZx9k2PQx0UPZSoD+CKt7Ee/IZD9CBwg6MbOC0rAFGVj8BH
NLxbnnHzmum9YnLlTNNnmXF0FcHDh3iGVvxr3lBDjjY5rFlDmWrTenmJJ6Rs5rED1rPU/Y+OCPaX
UlZwygcz2hlz8O0V7U8J8o+CiJA29NlxscsnPHx4GOkONi08WO9mcGeZudxnpPNSTacnO/zI3aRM
Q4t2gUteXPI6PpZexlG0RPdEbyY06vsneZUzaK1i+WcOzuo1L5Va9gGbMdA9aELtC8KBzLi0XabL
sMwKca2Ljkso1kiabiO52j1QrP9EUOxMGwhfCjUdot55arBjMlWydWztI7LSvWyIMQCQQ9QDjXBx
i+UTlV92UW/ugykA72JcZ1lbrLocFJxPnqHa8jFJdVGXPmcGzp9ashwYxIGs9TdNh47qa40EbKIA
bV58iP9jiaFDYf1CUO3JHOx70R97to46gucEiIJFbJOsIeiva+N1GrnU5CiL2DYAZ+vztWSEYf+X
Vq9tmjxldEBT6tAMSRY/rFhRILr47tBCPsMxST4A28Ji5Mu5hgIS3HBNwoMA230yMviVjMy9K7j9
dQGKLKPtkrBp3I4IxwzWAbBAKk2Yy565zKZgSAsNr9sZmjra7byt6q8M4PgIwMAzPkb30do/fJ9R
Vbt5pDXMtbJt6Vaj+AASht6Le8aFYGunmAeDheA3HCS1vRQ1GbrTnpWsB0cHAzGsE12hb/fKBbvh
tUVoAi5LRSfSwUEQexQ3WnM7XCiMvJ7KrRv+ROUjQ4aPP0p0fPjFZTIAQcKLc1HU9V7m4g+XngPU
YnaNio0vGJy1Y0yrhZudKYx9OqJ1seu99i+y8Sb8x+JoQICSBd5jBWhF0SWWqs87FkW6txBOTmr8
M517HNC6T35smGMwyAjWZX8siGPyiZoGSatxv6PwEEB/ncxjEnlUTDEgKApb45WnMME4j3HCGrKL
R5LIb0esWkWE5h94oqhowm7/HItp0/QVzqR/F8YlvvJWM1Jr7vgVMOOdZgLS/14Yi0ZX9l5eSs+R
xZIEcvuykJXU7jc2nT4PQh0lCPELNbm/hhqYvPoofS/M5S9/a9bm1WIa0NvZYQGzZgpvC/t0/zy2
f0R1ykXIxuG8d6nRZrSGfQsjSWnFzid5MrKYguphACBDwFO+h93A6lVIaIM/WA2euZoydBZmZmtM
MXgKeIbt/XKG6fA6Tj9xgSJu4W5Yg9rw0ihaJ7IA8dPRd2kJQaTb1VAw8BrZcLuhaYN6VLSQ3y3n
3QGX5jbfPkprBunHoH2mEUNC81Av7yPalKDojjFKIl2JuIx59pAvtnPSK0zx/v9Ch2mXxr9Z9TMB
Gv0LLQhEpYWGABWTi3wEmnWW+8EYWH7D7i1mFKA7MUJBofLENS9e+mb74QHGFeIVR0dLnhY81UkI
5DyqY2tvAP/lSwW2CsUHjwzslaL4lS9rOp/WE6JrjGL53a4FS0r+bcYwC4xyYzffKbMi1jTXJ2+d
thZsXXU0CBTM3s8N7BOcxw6aN52KGpPFlpJCcDk9Ajjm/DtwERWOIMEHf9hTXTH/ammEZ+mDR5st
7aE20o3Rz3KF0aQfM+MlZm14frVlKLKVrdoNwcnOH2l7ZXVyFaibXbgA2W6yeMcXXJ6e+AvG7euK
7TURDnw9po33ViIRy28kqCYN44Nsl2rU38a9u2Jh8eBM8t0CKYASE47ljlkLPOhqXi3uGxicYcGI
2EOYDVT2Yu/Y5TnhkthQ2z/y5YOAj0RTg++dij8tCj2gBBDY1Z9yVC0bs73lPBDGxQ/eBhiarQXx
jEWefHegUUoPiS/jFqhXrj2GkoOB6XZxw6OXFO0VHZk9c+p6xXOhVKe517m3Ms2+8dVjrBRRYeLj
8QFO7TiDoZNoDKPvRP3Jebx8zZZ74FFmln4upL5UNKZDNMmtKPxkYNIk/bUCwxtry8ZRzpF3wdOa
E+MUAXcMiddJn29oAUOH7ymcP7j5mUc7+p/40qwmilPGWDug1Zs5fG7wYB2G+BBxkug0FUd0beeJ
HJAtV1Q/SO6t8A/eBiYnCO8N+rCNsGbHs+qzS299yVsYOnXyTWyeSdySNr7HJT5zhcashpvTqycJ
7l0DgAI8dFfrqOxae80xj/ZU3KLZksCo9d0Ho38gdAkNa8hSUbbtnXLDIkG2Yms6R2wfceJQ37z5
f9Jm/XFMOg+EMRqH7KKBgB+/mbrz5vI3XKpXiaOe+uQmEq6Hnwka5ExBsXpui8qR+zRRH8XAd0dq
ohLDTa/bZegUJ1O2TYJHlGA+3WNEtNDdAEmwpxNNsyxE6xKh1Qh5RUllZT+UiAmxUGuzvA8+oqGA
qeRYgYm7trsdJ04WgFJ0gQCaTG+7XcXkquL4mIZXxgHnpM1XWvvAkkjihDq6vrP1SCOs+DqgoNGA
UC2sQKyLnvhXWTD4y6/QN2KHbmz3IyeB7wReDKkzT8sfjTlPQwPaM/o9awP4jq9eZ4giBLI4Nvao
9m3C0CP1rTdYcm0sLfhZIhv/Kho2BdlBkquDUVfP8gNlX6+IuK6e7TNg3OEtg8nmQ3KlfDwyST70
DUKdRnmxqQw4OSfoy3JOcKUGxYOPXscggGt8pMaeyULmLv+hy/SU5AUyhK62I1arxHg3w+7hlPoT
cuVvpZk9Zmt+4VEZobGemvBLtkY/k0yz1SamXFFR33rDfUN7ad1Vt75mSzGtlTyGJ6t0sCP8NjIs
TLHIXfWULL97RR/9ytG+eFBQNMaQiKLW5pGGI6qzap0v4kH9FysrLPKYtWpn7BAOCQf05EL/uw7+
sh3S8zCf6gHpuMbY1f1Rr4xnWSQ96lagKZHQ49RuV9i4HHgEckaPVFpa9Sw7Z6k/aTwhH4B+8gAG
Ic2cg4FzUUlPMc/MoxYuGxP2hd3jP+0TX+Z5PvVL858NFnodN80Ppl6HJvdfjM65mu38FAXaBv10
zFZRQfHG9psx1DWbqt9ViCByibNpbep3JPUGqgmYSmSlE37qdgozO5xHfgTFryGZQVk5Z9PEiBQH
ppM2Z596EB310DmVg/meueYtDj1nZWVIrNjqOLrzE3rfx6Urj4FKHngm7vHwOcD4vyfIdBRB9kPH
lndlWJ+qaJ8QCN83YXi0iAD0zPYxYh8rWE/ryc9uhq24KVrBToD0SyFoOxZHayPv58zT71Fn59j2
LhoWPDXivWcvrOXQ3KGSt2mM/uTV0YQeEgoXHIf5VBtUT5hXjoE2rby4+qM89eRozduksAby7fr3
yKNIE31rdXhrJ+2trhXthuGiT+mw1sxuTyPzqOOa7tbGPhK2JGyfl6wAl1jM/mFRxmuOSrMklyMY
OAY9ByjMe4v1q3oYtRTIbjFeneZbwyU6Me/sbd28hPp7Q9xky0o4jglakMq7kKn5h1F/6uyaUqdP
vLO6+uIBIsKFCYwmUfVilODJLqTKktO0wx89W7YcggNLyyfOM/Ag+rwDo9nrmBXYP/RwVgWAx4Im
R91d/PBP3D04+Tj/ZMfMDJJ0ZOC77BlrUsZw4kAHOST4ZTGxF68/b4pfCJyK1JQITGeO2cBVWd8V
qjF5E8PYurXZs5wxLHg5OrSy/7XEbxlfzKcSiWWpxXRPQSjtluEzyhapcqQ72HJUTuMX1BmGXgwl
034dGe5+xA7AmD65UHk6hELPQ0Ef1TzJrLlwrXtr6fDUoHTKTxtKdgoaPEeiF/j1emmZ45tHcgxc
CsjsdT1/chpSSfUxIShj2eSO8XJxySwmugpE59KE5la3TGD0g0RbjMY2RvdRgJCZnT8E7drjMtmk
8mQSnJhplJ41hg68NzpSdJQ4Z0no+OSBE1WmHgvIf20BwavDSgEWQOJgmyf5/hHi4jARWYNHQZlk
WqAk+AwuI2T4Y7bPQdYh7/DBZt0E0bLn+RVYbXT/YS0FCEzKq8H/dEjuQ4XGC2Y/kmbmLZLeBFbl
/pZjjYKBxcOPAjVeFSqCBsRDqcNNZN55JxyhYKahenDy3zzqjSSNUfL5+d9nS94mv7cAmS4n8PCU
Rqb7wdPkp4P8p48BJ5F69bwlRHTXaf/DwrBSJpLmUWUY1brMGK8sAYjssrck+pvmgfb+Ey+mMx4y
TKopIOuEU4s78ZHI67XPzMl2vrob6r+AzJzPjOPXhZk8kIAVXTJ8XY2DyapUKNuyCvxhIZicB86t
kCQc8vm+Ty9sCarmWkdfyKSRGL+xTdIWWX9UgcHSHphfbXxUT0fMwMYMnnIBhQLtjAGiSnrX6GJz
jZIW0u48JHl3kqxUFel1GtOtF/4pdUTQcI4A6hSN1aXHTpY1cMC98lp3IuGPFys4A46KcnnJUhab
+zD1CFbdPG0kTFhwVWRctolj58BNGi4zUDZAn7Qn8YEH2PxEzRtmV6lfkEBcozW1zZyb5wZfUhxO
Cv0CLRZncEgEb6P3YPaEuIJ6YCOZ71VprTv/3/kn+0pHg1f3tVXsgfgtZtDVXFs6px8SMUD/r1Pv
t937V4pcxtdwV6pbShBQstQJCFP+HaFi30TqlMmh2KgHYj/g8ZjFsRLTC6VH0JmXwDV3KXer1SGc
GVKmMVyz4oMuANaHNIUxwjnJVlN4SOLfo7xr/0MsnRHJZ+1E3lpKwtgvtkXSr4LMhbOlXg26bOjS
3BmvA+YiOGXbuv73DAIef4hIouGThRwbJgErKfhNihm4GIuyn/vefZZjwuimi5fHB0AEp5g7ocEg
+azjeQiNMLAmdxTDbmd6spHkBJF3nVIQ84m5owW28biqtD7yRtmHBC0pqoksEt7DIVzL/47kNBkF
RdCfJmRXuQp+Gl2zjXxbNrlrag/uEeL1v3WINN6mC6ptQvqS0HuQwC9Rt8/a4z8xYX1X2j9G0a4X
jrEYLwGijNL/fyXL0mNBsciDRt8SlnnTsqGncFNT5tr8yT6Nkfc1AUK0TEEGy7kGnbSMAp6C/FBF
53ohSPBX7I2FhI2zHCUEoLFkry2dQDfrDuHwIjWAz05EguNOrsT38L7LBByhepXgW7BGGuORsbsS
to8s9ky/EXt4ULJQ+WnXMoFJCCXkq+v/OnRVZPPqJgZHWHWUiUgf7CpaXFJySqZOc1QeIeHQDf+w
FufhYQ3vcrI1iIXHJNEEthA+PBeUtMydSdT/tUXyr3kkyRAFeONVOoWY06Lm8VFGI3QRNPTy5n1h
ltXRYgeBLK0Ag9pYzkAf3QwuWZZvKmNuQE9cOsGMq+bNYZ3AW5q2TQPCO0ku8paa3DvIn3mRbTIH
5sanARFQmivyfjnxqdBoczTfyDavgwrVQRoeLhDJ/ihNjpxIp+MWIEHQco5Wae1AyW/j4dfiegiu
wfeiiOBYSPo31JBBgniHacSdG8HZlAaenHkVhzoIViqFHImCZ9fv9jlvQh4IN1LbX70JXYIYHWTX
OPuU/5IKBX1yUtyrPJLQfZk4pOXA4Gbl6J5JcVkT/wZ3hbNm5bnFKzW+5V4mj3/q/zIl2htlezXI
hLQslmXJGSurQS63ITefzIQ5aLrlPRFJtZFmGpt1IDFOOz4IzS7kbiVw0G2LAPpbF5vdxKaiQemh
/hnOzy1C9dwH66GMvxe0dEZb3xiclKQCzFCAge8o1LNsJ5fPCizi/Go778oLVrzHgjZdnQIclrOv
ybbSoZH3J2tUTgJpstEI5CeliSeLmJUNyWRLs/HfiSRwXd6VS/ncx9qT9Aq5FIuSdCjzDf0oJhLk
pNba1Cy08dkvnAWJic3DI4g/+Oj/T8D6oJBOVIvHkMMLI0EH63VIQEx6gLHJbiSfoIq3+ZgQhZk2
fchhwLQBbM69KZF5IlKZeQGZ6sfH1SzjmOZM9VHDlCQDa6sDz82huKN26dg20m2qaJn1R3sgbkd7
EVVA5v8emC5DPzhspNYsLRxHpUElBytx9sxxQ5M0a/FeUdvKBX/Fp8u5Ck9lxWAdagfSyDx/OZ+s
0JjfJDbyAuEQGxscpvHuya0vPyfTccMav3OVXyxzWkD2F8Vbi+YE8i4BwNNhq1vmOoj6uzWaN7+F
zS84a8fn1Aja0ke4hXwcEkiJ7cMq7RNYpKCu/Ap8VOchJeHDTnFyFJ3CJH4bKCm8vLiPQTYApvTT
19l15w/fHArMEb3yiptoe3Cb+kZySBMo6Z57FRF6E9KFet6hQL1NM3WZG9oqQpZAXo+plPOq8uQ4
gthZDQWTGUngZEFNTntakHgkkriL9uVSBbdm955VHg9CTOPMfUV3aGgUmQ8guGScaWAgbhma48az
8VrDZaqMaAzGy0uuF3AW0P9xou4ujfmR+YExaXuC271Hhswd2ovsNikcwd//Z1CEyJDxfz8/n4w0
u+na+AaBCQGjvvkIguBr8GE0uXT54+ZHCi3NCJ/cNDkBzKeRYO2nLjtHtfdeoIux1p2r3hpnlPKP
E13NycWAYaqPDk0HsIfXyCu/Knt8BG18itJhI6m/FC05iZbvtfdmRg+hm7QTQhN7+cu5MnALco3X
OKEZ1LjtPWb2ItGIdPjJJTy72G2/MHx+1nR6LIQFoHgIq8ZlDXRlSleGjnxFljVqPeeIxEOHgQoY
J4gTU9nwDS6iaQvoWtx69pPPGLAYJ7TiI+dtrOtbF2Beu+TPyK6d5LWW4wK21BaVweFSGerK2OaK
Jzc2QsPRGqZkH0Y6LIiaZNaxhQ3ppPaFI2jadG5jPmdK3YayRZBCUTTP2eA/Z5pR/URoYMOy1+hy
0pND+jCjkI3ptudIuaHwjapUbmjbMUbESstLyIP2R5ukryO5hw6ACqoM/M1kwmSTJgVkhqtqSdyk
6Tg1BaAHmi0zBVznm4cqx50z403KWVl6JjilsHr5V6YZk6yVddgi7USO9SKHXj8ENMkGKhywGdCp
xxnhVruIDJbZ3G7LDFpLTTFpuvqyxcHo2dKGBz6p4KdzFOMMEjH0lKC0N+rMxQ2HsbPpeETgOfoa
V+E8R4Qmgreugdgz8mCLVDViUlSn6fzbBrjPqAwjLqQynjs7Sl5nSDFzpZ1bBarQoHF7t4JwG2jl
fu5j914xrlzrqnZAobsBxkI+Q0ZMGocRz/VydBeGMPpV94eXYezfZZw/FM5z30KontAEJqllhofd
DJK5r43ZC/mkX7AuMlHGDH2WB8nKaHV/gsRUUBHAt1sPFNoIonhYo3MpMbP3EUJu1SYAuxZCC5JD
SdqNY/E8UmUn84gDrRDl+7eSrBstXugywDEHcBQWqbDZf9Kp5tznQQ/fCUBY5tlQUZlhFDCwrQc/
YJjNnpoucfBiQ9ycVaPRxAUluiV/I9YbBrqjYshmIdhVbuWMJr8hGdnGpIYDbBkSIjuVgQ8sV9BA
S4t1BAG5KSZw5+bGdKp3ivqiRg1q0rUPvZ82ZfAjF6ZHHxVZHyfpGL9JNwAhEcwo2r8DdVxROJDO
Yuz4wDLNbcoKsY4lByjezyBNWlwaIWCCHO3wviMFzv17D+wHwVoKuHKlxy6raMeoGfwTEp0oQWaL
eilESr7gDJGP9lmWHaY43KaMgKAAnWrmUWH78FAcsSmQpdEoPTF+QvIkm1mBfAEm4+eJl1EhnCD/
TB5Cjt317yXP0EOrKR9iyDcx1hjtui5mOgm8hhB/NvpxJbcc031rUzLS4s8YPpvIBNRMddcN1Txn
YCbEM5BBMit2yVabTHshEXB1DcW75xkqb5NW2Bg2OKIFK4f2DwnK4D7kk8kdBsCjmGlxumLrUgIE
o5SSP6U7X+GpKMNdUtgYu4QpfqMhqZFmyT9G/ZscKLL09A4fuDeyBzm3UzmTYfsNOvy3IjuoEBy+
ZxxoGJwc1GM8t3sCG/vB4T7V0YUP7ZjFydrI/HmHRiEzepzc0/kDoeENXyg35SpkVchEpXyKe0WG
L/2IV+FsT+F9dKbvyAEMi3hUwkJrnXnP1DGz9butc0569c4Gm41e0r7ngM7pUfAZEx0Mq4O9oGi+
BaLMPf3Fwfgrr4xL32TvWjB8UAlNOV45GOOxlvnMAG5oj2YGnXT6nf2Wu+B1g1dco3T4YbK0pUyQ
S9bTYQ/+BOQgR+7gdViQU4N1Dw9V/YgTtUK5AnLJI2SgQfIuW1Yaz0U+/VsANEcCwAQ8Wprm9lC+
S7qjvM9JDy8QXc55WR3RBNnI83e0dqsyxOl5kHRStvKkgqo4RnA0pS5rIUkqKFvOgB69Bl/7FcLt
Kij/c1EDXHVOfltIzl0mpg4tTCQoDATpswVAcPwGiwhcij/8ImGT70oQ6luXmBnYfImHEIFUBmzZ
iEVa194BHuVBJhARx1wDWzfsQTtC9JQUoERKBNbVWifyYlHobkQ7vgg0WAPFuVGnISjPQKyvU5z9
qycBTWxblmhDszPyzmAFSG0n+mINuNeZ1yfbTNabjNgSzmeZhEoAqtFr7vsWy3kaf05t730T/mve
/2Te9CpPREKWRDodeI1BnkybLDO8Pem8/PpQtac27M40lmRPulXGhrZ3MuyuqgdjiuD/ODqP5chx
IIh+ESPoQV7bO0nd8tKFMXL0JGhA9/X7sKfZ3ZnVdNMAharMl6J6aQfITVnyJKoFkQgZ4u3Q6Z+j
H5Qu/Won444Vc5Ezb8otFx3dZTqyxVbUXDcmvdzZmD6BpF8R84Dyu4adPTCjDv0SmRJYZkFIM00Q
vvZS/cBMYP96HXh+I5plejiXW8AEyDjG21LtTH5T19VFMMJVoaOWOVgPYJ0wrghZdVg02wgAcILN
vCvFw8zmnDbgAqrmVEAE9K2Clha+Y6oj/TLw4nFsYtEljYmKj3ZQIronlMkaBg4bYl6hfqOz/LOQ
Xe7XJ9AS6PvxAbE81WZ05MXQFxhmEfHEEI2lTA8ZwLuSlbp2xGG0vK+qAJfbsDrhtGb5zFq0W4v/
0zSEAgzJnibWLuANn+samF/7lNn+Fs47wp6w8bZkhDO+dz6bxCOLwjjIoP00/PbJGkF1oXGSs/dq
2MufxvAk1vAqxmRrsXZl0r41BL9DoCBZI5lzILqOOnoRedLNRrdTK1/t5sJEuitxrhW4bKx6Z+bm
zXIXDhrehUELKejyWLBA25RanZO+c1wSkbk1TOuQNT2YM73QzPFe77l4ZfYNGDwW9IMY3O/E5KTB
U1izOjCe+3970wKtqTPcXcA13sokPAa8yWGWTujcgHuxB6c67zLwd6PbnAwfOrI+xuiFUk+l9das
X4WGsqqrR4JYnEMzo9Uf+cGV/yk0+msKsx/95NQDNJmxbgQRluMqGL0nZAapkTm3Lv6kY7vtYKDQ
Vjg4AP8uaTR+qKC6RDHK8gZqTdequ7IL1vomdVV2YEHR1YhuyhDutuO5IehSLwocCmNMVn7hnsnJ
2Ov9tSasFPG68c+SFT3ZStIeDlG8WXT0DDrBXZi/+BXeYDYdfWLlOUJTAyAcnZETbMwY5Sj/3LrN
ruMVo6uJUS5d6z0TntqHnqnrElMPLPS7O9COgDyxq/hnGX5nrg0QiZzF4abbeNx0T0TE8zFB5WFN
PedBf4k+uxMQTmXj3Bvy3s358SgN6C1kid1vJt+7pUYFPrS+WUwtfGuYNqNulKM9pGUYIQfT39Sy
h3M5432znaMpqBRdUJhZwEDeYUMcsRpyJZAQ8z668Wc6kBQ5O86OhT+dK2QV7/pjzTkuFg4IeW8i
fZFa0lRxTuthiAEpXrX0tfXqQTtR19B6OYu4E5HfkNPBuugtF8YuM81nXat4iqkwDRkdLhGk/4YB
wmIV5ZBXzPDZt1EaxFWwk0r9EbwKWLclydfy0RsTT1Bi14XpJOnEMszfDqbYSp7FvE45TmMO/Jzq
zH1UqFt6ekrYfZFSL8Q9QQ3k5hUZ03sSJZN4PrkZnxf8imuqu9lmA5LkoewrrV6tlaUdxzHJc1H3
nksCoD1h7ZO8uxcIeSYUG6KbLwWpjgsVOTv4afQKLDQ+008/dbGooWVkNSRDYMdW55+ctPipglBt
Iej3oCNwW3YIQULl7n2Vlk+JKSDfogUvmAef7dmwUICgPzTUE2ijtTlgPekVgPM27X8ath32h0fT
LX6bfEIXTBJC52CpdeRT67hvRlncR6bHhUJqTuazpXb4T3NuT5Xe3K47qI5opLB9c1LCQdrWIcBt
MTc+/EdQwwThRG6MAsMKHxyw6HpLbTlw7JtK9VeX9W6OvHy9gIdeNRPRjLj56nggvzR8sDi7mGzi
rtZm2HV4Z/Nc+6zjnjuc0hDDUGA/e5W80LViB4loVZrZaLEsL/6qkOGwqR1kw8bSHSurewd8ftQ7
uWMODxQp59if9vSQ1p1b3v4X94K3XWL/zMgbyNhCia3UhnWP/C2FRnsm5cN19oNTssLCXuFhVMOj
YamPCmejN9JtLtNdQN1MwNSZp3VnCWaXwJ2isDp4Sn2gJ8RtspyHIP1zE9qFeJp4e+g58ylqV2dF
zBllWG9/InFGjoCS3xuRHejnpTYDeiHNBykMGAwr1HvZb12PTw5lDT6Wjb4DCbRnZ4r/NSUCXK+5
ZYmLwmp8G+ZQoIbDZWrzkQKPhyCxMAwyTxtkvGDjITAW5zDm9MvSiX+zsM8qL665zdWj17GijvhR
IQasQj6BJf7QR4A2szhBLZAUefdTnT8jxEm/nCH5mG5UvVIxAXvi3J8RujAQIyDz6f9H3yrcJx67
bW1ET7GTXB3yiZoW6rmebPVkdZNDcyz5u2MqhnhwvvMJiXLZskQCNWZ2126UR+Jaowvmwj6Ebg0U
pl3WZjPuFqrdqBi3kyn3KP/BjTHIWNCm4Nt+00eWJOMo6qWHGKOVz4MU8Fq1Bke9ankJGrGBpxmt
0qD4ztDTRDL6qcCE1aBsLSraaWifmya+GiC7aaZT77D29P8XMwslhZe8einSH3O6CplS5e+6bqR1
3G/xod9KWv42YfctCe1Rt6HJh4+cDku7tX2c08UvbHLCf8xNHgKRySu6Bt2wipA0QiHjjgLCMdBb
awEE/hpge9natt6robm4jHJEb6JHDue7caqwU1nHPhVAIZIayGPt3NvN+MvDx50HmiZmzH30NeJt
kidXwZBSNQ1TFsQFnGbgv0cr3xgY9nD2gXO+NbnF7uD8IcHmDXZxvMyM/2rf2dc+mZcpdyYeteEq
AOUSAtCY0+jDyg2sEfaHaMYDuOU1lIVrg4/DHyBihBGVpUK82lHWtoGi75p4HADm94Uwp0GocN/o
qRdNAnj9vxxxU8DEzRvN4k1E0BCXPRrmTTfRTqL899kybWQbvjho4jUjMRhrPiKT7hwBrGj9YNVw
2oq8/cgspURHrP9evi/J0RvL9FeT+tQJZmvXbN9in2jEEPWR/rMiuk95jRyzf6AGwDR8nvivDdsY
nNSNahPINA2s5qDExY9EuAgOkxttY/FiTRPNQfVTckSPGvOxyPzHIaZdSepo0jjbprWh1cX/Qmgw
RDZEK6lom9BGp+WbDSBq4OyvZ6ILhYAFE7srF3NHymaW4rLMHY/kEo7HtQ9HeCZYJc+3yQzrvKaz
zjPJ4aylCxCNOWHFtKY5BbWcYNv2kqt+rwzvnRhKhBonrqQxuX/4mNEcD5csVvvOaE+joP+vZ0Bs
Oogo+EUfRvhloF1PDRQ4AUSIYA17BWRgDDdq2S5aJOxlG1BwoI3yTQg8TtcprI8NjQJwo1RV7GRc
SLYaMDhERFFUJbJSdOVAKnA4sZkD6dd0IMxeFwd1l8IhK5S4y+VAozyAheRVF4wWXEjrWfZQFjlK
uDZ1bvRjAQ42Mu9dUoCbiJIqd+xZzOedPU9n2ts7389I5exgOVB7T+M1lN01aBlct1Gwsdh/e8D5
oE+sB0tjSNTU0Ykutg4TO0krpCj7Sw/2szc40rZzc2zC7jAGsOhGi9YfolQm83zm4CdF3mWZ6Y1L
pScKpZw/lsE4dHBE2XbndUgqbJa11wDb+ooLR+TBx8Jkofng6sQZrGoH7xeiTyo8JrU7l72OS0cR
+1xz0J0mSBWV2RTrRhB00JQv9pxe9BKFT/cxZY2LMn+VL/FFbwbB5F7cIjllrnNCP7YvWiffD0Qs
KCPArciL1k/hYaZ9BrLz4KgCDRZbaqZ1cmYwsUdyIGnFrUcUAM7raqEi84zpMWOynivr2+uWbdiN
94LNuQ8oDdPmGNFViNuMuToHqUBdZi6MH7dQLzAbZ2l/iXx0EehnLaA0GdXPpOqtMY0lLzwa0eYI
Zx8DC4AYdRTTCLCMyrVSZ8+LNkNBKJ6KiZSxTo1rv7KbvofsuEHgXzoljo14SmwwQwVtCpRKpyBj
F5UJ5WZkvjs2rqywuHCT975NcgDesE0zt3cm59re8pibjWRlIfunycTlZO3M0IbwUqdV+DnR1OEx
HS3rYnLR+xJQGBUBxLs1bYF/pWxWutzWRYSprKODaQsMFTuM8TUpZCqYd4j2QHWWTCu0BydyFvaz
RubGr90074cFc4XkRTWH8q2DuYt/YlPwXA0oxnoLTwBTTdV3u5LoM9F0H7KGsWQjzkFIzl0rrS2c
ft2Y+y6BxXbD8G8pPh38snoV8KLhI1+cWxw473GfPfPiWBwZKo/A11kWL3hHs40v31yfk57t2s94
7taule5GKg7uA60AgCy0Num8iTg/DzNYKShlWBhENL1x03jcYW9sTb6FPheEHB/w5p75AzTuPJbm
iI5oFflbs3XgE7h3VTzfLPom15ovNs8BOizxntfzuVZSfScNkgNS1/Yu3UrdYjEcL6UsBhLPVrhZ
/KS+hBzt1+WI88N/hd9CWYUq17TepWm0eFjAzjAl0Acew6ufDKprZvex/Br6udr5jgfqRFTEYRrz
Ew4edrbpy1JWTc5i/tkgAU0QBygOh+3wo18rkP27nPUOaf/shr4mZn00eXNoWD+Uq/sLdjk9EqpH
1LPsNfOWJ8xd1K8xWpvAEXu3EeeWJaTkBV+VSBwI9WDNs/u6/7+wJRkPt//kP+SN8UtMzpcjqn/Z
WHxPHPvs1l3n6GcWhw5JWEBQ5BYKBfchNkCI0PTjMDVFgp5d4VKjJfOxpJJ7lE43P7aDvRWj5e7m
OHswIFFBXp5wHNvbcHAuOiA9F19kH/6zAWFuCk7fG2LBzQMpe/1hCDCJ2Kj9P4fUSj9tV2XHZckM
GJE+owZB5DfP22gsD7nLjtv/L9ZFwhDgkgpGtITxQlBiDIkMKdkIsUKNmvWVkbzssXbrZ9/M4yPI
SvrChLTa4i72cd9F18gAbwlGpQ7bDzlBVm/8athO0Q1iH1Jthh0wMt+AYn+bXXOuhDw3zXibAgoa
i1P6Fqv2twvxu52YjVnOyFcBB2AYiE4D1xt35DN9pcipIRNfkiFMHqi69viqvr3Wy/ZKVWAG6FxH
QlVrGNZnjEVHQHP0GHgUOkSqu9iotiw7Ez2y9kgGDUlSfcAzCz5h1SN2tNE0xVPBHmddxrk4Ekh2
s0e2J29sBfWLq6GpvMK64hFuAEXOqO6zQZFKURSfjQDqbS6PqoekUAk6DKrKJGF40/0kg5Nc7IFB
lemsC696zkN4iD520semZEc2O/95wohS2P1T5Xlf6SCHXRRFzBJSuNX9o77mOD905mWriIEy3knb
o/iJgMGTIEP8jFkhCLepm7Gvx3FrbYyuExu/qNiroeZC+kB3zQLWOv3n5EskCay5/ojsOGDKUGD6
7atmV+JFQyIC9MKUX63fgLfmTZ2aAn2/hH1Os+yzcqdrDp42GRn/dQMvetTrjSM19gvtqnsPBj4q
cKy+vH/2NCGSn0e6auFLFITTOkoCEDetER5j0OnbZhhTIDm0j+ZQXW0vOC1Ffme5igYkXM2UUTGm
qnA7BgClgVnI+SIVyycY9Bcj4WU1ydudekwSvUdeRhC8y2K5pUW6mVT+Iers0R5REVfNbxz0G1nW
l8qFeTdP/oF7kNHSB38KGf4MO3OTT7r+smFs4vFiypesLDEkr+Gc8RFjZh3cvbrhlFjvfOjxKI5Q
rERArDiFx6+mUHv2AaTf2cVr/F2GEc+jka6m+RTkId2N5eS35d508s9iBLtvesUBc+sWRsSuzrw3
aO1M1JfiOa8qktWqG2z9/ZIG/yKzPyz1/B0b1qn08q2cLDxQiPXc4CWdse9QLjXSrNdjEHe7aK6e
FkErzWvi3yIVsBsNC+FE3b1GNgbF2j8z67EPrqcw89c+G35Pbb2kNpXw2LV3DOaeCm/CfuWp60wm
AcJgHk6LaL8mGFnkZb6r2+UnnLSGjFEM3Ew323D2PWdGx1wYZqbdOaxeM8TAjnZx7k0PylZvSSRx
LBXPRVNXJxqWHGBp2YwmVj4018PGiSasO80u8ohro+GItZCO8Tru3aPSf4hh80a6HA8mSQcrt3I4
V3X9oaasAstrHnRc1slEkfspuCSh6HC9kf9BahgvH8BetxueDEIRBHytlYBb65vzC976B9vyrmRz
c3zjguxiRzFQjsdfMYNfdFouDibCvRNxAOoc/7NY3Lsl4xltc0akoJ7OMYl59wMqJNTOrNBiWi7p
zKqWWsa5HZ2nWeTforIQfceIy6YWGO2AaQ0kM3bIIR8OWeRbuxCjxnfc9ejvXasjXn2h/xpM4o8J
27NN0u2R47Xk4MnCPEQhGJ+aZhZBNBtyD81VX4lxkwzgrb3pfe4ra9/WLkNq3lg8+Ii4A0f2PJrB
sYOslqbyitwx23nVrOPUXQKWsY9ay4wdi8Q2otRqgdXSYFoIU+2uH4jZbInRyXvxW2TRn1D2MXC7
H7NghMmuJ6KU/kUeD7cBqKNBpszKxOmZxkOyJQPysa/MvYf2ftOXqC1zNJ945tkVcfYo2oRjHWYn
cjfSizQplmPCCTeJCP9yAF5eQwU646WHrYKXlEDcqyWbe9/0ntwu5cLVmBgL36c5XrvJoZt5YaRD
AjCHQlbQKDQPfVIzsojIwe4nuG+Sd5lsVpT8cRSdRVC+ihjMWesB0B2DR9nYP3bgh9clTJ37rlB6
5tHfN9K5etNS7+hdXWsYzKs4pPvO6hM5tCWViH1ivwKU3XDJcPpLMoTEz5SMz1qAgFWlWg+xS7U+
Q+5eJvG/U9KXFhTxxXyNqgUvCcU5Z28mOdS6cScrDf1dd/0crhYDUnJh2ldZ62olLceVK9zr5CQf
2aT2UdjN667qHyWhMmevGNi4Azmu+nCGCNkFeDqaRyN0fw3R3hzfeag9jl01YJ+V00/dijrh4oz+
YckQ4k0y3k+yRizuzPD6gxDOivD2PZuFBDL5vyoKCKnRG/umny8Q5i5+Dyip6nEVu+OaiJPjghDS
DaC1tSzNWE7XXZcCrKkhCxGmx4C+Hb/mYNglUcz4Mz1VGLJdD2ablbkbog4fwsTcDUPxoaeMBjVv
4bkd7a9pE9T+VZgcnSzRed8iMZ7z0mR7AMBlMmhxw5DnB/JvFZEl7v2a2fSbG3TeUsKiEvEEx+WR
lorcGiLL7hGDwUVtOG262Aq7nMiQco/e5uh4LE5RT8h2vZ7DtDhNtcebgjH+GAwU+07NksajkbwT
Q1JzQmK2HTqDdaBwjDjb5x+pS8tPiOzIaHwlnOEpLOU5WnC05w7JnmX/PkY+jUubkPmij/8VZJOq
0iGRrX5ki+BjDeV5ZIqwqrr8AT4ip73COocGWblh+F2l4K9TOkCGLm060HRladBwD5cP0wEdiRdC
ayWZqbYaR4EoxbffyqAmNXnYIAhj55Nnq6zOfV1dW9vD8BgYPVDs0DoVsrqzGF27ZOBuA8JuKEO7
S+sw8PGZIzttdl1sorJ5RLEQN3/lON2RrPhsgagsMoMpbkzxFxRG9mylNg2Kkre0PtM4CXqaDA5h
FB0KD/RNlKX9Ocq1KbS+MYkEpDZxJh4vrfT+RDwIdpbmKXWqhaQfFl0Fb31uvTOFC9sbMt+aiM+V
CDBG5sRcSZFvC4szgmWSq9C0OTArl7MF0BATpSY86b4HjGcW8Se9hzMb1V/t9BySy1NiNDf90wsS
LfzRv4/d7pQmlF8OXSZ3MhF+lMccYHW0zPhBGEVXRntz5fzU6O+j/9feyY1e06MJebBRxRpsGY3t
PU8pRA8mLjdWnldMZeh6Rhyn06GovY0Xhyc7Z33qER7JjNlR1/3pFMitTbpOG39LRD45e9BqEs0V
px5arrHYpzFZY3oVISF2VZfJy9iVD5Ww/9V5S5p5u52w45PUU+DyGr4hFKCrCJfjkM8XbS3R377z
g5MojTePMMz/b2vGvlrHQq2xzrJhWJTpXrUx7JluUnfXG97FqYO7ZQTgVfnjxpGe/GHeab/4aQ9w
o5i8PfA0eaJ1hUox6/EFNNmwywYnuKhsgNA1l8wwo24yC9rMxM9t0qi397kPyhpcAjg+S3DEsiC/
dXTUCXYNiCLO8r8K/z45bY17URUZ4JbbwkyajE9zoY+VW6G7Ca0WykQ2MBa0F4TXiUtogAMAVyX9
SzyEEYxHupCtOf6WY5CfptTFOVH1xtau8mFtLVa7AYU0fMV5FcBPKkbjFCBkClYFxop9OYwkd9pu
TfsBlZdJqvEtzET2mIoUSgko4OEkxkq8yI4G6Ri12LMTGc1o95WMD6Aq653jM2Uo3CQ9cSjDGD0O
1tWYGUqDV+T83frzi1169qFLWUcRAvTPNiOZuqVSNcuelh1x7ol88KJfAEkYqdoTcRPK5V0Fmu9Y
KwOo5dTdjfZxmpKtkWUE02iNHw4Nb1UbxnPtfvRT/V6VH/o3oJce9e8USQKYyPBf6hBkHYIippQa
p1BUpXZBgqf+J5nwpwCCc/61Hl8b992TpL4N0VegZ/8VIk53M6FjqU5h1v7GBIxb3D2s5HoVSZxT
2J61h0b/m0SN4aC581GDhRGSSX9XVi89tI7OCHfIoQy8dpW8wzMzUgkvyTGH0lJF1g7X1Dy+TGCU
/P6PoFjOJu8K3I1ANz7SMHCtR8tGQOw/TcrYF8mfb5FE7Hx6qAZsq8NhdgyaZut3Ed0QtE2tjWel
oWdBv38Uz/oD8uWsov1KqvaM6KQnAyRD5JsU4MeCaFW772jaLT58STMsIFwcdUraQ2vpqIBr0iX4
W0g0W5Mn+TQWJO52WNjN4sNEW8fdydlLyiR5LhWd6AC9QHSb+Yqw0HjkecfxGDpgisrPEHIs5iFw
ZTk6WC3BwlT+4VgkCVYnm4vIhROB+8jPtFuAsTNI2QDGmNPs+QPDaO3zOdQaOP2h+EW50JnViUUJ
t+bRzn39A0ypfWUe45D2JLr6alNZtjlCQ3DD267hPwxfEzE6+vJVJBw05S/KcXumf8kIjNwp9kYI
GZKutxYjjG+BVloluofMDeUW8e8Y0CgNKZyXLzyRBw4Xa+2H0V4r6vL7pHrM/OqR09oRRig7jTwN
TX+c++GA4eBrSpPDVLk77mpnXOzwuZ6ACVSnuqvwBTF29Z/7BJTX/TJiTBc7PiFfVu84hHrtLIdp
DxArm34FOB2k171Yw/JdSy4yBrjZKdf6RfHsn2B0n7giFZsujaJ1YqqH0fkJKgOdTLMdTUjL1ckc
ryWDD/4cuzVxCpITosKESMPdzW3UoWG9H0RoMh0/OrTQav6aOu05sd9CAzgU1TuJbtmTa8B3r1MG
Lg8dO5VNW5LHiJcubZHhRwCkOP+aHxVmJ8P6LYOrl5friM7NYFnAVarmMPR9idsI72vlN+M6iGl8
hjLFq/dp8x31y20qd2MRfUy66goI07otf/W3s4iSaxCSFyA9T31X7vrwU5VyY+PIdwllqMt8L8nc
UuQD8LBwf4LWuI/NF/0z9S8QE9zO35OxDHYY9S1jgkRxEy39dnUVPAXrt6Gk0p9DLy4g/T5YH3r9
iRtpvywJvNNG3MyJifvyhJHVcun7ohAI5Hzs+D/ztt7rv4b7rBcX/hBd7XRu9zROyXRt9WPN3SAM
EvaYecgcGDI9e6D+xl0NAFe+DTLaCye58COWKsIzSJRK+6pkRNNnpx/YwFoQBp6wGdF7/9XvQ2ol
E+Cr6FHH4x0WmP1djhEAbmZtbNPc5Ywm43ctPEtyc2/C1DOnGqcOz5YzyP20yF8rW17TVH3NCVJg
h3wZKMrep0FKJzjTQ6eWrVEVD+kswj3OYZecSjvET4KXJvHBeZMeaTbhuZKNf2IottUIGo/4DLNe
Xik9eKsVPxZNCmG96PMjmpuqeUlLEx0Q6RmBwwyhst+7CE9XTtMvMlGTOiMa8f6cstOjrYA/4PzM
EzpDGRyTjNd+tr8yR11zoNdlnuGAYPpoqQcCM1aOrWhzw/maLbiY8m/w0LsYYwtcDWPxJHxOmGV0
bq1+Q9D7bkRD4gv1D5lLclZ+xsaT+1gVuPwEn3KE2E9OxqzMq1+okJm2Nwt9D/K8+qbkwKsuXsd5
JF2yrZUIiGhN7+2XIWDAXGwczK1lY1ono4ZSYUxfLph4tqbXhOjGqK+QNcFWCsl4Is4gWVsTlmao
lScSvU8moZMLvVLTgZI0QyszgCNLXia5XFRvPLMfw3qhzByHo5zjw9jGWyXxRDbTxTIY1BvdQQ7k
K4di2ruLFOeROqZLXfNWMTqZM4P9CSVe1Nw6I/lRPaWP3khrGs6I0E5FwnKUK2YkjC4yfzkvdbpf
puIk+uXJWYBKedFVh65X4H0bI4UkQiMvQGNuLOB3Wd1dLsxIb+lgdRY0LQB/eFarD48PvcA1Cb1w
nc7qvCz5djbhIAZ9++S4Hu0TNf/DU/JtJwHjn34NEfg4ee1D6+X3IrZe5NBuTSbFjBJsLEzsFEH1
HITDs1sO5wwJu2kwqsDUtOoi8xZb43HgVoIkXFcp4b8mmCezy34dqzqLuCHAEtVjHVXjrjE+eoii
6Jy8t6ZhFTALU+HvUfzjIqnJaGq7ZO8CIqcvDJ42340cf30CpMOZNErFnGGI2AJB9z1nwH+n0Ltx
wPobRaZdemHL8Ss7N8mbH0XIWtviMVLtsc/VfWelh7a1N6Zyjtx27Di4labobAztpRcI67B+HqKc
jsGIMYK7toullpNnr8JKzosRB9iG0+oSKlmAiCMhq9XPslGWzSG0va/eDe7imBiNtEMmmTEhdGYq
w77H5mN4nF1KbqPtjbe6R5Hn1Qdu1wvcepC3U7vphNxjGVgNVK1NjPKqGdtzlbOGxxXdYZzkJuoV
a0vhsXWdjONG74EW6Z+tcSLWZ/yTjvlsQMlyF2uPjqVfJ6TutJBR14U1Y4eey/MyjQ94oaHTGUXy
Hs41EId+H81avNFAucMAMiJvc4jo9V6F090cYmFPEsasGPzmkBNXhP0fIooNi56xXgBbzynfaVjv
+lR+u2ME1pSXPmIwALKyJXek9BD8lKh8yQ72UhshbnIXMPTKM1tiP8Zh1yDZI+yHrgDWjSwio8SZ
g0cv7do9UjOeXZ/0eeRhOd7KJXmwAirH2YPeNGybcHr0pbwWPCmWelNd/Z5P8yH2gEVSp8GmCY7Z
OD4LpLJ4Jh6GzOOIQmdr8TdKTnDLAR/DFpr4773jnUJ7PLV5ehmUlusHZNsjTfXH4OB5w0ZZtGad
1DhFlks6p1GfytDez77zPXsKRGWWfXE2Rs2phoc59n5CnwimYQRwF9gOj4kdXf3SfVM9g3vggltG
GIeu9h5ze9qnSfDkJuN5ihiPmeZz0kY7krXvwA7SOaCXKFH9DTZDff0MxWXzO1pERjfFxuxhHdsR
KlRYdC3q1HjG4VIf+7a5OP58C31xt7jq1ifha0iLuKjD08CqPabZi4G4xKTaIeyXuslCFZtgv1sA
G/qNekV5dmrobvsqXhPIwezNOS8skWs3d4Id98dYWWR04FshQMpTaNyn/K8sJR0LI/lizPAppK0O
kmPq4ACV4EcFBGSycCKfNjZZbF2I+GVQktP7UfIbt01/LxLmOgRzvYRa9Q9+sX5OAdivTBNkjZO7
AIQkB8RIjsfW6M51i+JwThsmFZ7ocJ/rBKg++vbmiDKQ2ToOHTzIjU4uWUQx3M1TJjdRW/5Zzfgz
pfKCdZSElWmAresHM0XY/xkKW9d2xh/Xc70NNzvGlLp4T5UwULm6LfNnp+9I22xp8zXzsqPZ6QN2
HJrt0KA9bkbBECcjo9U0RL9VBKxv4RIsD3FhMFFUMqHCV8NbUUjjHEv2kK4Lj72Mzl3X7APZkXjm
7aqIxRUp5HvVg5np6ZI5vOhkSxwIhjnhBTvLwkdwMGb7zGVNsN2m2Ycw+0DjGIR3lB56ztR/Lpgw
9KL6iFvslJVr3RaZ41a0IRa7LlwaGrSWA27OrmANzwHH/CQPH9u8RlVU13BHu/ohtSsX8d2Cs6r4
XGbFmxVE9t7q6mYb5/4jQWmAO8x2ZdTZPxsaAggnBeVobjtaIy2zbIDojt1DFtbt96k/l6X7YHfm
TwkzIA7KuziDdsyQYFzLnoyglnGF2VJ8lPO5idozhkfkb+jW2v1Ijvu27RXm18i/8GajpSP0qO7f
QxE+1kgq+rx8QD9wt1Q50/GuSRBWBcbP0k3vgpcQu+7WL2piSBUml4bIU1FqHnn37srAYzjeXTmH
a/7DHZ2Cm9ES6M2SiMfj2hsY45flg+b3fWdCLKpJM1ovo40VMul2Np+4n0G8ktBwMhTmUgeSmIgF
mb14H9CAfJeCvSJATsXD/k8m7r9kYKJbSHVrycBLh/G3s4z7um8Uj68b04gHrRgwrGREUBW4IIlG
8gH85X17HzZ0eBwIKcrc4P/ealy7v5TrGN9p1ItPksJPjc3AK4kCHkVI7KBZ90THn2cob/r44wby
NSs6+CQECg0DveUi39Eo6vbTKA2UD1AafcM5Gl1DKATFB8UExQduNekG25IBUJqXjL1oZlr5i0OZ
SfrYPQXv8kby88fYRR/CL8uDWmqGqxMT7YJ2mC8CNpbwNZqq7wxhZVgNdDiy58noOEOLQ9FDC68N
4obobkjHI3GYjBomPuKx1fQqVbiXaFTF3mGths9hfIKUVjsnpe8w27R4ARo/N7mzEz5tYa/MCedt
92okctUJj7k5b4JZPbdiYnxQPSYWMQ5lR3b70mYvhcFyOULVAPvPSy3ICO1qZPE+wBQX0eIQkHbp
2L67Z3T0aJj9zsuGeB9R86Hbmje9YT52Tav7AcMhdpa7NKmvJBk8ky9xTYvuQUT5o02Qraoxmiw0
QY1Z8febkIUC7h05knAFx5Pj4VbUkQOA27cAu6mDywWXpUKri0aQTtmQTRfwnZ8h16Bzi4966R5s
s/g2oUCDNIavZyXszNBIDcZlIwNGphwGfi9PtEeTuOEvgaWXF3FEMW+19zYf0kzIldUaEpE8xrzu
Ha+Kw4ojve6QU6NGpoV1I8UD6Ob1QUeQ/sfReS03jmRB9IsQAaDg6pWeIkVSolzrBSGpW/Cm4ArA
18/BPO3GTu+0RAJl8maeTKT17DvjQxLJncGE9WhyTyc/+tqxOHmU6wwZPWejS4miJbE+O4fenX8d
zMc8uujSjoftb0FMiPxUJvFf1yXPULnZhD1MIOiRu+psVs1hQM12AzI01FlgCMU8xM9jTtFj4WVH
M0byB5Vk8ZhbB5Rp9PqR6RB9Hqu2DYkIaXIpfgg+NKeCk/DD22gQ+qn0fqp4JXjBpqQhgmbfc4Mj
0NwDfLJmf10UKSKfGOiHqjTzTwwAyl6zN2wKC/huEHUH3+idreNh5cYTRuFO6y3hSP+dywJDHe09
aNKMpc4Z+eTkKTnyHoxh/BOYHaNX38Rgrh+7uNsy/t9ZDg3iQ8sYFrNTZr71BTabZOmfm90/XdaV
eOWwTBn0A0/pLYL9HS3nSJka48YJkpe4CK7EM54Kp+I3ChwonyM346lEWQdb2K0lJy9nVsl6ikz2
RkOZG18BgK/AbR/iYgH5Cmwj7IaeS22sobzwYFpj/s11ifwYLZysuo4BuCMiMWlax7YVu4L3FaQh
tdMg2Xqi2nEynQ3RXIvSvKsJoWQOj2PsH2I/P+AUuOPx5MYhaAammXXXcqvCQt9uXUDHQRXsOoUr
s9U08sbDYxbNLzG/qOjjU90sPhTCaLGDxDHhLZ2tV57GddIUm160dCSO+r2YeUlogUhbcZCi31qc
KPo5ugIOV/cBNwNRIRjIC5crikijtMAIUlWd6iWdJcJ8OzVMyNxM3HLDOiZuiM3IP45puBJy2tWm
aTApdAiDklHh2M8oK02S/TQR7k8rMZLoSS/Lw1llHq0/SFETjs00x6S4/JcJs7jJl4g57CQ0o5ci
CnaiaYNNO8wH1U8XXLgdrV/OgG2kOTGT+Bv4yZ+8wHpTjsYh5RRHwlagxCPpRUnWUnIbQP5ojGQb
RfhJo7RlYA/ddGvpPOWSX99NVkSHtoQ0UyP6/oJfrjvhbGXkM68oUU7MYp74PMd7mkx3mUSMoPVr
UwYvYh5OI9xJNilxsjkHK8P559FGD5yJs15qqVXbcR9rY9Yl6X7lFsaV3jYvuWNtfWR8yOsriXer
Lci/dmxn9fDMxBz2qzwHMsAHZO2SwdqPIb1oXqVgcHqGxnIe5SdfGwyxGiYnxexxaSzat7Y0AcgG
WMLHsPpMqcPTY/o0cKFZunmuwqE3mP4QYP8q9v8h5P3Gi9AT8LdmZfTX6AkttuIqeRfTYH41g8q+
lCkKP4ONcrFe0Oic4wDMGDXWsf+bTGiq1RJddas3hg7AH/0OBQgAG7zq3WwWOz9vbpXnMoGCJMH1
CN+NNzzDx36H7E91jfnmtLy/CsRxMXLSm6NnUY8PTpXamyzM3D+1x7ksauZH28HHWNnxaezyt47G
tnU0sASogFS8pUp5DP26Ps2ZRF5jCrJqferGrHEpszBWyAqAym2f2GpV/HIUfhac7sgK8MvJkkEt
2bSljYxMfhm5xammmofXcwRUYRGropZ1oE88bV3wbiYLw8xYrO+ZNPQ2Nagx5HGDEwsIZFYGLgfX
3Bi8B65gn57QFuALC5V5VCyaXY3LFiaSN4tXxT3Fi8a91zn7CMcwaSnWzVlW3PbFMa1RJjo3O2V8
j7mKPhhLoh7WM8qtbmEHsRsIlsxtmzYfzki1LutQDo20SPZeMzV04XZErC0fyO1MmCaXB+2lhzr1
3zo44WGOOm+D5d8MC2rajsZX257pYLGiRj/nrJbc9IdtiEXYHQbKGS3o3lXyj6/imRiQOJmOecRY
g+UBQPRzXeWcTJroGFlhCPaNxtVaZeZBZ8G/Xlo+o7MZLZzKYNy23jEqrWsTtA9djcM0rClZlUNz
kgMO3jTLZ/pnMKra+mghgIUqQd0N9W8RaLnPeM9nmUH5855Dm1EJ9gSmKy3+Gd9Y4r5ckAH6n+go
OrqmT6kIfhwcSFCnKLUM++4ecKmkkbTH6Wo+sL3v+gi3mxFP6yyGET04yY+PI2/VkiweF2JFk0k0
TwMUD5icnI6qVe61Ny839yguJPNc87ehn9NOXRJ/3iseryMz8oCniwt+lggGQHP+YEiagcI5uVqg
NvizeNGoiXVZWpEoymM/kNiyC96cLngP4+I2hfkO/8/JjuJdklXn2cejWcwOnOEGC2Yvhhc3xsYe
Npa3YXKdA7FiufD5TH4LY6rZprgxJ0tcuim6Y+9S0D4I+p8r6xLlCVX0JrsP9tmcU8TeYyZ6bMya
AHUzPppOBANruTamsftCqe6+suVVRfmlpw8A5ggCwOCBFisZjO0NXpSNKoaATqqWzkCPbug2cY95
om5j7/wWmM9jdRFUMmKLQdRwuPuzHUrszEMfbijyWC9NXUld3+tKsmsuyc0gobXYkn/c/qMrmMu6
mjko0fDo1eBM0jTABUZ/T1nQKZnFukhHJOXoFdfkRgfN+5gWp2IM0r1uKG/s/xUDG8eyjNv/Jk5y
XsRgo7Z5Xcrq3KOX+gws5iJdJQkcCiWbLzc0D42ZbaUsDvSzAwOxenqcCgG1gIrw0kfhNbBmGdje
QFdxRqbEB+yI9Ug4SK3yiv+5KpfGBW/6VRVu+7ZILzMqlcyMz8CFcLrgvnk6tnaxDNrCaxRFN07q
99JAb0A2Jo9r5a8WA01al56a5TkShKHpJMyyak2j6bciav6GVPpqxbzwvgeTxbZ+iFqdeuJgs7tI
9xxYogCQCBY/o8N8jLvFw5JAJYkHq6uZkP8FbmxY+oADezDDDqOGYG43IFSelNPua784e9H8mxMt
Y6ppMIgIOE9TcxZk7hsruK+yrWYiLKf4snyWcS3PYxxtp+5VRXRu4a0EMvaUz/S09PGtnCdwKxb0
veV8khcWkADN1AAvKeHJ4Sanety1cfWbhQVvIbW7PVNRiqH69MdZDJqskmEDBCb9gzX1VEXO1ueg
v1zqrdjYCIsxFZUrNIvvzcX7T0IzyhG08eyp7tRPxjsuka3fEDpW2IoEDZfGjGoztA9UnO4IGr7B
FTlYZogzgWwjKc2qA/SJ5xWaunNZHsipJCjOmawwzL3W8l9Wt8yBURRi8VxIXA8JKH4+mjiW+7az
8ROTKMqIC+rJP43puOMN+1sOEds/N5uC8mDPNynPw3C3AvWAb4kHZSgsImFLQhu1sjVa5giTc4+N
+NkIFHgeJQdu7BZD1soHehSaSCaSaUM8KTyqwKNwmW16Imi83PtJlJ+lydrl1cYVd8tbD3dhU0xN
cobYnRDQV/vZlzh0gnneRIX1PNXlRYN31XSbuMAvbTKHa4RRaAU2PB8MWFaeANT1DRZEHHhrh970
DZWt7mFwaHtvLByEOCc/rSl87MwY6bsqzacYsArWKjpDSuD/nNyvoGvpkjDLcOP4zWsJFsuEKdy9
DojQPj8tkSzSS/qxzeQ6rHTyBwsDllWcCjHuiJVre9z9WbDdZWnoQNXVzn0ssT2PPlTg8t2jrIG6
Ze43wDWwAzE036DAMw4TDFOq6JqZL2NIL8Wot3S+3VJ0J14T4hrZNY6wclWIh3b+Xbf0vedk6808
PaRp9ZVP1nOEAwLLPHPwRQRv/EW20PeoYHDH4vjqND10T/9cexNaG0YG1qJ0kjs+sH1m/2s4ynei
/CCdgM5M0zD/+oOS9nkefyADrkrzRRodYKTfOWk3kxO+KopcuGhfrCTkcNIgUEZvLCJ7sgzE991H
EUCQRYVi/BGvqqmhhd7fFoxkM57IRnCVD8+CIP9y9QpqIIP4RZxAL2GGNz26p6qE2hgNehe2d2hR
UHqj+FLG6oYjkrl/hSuZIMg4iBfZSKb3zmH5RHDOPeS8ZS7UT3eedy1bH+MHLpV8nTrBdzOC1Ymx
ca1t/NjrtPYWSjiqAWrGLveNN1Ka1x4fFPdzcs3uOUyNhZ3AymT4/KhICghSPh+3aHFIlJ9t0v61
AiKetQESEczzg4TycQqCivll5O1VSF+7TSMuZvQiMHZo448qNh/ClrqEgVLlqnklUouAEBwAI0El
dp/80Tu7JWjHYk6KvZibz8z01OusaPv2TDJnnKBz4CxozXYCzkW19oZF71DazO+bxh/W7OY/QIw/
GybWJGLFNXNtalNo0GvT6IQJ/eqU+ZvqvHZlpxNqe9erbe0ajymxRQUcCjUX8Xr0w7XRCfS/kGUy
atM9++mmyutd53nm3g5ZZEnJib6pd25Yc2jlC/MqUYMtb/4EkfUFJnU7RpKiI/mUhjogkj6t2nzY
u6Xe4xBfw7lhYEeizh5eBZmWBIhem9Y30WMMMbgmh+eAblo/th7Kcjy28A55FJhUaS6z2fzIVH2t
aLlt+XfkOE1be/hAJd7XNc04th+9xPn46HILCFp6cZa0e3guw/DQLxuVgfNPGafY10dFgJFHMoX7
5sjsy57fTYXFbbC5WVU7nESriHKLWCE2Rp+Rk/0tx/SXwMOKsmcKZqtsWQjr9yBf3j46OklGpdcG
M6yXtLBkzIesYMAwOF9essAiY0UmLSdmCBm12FZ1SAi7JaTAlrud8/zamhPjekrIW9T8PoNCAR3H
OlLcONL1M/gY7IDYmOlXa4OSNDjzT2V8Intwat3oJ3KNXa9wkWcEsDpNJXXZcayezl09XuvQPLrk
YBUEgnXOHJ7F98wdi66Bzt1mnH/HIr9ZLEBxn71p3o5V4KeXaLC/KMcKVx3LYdHAK0snPPS0C2V8
NM13D2hryVdw0eHSmztmsVSjvLDe8yVLFcMKAVfYs21jbTsMgGhc/rpmcG/Lo48k+0Sohh5wPBkU
mq3L2noVlOvMU4ROC36AWbiVmHor/ITakqbd9sJ+tQpxmOeeNYsKEbOkfaNU01dtz7T5DU8uXr1F
B0b6m9YDD8LKW4aViKHPaZf+1nxpG+LD1ioI8peoJY8H2AMNgJ/Fd1tq05j/rHomy6oRv7rgAapK
zKKIui+pi6V9WOh9g+LqilPRoxIk9k/4y8m1I4Rz3glUjyuBbAcDm3xtMA2dBusrIwS78EmjXP12
ASWtDLDcTgCwpjjF70nwBrtxlg8JU+eRyXLoJUxTZP1qkY+EAun45kdneNs+sn+FE/+61BseoVKe
/ZHkeqVQZJcFHsA88XK9UUH/mFKDYjTjgTAvzT+63Zd580CJvb0FUdebS5+X+134pDRKfM9+7KDJ
8z5ZPUdkrUC9YFxevozJemLex9wD9H0K7knOHFwY/aY0BASz+zfJIRUu1wluansAV0f67nhb7R/f
0H9kHeybpfa+aIDScbBT6Z8h7bYZ45kuCrd26FzGfHqzXLnBuv2wqKaSVJHZd1wpQj7gzqRnirt/
6Uj2y4wTQMsrYuxlKmG9lCzCkYOPXbnyURXR02x7r6Da9nGHsjc65TuxFL40d865hZbvE/k/5N8z
U/FTyNExgHdMhhmECi3hZoEdVfccbJLuw9dOvrP7Eucau5TWOS6b1DQ2dux+TWoCBhVqmMzZNZjK
a8i8V3e0fJq8K0Fhti9VkHNwsb1D2us9c0uXoSg+LUH/jZrMF0Xtbs4XuvMd4nd4W7c0CEogfPy5
Hr4JzFi0tLB5TfjLO4jLhd/pfdxW895B0iAh0vJlas1RCIbfpM6pY2Muceef5diI3HUJ2LjkWAN2
bp+wctyoSfxxDbkOkuLHNtSVy6Jo8x+KOt4dN9hWcfGqVB/u1KjboxH3t1TFt2liwqI0/YslBHRD
PgQtLcntCFScW/rH4JJqSkFG6WZxc45XEhUHn5jbyu2Nb8qBuGy5aCKzwg04MOmHzNGVzsbu2juk
H9pW7PGg8uiP9sBlJjU1LcY/W6qD6Ouj1RQu+Mc5hEOY7MKFPtHWw1J/Tqcr7CuYORR1dmX9lags
X3XTxK7Zf1th8NQyD1mFJT20GfxSHE+0RynMz34evdAR0K1HIpNGhwBtDR1m1NB49hjaLMdHxFTn
D9HibWgpFrMANnGJQ73U0R93IUBlwUgaPQb/aZwss71EYrwvr33spH9U6N7CwNlqL2EXIU3nSkAp
mZLISt9GBvQwIdHbhOUf05u+dMIdQSRPFtkqHEoMky3qpQ++BWBxQq+wpfiEzf6ztMEur1cT0xum
uTxY2X65SC0XmIor8a4N3T8GHTOVIJkZB7yi3Kf2WvJaNiEdGhgGLqH2Qeixd0DGnl6jlmWHMtkA
ywy02KY+CYzZJLqSGyGbk2TfFUWHXMgDhoEtAFVPFaeF3R9f3coZMGHyn5mJ4OYOGZeS+hh0wW84
oeb0PBwuLXW9az2GSfkyms0fo/D2Tl/wWLvsmMG4N8OR6rjuLRf5kWF1s/ZEKc4j9j8owuTIJwgH
XO3R95sCtGDd444MMmOTee2zVfav3I+eG0h8ZgHIJFkM+LwmHpOM7H/RONkOZQHyxjFGuH8M2Boe
YeqnA4xSilr2xngw3OBEZV1/MFVzy70ov3oI/7HAKklJ5dqOCE5AAiQQazerDLbWUjccD+A82lic
yR/7wIh6wsb0ta6XZbIgmObTTZ1kwwUZ+qXKKb6UJe+CFcg91tc9ENdTbVlf5uhfTLNCrevQURpB
BnhUd49PNSJtvRh3HAqvuncu/SzSvQV/LcVTir53syntwcUCojauvkK/PHldzP29qp47JMJgjmDQ
d2ydeKdi+1/v2/+Wo2fjhBfbwA0YNpDdrOjBrIa/VgvKv0Ks105EkZk62EXlH42s4enJ//od9dRx
TuSysHllmg1MqB+hxB+ZmD6MDn0DLfPXdoovKwTXz9uIwQZ13hAMBLlVau1hwZCrzmejWRZ1PFa/
kAlJBEMchZZhvy5Hq7HwHt3FQgTai6SMu62Ut/FDrvIVCYtepI+FlLtoqo+I+XpFGQ5NjRnI3nSy
mKrb9gM6IXDkpV6MIm/seStPYL0cFSf5rmNCaGfdy+BiXnSGVzNsr/TyHpYHuJc20ihHSVezSFFC
KmxXbVLJa9IOE/gIM9gEbfuh++YnEvlf3RNEMD0oVWZ/losPyBiT5JyL7gyAkWQZvTEIpBjguPfG
A+f1ynb/Wibn41Ql34Co+NGa4L3wGGqbk8KtEoAD54Mb0FEY8EcADVFGKpbStaBjduVMM1MVebe8
4u73AbbmyHvqTey4QzvCTsLkKbHArx0W4lLThlxNNx/4YezmmPniBzHlJ9Zj2N8ifHbg361dp6tY
weS9RxErKCDZhEa699oZx0l6kZW+zTFX6dCO3ntHU6nCTAmESfOGo/aFCNO1qMdTOuCl8ZwJ6Rov
cuOwwIXT0WhUhAcXi1gec15xYuOthRq0SrzuE18+GHztYCDVe3tpWOmCc80pI4SKsJwbDYa7VUoO
Nu/+8KzgwqEgkFnAnMGDKc2eSJq4oZ+/Z5IY4OQ21EWH2XUcfOrdsRvmxj3DCOuUJkAIizLTfj0V
4mnAAhXF1rgtWx+qh8n/rRpIN9GKzoivxp2nmRAs8UixzbjRbxLffsUGEkJf40QbDrI/UTzZHwJ7
OlnS/Z7gZWoPibcndNXwco49zsW0e3UzBpq6ywChRuMT4vh7NVClYeW4xMa8ZcBvO/syrD4UYKfY
Q9oI4PxD81mDM19POmZMwZwOReNRaP9LztUVSxfgIl+8LL9Vi8N0lbkK/3NIm4VgqJY+doFEPcwX
X8eDz+ew0tg/V46eDlNsHbG41KtEgdOY6yu294AGNblJ5uzWWvFlscbZfnxpW5RoDgrEbE6RaVFc
5U75oQEygYOAU3u5+IL5kU6qaV5MAEMsndQnUOdQ8v1Zpv3De3XMR+O2jChaOBkKI4GcGF0aEEOb
lINxlwY3e9kHhk9Zjs9mP1+9aZKQ/KAgpOWbScgYmsXVquXjOMVUULA4lHa2UGNJb3N+YAwl7+zx
B6LhNLTnnz7WLzPRO4TXGxFUzD/J2RwDeDAUdDE4Gek1WGS55WKLGHLq2+JWIjaWrNHLWh02hPds
/a2H6MHBc0a8ajstzsYp/xFBuh3kvImz8mb45PcKKPxIiZ8yzjEcRP5rliKBq+UrIcF3VzORHz9D
oAgh0EhlHKK5Pgq33fkcKQrfPOquAJpXEJ5kqbTZuWrbZfWrb2Xtvrhd8NHX6ndZI3skwUVlZcR7
7jAxiaajmYKRmy9AtMTciGVkXwIZP43KPegaU3404o2y/WfTDb9DXd2bNvo2bcH0nedJVPJQONpZ
+7LIgEeAdhiagX6sIWB8AD8oVQXYJPvC44vgRDpeDHRsdQQtSGPcPGR+ZrJgFZdTgq5Vy2S663dV
URxrk8NT2gMDUG34uFw7nSSstpEyz2bPCHzpoLKtAJcSeVlyzewyGSVOCZwBCAJPpq+e8pyLYmSd
eNdYUJJokwgYna2wd8QYibGgE8Sl988ZoYQu/yRIs11oBP/mhGu0G+mjVME15huuRvYK7DJ3rwse
ijB+qwnXl73A9QUtZDQfkTQeJic72jlTORIEJhMutIzD8s8cJlbDhG3Ei/ZSEz1u52OJf9gX/Wvg
yLeRBYMz9stQcRDOORKGivuqNN6GRZMYqu9o/jJKIj9+xBBGXes+vaZMN+bM+6EXm//fo13JkNYb
YuGR+Tx50y5BIgPWwW+D+V6aI2Vn5C1xghCajtnagdqVzN0iPZxnDkpZzMgBM0zL4zEjR1oliTck
LFN6nKqbU5tUT6rxL643A+4Vx6UfdnkdEUL2WS8ueW8Cy1w2RZdfK7vgDQJjWlhnqLnnjBovsOTp
tuaFwjtO8K5PxWXQ+b0iebgCPErdZ6fupR0+LjehYBx2yqOgwHQ3jHQ+S3BhIysDW9RbGfors2ai
qTN1C2jajZPwHXYIbR7hc+cPTwH/ApDk97FZkm6wPFdqeZDiOCJJSktAKJNLDJJluY2Uzfgzl+N3
x7nXXx7zpn9FkKZFAUBM3VUcrNNzzckJEeLHSS0SV36x97z8I6mZy8Ti1GpNN5h7Gzqscqq/NVBi
cO5uDcoTBrKNVd5vg1SdDJ/fMZbVTlFUg9fK2zINIhBpBg/h1EiMuM1zJtgLTa4NngUpwKV+Grb8
gIl+bigFR5j6ajvxhoiGzM5iP+nubhFbBcWRPFdIVaypPBQlwIu6fsa3ByrWAJ2NXGP6p+UAXTbm
w9SN56alJcFWwEqIx64m6Pp5O74kuf5qU2zjnmuVD24S/H+s+DeRVPQF3SIZb4tr63NPApJzAp9F
ZT2aNTdx3avpoc4tbrb8XJKtN3KAxln2eTL0yez6N6n0PkigmbID0JXCd+1m7rHkh14eZNFFz/mc
slfOfweR76QdYedR/fvywya8fm5vFqi4jApI6JIaEIegDr+UIloVYi8MyoK7BrTEFbmv3f+5y6jL
iUM70YdIossYqZ/eEtvcad9tix5ro2mrxyTKYi4npT4W0vueWoUsoCksdvuTxqKmjOGR8+ZD23CA
cefqDUPFvl1wamV3ZY0jFaFJq6PxQlke6kfpJhfXUFhuWuCzBqGlLWiKkYNapznvJD/Yvti+uot0
/Y85McDkNNV69qN/feYzXeuAPPnTobO5Ti2336Q01qUIHmzHPtgxU1FV7Ww13ttEskiP3CmnxTVh
GfLcqmArevJnc21z4aV6m7lbcysLQoMlfhs3qu7zGD+0ffVRqf6jbFpjNcY9kD9L2Ayju/LSzXEG
YtthvNhHT4lV3RnAoSHoD881b1mACxAy/WM8Ftek8196ACxc0m2cF7xLg6vubRktTWftby6dfRqQ
jwtxb0rH9/clYNyU3syNSTZ2F3bmk0khrT3jOMZwg4xvVLfW5XwDcA47eVVAt+8ONOskm9lxuBEX
brCxPUTROk9H0qMg5KwwIYc80mkAu03PYt+35YGzKYWDHGaa+jrglaLCpX2cMrr0RnNDkAmQn/i0
p/wcCxAtTo3PYOxQjnzUjTnQL3gd3SdRC5vRT835t5sfEhzJRN+ik+0xIFWGfQ1xhebwN3vJuDjC
ET9bSb4GC/ztY93s+/CDeCi+ESYylVM+DqZ7dtl6Rga1gcz4Luer2zI2rCuKJwfOYnjm4O3Hzw0L
Qjv7L5SZHv0G8/7ESsv8kBJG52Ew7T3T588Q3xj1GXtTs41mmmMqxXrYr0S3oWfy3GfddphxM0vW
kB5oFjQCcEJA1kr8KibIdRN8gOMQpdVmV+xEzbpUzs21m7nJBGPyq5TxUgfZWQmzRN3CCMDsITRH
GiVzgIM2zCmSYbp0YBpxRB95Z7DdNdYq9WP4LYa9N9EsdMEMIqI0gb7DGJdi1tEkHRMRYNFkLS5m
0nvTV+ngnTPSxczBj7SyLIhMcL6M1r5p3mZqFl4DK44eE6PxV77dXyL4TkSY3H7nQwtyUxvqMT3g
DAJyx3l22ZUiNyTnkL/5nv+3lFyPOdIOWVrD9uDbqUcfsL2+VWl/dd0Sk0AznYStdn0/Ua6M18+N
t2kX0dVWwewQQ0tqUzDvNOY4PpPwvuTTAsbqGV0mCs+b/P8UogULVu3Y96rJ7r7WaP0uCpujSIT0
xUxrJXTU/xdQUZhnLcx3pXHoOSPr1tC65Qmt7tHIoh+741KcRIh3tgmwPUFjy6W1a22qehpNnDQD
uLX2YoJa0aTGxSMQ31gM9MYTLVes+N1MyqvnxA9NIb7xMmCk6AkIO2YUPWjVdHuipBtT+mjm0FMv
KQXl9Ed3QJUgJZI+LjpvH5XUZqK4V9sSVNhtNEVwcQgPIIDhwtpXebsAMeJiN5RcLwjh3AXLXuva
r05nfjE4IUiSWfVWCBYN5qj3JLcDUpwWQ/oRXipGpkNXwZufwTBItLeKhHsjt7FNdS20/62K69ek
8a551dzIQrq8f/hEp7R7cArvueU3GMyaNXQ6eLwqGeUQvY/3iCaiYIKxEdlbMdobLXNEQ/O4TA47
x97jOHiUJK8jPV6h1z0BE14crRXxBGIiBaXlEdHj1AJCSglRhTMXT4WICCFhJyQfAQ8JYxyV5+Vb
z5a7qRAWPMPfmdLdGIm6c1r5QRT8RljkzS+XmFyO4D2N8t0kRLv2AEgD7QcH2fTBrjCS78gsl+KI
iuF09IXp/xQDYiFs6T3q1NnWZHKLDm0j7sRJYGcvwvTsZDkhv/EtUNXR5UZMhJV6EJNZQkO7juCF
GEz/Z7bqgrGF/Jaqeg+F/ejp+aPgLygcK9vSs0r1XADOl9NaPMpHB91wZOzUZs4Niti+Dh0w1wbu
pOmMU43ZPObPqoOx7duqIX7OeRTaSMWrV+cBx37Hdpn4jCeGZOsk71/4fU7FnD8PeftGj+uD30wU
37AWS6v4geLNTuw9iCY61UNzgyYCyDYojikTlyffwS3TTNLliA73zub3NttaovwzLiSYVfAeZHss
5ofGK09TP3OFbWtEaiRPBEJnx579ITBWZoXxNs/AR8dxaYwqk/Ek5+zD7sJuK4b4HgfJsfXGp9Bz
nnoxncKeBJYhUUIrRQXiaFB1IU0MJ4G+lG52rPuBMlFN7fVYkXUzbTuCry1xCy0uwQnMEkFrgwJH
3EjLl15uckfFxzT1zsLpd3VSPrUBeXR7MP+G83iQtfspJNPouuMej+Hhnozpu01lbmMzQKt19+Jq
iQxaOF/aNI8G1ehi9P9ZVX8xOv9Hm8U+c5vzVHVUvzDNZ0BwU+Ci1g6Yt8egDkyOY83VZdzPg0sj
UJHFRIgj8zi2/s4uG3tXDRNT8mLMzxo/9KC8e5T251lxC52q4nHhZ0ZufZyr4uBlCZRZkW4WdKmR
2nfPoMzCGjzKxVm/o9BF/MUkjfvvxS66H/JE9Tq2vJ9KYmSogIoA7tl5oXutadaSPupTLDzYPeGP
k+t/lc2to5X6teDIJQvT38OYSbe55B6cpMnf2tcs8cOzV1PLkuFg7CER4bgODt3gnMuY03LpLBjC
6EtXMcljhkvV8IS097cWobHOVP1VjtgtLXqEIi/KXhtdc0NjQkgtJp+UG6Gp1fZWF34GOwVR3R0W
3TOo3hPHO7ouw6fAiQ5YysNlQvms+RCVPRwc0T80MjQ2VC1hHRGAJuvmg2zY60AqBdRfDdHOnA82
pIUlNblRJpnCtQRwUXZsm7JL38vceczbRIBIqKEKGeXJ5eMmCHnyGo9M2hR8y7nbixqiUzRxUY0B
bTZW8+RyWMWTk2Elb1nMIvleJUF0T+z6bx+6j77uPrvaudoFilMBoGlX9dP/H4wb4SzppuRj7tRP
R67J8IejlsMnZYdHq50ubAQblpN9xifYFTmABnzulwpqkgPw+UOU/q3QOXnEogcMZv+ECV1zgT5V
CSOmQl2dAkpq7V5m1/lrGTB2w6Q7eUtNbFH9xf5PyqmuDn3BEZpGr5Nl+UzPquYtEnRiU/S0swmO
jKX/49kzACXlfkoT0Rom0k5XFHcAI72J5Y9InJZT9q8lvEMeFnih0rHe5o1+m+Xi/G/GB/yka2sc
XlO/O86Y0uOiwk8yrpuUihMsHZyACpbSwZ/11p7SO0hDsWpQWtFMkUpj3OW+9JcS8GA9NSCYTF7u
Abm8rp5G3T8vfwDY1gteLmoIcFwyjtyULK5hoLZ96h3iob/PMnrwZbxlJhNu4g5yaRpbnKESOvyw
XTG0Uca7yCZQrxCmsQw48TLwJFeBb24f4dxyyhYak4sBnIAlmtkQvbBXgEl0Ih+/VoLTGluhsHaO
V1bOVgXGfySdV3OlOhpFfxFVZMGrfXJwjv1C2W5fogAh8q+fpZ6HqZmaurfdPgekL+y9tl0SiLe0
ydYKFhj9hUNsWlA5+T7FCWW9k5hQBJ9IkKREqFvKEhwN3GzL33J45s2L04s+uccqSN86JpmoCY+r
irRlFGTHxf0gbDM3QIeeZ2eQjqbtJcI2/VsinfH4PJMisGDITWH7rJvclxeBhAWVZJqvyuYFI+8N
Z37Xkj3GSl1g5/ZLHWdcbL5gwzGW/bzBu8MYi4NflWhoVrfc2KTGVXjD06a9JpMbN5tO08huLEui
P1ECn+4mGediOKk8tPMv5baVMFiOgMVBmS59/JRUfIh/hzSEooy7w9iWk6S2iIwv29SIh+Kaoc2m
qqaiv0uXCP2qn9OvsXr3C3FJolm9wtr1/R8/c8rgK7Czdjm7SZDg3W/HWpAClML4I2bNM1JGpcv5
1kGqiZx3mt0StEk54aKZ2F++EO0VcHc4IwKmdIqFOAHAFxbBeKEdHQo3HR0m+J1MlwU47cBvV+T2
jHgAfvh8qJ2GJ5p2PNKPSaK85DOqO2hfTIMGBLUtS+qOLF2kb+h52ETyhBAVUzF+6FpOprqs8abW
1qi4T0HvlDcwKkhlL2sLLtVWhAwGf5usjudNGHq+sxvTlgo7xvLoP/cYlmuG2zrG7NdVYE73i5NH
5Bk3ac2QEolD+TOmlkTTELsDAkSgEkLFd2Vp8RGFVWZbTJFhi8Eg00HE6LPq+1dh62C661prji9s
SHMe7VGVznobRPyWBo3bW8mnTjVPxtcSsTxVt0qRXP+TU4DcTLyJWZcKVWz7vNewaSK+i7HFZaEt
jpCyqkzWriwtvM9LAGLhoa1wkf20UOhZJ6eLY7RQcWCvDua5MK25EWb0MH1pYILS/nWTBBnHbVqa
h20vIkBlcJFYU+JGmPWcgq6wAn5kDn69I1PgdrEYMbJ2k1No/bje6ASXDhFIOz3DuxRLazbLHiZZ
3yXY/XUd6sDFFLEIe/wYB8739177IcYoXVqErOqUDwir22xPlrupHJ8Ynlulqe0wsLjNavOrFvji
LZ6apnVfwsXp9dMajXE3IykMZ32HF9ZKX+0GyM2Bd3gGhpxCpElQTLJxnION9PiowXFJhwKeEioT
q7jxpm5FpYlHq+aAjhqgKBNZMKqN/+QYkVdM1tmU3OMQr7u3XjYOmoPe6Rb1JNLYjb78fuh6KknC
4JD5rLZTGLpbZjf6T9Exdvie10ETteByc067wK0Hd2G1jPzsJ8XSFr05WSuLDwp6Z3pAuq6S5ESh
jqc0zYRmOTb1bmXxr8wIWPXNECRpDC2u99lvznnZ1fFO5LE9Pi+B59I6c1otfrdNokTO6DSYl2dE
PqDOKBn85iSNH4cJculAy6KwzjNB5l8fgCfauoSr1qVJw55/ruPxdUhmv38sa2ZnHtUWOYgk+fWz
68c4axqfpMXcGvGu3RTZKpm39yNjsZLUR7t0yVzzXKAiG5QbmXFictakEIYD9H/jpkKwDOZMlZnE
DqjZ8L4hdfSmx8ldAsNVRkwXMTF3LI/ZMHSt2vqIZmdI9gkp9uYbn2pvLk+Fxe9C+knbjJCqOEIM
kwbElraCh17EaYseDnUtpDpXa/2e2eDccO6CxRQ/Mg3tCaNCGnjkZ6V2ofMdPR0nP+m49QTUxVZL
wvgiluA8EIWMTjcRQ1N4uWMddeVgE9lGg4JRDkmPqdGBeUWmtdlm94phYxEJ5NbBgiG2z3xf//Tl
lNQPvT0KFGWu7c9IaGWAazq+5dDp65e2CJb6ibirclHHRreK4fNiKFOLb2vGMGlc1/c1ExzAgrMa
RHjuMdFi8o0iJ8L0lMQ+y9UbR4dr2BG2EPk9XM/GhhqJfq9gEGL5A/zTXeeXmelLndzkUtMjtvgc
vM4NE4mVGqQlYTIs4hdn6zsM2wXnQQEqHsjh2O9Z4bF7D70xSdgHW0yKzSS6mMUjfisbqspcZSlp
gqovl3GvaU+5Hle78fvgBl64R42ruFbM5rEQuMlvnM61ApCXbaYjuelTx7ZReqkFvsuhJRo3WHbl
koigvZtEWtFcjzII0vZ2HuylVRuFsmFa9lY+xcPvjKVBMK/HXlYsz/Y8o8Q5e2MIjPrBypquUufE
E2nT7XTFAOhadjb2nL0mmSr4D7aYHThnNGRTDmg6sgJfXpUTRAHBMDPAol3vyjxytqsT1jXj+Qzi
jEnGddMqVQ9KJQsc8F2Mvawe0a2F8PxRSE4DMzmKg7Xn70wJ2NJLDZEHUwjCaWF/WwCNxR3G9Dl6
mq0WpSv4HEoINifWNCTe3gn8jI7aRV475o8jaTm8c6uxj44O9lE5pomHuq4Q2iqHvcvZnjIEjIuI
4h3CFdLaG1beWYGBAOHy0mxGV3fZf5k/pRkDEJ23jLNkiumKMVqtpCtuMbCm1sAEZsw1G7iu8VgK
dXoGzLdl+1mmD3qoapSejWu3U7UJldXUAXrHike8tEhfgWw/TqSvoqKQsG1jCgJ/LxtCfXIiRJXd
3gGdyvMt3HJNk0DWLNDwIna8+Wvus274LuGImrSUkPoLHkC+9iDyxZIV+kOKJl1/cUMlJndJZ7MV
7REGsFYHGoVJsmUVjT/yP9uNdH0U04JVeeOFUD8aTrC6td7npiZBhmlJ1cCgj1tsV7EFttrZVRof
9mlM16DDfGHBdV5VmgY/TkxIzhaMQwSwyycvZA6jFIoDz3db5w+5HUj7HbfCggmSjf3qPmVu7S3i
qJMCYgZGNWfoiBaeMV7Pewu/Yrvvhr4hXp6Cr+coDsZGNPfIKrPkDwcJCB+CFCsdf3vsBzENiSX/
7Xpr7DF48ooH6zlk+9FFf7EhJKzEILKSNYPSuEpgXFUibrO3vB0GYEp1GEYTWYphak/oMSy/0Bl2
3UVjXFND1eWPKsny9bsPlR+te0xHji8weTm4yTcwljPWFG7Sev49OvW8GrdUcA2SVJDmLrGzWTYN
TAg0oEbiwdsEK8MQaITRHUOu/mCnbL+sYzLLBjlHNqo++S9HMCDcm5HDEPgbEzIvYyYeJdOuVUPv
5ce0awMxHqgHPMu+9SGX99c6Z4uy6RUMpOqIOVaLBxca7/ipbCXIsy3zdHqzbJh0JAm705jJraeF
QDEfqzF6TWogpn+K3E+5kXDPpcT/tlKAFmIs3jRc3GB7hugnnpy0RGgYM1Kl9oKGys4YdxAnGemo
yme8LJN/VqCwKYS8D7BZNu9F5/SOz/zCzH1v88URhK4JyosMPNZaDhalB66QNL7lv1g+IylcIg4I
FGMWMWHxxJqQ3maw7fl5hhfK6d8mdVI8E/Q0i5al9TJoRLhOoESzbUQgx7+UW2n+IZ2iXr8HrEII
+hoR85wxaUs9fQHhnSUesZ2FJWzYbRG6qONSJQR0FhGZmiyOGXSRPOwSDrZ8WvgK3RCYJMtyxv9r
EaQSXCncH+TIQS2HB4duTiCgszPf/aJkdeV/SQfkCiY5L/qMpDq1E+xrA0ZGFpMsZnsEWxPfSent
KTj98bcY0QSNDLX5pD5XT+mdh2gU9Dkxj85nwM6ioydTccwWZcax7r9ZjqDju3WSoERAnYFMgfkz
YDGMOL3issWqWsFlgAQ7NK1M7viuVVXdkvCdsKwK50XWvwXTRuATlBLMiEbX9pD+rvnstgxVltih
t5yRZfJWLHyWaCZxBEc5Ob+du8rTIteoP0UeUK4HH84JPqRUIgK6y6wFrMzkrTaW9IIufenp7po2
UEcHZT38R9+lOMP3armjexpC1RqP+uwzGAcHI2tIO1lfS+MlChdsEm7V89hs+CSm8Iv7JSVU2F6k
P1yrNfSxGyV1ab7lwk+WfATgVEBHQ7VAN6LBy1Vg8PIkbX9DbSXYawfHpO75sm5SNmR45PAj5dFi
LIh5Hjfqps11XTkUZJQx4XkGraOKs1vyRCJe99iE4r+uUU99pxHsH7KQ/CxU33y804iXgRlqecrS
dAVp4+OrhIvA5rxPBp5Sl85gx2/Da8ArTwhuuOWvZpd3lSpbLzo0Iw7T1wjbOQZO1UeO92cpQ5ua
TIvCgeA5F27G3KWeONydFtvsbaGT5T6FqZNp0Gkdgm7CGVEqkXyfEQkXRTGDj4PsQJ+rmwglhMkz
d0Emv040mit9OyS7uIE5taRWQKoDoWaMXzSC4eVSN2RzwYjQCaJI1N913T8CConIiXCY8/OEMydN
47MfFkW2X7QfLb9tJAztgTetiA9l3hYR6uN0LsrmFCZ2aF9D3QF5umW2OBVAxtjsyuRGajlaf7Fc
2xyATVb4hOfQrTSgVxIiInBsFwUa5ZuxySYPmbXHj8fkAH3xDvQ5JWCY0aM+FOmY1I8Zg6r5C2e8
aW2SKbSJShR5sy6U9iSORt8ESoz9I/uPVhG3KhdZbdIuR5t4wxdRFjO7qqqO/46uHLBKsVRxJdzi
kTHPQ8tV4gkzXRnS33ZSuf8xj6AnFqzp47R8ojtNotcyWHuBIqG1QxnysacqvCfxdxafS53rBYgL
VX7nf3JiJnAG6Mm8cGD4JFMdA3CMWYoE3gia9kYQ2Dj/lGFJe3olkGdtkfMuIp5+OXsISYMiWKQ/
1ZTkFFRRkJSifSbsIfP/jomvKhI0rJGGPEoj276PtYhGCzJklJLXXtt+29lM9ZHgwz8qg9FoUkC/
GPs22H/GPCuqIEERNYAo6G1v1RQblubyRClGEvaNCCq7YKAXhLPMbntnkdzZmbAVQrXKTif1XNCz
lnycO/Zj5IBEMVHoCeLi1GPg/dq5Qz4BTw+A5H9YPgv+CTN41at031hO1dz7SVG0j11XLWqf2ZmG
xtKM8Kio0PwGFPbC7v8q205jJZmRP+PmK/Emqh/FZVvcYcdubarARjnLg++GBcsDpnq6I22TtA0U
MhWqFcJe3dZPH9mchMF/VtoPuSDHKaKvQt9VT5PaNo4fzu0m7XGAMNjSliQrnHU16+6N3XJT4ICc
KsTccqjs7NynmZth4M1wa5L5N72EJR3tLRrKst5DViR/ZV3FEN/OeUOdycSpzS9eLDzvGNQZ/lQC
hazhtiAdg+KAMQqE/5lRDT6AKv9bdVApW8IZPOKU6+rquNI7LayFrxjh4WGHJfW4V4bVhWowfFA5
3n0n6TLztQYN086+C6/C78FSr4J42Rtv7uqHQcJgbVNaBLwyuPJUVOEgweUG8KL3q3mXOzNZgipY
7n2/9sxAkOGg9qG22GGij9rc65uMQce9ajMSKoQ78zX0pz7BR0DHtG7KpiECt/V7jxRlDpVjWrnV
f1mQZzsvhhXbJX1/F04JbxttgPrRzOz3I439V6VZasOSFayIXCzo1dZWUXxX/bNw1TJ8HENnPkkl
w2890fc2KVsF2pNsA9QGffmQ25cOYOg1cpruy8VYwOSnGseEl8HFzccumJnxxNQizhpAqF2uPyem
Wy8r07wt2KDqSFOqILoPRb9BWlg9+ojXYGri39nLonptuiXZBcHcHz0w17CWJCpWFu33mabxJBIo
OyAHYutrY28jJ9u++BwuDLQqb0dhPW/zYu2vbaEx3C4Re61M6TegVt6Dr1DvJKNT3CKgwpk0Wi0J
tH4HswrWi5kJ/1qrlPtlHWdEopKYBDGn1hP/ms+8wIQglNesRHRg+x+5RLUiJnhBqOyOOgaDiTs8
IkzCHYuL6ht83TGLJg4OIl1Xk8iZInUCsc/qGPun989xOVCFNoG7AaG69RtBb9lgO/tETXzO1gw7
lZj/ZEH0NHa0GplPHwsqWOTn3JOHBBwii1Wcds1LA/jAyK1Hu7tiGv5sKoK8qqg+mn3ooCqChAN4
hJDeZkrwhPjOPCkPCWPDoQA9ggcDaAVfL2uSsm7vBRHQgxPSS0Y9Df1yyVMWlNYIT7wjCRFIQLI8
5gGOMFCsUcbv0Oq9P66m5GN0lKxA/5zwr6NW/HwshwENDn6IBc7ayGG5+lhU1pycYu5gJL17WpQn
e4H10MXWPlh8wD7TpkjUf12NOTAhdYPID9x15fri5/HeJLe7BUFhPol4ARObPpsQCdOJZOWlz9xt
X7YHTvVnh/0KPBBilHq229NWWO6WPDYTdT1dHbt5KLt5U/KSLPZvvn5lEoEZ2A/ypTeZU29dVb7W
7L9QMS9kHbtwLb1DENf7hG+WAd2ucf+mCXpMx964DVv3CnRki5Zx/eQ83si8uxMDyggF1LshMcUY
vGwnOtCU0vaKYcHBjo+ufZ9MCUwQO6YXBABz9+Db+JaQ4m1EXx0WkPTAnwwkzvWeoUgRf7gW7xbh
wTRgt1y+e5IN9p3Dyl4ZcVD73bh/pizYFl10LMlosl1ioObV5qWM57+jEPK218GVh/GahxOBqO7F
sYkeWtc95+DFm+Ozazl3RqOZVtwk0GHOosc/45J83kf4pOo1fCfz9rPTJCuDlUgWnPvee7PkB3/u
9z3caDkUe9SuVBrBiweGv5ncNyetXzl/QQkrgleWD4zexyS2t6MnUD7yKDMSQ2WGvNmCAQVrYIJ7
5aTT7crsa/Ddj2YoX2QcvZh/0MhzIymg+XgY4ctNNvsHJspMfr6I39i08otszoMF/FhCGUnZLaLj
B32cb0PPvmljBAtieFrLr8JyT3Ap962c/zJQPEDwexya1zWyt72czlmdHxNWzoRrJ1GwCZPlPLON
mkPvIzZqTacWN2NKoFUcUuGPFqP77tNe4ivW1nPutD9dOyHyC0y4xSVs+WVC/uE5c0m2y9hMrYd6
JaWTnOnKluT8wLib+M6c6W+I8r8ldqiSFI+oVr0SK3VPvkVA4icGaZzt+UEGEtHj/NUsFQfeeNup
eY/i6yHHc+oBZeBpbMnicbqP0XzqHEAg4kDnN8wLHFbCZXLqc6IQy+KtRnYQ6PmeId+TbQd3sYy2
WlnbYCGSGwEjM5fbvmj3ZunvAeqww+EeGdkX4TAk94l9y7s2I+/LmKpVNSeaFJecl8ogGGCVo2eN
rxFTYt/7NmAg34s3aJ83cVewvezuUsy3uddA5kfiWP+1p3UXl8GjAw0+zCNkr/1m5FMrmm9i3c/p
gL+CTQOTvUvYVbcdLCElllNa5PuMRAsj1YTKeGUOeTOE1t4LQN41cMzRrrV5tDcHxszxrcr/PK1x
FPscKmjTeVYYTLCRUOVL56prQIaOZQcHBlkbczQrErWZby79cL/ATfXycGePDsDoesObempU8+/5
ymGEsM36ML/7gBzOAE0AUJItzdnI6eAm4W3X5C8OqHJ75pzEXOgY5ytvqfnMi1ldqMXhucZHkQdP
9N1Hj2OBfgGJ5HKtndAQGTfo7OmVnC2ylg1+nyNz3kOXWn+mNN4ULWYlzj7w5i9JUGA9sW8H8ngd
tz05dEsxCyeQVsM3qsFzlDvvK3ZR/pKG1MSXvdCXN0fOy21FfhDWvBOf905YJYG8oNSjYM8eD3m9
AOc2s3dgxSrpjfiqwAU/hbOHzsA5pCIFbYungT+v55Ajs+8c2C6gQ8JG2R2a72QBGWG+XsUC1jUI
44LdhP/DVvcYRt8rFhaF1aVl5M+f8BLm46M/ZM/Kji51CuOelTzlw80YTayWk/1qcdrMbF2BsOA8
OtpTvDH/OxqLk81BosN2h/tcM7WYM++29Gn/UVNEMxwivGsIR9Am1Lee9Qaf4E6oaG/ONHNmlW0E
6QolK1c4xQA/PX4XYtp2dBtltBoCzKdM+k2FXLDi/XQHsJMcH+a2sppvUz+UPfStqe5OqeMdFF5L
81l7HijHAnLh5DZPjugwoBT23mG2eTP4OKEVl1qqEMu4eYtacwpeZMWiZgivo152YoUYrYoBT63j
b8Y84fZb2uyg+uG14JeJqmUbSL4ty3qKyFBfPbn3Y/cqwWMHwO1dcceQaFNTW+TQsIMInSva3QG8
hlXIvUMosKk7pMxvGV8C8nT301Kfax3cmhdusRbsjRkzuiJLaUiWUDBhj+/81tsbBUFd6ms0Jbir
8H1zK8/jcpzG5oQO881yvxPqZt05XKhYkxoGOdgFw3E5GRhBM+H3VRWLTk5rj4emmyWZ7Eip+NlU
yBzCCEOnKv4KCEC4GfliyYe5svJhNXMNKVjjbNy1oX82t0ufD2a9j9+JMX+PLh09YG2Fj8vio0fK
j/7ifzRd+ljhJ13pJvJRnlZBjYJR4GwjdS86xObmR6dJ+sGy8+CgzGQcVXxWdrw3t8qMWcAt9KVv
zEmutkH2x6qKq8tLbmjcTE03xm9kfjfz3JOVt4+KZzY8u5CHsw6GF/MJs2u5ev56T72/17X1p+jJ
sJUw8nXUPGVp/GRMw+bRZYV0o8lBcGJy+US7M6dpwwkPm/pOAM0wv1m2RvmtqlhAKedYEbjhl/Mf
5EG8Lj2XGrOYCWCWBG3qcCTV9hsmsntSf3elxtiIht2G8mjVEJ+95bnvFxxD9VW1EBKT0tmV2FXs
AYsBFjvWHMO2Au7jaXLEiUgzvrs5QChKFRmAz5nEuNVIsEQVH5tofATqs5tSojgieJ1tsFGoEE1F
m/jhwc7oyTEvOavaGP9QkOFgtNvLWhCS3FSnhY/fCpkIUy5MTOIQRJBGjNGJTIIoz2J4b/0lmhgU
m+8l60e6Qz5188c5KGuWEXNvkMUn2Y7POiKagzLKCgBVJs13S6HbafGY5/mzOR3MpRl48UPHp9Yi
+mAK86BHb9NP4ymm4hhZezADRMARnYhepoAqX4FrH4lMhqa+boLB281uAtIPBhQhBvPsnqXhmiCh
Z/2/W/DFBzR0SFQ5+rptzvfdJtWJb+GhMFB996+5gkFBHIwDkTjMf7X2ouqLGuEocOKyybqpZpiL
ptzG9JZwra+y//S5nrohvw4SeRKPFJRB2JKGFFHuhRxA3RfHQpZnC/m9omILvG/y2CF6hncdIqai
aq5t/Tn0CaYKQd9Lwg6x6DuZrZ8qSnYL52Ys9dZmlGPKHXNutoXBbgMj4Fonbw5CBjr3MbobS8rk
2LtV67KPM+u5K4truOYEEpGk1YkCSB4B31igKs6lZPbOC1fYjC/QGClEWpxIdDp50XTKJzPISdlf
Mv5FdXBXmfqOaEJT/vhxfzZfsjEs5uW8h5B2mzLLNQdlJdVjl08fyRpvUeqfuHLInnS/RggGQzTe
NYl3NPdyX1XviAMM9YEtybOpS6B+/NcxQx0mCs1FQ3esX23qft96qyI+kwzieuDDAh7fzEHWgnAZ
e3YP/IlgqswXHPbxxZwsrEpPjGZ+bbRsaA925i7FLkTcCUnWdDhINC8yG7/G0J32AgzKUFWfliHG
8JSyWz2aFiOSzW4ue2TGArEgsGOvntneIouh4STufteVGFUAOhHtSCAKTLYmBXvXsgwBB0SfHiX1
qW3wv9retackYJ0Imzv/648OFZRmErnuOQtSiki4TTsxeKduMOp4pN7g8x7N4T80pKvy36a1HNL1
3KClhAD873XJCXsGmXo2rzXb4SM7TTRDLsbEzn9OuN67fiFMJ96ain0BjuRwypj3nanUg4ML+EbH
3GqexPyT6F2q+t2IA5LZ5WbQ0WWMrh3dlPFJph0jbfLVQoWkviy/Iyibvmj2DrRPR5AgMd9VYfA8
r+FR8f5Km/CQVe6i0dtmYbAzDZ+/zLcuXZrsy3PHFimit2NleJxHjEiY9vwa0XNVM39Od3Gu7i3g
BOZG64EXD/zCQt6ZMrDgOS1Q7IVUjNVA10pY64Zr+bblyHfK/D+WmTtz8ZqnRRSQDPlWe3SN5hnN
9Vsg+60MaDEzAafc25g/z6WPCOmSlMKdyTuKEv1SzskVsTbvd32IxciQzD+E2AdZwF0EmUhx9aKg
PplHgUXHuzkuSt5+YT82ZtiW9DvI66b6GbtxZzkOLmeiVxB7ETLTR9eWZJZG6R+iSSlqgn0OxCYb
1jNvzF4zD1UIu0XC6ITjg5pgV2fznYEf1JRclVUd7CBAU+5tzT9H+O4mRc9vh6gH5b15Jfghdu+e
XKkoxYEj8HLhnb4vMws6eXEbsnSuscaaoFgQKySGNRYPTshdtr5SfzvV9AAJmRav3nhtwR4x24QE
vzE7I1bYgGQMjyozQg5/Fq/mXJN5fOBZ5kGIEuePrqcH2QfXoEDx0lxNmWuuURaj2HHBV5pPmupw
hQmH6YkBzLkpF34L4fFMJss3dpZTlOFhknyWPBzm1+UePwZTdMeoDmCmS8Ch+aar34nBS+VwYndP
TT1trdW52PGjU+d7KkIeP0KHwDj+K1L0HJJT++NR8lvdnTk7hz58Wp1ia6p+iyOx5Qlsu+mto4sg
KOxA6uY+c+MXwl74W7u8m1yFfMjmXHZpPAiwME1NqJdP02Racnk2f5R56UxllFCy1MzWTDlFBVjm
QM6UcFlI6DualF1XTCxXExYbVXqSjHy6SN6zLsU0JTZ2+YXw/cTFlNP0WsI/I/C4mvYodonZDeXG
M7BXhMTr6vz6dPEojH98S9/yqcRVfTDHq7N2V/J2OBrj7sgFfcq5a6Hes4Tt9hHZQFLbHz6W6JhT
MAbXkrFjvgkYpwUAp9o6Zn+0uj9hvD4V6HBEx+KjuWau9ZDBR8wD9SS5bFkOHc33wDr0T5kEJOtk
p9ktPgUMjQqJIAvkfUKVaJzhPHXhlVNou6Tyw8wcaJ4zJz7bRXIxB4I5gm0RMHtsH4KkIBOFI0+Z
qiNZd0wSKviCZsDAMmKP0+UA2ulYpMuHR0gbK6N71qFPpgFrK3pWvheKhJ3rKgZT5b0f18ibInqF
+WaSy3vvogdnpDHL9T6T4zdJvft+QqSXCXn244Y6LDjVnnVW3LexUptszd9NNYVgBfROL/91x+hi
TeceYle4afJxPzTykTjgJ/7/kM+LaXQ8jpeJv9PAz0O78+TFahcxEeGZAC14KCuohtgDAOUBU1iT
n8JYwXlBdUdRSsHdybJkfxzIR8F+RAWOfcmC+IDUhkVXdrXz9Dr09TfzqEOo/j+mSDgkjXnLzAT1
Gv2GdBSt3VNFV/cU6r/unJyciIV4Tokfa/3QtsqBay5OZbc+SHd0Nua8baLhx0nzK8qUkwenIInF
c9gMJ52gVwKfui+YQTBb3HjSujejRVMAVqM8sLUBpTEzVksS+M+uSu8I4f6JElb3SHA5VPWbytjl
9Jq1pD1792ZS4+hgY8opTLAkonhchfKwOg26O4zAXuxhJlDgyItzwizzhhH6duHwWBqXeLHyDwug
UxQNT6yWbiLbe1Sxxa2u/xVsA3ThTqRv5ix07e49bvBlM3maaAIz+DOmAMm84H5I2r+mDZ+4L1nV
PLj9cAfljqQ13nNZNVuCWjboQ0+6ZOkfWbXHKql/N+WxV7n3CBYvHB7XeSr+1lZ2DxHjwo/bMyn6
ZHm5CRkhABX6K+i+fHf6UwcZobe2/99S6MeI97j23P6A+ZOsQiJj8bdcelu+1xM+zUAcVLncB2rh
NiF1Ow54DpPq34eGOO/stMExJqfUzs+BEI+6CM9WOb4ixryykf2aQOX+67knDGOEkHFdmGLg30UN
x5M4+Qe7b88AlJYdCU+vkATfQvSCt4O7PjFl3JSWh/WtPDsdkZhM5l166B5poRl/eF5GAmd1GGlo
Dbq1pOQeeqDulhlCcVNlxfTj9OTFmXke5z+YgzJmltcGKMcX+xynOGsEcpgbLwhw3iZPeYuftaf+
KRQiVwt4rQx2jpNudYtkJeLfQYL7oPXyQoAZTw2Fqpib4tGK8d9AvLh2g8GVBP5PbvkHPST4JmPr
BsvgpanrSzIXH9MIsahnp+BH/LFNRraTd6bEP2Lx+XeYhNjkzUsYqvzVdFTV5D6lPC1SkUfBnvqh
H6YXYL4h4n59Z2ZK2KeYEdCamt4IKSt7FfsJHBxvi1yZr3MFBCGEvoh7uR3qXxqIb6sjIqmp/4xL
cYCMBzVXsbyMAephRT9PoXfpOMwGV4ubFtsnEM12n/bjrxXq1zzuL0no3QWMgqYo3i30dKLyHnHS
7dF/bs2T0wggzb4WV89exHZqnL9NWD4WebfpY+mSdLree4wRpyxlM6d2preBxP6ZByPx3zSuvl9+
1fOwEYw6pzGmJ/RPmdcifpRATBy41lQjPmpDx4SOOy6OR6ggMKqIJ1/y9zl0HXK063dVIBVCgPCN
duusNV9vVBbkA43yI6qsM56atykl6Su0IDMFetqbIAUIRN5TgkbI6fLXGS3fTToxJSFFBBfO0Be3
KsMLKRud0CvGRAM7xe8aV+9VPX3KIDQzDaCymu0y8OOc7sj/jXxC+6yZ4Jy8+VsH6NpRNLyGZKKg
gMGThL7jJkcygMMNW0StL3ph2Ya+DfSiaj6XUCOVlm9N2CEkmlhi1raLVFSRw7ZmFbGYEdt5c8aL
MH4Ng644qHzFLI06iJVHaJvOOYh/RYszJIsw1ujly6OnQpwcsN2wt2Jcd+7iPwlHf5h5mCmKfUS0
VPTjxQfxatXjBrnbaSGhTMTlfuYyY+XMsIh22IyYZ1VztPFYCCKlHf8I0RrOc8+fKhDbVC5AtDp9
h9W7TwN72eSB/OiG6i0cScclnQAbPMKVsIOMwvlJOMWe/3wUWbzvOsCVJVeixU4hBfYVYWnBAsMu
vUR7yDI40kC9GRDRh/F3J4FTvjSOt19E9BKPTJ5jPK6OhKsi3EcPLjmazAMZOUwuJR+7pm+pM2xt
FSRAQchctfZ4ooYTGpFk49YKwVvZ0zJke6LMyQki4YYNv3xBPLN3uCoYJvBzs03E8m2oKaOa4rKI
9sElb6cnQKAcA2hIuJtXBuz0MI3Hai/hLnari7nu82m6J4pE3KBAP478C7Hn1VurQU/OuFhiHduZ
ezVNYBgVfTztTJllJmJ4KY7oFy6pZe3nhoniHEvQrtlxisb/cXYmS5Ej27p+lW17fGVXcvXH7jkD
iCA6IIAEMsmJjOzU972e/n6qMyF9owizGFUZVuUKuXwtd1/N92MV8VZNhq3O0Xp+IqsPaSszfqg5
TufKSCufu2+JcXh+9jPRrTvfGLaG2b0arf4+pJD03ZQCYY4grevf+XQyz/2swZU/0audqtyxLRsP
PyedwHihBL5NUS7zekrdZg5TR3vLdW2SbZ0b1Vk9X1GOeRijLljlVrGZ/0ctFW8RuKxdpjp7F/IE
kfjo6HPi9hyOrY4FhYDgVGRxtSGUjRZied0Vc5sh3gi6TXnt1Fp1C8n4ta3cdpMBKqPbOzggR5Fc
oWn0LdS8lA2QzGxNDx+xBIDh5U1UtxnFYFFxq42Vv6WIsnziYhBt0jDglNYGd61e7Gs1/INfsuYI
cv3khNa67rRuGySpvdeM+rUB9gw9RNnbCUJswg7vMz/8rXXWl0lVwD7Q2z2TFJG7ecu8IoFYWN52
igD/XtuoLWLJd0QfbwK7vFfq4HFGhFRO8gbnfxuW/VMCMgNRwGNpeO+54EaMKBUVz576Gjv685gg
/NcONtcwDRWQ2Q4jkQOLmbbIY1KUY0MNonn/elAhnHKeeUZOHREErrdqMz32pvvAQYKIsGH8msq5
07/Nnqqw/V0H/aadgBGHpqOvEnfqH+ZccuUTzzaJIrR8Epr2q85653u+JS2w2RiwFxdeNNqVdy7G
N45Vo4rI0f/GGL2Hcgpuo7B8xCnttKJ+aMl0zfFbm3xQoCbZBsmAe0VMpARFgrB4dGRPBSQ7QJlt
iCBq4nFsmp90KgAq0X+rZXBbR2AU9VAny6snK6r0qLhxcDXBJLZInrN9kLpBWeMLYTdgiuggxbQa
Dw4YSwIUWwX56bEe97RvXM9XsnmldN144/kVxxcUa7WEjvWRi8IYqF8KBcyAyW1vTotQ35NdIVj0
mJIap7viZfRp0Gazj3pyiWmclNt6Bte3GfV5ovdv0i64i0W8Tqv2LcuSn/yyL5XFMQQNknthqqB+
m1XdlH+iCCUkIgfaEO/gXR/jTkdxquCcEWuU6o2ZrW9KhZpkJd+p4/BEHz/1+ryqiW6vV+5N/jnM
akWV2NAmw1W02w4TYTaM2OjBtQWjAl40vrWzgONJ87PoSefWYaDNtTMUEUB4I5mXNc6Dl6l3ld68
pC1pCcr1vykmZ+GBNLnGnk03xabL6GQ0mm3mUlY1tvQzUBimHzVLCwDJ+zuHQ0svQKbVjoskaruL
5jPG/NOC2id+NusjwGjbeigeXZd+PAf43CeEHW+CHCiHze0ijRDvilPALn2E36MDY50FxiO+lVSk
Pctx0SAAz6gOUTmoVS6xmf1OWSR9Ne6PmFDQGFje1ZDNq6EH1Gp1A3IaRlLsLN5ZXKtOWu48irZe
KY9AaL4P9sKI6ddWv4Vj9EuJDYIasfa7ixJKzxQTXZNyFFdhQYRZSdnNZguPRfCgC30rCsIUmjMQ
iVNjxCvAvgYEyjX9qYis92Yof5CA/RZ2RMGpuzyGvm1d0b5r3nZaRoRxjiwhMIjmTfmaV3SOaE6L
MzCoJ2iAi1ll830SenBFadBeQdIwE8EjSrxPBCk8GltCEwiLUnIJj37PGyhicynpkIQoWlGkm2ZM
bsza7Mip9i8WlJPr2IzKa8+CB6zZtG5TDfQrM5xvNSdpr03vSHC+UTZHq71V3nMEfqxgHBJNUJqZ
SURx2HyGnarxu69Z0xynfuy4aQYdh03T6vtV17b3jWiPIu8gwtF1SlfaM7O8E2H5MiQ2EZ0OkTJX
JVpMgDFRta9GTRFxQzrDtWGAUmNocxzKvkZ29YWb+saiA7Yj1u2FHnkBJXmtRPgUKNGuDd2nkazW
GCjrWuH+VykGvh2GKVk9KDEFXWCRYe4MNJR9PERWql+Shlozr7Mfk9a8A3H7kLnVXlGCHcnUuwmZ
pbn04x5S8yudSwB/vPzOA6uJdph1Lf5RSQvXoiUSRfHdt6g2t9Rd32eZDSssf5/w/62lvvWmQ+RP
vWUj/W1a7XNIVuEqpMGgE9ZIvsK695JwM0Skme0SAgfpsigBGJbXL1Vl/PlnrTlJuW5EboMFVx8G
Xd+7HakFqmC7a6urETWMPBr/su9RG+3TRLnNbY0yhIm+jjZJiUAE+RrOenbF1faYIhNC5fPwrKGa
fqX2/q9yQNpVb5JrWs54ZVV5teIsWiWj/h4i5XznECiE/bD1ad0fspx6ERrSN5Xddjcd7d25T8Ws
JQTyill2qHPnT5YRuEvjTiXqq9KxBR8zp4LFjfrnvtCHTavpr2mS/CoESOfGtDMWtkP2qwrW9IFZ
zLpNrfHggPTv2m+kAm5jW+zGMXrg0BM8UNbb0h3cvmne8KsZihutVtF+zna41b3Sg12iXAWgWjGw
QWU1ek29TcUmgqTDawsh4ypINeNHYQ/JMQt8mqf7Cct2FMiHDlUAD8gEOPvABHM4zaB3K04IQTp9
jHxRUiHSNZXmDeoM1XtfjPqfCHbMoQrL5DmBLHFb0s8VrwwQdVQme7jpWmv5pGZM1gM5mmh6ztCa
WzetjxgJpKGfVTirSRahOb45cV5QCkP9jYkAB6R7H/0bx6QMzPa8L/j9flaCUI44xP4NaR0S2Fjz
N0M38v1YTv6zYoMPEKUCYj+AiwkFJyIVWoKnplLXzV+bvGqutLZTvo21ZW5QEPQ3Jr/kKnCtHR/j
vnZTmKUWtSbU6dNnCPOBXDYnPGMafwZuTz5fg8H6lUjqxnTD72rp/R6cAWQTVzIaqdcBPZea1h58
vDTtja85yYWor48QR0u8eTSye1ZwMELSj/22oRcX2sGNVcbHzFDVrW/V77Sy/4wIkdOQ+oAS8Cux
v++OMjxyTNh2mvKuuOK5TWmnK2rHPIipSZ9SGvLu+XXhl67unhDxAs+YIF2QAAxzLfrWC617wUDS
bcWJgfYBjqYEjJDG8wQ6Fm4I4pJIrMv5/Eo1YL1CmXx0dXrJ80LXN/wLibzYfW+QKV4lffuVyjMK
oqzp3jGqt4iV0nTx15FoGf1vr6Kj11ekm9LJNolpfXccfKI1o6kIxwMyosYzIdFAxrqbqOJmQ0Cj
1xJIBZBtdszx1o64aeqWuh6K6H4Q8LKKnv6hqHOOjYk0MqpBccB1tjRTa58JlRu2lUGUsbJbP6xK
1FTtOX6nlzBbCc36oKhDFJQp7/mltS47uv3QJyXCBcad6vm02VGXAhFFu7Jq9Yl1QlN9bK7tiUsf
JCkioBH3Llu3NyEZCS+a9lVtfQmL7LZTy5UDyitwcEdq1X0BtbjBK+0Ss3hOrez7ODRPbiDeGvqg
4JZoe6eu74hVPiLvvfOYq94BaNKlyfBgov3EKTozrgZi5lun11YmGS9iJuYG8Ai5yoq+EjVV7ho3
/5ZRtdHQQOChDjyVlE8VJj+HXvlGcZBS4z+Hp39tA/LUE/3Wzr1XMLfbIgzxKcl4TGLrxfaDY8sk
XQHkmKDRIEBGQzflycqz2prPVgD4lGvOi9mpzo2llAha8z8U7nNetkBjipIs+XjjNDqJIUIccXI3
1OqRRu6Nlju3JDSJ/jvqn8hStgOVYRRJsoSpvCP4y5mYMGTRmgc38VyaJYI1rYJHR8l/Z4ox3UZm
1q7ihnCI0+wADWxMuwPmRlc2uZCSHjyv+mYrxjdj7H+6Dcl2LQOcXc3c94YQvaOuIqijNFbPimv5
s5oFWzFOW0hAjxqF4NfIIT1MDVQTUk7ZFRXQnA6dsoD3aNJmmIaPo0HlYuDXxF7HO6U04Xoq1a/E
opyxT7eJRRMhkTcqnFTvzaj6DTHbb7jSY6B0FK55TJwiviiAskfU7XJUEgHKH0aDFPycZTa0SOUy
GO1YN2RHGo+0EJWHWQ+PQyeUCp4xId9BKZlFFCoTZBgRyI78l3Ag0xu21S0o8LvWmWi2bmiHrXPS
MGH1HYrTdJ0NzpsQ1pcCacsrmgceZrxPMar04qbr3qGLwC4I8o4W8h/uhkjBS5jCAaOgG+kAhXyW
w8SGMaTT3PlOJzSaGEX9BjDkEMfdcxaGVJYGB6cUP5yh/pap9jNL+GuXksYyPJvKWQXPMNrH/51Q
wSfIpmxmlzxXY29vadazV7YG93Uwqu9enVEKEPUqBXsFCRVaJXGMytex0hU0A8DtOB4wzn//6//+
z//7OfyX/zt/yJMRFPK/sjZ9yMOsqf/73+a//4Uc2/zX3a///rciaL8zbFV1VP7+8/2JHk7+I+3/
NH6vTimK9nuzugus4s4l+Vo22vvp0Y3PR7etv0cnIm1xyS7Fvqb1Gmk4jls07l1dNvj8Sh9++uQS
I+zHQpBCit4Kq3lqc+tw2dDz+3wYOqwNUCsJMpQubTbbINezrU6L+vr06PbCrOh/j65oKUTsuIJ1
nQAc6binq3G9HiyLilyPfCINTqcftDT94u8H+YqnelEVi71ft8e0N+6iKr9whrS/hwar2IqhCMTe
SDg61p6yUxJklU7/7nl5fLIobWlRWmCbIiEcbZ+n3o9CtOuAuAFRl61NJ8iZZyzMjeX+/QKxgqm5
ut3uodYmIHqRMsWdn/79C0ZlOX+PrevAVARtMzPk/TcSI/pqGhM45ni2zeknzL/ykxmy5qX1YYF2
KlmLrM21fRI4d7o27Qqjv9Vtj2B6Tmwq2M5ej3bE3enHLaxYS7JjsgvcjUNzDnuBgx8htHKNr5SS
OvUU2aLgy+nHLH0TyaIrjTZQNbKLva7mprqCDZtRzJhM9uqy8efnfpg1wzbJvuRVsbe0+E+SgbZD
dvDMb9dmo/rsk0hWPcStQxwDeWczGg5O2lDVVYPC72+zMrkuRUR1V7dh79gnChW8HvmINGYjuezN
5h/14c38UidibcfjnkqYI7htWNFFfebNlj6+ZOpu3OSWoYcjdbQgNqpsVTV0PSXxukSfzny47AUk
k1c77ui67o97G3tHuKIKbxoHyefToy8YpCkZuw0TrBS1Muxtfww3jamH150+6bvRbdoza2vpEbLN
N6VNPK7t9y1OkSZlkBqjeKEVNz7ziZceIJk8X3gqK9XtONw3hB9RFa1hTtvN/ekpWrA9UzJxR/fi
utHqDnE0algHd0CzbkJE5fToSz9+/vuH9Rl2GlwRo+THN4p/ZzdmfhOOQbmpag6olz1CMu7YiZrS
1Ot2HxUQPZtO21qkMNIi3p8ef2mCJPuO3CGt+kpr95Y50trXJQpENNiVp0fXFqzMlCy4AsyF2MrU
7IOUxKZ3Mxf2RCmVv/0qz6Y1HYfUflGyFN8UdnStNNM164HuNBi0IaWuYqVSpXj6tyy9qWTwDt2E
6LdYKZQ19UlXgWYb+WUHQlMyc8Wvnbjzq3JPpmdYc51CsEsfz5n5wq5oSGYO6tj0Ootm6cbzqFAO
Sd/5PmgxmuqgBVGTl/ffFR1NdRE77pkPtzBZhmT3aGNNwozbYo+0qX2VmxBcnR4S7UWfwpCM3tFs
al1t9nQ/m5wro6GsLs1S9/r06EuLzpCMPquNLtIgZ+w15Grz8d3h9N9y3uIqtXOCR1E3Ry+4y8dp
VYaAK+wdZIhVSmV07RfbWjd2Bnm/079lwUMYkodoQTumbcfeHE3lXewku87TnoqZEHt6/H8WwSf7
szF/wA8uyBGqqo+Rme/nBk4ViGfWjs01eL7KObqjWSACYlggBggx+zEKxTTLQ6+cEhrid1Bq4E9n
XUxkAB2z3wLQCy0n5R+LMiaCeq6fmJl3EzueTrYrbN3ouZnYdXZjPw31C6h9ldgdUKkUzLlL2pC0
oyhcnjJmnQvT25yiYUM7s1FuKEA3qcUc9B8glkLrIS8KksJDkRcbeH4hKZEexG5Hn4YqbKTf4Imh
ktkEwxyXTHxaxWL0Iagk/krlWxhS9tsjYeijhEDHmH89qW3WfB8yEVHgOk294dHjGoDYQlJ4LLv3
tAQwgYRZRh3SmZn//GBkSI6zoRQoN43Y2De5QclBJEqzXBOe1Yv1ZQ+QXCc47aZ241Hf6y5XcxiC
IzcoZUR14LLxJX/I/BaEmQJ9j2pfm960NLDfcK0amjOnkyUXIjlFC6tOwYBq+1oX0/iQZmqkEhAc
4VaeOb8vGJcuOcYkj2G4UGS1z0JoTzTG6APJx6qDdlREvni9aJ50yRUSKRt1HWzcHhWxvlw1St5T
VlgZfXDmXrUwUbrkDemCNXQoFdPeh4DV7OrMohdWFAJwyek3mP3eJz5Cl/xhmbRtDgqMuncNnWYV
4QoYuigp1DRCrDzdqY6nnzPPyGfPkZydDaGsqS2VJHOnpc9VlSLT0onCJjCZB3QOlQ56YBmqoH4o
hjPOfmny5r9/8H9FFOjgkvJx33t6sjUiCp2AnbycfqGlBSbZuKdCX+isSuyjMYvAy5oOaQKksWim
6LQBHsnpxywcknTJ0kF39j7LSew1ExGHoa0RVJ4vp3Rhuj7pH9d4cFOjfDv9tKXVINl9EFeIwmXO
sKciSNlFRYhCeh9SRZfn9tq58JUk41dSagzrGqW/VlWAaZAPC+6KahrotzQ1xENd82BCyrk5/UoL
30lIjoByO68wymrYUzbjbMOM7IENzfigIbL1/fQjFtaZkLyATyJ4GjVUVCgliHsqaezwTxCl9e1l
w0s+wNBrmF4lPiBovXA/xXFInUocxF9PD780QZIHqLPBULU07/f0zU7tlZ/3VAXSrzI91DTz2GcO
I0tPmf/+wRbtpKuCVlBySxJluMn9xn7LGp0q+thUn06/yNJnkMydLjg6wKnX2c+I26+xMDFIh7DE
dMadzCvmExcmJIsXQq/cFCI6WdybwRgAWEWdui9Txf6G3Lb6FKLYt+/aahbazFen32kpxiIk+09K
3ahGZxz2hZvexWGFJCRErw0iN5TikQYFsG/thqk+lB0luUrvjKscIuNN7Fm/T/+EpWmVfEJnWrDC
a73fQ8kYfjLFXk99MdUaZ17x851BONL6cxzbhQhXi4PT0LaZk1lQEBsAjPUuarGN8uQu8pszz/rc
vwlHWoXwA22vHb3hkNCy+5XaUJUORzF8DYaCVAS+lYqcS2aNm/7f610oU58GSSUOitL/iNGIr6ms
uWxoaR36fZVHU6KIQ87t/CrXev1mIvd2ZpV//rmFIy04F0ky3XJ0cSh1OqJztcQZCIhXp3/70geQ
FpPTA74evWY4ILdx7Y3OTzENv1ql2qiG217kaoSc4MnCyZpa3xaHuYmgTcu7ukfJGPLW6Vf43JMJ
W9pQ0lbn7uK54uDTtqJ25l04pnc+RWCnh1+YIVvaTNyxtJ24tKxD0rooO3s3fIG1QfnRFdLal31j
W9pROnDbAMIQV9QC/aGypi8Atc7EjJZmZ36tD36+QH+9YgsnHgxo7QgtToHEEXFehZw9wms9PUlL
T5Hs2NJQp69sA+syyzeqo54Cs3mZu8cuG14yXkpXnMEJPesw1faxoKGedmm6YjJ/e3r8pW8sWbBi
eaEGvFY/kI5BLJSS7sn7Jkxr69G6e/oRC2ZsS2Yc2AByjHwShzgHc41e7Z8gMc4s0aWxJSM2nC6x
KDkeDgjM4LGD2l5VEwef079cm8+B/7nPCjkXRgksUFjP4adr8XuDaCOi991z2CrbElTXYBVbcvy7
Tqf80hU/Tz90YUHJuTG4rxRfjPlwMIVFmW6uqOg5OjVabUSFL3uEZNhQSqhih4GAomn2pa/V71Qr
vtmJfebovvBR5PyYn1CuBWtPHNqhO2hNvx3hHJ3+5QvLVc6FlZNpje7YiUPNDCGUpOf3QZPaK+r5
Z5lL1u3p5yx9BMmq3WaoB0XjIxTjYMJdsOq9lQrtxrF15cwjll5FsuySFHodW9lw8Cjcoc8pUlbI
AznQlYp8ldWQfU6/ytLXkCxcI7RXa2k5HppAM65oSOrpUAE6enr0pYmSjBsYIcXtAdJFqdVHh8AS
Fcn6vKXyBsnVyx4h2XhjwOTqKQM4QBK/B6CzL6BWuJ71dNnw0h3QrVSkfSyl56anuns3GOFRmTQV
ajV92xc9Qs6A0Z9BEfLg9YdoSs09zWHBqtZDd28btNKffsTnNwJhSiatuUZhwB/XDxZQKnTGIJau
4byDcvgZu8q1XW9IXpx+1MKCMqUtu+7t0AjrdDzEGQRFo7PDraK71UW1Dew0f+/aaahaZQ12+xCC
BrqjApdKKNR5zvz2eZRPHLop2bVemhxfDL6E2nb5qrarGU7SVgc3Rz8kV9EAPD1HC2ZhSsZtd30A
c93s8R9+c5NYcI/pqqJzcmyrM/5j6TNIdq02VYI0M4T7uKU4DB5QMJeiW8OZuKu29AqSZbulmGjQ
trWDyO5TGpYobgBo/HWm6CRVc+2nYp2qrzPibO6PLymmdSgKA615FdvnLklL7yiZfqJ0QHszQzuM
2TggGkUVvGGF5w4Pi68omT6C5EGlhwzv6eiy/wRLe6UbT6lP6zOaZU5wV9lcO8Z/cCa8qz2aN/S7
F2b/etEqkVNmFUUdbtX0oCdplnlSpwoCQhwic2XrnnbGQS9MoZwis8dWtYE399Aki/FL1jb+7xSI
0pk3WBpd8gVjo+djTJD5YJrdkxIp77YbXnZ8l9NjpRX05IXYWeh9R0rK2ExZd8AnnNu5Zs/4iSuQ
c16R2xulgQ7KwXHzB1OFDtS01npSxZED33urQ6urkam77EvP8/fhLmLayaxeUXYHI8VQ6ESlt09x
lZVVVOVlLkfO9FBGWrQeUJ0Dmm3AF6zgR19lm9rRX06/wtJ8Sf5AT2xPp/u8P8Cw3bTGzZTbB/5B
1ekVaFq684cL15Rk9Oj0FIMCyOHgwrvfDHFF2+1g5memaWnFSjYfoSrjZKrfHkzLiw+F5b21aj88
np6jhcHlVE819EOZcPyhzbHOd44ThV8NNv5zaVptnoJP1qyc5BnqpIAGmvToWCrpvTbY3S1C6AhO
afTNFK6wXgpY+bNucHQNxJqi4Elr0oNiWe4Zq1x6Q8ng0dAYPZNM7UFpHZrY0HODUnauDmNhy5Ez
QPVIGUWWWd2hC2vkR8BM0EOW77Qyuez6oM8P/mCGRW4mdBH33SEkz47S7VFVQhoTzP3QDmeyS0sT
NP/9wyM6LDCN+7I90DWbrNMcpBAi2+c2/aUZkjb9tM2TVO3a/kCZc3eDnBDI11pLQBVDdbpsDUt2
jiwB2hV62eMXRb1W0hZ6ikNb0OnRF7yILhl37nVR0zRtdwALdV/YsOzV/JDq4Wuj6PdR6O5cZBjP
PGvhsKdLpj4rdUHqoiAwSei+spmtu7Yz7LtmsJzVMDTOmU++8FHkvE6LKEDf+X59QN3kHmTHnyIe
t6nmfj09ZQsrSs7pZBptXmWMVaAuE9wUVd5e91QsXXY+EJJBNynV/lTs0ERvjPm9QG17G9MBdtkh
Vcyf5oM1uG6gsvdNnIMzWgKQeO9XEzKk68tmRjJnSC3IP1X4crTpkI8I0fq4a7QSBOHp8ec5+MTd
CsmW59OH5TVRhyxo/iNNByBqlrZB5XhredovX49/nn7O0hfW/54lx4iFBaEVdrbp0phbmf3K9Mw/
lw0u2bMKbiHVej6BGxliTQ+1dY1MrnXGoy79dMmeISwLhe7D/kCfabZzlRSWR9mrN6d/+5JlSRbc
t7pm113cc0C/ETYdreGEvGLp1O8Xja9JAXTIXDFR4RDT8odbA+Rdn/r39nSuv2NhcrTZCX5Y/RgW
DNKIqc9Fmq1r0aEOYHjKZVP/T13Zh9GNLEzhFenNwXbmToYOOpo/mmd859JPlww3NdtY6TO3PRjk
ow45ZZeUTef9ZW7hnwvZh5+OqFIQ+mhfHiLdUW9qkgAbusrOme3CHqPN7/Rh9MzP1KEEgXoo0X1Z
h16XwqoOj0bghTQjBQBKajTqYcufe+BSnFiTDHjqdG7jtjoAIbInYAAJsmFZCH4oqDRlY4UCXClM
h9vWVroKbpjWrqpeP9dpsmAl/yRsP7yvDdmosAytOYio2VY6wqtVfhzt4PG0kcyf/BMv+M9h9MPw
7ZgaSa5OM5GmQnXYBpCfOhAp4FuZxYULQjJ0Om5D1RQBBzPCP/dkW4e3oe2Kl9NvsDBBqmTmjSFE
Qe81t6+ko//QgifG3+AvUXh9ZqtYeoRk6qJHXzGC7XVIyYEq1AsDJ3rQUW05/QYL5qhKuzQKP4VQ
G8LpoTXR3ohC0I2h9ZfV8AlVMnYa09Imscmi5G7W/Wlrkf6s6LxfX/bb5yn7sH4cyvxz0XCRd0Fm
/6Q0YtqJlF7D06MvrE5VMnb0uBzFqQpCA1p4TfX5j8iuv4CJ+F4hjHTm4y7NvmTegee6CskFDnhZ
WV1FYqCtcrxs5avS9pxHBrHChi2oLB2gtFTvwQhobO3H6elZOMKo0v4cz0SNArFaxEUNgGHaaF6Z
CUqPdSIAqRvjjNg5E7ldMgHJhjNqtExYi/UBMQIPgDRNfPV7hTDnz9Ov8vlXoKv973UEFxxpmpZA
c6rkXzPLvStD07zkC2uku6Sxp1maKfXFMaTWl2kKO04Z5bkk96drlNGlNapVURz4JKCPUzF+8/3e
uyLwt0EUb60PzfPp2fl09nmGtEaLAMkrT/F5Rk2yUOijfk1ISFxPrfDPTNKn+yqPkJYqCuImPema
dizMoN0VCJWiLxSCtI7S6YbGhQidBW8WRcjVS5YUT5RWr4sqvFHW6nScsuAgrOIbqFfqxaszMe5P
VxTDSytWGJnWqUXXHCsxNq8epVIAx+szH2RhtuTgrptYrWPYZXPMW61e6wWNZ65vIctA1f8m7Ttg
VyY6n2qU5y+nl8DC68ih3mrgmDmadn0MHMDloV8Pt5rSB5fU/mmq3A0R+B3ge7Wsj4Xnt8FqKB3r
rS3QWj2zuhZ+vXwR9YXejLnbKIDpHR9MrwLnMHq9bGakDc6Cw+M1VV4djd7QiY+hu9eu9F6gQ3b6
AQvWJweTXVcvfDSOnXvq629Mv7qCsw7e0V+dHn5hbuT2CT2yrCngUHsctFG9ju1OXZUmcMLTo3+6
R/BlJdcRxb0T+anm3LvKSzjtTDNZ59oXpXvqw+HMXWXBAxqS67ByTis+arT3U0TV+OQ9INK7Gqyg
vcraMweBJXuTfEWYOS56WBmfQE0RPBCPJm9EbW8KNtTddTYA2cEzzoR8lj6I5DmMDMolIBLlXjED
VBCQjKf16PTXWBhajiFnujsovSqU+6DT94M9PiWVvb5s6HnqPpzEwtYDV6ryq62UYhkNtIZ/rid6
wQDk7gAKnmxqTiflPq3DtUrhSt6lvwsIjJf9csmA1cjqgjxQmRQFVaEgoMcEjc3yMgOQw8KJAG5c
xaZyX4fTnYjy7TQB7AhpXuv9t7AdznjQBSPQ5y/+YfrN1rUMu26Ve62A/zNWzc1gKxtCAyOap9b1
ZTMlGXPXuSF9BoZynyv9C7GNaz/2z+zGSytTMmKBPC2dwnzj0skR3zR3UXrufrO0fCTjtdoaEXaH
X03h67XfPmvNa03k/PSULPg3OQ7cgdgxO2dU7gc3udFJKqS2d2Wjx8khBiDj6YcsTI4cBO4csxon
D9sSjfHYVdYKNdlzB6+F2ZGjqKZbjmlH8+59bpjO1dQPDxkux1DtM65zYYLE/NwPC5NyMyXpaz6s
bQMqb6d94jm7MvMfGrC7fge0+bI5kgzAMnU/tqjDvK/0/ppNZzWv/9NDL02RtOwtrwK1EbnuPWJH
VCKYEWKHifZGt1t4mQuSy9/hWZYlmq+sonzYWia5W8B1p3/80tqRVn8dU4WgGOBHGjtbVxmwFlec
OeIufVppoxKTImoTgtI/Ln/MfiWc0tncC4SWzHNZtYWfL0dR6XD028rrlPsxQpRx3g1BKp/LCX4e
W9NUOYhqxL7ZdL3tsrMMj96gEYe8CvRm3abdFtXSR99u7xEThC/Yn8lxLsyZHFgt6XJy8zQq4VbW
CH1237RWfzFoTb2uRmOFzOr69Gdf2A80aVMLsK6GAu4K+b9Uu470YFwNLcoLfupnd03zdvopC+ci
OdZaV/RnFrTPHwPbOrgi+V1DaTcaqkqHeuM04VPfN2deaOlRkn2b7PcacsPFsc+U+7ATCLNU10mh
3/p1s4Vifx8Z58rEluZOsncTZeCpC+3iiHzjg58lj27qQPlFbH4kPX565pbWgbTf5bHnDbEYi6Nr
+vlqctIXzQKE7Sd9fuNzvGlVGHKnH7VkQpIHSFSh91MasOS0oX1sYh8Ml6LmSrS6YHz4NNLJj44c
xYKzXx2VqvwJD2daa2TlLrQXyccUuT0UhlEWR4OSg2/wxqskR223N4290qLTa1kWPuH0iywsMTmU
63XJNMIrKY56HsI9i1t1xVdq7yI9HVbjzKM2m6K5SieYraefuPBpVGnqYFgo/mSZxZEqqoEybKWK
0DHRbcRQLnvAvPw+7L6hM3a2Uins7qb/NTRBjbp1f+7osPTrJR8TonrUO16ZHTX0s/eRbWq3pHi9
h9M//Z8TyH/kBjRVlU4ONuId+jR5WLv7dcge3Vhsx3ZY28OwQtC6tb6W2pcyu/EVc2el5XfO7CuR
huvW+GKig2d07/N5byBhG6vatTB3SaA8W2jl2CrNGlYATPHc9XBpIua/f5jloogh8jY+hN9Jc3FI
Tj9r/Uxn6rsWXIUquSNhodvjuVN3bHwWh+odKyXewDJ/HXX7Drz2y+n5XvB6crDY15Uk1ZE7PNYi
PPS19kRv15fOjQ+1FX4//YileZI8UZ81kZqlFYBQqD1gaZGah3L447LBJU/RVIKiO9pRjxRg/fRU
8aAlySW/W3Xl6HDbEoDpwEEcqbALHx13HNd87nPwqk+/L6NLTiCvOyZCcTqCXzVqDmoKtTCEUrsW
XupAG86b67LvjK8XTBNPkzxCXmjJWBkIzBUOssypEY5QB4Fenx59ts3/sFlGl1yCpoFsQJN3PJZT
/IwA0WNbRtet1f46Pfyna5ThJZegBC71Cw27cZ5FG5vqs9ngB6e+0wJkYU8/459U7mfvIFmzWZaB
pXVhcEy8o+sm1/iNdeD9DNMdEkSrCSkNBRD2oHwLG0Q7s37VxIicnr1kL72jZO4NkPGu673+GBnt
Az3X6wJWiAicb1YdX3InYxrF3/5qKFuApYPi3pdivOmr4SnqEZENAYUkZFicy8JNPEey9yacWhg0
qXsfhKy1sUEAPnSTi+KijC4Z/AD0pW6qrDlOlnOr6cWj0dWrTrsogM+xxv17ktAiFgOKXGBOqyG5
9sMC9fPUO3ctWzAURzJD3TA5ZFpTdtS98qG1sle0hCAt9o+nF/HCIpK7jXNmPtYitma1t34XlHld
0+KFIFSNfkFun43ufurQmSPJHk2XrigPbYRj6unqtu995NkV3z8T01oaXTJERLH7poIXe7QygOQu
OdgOodXN6RlaGlwysyjpan90i+gY25a+CRUgzGlg1tvLRpcsLK31IOq7IDqqRu7cVG6XbETRvZwe
fGntSGaFTqETZPn/5+xKmmRVmegvMkJRULc19qS3b/edN8a7kxMiouLw679Tb9Ufrykjalm1AEnI
BJKT5wwldrrugzPIu1XrJHLXjehgs4zhV5KC4wOkSuUHyfn9XAbfwYc0bewPlrKI+D9lxY3katVR
+WFYQPcbQ32P3ZEgODhReaBFdVghb7Zy/xiDv7xhICev7iDYMHvfkPc9XjffvzXG7wR4s/aY1F5Y
q1CXHxaIyvDuHkwNfvYsJiiF4YdORXe/dCe/fB7aZMmnFO8Ld6C82Gln3Yks3q/NL+Ay9wQl/MOy
9+pxN4av+fAqhgIC1yFU5P/wWl8Y3UY1nIfq+xp8m6bvKvs4N99L8RqF9QFNo7PF+7bieo7eoLAF
zab1OINnecINJ4aayFJ/WkhxhPzlSansxa+hDeeDLS6DKhqAGrzbzd1pmKH/28sPGARID3cRecic
v7P+sJCnwYfkAikOGhSiWaHu6/k0LveLI5O8DhNHzeeh9UCz/O9Hq3yLkMtCPhabddcXVnnHDbCA
UAJzzjCQJgSRur8cgvXr4F7Esv9xgJTCF2PyVw6FkEXuiPdrAv1kC3oHP99KClo8xaQpDvsSUnJl
W0LAWjq7foR8USaA8hsF6LA3VtP7J57w0vWbs3/vSwXhDLf4oAqU+2eQnqzmdVdE/lNWhYkHQbrr
/diGYgRDSBmELIq7/EO9QN5g8CH8BcmtexVuEufaejAiIgjbIR/Ur/kHHWAt1Lp8jWZIRLA2/nJ9
CJbAYhZrZ8BFVYJiCGUMoqK87CA7EcvgcL112+cbURG0bqOzAv+Q6hjLCYpX9UHTAmyadb/1/mHZ
Vc2S7RDgkMVpepxnWuha1GU6UeeJ11MSMrIxzZYuzApt8CiuvK3aOEWR5Z2Q+Z0XajBHNkep+5eb
DGWSGGvNFshplVG6+Jk6Qk4RMce7c6DnvOESlpkwa7SDoGxqb2nDlAUIgf30kdSoDpvajf3J1vzF
dG88ToL8BrJFOVRuQVOz62YdXd67EMvC/XUDvZsHcmN26fhNB8C6xEE7O1nqaBAJ5s36qxYr1ChC
CIOMD+BW/Al86VbRgsUpmOHXMhDgbUKxdhqEc/RjLHuIk0IaYIk3JuP9HDdGY7h1K11PTkUVpEMX
n4BD+afuoke3Jn+btb0XeFraK50lwaKOYx3/vW5B2yom/2/BDJJSzjTMqLqop89l6dyHg7PHM9ld
L4ONw+HlGP7OJs4Mdyd4Rq0YhDRSwsGY6ENuqYIuxLrcd7k49c5KdmEYfY0mtQU1tI3JOBaNvVvB
R+opnfr4lxsv54hBmnSJ1McSSmob7m9Z22Y197rWmdtGlzPHFD2qOfuQMfbq4tXm+rzYmjdSDV1c
iUDn3pRCCDWG+GAl+KEURSyhpghc4MYgbEvOrOJeuihCgjsYUu3XUA1fT3LJztnQ3hcoX2tQIV3P
8nUoxD4Lp9frI7O4kVnaPTa5y6FoN6S+g0Od769/4sW9bTWbAL6uzoao5mRIeVnc9RWgAZVPPzao
gFeRPt32/UYY6Crta9f3hnRqhrt1dKAsPW7E+8uV8h1PMdF71OlyOYt5SFFevadD/APB7VyBRYaT
4BnYvk/XR2BbW4bPQ6U7mFXMhzQX4sSa+NtFnZqVWxRhlqBswvXKXg9zFsZ9ipKNF6iz/SaMn0AO
eldIfkcILhJxs2Ew20gMT489f1zrPOzTwQ8+j626dzkUg3WzkU20RC4TvFcjJMmmzfq0Ed58CmrI
3XfzEu8nnrHjVIx/sCVkjzML6V54bb0RLy2DMjEEHc917AJpn4qVP9B19A85m7o9dPS+3zT/ZinZ
4jrDxIknU7z43zvQjdpxvAjuhpXfOAIjZeJM1aJwL5WpzIj4TtZxSkuuUGNJS7Hh6e8bCXUNxr7F
vHBk0s+S2q9q/1F3bgSwBZVZ8RDUIUR7bjEVC4wFNjt4t8zHKE5YLZ+DHnKOTuM9d3zdWMDvB0Nm
wrzyOHIgCqPiJI8giwPAMdv1evPR6v14wnzjQBH4WQOlzjCCkZp9NYffyJq/8j5O1mpKi6b/ct1I
tkEY8SRSpTcWqosS1ooOr25dz8jOL5xwI169H1CYWS0KhndessmPEu3y35li+3FiOHp5/Knupp+0
rc6d3Eo2WYqrmQkTyoBidrlqooTM5YfOb456kEcH4sGLF3z21HBYK+htQJSo5HpPIT163Ybs3dDP
TKfv53WlcV/Dhrr9CfkztqNFecQDwAkCsc/X+7DMk+n3LI6hBAx6wySCUNix4OuZBqo/XG/cNgDD
5+MJNEzuIrHWOgb0EHmV8wgdetZ3B0WDjbODrZPL/2/O+wESvXOTYyWEcUEhrwjRQ39BWmRGHdK5
h+T2RgCzWeoSdd7000iXkD4YL4tghJJB13X69+psstramr/8/6Z5hHdKglyGCa5dYJkWX+ZYbmxZ
lrhocoJGoVCkgJpXIqoGyqx+97zkUD+s5Y3r1PB1BhEzvOp4YTIV9IHUILzzl7Now5e46R+urySb
dYzQzsJiYHlFomScxfjDB3D+ucyW4nS9dUswIUZEZySI1xl5xaSM+4+1G59lk/0lsn25+DQ0b9Jy
mm8biImIWivwSWcZumLlWu+yonnMK+QQr4/DMtEmIGryg4IUFQuTjqIsDProHBpsGZ63X/uOIlN3
vRfLXJggKF7GEehJxzCpaUk/rpnn7cE3FN1oIMOdI1AL4TFFXwJS1OB6M+/GXBbH659u2fxMxNNa
dyMY8yqWxC6yuLTwzuAo+90IlPcSlOHq286gzKwzrdpCKQbtOuT183zH2bDnLrIdcSfubhuIsYvT
sgC5ctigg8p9DQdUhtVR/nNZoEIAyemWruuNk234dj323RqMjCbgeI8SiA5VL24n2g1whG3BGm4N
qXRChroNk76pqgGy2D1S7LHb/oYg1LAlW2Zbr4Z3j5Hbz9DGpEnAnRzYTHDs84a7G0vKcl1mJu4I
18tijqYuTHQePuIZ9m8xRntSTR9bj72Es5+stf+ZjRravfL39dl//w7CTOARCMpIvqwhTWQXt6ds
bINdUfbjYQ0D6Ce6XvDo1ZM4BlAHOwow5G0sOkuYNEtNOSmUC91EeM9cha/Q41wO9bL2w26ORvfe
zerfsvfm4xqo/CaIlUtNyECb1W7FWUMTxgV0u9yB9DuWQT59Y3lbFqBZ31q4GWRiIpcmEBIeX6DX
4/wEnANvMiLaeui2We3S9ZuNvcw9yOZVAUvkAuqwue7v4qH5sAThye9CFBJkwz1EYG/bAcyaVwDL
vUWvA020UIBxUigiyw/5GHy6vvAsrmSCmbhb5p03EJq4/TIeKVn8+55O8nC9dctJzsQw1fU6jG61
YLI/Qw+sh2Z4Me2CqPkImPL99S5s820EHI1UY1c3AU14CIJ6GoX9aV06D5KqorhtA3ONcJMrIZVG
SWEyzc1wIh64QeMx34KDvj8AaoKZUA0fEOhDIx47zqesJUm+kHObuTd9PDXRTMBkcihcIdz3rHah
PY9XSoe7Wy8wto837gOqGwqp25Umee+4h4IE/n08Tc1h8LMtesX3Vyg1IUwUmt5LyWaaeAPDt/fd
vJc5FGWvL5/3zw80vvT6xpeRIInp7HKadEO4b5lKkNwFO5w/Jmz0IVRUbOCL/wV6/zfrR2Njf1+E
Vq1XC3Tku3uv4PXd2ovPUDXOEZqqT07Oz6Vc9moc2S5g/ZnmHUQTnRPemx4hYvCCZy4INN9GI0FN
xFG+UldOgpIEOsvO2XHa5p5H0N/uLsD765a1LQ3DMUMCwQiSEZIsg/wDSMGHTLcf5q7fSG/ZloXh
lIAaMelFK0ncoJy+TyHvv86N1j+vf7yldRNspCRovQBxCpI5l86+qem001O33rboTIR24AIBSxsn
SKBIdJGED1+GtvgTKfASZq76FS75xuZhG4bhnr4CkN2duiDxy2m46CQ+MLE+32Yi41jvgDK0R0Uk
TQanKSAzz/hdrOqt/Ltl9ZhIprJQmUcrtC4wCVxn92D6/jsK8eO2j78Y7I3bj5Ri+bCWJpnr/FFV
9R26Ha/Xm7Z9ueHoWZF7vuL4chK1n8nC08jTUE7xbsvDUVMpYVizQsiiJMkMslSURxblo4jFFqzB
tmIMr+VZMYVVIEkytGrcge5zgA4D/3PdNBZZERzD/t/sAPBRFGllXpIzRx+iloGRtz70hN8Hg48y
c7KHgMhp1e1X4ORPy8zBxM23Tp7vH0aoCXXSmqz1rNoAeib8oxqGY0zK3y0k72O/2KoMtEy+CWWS
I67mGnf2xAvii5wNat8YtOF2k/S3UgKWGTLRPDQaJGAOOkjCfhBnXwn36CNybEQM2wAMr16hN6x6
0KVCo9z77Zf8yQnXX8i3v1xfAbbmL/+/8TtVtlGM9LeXQHl6+u4SzAIJy+iHALv/RhWczT6GaytI
vSiceEhSuu6BidoFYLgoN8xjW0OGc7fDVLpZLvxEreIeqmi7SkE7qorwYuDym14jqAnLAfdC6wVY
L4m7Bs/IRT+iFvozGOQ3hmCzj+HhRE9VlneTl3i4uRzBWoayz3HgG8dxW+uGh4suLuMlgFEiF88o
zSz+qSq5YRhL2yYWp2Uzr32v85C5oH/iHGeiNjhdX5e2pi9XvTfrUpAplF2hCBLzS7n3SuePHL3z
9bYta96E30RK6dKfFpL4oBQ6QCiyP6hAAeNadFugN9vnG17rNCju7+rcT2JfPFcd+wHmza/Xv97W
tOGx0lcI1cNEkraf+c51O6B7ZnfcsLvFn0y0DYQdIhVHnCQ0ypvPssnD4+LQ8SmgRJ1c3f69bRCG
264dB7aiHUnSZ9DwEL3v7WS0eQmymcjIqM3d1PMGZDnJNEB8XoGNx4mHasNCtsYNdw1A7tNVXYcN
GWm1YwyitNPMxJ/b7GJ46+IqSKWi9ifpc1TzFsF4r+fly01tm9CZQpZNOHgDvDUug2MWu/2O5vFt
WUxAoP/fYXFPzoMSXGNJrn26ixb6V+h263ZkWZUmXkYPccNWMLwlC+Ro78F7/oNG8XgUS1fu3XLr
Lc0SF0yITN7nZQ7CLjehIkqC0j8FY3AErnnj4v/+zRZiJf9voaWrJ2h4TiK93GqVV6QxEacFBxLe
ei+zZBvb7fujiMzdCnD6qAcBeZu6WvxSQ3sWqF+J/ODu+iqyNW8s/75QgQf6dplW/rLT84+aflH5
Vq7w/XmOTPxoUeqVObRp07EPv2gNTrwl+Cwn7w66kBtvjO/nCiNzz6pLWmlPaJmWwXB2Jf8Ugy8Q
nNr1rgR5Y8PGMxVblC+WGTeBpJmcciHLkqfdCAA/Ce8U6atdXFaQz/OfIE940wki+s+GNuBFMBdM
pBKSytWuKnVV4hablRtXe9s4LtP1ZjOO5xBEwuCeTKM2ElCaGH86UfUBQPE/ceenA1RhblpbJq5U
+ms84Y7PU8H7sxNk99NYPMWFf7revG0Yl4j+ZhiqWMVC3LpNPVceh7x9FtVwQgHZdz+WD3FODte7
sSxiE0+qhjwecmSigSHsK4h5FyNgfKq4R5bhNZPrFunl+/tQxIxNrmrdERtd1qbOVK5P5SQV6per
YWMjsry5RCZ8tF2U20QZaVNV5wklujv0mIiZV/eqa161v57nmd11rX+Kh62bgm2CjN3PWxyviHQu
Uy6iuzzwvqBO4g7Mri+gTjzKuNgYmyWEmRvhiPLg3KnLIp3C5WtPqzMX/esAtPr1+bc1b+yEo2BU
o6JTprGqjngV+86C5mPvORsBzNb8xXhvVnE56CrwFALwwrNvTtF9DrP2I0TFNmKJrXnD1/uahCFd
uEwjPn6ZVvJPDhCT7wYbaVfLqjWhor6OfCQyWpmOsnipnPVR990WrN7W9uX/N5bxkSOsG9nIVGR5
/JPMvvN5olX/57ZpNbZvqtem7MOoTaW4APii1svmE61mhtrWuuqb5+vdWAZhktmtFZ+CKQM/P9jT
fuRO81M02Ub8szVt2GcB626cjTNPJwYqRD8o6zPYz7cyLbbWDfuUOFtmug/ztG5Jew8Gfnryp2Ar
2llCw3847MDdPHHeNqkalXeux6A+d81cneswcA7uSoFmZ0CNXZ8DCxotMmGOTivqQqPCPC1FWD+D
VCV7Kvkijn4eRIdx9PM9ifpwT8WkTmErmgNhzfhUtMuWBJ7FmCbbZ0TxnOW44oIVbd2diDXdz9Nt
lGtuZEKFY1mCnpfBCSvH6XZy5ig880+CooabeE/L4GzY0TYKI57rGIU6bl7LdEJxy66CssxuuZQd
XZ8lyz5rwoR5JXKShbVIl5F9zpbwhFTmsW3EIYvDrXy9rQ8jlretDpGUhMuQiHxpJ7WbcNiZG1Tu
rJuM6balbQT0EITSY5vTJs297lshPOAt1xRKHJC4hKBpJzf2DctkmJJO2s2otwxLk85hXe9AMM92
4/ZkWLYNE7E7AikjXSlEug78QYNgfidp+MDBCXZ9si1fbyJ2lyVkQ9ZQkWYr12fpLu45iCDIelvr
xjQvmRRELaRKAxcs61nW/IR83EYCzmIZk5xxXTkB2UZRp4uzhrvIh7R6MfwD/riPt327sWGzwFcD
wDZtGoJLatf7Ld83WbiFRLM4gMnOCE5Gx5+LHLteB7Y+KDb8oxx5D4q6ZieIvunxB3fR/9+4eygz
ElLkIg11PQQHOoMYAcC9sfl2m4n+szVdVPq416BoqHzNs+Egl00NTpuBjGN4Pa6snsjQpGBoPg6i
el7i9TkGu+rOXbawbrY+jDu3Jx2xNCFp0niJT0UcH2gVnSvFktJb766byLZKjVDNwupywQuaFFCg
57JoyXTuC7Yun1pQJGVfr3dicWITbQ2ydW90AQNMy3HwkN4CorX9OIWMD7edLk2UKRfgyAxaVqcN
xFwPamgekD3eemq4BIP/AgYiE1cKLr+S1bNuUsiAQZvJwQbQcjEn+SCincbJYM9zp93HfBMUYLGX
CTYtSx9bWVs1YN9j9PtUBMtD7qx6IzBZxmPi0mOSl43uIGU2cBTrkuyblvxeL85hlFVaDdWjLLst
TI1lJCa/9OCuLKgC7HEc5OlHLtkuXmN2um1ZXdzmzbkfHOLMGdq+BTWqLs4uCfhBc7qlgGv79IvH
vGm9U4T5o5ACBKb1dPCg+nXQS79F/2zxO1PlCIhPf8Czepv2sftc5PwDyzu267h/uG6b+P1FawLT
BaLowkIX52bIoNQZlqenP/VLf+rktFNcQOIvf3LBDXO9O9twjGgI6yD10SD3oRr6pRlzoIshjwpW
1o1DjK19IxK6WioH5S5tWoZtfRyJBwieFD5QOm776/oQLG5hYq9r8Bg27sB4WlT8QRHxdejcxHX1
d89HPrKYPjfFloSWrStj4U5rsUAkZ2pSZ2m/5Wtz3yOTWgXNE/Pm16AXgOe15+ujsqxiE5ZdzIFW
UdY4SeHEs94to1DgcwHFxcY6sw3l0u8bL+EN0gZCITguawsd1f4MuM5zphXqXZxHn9IjLkwbiGbb
UIzdfJEqpm6GCarz7Fucx0+xGLbYii3ry1TzabKYIGMT8XRt1K+qqu/zTL1UGMJts2AsX62LmlPR
oXlRVs5uzYEhy6Ji2Tqt2Uxj7uKwSjcNMU/dkFwKJqfA3cHwN8qcRiYQ23ErF7gimEd13S8ogSEZ
fLmn1NXn6/axmN9EXaPwpFz8GgngIGxO8cJ2K2jkdkIF/1xv33KQMuHVwFt1bbuifUb0qxTBE5Hz
l24g92WrtthdLHNg4p07b53LoizrVIwx2CRdXh+i6cYyaMCm/9/PkFtswblQ4rhZaJT1j3LcTaVi
G/cgm/0NL47A7qkaFVX/Jp8QfE4uA1TKL2+8g5rg5tGrirrN8zoFQANKEMLLdngM23oltH29sfl0
OiKONyAG+VNxKKBUsmMVLi0z2+Sysc2t4b+0KLqJzZjb2I2CHRPttz6nGzdc29cbvqt1O0neLXUq
a684lUHd7J1pnXHYIFvVju93EZrIZicmnh9WSKI5gzc/D9gPjpIz/TLO3hZ/la2Ly/7wZh+Q0MiA
ZNmEGfb7+UjWNjrmZOrvexBbHq478fuTEJoEjWQFEVXvCVyo6y7Qe05kCAgEb0CMdL2D9xMyoQlw
5nFbdDiBVame6HoIA7YcZyrox3kChyJwEP1ecBzFb+vsYsg3BvPDMF91OOLKIrOEudMOaiD7TvBH
OvMXqquNyGcz2uX/N91IKsY+mnWZdp78hEzEXzV4GyOwNW3sxxd2DOTdVZ0WY6lBoFIQkMf2xeG6
fWwLynDqCUp+DopzcUuR8R9N1LEM4gfujreF69CkYFxEEEN8CjcTErSPPhjbd9Bw2nqYta0kw6dd
JMSJnHD6RhkflA997x6Zscexzs6r3yZjqDaMZJkCEx3t5kuruxm3dy9Sf5oqG0ECXm3Jp9saN1y6
8+ou7EJap7pCRm+dvlVxdWO4iC6Ge7MslyLgC5FBnZZ+fwxI8JD5+Xddbz1c2z7dOGCHY0iGTsY1
GOoQI6ZmAv8ld2+1uuG6lDrLGucDdgM6XyBGAH7GTbHFTG1Z+NFlTG9MkzV9WBBN6hQ5+i+REq9h
nX3refh83a9spjG8dmmLKqpAp5MShjqgOuvKw0DBL3db64bXekjDs6XCNjBBWep1WQP3q0cmftMN
IIyMbTimQhS48TfACUidsCYaP+ZTOyw3frzhtR4SOHM/hjVwAnGK+3nSjdPWK5llVk3Ms4hqUsoI
hulG91vesnsm6Cd32CqVtDVv+OrkIdHcgLs27UTd7KoenFWs+IfVW2XcllVjYp0VqIQHBOEqxT2c
L48S0OroEfF/2lLrs3VgeGzkOzMwMjPOtwHLD42Cpi6YeLeCvc08l//f+NTcrjLm/BLKgowdRC79
Ox1nv91e/b2+7m0dGE7bdDGHCtxcp0O0nvpsZTt/dp97ZBBua9/w2hHacrJcXXjtrLxj4Pn+sSZt
cNAiWG7KFIQmfozlilLKCtyRODjEdnlc0j9IP1dbwvC2GTac1xGxzwD0qlMFag+cdvAyuMY3iUm5
oQkgEz2oNQKF6xGr84/eKl+7dsSb4Hwnu/K1ifnH69NgQceEJopMT3hALVWPM88Q7VeujlqFP7Xi
JxDRFzvPgU5mMf8M81jtILNzd71Xy+Iy4WS6jVYGyccm7TPXOwSF9A/Kg2wpwMxbytPvX5BDE0k2
6VWS8nKWcwuKg3v/CGDD0SH5cweCv+ujsHVheHg4ag4eZB/zT3L6Aq54FOii6PU8FQV9WZDaOV3v
x2Ytw9fbYClVUCHX4nHcNb1ZjfuejTHeoUmY30bnHppwacoWyMcEEm8CRH0pXPU3xwPrROOv18dg
8RUTShbifFR2Ja46EKUYD10/lnvoWt768cYmXfFoxM6GyQbXzXqXuaP7MIwS6XmAeTcmwTbZhrP7
KGSuFj4AAemVd1HMvke186EU7Lml3taWajOSsV3nJCxyWKZO8ypAiQOYhMLvkCUuXq/PwWXr/O+z
T2iixVC/zjtNVZN2+fgFPCzgaSSkeux7DsoJsWpkt7vpzOkUbziIZeGaSGq6TNVY+ZqnkCHIn8FT
Xn6Ua14fSLwp5GKZFhNPrcCrzjn4+ZDHA2dnXyQ0HA+gpHwean3jKC5dv9lq9Vo7BQP8KsURdjpU
NGjuqRcXBybljYmA/2DJFMquODDVaTagyj8UY7NfKsiXXp932zQYW3kcqAkII8QPSLCV+4Yu/+he
CDBpjt+ud2BZtybtoGgWHkfZikmIdLV3GBhAfTnxjUOsbYoN53Y7lCc0bKjSIg+HfTmBVjrIsi9F
VgJa6fkb5xHLBddEEqEUhQaimpAQjrNjF8oDSi2fRA3enbGJj2G3RWlrs5Xh48viRRMJ3Sr1qw6+
VwZyv7jFfLo+E/8+qL7j4yaUqILKZ6goAM4t4HAQez1ORO1L70Wwl4Kse0f+rDQ0tWX8iALCO3f8
tFbBfii+yra+a+ZpX3XDeQluQkOEppJwqNxVIfVepz104R/iMuQf+iLuN8ZqWRemkvACEUnZu3gi
j/LoVNP4PiLzI62HO7fdYqK0TJaJNBqnlrmVX/G0yVpF9x3rXIrKfeVvFY5aOjAhNbnSlfQlXqmz
QB5CJk6lvwW/tCxoE35ZrvPqOqhrw+sfcligr4U6WFmdKYu8Wew00cPJIXpdjnz1hzw7XF+AlgGZ
EsPFytqlqbFN5h67rwrvyYubjRdTy/Zl6gtPkKRmjqd4OmZuDT7Wcjh0PkS0CPe6YwzKr/2kinwv
Rz++7QJhQjWJ36u5LjH90xKXoJN358d5jbIN1ILNVMaJAryNVThUEmlySDDdMZqDhEe35W1ZERPG
1nRZpDtcQNOlb+4bCLbA6dVWdYvl000Mm47WwZELUr19vfh3UR6uuxmiXMeb1pB/WQBvNtwCJIAt
rofIvLfTfeDNdyB62dhLbB9+iSVvmqZOGFZ+hw9Xfv27B9S88TYPoZZ4ZALMPMKRumxafDbLweur
HlpWntlc/Uv2eN0ylp3chJe5IMRFFXhdp6wqi30uCr3PyDrcxwDtfLrehc1Cxr0c5HzUB4awTsGl
n39ZFd5gdwTqj1sEFbb2jd2ceZmvgzIr08ZxcrHXi+rdnUszt9g47Vjinkn2GfnNxHpaV2lUZE8t
LZ6dvnmShJ8hGX5ap1sjt7GPQ9YAOysUa1JcwppTnY3NroBw+OH6LFgm2sSXiRE8HrhuXA6ELTIX
QfkQh/VfENzd9EQXmoipAtyaNA/DMi2AISR++3vKQcOF966Nvdm7LJd3ziEmTKosAOEEbRI2ZxQ9
B3SedpnEuarX6RpnPy745tHhXyHiewA32ZP0yD4Yvb8N4Z+vG9DijP8qDb5x9BBygjFXXQ2ScBr9
A3YcKKlEJfU/VOsYfc9YO1a3hXFT9XgKmihHm1W6EtBagLYrfmJyCG8qTA9NVJWumskBVWmZ5iQq
mv0IiccfK1+GrSunxU4mToGSWK3VzMs0C2W+72j/GzU5H6K2+JmzcGPjtri8iVUIwXc+52NcphSi
g3eUAZnv+M3v6xNt8xQjXuUzilfAfFulcz+8tiJ/WGpQcHJ/w/4W+5hyzYLJdh4IKdMem+einEeP
Bc9N5e+HYCsTbRuBcQ4gMgfEL0Kme1rq06yRdZur4FeUqdvuryaUlOItU8QjIOGo5acH0By8tDPe
SHodblz/LEUmoYknrVY2QVjEQS499oIjoa6X9vm4/g4zpo9ydIoz6hggPpF1kdwzfyL7gXSojVv4
TarabmjiS8moy2aUJe6IK/vqkOxFgfjl+gKzrF4TRSf8JRoYw92cz067a7U/niLcNI7XW38f1Ria
4s2866qad5gc0eNtoCXd71yUP3l5AS3Tr9PKnpR0fyycf7nen2Wx/Qc9N+llyRxcOAJFM/DiSF9X
XzJk/tix0/3ENrqxGe3y/5vwOxFkEZ1xgdGy9ttaAxgjnTza2OFtjRsuD/5mWjQ6L9N5jT/Lfll2
lILq8TYDGeeTcImDqWqQbYg7tzpNwGnuY8F+TR3bgiZZQsq/XvTGNpEHCrAOvM3/hhRvVB9dFYOR
NX7JUGRy4yiM0wkOWfMYgVw8BQtGu3OFOrEo/zC47sazgWUZmfC5cQqADWtximtL+gA2sz8Q0bmj
Yb0xw7bmL6Z7YyKdabydQVwsHdcpPF/EgQ9kzLwjCGzq0/V5tsyCCT9zqTeFNIOFUHtzmqU++pX/
XTAnYdkWO4tlnf6HX3OFXqJc1jylY3Dy2+DsrBsR1/bxhgf4GaNrgcendAXpwsRbsSs5PU84ZQWj
c2MfhiOglq4ZeAlyh6Gp10M/gMTwQoe7Kx3QB4IneksePXr/pOga21/UT50T8sxJlkB0AHH35UH4
tDtRBpWPMKIDhERRlrCCMHHDOWzzYjgHUFe0hwc6CafsNY+a5zbuXq6vqvebBiH+/y/cuhZEsGB2
Eq2r4tB1Yjy0ZbuRTnt/1sGU/v+NR2qMGQG9WYJQ+q3pCwlAYPsMLbQvQkYbjm0bwOVW9cbzfElJ
1fnKSSDBke0yRbxd03veTZZnJh6tCF3QpC3CScIu8E5cDP0RZ5N+46z2ftRgJv8vVaOfUT0XqS/I
qem03vWR/rR20/H65L5/s2QmoWe9+qwGk1OR0kI9KB8Si3V7BpHm6xx7X0aylcO1TYHh3EHT+bkm
U5GSyYUWWe+O0CWJ5g0j2Vo33LpturVxPQxiaCXfj66Sh3z71dXWuuHMwao4rtqY4Ghdyq81IKyH
iLBsA59nm2DDcSvVeW6lKweiliUFG5J4lrVcDuPibrivxcNM9BmUTkCKPIQQhcnlsyPGR5RGHQHf
qHba3XqNsawik6GzWFGEGBeFk4xe/RWqi0/RJO9aieTfEL04Ut30nsFMPNo8roTNui1Sh5E76fOv
Qb885qKZwfSf9YciKr9c9wrLlJv6w5HMK3HBcqTTNK3H0ff7OxF77sZJwGaty1J4E49iv4loMKH1
vPs50N9L+ZOAXm6IDkP297bvv4zrTQ+ON4IR1MNpEqfgJ5Dj3ZW02/h4y8WIRYYry/9xdmXNsdpM
9BepCoHYXpnFYxvsu28vqpt8idhBiEXw678zeXIUa6iat8R1S4OWbrW6T58zhw0NKMnRz8XDE56R
8Yk6gJY2SN09VWQYAUpx5IehjueDF7blKQhhj9Msh4e7JmeiO5BTloEYBagMJK0feRn5F5oP/vH2
6BZ7NGEcERCDkVPHJNNNEUBXDhr2wM8uRyAvusvtn7CdLsNdjZ4Ag+Yq8pe1zxVWppzPnkb26Pbo
Nns33NUaQJZrRZ4TCKHoaW7H6ZhrEGyW3bOIxp1Fss3AcFqE4vhKFuUvkVOg1jc3w4H37h7KzLIF
JgovaEW9CMKwwXWOx+mnnk0HthX33dcm52g8LaFeKBVQdW+bRIzudy+XO1mh9+O+wATgOcAzxaTC
2NovL4u//EQ5HckCoIDKcPk2+uQ5jMY97lHLRpvqwFe9p4pFk3gBjqlOJrjZI7Kr8kjKeXhekAO7
z95MieByaYiuIGnwEq50OvggoTiwyPl6+7RaTlJ4/fsbT1VVQS3cqRUvLqmDhPRqO0yjuxcV206S
4asocSFvrLFE49h+cdbpu4v7aGb+j9sfbxveMGTRxY1kdU3Ak9iWD4z2zTN4NuO0mCO5k6mx/YRh
zRFth6VxZvHSxlDu9oqXuRhTdNLsBAe2A2sYcofI0u2dCLF9s/3dku6DV9L/1b5/brblNafDR29b
dnyGZSYmeA0cCPFSUZdkIwQEk7kSkNXsnnWud+5sy1SCq5m8OUkQnY2Dsa7Fi+frY+mwR77NZYIl
+xxCdaaS7YNY7pQ4MKnQ3ImuJa/dGLS/a7KW8wX96Dv3q8UgTMxa5Ym+7FDlztD9+WNreXgew+U+
fidk+P69Rk0RzUuVr3EWtrQ99CiiH+emFjue1bbDhjkAiMMkKqgEVN7qBOm+7zyqz6Wz3VfoDEzS
swY6zAN4+EmGEkv4tcDr+QN058kesNziTwPDFtZiCaONEp51sdgOEJtEw0A0dUdnlStE7ffaii0b
bCLWIsgbNqRHPL4GzfDolV2B9yLZIwizjX61jjdWMG2hKOoJVtYME/cOeG3pcxfXuz0zlj3+Tx27
oc4AJvs4a9CjGaK9VE46k9uewq/FiE3syBx47sBQbkL0FV36Yk50V1x6oo8CwoKFigAId3c8qyUK
9wx/EZSu8hTFTyl3fboCiObcycZeHRrCHyZC/nf7jrDN6LqQbzZEOqoc1ArpqMBBMWqATJhc49eg
dddE0elc5M7D5uztvuUIm8jBRa8ClbWNZzlOQFUUn3mRNwl1uyeu91K9lnUzeVgD13WjiBJwsAJl
BZsMkpG5D97annOefwA4Z9hxJ7bJGCsHrrW20BBay8JJnltRHju5/YiKKGvn4L6kbOBfzejN7lyl
OePS8eKM92FKS3V2F/4ANPXX25tvsRYTRDi2JCdNUEIpFVffkJSAJamDjPMiT6bZYztHzGbzht+N
46UcciizZHOtx0MXDn9F3bL3HrINbgQgHpL5UNyYo4y7eQABgtzTPOnbvvt23xIZXpcOVwFZYJGy
qkI5jQ+CX7ZG+meHqnqnr99yYk38oIv3TzGMQZz1dfwSCyiIyrZNJOMfrpFBobyPt6diWSoTGrj6
xbbO9cQzJSlzDrxlYj21aujEzkQsx8lEB5ZxD3oNriFVe9X2kUPlnDVKX4kWc3BfsG+iA0OXTzUD
C0UmJv1pIM6Plfk7mS6LPZvgvWWbq7VEi0+GouaFh+yPDrCzzVFgiLvT3kykHkH3NBczlIMLiHiD
+14loApMFviLHZ9k22IjgNo2cK56fYcdyIfmMPS1yHqf7hXmbftrGDLgN201lyXcN9QZK7DHz12Z
1EUDwK4XSrXshJi2K+k6uTdOLy+k6uY6irKI9gGgn+FjDL3SzXGfiBDnLVaXq5jTbZt4f0roTTJ+
CwDH3m1rJ5uGqDpoooeEFM7LULLj7R94f0d804Mvgyul9vkGdbm8CZKlW/XzOGn+5b7hjQ1vRsYj
tjhgHZ96Vp6UVKCIw4UU/33f+MaW41E0o01BOFAEA4r42Ielv16KPtD3pWp8EwMOPo3cm2K+ZqCl
RXAzOrKoH0TX8uYuj+GboMyWBdEiaLtls1//OXn5b6nDnRDNsrcmJHPEi3GINrVljZLeEyixZiCs
vD1SHNvRNG4eCUbUvNLxlpVtW5/cMXAPHqQPLnm7TfcdTvPmaXuOgBKNhhAeJgX4grwAhPi78kDX
M/hfPBrwNP+2rXaO4zXUdMsKpJORgyjpoevW9qgBFrxEjqMPW+DTZCCRPC68h5j9UAXP0+QOEFGr
QhQZfA96ancdZPNuchrBROGGW4YHDthaxiWfn8qmae87Cua91G+zLKKy2LKKRiW9LJVi7BAA1rAX
1lrOmgnug8SrcLZO66xkMxwVVPmeNVhyT/etjuEGhTvkaq4hXlCjCixd9kuizXhn5W0yUeatJ6hG
3auCD3FQTALNnc4KFp4KvJicOj/kDlNJr6qnJeSfRYVCUwn4B7lTX+k/CHZCwx5ouC0b82Cej30s
tAO0cO/OO0tnMVMTsI4IOq7UChsitEoBTr3UDPlU914JJ5NNOF63MS/ibsvqavu7CdxTodnfKvI/
3N55y+ebD+ba2WrUn3N8vojlWbvdcC7dYvvs4uFx3x1rPponPrd9D+76jM1qO7Ne9eepdslpHte/
bk/CYhzmW7kapdtJiV/gcqxPFYGKeoVyz84Bti3R9e9v4hGnqfpYsmYD5QYZz2U8sIQN7XxoUIve
WaL3Y0/fBJkvc9O5qq50RtxJH/VWn/PQ9Q9TN0Hy/D5sjO8ZscLq5UXT5Y3OKq2qg/IKehmh6LwT
Ptv2wIgUHDI03NE1si1ul0mY/FEzdV/bt28CzGsXeQO1RUvmklx8HJe4e4BU6V6lwvbpxk1LWgdS
9XWwZnLQ5I/Na/n3QKk9YinL6CauvPMj1rgkWjNPhN4BmzwcYin3MgS20Y1LlpQ161oq5wwVKHom
TR0A/UL3zqXl6JuQbgFmb7fNR2xqLYfoNIAN8qOHB+tPFUT+fR1fvonm5pG3gAqimLKahSrprpmI
QDY7NXnb+lz//sZ4xZirTgMZm3Wl26NxWOcZjHkPnmIb3TApjy11wAs5ZtHSiTOovvWFNvo+Pg7f
BEIvEK6AjnygMhl4j1W7pQBOHcla7SyNxem4RupEebE7bh1Tmar4/5ai/+K37NFj6iVu94oetp8w
LIs1Opw53ljZVEKsNGcfl2FFZoOcx8XZeaFYfsIEQpN5Q47MHVXm9PNzF64vhVse+jF4rORuTfb9
F6lvQp3Xdih9FFUwjblez0pW7ckNcvdxphFLo0r6iVMW9GfpNPcBkpjJ30NCwPZ1sNWZV/b5OR/H
6GHriz1pIduaXTNRb4yinim0qnKsmbdFNKn6EladQyZc1mN0AnK42bk5389s+f9BWsdjr7fRGzK3
K6MLSi1+Aq5P+bB6wZBcL7dW7Km4WzyVCbJeg04UHXg3M2gv/AUJjKzG0F0w7sT3thUz3IjXVlR1
IZPZqtlnzl2RdEqhTBhXv7qwPd0VxvzT2PNmW9A+H0NdCgYJIZI+KWZSQQQDMNnbo9tWyLigO0B6
OSEzNgPiZ2QUz7XYoiTWxV6ByuIMTZA19dY6jBp8Pnqf+hcvpojjxS6zTIyz+c5r8h8ylTeL46mK
aDEuQybD7mtVL89dW74iDfVQBOV509V56jrQ3o13JUt9E20denW3xaD2z0C69CcE47skDvs7L22z
AyhUwxSoOZCZLsHvgkhVPLAGXJm3N9qyD2bvj0eo4IFbyMwtnd9qFWui4ejvHPxqIG+2QfdojLsq
GGb9yIsUJO9BmYQVk79vf7vlkJoQ8TXXoR8tWmaecgG2zUVQVWc3jsC470Ul33bibcthMmHiYNln
6xbFfdZFOKDDGjuHEMLmx4KMbVZtQ3x262g7OiJUJ13F0fG+2RnhAiqeXRXhKZTpZWyOa8X+1tR/
9cBDeXt8i5dyDBN3lqlEWWLss63tE2h0nMO1/5/H6xRaJztBg+1wGUFD2PnQAWpZh59A25GWL7zJ
v9/+etveG8HCqqGMVNGqz5wl+lww9xNw6n8UMtypTrz/5czEiQ8g+lyhj9Rni+h/6qiQCSNsrxj4
/rczEyfee4rEfqD7bCKLe8r7SicBFL3PIAy+L0xmpgLkWDizjBevyapI+Im/Vk4iQ+++RDgzeVEr
v+P/vCWyjQTOuVH1h6oR/knL9ec9u8tMHHqFjsepJrRDFdCDFojqT7Rz8iSS992ezISi9/0auX4B
ZszOL+LLOHrNo/CjL/d9/fVQvXF7CFoU4Lt+k8UxOWu1HclUf2ocsQPMs51NwzGgjR28m+HWZmUQ
/WpYJRK5FJ9uf/r7ToHFhlOogoZDrn7tMha5X/w6eC5Y8Ty563jgZbWTZH8/QGYmD2rHNxdKqhrh
qgMCV2haOd/RBcWOIEZpE8Bx28ST4fStXml5vD0rm8EZziLWE3NqN6izQKDCSJbcTcjI/UQ7694t
bZmUiUzPo27lrRu3GdLkF+HpT+G2/fSJ+LIW8jyinROvv6+3Z2PZfxOg7pYuau6RV2eqUPQEdn2K
2ax7bD6WtTJx6YK7ulTo/MyIrFKnk8chFI8eFTtXgm2djJBgK8HPMUwYXiNfcAjRG5wp1bhn1E7B
gxPk4HkP/OCFD/cl21l0necbYwSqdPU475BmYuTLELpl4sVkJ41lWyvDEh1ouFJBRZstrV8lKFo8
hY182sAYvRNA2X7AMEcfeWgNJCOuoSBQH4lS6lFyx08DVQY7YYDtNBl39JWaVfCo6DIvHtB0HE/e
Y6Gd7b57NDIsrxfztkRj2WbNNn8WI/02gur9LjMwkdV552xIDFRNpt2myEBLzE+l9vTOyltaA5gJ
rS6rUfdcqz4Dv8x3qB+lk8r/5Fv3ytrqd3Ut2ECyuZTQ5a58tKEs327PyrLjJuo6KryQrKRrkGcp
uqd1VPEfM3AlrwrczjtTs+y4ibVeAAl0Zp83WVl00fc4mHF2a4RS7s6Jev8hz0yMtTMIVwwq6rKl
Q5mcFPln0QxPhVuhg4am9Sz3mEQsl5WJtyY1+LTdBj80a9ImYT2cV8c9ekP9bdLungnaVsswQShH
A7fsx102FJwkyEUUCdjZLrd32zYDw/iqYe6Vi2xaVq18SKBUtUKqivVJ2079UU2zf1/IYJKVjm7o
qYLIOtsgXCSfa6ha9mfPaeSdZ8rsYxmERON639ZZXTsP4QjJi5l/vWuNzCaWRUVu5XVLm0k0MiWg
6X2p/Q1iJlX+OkZ7egWWXTYB3d0yO6rvcKf6bruoA6EUVQ+ylOOX25OwjX89AG9uoWaqK04pIhCt
lvkwVas6IKe2p09pG/3qTN6MjmMzU2d166yae/nQlWN3CdVuE45t9Ovf34zOCuLHzajaLAd1t0av
Y9mc5w4idzv+wuLyTCC3rzpn2eTcZnE0xkkwKnbyeo9eaF38dd/qGzbMhE/rMddNRrv6j8CjJHF9
saerZVsew4ZHdhWJ4Bi8XTvy6EN29MjoWO60g9oWx7hAcRhjPULuMtNF258Qj9UPaDEZUsHbdWf9
LU7IBHE3cQhKJkWbzO/HR9ohLGb8D6XjI9PNl9sbYJmFSTQ6xstaELwTszkQfzXTeqTbfFFE7kQZ
lhvHhAqrsofwEHr5Mk6mI9gb0i5QB8efjsWw/MnH4ON9szCMmI4iEEL3TTZsKHLJ+HK9+jWpd7ba
cpBMeNkkidrEujQZ+mV71HObda2SuO7cnUvAskom+CBXog78aisyotbpoerC7UQnMDeE2sm/dBOp
nkB3vxc/WSZjsrJA07gA/3YrUCaN/cQjzRMv4vuaJ5iJk5ubmQ8o87aZQD/881R3ILDh7M6wwgQ6
z1G7BahEwFdD0btw1SUe6K+olId4bnYqBJbVMUWX5Yw33LT2cNjx0h79azTftr443T6nttENj6Tb
upgLcDxmNZLrxzjow1OlqmjnGNls2fBIUxFLdAtNuCo1SFJnDVr4/Hc8jL/v+ngTZiaEzEfRQsCh
a56bFW0GDYpNO57OZgHXR+mbm6xoNyfseF9lXcEOJPeOeRme81ngqkF5ALKa903h+vNvfmZapxJh
Iy2zVuYqqWWnE6rG8+3BLd7aBI8RN2ZTFS5l1vVec/CVTOtaH/2VfBV0u+9da6Kbww10UdNGi2yq
+0fAVB/QIvEwAvNwewqW82livJB6KXoVLkXWFOHUJ5AFmetjGbF2DydqWyPv3xsQQ2ip5etUZKJu
jm0DoeW2c4rDNrP2uK3hfTBBZqKtfF6uooCCcEbBDHSoaREcB5R1H+5bJcPORl5HaJcURdb66yPg
Q8PJgQT9fYObaNRVLbpXTSAyn8+vvT9duNr2lBEs22uixCjwvpzVngAWFcJxrdzYoV/lHkba4n5M
gFgVzkE7h6vIuFc/aEIv2u2Ro9rjYLd9vHHHh1MNJR8AEIGg879yNbw0Xvvj9obavvz69zdugTMB
Od8CKPt6iS7Dyh5Db35ya/Ln7eEtShHMxIWBah0iUEKKbKbrr6pVyRaIxFe/+/UrkV4CwMZhgmbQ
ir/e/kXbhAwz6z0te94Rkoa1Oi6NevT8/iDWdieqs22FEbW7ZHH0HGH4TvdlAorkOSmJcx8/KDNR
YrIEDBcsrbCAvHU+t+syXPhQ7MXUtm83jBel86kr3JikvtN+KJjO+BSdbq+65RIzIWKiVaIT2iUp
8SnYlCMVn5uq/OKTXCduDN0pMfGdgNcyC5OF1J0W0Yx9LrKGOfx1DJsOwPWi3Yl3LV7aRCmvJFzo
2vkiK0LU12irf7A+/F8p5yOdgrt4VJmJScsLmFwDYHhGg7bsUNuO2OcRLEdbkm+bvO8+MzFpQPTO
EZ0Wkoplm5ZjjpuAHyN2J8cotMn+7TgoAQcT1giHSYQAvkcNREYm8eX2cbIYsSnbTPVMBTSoSFqV
4nw1YpWLD+E07US6ttNqGHHOOx/4FGyy6ropcUCiksSk/jFt/OSEHHCA6E7oLTMhasxTwYhsOe6d
cBpeQdmSPyzFRs7+PO2putoMwjDrgE9QAB4VSVtNVRKVSgMQtce8bNkJE5yWs3guSC5JulU59AHH
p7oaHjpH3hfUmbg0Ho9e2cxlnF7l0HXAX5sFnLjlep+3NuFbzrLqYG5xcTJnffLC4O8mHvaQpRZP
YeK1XFerIpA5SVd0hAA6/wTauzxhcnweo3bH19lW3zCyiQ1g2RILT6uqeaxE8ODn23kdxjuXx7gr
VR564yw8XGbbhEK2KMSFeN0eXMtyLk0xadBtNhJJiTiVgxiOmkMMSvr53ugW0QpmgrVYjVPpop0V
yMwIWmPtMZirUx1f+OQkQyeTmX+kUZWs/ZbE86/Im55iJo48fHWjj2v1O+DnAj3pt/2VbaqGCXox
9LWGpY3TiK/fx5x/8Lzg1+2hLUfAhHGxcSy4BtV5Wubd+BQ18XikRT5exjbfexpaTrIJ5qqlD7ay
CjZO/cXB4xDiEpy9kqCt6WeAZEBWUl6lzO+bz9Unvwk4e5YrKj2Pp7VuH8lCHrdSZZHeq+PblssI
lYX0eLk1MU+3sD6rvD5EfvMT0P6/b3/9+7ArZqK7+rDNK7CV8bQNxv6vsimmy4SrNlkhenUOgdw8
IaFYHpo2cg6o1O2lZv65Vf+LHQSu+d+rNvtMRa2veKpZkTTy07D+4HNx5N5yJjM5grPjkPuQTdb9
USOUburw4NcPlT43eYXyRObkv7wgm8X2LDgI7cdPKsqmKT8ubD7eXhmLCZiANKX7wZcs4CmVzgN4
ST4viMR3zMt2QA0/VUCKryrmIUqDbf3ixQKqcgSYcrZ8L6/pyNsTsJ0cY4mhBxVsBd946s/s01xG
L+3opNWyB9izYAxMxlI+I0dSxypKx2r41HTzc6nVq3D9bC49P8mhZAjy3T9uT8W2F4Y7irqwcyiZ
4pSXnD/m0Dn9scxC7+Ta3t8Nz4ShBc2spkZCJ2EDd4tsBR5yVVo03g+u9c7FZPsJIye2bIARVySI
0i6aHpcof5ZF459FGzwtoN+9yxN5JmDMd5AwrPItSssuP4lersdaOPWRRpztHKn398EzEWOiK0aS
oyE/nR1ZJeUAPZhR+59ub7Llae2ZcDF/GztaOSNPI+H8oLnTpjnhf4Ozbzg4fcyPQJ7KSyFZi7YU
NjyNAqIct3/6/bPsmZymNXI0OuwdnkIQ6Ct1P/jLZ7AtovO2hW4GPcnB2fkh2wIahl+6DhvyAu52
HWN10DwfDquHzPHtabxv8YBz/9upomvHlQFa49K5BdJridCf725BflEd3UMy//Mqfc9xG6boNzpo
whFB0NiWYGscEmjaH9wlq5wHwdpkCatTnGc6vPrqIv7seX8ANnWA3Mmhb16ZzJNhiw8IMxNXOk+F
PlOJjW3ksfY+kuV18KJj1/5UdI+7759SyDvfa0LGVB9OOTiuEZB3X1aJkurL9TPnoD5NEi0DS32h
foC8x/d1VZ/CIXhAXg3PDfFSCpZcvy/eO94uduG9LzF8gChpcWWdj1Mvqh7xKSHvjmz7WMMjM/Yd
3Qxn3GhUbEe/CZOQ7FG5/9Ob9N7vGgHKlOuhWhvsWFXWwFS/ADtAN3msML9an8OcJiO6G+XEk604
xcI70qECX19wVl1WSP1StP6hwa2E/41XcqroJ6f6cfvAUos9mLSpvQCxItlonC715xXKoXRAFwos
r9u2Yx10Ce78sjq3LX24Rga+d5ZgC13jndeI7devdvQmdIOKSDux5RrQt16TQDGrSvKw3LN169G7
/uyb4aOKbq0sNyihqN/d+jt36IFWv7l6CLzz6Pep7D+1M0/m9q8xyuq8OvYrYv/2gFMHEtGd3Mw/
qbb3tt9wOYRK4YFY5hrKo7zg0AQfEMdb0i7XdN/3jhZPkMZuGgeLP56aDSqY+jz4P+KquC7/ylO8
NrD3tPqBToBk4//T8owGu+M2Rw/XcOJ6iNoNxKfsekT2D65td6529Gb5itVTGk0xYUrC7hL3lTqU
Ub6HDrcNbrhKFZV5XRUiSLlfvE7rfHbFdJ8XNtF4Oi+CLvDzINVjvyRxE77QSWXoLtkZ3/LpJiSv
pznV21YGaaW+ARfxWoHw9LY52kY2PFSjOu6EZRGkdTHNSewGjw5rP9we23LFmpC7Jt5cGq19kHrj
g47CJMjDg0R/L/8lvRl5bXK+73euEdibU6M5bVqHYvX9Mf7lQBD3CFbol7quM8dxeRIswRM6uvvk
9q/ZVszwIHUDbsRhbYI0KEoCAwpH0IKARuG+0a+/+mYuU1Pr3gNiPi1Z3denotpa8L9Vw9TfeZQM
38Bd1YAOxwvTcgR7EOEozsYRuHNvf74l6DWVx5e+jf2crkFK++VPzb1s0P13DxdcL/jObtvW3zDj
FpoFAXVjPyWQhj5PjEVHlQfe8fYErrv4jus0AX1VXnaKCuGncmaf66j97CiFhiR/51FgGd6E84Ev
v8urwPXx1ogPhIwXytlTrPfkMSxrY0L6yIQirE8Yvr7TxTGXIBiLqui+1kLPxPLFsQiaSBX4+Dn4
a45ikTDvPr5uzyRm3eqKynUGLhO6sCSJYlkiOzTuPZMsx9KkYq1db+jqGWfmquGhHgVdI3EsB7qi
BwbQnJeld8K9PJptiw0L9sLIC5a49lNNE7zytyGBEM3tw2nbXsN2AzF1flljaCcIlsSZRyQR1vq+
kx8Ydy9XcnZIzN207rt0K+ZXWjcPwt9jvbYti2G2ReF247BOLFVTcFzj6XODn6F8r/3BtjTGGyUq
1imAGIiXOnPrJ6RtM28sg/uWxgTyYbULZ2o9N+2L6eiq6cQ3dmZDszO85dv/A+Lr/V75/eqm8xac
toE95trf8ceWVf8PgI9BQmaMcy/1ezR7l14THZqtb05b5danuw6lSfUpUbesR0bctJH940bV075T
sH399e9vLsOuXID6AHEozsn4DBD0p9jdErbkD7e//P0Smmei3Sgu8VjPK02hpPWt8vPnlrETNHUv
SyROpGY74bhtew2rdfyi73tKV2gsrOygCwh+Vq5Dd65D2yQMsyVe7xIW5E668u5jC4gmX8sMSZSj
v02PbXdnhOsb5quk9Go2bRvMd96eCdg3QVk/iGMP9bsd72bpDPF8w4b9Wm/51LtbStf1UOT0GOXh
IwQ762QYq0NAoHri9p8GPj4EjH+GpO1OnGrZIBMZNwxDW4hIbmlOy+JLVAarm/AGlC732bdJwbYh
94tGyVWnaxl/RnvtgwzGnbNl2X2TUI27DYCt0BBIOyVPbcceK95+ix1eJER03SGc7r3WTHicE6M6
BAzzksZeeBwjhdCrD/4HxOIeR5jF2E1s3BiuWwWZM6zS1CxovItf4359RR7g021rt41/3f03zmSr
gfQCs65OgZEDmsbpqnSqenXxcre+3P4J20EyLB3UDlOMsrtG/WBkeDYP81HX+R6Dl21009IdUrv9
6ixp0IXVV6qZ3yYBCaO7wBaeCboDzaH0I0ct6RgT9ehABeo5kN59zHmeSQAZbxPLmd9jaUC8H5Tk
AeSlO+Zl2VgTcscG1dWQO9apR7oige7LoVvpH1443Rezm7A7WXelbkSt00DEryslH0boTzSj3gsY
LftqAu9Kd5KDnBqdzrN7LehW83kN8Hi9fSZtq3MNid8c+8aJadRX0ZwGUXsciuG1rTiIHu8TAfZM
7e9ZejHvm2lOcwc5VXQToQVETGonfLHE7SbyLmgnNbLeGVLtq3NOnYxOGqWO9TXP5V21ac/kY3OZ
H8z1plVaTqM46N65iLBwE8HpTqnJtr2G2c6SjdpdyZAy0okDE9FHUubb6fbu2gY3rmUZQoS5dDqV
VtP0BxR3BLp8kTW7b3DjPibx7KDDB4PLdv7duWOTEPB13h7bcixNsF1dQQoUrlGlbYVMcClxYY0b
XH+7VwV4v8rtmRC7mq3ofOJCwapC58BKiDgq9ony+EPhdCmDdHkJIEdSk/uIvb3/oO5024hhxozi
LSzO1GvIBQ2be9RHlo028Xa66sBWM6M/STnqQ8DonzSaP97eCkuazkTZbaiurRqdpSlv5mOs+8vk
s6Mj1YMHY/Mc9CMMe30CFns2AXdIzeGWj5ohdYYybYV/nkBPNLfTT7dcvt+ejW2hjDsY2fehAq/L
kLphnkHl6FWC0PH20LYza1jy5PO8B0wTX59rcFtoGYE2l1XomGTOTjRv+3rDnmsQqcue1H1aUr/+
7PZFfbkWTO4zaFMQW5dBV/uC9Om00k+i1ZeRLD9vr43lw02MHXPAql53ok8BbZhORa7ABAE72Plw
y8qbELtt6yUqWaifqCH/BTWiPKGO/hJ3+Y4JWM6l2VQV8jhuodvYpZDrBk7tPEz6FGh+Ic5eBsq2
PtdffnMNw9dUKMnqNmWocaQ9rdSzQ5v7+GM9E8fXL9u18Xjp0zyKeRL2K9QLyC9v3qONsX399e9v
vr7KKx8E6qxNa0dXpynf2IMI5+rO1TdMlkPHF8gOV6ZLPyaFh74tPw3X4nmT91mVieJrZ+aWKM+0
yLrmaPeApo4KLiDKE3tJdVvFzQTyhVUcoKo64hdAgVJHaA/g5xW8yuP6Y469hFVPPvnmqD9l64Lw
ZXigORTVi4e+8A9gWkgipz3VChBk/TjkywEn0POcJJjEAf+INflx1L/xX0SUQM99wrqwvXKszbKM
O971m61EprdOw4Hg68ImCWACvdoVT7G8UE3sH1+3mm4kblJgOs6d5GdG9Nn15SPdugNodX/c5X9M
/N+Vl1sWY9egcjh5l0n5x5pv8c75sbgHk8vNX4vY5ePYwPEjwpq64LFcwl9rwH9GTrXn42wLZXgI
uOao76YSM5iavzxaflgJRLFi2EEdeCCSALh+x5tauMA9EwE46x4qCKFqU6JfHMd/Cns30cs/h63x
v7FYn5b2oxd0qJDOCVLNdy6j4UWAroviUldtuooG5V1aiuBcbWM5/iU1Xfo/wR+41yby/o4BlvZv
h1XGHPVA0NeDQGT+Erb8Y9yFLwMF7SKL7ysEurHhtkJnY33ui+B5HMFcN0DP5VAKf4+w/X3DdE20
5NgUIGoPpvUZ8GnkWpaOnVQXXEDRf9ez1jWRQ4MPpjEVUu958cOffQBZgP+T9qXNceNKtn/lRn8e
3sFCguDE7fuBZBVr0WYttuUvDFuWuYA7CW6/fk6p+72xaJf4Ri+iWw6pJC4AMpHIPHlOOF1YRfeu
pBpzFo4lJbqKQd7Dj4YhNuZIrkWfrPVH/X47YkuAD50jKUQh2bFp6nozylltHSxX921X8ntDhE7V
67XT8xYey5nYsdIUTUz1tyYxPNDgbFpNPkL9+tvbtzkzwUs+qLQQYcFLwY5JFU5orh+OttnWfsrX
8hYvHQK/qWWSxQIlmlo4WGHbm0XinjYNIGvs2FWgvea19MCjNvCPjKdBb9IgIZGbTqnbYIfKyskl
08f3vCdf0iHGzE4nWobqojWMTZg6n6208fs5fnrf5RcRc27OY01TZzqq/JDV/LYZ5w3vyzXQyO8X
AyeLZZxw2fNQGdOxbeRBmXm5STR6GERGHyw03aALM6bvyuWyJSbVmdXQa5rOx45s1ZRddLrYdpPh
TuQbjczn9wwXODtfL25thjVqZWo+igpyULyAIITRm9k2YqV6p+WfhvKnYJGUoLmYpnw+QtSk9sZs
yILWNtOVYPGM7S/xqGIIDcS43XS0oso8DhlY+qaY6ZW0xLmrn4z152fPOymr3ALxFNLdB0dVFNJK
8+S/Pfi/vzpdDj4HDUXOJARNdTK1bhtZ+1qxldXz+1M8fY0EZv/B84k1lRDlsa8UdTkAdYwgmfIf
cXcqo9UWlJ1D2nlUgDXCyvSKrzz3RougJSwEsRTaIY6FssHUWqIYlLfhFLw9Xr83PgipvJ4Nhzg5
uoUnfaQd526cmTIoJkU3dt6QnS2N/HZ8b92eLkMGPjl9SUE1c5xaGl5nidHsWGeivaBWaz0A50Zr
4ZBHYurecKg+Qt1WK9fiif4mUl6v7CjnLs9eDxdUJOQAUF977LtBuiU1QAEQTmv6DL8PqegyXhAi
N3pVzs0RnmuCCnOZNkcVaiPgMq59Kkyxkko4N+sLl2uURqFnGQ1HmoAU3avMYQjivufe7Aylb0CF
5VMt6/dl3+kylgA7QoVJaemhKAfmxxoym1XZrySXz7zKMpRokNGvx7mnB2Zfgd7Yz2x+fQJC8158
gYj89m0z+X0kQZeRxAAtPkCKcJe+G93QVl/QAALBix9vX/1MWZYuAbui4QKsUbh8BY0gYMvdMbeC
ZNAuKM9cnnUX9QkttYujft+W+7dvemYpL8kli2nu+9Jm/dGZh6SDsF1iHGtlr7V/nLv86ec/ufkp
SURkm6I+mkWV5x5UNdgIdGyoV+b9jK3IhaErSIqTMeeQQsijLUCV3zVhLjibd1lRvmsfpHJh7HHe
gKQ+amGOuWPMW2dMR+2FEfoL3ufa5SKwslWWa8gx9kewul6nWfdRhGv84ueGZ2Hhio1jV0xtfzTo
SQennL1ibj7zaDyGKrp7ewWdMYolZDatZzBwml1/lAPdWFN1kVuOh0jnXYECXbJYDhYwA4VT90fL
Mj50yfghG5uVg9kZp/ELbLaIQ2RSm/4oWPi9irvLJIN/tcZ9NObHNEs2bw/QGRtYslX2lEXCAjnJ
sXDKu3b8kMThigM/d+XFtp1BoVJ3MqaH3Mmvo3Dc8Nx5n19YMlOGlI9ZMUX0AIx1hlDD2s0iXynU
nWlGoktubwVxo9gMcXHIto8gCIvvB+hAdRV3Heiw6TbZGkbltc24VdmaWuu5sVqYsaDNRECUpI4a
sk1uW0sHyl/5mnrhGUOzFzY8R3bKaZmcrk42oA3zW+I8zwm5kSx832GcLhGzXBOjCm2HHEC8deeY
xoOt1UpM68Ad/3qARWj62k0npRgKgEDRNJRW4VXMC4Gu1PprUSS1P9V54g9ZMcK/pnaQaT2t3PXM
lCxBtLwjRTnbITlkbboDnMBHi/bDu2xuiaBtVStSsN3RQ0jFfcezo4bCzIq/PuPwlgja1BgnS6AB
7MDT8ZvonIsyLy6nJlzjdTk3GQurNsJKREWEYck7+qFsqmsA4a9I3nswFl/loEJTYxDFpe2/PVbn
4g5xmp+fNmm4EF0UDC/UgZRrJvlNWEGT0iBOMHMRmIX1acjsGzNXXjyPAYNC7ds3Pjf/i827Aal1
WocWOYym8TXupkBPTvC+Sy+s3QGdVS4VLg1Z9AZVAQpa1+np7Wufm/+FrZeN2SNAM8lBlaCjtfgt
S4xPAjIXb1/+zK4klns2r8CtIDk59Ga6bcYGjj3atXESlGF5Ce7bleTBmbdYQm2TgQG/2+AtKjTS
WHF0lKl2m9ZaeYszc7uE2jY9N8CJg8s7c+ybMdlD6Gxl+zhzAF9CbUlesD6jGKCCfET1R8eTW04P
KcSZwyoGf9nKNJ97g5Or/8kqQA1g1Aj3sYQa9dGg8kc9DF/fnuJzY7+wcDahZaxJMDhxXmzqyIYq
aOsNSmzevvy5Jz/9/KcnjyYdW2bV5MeuN8ASyATdzHG7JkVw7uoLq4VAtRi0gsBZXkHQwo6c2Mto
tKbRe25oFoYbx2zgpEnYwdHho2Dqlo9dUNrjSjR5xrcu0bVa1sPIe6ydDt10+VXf3Rkd2BDCTzjJ
xcmTqewVB3TGipcQWyhPOm0/YPWIWuwrxzpMTnfQmfOVEHonZfY+K14iah2jUsQRujwyy+lR5TPU
pqsHZ0MMugaaP2NuS1AtBGxNYuQUb5IFIiQbGtVHDF2ZJi5oUcZKryUIzkz9EmIr5ZykpZrV0UGn
MtLj8lH27a4axvdtN0tgbZowERpRjuN1CD5OtNV85Wn6PkE2ugTVFukYJrI30iNrXRp+BrfS2D6+
bc5nYssl2aTNSlCUjLj0ULUHjmKuRXqvNgYUtVcW6xmTXqoGWxKiKbLW86FF/5sP6bd0r2bJV7aC
c/O6MOnRYCq0qJMee51etiz7MaPN0iXJGv/Duadf7MedOSs7CdPi2LA8j90pi7LWjQBD/vj2+J+7
/mJDzsjQD4q02bHKWmOnOFiZRR+ttZCfmd0lqHaMVOtYrSqPaVp9gQriA0+tmwpdw6M97t71Aktc
bWYAY5+PxYyyDaCjE+uJyxLzfZvNElQ712WPY0E+H+xw3tRj+kECPr0SaZ9xokuh41rmBBqsRnGU
NHzILHLMO8gkTExeNbF1T7L8fV50ia0lrZQlyN3YAd0W9rfCVO3BalKbQecS2dD3TcJpdf20KYOA
B16NNtmxKQAnB7vUuK1sZ4157cwaXYJrx8wgDY1s2EBeXpSs/JHn7ef3PfjCfAfgIAFYd6A2iB52
wC1H22PtsMKgeO65F7Yr0UhmSkgQH0tmfocuyY4l5J2XXphtAw6MkI66OA5zBaw9NBQDgKvW2nTO
mO0SVmt3VjqOOBUfi7EtvzhlTo6tocFa7WaOgC4xNHqU8z4TWyJseazRpIFhOuiw9TM0nLqgCrdW
bOyMd/4FTcuTyTIH9GRJDd6CDugEkDQo/Pv26jl3+dP4/bTsUygPdujFRSXOhPd0geY3U5A/1naW
JW4NL22vLNNzNzr9/Kcb2WDO0UXVlkfbAZZTNk7sx6E1PaasWzv4n4mElqDasE1UWrcYKpF/d9DR
2tjbnmzLMfWitndNvdbCccbtLQktk67vOyfCfXhe7HGTptiK4bPIjMs4+v72tJyxu6XWsgOanHmC
OshRDNWNZcUfpGGtee1zM7Gw6VJZdAotQx1RFt2xmEIUi32enXdu90tsrbINloWSxcfOgiq9YaRi
A36pNU2mM3a9hNfmbLSLCoQAxyxNIBU99p0vgGl3hTX/aEOIh7w9/mfGaImz5ZJYThg7yZGl3aMN
ohy7E0E1v6+hgC5htlCm53kGVPBRVcOPAXvlTM2VpPmZlbNkyax60A4bSZIcMQ83tkGUa+fjWorz
3OgvjDiHnpMZVjo50ml8LvtmL5kOsEdcVQBkvj3y557/9POf/ERsptQ28sE4VGmCxIdOqE+rcY3n
89y8Lg7HUZcbUzR3uLqVP1RFs7G53piZXonkzo3PYi9OshhiiZB2P8Qsiq77Kt0mVuh2VRdf8Kna
vm+EFvbbGlMmYtnHx6jnH3VRM7dpurXt5tzwL3ZlHY6WaZtVdCxYPPpGEV+yqJ5X9rIzw7OEwAJk
Y0ZCc3ow7OaWDSz3SGe3blgkXjzINSjGmTleImALPojSQI72OI9JhjQpOIBLFkqXzdndywz859P4
X9FzefNX5r3997/w/VNZTQ1kyLvFt/8Onsurr/lz+6/TX/3f33r9N/++L3P8t/yVV3+B6/59X/9r
9/XVN5uiS7rpg35uptvnVmfdy9XxhKff/H/98B/PL1e5n6rnP/94KnUBkoHbZ6iQF3/8/dH++59/
nPbM//z58n9/dnrFP/9wn4HxeV7+/vPXtvvzD0Pa/zQdwqVwBICIBIX2P/4xPP/1kfNPxixbOMRk
Dihn8ElRNl385x9U4o/wZw6TAhq45LSXtqV++cj6p5Q2hXgtJbZDCTzZ/3mwVzPzPzP1j0LnN2VS
dO2ff7xeDFCQcBxH4jaMS4gzkGWZUrMkooKTNgCJ3z4cho2o9AEre8UmX+et/r4NFcSxJKhU5VIz
fZprB635Uxtow4BsjHKlGW8Lmh9qe2eGjYe2/Sk3VxImL8Hs/5SF/r6rRXBHS4LAbwnAVXg1GrK5
DcD1ZrhZn27iVn922vFooYHccJKDEF3kRnF90NKPKh440rqK+vgGM0BAQTp5TqofWG9cs5x9PYll
UCf5orVxHU7ktq+eKFWfnC66L3m9N8LUs+32AJbqjz+tpr8n7edJeu10/noPRxCTCGAObLYscxEt
K6HCqg2yJgkAC93L2FhJ0rx0Sv4yVtKU1OJYDHRZOKUDh/6oM7bBINNnZmvfgoau27Fx28VBn4MA
j5+gdELiSzlZfqj5B0gXpi6igQtTF14FoZVZi/sIPqye7mpm4qC4LVPzOJfcM43B7SFoi86TZrQ+
sPSWA1OIkWZNC8LIOfUbUQZCQWuxcyz/7fF7OUYuX84BIsm2iCBCLlPvaCwuZyXQsSYy+6orh+uw
PFLdgFwvva/AMijL9LsCJRTHNJZZtsnT4bLv7KAXndub1R60qdvGdjaJUe1YprdSCR+r98Is9OVc
VWDvPFAhrsAgGLmZVT8moxlINR4HaOYl43AdO+kjGYqV+uMCt/v3ugCnJ/wEoKRELHY8w7K5ndmY
M1Ywd0pRsbXaonGVmBUkDfWVYVUbBl09l+sIKo38kuX8puMoX8dX6MCmXseV8lBR2bw93q8PGrA2
JIMJO1md4ILyZXaXgMagVDxtg6TY5EQe9dTuWHWP4rWHctZWgXDu7Ru+ZDp+nuCXO3JmolVBIgiV
Jwv6KToSHc2ntIjbwBpwS3Y/z+TRttRdk6e3A+jE6UQeI/pBd8yLRePN6QeeOaB653ujzB5EktyF
Tbcr28kvo/xW9uV1l2Q3VkY9u8z9MExvndzaO+WFmswAp/EDGEC2TuQcqQFmEByqXRPqc72lP4dJ
/bTycqfYYvlylmM5gEbjf3OZqhqASWuwNzSBlt19I1u3bIjw9pZW3LcdC3XCNtxamMieZN44U+bZ
zj5p4iADca2fN9Cr43N6KEwIaxXdruf5taPE55C3JeR5lE8LWXlzlBke6T9r0wk3rRLCJVIdSAoJ
n6xF3vPtd3ppOFu+k2AgEcBkcRtT9nrCCC8bWnVVE7A5tfwYXdVlKkdPDwpqnFkWGPO07UALFmKF
o7WlLDxRqi+G87kOw8jTEum0uF/JuPyFVFs+FeBxBHsvAR5xmWq38gLne2U0AdRPIrfNJQRB2fxl
4uangk72ftDhRQI6dj+XXbYZTGefyUFuYyENv2vKiyG/M8ZjmRB+E5t95AJ3vmFhHKMAXe8ngpJi
r8wv4ZwkF2mWdi4gkpk/TRFgBIDNgd2WewUF6WbXVLZb0OZ7F4Fun8IrFTJKXbS738pRPooerWBF
E8oNmEmuZptexFkDq3buY8cafMoH2+3iCKnY7liKJnNT9IbNVH7pJ/mcheUuhHKvCyrrbczlQwXc
EwQQbstithFzViFgM1/TmVsbQezZEymYv8FuhPUgPqLbwUdvom8CVDOILUKrH7rxmtjOPB2mqdfn
4gs4jVu/L1rDJ9MYzGn/VeVx5/HudrBzJIJsMNLX4Dt1o9GwtkWTfyFGoHJ1WQjmo5tcuoYeb+TQ
xl6b2E9WL30SzrPLyhC0H9JMfcjnwURdyGf44NKEogjkmX1pJ99TnX7uElA8AXyYJbFnOmXm1vTj
mBpfytS5bEV5KBzTdJuTZweT3sMQb5gYvoOrQVThHaCM2xaKUuCyedCWtjbIEF+rGxGX1SapcKfU
blpPVRVxibIql3ttl+YQ6bozazH7JhmxGNRwiXwycylUBzyW6GOucQwx+96NpxQi2G38IcyKj8KQ
fliCb0mMSPt312wAqsc0wPU5DnXmzqQLkFo/dmg99Qa73I9VXXuKC7ntq4fC+OSkDdsyLDDR6EuD
FYWXOsVu6sfZzYn6Br3E1q9DAwvNrbW1myZ7m5fl17F3nlTuXJak2zuh3lCmtiOj17GYI0/aG558
4mK8nUvI4tKkjL3T8pqaHjS+rL6lBl2prrxOFr3sFSYjhINDEFvFL44gnFury0hYBXNh31ga2Ncq
M+8iRKTmbN4kYfX9bc/zAkNe2rhlIhI1bei+IgB+7XnKXMusz9sG3jGMNyCkeFbgf+SJlbhlBpPM
zJuouq1Gsie1RVz0md4WWZy5MkwV4rsKWZtoVxas9bUyvWYqP+NgbnpzPBeu4bjFSXI7w7ZalC4f
C8vXktzNo75BDS9xtSkf29Z03E6nFxECb7cspCt49jimemvlEfVn0pd+1GMdkCQ8Fh17GMBC67Zm
/JXFA7oCWmzmpA8rd8xSd+BQnE3Sx8LotsKon5gBmmQglS/tSD3rdEA3YiW9zmCPzYA5nLL5jibz
LlHJD2e2rqdh3KnKbcxbLcSuAs+sCq/puMOz7gzHuVKiv2yG8NHKHVSo4q3QNjgwGrT/AGpTAwKX
PaH6easSGHoS3WqLjd5U6QfIy6CS65oZCwYER3M7S68SGM680Q9vT+iCSvevaMOyLU5NE2EA44ut
ZIrIaM1t1gS1WX3Kh+lWgXazlkfaFtCtUgZxrWHeGVoeWow1cy4HVbo59MBce7AOEfJlACpbu1pn
zytP9puNG0ALbtmUQavaWRInUKc28s6ZmwBkQk+lyRO35faBtMYHzcQh4+ohrOglUD6ew4uVmuhv
7Ar3tgmxAf09BQ6vl7lRtmk2JgOCBmPadaJ/MLDHOiK9AD3a5DJzXIN9/W5LF4xhR7eJRRnCvtd3
tAb03aAVAlu6XT230MQibXzTpMMGLZxi41jaS0f7CvtY5lbjfDWj6wcaqNhnnjuKP8jVStz02xHg
5ukcbTMbjKWvn0cAfW43DkKMvj2Q4soAZgX7u2e2zlUaTysH3EWr7MsqFAxcogSHfBOBzeLtIcsp
ujAsmqCyyKNy9CYdyguOBTdL4/ts5bc2zT4NQ/5J5vG3bkxA2xCuaZv8cs7B+hfMtnBEFJa0hXU6
7f8UBlN60qJpjDpQEGrB/sogma777yremWVFPS467amM7Wth3qV2hjbo9KOdFl8LdG74ktW226fp
7BKUBuyJ7CtaOX7d0zsls08msAFAa6QHsx+8KCohQDNdirnp3TnrblCOsYMxyrZdwmFPmTFCehbe
R2LaV6zq9BILBy7Q7opUisXsX0/1QhuVLKIYVlWZd2iqT9yxoHdgovLb/gIQnwwsQ8nkovf2yST6
BlvWvZiw5MNo08XzVUnrtY6XZXbjZdgdwU1mESC9l8yYdojadzM4NU4f6S0klwPLaW/qkO1TVT4O
XQ0lDzykSLq1oXidMHxZdA5uJyXHguNIrbye7y6yEvAVVGXAk/ybBvpImWnv1s0D9gflI7dxNdbJ
FTGnL5VUBI8gbk+KBnGDiI9fsUZMXpvnxspjvXjc1zNEcc5GMsERQjgQXH39WJBFtVgzW2WQ5raF
IhO/0iPKr2FNbqYW6zCi5rd6iAqPWgA+sLa5K4ayh4rN3G7yKfwxK35p5eXHfkCcO93H+HUQMN2l
Jt0KYD78Ujc2aBFkgILu40yA2Ufl6ZEKxd3xYz3pykPq2vH/1+uOktNICxgYdBSWDGXIb0S1rc0C
xtUFuaUNLynLBnSZtqeaJN2qIf0kspMoE8acZhXivb6KTwfxT13GPyZmPns6D1cGewFGP60BSk2J
HB5GGzmOZfK41KLuAD8vAt1CCpWFAU0qiPpZtteBIdFIyT4qcXyYvNrqV49xp8T9q5lGw6skton4
zUSbyrLEi1RabFl9UgbykIGj3wVR5gaQqwG9whREF3D8+xbdP7nFHzoxgEh6rQD/S6ph8QCLaK5u
IUiWk6wMGqUhTma4VaxdlL/cKgexd2ztlRmunF1/8T+vb7mMN2TPstiuVRmUTn+ZItOjivHIynZt
R/nFq5zuQ03489PM8iW8OSI5agKoLAVdWO+l2Xt0TDGsRB8sY9zkpvBlOH6Sg3WfdtPHPEm/dr25
M6Xtp3XgGMNmzsoHK0u8wrjtzfxxxRx+O/JAV6OTFOljuSScYrPUQtK0DEhmHKQhQL2jTwfXoI1z
L4OADUmMTe84N3PjJjTdwRX4DT+FoNExVuXWbC/yot067beVB/vt/HAJgi2QE9jOEhVTZX2HM1hU
BiBKOhRIU1advQXHph+P9d7kFULXwwT9Ctom93VX7502fSzbD6NQD42uV8KwhYoFzPM0iz89zcmF
/7Qlp4aRxDG2yyBKEOA72aYR42XXT5s4PJST8LngDyIvwBmI4tvUbOOk3NVJFdQrdc/friaT2sjI
ITL4pcs+KuxxHpRTILXxLZ4YulX4rqObMrrKaOVKA0kjHEvenopftqfTu/90T/763Tta5PbQ20VQ
A+TZS+aKXvuDxVxATv4/b7UIv0IS1g6PZBG00Kkth9yLwg4n8Fu2Gn+8wBh+8XkmkH/Y3agpfmn/
MHUFgnnY5Txi9xplB6Lw8dB0qC7UX3lCr81yvgyxB+WQQ4ovjLx+SmrQDxixq0OxBabtkfTRdwhn
bPn8KKXj2Wl0b/SgEOhWS4ovOJhfnva0S8CNMMdedunljY12AuTLAhz3TorNwTjbe0O126oFLg1O
ZKgtrxfkGBuB3dv7Kg43U2a5NGde1RUvZptB7A+S0p8i7XHY1GQhvzTD6rMhTl3QhGyNMNxwXd9V
eg1P/Vsv89Pjs9dLyB5Ur1mOJQQgw9Xp2Nl6QtFj3xe7gqhN1M3vsRN4XJNbFvzX8hSTTg6DJn1Y
BOVkHE7loEqaV03YHirOL1A98XOka0qVrnn7U0z0yzwhaqeYKhwjlquqRQYHmR68aDKhixbN1Jt4
9oFPv5hD4pW89DNC/Mr6PE6hl+h4/7+21NMSkSiIgcMVxYTXwzzOlhqrAl7KKEAN1oWbEDMaNYUH
bbKVLOtvnIJlUYq6A+VUmktuIfBIUDFD5zGoW4HEnuWZ4GOKW7VRhr3SafHrkRT1AAsEnfR0KGVk
eQg2G2JAOwyLH5L0XmyC2qTpMo8zy0fKe89r7K11vtEG+kuLyTVMkFDFYJqMsgnlZfsu65uVks1v
9qZXD7RwU+BgM6GtDS9cJ8JLMoHtut0ih3z79nT+eho9vbjFTOw8OJAgAfB6PjNkI0UCSFDQqxYc
UUnuEigD+AlRV4lt7RNsSK7U+aNk5ec5v2J1sQEZx2blKX6zpk9lb6jnSVvivRfnAOTFANCecDyJ
+vCiSVD9gdREKR+bKfbGujsoVOQm1Kgic9gVTrp2e+vl4LUwKhBnSxxGcD6iEO16PQx9hSEw0rAM
xjbHCzOkwovyejSQ3O8AoXFbZDKQ5qcBz0HHTPGlt9muxbZc1dYuMut7g99BFjTZDlP/iVaW9JsW
XDkVWJFQVzZPNeMZurjiBA3cD4Jdd7W8ZnPoExXiuDy3A87CSO3nU+Rjne97O34wssjvR+vSdOpy
p4i1LR3ovp0SWN10B5qMDeFZsS05O1CruUb66CGOR0RZEnpo6VWlWWB35hFIuA9AVxA9wgVX9NCi
3XET6exShkq6hTIPDUWdXTXYcZrk3kTXixtX8RUExb/mjH0c4zIOGIXSphHxvRjJtyo9jjatggnc
OC3Xck+q9gro4o+gaON7Pcm7CcniTUWKiwGaw0hKcx5E42WWFtOlauPLeeiqYxxlrtZZfMCIf2+G
FFWy+C7n5ewaE092mRbkEnS6zyKgLP3CDWD4+vpDZimo3tXPNvoSt3BvpTclTRAb2ZO0ThLlFkSH
TZRcmgIy6yFH0b43N0WYf7XVsOkMlEzssUTbWcNvqhiCLzxrvoEzjPl1zGtP1xLA6G5vtdS4zo3y
E9RmYfIMMARoufhipAWCQn8sQ2s7qU/1YH5DOf6O0yjb1Tx9BGLWQ4aEeuDPAAZ6an/MONe1hWdQ
P6XO5PaZOXohPvRQ/HBcBL9daoJ4SjvPnbZ+1PrWNuQGQoy1W4wdKNP0WPrzaG76UqAYUiaW34Xj
Ts/jrjfFt45+DGs8N8C/QTji1Kalc4VWgdpN5n7yqqF22wzZRKyBb8XgISf0IzTG8bLl5JuTi4cU
kXgxmQdtlM+VCq+6Pv2ahfU3Y0en/qbpDB+ds1/sJHmMh/uYt6gbF7hdlDjId9sTxsAGLJ7uta2w
VnBbs8UXaHnegyXxPkH3I8ofMUQ0urvECK+sJDf9quofaWVKVyfN5E8aGfBJWQc4YJQd0h6BQ+Ua
FeYI+MHJ5byBhzVVoGEZ7qTI4OdzmGFWER3OQ4MMuBnfTrV5p8KLThCUJiI6+IDk7seBtG5eduaB
NG6MSqhrld2NatQTzkrpNqdYL3WOHAzpAeHMkkc0cVyQNkG+v2l9R2XIlaPLBapMEXgqcUxFlpjI
+Kk61Zj6zPKM2rwWOSpykZcUQ+Pje+5azmnaFL/T4EH3IBTMHeR0ssaJPGoUnyBy0LiVGj52hb6Z
6LQhk7ovEiI29lx4ExgM3MFpO9fKs2FfJ6Df6ORJPPa24PRuAjOKc6V7wBEbLCgLnWlpiTo+JAqv
IZj0VNjIJRh2+M0hHUTo1VNRlOjPgujthIO2PxftQyl40FlPOss3nIRwRnnujnq4fEkB8hBEL1GB
rIBuTxU+9RRD5A75AJRWaTd8Rp0Vldc6p55oPvTR5wpFETeqx50VyQOxxUPS3pqdQpHRll4Mgh1s
kFgCY67uQAEdiA5pRhy9rxDdklNJQHuNiq9LKg+2be+qnkBrJSmOFPGEzyYyekWob3Rz1Yg88ioG
zUhtEx9efFflE5blhFxkzuV2zgYMdSpdvCVUwQykd6BcwDxktT0i7W1LTcMdmhsGGgevv+c7oWvu
5bo9RrLd2KDvz7OvGXgL/VHmtavmYG4ighpeTrd2ln+ILJAaUukjvUIBhdvHUl2UA4yYOv0NSZlw
h9K4Giwsofp57OklrK9wxxobAABN/V/Og0XqawkHGkaTT+bqE/79ZMB9ugZDajQa+TdC+Y4m8MW8
eez9QtBvJjYJAdlEYVbOnoX0I+9GdYn2N7sm96Vss22Fo6rtiKfGkbc5UhyIezk8zISJAYDCTlBH
VcLBQc7c2EL30JyRuV8hM4vyUH9TJa0DhrBkN0IsY9OhIaRKupO3clwdq0dlg9e6spp+27cQ3tIC
Ib2EQKhKmPviZcbRrF1RFiOWPY4DlkRWJQk6Wz609TT4kqJZjPVQeeisyEOZ26jT2IvAKOPWVXmc
bT2d2t+uEpp7jE8DrF09/Tdz57Uct5Kt6SdCB7y5hS1DFp1EibpByBHeezz9fKB6WmKRRzW7z81E
7NAmWSaBRJqVa/0mwjPLTbvWM6VoCqZCwsjRUgdXGFSZKlbRenLVpIxQTk5VL2GL2CEZICTqtAGC
EpsdOia91GfXS5HhOJkbFutGZN4MVhNiOMoED8NVQWs5ljeMVOPj0pE7wKFnr8EE1emN9FpiVzmY
oeKkzfK8Su0UYHamsTtr6w7Irmz3ivGjFXK2H4OZRdZVpHD7mIbql0rIP1UZVRNFW0q7mFyyYZ3X
M/wi+i+Oyu9FNHysdd6RsxbJBZNPqX8almvOW4lcnG+qSXcUa76uSwl30aj9WIciifYyyV0TBVG/
U7fp5g6zfp2l3W0nLdewg6/kjIy8VN5Z2lJ4ocVy1coG8dxybUi66elC7OHPVtqybrgRtTuqWthn
Dx0leTwmLTX2SkE17Da7FzL1sSZFvEuV2MvG+qdosSONEguyNHi1NAxOL8v7nM1pDOW7ZGCQR+yV
hM7JsyGsm4Uz3kBKFbLRFa1d9dlXiqmxra2KBMUmvdZRCkQMI8t34E/sqRbS3WRJX2ZlNo9J3zGm
v1Mui6lGWwIRJ4S3weoW1Jvkb6Mxj86UY4lRr6Gyn5JNH05drvTFZHMUyfOaog90jZJG296lce8r
KcjBvOBizMy4mvhQhu/FsvTkdlrzZ1wke0WJCXsmG2zYtsN6kbC4pfZYmcKtPnWOaTaL3S80nMk6
M4rkeauIT0UZYiNEDcM19Aw9Jha7Ia/vxC7N3EURV2eduk9t3z72arFLovJqDItHIWEV6ariKE3d
h6gjuMrmxsPd1c0nbVcUCbNpHRO/DYXEsYz0gzFUzxOTxRG1pb2CgzkEhVhX7PGJV2IOHaDLdhUK
KO9qhXhYETkr4+XQmuq+jCvB0Urrp46CMGrpNsXnyg17s6cePX6Io8IKtDEA7cVGrRa6LyJXIhEK
O2aFwxCaRlRnFGF2jLh6tor5IV/DgVlQJM7Mfq7WxY5Tp+LEHNWcbJj9DupjkAAW81qjvsLDiW1E
XyJsrtqfBWdVZ1J6052fjbrvT4A8QjsOs2ynwtZ3jCY/UF+HyU1cmOyFhU3MkFbdEbrB0df8qa2/
510mOGFSKbYsz0cpxwF1S6tXY36rmkAzWXM/y1PeE2VkpB6i7qiZTedZMaF1LI9EGfqdjju3m635
D0R3ajIt8bMG0cIfxGPP3oa/4HKrpR2z08hlNwOGKmt64qj6PBxCLX2eO3VyQvFZq/X4lJfFdS8a
TqH3jggYcL8OSW2TLLTTHMW/qdcHm8SNO6Zz0K+66nZ1AT5y7Am7hlMru4Oe987aGqu9lrnkztZH
hFY4BpjjAbOQ+pQUwLrXrqXJvL4dqrDfmQS8/ZpZLF7lMemgYllZea3HIQUS4xkXjYd6jEtPT3+I
U6fbIINIcsXzYmMYbrXZYSrGg6xNlh1FwsdUvU6BCZRc5ziAdr5td6J6W4/PgnEXpsciczHT1SLA
KLY82HN129QfyvDTwpqq/FCYlqGFqFb1uFg3xfQQ6d/WrIMwsdhp/V2eW9uQNQA/uNPOkSsBy4kg
XynTlzBBxflRV2YXvSayWwas6+IamY79Uvb7xIj3kY4Ui7hPu+4a8JCrYN5aduZxs6KfJxAYnGQq
yzh2soz2cHkzyx+ztb7J5f4ACXofJ1mQ68MeCOkNhis7oy88C7j8fDdnkx/1sZ+qKelx+VpS4msp
l3ZdWl0JEhp0DLYMgJKYyXscWoYx9sgJBAanLnJMHIyNQy4v+1Ky1xRtCck6dtVyqFQBxNYz2ynH
VgFHNwOtl9Uz+4mocPbUJPPrEsk5bfXaCvxPGB0LJd0R0NmVqj8kI5DdsncL4pwy6XehOXN4UX2M
VFn2fFnSdtkSX2FC8aG3HoyheRbGEASechNp0UM/rtdSZXHyCzHVRqdqzQ+YZT9kRnoyxGI79nhL
ODkLAmVZoWHEvNyTiL7qZVYvqCLOKsgfFTTGhlb+YfX9U2mND4Q216DI6rG7VuJwX8R5kKiZYyXD
/SZ3Vsa1H6vyKdEqp472PZNMy6K7Uet2psKJWDfvM6W5TmXtc9kXe8OsD5EaPq1t8TlnskpF9FEw
lU8ikDj5Y9FdZwrJfyAA1TIfwljY5eyZoSw+AoY4iOL0YTAqg4VH9ax0D/Hn2QrFfaspQZOtd2El
7PpuYNXUbB0f6LgyncwkBUmGPEzk77VounWqeAO82gVG6pJE10hIHNckviODyVYWOoVxM1cctycR
ezDBV4rZTlcsimPFCdXaGwvq9cpqN6yFs44QQW4cm4KyRd/bpmEEolI6LZAW2Rg90cqdVmPNbHJH
VH9q8qHSGsfQ9f2YNFQB012+CgFMWQeIpqf2qr9pHYmDo5q1l6/WJqALcJHF2lS8ScJBTG7gObH3
Wnn5EJvq7Vgbp7XwmlW9HmJhP021t6SGn+frAQaBOy/LB9WidDEHoVV7xQAd2sAaG3BQaCz4unyL
mjIQ5xlQvREUg+x1QraPwXj1hWxnlWqHCUhQQ3BLEkMUOV2cQH0LWW911FlGB6dk00BZ7NAahh+a
3R6NaaclJa3GAoGjayWlL7VYF0vpQQfxLSvlPq0QWc72oFMPViz5HaKY1H6C0CjvFcWAv1WCM7T2
Ewx0c6FForE+itjtamdQU28CTqeU+a5MlhsEZ8GXN8D7UCDNJdHrZMWOWMVC9sim1kkJ9Hs9G3Z6
i+ijVO60TsEIiQh2IfMhxe4wHgZrNwy9Y4K7CCkEmsJXcf05FKQAOFSMpE7bSfPDoffStbIto3Cs
WXZxtnQnUlJmK+/0tPHFLPXEKzPejrGCq0yqSz0pKKw6cLR4PbQI/UIFOlAeABgnuCCd7HH8HhMc
ZLRLR3sJEHZRFXzsM9yifuomwx2xDFz7yNMS5Id185Zv8WVlCOZQxu4qdYWpwNL3qWOyhzz0BD1A
eYx2hqE4JomKDJZ6xRWhaSXE13E+OZzYbTl6WkzJLYyd0ekBEtF+TfgcKqFtIg9SSLlTyff5kJOS
6YS9mRjeIheP4RgGQ5g7Y09dfVwORY6aM702qKwbcYnskObIpuAI5mznKTg3AtS1UfwMPxMk2YEM
ROQKEhd0bJx+0KrIXx0lXQ8j4D1BFz3IymH2NepLfNotV1rp+SRzSzTkBaPBOE/2hJDM0SJ/1TXd
K83Ba3ELTCwjaMfqqSjaW9FPF5L74omFhpxP77bF6irgMYdS3vPFgPczF3QV4Q68hKrjoEaIhpEa
201Qp3sl4UqQZCvD3O1EyQUK5A4WfPwx96zNmZBNT2jQFJgzp616QkOMxCtpl9SVbwq5PzAo1saV
m8puV9lRbVEp3CH8vij9Nh7Y7sjrgQkMl3up/GrOGLkC7Y1AYocCoN/jqFhcquWKL4j0exCAOUfV
cUrc7EcxxD7c5V1bEhBVZF2UzBWTwo/nGpUsxRENDqDcWs45u4ynwOpVtwEUiyOSxygIxLrcEDee
MU67Ve3dSEl8OOOOOauHuhO8ShzscG7v8w5133FUnS4TXQR7yLhax6xJrrJovUsaOUCNyB3UMdCy
5INUrDtFlva9zqmhnp9WU7+ZBBLFfWXXmMIzDHxhDUEhEtom7pyJQSOJvijW1DRBiMMhriiAhX0S
tJJhT4tJdbx0pYUYifvTq/UqX/OdrkiQpwEHNt6wFo5U5G6OP05DK5IVOtsCSpR5JY2Co0qsllYG
IDi0yQW5OVqiaISvTeSVy+LPhgIxxR+X6SCGP2dzuGd0ElmY/hJKrjrXHqGiW0xMzSFxR0PzItZ1
rzYTTxj1O014UjrrIBXprpaNfdfiW5klx4KqXjSw3qsbfnhxhjGlep64EJlTMhlIpMtx46Rydhjb
6mGCpW9nmejVbAnrYj7nBgnjdD6RRD42lQhZiJOiMO8UNUGO7ksdm6dsmNyYTHsUhvtULNH7NP0w
0fbyhLOofBevYHDlHXQVz5ry60aMj/UqHznj3KadtDfNYjf2zwUglHosboRMuyPQ3Seko8cx8eqM
WTGUO+j2fV77ITFGZjTHPFv2dSqe9O9pM51Eui1iL5xqEAJz64dGfMMhW7RmgqXFj29gRtjh6KXR
Nbn9b10zfVj72emnwSu7KYAP7yl4ScLrD9pcDRpye+jSeJg1+KZyLyyDPXGiH4YuGJXEk/vK7/va
T8FrKdV0ShfO7ek03Hdt3frd1NaH3/+0mVgfcMx4GKWq8cul6Q6JFVN62376/WscF0gh/v797OWX
F87+9vI1S7n++wsXWZxAFv3n95eXf3/uwssvbzQAwlbqou9JkI1HK8qm48tPv/85+1sdJiBmX15u
e5IOUtqu7u/3qOtElu737//j95y9RZVX2MbEZ2d//6O5s6/61dLLH18+g3qouF8Wk5Xn1Z38eh95
8L6KesAUObudHl81qvYoTdoQaLnQX8lDe9cpgD6bOpvtOux/LsL4QZ7I0P+9mPRe5WyjZRgyiRX2
he31P3AUqhg3sHyAm0yavjel0YkyuFfCJarYO/VmCqEiHABZEvHQOStZxWkill3FMjB2wwGMP0EI
cyizE85+y9z5VDYv3Nj7RUpoPUBpAEvo50K0KiKWaW/Q5BQNyPROdggpdxwqCjNNEHe6U6+6P8rF
rcnePI3TfVKZV0Y2e+34bVWWS1WzraJ+VjPbStD/93LOmTlVgSJk0tPRS74c60bZ1U39gCnLqQ/r
/SAb5HdGQD8kqkbKBWYdWHik/v1Zv/8Qfl/C2UPohFloi4kS8TQ1N0p4E6dP5srmzmrVyOlJnvsL
pPr36qUmtMCNnwuWjqrp69ElgmuX67yvgrAtPOjqti6OUPryT6k2+Ua5PiYDleq1Bc8XG+i9diZL
u25cwlBv5d9XfQ9+F/93ExYbnChAX68vA82gSAQg0AScFw5EH5+21fUf9u3WBFB0QNE6UIZzLmmk
pwPGR1MTiJlwMivKX2ggl04TG73b6eV+SMBn54VyAWDwgo58c2u/2z1XgUVur5xhojVBVBIbqjqh
vVl9Msewd7T1qh+JzzsRYb5El26SdPje6toJcJ9mG1oCT1FWfL1iC5ri5GZk62btHcFhNHlLejrz
i1rpyXkKdy0kYzsNG5cECnu3mu+FIvrSGel3at6AgtW+c/XwZtCKR7knT1pvKbG7TDKp48zddVNA
RAurxVfj/AJg7s0CRserQB5YuyTSlOdAHEwDSrEcB7DZAqDrfMZbpTlp6SWHujc4r7Nmtun9xzqZ
DUOsUxFoAoiw90VJ6rJKHub1cSD0TWbyRwvli2nAIe+fj6s/b+9s6FaUwhJoLmCgx/G2hOY7hx4H
Lt8gHA8R4Y3N9kKHvl04t1vduEOGBhlZekHG/nGrE5CPGHWeJqiqDGh6d6h6FJkXcoJmIB3LaKCG
V9507Xgd6dXneVKCLKt3o0kdydCi+7/fv/wG7MDV6KYKJw7EicJ/rzt+mpNkEgk7gsLgbDtGPcQ+
WDDTdQurmgouMrFFeBT02skbp2lskoMdhUdigkWZZ2eDqvcZAWW/lj/rtPUzuThu07/uuo9/v9T3
Vpk/r/QMhFKhRi7HkdgEi0nKI5K8JcovIG/eUO/ZQ2nCoiPgQ2jSOSqZxKM8r7VRYx2k7Urql11P
jVfKmlPel3e6oN/3bbgz0vCoTMrPWIPOtFDW6zIgXuZ1k0YE1bNbxXpBphng8Ky6ito8aO36sHRM
5DZWTxiTfiooUUA9+L5NpEZMj616+/fOkt7glbY7AcMOzhpgEPP39XNNAVzN8lzwXGvpCwvOJ02o
faqWfhxJV8Xa7AYh/l4S0mtr62BG8mWx2saOFDAmjSFeKTpV6k6+0L+/+Phn66mxeWwrgBBhtZ/L
7VYJQzGryzpQazprKvSbOEKAYJ46g8y6cdMWy5VpVLIbWeutoLCFr91sU3xLyFxPz2mbiF6LAZ5G
zVBWMXAtm3F041jBurrxs1EECjBuiXwV2qFUwcufjfoxQp/aEdOmpAgzOlpYfRGG7qFMKdhPLX+N
VHGfyKIr4s5gz/1MPViJwDGoX406+Qra+Xsql54ih7tJhj7ZH5pW+qJpRQouhzfXRjGStE7sVNXs
Ksq9fKj2RkYunISR3SyCX7Wk5CtxcmLMcfSRI2mR1ic9hVqbtWAr1+ucxIJfCOYx7UVvZBtwO6HK
fC0sXENC9ywpZOytrYqD9ehjpfdEOiioh/JDnJJozDRC816nJxvKL7sCysI619eiDgt4zPczh255
BOioWkzvFrbLdjSdcT6uc1/TcKcMZWzGzaA16NKqKeAEKvhl1d1zpGmeVlVAFpofHQmdkkAGIXRs
vr6BuvEReedZDbtciO/LCfUpi0XaTobPxaqPoBS4wQScsD0sSuqsYz7RWcOedciJJm44T6GWjptY
jIh3N9bykt021l5PeE0ZRuQK7nHRfKZCesOm4Dat/M3QhIhj6ehTgtA+mgPpku4RYzPZLozmKUpK
HqdePMIkOQmiceynrgYjHFveNIPRUIwjwBHVppZ9KtBy6ELhWzTq3xCXE9F5A9QRMSiADz5l3HzW
ls9RF53kQnOSLjspY0YxpOco/TlvjAoGpCp6RTY+NdpoIbxVuR1GZEb8Q1LTxjHj9CQJJAAuTO13
FkJTVJg+yKxYCCic7ZWzFTbk/pSaFDgl7kom3SrA3ylsa17vpS69Rb38WhkeIfo/mFp6+7XPCnQx
mEIXLmRr6GwymyLMOcng1EH4d7YiIwKqWIW41EElJQlJa+NIfH2s2ru61Y7hEB+k8amqOmcZqkM9
A6SZP1+4gneoisy+jbEDiWnj4r5e5QzTQKk1bupAnrS72Ey/VGZ0qnv1gzQ2XlyGfpaY90pS/5j6
0v972+o7RD0TAgHe8MD1QWueta22MbkuqNlBtTYyuSWAVpBLyWyP4i34tifq6M8VQXcrd89JIpMd
s7C8hPzafV02c9SlcdQnueuzQB8RL8xjbbRHdaI+rUb3y6g/p2KeubPW3lcamXC0B/ywkz7mGMpK
i2y5uF09m0L9IK65cgx15T4Ux/agdnrrlqlOoT+6apueEzsJMQYSifyQ5H3o9WO9kP9QrxVhKXwt
BU62sa//3jvv0VvhMrD5sIkiIvJydPkjylnMIlssK4JXURdXS53+ANTqjIoGGR0FR71pPxda80Ax
80O0rJ/XSD8IEVCfmMpYfUxmJaGqEX/L6bQLJ4n3HpsmEsoaED4hIZ1hhtWpUYyeAk5QUIHTcg7I
9XBKJyDx4s0UKcuFjngnfjYxC2MDtugNtIRej1Clq2tMLmcgypG5XyWwgI3uQ/+4gNB9kSI6n4ts
qZA5t9M4yYbX7fSx1QwpiWiKPxRY0XSrpOwjpcOHLBMORRd9XNfxelA0Un8Uaop2b7TyUc0u7vDv
zUh9i59A8lK2exNB4WdtKbNYBTVATko35iaqf5uoB60rbpe4vF2qxRtJJUE5Hy+Q8t8hlaHmAP6d
PItMCevcYiYzWxMBAgkGXyfmdozxjqxXp0YrvFGSbiq1Qyc0fy6F4kENpwuNv3OCoXaOdI26SWa9
kTsZFhQqZpNqS67pt6AiMhDiVDgV/Vgb1REoy4PS6A9pLH65MNPe63GLJBdcJskgij8bYdqEzoOg
SnVgRCQbVPExyUMvHUgGJEqgVhWgqWazCpJzwDTZp7+3bryzGZHegnkAXBt5gnNcfEao0mnUXwNr
wmJXtXQ7qZcbjj+3I5gUIJjaN0XsPurdgxV9juRh19WjD/DGXjTgr7MwguQd7hYgz0Cdvnc6bsBN
3snk3/PHKWxyb27WW0ufNIeUTmzJfqdY8OMlbd/UsuyjWf5kqARk6gZS1YxvsUyrik5oo6Whs+rg
7mrpE3rMRCY/6nZ9nENrV/eRr2TjVwkOJ0STb1bWP9Wiljq9uTw/yIbA4nSjZINmJ1OnQcpLK5f6
HpFEtbCA4+VQO0JmHsbhI35b+43i8IKoINgbq9rZUO6oiHBB5WxRABo+jX34QxMVL1n0mbJS8/D3
p/AiW302+zf6NlQIsi+yoZ7Nfi1X9dqaQYwXRiTBle4fu4ZCXtwBVKCEZ6uIbEKqLPw1C4NqAupR
59o+rbE5kYTuqYeBbYNIP4p131JQFPZaT85IErVv7VoGq4B+v4xiTAR0jprbwNlgsm4Srd3pRnbD
eenrXG+hbC33ZNOrXaJ+i5aqsIUR38TCISVnOmPJkJB6A9QkNNi/3/+buacQfpjsw6aqWOTDzm6/
pPxalsiEBKKcWOBcAJo0DeL/bX6VDuXDgNiqYq6fcxF78r+3/Pb8TNNscDDTZEIh8dzddKm7MZlb
KBn5nHuD1geyYG3abFLmmLoUUadws4pTiZJruy7bFoRJtKXMBLq9AXPGpX5Y155iLiiiQk1vh1Il
KC/p9CLDYqOPLxCF3szXV9criWerRS2UxHIGXWV05n5boUJTDf7eJ1vg82owbk2wAJqI9KEscJ6V
jFa9yTdzgUBb+mOpA8E4KYLqaoB9/97QtlW/aWg7ReJqKavGy9r0R4xR6FYbhxMpaDNrgf8ibZSp
dxWQ9aaLjpSW9/9Fc4gB6pDXEX45T4WtFJbbTIW0i7gW/q/XS1W61vKR4j2mDRdu7Z0+tGQSnqhM
qSpr+xZW/HFrbZKvixyTS65WKoZrCLQktzU0JTX17u939c6AsGTouhBiUZZiZXrdEr5jq1gzMYI5
QRihAHEs9+aH/10bZ6FyJM8IRVnwtFIOUjlAVE4k3t+beBNnEWrIaPFAf+P/6rnEMueDqZ5GoQww
LX80q+QHrkG7WFzECxP+3QdDhmgLahGtOPduHcFkzyIi+UFprI9jkX6jrHHaxPcQEvmvbul3U2e9
ZqjR2Gg1rKs6NwV7zUZ3Ms0PTRH98yWBLvvdzjbN/hhrwkQmz2i4JVHV7kRDuROK+BKn9t1RpiFN
piCXZGny2SgbFr3VrXBj6hmhN4TyjqP8f/NkOARabFQGi89ZJrM2FxN2ELfRTCtnqMUNS82Xlu+A
CS4Uet7ZblANILxEdVLjls7WUHG0ypwFArLlmj/Hy+hi1gfa6IhKZ2HoD01XXK3WpT3+3YFnwKdX
oMdJb3j1UhvmOuOhRGOufmhWeAZbLK/kXjpeiqPfa4oIXkGvhP40zpXXl1xGhCfTGXirdbIEQCqR
BMUW9b600i8cXN4pmllb0Q7RRQPhH+Ns69anPsftQCyDKX8sBulom9G9sUa3WXQh9/jeAqGSfzDg
QJM6eVMglNpKj7RxY8gWV+UsfN+82wsjuRCOv9cMwTDityRFeFZnYwOYbmFGYIIDxUBdsZoxYY0c
XWkvRDwvyuhnex/FAyJ+UaP6Rw7m9aRtypnFrqSdrtsiNqBttKWHD1U+nZAmQUkqP0Zi4ofA9/Su
IXOn/wQyMqpKIA/FzmzIb0rGcdJGl7LZhan4IqDx5upUg4I0fGREf8+WlLXrVzPMGawDqMYVCcCo
9gSUNY1a8wVgY1CGUR7UoLbpYG1R2+qeMvKnQqpBDIHBljtZb5KkK+xVtoKsql0KvIchVe1ZibA0
Xj3ByHatgmgGaDu8jv2/7yZvT5JsJ9YfN3BWWe3iTjO7Td4qGtFKobIKaF4OVPkHflZ2o8hb8tlT
5fbCtr/1y5t+00gXiAopGc6yr5+qIBeDXjXMPCU2bXMF7kU1RuBoM1fPBvIAf7/L98aq9UdrZxtM
sSDuVKe0pg4yU5vsy2DY9P/fW3n/nhRwhQTJ5MvORmoZZ31nznTlrC32ph41i3EQqVeUAZxKNy4M
vffWLuo3/2ntbD0ZoaOldUVrmva8wDMwlCXQhMdYvnBX7/cdEjLylmmgKvn6SYUjgNqiBtFkCgsW
pHeiVZHKv+So/v7d/G7lbB7l4yp2hi6XgSw9cWC21WVE/1HzJPV/eTtn470mOzwuCg2NcPbN4nsu
P2mNfGG8vTsSUFhSQPaIpAK2ffWPQINN2xxZ47eApguE6VnRKYIKgNOlGfqidWHBf7fvfrd2XrpH
vSQZuonWIrXz5siCcYgkqCkzys0Lg+79GyMeQFaGbPj5YNAbsVZEfWG5U56GmJLMp/hxm0uFeemk
++6w2yKPf7d0NiAQUTTFEYpBsBiym0wHsxpcuMIX7ufdrkNnkniaTZl63esH1ZVKEpYDo6Gv7rb9
hdKZpzSPcVf8Vw2pmsleicb6uYBDpC5GqRvs/nk0uXVlgiSDGRATTRUXjiBvHxHazhI5gk13jLTy
2crapRzoKAaUQSgY/iaY3SH83aPVFbqtUf7jAJHGAKuILHcvAsiv+2+U61gaZBbWrTHIWo9jXgex
FJ+ELA4K5UrujiU6un9fZ98ODRoFa6aLItlP1HJeN5qtVk6ljXQNrn6eaHxCRPZUdNOFOfwO5ohm
NHYnXSQG5qj1uhlLgn5sFDwyw5613isq2H0IUCdfxCvIRqG1nwkxMgDORt5dwDu9e4ekCagriCJj
U37ddAMERYsaplkvbPLPpFqRiyqm2fsvOlKnEdTBTKRUztbCSa2EKIL9E0Qh1D4w1yswZAHR3783
825PalSuLIXEEQrZZz2ZZXJohWPOZi/30MjAmQtkRNf7qr0ulUAcY3clCWc8i5+q5p/fogRYjqUK
0CC5s7OmU7nKszhdCoJhpMUr4Yonjd5ueWEJlrdo93U8g3wFnAwVIXCqZOfHPnFVBWyczCJookKE
pac6OTYqrjBXN4IICQb1nWt1XesdyLmRKjYZMTXpYghVKBPIqfwwKaQd+2T9niikdDPzRrH6T3lH
v3TqJQ2dt6seF0vkacHvRqXxHEQZlWOe9JZaBEMq36t3qla7IEZv5TC5cObZeve8V9D2oHRIcgfR
nLPlFWpBruSGUqCUjH6EqXHDiaBd2NHfHlIlTYLdBDqTzDzh5OvJ0pspOiL9WgSytTBLPy2NBnHo
SyFaV+PSeDI8olItv/19TG9fenZnrxo9uzPSLfBZYXlxBkcwn1S5ok1QlGENcQyxmsRtq+7p702+
s7AjasVcZTyj339eYINUKsqjPtJk3TrYhQShtgZxCbo/gfdx0ePpzLZ7U0aTUKhhH9Ep55E1OQtn
F6uLp1YsimBaC7uTDB+Cky2iQq2tjYdqmmNgnrAsu2Ex0CO+dO57727/bP1sCRz0OlvJOyLerUxO
nSAEMc5eAmcoQs8jK/7tafxva5rbX4/uzAPn7Nf/N0uc6+Q7j6567s9dcV7Z6OCaw3/nb9mu5j9W
O/9/GOdImy7g/+ycc6jaH1/LP51zXj7wyzpHsf6lkinD5AbTHOCqm3zPL+ccRf2XtZ3YTaBZJlnd
7ZV/O+coyr82GdbNUwBVym3v+Y9zjmz9i7gFKSJjG3Rk561/4pwjcTx5NUkRFcaSBWkpi3GMIO2b
5Scze6aHAnOqzWrdrdpiPvZ1b7mdlTXfkC6NFzH8WoVj4aE6nhxzTZvuKiwV7Jc3qHH7uV+W9ENV
5eVeysPZz2NL/wy51e0zuf6mKjDZgSuv15ZgLadK1wDIbV9NBXgnSsPyKR+nIlCXbtxZa1l/xKv8
7tdXaxBfJMEYblVcAY7dJOZumZW2Nqv9aZWT7maJG9XOp6T42umUWRKzNu5aRSqv8DpIQUxNBdiK
EWvaSvoYze24H6zQ8F4+MOv3iLEYT5o+pIGZFtEuwwHzczMmvz6HaFrqsebPB8nSkw+VFd4P2/fp
gzY56bQO1yIC7M4SykicCLMOgzmT5etyTK1AlZLvYREp18vLC79+BD533QvwsJYOwR0rK2A7/vrI
y+e2f0QjpDpdDftle/PvF1++AOHW6ZjmHV3AW399/vf7Jj1K/WFTJ/z9sZefXj778lOPMq2tkdr3
tarOSEhN4q5FFMUcGuMjAoDxTZlPj3Wn8FuR9ScT3ZyX17Zl73pNq+eX1yIVWrkZCuBEtg8iEQUr
SoU19vJrp43x1ZRMgPS2V2G9jriLzjwlZVwdVGGkw9pIcJymNESCo6weKzDVvjjnvV8qImq5OiDJ
Osqz3curMTrfTpla8UHf3hwPMr02iyUidvwaFuHXUJ3F08tHTWk5RkhE3728JsSqnQ3gyYgIdWe2
SITNlQmoLtTm06yuko91kniK+xaeLzKvp7hIVz+MZOU0p8bso2KvneZ8nXg1NE5IE43+rFfWqWia
wQ/VRTjNBbpn+CshE9MZcJCEOb0JU7HxqaLkN0UEY2imEnkDnLHyhbysb6pCKPwwXdqbcFRzf1bL
/mZuVaDfkzXc4FyU8mqI1U6nJn5hhstNPOYxrQnizYzrlFfokXIDixttOyHWaE23vLlXdQjuoumF
ambdRPFoeEJvhDeVXOtemFbxbThCApkjIbmd11z1ikjObmcpUnhV/T/Ufcd23DqX7qvc1XP8i2Dm
oHtQkVIp25LDhEs+PiYYEQgSIJ/+flXuPpbZZtX9NbuTWlIFgogE9v5C88Dg1LXNBiMesBI4uEos
H6w7TttGku7Byn48ljY8sNq1W0sD89DkncH32unBsmLYNrGkD7ypQJksew+l5XpreRM8wNlaba0v
ogerCZ6HnU4eOG4LpUG8IgN/dWtLyh5tRqFrHury0RYgD6Ml60emTI3r4czJgiOLFbDWO2KUvo8o
G666uP56+s/lrr4//YUYDDsqbnyfvQ9HwCmtqEJA8fjzXz8wUFNPvQFyCr/eO31FA5uxD8lR/Oyf
q58+YAPr95mHyNXpA/+fTznEl/YDLYP5L+BU6+6EhqYvKgYiwOky43CERvtAHJ3+/fWSkTbf+QPR
8w+8PKPbiPT0zQenW+DNBBkn0SfzDxKkt7dtWTYg5aLWp5fTLxyS+xBOgJH27ANaIackgZj4+cGv
qmcV7IOCgLPtr6uc/pIhdD/pwNT8gwbp0jUbazr/oPUhYeC7PYFQDvrtVwN6GQQ4uHZBTvynUU9l
RB0cvPA4pPMPhlYFQCj30Cj5/RcVg1BV145so3qYA9GmuPYA/HrGogKyeDR+auiUHQHPbGfajgJ9
xtfEycGHmQpyJxo8BQs/ZrdGGQeyJZPYDNDdyxy3+6ISsoOmR/gXEGvQ7wLvBBPc36iCQ1IzrMLU
0Xza51FnPjZ+8lcYZf5fTtPfJz5NrqjXgceqonqvpDOkA5CKz1E+PHqjz7+p2LqoJlMPpgRwNGPe
pyZv3RseJDcNydvH04uKe37X82B7+i/0CswpmL1uXIQf76ty0vtBAlRbtnl9b4uK+is68fi6j5rb
03unl9OXdcdyiGf14U1VTPKxqx986agHxXMFFaQiX0GVKLk/fXZ6iRAPdqDBd19lsvr5ArkCc1er
FJEjuYUVeX6rJzHeUFLcQleieoTecvXolFlxL0GT/fVWT+rqMWdXhBX9w+ltpvB1Ses9sj/Bzx+f
vuRZ9qxEpw+nb53eavoI2se14leny5/eMyW4P57wYdpwLPL0ngzAH0Vwwtv+KkG7Bna1A9x/fl3P
nSDklNOy/nmDP68nG31FaIZ14Z/rAVU1HvAI/VANxXiUSxsImKUD7IGzT1GvvA2inCPsdfLxueuD
cCfHXSGzegs5zukZYkbjXvgZkpBkNw5d/ZLIhO78Lom3zAT1S6CJgtpehxjGQKoXU7vtBrKO0wbS
el+7MW9fqmhs1pKO3nV//BfPTyBDoUZ5Y+3UvHSx+gQea47VFBuf5PhshNtQqpXKn07/QR7HKQV7
NpP+OrlNdpMzBxI6xt2UoCClhvfTfdE7L5B5HIHb6vxDKAwo0Fk/vjChTFozMm3qfPrkqMIAfQ19
AI80JTQp3ekFmpMwGcwYv4aQo/PSZLxYuQYsbRY5a9n49IUY5HpJ4j0FRd8818NroGr3RVLgkXMb
fpgy1QB+CKU0hmzwQfTQcKmSznsZRAs2tVbFVlHynJnAuYcbLZQPhg5jvbTF1gFTaO9Bc3hNY1Fd
501uXsIJTvV0gDzL6V+XNLfSdarHTthXg73tnSlvyhgdM0Ab+UkEwe5U77qZxrtJ8+9jI9XHfsA9
NCPUrCyktE71NBQKQu1E+RbqQ9NL1uG+Ikcl+5grfhj9rFifXlw7CBBpAT2gVfM5lx5WgFwdFdKK
dU1d9VHbAGB2NZidgjCQ8Ij74qkMYmO9/ftU79gO8jopjzqJxw9l292HmmFvWnO2o4Pjv0jkajZ+
x/qr079xFkAetfLc20iw/DGyzb2UBfhxInsyIdisAcpOvDJ6UZOP7cxI/8qMG77AzCMG+VHswkpB
I0Cr+AU9p3YtsfAua7LohWnMoQG5N8t6clPAI+rDoKZbYDcefRmQp9zK2wh5CcxKwW5bUziwG2cV
KOzhIWkL78pp7jWUdO5gq91cew6UeBK7cgNAjvMobO6Dx7LM9W0cmquwi3ahav0PIXGv3KHyrgWe
PIXfqz2UYHF+5tAVK8IrrN/BoW5teDj9dXrhvg2u4rKD4AIJ9kWvgnUZ5Tun969tBYUjxZy/MoAb
Nrbh7tqMMjuMJs8PMcRMgkaBmOB/GFoT3GSZdq6jFjjseBq2rMzjB6PBm3RKDeGROOrvNFglLgm/
Jl106wDyhPU/4Dtat8NT6YT3lUg+97ItPraW11eKVR9EUoGKwZhYgRjx4MODC9tLuJgkY3FQ0/TR
d4sRKn7tToVtewX3EmDHXdatW8i1bDytvHUej4+qgiPiIJOjm1sMWVH3a244FvHIQUSndb+YHN6f
HFDxfTTpO5aYHeFh8wULIcCRT4WzHtsQ23KdHFrQI/I69tcE6cW1nNRVD7IhaFx3I+HTruziHyLj
WJC03UslkX6E0olfhy4UlflufK6YDwNBC0qHaOS3qYOHWqVvofv8Ia7GV93qAAJh8Q/jeSlSeu4q
cSEVALBz7idfTUa/B+OtjvzHOIC8aCajV+M2QMwDdU5ayFDJIH5Vsrp2x6TZQcFxD19S55ApeaAQ
q61dJAozD7g43jglvD23PZQ8AItnEsK4olOrcOxePHCaNhRbXZqzmxZJ6ZVvYEZl4AMHHa7kHlIQ
sPJUkEuDyiK07kS/jsdDKIthJyHwBVcqv9i7oGuv+wIJvQDDkDtVcgWU1pWrRgiXlYlY34ix24JW
Ig8BeqaxBnoRsI0rE7e8RbLuexmuStl+AP843PIIT0nG9aoa3AfhNvdFBxayC4UqVlvvACzqNaQ3
gfHD4blRidoEku50WXwPSgKhOiOf5WQ3RQIBLmAN0EBlhvuW1cbA8W7tg/QAGdqd+9HjcQwy2VEX
Tqq7iUu7IltJwh00lFNjqr3k1RUceeN10rtPWGnTehwA6eih4ZoHaksjVa1MP70mcABPeuwweAfl
qN4v7u4yieFUBxT7SqA/vI7u66LHKu58ivtyguBE9GQS/QFi6uvGlw9DUn2yrHS3ic/v/F6TVVbm
6zoQ7sEBh2jSwXVVZ85qcPk2j1qOuZhDqy+wu5FO3a5E9TbQU1yHIPevIEZW7MUdVy1krBx8b8JS
i1HcTtshZ+HW1qlwwNjxk8q5+pDHeX87fozgprUngPZDMI3aVaN80IHadks8/cnNy6/Qtqig9Vrf
+0PP1gHucd3aOoQpT07Wphoh09t6ZHv0HAZlGtQshK0pxDGfJuiCjODA7ENQQSBd/DcbnG7dd0dF
q9KvD+D8wXrRttcec4s9Gf1HN1P7KiHyahombz1OE32RxkJLSOUIt2PvU1BsF6ykX2E6C6WKKDQ7
zwhI3DuY5H7QIhLDqXcXgBeHQCYtdh2g5anj2Jsc+fQ7Pe11Ppq7aZz4layG57wl/Q4HjQSLVQlT
2qz6GlBSQkLEwWYJe8holG29duFYZ0eOHUGYPONkg6GIlfWxTdY2dspHiII1HfWuK6eFskj3hWg7
IcwjkDFTEL/knbo28YgwUTBgOfLcA4+e2kyK2zEJP7gMSl42lD88163v/BwZPe20EjLMwcdgRFQg
01WwmkjyV50lUIRmtN5UHSRWPOTg4gCiHwMMNhJ5J6vYXcfEG9ZRN9BVqoEx/1GyVAgocoLH7j33
tYaATl23144PlbjYu2XqxlDiQ9MMooVN3A6HqfVuex/BWFd6jzIKvkCLjDn3jm/oa2NcuASSDHti
x7/FtZzWh1gspEyoBFnIcdFU0FwxOz/DAGRjX+Np2tlbLx/vx3pHGk5esgkObF1EbuGYme3I4KlN
ATTvS6ZAIrOFshtkf+6S1g2vkuFJ1xO/4d53G0OLBxM52iQGoxEpLSDJjQabfGhvSTMdqjpur6si
KkESd5+HOnkAoCn/2B1DYZRFkJ0j3hqC1uFtIKCEbUBYTBFPSQGmArNNVNBbotC0y4MfBSSKP/cV
TFi9RNE1uOeg4/xFmsBJi65XCCyoATJlrbPvc4uJ4RcSrsnD62TM9FS6+7tR6HAXeAa6ajHf8S4z
28AbvRSugmVqM0gzJVX+VZJIXLUWm5saCmZIszL0OL+XFmnPAPIu+6GVH9u2VldgMG1AdqdXoIwZ
zFHR32a595V5yrmPJeQD4M1zH8a5cx8h/BVCEoh8K7OSPUUx1KaZ1d1togBURyqJbsERdV+o7z6b
6Kg5CNmrlUVado/5+rfsMZWnQj5IBMluM9AxoDAM5YPazcl1jofdmgmkeigj0RZr27gftWgfJp89
wOiz24sOsYDcQne3A+t416PVSoiihSIf9kb55D7uC7w4yaY/7rvRs0elJwVjxLgGCbhJJgQnj3TM
2todpOSe8na805D6e0jAk65UvLUVlM9htwTvMQdbfmpfM0+EN3yEvHHvZ+GqSejnrCsPXddGYD7a
cEMg0t2DxgViKxS6Alo/OPFkjwFAnFaR3l4F0nk10OYVCVl3UXEkNKoVYj+vCDzwTJA1hV0oZJv6
FIAyVI89J8qpNtDAfY4H+rF/qFuwGm2WQaPZr8HFDEKzAjMgynHwRvgfcVxcC2KzQNWvBBoFjM3p
1W8SSPKGzx5FPn2Ez3dA2LqdvPEwMi1uSeZicTj+hR3Mf/+VedBKgmQJbGRPHyAwY2HUiO+cXqqg
5odEZWv264M3f7qjrzCB3H738ydgo//83enfU3ngPpO9P4Sff5X5p/soeXKjuqlDAPa3+/v13aCt
1BbO8vl6PBYjYHr5P3f6T7Gug0Bnnt3M7gantffkY/6cRHmbQ/mv/7dszP5vfvfa/N39f5CPOfrD
LKdjbsfXtnlVb/Mxxx/8TMcAKfMvCowUEoRAzQLjjpzlz3RM4uID90gZ8cBSBJAX2cr/Tse48b8C
H2QagF+B9Y/CI8y7g1k1+8//SP4FsBfYfEidwzcyAG7130nH/J4KJoC9REjPgsX7e3Z2miAr4sle
pAreazcTx6lRYItbXEBr/I6Y+HX5YwroDdKqLUUuKxwFUx9ouBtiEmOAu6+BURvahF5CnvyelPxV
yrH0N6Uwl0eD6CKRBq6UKKCL9WfWcHh6i84F1auXSAc86ILk1YV6LTXbDLfg2jLgoZx4ykiS+Wvj
Ulg31H07bd6Mn/9Oe/6ftm8eeNHq7j//Y5bl/VUlpOHeVknqEhIN9chTW6lkSHVPwy4N/El8QfxH
Z9c0D8zfHnXhfFQb/dmbQojAxYKV4soBHPTl/G0sVXOW5SWQ3QNwoJfpIHpE5wJgM+ttBLzGJf+p
pfExS2KzQSMcoyOeerk3wMYwpj/KWuJ8GOaE29X5WiwVMoNCWwGRAEgdCxiDtQFYTayO7yvE+N11
o8y0O1/IQlOdFD3ejEGt+9gGjMs003TAFkKYh2Bq3QsUiYUqzEEUvBB60IrwNFaF/1yNDfAUZRtH
/mqM4Fi/f18dZouBA5UhN4xhcA5psmE3ga+6ceq2eHrf1WdrQYnTJMVeUqQ4VfcIugoJLb9IhWp7
/vozYZt/5swc5AMglkVyjIs0rEZr7vMigAmrInnmQcK1QYpmNNDXV6qEOQTWYVgIuQjFh9eAjSN0
FDRIfW0zmGn7q3ZqoPGtiT4mE5wqzC/c4u+YmF93OFs2xoIbDs6ISLFhR6ql5/D43VZ+7iPcUJGE
fx0ZyDbQqWyFdxNGGipl2Fi70+P5Fjq29C90zK/iZ4tK4DMD+Z5cpiGHCKsZM/9xiktIVI6hOJC2
T76dL2dpLsyWjb6eRFWaUqY5z9sniIk0OMRSDift911/tmrk8JKvKE9EWge1ALkbRnnPUcPiC6ve
0mSbrRfahL31kCNJjYJLaTUE5QfCVPkXQnfNhdVioYgTq+LNatHDzKN2okrCJXzskKMmuLKjJhPA
8g7qw+9qJjpDXtUQUE9aFou0LNwiWhXB0aqmwnmxvtAPS7WYrRd42E4ZBJJlCqQi7baTaaTY9DCH
r1dV4ZSfzldjqZTZugEMpj/WUSBSJgMIuRrkIuMDwE9DfWe7PrukJvI7dOyfyXFaVd52STIic40g
QepHBoJSYJNU+gNiNza6bWG3MK4zsAcVIpvUdR6HGsGOd46F2aIwMEdSD8LDaTgU7ceooL63jjRi
hTh55XAIPN+Kx9b6w9w/6Ta8qZ6nLI7nOD+nOfgOOY4OrsfJ1pCoEZumpgVY4jTU4wUW0sIKMEfI
Iscu3MxKqDt1cJveZqLzs+3Us/b5fG2Wrj9bAayIHA8pXGxbK2ysN6Xo+He/dvJLgPql68+WAKjQ
gqAMH9G0SJICjhwhJK5DkCvP3/3CY2CuTcGR0mmUU/LUIE/YQhMxpxD2dmOY5j3Xkz+FaVV0QQd/
glLEEB0GpRCSKYm59BxYmFHObGFo3Rw+IxS9Q8SQfM4az/1unMnm60bH5MKzZqEFndnaEBISIVU9
Yk+uODTSy8n41yaLoh/va8LZotDWQwWGaCPh+wDxG0hcdH6yzWsCya2cHxUova6QgIFnkOxa9dVY
fYkgTfPX+cIX5tJca4IhwQ1vLWw0nIwigeCHHWNpWdHRPhaCGAJbdc35+7ZNc3EjQdwc8aIaQxEJ
3W8lTlTPjrLTJSPsY3/8YV044v3eHjRC6ZJCWi1TXY9wa7DOp2aERBjr+KaV/LkOi/35RlsadLNN
AfTfGWJxeGjHwVDprWeHPlojC8Qh00UdSA+8r5jZyjAGjQx9NaC5YFq26iP5rI+JtkTU7yxgtjR4
dVZ2UqLzdaIprEYdaiGingwN209GV9/OV+PP3QIa5+/d4kr4vxcc53Ik6Zv2mTIPlhs5b2JvrQmS
o7sJAGexsq3vkAsV+/OMBevv9yKbuHC5R7E/d0oK+4Gypv3GGbyme9duARI1v18/EbqMOgdnGAFt
M2StKhqZbSyQHoeVi/WDh/Mtt1SN2cqQ1x7UPzIqgK+C40UCUdY10P3inZU4ju43j1GwPxsw4TEb
W+RnDm2E+LqYWv2Rj6x411kPCha/F5GFGtHyGMfVsEWKgZSArwXafACBQe/e10SzOc/g2CaJq0Uq
7FhCSdN3dkrm9MLV/zzR42Q20QfM6AZi/uiAzoPPJ1YTWHCwtcfrS7vnpS6ezXGEUmXSEIzUApaQ
r41DoJbYkKJ9eV/zzGZ4LHmHU6/FvrlB8oAHIFbKxL24E1uY2vFsagMiQuEr1+DuR/NjAkpyDZDF
pi7gXxjo7LYl7IJl8IxE/D9bWijT/D6Sxraqk4i36Oe2fABu+TNwnTs3Vg9dZW6ggH8tmPsDD9Fq
HVHGVu9qvXg2zUvHQo8vTBC5KgsASci3Kauezl96YWQh4vnb5NN+BxOyGisIi/weWReOHJkgSA+Q
glyY38dL/e/HIbR8fi+it0OdubTnadfDA7PQ00Z7EHABgH0jQl9+OV+RhQE8pz1pTkDxAVM3jRns
vCYLlEDBG7k5f/WlOsymd5QMhfIEtvpcFoeShOVm1G65QWc3qyKZsqvzxSz1xmyew+ATJGfEW1II
50mGvLsR9xInjG7VUqev3jmcZnOdDEENJ7+AI1MEj0MD35wQu/939vZspktPAPjYueiH/F7Q6dCO
3opSsSrd7kJfLPT0XJ2ewaV1gGqYSJtYUSgrTTCkPbRNCGDb+V5YiBQDj/r7iEWyuhTATfEUGVs4
uhRuf62EAxVS2SKFVrv1E4S62D1sMYFJgRb+B+WBYxH0nf10/g6Wqjib8IEdA6pajimjxYhFn3dP
/eiwCxS+hdVyzialke0HaEnw1PUacp+XPTLkBYQXnDVgcpVYw2LF/yImO1yiBC9VZ7YCjKxPJtge
osCKynE92a4Uq1hjtu7Ot9fCvJmrRQUqyid6XGKSEMCUMgv4lhea3gRlbPbni1iqw2wFYG1XMMjU
I6weA9Y0qiaBgHSbX5j4S10ym/gamXRVBoiUJHCi/wD1hh3kwTaQyOz37dh+qyDee2HyL6xk0Wzy
C6jxOYZ06As2Yjk2k1kXkWdudO7nz8C4XRJvOs6VP6z6c4o+hz0GaBoW7eVCEgjgVainjvxz67Pr
QCePkxx1WkHD9NP57lkYAXPeZdMNHhsygedYIcoI/sa0PJJLYvNMJLyU3jcIwtnCMMFyeyhzNJ4l
Fu4kIvevgHuLLqw7C0MsPA6ONxth3fnMaSoMMcz9aCcEyEOJzqr3zZG5pq2jssEDXAXPlr4G9BKA
+w1ORCyNYntpE7nUCbN57hIe9B7FwjL6Bb0JkR944CIBsK9uOd2c7+ilRjq+/6aR3EiX1BuTOu06
DyA3HHO3Nmq7C430UyzvD+M2nM1zASnOzqu6NnXrpIXNYI6SoPiZNsBjwPgWJkJ9AEXyZOoFNpl1
tIpbsCAcGxWvljB99Jpto2IjIwXHr0pBM2sF62j/qWMSon+8jKNyg8OU+ThMil6XceXvCYR6r6NJ
9M91MQEX4wz2UNS+2YB74P7Vm049D8oApzGCCxwCaod9+XpISjhslcBzrEVNhtvCZYGzqsUUgb2Q
D4C1w1qsuG57EAbhAFeI696DbZ+bxfye+rDibUZIeU9tVOdrh+rms2ysd89MNgGXHJIftZEZdK5F
Ez6OLgnMFuCj+rrOj9JoVuqXfrKQpw5yFxhZM9XP+Rh8VaV1vvGqGK9Rdvm1GVn8ydUN4CBdkKcM
ZCHYuluxRgWxCQySbB8PxklZpTQwbaNz4NAIvYrDOoZXIhlb+HVO7lPE/Pi7ArzlOSzdBI7zxIJ4
XCTwBs4AdE7A4fcAoIeIYPSxCMHaCcNq6mA5FutcACujwx+ZUNG125RwIKyh2p2sYNQbPkANIN7V
oMI85rDmg+tB4cUvTejJEXSGhEN1fWiyv2FOwC7FAxYmSDBbP+DoCpOqo5mtRt55Q9rI3/TQZwH6
vtMX9l9Lm5dgtoq0SUUmA43cNC8AIr2OYM9erKcpqmGwkluK5JgGou7K7X2V7cs4U/mGT8TYlI3c
Ysx6WQxM4/nJejx//WkyzR5rorMeTCNAzBL5pD/q1i3uEMB8zYyCVnThVPlKmAYC2L6QyV2mRFhf
eMotNHQ4e8qNCB20RZFzuCc2zj5Cgm7HC2dcNyBdXlitl4qYbXSD1hi4wRc8hSKWjNZR7o4b4ND8
L3HHIGZ1vgEXCgmODftmtesURJFhx9emsHKutm7t6e950rSHKSHxpSzNwop6ZC6/LaOmVUAG16/T
KewduJJ7Ue+soz4WX87XYen6x7q9qQNIVMXg52OdQlOl2gPOqdea6Utn44UhFsyeByOojiYa3SpN
suBT5jIOX7hEbnScw+q9hkI9chj9rjv+W5eNf2FgL9Vp9pQAh7OA+wBMxYUz5DtQO9Qe7tfhhafQ
car+YdoEs2nTm4mEkvZApzTRZNc93Li+F0bSRyY9f69CAzdf2TcA8J3voaVRNpstJAOa03OnLvVh
o1jCG0IOUGiDuEeCfHpTv5wvZanNZhOGBgU0XBEFT8FAhIcA5PQeILkkvp2/+nG0/qHN/NlMYTUo
I3HCdCqCPPRWA1Vw4qjBoTkSh2FgyeFg01/o/aUo0FxGpoUGUd+XNdk7kFuBoQg4sAKwzqlmr7Zm
z522O1twmJNht2t8/Xi+igsNeHIteDORJtqXHeM2w5GgBpEiJ2Qvi/iSDMXCIJj7LVRBl0AZyoUt
t2MhBpVA6zDYxlmT+OumAVXkvW03Xw6EiOqkECqFilh/MAMo2K+m8pg4xFB4zK7NMQK8q114jSOC
x3zvCjLhDOrJzKrpwk0cn7d/GCxz3ToRtk2PxBxPW0W6r8B1wyEkkiyH0zGi3I2n5bYKQw2PSOrb
C5N6qfeO77/pPYJ9q1MgrZXmUvofqeQbyOlfmltLo3++HvHCw3FOslTaMFpXcG8HowFml8CHfyhI
8un8AFwaIrN1KeiKPoiUB3mFCfNt7WEZ/1LLBnbEPGv8f0sR6p8Iqz9bjGLdBy6iBFBeKDjKkLW3
rivQC6LG55vz9VjqivlKZBqQArWfwOq4HV4gSkVuM5tEF553C31xEnR/09G2ydzIJxBjzyIafAbp
M9LY97sa7B7OYW7jIcAqLtRkoUfmetyJhL9ITJx4D4pauBk77H4JgQJ/nnjDhXG78DCaw1mpByiD
FiZPrZMFxd/RgOT5NZBHrdkTpxV6Czl2t7+CmZn+fr57lko8NuybBoSZc1XKBJbQBZF03XZwNwMX
bABqYDhKa67hnQJAPHQih0sgsoUB4c3WJCg/M3i0lGTfVQD0wCpg0GLdeE53yVpzqYDj+2+qBE50
5tgKC7ZqoaGIs4qGMW5jZXPJnGVpIMwWgNKdXCVKku2BndW7KqmgXM56e4BU1DsXMG82+2XgcliP
NWgkydt1N4x0U8buJQDHUgvN5mTgFxH02QmoQrb+NIANvOehuSRatnDxOZJ0GmxhXH9sU+KM/X0w
mmTXNcklfdKlq89OdRWyPWBkIWRAolId4EGapFpTuj0/GxYwmPER/v527CR5DU4PPMrB4wmbzzqC
0porgORNKqCxIZoD0/DIAtvoBfAFERSsralOrqNyKFMdFyotbBXv/GT4pPLxwpqwsMQdFZXe3pIH
XpWXt3GTInyYYHJGmfmm3SKHbSW0iIe8qMILT+qFcT0HoMY1yI+JQhBG+NAshaFcDH4yhS9HVmTv
Sw7PJbHbnCQEMBqEeHwYbSH5r29q47gf83zqfpzvw6VazGYngjIAG2DlTH2DQAzogC2gwLWTjn3S
X+iSpUE4m52ZC80YEB5AC4V8dL9ra+s3KxAx839Pi/2f5/LJLePNEtaoPpDCogDQw/uXYAi9lGC7
tBaqCu5rzi+BWpYqMlsIymJyschkMF2pQPMGKxEU9k3o9FN0oaUWOmMOFOVuNvYhA4F2mMLwe8Uc
/6YHoxSR3Aac6nd1+BwniviWCMM6K9JsLNtdD9WuGkIsYzCuOQ/D1/cVMlsYIpVHCOll6BHKGXAZ
YVsWUA8Zi2bt5XCf2JwvZqFD6Gyy+xIQE9exZer1wt/6pi/XBm417+yNYy+9GVZV6Nc5t6pMg7iM
wZOc+D3OifSxLmX4+X0VOFbsTRHukNjKtCjCKvdVMgROculfsIhaapzZzIa2rYaVRFOmbdeJh9jC
EtDxefe+pWmO+TQWyMVOQS0hZzKaoObpK/CFRwI/xaSk8lK0bKkSsy13mfuTFIIUaegwDaAxqNv5
uiVefCllexwqfzhvnc7Rb3oAAduIlUHM0iz3XxOQ8mBXVd741t6ZwV6Sol6IBM0hoCJicTyClIJa
eHcTNX+b1o/A8O43MqafOuJGq7z84JPp4/lhtbCOzCGfohpweGVekfZDCMg866l3AGldf3XG4X2w
fByAfx+6cAhwa0WQpbEgqa/ByIz2FEZoV+drsNDvc21rCxVWS01epNDUIyltcbJD4tm70D5L/TGb
2TmJaB7WOTJMk0zqLbeh9q+hZ+l/0xQQ47vGZ8WjtCz5OjbUkSUEvBGsf190dg7x1BUxAgzvPB2o
a6HyMJBHcLALeDCX0fP51lsIIsxhntQDv7oCtAjQGb1VcfR3a1m9ykf9mvgj3EZLRLP90f57juz/
PH/n1qBh2ALUgqBMikyI2RJq+k/JWF3E6i+NhdkawGsCC7IaI4D4ZXIIcg8ZmiHjF3BTC0e6uTWV
zSSo8ILnaVPRB2Wbh6CD3H3ueJ+hOP2p7fwL5fx5TkZzjKcIoZ+nGeIgHGoom04rvXIyxEGsgdHC
+W5fKmK222/6URex4+B43wKhsQqTJrtjkvggzfC+u2S3sVTKbOIr33cHoTqEWhxHptHIu2pbJk0H
XYqx7i5sIP7c51Eye7JDP0oMXjiSfeDpEYhReeOZ8X2o4f/lphQhnV1EbU+OUiawzJbFfQ0TtE05
Zhfm39LdH99/81CRA9bdMkYBbsfZBjrc6qqzVu7Pd/PS1WcPdlXDcoqWJNmzAtpXnp2cK/goXQLu
Ll19tltvbA5ZAREn+1438AwNxhCAD9Vs3nfvs7lcNGGATFGbp57mP2IOxSv41V2KnS7d+mx/7pYD
CFakI/s2rNleZEW7ipyhuIBNWhj3cySnB/ftts+mZK86aGXB97m3UHhroBq50ixqLiUmFyoxh3Ei
OTgZsGgQywg9Nx0Gk0MZx/Tv2hRC3ff3kdmD0+sl0B/YR/DA3mbQytqbxm3fFSAFk/33q9MY0t86
y7AAKYlNQTBA2WkdxXKA/UWLx8K7Tt7RHLaZT647MI11LhyjH/nQVCtX0FtByaXM3VIfHN9/M3/R
sx3yskWeqrKqVlRDITTK4vcR6aJ4Nn8LWNBKIpAsUSE1nyu/L7cqSMRqYp5+eNc0m1tTQpgrrovS
y/awp0N8ehCfulHTdzb/bA5zEYAaN+HikubPUMM7+E324gP7e/7el+bZbBZnPQeQKanzVABLfNUB
03jAHmxK7QAF3HcVMcdpJiPXU9S62d7rp0c2QsxnlFe14JfodwvjZ47S1LGqIJpZJLCnLasbLpoR
VqCKiPdefzaLpZcPoKXg6SgrG7x0ugietIRU7vnWWbr72Sxufd8kloV4vqgpv4maUaYQRC4356/+
5wMXrIN/n1tNPJrRWjwbSWsqiPkRJIVEZNeluG5zyi+sREt1OL7/Zga7rQu1pUJgjELGAMh3UUJ7
rBjtJWPGpevP5rBbsRboEYUnfFsVV1lR3ZqpKHbva6LZI7iwaG33/3L2Zctx48CWX8QIEsRCvpJV
xZJkydpt9wvCdrtBcF/ABfz6e6pnJsLNa4ox9SpFEIUlE4nMk+dIXAGe9qFYfREDBsvh0wiPFINa
Yyf3sGFna7glaYLMydCfgEPkmm914xX9fV+mJPjE8PTZ6zjbWqiVNWdF44/ToGVSwFvEExsYUqVi
3tnmy4H/3693MKb8d5vBjGopen6wUszQG1Z1INzS4LFrg+xYlUH+BhJwueM0/vyogjrqf8diJYWm
hQAyKc20PjRO3t2GwDHdCGTBj6ANn27A+GKPWVH5O4a4YSpr1KWt4AopyDETkL89Q/0csK8CVJOm
fdQhuIg+PmwbG7QGX2JNQThYoiZIApDw6cHTh4INe+n4ra+vrN3XCMUymjrJaKx/yHoo8PmF8XdC
sq2vX/7+m5XXkOoG37vB17tGJJKj8WuEyMn/l3DK/3vWijXeEgCXrglalN78CmSBCTLK1QTCPCmy
nSTHBlgDdEH//f0KJBSpkDhSvhy/DXX4xYSQ8wid5a6Y7JmWVXtoJvIK3YNbV87/fLzhWzazur7b
qa3DJZVOgr6tGrTpAm07t0blCoySZUpTaKQL3421ZTPZmeiGq+ErJ2BCh5lKT06SktE8huE4gTvP
aZ+9stvrT9mwlTUcDZS3/oIUZJhoWzQheqtIOcWl7Pk3guk8gL2y21m/jaqXWEMl20DCPy+IHmq3
5elza0mXH4HxL+1j47blo3RoA6q5HNy9IEES4CvrCQc/ZqDR+J+oEjWwo80rd3xWg6bmAFJg7R6A
M9lFTW3YxRqOI401Uy1YmFTKgIrNmyGd3i17DYUbu7mG48wWGpooKuIh5A+fHGiFg9rt1o7quifK
GiXa9SC8tIrifAL4/1dncnSsucLU7x8f/z/n/sQaUxh6tfK8eg5BY+ke6UJ/dMJBgSJ7zZZSgulQ
PpnKNg+OHq/KlIu11DVtCrxWaCuT3q9elnR+4GCanNq8uc6Br2GGPuroZVOaMFEh+owIW4oLBXa/
8/WNzWarQKcFuLxXQLUn89LGegyeeOE84WW9l+Df+v7KBYKxi01WjBBQaovnwStvnLE6MdnuGOvW
51fObtIGEPcgR5wmB7ASj3UGkqOhi+a2uQ6hIdjKufFp1LOpMYPA639qgoPEu53wZuPXr5GDZvSZ
OwzwNI4M/KNoa3keKXhltQ335Lg3/OYaL1iPeMVLt8JjdErFK5tcDVZUJ3wU3fyD5/5esXzj0qGX
Gf52U/u1LPqqARpIucoD/Sz0owDlrGOfaHMkGTo6iRr27tUt97cKC4I0lS3tGiQPoYj4DcyR5Y9W
S7ETdGxtysoiMtmjTkfQIQABOvfg1vMSI5dYgzq82Av8tiawMgowX1bAcMsAZP68eQUtJ/nsIiuU
fOwBt/ZiZROEg5C/cnCquqUFWUczVOF5Vl2PLK4aDzkjeRG1Vjg7HmRrMiv7KB0y5OUIE1QchKfd
3MADFrQ+fjyZf+vWf3gCrDFtekQReFIF/Llb97/YNBfshrp6/nXRuwMAWtlH4jZHbj39GPqtUDck
lWDWnkNL0gRNbT/FEObdJ+j3sk+h4/EgKjkYmqFd0rFX3fcB3fmpGwdnjYiDujkbGoj5JCiT6i9T
m4UvgLJCOoSDwfn88XJsjXHZ89/sbJ6doQSHr0xK0NmfQjqwCOo/I5i5dzFFW0NcPMlvQxR+qyBM
NcKUJ61jFaqHbhL/gOZ6J+ze8EhrxFsegLieWQ+vnk4dIUs0QZcRYLR8HJ8GEDIcPl6ojVPpX/7+
2yzyEWz+AWSNEgHpL2hAzvXR1azdSZFtfX3lI0YjMs8rmUyQ6kAsUSr3RYK//fnj375hwGu4G+rr
lZDQ4klymsXMgf6zVpC0nsViI42HUO+p949H2prHylWIQPm6nOG2oQ0cfHe1MieozMqX676+8gwD
rScHZKiYhwreGWvmz4MM0tePP75xjNbAumakuVt6uJZ5Su5sNX2C/t3dgL6zSdI9aOPG8qyJGnvu
1E5gEXpB7oecBOiv7udlYG8fz2Dr6ytbBgcMIW6G0Cv0aZ6UGXQdmkaGx4+/vmHGa6DcvIwOo80A
KKsczReoPzjfyTI4d23ntHt59K0xLn//zcgcXS+8n8IgmYuuuKmhEwz13no41tjsHUvbGuKyeL8N
kZfSVnXFAuTKiltGqyP1im+i3JOu3dqDlSFP1GPNZJowKRYu7lRhihvZgPn/4z3YOqOrex7s113L
cwRfIsuhHwJG1PsJDE03pWcBdkEiKUw+HmhrlVZ2PGUoowqnREpX9eCgL786rvsJzS57IOKNR9W/
iry/7cJQAIbFvRzetGmqOl4Y4OuRbpmokqrJwzBGu51mN9gfFwJ26DLoo7ZqkGv4eHobu7Su4XO5
UObNqUhqgugyLK3zqWxk93jN1/m6ct/K0M+zlIrkgsI8tMrxD4uTezs39sYZWGP+Qi6RTugmXKeO
0lHZCzxTZgPOfT6/zkgvXjMHOOv/mokz8M6TDvRckNPqvk/GLmd3Ge3OO2VrDitPVc7erFGmCxLq
FDcqm9OYC+ccFuhAUjS9DuYp1mg/OzqkpDmqKkRVn7spfAvL9qGR5HUoAPy7bp3WHivlY0g6pKtB
Lw9JklbyBCIp3U5os3FOvZWzWmq+eJ3s4axaNaMEXpJjyvX7dT995arQwDPxkhiRQOe0z2Nbaigh
yxoEnddZ2Rryp6bRliMdoAk0zvKY6r5NUih4vl7381cuqnGKblxIGySD7cknli/VkY/edeyoYg3z
Q3ZzVrkAqmFKa33K9Fgcp34urzs1a3wfZMX6AYo8QcK6DoJOfUOSC7/rTuFhw7rWaL6+Avt4F6gg
qUXw6BfeGPVdeE9FPsSWh9+uWv41nK+ExBfEU1qRtFB/+OI1qf80DU2z4+Q27p81nK/zkbtoMiio
8dyZnwRJu4MDHOQdqKO6nStuw7bWNI3EHdypcVN4OOi0QDSxntN3XmrAH69boJXtuj3ejj31eRJM
8wAFvA4CdRHwj93O+d9aopX5+jL1BFVIE1bBAMkYWtOzzQN108yLevp4CltDrMINCIG0FL0QuGpw
975AdkUe0faVHdKx2UOebu3CyoprQUMd+HgwSCgqRdnUQ89kbPYyz3/+Ol+TFkI3DTCzyw3gK3HE
w+EviFvbnf39s5VBaeG/NyT17VxkM17OU2kGFXUhSW+0Nw5JPZvYg7Av23EWf94Fvoa2jWrIF7fB
JJDkPttZHG3TfgtL/8fHm7y1RpdhfwvFcjmXhckXPD1BHPpeVkGWnUxAumLnrr9EDP8738LDy7i/
fb9fIN/sZMhNQXHt4Dj00xTMP9ul+Iaa9bkIbALJySsDr5VJeJnqACvlAklDPy8j34HQT2Sr1HWv
3IqVQQhHoiOhxvuknb02GtMysR40ciS/yqnycGUNdParabAC1jAjH3NIQwNUFAh+6XXKFCjV/ncz
Bkj6FNBSROAlxipqG1fEaTjskWNtnNQ14i33gZKBKBLSkE6exkOQf7UugwwpTXfWf8Pm1li33h+y
pp0R+/qCPs9VP54qMPTXhvs3jnV37p4Ng1hD3trcgEfCIF9lFgdNVB2a1FwJ0YmPze3f6PMP9rDG
vMnJ8qKUEwqPeZgq0ONBCDGZlbBNxD0w9twFHrRWAFqGfENRQf88qtqCvzdQS+r+QXsD+aomiBqd
IYfd3GRAwvyktAu9YxBO5XV9MpCj+e8xQd/vZAIoPCSBMy23YUmDOZrmadrrb9hY4jWjls0pXzo/
Y0gT5UiuBK5l34bCK93jx4u8dRBXPq0tB38slzlIqhp9qQeB/RsiiLPxIWoFFEV2roCNaayJGhlI
AWe0dCFdUY39m/TJ+K1cJr4Tn29NYuXNgg65X6UIbLVNH3BkkLDz9V2qzfPHi7T161fOrLfW4U1f
BYlbWA7ODw69XhBr7bj9ra+vjlAA8RnPBV4oSf2WhnEYZmqKod27hDuGtDXAypXpgZOiAdlOgvRT
+AuBoX0NKn98+3hxNhZ/jfgrMjEt4JUMk8YGza0/te5xzErAC2XAr3pi8zXoT4JmB/0JKdJ1MlcG
DT0AZkdtrllw3fEUqwjFEtTkQvTsJzUYURIxQ9mhKvUe+8XWCl189G/3umpFmEvIyiV1buL8IlPe
jRdg8872Xn7kH9zkGvYXugUZhFuxxKuXGy6hapoWkGLs2tu07NUhbaan63b6cr5+m4efVrMaJbR5
0TY/JaWD4kdOqfu5Z0t75WFaWXI5Zc6iiw7X+lSMb2x0vDwqdBtCaGaZna8fzyPcWLCVORf9Ivw0
nUQCIVp2M1mf/iKm6924GcXRCQ16qacXdHbJaKrL7PTxoBtGuMbTQcMBWJQAg7piRnHWb03sO81e
OXtjSmsEXUtbOpML1Mx477JYQBVlzmGK1PZIj6A2Pwg8bTtvF6O5caLX8LnCksz2NYajFAoP0Wgm
UIo6nSjBlirojlffWrGV2SxDB42dGc0YtC7Gkw767gzh2emvj/fj39zKH8yGX+b222kOUAamYxBw
CC4P0cDck53KuC++28JEI8Qig4HeGdLcLF0f1ar7hLLWdTB1zleGVC54xk2ZuAxtPVQJ/DCCggVI
rPpOXnncVobErS6aLqA8AaF+g1Sh/7fMw+tYg/gaXKeN39a+8WgylEV7BCtmH3ejLCJcKjvvk63z
vLoTm7mm1oBxKfGZjFpVnKTvNlHNsnNGXGjvzA/hEhy0v5eC2DwNqzsSgaPp0g45SeSvcp4UUMut
j9mgmybyF2fOYk1yR0Z5k4ULyPa7eo6tXNAvx92yfptykqHpbHKlvQqqxdeguwKP/RKd9kg5coD7
sgzE0Hh67nF2bpjWGmfH0HIBlFzKk3aCJLKu33Pa76TUtj69ukrRVhyOC0OutOCzPYLsaIz7ftrD
b/9LPPAHq11jzDjEhy1dEIqhhy0YjoHNS/UNnH8gcAnA/guVae14j1zpDlrVgkp5AzEgMUVu2kEB
2uGO68TQ6vIYhH174p26NAQ/Xa4JM7fQsZ1/uBCIPziEPzJpFhUtiFLreALF5P+V/oRup/pVP/6f
3/q7JOGG71yD1joNQJmjA5bUXXuGYvS7nuc0qgnbO8tbO7DyLroWLg8zehlg+OlhmyPkRK5rEOJr
0Fp+SdWphUOTV/TgJwx+lot6Cb3g58deeeu3r69mYXw37PCsHwPWo2+3mw5OAaXzj79+uTn+dHhW
XgVZQAJx9I4nkIUwn5EcytNoBqXsoQbF2tGWKrzO+66Ba0z3mViYQKQ0UvKjRfXRjXNf4Ux+PJF/
S1h/mMkavoY+UWBiQWWRKAKJS8jbV5Cz9oDofPXAlvJQzoWld0VpKvPF6XSmjsVCqoeMw3MdoBoC
ahUGkI6FYpINnNiooYOSchuMGc5KWgagSkVIfIC2Us8hMGKnvQanjR1YY+KclChNJWOJMfr9cvgv
x0coyNen2Xjde2oN0Z2VXBZdEZHkaAxaoPfEyRBT4pg9bYONQ7pG6db+GAK4iXx1byiIfBHx3BQp
8Xeuvq2vr+KSMB8VRFxclixILYKWLqxuwbebXVfQ5XTlHSy4/XDVXV6bbqZ+Tk2HnBZyye4e68OG
e6OrwEPgKJlxmhnuLCqiqb3gBwoRRp50r6sJcbpyEiCXRr8RNzyRKeKQaAIr0be0kflVpUS+5qKz
Asp7eW+wAaVqb/yUmVhwU+1glre2dxVoNNBUcqF6ztDA5pvbZTbFGRt+HfaKryF7UJ4rKuCKadJ4
ND1IJ2SHYHGvfMiuYXZBD00aU+Hs+KDrS8FUnZUqInWl1W3OBv7Px85t4wStuecAgl/QcYd62UDa
8YUq4T4LYvVPEN2p6vjxGBupdv/in34L/sEECTB3DgfddeI7grkCjKFuDa7gpcwpIruU/RpCpb8O
YvLGnTE3dn6NvgMYDmV23M3JFKZpG5ceGMARMnf018dz2vCta9ydM7YV3vqoBELzsA2ibuiZH9Nl
Cf/moqavFiCF949H2tqhlY2jrRZvpbRDUjLX5kEjovmLA0n7LHNeXWeEayBezriQbUNQE3T4cMOQ
00NpzcuT6yawCgSqoOlt6RJMYKpYF6fjJB9Abhb8FSDW37mjt47YytDRfqI5VEMZtjsTaGTnavkn
rQmlEVsaK27Uogp5P3X4IdECaNKeFPTGMVij84og83GwLNyXop95Uz+YQhwWXIqIhzO1E0ltnOU1
PA/ygEGoqwk5J+6Fn/1yoKemYHtw3q2vr94QIaUlTjIi2GXw0k8BVd55SFm+Y4cb+bI1PC/ty3ms
Ks9PbCWGeADP6C2noXeCfPZw7EwoT2Egs+tMZU1l51Oe2Qqk7ICONIWN01TX8wE8pBoEu4Bl7EkV
bVjkms4OLGMDyOuVnwQwxgvvxoufF0Ws5+A6eyQrky+oYkumRj/pmLY3TaYbiODQPXa2rQ1f3eiy
kLM3eBVN3DpvTvkIELmY3Pb0sbVvfX1l7Q1496HVW9Dk0jLZRkSP3usMseO9Rp6t768sPW9A9uoo
fD/1n+kiyge6BPV1eYA1hg0oiN5LVYYwsxs5kEf0V38ROr5qYdbQNSS8wQDUIdKZ9JLdebnW6KWv
+c5P37Azb2XFYz3PXjUiL+32dbnEmcyXAOi1eoExUGrZSbgm/JKOxPz4eDobDQt8DWOTkuth8QI/
yQddB8C1D2BmQJLVGaNLvup+qIMS8gMEEo39ofEHSGCAlRVyQYdaD3SMKNQI+iNJ8VaKwolwG2cc
hOUIDDpIycrMBdMTukb926A06c6tvXF41pxVju4qpDIgPY8mIXO00mWHomyvozzhazHmNAPTEvRa
/WQSKPRFc1PlJuJ1Zq98Tqxxd32BMlXpTnA8JusOrdfT2Kmq+fDxjm4szlpsmWTUqReGA7NMZDyj
KbJ8YmV+nTgO1vi/QWAxBQK8US5JwG3THiDOYW6rBeWTvMj2yNY2goB/9Tp+izOnBo/+tqYEabz8
sx0oQGZE3/Ouf5UVMIQlHcmp2a3Hb9wCayiePwCGxEXlJyDU8W+mwSHxLGl5DjCr5OMd2Ygu1ni8
MUPlpANjPMDHYSliWuXNl9CVdRv7VQYCQeryfu9S2xrrsqi/LV4PCp1+KH0vqVgxHAK3ZLFbEnvv
QwbhRzD6dueUbSzbGqDHlZHZLAVJ+mUxKGGAWcREQdinftyYoh+v87ZrpB4E483YX47bhBLvGdob
8pACW7IziQ1TWYP0ysFFA1bvu4lTBkGcUi4O2Js98O7WVqyv/35WPUcJP4H8VQVCEfvUu+N0gFoE
CqV7JPBbU1jbo1OIHrI+BA/vmb6he7+OhfTrt49P7tbXV1GADdKclrXrJbzLxreGFtl9Ppd7SnEb
l90aJz9WQT4vde8lQdjpaGkMsoymd+QQOb1yX920HUc0qDtyp1Xyz7Nha+S89gmz2ThhvGkCJIEO
ZYwys9kpuP95u9kaDTgxChXKzHhJbnRxpJzetQU7TSy1kRCAgF6zI2yNC7RGBUExN17SOqp9sdA1
/sz6aS9H+merZmswYFcLEooSc7CF1fezdoI7t/ZsGaGr6Dr0DwsvY//moRZ0XcxQtSEIuxV9Vp0p
7htOyPfr1uey9799PR2CsUHc4iaQaC9OJXJdBy/N9/QQttZnZdI+Lm0PVCxuMvfVcirCsOijsbPy
FmIjaJK4bgprk7YBuMm8wU2mwpMHDv20u4WO12nnsTUIULBO9UAHeOg0pM0X5SzVG9r1dlOlWyu0
iuuDqWb1WEvYGJs6aJOx/jBBDA5NgJm786z6c50TWjX/3WLBMjxsqwlb7DTirUZMGs9jqyLuTOOd
o/0Kkmtufts3Y/42+HYPaboxszU6UDiFanQJX6ih40Girm3Zj9B6Jo1niNfNx483f8OLrOGBKe0d
BfovXEnWtzeeN+mjg+6V07So7liNZthJ+P/Z97I1TnDRmYfnhOMmXg6JxvNSQugWjePVkB/lIKr2
CF6CjIAQ+BKifjy1Dfe75snLwYw3NlXlJhqKmkgdgc3LDGl3uu7rK8NfhBgDV13I/+defa57x3sv
rJ12ztzWb18Z/qBLBR44TRJPDN2xZekPyHIuOwuztecrg2dtS3r0/8JmatEks+uE57LKF/QliuAB
JFLXEcazYHWbtxU6EUipSNKVFPmz1tYXKvS9RLfP/qUM/N8VNhasjN8JKrcEjy9JZl+pf1w6MeRU
A2OzYgDZRdHnn3WLdMINm/NxjubOWjxxW0cvL7Lqi/FgU9m5n9kkQhLbrirHIzhcZ8D78CKWMRhR
oBqR9aztv4To23QjbjM6HlxnyKIZ1AomTd2YBuglmLJvfWfvpJDl3RT68inwB/sELaU+rjoxxvWY
zlEXtDkutsaLnKCZIrTk3M66/+a17hxVocrjPB3bmDP7s8kdSCh2dLrlS1gDkl/fI68zH0KUsQ4y
l+eJDmnk5E4b8bKWkFMT5FiFUHGsbRHXQOOOffWlZq5zyvPm79GfZlDd5+hJdNSTnpZfVSsvwnje
O7PdL6hcfmHGfTNk4nFOhiUaXTPFnkt5XJvpU9UT0LB5tDw5aIBmBPq3gPlWscrY7Vg7jzz1u0M1
8kcorpqoy7qHofWec4+9FQ24RhhBEFo0nMWdaCHGzN0pVrX9sai5vXXc+WuAFsmjCCHWabzqLSjy
9zTMP4/4/xFyq91hJvOYNKYK47awfhXldoBQnZPXka8n+65MTxJFcaNkarifJXuRenZuUnAZI4fv
R4S7T1k4FBFIut8qSKHG9RIoVFXb9hAI5kT92DmnWtmf9QB2aE3dOhpcboBgUbdDOOtICxDE9f6P
jMkJ9O7kVy3pk0tL9uDUwy0iJA1mMh/gD+3/conTgmOlKBIzhneymW+LIbyFsvdPVix/Oz296fLS
T2ZqgkjzAgrfciGHGYFphN6mGlOsx7hL8+9dFniHYaQ2aiVY6qBblN2UArzpSOyzMwRZytt07tOD
p/V89P38m9Dpp77qg4gbj0WMQYaDkvSfKaV5lJFCPQ2qeQY5VAYMIiuj3Ig2qlGEjkTW/g2GJnsw
TTEeReG+NWKcY2zbDKHNfIhsWM/nuR8kCoR9cPCHojh4eNpFJjPvhA0vrew+M8cDpNcgRws7ClDL
BWBiCNIXBY1HlKf7/MAWcGK7IAdO1GJePNCKRXUHtro6XdqoEZ75RG13D6P6JRr3LJQI4u7S4j9C
tily/ZAcnb4aI1KZ14KWeD95zc+Bse/o3UJaaGB1DDJU8A0T7OKggm9jVfbHys29Y4MURaxpWkd0
yv9qSQi9WGdApqVdot4rDYyu+kVrvPOAIn7oqPc0FgEEN8flxqqxikORf2I0PIEsJr9bOqJi5iMz
KUfnzqbFcu6W/nPep8+LQ58XDrNB4b9KagcOz22rvz01+IAMV92p7gPEtjWLmTDhyeHpcPCcbImn
AuilplFOzIvlpyFjHjkXwnyInzya1n3TInxqiDXHErqTUQr3FA8uQCNTD/R3rww9cVn/3XdTBsxq
B2xMoxl00+gYF2A5iZahUjGx6NwNiCVnv9HpobY0PRk72NiDxMBN6/EOyp/WjZ2SPpQ8TaOCi5+1
5e+mleg+AVE3TsowRCPIZRKPghQ2DGb9gnQSu20Gp9dR56J1pPFD94sH9OyXTmZQLfWkB/6Rru30
UwjVRxqzpidfNSuyHmgpw+9tH3S3evCzUw8oyXPXwtsMrinHWFDksGMBxuc0Gh2uTjB/ZWPfHZ33
bIQct1B+p7ANpEsKb6bnBsyyt25bu+ceUiWn0c8obhyOXyGXYbnN54tWvPTgQGdAKG5QeDcvzOZd
F4cSvWYEEElk3hpbf3KbDrlGrZimkT8BoxSBnTZ8cIcq/2dJU3ZnGmA2or4WdVJDYPJAMayOBu6n
d2wg+jwaIobIw5P80fGp961Mx/4OuP3ynzBt1VMXNOzFU0G2QAvb855U2NuHykc0GwesKZ9ooJy/
qZ3GV1VNArsbOJ/ZovNkggyLwh3HsrveAsIdVU1l70WX9/V9A0EuSPEwXjqRIb7/KRRmOve+nouT
cnr/HC7GnsnQL69jEA5vBvLHnxyLpvgIoo8Zj0o1y0NHLloWjWVLeexI0P4SYDofolTPDbjzLUgG
50G+OJf+V3iIh3RiP1sDCErZ9mXsFWEWNab5aWU7PefNjJYQvx8i4rrdYwMtt1vwBN2j09JGPpmT
gJMvsvBfAhygCOR/HS4vzAlKadWhGdp3h2hyAMUNct49zh8Lqq9L6vxccJDuqOqfhqwCcgqkzq+5
K3FIuNC30OCQEaRwyLFxPTcqLZol4MafWS5uJSPv6LwcTkEJtmRtK3ure9FE7cSyuG8hr1u0qMmj
mXuG29XdI/DT9MCAcY1x5X3vM/05d5C15p1oYgCFvTtLO0h+BnyJfVY/ZTUELcu6BQi+QrFKte4D
46TGXQ5jbaFzeVOL4sFAlhS9HPJ1NqyEYDU5UqT4D2ZoGC7wsYvJom1E+upnr0K0u1qexYMdRzj1
0uD+xyOkcPqk9Gsd17x1IgipPhSLUbHMCydGydyJlhD9aWXtv+nC9vHiIryoh7m8qdP2OyrDEKRS
KHiWiE4i65tk4gj826BfYs1YEE8QQDsAr/zaWPSWZ8UC3jC3+B7oEZLRtVHHJvPeQQKbR6nnFcAW
V/QwsalCsjQc49Lp/jLS+xvUASrqc2sPYeecOWsCKM3n2cFkQAKCl/C9BDdSVBfk2fX8+haNFYCP
GmbveVkEuGn9zIIsqPqihCkxtU6c0tmfTk3d5C8U+NZoMXNSqso9jbjfgDGR9yNQqb/maekiXPLu
GcCE9OSQhp/armBnmRIHOXz0tIQ8KIs46BtxUq6BJiOUdNQBGts6g5e3WfNU5w7sotUTSnQltATy
e1b7VXcO0Ld+0svFXPAuvCidW8Ue/dltG/QMgE0yZnkvnnHIxgMhfXDjh97l6a6rv8elzW54Wi1n
IFHt0U6q++7ytIlFHQyPwUj9WyJ1cLZ6qW/akC0vrk/o557M9bOETm8WEcOcH1L39fPsUfkAXk5+
csI2/VqhV/YMtUz5DNVdczDId3yWYVr9AtdBeizTdrkPQt/cgXJRgVGoRbm5kmUTSzcLi6gjEzxE
EywvtU/B5BZU5d1ox6nHtQwZ8WlxwztXSTcBsc90nEC+/GStng5DWCwUnrEd7nHWydde5f2rahDf
NEWGSDzzJ7Tm2QYmzNP3zOuyF7MU5FiONkB3rF/E2BXEfVmFrFjX1/5d4CzsZHLm4cja+V71jTwM
Pq/eRk8Ht0XNUh0FLEUPC27yT7XSjT4tfp0fVKaC2BeSxGjQzA7gEFMnkEExlLzJcCRL7t+UIWmO
OjXfG+nIn9Uwzz+LSWGdlE+OHOK0P0I+hZ9DZARxMob8zUCv5rkr8+4UhLI+5mGVJtrkzeGyz/cV
JLwQWYgKAFHpnPs5bc9FO6CLjXag2fH5dIsO5gLBzgIIK4rkxxTypjFCnvnQNSV9992F342w3UPQ
+/VDM5r2oB0zoQ5Reo8GSP24vxDSDfkkgBPk5DAI7jyFgvFzYVCFipYqhMtUUpL3XpuwPYOQB6rv
hpvpCFHfQkPJVDR5FKa9+4UbsBlFCxpI77NMOLelmxXoOmzcKSJyVI/ZMrEnVJCHv+ls3PfJY/5d
MXvy+0yk94VoN/TeNVM1Er62IFAA6K12/hI5FvPUelZWseP0hvyVhV5hD3oO0x+pV4/NvfaapjnW
Fl2CYCYGq1+sU+Z8hcyrLPA+UfkX7ecO+iAUkja33sic4qjVUMkIwbpPD36uhvkWx7xob/0A4qMx
6aqUuVHjy+wfCnAOXLmTo+OwSIW2Z8hPujTqQ9alh96i4x5xKmna4+SF6IDI61TFAx1acoZ6AXg6
Bmg6V79IDu3zu360mTwXcvScSI96/EtA7/RzLgxDr3g7ZvxOUcuXUzc7XhZpxH1p1FnajE/jQsnw
zSA3PsdAlCBOqqve/A9HV7YcKY5Fv0gRYodXttzTu9vlF8KuBSFAAoGE0NfP8TxNRE9XV9oJ0r1n
5adUyMzLN5KMC6SaPu4sgRI1FE12P8a9OU16eBHbFisS+uYnWu62sXj8enwFzwTXEBJqmUK7Amzx
mTh4C0v+DAhU3wqYKT153X3oIMomZNl4DnWfirMkazrlYiTeWmSTm909bLygh/1TZlfpzRgMO6t0
+BQOAZysaPnByuCyaMWtmawdHSuiFg4ydiDuJZvFiJ6EKACvnQah03VHAi+sTWztMyz7JPiGKhWU
tB/N6MNGPW/IqxHju6yn0JL+iZMZPIqwvGlKqby4Q9X9zOfC+CZWB+lNgfymXK8UE2YQeFg9XEf1
M0LzAn7u1dSB3pmREHNOtedhjNsQbPuy94NNz4q03niY92XGl8DHjtuTyIbQOzXDtKZ3wABJ5+XD
svlZsWUbWXId4GvLoSOKUdS4c8mwfo7qD5uSXdz2KFrd3Y8FKsRzRxnbvwMRcFY0JMWBQITy0nPf
Cp3mWaQtFEJoqpuRh4PjvfLtis2AIgajz3vChuPsNy2E6RgTUPO4jRpnF5KHm2rwCVSjuAnxVrad
wT1sNjB/L64NKPn4qckOau17GKZpzwOsvfsUPupGB8hHBn2RRxtJm1uwh/5QMoFz4ygXt5kcpPjY
42nnGx6qrs3iald8IUA7IiFPKaTI9LtBzcst6ke65AFagTE4pdHK8DNNyCNyg5ftNUUrlI+l3xMd
Hm+XzSaPZ51teHsnZG3g5DdTvXjr+m/pIvO9KiQplxsia5sjF5CF32NJ/PTs+0j3K6DmtybHGBfY
K/q/nFeSZWLi1pkxWpEgkQ7jSazN6FXamkCgRE1N+j3huxe8+UuAMwy3+bYXZmlTiirNIWnPELsj
3jgk+J+qQfi5f20ZlU9Ln4HXxLrZLDVuZex9QaB7fuNkJ8lZY+DiiDTo0QSOVzAxJ7jk9GuzDPF/
pGsNA1LjL1FhaAMyokCHR7vU2KSn/bczLAjvIE/Z9BdFIZ7+i9B1fDyJ3rTKT0nW/fbdIL68CPth
CSPUGuSR3Z25zxT+sYfRQu1XLHGakkfU/6qlTJtOdxipqABZDmfyjsvAD3EvQP0NhMlKDo/Rtoi2
3DHL4CjQHesekY/Rq4+WIsTl3Il2+rY867qnUPgzWgwjtY6VFGJYi3Rv5H526dp7+KJUP8Do2e1B
vvtb4O6umbb9YEaxk/MQ7/1/c9ut7ZPZlAlyrbdtOuHZCaZ8d13GSvSZRLby3Ca3gz/33r9gYvTv
YlL8e6OHIfGA3W5JripZvAHb94azyI1aR7fZwKdx0tEq6XkKnHWnUPXK1DRsiLjhifGiZ1AOGtgV
vOJhoaN4C6vYnztd9hvFLh/gVf9E0+yy/6UUct9XBlGTywEf9+EhDeIMmYiJRlK7GYaYQuhEF+QX
92xUl3AVqSs9b026Kt7stFyjWLuuCOKQpKfBH2OKWDyZ+ofJM1gGMoA32DzIsrmaodbvT7wMmyzD
SaoQd5BmwxUc9xqcFzuteIcd7qtSk6GPqiZxLKvWVUp9ADCncdQ3UY+nHnGvLGfTYsMq5SqzFSwf
M5YEhDqQHIwCVbkeAMNeMBmE7Nr2WCkKrjbjSqpJGFYQIZK7mYeuO2Qt7Ci57BwDUwkZ4pIvgsb8
gql5Wo9YC8PlYALJ9nLAiY9NLLFtd+lE6PqSdNZ3QMtE848GhGxVzGdflJ3sh19DxNt3mHWlV7Bd
+v8SBoVaPhrN13JmSTCXTG/BEzwM89+ff4i5F/2SbRUxRvoyDmX7kSBZ1stdHEe/1pD26mR9Fk+l
2meDs5cNxJuKaFiCf3D1b1FlwMEprPENUDU/YJiOgAu24mIRUzDWyao5PyxLNHVnZCzF+FJQN6r9
Qjdy7WqZZCx2OcdrxCqzIKjn+aeng51Ui/QkHLlxq550hvKmAqSQF9+clXAVtftiCUQPlgYwUKzj
YPwzFuEoKVWCn7deEGeLETwdFfanDslLeABRj4Io6dm9T4YzlLVj449z0oU2+lQ9nI6PAaIIbR0i
pqZ/gUbVS1pAZcg+KFS36ueES8iQogjZRa8Dj7g6Di2sUJXJhoGf1IwEyz9e1KbeOUPIMIxP3tjz
D1RdD2ON8zkG5KiEjyh6vJCyIi2nYck3LdsHXGCojeaEpFLkiFNFrjwGEBD+1way1a3YUWuBFyPj
2fxbyCCWR2eTzsLYIp28IETRBj8n4c7GIsb1pXJc6lOXZ5g2cXFzybcnrJs+/o+Gg5ypR4CJD5jo
ZFsrQExrrlcr93KOoY8/MUyL3jkkIpnPEshqeB79zjuif3q5DoiiFSc5CJw92g8c1s8ZTs4qEB6K
heYpCkA6yKgRx1UtfQI9tIxett1NmNMH2ccAWKIVcEdvmibn3O/XMvbCCFDrNij1Z400JSV+m13z
hOY6QIVChtGLhCVf4goByllBZ9F6NYjTFacivGO8RP5Yt5y3dGo+Olyn7Naj0TbEctrNSY6EZJfd
o6ybIf7evUnnU5aaMmj97YI+jW3MV7nJ47xk3h8g4vQR4Hby4Y+7jHF5bnNl+9kgzX6Y3dPPkCvz
nQkIlboYqHQi1uyJzfsm82ZKAB53YY9i0og9Z1EcIOCF7r8TkbYfuFbMhaMT77UhHsWI24n5MDk3
Y57ki2uwQCPGkI9eW/uEJVWMHKwb3WSz5jiV8PaGOPPRWLaSi/I2Tn/wx55Vamj4N583YCT9viZX
JpH4UnSaRIAPG0ursaF6wR2b0QoGaP0+er7QWIpU9D4swC4aA9FnxRUnVbIu6tzjewX5kCqKh6fJ
wNgvHB20CJJN6jmyG3ZrlPTA87Tohz3w57emH10dAaMQ575pEdTuaQ1kKST+R9ZqJ+plHgcwD2xJ
fSwFFriwn/p6x8ST7sfYYRV7msJxPkdeg71YUv5KZIPmEdLxx0as5GSJj8cwS8Wt7bcIZSFxCkvj
siUGZ57w72EHBqE1Hv1CK5Q+bAaW658j+41zG5UO5PclcpJfffy9OGsm9pLMNnhC10jzSZX8J6aU
FWYLrc4z5MIf593QIMcFuAH/3TIcEiRBgnKASwoc2lvvQnDEjMYaMV+zuTruJ98qVjhw+imqszZc
vodVLJ96Fu15Ddn6Z0hSIPE29Vc4WbEB5TYV9pZgSflCkK6PM9Nuaqj3ZYQPGZGibVD4yTrtZetg
08LQOusw303ku3zePcZOukuHtBKqsdtJoud+q7HO/+aue+NdqCr47IK7F7shLTx4saoJwnpMgtjX
6mSSK60cLJBJjvfNBz68by+pa/sPGwRDma2IoGpTw16QGS3+TeBgfqdu9f+IwWF4tQPtcSVFqqTz
MmBHGow6sY0+rykBydsFv31c1DeIx8A5d+H+X9B3qqAqW5CLEOpyCIIJrUtjVngbad6CpPtpv+13
V6ldIzWQIY4KrJHJHQGylAzxdByGIAOwgOpdfNywtljUqkw0nxPdG5CBW1pb6jqAR91Q4/5dP2BG
wvwCTf+9dc0xsRGtqEUtQURcn5tRw5w/JOaT9i25Gvza+pVul4Hu21FroXQFxwABU4Q2vL8/EsFv
H6Hi1QJLYbUs6DRbUxnVMSF0ziORJr/hFo4zdI8qWeOMCStFQn3VKM85zYnM6rWboRwRSViAh8Sf
bob+3HcxOcc6XU5g37zjPiKKy2LSQsqOjUt/SJu3eMr0KaNejNcywlIOk/JvdGiLJMfd6z56Ejg0
w6GaA3/Y/QkEDitPYHlJQHDkGSKsc1CQDhPDSkqHaeJAGZbTNZiWx5iG/LRot6AAxuJtJH34IFAs
NYBnS6cDCsRsPiJZc4QQQrpnjPBRKfCJK70ZxrC1E/Io5tlc0qwNPjTT+sKwZBV2JDzf+hULtM+F
/e1Stx0FemuuxCffo8eTd2Ma+yqW9ikNqYapH9SX7GyHHQhdUB0+0wsdova0R9NcpGqc62mepw+g
++njHjH5AdJnCcvURLhXUKBZxmqNx2qOzEJfJR/xLFGjhkOaBGmF+A1WQsItkNoZparCMBVWhszB
8zpEWQnrpjgzrh1mzqzLuUg8JMz84BnNMoPKCW05OT+4r1Ory3HY+jtASXFgnvBKL7NfLaaCG5rr
2aPrTVDCZ6CPTPm2GgVWG+GRrEhm9t3swZ0tM3YYrw+KXtq+GFAc9RPK3R5CvxlLtfJeo7U8AVIs
GgCLwNR3MBvUz7DQkQ1fYxmGLPq9zYTdsqH3z2sTbz5g5x/Qf/Ob2oe0uOxAyOGjdU1cGK34HxUz
l8fB2r9vyse5BIbpFCRr85dxb7kgzGE6z+yHgYPjI3xPdhuAJzJY5YtkapHJ3Gyeu9mfBt/IDtCN
YO18piIIP6IomTR2SVj2iyRA84Tt/FePy5cxwtBcpECLAHJ3s0FxFAfvklgcL/kkEDebtwHCvHJv
mjUiMQbEP++6VX9Q1eAuvuF9OVsZazB9C2roAbycVBo0aK52fs3McEqpXl9ITLN3b2+X746Da5sx
npYpIpMOmxsJjH2dukmNlxEuRXEZQ5KcRs0ZHpIVBEcPSOYlzIIBn5Cg53LAfxoaDzVXzRCD3kvl
UrV++4JcpqzeiA13EIFpchYsywBGEB5UKeJfP2XoIfcM5VxFBKQSERUJueNFV3kCKP+3Cwl9mUUQ
H0OCg1BtW3Y26IGoVyzyFxeQ5AbYb7nJfQHJ5PdHFLa2BWLb3BfQOVZRbfgjDYa3cfSGs+VzD658
2T7VPDzBJw+Wa1Ioy4LW5iAFMSdMZDvPW8/FNXfhm8S5kPNgbo5K48DSmfF/sWH03vZ+Iwhsn/qP
OOTDQQyeh8kYrAYEaPtXQ2nwj8bp3xXRzWAu5jkpf7IVwOpk4NYzPtZa0OU2eNFWR+ioKrJoDO4a
JzxuJ9nSI+fLUEIwA7vTkMXTIf1p0hGUy4tDntsJEpH2MwPI9WS6GDnNs+4/bbCagzDR/pJu8XR2
3koqLrrpIZsWUu6SwqjcZ2W/dK5KZAeZUcY/0DXU5BB6dGVK8LL6nQUwzDBX+wFPHiAxtHXDtvY2
NNk3+q/EUyJ/QKbMn7cLaZP40usexB9wm6ewm7bacAOMv6PBWEiM3BVrJ3yz8RAhqzXEOQiMDoga
TFdLhWiD5Q88Uf6dZBmpddwNJc8sJMuYiM9Z5MUoJkjcuwd2DtscT68Mke3vE0sl2nhJFaD9rBz9
bLz6HtIO8JcE7W+Rpg5W8eDL8Enc5TY8jXQPH7iPbhoFrOkKuiCq1LixYxg10Ts6lrLPyC3Nfe9B
To7dLE9wUbobKqvZGcpLr6JUVJCYJI8cs2BFiDQHT+B2zH0FKzAVoFWkbn6NKHS+SmPlH6kAtNiQ
A3MRvQKUaFjlQuFVmwL9J9iqa+zFzRUbZ3JcgDDWeC9w9wOIOs1s2//aWSM8Ubnoso2gsbnAfU7b
EKKAWcenaNgFGJOuNvM+1GpUQR1CtPXRLSuAJ56+h3GfHWE7snco6bPS9Yrns4buBioFsDZIxUxr
A8Uh5sbd3ABEynsf8OVI0ra/AKdg+aKHCWv0NOB9QJqahJq5WDIDxiF2bTmi8uzXrECNqE4Opd9g
AEIggVdsOzAFhtvlGnvZ24BsbwhwFnUlIBJeWoPSzhxQoL76LONXO7mvRDGCQJfmX7J7lVTB8OwF
nkPkFrgO4tMoH5031lB/AKV3mMMYW2rbNfaoYvM1T9kMOG/xC3BW28G5Kb7DZUGAg/VmODoZkkq5
+DdeGo4sYjtds4XqI/avDaNEPxyALocvBHTUCU540AdD8tFHqPls4F3H6oAqRePDc7zTXZ284YfY
2EGbWLsJYBqRzhus+q/j6C95jNH0lGGNLTSwg29gR6CL0YXwkfRp/77/eNMZRRxL0y/kgpUjPUWY
iZ8203onhYOpRjcn1DQEi+bNrBl/GmB3/Uis7h6HDh2Y6kdx1bSzOIEOH26dmh+8zMDvNLv/ZgwC
FRDOthhVRI5rk92XeM9qSGV+6y7ZStoO7J1g6njoEW9W9wpcpk0Gc7agCI4dCz9aD69+s2jjIwam
H0uQ3lOZpgHuIbYOfyG8UgcWgaMi6boed7LhmoChsW0w4EIw4P5oOcQBog94cu7STOSb4/yvm8CB
eZKJagsRRBb761B7oDMxiXCO0x2bAfx+7YkGUEANAGI4llgmHrY4ADTdxqaAemsBThckReeJ6Sqa
SF0VH5rTbo09UJMiO14weOzgEL7CaDflaYgWey/2bWFa4h2widBHl6JAaIvieMoTgAgfGwcdnQyC
lJaJ/9zu978TahGKk5mwvdB5S4GNLE9QtSR5PDRdmTTR38AiSin2E3dY2s6WfMUxN6QDhlKxLrWj
VtVhk/2aUiiSFM+2gmDXApQ16Qf985PaTvyXdpLWKQKgntOxyW6Li1URrysIt85F52ynvyKsSsBG
FwAMzXii8D8XC+nuyI/EhOlNaxmMG4BRJLhiOhMfY4pxVjv1qoA5lnYDigXxvisb0Y1fyBCUD+nU
NrlLjX3nPcLvvSDozv1O5GlI+79+bFoM3vEbzyK/SgIbQIOSzmUwAclZfEkrf4ISTyD25mobfSRI
334SaKErkcnMcWXhVdtou0PCgcPEGATMxCwL8ONgzQC72hfxZNgx630Pt4vfXwNiAbN4uMcp9RBb
FvG/i0dMEfG0ffYozk8EVkFb19hE1w4+snKRChwpat5KB2nSaYSOoQDUGudiGOV5+UmcWiYLPR84
lxxIsziJbdAHwdEesagJRhuBfBdG2TPy2Ah0I0JdbBTS62pN++n7Gf6omQG3KYSJi7Bt6q2Pm3c9
wi3TNAxJmNG6Pmlc4+eWjJ9zBm53XR18F92AN8vRoZzmKAYBkw6XgfjfsY3+C2KwPbaNvNzzoUyF
4KDKsgaSNcifcVeQCblMwjNnGgbxA9zzyc1EvX9DITwrupU+LTw2pxAqw7LLMlnuKhSXlQKoCLXl
OUylGnX3BjhHCy162I8+7skhzjPQaBBIUHECtgulkIeIwcDDitomi6loCFWBQFNovInPhkOHAK0b
zVtIT/IWConcwB5REPjfMUiO7W3pdHbluAQfeNxHR2ab7YNKxBSB7fDkw08LbK7VaGIcTiOAzCnS
7i2hHTa01vgVUBCqrhDeZY8Qj0GE4fkKgYHNdnR4vc8g8PZHJGkwKCdpDS2Duom2+We4175CihOV
icZlaHyPXxhql0A0ImeuXa167hD7WCwTkrVXRmwNbLO5grT08jACr9Z55LtdAPiZTWKrt62QiCQS
doRcCumqEGJ8a/ywz6DR5hPTbVdEbH3qFL4wTse3flvDA++gksdRMPzk6n2Bv+BFHJNLOmKbAv0P
q30IV5X97H6kGzo264HNbCjwWxtA+0YhRJ/8+4dxLVA1H+Cqjz/Tbf4OwbXe05iPGECnCxJY71oh
nSmabD7009seuCeHLLLS3yBxCVJVJ2T9b0no20wNMrksxozdkcdpdzAuDQJEdib0HY9UAGYgCIpI
xn+FmruDSolXhAGAcPQirrmALPLAF3YbbfdfsmE1cmaa8ySM5V+KIsMrZl/0YEKHcQ/SecTyC1Hv
RwqT66uww0qhdM2wnvUw9hvcaf95y7oc0tnMx2josgqMSnS0KkuLnkCEAcEmJOWF6133R3YTMpMd
20gRgm88kBUQqVOt9u50BVuqsPH8A60+3eYRU4GgQdznDdmmMvu/XCyAuoqtRqFYsFegnMK4hGzM
B/4RtcBUp2T9zGgKPnjVWA92YZ4pVIRfyLcbvlSrfq56E19UC9QNAsCGnHc5BhhudmgzjbeEfzM0
j/yTrUT3l4QqGBdYbN69EQYMHDIEZfRk0T4tcdbLusmaELS+QcxCQIT9Mqi0OqboDENuXLKfQmag
04ndYp/WKZ5B1G9zvYV9f2hcSwvMlcMVUKd/43brjvumRozY/QJVM6pIRO0FTfwPCofutPYgung8
qTeTdfrISQIZisDRqvoseJIY5c92gcNzW+RWhm40r/FGd0CU+LvKNMKrSqDqf1fRzv6AXUQUCB8z
CiATIfH/gbIRbyiZnN4pi7Iq0CEvtSTbhVI6rbncepdP7bT8MZmbVB6vdPfqYO8gGUMhrHPVApUq
gsf6bh7zVjTJEd6O5TdaN4Da4uvssURjGcMkwW5YzciFoAfyCkxygGCNrz5k3S7zv/YMUcOQq/IN
IU5999DEoBRx60yQWWDgvLN09Q8jcnyf23mhSRkhGhmIEgfOgW3Xz1MmhneokWYBbj5ZsYzviLu7
7k7SrADEIzPINXqxHUGkyS/b0uFdZlTfOigNsNw5SGORKgk0tQANCT12PI/JVo3RnoEKiZL5Eo4r
thaQd16b03llYHUYzYaK8aFdi3mcw/2dbph588x6bVLsAG2qfh8xFDK8amsRTn0AUDfiYe35m9FY
Tnr5G8rWZP6JbfaxBkyJZgXdNo1ConaNZdmLtasc5kBAP8OKTQFDsT7OoZaPzRIlFZjG4C5HcFin
xiVZUkwQJsQ3TQFMYzRFyF8tY0GzXC1Zf85EiwfYBmAFqlgYgGEBKgk5BuYNvDVeWPKLAwAcn/uG
ATVVAl9KsQD3MeU8TJEsYVs0ab2hPFTXP5Pe4+LJMKtmFahHCN2z07q0iSyFVW4soHwhWck9AorY
N90QYJxcu68QxShRPmEAF9U+pHaDuMXtsBDweMlOSdfFCbKgYVzFL2SYmrnB8aay4DekpWv/1AEe
23PIePzwsqcy9gtIzEJToZWtGQuTcOBbq1y5BsunRsjfAP26e6d7qY6Q2A82B6CG31ODc9yWcSyD
5m2V/tK8WJHu8hfjowlGiBS2gdexAGv4AY7V6kPSYRha0Ty/z/wgXO+nZWNE987bYX6UiPV57QRL
hpwAtb8r0uFT4lzFqBSlLBnL0ZOAtYPZqnfwREFXAvVU7mTQJjIV476yj4V7flPM6Hgx53ljai/p
aBNQ29m28N+gecPwKfESOj0EDW2GwwYdGCLoFzKAP4hjSDZRKvlDlGx+isu0sT9y7h1TO9oyJ/cW
2p1+b7LvDozMYen5s4/02fW5Hxl+kpbyY5OJsUTMzvqaQB5art78hIXbXmJEvFQqtAsGjuWJ97KB
MD1tLYwBkait5jQX0LqWaDcGCosPWgA/lndnPQwU/bij7Q/Fow82mrw9x8QGzBm8cQVG2/6KdvOE
C7E/dr4JXpcwsufQtOnDgjIFmPdmKJpcMx/aKcKRq4P1zQFiAyFtPzWFAKztIUwWbGNlCvoVskxL
cpb6/NAjuOlnRkTmWy/lC3gojJuh6Z+sR6YSegRTpwlzpR0kuW3hBKVGBDP2ZmCnJBayE0wTsqac
Nyh9TULMrony9/uK/eKhzdZtq7I58X6BqqQ4YSVoLL+Z5o+V7+Y0QQ2CYEgyz1foJIkqBJTVfoEB
XZZcL2lFUmwEcMLgsMuHuWk/IfFU167H1gdFkbfds3CfIby3Wv3tKCBzD8pKr9BZ2nkwuwwwFAyd
shDxeBbXRLZsdbBE/kMGNgM4JR4o8LPmpY2WtTISnTXwzYTQ/g/81ddze1LxPp7UPkV/euljKPTF
9CB2Nl0baLFe4ojGF58Z3BqbPyy41LCw5J4JJ1bLLpyQqOebGm3fWNggo0NZNULcMf6Dh/u0id9j
rUqluyhr3GeoAGnl0b5nNkcwZ1Ny0HgnXIZLhV3lPfLjZi5VrFFRh869b9VDkjNNq/cSYvLEfqST
0rMR8moTKKmjlqbvCVD5g9+hgG5fu+cmI5+IP+lByfWsRpbufZSYP9zuklOIUNsaJ+MpgeytRJxj
U1Egl9jyJL48+ZAofg2MoBWnEBBysUHARrv1gk0CtggvibCxBl+y6yDrl/5wkGaZch4uj1kodekm
zsvYaATe6PTmBCbmOWuHM0+TuJjXeC/JuiQw8Uz3VPs3CIeqaQjE0a39UbGt5AmEf1ItwR05JY9C
QEyNIq/3gY0hgnql9x/q1r52cP15aKa0IIZBIZVEr+A5t4ogULNC9/oXhEW3eHGHSIvkFJHpukbx
WwphK1KXrALVw2543ndg0AJeItX6+d546hgAY2q0bss04FW0Da+a9N+KUUxnIETQVga8lJ38iF2b
BYIreNFu4J+TvJ09ekqnHV1jOOrWHBxhUiKXJARxFVZN0K0Y9cjjjw4Vune8YvAlB/N80hNjr10s
74FbdYEi3L7wgpZjPpFPjYXZS7YMfCi++dwCawU9srAx53PYVeEMWd+MGw60VhvUy/Jz+kQ97W6Y
cL7GsANuhlulAntnoEJbEiDR2NOCfiK4rQC/h405CxXeJrl9pV43lW22/8qgEmQgTsFNt8GpyxxQ
vi2JasEUDBzzBNwi7OZiByt8AgkfVC5lY6VXmLGCbUr+ZALEVmLh/UFsb3BB2tX0hKKB9TVuOdAu
Y7sS+S+6ZFu4Q6Wa3bjcHV72sM3edRa9T8GAUgksTbqGeuZqqDe9kWS4pfvYFtBYZehqjumvPd6m
b5a2G6Yy4d1AXw/8Cu8EzkJQ0tdERkCGCUbFvdl57TcQ96+wAezL8N+SzfYRvh+Qx9AuFDZuo7MN
jHcMsmD/3HD6v4JEa0s+A7fPOv9Bw1UFGmyj+RomM2jpzofAcoKDaGZfGLBhBGsX1j0rQj040iD5
X0TCbLEJyJovgBTAFir9vUKzeA5h51tNmNYN9yGwUvqJQ3qBay59w+wKuQiBEH3o8K4nYPrbeNfH
cJuXP0L57jj57Qk+t1uIveXo+Wy4cwhKoAf7xWX/RpvpVy/bi4BE6JBBVXxDOrMugUebMtVy/4Vf
nndwGKhLMq4/fp1pJee511LndI/8m/RhWmQ93tJk3CHgg+aBXeEXxyu5zrA2riFE2Ungl/uQRcee
bNF1ThN5BbONKZ/p9Xcy0fZEllj+cxGej9hP43uCE6mAZcqrIb1mRW9ICDxST9dh0+5vlyxcIQYb
cB5IyhgSh6xh5zTk3acRyJwQGrVNowjkx8hxIMZJD9Ys+gfvQnvZE+v/A/Vvz5I1w1FgW4RsEpnd
AcIQj6tlfRGhJua+gJ7EX5lGp47AtghjRjvkC8o6r4lpsOzQbgw/je8wczDUvh6a9X+cnVdz3FqW
pf9KR72jGt5EdNUDkN4wM5k0Il8QNCLMwYH3v36+VNXM3KtpXU10RIXqSiIpMhM42Hvttb7duOlR
kmLJAnaRq19ydlDbTDlU3f0oag3jSOp5T6NsrEeH5b2JXxXldCwU2W88Jo3JWlToQYzP1eSsm17+
zoUTZXunMJz7yIlGG6ehRZAuhNPW2QORjRs/ZR+OlX0AQqZdVJz7RZDLcQRMlKjDwvLyigCBrbwX
Nut1RwIUE/1WZAnYTYY8J5mMX1t66k3f9/P3Zh6qg/BE2i3o2N3nPplLdZ3G04TIkOKJ7VXnrHPR
Nv6QduhjPdEE6mHNfMAB5llBkc8atjTGf9RqcWWhF9TVnY7L7kEoCC9GU2YHcgrNFq0G9xjZqWMV
6spxFmyfqeOkCgm71fm40sLYXpSq0tS85o5+T9Fpj2w08ZIXC+f0PjPVZpvk1rTWIV3jzGld44iJ
V16Mzs0XbjUQbmgL46jUjnagRMWXkABJwL2COWYgK0k832secgrcRazdVD1VdctziV9RBEPZ24um
a7Ng1nWGC23CwN6aXkyd/q8Zq/YpiV1lZU3pLTc1uJeUzpcWx2BYMhCXX+XZ+JXaVXLJPMK7jBTD
8nuqlVQTDW56qnnYGJFaHTXdTHZWnI07q6otsEImqbqwGI+GPisrrhGxtGwXm/I8G4sW4MxTmk1s
c+T5f2IQfbW0Jtng5J2x5SSNthGq2ZNeRYbHlf2hmjkiS0w7NlvZELg9ml5FEMPXMvuqEt73y74i
7zegvlSGHj1g7LG2Ipr1K8CWftlUOOC1oW+DPtMYHsUm+QTKIdLJ5bTEK2fQrPE61MgLN6cCcl7F
T0ZXTv/Acf3QG6pcxAVLSNsIJzu1eUHJY0dbjRErhwaCqqHr+pZVwAgJ9tQGIWbVc61Z4+RjNNE+
eQyNqyZje4TV1YiYCk0627VH+orsjObrrmjMYO4zA8I7OGC68OxD0iC6VXHsfbB37qaKhePBq+Pe
d/SQySyblFdwVqjSbUbf8dzdyXlKMPPaFA+gfRZs/Enpyz0GrIkWnvBrDAHvfLzuYvUQpfWJgXOK
HIoDK20aSn7bNa7mbaCXyeSrp73x81EANO9jjduxSdZTLw1fJbQStCrWJpzS2jIigMgvoX1XFrrE
Muk5d4PQHj2vd4ICl9V54OV7xfvxZdwiKnlEa6cl6rm38njlOFj90IWQPulYfK2CGt30fbRMMW3S
MLgKSokznWyImEU646ElmFndwhqNNsw+m5Itv1a57M0MbS5L+yP1hPTraADBO2zsEStaZGHP0ypv
U4+CTzNoRE3rtqR+NI9sc0qCsifoaVagQ0Oz5PFROl8cBCx2kqP8Li23X5uz/Uk9XJ8qI+HlnBFa
SFu0+z4i3VwL9cyqFnfTFm61TZJQ+G5ZVLS7esOjHruXa2C9Ie5EQcQUJ1eykMvLarS7DA/gOsXP
G4hxYoJ320+eDHCMxrn8Jjp527FECSlz86GlBeQCsdP14CUeAxx8uDMt8o5tct8gFHoBD7c9EnTH
Tx7lC8wJculobJAh/icp+A2G+GyPuksxPb7FneIkVCmttTecoboH0aiceDRPm6TuajrcqsXFGFkc
BgP2rRxjcEuvvia7d3HxC+0Vy81Q6jOT4jeh/UN53cqhz+9H7FVdpFp0SZwRXosi282mEdhkIXzq
owQ+l4U9gRzd2nFjhbvXU41nW51kwKyDOz0vRqb1xAbKUs2R4GbntfcmsRnYRHQ3Y1i+H7O+Wyis
hLqzRydfQZhlNymNGlJC1vCfo92TtZJ4u8N4CljYIe5GdYwo3NJ8obvjDDOlNTYQjK7d3GgLdfRu
fILCOpoE5gIczejGOjk22vp4VyXyiHfqZIkyWyVNFK2zUDsJWR0V3GyBoZGMc8eCByPizLZRsXdN
ids+60TjGDTIBjuYTDejmTh+74TTKQ2LlNRnTlk4dH6Cg5OTTe2XnNrHIb+J/zhrmxrjTC6Fs29n
R39oY9qGrGepb5uUjIamW2BaFEjbdY6gnCrdGpWqXde4ss45AGl6krb3U6074S5+VgZFXTZZqPhY
0Zqjweu+cEy5K4z4Gdd7E6gj7uvSohypp/YO0W2+Nq5THhoYj6XevI62V60E4V5kN1a4jA3qZ2Sy
Kz7UqT5CDg1rxidGLuR+5AgN1HR8ZLXlu5XwFLfjsVxhe+mXuZD92sjiY2iaxrJzrasVdT2dh7ex
hZktZ+GpKzUqIt6O6tF0+PuSHcaezJ9rgStzsPRpWaMVWA6BuYq1AksDV8rGmUSCx1bIbdjEzaPT
G9/mehb4GZg95GaL+bL3PjX2I1PKaXlgOlx40yzIt5PvJR2ecUR4UbkpTQ89LEmuxjjWb6mZ72w9
md4Iaol9KPRop+mpuyBNCMe2qN9KTeg0blbNtHUyTuyV6N/rsRCrmRbzJc2Mfp+TeVgVBBOvWU1i
zqoxZUeKikvGsHTSGOYJTgAjbo/JH0N436BP40lFWtDstEC3jRO9hYS7gErYs/CabNLGDs0z2FPq
nXFdqvolUtoVJ+MOW/hT3cQHLeUZh3cuCZoS27HDq461rl2Sb/+IxlzwEJW3J1Xvu5poFjxX74jm
4jpV0zsd2AWNHAdrGaqEZEflGM79oozapRf3JE065Y7N5day6xtE2VYnPBmt7TnFiZd1XzZPYEAc
zricqDUXI/e9z3p4feG56SfJKRr7DBwtsUP4IJnQiqXWTuKcJO0hky5XgMlVFSm8EGRVX6tZf+Qs
fLWYpK7CziPDFyvmorE7nFi0t1hOZbLiOT4z7xTRMoo8P21K484zYgaBWvRI2IKbJOvmvSvsq1FO
wzqapouG0w6gQ4GrZ2bmOAuR0bITPy8rLd9Tu1W3eE1WIDmG/VPSsTig0TERaPqMa3usXtyk+QIn
Qk4WC6ardDgcsjA6zCEBUNxJc0D4kexPxdZbh124GzO3x6CLpMookAJGZgRTtLnA3oRRyDcKNWG2
1TzG0Zyi5M13tGG30qlPgxAv+tIiOe2rjXHI2qj2Y8EM056UMsgJQvio1g9FYWh+G+pnFrFjPcnQ
HIVlksJBogsiGb9ETN8TFG0x4lWvlCCh71q6wnVXGNTzwJLye1jMT7NnZyuWidwGPtnJTPQKQ2iJ
1U7gY00sQqReWDHG1eeVZs7jyROTHcSUTU+1MXdBqfQhd9cULYyKca9TC3cFA6XcM1nTfXL49qqs
CdAz5CVC6On7KaqdPc6CgUFZnKxUfIGcSsN7NQwhQbMxWxtm+9SL7FwhJ/o9otgtjZ9sdL16K1z1
MY47IolDPAdAOTOuakbZk3rjZjSPbuvUS8fsifrcjPqlTl8tJUWSnJ/cAQAEHR5bIEKFCb2l1usZ
pxUrNVMkZrOX1Gh1OZvrTDZ4gMkHesZCmagW/FHM3CSKliWn2FF5E2PDzj5IXTavKFl5zcjdigCn
Ts6ezBAnIPlI7SPhTO8XtWHWcq10laItJvSpYq1XKrafqFcgzri11zK7svI03A5R3IGSFYkT49EZ
K95Hxai9tWV1hXdnDpE17jWt7p+GkMv3Qdg9dhM9C1vbL2wj7FbMyZOGiYM3c6uhn9vozSqmL9wf
ye+Y379AK/28Cy/sLM3QHZprW6mwiXueOr275Ki+/poL9Qts18978CZlHsdRtchKa7PEHzX2B3Q7
thLFxRT89T+h3UBN/w336OdVeFGm9+R2cbklqqlqG4rqVOOqQ+QKJgx8YHuKpGYHX24nbxT75Ufd
VpONphfq8jhrnSzX4FrGy19/O7/ASTm3P/8DAo/VDtzSaE/rsCiov7yKB5s1fEi7f5mN6TecvV/w
w35eoKdQUgiXMfy6yk1J+RiGTzpiTeJnkUk2t0wF97hW4T3/6x/qV1fJ7c//8ENFceUIrKjzmpgb
4oWSzYvOrPXr/+yr/4T30lRjYDxbz+u8q+wFLY+5UdUi+Q3f61eX4E98L6oBNdJTm9eqZ0CG51Ql
T4TY6Tjh7/jsv3p5fkJ7ZbVXqC7GknWheZLdZeRQdGrCNP4Nl/pX19TPZK9cywnEkVWMq0usdxth
louJcmxQfrfR8xcX1M+7/hiiZPC55Ay/zfioQmaC2p3yZOirKqmL/9lF9PPGP+zLHT4IlkLXwkaD
mCxlqTMV2Pz1RfSrn+D253+4REfYHFappjPF2W3UbTXFegJUscYxMS2sWgtBi1TlbziBv/rHfrrJ
BX7JxGp5Q5reYoOhStalg4ywm6IoWbmlzJGu+uhf9Lv//NP+reaf/8XvP9Dc6iSK259++89j8lEX
TfHV/tft0/7Ph/35k/75UEj+9/OH/Okz+ML//ocXb+3bn36zZPrcTpfuez3df0cBbn98dVaE3T7y
//cv/+P7j6/yMJXf//E3WGF5e/tqnH353/79V9vPf/xNuyGF//OPX//ff3n3Jvm8TZF/dvVb8/98
yve3pv3H3xTX+LtmmI6BWc4xdQ0+2d/+Y/j+r7/y/m5YquOaBv4ySH23p0Ve1G3MP+r8nUEPo1PN
dk3LUQ1u16bofvyV/nePCkX1bBaOGYbFQvP//c39ez/av96Q/35f2o+dVv/3iWRZFr4Ax7Y9HUif
yYTtp/vWhHuXxUxxqazzNdYy5h7JQrcwUY/rZvQ2eeRtGEkuU+lgpy4OYVjvey/cmHLf5d4JJ9il
7MSp05JTkkxPJLmDyeuPfX7xKpcJl29hWtXd9CzReaI5eSZs8mLV5T2MEHppls1JIj/a/GISueX6
fIessnbqeQkCiwFhQ/oFiEW3FmW8zBmUWDK7EKReQrBegYuvx9+cXz/goH96QQyL98uxXNO0bcf4
mZ+LYj7oLaNgTAy1EcDmyg5zT0WolndJpOqfUZgNeJXN+6lVI/TYPD+rFuKg6Jo7JdWYG5oReqPQ
vO3YF6c4r59GSF4vqWq9ZAgAjDAyLZgImFySDubKZGEvUeN+3lNSnpxwzDa1FTm+MKv6XhOrKM6G
nYGL2SDNzXqyratp5yzthr3OuguSm+ZunLyH0TbDXS2m8S4vEv3e3GUtqatS2YZ2nwRzY6QsmeA7
v+0OWBZiMBY5hrBd1lfLEnO671lOvJjM0AxEC+AFiBpx5bpDDOhs7V7eTIRWqnio0KrHTC71rdLG
QaZp9O+iC4yo9XYVyM5d2NTJoq7KFZpMfecglGzDNCIa6/TVyi4VyEhZJE+zNr+hj7sH3Z6gjXmQ
siLRayfk9U8awlfDDrW3Ymq/Rd+83LL2SnVAr6t/g2L+sXbqp3fbtpkRGFz6aMg/I0ebGHU/BqK1
stFCiZG8FnHC6niQTX6pEoAcNUlYgboYB+qLqw+1L1L56nXjqs2G8t4rTHWbFzde0xDtvVy5ysx5
bLKuOceNCdutJdjFqPo7wCUH5dlt77Q+IdvfeOQiVHOpSQ/3W6TjNYvs+ySMlHU33Zzkertkdpmt
iIcrUEdyaFeJXBWyFmtTLSw0bi33bfxav3ny/Vgy89Mr4lga8TTuAf7vdvL88SEVu5WOxy6J1wp0
xqU7RM2CGXO0Jhm6wj8wBSPi4Bq5rEU+JhWhe+aHoTrJXeUPKzzXzKs7jVlE3iwEMAy/HQm+oE43
z9jStUNnanehrB9r0iTLUOLcGdwPuqlwZ9VcyXZd/qam0nEJ8C3/6UcyDWCDpmrQGjhExH464/Km
8Ey7ZogrI7EoDXFtoQ6sk6Q62VyGayrVfk+jTIv24z/lXMBTcMZxibvfJIPtZrsYGyRHd7vDNBwt
mXGVfpwrzTIlS7LStWlr1zrvY3sCxNkzdmCHqqs6MAS8C4nZgji5yradqVhY+ckhhzTYLPmKsxIn
tdPfp+EXHYHi61n2oM792tPabcqGwWVZ9DieSWH2eGz0R92YVnnVRLs0ewwnRJxRSwgzjyAbWEbJ
3tEUAmNEKteoMWuT2tkAv/wWze67ajtX8pMxNi2kgSwdr3E6PJKjvqXkw4fe/iwlCVyt+RZCBou7
6eAmVOn0fKnjHMGlJktw/o/NdyINTWBX+iJxmAHXrYEBTQXSKoccbsq7YVaByKMDr17qx7M5I33H
75GLq6RxlAjMU4JQ2r/HTQHSDd92kVuXZmjEIYzacxeHRzchOem2SegnCaF2xXxTq2g59smw1Yzs
ZXYlMxi7TAJSewUYmTI9M4SY0vEbKAr9PUyVhJyH8V5X6VdfOG/s7l7GapgE1XwqWznv6o78kWP0
ACCrk1mp5KPCRV4wJWANAo07hCnipyP0CeEeYMQZR5upfaAa40PJou5lnDWvJXYS7Dk1oTgPoFdJ
JMRs36Gp5ltJqtavEcP9hrikM9HVt/MSwtTVlHC1uMX30M6qRccIc4HPERnVSAqgH5F7qEBirKAK
QM+DeaTP6GUZh/Ze6DAyZvWtbeJrHs63NLdmnDGvtqt+VI9xOl2Izlv+bOu7sB0WvR5fqnDAgI+L
rOm1+16HBHBDM7XsyINTIe8nu0TGVrFOX1S2da68Nr9zmdy3EreY2aqCn7PKtlNnHF2xZaFXtORP
B59cM5YFa7B8wfWhwsyBEPXZJhWTY5VMfaoOOIDJKpYMUvcW5e2q66HB1LPCJ7dtuujt5FIxlfGt
LppWaZI+pm32SaiuWTAOgAbUVl+hjJDcGlhC26IOv1mIKEyKvoGl6oMc/6dNxAbnqFxiulcXWKzh
p2bvfW25AEHZx6WmDO/miPAcLmInyL3QXsS2XHjEUcfRiVZy8tawf96nnqmcESJQtt4bKcKL7ll7
SO3JSjovmsjwiwJ+gxqBFp6DqYQhFhBl4AEn82CO1QtLbkdiwCsnawq099g7Ys1aKVb2kSeoNE3N
RgTLSlduA9toaOoJV/hQ+SOsNx9zgMNqA3xyTXGgYb2YnYn712vOuizPmpJ5gW2Z194pmvU0qtlW
6XjrYWDsBlglXEDRSh3qG9DT20+ltuyreheJjdTaZD8xYgBYUpnkRMzPZGRGVHXatz4X9lLJUZ+i
9BkZ6cxEl0mqTuRbFALCRlyf7QGzg+4G7TS91uF0EYXzWMr45Dr9XTwPLG6syxcrzN4gjEJJ8mru
atVZpQ1rPtjmjXkzWtY9btHEU0JEU5nc0hlHJTS3HYQo5CZmDKTSjg6V2CoECFdUmNw7S69A+ZF7
M8boxQzTqzCS10hXIJf1YlsZbbkp5hv1OFXuRGuc0TtROTt1aUpGMC5oJi2NLo7RwGR2IDDDRvV4
16LubHpQ2TMj3JVkx5ZeGMqViudnpVNp+cxomDMZjUo2RHA1h+Q5nOhY2WG8yDucQYygXqdsbZsM
XDDp+1XafcbWfG/pUEqInLyiOFwl6H8auTH3Y+fmQUrhY1lqy9mQ2z7VHTVcibUjD+PlqDp73dR3
OsyeRcFE2B1z/BklkSBPASM0uEO+qCZ06uQCMuKztWMicxJxfOFFjfCHfgjCgVkxIQESJw1v9DzW
uxAH8zJUZEfVoR7DxN4aeV8v+poMMUClL8+t12SuPrIqRybugJmJWb2KsT0rnTuv6xlBXO0LkLuF
CoA47ZZD2K5N3WM0m0J15lvHZmx9i0G6+dpUDUyCnLcobw9YnN/nEX01BnaC8TJ2l2yoBsWRNQ/Z
yE0I5et1oL11DIacpb6H/XlAlL6Pct0KNBt3Jiei49dhcrFMEmYo1NvSmldhpmFMEK85gCtfUL8u
R/g4C2Kx1B3FjGd1JIh2VIhxk2Ezv5Ru3HmkYHoNTXvmuJ1V780dQz+U7TFT7XdsfrpPMcL+aj5C
56BluIx3dBAWczd3YXX9S42nK4r0HUTdS1S0G9uJ1w3rBHzRGY+jfRhgKvkFrAiKZABJbWm8m0bG
CL9YSGX4MpzmAafNobdAgtf5cMoIZfhI5GwKBL+Jhf/c659JKMkhWNHB1jviAdNyaKKvOtlXA+7d
ccHoWQ8wNLBJWZCGMdqONzppQViUW3oiHLWPMFY9f+yVa9b2HIp2/5nKIr30aY727BEZwE7Ra+qj
J6swmDs9DobiizApKniCWTe1O85eKQIj83wympLwdl4Ct652lS0+rfwWQJDXZtoYTvXuVOmDJpNd
rmMT74zYXKhiozj2c/jlzRPA6daVC/ideOnU/EtV6u1UEOXFOBsv7SH0lSI+jFlJ5kln9bxDBBJG
ALvBuZ98I4nuFaJkizZf2Q674hM7DpqxKZY4ySsapVXfYPkwRH30og/Dy15GHNpL6WGyrlWT9VJM
Uio9HdbhUH7ZefpGGx7E3Mj4k3gGl2KFZdYEHgueBdPTPfajhQs9p3cgiE+rUiEflle+0o+lL+3h
xZ2L50b0V3YLCd+cwqOjxs9VnVPyPXsp0CEehIU/lCqDkIkKot0YRjEs4avxBNZ5DOhWsbYcJn+G
isc9srvnRJuenJt/P0qmiJH1TjOH1m+l2p+1LtlBvPAW0GOGAOaEGZiN/dq6/M7tlXqlJvODStxR
j+gEVHITowIPoTe9fauDCq1vTPY7ta49KsVi5WDv9ruUXWeDwsDSMrUAJ8+Wx9C9bc/fU9bRrdKq
2wA4xOFJ/kzvSUC3WRrUnY5xKhveALSQHdK1h0rUyiJqom0DJwkRevTLWn1UB2Xikds9xwZh3EjT
FiXGo9OUPaOd8V1WgLWM6N4ZzBr68MilXty7uGi1vDvaIiR76VHctF5xm3cV27DMNyKZ3j3HOnvV
XKy7zGLUqztHvZmvk2cTTSGfhpeZwZvlWIve4WipXZ4qlVIyjBleoK6cbHBYja1imKGrGmRNAL7+
ILjkbtKWGTlr81aWmt7n4bAfO4IlsLmgeCf4VVQiU8121monMLXJWLmg6XyNgBUTsejYmskD/AG2
rOj3TWphuG+MdWoaiwFO3qJmVruRjMuErR+rhMy4WjpPLCVdctNBQloqouJatOZbH5QvSYHujTym
76hCSrH21cUWNjdpHvRlzG2eGO9SNyNCbGEbFCJ/LZ3lHLoBCOl+ZfUsnppU+81Sc8ZqjrkxTGJ4
pDF5G5SHcFAOUumfSYLwho6lCEJnvIo23IeYWmJoLYlW7RIne1SK5pN26bHC/+iHWFjzGIzDmgz1
s4hj6s+J821k1OfwsNMr/Qz/m1E0PoyhbwC8GCJfsEs0Y0jZ3inu+K6TP1xImF0k1uvvQe0ySJwT
55U1HrtMQ2yERtZYG3Yc8zxkxy1vvugIhtRnq1G+Mlt7nWM4omAnoiH/1pHJYBbN6G2afKFV34Qp
vlxCSthgmkNL3ZQ0N6NUmHwPvfIpo+3jbh/AjMWfMsroisulYhByJqVwTIlF5dB202bHwgGT1wRg
V9t+CKYtjiIJs978v7Vb+1HXVQHr6tYi3ZTEWP0Wc6pv9e6b4UwH0AWnXGIASqZrkb5GmZEGspuu
sA/JDdxhB351OuN19rq17XWfdqy9Ni3UKpcOhymrdGE+gwMeG/Mtc/LvIz+irOrThOKylLCeN55q
73JATIEgttD1+GJ6pYGtFuLJYU3UBSO9GkzOfCeIsjJOJxFkeC1JFFKioNejlRbbWSDkrnHZ3xE6
8VGFw07uoz5L2Ww1ahW/dLX3LA9hr7tPVGtOEMXReioj12fdVRa04fw+CqblYlqHpJEx09VVoLT6
3ZTwfOjjkrkz58lACxy41MBzUftuIbi+QZdqsTwksYS6FfP298CovLSFQ4WwY6Z0VNpsBxGeJ38s
nQaPevJF+/eWt7Lh3BKHShuGQODscsx8hVQZY9oVZ6GQsMBwQ3EJZAODpz/I8rFQxq3B0oClrk8P
lsRoUonhq3BGorLxM303BBpmWpGm3hsEMVqA3iuRJQ+uKK6jgeNJWqA9jGEHUdQNiOZ7vtuNS9Oa
iObVFeoX0zmRUfNX1ThBUMWV3NWQrULckIr9LhNWWWp98a2axMWL8Nwt+lmdye7oQNBj/Lyk5NTh
7ceL3jv1IVXgZ/TiVOotjlG3HZnk2x+JaT/htL3lZ/nB6MwWHBb71IGhFekcnpqd7Qq7XJEBeBqL
mh16ioXTnPgl0TG6kOQi0/6h1aSJ4UHfuq15JYKSLEGX72GPAgYsuQukNB+Thud8ZNxJ5tiTo+/I
mdU0eQymNZk+zLZ99nRxwl/6qDrcdHky0Y6nq3Bip1fT56dyiEhYa09FEd/L2ftowKQsp7jdNPCx
uU1PiNjvQrE0DC/3jtuciHJtXd4Cqwv3UrbDCp67i42bTqM6ttpVTIAyjVB7L1JzM6ds97BVOrbc
SzKsi/nFhWaJL6RcTkJc8qtT2cGsDUifphL0xYiD2XrvuYxmEd4PeUSEINmUkbUcI/ZGZDR5RBq+
emhFzKBgrJHJfJ50O9sMeC8CFjw0tcEZU7ILT7jJxqOZltjORPIZDdhTQZxuWUTU7zhpDzKd3/uM
zDCPpWsBB4Q8pLzIuX3qqir1NZ2IumZfdcd618xmkcwfYo4GnvEhKIAp+VJmd9nNLKBJxuKD3PuL
PswP6TAWG2nxuGCXRCcJRYTho0jZLJnLO0tzHwfwQpl8aw24Qp4bf1VRDOXbXRSx2DptQSSFBiOZ
zOd4Hr+F46MtJR4UJbvMXUPN06orR/rsdlyxcOIwuvYOQA6PYNfKAvV7oZdfcefQyXTDAQX7hQc+
SwBSE/dYLis/D1tKtnZtT5CWsoI/TnuG4oQiipuZIW5qMPIi/E5Q3MUXUV1bKISp1HE0QSPomlFf
AiZqbPPdTvBZxYV+iBMetZXTXHBEAbCnZQHvESS58V7kJfFR9VCb+L10/SN0VY79XOyS5x//tILn
N4OSCAx42pF4f4FKCnqWemB872ET4ljE4RL1ZwCS1iLspicczqhS1Lhd1n9r23E3TXG/nNtmkzbT
oTV6YvbxtBmnrF5govZBeh2G2gblRIJMjZzvrsqHSENcwELjr4TFQt36LXXUl7p1343eXZuNxqEJ
l2MavtDL2SOBWoJA4vJ6gZUaWuNukiVBZuAxpFi4DR2vv3gvEytx2dgDAzwnBrWE7oUqalgw4Gw4
CS7+fKt5GTH9RymFQTkdQGm7PMiw2mhxWELPuABlvpjLDHwDLvcSYXlEV0knVk402mpKePHqSG2W
5GiOrHmk0bNRarrBd25EirKxcQIa44qMOVBh11x54Fsm11j1ZuICT9n3hRZRc0zgmAE+pirBeOzr
XVsvy0h7rpPyYIfjm1m2kLZc8zEz5KESLPnMMUsMmrauO0K+jnfKKYzYJECiYnhVyVJvTFV/wuwL
EJZlZV6hwOOzZUCfAY8+9cRCd5g4GWbylDRcwXUbEXvJhEdlhbOvnU2AkaZ2pn8zdnOdawdLjdfq
6JoXGOvewp2dvQdHaFFbnfIEGpBWY3auHIfGqo6K7oHtWWehTW9u67oHUH3tvbxF4cavMvPiq8TY
zE15JqrGuxIKngNNHG96DypkP2rpc2GaE4qvl/pdp6UHNo5MLDjI5wVKTbcx4Opv8DbfeqyE3jPr
lM8ZBpsfFySuehXdHORKnJ+jdK0I+nEKfuqQyqgeKvW21YiFuevcraqHEu4TaeBy6YyFDFqjUt54
7vpRLNPPiKeP1pnm9gZW3t/IOJyQxzoK0wPZ9+lehop96N30imE7Y9okLVLVI1NGZBPLAp9A0eGU
8i4imvpdTP061FM9gi/Jwgjg25shguY+kfqDalC+ezTpKAyteo/CAIuPs2wfJxlUDJZyQZEa4kdX
R4EdwVge8CYNy/hUseTlc9AGjxZvmC8gZaeN9LpqY4hUuWSKyY6bRrc/Q543yvSvj9RqazhrhKvZ
/7RFp1JWc6h0T4mrnjha5IfqKhucSeHOBpu6AYEUAR4q7nHJZHsVlllQVbYWWBNIFlNY3q5BK0dq
yY7a7Zcf/xVXIHzpAW1aPkZ3UXk3uCrCawNT487Ep7dSDaK/jbw3ik7eCTlkmG/5BV+XpCXv9h6s
pE2v6J1vy0G7L9sZ9HyTfiVRod8LQ3npIis/9GPPuTanzbY2Ei4qzsejFmvXH7/78QuxlJPXR/jU
EZJnXknuk64CW2UwbFNVza+i2y9Nea0jV2zUwSV5MYk3HLHlytKUeZu2LQQeJwsvWTfFG0fcLm1+
ltCyiisaJOMqNU6XnoTvRawY4y7AHHKY+ex3UKqXluoSFckwVRJNmdmJYdbcPanQT7XoCPhNbolh
3+2hjN/byvp/UXdeO64j6ZZ+lXkBHkTQ81aivJRSKn3eEDvNpvc+nn4+1jQOzvTgADOXA3QXUKht
JTLiN2t9q9SfmiIdH3IYzxt8DJgHQoo0qrnGd0ckmJoZY2zT85vm0iEpod1LBS6+AIW1zcoyeyd3
4yduonlralScyuIxavEOw7JE2avaew0f6+Q0+ie7lzW7C3nhbhRXl3G2IVr1QBCbwo8wJXt3nmE5
QKbb2FnnnUl7CY5I9NdOWrknfNPeIfWwhjA/3zGRInezqKOH3lo7blef55bxa+UxZysD1JQlA2pe
7Du05S5GFY5QL4vxf8wcmZ3WBccOH7l0xnaXlZzNUc0gGj/ojWcz8DPH2ZiEhh49jDIPltqjrXmv
EB4e7dC0jj1QVh6myPNhr1Rn2mp339TzoWYwemKn7+5wJD/LpjBeqDpWltdOD7hYEFmGcOtJhgMj
bc2nBDn/Homivk+AhKlBuHvleupBmOZfkAboxyfUjE4ZRTtQOMCewql8sPL6b8Q3top1B0KXrlHi
JfW8g9BFRFIanyYEzKPRMZqvu4cgDesH2EO5j3/K3OTUyRXU8Hto3f555epp6i91M3OYQnf2bW7K
I6fUQUvyYkMsHTTiPLtT/tfIftC/OlHd+TFII566aLpkXr0DUjLvSxfNc1jgYm9GrdpqepFcJlaX
MxPME2yMI4iF4INh1tGL6UkrbXQ2c+FgpGyrjp5XDA9e2b26ALqe27H55bMGPTeWr51tWwdzUs7N
4CY5GKSLrqrpHKIr/kIq/KGcpnyYgI35UhXzmo2CdkQiyRrOZQbulswhg+UfeprNJ3D2+NaxZBHV
ppHpkqSP//wjhfwnucGVACxpGMmjV/EKSB7gsvKa84gvDqOHAJwCfoZ155FQQNyjA9Qn9yMfVbdj
gJ5MixJVaFeQvONGxs6ZbDrj3CY6wYGuG+2Thi3JYEBWHttK3iKRwKJvHngrONThx1zARnbrKscP
kNgcuTier6pCyeyBEb7xdHjUe2Q92aZNR5+gTG+N8TwO+YgUQJqnWIuzY9UQraCGeGtN3VnL2boK
qW0G3ST7ENGTMB+gQcR/7atttsUhTTW5oV1DpWqFxzoogqPXDL6k/9rZUj5Hpmq4/ak0SXCyN7AD
8rWuV3LHvoZ+MVDgPzr5t5f1d8XQaGsa4wA/LkbY2JhPuofILdfvoh60HX3+oc20C4uHK8SEyCcU
Cs9U1foyjdS2PLDAtXdemeACb12EsVNlHE1+vz5jAwpuBaOPnpcwg9GDtV58x3awNmeDV9CQZ8MF
lBLDmibXDuYUipxmm8IxTCuJQ0+r+6NR8hJ502FJ+0Z+YnFStfG2w6N2Ura88d4R9xT2+naKDOKI
2/izZF6xi4ZE3y0OpMDKkeRq44L97u6gDR97lR2PHY+/PyaSpNEx33BTr+bQebIN44rAk2sd5+dq
oMhOIsOf8hrryKK9NllA8fsnh7q+DBp1Fe8mKVtMZPrqCMF1l8CaNewx2uB7YoERz4+qaFmYeZsE
2xylLgSWQZxGsJpUuOCwQuwgQDsLFO2/mc6wGif0UQ+zs45a40yj/GprANCbcmDshg/gnJL648fm
WOG1wFoFsCNtIu+3bZJnMwm9N68Rs4+zkaV3kM7brJ+afdiSQzWCfVS6Hd3rjFFxEnbpOR+Kxidn
ZD+YYwOZQPTb1oDeZ0rwtz1uTbtn+lmHZBRmmNQ7LQcQMZj524iHaNW64OCywLWuSSge8io1fxHS
rWKmb2WZBs84CI0TXlpvnZRMTRrVthcTXhIboV1POcw2z4vfldoPoeMCtZPpKVwAyAnahbiyhW/V
47bth+qXv+6bSqX5CnfpXvGkrKgP1MUyA0anzI1k5RHvqovg5hj41QJjnBhFqwtj1jorDM6TKYN7
F7TmPiYq5OCNKTODuhsfweBtOlmzPsMLeBk17RzkM1RH1ObKnY+oteFVcJTRkg7kEXTFpvW6Da4c
ggF7jUT4ur0bjqcTAIItiaVCiU3aCX2Mk7C9Jvc799LfNCOhcmHCrHidD7keQuTzpmFDQA2sU+61
AYPdCiSmeXQC75DRZjBv0x7tfEFSIDeph5G8gIT8pn6u/aDCnTcb3os7jdfBw/fTOP3em2ApYOCD
XmeIXdjN9RV3cLLWaC5kM+G8SdxpgykSJkZqxod5ZlYte+9PFSGF1w3KKcPFvZgtZPpMYvg0fiQL
XYvp5j6t1M5z8m9bFFuAKQdsDE+u3f7ZaEkZ0BKRDaoBLg96NeF4oKVuK66gUcvHLRFhdNhtSIag
llBZVBip6hAhMMFViNqpr3iJ8KqQ4Lc2mzZ5dBqXg3egQDKn4g5LcQnxHLo9o1BeQZgiTeub3viG
N5Yxrxlj7Y6MC4x9+CSi/BiZS+8TSbkVV2HBh/FoT0Z6rjzNXbtVA/RYxdbWYBDQsQyp5WJmNQgm
KlFO2cFOJaM4Ik9u1mMfXvopK7aJu6nciazPwYv27HugRap8Z+JRptln1h1if6tF89cFR7VnhP2p
O3p7ioh3WKEfoLJv6ifbjNOVQyLhFGx6lHKvqdUeLOoZwlOZ6Y8VjfFi+uDCDleTGF9QVj7kDjZg
J3f9NJdbTuTqXhjgyouehZ1b9/o9F0tmhw5xctJcv2i9d21I5ycnSgBNpeLcMjM5LHXwiP2JVLg0
X6rsNd6EYsunc9LKgpDCnFGDaQJNsE00RFFynRnHga4oW+AMLlaSkTQf0gF8J4JSG7iFfXTicg9q
Hh73uK/q4nsyGbgKcTUZFLtDxYdDPBdTXhxUQ0sknO3+HeqYfUFiHGtvMaKFN1ZMJku+uPN1zvFS
X4xjpTsDrmOjK8zwiMv19W8HIGFdmbpFhsjCxI28mE+LHyY9Vsh6yjFUtev0oyQHkL1JX3ZEaLGj
WqkZmFQ0w2vs5jxCoIna0VlMuvCpl1SLKPfdLH5sS3acbdVnGCIn2K+dVfAaW59JjU07Rn7A6DA4
G07xqokO+Q7zaIY3KzJsy1UqxMFktbYVubYNWkUs0uj8bfSYRbywHqAjb3qGBQGT7y785RwaDlSg
jm86Qec78U24jK0HhhFGULyE7WCgJow5VjNmg7J+ZrLOqFzPf1oKmqRDwDjO7aMTiGUCzeyqM3SM
fIlHFp9hbZyBJVSpUxxDBbvjt9uXkGEZ5DDiIF2UGV/I9kBAR3Q5/p2EQAdTS2zIu+Xgp+bAnhjL
wfRCuhCzY4CVpQZohbXVGDyHKEKHCQXBwBvtL/tffP4Em2S+NQCMqEsUeMn0SbCfETcfAJp0TDGD
saqNKlyXfXIlmAEL3yczzLdYdOjPnScJ0hsph3XKRdWvqA6cpzpratafgLspCuTUj8cg75+nyUAe
MtUf1qSz/SbobOyRRQKGbvdNPKgdeIdxveyS2LJGe8Nj6hrSPmWyil6Ib/CZqrinUYdQg1vjx0VT
yTCvK/d8fu+N23GjTc91ATFG5oHJPRz7XhBHlyguzaNCGsEAOT+RtJQcCZ9Z5BFw/SZL21HUNeul
aT03FQ+pJcf5AvkhelLF+GgHH5qIxktJCBJ2rwMgPEIkZbsJcNdmUAV5wNiMBDDL7WUSpXGLleHP
5IZPWtzRb3eAg3t8QJELN9nJPsyBFZo0C7aR0Y9L1ke2xds4Ydz98UT+OHZsetLUfauDN53IAFaV
tbWRWvA4pxHz3ZBVWxI5667xzg6L/XU7s9UxxXRLlbyx20w2EIp5QMLqULTGUzkMJnAFvpCsKHUf
jEVBryo/0MbPPMDmQtxoNiphCUIx+FdY4Zbq42CEUGvCFlBC1evZIqENV5lH5iu3hm9bln1CVRbi
1GAVPrlsUA24KjYfK6U8K45pWHHsHAf8pOxR0Tpr4d0AmrruAWSvivoE8OUWE2WLMTxkXpIs6zsd
+DUTJi74IVUnHpBDYvTTIaqGg6hdbcdEkbAS+PvsNa3GqR+ATzWsbOzh7jHOZNIe+IMbcV/1lIG4
BDme+q+sRcYZg9BYLxRj4A4gproX5LZM+fP64Kj+vc7NZweQNICvb8EAUKO927BauyDS/I2NgJon
pR9l6scOS26z2kEzaBUPhnfPPIgVViTeSxsFUkIAtNF0eDQTsMKU4Iz0hbGtELghyVnVODNbDfri
kJsHGybILlL6sQiHu62w3Vbz+/wPHMd5hwn+XSs+HqeUfxkhfY691DeEDGYn7yYQo0F/1N8nV0v8
0ckIJbJ12PCa4Vxi0R7rFiY6v2S7FWnPzrKoHtKUfWhrp9s0Iq9EGdZ+aZ/PuP9e2rGcKC9xdscg
1Kq0/VPZibjWjsZLgs+a76yjJVEBIo0q/3Er4YEsRZ3H64iemWEQEs1gJwztuxeU57YD3VvXBYK9
ViJ2lvLHGfV7hXntwTWxx+GJms8ThRZJAlwWiYBz0iVqvOCIvA4N3Ic57qluB5B4HlJnSWzVRkN8
s6pU11zCnpFXRHYMXqR9bIroyfIG3wKBdGA3wR/LRE0XC43PaKE6dVNyBS/3S87fR2rIh5QYuosg
g0pUdBWkj3/LGTBv5zY01h8GgIZnNugB/dXOLWJw2nPdgv+wkpXbymkDCMo4FqMwfK74J1qc+NYX
+ntrjyNY6Ro1UJw6V+Wl98Yq62sWH3sWY2AI7HJDFJu96sQSs1R1X2W0eIVG7212hDwTKqC2oz7R
baJFUqKrN70JnLeQ+THpjK8YtBuW2oacCjbOx6EvT3FVaGtj9t5T3p8tEuynWA/1LawX0hiZA4CK
q+h4YR/Mb6i51pFe7v6LEYOrdA7L4n9wsdzKGKwxpgnv/9T9SpPGV3APeroQi93qv/ht7HKywfwl
1GFEtGfpdIJ8Fx4C8vs2KVrI3JuNvYId5esaq5d+EqQXkZue0WSGSepu9ISbafbmd6b98ixZhHoQ
/EFIIPj+54/6L/vKv/6s/2aU+bd//W8cMf+bheb/zlqz+y0Xb0r7/4O5xsTz8t+ba87x128TYzj8
X06df+w4y8/4l7fG+Q9k+wuJWRcWFhrB9/8va42U/2F6mFuE5LA3uFfc/7TWuP9hke7l0Wvgx7EX
381/WmtM/DhEiAvE0KjadMtz/1+sNUj2/u0BdGzheAxUOUZtg2fQ/rcHMCtyqVM7rHsUFPfWiQuQ
L3l2AsvPpQytiIQsxwMI0+JDFu53gFyWwCIAglKXPQ1AS+SHTeVWDp9Qsi78haK1Qriyiwu9RAFF
HCyQvFXvTGJlJIjRQpTCFCjV2WrCX8OTrKB59Ol8n+xEHSNlcA7HIOVGe/7QqlrsqsTBdwEG9IZ0
Cf1TF/efiXEO4wTDAU0sei4qSINAMk+BbuhJWA2th85AdWvEdY/SPXyLY3GGxPFGUvEWBuUJ6dAS
Sl0ziifsfajMYqUPGKNVwE08IyBhyMCKdCWk+Un0TbQyuujFwzMYKO+x7LXfyUNxJsB2ifoauRw6
gIwYFtkPPX95Sm5otYk1QedywRBoiMW0+FAClDrG+vyqRSQ0Rm6SMfqJ3gKGPodOfhum4fo50SVh
B8E38Ccje0FW9KLFZbNbZs1IdKy9kvpTWQHg1iJEVF3ziX1Lrhqp/xnSfG3AKCBad0P+Hr841Q1W
5EX640TvM9Gsq4odgdswaB8nic1yfgX4tq4EBVI/qzP8hx90vsybEN2vh64+wfHe5eVMMqzNLqdK
oau1CPyVUZ9kne8d2NmR6D81QsM6GsmQaapcuFRO316J2jG7+NqX6ikjOmZNMGWyDp3enz9DVpPL
mq1mv+UiHK8QtOiIuzaFXmzDacpYT3p/ipAI0NadTwatnOHwYKVTXxHFRC0mYfv74aTOkp3UOrGM
0zS6jHCwSW9Iyrr1u7asnou0Zd/FL5VI450Au2OWnSlYEZIRhA4WvsrWnolWvODhAflKFknxbLr5
CIyL54VQ4DJVA2UdbMYJCguSS2jzSOiE14S+KbXPqTObbW08sg5BGRvYGlYRH+87ug9KgakjtBjx
UqXKHppM+dunXHrmIa+6fUW7sZoM6euR/g9Nca+jDIYHQAWhEkYT3oACLJmg9Z2Bsjgr1ovpZiiK
38jroE+TFe+Ns7MWplyFU391Su3mjQXPoENjkLNDk1p6YH5a+Z37YtfaJ/Asb5W5Ubrt5vH5At5p
UcO6F5SvKHDlSe+oBQHl/kEyf40i47Xss1+NtmkdyVys3aI4uHH6Azq9JYjK/FvG9bnOwlfi5d7t
WXlrLQrpWmbmPfSlxKKl+edQo5uAzlgTSUWijbMJAoKzPQIl6mIgDIefwKiJkwbJSD+mSFdCW19V
BIRaRvSS8dfc1qb9TJq9XpO+N1Sb1mm34xj+5CwvyTGFrBdDp3aKFsZAc3UclpwoTZDtEY2MmPXg
4Ffw6a+FHmqrvMUz0YY1eh72d95cymMj0RW42Y1XUkcEbL1y0ZNX11pPPPZHgOsHKKUvwkMBMNd7
qAh8hXHS44kfnpJGL0jiRLVQuoA1MGV4NUoEOh/LJwc06E5WUbwQNWLQJ6UvTlA+Ralxc6X73Wea
WI+2t9JVeF/+49BSB3vsWtxhOJHi/hZhdIni8AoKeGTUHG4YNXTMrpm1MQ57skhM3TSyeQmN/Jqb
JkwQyD8gUZbpinsGFeEjlCh3Qhrfc93sAJVayLYTFMAdtO2o2QIDcncKZKBnIsoMaHm6rkFcbnab
3nGpRqhBjJkpGUSvcNuTfWUYAbXsq50RBIgeYjMnLnEQRoMFa/h0AnfBduFcqZki0d3vPKGZqGMT
3GNsWtSgtkVuiW0zAvYh8+nE4Idc9fycjPmHWdHaV+F47/s2XJH3+64FzaWlsIZTCYq0fTJDcCKN
pnlrT4tJEnLPc6OfC5AklU30kx70t0nDMBJ3+u/UmKguyb4Ihw0sToITvA83Sx7TgNWlfo57CQQi
p7WasOGwZTOf9dzbh5ExEZEwP3WzYBw1eju6Y5LGhgLT1T4a+32L1YFCC/dOYGzRXf0RkJL2naW+
wd2tAjVekel9aqW85YHxTgwG1GWONjJSiDUD5rmxg7+U58eqdwJaQmfrzDZIIKbfqmpATWs4fawa
NBIv9tAaxDZPZbuNyg6lWDk8mAUa4JicNBtDy3pqGebUz032qNXjyR6uNSNgIEHBH5aQW9DyXGNj
RKZ0WvNjEV3EZfDRzdO5Klibx7TAxezsRW8zyEFdVBTmhSSxGV/EcTSN70gLCn+Ymt3A1mJJy1wl
45BAzJS3AbUCWd79p1fq+rYpy0c91rlfhye2fJd4garCdz2UJf3yZITAtxzI2hFRZapawo9CzIMW
GGDpDH88w4me7KI/IORdpVPx4+iW7kMG+sxl8SvJHGS05j6XYFWY4/OBNqVxa6zk09HHdKMJnjdn
IiVCsFxwywem/+yXJOI3czB0vtr4Uyl1Egm2kVzuIsflsNHqA1nmT1kGwXNM4wdm8Whwh4nwr/mP
R1PR6PqFMgOkSHJRdgMLzx1IKGqsJzJZfF2GV2kNT2oIWBGOYt0VQvnLfTPugKCj3V6X6LhB5a51
jZdOs84ldlIbnzpNsVaf3FD+xgpGI2T91eAz+SLJxWYaqNfiSUFDQabCJyxBpeFUGTcmrGXmt82x
r3KwC0TtSgHVqZxvntuh7Z2x6cx4ntDnZ7Gp7RutEGsnVve+RGaTm29YnCI/FJq2MtCDuEg7fWN+
ZRw07FFVohptnhqLM14WR/Ype7tkgl7PbIiTBDeh+9oW42tFuMxa68VPA3ndTh1kOwPE+zjGO8Ez
1y/kxpq7kcyZjduJVwdBIVWRfdDTsFyT4HUAsJRx8Opr0etcumbxkpoj34BbvMixNRl4UK/AUH/k
hLhOaImQcSHNHCr05k2p2vVEDqLFgdG2/DR3ElRuDdI5lcA5m7MFrY7arQLxswrs6QclJLtnS39l
MMEuALhjxQIEBm+F3bV8N8laA57onaTpDWvbgXAZzvYXzDo4dGV6ryW9Zl1+Eb7qjzbzDKD72I91
9Mwo82kKxXthp/vIlpSJbn+KQ/ncARnLhXEj5BN44XwNY0zYmguH3Z5exUAJwUiUvyh1gK4CJi9i
OvEkfttLvMjYxhssxW/LvdFnCnAuDkhzel2+obrpKGQHsdfMieY3le9FyWis8i5jA/ZNZ53dMHjk
DuUY95r8Ho0WgvCZ0cxok2vRIQ2aTBScjHLyInsCRkTV1NnXjFCGKUj3U2qQZOASkoFe8Z+vpMSo
UiHVkNSDjLLh3y6vS2nHb3rS/kA4JHG+QP7PaRjA00EEwQOgjfov0NszELVT2X3plfVLKiRDLQVo
StdPbWEXfrpIuRA6A/RlgDtDbMK98GJ3xscAd3lrhv21q6xdLJKPwOMG08nhsw+mHjYvpLuMBqG7
MZFuY5NYO6hZfteAZm+aYl+L+JhMwwkE1Z0t07zOggbOEzvFFp+eoyBaJJF2xwkGxmK2jjwBPC8e
gSJOd7awmldBhKSjBw7lOS0gYa9fZa1unGk71sZgjaehqr+auf3E60nkYmdj2UhOLtkZu7hx3uh4
IAtUjh9SVonMYSvARWLVISIyjYhH1XmXKrgUujzHFONaK9YxuaC9xHSbGgYfExLzimohTEKeN5XZ
2474wBD0LGGS1qpWiNMLjn6c+9+hk8TruLtVOq6epb5qJ/b6igjeBGDeOm+lBaZl5ZAS/I/NNjd5
+8aByCWNW6RLPazEhnOcWLqNiEateWVyUEotumK8Pmv9sWv40jt7oqso8p+aOZul7wdRbZBA/rLb
OuGGHHvtpvrykHbg4NBIr2Mq5LHHFZsStZPJ5B73L7iAXuqEuE+iGojxg1OZVRR+EaFhjPlWmSKc
sSJrBX4cat5X3i7wtrrxTubzmyosVsk0LXZ7SNW3HCkKuJPQjB/twFo8RflWm8qrwHCFE5flnr2X
OTap3qnfR21j592tVGG0job8SyCoxsOHTcp1XlEs5tvE5BDJEOsxU6telt+oMft3bUGQpeApS/M5
sqqXLki//jmDB3O+6bP+0pspucPIHvs4P9gGv3WjDy7RUNwUVahoUYLXJFI3e3bO6qOcYAlwJQNE
uGU5OVa8vkQ3UISWCk1PWd7rOX9HRbFyIT0dQDb0LlVeRgmR13LjOceuqqKj7nJNAMHc0/oU/hjF
TPezCQ9UQUwcCWpnaNtqNXF89VR4SIX73rosAOBVrFk7T3m+VZV/Gy061BanZhOwbWAcSDGCiSCZ
b6GJarquXtyweQLzNW+S6a9tWmozSTahSyack8GMHkz9Sdn9uOqBGs/hT+0FS26T+5uH4jInak+0
idhPE776uA63UAxXbooZbjHzuBq+QKESWslM302TzeKqf8egcidx8lqkVGkhhxTW7zAmwzDsmUZG
iXJ3VlyjVOVPhmlMXAR1zRoKw2dhIe0Hmq1dqopTpKPOLbvqZUiiU9eMALwzoARFzuLIZh2sQnCR
0B4yX/OcTwMeeMv42W/+uFX+ZVX1MbWm5yQ1t6lJbyameeQyMbEOtOteVxgC0MmlFu40L9Rvwuqf
sBGsFGwSGpaee8xkF5jIL82ybpHH2UjKsLWmo4P4Rjx5aD8L7EhohMdPs+UhyYkMddhrB7xmOVGM
q9FogkNSBeWK03KHDDK4xLl6CGyKdqvlA5CKj8KY2P5bUe1XI1utTkTbyeA7Ri8fbaBAvLBrLK6Z
C4+ynuqjSYgenEJShYp2wHmFNsUli6fNx43eDZcQ+WWnfzejvR0ClzgPL3wY4/Kmu2NybR2uj64e
EIqjCeFHA4rGH0Io8noSNfGjRJhf9OGQBnH1Hpm54ISPfuo0fC4BLIOzs4xVTAJy14/WY2/alyJK
WMbl7CRzhCAskLIfD5aiMgiehSXlHO2up9g2YY4cZ9xJ7FHwjWoxKMDlj+rWl0bsjci7URurnYkj
BC/VWqt+cs8i/G6uXkRalT6ZwXIy/4SBQkAiLT/MiTmNCAmHgZ3d4hQ7q5bpr2nSIdBqFEaipuJr
8bbhoEosN2N0AFbJbw4IuUffYCaEkmXZ0bTnTxdK9ieheUiESTEoi/xiByz+NNl9NSo8TLYg4QbL
qlq8R97UYvsgrANE/zGEiS69px4YQEhimhFqk18L5wqB/E7d46SWBlkwECSHKOM2xdXjODSvAO61
A4v1a5ss4bFs2p28x4USMGASNo/7SLXDJ3PVdWqioKaUYj+dY8xZa8FwCiQ7kmx2i21QRpSOC1g1
rUny0+eeryszT5ErzqMe3uei+dtzYVUiOiNkOipVbyJHTcjk6JMWpm/pGoNvhn9a03t2ZPWS1vFL
Y+CsbnAB5st9VuZ3k9XRslt9J+H9CXQ6JSDtGKpKFG0RkGbeJW+s/4SVDGB1oqxKJZN2zUrOjdJW
VicfxZLSCx6eeidwy72rbnNmlati7iy/EQTlmC3GMZe9w4rY4W9NzuBLFYe621rIdfdCm8Yd1YUo
POSt3bnsyiUyGpJ+pvYq4ONqCAbJk+46S8w/k4I/Vbs324W3m1W7VlPmZh7qb0eSF0UPHDCPqVnE
6e0zmZgUfro6VpJwr7zt+2PvcV10RbsjwXKrWuX4S2fL6hWW8p9AL61DkCZ/XGPlwZLrVP9qswnc
1+gxculBT61BaQ9MziID8440gYUVRHdqIeOQwGPbmOivauTGBxWxnawAS1qsSl9AX0UicLcdIrY4
5u9KkTFb1tYFOcf7QKNczdZvMaJSxze/6oxxJ1z9W5+NW+ZVz5jrkYZbzWs26Ec04fFeZW+67MJ9
IQVKEmezfJXCgu5YJ8XOsXruRRyhHXKfNYsrprzZy9JkGmmastYui21B2tSeuFes4dmwLV3MpgzV
nHUeSRw3BiMa8qf3btYWfsuUeaMAVLLv/Tslw61y6sOo7ORYRbbi6CE7usekinlLvIYCvn2DlDDC
9WW3nkJSan4J5AUoJV3qHznejCgwDt4Q78yi/2rG4g2pF+D/XCMG03LkGzYCV8DxcFjPbTMXt6lE
MzRLNp5jqS/ycOSRpIhxIMmzE+e3ofRO0L9HlPN2sh7022RVwRF90n6yyfRqTEZFiWyOkY3QzYuK
xzK0fyd3gJppNzXMp4dWyezQMp9bES28bzr7JJmL+TEVQFR5EDwqdQYm4INnXzcHkee7KK+CvQW0
knf8n6hBwmcLBLciTV4H65Lo7Kaz6d2TPQoLPSQZdZi3va0/iCA01qaND5lJ67ofWt51WZ6KQn5V
hTGtSYYhmlwzg7XGKQXa4dPRuie9bT/Glp21A/KG+Kx02PU2crJuUDyaMRoC1zZMuDP1Zfm/1Ohy
IKQAE6+N3ZwJ9IBzfxMeIp2xu3al+2CY6rUOMn1TJ+GeZdWboY/bfOBBSGfe3HyECKDxF6JXOWCv
/ekj51nOpyJJuP5yB+ZCQJfb5NtWlAXfVfDB2/YCd3Y7kLajxq2RBI5PUFDD9BHzQSa9XRlJRtlq
5+DpSlob/OYv+nZjM4rlzDJvsBuJvyiZnpbBtC1KtDqleDQdPAGuOZ2SrCc6z32QAS9KVevUCgoy
zYD0u6MFXF8anXGe1Dh+ktJRfoqtGcrBdEj6RxgB6xb3d2XJc0mUxzcBy3M8PUa5g46LuK2C71LH
xwqU3vswIeZMQfxpJDXs4AIhaVO+8vZohzk8ErKnA6xod0PYPBJmwzHZlm+dnZ4tdsyrYKCKj3iY
28wZV00Nv8DMDl6FWzLJrUXH2z+li9XAUqWBRre5Do5RIf9AftR62s0pK3sbkghqksy1BrBXr/t5
+hLJeWiYtbkg3beqzt/7VuHySYs3eySaYIBMnlpfSC7JCat1b4MFPWOZvsKpcBVcQivUp69RABve
lJAm9fYhntArmlV2CWbmLx6WVZ+0hRTcPtFghUDLRtLHIcT2hEBWXFyhV2wTKuY1Tn9xjc6ihYGi
mw3UwJRDndkjshSzvpEzzUOhm18a8sjI7K+Vnb2EAdmPsLPvHQCcEz0VtwZ7LgKVuE3NNIPaMKVw
bLj7RFMd7UoCYidjet3gpz2xLd3Fv2VbPw0ZECS7LUi8TNu1a7MEc34clBr0a+z/lXof9PzYI9ou
PEzK/efMyDEe2gOCu++foUxerGq8Aaa/cXTEqzQTdxGJ9dAXNXMkq18DSflEfnGpezJWy27a6y2l
uKHlF8+z/44oseGObWQlcW4k7CbAOiKOflcTSrg0mrNNJlvCK0qFDqJ0QXJopY+i4F2fYa8PjJBr
Nc17WSm1hn9xEXr8VlITH8eGHyjS7BhmqLYpIleZQ0OrhfnBAg/S9XcV9L/4gii0VQaAYspfiyKA
E4VwYmVrEWlh2SODr8+cgx2lVeBuRqaNWOgRhdH8jFmJfrPjv2kOgnYru0qJ70YDzdGMzgG2iOeP
A4VBLkacvYWNknD6SUaTabzdsVPS4o3O5eazaaKgsqarY9Vwyur4wcqSH62ZKQ0K1JTpPG+6LvYr
rT+AFO5ZetCyLBMQhjjzoePPi187O9kmhO8obk+ak9T72IZqoqyb0fI/siarbrxI2FbzIu8yI/tS
ymqf/E/2zmM5ciTN1k+ENsAhfRtaMMigCKoNjEkmobU71NPPh5q2e60XYzZ3fzdl3VlWmcwIwP0X
53xnDCAwj/p+7FGB+p79nQ4UKjAAVnPGy4VSZfECFlRGU/3GyPaYMC3cM5jHVGcNTJiN4Q6EGoOl
UPdbxFfimFsKFRgjxxmjxxk3zoMqKfzd8jkMCFNTa1OMSMumtrWgFvEsdAZCKsZQh2n6aazkM3bz
chvX/oEIPuS8MMEtpprsUkfG/tWHrqdnPjZO/Kivdq4PWl/qL1m4NX5mhh1apG9lz5VMoEM4cIlX
gztstNe/FiIM930hIIuF3YMZ4XgLTWYR1W88XyA4B3cmNnAesRr3HrbiMGX4g2crXQPk2HR4J+56
wqChRqOyUK7zXngYsQUQQmmIftt0xoNZQ5cY4/mnXIh1rp3tpSY6L3YI4fK8Zl3nGOB5S1BExuXc
5A+TUfBuOVOwInt63Ds1MxnVUv7B9ZkJa1PvNasSUJObGDIWG3O0kmOJ3tBUjDOriVhfFsA4hXKx
UyahMyhDCs8tT8HIbKCr0G+wxrGAfJgEPpq9wDI2Vx99557yQje3CUoK5OMdD8Ce5NXx3nLos5Ui
sLIlL9s3pv2sUEbq6Xlyg7/gq6P90Bwih0KXPQXgbM3FbjFXTgpcCxhhYKrUa9b+r31PhVHCHvEM
eDTTtJAXaxyUYfQ1KbwCXkRAyVThsU1R9G2QaGF/hNbXl4j9OvlttAZ8tSl5HqyV5wfpttXVoUur
U7HMTSsBMayIbHqnJP81Pafc1n7/3qbsbusm/ySn8KVw6FxqhrAp46g7qlO3X+7haCKBcCrI4eJY
snmXeLnfey9iYgPwy8KCH0P1iGwZbO0aLJGDxs/y7Y3M7W5LuHv53z4sWE1AmkkE5iSrcWwDkAuN
yNxRNnbBkeM9XzfGwDSwNQ5Grp/sIs23KAu2ldcuyHdWmL5EsxsP9dpq0ZTZ6p3J96Els9stKC0l
HRaTpCRch94FKyhvPiR59JvPoMO+soLnDsXqXnUFE0eemzRzz9JVaP4EnQdos592SQlxgr+8ITPY
n3lpu60LGPnnsUAO6KGZXcF6uiHdYHiJOD9+KivwIE2AKCEKxD5r+Z4J9zjDpEX6SRyznz2ogQJ+
sl900nz29mfpmc9GZXzbmrKYOmiNrPzerY0VljYLZBu/wyi77y5b9JJJgYrX9NYd8XU9k4YtFDPv
r11yLbfLpM+KunPj0+LYHX7s+KHFRcElPd4XpdSLTOPdMsp8E7rTHYU3KaFtd89zNvnqPfMBnpGZ
FPBMNoxDa/MVQ9CmolRbIfou++F3rvpnOROKOLv+ycjOlW+jD7UOunfVyUaZWJKTXfCJ73XFyUG7
50AHCfLwbAYUWskY/XgLcmGMMpaI08WwOdXqwqFKCSqk2QCTbIm0EdlSGPPLUcd2Ny5/0A5rfhCE
hNIBQlW0V0hoZIZBPVp7Q6bPkVGeoVkw2yybXW73GGJm/QJopGwI2SkxqZzayMOoQQQUuwBuPd7k
m0QFMPtMuE27IA/ymcxDUkazXp/QUZkPmek9Otbg32XCqLfR5JB9PHjVTi8qxkYk9V6m8mLW5kiD
AclOA9S8dfPI/tuL8TfG5c3Pe6awJp846kwuqSF7odnMXgBHf828sXdCZdkL4v9qi5673olcZsT5
NWT2WkwUsv7H76v2+Z9/VPX80QVqJnWMX1IEYh2UZA9WOmzRgMLcOGB7QnwGPJl26z1aGR+c5s+v
K5dg26ZlTODa/XWwgTDk+Sw2IgzEqcLive7wHzNmT0sGwg3ZhBL5iyyJzFCuEZ6KuIFrWfZ3QOXy
u3RSH8NQKrLokO+krKsPIueerYTyj3wYFlw1LPMRQstosQSzT9pGMh/2rXSbbYpuDz+lyy4nLieA
vDFyC/Z5F8yOh5Z0hus/v6SW/4Xf/ViBDr3Tvv3vX6+BmjUmatjZj6sD8sr4yUyANtgh5sE2K+7/
+X/UPBMBSWx2QtQQO8c1f1hQWRdzcBHpWZLdBtd/UIZyHxV2uPG8oXvlAAqILIu93eIM83LrLW0G
1hMuCVvair4Q0OC2akz92nviDvvvfnnLhdWcTRWfeuEXL7lvsnH35k+LVGcmR0V3FrONstuJ7L0d
xM9SId8GS+2slQ6Tna3EtA4Cyh6G5GjEZ1Sigkijic+0bzPvqKHmn/OYziln/M/6ChcKZuUWxU+E
GzACuO+G9hcZ2qypcbbyIFZiZzkxl785nxXL9H3okHjSKdVvA6s7kpW7wE1dse8HAqLTuhfHOhnU
DhbONsZT8wu7AOsvEM1lQPVALeWv4jocGLCSJaaDcWM4hvkwefWxQCBMQoNtvoI1Ko6CNKGN75EQ
ZVK9PQf5RYxu+9kVxp0Mx59Rps516mR79YPwpQg0KXS1/RYHw20yKdbyLidbzfSabYcMdQoZWc8J
So63VATGSx72jziFiochfw+RMrEBlKTYs9s8oapao+TyaQCwirRLWxpOBt9K/436XfGfnYNcnoJ/
0jvzbItdirm9moMHJiX+XnhkaXTg8TZRDQjHC7oZK5nN9MFK1cF3K1p+TS6KmAl6D3HrblzIjwc+
93xX5WwYAwMRZTeJNZNyej0/G0g36uTWy9ipNcvel+PdeV4YPD6ooieSWXDRBYk4WLJdKur0h9ZM
IQSjxo7q54jjO3dKCSiKgbnHDn9qSJ3mk8YoHJnIbwa33VhefP5HtlkqbJm+Aq+EqmsHEFNggG/l
tQNMuM1c19lIM5JXg0i94yxihEgj2XUknhos57v+pacXhHa9LCG8PVmf62pM1N5KK9Q1QsHHStBg
FQlaPvuLSOLuVyfQY0v0sF0ZcUJw0N1rnQNxavH860CgmAHpdSZ17ejYXyVYL7q1OX70NMdr4joo
gcLoNk64m9HcjVdXW/pYLAC5yhueie6RV0Yi0QXJBtJ3dT+htHmRRmo8e94p5u9YwzL9iqPEBfKY
baM6Eg9lWFo8mNhs4PZm+0wxM+0Vfleba6qPeXecILE3HfNnNGUEuKUmlpbQU48Btqm7vpnfkS14
D6E25Sry0fE6ArFvmE/OySKGDw518/bfP4jDZC3uq5rQ+WkNAMK8Y/gSoZWD0jAGdkk6XvLZdiwP
V6M3kjiVZtlOMz65V7ph4jL9YY9hnHnV0MZkbOGXzyAubYKP0XJ5A+tdFA31Y8oQK0Hm+TD6wZHE
GNYdnd8eIZ1ytPiSOByLzti1VnVfGk+1U9EYa66oRX8cbrNIs4Gn7DtNwUc5p8aLF64LFzUCrMiS
4a1gkFL0fyAYw8mYl51b9gHEQG6zcA7PJMa/UFZja+jSbvPPj6gsUEP/XxX8v0LuLxju/1kVfP1q
vyL9Nf2HLHj5T/4tC3adf6E5sh0ZCCElVzuRCP/WBXviXwRboMp1PAizi+jz/+iCDUv+C1a1aQc+
KpjANs3/Kww2hP8vzwx8anIXmzXwOfv/RRkMTv4/lcFs9mwP0zF/nuuZlo1Y9D+l6RThsqeZjraB
8CvQi7RbDflowgUcHVcIqQy98BvZsLVELyZmf5bg0gbTv4cLTdcVO+fKwGkwmNfSZMjmOHd5qy+x
aZ6DWMJAy3Ma6vptrLC++J765Io+pnFyNKvhk8tuoUx6VGiWfRqM6pXsS2xleFwQifZEgvGvY1QT
QB2dQTxFgfPHTvSzYxNQn7pkm5HSGTXiNQ3Ch8Fw/k7zCd3fB9LbN8/JLwxX3nOCL7u5vka29ZkM
9V8hF+4PiCpNHzfODNxLMFH45ldBaOKeQisNpVNAxl1atrbiGLI+vZ65DWlju2xZf4cGDp7e8baY
LD+RWmbrMmZJR/e8LhoJU2sgUatBEJEWdL0jWsYuYQVuy1CT5eoCQqBnUjie1+wiaZPTYBeF17Bj
PvgPKdjuQT9lNaICSt6sT1eDKz6k4V/SKXtn5X1QTpHuJhs/7jCjGY2jq2NK0hl7DDdIK7e62eNZ
wsXr1j+28XcI3Wto2Fs4mR96wm5qlqML9wiLk7040GqsEe3XoMJjGzMnic23qIjOouaysXqDZXpl
/BiAADsxXh3yFwjvjd6TJYaxSi+KgNuxFl+2Nj/SlpO2h/kbeDeOPiiL8cl2jWcEkpsGtYxfeK+Z
ERJsLD/KpPtojDNcKXQT1DXdHJ8MJyYMleB20dLsoBS6zbn/EVTKXOa7G7RQPypC3KkHxCBQqd8a
H3ppNo53eAsZlC4ckKSZcUO2wQNnP87ZtHw3JarGdP7wpNXujY6ctwCVJKHxEJcIb6w9Okzq57Xo
DWRoDV8Zq+zdMqAcKiCZYgzvmAlkh9lgAuH2xmOZB6SI94ecxzIhvpS3AJZgUyeIfgz9ODok6Jp0
8/ECrYIiCxzho5LmFadtZn2GcnpDq3Buq+GbRDqIum20hQXyIS2YSBoTeD7yyqUy+gskKy26LzB3
KMOi9nsC/bRKA5stBa1Yz6pdAZOYHfuJl+hgjfFNKefVn4dDM/T3Q5c9ujbo8mw6ovd5dcr6liT8
DktOYxUwEdQTg0uLLtcr3B+iGGBLUFOnet6NRndskZqwpE7eQ9+9TNC4AvNntGw2/nqDg/uuRYmw
AXj1pIJH6aAzaOucBzBh0mLZT7nZP6TF+MMWbNFjoZ/2AYK4rxNBz1CvbjWph5SuELzoMs5ZMD0J
T/yms3ERoMIgsCGSze0XbDFvDFnGcN5Y3RJsVo7Pcxe/uggTLe8vgMRH1frgfFr/T58QWFCM3pPE
9ZtTHa0GSz2NOlIwmCBBCvFusJRtURavsjj7SS3jUFk9bTm/MDnejf0UjDL3rZrrJ1c07CbEbWba
SGF7tmxYpan1njAzmdWLUXho+f2/nWRI3ruAQLuQVptKkCDtX9MAj+7/gGUlgs+1UrRZ8UtSoRzU
hIS2sa+gGKONx3zUsdbBno+MzqwZqHspwy03tBgv5cYW5d9ZxPDNB2b40xwkW9mOO/K63kxqJ/Ln
SVv/0y/w2o5uelE2m5u+cbZNQS55C+IBKFlyIBzvqklLWOnfzFdP06xuZQwDVjo/+ew9e5VBHu/s
gtSPf8PuK/AcfMLJPTpaFiERCm30jcRmnecELUPJnyCNpVj1T/MkFQgbZtuBZJmNYtztr45vv0wu
GqixohTlTenFzfOm7zYMjxTCV7s0HjLacNsxnZWTNg/9ICmr33MgGqUeL85YPymvv6kO9T6l6i1t
2EFWztat6m1D6nRp8czU4d8knL4sgilZSHQrz0IzFK0RaKHjCIFqenN0qz9qX99LVSDbR/+Mh44o
DEJkcQUIbyHsQ5MQ9RdbOx44OrU1tdMz+/KD9zgW6jeb1TdhrxOzE4IFq/C+LE16A+E/eOX8Fin3
0UdNjMGBkb816PshZA+EaSL2Oeit1kaNCXWeFuW9IvN2BygMhyVYI6snNLrxfLZ2wWNBAcu9K2HF
N3+y1Pn2u/Zu+cYavYDTQTwTkKZ4XunZnIYRkEFBGuhg1zn6Lc3rz6LlqjYSl7uXfPBxvEWwocWY
/Ij8aGXpW2SNkJym4ROBwzWGytjZj3ntaUaAwVtalW8BaQ+rxfqw7k3nAtHY1uIrNyI6M+MWMRDv
o+4BghKIk+wrJH0dtwIqw1Fv8xDvtzCg7SZm8s5BCXa9ePZ995c50Smv5JMVB5cOcnKbEveMXGLT
FfWtbudHbMkLzvjOFgBMJ6M7kR2Ds4aNr1XYyRqYB6o8Ha0tb/ie45gcyAH9BjOxrdWF10jazA0Y
L/YDwGC7aa7w/bKNzusN8sYFT+7clPXGIXxF3zbDZUnI2HXcgx+LbyPM9tpftglFo8BImQ9uAwS5
XVwyflWdXOWTHREt23Otbt4wr5T/x3KoIgKMksuwHBgmUZLR9IRQhKNkhgnJWjgfU2ddDQRGWMgu
AqRmY1kfGMzWVAwNyatdisSmG94Ln8l6jvABHsCKQIbvoCdJky0bqk7/h/Xpg5OkxDSi0l3b7WWy
6cGbZnpqktRez6URrCyT+Xszauyrn9C0fs1oLJCxspnC2GqudF8hmYDgj7iSKcwVDgHHi0AKGyAn
RIb6OST1uK5rdBI4UXIHZ1PZTCuPrrJrqisT1oNt+Vx0/lUJ3hmjbV+7pbwBZVx94B991DHlzYCQ
pc4tf6FFhqsuFqekc/7klT4JeJw2gahkn5L1M7rlkwifW6I5i7o7gorazIWzBW+5ZzWEE2D8m7Cu
Ux1eWuHAHZhmVrtLVkIU/4SNDRKgrNa2UIgmm5tqSDZX4X1kk2EQJ9+G6z/lXv4qRPmDnPYCZukY
setN+u9usD5p3NkDJLdq+KIiZaPU80arAdgY6T4YbXmqXOAicfRaksA9GsOLaTeH2ZveMSrf5NRc
Tb95Fsnv2BRfGWbguH3C+fTud/jQKJ4u7hifZsyauzxB/G5hfo+Gu0gQbR7GRLQkGitRoFEFp9g7
JBHGaRncqbw79Gp4iOTaSfq/aR5/tBhDm7jfmIN9lFkHO3dSbOlBDybuSaMkYWoK9dJPXLZFJNuk
08csAb3kqX0V9b3nTAeVtfeGhFtbi0tlUg42aFplYt3lTfEWWIgPTXg6K+SezwN8CvSvXwGJ5Urj
+2ob45m//RpJLYIZqx8wT1ikccV/oqG7FBPK8Tj9Atb60tqg9EMgLW7TPyKtpxg2fYzGOfRKn3A3
QCFucO/M6gFz8jXw3MvYh4+pDeer8w5NVmKxYFoTppjpZhsIrZN9Wy0S1KFsPkXfDdsRZdvkw7pi
1/Oqfb1ovZ+d0HtlAH0tOvHStpQaLg4HuGs3q6SUq8rxiXynT4/Al7W9iIfs9DYZ5R8aj2/Cb3c2
CRvUDkV7F8b1RfJOBwETklg5T0PqnmICcCOre4wbsqYc071GfY5iPX9InJDSEqT2qhjst6h3t20c
/YSD/zK6zs4xPxszvGfFwNQ1zDYya9+K2jzGHQTiNus/UtU/EX21l7C7ZW88R726gmL4gfL2hLnq
FJim2DR6enP79gX8gWABr9DfQT51ENdtikkflfagj0WIh4S9EwEqjykcRrxCsr6yKQO58Soj9jqs
YmtTvY8ZjQMSSURQlntPjfzQFx6v+Ghvi8UuLtzoCAwjpaITDspJYM8FWgZXUma2s9yBqmWbZZK3
ULFqdgVdYKvCeB2kR9M3mL8VdDPZEF9F1o4HoqJ6Gir3UfS41ID8mQfHQc/jqgBfv4vghnjdrd8U
QONtwRltwVcaU4xe96Hj8HlIZ2da9V8J/HUF3dLfjmRg85gjY01REFPF6HXgIKE2ZheJvyQNqwgR
IYxGcx+V7b5sff6R+1yjkPgTL78O8/gx0amtUMuUnFCVvyEjFnwNqwG/aV4Ty3kvHdjLujPRbcbG
zZ+MPx3qMFyp6KZrKpV4BiSl6teB8/XoF9gYiPLcZCXbmEG1aK8ayD5jn5907OCUSrUJctR3V1Ws
8zXmrxnKUI0NazcPvr7DbQ/WJ232qNxIkBHYK0aPq3YA9YKauSE1or0lrUj3wiAqexKY66Nq4lYA
LQlmsUGqFFGI8m11Ppp6el/MKMhJ1l6prC2q/FM7CLR1klj5KmrWscDoGMRrnKHkc1hhfCoYoK3E
OKhTjCBth6T1uaYYzZv2kRnGk1WOPwbYC/JyxF5YxTu6O2NlzdTcGaoLIs/0rlfeNW0ZkNUu73zn
MOrqHzrJOaPd5CMFWGNROFKrWAw0a7hp+pCSrJw4lV4y2ul3++nJl7DORGxnwEF7VlY58hq60rUL
hYqubF923Ze2qp9QAlyZ23jc5uj63ZJXpgOcJkeuGoL3ko2rUO8ESYRe0TF9fqPy0WAVtwVAzhFn
uo/5SEs9hwzPlkgR0swgpxJszJYXakcWkubUh9kHK6QNQ4mrV08j7f/kbGOUNhB4VDhgojTGdRLn
TAZVf5+nPEV+oS5uzpav7lAKTzhjYn+P/erDlclnltZvqcvVYXjHVjtMTRoQanIQu3QYAOh6lCsO
BO2p6X9nRJfbOW/2o0DVhoYdQC9bc1eLH0JvZiP/sayR28Ig0XhoCdj2lbu2/fYpLZJyo4riT2kz
omDJ/sTCwEW61E3WVkQG6WXdczBZYlcl9jEtLs2SMl+LgKKt4v4pETGgrGZD0Fgbomqe8zHb+6H4
qjn+Gye/RtwNZrHwAElGUy+9qH9SkvSooMTLyKVUldYrS/hoF2fOy5yjx0nHJxWxBlWjFzyYlvk7
45tYR2EU4teI4aIn1siik+ZhbnCimU1/brzeWEWZFseUIxpYlXffOsQuoDz27sgb28Y2n0bjsch1
6HSGhNX3sdcmBXJt7kdp9Gtt3/uY09eMruZt5ySPdT+BZIYuzosFfo5HfkfVZ61yO0BFHMc3AmaO
s8IC4VbJoc/ozEqGwoQuEQsuzMw8iBBf24QQbxURsILpiqCSuwKFJ7oqVFiKoUrLGxUqb6Yt5FLo
742uCwA/czpDgPgYouF7cvz3VpbtOrRccBkW4vEozxAzupIUvsZ/MyPzCa/Es6xqsH5YkbUJ0Y+8
jzXxtSzzpQ2kA30RvAmoxMX8kyIU8Fo8JynOJKtenGJj/hQIhJlw9neGJ/AeZvW6bp0f4frXOL/I
SquVFYhpw05ZsY5C5Espmpbml81Gn7OZErgLmw/geThaWiSBE3ghWNcGBa/mwtEVO2ZJU7r8vUBw
/2Wvs+rrAf+o0adbY/juy8q58x3MawmC2QDFEc+wHM4IV87aHemMKV3cRbPiGRW7TdTJnkHJksE8
WXW9v3N7t9lFjt+vB2xMQWaOCAGbPwXG6BVuN5sfKX1CpkF3ZDlP5SJ/UqlH9jpA/k2grI+MQwIo
AwuXoYkPI2QAdqzb0WY40mFzNHNJGKZ5X7EuMEzqYz6cgM6Y+V4x9zdp7sMQSGrVp282S0cuNWom
4P0bHcNvjwjZ6sdXIHEw0F3qVEfrN18b6Neq6Ez0GX6jyfzBEIb2MVuqdG/kz42HjzLzcddA3Uy0
3vayvxB1A9bQQ1o/3zd59aWQJZ7Mbvpyh29Tljc3FJ+ZGTyOLRt6W0zbfRs076j69sil3K1jo28d
G+ocD5TzStrZt9+zX8wycctUu5NelqyFzMmEAPxYoEQmgk4Nozr7wbeRWR8KROfWLsYLiyaa1KVn
Z4+0iamLDDcABb6b2EvDcfR+kD96vf4JzS7DDcy80xhpjFIOM0bIXIFGe8+JhVLHpWtukOIbRRYe
M7M7IwG+nw2EmJmdfQVZc3Di6FOLc2+yGMxasWOQ+YhmddOlLFaE/R2pmxVKdHEKGprbHWyYR/Sf
EneaJeGCWU5qYVVtVzWs+R19Cqu3JDtqVnT2spFHe7ujYgFW2yXXuf+tnSXXu+kuc25/WOnRmxCe
+xZz4qnmhEmZmnKOryeCYrbjzKUTaaPcj1PjHCvimrohehkix7uYaRKsaz8rNlBChzvSYfEx8eyG
stjY83iyJswCseMD7ibENKcwaLtu0+k8P2qL5k4UA0ZDdEbbiDMer9mRffu5s7OrMuXHjLuG52WJ
OmvJl0OG/eYYDetbvm0j4JyFCehtHOSyEPD1Kzx8lqK6O82BeFapcdW6kSglyYlJXxa3LNI746VJ
2Q8JBoeTpVHWMlDDnAhIemrZs2qiHJiPI5mMXsglYxySUYb0NBx2MzAXIanM0VgMadm+jIl03bY1
0EOAvFIed0U8fRc861icsge3y2+Jj+oOlT2LtPE7yaszdudvq7TPyKSbjaMqvZmxIocdVpcj51DG
F6ywomT1cYA0cuqmS8RXvYP2HWzh+vCtcpXXafPNQNpbcZIDxLeMh+p+PqjezjeqcgBJxBQFOYq2
GgkCRmZAVNM3e3S5FgPxcrb3ix0aNhaHxKp1J/bM7fSKqQTORDQ8s8g3aNcASJlTsOkyLCgi9qez
xA5v12reJFsWNVjonexnQviyEibvh/ZTjVYB4bA1a6ADcp91+Vto2zb6fShJ0YxW9aMew454zsVK
rrfYiibMdMzXUlTc2GcIFYv953kk2xir7t0QUIJZw/1I2t8xqwT4AM7ZCKS3Hl9GnEubsZ1Jc0rQ
JobVoQKuaBTxqzB+o7iONi6k141Owa0Ki6I9inHw+hFr88lIj77EUWik5AL31GxtOBIsObhPhQ7q
HyXrMxSzTQC59K3o5TYw4h/gleIQGRP3sokj2bWKmBA8hhpD2LfrppJvHejW0CV/TS8nOcrGbjY/
kxBOEkXYTsTsiuf4vsbidTen+bifOtKB7PokF1DYSOJL6YKbkV1PjJFr3yZ2tDYdwckIPwIzXwLk
TBTonvEet7l5SmNoBkQ4EoDnMju6MoaDRNNJcRrLQ4iaG2Poo6pbNEA5xkTYfJsgIHbMeJU4P++H
Su0WRRLJbFjMuj5w95WzLHg1HEo9beXA7jg1v6bYe4lrgmyKHtOChxXUsfWlKIpw2xug6Azx4Hlx
yL78KJXAaIVFhvUWNgzvYKZoupJatOR9zYvPtbwvSG7hBgUBiAe+3nUoAwCWt+xpuy17Ygh4PsSQ
ELgnMWrxpunTaSOb+rusWRdSPcliEJwZeXyetf/pJNCTu9x6kNogcEaQAeGzinHs7mnKOuztrBVX
Xtvduao8mdGs2I1xZuOiTpaZXriBy1nTLnFaI3y3gbEGYfjiawujMZNSV8tz3OfuBoqaxyy3fkWY
i+uM2QsEGSbCQ71PsxJ9s3X0G/nZtcBzUg83hGdYwMe4PkV0MOOIjXWFlF2hz4Sf0qETxvE7bos5
gwjkvLj8Dfdkr/wGwVG26xH9Vkd8K++yBjpcfTg1qh1tHOJRMmHT/pMlg02r5BuYy6OYvHUOpYCd
2s4KgoJQkOavG2aU0Crd+3Mf79lsHuekxgoFZTh2W5YSZYkkpKOoq1sUb42MDtCZd14bfiwwXq9u
KcU1ir26Ld5TooqyAnQL6LOHBNJbyA/HVu/exEdXkhrHoLeK7srF68OYoMCqvrbH8Kvv1Uct72fC
qqGKpUyxImgkWQwjxDDirYkxGtF8d+HiZ+HZ6qO5aPgjIqA0TM5V11BX66bWB52O9Wmsxx/RIXwp
kM/iKn6fii9ZJ++TY8uNk8zlWmXDQWfuq2yubIMJXpF/lJu1u964du6EqLYdTn0X35K8JqOiCHed
l+pL3ambOWhs1cNLjgGyYvpPcDJs7Ma8GZX512kNVN/Nx1xAGC10e8TW9BnUgEVwI85It+FP9B4s
TbfaTh67TCtA8aMm8m4NndWHpjdfA0CNqwz5KIRl0kTQAcpRccVg14i0/SVQ8TLz7T4dP9/WgrzO
llySNeOyii48+JwAjYwO/VUYQUzErW1njA28wXwdG47eYJLUGv0reRV7D7W/kWfPDAAu5tw+Og76
JqepyDBw/jBcfYS+zTnUIAlKR0z19kEBdjp4VvApJ9JqlP/YREqfOJtOQqCXm333W5aAQTv/YI+M
TIfYTbdhzw4Hl1oqPVy/TJhU7q1liVVH5dY+kMYdMaOCJUp8ZKEL72UuH/9BDYzsWWtWuY2qn9H6
veS9/yoxEc2N94UgkSNMdmyQEAYWPPTsmNeyZbxA16IZYMR9KNgc23vDQ40k5XnwTbx0I1lNDr75
stZcz1XJcrqiJiLF+Y8/Lt1Ylv4McGc99wei4ht5TZz7ZvCKxeveZwyVZnTg7BUmt0GeSHlIIi1C
lJ48MxPrh8mcuIofjG7+LrMWF0vpUtI1Bu/glyHVS5ZKtcss41J407OVJZ80RTv0sQ9OxNNS999h
47wbho2+BUOR9eUJrkkFyNUcWWoGy1oxkainve4E/Q7SaJeSijMACOsNNmPya6Bzq3y04RYBNqRx
fFiNf4QbyvFhUQm18CI3aQfatMfNRQxUsg0C/z2AZNKG6VEDuNqorG82LsTV1E7ISXbyw1yYBP0w
4FzZ9qc9cPhFWyBhd1PChVDzrQ8IXkUM6Bmj+Rg+Y3V/5FiP5Jeo/S8P6EfnkmpXd6w98uRqj8Ol
tZx+71Tmrx+76M595t4E4PTFAQpxvDFRIG4ry3j2DfkY6Hk8ozT+SDD1rEPn3p6ak5koXEMyz9ej
1hekbFv0GPtgCHD+gOLE4Vz0w590LPaTIUDsz8d6AjzfkWNBSegWm3wgC5Gl1Jh+511wTx9p9OcC
tDc/JvLaGUWREwEAo/GwKcbzdQd0e1l3iEPIFg5tJhWf/vYzCfS1QcmA/XDVSbYcWou7wBJvU5Tx
7OCwzsz2ThCBAHrzbQpckpDz6QFtJAOgVh+w7+awzNVD0y0ee4jD1LqIns99zQozTa19ajfcTZ69
1LoDKVfiOLbykeUhqZtEeIUQKhJPX9pO3Uc8K+tJMWqIkuDMwOVPq4tTrDM8p2gwMkMxjmmfRqyM
HorhQHUvsiqhjGGu8XRw8YP6ZLdcjAqXAYwyDrjIx6ea/RG9fQ7sGaxntcKZuB1yuUTNWcwlQd+i
MF2LLnrRHTN5fypeDM18kLhotXb11W6iI6PT57KACNJGBdcfu7/WRsoyUPWuy7JcezalR/JudAY0
V1hdoS6/e1TBdsywbFZWvAkSID0QxT5I+F2jDMy594FY4XzUuwJTrGn/F3vnsRw5s17bV1GcsXAC
QMIOzoRVQHlW0ZM9QZDdJDyQcAnz9FpoKe7VRBH3zjVhtPnZP8lCZX5m77WRB2iIxIc87XZOQp51
m3JxzK3zbU+sK9WQQ1a4NZ7XBEC1p52ymVsTVwglHGqsa3mXeUSNmBqcJzEG89HhuykoS3E9YhJl
Kh2PlNUxRL9KVx+GTfxikbDNyXF/oFgQ6BfT9QhjOoICiNO0RVFLivgvMiU2QJ38DdrjMvAm2oMs
vuIb+F1X38Myh675XbZAWlq8s6yqnQc8StMNQHF/F07+CDO7zL9Rz7zQBA07OWHSK/xD5QP5KZLp
XlPesyb0p14uqzTcS3GGobl23Tvg7hy7A4vRGoiKNIt+q5v+gW+0CO2O+Kw+ibeEqYFoNd1nHedD
Y85EtK/21A78jIGk2dC/EIBsFlwoW9ly+1dO/BNVXdDYyD91y6H8aqxP/EXkJhqDDEbbwjs7K2bg
i674HOQL8fhKr3lSSwZTG4QNYPN5o4/Azcn0e+pS/SFynTYU3Vgc824hDKZbXuxVZF+772AB7W0T
ZS8ol5idSv3JEO7V69v3RMe1qrL8nGZI3ptpASxkWuFga8u28sQJQ/KINJGXzDaLIDJ3ImL3Jkzb
WRdIXJ+l3MNsCOpWb/Z2DEuhqS5w8PU7s4MMkpP81esockrubQvN9SoeeeaO7oKcz4KKawbxSOiH
TGuWc91bnTvM6sZAX+xfNIy8fI7K9NAf/c2QCiuQPYQqGkhGIrgpkYRXEDgSyV7CeyMxDVTJLKdt
ycCsXb1TSW+0mzLvTEZa7Iecngwi5V+j2Sr3PpvEVBGGavhEyTAvo5epN1rJ6S2kOhKAt61BjLCf
XMijk0Ii/U6I02TMbUBYKh0t3uZkwRes6EaI4WvI4C1eupe4552W4WW4X5aO1p+ItA5SQVAxsFo5
4pGLxoOJSaR5T2h/SaGXaRywssWU8ixGz927Ya0xk2RlZe0ib+s1PEYkKbHTsIeTJgHRZT7ub4Tb
gOlyPisa66tDOs52RpOOZzQ1tnOWBxlzgIM1puwRzLdI69v9jJpaH837vJLXqOaaIBbopVPRi96m
HyYhlgPZrmw24CX3xb3uqSdCb6aDgRvKN0kt4475HJyTRVTdIWkvGtpawv+4PZafmOMBxAahAcVv
q2UAp6Ujqp9pJNm7+uNXGorkCputyf9+ibUztzzj4XR+N73+MiRLtu0bi1Epm9Bcg5YffTXW8FOX
1m2shlc0x8AosgI4DnCXIoWs1Kg8aHWfl7pT00kn7UiLEy70Imk3fuyOO2jK7x3yhbbn9i9xXZu+
/bg03MYpTty1rGFBPd7IFWbD1ZjkKPbq2a7LWz9ZBzjqMN0Wyh9yTb+SvMi3NK8PI6KTLgV2NFX1
B4iqEz6NhMlndJa5f6tcFsFCo56fXQ2QVlr/rrth761CulRopDK4eCKEdy3lOhWYfzIVrYoZLPoV
mmwXVUVCrkTgTwsbywTz6+hmjKaI4vSZa/etTWRT7jyIGhcwNyR+GNTVU0ufnKxZ86kHwgzSn1zI
ky7g82ijrqNYocoq6f7ukHztK0uqc8Gu2xTNE/jgBD1x1G9BLSVhT4pLr1VGkOrOr2rQ2OZbhn7S
dQf+UR4bO3DwGxKNDVJv7N9UWtE+/hU7qmUkGIcp9+eurJlX+r1xyAu6rjTSOD4aHd+9/YUr2aBh
cR5izo/H3FdhgrMyXOrk03UvRp254D6Zy/qryqTHJ1Tn1n07w8boG3Idh4m0bFu2AXK1p8ihtEtj
S6O9sULC81x0SgAcbANZUqEhhy7WM7iYUB2sLPSaezAWMLfUtM/mdW7avIzuPT8Z6jCyrFuLd4/n
qiewKO8d8tONmeIaylIeO44yqDOsU9upedUKEme0Zb46Rv3TNKsTm11nvy4ymKS3lTj6g7EhBmsm
ToKE9Cn/VItfHVoDVxIzEEgwRr0NvUQzQrvqfmrKT8cnOAleQmJk6tJ6d7rLb4yOkNUkZa2FewRo
SWKRUOD8GGggt7lN3+Y7w2vbg3hd7PnYMrPiikFBVaOBTRNKIxOspZfaHKb5+q9qn23xzDRYv4t0
8jdjj+53MiAvJXjpnQiwEHaLLZ7JmVRsZ+X887i2MWtFDrSNRQZHkzY0d35HlwqSsuJwZOQ3dwHO
dwCn+n6mNLwDD3Hk1PXDAfX6preSAwjXku0x9V6CNNSZiOOS3hAMev4YJco/iyJJdzYRv+QkhmTf
3RP/E79RrAfjMoinSMENqxwvjLS238SWYhGxvGeDl90X1AWdDxSlhYxzrydT+2Zzh+IUeR06i8lN
Ks6q1C9ZHCWvmOabexETQgzAvr/atFiP8WDxwV1+qZTYZLtJ8r3jGsU72IWHsigZN+F5CfSGfHN9
sOZTKVgLkCEHMKpN2PCaEWN5a5zPvXUVurwQFp585Bh14miAM2b3kGUXzCZRxCJ5theSP+eSQQun
A9SMOT2aPSnVLOSOzDEZshKV+WITc3ifYgMbLT1/GfoifmyyJmimDDipW80h6UHFS7mxqk/pttkz
I5PlRTW7rMn9Z9Jg0huPyX3uv+qDaJ5NsegvE+QZJKnzI88Z37aJEwb4Q5/rQTtj6LAJgtgXCWZT
vWSEzwQKRrmcBDliDaEphKUsQW3NElN7LE+itLStHvP0JLrFFw1aUfECdPA31//GdVx5+vurAa3R
rpzdm6lp2Bh5Q99FLhheO5MAStcPmnAMKDLrL+MMosjqqALY4qIwPKQ5sjXmlv3p7x/8/SAtx9xk
c01eR1ezeE8dczj9dfH9/VBgKtnW1ZrHS0ziKV//NjNd5xD1qHtISrhqhNRea/6Vretx+8i0SUEC
NPCX179Fem1ccZnoV8qBR6JKAFJKerS44Mfb5aD1jajXr2jL7TbR7uP1v/z7J7FwbnoTw4PwjaPm
4IYLVOHme1eHzlk11nI1tPNiZva9NNPlWsEjCxxCSzdrsMt19MR87UgfPxdLtbf4lrlC9Sxk4x3f
+3T6TkXUnJgjjgItdznxIgvBSAZfrFrTXDS+oMCUzhNYvh68ruwvmlz6S+ysKzjEwOiEjfqh8J7q
3uguvhYx3U6IM7j8/dCyXmNZnH0hWjybmJcPy9Cyrlg/lOsnjKgZ9tKZeHrm6h7v19aaS/Z0C4ud
ppvIUq1tsdF0TQ/MjA1h5hsjPN3MQLyXsR4WogtNDvq7qWWvCUqgxHgfEZ2ql7ZC3McHxkA0jAbh
jGAqvW0x0V0Rro2mPa4KdRGlUhcHsXQwWRwh5lzLUDcp9dsKgoNcPyREsHC3aPm2NIuvTBsnzJ6f
KeKCO7PQP5ysRX9i51c2ZTfPgjtexuPwjNOFyeISnTH8DCBTNAINoPgyVzSmkHwQKywbO350sQ0+
plkZlui57//+jrGuuBCjkOvlXmbKuQ2t49waN3NuUo+287nrs+4qI9ffEQTl88CuNV7csJfXm+yR
HceOnam91QGShW2rrCdaPp1gkOgTf820Vz6kZ90qKfx8tipQHzFrF2P8G2PTkLn6l+8Y/TZfyMPF
AZmwjON4RVFju4zV2t717kp7/GKSa+3pZzJySNR+kMaFq9d4nQXBcOQnD7eSmKBT7Hfw/ob1pepf
U0rpx9S4pTcmzB6XMVuLvB6vTBnohFahqqeQ1xE0Vz/E0uvQ4/fVF4X0CwpT2261p3JCwtN1DOii
JPG2OM6CBDvwu+mTKjeW+8XTpzc/RuiNJBi9DHX9MXG1neNir5Asq74m8ZGqkWl27Pv/+aFoZiLS
5njvCb5YNWvPc16+Oia/cd34fbAAhPOybumhupBZ3bslWfViKgYEWzWoG9LM+K3PYgim5G3p2PpE
3mOEimSjo+unPi/8u0lQ3tvlvSIb61gnkzhKVAdHJS7xXOIs4A4i6J19s5E5oEYG1iwmrXTWUvrv
JTcFzK0CI3cESamWY0GIQmE8aI7zWDpMniwL3Yho7iGFKT7d29cK+YlruTyBfcQD3AUgUSZA3r8Z
4PWrCnd4yG2wYjFNluZAs46g4GPr7uW+10tQflWx00hotBu63wSrPDytzZDYP1I10zEdZHy/+POO
WLfxYenxzSWgviD4vlv2ZO0SmMKGnK8sxT+ZPcYnX0NSWKo9izZ1J8vWBRJBR5CvX0fRzfkuEiUW
cwqoZcmTYOkxk+u8T6AJDNtJEwcIAOsKve/XrGXyTXxtUxUtlnoWBmEy1+aDMUzGwzjjsB3tz8Zn
ptKVdUu8c+yiQ4zxFbvp3azX+qWVFjoi91aaIy50vx/IajMdLOIRVQcBHTshv5QkAqlkn1Rn+UVq
Ntkfrghzl9hIu/XVvuwpCGMgT6KOhoutq/Zhgt6zbyXTD2V9sAGaduCG1SbFXBvMeGE3ptcGQ6vq
Qwn1DdsRkk2R7YnXy8E1DrwFKCQZb+hJsdHW723Uo10ukvG8AKMaXDyifgVZxVSoyWKvPROVbd/d
yxUAN1M/gf+0vFC1ibxlfVglkcNztYq5pm9YPs7G9RqeRiQd44wwwTVY4Fux+igM8s7EnAdiqfOw
Af8ENIaSYhrETso5nPv4p0xACPATQm5hlOMhti8EdwKiTLr2wCYpc9qH1C3NfZLFj1bd3Gwpdq7D
eyf7mGHObYuh+zPXyEM1ORI8RTN2x8wV1FUxIlXT5kDUatxlltjPenRNGrVXJY7tTourTSkDb+Hy
TercB7ZiMh+sWZ1HKkYAdJcdosDNQe9W6KdYCqULzKVxYw5HV9JVY4VHQpy9MOdaOa/yyzEfDbv+
GiZOKbskGtSx9mMjH3N9+HRHcarc5Ue4mbdNGjog3Wt3bFDCttRm6jUydNGxk1c0ZqfUi394ac9s
9/LtwuYyQzZgmTrI7agpQ1wGTNuZ66CfcPex9yueJqZuHghitggkB7FwjQL7r/AD2xBVOTIBRS+O
AmFPQGi3YZW+LdeteZWk73kjf/WLRsgUXxG+qP0inFM7Z0FG5vbWbuf3fGx3evbel3McAqR/0exV
iIxKnJyz+8EUL56ydmVfXfOm+cKR9Q7JmtFpb9ANxF7g2TmFfu58IzlBiYJ/G7oTvl/2UlIlB3rz
+8gtd3UNUabGOq1c4k4bo//qEWwwivViYLKBiDikaqn+ZJFRnCyGJxLV6m4KphizSxUTjFaM96XD
kli102Ma60cy7+s7q2l/2/V064rqOWrSeYeYS+F3GOq30iZA4lNwHAeWO3yp1g3Qd63KcqN/g629
0yIcqXVboA30PEI5GF1K+h4jMolrt4d3Igk16GgV64opQXQ2nb1YYegYBF9yqsE1QOqiOzuMUcjz
QL2wREzCzvCrQGedoDSPnV2JNKKttinx4HfdXzCsMukX65uwsW51C/h6JFUVMPmHqH1q0OOyrolv
4/zd9U16q/vnUmSBPtjP+oxYXnn3XaYmeGTTKynwzZ3FJcxthyLTdhka4xRnBTLUnNqKVMHYY6Aj
cPXHMylt+i+zGniWqt/CackGX8QmzSX2dghHRjaIU+T9JQNtZ0DQbZn96HXnXOJazFu0goe86cqd
b+fvmZUkgbVUv0C0HEalQyFcg99jEpL3HsAXrVVD4CxUxNm4ULkL/YuT+sglPm6mDIGbKEwf7dSZ
QOuXLJMElyrC8Ay/sbe+iX3e+pVLAj2yun6xyfkdYvNdCqtm1lG9NiX5o53+O35yy0jtmhlRfknI
rYbCKXQHT2xQYEeMeM0C+bSmBaggwuHJNArnzDZ3VVvQlLLa4xApUQe0bvLCMbktl6Y/zeaL32Zk
s0VatWnESAoAzx7MYaaPSmf725J+ormIN2hl08RBq1ROzbPnMrP1C/0XD9K6o78ZpngGmgb43qNA
8mmZl7YIGUDGWRNGBda5JibG2x27/Tgw3vV84KEaGclk574yrnmwHLmKmSCqIkfc5jSfCOzUL0Jw
XjN/QNrG7uAuSx4Sly0uvSVKSQx+XXxq8mi8SCOONxSirQbHeKKFwrnV3BGVLvhynXkzpzaXKbne
+mPUG5/TbEieYrTtSUYLH5UOsVuj+Wt2pyyMSPhjxqweRg3fG5Pg9KRZ8t1I1U03QfpNvXdoHTBa
hoc9KZ9Ng0ZEPBmYlchUydBXvyVF9MsV89NiQ+Aj5SLgVQqhvjrIdpjJmLI6R0MokI+Dziuf0cu8
mTUjTVNO1D0xqJPa30KaexcuTyuSMYdoF+PFKO0qdAixudMSeuHYiJlytc528Wao5Oydt41jAnKy
Oc77lrherByLuxx8ff6l68szIz6Bm4VgMfyUbFfqNpB5gD7kEVzR+7pH5O2+g4MXe/ZvR6mHvsQv
1bTzgVyOvUBRhJUFGS8IabJGS97FaZVfEzkdqt47tlqg9ZJ1XlacBV58TG8sPQr1rhckcqkWSfHc
6Xs/qp9VxnIn8iDVyDVuoEKAE5NwztjzUqv6yXJZ8HntMO+7PPnl6TGgE3e+e+o9CNkx46jtPs9j
3msTw8xFOqdIRA0uuYnvoWWuZOEVKvx9lUXm16SZQWr7836q0Z30Rq62ZCAMVZ3dt7I4WLhj6zkd
kaGbhBi2BV9/YDgeapgGe66mTW+xBylIq+ej2/A6JJbX7hv/w09n/JsFRzu6bkhtHWpknYjtWmjv
KLKpALOWh94SF54n/Ixe2+16op/tfuBSw7GCoxK9upmz6c0BRKhqCRMTAHsLsMsTl4Za705p/rMz
zzKkwzij/443i4nAyptZhS1Q8VNc/zHAdECWdh1OTABsOe38OH1y8vjqzOnvEuAGZ0/HKgeE8ax7
816oB71Dm1JR//flI1KZq0xpHTtEol3SkpJnIX0vU21vp+bFLNQ1qpYXfCp+AKSawXKOWzDC4amM
isR63QhR8GtwHy2WgjBOmXF0U2jQ1LOZh+fgVNG1yFp8nTCy+VpkIJXWHCeN4gj0vIwqnOWmkHiX
/IacmcWnTfL2mJLUZfGoRNuaoiVf5oPbE66Ul519kEBt+nqTo8Rjd0ZaEszaEXDiQ9/OBtZTb9wt
fbefp84OtbF66IGCMIWjeJ9Goj6tnsxXwYe/v4IximYz7jYpV/sRkkSJ9Xzmu53sn9l3qpAphXkq
6ULd7sEgBvIsJzCLo42sRdjJPht2PtwrxBsEwEct8lATYIRn+O5b5/DcpnwZl05P3bfxLpo7+813
k+swk5YbQWxm2+fYJFMtMvRGK9s1S+W89eg42ZY24r52mjYAYAGdTH2Y88T2tRqWM/LOtQPnt6NS
Do9eou+qRuMnZlnjnSv1H5+a/mp7rvties+IjcckT171xNYhM0/vTlTiREmGN1tL5Ek5egMFDSEy
dkFYfP1ok8+JS3kgg+cgEk97dVX3Z+wi9DerqLtIXbpJhv+wH+3mryS3OEYgvqfFVKxwWp3SQ/sR
CUWRqPFlMw7d+rx1UFJAu08FTB1RpGuUVLxKEr90i92djNi+5AsjLJArdY/4KjaJQc0qBdkmZ3XU
Dzhccv6lacqfmDZy63UoPm279u9o2jIk5f7GmSEbIcnaxiv8hDrjSMQ3U72lFhiXOCiModS31drj
1DNpzzrkEyXAQ+pKN4loyb/quQKFLT2oVO9j5H0YuqpPWAMeZhrP7br1RxknD3PvAJTtWHwrlFh+
f+V9CcwjmSkaWSkuzYwQOT/SZZwdxrjoatnLOgVXV16qYOibsy1X89CSIbMdjW8LRMC1XyBmM0vk
LOpeeghdXukQyZtdRepumLZbO0cO+WZs4lNsJ8sWlj6kMvpmZfFDGI3U2WZ5fUpA+dypAnYW5pLX
TDfvp2nxsDrNA8lVy7F3/W+oLSwoZxYFZCDz0CywuvoBNFCMKXAESk9kjO4HzPie6nK817VsZxvq
lo0mLQugna7e+2lxkjaPXVWktJqm/KgysN8oMPR9PpVgiGhUnMhZ9jymh8IU8ylrKBltZHMkz/+p
Z7ax07BlTgcxZ/FeSc8OU5jv3Bec7bHxZrMPRLwyjDsbNhP7hu0yjEHCjgqHPaOAuHCfl9rqw6zz
0I0a7nuV55gXfPA2xLQHpe0sq34TtsHE9GBOIbom4LSKDIxV7qb9HvqXdJOPWWKYwo8IuRnZYSbP
ReKlKAuBzpgy/8gLYjG9sXuy+jIBP+v1Rz+V28Xp/kgZZv38pRmNtRv08zAQ2RXrt2RiAzEDcLnr
rBYcN1NFiBmMF5we8i+mvYrGl8YAKyTkxxXS4jfrrdCJs1mYN9tN9jLlyfdqLOqTVr3RfneIePHo
QjaXpQ1Pw4TSnY1XEpbj3VxWT4MBhxGPCNb6mvl8SfQIZR7qgeQmK4ZwbAv8TRNZW1G1F2z6X7O+
PCaOdawMp9+nS3MuU6ofr7BpTvAprGnOJ2gkB+aIJu7eWW3sDiZy3K7/Fv+giMSfRUahVWrLJnJR
90DNrAawr2RlMZsufJTQ/vzN5AkoQabI76sLE5IgoLhqXZOIJ3Kiqx0ZqiWtfEUS5pS9TT0rFHL2
PpkMED1ETkN2IbtHhKgjtv2kmrBKoWCAmC6YIGYhwtazUyNEbCaSUdetZ6T8n1QTJ1Gpw4znau8E
YgZ/MzaFGwzx8kfzAe/yzoexSQaLQ5D8yCMJ8EEVQ7WddEL79CWyT2PfPNqFMbFCRQI8dy4SW4t3
u+tyS1TOSRQyZSTzkq4Lza6ytSPO0W7De8OOR/0UEbUweMiCtJQVhmq6fUQGuFAkA8iZGQJDf8aw
ublpCHCoEHGJKdaCFE37kph5CJQByNGMFy9NUKJLEstqBfDAxiZfDKjovOgj6eY0HOsDPkKKNYvb
ANkUYs7utdaZ/oIierEpGvE/sElL9NWGxTs68+wf/vWECtAItcmBKeIxV8GlZd4xj9gRXrfiN1JW
VBye49qdTLb5u5bx3qlGtadGopyynXt7sNiIR4gFG+YPVlx8mTlKmIJt4+AkM+oCrhyb1F82G5ue
LVZQGbzJSZOiuPZKUu5SuK78ZF9blG5I5b3PoRHs00yTVgZP7qM3Ai4Zq0+S6v5Q8r0khXweyjLB
HgVXVbQoV8fKxRWnHVKdVKi+o5VI+ihAKIVBgIPQLrT+nNRGi9qqgURCvr2/oC0BRW9kHtYxV0Fr
NmwkpetvoeB+zDNG8qhYTQNsMFPo1Nv2bo0GP3Ovh/XALrBICTlxpurRuVpQ3cjCchqOJkwrewqT
kgjpLWF97X0BDtWgA2QDvEC9ouENZ+k6nKFsKFChbPURJzoEeSKYFdvaVmPSYJN1g6nNahqgooLp
SOTSqscQD+bGAfHvgjh1Mr05+w11a6cxAsV9DSCToZTDXYFQCAO6g7qP/DYMujrORD/S94lnQdL1
ecvVRsLYKt2XzHo3GTi+gHU9oiBOVokomeGkTlie9jSUSISgjXINaez67QSmGs5eB2waZRcUczvu
cV1hP7Lq3GU89D3a2u/K8sjEQEe4MhbR+HL9RU4Cpx2cpVZn5MuxokJ0ZiII49kZECDjycl33n2z
7h0rVyKS9RhU1T31j0XQgMiMX12SdFezqnYo7T790bVClJaHbKnQ30GwILgP1H/huWzO5/I7qfSn
2aVcxwPzGmdJvxH2BDW2TKl2WzytHeyjS54vNuIivGKWdijPsHoxEDWswBq8XovbVyGWrk/fxMYF
bS3Zka5wLWx57C0OWmKXvM2cTQKz9ZKiuEMJqOm8NWZn+gWH7bWzMP6gsO6EzQugmM6Byt+URWwH
vi9IYmpAA2evckBDFBHadWc41rSLM4+mf3IfI/beAw1PZXBDZt3yZfgoa4Q7HUzREY+NEAkhevGY
CTv0XLKH3Bx3bxPhZ3b1hbzABDUW7OfRd+XWNUGoVnn9XbjWuNfUF6ekeY+EmXc+6exlsylJvrwk
nwb614HLg7T0DmiRjUBFYweiMqVtVOoF1cgqHoHAI5fhW2tiK6k94zuf/P7goMMYqR9p2NtwaOOL
C2EN27R3zhgaBzkxrMSVtZfJIF+eNoxRjTO8TFm1LqKseJ/G5vdoEGm2ACCPDvXE8FjWnX+CnO74
6/Hfg6aOsuYPC71AUflsDQZdKWC4HfA2DD0sxjPkCgCV6H5jWCPAMfgCOR20SIPf0Pq/9LO5l0Xz
PiWaYGHRI6D1O1oc98uxiLOoD+NkUxrlP8LTyc/hSUXupu9ipKWh1RMavwq4xmZ1wVGGmMI+KkyO
G22MyJVlUoVteyWTxiKcBI+wXfXjOjPmy9abLRHxeE7YTqm0RoA8MU1a4uwJZB1iAo0DN2PZQzW2
FtIpEipJONPOHEHug8swBxyjPe8N32NqGQNfuqsN/5vJ08jwmpp7P/duuQEffIvH6MY+E/72qLbA
GhCAa3Tc7Ke7QzzdCO3CLuZpiHewFEeIVbkCiz9EAJ+zAm6jgl2GtcAMLGud7cW4NLnPCCbOTqOD
Bskq/bsSct0+s+QxF7YfOoJG1ouONqkRqEizaRuP67SgN19t6YPIalayJCybbVIyrV6vL4twoU2G
xX+nBvyyae+PR46IfWkIVHvrm3VSa3gQnkx3UGWglvLKKHSPEezFmJijaUl3Dxh2OXuKXDBTf/QM
TgCpdTcvGj/ct6RVK7JYHeEx/OatuIoUaqYRkjc5I2v07+M7h2/Z5Ripo/eekfwpLbEDILb7MV3/
OE3dfdOnUwjF4B5YGksqF1makCwJZj1wjRb0k12/SEgdx2EipXZM2VxPaDiWzni0u9/Qc4uDtLiG
CoORKRGAURhnV98lP7idgPehZ+H1Zif9UK5xTZ4xnetqVdgCkUG6bD46Vm7z0wN6EsmRns73N66u
5NbcOtJ9Hwq8x0mEhIUyIVbHOva4GunMRUKN7hnVfmzzz4mOHSdKS8HDyK4YNBT4mMI2TjT/yRr9
w8gHdBae+UMsm35XDm6yqcbqeTAbRszrs2tJE/ZUUqW7dIwaygaN893sbgCp+wO5dgzZDXNfWPFH
ySF8iqPu5tpDwzsj8enIk3kzgpk/k5v1TZReHo6m7R21+KVSOFdUJn9QmIh303KxCCQpHgsUURVu
VLieu6JjJ20003OaIzxkjIKPrYw3QGGWi7SYM2YV7wMnuockySM2DsO5qhyy3GxFWT3dmtbST429
4Hc/9WY6PAiDgCMXE6eOQ/Ey9wPXi8Yjp6x2OMop2xLgdNfMTndOPKaWeJTfxfK+qEl8QngFPCI2
ESw63ESc92CEiB7uHv3CjK+lR8Qdnky6j47kroo53ZjM2Z4yge8mqJRoPtzU5B1tp0sIT4xWy+bb
NEqISfxcIOVMar649kTj5LfzNndwVwEzdUlA3aOl4bVpWP5EBVJVvA5C+9NWSGp6K1OhLwSsFrLK
NnkiRQBtKL+5OhuVvBD7jJXZvZQPNjTjiyim70LNS8iQjfWB2o8TLwkTwWPq35LYHPdmM50NfZIH
N71p5CkytFBPHMBFMERGFlgzDwHMb7L3vMknb/tt7IR7Gi35h46ftAmzO2j1mAX4QN3b5BBb0XYJ
dWVlDpeqZsNfsjwJ+nop7znqCFFskGpI2znhNenwxsiQB/2Zzan+2Q7yiXc1L0f6lNR4/EDJNZgU
8SUQh2XCkdDMowY5G/I8D5vPSdf3JY2dmx4dk52SdE241eM+cbxDX5geHHm0OHa/jBdPEmUVi9E8
9fU5J/f43IzzXeXW1VFIUnVnL4S0wt44baievRVcM2QHlc5IR9rQmvvf0YhCOZuSTxMBm6IJFa54
AE3H4L31nlX9bIM6igBD3fUdvtA5XoKUjENNqQ9U779NZ+HTV/GOJVZ/7Np7T+JtjRNm2hZG1vju
p1CDRe79Nroy5H/HvKxi4jC3BK971rXP5l3pMAvwR7Jg5oHLlzsSCvd93vUDflJO1og/2ZZD8oL+
dG914/cQi2PHrY6PuyaM1sBXO48axklmbV4ydMSXbapmvDUGjmDNsB/TZjhTLrz9oHZ6TRF+S0SF
g9WgZLbWUMOefOaakt+6Jbn/UkoyHVJreVamvm8Md585zpqFYrwQo/GHRCjYUfB9CKvKdF4KgECY
TqLkV09sxv8iSv9fEKU2TNH/mVC6+ZTf//b63f75/u+M0vVz/gtRasIhJTDY9qHJ+vzC/7+IUtP+
J9e5x185jm3jLbP+D6LUcP9p6o7hA3KAdWv64h//1kETSP71D8P6pwdP0eOPsRoKqov/Hz6paejg
R+tijuvq8Odf/2DWQzsKAdWydMuwsGutf//78zFlTsv/7N8ri11DtqpMPZ8qAUeW1IolHAdSobog
SeSecCQebnN49+z4RxZQw/yB4N8J9iP1JYZM7cGEsoyORgfB7uAmnXEZ9T2uBDvpNsoTrHBaqA79
FB1r0e/GXD6QLPVq+YA3ex2bNOEy+CQ0517vUiY9BHG4oJFLNExcAEhutBarqZ1jfjoz//xsmI6H
2jyC0qowaNWn0WxDD0MIbRDlZuTgrkX3eOpb/9mOLCpjRkZERbHXknUSevUt1dyPNKpPvtBJjmz8
OfB0sl9mhNWu5RxHi9wPtMzPpOf9wdSHdoP4RdNj6hIvVntobd6lvo6iuk7hDeQlwyBRec+iKMn5
4Kvo/A1YwC+ggi9sS9ZASkE+QiAKbdoDc8Mk5iChTXQSx51nqXsHjE7PCecySzF5MT0/rJHosxP7
D+rOrLltJMv3X6Vi3lEXQGK9MdMRw50iRYmSLEv1ghBVEvZ9x6e/v4SreyxVjd0d8zI3osIu2yIB
JDJPnjznv/BLQYocaS8gq7ZZQd9Ja5yHSKWkM/KTLmVEl9BR69RkCPE07ziktlpwsRlOEWjdEvgS
ajCmWi/6asexGDnTqW3Whtl9SVqxBt2/1msevKj4ntDzqVZSaydcov7hAJqpwPhqBm8glTYWjbQd
lhqzwWW+sPwR7hmJFrQeAODP3sE1Az9fVovtfVbYjwMCnJg0X8YouAiEAZc4G+7nq1Lrx3dX3l1Z
msgVcdVTjqSl2Gny54Y+mDbYaFGaHRlkZNfA1LQgO+WrMgb/Ytdow3Mz8tu1gPuw5VB3aOPg4udc
U0f6Ymv2gxnGl6KoAV96R9eOAZ2px7JMl5EZXnrDQEoLnRKNOvg0GMGSyZmAhcL/NFziC/YlQMOc
UHJJBkqfQFaA8LA9BirvHmJuvQqU8MJ2yE1iuRWDsYOUYjymePvKkRCOy9FyJD8V1QYMUggcj5O6
L6nCpHobxaZuKeBUVlAqJueh19p69V1Muv22nH/J2vQWgHsj1635p2UOc4+ooZmaJuQy1z4uczMZ
fE4G4t0vXi2IOgv49BGCdSE1SN4gVE0HTIHD5DDknOGofBlA9uKScKZNzkqXSzBDG69FU5PGLUoI
KV+ABCTees2uYfSdxD5ZEOs3asM3jNLRRC6hNEpXZpE+xwZzef6LnGFDsAW93XYrF/18K6HHP8s1
pIXuObH68zwdk5QxciPnSw5vCagXoPeA15uP8BrxD1MM+tIxr3COIgZtUhRmdtXA7Jsfz7VPQcFq
8wf7a+6hJTcvlRqT3fm9JLEg87b3Lil2ggghkE+mYRBepsED4R9fYq/4rbsgINGZJg6KGuoZWKj3
5slBpbKozMNoMAiK1TdrOQ/naSy/uZB3GvnWkgLJDkTHZf4LuSLnD0wZs3MMqQHPq2V+rg4qox8o
D8bN6ATflkYcsoITdJotE8Vm3lKsmftyNI9NhVmzwnfIJSNvaZ7uZaes5SWQod9Mtth7C0jwe7Nn
Fclv4Sh6kV+i5OVLB1ChR45UobvGJ1qVmUDfMJPBrBegm7RS9vuJB06v3eOmeaNEvxmlFaAxxWuS
kzRkys8/j2zmt9jtFnyIJGdrhMYRgc4HxBJvbSwvXIqbSs6J7cdz2pTC2R92LvraNmc0ZL51wxLG
pyntl4hxhGPxTpEfOzTkg32ZQFY9Yy/vbnq1hoLmth5t1Mx8sQS7jQy1mL8+hFReCdP4tLRUBGFM
sI0V9oNlBxc68A8TG9gcslVmUKePlFrlYOwxKnwZmDB+7F+l8nBACWoxz9FE8O/QhA71mAPDt06h
nKelcB/SDmWjcsAaHY4a64MjZu8d0ZtAw8HjZ4r0bgydUxoBtglL92BD3+FNNAu1oqsUSvbePM6e
3Dbk5PrxKGqIp38eRVcDlukK4oMwZeby/f7f5L6aFwYMvo7XFwUUO1MqQBDXMZ21dbZcynGLUM83
uvAviuRkz78YVXqrmPQiGjneY8+O95Mbkxf++HqRY9Y1XbWBpGimrX+6MejltdbabwgWnDLdPE1y
raEP9jAAZZKz3s8YvikkzowZhLp+YKOa701O8yZmlfrx73YmdgVL+ic35/552FxyL9A1whG2wZ1+
vDskYkWfFsWb5wYnP+qv1IigrZZstZYTXRqFCKlr0zVIn01iCfrVqI/MIbMcarFQodHTkWB2EiHn
memV0UWXW30LsRm12mBnIxtHRMC5xRBS4gONC8c8tUi1UQeLd0LhbG8xJ5rQ2c+ZS1amFxbuEsuQ
I3KTt27Rm4dUpgyogDgrrVXetarclm37UobJKZEgCqZjYVMlqyyiEYjkDl3Yu6bld8Mgp/MSwKKV
CaIbIpwaOSesJ1/k4oLj95sIOEwXdk2fz9rDOebtKPmVKur9tywwqPFd6MODXHSVyldaowXVlJkC
mK+ScgLdJN+b3FocPbpg0ueslIKtkWo/7M0u2c5rC7+0i4zKZg+kg/eKeLhYzCPcRwZleRl3EiQk
VotJQU+GZCD3CPFyipjj0KzFYJ9qq/4qnIgY57OjRAIKdwypqknwTZY/qFg4+eHTgkFSCBiRIBco
5iuF1vv5u2oMxOjG/F6O6k6rxm7eqQoNF92s+NpHOBXJuCgvTbGQGEoOUStZvZrDRtK/0vsIFnPi
4/bRJSQ4Jg7ib018AgRKHOfpZLSP5Gpv1PCuw11MT5XH+dnm3A6SDnODC8w5oIxLhTIoa6Q8N67f
3imFeUWhjndYFe5yFvEq7Ov58hpSYIumwS8tbtQDKh/kpjK5BKiGgHDxUjjUEStkpzpF7vypOLi+
OJq6paxh9288B953p8QuvMeBuhBc3LoFCVYqWOXGnbZXtBaDSuZEF+VfxQT7CrUJ7JEtTNmLtG4A
M9Vrl6x0znpG7YLbHtqowlyPgX6LlC25I59mS8UUeEyXZcyn3YLDxE/WrPrRiYGjDn4Ors0wu45D
/Wv+9++OOhrYpyCYKCQ6xUOs0VRKspOCqS9QeeZLj0s9Uo6vrUsZNxUufQVs1mxL/60v4A45hvIl
lUek0HWhQWG54hpUQkzbRoiGRpbcOyuZWiDwDvgT2AuRnH5z3IfbGAowSJQKgi9Xw3Ti6I3WY5jV
ONAhvBbaPk6U6AWlZvJuquF7Y1PQztWGTq5LKUOtFbqcLVlnGiO/iYlDopvPI2EhN0GRCjU/Kqr4
4mFNBFNIamPimqSbgNSJz6DfaJcjzV3lFXeCIM0UuuDForDaqUX4PlZUH1LQXFgYrekSIAYR41fl
x9jNxOpmQPd3TYWWDnXRVjvgYKgb6tG7DQQoy+ovAOvCrcjz1zTJyEqC+L0PsghUyEHJp6Oemzu3
iF6nBmG4+Vtozr1bsWci8XDf4zzgCfCnNGe6rAK9LLCnEbKOUkX648CPZjDnYRkg6z50d6nmI60a
FxjVlSFWTOqt1+ugbEzIeglqU3hbw6tp681PJo48h3/cikBHuqqtWoh7mJoQn7YiJwkgOajtJaQ+
Tl0fi0X51MjHKcvJHYpntCndozlG107ZQWMvgzvkddFQxcuLfg6bVQeUo1OflVC/95PBJiRl+3yE
b5OxwewNaKbVK31J8tJscNdEW7rI+NuZHLZ9A6GcKjQwBAY22NItXCU6LsJ12V2VWf4GBv42NTTQ
eN1xwjFD7WJwMW3rrofePQxl8KW29K++ySLlLQMGD7PnqT4USECg8QfGKY+dZFlF0RkREEAhacFS
yGDMJQr6j7nqn4qe2Wgh4uyqDlApHJw14M3It6LNx/6EjiY6RtO6x6JjPby7aRluyQx4FrwX1u14
W8tVMSHGuAiFDzeqDWGfoWgKRnRhdyjXwCGkBdNrPoe89IuiAJ8BQvVtvszzIuBR1ubY3kDH6ofk
HgHYdzk7mlpcVPWurhxUUHJWCWeWfpEM1ZIWLsbocgIhcxxZOFWN6puaA7SPcbr08uqxcCMFSClg
DLejfO2VAHRGNC9o4kAuDt4dq6BHl3crdKfhaUAVtQhuy75CRB9C7qkcqxYVB1aY4bq3oxy2IA6f
wbExESsOjIY63OFv7qx8GraLQfevIUUoDvgc+Roae+i/eQi9Dv/Xf8tv/+qQ9+dp6timKStGpino
P3zMSboBfQIvnV4DeVTOnEsh0EzvTFIRmfPOm8F8VNe1zl1ySrsuiw4I96YmqvQ2ArKmcvuzpfNX
t0RgxwZHFcA25cr6LuRSrM2MPhoouJK8Qcbj5MfrHwXFcl/fhlXxLlNak5QJbfFvSbg8j4bUN358
J8ZfrGGXY7EOKZ5muuvIzeG7O2G4kccom9c5F+IMPlnqg4cw8aLAS5KkqHlurPwpVfNnxHvAN+QE
UrbFpar6EpEBiINI+ljbwys8lG3VWsAa0CqUIVvBUBLT4rPq44URpu4a3+avjQg332Y+pX7k6cP3
xAgqHOJZ5RytlGWoU9qa5LcjG7G0HCaQYMpkGkDkEXjoHO2oZ4MgqChb+8n0pf5JGiudkz4FNl2z
iWqqaQnaGeJTFgvHb4iMwb14obHsujSCNttxrEF+e91lY7jVQMJQEtBaqmYJazBw4y0oE5T6bRwN
sNoVewH9XihJ923EKqt2DmMabjC0JJ4b+sQpZzAXJu6D22bIODYHei/LX2AwxvrWj3O2D3B6EBrq
Z3TmTt5Eb33MbNjujfUux2300cyCtnXqAXbt8K9G3tbRNOjysiwTpsQrNeZbEMf3Gw/7gvw0BzCb
Du06LIr7Sqkw7C7w0Z4ovABEefRGFOZUhU+VOQs/R0WpxkomLs2NjRHgJlLqtVUmBDIk+Ejl4KoV
9VdvMAgOTqNeD0h0SlkOZd2jpgQz2g/pHGBdrkNGoYH00BvD7bzEU0yQ8NPgnVK+WSJv6qyGQbIV
vBJynm+g3kNA6eWs+fGE1z4ZT8l0R+gOL1Z3KfdQZP5U2Q3RIbWL0XlBbYzUQW7h1eQvWaceojhk
G43PlWW60ZJqLuf7KKMHuDfNpilVhsbjc32Bck5co0DluMVCz7UzNpl3qcNk6NBIhIFDmNTkL/MX
EDCp5ioh/SS5j8jECbjjV0gZ1jZa+UNf7FDyu4vpza00vz3GHe8fi7X70ZJIWBdBXdSZyVqwGTTG
IN57qnhtGjqOXmMn6M9EN7qG8ERYGO1ubFSaSIAmiqQ3we8Mi9Y3nH1gZJsqaMtNo2Ezq6fFBmMU
5NTlUsL1TlB1idnDRLYdLbY+UwI0U1qknLofMGetVgqUqvVYh8jLJ/Z1lLD9he6xSVMHw2XCdgKb
cEeN9wUZ7Bo4JNbqtm1hVc54DJ31O4pvlBrG8Hb+QRca4amI+xcdRRMQJRCCYc0j/VDiwF2GFqoM
KCnP8zjwydLz/tCLl9ABeBsFAkCb1E0yFGZvWfslRJJxO/a5y3kEjeKiEzcK0qZgdAWtZflTncxf
sTy9r8aRXqUBoHXMD01LvudIveGqOxZqLU+kPOWck7WKfB5/+KqZiG0WtEQ5CoKajw1U7ucND/HJ
R7+6VhF4mz+BBnXCLlgc0ZV7HhKwFprxVVjYmE5KB0iXkUKaEwkNACgy44tLUKhKqJ6VaPy9p2m+
mqPb/F1yM1dw8SOZqFSEoQl1JXmeq+fFFmD1bYZu8SqLT0UnsxeYPasgejXbylxGWM+iS8i8yIrq
mnq8BS+W5QYx59ILQ8rwI8heTsG7rIyTfdTneRloXo0P+6A9WwqTG78ROnQ97xUDxHwdwUf9ycY8
F1c/lDJcYaogEDWLOpVgXX7cexA4cjtLU1+Gp7ShhzC5YAPRiseNR+mQlTSQZ0Tn216nSniveyBe
cxeZFJf8kBkEDHBin1FDYCQDKhQLQI0+sgIkVczKKTKjfamjuOWnxtd5SZcJmxUkAcKsyovNdf0Y
TO1z75TPvuH2SxPh86U3YMxQo5aQJgOSN97rVEL5KAz3JsMyat6vRg+oJM0R8M9BYi88GdFlQj9v
cfOrm7ewyoiu8rZ/hUXLv1e9WMkoLydROI+sC2kiNjlExvj8ruZv6dZKMI0ImGiv6Mtx7gl4mGSs
xVJVOKloJDKH4MoOxKsppQ7nKWj41qUtQ7AVMCOXGUkxugMBEpucJ9QSxUer2Cih8USIvsZaRvl2
evw/H7Kr+m//zp/BXo4VmjfNpz/+jYol//27/Mw/fubjJ/52Hb5WeZ2/Nz/8qe1bfnpJ3+rPP/Th
m7n6H3e3emlePvxBNhua8dy+VePdG5rHzXwXZInyJ//Zf/zl7Z/pfuoGWeR/3/68b37hnPrKV/3y
kv3+SxO8/bKt3rKX38Psrf6+Izp/zx8tUUv7VSMVg6yvkXsIVyXtQIa1+Y9/U/gnw1JZLeQiFP9o
dP5XS1T8Khzd0WmiWuh5WbIk9/eeqP6r6ZC+uEBuNI2P6/9ST3Rej9+tV9PVDaFZmuVatqBfYn3K
WkO3L1H0xn4079JjiDCBXljbmBOZOlpbziEr7J/3xNl1r3cy3q6xDXBgyuLaRWbo7OHlrMMeXRnQ
pGnA70F2lB+1K6woanFW8ZfVewrP+ERXOTuWuJMfo7O1CkMgdpV5lh/BomedeRQSE1oRlnnGvZXa
kh7u9OrW7PNjOCLfRoctHcxzZpqntDXPKX0rc8qP7bTIvXEn74JqF9DobWqnR3Mwt1HtPeiY4Mib
pPw26OkO6e8jFM2jvD9nii6yvJS1xqNZXsni3dzpHBzAb3Vy8QprDzdz0eG6PQK+hWO1RU8VpiDf
a3NMmgxxdkeqeIzsWV5QUfWzYmQUA+JLUOtnwzURTrihDXwXtRD3++w4YF/v8x3yC4fe3gfYt8mb
klqADezaCZMT1JzX8m7kgOJD9yA/mxnV02AbJ3nzGD5IGO3WMuNjYYLI5d3h3IBUT7YcHHqmSnRE
gmSXN6vRE+fSN/ehbe6tul1ZPoZdXL2iQo98nxXJVyQ7O3V/cpLNOCRIzYsTkxLhyPSo5slR4115
db/HGGduk9qWOGUGI6xZGG8mxywxtj6iCKi+IH6zLBxli2jiOaWEi27DuSqqp6rSzsjArwClbU00
2ami5lCyrBb3IYNvd4wtwNyT/B080imMvmgW6GT3RnZ6oADgpPDmONZpGvkh2R3QgietgDBNb1U+
PFjsvexxlg44WNSZQo/0FAehuLsZEHK2vHU0QhYy3+QHMkVs9WAbIMhO6Ws7asZJY4aq1bdHybT0
2Cnq2XDi+dHlp406Remv4dmE9DTYyiHRAnvfFgkKgcE7PaUV0L11Opp7Xxhbm3sNB85Bcmi6fOMy
m+eHi/OjPPShQriXYyK/Q862cDC2ymSd5O1NWbdquaYakJIa17JrJxg6ufbk+uxavJSY+dTu1iAa
oInyVSqtV9aqHEuZqTe92PoAEuUbNhKxKh2E79P0qDC+9hQf5eqzcvs0omQ9Fs5JLs7GT4+ygSMf
Td5CriAhwiIBBHiW1WxZe1dY9NMzSdY9lhOheievJ79TxoaACdbzWL6rvIwai14OEV5/U08Rbavm
w0EOjBRr6tF++C4Q/0U5QJeHt09RzDB0YqVJSESx+lPVqq04llExi1eKnR1TbYTAz7mWu5HFWnnn
gUYtvKqcvUPzUq7MMm+OrbS3JkpUxraebIrC7bqoqycO1Xtj1LceT4sqb3x0B3FyUgIWb+nHN/7p
UCqj74f7/pQtFSR6+hRz3zrIYrk8fVL8cPhZRcD51GD6dh1DCI6ptq5zTvqYlfVgKREWoWrJOeo8
RC+hXa5lNI5LfzOG+0Zr1kMI4ptpJ9+/HLGUFQ6Tbgvf7Wh5ykPRmKcmc09tY5zjSJxuyiI9VjV8
C05bypRtwwn3AVSWnWDTi+RoxP6XLhdLX+3u67R66i3iZZscp6SF7Oo9yB+XAXbK7L2cp43pvTi5
OS+vziqfdIV5avmXkh507O4Rgzg0UfWk9+YOYMrG7ewH6FsYQv2xjOR9O3QcEFM8yTnZuBNeMNT0
EWJEJJM2fa/fy1gU6/mTjBeJ3Kl6/02tzJXFW5bhTooGy5Az4zXUIb7I/HoIjHOhKbdQtdQCSW9u
OMwAbWvBT2aDLFr9aRZ/95Y+zYZc2H/MYjm0cnxgcCGLR2hjTef0BQPD3P94Av7VwuHcjOwBdRHq
aZ/qaAbUWQuMKeBVJrvcbmRjXka5slB+cko3/vJargbWy5FtbDKXD2WpKioqQYEWzDURVm7kf88R
/JjNhu1OTjW5tcntW4aauPcwosdg5E7endwk5YapC+yiCYRtb5zlNjSUa7RL9nJ85I3jBrKW4xWx
WJE528ptqGSaynGc94SJhjerwC2Qg0KjJRVnuaH1/PUcTnP3QfcIt0zhkO3UYzf/8ZBr8jV+fs3U
KFiKDmmfo38qVmgquiuZo3HskRJI9gsif6vUYyGxk4cdkCb/zVLNrbxZOPR7n6QB67mfHNT+6mU4
hokjpqtpEK8+5X0Y0JaiaU2kOxkvOdfkzi+3IxTAfzKtNYlO+PzADgkr80xzbP1zZTQWKjKYKrpC
NMBPMuvz6M0CKdXaVd6jbM0SlVAMuYJH4Cg/Hm77Exxojn2u6dhky1iWk1R/nHax1kXY3DDtJgmk
SjOiFBdMUncvf6+EtUTF+x5yJj1A+kNsg5C+nuRsk2ljVGZHOS/lxiK3Sbl/yJS4haQK5RAAoJSu
sk42ocvU8yPuXsc+M85yA5HdWBmeJMZiQo9GTkcZ5OU1JggWBiEukM3koiO3C8Q2yvLtcD2HLJOE
IFIeZFYkd3pwDQ8FHFqZ5Pge6ZyTP1WaufE59HOXwSZQyoeaprG8lkwXEU5aDypzmM1NiW7HFqlk
4yphmsk5NfCyfzzMmpwwn16yBUaTw4QNWEU4nyJJrGRK46ZEEnmQ0LUIPqy69KCmgWWU80vepozz
lc9uC8qElSvTh5B7/fGd6H+xvrgTXPFAe1qmpstN97vyt1F6oQRaIHGXcaDXtW3S3MDguHJhFkaQ
KXXrJDMAueTkDcmbiz1ySJJRGTgqEmwzQr6UhEkmRYK7lMlMlJfHKvN/Mm5/sTOjfqcKw2Bp0HL7
FBQVkg0o3NzsSBRwq4nD0oNMviWaKMl+0hkw/zw0rEHZoAACQ8Q3Pq+FgMK8DRSf7I6jTGqjA2de
1UFxcvObBhKpPPxl6BTWpnGWbwbfyWNSsFlztmqRJk5xYSaONrF7mlJUdvTkBinZtWzWy3hbJPjk
dTCjsP8ywL5HGc6msK0QN5OHPIiSJ5lcJSq2LY2NwLUxJ1/yfOJp9ZOcr56WwaL2N/AbTq4qTjJs
95Si3draBkJsnMyguU8r3lT26EwC7POd0788geSO6OhER4tasv4JbZX3FiAcxIrnjcjErDyJ6DNO
6xgJQZm9u5imYvezH9gzQhYjNgwXuYQVwPhZrBwlQK7kkPvtoKSs5fPUVMzn99oUTz++3T9nDTQ0
VHZwdlYV3PWn6Q4EZkgcf4zIXzmQ+NVTWLlrH5OWMjL380mA6uR8yT9qMLfflvWnktCnP/6T5Z//
SR1J3s4/ik//O0pEmknY++9LRNdIlOZJyKr8VnCSsPP5I9+qQZrm/upKkJdJX10Vc2T6Vgxy7F9B
V2iq7YCv+lgLMvVfNYOKD0gO3dAJErzfP2pBhvaraTGJUE5EwGzG2/+9OvbhHf51T5WTx4cQruia
gdS/EPMO+l3ArLIWQe3QSzGHNuMBhQZY0xrSzIDxuuFGeID2/LsqN32x8kt40dJNr5GVFiUMUW6r
zaAtYPLSttGnbeYghLKIKNx2b21Yjzi9oQo9Im9n5oqVQQzBeMTOV2ridRzAHIFKHtJbijnEy26C
3MtpuHRgXy0iZ/K0F+GhwAdrWEWG4yWOK7W8i7pB76CcZL2JQqzheg7wUnccq9+bLm2nYAlIAIOy
RdNqJUYJepuOirkYA/Q5GhBPEXAE9skGZYJtz9qErTkNWBlTVrbBW63Q/WoLdvaqFdl+UCnv3qTw
4OnCiNCtVMFpwfOh3zemLjRgWorlNdoCXedObCY/MaEdhVHQA2kcslExrEUhRgdpqVpV1fLa6Wzh
f0GeCXtiJOeKAutSXSRwBHwDTS/f7jwNMXoPfXxn1HM3WZU64GWak55pUjEo8sF/cDOslG/DEZrn
KUqzsczWsRcUkHGdOlBeYydVfkeobwz2QxbhNUrO6VBktXGO37bKgPQoLM0k3JR0ueKDiHsn0EDz
dZN+NxXOFJzxHsEXBYUl5GWup8FRkwbvmjyDRd65AS5wECEVMNrTGCaXkPYkBasK1tDa7UAOYbCC
hQIYIez5HqbJNID30BIqtTNvQvjrCg2Tcdd2btvdKn4TQVKLu6JCeiw1UzjLWMgo6qYQWYQfW92a
UxwtofoBoMf0BU4+hX3FmHykgVU0O0fo0coYDEtNcfMOyDRCa8OFltqEMpNWx743gSYNY1SdSo0k
e1Oog6n9pkZ5HWysYuQZlkUvRrFD96POr3NMmqeTVGubYN72sBuuDcsoav00aokhNUdtuMwJ7uys
mzXSdL19HynTpEI/VdH/PWJqoiqv/tBiiLkaS6Gk0Mj0CFr+CnC83zuH3Gxi62tRhw4+k9x0Fz5E
NpWdexTDwjCg+tgpXYZhj15g14NymsiRs4s459D8GBythF2bNBXafkOVKNol1bQxe6zbYsSWXph+
Zr8HA9bPCApkLooUdqKN8b5OLaxl0DWEtgisH7XXZQk26jfVKp2pXo51awD6qrV68B8jJzab4ySw
2ixpOnt1+GCkUBFOWm4UPX7qpltgntN0Q17s+a4QE+AiCrQ7wwlMb++oTo+No9KnNFZcJ2mrQ51P
InxxEZ2uHuGbFazTApkPFDiUqo5buVyFEl/aPraUlcl42UhfF1GOrQO7G9lxKiwvAy+jWJF9n/Cy
y01MAS8++TV8sGNoqG32HOitiB48mOjxW6LGhfPcqmaBPUQQd+P4W1YZIajSKpZCgaaHX+GmKrqh
BxiOkjHYFaYk8rOOHtuUQ8C0oLWkEGFIOmIEjJY5dHh1lQdBVT1A84fqzAGhsM+KOhnBRU2JIIfR
xm8L43hzKtcR4GHjkONNCMMnqsAG4genBEl3nbeY9xyGLg2UywANrn7pPDMaD6WNHOguKE0YGpFn
hukWGXxBqy/q47LvwcujKb2t7Vq3vuhGaVa/o+0c+CfsWIP+N9F3YX+t4bOhWohN1JU41NhNoN5I
O95eNVliVacg9H2dKdu3I1oJUYo3zwIxDXTRGRhFaU9+HwfxqUvNdjzh8GejDRLqbU3P0lLgdx5G
TUPDfAxEXx3LoElzjIXVDNLFMoqtwLwmYkXqTmnMBBcOO0QDAPNaR/TYx5eWEZJWdxAOB4w/rXsj
7SF1AtFEZmiDNcME4LIADh2GC6GqeXAK7GEqVjWywKhIxcj2jLcGbbLi5CFBNZ37WnF7Gqmg//tH
ndXortoijUtAsSMmv6ZTuf0midreOTadPeFEg8WnVOypweOBe6yC7lyKEj0mWP2x32/6NA1T+J1B
FbvvqiBIHUMMfECL47o7OCglGEwO/OdoaEIc9qZRPZWGk4hH3cEe7A20chQNiywapPYEisXbqUJO
/KEKTMu/JdnHUUsLxl67QkN2io64pMbRQaBY6Vy5ajuocCzVovxKWESIMU6rHtceJfcBXxaZZrz7
vd+MKTvsaA7n2m2N8bpsHO2dgm/svYOcy5rrwupHGEAZUoX3WL23Pe4UxQgGIkDTQQMXYre5ts0S
rcXfAWsqDKsnNscvtdTkfwJEVmr10i7y3EMoUH8OU7TBsCS7JIYFuQVvC7y9kcHV0RIqKQejqoh8
HfIERWnStowhGERXARbTHZ68RoiRPFr2sKylnGFxScM6q2+8pOlijD+VvgoPgYdexgNozQC9xcQM
0lsXHcbgqNaWii1dBR4eWgtYquTQKxFSTA0qzsqKYlInDi0ef8pTFBl0jJd9UQbuk9fHUbyjhw/r
OAzVRiC4Taer+dpFiV2vjQrIj7UI/NS30b+NtMzedZWuQEwOOpHfCaYX8G7cT7wbNu3avoObgRT/
ikpCqt7b1qRrR78F4LylASWhDpkqxmtvqssGmJlAkmUhpgQ1XhiyQOU4QTh03DF27Sscumwoy8Zz
nTqN+VvSh5N2MIxpChDj823AoyASvfghL7ymP7hZ5KgPyPro5T6O0gInJWJCkjyjFtWG+yH3bP3K
0lK9ezXtrHCvC2pdvFlMwJJ1r/JV+7gKtexG5JqOegnCkpb2XHu9qJ6TzvcEAG/2yWLCiMPyTakP
1wRZvcEQUymMjYiGdrqt8bzBPi6qcew9JvxmgQgWfoHQVGyP+nQIOUqVj9hLe815aMA/rd24RWdj
4RplmpUgcJnqFJ8HGhU4PEaOSxfRxM4AsU9WdZpdoJbVmYdbKOojUiAwH5L2QjIWYALcxa6BjkPr
xZWXbCciCPC5HGBmv/HwuUISCSkG19fWtB0ytJtquDI0PLCORAV5lTf4XQZ4BYRCRYsyAqyGTxDS
yCERqtVcUzuoWZGZ7xEpBA0zhGYm7fyvn5f+iZPQ/0e9csh1PzwIvby+5L/c/+fdx5MQn/n7SUj8
Su8bfIhFyciwLcqT305CdEp/5XiEPIqtqoy+4DNZjhnKf/wb9GKOKJyROPdr82noHych/onTL6ck
EMv0zIGl/ytd8U8V2vkCpsVpSDbZVfrw3MP3FSQ/JsyXbtkd7M7As+aEv/GXQVz3Pml4f+uZa733
vrb4pB2a7Bi74vm7sfrjZPY9hXFux/xXLe2P6/OMjIIBY9r+dH01MOpGr/Pu0KF22F4l2j1p6Cnz
v+Biu1NLfXljNtWLl6DZ6lsrgJo7O7/CxKE17spmhyHSUgoUWtMbRVesJ+Gl4VidW5iHoCxhODvb
zbdO/IwmYJz5hxbz43G4/PgZtI9lifkZLEcj/4JxRVfp8zPoCHFPfeC0B+0GGeor63Hal9vgJr62
js6NeYVF1dHa6V/hNz38D6/8qaQWDZXAf8VtD9mxfSxP1e1wn/8W3Ptbc42A6yl9Hu+zdXXtnPLD
T678saj+52f+1MBBsULCe7iycp/celfllbYLbqhhXYur7DScsqvsWrtNf3ZVTZNP9Gm+WPQRHF1Y
SMCoc232uwN8l/SthjhSexA3HD4bMicsGaFWfXVP4dWwt66SB5S1EW1MH8crbV+ibDdt4p25Ma4Q
XLri7zaImezrq+zovopNd6xum5tiEx6yWzChZoJi5S7wrhucFqTT4AoVTywTMADvN0BCfZzg8HWn
calSGFjaDfDhdaBjB49X30K/BkzZXrRs2Z/DAUA/nHpkUpDEW6LPsiYDsBHdXh5P+eZs11skRVqo
nNgnPhVHfeur6PORuJ3VCrLBpmi2prXT6ivsVfqDVx8RW7OhRCFX+D5mwO4W9SPmkeP7kMLfRRt7
Yb3jTxIEi3QLaPkaLwDgFc5LeVee3MNDvUWtGRC7qYH2WsbXza7OUcBctE+4FI+3o7LwNik0GMgI
XHLPBW5QtUHFmqx/6awKc2tEKwVHeASTElAcu9bfOPq2TK/a8s31YsTa392nuH5NiueG/DB799U9
liwO2i6v+nV/UJ4BktGE0YxVBKoW24odDNXqTb1E12IfvgPek1nDq3+Znnv02aIVB7T0Mtyq50cs
CdDCHuLfupbKxarCyMXa8T9SKxjcf7LjBMD/FM2aCVG/A3qfXsPTuA53/q58FOXZNdaYauDEzj69
qw/jAcmS/qt1p96p52QfPIgntLcW4SZg2ibX+a5dViyoZvV7tURFaBOv/Bv3ltHX+iukBlwcnhCE
Za7oq8JbAD5u9mKVbOJttjOvq/W0QD1oo+MhsUCBZI2j8jo+oROiLotjtxk27o36Htwe/BXcomW4
4kUtei4fLe198lSu3Zv20UqYfAu0etFSX/fX/poS69rbUAm64hGLvbsIOMQy+VfqWxQsiq/jjXby
fyMDb9yzz5l3fKxZB/4D5yWmZo4uPfDri/qGUthd8Vw9MwlK/ovXaOpW06qqd467NNZMTxP8xMJc
+u8qZbF1+CX5f9Sd15LcWrZdf0hQwJtX2PSuqrLMC6IMC957fL1G8txQ3O64kkIPelAEu5pFHiaZ
CWDvtdeac469Lgi+OW7NMuifNTiP8VlqFruC3Ij22OUFdOKqJlu6icsTwhpkNhcT3WV500xfuYlb
4dp+pift2rxJ1+VsHhg1+ShjDjQpnMxZ3N5mYmU/6w4ynpvwZvja4fFhCk7shLuPfmvxX6c+wZlu
6ZOTdQTkar8T3egPz7pP8q+3bBr/fXa+Z8/0l0P2kzKHee8/keqewqfhDSI7XFuN+IhLtsPJ9ng1
2iW7dWc4oUskFWbHz0whgNpNYfs1rjw73eRJXxIhmq7oUbur+n60SLReVE9AzwhXGKsnBJ7lxn03
L7c4YczDVmQDJfdLf9zztKk/KTC7N9GyjXJv6hOpl9iTQW3DK9H97qk+klQ4Lri37MIVgop5kb0G
zItJnYxnOztoHvymayLcqw/D7w/0AWdwNIU7/U6EeAH45MaXj8IYdIrPnCEhT83yZdPTOif7UL1o
o+4UP3UBhW6lV+lV2QDd3qo4LYO820r+cFq3w6k56bviLuzXy3Qdv3FPzu2mi522cXkikQuT1CDT
yRzt9JsE9eIq6zZBHAK66jhA+Rnl2DocDKcJzUzrYGb7oSHY0O3mq6Zs2m6/9heZLBCRvEAMi5pt
5K68XsLlNC/eShCXN827+rV8yvbRvj902a6q77L0XhtfVvahC6/GW7Rm751obIh/ZdxF8CjkhOdo
+UUwXsKteMmv+dw/d2X+9QAm9hFpeyQGPFbKaZMesSMlX6BdETd7y/KIQplg2P0Ib+PzeLGAFRNj
VDXNRyV3B4OUtkdqWiYXvBkufGZDrfljvhs3+SJelnOxokaH9Jfb4Xf/Gb33t/EavZEDlE99IOqE
y87QDmuXwh4KJkGAwGIdOljA/aLos30aBXfdg/xMRfAALL+n9lYKkdM/mX/6H9qnFt0HDpXjYThV
u5JdSSx2RE4w9NQ8BogcM7SdassIA+zw0Hsk/HlYZQ8qYNDO8NYT2hb5KN3NMw/tDynK8l0kXewn
TIK1sMubzFrwo4t7Yul0RrFP5l0cvzKIKgyZ3op7/6ZeRW7FEUJpRZZuvtNBOn7Jg8u0BwvAxLNf
IUKmmzXeIfKG/AvJJSfKqK1IMM23DxSNyF26E7czWAjzvRuO5gDSYKvKfCzAICGfOebwHApbpjgs
EjRe+1fVNY7axNAaMbeDK4NNCLeZbmEN9Mtwr/TELNEiPQ8CqkOv3Wcz6AxbP6ib7Nw8hX4IqOCu
xQ4xZTl9YUIc6assLgmqfQ3tC3UUxzJCNt0I+8G4FzO/LLxJ9ebxBVLvGhAH8s4GyJvko3Sta/gd
/cTEpra8bF3iAnvXEZrHg58vjrBsR9XXFgfAPXyhKQpEUhUldJK2SrrCn4LE9Y4g6NsKvrnfk3rD
u3xkvfyOdDgu8qG/Ltye9SZuPxWFUL1DoX5ZKk4UV9e2nbmjdpXalwRJW130tjVtst6BUlVwIqfZ
DF5U2ivpngYFIDJbB8E4QK0tSd7P7sWMT33+ScJndlaDGqf3hfNyZ/m8GgjSWRiEvTIQSXvKrqqX
3LJP7Vy/KdVH/oZ+vXpNnqozhtM1Io3mzhyw2nYubrePC8uWhyLwBWQU0XaNQAQQNqqZJ3FTZmTd
sbYSpIsnwFWtjYmxgeQF+pfuIr0OKegubD3iCJNwS1TvGjBdvLQwZ5fN8hVVV/lJQytOrxkuD5nB
z8NTzKv1tvkqHcXn5oIboF4J4oYk4M4xZD0bwOk3SW7gb7j9GrIY8y3hoig2fW7N7LvytEM6OOqr
8Wz6ZIBgKQjo7oQh1Gw7e+o/8BUmoi/IKFz3hvrc1nuMUlZrG5y83azbpBskkF8QsvMXgw18PzyV
1/wP8bHzkXsdhkpFqQYs+iv5TQ/z+8Mzq9r6S3zIXsNTVdoCmE0SPqMNhpH1p3m1KNvAydeP2keW
Nw3jYMUh+FLgwfHFG5fZBK0tOv8tWUysEGE27pMwRWrGeiUOBN2Z6VV4A2/5EmP0iOzsD0N03GmS
eEq7I9AtO9yB3KAOvst4IimE/AmXZzyWHh4SUZyCuhWwkbxLzeeQ0ywBJJGriwfgw5Leprb15ur3
f38+wI70XxXquiziWTQfHsF/O5oYdJeLhxZvn9G7oUjRvvLkQ1I8FfJMWr5rs9/U36X0a8D0+Jb0
DYjqdbqIXF5rPlnLZbLgjuUn4Z3Ve7kUC9yHFd/PQZIPx17YNcWTAeaBBfNB61V2Y2hPEZnhkTfv
qo/mN1MXFwZWvK023aY8lvQnbTqhvug2fhssG5BJLq3WR1nori539GG1QWZ5VFpsmKSMuplXngX7
y7Dhf3kUuPEhPchkNKteFb4iemL/9+X8mVQn+WDclT88c/yd6xNQ9IHg68iTf5fP5Si+aOGLHOQv
4Y3CegPPkF0026s1kjcmgzaMLZ+0BaC6WKYPzafVeg2VeuKtrPd+r2wigFtAnHRb2oBzmHErMVlw
o6Cat+Wwb2p/eGkTW+TYKWtuOhGaSG/SXXRelc/Lllgi1OZn/epZqm5tUDxPWr+xNqJIAjqe2dCG
/qcchre4+27Km/JmXo3lEpnAdV4EMkzXLe996L5G0DSn4mpZPp7sviVDvtMdos3Tdqc2h6k4qf29
KXcZBA1tI9UbPd5AP5jHSzOczWgnNYE4ou79IYjclQV7gHxW+Rk/FqIGKaDA5lqpwxJAMiEI7S/o
Ci+dAvPxFq9H7ZhzgrPhASOx0G4dVnYgrx5bSn8X1KPejaDIXbU9W63Pj9KWO0/CTd7AFkneLeVZ
qPY3DcvLp3VF/vw9EDWRsoSDrTTZTFKal+wOVM14rG4zVSHBsYwY9e8qPJtfapy/l0E3c7bQt2R9
TU/JG/BHv7Gk14nnDjd1FwZL99yREbwyJ82mxsWFCoDD7YRjgjq42pNd6SzJJzEwOKLbINdcPqzY
mw2XgW2qs/uQXABFZl8SkHlf+YIZjDrZRWedLPdh4aibnXR911v3bvQbH7CV120VL9/lL9ZG3mm+
5Wu+6FmuHjrIr7KvMvlHLvL/QAxx+hyT8rf6/8EKo6Ay+F/rHJ6HNvuz/Ofenvz4A//09lRS+xTV
Mo2Hy5Y5n8Yi+E9vjxBA3UBeYJm6paABfXT9/qO3pz4aeKyKqFhUZKjGw1f2HyoHRfvveDpVzDAP
7cP/hcDh31KUkJyS+/PIEyQCUJPpTf1be6ZuexQHis45lh5NgACSBLXeQBSns3cZjAmw0Gb1Z6eB
ACTjkmTsflQ5cY7oj9RQJGsqFccnlc73WZbFbU5WV4Imd20PSZ3OO/MvmqOVZnkngpy1JTH7kmcV
BkwxDDuLbn4jxD8twPmWsfSE+aXAgTzOYf0kFoPXmQsV8tqS4Zn386U1ouUYD/RfxEKKfeZQEA97
RLOP3ww7RgrFCoupan7xClcciHIiPkkwlaok3S+ZPG4WVJEPmi0Z7a14tJKS/LU0VPxIFL/KKTv+
pzvgv2haIuP8V6Xl4/M1ddIaRfxEkNfpx/5r2zQbiG8pG210CiL4KbrYdIusC0+tLIcnhZaqJ7Vt
4gnD9JVoUX6SRl1+icfpC/250zd6/iT3ksSQJIkv8EnLQG4Kcx+naDi6UgL/1GU5ykm2u8cfBGmj
PjfRUW5LurPy3aQ03CdzWHrk6iivMDsv5do2V9ypbCMzGf58WPL275/9+21hlR02FL9TzfmKZC3y
8mp+/EzkMoSits8zsmAlq3nO6vukFxNAxSFlAYeVpNZZscWU7SiV1p01n3rT6aAmvxZqmB3jKCT7
JCxKt5MlKAvrCMOqp5qX53K+K0uc+AsDQ19dBv2lKrw5y+JDTJ9toDN+0rXOPMVaR5JGqdLzSJiT
+eIoO2bUgiBMCwW4y+Nleyt5Qyuzk3FaM1xM2JRSzsgVFzeomrYq/EkNF7chqXGtp/FVU5jUTYqc
7P5+W4XzmdHgfFViFec7QR3uWIvCkdBjNDtxAVsbSKsG15J7rWMmrVrZdiUAJYgeCz9vFuuCfII4
vi1NONDkP3NdW45jXUfPaFS5z9OG/AXIjpwJhvidaXizweOne+CT4ndBHDaMKBPC9xYhy315FGmy
q/6kMbxMMDMXSKmmBy5h063adFJbLbwQOeLU5IAfSaJ8r5UZS75UKJ60anIg96vW+fhDUOfLSeuW
DBl2fy8lcSHYrMTKtapI+DMBw0rFZms087xJjN44kuRskC8/P8kImAMdqc3+75eVzGyneGzPEjWZ
GhOd37dNdbTiSDtMg681OAKKop8OGMZcpZ4Jwe3znmqIPS4UoTfYVaPSO+uiz1lYDmWsYEZJLINy
LdaCpGcvXggmuKnARVG3N+e/3xEygHTHVAHVxl0XMFd7KFHS0W40LcNU+whiGSaiGJoiPra5cooE
6301q/YEI7I7z4PxBGmX0RliNJvM+ImT3jepAd25ylenrZX62NFXTae2OQ5SV2yswmI43K70MSZL
Jxl0UA9RrP2MIgqCSs9f16kQj8ow4MSCcwMy5Albs/WUweMd8/ZHrq0+SPD+O3m7auclam6mmX02
s25cCAIB6ELqFuIm80nLMNRpVcOksupvMoOe7UqxXi5/jLV70xorflJX2OopG8xhHK2X0bDae9oZ
CZpQJdm35OAERWo9TY0SP8lt/SLV043YZE6LY0U2M1+iFWiQSuCjIRfVqbY4U5DzhQDG5FSkmBMT
5UfCtI6A8zJruuB3Q2RhTp43yDrXna5WxlEW5MmbVr12StJcT3XaSicAl/XjG8AttDnF8djqoXEZ
pEV2SZYvoS/wgmmL1TiNBMNvWUCcPI6XrUjg5nOt8UGTbqaTqykOh7maP+DUWRfoMQSVlrMZCK1k
XthorEtfyRiY6pkq/H/+WpSP9GnlhJi0x3+ilED95klX92PYFK6slEh6p7J8Fsam2YYrgedZZhTP
lsRbVaGL/f3NfFnioOqQ7f2NcULpkX+sMf2gvz/759dmQXTWVRFPxH77g5Z0vwxNj6gfjHeh6iWn
LUkT/2dFtrquAmUpwyCd5OG9yCtv0iGpWa28+E2SKi9aVkjbNMFfJeSZQOh1Cw4WOLLTrkMR9Fok
O1Uk4T9luaSgN19jvV49wSCxX8tHlpBZTWk3h5Zw+fsFqgtRSr22mxNd8QYOrEon3HpUwEyccHmq
L+jQS1c2m5ex22N7JbWmXt+6yrwSoXYsQmhfJkWw1O+WPIYkIsN2W4K4uTdSeZNGIbCQLK4Gv4Tk
eI3h7GHAzksRhUBlJ2bGTSUEmGZ3Tf7Rj+sR1fIr3CNw8ZbpxymQTL3dDLNMWBltHUX3lqzdCYAa
CutTTlu/DyX/8VJo5N2Sw5E0GXSYI0+D7PTIMDBr3ctE0lhkLN8DfVeBRhTqD7ApHK0Iwuo0wBus
8OAFJ7YBcSq2LZEsITSUkazxgoDs6pEh3wvWFdnbNtTgBYGNnLQzy6mvtEYwkOhoDOEWiTjjGeOW
R6qfh9MxHiuM8f46RY/gFr9ODPbL5YiS1ZZTpj9okrKKTnXsjB1AqNDwYH0GaD034dB5mdl5Cufr
jHHQAFh5hJD6+BAfH8RqCBclq5xhKDZDyNDR0LGdVC4DFyLu5f59sHh785sGIVdP7qIi4NMUbCoH
J0kKUItVEEu1i4jPUWNSPVi48sL0c0hEbeOvoeL00nRQhRjXBX2ZFKsh7alpHd1HDEavzHtlIvBB
azzkl1hbFR8dpFtYKupG9RyCZutmaDJNdtcjyV3z6titM9eB4VO8OlNYbqMw9VvQtlIzQeIU2Tfm
vbDkd3x0p5F5kPDguy+6k3AQiRBkphgyLaXyu4YmCg0brHBz7AlIT+XR1pV4b87Vdgh/8ircImj1
izI5kAcGEVi3SfHfqEpxTbAx4stjzXPVufAXRj0AOWwSXElik31Jarw+XwPwyyTydLR5AZ8sUczp
1fyI+dtE7i3RKNk3IB4Y9HjlUXca8vhjWuOFyZwtOXWcDXtoyIrAi1MDRIYFy4rpQDxxYB/PsokT
oaYFoBBrNJq3pt2Sa+PnvLHPWAa1l5tH3Sx801ocy0LeQ1qpHRfMUfg70TvagwLcaIHZFgKWrrHj
MUCcot8+7z4SM9wuXXyoQYmzn3v4vTgii4bw3RCuAKgeJV7rjlq7E+uaqC2sSryrWCZgXxAuSaTd
06g7Pl4FfdWaBiO4GK2+PWL9V+6c3HisetF1oGs/WNppaudNH5V+l6o4IJDCMn2zEH5l8MJCsEVj
/dN0AInH1m8a2JCFygyIJDnuZ5TMx7Lv750IAThZL7mc7viXuw3pRWR/RX2xS0K4k2yj4dQFY6UH
j1+3WuOYmVjOU3lb6D1QQ1g5VrtLh8InJ90f6slG2ozmeDmrOT3Qud89/r8DfoPdlIv3OKgci9Lc
Kmp8DNt5F2qxV1aIpdXGIcvw7zXusFrXhV2DFs1Nxrnd4XGRwyTfjkXNBtg5wGAOSt5vMp0ZMf6F
xz9uklV3Hpk0/A2/Ke6PtbCwllPFwaJ7iyXZVahUTUK1BqO4Ev29GWSawpNkyz5CeK7DcpoM6lKk
N4j3FgmC0+Lme3a3qwozs12JDpBx05hYv7i7uK62kGnPFG10jCaekOwiYXsR9dWfFfpzsnLRiB5A
5voG+mgH1m2/kowyv7VW5DVrdnxchV7QrlLEK2JUW5vKDaXliHzdzdvybdQYIPA/beKPVeqFuDa6
Q7XwzUYbTOX83kXhCbWP0+X6S9hUXiGJG5OUpj4ZziwSDJLkoAX6JKw8OFG3Aw/kS0vry8Z41lgw
o/ITDgSfv36bNTNxSyU8xWHrTmN4HPBrVVkQPmSrCUwo0L7seqIQbvMU8OoS7WqoSMuwHNN5utUG
c6JZccNKRjpN5vqsrneNdlAm0cx+wDRW2lyl9q6N+rGQewfXtNyBmSoYWFDWELJZiq9pJqBLbJKP
dVDdZaV11k+mNy3Li6W8dFl2DcNxT5AhR10+zMnoA4OQN1tBBIJL+GQiadV65KSV/pYCjnbnDLVj
NL/33L+6WL+V9KMJ/HTqWtgZnflEoh32Nmwu0QcRM2Fkvfax5ppmfEbPfmwbfZ9L1S7WG3+xyn0o
w5AD3PNeCOWLKAhugsrLFtsx0ISaP61+VlL0po7qMRuYxeiZqNIsp2WoPgtyzIo4bnJwr5GxWTTC
uPWFCRZ415c6zj3UnVj4EUK2kWHgMDK5SeUrGUtuE4sPkJr1h1r/EObTj6WPH9pAS3yho69R1nUy
T6GwfiSpr4h8yoqA8lfNrn9kwg0bUf/Sy0iFU1h/czI6CCqS8aXHDLVeQTsC9i3XfdmozH5Fdper
nDF4yRS8BZOhf01z+NTNp1mtrxH8c3XoLmEr3YZpk3T6M5ydFytWPYjiPlpkiCTi+Ka3JDPPTc3Y
1JGKGd+UsR6ipfxTl/JHtb4tq3QX6554o7b96IfoQJz+Z1KNga5OdwXiGULh6ihkxnOvm0AAUz9L
asRtU9B2q0c8yWaplM/KiD4VLh84g0ABzRQlXbCWwi6FdclN5RSgD0ejeRO5Ce3MaHgcT3HTPs2J
9a7rxDQ2pKgmP00V79ta88t65hyGZY1jdqXcs5LnnbgreUpJwMYZZt5QayIZQRcRpz9jtu6GNvwV
0RhYAptrlV40xBvzVEOPaXcV5VlnMaKwBooUaTeLzwTlX1Np+Srn4txE1k1j/QPeAwkbuzn0rlV8
ocbFGCK5ltT/KAlHqUK6WzUCEKEnc1Y5dbX82lm21lM85PY6S1zrSntHrhxBXZDT+TVJ67fGHG/c
M/e+qt9RlV/GiVCuKv9Z5/qkCrhTBrDAOg9+yQ4/lpym1QxbjMkVrR0iv/Zy+CEt+sdg6bt2rX5Q
JNf0jNZTJi0M7czFbptkgxjqxDiINK8zvpaU6y389NQPTMT7B+hvyCTBWUzBbXPxu2pRcYT9Q64F
1RvJepAr67OAhmOp40MfsphJ0XGIlIDCcZZoMM8yraPynKTWUR1IakwsYZMsQSVMohtlCkG8+Q5e
MDP7lpt1NPyop2EMd3Sfy8JuJacAeGZ1ruGpeVDS+qA2akexJrfvYfrVBn3ewZQEb+0RsFMSPCLl
ODE9Aqd5/K3XNaV7zhKTFNqm7smPWMX5CzScD74Rfufq9Zn5viiKi2mGzbXaZZLxacHcqlTN1Xrk
RJRbrWFuSdGwxNFfx2FfseqP0uJJyH6QVLvW2L9EqnQY5+ZVj8YrSPElVy5S0bP3fhiR5Twy8Ubx
WDSPYW7BuHaoaKuL7TGZzWMTmbI7SMznaf9tBsEag3mumfuydK5iQz65mANXLaaIZmDpzCq/ZDQL
C0FKb4K109ej5omdHep9B/VzmvXvzDIZNKUl/kAKk0mWA/yQQTkzgC6g0C0zlFDmPQkIH72x+UcH
a6YcZRwDLTTFJb2s7XydZ2y8RTZ8zOWTOmqBZUrnSjQ3hGgndghhyV6H7zVb91VcbWlxXHujJMVh
aoMyTRxjlF5GqfsyCx6EsHSElGlbawz7zEzYZW7yUu+iSDitjG7T40i8q21wsRoVx7WQIjGygMxl
5Uf4yG3mtK82k6PmNH5YK3ohc1LBuMpFs+FO3GtldBuS8SwViIy6dg/1yY8GfERCQkUgbgsZ3sVw
HwdyP0hdsCYjqAvjtYmQIAqYlBUyWOWXqrZ2fRa6WqZ5Uv4lsAmJED4SGNiOqoVHixNPOFGVUhbb
8sMJNCVbVXlpo8Lrpni71l/5hGDtYTdKH5ZL4sTiMVgo6KU2dzp9fspL+CIyyw/d07chYUTdc6wS
u73UhWUAOG3eZBX6x6Qot8NKqpGFvoS1HXWCeh5pxtjjKr1ziH0yh2I89BaXsClpCOClXBbjNobM
g7WO80h6QMRvh2tD7dYF0yGbh9hpYu3FnCW7G1setuJkrQycxFpmq7nRWWOble1KiM5SWPiNqT+R
4XqmueunCcqdwjoaBILPSsMW9Kuy7xfLj9lzwmjWHY8u+rqyPKEC9OaZSOxy2tRi4qqLflWNyK9q
spcpANdQ+C0ZRbVZdaTuFNtPEl3usyT6XYE0sepAJqaeOCrE7MCmLSL2MX1Xtgh46BL7ySOEu3yc
vkThkJpVoA7ZdlYBesrpsxFP/sAI2UJoQwItKu1DXSffgg5AWEB5zfA9j1HYFJkFqhWZGLWpqPS7
eoiDMBcDLUn8JMzv9bWDSVLn7vzHgLcXpywVCGSwFm2IQERQI5vvasSMDcj2oGnuKK7HRQ23kwl6
Va49CdmbQHN+bK0gtfRbIou7UpcZWuLGcycj+tKLGMED7Jeq639bKbwR2MlYyXwtx4zv660WJh6x
BRchIyVuJIevmkVOSUULOozsps4MzLnbzKIVWI35myFPeuxGIZ6sOgg78Z6lM7HP5l4MeVIm+QGk
OqsoLDLlVg+k4CTLn0TSTso67ttVpB9c+WosuqmkXVJd2Ic5E6uqv2jMbaulOtCRvJgmDuqJB06M
D4Sm4v+rA45Cb/34naD5j+cQmyGKH4gP5DDSzAEpmmbMImW3VR+8w2bTgjNd1WiX1/mxk1pPN8Ce
l6zaUp14RSW/CiQIPcKYcH0QWWDC5l2rr/FxnHwkR6qt34UPRN7kfnb9QkiBLgL5yCs3px+Saz34
F1Eq3Qz4ulqE72E4+y28zTQxBXsa6rMyqk7OI5MrH4Ocf88maydaZ3oed03FWBUBxmQtW7QfmKpO
HC3noQn3KxHElTqz9qPalFc+5ILu5Zpvy7b8mrRPY36vMZm0hvpjCv2+I72wIfqPrrBPuPjbOKVP
nQWGtNEUgsQg5pI9lESCTUOd9CWIZdBqBKN/BQ1KZgPH5NmiYQHXydJnRwDGifkIS1nxLKjGruk7
f24lmlhK6HKTedK46aXhCYsKmX+KdqxLQpHBk1iCBgVPuUy8qkFzmSfVznO63gUnmYU8WKdo5Atm
kaDKn0P9s5R3/Ggaw50jlSwbJp+TNt61lDgrZfarydop06bEmFEV8XYR1c1KeCumPaS36uyqqF9T
bb3qYu+2sbVJhHWX9OG+z6cjsESPfuFHM5qq3Snlbyhai03Zu1dXC/Lnel9n6AYxrUa26F0+xzXY
b9usrN0wPkrpOUXty8G2Ab1rUo6g0urkQ4ZUUqDGhTZlxzRPJ73esj48PXxliflI40+8qpJYguId
VrxNQsijBIMmMqQAO+tO1PKrimvTrsvMH5WU8F/mzIvmSyW20VTBo9K5WmuWPn5XcCKlnbf+0qYe
lNqCPVS+ZHQDDKk7YXShGQIEXEKJJX/NjeHh/JBP5fyM4+XR91g+m2F2s0G5rWa8p439PK1/Go7K
ahq/T+QRLSGAmMHgkN9ti4buLlR3h0HcRlYBj2rB1HTBIB+Wdka7Zj1HfRJQy3+WkEy0WDgxHAnG
5UvddhwknFxnaC+stxZSqlXX5J2hvcv+DDANojDyjJTzOLbTueagS7dHHc0XDcMWAZObYgTUOUKP
dqo0Q+NYIwfpFIKKZJP9WSeWkrdqcrevqiONpmeMwqc6cvZT29LFhnRoR+sjKUiazrdSL23KXDgJ
EwAcg+HlqNJlF63m2LXnbjUhW/FXPBCrivmU0Q5MmBR5FnJMAh5Y9VpYz0tQitE2RfI1aOYjzzLQ
zb0qbmMSOPGs+zEdAY2GZt36YF/1BO3anOw5WDgRCxDePp8Yw81aV54xIMcx89nPe+uBgXQk7HB0
miCN6jCOhx2n3Q2JashjhUsK1rIqGZ5p9VE2KseoBG7UysNQ6Zr1EwwNV1d7d0ZvZww30qqz5NCl
3bcVVl6HBSxOsHTHqBT7j3zZpcTJ9IzdqvVYSJpnfGdI+waOHtCspysHeGctaPCKoVNLW9PcFma0
Ect3QXoW0xcx+xx568ZPKFuX1YrxK4nU8aIN0ZwAFsyNUhGYW71ddizFODkfAS+22TKTyqmHjU8y
hJ5SxSBOeeQyqLTiEE/ENXRNEjyDOnrCH4uyM/U4BOoY3cJ7gbKnLI3jSL0lSwCuMWIJKK0O7ItA
p2glDTtz2gnIbzkl2X1BxjTisth4Y1y5lyUqhD7y9JhGaS9fovKjF17VBsrTPoX01YJ9N/o/U5FM
yN57oG/GSSS+QpKYv/3CY2xtlYAO08u0/WyGjqER0I8musg+tBHnXy2c6ObKhr6T+57QrtmLE/r2
SE3pICEnb+WdaWykpNvqrCL5itBeeG1V5cBZjAqgSJxJFL7Mer2Y64HW29C+lovhdaHgEGx5ykCZ
JzWkViaKaYn8bJVAaehww7rAFLNzlgvXOE+3psRAChssnSENI28v97cUEKidcfkXCUYsLTusX7sS
YVgOM1ZG+JLUeFoHi7ydaMFhGS30s2kuVf1OJlIxpFM3jZq1WboVUWoj1n40CdzbmXKpFC+TGukQ
R7F0UDqke13ZO+kgh9f48aWl7y1rw1XHr+kUa225ZW21h5aagcK0jXJuxcU4F8Pc34S83Q3g0odi
FShTaWdWjFkOc5sBqjWhIukapZc06ceMwcp2jPGfNXOrPYlSnJFqxYm2U4WTVVriwWBSwlhkoQwk
lqCZp/BPNykHWp2vlhAtGyHJyCYDaRYIRvfL2HLZC9KycFaPlv3fb1tFJJ626GqqPn7375fG0j6S
QXvVW6m9ppNWgLG6R2PzxRRP25ez7DZIPc5/vyRTDFqXfDfI4gDBBjVCrxtJr7mEpEfjhH8esgPP
t0k3LZEOliqrgRlmzO2XKESj2IXiDf0RfT+IDJ45LuKtbvVbuSzNhlQotoRGXj66FVrOunJvaLjy
7Brl5TFf2DS0ylR9tdYhL9ctXOU+1J6GEoX0FEbvxvgyk2a4FYx6tDXOuECLCWXQJQbrc9hzlu+6
M97l2hHmpEVF/aNqwkQ/cc5pLAJON4ED7/7+rKStG0RyQTVlMAuwp8eMm/xnM5ULUvAsnQgJtXMA
9U1eI5ryS13vB3nQns1ooIfVlu0+WdG7i3PyJkSz+3+SWfyrhPCvyOLhmjNFjThZ898Dg5rSiI18
NAZHCIfZGZSEPVez8ruR9oKvkrsPMnb+jepQ/KIpRFp0dlBqPTqsRLJWSD41Bozy/yDsPJYmRdIs
+kSYocG3ofWv5QZLiQbHcXDg6edE2ixmejGzCavqSssOAfgn7j23eqzHhaII7tG20L3D7DZzXyEq
id3/83b/N9/orgkRsGoDnv2wS3zWXf+hCbEW7aW2QenupXW2Mcs6NXIhi8amPpjTrW3NzWNg8uRW
DvfVdqjkQ+mxGq+SJTkTrEO3PsPIuEsminJ5auYqlbjZu9+qHfkDJGWfESdsjB8BGmfnvCWTRTz8
e1kK/ad23v7vT/Qv7up/mK3unwjhph1GdiRQObl3isr/MFuljRvnbUU8B117fOmRAzyonrdJWvxt
ctgmeK1F/R+1zFpDmZ+sIAIyHZq3ssZLZEdh8MwPu279eXr0tBT/D/7qP82L/96fG0QRUap4B2G7
/e/3N6YiGC1X2euSH5vZ7zRuG49v2ysMWqZ/ZOrcYW4e+VZ8ycbXxZ67fcW3d/v3ko7/H4Htn13y
f31jfFW25/vkyQSEyvxn7pqTWfEg7vPRoCcdaHAsAKcNDvrAHZdLg+rbkcNrgZGMPg+pt+Ue08wG
151WWA0KI4+Nf1IYgdOwnK4By101MMQIRGeD7UUyrAoTPf/fvzJI8rvJ8n++6+DekXj8vq4HNs77
TzRi2zU9ZT8LOZMF9QcD6nsU8QKS75+tmRW141Qrrul1EEwIJg6uFy/HXg5HtE3wPG332E7eTmcp
asu+tXexk7AO6dVJMP3KkiFiulI/Bl3pbBq7ytexwgkWFGtgmQ35fsMOmD5wnZT1YxksZMI5v9pM
QClw2g+80no91ugzmeT0I7kN4DKB9SfyBM/xCdJGQswAYujJhdg1aDaKiKK7aRhWWqPnWaqGHKa8
YJNX+Rszi3plBePXCAvHKxyE92E84ODpfucy/a5S4q3KULGt6mW2WiiJ2e1xvgqf6ZKHLr1CvRze
44kS3W6V8T5Vbaa13wzDzm6tvfa6ZSWH9BypmCxU6qd6ZvQuCguB+jBfRt2dQx386WvMC/lQrb1h
AdhYcLTCCFibEVGTbPw/iSNecqtxTsyfnyNPflvxtJNx1+xIwHrxrcA9RLFB+BGTaDv9cR0E9QoA
D1nUtNkuniYkJTMEDuXaD3NTs0enOQWf82VGSWsbvM+uQ9x4vPD5UJPDzPHW5TJ+RqnHIGtJ3ivr
uV2a8GMcxGWyRrGKe0RuCuuTY0pBH8ZgImnH5kQPuulaRhPtWHorIkAS2njFYHocEpRh5dvkr71+
GMhXnMlBNFfXhRlYnUQzXOvARCSIzV9asDDDpjKN+JO8Gmn1FA7Mk2bC5gAYgNSXL6Oq/jiSZG/a
brk2hmom1Wvm+mqb1Amae5Eg7Cmyt5R+S4+sf3UTXFhjOJfWdK91B35Q12O/VYVdQSoDz7+Yczmi
Z2BGgX0Etb5Lz1eXDjMcCCUsGd1vP2DGmKbO4X6LJgn9qjHpN8c35gwxvPE2kSxzyxKB09vo8SYE
Jf1LTET6PsyBXAM21aQxnb0OoECa5ttOKoR4AF7WMwxvRAZiXzMrobsVxzQqs8NszQJN5kHJpDqW
rftOMfNXxtIlwJWGvPFy+0Xn0y4u6lc1ZcUe3+PYlunXiGjC2RcxF4ULF+fkk7uR3WUSqBl3g802
IYz6t5kWC6nNzKDXPYO9+NMN4Zs3h/OmmZJ93mG2yZPVoMLqPTQbL6iHH2khHnOpN2mA3Cy2kh+R
/HTVdPTq8pJ61THqs7cyDYu1E0WMXMdqq+IQj0daHHubFWQRFfVNMWWG0wBtQ/mPCEudpymu4+dA
hSWLuXI5PDVTE9Pf8mJwQtx81gbAeG4kNQHFWqJo7Vb3GDzTRuc4d6dVpz15aMYsfpFBwTKs8y9U
6/Ha+NYPI6HQSbKDN1qVB23a59GZWI9neLf61PqJyPE1c4InK64vg1+p20jXayZhA2GxyBLUbUDk
lP24NPmX22S4u4phHzrBLz8OnQMSqw9lU/Kie9olSQstB10h8ZHPdeoR5kam1xKnwblEkxg1/Z9e
RmbL4vvvUOIWpbC7B4D4P6QXfvUew1uRhofFoaYKBhztZbNcrb4LHn2/hbFeuXvZMshkExPDizoj
4hx21uKVPOCEuvEHwKhwtoh4wdfAqNyeou6U5/B+sjG9Zv2ENzMTmJ1jIOq2psLoffzLIlwYVe9A
o9qXGjCzdmpMFoNjbgrZ5uYegjXYIC293u2vnpdlj16mHiFK8fSbZvREkHNW1sT00UUrGCF6XVtW
Lbdpnr0mYrQvuuD5C92x2c2JCEhuBjVWvkdpUFDw41qdpqg8MqhC4paShKTaXTu7kuu/v7RRUJL7
g1TIduaXrjnbi3dELEogG7fOo9cj5iu77owMf0QZ45d4L61vt06jczWGL1Zcug/WC4Y1MvxGdvxd
hImxH+1iX9hqWQmKJib5NO/SRjVUyjsFH3tRVN8sr7f3MJXQ6Sf4w2hh0+lNtRmHWeAMCLhM/NgU
/Vpabfnih/mLqOL+bBrTXedG7nSBzMfWi7j0DkZcQtbtLPorG+JMIncKjgzHmG+0PcxbHvUKOcLY
xc3aB/O2CcDdnOmkd3k3lofEtm991WU3sgK8DpXf3ObuHlDdbYpNvAYxjiN2ZAeEo7LpknQH46G/
FiUtu9DZK1xMxvxWe2m74gxyeHkM6b6zEIVWYDF47KbyeQRWZmeUSm2cCMQX9S1T8U/t+S2PV57Y
LncUmqBbLmX0mGTkkI/u9NoiedwxWc0O/owHBKodDnMLvt2UTsfK8qFAWgleiLJ5thEEFVK3G4e5
wdoDHLUKLAUkoEhRGTX6RnJudgwasSMwbERf088UvCg/Jga7uhlOU9j4nCxpdFvQq+0QNTmnHLU1
/tuOFDT46qdCkbvEqGsP4urAt49P5/6SCXThSC5uAMMIH2Efs+2b0twyK8mPjDy+Fp0GDxy/wz5p
W5ToA6pJiPGfySx/JmPJ6F4jR0jGAlntQg1mFfbGIehk6/QRdJU5S4Bvh+Nu4BRZ9bBdzv/98hCX
q5m8qWPlIrNgTcM2u+6Rf4X0gzVDIjBRNykdsMBLWG9FlIWsDmZxIbMTx/pof6q7ijxhF74mbVWz
OGL7UnvuSdb4k4cWqgvL3OE8LJzxfhgQ+5ckV49ZghmKeLWUGmBh1ZwZdLOejdPUnBt3wVSjAhZz
0RIcICC+lHkBmKfX2J7fFokUKGyqt8Id2y0SOTRdjgYlU7rOzmvtd9mHxXmkSz2F5R3EK6ZklcFb
Po3Tot609J8jwk0YnQYBeTe+AydH/CqGYLgwdN7QgHIye95Jp/du1Quz3Vil7QOa9SvzfMzDbUIh
Gcl4a9c9Y26RcYQZ5bFQlLjBAkQzcRpxxHb9WaJWZSqjyqvryGcXE89Tn8ynwK2qRwE9j0CC5B11
5z2VqQqOhC2tXOWmj0XGfgQ+Tn/O6KFYlsJJGo5t5i37YBrk0fjIz1yipFaeVPkmmdn8GJ9u3M8R
ZjW5xaBkCWrmLezr0qAe2es8RhOyD4fnNCaiwjvGVq+earozkxFI2PZOcyzd6uxGVUAyBsOdwevm
bVVcRp+hvtOpZ+7FmwPY9cSi/8cgblHZNicd+y6DzfCXrmxIQaI/AMq3t4TFIZtSRIQD/VBXvwGa
4lFIaakPDV4BjAoPTpaDNiisa5w6w9bx8lOTIfIPStySTEmd9VgSemC5EOvK6rUPbP+cW9QyA4Rw
YOIi20HBA34Wtv7BgEtahQxxr92w68InFl7VpZcMHsHt0fw5jGlkTZ3md1DZqP6s6xISZD4AAURG
no3hcpLuMDAIVOjy9K1RsXqeiaGnVmw+54i9h8GMNaMCS0d818BfKUp4ZlIdHCxV3BbFWSEGRNXR
gj62iwJs7fnRIwHkZGq6JtZfZYt6iqxVq2bTmKdue5p6/d8v//61Zc+xE7P6qIg3vfx7waYA3oaa
dzf3AESKPGSkH88foT04TxGSx82iI2szQv5cSh7Wi2/Rk5vdOEXmnM/pU+6rGNVrj+2unjYQGvtT
P+ME7tvEcF1ZJcR1B65c1VW3JQfGTekwr7QNzsntVXmz7y///omxTXmDSwcn2MuK7WAz1akWSx3b
0Bcvg4VwqMWis2hkm2EMVo79z67Aflgb4T553rIZTM2YlWMptUp75Qnufj+tz7rW8uARZojpp9kT
oYmEq8YSyUkKTLtkwnTHatCTPSyp9TFOGZwPQFgru3PGU9A016UDZlzNyPZmT/xyo+WlLkviyMKn
JB8u/dLRthUPOVgNY5UPqLXNKkQPsc9y/yOsh7OVTW9ln/5N25CBNTSITie4wK2/QVcjQ1/afR6R
E8vyVZaIep1qehZV9Vla6K7t7oS6nwQ3jrdthRYsB6y5VxCIbXTYq2BkHYCamLxnb252VoBJdGnP
RVHKtTsZ7i+2eABYfesuU4gDHErkO3RIe8CwsxdMUIquxwDJ0J1/hvEQmcxCeGEn+nQdLelrsAzb
XJQfJJ74G4prQrqSv/3Y2VsTzuUK4NdL3vq/3Mwyey0XmksLTN6Q4/lIrx4zxI3AFiV6XCgRvtR2
mBmM0HyvJ95tdivHoNvoubvl5Us34/2Mw2bcMSNFZeSg0r7fOX2QHxSzGWQWmFVpCFc6dinMc3TA
U+lnm8JmTZwkjHG76WAhviNo1ex8vGWrUGOmH34UupqPxmA8NlW1Car6Z4eEauvZyZ7ywDoHCxWf
YTjMvfQ91N20pmzWuzZ90qNCqeAhnxpZU8kC2QEJRYMzIAmLB0ztU5duIg+HIqs/O2HTjm/XrVrO
ePxAWrPRyac1x5LCdL9wc8bVl9d1u7BHEeZZzAComh9HcL8bW9l3ofn8XTNbORDMvUt7/yU38CGL
Q9jiaC475IeVjaRo6EdcjT18JUgnuZn+wgl9NEPa7m3zi07v2ZQMOKO6f0v78OHfY6mcomyFk4Bj
jM2Vn3eIUMrysYpEueWSvQlOzCzpm23fOe3O5jLYcxLwl9mXNiu6lTVI61gRJVk48QXLz+9FKevc
YtqkfK2ucd6fpyHtsAF09L2tuVAHn6bBS4CzaIWcOFNbaatbKl2UIXH/sxSsgKlXdsJSnIp9eNMl
w3DPDA1F6PCJZJTHsd0oWnYsvFK8m/uxVnMwbny3X7CJTs8qkOpcj/mV+Odv6Rt7C64VcdtM7Dj/
I74tZIHdaxJHsAFD1GcV8Zs9H7VyAZDkbvrDRQy+bYIQkk/ffzZM0g81HL59aCHGmGPhnFOhnwg/
bM8toZNrgmlZayUu2Nve5aIZpoPtROnan82LJZMWFV/JerVBtMuDAtRQUu9lgFmjotKPsxRnhJt+
BaJut80yIHJIBh7+DmZ6yKOHyXWuzjwgy46KaFca56gD+TnnCFznplvWcCXKnjWSyQ51/TtRYfPa
+ATTxfohGmtcACFogKqb/tR5+dZ0WbdlMV6nyZOftoCKRHIJRxdvrcg8UkuXYBeWn0aCZmjKPTGj
DtQDsY7b+A1scH4eVYLv35N/TIwokHOG61NdsoE2g5HeGwaLs626fttGVY9+bsGdRL4EoL723QcW
CVeihKvMMQuMZFAMkupOOaAjUDT7drW2g0TtcjKwafzfZ7v3NoIZa5uridHBMG8UURGHymle63L5
xey/Izba958wvLHFgSUifkec68xGiPrKip9VY9IDtoBN6qnlEC/6qRlBMcxkwkMhCTO0VPO605Hc
JHjgMCsiQWtUSJPNbYUygrYtwyQzN06zzcLhqiJnXDW2jPcipCWNmrB97BDF/fsHq2vwEmTuvl4y
dHhLWm7yMH8bwtE72G74I+ZZfEl0/avlORbkEySQMINVJGmLsl6zIPTNpijSM4cVpoWqe4lAi5ap
bC9mDm7thL4M3Uu9J3W43Mfee63Uo8vFsC6L4a/V8fXVbXMkb1at6rs+ufI0g5FseBIhLQYkGMBB
hiuUpc5z99r5nrNLPejB8LFvZABZqB68dJ9ydIi8J2PMsX7HZXlE83Oq6/BHW6P2hpz7g88pTgqy
B3NMnNguyzmYCZ8GE5AizCIsK/2u2FlGPiszxDjCrW/hjOeqs6CLk5Xbk1tlvRVOI3lX3Zdzr6cL
FnxUC/fNJDPEMnUHAqnafdBX+mSq5Qpx+K9AF3Zu2E1aDiMA2XoF89K23gDtxa9v1AttXrLuTHFc
Zr7UeGJZWZOAEaUH2SDjdzEks8MFrdTX35I8UcBmyy9vmGg5i9+V04WnXM547ofloR6lA4gjq3f1
iK0/i4NLmwwPSVm3V1mlG1zM00rImSVvqk6uQBzl1tGzX0RXyWWyr8grizyGDGGgnyfuLqrjiaIM
3h85api2uIJAaNUq30G9vLg19wu3GyiH5cVWaNRVTGRIGx98Jn5xPf9EUUYTF4pkvzC4ZWyR7fIg
A0dQ7iTzhg2SbmZBQfFHS4SlRT7qs6WjfoOHdRu6zFb8gcI/yeJXDIn83/PMCnqwCYmT1ccBu5CM
vKuV1MErQNOuSOUJKPG8zjlf3x2RbHypCUd1I/Vm0vQVt5UiMyzqrJHn8ILZdfD2E27COoiPtt0t
yPyW96EoC/yYGHsNdIaow73hW6gaciwsUb58Ma8ur3NYnpvQMkf5rzGZDvgZ3hJ5V7rPZUnaWt4g
63fJ7xXE5Hhs/hfvV2NV4lLytZBJnaLDUowdgj498nW491T19bz01xitwRanNHD1uaE0uT+pnHk8
tC04GN5fRR9koygP0ms7hWpHyg9oeSBxrQU5o0k7trobpUpUsd1wnKPhVXvWkw0apcEOoY2gca/i
8tgyCLLCTTWao8ii8VrPbrmBJbG/h+ts21xQB6NLqdIC6F1ZvHvgrQ9WD0mP2cjPMJkgVFnldxZO
j8InskUE/DYzN5nbxSzI/GVfJA0S0l6qTSLhbCn3Pa+ceF/8zQQWkimIjiiqzgvH3sEpFL27g10p
XV48a+MMERHWU8nMFRSMm38qYT2lC3YJBzzU6JTbng2KD50nGqNv7QFoyBjgrFxIPgzpkJPEND0K
vcrkTqhuvadkZPqUYoeW/YT3AAFk1COfMWHTb2XoUNxMA2nVk4OoIxnnRx5hGyDo7z7BzSeO1Z+D
9MzRs0+T6CDxWOmW6l891t4LfngmaDqFm+sILHehu6uym7WgQ1BF0u3y3Lt6PGJZeAc3pQE5EVq9
ZSFxSwognfy1YC/aytnYfQ53pp2Pvt/BM6uzh7x26iNLGsAyReE+F1kEnYIhBD6baR3Tvcca6TB0
+o2EUY8YWT06oRm39NT4UhnANX77MFnxn6WQzQnr+Jcjn2r/vhe5TEERwZYtvyuJkJRBcu7kwUMs
+DBNZZ4DwBebJeMZFWH9W3s2afVeS8WZXfvc+YRSmCeXqFHPeDTPptfRSjIavCG0pmuEYNchc8U7
0UJZ7sOVRUL3Jq7k20jJsc7nwtljlX61x+LIocvlaiUPBRbBzTIAbnPV8hu6u/Ns5xiSZvQfPQ5B
Bm/IfHXjUE+kJeM8fuIyBr5mGpHuYeMO4JWIKG8R1jqFtjeu74QobaKXJeOY7I7GeV8sIEikhmLc
wdkTTkJu/CgPdojyWrY+yZdQnIxYUTdofo2ud00lOUp998PI7NdAVDpZ1hYFuceAevDNuySW5qT0
9K25/FnyxohJ03YcVhkHzjpsXwoCaFj45eO265pDK+y/sRd/paO+eNCf153giU19VBxVIoZHt3AH
bjmP6mouEQGkdwJcApryDvAGIpBf82yyH4CVEI9Vn9OJpY+47wVA61P7tAR3jxGqtsm/1FXYr1lf
veXwhe36vU3Q3ffj8BH38i3CUd+CkbaQwZtUnOzhIeuh97Pba/eqXOsgG74UxSI6zerFNN4VWzAS
/Axncuc4yYbDZugasjpR6zO3w0ePiuIskwRxjY9oysUqsfMDideQvb5htIXigkGLTdjOZuxLhIYd
TYUwWByp+Jj3WiI5FSKCxw3fr5S7MVcfXo5AGRVPvi2agM1rPO8CDncGMcxKYdG4gMScSSG5a7Z+
/Qv15CEfUm7KsQVrVu47j6maB+Gt0NpGnM6FMWersK9ItcG9jSN44fxCPa5qeycCmqoF2fSU5Gcp
BMEcMfPYLtvYc/RFbnxzbumJ2NSHzQWnCXpGkjd4kpu1E2ZPoif6DisAjH3aoUxikw4CySpynvfV
wgCewV5KGs6+PzFy91cIPcx2YTxVxu5J+Lp57KL2nMLfLhqe71anto7Wa7KeSMOMMnkoe/g2c2PH
WxJGMeDWM6JW+9leCF7EGtieii4bt0NIRG2MU0vOgTz1nDTYlR3MR1XHFK3T+6EEJdoMGZNpxLKz
lx/oQgi9H2GISzv7cFNvG/nmPFTjcXKD107K9yVIIn73EmJvyXxHPtjsMteVcO4ypH5DaXdrfeEy
3vPabeog8dUVVt0kJqwTrVpaJMOFdCWAZ2adVaj5owDHVtYhg/UaPhT7KPhKoUPrbtvRzp/K98pm
kNCGJY749KNV4tdMJISWxbLBH+it5mSkzp1nqE4lC8tKMctn0ynq8arseI+nXbLz0zhQ5vg9zF6l
ZzE0IJAxI9FlZwdcx8MyraecL7AQ3SqZcvh7Q/M37N163w8uPKuC6Yhq+gsbCvkY3fXUijtNSiTB
KHYYHmfRxmlUsuvjJ2ZENydlbKGYMwlK3Wks4EGGxc622mnDwkpvDQEJaCw52TuQGCg1uh0FsL+N
Zm9Z2/5ETFQ4CDzf81eASoAwYXMdjXptAwCYyoVkS+DXp9NYX60dFCeTdt5WX8w4vHZDhaUk/ZJQ
aHt9neeWwqRk3hhM8ymt49ehi4BvIrng5GKyMc2R95rStzGLCT9cV0goLQoOYYFnxC9TIltmkioL
loYMXJsP9icP4YTdyl0eZoYYJ7yZZlVH5VPjuNZbVuOlIKYW+rnfH/vK7OHnBzeBUYZgHBdsKo0f
RS3bvtYFXukWB6Mt2EqZohEU3UFW4atXsLBtnGKtuZOAxbJHHWuwhkOM8TiskmiVyRjubhr+DQLW
1x3QzGR2mz0hkN1jZcFckkP/zrovOSSySh4M6RZrLL3d1wSbtoj2XpU4nwjg5n0XHIPS6g6iJ6cx
AuAwaZWfhqsTLHRCIxCBuvWfFtRzaaC++la5e1ATAarX/FNG/RHUqhm9LyHAxvmofbkuLfSS3J8J
7X3WwyrxK4Zi+WxvSHbcunECiDUpHlpE1z6yxQn55vouGCqS+mgZGvkJ7yTqzYvQ/Je4xLhpFdn7
fI90d33a0Fcqqk3sA55rJkaPoN5Z55XpZ1a000NhlbhnCUWJpg7+a1w9xUmxRd03A9p7sQLqqkU/
zE4wnMaUdgY0IeOCr94t3idEdU42ltuYhmZVz/5niCau062DvzhbeMJUbL4xUxLyUu9RzqGG485c
eoZ6oR5fqXS3kcvGNLfUU1rYT1SIyUaz396asvkVzdGIseTfApUvn7dFLuZ5bE9+XLBjN0XBj2X/
TQanIjEAUGswsuucPLV2KjTdK6eM/LOb28c+9rovKw9WPLMHJIVPHvLxVWgSbERcQcIsh1xTJeNg
qt51wjOfxQZBeip6aCD/rHNtQgCH4jlwioAJJ9VCEGl3Jd0g38BeOBYTIxq2HrsWzSx7tafED756
X7+0lQr3g+anjMwfBfZ95TfAUlx3eJwx6lfMoDYZSRptwVJU6AZ3ZOCsqMzA9d27lInlrESbvfbq
BHNZAjFCWNZ9P4sCc/KzYdOx51k7GpaDroZXgkLMnhIRlA/t1eQhSQ8f8O2MQMSCCPskrnRqjwry
88PUl9Gp7j77SY4oPyaC+Kz+zLMuY/oOqCwWf+OS3zXTRXNq5+TFnbIf9AhvbgBdLpHOycQWazXB
75Ft2bTYu3kUfzIr3M9tMzN6k4zqgNvZlXxo2JvtNFRnckh4yZodPKC9LsffSwfAosqY/rjx9Ju4
CVYWJWU7Lil3uhNy+XjKa1a9MAKESPqwuNybbc6uBZ3jvkfKEC8xBuyGKgbCBALe5C8pCD9cniUg
TaLdMimAf3lK5+UuN1vDXRnM/M5wbuuI6sB0Xmw6vtMKc2toZ+xs26pgGhzSCfO8FqP1E/G3hcRQ
hc6qybOtY5tjyNqD5cnWGRyakTL7EsmMu/RM9ulOR2pvOYBxkUCt4Q8ksf6SisExMphlsD9MCkC6
vjWclul08vSnJOgCw80SmatHZYqabaWC0Rx6JwSYAN940d9R6f2djfoSrf3RSfMp6u9IOz9YYkkf
pmfoKJh5iXge/YKhTnhdemxV/gAk2LGomUB/5B8iR3xsuTvjBVtBZiLBoLQvzZeP2mhbs6pG54Tn
NcSYXcUuyGNlY+DxqBENk1tULYwBQGsO8bqzeNom1sU1wdkdSQpiULXjAYnsC4pEyAhhmxSUWu1+
9sn+qLwZil3C+0pwT1i/EGN2iEWteGOn+U6Rq4KL/zaTJcVzJoBz1DkDhh/HIK3RHachVU/mYyjM
bXnggNbrbKZAT50cK5jPmsd6spT+21RA2FsNf5Fq80V7yckPT554aFOmN07uXpLMKnd2T/EZEAhD
D7wC8DChoAYJTbon46cFVruxuR6kw1IkCef9EtH7ihSvgXNGbQVVMNmzanhG+3zpKrqXBgv3JpS4
iQP/94B6BlMbNatPNuRYZn/quPjjGutbAyvvM0LgSC4jQmfCL2Wm5WdT3YGV7rfdkjNpV8vJ75bf
1YK8zk/gRjv1IfHJ1Gm914icdAISzndiQrH8Waz+JVveMxN8SG/W29CpWZn/xUnX4kNHDbr0f+ge
aL1Id3NKdx9H/E5kVlXvrZf/Gfq6vmF1caTvrVUU2hiP9KvNmmS9dEO/ibMwQsNcsH0AsCS4hNzZ
2Y6FD/+DlcMsfaR7OiICTzmP9C3Y7SCDdSUNTGhqIMoROm4X/RTdzIPy4EJPAUAWMkgsboTyVLW0
IpOXSbLiFYzUontMapxJqabFSnMQ0BruLm+kUOPvzEa422CBXQEZe26z9LMLcBzJPvhJBJNgqRCh
bBmgKvgtIvxq/K0bW+2SCZjlxMMvrvpfQSIfzYIRONLggV3wOHrQp4xfyZ85slLV/rmb6DfU9yw5
gMJAwwdKa5vw1tFnhy3Xb4/CcYWX5NOzDB4Fvj4EvLhvVcHdkWFURrN0nmvzVCs6D2X0dZAdD6am
OMQha6A+oe6v6TBxZsw4qoqHxSQPqhXDThXMZ4pZfLS15Ad2G5j3TXggCgnoiB9zbyMjBrmFHgHg
rceJQxt06lDD8qwYzC5L0Ze7ogR1AofvwQ/rapuTLLgOwsTZB3Hz5SkiMpaSJNKqXtf2dzJW887p
yHgaAq6MyZX1sSiGcmuUSr+oCXAGAZELMfkxLpIIZAqYdMUqi4zPVNiujxNmilTV8QWQcxpy5Qwa
IdCCprDDQcbWSP9MUvmnyZEqdcHnYFcGDyynFpc1GejxtcGnu4rs+OByH5H5xCI/vA6kDHui+lF0
H96c8Ni07ocZdpK4Y9eXIlKpRxb/RQU0oHHBSEWUmI7/jdU53CmQGh259euCDTMcKkUfpQzzm7BF
wJnbj12SnZkqjgRBLdVLvGlM4BziwjkjmroT/FEUiB5Mv2XD+MY7E8GuIO49v2tF020x7igcW4Ch
vJ+0sj6ZeXQ98YjkWY/csQWRhNNHnUXfuBO0sNk08wfZ25PXDUiLMpItNgfbqszmn1iof4Fd/S7m
sL+ENTLYXC7A2LazMvQgec4dJGzNGnJ6cOb8t1sirED5wBwtxZrpUksiQetXMaaf+9OxMPorcMTP
ZAofi/ZQdiXro8kH8hVzV0gjfw/BmqYHDrk3HkNTfbgzP3LXc8zDZ0IV+8RUelilg3kU/cDGhpB0
bgIeRWTbdjGU2FbrgCQ4ne2SKH2MkJ8N5fxgCkaFmkFvwFuWuOPWWtOXp2O+UQFWLoAHt7C3p1Nd
gsYm2Q9zt5DPHuajlAEvp1brUBf5IWufAMKk47YcvClFARXe2k1+iTQ72oHOAf9Yv2ktf5sYDpaf
YrNPK/62IbFwBd2RZ438lfSCQD8e0SthiR+T0K8jugqgDd6q9Cm7YIiFWwHCqXC8o1l66D+KXYNs
41Niql8a6ms660+8gZ9un3ykFNFvXS3+VEwhMJtED04vPvOowTuz+MyIy3HHXGM3y/gaJWreM8cv
1qEh37FNfrOd+G666ooafcNmYVm5qBZChkF2J4GmB4hY8+azxgiW+x4ofVjeLNimEy0WYcSndor2
RgYHxUjHpm37L6LOY7lxpF2iT4QIuILZ0ltRomz3BtFmGq7gCqYAPP09oG7Ev2GMxvRIIlH1mcyT
m3z5cQuCRWs3dc9dbu0b8EtQWMi4qP1XJFOniAxOjzCCvjBH8HGn2FVwOy1m8CrmHJEhWspNjkrv
lPyLStvezm7T82ygXi3F3Y4ENXJ2s/z0Am8oZu5xjMB9rdKuolYI6GwCUe0wJSH+MOJNlAZ/+pC1
+NKcsWsqFn5R2P4zFiFPUC4wN3hL1A31LlhSFUEr7knIu5YHc4IQD9WNrDiImKCD2Z7+yhLjOrjx
r5bbmLgUuPuW13w5SqjlXPsZTuWmdoZ/zeKSjy9myflRy//68VgYFB/KwuRkO0x8skLuXMvnIfXm
lzEG7qi7aa2c/tdo2+qW1iUC1+xnTkFB2aardWSC180pqlcR87JnlzSOCFRX1/+lQj6EufqlNVdx
9pEiZDm6JVouz20ZfMQsHOZAbxKTXiwv6mTbw6yX8fRuoTDlivoawhhDM6P6DYK1TcoSjiljAD4p
eRVdBIJZNJKMhW0tTHA2EbqtEjz2KEZA3p3F3LZNKK6NUz1Z/1JMzZ7VgT3NvCdqjnltuPHFT5kG
T8zc+6pS2N7cH1XQQ1UjpsVC77VKyN8gGO/TFKDiq4G5oiGAohV5DdHAkevZlV+8O7ukiqZdClqg
MfV7ls0/ZDPfA63/WdimC41ANsFvtQx6XdQSm9iSP1jjQrWJyFiYaU9JdJg3utGcyeN7VhgwQglr
kC7zcvTkgu0QR3jIA8QNF7Eg7sNd79p/ysmGs1UEI3yBhmKVo3Kk69qYJr7YEQlLWKbyKTdn8bp8
5YZgQvkEjqe2dNULWJDXAC3bAAsI+Z4j1bUm3V4bkfc3SWDZoN5ZY6LW+zjsl202L4lxqTLt3GIG
H5XfW29aK3nrze51SMVoHXSctLeHXSuwgAvJEDcl8Z8HYHPjD9HmH30cVP9S8Vc1+H0LPlID0smX
kpMWGR30EAMB9tRZ4TUzimAAYYL8GoWacf3fiwcDqM45yu2weMI9jvbQFfL3EJbxLqHk/N0GBuXf
DcNVxYwRI3+RRItxusl+DQQENGMyfaJzuFotujSvafutb5qYCqvaYpmSpu9NONycOanO6FCCGwOn
ccuzXG0A0fHRtFDSxl2ew8uF5p+MDgPknOjgOi0Q0OinrswZiDt2/BKbHovlxUDXLs46KsDnEXjm
4gRRpzhU8sUrClZ+MzRDUQ6/bTAPbR1G7zVW9w3jRA/TOi2DU+m5gL1QXK2E+fHyDcyGZ71NXhXh
cn3PwnD6qtt1y5CMs22+pzlXsCBdmdxfyzSxfnnnOMP0l3b2fPz2RQkBW2AmKvdCTUmvbL+30eDf
SS79L1J+eui8gWtvAMqWdYP5W3pedDeSrAcahN/WpQKDoMR7Z2TyGXiEQ5vp/zfhZ1xlbuFco7wD
y92NNskZ3OXoysObSN+qtsQ6PeZmwbRnNN4tXBG7wrNhvhRMa2QUwWFkNu5CSq7Hqd2XYcg4u7OM
j5kDajVnqrz4TnV17DQA64f80mybCZVAPG6NetAsmCq74RSveKsM2BjBgl1t4F5x3UVv2MrZy8zF
Gw0fFb3Kx008uyGxT0ZBJ/XGE+VfswXzCixPr6QuTgriIjFFeAsfL765DDEQ/+0sXHJP1HH9euTY
fNjooE3icfDiU1in1ltqNlwTuHB33pTtyjZoT5N21cV07rYM+lcFwrEcTRcQ0Ro0inp1oq2mRbg/
vuiCaCZNwf+b273CmR9/SHTL8Ew/tNTTlweotQ0scQ6SgbfYsyNcEVzwp9a3/3u8Pez3SNYC/pQf
pixYBmNVcZHTT8B+Nt7y7sNpnW1hJqikQmfv9ElzxzrbNFSbCUIvwAUR+BlixLZsNM4PtGkp+EgJ
VZ5awwR211MgBUM0hvgcaZ+qTJynll+3ycqT6N2brXR2o0Xo9t+fOWdsq62li3Phhhdn7iGTuv3d
C6t/ckq5IqMCqV6DNv6zyM1nxjvTS5n66BaNMHgvKwK3Rpyao2c8Pd7V1ILRSmX7Nhg9eVP9ECDr
Z0jVNrm+qClqVl15pPT4VU/l/D537FvzkigAlAlfVfib8nV478vxrAUqyQS6Nns19OQKZJgbmsXb
NIp58/igJBYl5GSxnklKzGftkjeC4kYl9hbvSbiP6Dyf0Yv4m8FHHZLUw+9ON8UfPxGfcWhvVTNm
h7hzbYJZW6ob3d4m3F4bMXYtJGV/PgxmEaLZyEo+97GpLqMrP8OxnYCnAg+glfF2hBJX90y3qD66
t8B269fGnjn8kgCu1gOhbDZLiG5WBCtLhqQ9DI61cdgXF11qIMBKuqtjufbGN3p5sCX4FkcDzFeZ
9auSrn1RI35iZJoAE9QY7xoXeWoEnPjxwh4wObTC+LR8uz0HTsfYa/mryJ6eCM4ucQHECcTMUTNz
luGSBM4yn9dNE9Dpa5U0F0n1FHDkHHQZ1IdhKChhJ38jQ0EtMo1vMRI3OIiAZzLDtGi2OUJi13wZ
JHtxKHnXx0snMFYPDiM3nMDhzWPJf210uJ1jZCqOTup3Ftk1Aia1h+SosXFZpymDV+F75fw65ul8
VGxJGFj4WCOSFuWMU/6nIY5xEt4ZY8lzgA15lTs+ejtH/Zpy8B2FEJg7EucJl0h7yaR6a4IaZ4HX
Gj9kGDP28sfnYSKpa3LUJfO6apf5MTmqGfmRlBIzLMkqRZtKXuw1B9O8FrNfHgx7oLPycx9AoxLQ
WY1mO0dILxpVZ8/cguYL3/+H3U8W07o+3de0wC90F4vjH4wvZEGwtrYBh1C400GG2ABkJ8VrkKYA
AiUoOC8f0JFk6FStrIXNSNXOWKs5BCq01w6R0Nu+iGII4uZwxakWnVWj6eAsdik67DAu1Ch4Dcr4
1TA3xblH7nKezLk458wYd1HbkeySxfi2isUZ+njJe7x+Ts/CrFA5nIXlWZC1tR5nylMBc+Dxbxlu
m1wLxhgN6a6n2UJPYDlGe3+8pDOdMSRuHntkuIlpv2fNMmBlE3MgAWo0+upDKIq32E+q45K2u/HS
vDlJ4rVXtjuZOzfuLVzl8FYxKoYvExKEUifp3vDmGlY539wAh+nEKOs1q4PpIuzyZJaNfiEGl306
yOmoBDhiJSVkpo5YOLOPPpAzIhZOWzRaaXKMHWn9RmoEjij9cDz/EItQbHWU9wdvyMZj7PXPTReU
T32oflkLUMLrgRTU0dEZ59MUp/8ZgR0fa7PWJ1Sv43MSgjFJZ35O4sG/pgF9pAUYIBHu90swli+O
7KpbYabunpaQrD8ETh56wx+tBmhgGdPvefKYAqE5VP7gfDrFTG1c1fpSKPDYg3FpDfcymGBIBXDI
J395iXXxnqRBsmf/FZ78JgxPj78yOzM81VYtD1NElHLcN2eTqdb3SzkqoFm5TP4FIUPigLGn9g9W
aP50yALetgr6uUT4f7bpl+FLe5fHi5q0d2Fydfu2GRdyng//O1Qogf2NJzG1MaMa3JVh6CcfFtXp
+zIBkFqgcj4U0dzRMkUqO/txntD3TkZ2QtdDzLpN0rMduc6ZFaZzfnwZyyzds9JjNlLWF7G8YKSV
HcpWpJdJAXORzccV5Bl746XhQxAVXOycKY2AZHvJcIKhuzThAntj0O6S0hj32m02Zu/vZDWPnDL1
ePH8YLyUUyj7lQ9mukEwiMnFnrYDx/XWIL8LT3d7p6D1UVZuH18w3+nuyUA+TBMT8lC747EO/Q5w
OsVnY84Ydwm73/A4tzzZRbl9lMLVwC+37u4plsHXkPGTH7XZJ6JwCcCuGGhpvOyzCiSAMerkvSVZ
ETntE6P67qmO2+7p8aURRRCF2+JWd3yTucNa5PGu0VNW1/+9fP89ktA97Ldsw8x9w2r33INEOMxz
epOu7lijL2XTTH9w5XCjem22bj+4S4yscNaFgyTfXCoPlHCoFYqMdTahCoJr+b0a9d8HKKIy+meg
ws2+K2rvwy9gMcsFSxD7HiuFHvusDPmRUWXPRa52jE3TU9DHVMGVZs6apeUuaKP0L/85aNWA5d0i
it7IJVqiWBxHeUtdaMiGjaADpKlR7S0PJm4mN3nKQNSBDonNU4UEiMXgvZnRiBmRrZ6rYJFRNtK9
We7u8UXESUBRZPxsyoolhNnzGWRn9aPy88tMqlDWRcWTtQROYLHgzLGDF7aJxSlLYIQPwoJH0wUF
vb5P6Jszh4faCPSutYm2Nh05vpoee2Pfy5JjEqN9EBm0OQ2QyY+7Gxg27rBAYulwMpYwude/pV6/
N8rARs7NUscaVL3/PnmsgU/duAm6JLnmsYmgvunSA45wd4NfodyJRpE/oC3javgaxrJUf7qWLiWk
jnjrpybculYgL7ZgBVKmgnPIpN7Ik/jkppqAn5OfT9nLo+KsHCn3THbgvtu0zyPv3OPG9h0HFtiA
nq5kTwnSmh9pgdjcmQRtgwb3MVMBvS4EmPWNzRxwOzdRKI9mG8cHS4hzisKbjYesDiPQb4LZrUu5
GNcz6ca7UuPUqZcvufdQrM3Oe6TUWfd9eAilHQByJZFjhVAs3CQg9s44q0WF8sFe2MJFsbWHEY58
FhExac1w6NgYd6waQuT4sTP+9tpFWT4NaGKXit/pZvMYufKvXTrxDfU9t+vyxmdm96c0xc12W+Ns
pgk1trfxUfMzKE9YpHQgyXPEo65X8SsYiSpbff/AokME8DhaMdX//9FqR87XYEYueHBKfDYP4jzH
LUkTQQDDOsEfZsVPxNLMl0c94GMJQV9Hw/DgqQS4TrYE64QrD8smsYBK6Z2Rps9m3R8sxwP32S40
eHoRRFL/WADGB2TrmNus3N3HcVHw7iVWdSnbcTtVvbcnHuXf/2pBNGPGtev6j4wwiEPJZPASARjq
pd1gVuvsflchcCPVkGIimt3obAOu3obAa4EPDcjzEzLvUhXTUtNh7Vs+zqfRDYKNcMuNn8P4WAEE
D0TH4jtjo5C4AwtL3UarAZvVPoUfQ4/ZP1uyhpNT8DYkcxJffcxzIoVRmkzJT600O+MihVWDhygc
q/6acgFv+jH48gsfxlk7PrkWD99Yyu6nQ9LbEMgTNbb1NjDRfMlqMm27VReF6oXFGha2WM3HjCA9
glu8H8ZkxVvVCUBGmXfsmbm8oGUEc95wKzUKX04HClbi1w9y9mRWGDvgXxQqtzAN99XCexWMY1dI
Ev+0zMZEirRlVaFggTRp80Q8qB8GBXdWCB70lIpk5ViYgRl5ekd2gefgMbZgk8qk2roW2El8uCFE
lAa6Rwmf2Gc3x0rYdzjCirrBac2oZ7n96RmS7n2GPyjwOv7/f8VU4mvMy/K5bfhneH4RGa/7xisP
TVKZ68e3bQWs1eNeuNjMYU0QtHPVjC7X3+0d3Ib08HjgZ2eMF4H9MW05QYWbepvvjz1u7Y0zDeKU
u+H/N9S5JFsZn8Txcad0/GK2FZEEsYvGDiddjcnkWaVIvOx0+MqKVnBhReGJBKT5ZbBfWhmgd2Uy
SCs+LpF3HfrYTA5rb2n8gYOITccmicYri7YxUKkjlE4gHC56maRNnn0ngMsWSfJU/erJwoPuHtw2
rE9TmYxXD0cm8MalxFVz/pnG6v37cY51qo9EjSDYq91DFNn++1BDpcHK9X3H91Yl1mNmDnvDNsS2
hJiyHSLf3VnMzMjFUERo19gqREDCXk+h+2jLsT7MUsNVHF640dRLSjeCsYOVbFu3L1Ph/jCyMLmU
ruYZUe2S69ZsgPz0jGyJ2DbiVB19PbOXsfDwxcSLPDKPAnt4BfrEmmDgoxRU+UnzvK1zP3KeaAmR
7iatfYrT2f0UJUPjcDrWpSyudoVr0+phA6A7PAvuUQKVGG5NHf8xMwWGzoxRBmJszo/mwiiiy/e9
5EWU9ITdbMdm6O9TbbbLjl1+tO74OQ0ZAwtPBy+aFNfHvfx4CQcCuJ2JBIlQ+h//Kz/syWX/M4OY
aCEMX+KI0yNCNbj9Pt1nLGmboUxYIfucRIlnfSVJP7x6Mif9annrbI1fi6r1f/Xr7GLXRBJdqYuo
GZu6vXnplz/88aIIJln5Nem4HhyZi+p7qjpwESzpajxYy9+L3NY5JKl8zjmXb0w+QKl2ql4/RhFO
H5DcwtCBGzzimwtN/JsuohzcvORKFT71h1H75t5NU70DUXNTJQ4+u4rze4wwtqVXDuRQfpge5WVS
dB2uqIFi2mv9IwOiM1TvzxJI38kHaxUQmBl0R39iYQO8FlRVeSkm0BLuGMfn7yI7Q7oWT3xklTDe
DOCVJ7Nq5AeHPmSyxXduNDa7EgUXJYrZsbaz+yMazFJC2opMtdZFfvTynsVr012zhgWDnJRzKWrf
2oasjhYQ2h15/29ybLqbtq0Itq5V/GwBrgEMa3mX8/mtIkgpE6Fxbd3wZ7nwzYKeXugxYKRIJK0p
aqwzwNnLo7PvDbCGS5HDVkVvU9eL9xYKoMPMbGfNx5TzssgNBjYxlbcnhicSpMq9qAyF/5YvzSUk
YMimp1j0A8IUEjZU2jpPoydI5CrbcD9WFZs1xxHnzshuRsrkpImr8FoGln33zOa1tvE4KUHxzvgH
8akw9VM7WH+gQ0yXWJf3NDWze2KEVzWDtq3MAShM1OJRXzYFbWPDV8dokUDb8lcpGUer3qHIV3PH
BIg0WA1pBcQIlUHWnpKaRLnlQ0jlSr6AFibHBnQWiMXsNHhwkuG/uDZc/GIx+eAiDcBPhyOWdlaA
hD5xnc9eDwgtW5BwC2ouparGsx1528fn0hYh9hgvP6Gwiw4KFti6KkZKlsg7e1BC9kaoEOkEEMV9
F7q2TQN8MaYi2LhNyNbPJbCtcimLSjHH5PjyPLuTImkZPgW2OhKMRab2M3CCU6a1ecHEraDuUAdV
QuXHvsfm49YJDuBlKm35iO4qi2BRIUdW8W7yM6sd+WHHYKxxCtos5uGWPaauUUAgyRQPiE4C8xIm
GaKwTIYnlhXzrnfYr1PyecRv2P2aGfT4Jagf16XtbzWYgq0z9e6TEVd/7GZquAr41VgoFudSNHtU
N2pv0Y+fn3IXtybDGJqF+NkxxXR3RcIWXUGgGlhR4x7JKHsfh2ip53xraLj+jKjHZ9H+SQynPHST
1WONwJKqBkOcKqALRtdMN2I58Dc8MgItkwAvBEX5NRuKnzTzxT0wzB95Pho7UfjqNCvaBz+Jrl4n
johOizcQ1Tij+1e2qvfScZo1T2q4cXTQ3kkvgCKSGMM1UYN+Yht8HyAC7bvH/6uIzG7DRj3Ywzgg
tNMcid+UAKAKHVEYzlkBXn5RE83LQKdf5juPvwrsjNLE9p7jMcdwJ9MGQz10HAQfNoTkESfNHBDj
QBvO0oH5NPcuR5zvkD6al+GGaINh0y7tVZeNvx5jEntCxklBaCwF4dzxI0n7Mmob7+kyl2JWoVeP
f1FIXz5Lgkem0vjpD4pnRjMaijMEqN8XmKp5IHTDlMOtkiWOyKtMRv5FvU775r1zBDNLF5t/VdvE
wDTJjSHqkmGfTs94xxysrISk+cyZN7ULQN4I3E20gBOzxDa3g9MI9Ft0HXZFbAP8JBfxRFlBVJgQ
9SRmaF/SCXuvst7cJSdNCCfa27EcNo1xTShl/smg+h11FBYUnMF+JMeodLA0d5AvDhH2lWNoeoQ+
8+3h26/YODIc3Wo3VHu8jxzUJnmvZtKca5gHx9CBYaJdnpqMowd9mSF98LdLCt2MrwiHeZiDGXLE
a2TDJ0bGNQX+3wAxIINbrMElD/He9JPuxEYM0XbcANcLfRZ4S4GRRVNxccr//8WaXWT+B5oPK1tp
nQfOFToZcr3ZNPZHY2g/DF3Mv42sUPemclBbLA0RUi3z1Ia7ahDLGllkL84iGzHcMlxPBHHtKVl+
NZMGRNGMx4Hxwa4YEZcHjGc2VOIV8XW9+JA5xbwK6QN9twYVwhR/60WI/9iwDPugZuDgq2hBH2TN
fUqj12Es6AVG9hVBhEhODrBSEtxWYVMQ+czyS4Ze/dRH5fCqhbP38MgerOXWQ3/dH1tfnDJCQC8M
0JznWvcsgmyqfmxXG5GSJWOl74Nqwn2pCW9X7kJil9OqAB9ydLjtWM/aFzewq3VVpunNN2AWV0TL
iWXAo3w8HVyQ0TGIf3H0Apha/qgWudPJT3F2I+rOligoUIDVT3sGXWbm/I9LbuxTajvBc5vWA7gi
/4tJr3xXbFYMkaGXSjTdAkE9lK4z4GVs3I9VyOijZEmqpD8YeEMNU4EbXJa8uI63RmyIcyPt6mny
ir9W6RExPBR45pdfKf79ho249w+HLR4hDiHeEuDqqerNXSLK9hp2OA7YDi1J0Vl9Dqv2h2Uw+Q4a
cyTN1OM8deiN6zk9lrXHvEzYR6csRh5BeUIZ6hytEi0vtrb5vZ8Q9MPNP0fC9W4WEfUl1FtyCFrA
zF4DInf5nqqy89BM0AHQeThXHwf0Zl5uN0exfRkr39kgWAa5WpRnTCTzOQjjekvQwqVBl42pC8Mv
1e5nV7V/dKzFSTrETxigLQGlqPE6YYadyXYgtbUv4HPCTuuwtdgwj/MiPmQu0qpE40t67Ezjzsn3
XUyjaLeL8J0Yt2U69piJ+ZHQB1O/5t5wn/oEnP/A6PS8fGm192yuHPS+44haq++RhqsaWM7QyqNX
c60I3X80jLMXAUmINFZyL1sWKO1CIAznM31q2iqEnG9Gx8ZgzrK0NhpE73WYCU01GiIfeKSJN206
dv4DEFZBnlac28bRtRMYfDZrPOAC/AMZc5jwuDuO+VQbqSIGni1FTbEPW6EiWDupXqjHijUqhOhK
im2AO1i412oGO42/8OJVjoubipturJhRsFk6D05snwVItG1cF/KQd2QbVv0M6S2u+ltLdfFh+xxs
ncjbtdcnhJog9SX8EECrGSSvsMI5Z3aQfLK/dYONuhJjtqf2wT4UtHKP1Za7qw3K1exwjFpqZkCQ
jCTT468lfsA4DVlQPA+LTKU03D8gvWgpzfkzsA0J0CWCligjiBXBmB/GIL8j+Ud+GPAvWYtRMuuK
Z9JvDzqv5VfTiz16zpjAKuMd5ffaCAL/nCDjv3BuMElPfre0vBCyxgvlA3K+qD/NWYVkG6RSFpvd
eTISvYld5a6mzrn7VRTsy2LeI8KUV/hiJJgZt4gJGQOz7LW0guS3H6xL1wRLkM/G1WZJgqT87yJP
2QOqzy8YMl+h+psnAIb3sMAdY1bvYASqZ4I324NvD/lmLBfPVwyNEdzrCh/jyADVBuiKHgMAdNQw
B6MmNmA75Qly0qyuWBkvT1lTjQkp46wyumI8lUVoUmaY0zZpBH2KwOIXJpWB0/1gDc5wLl167o4J
nBp5fghjX3Y6bWVxh5r2BShYsJmWtynLzH//46o2dndwB3QMuWp+4BjEEq19az1bLrMse3R5921n
35Q9/TolWoBB9Tj2LJin0fopA9TgjIunLzEl/bYLfBhky8eqrkvzCbUE01B+1Knx3x5IY6RWp1kg
CQqKJmIvVNRnZ1mOCj/TJ4pi1nb+0wBTgXBnzRxuOA1DkFzMof7hzUlxQn3mA/dgMNp1jbfN+rq9
Poq7Qdrdcw+Izw3i6LXKyTYdqTx26dS4eM65Utwc/kjsR+gmavsXv6Jtg0ygb0br1cLaf9T0sNgY
jHANKKLZtjNEClhc2UV5I/jsKJ+ZlKI6D0zk4jQkcq3kMJGq22WIR+k+WsM/9BVAy870nnNmE1dH
Iy97/AKw5/mvIHD6dRCPu4j52xdciSVt2Pcr6/Do9FwkRpdQqo7NKfWNrT/cCPqfV6RwrseAsS91
tWFOwaZANrDujK49RW37mQliOu2w/RkLdpkcMkQqSSe4xoXu9wITuDDgq6lHpTclOGUZQ2GIZvLL
XNz73p7LVMkTt+BSdP+n+cYUTzS+u8cvRWvN0aqqSZ96O3kx52SvTdt8mv1ouGZpdf4eUszZBsON
sa8XFi7s6vaHDuMPc/qjVPbDGuFZPHoHjvLoVMh+PjCcQi4yT2LvGH81OMqnMduYc0DxUzL7pznG
b+B0GRsXWb9oCfctQHDAdgX/ZLcoCLJxjs/JPDLBXYSBRtrmb245fyYGydToJxRBFpq2X9v0N4/D
tSddbkYSLEgbjRrnMwQ2snxCTUXXyLr3jK/fRPt5MGRU/ELEhyh0YJjuVb9A+GyZzPqrsGluaklM
XtQhlk/q5OP9Uxj8fccmc5qw7L073+H4cDpyQdMecoT0ZN8EAKGeW0xgdyaA/LGY4PaVwGuCKmw+
a6al+3zWgHIJvtriNROrVqbwzGfEs9CgKfiX9su0qN8ZPTPUlFHDLHR8jTsYE+FyaBhuHpIEgprA
8QE3YZRzmATMzuI4DZ/9uGA1VBnOaujsE8uwajv5UX2UYH7QBCpWcEtdnQfQ/bOJxAPDicqTN/+J
DQcP/6KxAUq4wf5rvCWwAdf2gH+98Yd7AeTglqTeqSKGJ19lv1UZ6Ct2sHQ1KzRjDHyo0tBFr+N6
KnZwQrHD9AGsspqaDFvj+NwgJRtMK3mzbSo6REPXRADpQsAFkF6a4appOF8CtwCwiWoTuF84Xtp4
+F23KDBcNvjnbMiMs2Mee0L3diyzzO3jJF2mgMbYyeeEuJI4Babi9pt0uWCHnna8SrTcp4vmQ5N1
MvfZ+DvwsBVOwdsEzBF5u7ilEbsn0zTUodYD7ytzhM0wlskOsx1+5eV5R5xxQNwoCWnNFyoQugPR
B3tvhiHYa3PaRUFhoQZ9s3vJ+Di3gVlhLUwZAgQezGma7tUDD8/4By/Wo4mNA3LZPKsKb6WP/Vw7
zK1iPt1xEbKyWJTrCc7Ls1aMwpjaMkqzYn/YiVh9EPswHww9ANpnnw8AODqnSb/P3Oo0IB1yD4uE
sbX5jA/zHN7MEbRPnxMGlAJ8FzFon9hCER9isTlURr7EDoNbWJ4Wtx6etaXHM4zYYWficVwpcgW9
JBt3LaPoYv0ZF5hBRCfHl9iTHVI5wPGyMU+wTX9bOpa3VPCWGayKlk9031QpeVTseFVdflWoOA5+
tfzWWh0ujSsCmZHwcGAYR0Bs+g2TR7xR7fDT5wTYlPn4UaazsZ9sHLuyg9VplB7o0uWj/LjIYriq
u4EO4nFZ5EwBsdwynOqaHgxw8GOeNW+Ig0rsQ7IKXooWc0Btyz7B+dawVEE2Xxx7Olv1HH7U0aeP
dGynJrPfLJvMx4CM6eLnY9g4h+QoFqQ0EJNKqBfboHrLQIgTdyD2FvuuSVQ6vNQ8B+FbJxy0j6VQ
mSNuCkZSK8cszMiywF+eJYyscexXO+9hnwPfa64KvDxxNf0MFwZfqHaP1sWYljyFhrrzMfahY/Fv
ru/fOx/SBvTjdWaqJx/9yxHfpLrgF9uMy6Kj0UBZS9N5p19EyPfogjo+lKHux/Pj7W4dW24aPt2v
xt9MCiS7ZcZQ2mPW4KbJzjfb6GB7Bs7ILKg+KX3pz8I2O3Y2CXgyDcXeFx2pegbAg1F6m8juw7Pp
/HTAWzNxB1gE9q88hSB9IteeqLtbQGUPxLw/xTmSsWUeYRJWEmYo4ydiJBnANftG+tGuKVKQWpxL
RhjSXPtpeI0dwlEmBoGsNIbyTBqDWvUgKMupDL/bVBH49jPjDEyJMcX3OALO4oo2ECQeWPwaVxUi
WWZ+PJpqj6I8f65TBZsFDvyR53Ii2Sx+5fprliIiPXdi/qWdKnmdwVG+TCOsQIe0oOP32KPslQcs
WjcEoFTljoSm+sNZYsWxKK3Y+aYXF2f094Imd8niMErNmxWMgMXhCtRzwNRYOA3AvaZ5bZW1rFhr
9Fr0qxY8iBsSIlg6ZABehmj6V+my34KTaO6Qmt9FMZufM6no+YAYHdQ156+MfgkKu2H0hmsNMvea
5g5oFwsFjCGsJ0mOrh7eetSdX/MAwXBErLV6iF94J97CEZmOVoI50uhQeVjWe9AzcmDlhuErRN2X
pQI437KVYwLxhCUY8aHJpG25gdnw7UOZ6ZtusXW10xi9MTxAwa4xptNtFI/Jn7Dik0778LuYYK8Y
XiEKIih61TwPmzKqv74zAh7Fhm8vpbCjujvs6xUJnuE6I6N91beGuFh2mG3S2RHrgWn7LneB68nJ
705VLRVpX1yZKAxBmgMUOCrThANWMa44eSp1Pumkei6L/MgPjYQhjev5oLuxfhJB+JEa+gsh8xZV
gHyBEhqco8e/1VSNyyVHgTPnzWsS6Pc4VsRJ8SjDvpBruXS2Yy89IAbteBxxrzvDwL6cAgRxCdXT
iCruULYW+qde4ITAn58SbHmsZsLgmeWYxwDr+ZoQ3z0q7vxWt1lylQTWgAzaqnGc7pPVXCCRxmfR
o96qO03y7VIFl5jiaqShO/4ofZqrXySjkKJCRJ6ZFuDi+mA4UcNIGtijgWZ6Wj7VHeilwd0R9Njd
28x+IkvXOzYuky8PCzSLHm61TnogZuKnlBXtjfETgunlplBxwp5FO9tlo3Er8eZtkCNjbDP+Sc8y
YITN7W3gSW06LzoNEr2OY7q/q0YQFNahmHYyM/6qi54RBXkLhgg/GjeZTxFwGeIWQDs9hJM+NeaG
pvKvDBB8tkyD30rH+KdZ8kIv8P6G/qWSL609V59VT9p70rbvKoQvnc+289nXAbr9scOpR5QNgb/c
SI+y4XE+GuH/MXZmzY0j57b9K45+hy8Sc9449gPnURIpqaTqF0QNasxTYsavvwuotnvwifYNOxgF
gmKDIIjM/L6916ahPBVhtrVDT/uU1CaVfCMk02KuaZpFtV8g1HhK4Gn7M3d97uxUJpM/GWDPZ7xN
Dp6FxG9Z6tSixJyVeQI5PZ8vNXwFJhOXVoTdjBypbd66yWb0de7489JPGNkXxWc45iiEcn6eIknG
DXkk1WeJXnZ1pWBT3BGVI0qyi377Y9pQpJqkYdBDyBHNUSnSM4O+A5zsy93kwULJmZntlotNKfcm
gw6dGEDvl15U2Qpb82MDwBpRDeOQgUt2N83d8SJyvi9nx1GUl1MkM3erB4/Y2EwCF30spR2ocHMl
yJnhbMge3c1yv67jymBVNxdqCxnRuLAb8xUVOyByAgopuYiHOtDcI3K8jgIjvik8efOaBZUdeQZF
RA3K6+VOJy5x5RgpwTtDTk5DHeaPyIHHrY708pyUT0oL7XsS0kV3G+9BGA1MQvebmtMP4cSE60xh
3+0dkqgiOceR4IQ1suYW0XY4LJ1YBGtHVd2kNjzV8wpPRdUnMeQXZlzlZ6Mk/RDTCLLtKmOlBnBX
2Yn/iueQ9v7gn6gf4sTq3fZUjzBzorGA3Y9z5wDPhIQhO3v38YzpJAs1EhVO1bnYJPBS4j4ux59d
kyQwBNREeA6rGH/gvp86ME8x5ctiJvfYIN9N36Pr2YW7KQu0dSuU9dSrDr9eWdGKYhYV3MoXafig
UxTUpM6BotNVsyOmfDZhan0z57g8lDwUg/qMWZibxaflUpjaqDw7Jq15MQ3p40C5YDUU0aWqa+vX
672fQu1ERRLqjw8g2GGx/+tQjdIzW098rRXYHQx9y9SB8TtDDmOiASppKUM15FdhuXQe5Eh1vI+H
kx60yKqjErinDUJquUQoPhbHEBx1E3YlnHDn3ZnS5F5KO763crjNNXRiJ4pLqir/2Hgh5yEXz51u
dm+BvmrGLHzy45sWZNFjO+HoS5PJvURWc5jK0gR8iJwGKnX3jEOkpgGFQy0ForBarvIftzcawCiY
kcwwiLxMJAeTPz4c+8SKyblUW1P04ePyEKGobFzo5VD0LNDQQ7hr0OPuhqkh78sti2NPOOlG4j5C
NDlelnVGUfmHvNCqK90y1lw6/Dk7C6yjpegbdnUXvgqgTkSpcBCkfiwzNtvQJASzhsrFmBebyPLT
PX5H01DNe1wR5BWOFgKCTuv2nYb2nIhqWHQuRNe8n40nWZhkb2FePMk2TN68vN5FAtV8GcXma1Im
YCdIE1/XAn0RVtU3XATZprLo4GTSu0WSBs9SUbKkpGcboDhCmcXCAPq0Gfj6cWRk5h0Jrc47LJ9M
EsGvYrMsgOXnxNpa7lQf8ghJzBoxaTa+qi4w4N7ZT3hC9EW6jwjpQfPBVovavA9ILg60XuPDbHgn
REaQba9PWxYBDXx/zbsHaXNtwM0j8cJUCdsPVMFoUcFpzZBU+MyRn2on2Lajox9qt3x1pCeudmGa
M37FdU99MtxEm0YPqlVfG43sRtsLi/tgUOaTEhC5optMhebrGA1YaNzpvtzZcEaFhG2THT5aDZD9
nkpRGEnQ85FZXn9dtrmucRpr75OUffBGHt6APd5jWK3hl45zIJZoapaaOKqOGTdvlhMIiJWk/Qac
Nq4ONWKvs0jEtTChpVdkYwd+1x3gFfxCCU4/R7gRtgrnzkbNXYSY1VTi4uWyDY+C5xSYFPa7F+6Y
2oxatbuLLku1RkZDhV2OEfDe4ciPjpnlEKbtxsqM8fLjt7fIiA5NSkdAtmUIWw5BZs56cE15frok
UDQoQ+j6fYj98JS3+RtpDuHRr+KvfJrwGSlRs+piYZwrxy0/udSbt4M2oGvvmAvobZNudSMmj9ob
7WenfkrnGV85yPakeeHO7lV097IJ5ojz3e50Ai+Kur65Yaa2WhZ993Cs3hn56Q6aerqHTMK4mhdE
ZkYQCnK9p09jjyAwuoy8vLF2N3FdTWfkhbA2phA4zJR9s2TxNYiIPAPsiZJ71LthNdSZOrdVYl3i
Rj+LnmRZTH3qq0erNwvTX8ykct9AD7NWip0Pd9Q/zR2H3eACDsyi8ka4ECi6K2qWjnUVJypHab4R
ipEApzWADPAbazH3BLHWJFf4x8gmQAxRlG1QpuqpKV/8KjMOsNldtGGJc0a4BT9Dpd4bODEEy1YQ
/qy3WnaSAjpQ14psm3TtrFeyQM8UUXGljh5vMp0GPr+D+D5I9eLNYJVOZWJrDUZ3UZhEdo7l313l
ZNQPoVq0mRZc+vRD7yKWxGFPmeHHRey50G/RiOANCrpXk+752SzxQUxhjge4qa5R53ePaR1BJMu1
6deph9KQiC4tO3xPVEnbMN/jZ4VcSqXpmHKYh9ZAD9rqRvRu9B6lqDRLroQyT2/wCihzMnNmeb7p
ZvdHH7QXpylt2uZYQ5KEbhminWfdxR5SICR98aSeQzGl3tV0gYWApXAf8gBHyrzVZVl+yRPcCCxN
7U8FKtKNY9FlBAcVHdwJTRDY6a+W5xJRtNRbnNC6LLl+RoSYE7SqniYsWPLoWY9a79kKMLqGrIly
lbxrdjJcwxnub+DpMEM6zYFJnd9s2+KQhd60VbmvAZnhB7Esn+I6DzDBFMTBZCQpD7oxXDs6X4CQ
MpQhSxHCT78ki5ywsWFq9DI9W21mHopYtWfT2+tjS8zDXH3k/mzSKwbRNE/siS/tVQkUpR6Y3nbt
ITJb/dG25KeJFioMKLKUBN4DPMxgK7S2fUlQG5FIX01vQSJBMPBa8DesHYdAQ/FZI76RQY5kszZ3
dPPF5ySiHNtm+mUMms/TrEPsTfhkga2Zp8GtuxccLF8a5JlboMGY8e1W+zT07img4X7v2nKNzB57
lWqMGyM9DO0ipbue1RGgru7k48LiOm9JHlCFsfV5085pB1Q72TFZptpCRu6mUEVyN1wZP8pM4XmJ
0/f6O/W24ZoiyPhRh4EIiq0lK+wrxQGojE2hHQUNuQ2URGIv0Rvv5Oz+C127gAfSMSIlytgGYRDc
GRi+Mh3DyF+T3kyUxCFN0mtLLfNsz1W42Eh+ge9qcefpxWZIx/vSqJyaSD6kafGZ1kt/0XqXZvm0
hX0wHZlDWrDAO+dIjvlwxIc+rPLpQJGApkRJ91x1WbdfSsiQ+Lddq9MJTAGuNs3Q7d3UHdZFkYTr
aMiLb31UoqMJs09+W7+XNGxXdmckT7GnRVfMb856ZmFZXwMiRXKGt4JeI7EllVkB8krrT7Gqn0K9
Rpc7b6U6BF9zSE/WaFRbboopgzSBjVqhP/tDIV6RAxGeQT8Prl22o6/uHpUIgzWFy/zVTU9JSnQ9
Scno48zbnGaAtpIeZKC+QAV8HDUcGe2kc5qws5ToUvgMGB6lbRcIpKgfKApZsYB61VYp1JDOvlvU
brYUR2bwLQyGOem2ybxmjxUOPDP6+DhEHePfbK1PN7TXFA6NlugSVTgPU2Z0pOe2z4K0HawfkHE1
5b5VEgqAyokxmlhE49dlrHLBN3oQWwAKJOdoaDbnJXHu/3wb/m/wUTz9SJar//k/bH8rylFFQdj8
afOfL0XG//9n/pt/v+aPf/HPa/SNlVfxS/OXr9p/FA9fso/6zy/6wzvzX//16DZfmi9/2NjmBJOM
t/ZDjfePuk2b5Sj4HPMr/393/u1jeZeXsfz4x0/fijZv5ncLoiL/6dddx+//+ElY8nfRfPP7/7pz
/gD/+On65fsXEAffvqj/+KMPdHP/+MnW/w55TCLsNy3TtX/6W/8xP22Zfye5D/iyMKCt6K5u/vS3
nBtF+I+fNCH+jj/dFdKxXU/SbeEI6gIgC/sM++/kdem6RCBLU9CxvJ/+9dn/8B3+9p3+LW+zpwIn
a82H4Z3K30IEPcNEaCto5qOQIZPRc3T2/y4ssu+okDVBNScp9C5hfus4uajYQiUFThZj+7qikoSJ
WX5MoE+PGm0qwmJzMjxlTRGtereG6kkhpF4ZKvnqDF9/dy5/Pd4/HN8cBvnH47McYWMw4DxJmyyF
Px6f6ccFbUtByB6WmlUORXglJFnEpTmui9H87sDtgnaTPjAEfp8aTGfR+Oa2I+MiRA7RbDwkIqsI
1fDqr4/M/s8zZzk2WAr+J6Vhe3M84+/OnF15emCThbUOYsJo1Cihb7b6OUQfsgI4eSBsoYGhNlXr
TnQvdhAOO6MixsurEM0QOBUeENGB+KddV7fM5GDMk16b6/DjDRDKTCG86qPKxWtakYoohHULGGW0
PEw2k4n7z7LzcxBCKPZ7umu6lX7LWQkwvd2g0YT5WyLYM8ElFjr1CYLIo3XkfBWCsVyrXCLOGVoR
/tOd8XRjawvsK8Jx1tIksNErAwL+BoipcnB3bc/iRNdcWpMJvV+8TFh4zCsKrwbF3fTJjLynqTbG
9V+fYMkP4E9fPTk2jqQ8ZbB8NvQ/ffVSg6nrYqOgm2CbO9QY+qHBXzzWXXuJ+VIROGqPY0swWG0R
EW14X0UZdS+qnzYG66ODqMmwHkYB7o3yA77QdG31gX/oCTOU7bOJFBpJksfHtfMNgFfjWnLrZ6Bm
Gu+Qujto+t7U6T7JyZpOQvbgpOpW7LzKllvH1m2i47RhXaU2CfU2+AzDUg/thM6uAA9opoCMdC85
K2+8tov8FussRQh/Onp5fia2ke4WoA10jnZysLLxLbTgkbrudPHMTG1GzR4fcos+WNe9ROQdHnof
tkRVjA9jd+zI1V4JijDEIRIB6o7oRCczfbAJtLmopCRRMOdCNPSK6qkDf9+Nwn5LacjcZKB7yXbU
2rMT1JchE/cAe9gtR3fJCGSBO6oE5Yb0KwkFOCFhoezBnwDliLW9ZzlglLx6E7kjRVWahgJCycWy
8sd8Soenv74EjP/tEmDNgySLK9oU7rz/d7+xVGaY5uivrOHspVub+T8LNvFgVi8MfmKjkDUQc4qc
WBPHYhSvQaLhWKpuMMTQvyvkcLHKtgMLxs1U2MZao4S5sXv7Z8M1rAfQNsfaY0APge/+lyP3/vPi
FYQJIzvjzuU6znz3+N2R5wTuarGJeDsSzSUI5lqnLBxcGSneN42ybzqZ67hwcfrqKMfiTqvBPcnz
hHG4ILh322UDKQaQL6J5VyRliMWU21yX15uq6q1NUoQbcldf9BZaUEQfYNW4vblyE/oK6YTZI2FV
8tefSsw/uT/ejT1pupQzTN0wHBw/f/xUlkbR0Ii5miwcaRF2Nuwp3aaPEYxZCAkDp7uAn/icI/qj
26C15kpMFbp42Zwsi4WTaRj/ZYAw5wHqj4fEaMi4SgKux034z7dh00O6MFcw1w7ExZ2pWQMZzsiC
cFMz+E60j+Idt8nvGhKW7eDRLG/jfqNK6zIgmF7jRQRoh49yrSPXqaYcJvNMtAJmfJ6MWRYao5v2
acPVND/3yHlIGqvoCnn8DpuwfOF8sKRBI95FJH79l/P9H1eRZcC0tB1Ht0ydwsyfriLWCoOaZk15
INxw50XVC8YiKrjhIY5iqtsmrWRnpkDGKJUJ5MNV0fjMHMdvaP+BbHMzp7P+DK3C2VrQVgNRDtu/
PkbDM4w/fQWsmW1GQo9DFSZtxj9dFYFORcYPyF53WOVrxKek18JGguADaMUJlLgnN2/cU5QY7gk6
/BetIwNleT4NohYdxBR+agpuapOWGzB/S/Vc1254pkPc4IYunzBYa8gBIPXUxdh8ziIQkSXVr4cg
Mqw78Jrb8rwfkKnQBs5wMPOg/ezlH1R/rLcwiblXxT2jsWBd2o+9dqRkPGxtNHY0oYL6FQHUtKN3
MW2DeRNAJGqXQdc3wzCp13h0CR+0cVYte/VSZ2kXOhiDBDwlZsP7UFT2kzPMdGDp3LM0de6l59Xb
SrGyXZ5T8eDcAezi+6uD2/IKNQXTftKxKS87lwcZ5U+Z7Lqrb6KAD5B07VD7xjRIyBsrNJYAQZ6e
p3lreWrZuWymc6adCnSQkPpM8ZwZHRz9tkh7GsF22shLNZOHwT+mW5lxJ41737windSA7cz/1Clc
KV9YzCxqIjzn9rno3G7PYi+g9oSJ+rfNafDFoVAweeoGylzqD3gJy3J8T2S/yej5IB7WKR9nkvPt
ozaZJvczYy3zS3RckCHJ5XD9ZB8nev+ejOCZKwBjDkrUyyLVAHcR7FuTQOICpckTDoGDNiX1LkjJ
uutj7twre8CF3wwyPmuG+hb64F+MyUkPXpjOyI7GxO1gT49MmFp4qVq89cwecuo0/4K7MhpXXVA0
h/i7HzTik59Z1a0rgysNc/1TR17JZfb6ozdiM8rz8hj7tLDQBD+7XVThAy7jm0Nzd10qDUgadz0q
rVoOIiTSy21MOfKWOqwt9Wae2rWDj7gN+pSPe/l5KAz7kjbeu5hwyI1t1T0nsXh3oC9cli3wC/o+
jOiEmPMrdOTC25S5+5acawIt0SzMD+GogRMZAOMtm4ata4fBZb5CTBrsLbjmz7x+iO11QjHtzkxG
vQoGFddM1HNoCfWq+eoQNgXgzHmfa8V3P7Fm7DtbQ2N+aG7eXZctfTS3NurxTWAE2B0TyG/LQ0Am
4dWbvdyNYqCDn4zEKgLlBpuBx+U1tqSjRIhdtV9e/dsfy/ltTEm7rK+/OKGkXUYFgho/SXCG4PQI
gF9+Hky4iA3zNSMjJKYMvPXLEI2/ayOysJvceujlYD00+luIe+e6PKOK6eeykNoBWjfiS1VSWhWp
vkmUP49J1OMe8oiqOK3SnZrkA7oYupQGw/SJ4fZBD+32d5v10NaPy4M2nlVnodSgSP3joSu5xMOe
r2ooeyoCo42Bftnt42skd8Lm5uSI8tDQNkbMHmvethbo/4jQMG4I9oNVbIbDySHNkLDx3sB+bprX
H5u2QfeVKvPy2kCO5YPb5+QZz38Z65ScXDsAsBadqyynZl+ar23i2g+iqN+6mjMGNtpGtVG/Lfts
nX72vK+eX7nsa/X2x77/5e/mfVD1LGKaCI7SRDneQmPQNpFIKyZdbC4PVcKX0ah82sVmMP14zuii
YF1mLsPUv59zJQs1WWrPetMRrc5P9V4mIzm5k39ZtpYHsIRon1hO7qtB9keL3sJKCbe/mQO1KD2c
LstWMz9VlWpv610Mlolm4jrLyQ71BuMxVmUUrdGdzqcOalV/g6+hPVbMlZctRzOCa96TfdY5w6OB
IKkRJXF/zMWTW999Zc7pPg4xZuIZ0jz7x+iDCpXcKv4Lytana6ITHO9GWriemjh7TGNhWSsz1fJj
WFk/j1GbPZqWMFCeaWtAI/6ZNgkSvpbKWQ5djBA9XA5m1ayLyWueTPhST+BSmqfgnHd1+fTbs9Mc
aZariJTB+UXLDpLJqb+m8nn5k9+et039NYs667Q8v7zUFh3CT5q6NGVwSykVqZMXVt4zTO7rUOA4
W7ZGcoTBak8QZi3pPqcZuBPdr1Dd0LlYozPZOgzMT6UyvOc6HaJZXmrsWSZ88YEVXkctM5HIURuc
Yg+SYsG3J13ozgTNj68yKoDtw7bYLJtJza28GoN2M8wvtuzxUEeRdjQzM79EUWOu02giJ7ns3In1
skv6ukUTieXGY+t5Z8v0WxxS/fg4GEXlrGymcaVnPSxP6WB6tubUDVhf83gt494+EiLWvZDh0+6a
xKy2rgz7F6tHoN4OMICXvQX9upsPyWfZiRC5ezGK8mxXk/24PLW821BMTxksm9lPkdUroZzwYpFs
d5nmf7WiPnNzma5pEUKoT6dHlUn1bKRGttMzesBVVdbPDZ7O2zjBWZ63lld4RqaTMdnFB3of9bM9
Dw3gyN+XVyxPDeHwna4NHev5j4LRNA5OQmLmsrNs6g/4ZeW5Huyb046YY4sgv3c0cB+S1tstW8tD
0pfTPlUxM1pN5fflOa2dQ/LCjDiwfz9nGiS/22n8VBUpS6dK+ttIMQWmYOFtgjCvXlpnHqe6+Puy
JbHvvaAdiCOGpOUZwu1T0m3SvY7yJsabwodOUAA8W3WB5joRRLKEQn8uy6k9Ro2jrThp4jmeH/L4
i84ixpR9f4ocBT3IQ2S7goHU7+yuod/VDNGDMary6gYPaZZHD8szXuFQYTZRslWGewMpdupim8Fg
3rKbyXiK6k/LBvTZfRmCHcHpUl5bSzvZVYrNP8vScmM74wB3Em9QYtvjOaxOFpXnz6kAZlGRbw3k
PDolQLo63bYJe09tcI5oiCsmX1u972zsFDws/1LcoS9wBVY+HhaK4/ziYKCLt4LcB6eK3uHNfOAS
huku8jAgPCGrb5ZegeoKmuDo8NlDwkP+tW0TKIJoha+dyDH3FIsQhreeBG/k6Qy7QAYt6bJD8KbK
oVt7RCyciLrAtW2QTpiUNmwqomtPWV9rz5ZZ+ftonpHQCfCfdTscn0qt3lXCCh+lQ2Czb/XdKiiK
5sVhkL2nAqyxobMlGjwVPnYL6cYZWK1BbPtSo59RleN1GK1XfHTmJqmEwfekDfdmJoIiiG9ds78I
MeJebD1wy7m4Z2Y5HvO5Mt54M68cDnfMUTz0o1RbMFMkuTeyRTkii7PhVNabJtTWAEWeVvnTOHsq
GxIPjpbEQ1WHBGly+LtlkgpkHYszBMBIjDDlCgj4fEZnjdRFB2yOgxbQADEDTox/GhvbF2UEJHrY
SXSsVe1s2kRlpKnYCC/LOL5a2URgHM7BAyQX7eXHV1Y3fXtB70AqFUCuRzezHv1w/s9RpUTLbMlw
49UlvifpHWJoAJBumlXBqmSdBcg5HF0j2cf3nKMbpOGuClPKGL1jPtr997ST48+sZ+uV1hXRE7fl
/qRPwT6eymZHQ90jQqq0bxrg9FXoKNDSDafbFPawJVp+GfYV6t1XNhzkJNDTZHFaThjFkemB8hCX
kLBfUtoZd4s82GULuYh4MQ9uP2zauiEreN72awtgisyqS2TW+Q5ZApiPvNPWLFTjR4AW+FRKIkuQ
ECMriGZWcGA9ySEB96whFJLM2K+omt+mqNS2Ti77n0fnPWhxNU15hgjZ8o2zaGcbdR7GI3Mlri8f
bO1mcicc4Tp5oCoxgSKj7dWsisFURldXBOIx6J3bIvIIx5ehoJTlj0zL8lgL90PK0LsyOqN8yIy8
2uqRq50rv4gfXG50SUNQw972CfItsCK7g5e9hDS9ty0Nh72edfflbZlBoOcLguf4FMd8xatReQ9+
i2jMQStwN/S+oSYTBQ+NU7zFWhQ+IADdZ/3kgrDrzcNyyJKYgK2CnrX2uml225M+05SjdeDOjAF6
4sOUfhldWeYYKHNb0haP9VCS51bE3VH3tfhFr4M3uxD9VspmhuaKeIf0LMTTWZZvQYEPoiaDAMs7
492Q8fkkVPgjIcfw4B1hXT0G72XSg1A5ouk83p1lspRMk37K4+G75PxfnLK56UEo7iKPcvAyxrRd
Nv0kbMn1rYZNTJV6NPr4aZmlZSODODpvikysm8hkzu1Xeur5XggHB4khHw1byUctydDjRDVEnHlz
2eEPhKAFsv5W5qXd7LXCY0BKOrhUdUC6YSpsNHgt5F2JJLEXhfjcK+dAniaBeln9OfflcNYLjLCo
tEKCuGxv1fGWb8xU4r1ZTNo2c6PkTdTNtHbrdmCmVLwalT1xrx/0baIHwEFsg5scJpZHV28I9Q7L
514vjgGcjZOucEZrURu/gPl077J+01snfkG7JZ+rU1NJ7axM3JpBFR8rf5qvLB4K9Jtb0mEIjtVS
Joodb4LHm0A9C1CvV2nWzZSVfROljsm+Ckg5mJ8rhVueDKnC9kj32AeQYAPHcVHGiZpEi8lg8DU1
iVTX1r95Ye7i6Dp3OfZwEpmDD6I2m86p3xC7HFJl6pdSqbeCsvm5R5z+LOi1rnvN5dZihBvAYFRW
pnSjI4JEK5SsF4elT1/7svwrYaBdY6Ik5CmpPxeF1T0REMacGj83FCWKkFUXvDilWRz4icD0L5BK
N1E3Xvo2nbEUzgco9nyHqQlhnpkLuTUmk5lSCzhF11P9QKMJpEouHIK1yPExx+CpFKK9aA7qZilE
v9JNqzrS9La3PvKnHyepadJ6vsI61rrouxLU26cSkfG89E03TlOjTfsB2gppkPfVp3jUv0YNo3Rp
+RgLpWeeM6Ybhc+NrNHcn0djzI7N2DcXgXf/xzwtMRrExvalLsFzMUtac1liC9BOsWI4SVAl0JHr
Ka3U1kam4FPNFCpzrU/xYxMQDYGDN98p1T5V1P1XFq4nim0JGbGmOOaYEy+YPrIXT8Gom+KaGnuT
gBHJjeCgVPic5eNwwdM6sPznVP62STz6xcAtxXsl2n6KtGuBN/b78K9/BKX88cy8K7AjBkPg8dsI
of1T3TYTI2mXb/QmeAGNZhJkVAumUVm/9ymqoxpxES+VKUOdy3eAL6Po9yZRS2jEipcuFO7WtxuA
Oj6ALI129KFDW0cHvHjxgvaXAG7MYuAz8QvsyspQ+7yS8Spq4elKQ6TPtVaFN4tVUw4VaYdFhTjO
aFwzqwG/oWMzQQI0zGzWuZzXIOwm++UIo4LfsEKbnXyrVRptgHePZ2Y3JWVyo/rkVGF4sGmWX5eH
wikHfBKZt450vd6k6Dwauyc+xk6Lp8Hti6emzL6YRnjqvZjZoiimbWUTxWa5VfoY59h2JIuNjTEg
/9MKTUNaWzXnMHT8K70H2NZ6RlqQhj/TiXLrOnqjeZ00z6SpQwONAkKXRu0OWBAGJRdjQaMXJwr4
1yILUBPonrseG6vZYB5qT0bcSa5b9VqIlq5R6bbdR8IFdBG9Xh/AtxKsUDvJHimyd/Jg1pDCQwmv
Fd7ZlE60y01JrkVr/YI2vN7GBWVfgG4Wd4FL6Zq/sJoi0L2iwGjbAkC3Fx3CcIiOeDRcfmBQ+PIK
UaGfVBM/UPkelulnz8dZnRrDg+x9cSna/qOixvhOS+WaInsvOxLkycRgTq4K/VYnMnmIiuE+umpn
1/VbPjQdFDWreqJCva4tS94h9W3L2XmLEkTs+duekGAhrlnKTacPfZgtlXwfoTjgghmGIxbu9qFq
ws0PxpUqQFdnLPerzBqusSBfeSaOZN+nVqV3fcieQj9PrqLRb1nIglbYxXfLzYc9RsVgX7RDcXTR
Uq8B2YesI6W2R0BGm4zb+3FUFTAO9xVq+mPbmwScsZI62yPsbNDh9dPy0NXVFfmQ+7MfGu8UXL76
lYOMLunHlUFHmaBqwCyq98dzG+XZqXb6YMMJNN+SkN7MOGTjkck8cYh1cuzHGT+eDxBawMNofTke
sKQ220DRyis7azq4tIb42vI3jet0b2B/OoyeRdk3n1dRvmc+WHONq5rUabA/j5IkuVjgG4XxhAJP
ZPWvRLRAeiQLDxBkBiwSBFYMLP7a4oV0QqIqbGSy9Hf5YqTrrmli2rnn3YwJGhZVTOeMof8YNuma
OE7aB032iyLECHX7YjejOxa10fjeeKm9CgV0htrKu8uYZKytymCTkZJ3Cjimd9k+WpGy9z90Z5qT
kd44++NVpjEUgUZE/FV7G1GkpOwlVfFQjcXFNeyWtPqBDMUYn+T8UBvhm6NFFB+DBNSTm7TbJnHJ
EzRJ6QJ3Ph0QQTGl7K2BbnYLcAFYQzcQ3RxpmjgYwuaHI4OXcn7gDP88DBBoo67PDz+mh9JS9c5y
QhbbHXZGPankxS9x43uO6Zxr61OVBiF8Z6ZVLH2yz4MHvUbLJap0Ge8Dg+qXofrqONru17YYy/Py
UI0dVDYJbsWaosfloUqTx9piYlYUpJWmUSZ3aVlhdkgVEQcudrYBBLdBdgyjf0c4TAuhVZ98fUVD
NPigpk+xLjr3qH83hhDyqlnNnbUc44tu+08ZWt+VMYdfhP7YnYq86k6e7nYAiQXdXxaQ6zwmm8V0
dfUcE3JNlSpZZ/VYHDp4Y9tO4usp9aZFDxB+Tmoj2aUKib414nCiCo7uvbazHbVUFoR2dFINcUVF
4p0Kj5B5pBHdrqqNXYic8SF0oIvoRQxTCUcxEXToNWTdreMq5gocS+6GTr5Lx4TeoQtIjnRm56rX
pMICLiouk26m77ilCuTZJfM1w7KjA/maiPxDOvV26Z0Xh/dosiIV7QOaDHMf265Lr7or9qVmImoI
EYkwEuWIsuPoGGsIp4Ng7HYWquZtJhMM68iIrQyvhDVhxe8zDC5ick/tZGV4ZhEajDOVOoTguoox
yQdI4b644wrW1SlEen+sR35Fns69A0+WdVZ9IMhIBggWMWtw/AqHvNAOChjbpQbtvcXiSFZNR69W
V/Jg1/QlCzz4JwJwxKlT4wFXAupVl2PALOtvgCreXSZKp1H1Ju0D4oXx6V2lx4+Tlc4J6N49zqOb
m4rg0nWjd9GxVGdRmF6lXT6HQe6cwEcJsKzJvuttvmhsJ4EIufDSIjkKW+RbE81oBcH6k2sz6ypz
PEeOMpgx8jkCm4Zi4tRqB15bwxxVEJHlO1COgvxzXpGNQ6LRG9kQB62LIMfBN8GOJq9V1caPusNC
l/JnQLWVcq+Ps8QKPMHqxk8vfmUbLJHnf0odwUTXwxJBgHeaAks7E96rPQ69ai7QfPfIxBGttsq6
SFMMXL+kewok+VuvQVhhTXV5by1mIx6O2ZQ3KbeBJBMKhTfzV5JIyKDAoK1pA+QXfXof/x97Z7bc
OJJt2V+5P4BqOAZ34JXzIFKkpgjFCywUA+Z5xtffBSirszLLrMr6vV9QIKXIokjC4eecvde2VPwx
n/RlxgA3imFg5LRFJr/QnxzXenOD9gXZc4+jUva3VMfIQzTBlknQ3vC69twlbb+GKE34uFeXu6Ek
AKCqrREOdPOFlIJ3VtccfQrftRL1z8qfpgSKcGAwqPLpmIxO/pV0U2YMkfmiN719BfWRrVoxBNcF
lqKNdcmQQEArZTC9kgtXDwee9dwTwQXGXwiM64F+sWMHCY8i0DOjMlmPJXUTqnQD2DFIQUKfyNwa
YN6GI62fscFe1OTV2WLFjTqd//iQV0DUcE4KEcExTxNjFxnFAMJn5CInR2vXZpm18zxswq63DuNa
+1FbZAfTltRvVo0mJG8xotA09glfCuJHT9WIRiq1GRxzvHWGvNagODfQVuKLTtDBODZvZuT9QCnD
bblK4iPaBfGc2B7k05DE3lxT+9qKUj7hcg0BUVzKePxlwA1em15D7jEDuBkEtmnxgG7cpis2RdIz
qSfa/jraWbiqCTyl3wG5tQ2TAvA4ATlFA+lomqPp4p6tYxnnB6PAjQISLa08on9gM6pGAKKyuOcN
4tYm3NT0MHsjQWi46k7/4QYXJBrdB9/jj6HMrZeK93cfF45/NB3VHZM+hKaQpj96jyotlhFg5/nQ
qNJ/sIW8hOku1VL1TvoD8tpczRsUPFFTvVN+ZrxVZNBq3LAfLMGMrEt99wW+XnNr65B9Re2+EBBo
7QD1iHXbqruBUP57NbjDurciKCGTYmbQccUlvi5f/DiCrIcK/NFnNEqs79QDL3iXfmLfM01mp6JB
C/9Z54Md2qH/LZC++MNz7LkrfZzvwp7hrJNouuVjq76HFQ0uykXtC84MAqbzqnqJtQIntJLBvdX5
luqyOS8lZEVaDPjtHMSDEWc34K8wwDoLP0BjWvEu0OwfVVOqG5iZ6FKDJYoCAfk1BBLuWe0Ht+5y
nZSM+Ysk2Bd+WZ24y/gHrtSJ1lpHaGgX+2/NfD1JQp9+4CPa8sPgNFIYvAckb4L3GXjXJu8JfI72
oEfNe8DOjebZbMaepzDLwcxMA41zQq9sZoMklfQf6nZfi/6nqfnuc0B80IErWN8Tk/GaFFa67+om
emvtX/xN5hdfNeODZD1hQ+zNEWGad+ktzApJWaZXww3rizXngANcsD5E8+RKWX/vesnoWfKpm3yJ
LPBevNavHVSYBz5vRE1dglLId6Z961fFg5YARDG98VDl4Y8eBudVtk3PW2ASa1UDVx8mrMC1JvYp
O0f42ILWRAWFibCZ6qJ/IYe4v+cD+uMRiC/xthTgWPMYaXc/Rag5awVQZaHij3huN0jsInCuRvWA
p2XkxVRgOJMRl5TJHh0a4nhsXUwnsdhMw2tLsu5bOUl3F0vaelB32mvd4zslq5hqdfSiPRlIOklZ
/Wy8Q3VltdW6MLDwTV5RPtUSZEhX38zIOKBvQaUvg+k9dPVHzY91DPaetV2iKTrb9c+ArMavhKHz
FxHtaY4D3TKhLnlFZ8Fi92rI2NuDcREPcR0qNoN8cJAx+N6GpXwXXczouamM92CkBkhgIuVaYn91
g/VgTtqPIWKC73Zud6NJrx8JwUv3XpXlL7VEjlCyEV9JIwrunWeAvbOdN7xUmMxr8hSaJKqfyBwt
oAyJ+tRgOdpiYGTXIBwmhHFRvjU0cQerKL4ONQyRwLYR2DZm8RXEKSqNePoovMrcMy0KHnIEbrvY
7MSLIQmNSxgbP5MDWoDpeHTIcSHEazL2bjG2PxyNTeEkyvIhIBNp7VTh76p3ml+eTUas0ciPVFkx
fGiM+EFAJDLavRr+e7GbsgCsHTCYe6hPuAaHTm0bC1pLrA3Dfejj1xJWStpG1VspqUCS+VdVPEAM
9WBy+FXsMognzwnLcH3MSoJXJ1E1nzv/JPqpa4Q4p/ZMU48H/6fldK9+WqVfMxishTTA4FTuQ1GL
7BrWSNOKNg5wHoOlIbQbiTeCEO5+dzn7owak/2ws6ntro5/vgRVsnfypNZzpbhjWLwNZ/4lChMkZ
3gRmFcHYgLMCmOK5s6oyUw1apDnDsnmKxto9Af23V12nfYPpaL86Wf7geSTIhjPlkpKCjFkHcGMZ
QAnujUdz5sjRZiDGjo7JQTpgWmprck5Ep9jPtQd/FdNdMwlJr3J0UXuYOLsp5laWHVk3TJevDK61
o23E5mZpUkR6D0HO2U5x6z4ulFlbS7kelzcrNaoK3gHpKWU1hzA45yWIStCGW2uZ2Wy02Yw+KqPf
yqJJjkmMvzUPfgV2mhLqADG1zGp1yGc/CxuqSBse7RBhr83OkoG0/2ITC3PPg+oLQUcIJ8D1EyAh
LkNniQfbjcObG3xd+KMiV+O+aAfAmk3nXUtcOpsIcsjdo5J7J5lXW+Vxlj/6QZrv8hHLfeu6Ba1z
6LGIoadNq+faekGNTKXF8MWS50H61macqdYqp1+8kHULkyFmnaub1Uz+I7wEGpn5JB6IECl2sQf1
MFVadg3aBi4wCXzVPEwam8G4J8kFhUD3ElV29zK64zN+87ew4y6U0JK6aAP68KYrtS3Nt3VNR43Z
XP/A9oEbDgtpQAU2kFE/5hqSS/6wrhigxgIm39dAec+QI4KzTEzkl0FyoAZsvqQtiHZGvoek0aNj
baZvbEmmj/kkj4g9mU/s+RmziT9P5mccV5pnIJPBRg7IV+2sCW6tGVunRpI7zhjH+qJG50yOrCAD
E2+IEuNOua62debsTRvDkhx+1gPAPtE3/Qsdd3frkNMEbrHyHkTcEyigGb9B9g6bgiJqP4aJeAZF
REsqbV9N+Oiv7jUgqG4ruAGuc0lf5RAD2TzZyMUDg5n7EkuwHOKRzFXIOxJYZo990h65MxpDda7K
30bKxM1DdXDq4JsVlvu47B55v8XWRI+Pa9yNySCZ4ofcsh4MVQdXUQQlCJvCpFRW3UufyltVB+6h
hqMc62g5V7HfmNeCJHg3yMJfhARbeiO+dIl7M3JXjWvE61DP2quXhNY1QgGF5SnykUCq6s6Epd+1
ncZyGrvuYSqMmvArpTY6/0d3enNERGqkBcCOVgmtfe0R4kT/jkZbboWDPBACYf+umS+z4g95G8zf
Finbw2RiHxjzFG8is03Qz2xAjDJwv7Rm8zU2++YWd2H4ImzWRnhXh7IVyS4eJD3CSM+uZB7bJ5fB
w04A7niRgc6WLky6bxL2nFcBQh9hB22CpXvTjNFDVDqM/HR5kYzcfhRa+wvXYvFiGdkcAA2r1AzH
lnv1RFRsuqk903tnsw9VsEkbjD+p9q5N4Y5aEeWcH3ZXRG7lDEDy9zFD7XfHGFYkd+d+Qkxk883p
lHbSZ/YV+QycBm3M7XWQREIFNhSbHkQhqg3sSDTmL8tDnVzpA/KTxzEsL33nWt+Twd+D7E83ViQn
NDrwcxI7OFuNerIWr2HgF4LEnqA59G3wEfSUwYhUxzRZQZ+0d1M/BGjX4xub2OaiYyH4PCRRzKtd
nixOU20ne00VAROdpLWZm1fFUXMEHRsRTu8e3YXJHMOPcYyRswTctuLxpef2hCFL26OvHGbipnmQ
ZiOfTAbtjwXDOb1zuNl7sHc3eBmrXW+xPwKI3z4kqC5p/ZLxju3QfvPKpNrAWB420vbu1txpXg6N
EYFiNcYQ+KCsLoFL7W4YT3/26Oa5RaOEzmwDHs5RV4HxWHvqySxAHS6PloOjaGJpg0NHrBZEMJd9
8KJ00yf57XfcWv0TJi7vJPjiMQI3rjEo3OfKtxu2qUSIWnGjvXtDlUE78OOba1FC+FlMcmOkhp2m
aaQktITJLmf9/ByNiWaDCALNETO+B/bn9j5XzuvyKDGVsU183CElUIaiMKefY+4c/cKSv+tyRrBC
a6NXf/NLKY6CFhrjbdM+mU5rn/yxhlzxeTo/6RKx5CPSPphzR7qtx3KlO0jTlodJb7yPSNifhBRv
JsP9L1mqmRthOvFVmpaiOCMGWBf+OcrJhv9EmYVoplagjKv92BYQiOxovywB3rwOoACYY2imHyhs
xl07pQk+lErblNSAz5qOXBgYTfvmMJ9GKJho771svrlYYnStFy+FkciD3UBn0WBBvJUFWqlY4SRu
Qbm/VWUnN8lIi9XImnIl5ulo12bmY2GkW2h3OkRsH0BzqJp9ajrmEeZRsIPO223jEiwxLQjytkMV
vP/tLJZG+Pkc3heIEkHR7bLWEY/LoZTQswK2zxT3PDcVbbKNBhaoEmrJxh+97NgaBmgwdIGrDELm
Q9k6/ZtTiUs8V7RG8VFJ62dGpMpzIAsF1hLhuIAC+N6TPh4xln+tO0+bw7hXI1LWGxxE6x4Jqa62
CzZiflRgVb4rC5JnSvISwJ/6yBDw5Gns3+ymQk7sUGnjTh9wSfLNCXK3O2TG2D9pKnDuZbBfHvQq
7Z8qDcRcXIIFLeZfKBhMnudwylXLQHAGSiQeX5Tuj0OmzOgUVGGfH1xXHiaTcKKmnqo9xYz9teok
xuBGe4IGXD+OMAxUl+5gDM+SBIFMlA20XOOwQM2v2H9sLVqt62WxswcyeZezZRlczpbD2KwNRUZH
hdvm0Bd6+bXAKrYU6Sx6xe7P5y3GroFljt/6+XmLiS+bE6CVJjetLWGDuNI0nW4Dq13N5NMtGPMD
DKd3HX1h8v+b7Ibml279mgGfBO35yJf6YFZEEOKTG/7GBj66aqqBPLD5sJx5afbHGX3GHV8nm9lr
rE6lV6vTIMUfZ38+V5rkkWHs9vsxvpjU7pflDEs+bnQ7tBBpy+OfP1ye//PXwvlfBdmIgzzAR/Dn
DzI9jbZGQA3a1DUhVS1EbC5X7cUPrORmWNM5nSr/1e9U/pLKPWpyCTp+bHdZkALqjCIDPLR01oUZ
10dhGOPelH76zFYU70Jl2T+9/hdta+9DZvERdFIAg1GDXG2O6aNbtSVgcEbktBk/mM0264H+wNUR
4peb6TPEJcDC0QTioyJgBzpd8s2knNw2mTMRYa/I7yabZFWg63pYDoOr/3FWNlTbnz/gr9tmlU9T
yZEE5zGYN5OiflxgTq7d+lebsTk9Rpo7eUdVPEO2piYp9yOpj1ObAEoYNW9DrR18c9zpxJT+6DWW
+SVq0uo0Mstf+y0PTTfrNgab8cElE14N7UfMG8XEBANX2vXdZ2RWhJcHhoCZ7lU7+FcIeV91tHgv
AyE/T72Hu951nRdijEDW5MW6pT0KlBoN3HLwIyw5/HMHU0M3fhkCI33Qey19GKOGuAXmg8tTy8Hm
xocVht/wkcpvCzIJsMgI89T+34Mb1Vq6ihAmn1RfGObaQN4QNKN5pAnt5vD1zOzsYUj549Qt2uzc
5wmc7PmM7TnRExkCEmJD9st0savsb5os6lthFvmzJXvoqeCICl2Ee6ISlmkTE3XtROKVs+4SkmeH
Af9Kr1rGMLnvHvqSPlGIdOKq5fW84AB6/jyzksck77KbyPxvZu5lFzBsuJpzcGWua1O9i2R8LuJj
aaOWICDjXI9qQ2hgtxn5L21UhlmXavtnlgVc10bCAF/vvFtWWuj+tDT6OZWvSpuB9PoAMJzm7Nl2
zbU9d+n/PAz5+EPiR90vT4VIvwmsyl61cgpWTk1r0e8Vr8y3f/MNXWEJRapV6V9tIH1bULmYQ6ux
BQsM1xYwiAZwwPmN3Af3oi+19cL00Vg2D4nrwQlSROkiGiK8wDHOvqiSX1kuzlrkxH+eaPl4kueI
bAmxaueekqsxiQmYH2dAiYw5b5CS3aG2IH5wOaNJ7zzEdDyOptai3kCKVbbW2p1DC2zTgi20nC4H
NT+5nOlYL041v7c8pZbfY2yKZXGqrmnvlEAGnwYFW2E5ELDz3KZufWVu2L2wWpDX2ReUjH1qrqyw
i0/hmPm3hiSidag6/UdDil5mWT9a8+Cp8nsoY+et1+ziVGiQX7pgdN4IoWp2ScDgmdRt5y2dAMtV
jJvm7CPwtj1vlNvzraG3S9cWncPlP3ui3H8zpeGRM0003hauLbzBf3NVx4iq0l51A97g6LFiuPoa
O0zCGM7cdXtyH5oGlCtIRCC/Yhx3CBfGEyimctfWyBAxRAbMNu073cf6wijXf56jfo5j20pSdxJx
V+m3xRMg7JiLArvGNtTcA011/RlDjbr4Qfk0Oe7I3U+0XyoZomwRIn1LwayudTQ+J1atdGfbmONC
JT+A82UPwRxeUZZy2kxtzyZnGDGNZdXJ1913eA+nrOMjsAgC2vmtg7fYVAj3jBa/iZmg8/JB9zet
nhIdcfL0Qj5W3Iomm0a4YCed5fo1C8wXOIL9vpXhPQKxgiREE9u0tPeak9fPp2VWXCvtjnf1PIFF
dvpRbmwizGG+DvOakz1bKa3PKtH7WyRpMUjZXo3GYOvlJDgBRvTNTWJEwL2teu/Ewbkxab0SHPws
7AoU25TtDT3PNpEqd8uH/v/5CP+Fj2BY+AH/zz8ZBP/GR3jNwubXz/85h5n/M0//lZGw/MNPRoL4
B5AD28RH72AqNViu/olJ0Jx/SFM3XTzAyjClacwGzz84CVL/hwPGBtuhJeRsk+SF1PmCSbDcf7jC
UPiGMd8aEnLA/xMlQf3F4Whb2HgRQ1G58Nocy/g7JUHvzFBSvwKkafPf+I46Jm3N3TKhSyKnscHR
GnAq/xnWPuhRcSigiV4zo+nXQRcAgoeA/6ZF4YfpTe3+X97Q26fZ9X/+BeJg2H+lJMyvD0IClayp
FJ5vume8/n9xG88IoSTz8npNNdEcZddlTAP1a68IGRkLSXC4WXv75eFyyMlsQUitfS1JsVyFYaXd
KuFo67II7U1RktW8YAMNS+rETBbFZjCgs0Z6PH1jiH5HMrZH0UE0hqunL9WYFWvGJtmx6dQjTIQf
fl/rx1zWZJ1IwJ5BavYbs0GLtiJTNtyVNksAjoaP2ovE2snqfGclADLhcT0il+o7Q7safsdU2xjY
cVoZkcdYv/f11KRvhqvdJPDIVbIoedU40jdoJRPPCj/RsUjjMxI57ejE7dzZYDxZhiZ+tE58iyMZ
fkSFw3C0VLTnel6369tvwvLD59RJNoi8unOIUHlDuG78lrqkcRhBrzZFo4udSZz6Kke58Cnm68eQ
MMWWxfqPv41J0krZveus8Cd+M0sL1o78OoYh4U1tNTdWpXt3OziFQ+fu3DLUAMwaK7us2l+WFL91
q2lfHWKat1PfHANlIqpzBMEKM982LpEwze3qFEnMy7h1O48ggjFmdGlqaF/IvjlOsgJC3vtPeZn1
fAj+U+A240EEBpELjXxJkCHfSwsVOiRZslVzclgh6zpEYRIV4/rBfklZbeD93QYGhhu9JPKZkJ/1
ghYiSzc5JUahIYyHNBSzg39caQ1i39kbKqPSe5SV9vmI4eD4QAPsBCzxFI1Fmq/HHAGlP7Tantag
EqCvab8F59jIjqiwNtKZptdorvWACZBQ05/d2JmuC3t6OWQwmLnXYVyqfQoEXD8mE01iulN2vxfZ
hiYUZTaKydQYGw2y/dq2EyLFhHqxhr6+L8mWMS3blR2VdEkH5wJtkDqy7n0EBJp9pPn2q2F6062a
BFyxitOQvRrBvqJI2cvrzteoidMtU9FNPWKUEoaFcdOCVcseBe76qJc1ffB4OmlIwDH5Z2mJ9pWT
PlNz9ihKlw6mYSda8gA6sm0hCpsviMGnQ4VYxtj1pbxnVjT+GDnRon4i8BOQHXa6VVo3+lNlsZSE
lt1ta4Dz9BcwcRHapVNIx6G6F92WmMDyDhRS3WVKiCOdzotfas0NjVB8+RTYdTLZCN94soepPi+f
XeJHgFReJ50gRQDzZLvwROTGoCza+uoUhTqbmYQDR59/afa7GV7nVnnWxhSpdvaCcdqHWc2kSKli
2yDU+x51BVdyVb7oQ3SOHL8kn0zXX4dmGFegEaLvjOhvfpIGH/9lMfz3tVDRXGf7JWy2IKB1/roW
enE3ylFhXGuExzw/mo1+AQ6JGVNnDY+xCqNHzzBsqtUnrTK1t9IpvhQhzFtxb2dofDlHYOPhYHOG
QpdokQL5vzYlP6B1PMfNPEAiomCPouToARTYlnnPcIME9f/8hwj73+46UnddYeu6xW3MgK74179E
JAbcQeDx64ruNG2gKDwvhxLdzOfZn8/ZXYUOvzBB4NOYtFeNjWi/be1rNaMUa+Fbu6ojFTWNtBSy
Y6NvpUECu1FWNVap7DaIwX424elICszlQQcBm9Abrz4sD+UIfZ7cJijmyPKPnyhzPoEz4Z8DU+lE
PEKfyjeVUTiPk5TioQiGq3Jq/yFdeMaWh1/SdnCBT+FhGeJkNBn2tLCTTcAahhu3dOQpjnqQ5Wpm
2PeA0YcV+nz6JWkiX7Faqa+tktPaNMLxbmq5u+uJmdsWVRnuFso2GIx17xsmMbDi6yd8DkvoYRn1
N8MjUTDjOfMbZ6/RzB64qTz5Xqbdw+OSqGgCxlkLip3tIjmFA0zMSzSeZY8kuUL70znxeF4OxIGi
R/aIxigHXX9Ie5f44Uol29ps0xdh+Nd+UOA+Qss9tDHogK6A0G/rORFKkMdWQdSMV/RpoOMbWSNU
atafV7MTWOvAYAXUJz3W92lACEY24S9lDGC8pqAkj77ewn6Yr1PmFOGxsguXfsm8BuuwCKRLk7rG
0KVZusbYzx3XXljWX0s5Ug+r/mAsSQ1REI6nVEQV3lYOfd94O7LqELWXOeL6Eb4BeKC8R79fjucp
sX6YSDyg4UZRh6ZQAibhRqImjAebDgom36L02GHAPX5ONS1FMn1KTmyXgvasZjRuSKYcuR9E1lUR
cSRuUsM7VCZaB6csV7qp1U9gi+EZDe0j/kT5Xy4o86/0EnZJEg4Ly4JtKeUKU1p/vZ4mvpWtmpUs
9USIQlEYAIxbbWOXbvBsozt5xqtdDaSSaNSF247b49lYRKoa3rlpoOcY+RGkzU6aOxZibVPN/qmu
JDeubJzsKmxxnlrx6gyT89SV8i1evFy57oBprgH7ok0oiih5ynVvZzThdlysSsLq0SAKYxfmU3gW
Hc7D/7yS/A3QsfzhSpiwRNhC27b+d0AHwztiLvosXceLl6nOiFD+I+TU/+X2WfaCsqB/JKEDbw0D
xUz3uAQ8cY5T7E0oJyBNTfm3zokINMl046kFGSnSkdyY0Cj2mGNmUKyrLq00fv/n1z4D0v6F78JH
BcKCVZD/tXTDFc6MSPmXre1M19OVxmJsQAi+5QDta8vsL9iqwluiXhn0DJcJOSx3MmQsWfwVu1d6
dkZHXrKU8EkED4c+d7y7OfXevYBechhbSXTM/Bxunb1PvGLudSBf7FH7PMutwUJhXB37+XrvB4Do
ZLu14zmxUJ3FWkiE+KBSwCWG+cXq2ZoaWnf73DokXr8puFxrqDQfXU4gADtUQkGzvCU4qlGXaD6M
RqQuyqGVm7UNGR88Wp73gGDvybdhpwBgbKucKDqGFjV8K9NNbnfF2aq1OW3Up/ezbOXT5upYtXoU
IdKDKcvIYAU88NmkiQcP4mtSZNti1FmZ7ObdkJhz2twbX2QqNg1Nli3+J33faP5/udwEJLq/fnQ2
iQG2sqjeQCBZhvjb/WuiNdP2+lhhmXbxdrXRaTA1YgCXzHGw9PvSzjH025FADGTLXa/I+S473b9M
MnevfoDkMpBd9OoXDtnscWRsg9q7xfN8skrNeu01jdgK18LPhByHRF/sllWXO8yFyUPtw8x8Ws4E
QLssIgqzpancpAapEZSUmzT2xU5FIxR2b/yWzTdaQw+f8dZNsKWcbwkVxKJJWQ66Jt0z3lkXBFoa
Xqyude+9Nv5Is8T4WlEL6Hr0ngWheBcFGnezKFCA5DJC5Pa9amciW0lERBeLZMXM231rofavTdHQ
1kgYLdApqRDzTO1bX4hZ0ItbSVfJx6KmUDTg+d7nvAvirVLGuTWk/SXp6wmV5ehcwnYtM10zqCwI
szZSu9tEBiHxPcR71DvBKXQ8dej8YS6TnAbtmgcNjG9zM626VqsvHiRJoPUHOtrEtbTs7B2wX1Vh
WEct9AzC2pJx545tep/MPsQJA1u/UykUOr0dTzYMrBXUEbXNtITNR9ABiDiTr2aAma5aqB2ateEC
MLbE15tbkivTWz+faRQp1KwAg0qrmza+w8Q9jxBQAriKmZQvKVjE9ARtOkOEHAVINSuu2Jg4Q2Bs
lu6hS+m+drpXPy4N+zh51LW4emuUexwRWzAAJqnvM1kjTC1ycXG2gtxw8BH4/YF+JKPAhAgBQ7M1
6ND5WfOUdXNIXz6QOgI4LHI2/3lNEyiw/3ZpSEBploDj69IcZHv3t0tDF4OstdbC4u3630JlkMGH
Qu1ezwfHIgi914cEu1NKrGntRvdqDOMH7OOPy28sTxXd4KzbyJVotxOY9gTEAEqN2r2TiezmcEM4
ur36sTwahfcwkvS2Z3JT7KepMhH3PLfT0aeLfzOrr8tqWLlshUY3d072o109FlN2Ya2Lzor4gDNZ
IX+cLQ8LZofrSresnaU71UvIDUFlFTMabR9qbXdW7Ri/aTGq1jQUeADiYTqYAykPTqOpN+AwP6Ne
Vb/RlTUh48gkclE6DMre1Uks3yIrRE7ROlt+pyaHJzP3du4wkG1vVR8YR8bU37WMl8730LylrLXb
lG0lojSSE/WOnN1xAoQYzhIfny+MZUTc4wRgWioG9ziJiXAUinJyiwjXxGji3KMQQzKaSLjuEhWq
xaABJ0CHkMTyjtjQjjQjsPjE5QvEr99MKG5+5Xo/sjq+ZWxmPu+sM344rWPvidGZuce1uSXvINix
4yuQLQDOYY51DkTlrxZ9xQRhc6u50t2DXEKi7HbjBwDcdc7V/TVyZhdLp68xpPsvBoPUldUW4TaN
betIRkS81QsuErNV3ZpG2LvtxP2tH5tHrW9jTLzVA/T3+pHyPuWreE5iXZ6ncRLPeCR+6R1Mhsha
0/UJn2IpiQpzLQNLfysOwaiKY1PYjEg0m6ZR6aEBDevtJCd0/0TdrSxsI2vUq81JzPyTCEPWWh/8
9ImWT7T2QVITeyLzCwmr9irTVPtqFLNVOUHq2iAdZrNB7ECdtlyXevwq3ch/MFIHtOj80PF+NTh4
mBOKKF2RVNijmhJ/HEy91Y8FBkMCnzNi5zpspSonE3h+OM4HDyDbFm6uuSGXdUMJWj0S9Cb2qkN8
42kQQ7qZ1OOHdz2cCJijPrr6bsNAcQzrz7NMd6u1QBm1XX6q5l+pZDZb4FmlShQ7iNSsr1EOaoR8
hvgKlUMcNKBP566x812NXukeauA0PYNYggrW+sqICvttEu7N0TAsZLah76229S5eh107rt9U1GJ1
aIsPqTp/XYZYqbo2kg8B19CGrMz8g/Ibx42njmQE5BCHg+lMeRGsJXrMNyYb92iofnp6um1l7L/4
WhA/AcY8G31fnVOfqmks3PBKb+ypLcq9hMGOyN90V6j+pm0f57DyK/VC+ET0IgsneCISpHpKeK8P
Q0X/ZnmIzL1+gkWMc6JT5aFN/E3hT0+tE4vn5RBV5MxYZnFZHrl0nHZCkwDGy/K59Sayef10wKop
gDM3RX+NyBD/PIxl1q3RcrUnt0ANEoT1tE8jq3zphvIUUh9lBSPBTW8W7cPnacvw4awoDlVQFMe8
1I6R6ZxH1ptXHU7PsewgYFdN/5uya9igXNcRKjn6uSE/6ozwD3mKw9ifMi5yMflOijvmRFZBUWvX
wNQJFCqJ5aOz4lyWgzeQ5lgmB0SM3112Txheyt9m1N50bJXvXqpxP9fjlRdipoAvSYhaL64gyQRU
0GG6Is/t9WgnGjQiXRlkL1Yp84fKaIOV14WqXsfJroMP8GzNXVXZS/DRrVWcYf2EhM+jxYdvNRcd
stmHhT++mqiXWGBaCjeqydepnewtMcLAggr1u5zUd4soX25pDK6zpif+ElEh/lIihQOu0FgLXscR
w7LQkKxqkBr9IwmU0btNVzSix5V6MSZJWP9DjPlIR+WQk4fWMlpfZ8ZEzF/e1RsDUgLfIIYzPoyF
lV4ge1FhgRMLukLIJ+c63lMVk0gNqdtI1aZuTYJrZb8F6q1Y6apDl8CCCdsfQCUOUePUB9ckW8zM
i3BXO7hZtDxtV7X5ffLjbVmpaZOiZDEEuUDudEzH7Ls5hUzTIp9mn2ltmLOpqLhkCVRemtHf7RE+
d0D/6kgnk2795Fn7zMbRHRoTDOFq4yQt63RZ0Efu8l9J1MiNVcTZmq3BFxfB0pb8G0xvw3c9mUHi
qOYQAuG56MXvhH45J9rTUCWvpq+SPe6/O27n4RyO2q2D/78TZf6zGQb9hOqzJUbGrLeYK/xdY3Yr
1yqJdgMqsHLNMty7F3PSoevGCFBpVJI6rrViUwiPjscTjWdukaiPZ35ZAEy+F+tiDiNLWONXnYu3
R+rWq+6yMWZyO+16XYqNUW9j4RkHf6YlsbujzTCcB6v7ztSt20hlf5FjCRgVvHAUNPCGuw+7O7TW
Y2/Ke2fiQx0IPUQrZ6Ga+l/CznM3ciTrtk9EgCbo/qa3SrmSqT+BLiN6b4NPfxepxp0Z9YeuGUwi
2arGqDLJiBPn7L12bawGaa7ZLsp1RkvKF3m6UYFItlhsMQ4gEt1Y5IyF7XTpgiq+FjkdWKXcl0ij
gZGbZCqyIW4auyehAfkUTaX+UpzjlIiy3rLLXUuyqBGm57KmA9KUWorI39ZQy9k2su4zgVpPLnwo
Zsnsj+q304xgl/qdtEmcacP6wwgGiSWqvsgklhvJUXDlAAcupS9Ok894IbTmmFDrZWhJW9RF98AH
z9ZmtDp+RHYVOZzpl2OiRn9hmGDifQNzuMs3ugG/RPB7261Fa02zXzLYJH38vQWWWPm4yg3sbmst
vMlIxmeVf4O6oE6pY7bnzjbjdYFpbcuAaT0gml93iBLWYBC/++0HZ9JsXaRIynCoY79x/moZsNIQ
Cc01y71Vxqc+OjgOOMJZU2a4aw8K0oNV/I6qqdxqE+eFKuJ2mDyCFaVnRDDD2vakNUQ2ciz4Pcbl
M1iov/JR3yC7/yAmbDqQ2oqG78ATlh/SwCxOdNeOdJDerIDA0NgxdzaFAesFzfnCag+tY911IfHi
ZGDh7OaPt8NK9f0PTk86ioTp2Nmd2tNa2cdVFRFHXSNZoiW5a1GGcuaE3F+7Gm2QhoSfIn/zPEV8
gcuKmduKNPMRWXLWaYdAmhu+UjIVOc6umzJT5JLvrL699TL5GFDerPq6ddcGznZH0edvKB3Wblfp
iHcr5mnmgQqIu6xTw9Y0cQnwK28dbPueG6YboU8nokVxHjbusK6ZkKGeIywW7UAXb50xRznkem+w
7kBkQiytsuBGmtyE5Rup3tgPmG4KtSOJRxJpIqu1Skg0sQ3a3VI/iar8PsVEcDvm1jArlnvzKfHN
D7sTQDqm8g2xNpWekTOAi/VzoM+1S1kTJ9MxDnf8ces38ptJ0IvPVrUBvOOxwJwqlVanvuyTrWpj
b8XRp5PZLmQGQNNnT+L2KplDEdquuEPJvWa0Fa7I0ZArV/+ItR39Q4ThfJrFJJyD1aWATfEupoV6
9eIZYOUPO1GUs9zZRPyVvDUCSiYYQ3cjm7PIjQGtRGlvE7J61hAbIUFY5tGo6ztkGeQ04lVaR0CH
8fqZp1DXntIaCwb0OrkaY9XhGhgxUwRVvxGhg5mirD7Qbvh7wAb+mhChX2M19FejIoIvDneY/J4C
mSUry8o/kiC+kIWzj/A66nk9Hjuy5rpBgthB99EQVydCBkvQ6LQtxM6W1kiKwmRyNoABnG1mVn8V
NsnWSTRUazHiL/YqGNik9hHBLBBs2XikO5+izcRJYITOK2lTm3Eg0yhQSbBPx1TOZIyHrkI3b3rI
nx30oG70eyJUfjXWBrLKDNpIrg03JGYfcIVucUPqKewceD0Yqn3zBTUngagypw9RUFNooblLBsma
klmYSbVOoaRMiKj0T9Ru4z4ugh8YWK/0Fh4wdt8nnrinhnjGGMyhebC/2ayBXWvheWxIlcynkQUl
eJW5/5cxpSQ9WW9GQB6TFhx6T76WDX9HUkC+IZ36SVZUvzKYxfNIktJq2M5PYADOgaiRX1HVbu0q
6Y5mm67aqkmPni9PuQNsNICY6o1uuu4Ck2WWZTDKTnylj05hPRHCol9CGV/oi8iE7kTBed8gk35g
QVNN+9Ahk42HjyYqT47o1JX13n7EllKsMh0so0n+kkO4yrEg03J0o1fdQlgXxAygyj0BgvnKbeJr
HcnzMOMD2j2lmunEwaYpCHurkGUj3GW4kRnfQwbEK4l6X9f7NfE5NX/XLF5nQ4Ofrar8dVQxutKj
39SX0AK14mZSCLeEoZ9b8eG6VKdd11T3iiSvjfKMc41Z9EBv8IfZOKsu6caDIyDlKHCurMe9tQs5
CvJjVaW7yUzVgQVrj8zrtZo8sdYa19/Ehb0rZOLjSw2tA5DFVZNn7p7tmoqLncccOXyWm8rBEdqk
7+4IExXYjbaOSZG04uY98yg47K4tNwjG+basdWAN3TkeOpaLyVolZDYDEqg3lrQO5WwQDWJlzgX/
uyt67cQoh14iMkOcRH9pKQmsXuCtKXSDtXQi9oRMbgmp7dHN02MqiuCjb5NHHXfxhOS8r2qxZY3G
RWJIsqjSXO1GWKJUo9YlEDhdvWSDB6ncRiRMKQ9e9TBw8HBY0rrcZvxJQr2DE/BQYVuDCGdyAGJi
snwuYcc6a419c2YS9jEVwXce2XDb2LWNpb4k7SGwV3iDIW5b7p4Bg7uDsRA5Fc06VvwkV2qdW2cj
+m3ZZyyASJ68+uR3lKwBFuY9HdVtV3bBikEPDBiremVM0K1ih385NPucNBefEHBFG8Vjz9GLn+FE
xKbLMWzl9k/Yk2NsXWTX6/3vuu82nhl4W8XEGLA4tGgHXHKFoXCirHH18XUi5AeCOMBo0ucwO2f6
k003sfeMYh2TKgqCPltFVl5imzEh+Be9RXoSuqqEM3owEIyN9ckgWJVuO/+K5ZuYU2ALEnIQGQUd
ALSnUza5u1hJvL+FR9eU9FeMU0eSSO3VqBU/JVifoOEeNVIC3fR4QmSbGQdsFQ6nWuqeMGk/Og1A
hDNBQyRjYiW85xad2Y0l2F05zvd5Jm7RKNwqPDXrKknbp1av54zWHgTgfFnML7JiCcuPRaSHDxn6
nGfsJCW9Def27x0zdw7T+BS+zBEsNlJ4F+K8y/jSI67kHxMMDQ5gKmeXwmeeW196wM1Nqgrwyic1
z/HSvk4eOwJNtQIVK47dC9QXdfA8FDqCgWUdOdGpnvPbNdfZaMCGTZp0iP374iltCIjoNJQXcvSt
nRciFawt/uKE8FrflssKvX3sBgGtZkgh2H/OkTY+l4WGyWqKDXK7DJBrJiF1q84BjZEPrsGzsSrK
akIhY27AXgdP9igRF+glcVZzrJzyuodimqHpKd4yrWwdHEbaxuuych/W5FymMxXyDpmHvh1nbYOq
xXu9tKfjsiz3IArEcWyRMwrCnrA1ae+V0Y13XYclurLtSyWGNxet53UJRVte3FxdI0Rxf0DVi6/f
kI3Ile+HYbXB2N37KpHqKkcrrYZtnoTbfSjtbNXAp4aO2tfHLpqG1ZIzKEqszTUGE13nKCsQRR44
0oRztjGfQq8nb6Flvzs2+4Eu63cHu+kr0curuAvGb+C8xpsDPYtG9MqIzJNr2uN3/Bn+xvEbYrcz
8WT3Sb0fSsfZabhs4sTpfnQGEwFPtdkRORD+UXLsAiinG7933iU6RRvT3yEvg+j07zet9Y/5B6I0
y0eCYJPi4/HRcFP/1+hq1J3KGquAs1JK2jwtu/d8qHaqHHRy0aSF89fUWVLpRMUGbPEhtc46q+em
w11N6ZDHF72rqp2l2wc3Mr3jQEvwnNgpWBAafg/agLnZsYf8J2qVfRWiA0dwUl3SVFcsreIwjnZN
DvbYbyWW5Z3H8WBGmekXM0c6Y7fyHPhaB4NyZpIA3FglQFROxFN6l3//JBDcfXl+bUcnaIhpkCkE
s/+vgti+xw3uxHmxRrSiWe25iqf+ucpCIBaV2++GIrHvurp495LWW7dZQxPfs7o9Y+P7kRiYzSJH
y3vXx5rPpccw8BxZGqRfmuIsOADayznKGfbR1QwYn42tob04Mm1XdaEV1+WSkT2+DfPFUTQBB0L7
1mDcCYiToseIQ9OArQmOWOHUMDmJnfn/gj6AIn9lgNBck3B2nCX4S5xMPALUFFiSCP0VqLOyut0h
b6TRa6jfneFgNhUuYvbaAkkzOWo9ElF7wbOGH6GV4s7T9ov+qK21X1aH2X+ZMlUqC3bj4HMy6uXv
qqyIvzUgwBw1x5J4KHjJtXHa9Qi0VlPejTsvH5wdKu3iNfG2pgyfMkJXP+ZGlHIa41dZOg9F021j
eFLvI6d5zC0Kq23IcWz0sFt07Kk0c6P8nOmpsQIxlj1mWAorgjYfJ+O0KCNIMzC37cBReBFNAJmk
V4XZfgbL0PSs2HGQfIU0X+Y0ZPDOAVBvJqTDEIoXwqPDTeqOKbkHFL4ic8HmM7NFemzdL0oQ5SIH
77RwFamsuel9dwiaOD2kjmFt3Vbv97UU9WYxTptRqO99nSV3uTSIOEjwDdx0/Mj7tnZ2hjVUF99R
R9fVMDq0HwV4/O3n0pyFBuvS8ju6Wc1X7PUlgdAD+aWdrb+rkF5rMJjxWc+AJmXF8CthQHNF/CMv
nyMkB+2aAB8+v7AG/8QoA43F8lu2xqy/M5AeIZvz6Izn0F7mQd9938k3K1Evuo2zHvzGLSvj4N1O
tLve7i9gv2511RbPkc1XQBs2WJVN81Oz7eEtCiq4nKnz1OXNdyN0c+K6M7lpl5true4b78Za3K7M
Zevx7FHD4spNaJTiMSvRjuD7xcWvmk1C5+sczS/LO+Z7PeHNtHQaX3N3nudWR58gTGMOY9Scpni1
x6Shwg3U1e6LYJeOVb8u64hQQU6mh2WmQeLdCtJig2w8qV9teB26FvyOYRmZlXwAWA/UQXOTW12w
C4McBofgUsl13MdHlYBp7QNNkHfTpNuFLNCFESb3dBaXgXXhdiL9Ab06Z1HRtskhSgptz4kZ74Z5
yxK4IoUPk+bzm0lANK+s+fgRB9A5UoIZTl4b+PS2BmutmVV5H5pkSEFiflFu9agVqAgDTx9e8qZK
eZYYpZ2gAw7nWuYwEhIep1xJTmbzpYM26aFPoJRoEUdHDjwRGLNYw2CUGJcmtugw5NBZ9Uix3M7Z
jeA3WZ61b8a77Cccz3lOUyT+Q87QP7ddECtIn5mvI3O2df/LIDEgVID/QayeemN81Fg9hdZ5dxM1
1AY50o/YtvSjM6c8yoiJmInqdGtgSN26DRqwpJGICitRPApZrwT92V82o/SVUWd3xZhVV7QBDJds
SBeWnuKtqsp3DMvHqNG7h2SwD4vsKKpkfmi1FoJL5HxP7Sg8NgmJNis3HXY9+R2r9OTMbId4BC+n
ga/bLpKRJS9bScLd/n27Ef+QAPKhGOgRDOoQ13W/Cn2apGqlWdMHaUpOxkbrNli1eIkm2oDUzUvB
OIKVOWJfGlYUA8m68ZkrGo5NOHAznqq4FU+1TvIdcPAHASnsMw9l/jmf4WHIaK+1ZJc6SZ9cFLux
azf3Q1IF1yjDuW0A1UDJgTCDxmnj1tpdtwEwGMPzsML7WtfltZyKbUXDfbWIiiLp3Nv43F8swws3
sWXdtZkNP2U0srNZhtO+IUvs+O+fk/V/7MpzcJItTIoU0/46hTb0UDet+XMKgdz9UCG8EdUxE0NQ
Gz2met+snQA9whyvkSmjZO/tENkO5HyVALd8LXdWPgmdZ7BU5jekis5qsC3vWJmoixAW3vre+Bi9
2DmkLDTbIcYXy0YcwDYs4zOYX+dOVNRmneBRDbwsPBTYJ62s+fbpb+IkQYmwTbNyIsKp65/SZEQx
1jE8pGX2B7nKl6yxWSRFwK5lMo7nrsE18EUd1ucw1g2XQZc967uKdgQSQpyJYn7DF8yLJWycMZX2
2nvlL92TqHfJez4vmJRProXnA1aNV7ZHDhHYHGvFhJhek2O318CKruFQyuPgZM2lh0v2B1GB+Kda
FEQuvwPsCM/mP/ND8V/V5qANMF8azudk8v1FircGlGuAYIYrB+nKCTqxvRkjIP5JIuVDnqNDaUOA
iCLCxGhEjVxJ3Y0OTFTbndsSSwqQ7HlRynFutVH7DfopDWz9tLwzc6H2oZ+O8rhIoEfVK+jxIMUb
RWu6Zvg/uPmmbmioeUFGaVnfh41fvih6gp9IbY2Okj5VCWQWMJkHQOMfZjNlt3x8U7gttty0zdm1
2uasz+/MNhl2f3gA/rlQoAM0SB2zDeJxnK+rZy+IxFYmSUsUzgFOs1BOJ0vor4kWNAfdiZ1NUWfy
YXkX+Ja9izNTwthVW+kO9gtAj+TO5ViKvWD48IzhHRKcvMvY4+5U2Zpb/I/lZkG7pMBSRNM4z45V
x3jb0ZtpGcB4w6p3AGPiX1VDnFpphWJnhg4Pkt/V94aT1deygKnMlNFHj2Alf6rMMdb8z8HadtDU
+eQseggfHNv4etcEpRvYfZ9Q9dIGKBITShxzA7wGBvF0KDAIhU92Y2dbVxri4koWZrr3PXZkf4z9
i4rit0V204euuAKac1bhkGBnjZK7L4qRRUqiKfny79+hKf7XbMeD68K9ROxtCr5D2/wq+EZDRk4k
ZrN1kHkdIiVA8Muq7LyQnpK+9syNurE6aG0W7uHK0v8CKZL3ubMZZDOue+nXD4MbP1G0rhbFSApc
/54iDIBhQ8gmnHeHwWzUPpa5CPYytVHUzhobmRrjxggFEGUjbh4UkYhlYuWE9xwsEnmQ8Upnz6dE
+6ftoyM7RbNe5MEWbYv7UZi7eb1XTXbpGVntx0m/mXXlXE20W9fR7IODn7XyosVTc4UPw3QDxaWN
Le8sjSh7rrt+I6k5YysYCQTvnW0eT9Oa1v94zavsMkSGdZflTvLQBXIHkMh+bucXP6kYF8W4keof
NKgb8olSRdZYWOy9gs2HobsJz5ieih0K5t94YCEhRKzVeviIijLdZ7ap5nHcFOs9QVO82PP8JLPY
SqaBfOnQHBDLzi+5Kb1NOIqrl80xYPOuoDJL2+WaLNZQTfsbBop9/avH1npxixwOhWtRffXVQRZa
cmVBM7flAJIrG4qJnjquGY+dM55DT6e2umiy90ljy/9+KdNMO2gKqF/uFJu2EvV9WQ7N3hURc0ZJ
pJuaVHmblJVuTFn6x7CfDqLCNBzFwUvr592FKtam99PkSfwGrNTcRDaDyzBJdUSj8aYi5ORdH1V6
MDEE7Ehczd9pkMKEmm7MQMgNEKhjktoj3sMjmFfVjKt6Tp5GXR2mDqIEtuxkpgTa4Jiepplf50nT
eelSCdS1VMUd0IPZg9Pmytmn3sD/uWmYh6X6ImCImZ2IH9KkC88D4Nexr5It9Jv+YDip/ar17YuO
G2Y1Vm61XdwaFADormSC6NfXyNGsJ9u6A8XunKOaEAnfIoQyyk966mHhNb1NXjl3ixr7b0k2Xfz+
NgSeeLR9B8xMKRjtR+Mbo/L00jYpjWjHeC5Sr9hgOa459XTVIUfhtq7JjvtezIdf2HbWMUgIZuKI
3h6F3f5I+qa4FVlIL7UiLQKFQHJYbpAuZ4ibFit6WfkumhtlWhAND8A/WBaHh7xo4IG1ovgx5ogi
gATEz1qHDATh1ve+svATI9gF4dw82nwa26bxXGsbeVEOIrCvOVEF1aksmMnNVwjlOOXoo00nJsXK
PQtEJr+pV14IhJU1nWEW5CICONVbQa/831cv5x89IlfXrblBBBmblOivu3bs0XvIxAAiasHn1JH3
NoYMd0fDfodw8N0adESKDMIem7wvHuNSX5XF2N7XfVw8FqCCVkUWNQdL5JBm8+wCPsrZ29wNs6Yk
IczCcDawRMVW+sTDqTAt1ss9MSQl6XuGZHoLXIzxTHFKmQjGth8/jZX8y0akNDKlfAxHq7m4OYAs
z8o2A8iaU2g6zSN5x89NkK6Boh9Mv3HfwaTZayLc61vWt3gBRfk4mijeo4wI5M/6qOFQAuPPfmqZ
WK4V7qjNp26unZyfNKaInp5f3JQRztjUfHWGqR2WGmTBPBIX/6bF3cB4NQvPmDKN9QKgn5LxT6XB
l2DseVfRaTHpbIt0G3X2lf8tp6IR4ZVwyBW1M+lt6Z2Jb4kVHEc1/Oxr0ocxrNa0hq2f7jB+H/Qw
2qWRgRrK7S3mcOgGZbgpSjtYJUDen1RcWQewmc3ejNo/yPvtf7ReXV1QstJ1w/jEbvhlD5cOKoAc
XTHNfWqGga94aZcFk1GelkvyyYv90OGJImvLuAjX/2U3gjiZvlTn5aUN50lB7n6zgM6f2jJauC/G
nqNfc5vINlQ9jfV10dTx/dBHHgd5VEBurl1jEbgoSpOP5crTDB9OtmoxSJjNjR3Av3NnxzqY5COr
lYZRdEU7bbjZ8SBuTlF0VF1EKSRDXV/rUUXrxBj6dT1/jDyj2iZNcwOJH5eDI75FVPFX3WvbI/Sz
PyWZ/qMadHXbEBg20avz36/VYM7kgPyILF1/mpuGlqyPHPnPFOIpxf+3TvKUQKsZGpAmJI0QzaO+
88Gs0+whjNJoW1sQFuty0k7WqNvvdlGcPZ3wbNud4wRnhw4IrI759N8PO+4sIafXZhLv/76smP/H
X0V4HjURR2BdmF//KmaD7sLURMrzIWizpJOYZ6XlhmcpvHaFCbw5cPp1T4W0GoexfIxdiR1GL/Es
5c0zgF9tvQxLoGcdmkxox6URFtvnT8zXBLvYMl3xSHKoe/y7ng/QTedFBfiVZPY/zBfM+Xn77wkQ
97XuCDF31C3dp+nxv89jWE++jEw6u2Ybv4uRznHa9945cFDl6XZGvkESMNzO930/mJsqQT0X+B0Q
jNI1q1XCbzmMZ7OL7BdSp+qNqwr3RvefgFoN5RfB1xcr8HO+LyP+0/M5nxz/91efD9icNFw6374Q
X06WuW9yUjZITQ56e6D5lQ+bfnKiSzG0vwNiPg90v01MirwLArRzNUT7zeCgmdfayX9v63THgdxC
pwyxrJqmbD/JWm0W40434zMK3TiLiARW2kQXcOfBlXHZnpEJgP3ZmGRWXrUxUKBuwE2YmNWmcgVV
IVz7zqwtsup3qyvQ8jH43GCicO6mDKAmstLgiEPqqQ9a+y3MkMzrdnN0fa94gXeLFll9F7WR7G3n
/vOJKfWU1IE2pdLqkWYu79L5nYZW6g93+D8XPW5rhk7G/KAa7tfeBbOVNKv1gkVvonOwWZqeC0hb
QiJkBid+VK7uX8LZM53X2qtlK/fQaBK6qleP1slOuYF0Hmx95hLxT66iQ2CnYMnfL0d6UPpMasvA
/MMs0/iq/ee4Ivh1mJU5ngmf4MvOogJ4tFQ1YlXSFiglUJXYB2Kvzwk3re3t8eyy6Vn1nWZqKdHS
djMfvXCgTZVNm0+DABo6ByreP5wFja9nQbY6lncm26bv0j/4uuWB8439FE0YIsWoO3SsXjma8lfb
rSlhdVWcglHSyHSy7iTyCGRRD945biQdEx21Z8J2+Ydv2fj61PMrebRk0Cvi2wNt8HVrqyzHDWk0
YoWgIBSqE2S1tvU2lwzMCAl71ofmpw4HCwfY/egZFtCryFpP6fAn04Yw9a+1mivw6AqfAZYwHFeY
88//q8PSSxkGagSznGhY6XQY4T3fw9AVu7adndH11J9quF5BrzdnBfARFE/q7Pw0FCTSYzrXGfsT
aA9/PNKJVex86C45d+WcL2tmTnM0hfHdbgeOJsoNtyRON7flhxZE34a7PMkD4GQRrttG9tY3d0JV
tFymmvHiuQMRBpJWPeNBBiIwondClt6ut5zXv42MPPO2Q7/Cmp3vVV/hRs0Lym56OisvCbAeeExb
9DTk1jR6bdu4rPPzn0VxNyBbykmvHfoSXBrzVkH07ZLm5nc9lng6d/sp9bNdQRDyNra7uYjL1Las
RLipFOX4JwMCO7F3VTMJV59fsi4h9DNj3mBXD3amPZhxRmee7PCCzsj8bAem9+QgUKlz6xuTkhiH
wLaoS8Usap4mRGZCi4hu8ByzCjipISNumHA8MFSxJ6vlAG0Yz57TPQqWqzulCuMZkRDbvMIoKJW3
oS9FKg3xoTtbchrNpB+t5AB/BqBbQYAjfrqFHjAZOUfnGXoZ4bNu01rcMn2Vw+wm9ZTJErJD/xKT
5Xwo9VqiLWzzZ9cma7IJw1uN32H3KV+YPIsU61Rz70Pf33hOZJ3rUFj7Hj0P7OLfQM7EURKBfA8t
JQJxrnPPIUtZJ76CTgBiVIPNPTTXKQA20Qb5pfHK/GJB2fp8F15ajWRSC8TDapIZ5z4OPRdCHCZi
X+nuRFaEw6ezjzw+9P4DI3/cLa/UCcWjnwBDGGIaiG0eDwc3HLN96bffFV3fm+iVtulCW5zwvtun
Kg8rhj3WUZB/7UzjleMYQXUh6UYt5ifkj5FJnhrUaE2W9Y5oSu9oKY/JSyOAfCrg9V5EPmoMgGpf
z6SkGiYw1pYq23MASAgTex/i7hGP2PToVGQX5BUT8rmM/Xzo5neaUA+q0slfmJ9DQwOZ3LrDC9ng
b1MJsLskUX2LVLCAqlcVV7+l308zjh0gwjlkV0SHq0wSPa9hhV5H4UT/V9ntfTW/DJl3+mSNSBhn
62BIhiupgS0sYvslqp5s4LmItCpm635UmvTHLXU3KRfoUWYmpG/6Z6ZjxiOFkfGoNGFtCqdK8KEJ
nXkNL53gUJwN6n650m10UrJC9BrCspg7iRim5N3yjp3DORZSf/Iah9pZ+s9JXEabkbTqw2Q77+bS
h6+fVINSDnueu9X1TLvoSWWdh9xJz4zb5FWzGkKd3cL4gSNcJZteDWvgx8l9ht3tsbFyDS2ZmG5e
03VA5DCcyyu+nObMGNAnLLklzKTP0pyPkDwUDC77anZ3m56DmzBTiNULlKEbUbX0N+M46HeTQe6H
P9njvW328Nkn9rtpQFcr++9uMKlTZNM7Q3qLNmq5xn8MS051v5bG+2dyp5XY17qw8EqL3sbzajH6
TtFKOm7tbBsBoTSq1WmByPTarllUMnYlXbyBYMCVjSKyTh9yS3z7/BnNiO/B0qLKxmlD/AkZA4jS
Vtyx9m4QSOrnf68eRfYwqvt0ngO76DF3Ee18fgcuE7DWVwqgdAOA1tgmmU6IHD4Bpj7GM4i79KnK
f0PgZ2GaDUHt+KuWkQpRATa7riFWQ+bIRVXv30qq6jtQC9VOjgA04tmHVkejulil+G14HeYQHnlN
HozGre6JP64fCjctb5rHnase//NPNc8MryVLcfUDoS30+pyBeNzAsCt9UiaSJt1IEZb7Eh/8wSpG
f80J4N3nm3+jvb1yObZ870iHx7n7lNhZtAFlND7qaiRUzmi7ndRVvK2TqWQzmw+PTVtszTyDuiuA
r6dz1MLUjR5Dtn6QO0f63edzB7CWTaccUenPT2DRIyfAkjAHjvjw6Fr0cyfqzUtWudSslUenQULp
qma9lhgUJYanYSqZwewYQMdiD4QZjo7qvucQCD7dzl84dL6wBKtMD20myM1rnPrBHlMi3FwUsDRT
25o21hgl5kWVT1ISxTdq8X3G830p5heAxPeV6ZHXWLc4NdjJnwkTg3HDqQM8EEd8tCJOjAMPJ80H
tIf12HvevdKcD7+FPCKDYrjgley2qWXqq+Vy+UEj22ePzsYhdXF2rPrQSC4g6dd1qDSo8ljPwowS
x1bw3BBQeCF0tGmXKnqxUxl23xrpNevSsJrb5/7HJIZ4pP/6S1VJFa76HM6Uw0mXYF7Wx9Xy1uxe
kB5u0ym2LnpqBy9R4f/y+sA6fmrbWqYWK4+hddCVxo/5jZ5Y6U1Ku9jkHmfbwOm+tXU33Vq73Hea
QkALVmWo7I5EOfwCa21wqMzyYMJoTAAe/cziB1gDim5dR6Uex3V5Kz5q8Sschuqd+EjjENc8PMTU
olxFC7dlxn3tc396dkUoUFvHZbITFfEADCrNrd6awbbpKua4eo3Ad17wQ7I2iBNvkJi7iAQ6mb6a
Eh9NomzvnInOexSF+ibNatNpVX5yeMo5IfznLVlX2rbS3bfPs+JybBwyAd9YkjSHkKzpDvaymjU6
yRFT4/nbQLNhEjumR+DMmN0vrd5Gs9RNlH9VcWa84Gyajoqc4O14bgKtubcNRCKo0+JtagskoUZh
Dizdupg2eRuA1+xxeKZ3syTfCXeNwMRizPXRInNJaKLtetqn29RRXbvSbcQFVcgkQisJkKRZH6+s
0PIvzlKKU8gb5wzeilP68mw2+sorg+GUzuqPcBhN1sSKahIMxKeS5T+altZ9l96r6hPvLAIPZ4DO
Ur5cpk6LpjcRTAig1msriIbp3pEYjfLUIB0ktfNTYCS/FzwKp1H1CUopTJfE1ih9SXrTuBguKs05
tHkp5hplJY9QkHeNP94U8alX1+khqjSdPJYNZqvlMqrd8cE3ph72rbcy0jR7qwz9IxoZy3zeHii8
0bHa6Ui8eIqf0PDuGEY/YShy5Zncn3E1UagbECZPNQTide9pVxlp8ZYoS/UdMjQbLhE7Wjh4u0US
UaTkfFpZmHxeDmKoD5EpkPgSGPWkSATyx9p7NVAuZtRxBGvzkswvKupfuzq0rigP43tfBr+r0FJv
ARsod3Fn7u2yVG9uBPyFkGust/wppCo/CvMaxkV0rYxk+wlQ6Zk/fOfUgHpCsnEhMBVHn6njTgeS
8Y2o1W/hhMmClhNuWyeobnE1HAu6legNs+SlcbO1MGEUtEzXAZX3074swuhZInRkMXAuNX3nu8Dw
Qzrl4UOVpuWxhvybidi4lk5rXFPGbdflkrwxkq7T6i+TPvMtj7ocqFpJtWwxzF0ulx9ozcOnYE15
/UENjlxbgcp+Tt26MTLzB1mPv2swKAsjoS6iF4+j02OcjdUdBZq1wkpIatGiscWjX22rhkRsSBD1
oSSjcNVCSkbl2Fj85mraVslgYRFGFgq0IydYjioOB18Nhyt3w1UzAbnkQf08P1EVNFtdKDj8M/S0
ANy5l65JlU/oHjzkggyRIBiucJ/bfRHoA9ou4qBDbXR3iTH+nHjKrpTFZC22Zv1X4Yc3gyfqG3h/
A++PiZEg5WQAuus5LDXiKyDlMUWalYEZ4I6O5LHDIpJYfmqDtD7AatN2Hd27La32fq7sIXvZ0njR
IucXpEz9zpC1+YKpbEOK0v8j67yWG0e2LPpFiIA3r/ROFOWlekFUlarhEh6JBPD1swDWTN+ZeWgG
SalVMkBmnnP2Xnt4acoBBitTvtUsfDn7c4WjcO9qWgsFf361vO8NmVUjg+JT0G/991MfpzOqyfmz
Ov1n5JI26I6dv6GzQ2Ao7OLz8uDNz8qUmeF6eZrozv/9+svXqIP2j6YUotO5u7T0maoM+PFQ2gW7
ICCgOgNEBCbrHE52eB4xArSu7z7mXubfDBSOi8W1m/DPaF209RNo7gvS3ckHGP3U+3le1s9pnGJX
aeNfYUlgkZDWdgQ4tNNnLU+UV38flpccHSF/luZAWyC0ro0pnrpc1462qzXrtKu0M2k20dYx6n7P
7my9MdgjR46AbuAy+QPHsvKaAiJeo+TKt8VUpyCapLNFIx5toxn7nXnukXtnfHPy6kBfWNLeNyyM
MXnFcDB0v/0Oi7vXdR8OGquIxI7DYPuEacxkLUfP3zK9Ds64QJ7m5JvLwuXiLiDUR3HtG8Z4bdJo
usK+HK923uHvqYPb/F8h3JubWURZR6H2Lo323U4C7dEHN/XQRPnPEMwARlD327bTf5osi9+yyGWE
WLvGyep3gecNb15/s+2k+igQ+5IKkrzyq93qYe39qVrKhZmwNfnmo+tk+i6s6Pt5Ti3XAKhatMYq
eHWkUNtcZHiLiyx4tYxAHEZjIKXSI05jrojjuqJginAnZFUOyWS2ACqz+rShJu67GYol2hY1Zxb7
26VzOcFoOo8K+w/WNWJ48mFYRcWI+jWnD5cMTv67I/OJOKX4rSM+rIobkq4JGRWM+CkkVUQHKq9f
IqTkz2wI2R4Tmb73fT/5AUdmYS8tbzN5hLsUoDwLnf7NyqJPNSjtEROG/XZnbhkhBSxGMPvol8lz
gS7tkdhYxhQAh1J2ahG2Nw+Kwgl1fsNJjoEOboLw2Y2D8n1QSc9ea1NTJUX8xW0RrrTJK1nPu2Dl
lvh/GjVk0J8qUpSDrP0Zj+rgq1p/1ztaBeYctRlV1T+Ro+mPiHNxTc7PUBdHO4JA9UeKbd6rdKrw
DFE7gjlWVvQqP1stgLgnvG8sTNAhgtrEzZF1h7TUHgyrjB+tdMBJ7vUUAiMh2oHkgMm89pRJvpif
RxqOzDo6OA4ZF2mH2LRhRRaRFe/paKuDdIx0nzV4eJ15mtMZG9nb6aUTQuztsvrJtQphz4h7Wg1i
lw7daZ6avWd55q66YerPLM/xu+nhCUksVOXLR6tO/6VKp7hEOJ/8GRuNbU2/RINR4aDBBZeB998F
8UDQHl+arkJibBcyhzY+Y4ZLXkba05vULfNjTnpLALongWoSW1W/91XGL7nowu1YjSk4bEceCsMw
3wa6dSQqJb8wGQCPLADL6/r4MAAu2UHFmI5lqdxTVHFoK31zV4ye3JuTXT1U3mBvB7bClzCI/VXl
aJ/EzlVXf74exHw9aPP1QHg6UoiEaQoEs8C3qQRnCKOZedqtQ54xEl9DDdcOgD/5f9wgP/x7uluO
eIVZnfuFDNlmoDDqFK0bWvekWJsyI9UoQpac9L39bIaae6nL7NXzDRhtQND3cESptUVRmrACifys
h+5n0wbNaxBIcbBZ0/ZU+YcYH9mjDHLOQ0ZR/Yn5k6XyT6Nl/crMw2hvV22xG8oYv5CWiu/c2fgE
t6SJnf9sIRTATw/yywRo70oEIn+ZgFThvxu27j8ACdEe3bGguK9r6v0kc1+KyQpfosB4zdmuH2Sk
9eSVEyPl+xckZsOHVjT5xXVRmdZho78zgUfdLN8XkGcb5gpwNC48Kzdexrh7lq3jv3ppf0lyT7yD
CmcFaI3nuJZPzgxxE/nQrUNr3NaodV57T679oC/PPfUtnJkGNRPpEYigC1OcIzsk9MVJnQfDjTti
LvXuebEQ6DNJm3BehfupplVEnwtEUOckI/qaototL60FFtQre/OrdAkgD8wsAg5skX+ChQ6OU+lz
rU7BFu1Z/TDUBOyytnIiFlgN+JuovdZIPDEFnTAHDO5umV/0WfbbwwLjpJgH0tHizsSpstLB+/go
R+680lxY37nf9zTPJv1SzWT1KWleB3lNK4gU5LdeaeKSPz3o9YkX8fLuJK9RVrlvNARIrq28iumY
HT8A6KzeJ5ZfTbBuuJVMUNNHGBvH1vkgxmg+tPr9JvKHPYr86cJMhPgckyRAYRMHV+APdvDZ9RBz
ZxaalZNX2xeetkvdBhNpz09rKMAyqZl8AwoAA0IihaTptTxwF+jIZexyF8qxfw6ukB7Cm5G622VL
6N2qeGobHcqurW0Sm518HCCygYfkq6u6/d2MICDbxu0OjIiG98Hojy18yZ96wuyst5BCcDLEHsK5
Z3koiR7iICldyOK8h4zqNLQwH6WlEDQtaqbBjG5zJqpkaPtiOMz/Pa36anX8p+Hcxiz1tLkyYhAF
FLqpgUsyktSzWVRXiZs7p24hyDqqzx7gBtaYA+LwWAcOqElViNP928LpbXOLl7ATfZDsS+BbxWW5
8ZuKsewC6qJiy2htznd2PubZpQXPpSs4BhODeI6mCkOazB7uT20tyx4EuWC7ULHc1glG0yjJzdM0
M3FYauWmGivfPj4Z9PXitTU19FPMRtt2s/6NwZ58QOl3lLPwaHkIUkPbOnzz63/f69xgfCDVdtfo
tFBprjME6HEzbJxksDdmPhIKz766YUHvONik9TkfzGZDp/xX1VnxZSEt93ZbnZg6AJ6etT2FIRUK
sbjelz4m9blaslILb3FCfKtF7vWlCYKUtiOVPhkQcEXt+B/mICGnihDk2WSEr3Y7Q/GyEST18vNO
pg8ZJY7KzfKyM6bsAHM4XLlx2OwsqXoUUxKGcVM1JzzVrOtjXzxVKg1PZWqOYN+i/hdVNYl9pvtZ
kXC76+YxWBE7bIZzcau4EP/joTX7W27gh51a/bfo7PCPnv5WyfDcskOdZJNtKhblc7KEf80JtZ6N
WsYg/Hs3DSP781AmB2Qo8VObyLtk1Af09NK1TNoFaBfkgxjgM03HBu3idKeZujxg9nnS21kHJMY3
snpTuiMzv87N7OS2HDKl8+kIT9w6p+keFaZJdr/o7M9nfc+dg0KW13+fVtiTMgxSD5FfPrTTqF9l
achVNqcoJlJndCA7JtlDhP9BUpJB95khU3W7NxB/nlC40qubS1yiEyEiKC27MOx6iZsx4Ma+MGZu
H1FZgAKfevsfxg8wJMjruQyyTi5ZE/7yi4aKVLbjtvEMe5UdgC+bf+rAf/E0fXpDVrQvdfln+fMR
9qo/+4jz3LnjOl/XT0HFKhtvrCGFgFBp7tkL2u6XgT1w1Uap+EDOb3KheNlJAaXepHDAl6lDBlX5
ZubmuW9NigOIEeSCjshf/a6HvuEzcs+pq1q/BAJJ7xcQNIMYjZ9WQKi6tAXeVCeL4q8pmJWQtWWT
iBLVL8SuHqM5yVKvwviS99GHwc/xznGdoa4tnpZXxHgSy5y/i1CX8HSxIPjiN9md6XcocOuNGQm8
Vjpt7cHtYMI49bUB+Oe2yevio1O1/SvxhhE4HkSADNXReaqxDPhGF16L0O+39uj0z4WoHKB3U/+e
6nQ0CVVmmiGsJQ6RJGQPncp8Dlz2s8Z5qztDvRm6/lvLg/nUkFDM9g+V/wQofPzGdTqwtNfmC+wj
OvG1KvatXeybDlWwLTrmYF4wk7SBJKz7ScHUmd9cPhwZ5IqUtD6IWemAnP+Pz255VuJl93wJdrh2
NPGNQCHXKu2kTDZsKor5sQhIc1redVXs76ZWvmdmWD8Utl4/jAObitu02MLnl8sHSAWvh1Xr1jha
aic4lb7YLh/991MyxTC3GbQ3BfP4NuL9OGoFOJUiqTUcRrznW4N84M+4Rx0Fg15HY5nqUbX3qkle
1IylWp7l3RfTnw7mdcCgoPR9eWkFqeTaWGFk11UO5AB6ScQw/k1g8jy2MW34atC+ma/AuUgqD0Fi
FkFFceOzFpDM8+8DkcfNns/4XhqOUa7PXi3Mo7U6j6VlnpXnEkUzujL7MGNLPiqODZvOx7a4rCZO
2aKxK6FD6YM89m3Srsm4DK9xnH6TDg9GDCfTMcmwWNq6hhvEkQ1pzOxDUjrZRQkTIo18ACJI2K0l
4xd6ZMcCH+pl8XvEZHTukTsq0CGsCgF2+vajiwf/0Junzs7NtcOi/jVo9q0ciokf4oM15RR5cLJG
6pUX0paygxrprQ+6/BmVTnfIyKQ+erI/Ksf01g2Vw6nNIDTHASMKnUTFtdV2zZcfCaSvuruZ3FnY
qE3Vky9ReM+cLTGgKEsVhkJvSB+UETQ/EbNxL9RG9JCy994c8tTBrFjh0SKNYLsonyaqn5XlMsH4
2/ulht9KizlfkmCSRzo+YRGt23Ma4KSSocJO2+LmqSz1aIxApgIPFOaydy4NcFP5cOms8rdGtNW5
cv2zTBmw0UF1zkyXf4m2HpmYzGRi8gjAqtk1UNefIXhtwHZBsG719KTPM/BmDKstOETGhpKhgIGZ
6pdW8iPWqvxDd/sfiQD3jbUx3dVOrM60/+WDZm/rqGBYDrfpDv6cXJq8qAE4/cz76NjFzIPj39X4
OATN8W5zbfUS1weoYkuoq5o7GYubQYEukBaiz8gp5KaHk3ZpNIoPYyQ1zimTt2FQcn8fdkvRJ+eS
PKm8cd+7EZkSlveAgAnzjOLJOcJeYQZOd+zMykZ3Pcd315pYdud/jXCr5jTmNLCzOSB3eS91frNP
DoiR8vjaoktZq7GHDl7Gs8yr3jZ82V2UOs7r3G0+YpJHfjy/TMYwe3BSznxWuxs7RA9rxeSfkg3C
Bx1P+1mZCNLnj/qeiM5WyxmF2bvxUqKuDrog+QxATR7TAQ4EIwjzlIQwXBykuhn5uW+BUvnernNC
5q3BfSJIYFoVYRS+E4F7QIxHRniv/G3S+Fq2tXw01b3mbJW0PrS5SxbMD8uz3rdS8EBmdmGI9450
Y3pqPTe71Y4VrTSSH76I6iq2hXAuIY2jh8IIcZbhXvoKQjtYK0iw564Pkjcd07sRhsZpkTlYKfEJ
dGxMgitpVnF0S8dbH2s3pj3au9mMX0OehW9NmDKOiOTKdOFRBi43Dwjhv4VeEsD9/PdAvfQctSIZ
9pDj3lp/ZGSF00AdC3d4wjPgN+RoM+5VWEgiDhTz8G951rv1D+kzuFradZNnRFdXJyxYuy4ydyYr
c574tOJY4FyqbDhCQWs2S2pI3Pu4tY3iqTN049jNs2f6w97DOBVvkhzaDTKBH6omjaMJjek/4MqJ
MSHrLop2Zw46jFA7HQx8D9CcIQHfpNFM3ASsl5FWl6j0o6m+JIV+9usQlYkDz/zQpAHrctVkl6Lj
oq468+D2eXhqKcTrWbq8fCxHsnSp6vY653tL6qFwYkXQUUghajn5LX7rzpfxXmgwP9g4X30jxG28
hEEnvjWtkSbPszKvM+Gj59FW8/vPNDZYEf1f2iieofJh6rScIwkVMFfJ2dznZvTHSkZKsjoYVk41
jle97pAjpBmpTuEQ2cclkWTEiEuKWXwKigxxcEk11WiGecx0BNVLder5k9rfL5W7UxqTeUJvgXJn
FEO7syYrIvC28tY2syHGpCZ3qGRwDtlttwAzIkCvz/MrK9GZqC4/l6R/8eRG+lM7YNZ2YhIKljqJ
JvywX3zwyo3I1jD1eLO4Ryz6epfQaryNjddiHYacTxjIJ5c4kChu57lJWL0SalZ8ZEHbInJIcraH
ytrGU6QdQ5m+CsVl7ZACFnWGdV6G6n5EGybKk+lYVdlrIZofI76GR0OktEAqvbxpjAspHdv2AMIr
P7uVC/6psZ40EuY+W6LX/IZqYRIMFWfi1iLDCpsgWVddBx4urn9VJu1Tm0rwlfnRizDi8hhwptpb
eYgqiubofiH564I0nOWG7A7VPNCvJvw/fB8bGJXyUyXq+f7hCRORINN4W1SetrImrz3iCHpYzkqd
p70Dtgr3MWggOyqObmu636AIUeocoyAU+xpHOt1FgJqYOmso0+201bwueFcDAAYyPfzOBC1ltLdS
v9izgMcql4UUffM9PwFZQnCvx13lxPua38Rmgkm7STPSnI0iexdxol1p9zhrrZzCrWZD7lE9YyaV
zvMDoFe9iQzLR+x0pY/xros2v1W+dvMLNZ5o6iAWUVX9ZeIGXS0PcSnJpl9s7kFyHWmL3UUPaLKg
f3D2WcUzSWWsHeO42JNVwIQoZDYJyINUTiDXpfFga3t2gPLauubRoQF4XJwPzH4bJyr3WihtmIz6
aZk+LF4QxqtZFHArz2ONPu8HIMH+uM8QZmyTrq43zTAAPCYh+mQl8VZFIVQNBur3VkyNhOgYN961
Q/zzGXqj2FZx/xeJgJkrJWccUmdlfcQlHdmKoMkdwt/xBRvu3m4m0BsC1t4yitBBbyVlhEJX0bzU
cudDzdGDsUCJ0pNG41XMCRe7cYjcdNdxzcNHwioJ37g9t07lbKKaU4TTut1leYh1/YfJSIQjuUuN
l05Zd0wspHdJCPSoVA8eSl0WwJwsoEU+SRr4aGzShqWPSON1LfXy6owkonaj4G7L7ccg0G/sne7T
cmuFrc3OWCgijzeeg1XMk4Tt3S/IP75M1XdUYDJ1DE1h7/IngGMonO/XWKRr6Sq3gGmxe1prObck
IjMXh1bARqpZrlcdyB6SYyvrkDRLUO0E/4aa7EjeQfukxahXlpdGBWpyoZws+cZJlz+FhM6v2ka5
72gDjjTj6QLX42axlLTUIVuN8eAT/StzvfxuqoafKcvlnl9N2wSPnpEzRF9UicLtn2UdBP/xkj+A
tl++lspLQZOIs64SMOnL3k3PEwnqyxVaIr1iqqFojRUpdv0mUkAXfOtBK5/qxmemr6wuPKaA+sWs
1YE42FzoeUmCCJ7ZAIjnYR1mYm3R6PNhtfomWINgiIMbtt/fNGX2KkLX4gVEWqaV/GW6Ybu7n9Yi
9i8hsOMS1lNe0l5EzwxXd1ptfXcOtLfUtv5buJZl9kUmDDSLxmTULHAb8l2TPJPUFtTBNIEPb+c5
EUeNka76XrxWBQ1Z6D/OcXCLfpeHpBX0Q75l5Ji9xm0hXkCQY51A/RDT5rtLp9JMRuf79pLPhCSp
IJRbPgSQeI5H+HtALek31EKzjpYiwsuYszgaA79YVA0pvXqy3cMu/qVFMympJzHeJlT7lFgOCOHJ
fPcaDmdFEBBm5VkDDhaOu/8+LHKG5WWh7DeijfO9EdUQgpNqBtr60avEybxPajJ8C1u6u9hkm/VS
YN0LeXwyy1XbAspfEORBhyak8VkxoNLAxxeFeR0b8MMKDWJHh+GQyjLZ9Sbon3lJCuLcWRdJGm9j
yEMQw5qKMBUA6Og+q3oDX590TXceKrNWnKssLPct1savrH5twrLclQQiM2xJXgyv1P5YwMBbKu2V
UdgIKxBa0cufm1RaaKUaE0gyr4UNk0zrIx9gq8VdM/doYtJP/Mpg26ggWUeYdQ5J0ZGQKGztDWbP
U9rZBtqJoqTAjwPQOG2EMcgr7D1lxCPkGGTfvY3pBWrIBJykL/eBG9uvdfhVtb3+B1Pn98Af/aoh
Hebk2tbrgkS4t+UZaXgN3QwE10fHrNVqsfhLlzWosccnkbv9i9exRDgiu3GpaggiGdJGg/vZVIF5
6GZ7Q2zmT4gcxuNdR1ajsuCOj84g7h1sheb4Y8qQmOqDFsA2k95VuoVDF3BtYgpkP4j1I5wabZOV
6VdMokO1Dv360/ca/+KBA2zcEZKtW+E35TyyW5pOtjd5B6Xjj3YjbkgbQ+4OAXt1A5OA3pq6wYM7
vY4rQ+yKWaUVgXSJ+rSbs3XbRw2b4W55Flme2CmGp+uonn70rhweal8k+zAm1NNIY0aiffMSVujN
xtZgLdeEdwKEY+5HQb5yXDCowEVrPJV5ajxlJrh9Fjsr7Mx9Cw523bJbHJOAfLxlAUoG76dsXOyZ
zPef88B+8Kbyt04mwmMKHQXBb8btUiD6zmwvPHTSfummVDuLuM9hIfMFdRGUn5DGfpc2424oMOs4
8+LnBKDgngE9nApPPwASqanwkpspnJ40OvG92E171/6pp61zGChjEQESJ6FxLob+n+W/s94/QKjL
PsNQIrkZmvJUkTq4ah2HXPu5MdA500+phwmau3TcZMOAya2O7ZWZgbNbFt/Rh11SpM3NoLXW2735
JrQs3bSW5h0ZnpMnKnJ7TWJvSDyIrBiFIwDZTFbgHFzZjC90oHdZhqrKLEtgP47obkkFghFohLtF
mWK9aQnRhXn8CRaPMDtVXZfangWeIkq9aMUfNauJcmP+1rycPq30aClb2h4fzUsk2uwVMhc35gyb
uy99rjTflpZ4LVLALSGKiqUlTmDfGr713tBreZRJ57+72bhFIT7+cCMklojbtKMmLShBhc8EWLdv
buQ3G1PZzZlDVPxq84sgt+OmR2b2kYvkvcrT4WvqmhSeeTq92L5ot/2Y7MJenrzesfFxWj8clCk0
obv4yooZX2VodBSwbrkv9BJjNthLVNx5/xpnCBwIgPgcJKIvnc1uowfTlX3iuR5qWgm4z57yyEcd
7Hn9XlpO8iJgbFM5PJhEd63HgBCoqNC+Fln9vU8wVpUOnLNHGizzfOePw5WGYr5DAU50nvSxE6Qt
gWbTUK+HoPNuLi6wtRghLNQ5ONIc9f+DpTX2k2im7+VvUf7P+4pRHfDIhAlARP7jglyhxjonqao/
ekNdLDf8aXeFfRWhb111EwKfbrQ1VRkixsLt6fBxdWw4daJrJZuqp707i1amD4tZYYJG9zMl6XGd
5vAEbReHwgA3YGvH5ocWG4xwksaNL7Dn/WH8dKAa9X2pDn3XpfvKNGFGoDu7SjpBaZVf6yHptsoG
TjDOm4WV0ypFl03aWWKax6E3f8YCN6ZZc3uiDCw+QQxMOHM/DKezcdGTUaOcrngnrhz8CO0rnDtF
+WwgX15lwhxOfVmgHKuK9pKG+VMats1tbEHHeTJvNxpC3I1WC3+bBYNzsii810MSYpyjeb5vPNvb
VkGLvsF1P4zaby40S9rLYFZix3Se2MTgz+JcsWb7Sj60yYrLJzyD9AvBYe6BmYlt6VjjrU6tdzSw
1ZMuQDeZZvDbIeP0EEboDpc+yL9tkd7UdpWuXSanoj85WHth1Ab9SBpGWl/0j4B95zmGQKnuRdVH
AMohpdEFNMd6o2r1DplvU62NHuK4Mp8OS0s+ShHdpv17GVEOJFFsXETZ2McxHNTaL91hV049y+jM
LIDJIdemX+LaScRNi734i+gOW2WEwmnt3ydZsdWNLHpPtU4+xvAyoWdKqj9Eb+Q4rgwaSE/p2H0F
/tzeCpBsRmHqX+6nctSuM5XFK1dJbVvrRnfUzmWMQYR1KV5aTqmBFV2rOUYWO3l1aabJXC0vDVA1
h4np9sY7EghSF9jzBNH1Q2giiCTDUO4xSDevzPEZfuZ2+cfSnkc2+/Xdj3Nfi+yEdS61Qv3Sizzf
VLAdXq2wfPUyRg1IS354fsyhLqNLU9eIJvqsell+NUjgtgjyjqyd7VNPTw5Qjnhneme9TdYMNe4l
F5yWzDqaTu5ZrNA8A6J5bfnrbD3N9Xf4uiHh4g6+JOS/2gG6m8UyQUkSHrIJcG5mJWiL06KnfVU4
L1rnHEXbD4+g3ZwXFwgU82cdkXRL/ECHeeFWFjYaG7rDOvP845gn441jvbfpeifAqtSRzsB+t/c8
n0m/C/m6UXJ8uo/OQgi2m6gkWKwTNL9QPTR7zh7ujnP3uF1MFgQr/H0pu0m+TbeFZWUIlHPpxPwh
ntPQ0og0LuZjeIVydBB42FT7SNztxXft/Lw0PaIqoo7kA+t80fUibarXfpJwGJ07vYitrFWC0e6c
WqCjCbO8kyNa2oFXtbifdFPxc4cgC0PTQ40jGIC1kYdZ2U5/WH4MvG20vtl0HwD9bGyvtC4LVTSs
wS42k3+1GjyHRTGCFzfywwg1b0cKkv+s6ZRvlcPqKKNjfq+qI5RHvuU6/IPlyVZx+qTjv0Fgr/fb
IrcRPjF8er8/S5EvLcu7YTbZqopKxJOicZ8zDvx3EMPyfQic4Rt6XBMEQlQvhnLOzNaaYxfVr2Wp
bxVaVeIfSSVntUu+q6mHx1v36uSR7EnTM2DB6MtPswz8bd4x2F261JwgN/ffj/QJAl92HiONkA2x
m5wGI9w1Rt2+TwhBj9hBW47hjrlOFPFBqVlvXScK/zS1+Vzp3mtUjfWrHYhvAhizn1iivhVJ7Zky
1Jfm5id2N/sjHQF1MmpkJj/E6RqY5AZGuXjqrZgm9hhg0ukGfV+UrvMifVhbM/UjzAbx2KMGhEsL
yd1gz9qBY/hHzWFWQdzYh6ANSLlI85s5TAj5qbDvXTM9KiQXe2KvPD3sPyKqceSRz3c0rC9vleWL
VexO4p1ymt9cUTSPsjaag5l2pBHIZqNx8H6pg5B4d7JNV/Us4Vvei/o/Xkn6X+t473otbIhd6XuE
5QxHXm19BCYBtrqppRdDCsrKOsuRgSZQ/hNkextnHgq5uj8e7msLqWTpw8LO8am/97iYz1HpD6t5
s/6t1FcoIw5244Rje02FMgEJr9C+5GZPp9bIzJfBo3ufCTKYs44mfEKUDsgVPAb6TK6hskG4OP8u
CeV59NGqnAmpj7d6qcwffeqtpBTlnmoYpf2MxfFckhaG0OoP1rJNYCezysh6HvNSX1thnx2j5gXi
tPUWRlBnM2bUGyxI3r6JUqr6ZMwuts/PahSefLIbxQzJrh4mUWibsAIdsDJ8MZ7uT0OGxVvadd0a
jY/dJM03ajSCPupi38XChs7MrHZeM3VzlNhGrp6s9GvNKH+vYB5c7r9A5SHq91KElyU64bszyCFm
uHEte1vNDwtjRZH0oFuHgE7M8f8I8DNTL7Z3neMUj9dcy5DNBwB8/p0ldUw8iM1kkjNbnnI5AFLl
kIrYn8GdbJ9zK6Vyqny5EqCfzvfvLEB8HM4SpMV308ZTAdxf7zf+0rwWOhkXwIIPKhbeKsJffbFt
ER0yZpn3Z0shhNul5URctU+xHxtnk8Mldm8JXmJ2dgYFEq04Hue2ZXVaaEOhTpBLFJE3kxo5aou6
p5XrkmszxWH0Ad4yX1ExOb9ChHwBu+lbX6lPgqcw1BeRt13afMu604dmu6kH79fkYBXpHek8W6UQ
az8r2ets65qkur7WXSZIpYVpwUAm1OLC6NbBVD1buYXT3pgh7uGoEagdWN8EHXenPMq6TZq3yV5Y
TUv/MGsvAh4qdTaRrIlphGu+uHZtsQZztqbKp7lw1ko3/zM/KQBO/Rmz7syeVCzv/O8Paaq5f87y
ybS/GPsSW1caZLynU+HeoljQ0WQqvkXG2bI8pM7eKrXhgrcFaRZNqC8uKWy/xBU9Bn7qPdITq5hp
eNoXubEcxv5FRd950RX46NTb+uWjr5F5mtJmfHRmTRRK/fZiGX7xhhowhpTYxw94pcJzV5Q/Qurl
8/KQJiaMOPRAkB7tYx9XmLfq0D7ihKEX2XFyb5AsvGUeYSudy1qvgZV7WF5mnv4ZDnDEto3L8Q2e
aPFlpyH6LOSTo66FRzHLRnBoytWYEoFkK2VdKhOxR9rYai8koRHBrPhv8/5dyDx4blTSbHK99Q9e
Lz/SqRpOmeGntEt0/ZlMK5JYaZqbw3YBVtKBFScuyIx0owYMkYP+gkbtVnbAk5ZusueRSinxjHM9
Eh/mIlkC/2ZxAVdrKG8M483ezulHhz9GqydbFs2yta5pbuz7pvonwCH3Y9QUlm0grHebqXSNiGEv
DTXUat6GmJP6C93VP6Hge1FCPetNJdaxwuSBDVOsS+xjdZK/DfMLreft5RMi5aT3Z/9+ql7J4dFq
i2GD3ar+wEy8SWeISdCZ7lY0gzjKSjS079QmMujj4hRQZBWQIA3cgh64CyE/L3pW6P/3WtrV9qXN
TfNNZo+aDOTGszrr1ngjzIJ4+l2OOutFpek3Lyvbk0Z2yS41EOmEDIYPg67ECnZQwgIsofoYtKVl
9SD0eJrRodG2lBxyie1LP/Taq1cATsaHpM7TjzgBE2sxCvLNrkYbW57qIMo+KmKdiQYiamH5rLAu
fsnQL/aVItPEDgjLNuYNZHnowui14so5R1n/963K6p6hI4ZnEUxUmbEdPeHEyC7L52ce44G7N6yL
uRxJypUvYE/X6GqAiplkmhaZurqu0yPU6ftr7jOV5NyTbez5PQ6EP1QjgP43A9FcWHuZj9O2y2j6
MOJEd6jqRq17F9cRmSH9S9mi4TGdlltlaHaL9GN56GbAmG/hGEzzbNwV8ud94qjinsjyqvO/yWyx
6ST/qVN0Xvyq1GuNBneldDM5aAP6kmB+0JQF2tKJaMfgnMoKjgzVaDwmueUdTXqScB/RcijZez+y
qT1YhAi8N+Yw0NDtjW2OG/uk1yGmm0TOGjkv9dD9ue4Zhi5do04F6+Ul1j24WvloEjgSNLsyFdN5
EDQFUR+XDDHc9kur5MSfId1wBn4q/VTdgrRgyp3QiSGsBWgyK1FjFpgygRItx8vWNuNtGsPAsztT
XZZn8fLSZWsw+/yJ7rnzbAAHsyOx74LnttYtihgeequazm598hn2rGurpLaxIogDOKafMvyu+yaO
FNKv0vga+/9i7MyW28ayLv0qFXWP6gPgYOr4qy7AmRQpSpYs2zcIWZYxzzOevj9A2V22MiPVGRkK
UbJpkgAOzt57rW9dtcm0v0XGxOTFvGuI/jhbTPcx0GD8cfsqDrbLD5WgCnajgqg3LkqAz4jOyyqa
XOEk2VbTk8Htmzo/pnLEkpw4VPvyHBaduka/z1RH6nMEx+wUI3j4KahdDRHY11ixLRjyGM7CwoyB
ELZy2nRY+UvJktmkqXmfw03eBlWpH2vPG8+mVuEWjPTpMzk8z5pUlNdacowsGr9GHb1odEHHPMNa
jOP+yckBTvSpczu05hwSOw+zfQf2x2AdGuy6rjrjiwYwhIdCjsM1agymrUxSxqqgWmbMf1HA/9Hj
Db2LZpFIrvdRfRwt4uhoFY0rs2uSY1hbYmbtbGIaFZ90WWc7v3DMFdXadzWM8SO0NNiadNSPUyHr
61tnqNBMt5smUBFkTmB/g2PVzA8hnjprK8n1XeMDota0rjzhbubTa9DAYyEVe6L8xLbOVfjjIb1q
z5TZldDCkIQIWG4y7qrnMDMORo/fr2WCtcuJAd6NvT8c0GaZVzHW4apTzfIHEcJGlaEscxLnhpQU
EsCGMD/g3bN3IhuNk9rczwb552oU3npCM3AaBGKqUZsONfiak4gZz4HPCtsCs4U1NJ8037/VM334
yl1qrGx0zXPRjLCwmr2EeOlt37ktdY03Pn/XWPIl7XZZMpk3sxHws5YHp6ANbDJ5NeORFpWf41jC
SVbRk/O0VdLDLs3aLtv6qhmeY1UbDxpcDhc77LhT2y53l1E0+ij9pkdI42rzQYYEue0HP78dgPCF
wf1CfGdOxu7b69aKEZaYDjr/YfkiEMzivPy0PLBwwuHhUeXWL+fpYkrSkpV36taPtdGVi6GZ1jcj
BVSkm1/dthr1WktR7VaR/tWsQv2pKtR8rzDX5k7MQ50m/Co2HHGKSu9GmwoLZS3SWe6NpGiUB18Z
acvI78tNmaRMcVOKMXNHZWzfBIZtN1sKsSu75uyJXayw41iC02cJEI6dHQlA/ByXjrwduqncd1YD
lNy3vNUyvVdiyzhZEYqU5SPTzDg8yTpYO3K4X0bxuNTLm2q8XXD5+Hf0cz6Up+URhRFRhgt1/m1f
a+mVhCg2+ecRrDKGvjjfWrMJxuwQ5cI5+5oq2rdlKhnM2tFEwXxBviFGyUKXuzZr6cbOd+UEW6GZ
pJ8qMn7qSRRfQwJLt17qXNpROjdjF0X70bbrQ6Yq5brUOkbVdJHKsvCfOhNqVCgJ9ALjZt8TTr9Z
HE+h7m/brinOdRJelWmw9pEiQDF7dbOWC2U+UE1uAmb+8+0hjJd54N575HQ5FyLRkLe2OrLMoDV2
b1uaXO0+LY1uEsXsVeTU3Vuje5pM3sgU0mWnq9PrYMeZBO2I/70r8MlQF/MmaRPCDs5uIhReNwr5
OfRv529t+r833vyFybq905P6c+d4TC6sCOewI33yiOCV12pP3ZnFt41WU2sklX+izYYfS5+UNXSG
VWKDNxvmMiNNIJ/m8EnpJtHTtgknvSWevNyPjdLuaisnMzLOrmEjM7ewRrnHOPRo2vNgWmmCB4+k
30hFiFxhRstCxrNjmxTS1RuIEqgD5gl1O3lrSEZFxdQrre2nNzHYGAbJJigH0/V7n8B3ZPFqg6oQ
5xYCInXK1c1bsnYvz3MJoOSieAlt5d43G+9Z9T5TyJyR9UQ/DK15xh8cPSZW6O8YLIXrt1uaMxG3
29Vss2oK1RcuqmuAS/Mzz3tspj5fdaVVPSZjD6dBVOarxDFp4aebmG+uM+6FeLiasTotX7re+uM7
sHGfaDFOu5w6wTjbxLbeOLlB49wJnQ3mFBwgRd99bjlB9ku5a8SFJK+CIEQ+lp94DtSrzNsI75dt
nUZTf4o037iRGsgBOWnEn0y9d7dEU0dwFjKLLejbx4LKgXb+jLZfviD08XaYBXs3Hbw/frb8YrQS
TLMIM1Zt0H9j5UG/bpXZKc4G/7IUu7mFglU1MNmSbb7MjgYtNu7CBMPxjKQpk/5zHagSHbVDW9Ex
9dPynWiNhxEOS7UJclADcU7KO75a9UlLgteGsLVXqtcVjpJ1ZkwD7kWsSZGBohHlfk/04Rwn5IVG
vFr+Tb0lXK1OwADxr2/ajvFJloUW2gLyPd9aO+0YkFqVpN/y2RVLLYC9Jqu1U5kOsC2CFNDIlJ7w
F8GSXr5lJWPyJY4kP+rnDlYMvZj6ZpGHlXY2UhfJYQPgksg4KzYJGwvGOV3SwtxVD5uBUkaSntQH
t8uXWgtONV7+EwNGIKC7psm22IDoD7a6wpFKQHRjeRxTa9sL0V2soG2OJLbSVy+7yzj/KJjzfn1W
zXUz6XCUK0AiSnVTht14U89fujaZvxhkSoBm2wzGWHG3Y8CQSeNZqkru5oK7rR+SdCYCn4lJPXHT
Ubio4tTMn0KB4Jey7qqlsjsxgmPWOzd0wrj1VqJCmxXTzvgEM8cN51UEQ5h/g0zi2Q/Q4yyP/vtz
RR2g7qmWi0QHN1xhz+XWqBM5WcQ2el+GDgp985chGq4Qzq2Xjm+CiJ/gKDe4laVkgl0bLU3vFcu/
W4RBFWE8kFfZyaBNSD+pWfVFVHchbeOXAVDJyqZLfhHZBNSGq13vZK65SPyKzeD4yHDmo9ZEo+NG
JNGCcEmNW/JYGZrOI1ENleSq7nISmBZsbkSsDrAfgjBhF2c9FWUJHjew9BHFhvqUoxFyC7PA5Iv/
i0TekqhUFXmB31JwmBPdmJJ53al3KAMdNVsPqZ6f1d6u7yOVwSbn/4G27RzNqjL+pz/6mDusdV5Y
oDJrWfAgviiXzOrOjBG8zwO1L8xrb0CyH24Xjbg9Vvd+QpNlERiafXbICFgunOFLbZjeWjXyH76t
lMd4MV2UMS29MQNeZQMbdlQlPZuKclMwoPhUWsFzqar22yNVIMiwsabTJOOXcRAOZ6Rdn5dHy5cO
iZwxASFdHlmpSrRmNgcqhXC1kmS4K4byp0rrOoqI0rGK7mlp2gqCn+cgonOgIAgr2fF/Yz+8KuYg
9VTp+RJFAXIERXVLDy36Ciw/kMmMvqWMPQa/RMlLiO/H0DLarQbtTJt27MoSzmtDnkrra69jhllH
c8J0Y/QmfcmZvxYxf2DBYrKXZii6hHE3TbY4SOk8YS1NsMeRl83Wsz83dvoF3bp9xH+VbnXmre4w
dP7OnMMBSFSorlMzVNe2Ex+hDRfU+u+kS8txZtWS5UDMFe9xfYVCqq1eINeMM5p4xSwZ67ydzl7l
0uo4PVoyAgvKDi2CFzWTYwIkq+wdQDm6Wd10+9oxvmK20g+E9THod2o0jQy7t8vOZEhT9+8pkqr6
p9SEhY+qWpagK21CXfyd6Vc1OgF/NczXvLPko6OBDZXYgO6W7zSfcB/EopemrATNxV4QLB9OJyUu
6kttUfFWEfvAutDrSzl/GXUku0Njaat7BlNMFlU/vUfwsocGeOFoEK9jk3g6zpqBUiSUu1px9EVC
Xh9LCYmZBl0lQTrhvM0whjRDQcLPpkbt6LjY9lqOlGJh0IyrvokfeAnVzdtSHMzRNkWwKYfee23M
EtsnVp05mdf2h+keg/RRkUHDOVz5a2Yl2bGYOxN+CHhK0yviS1L43POj5eedpUe7xKqwSicYfRhr
2sfFtW91/V4XJYm5YWeQjZOHzM+ratWzqdu0RRnshjmlrDBkyWYoT9aMv/IVSFDn6mlFtH5DxYb+
vc6sBq8qVbIkJ27tpEl/Uw/m7eCTHkS0COGEc5MxYeDuOml0Jd7G+FTToVs3A/DJ5VrULgsgKlZU
A2Ec/LZFE8Q1GV/6o00vm1DzGSBomGRimzQZLm8yIbPtq+0IFmcvumie2NECs7LkCw3rOZ0ugpib
zgS20Ge0bNDTi8mmuhdhHtwn0fhRTNx7kqkJx5uZmSq4VnH9Oe8YlxhyM/BvA9OApL1VOrBIPm5y
d5iopC3tc6H6w7EC8bWPYxPOq29ctaJjl2+aDP6A8D5aWAzGqLYPpkZA8OJSFZVmMmE8IiLYLkVd
kPjx/fwoMRDPdlnxdSqrrZwNX3Gs0LpnKLTRzXjes2Fl++gymy+jXxcG3qMOAwYisGZK07LfoTOF
lYweVw7GwbzACqYzIYVr6rtGk/K2uvQ7VycOvcW5qLTZph/TN+dqPgl7znwJ/FWlBfj9DcI53zzn
ou+Cfc+AiSxkJlMQJ4hFE1RjVrvLVNuC+qSg1Yu2xuwNT8sh+GTU9JEYvlS7uadrtLCg10FC8npF
nOcbq2SSRr+X7OG8iC5rq1LWVGohHhh37DuMNFxhRHLKsgdS0hkn0/L3Y9A3h+UGhZ0Tg4VUm/1C
hVKjNtjqi8i74CrSpqk9p63GJHjGGhqyZTZU5DVNk/w5DESGBI8/VmLyupiN9Z26PLyEplld6Nf8
aOr2dszT/j6m+t0Q1WIcMTpMt03LvR0noa1Mn6D1xBij8TzlfGy0CpCNTRAtEWGEn4y2o2kR6M2e
nv2D1YblbYBZEf2CiUZWOvhM6Sjorh7CmoJDjF4DntY2xI7+pUBwGuWV/ZyoWNn8GvmIsx7U3Hvt
coW6qcq+2WP56MlHfZYekIngqm3AW54bCmFrBQdRzM4U9oZvhuq0Le/Z1G96e3bEj6ivPqB52+8R
2PMpZxK/SDaIxWmnvsPsosWy29wix693kofWyL+WmHUO9QBrVScLdmV3esgn6G8dMgt/ZsNwFNjX
T06p5pCQEbO3WVPf5p2fHTt/sLdWHdcPRuqfoe4cJlUtnvKK1hWLjXqn1Ax3EjaQJG4SGtNZ1rM5
pOCyIpHtVBkG14p58TpgqEqVmKPKqEpKQq0J97CI0j2j2RMejfG0nEVK0VduhcnxiMN2Fadq+oDp
gcFkRky43Rr43AmGqDT1Z1KS8LYY9yY0uocJqc+6b1TlsxyGM2HELJ0TBrCCLcl9X6FstxN1ek5F
yznXx4+VEQp3QlFHDk07VpAvSvTI0AEOqkFfgnRZ745tpnfXVhSjQlUvVR2iUEdF/ohQKXSdasBw
Oc9f+VIfSYrii5qbNCS77iGhYLsOVzF5xqmyJXG4QQFMbH4YeXL8IM3qT4RwDjhJFiDXgNqZ+p8w
+E7V+3TWRbyKlKo5l1pYwywQ0SYeGnnXtvWPxmSCuvBrHHz5ALKUgy4nTtUJyR++xV6sc6YRB1/n
FSKS/5ZOSbxbhNiTkj2jW7CugL7jFZaqbLcskf/rZfjf/mt+fVsL6//8D49f8mKskBM17x7+5yFP
+f9/5r/z//7M73/jP+fwpcrr/Gfzt39q95pfntPX+v0f+u2Z+df/eHXr5+b5twcb3EvNeAf6Y7x/
rdukWV4F72P+k/+/v/zH6/IsD2Px+u9/vuRcLfOzgb/I/vnHr+ZoXxKrfrmXzM//xy/nN/Dvf37K
0eD+45RXr89/+luvz3UzP4H4F6IDy1TZ0uuQVXi+/nX5jSb/ZbJntiW3bRJYBSsERJom+Pc/dftf
pqpJ3daA/c98fLaF9fxP8Sv9XxqRHMKxDF2qlkOU6f99978dxf8e1X9kLTEuCKPr+Yl/u/HNgWKC
vTBpYszpTSgx77D1Rqya/qQoPnE/Jr6sKoo2MEmnDRheEBzcU/wcvHemCVDLhG4WiLiF6a+0ZN68
UKyzsRp8dzCaS0y3nYDRgm1Jczv2YI5cOEW8K2KNof0iGuD3zeD/VIqmZWONCb4a7sHBmXuKsngT
WLDNAu41hc4wuouPort6jhXsGghne4X+0DnQL78crD8+jl/fvvoXb98WrJ8WRhrTEu8X4aoITMtp
Kv8q2NEesNiNLoPhZmW2WGfGc95V9kadcGwEcahio0MQng31eoTOCZPePuqRdiJF5Nbv8T6Jwkx3
mhIOH1UBv98q5oME/EvjCPE/p8v7BKkGxWwjLUKf6OCQ75Aa+laShelWah8diW18NHL8EQlKmTWO
QgY5KbOdbvw5iUDZBP30DMik2gdVRqBlaUYfbBDl78D4+eVx4pAfwGc4f/M+P4DStS59rc6vg+qM
F2TVQMuG/jt5Ceq6pst0Y9PDINnXu8n5cG7Npjs5zNqPxZSBcK6gWbTkEhqpiSdBgziWYESI8vpm
KgoGnyTR4UF8lfXYAR4dftJPJlZXWITtQI/aOZ19xPZY4iVAPdF8lxApzgtoH4RHcV8ZTIvQq6kr
2xaUNwyM7irKbvpgVrkTslNW6GlYbSeMzX3sZxsHhOLe1+2fH5xqv4cZLp+SA/pQo5IjaFi+j7xI
Pb0eWySg16zq1AvF2TOhsjkDN2KFOn0kkknL/FVYJeneKCJ9HeZW/tkx82arxwzm6K5gxW3msiP2
Lj0W/1XUasMeCOq9P9BH//uX++5u9fZybctiO8y6BVV+hvH/ApOvBZMOBGMQxuipHLhy1j1Yp6YN
wCWPGE9SD/qKSIoNKXE6fXq3dTwoSt5PGEn5vrUfMTfaT0OT4MdgdWE6sDHNPtwN82dsds6T1NXo
gz2V/L1a5kXrwpLCJD/IMjVdLGfqLy96gulQGE0eXi09e1JSfD0hg+i7WpevFVuph1RRgMsqtEI3
mXovkF8QK1896FWCn053vhoKdKzlr9j8aIMNr9iXHuCvnNnnSmbV54Bw++e+IZRztB6Sogh3/Shv
4ISvVd8ITul8bHVu2T737HOEbtCbauumsTjjKjheayPy1lhV5xiWKH3A4k0fCnNoaY539Ld3LWlm
Lr3vVVpPOpG90cSYPa4++JyWZe2/5c78OamSvacuiC+wLRiBvx9cQ4kA4rSNfVviKT3gWlcvTQeZ
hZEkpY1vbVW14xBnfX5II40yvDCflramVvI5/P2Z9hcvhpAEnTshkassJe8vDChKUxDhI7yFNDiP
KWVyJfKQgDBZJ6cWICG7nkxxk9T5NCo6TnvhhxdA+hD8zA+iUP58P9B5LbYESSBMEEfvlzICWdqk
wkF6a5kKEkwgFBCnyfCIjQNTqzOsNX8bqLW28iUEzVgjKzEITbkZCYYkLLJ2QGAOKrVx5u2i3HLp
Tw9MMkXy0Qv9PQtjPoIcPM3WVcOxTb5/d99OtVSpRwMdpk+tDfQdQczMhmtFLQ5kFIeG5x0xLOSH
MdJINlJAKUOaRLPYtVukPC8fHMO/eDnzqcQuQmNbwmbm9xOqwYLYJorR344E1wNthl+LzIDVn1C6
SsVRYRZQfcP5k+s8rqwMW/tKSZGBOHy3Y3z10Wml/V7SL58QZ5MkbJQIE7ZR81rxy1rglYPtK4U9
3Gr9eF/MrT6mTUfL1dCBAaSD52RTFbk2s0q96iymQk3xNZqXiwiySBOXbE4mcOujgWNqxvYxYl4p
BhEJ4TopLMkYgmK4UZjiozcxPrrnz+Xf75co2zvTcLjbi/lYv+tIwNv3C278gjORVVPaykZRWtdi
8L4HyJZuItoCbPSH5Ax9QN/q9kYTTU13pXv4+2Or/en2ruvIfnSbW7ttq9r7xUI1Wt/OZSNv48qM
bgzZDSvf1GTP/i8CtBdbe+KWUeRo/nRKQexIDFnbvPBAHpuk1pEedxu3AZb8/uKj6NrTduPDA5R2
CMCbhkUwzIbx2YJH/nNo6Hs9jOQ1odL/+zfyrpe6nBGcoKZO3W0KiKXvzohSkKEMEUjeWo0Z7Zj/
JZupiX9MysCi7wwpMoBuT/xG9UnXH8qSvobvYWU2IJFNY5Y+ZsC+XPJuDPgFnnrQmOWt//4lan/a
6en6/DFTHZKcoVMY/H7SCjOJcTWHkk5KRbC3n7pp4zT7rjQuGSJq7HXfKSzzA2VEuJuCggz4Ijv7
Y3JLrNfXajYmDpj+xrzXN1Xdp5sOKdOunPLiJsDvRNvQ3iwXmwQv7coEjIMWo0/CW/nBW/mLy++3
dzJ3FX+5/Foa+V3cB/IW6c8XPwiPqhN9sKVa2vXvrhGDoooFR9BD+dOZyWIWVbYPF1Zz+uSaB8Qa
y36OE4tkuo7xBW076aXuBPWgz/wvsR29Lj91lLJwtSwi8SqIUuJ9W/YlSo+3zIed5+EoIUTG2aqY
rCIf42mqNy6jewMJvJEfCqt4ni/cfReih5YRVomoqrbsNPfMP740un5VBV6R0vIyngPLRaroH1yU
6l99vFyLgvs4ex2x5Db+8vGCQZoc/Nv6rdT05jESzic1VIXbVSGZGFNIESAasa0sXaxqv/ru03W8
NNDUNjkWDlezJg+4YyU/yI7S/2KtMKhyNapXk73u+w2YYjSDltmdvM0s+6aEdvHY5KCizEgDG2Tf
jYWpnWbQhMtUEl5MjN+PApVkmkzfSaXQmclIsrZbKe5BySwbRj2evr/hNJBfrpHyVmtbJfbO7lRk
ClwGfchdRaj0RLoKm+6yk4+sHmgDuLG9bY9s1swMdJ/lO58jmx1dk17//rqdmwLvV2sKfKnqjmr+
xYZqMhwD/lOt3moJCsgQkuE2F/1NU4pwp3dhg26MsMJ6AqkpIYJZPn1NZiV0s3PjEioQhlrSn92g
N6yNDsrW8YppBYB9dGkib1q6hydVTg4IX6LsW69xay2Z3u6nM4F9QWCBTH1ZPrEIdFFqKRlq3+jO
NBSyXQPT/mAP+Ve3BRoGtqRnYDrA3d9d4EQ7qZYX85bT4nPUlSM+JNHizwmUi4dVyg0xf247L9e3
Sj4ga7BfJkW0mHvoIkgA9GFkvYSYXy0HmZif9I/EFdnkLJQ5B5PdZyd6F2eauhFj+Ux05RZTrP3B
Nkqf19N3K4gpDfr5gohTjuC8Hv9yGUEymKRSqtrtctZwtKQ7lgrSuKgHq+2Pwl02wWplgf32oupQ
iXvatPnBuFdkPF4xCtuugOOzt4BuHbIaaxrdcuwKunrftWSVpW0dbZo4hC1ol88mKVWMuNnNRlqz
H30k5osIKgkwg2S0Qv7+vPyrZcK0dcN02NYyvjHn6/WX9+fQlPGVIVJvffNLUCDzQlhbbEcDXsVU
2XfLVpb1VT2Jtn+aYKVUUevctTWINFind0H58cbmT3UwW+yl7bWMW0gw/f0lGSg9tJLO/62DncZn
tnUyE79fK6n2ona2vbJNax0WJCQvF4+BHFo0yTdSkWEXd10NG28gRYxpd4OofyBfEKyoY90puW58
cHa8S8KbNwx02Bh+yblLR4T3u7PDarFI64M23epK3TEU0YkSIpN5V4kuBhEcllsVABYLKUh2AI0U
UUzfL0sXQVUSKDMlmVj+FGo7rYd0/vfH9t0A4Y9XJzUqdHY0UtII/O3YAqUrGlAH4jZNvHZDMqiy
djI0dl3nYxNoE33N/aHEjdRiKi/zF0Cq1qoh1miT2ql1TGrvNPjExTdtU2xz7LublHFKr6OX6JD2
rg2C1rc0wmmdxE+6ohZfh1GoF/Q54ew9FPqA+FNB91wZAeTJvt/7RmeiT0ONhyK8+Lp8BzebOyxT
/gMZVNXGjyuLfdZLQOtlG6RZfqK23KNuMJEfVLCOs3T1VrcE2lXpc5y+/Ich2lSQMNOilHF7Lvlw
to1xpFX/ENYPXqt2ezG1YquwmfcRSmECoHTFrBdfQ0yATterW6tICbKekuCmy/SHXEX+1hVoKBHN
TiskjjSCMMG7DDeivQIfelSgMPkd7hUC2Z7VEIljqelIGBRzuxxiO8A4AZpAblTPWUch3t3aqPwP
DrNmLKfZ74vUPJXkElapSnXzffsvyUjQ9tv+j0UK7VBwKQEZWDQfjPJbbQjSYqyiOFiZya2gGfV1
paQ0DuLiiw3oxIyS4n4ogbJGvnXxdePLkrrXzjWXEKyyBGMLV9dBb+gDVkNcQwQZoDMmeZXs+HI0
g814XER/WE1SPrXgdgqdV222XLCVal09K61VjCN+1bdqfqiL8lmRTX7SKKQIDim4LV9bxbhtK0lD
wUtTVMdDd/KbZO/HJXKhqbtTQn9j9WVBO85GiuJ0hM1EnbrzlLTfKk5NvQH7aB14UUuwVQnDLkoi
t5xL3ARiKeYBT1mnQ25tlArespji6Gaoik1c5QCE5iyowi6/g0xg4FYPhJhaCbgiCyWmD5JyyhJt
18cdxhy0dgzNvNfljqAJ8pRl4Pv8eUNswxAuT+Z8N5zsmiiQZzCrrweG0mDCzUtGOVsZIjyzeqoY
/v20vDB1Xhu+Ee+U2vZxQMA6BnIJHVFHC7G8+LTjAhsg3Rvjz6JXJtLTw5cm60hxM+xXxVa2o5dl
j0kjjo3JM9cRRMGlKZck0SorDNN1TEJjyOAktW7oz4suYdCSHxgijass/SdE7rarW5Z6XcpwzWmx
Qwmnu2oSwmMfiIeU2PTZ+a957ee+rbDhd+2r7bC7ysj/6ZXxJZ0i/2D28kdrOWiBaCZvRj7bQ0Mi
lmtKb9z5oUI02Ez4nUQFclVgbxjqw8KOTuPJhZRpnGzSBy9qTW+ARlC0MtOJnw0k9nWkALZTVVyN
lID3oXnsIabtlqW1Q19ysUEyzmktFvmRXd6tB5l1HDGaicu1LpJw2tWOstIM+JrEo+GXnNUCRP8Q
UMeZjvO35omTCtE0ATPUApcSXOhhyIZn0+6yUwa1hx0V62dDDBhYtbuxGoYdAXNAwgB5u/kcboAz
0dhgTU6q3tpb5KMwL/DtncSNMLEvLeq7lq6jIH3OBv93Tudb01B2DhIT8oztPpSbICKaelCNkw56
pcASgfrADaD0aULBiNzQi2gFaMZKTT+XxjTh7vHygz6BycXpvQHOXm0meioXSzhAeAZcjwZ4UMJ+
0hX1LJxrBNH4SMp+Ne+o9MkDebxkoTbq8KRfbQcoqlCZzDZx8F1PIwM3ZR0cFOyFm7Q2tmkrjZNR
iDMl9BzFRM8rh/y1DWIShviE/A0sHN1apXP70xH0KC1AqBX3EWb1jXFCl3rgLFVXDvjfLcQ6XOaG
eMoi6B9DMyv35mYQNg1g4AA9NY+XEmdxt0L4DifSS3G6NdG9HgwXnV7HbjJVZ+3NOyRI7t6+spty
T3jFeClIRWaioF6IqFtIw5oqfwy1Hbu9OT2UDlF1zqGbQIkopMEvbyuoGwUZDviroRwYB1wMHG5P
MbX8Sp97m04Y+ce4IQ2nCLczy8eqIsRME6ZaLqlbz1cAYrHTkKxZrolEdN1OzimL0VD5E7TH+VSL
VOnt8lqcsHs2u8iQcOWRW7mEBlko777l7RdnyF0fJux+2bBrohLbuAkO+XziwxNSCLefT21L1Yc1
CoSfiEdm3lxIrkJ0rCN8C+BTjdPSMe2CiIsARigIJnWgWap9DliabKX9HHDdK1LQ3YBuNRhavk5Y
96h6W28bobsQDatunztEHjL+WDZcKQiYAurOUanTS5Vm576yHuOyLM5Db5aQGnEcBH7YMbi4i0mP
SRKNc2V8O6bLpThNxSXVQ2VXWrp1VyIrgluQPS2/622jY/3t0psIqfDaTMPXUouncwRuayjE98GA
tlHk4aeOAFRyfuPqU4aletX1uiQtpBHr5ZVmraJvMpuaY+rSNYLV6bwspmJ2wzRJitmA9+PF2c0i
wLJIAQOq3XLYtOJJ6JFxF8fOj7L3aE1F+Sut+C3tNmioWShWHcak+ykwNsshAInzHd1u4RZOWlyc
waNwm/tvS1uO+rPa2H7AFeCdK1uMnDokpnAmbckYeS1KIzuLXEtWBu5DYZHuuqxYQaCe/TyOrwRa
bjNbppvl9ToBzDhi/xgVpOrn5XTt8/papCrAr6YEy2LVZyxKtMmgex3ScXzEbYzwNm3PmsGLsENp
fmoNzzwSqYssKRZPSSA+p9FYnKZOI6lBKs3OGzTKTQ3/Jg1I3w3FNbeAbQSKSgpBSbjGUCbqsEoz
bTyC7XfhPo77qBle8pxICD1Kp20Qpt9p43H1zy17WZLSVCTS2y6n4hQ/L9iVLJDwzJr7JTGTIHk3
JCDuaOGxW43wXdG+KTC5yaRwuVJH12yzajtkgnFgrHyCd+avfVmT+p2SYyBr+05RBlDBDZ7DSs5C
QkbEBqaZFe6pJ5OUARZRPsqrEeWExhk/69RQj8smyetR5SkjGnRCmrPbAfkJ6qplaebizleZUVd3
Fk/BsgFzqfHv4iQwcS5LefaQsbkpbOajBiHn2HUjaUtGuTVziIaDouT7Ok6UTQGmbtPWDp4AnjrK
DSIIYMtvi26MoY8M0Jx0/z6uwN3W9iqm9XdIs5IoG1/fhyWnJczVlLsHDd4Kb3jlnGVm3YSGAZzc
IG8Wi84W3zw3RFFHB+0n55QFtWvwVnlIvBr4/qHxhl0d28aqp3LbY3oCSTvla90gE2Q5LlaUt1s/
/0SAVL1paBtxR2OPPPqXCsrwKqoh0+qK5xbAua5hVPUv6MF31ey0S/X+bsrTYEUHeDwmOZdTq3pr
BW6cbM+qM4QnoPnowGOQabS8rujVVmXiJaRHzouT1t4t5NkhN3dLcYnioSVvxmnTO5mGz8ttXpTF
BZmOvNjNC2sBJG9GoHfLdU31A6Ue39rSfV4uPXBkNvafiy/HbQegfMGVOG/LEDe9WZPcztxyrxRn
w8hN2qE5O3UR9rfAiaHK9sPrUmgsl96EFcAN6qLahNiK9kiH23XffzNnu8jiGbFRy7tqAYdDTddT
KML9sloGYYcFtRJ3TkmRpZfmRS1i3ORdcrb92hU9ofR+m4/H3itIJoebdCtLdUNVbME4jsGKl+oP
sGXqWumhb2YczLA1R04lou4x3Xob4geNLVuWdVc8j3BlTnaQVxv2/o9exmS9dbLtcuMqO+nv4CO7
baHHq7Txo3WZsCukAkRdAQmR4ccyeRZNc4QHlYMwH1TEHn10Gsl2JhyHYch8OSfRLNkARTzwumYk
H1Y42jl2IffLZ6XKnltIV5SYj2W5h5v+2DD4dwVL6M4kUWmTF356SuuO9JB0Ii2iIkEUcvvGV/vh
HPpfDR2etzk6/ZrlSRIW2X5lP/kiB+523jwP8kJvjyDT2DfKrVcHD7Fd4/hAB4KLIbmqYQpMtSiU
s58ci7Rq96TbvJI4URxqmaZ4MkxtHZtzpoVNdE6c1v7ac8aRKW6bHZcTagpYhZKpiyFvo0kbx33T
A3n3m+LEhLZc03Dcj5Dl7ntfcKT6nqsib+6d/0PZmfXIiaxb9BchMQUEr5BzVlXWYLtsv6DyxEww
T7/+LqiX03arrftinW61jjNJCL5h77UlhmfEcVX2mqQGLIm6goxsj+yG7eq5GJwCxn+YHMqwoVZZ
sm+19roYJDGE7KIfRo2HItEkDag8wTbEUU1WwSUa7Sek6qvnc+AqRhTQW4HEKJucYMclnpgSh1rE
3KtEo6tfqyc9QpwZazTzljQAy2nEqfQ1QBxILAcTU7pulU9D91IPurYbi/FnyD10jOua2l3wdvcK
74diMxijACBlu2/fWzcWXk7GMqdj672HhzFDnjBfqKjgJCnPOVGZ98dt5IyMrtm3xkK+TW6hNNXN
fVX2kH4HidBbLxQV9yj9sRPTlSAmjHYjlMKU+WYCbOF5cXsVLPaCEauvcByDpSHJq839avWTptL7
uK04DDw7+NyK8bLNHpwl2bdtYz/q+ZqER+IFbm1yLuoeFK5uviz58rXoEgpwoeJAtc7deL91HEvy
nIB4PWZxlPLpzGMUZdEZvvhPbY5/5lBlVz4UJ5XR8wtIdpiQC4+DtuxwCJvv6xaZeo0/0JSuQ4x6
p4rhEsEyapkGcpW/QGB5SSP7teYTPfT29NO13Q8Ja7BLRxlzaEvvAUhP5aeWDnmicF5rFJhHNs6I
ciy74kIrCwPo/FhJopxQ5qKtVVnnh0S12FV/sPRKx6elPhnic0MqSyack9ZEWpBY5jNG7+GQhUsF
BfBjjAlXFslrDEmBnGIIpx2bosUT9fNWNbZsgfzR9oi7oRwAzlMGi6kVu+2KC/ZPD1kmdzURXu8d
e2ylj+Da7Ac9foKvnl41tvV70CGQKolgOcDMF2ToxN+wXqTHMkPR0yBqvSeoyYR7UleHuhrjfY5H
67zdO26Io8DEDByIxrQPsQ1QbAjrCDeb9T3UcizZolh8FWVPC/ZpSMM8CV1pAgQNsUWtO9ppxSnO
8d7JcQ8srG1c21CPCfdHYyMjfleZiOwNoi32b8KHztvwwR37blclMFBmxZ1QFGjJZ7skmz6W+QMX
LYh1+aBVU/bENgXQnP7IgU5+eqMdqLcsGrrW3qNAoWqICdbeYrFQZ9XBWHPNOnzyF9h830wBl1eJ
8EdmC2aDa+c7FvqLShF9itqOHmjNLT+VPTPW6tJN5HjC1GlPWN3cY5gmL2Qcvgkh5gekrVu8TckF
YOC5/YD9KL4aFK5P0fM4y/CgaR12ZmYGD9tPGLUi6OZyvnOHRxbXISZgl6T7PvsySNHumYh1wWjb
TN0h6e5Ndx3EVS6/z5LD7x7UCdTZnd2XLLbgLt2S7KHW5A8QkNmL2ZdfhO6FgT2DE2fPdl/PifGg
J94baj6/l4b6SgTRaXGiN8bn2Qc5eoOPs5mUvI5egEBGLuCD1jnv3Ua8pH7aY38ngMd4SZuJzXvu
XTpMgwxKSCm2228KI9aTySgD4VgI9rqYoZSMnEV5y8CDkOC3DCcBaI8ZduRQPbVRhsBId74Ri0uN
ZPLmCLvhIyITfq9hXJ7kFB1n8Hc7T8Qk2sJPOhMvi5wjquczX/slMrt6rwHvffEKBv+HEZr3rYYT
JLJVUr+0PxLIcCvKXLj5m8P7wraz/Kuuf8YAcqwUWZfd4rw1oSeflKPtyTepT3qqJYeCh2pPSvbA
4Cv/zOjTQ9SMcm39JxSX2YmzvsfezE2WYPW1p4z7Ji8OXUpCW6EV1j4z7PzgkaJxtWb7/XFqW204
TG10FShJD/GM9x8tUXHJytjzFUaxTMQ/lDFZfhweiALIzh26iVuKmtAnocU666Kmq6G/+QAb6ceS
itPCiXjXwRwuC64oYE2QovUE6EgmoJ+X7uecRHyvcNaZTnVv9aoR62R7ZilZQ8NADlWPHSKF2HMv
WcOMaZjyBwjWv8J5qk55x2Jb5lDssH3c3DElQBES1p2bEKSVz06L02KefuiVRsnkOr45NN5pHM1j
SCGfs7hnE0B0WFf+WvLqcU7Fx4TYEzsm8yssujBYkGjVJKlpTlLsa1P7xoXhLcFIAwYj1fL8zQWB
o1ElaJE6zZa09sRlXrQwHOiby3THhBgbsv3csaq/dWl/iPPxc6/wvrL3HBFRdl/KLi390IWjyutp
Ccz5QK6I4YOJbYI265hUEojESzgieqWtfZnSPBfEu8xG82y3+P6G2qPzUfmlEeantPCCBGrtLizG
2xKZJodx8rE2i48NHA7ezdm8s8JHrENEtqx2qJxhH0yLQScwHslA6feNmxysRl5aaRMJowgaaMbd
yDw5IGpK80GT4y/Gg6mII2AYaL/OIicJ2MjjXcOKVqAmCjRGwbs5p2+yCedOc1MG+fS1XXi0x47g
t2VJ7kGZ//IUay/Scyb8mXboHQZoVX7Fw3cs5+VDOXmPK/a5wfoVmAbUhDoqDkWD93PgBbbTFtRd
DZLoc6GzwOZO8wbxMjEtDrTJhK6jJdy7ESI4pq1JNBuXwfRec9M7EglqgaGhB0/W1nVu64NMdRIj
Yqmj1NEfvJn21cIdPg7DHqDTbiIgzg9zdFrSmw5OzDurMg1kJxRlGMEu62I4p+liJd7Q2MCbr+L4
FRHpiaxRkI4cPVgbKjBJqtzp7ngONeGdkaD+IsEqD6phRU4A3CXQwiXVyn7JqpEhnluWQe6yydKx
gIaKiRSivuI4CJg0U3GL5LmJY1SKru91RBV0SiLpjJZ9SVDAfgIKZYVyJ9X4oZDeL6aEjKzazzj5
+T0y7Au0eThFoDLWZAIFeZFe1cq38YyaSleGr/w86rAM8weRZG+LO3nY3fmNe224RRT2dKuHklsH
9lSY0X1PWaDr7Y4EyJe2tX9lbvMWR8ZLNLRBjFdvF+vJ5xROg596jyb/JalRkblPLOPDgKLVb2FW
7wqoHN4oPjudWLmipoUcupEnGWeZH2NCBp/HFXyO3NjllQNAM0zIpwJvMGY61BuTeOb5M5XEcKgM
Nz+25Cw7YfYSLQS0zPH8uSefa1eVVGUw67S9Cf8tfkgoTPdChuMuEfZHNeklY540YVPU/szT9twR
9uzrbffLGYbyNOHz1bzQQrOuLpOjPuortnEp+FIumK/RlNmhm40nWWQ318J+S+hZ0OL08zLqeYIC
Z1/a2Zlk9oR7uIZ4vKTH0OYDGgyIL0pzvhtxOly4Fd7svr4XjZ9XJNS6LIqO/VgehTfoGDnVRe9M
cruh40R9u+P5N3fIxvtjgKpbx1k7nU0a2H1kOt2uc1QfLI5oAk9GkPP5VlX10GUmJHbejic2pT4z
toOj6Xilif/yE2Kd/ULEXyYerV1oO1et1IqgCPvylHovBDPS+oCcC2p4o0h/qRXas2Ymt0GnYedi
Bp07JndDjHM7QkaRl/PVKfrrjK3ITb/hrP/u5QaLuVA/tq3zPTLinyXbGkdjKl9E3oc6V9I3RU5E
nRMJ/MlJ/pTX8jIbw5fMMjE/Eq+Lhio1LgQ7IJIEnWLYvQf5UV1SJhReb5IiBjri0Uy68VFj56KY
7LUqAave9tPDooX3GH+IqMkVB1bFXcy1GA9D0eW4wlYel21FQRXlBi9v60c8DWvGJajGqUrv6LPa
S2tqL2Ls9A/K5PRUxMTcL0N0caxakoVEegaiKkn07/ht0lTxYOj4s5zvnUZAaDsfDDY/F9cYQAqv
uFCPedYJymJxrej8Mzd8WZSen+fejo9AwrEB2g0uBzX6hLQlR3fAw+5GwBzSQriPK1rQr8BvLk7z
xbCAiAU8zvnqmNARHUv5tP1RTSra9RjnDx4wlvd/Z5T2T2fRxWX7V01YdjvQ/EQEmZW42/5w6dnv
ugo0uZQh3AOvri8kBH7dECWMY2es4XqycyY2e6Vtg1gQnUYXRzx24o5s++Y5ZeQdMRcitPxgT7k/
ugqZ/DoqSJaQATd9MpuN4Vts98MHtm3emOGZV9p1k3pmxjzu4ds/R938glDwvHoF/CFyJGhBhTS1
+BURFXjFcHmGUvu42fSlmt6aBnlVFREDOtGQzdY43mvmi2HE5RGzBCi5dfK/Ca5bvfNOFi0L1MB9
1i85fVTy2lBUW6QT15Y8lYkgwpdckViucYtJvTcaVR1lQ+Z1B+zo3uZtzozZYHzapgD494QKDp/k
jKwbkJVaA3D6VL3/DYwaX7wKtSK8TAR0jgC603IbtzDOVNoGlZLIvjsq2xWoazbtt140pDQChsk7
EpAXYT305Qi0ltGKLdSHTcZUhd7JyU22zOu3IIjjpyu1Zq8P2OKykNMjDuWHTUGL1Mm61/UELSsz
iqtn4pFpnLdCGwjvsOF76uajHU7ztRvLxd8mzkRYKuAnuAdWNSm4TJ80teoFOBbnI4zc93lflLAN
nrPpa8nGaucx+rmUeQe9rFU1ebxgGcNcDneOx/8tdJAlaOlQd9m8TCehEdwktfYlzRZ15n+s0T6W
dqDhYi3Pgqxf3KvoWVYx9OvhKHUqD9Agopu3rRpn3sgmXy1nnZ2dtW62nara12Xz6tVAv1Ije+zd
fgkcIhN8R3bcN9vqrxPkCPWGcyek9zB6iN+g9Db0poo6nZRBsgX50tagi6DmnkBoqluwZe0nqur8
sG1rKpl9blGy+ZawxDtjNmuvtgypO+E0XcqSCt6ppIBgwp58jPHcFPNhDB11Y2h0cbpIXsmQAxq1
VjKl9z7zxJI57MI8y/2okNlDUxMtYgIoPIx9FVjArc74JtjHOONLIQcqrnbQkIStg8pSjvcRLbzZ
XjH5DlfXupeLOliGW18MZZJG24PyQckB49ytP0geEWfl2hpTedBGF8K6Nd+4orAFXa8IjHgxg8nK
fuKvbw5dRA7edvEi1+x8WPbiOK38wPerF2fyVhYtpkhasY33JSYiD9cpLn6LBwhC7B540Yg1e8zF
/+5q8VWr7fMo+uo6wfDyO5ucgMJu7VPYIQCwrQV4VDHtk9Chf87fJ7pVjZ5HDzd0zQiOkV0e/fB6
75SNulnV9HMe9OnOJBazS8Ov22mzEEd9TeYaoX0YEcidKgYLLua83sBwEg5MatvigMfzjt18ca83
FdVV1D0J8Nl61MU3OeXQimvmGyRJAHYg5WT5KtX8MSX+xS81jOzVjMNgGxWY1ONPnQEo//3Ai5ac
uDNGWQ+zTUPLo8cQPFEj6cw5kBo0OAgOdfcpXD1Xg8NgpdV2xKPOjHMO2ypsBm59NdL8dVpdThwD
4tpyiXxQi1Ug9YJ95KovTUSCEBBS7fasGmkNYEE0hzhErFK35oGsC3mO6cEJE+SFhuTsJYZ2p8i5
vEfYGQUWGTX+IhwUBKSm+zmCtH3buZKHeYHes/6WjBIwtpMmsS2l6lp/ZWWxWoQ5GUZqAyynpbHb
bhOGPXIXMniBUt2Z7N+m9Jjo0/dUU5+cwvrsGHD86s6hf3Kri8mYdzLk9L4JdZVi+RDWnfL7xNhH
OV+eJtvnbt1TQyxvuLGBcSC78ZzaOZru3By3b52uhNrtr8/LcjxBEPiqaVgq1hukN+wa9LFX3dE4
FvvN3uvmqD+ixTv2lCwvs0BkOPfPFt3mKUvHMpjAK+2xLX3ruIrXylz42Sa9xQq9GoENerNNROYm
BiF+enNTZRjvtx0I9ylx34lF/08GBnaOVSKk1lLXeXSH5sc20LKXghSzUE1+ZKvFNysdlo/U+3cv
eY2O/4x5m6wD49FljhWE0RIfzC5iL7AeY3NqrWPUD2XbiJ1JWhtG6JpzegGB4K76VUKni4MoiujA
pWSpze2x2tZaRLDTdFVOBqdpMAmHYbC2sw2WvQazaKaFQEkhNqwk3/gqWuPE0nhkk1AwLRIEpbu9
pOAzPAa5QCgeAZCqqxeN5getqO5CMZy3jx4ljIfVEM9HXFBqPxQEJGzvXVMAV3frj7y/jBcRsTGP
RXQWDEopoeZyP2jjvlpFLtGC/28wjVNqekDYyRfZ9s3GBOdr4hhlsLotdRIDrBzjhV3p1NyIriJl
zNBADswlZV4i31/3YIFfl9qkQGZsjE6rHC6Yze5MlAoBLgKwHQjDDgy1Z79kLX4uGTRiOPH7snrJ
IpmzqYXxR2ZA9zFss1vL1OjqtTI9uZp67GOISLltP0qATalUrzAffhlWy3yjcMbvQzl979asWVZE
oHZ5hJeGvAaZ1d8nJyNUdQ2+TtGcArFiRQtEOQHmzsGVnT0neYtrdB9aVWI4HG32HBmZs+8broqU
Khndo/UiHqlx0AmnYVC7/XypR+nckjah8FpvlsG09aeWxwNPJ2lL/SPKO+Mhhxe2ZtqiZksOzT6k
PzIZTyj9Lue1GXoh2Xo1kWGNICqqzzoglBVbCEdr26A3gXuSOAu5D93rd34jOjO5hKc80h+0rP7q
ZC3YGeh0OBhParKSq2wbVouL+2CGAMRV3APMm+0D8LP8qPJRHlBMLgcU060fjmw+IYd+dwuI1ls0
WM7eL0gykCFFzDhOzr/SyCse9Yb5q4DbNa1xCGNlfoO+kNyZLcKSsib5wcl6Ko1NyqKKnLwQzhdf
QTzltWctp8Ub9Qdj/cPqOgKIniOdUbzM4iu56VEQRd6w71ex+HuE58L6wGwW+WGhszVIgHtliWHt
+wlxiMEju0eOVJMMTgCS9Gj7Wp7eNP5sjnm/A0lBv7z5GesmD+aQ7AJX4wJ1RYu4p55hdKI0VzV0
66on3YoSl0Q0e++CTz0jGzlNHX9XgW5n00Wk7fdi7NWp7tmS5Kwszm5+qdGMnUSUit0kW2PvWuhk
ItXZYC+rYhfxYtkVIVgMGdviaC5sXISiT61cLwgnalGUgFdpQjaMAZJZZmoFeiUZfS4JEGu7eSDl
6tP2KjLDIQ+WKHfORjqfymWS91m1d72JfYn+KbHXyIawPY9Vx05+rWmNTtyDoYl8NZD6TgRY5ffK
fCsdyltr0tWFxKKHaRmutsrt9zMOYRhLTiv5oSWDfHJKsvzyWINIHco3MZa3IRJrxFDyOsfW9IgK
9TqTUZ6q8JEvSr4zJ2rVt8YDw0VSBSj52LTjfKDZ3ae04ZXLrhisahMsmUGpJJxzqaFzyAqIR1vV
3HIPPnh1Ja5N3QKaihiIAAp57BXgvEQoPGolfH1mPEGjuR+5WeGSWJjbB9CBVHKUkFiu2BIX7bTT
YRNSjFovK5/pbPbWTjnpQ1Fq2tHpGJAMmVEfEdx8B7SKch3oc+FW7DHqT9sONrZsyEWunR68ArNo
WrYQHhNehTWizYtDuRswNaWv3OQVoACuZAxthBg7Fh7m0iMx0B497HKRhvdq6YN+3V5gA1E2fkNs
gDPL979qK6Y9ld4hGqqPVUE8XbOqlNdflp09yhoN4MrSsyQxz4Qp2ddcRwyCROjB/bo1cKraaWRT
HVnbpWvzwgFWaula9geRtoSXwWlomznl7cH8RNayFmB4oBkLE8DU7lyccsi/vktIG83JU72SbJxI
+wqvmoRRoxw+CpNEzLq3w1M9GnQble4EfcHDkginYFRJN1CodLqjAXrXBofS0Y+Ta5LJgHrrpCnX
Oo6C3J+lI9tKafnBAfmyw1nd8UTSkeYrm9pZUYz8ersZu9t1W5qnUkvODiL0VSW1UryG13btvrYi
uXYX/WSJewvPBWKtzkTIYQ34nO0U9x0TOYouz3WBGIu6DdKoAsRfW5QnwzPRHOU57UkVLgf2jSB0
1PipMyLn1Mp43hNjhEqj6+7Gnk4OSMriV3FYHMY6j+65heyOeazNOyScyIPEane3TEiVwLNvBzTQ
sZTeZA2KceMg17z0QuAc1kuqStuYBr8KEUqPOtTnJbHTp0S3Ag7A7sjPewR5cBFJHV3jNP2RpS2x
83Y33ZCoRBkrIeXE3yM4gjtF23wBe4MixdIvad0y5K2a+2gy77RhXi9D+IVwZyYj04xTZyjfnHj6
sZhDwZt1vOQrpzEKmdGL9iF09cZv9bo9znX0hQjk7K4lIiPy3ILkGe7s3lEnm0ft3T4dIbOmP2Ne
XSMdrLUR7VQkUXqQOKlXxwKf0AODTVQR9mNZEAWz9XEeuRq9ww7XFqvEJq4+RXnsXqdpVmdHjizZ
jOcQo3ZgDaNA+RbDyXOwVZoUEKfEZL+COuVuU0CEk1aQXsrL1kBMdvJGop2jWsx8Kug5rNSMwFqB
4KXFLCdLPHAR/QvvHCTKGOUZTOT2KU/PKWQ7awq/llaf7BKTdsUkZgap/BIsDemsiudmmbqDY+bp
oTGrG72rx7TDyA6NAlSGXg0/79ewjsPdf3sH/sW8g+fFlVJIw4LoZf7mM6whs6tZdcZtUxxmaRTe
CCzBEXgZiM45dwONm9QZSNQGHTAg6NOmOgA36B5lzuB5DMH/NWzESIS48oP6W66VM5uvPYndz52e
GNigSgYxbMxSivTM+os749++A+5e3bWE7YDz/93b0k8Nk54qW266ubiI293y4CSquo9qup+lgyIN
TwGkKtXQmhHRpmm/H5pY0axM9skKI5OQdejWrTX655OcWT25Wvird9NbCIfjTdOcyhfaFL/OA/Er
Zpr+Rdpv/JOstjo4YK9AhDFdMFCYpldX9f+4cwiKHYc+1OS7+6gkzmoXbqGghouIDPwmHTIqTzwL
RFJZIBjCpiM81q7+apb+07/trlQi09MtbFqk3v3zkwxtO6RVEWm3rTskErkhTS1m6FYOazpPjYRj
LgN96iqfFMeIRmZiokK7epXuxNaC3MLEWF+hEVLtpvmaJ0zHMmdalUFdMKx+IpgD0q9d+yR00b78
9/1s/evnFzaIRMMwCMJd/Xn/cyXp1ZnzdIt2q6xqP3N+3ogptXxpTuK0FRzMdnYx8mGmEByeXqxp
+63LN/Ay+gzCL5oQP6JK309la7/qJDz25i72yuq17Pv0ULqvXjMA5Rvh6btxmOy9dskI1eGUKlNV
oiY0gIWh3D1HKo3QkLrDrkk7upZS/gVa8yeaw5I6wxaMEHi7pLBW6/j/fNkwF6UzujUgcHOk50Nl
/DCmy2XLGdpqve1HDKHqMDgwzlkt272XVNNhjbFavUol++N9Py6EC8XptSRV1MhQjo5l/NMRP7Z+
RO+kOv/lR/rT0i751LoLCZIBrWf/dugwyTTzTprWrcHwvq+TBPg6DnB0pi8Wuxs/7FBTC8s7Rmbd
H9IibfejxsYMND7TeOfTJvyY+U/PpcmeUthZDPxXy8+EVq7NHCjs8diu2hIBV/LdM7K1la0BLNFN
TLY/xPhS8IjrVoYJt9H29Jx/tXH/6zeFPKB7GCQhjv5mzVI2q/e4YIHScsgHIkFMNVfLDzMlR1AO
CwFNq8MxHcO99IDhazYZ8MaU71qhyAlwoFTq08iYhUMPXaxbB1sRtIlZmfLaOy9DtJWzp+zZgfzl
V/rzUOJXgk9rYGhx+Aa/3V2wiCqnJKbyhv34jlxNhoxNkgf5DAalz9dRTT8Wd5nF27FLOrWPUjfw
7JZGnc6KpMJ+l+pNckA6I0CiE1hUUNeG7N1QJub0Lrn1vBT2l6oieFo3Bbs6OBklduIDfnXL3+6+
2sYvpnDetKN32YrQ//6Sxp8mRKkDgCXiRLeE+IPFtsIqxkhLTOTfHdOWpe6/GHkW7XFQde/Zjvaw
M6NL3JryMVq947EbKNZ3R7XAzC36rLk0nRC7UU8+Rumc7bZQubKX019e1f/ykpD8DuuhxsNjufpv
T42mDwabENxfSc4jnPVcMsxwA9oKGfqc2is4lbedWc895x3LcE+UxAOOugr+ctH+NHfzSaQQK7AQ
FJX8zfE7mrW5aEOOD40USfbYya/Oa61761C1ADNFbkh8aEt7JgsR7YEU14wXcl2ct+PfaSXpGTiG
/mJxNf88+iWs5PVuNXWPIKPfrg+OLBweJafK4DLwLaoGuTL5P1OynJDeQ1ZfHzUC0XZo9m0qzxHo
sLJ5ugQ73zlufqgeiyP+vmyntB6KQO0egQ5M92aDYhJO5S/c19hFqEP+UsH8i79UGjiP+VVXwoaj
//bWoshTQh9b57bq/ZHtXgYd+b1X4XPbniY50BnUmIfZO3s/Fdtgo0rI2FtNJnnbv6hoJCdA6f//
uoTP5bo4sNbCxPr9BYMtWbOLKRO37WE03Qo7i2v8mhYQmRaZ1Dt7JXRUWs1qfJXrbjM+o6T5/+87
7t/edLzPYTysR6nFa++fbzqtMXRvXb3c8iWdj5bGGze1zilFGSt3yA50aPOhYn09LRlV/iqMVVRz
HpvzAKWcu5cFNFMX5/N9TK7QMQ2FiZ+8ut8mFaIeeYko995u3ehvH/1fHhY+Oa25Y+DcN5zfflsL
HCC1iOPcHLs2r249vubET0iykRtMQNQYAJpYRcXFd9j38TWUmHPa0WSGgHNVQ9PwVI6xgQuDf1xm
24aAl49HRJP2Kes/F6ayMWWF476tjReiOTRoxr1+Wb1t///fgAsvbO5Pk7Py99Kqsq1CiyxX3mLd
Ix5w1gaS553nrXoq4+J1lPEtHqGq2LN5ZP3gHjKdDYO6VyOGkq2Tfkf+qOFUBrjBsJk62fQwXl3M
LeOUhc///Yk30/4//bJwNm0X8A/on1Xz9s+7hrhZmxF6L26bWHIQaCPtjHlRS540mhIW24sDxpI5
hKiK23bz6pF9XwjmYtLqrcDT5/TBTrIzO87sL9wEay2lf/t0OC05RW3T9iRK/39+ur6vlLOQIPK4
aTVVyEIS9YC113L+em+m35pcpDmOq+pdk4wvdRmfttMgdOdPbBDH+36F5FeO8Wqi9bk0zhPy0hGR
Z6/dtZWYAp0JOKB1X+ug7fFXva/7WghsbSbmJ83VcPeL42aAybzuO6UsjNEsM1fFzX4k0iExenl2
V1HdX36afymM6HNWOzMccUzrvz0VuRhtbaq6lKE17wddRh9KnJZMDEx7F6N5OcZ6/1E2UXyVC7F8
2/IjBzr7GKV/QZVw0P75QxCF4QA1cvk8FBj//CFQwY72QmTE41ZXRUzHz1UBlkKpoCdj7GAxbG4s
ZljZ4t7a0qBOKKqYSi65nyoCG02sMINjwOfTV19kip+m+xKuMTl2/1QR/If0Y9r1tf4pr5xx7yAs
PGx/LBZCOaMr4j3lBeuyLnkubYa57jAsd4Y2yGBOXEI31kXdSglmtopsOKusD9Yqzm5V7teLM8P3
wrLTJwOz+XDyY90lHHadOACNdieOPC0DTollzhTLpyK2vm5nSelkb3lSMpBojPu8VcZDHBU7q+61
wCtbC7cKwW9Zf3UN9dYPdHM9GwB/m6LoNhartP7sOTMe3AQV7QIizc/iwnmaRvcT4xTkk+kt6qbi
R2nnNw0lLs1Sy4y1vMMiaT1FpTxsSv60w2mb2iTtrmlHpEMbjMiW6I78nedoGCjh+eVYYyBJLjAp
nyv8pJiEq+SCyO6X0BsYjSGNqBf/SAiOuPv/36cgJFffNHQ1/Q/sPk4OsvlIln3cJrAGgUWF7VC8
xuYPqU+om7KZIY0xz+dtn7ydIbJvm/OAWOAvn+VfDgyPGtUEaWg6nMDOP+/TyGNry0o9eZyimATX
cnb2m3e/GvULPqKBVFVW2huV5KeJP/FIw1oTWmmcvWL5MDHO3TVtdyDNl9GwkS1/aRj+hZmH7tBE
6e6sTK0/phiDIPp9bAQ4H6avTICCqGjNL02BbRHgfvPJWMJ9PCGnLyBCnqwFdXjM+7ayExA3rCmD
Slrf4g4LR6wqI+iJp3CH9K9FzQak+efB662oGhOwFuAk63fG+zyEHpn2Uf4YO9odshJ1R1aTunON
+bHVHfRuPG61IEI9thvtGiPfwMpRB6Y9EMPuze49Rj/8rwbJtHkHX7wH3rgVSNsNvTWaGuQbnxxc
4esoOsXcgp3Ie/PVXUaiUrDoPa3xipkHyNmsnH3kzMR9zQSWeWXyqfAgcrtt88MrrZ8G7/WjTrDr
vnp0hhcLKcp+y/HKHfPDZNH+jhW9hq21iLaHjFKo5eaYGWbmfpNo2DobW54tFNUBUS7RmQc+T/rq
7PTdp825Vtk4VjXw4mv6IHqz9KOhWEZmOKyRPzfVfSPU0bW88UyJZwSEIQ7MADssWVUVXhnA/4T6
EB+bdFIHdt5sVWKnuY/r8QGnPRdh6tSzgkUNODaFeFnhP66xQgg5Wfdjy3xLA9T62LP1OebaXB0W
jujdamac8u5UVo+N7kwXic59l9bl3aiQA+cphsXFqwHqj/PyYBfZtem6/jTEAykN/BV+SgDg6zZE
robMvq/EI/Ev2iFx2xZk+PyVSOr+OK3Uh6JqiUotMsbJCSZLY4qti2y8p1kvL3PK2HnO66dt2UH4
3Bfd7FmE5tGHeXld9BA2ZeZdu3DAfEpJPLF7PzPVOm5mY4U4Z1ezahxNNe4jsczYzG0d1VJUsXUJ
LzKJnB9mgh5u+Rsp2PyzeWegaACZlRD41rHob2fFqGx217kiZ1djEm5l9pX4ZvpE+25iz3Hp4lr4
cravLCPMG/k6Omo1D+MGKY2HRDmshZvMPJaTT2mnvXhLGLARW45kH5Y7qFu+O7Jd/MsB92epDDVL
p7E0AZnBT/ht4uB0eb3kWlo/MtHtGLRXhP843nU2ZtSMBsxlgfSOHLYEPQLqZbvSca7wlkKTCpSt
+WiKzvo4J/HH//5c1h9DAlYswIokNaRnUin8VqnFaELzgr0wCdgSmZpcoy7JBXVa7cIuG02X1z8S
3utvz9OQNWw8TYyS6xxkAyu5eXVy7Oo15xw56CtphTaVKDo9aq/bf4WWqzgBBIsRCKwIodAN933G
+jkvMANG9gFhBVEii9ncFUnz7BDDFVQOMqQwrw8dtB5EKfMmXTceHOD6EAMZTxogS//SBBju+pL5
38PTZn3mwp5mEkG59Eex5LLnr0Q/97dtcLYV/9UsTvTzwSRItZf17B20Tn3uOzQjAWMveRdV7Lk2
s3xZoLxo3QRQv18bTx2nrpc4n+I4fx/ELYxQL7EX3bZSTLc/K7vrTtvhGofsaY2acyBMCcEcSwfV
tCumS0cVvMODU9yrtzHUrls5O4iY5ZzboLUmlcnfQtVl9H/sncmS3Uiand9Fe6QwOyCTtABw5xvz
yNjAIoIkZgfgmPH0+sDOtq6uWsh6LW1ozKokM+IG4P4P53wHEbiD+Orcx9UNNLzDwMrsiVIOL2QO
THHpS2QavRR3BExEtuyPqFnd23FyCUZbk+/JXOanxRSvf6gri/4xjf0VLSCxsc7Ajrusf5iW/W05
eP2g8NWRXqw7s06G/R/jVy56BiEWMb36SK1WDY5k8Ek8lGBnmlres0qQLFrIB8PFW9AqeNahk1Po
N2dDM0MaQP3lz/NREeS6p/V+IekCQItPxk1mt+jfeEj+LApcggJNFjI3fyq9ZVYocAZ1FUzpimZh
3ZiKB5aE5ZFvINu3Q8aypr3RBcrxTi3Wri6zX5p4Tizr3CEkgbNkiYc/2+K6q9gt2jvZQx11iSeM
nJY8WYEjjp1/B6DSR9ZvzVNgpk04JZN113Xk++UuIrliLPbexnf587e0ZtOzRlbt3Z9vaompGhM5
aTgSalguPP1jb7ZPGfzdrUUz0KVRj64Npof5E29Ts0t61DSmqvwAGHSI7D47/ZFV2F6yKadKT7+t
u5a7huINjS5ilnkprzbLmKOepU+zSI0TdGtAN+a9aQz2Qaj+cRjU8U+fmjruswlZ/HnMfqHY0Pde
5donLKK4aSTvczJcNbsG/zbLOwnmGcBJeZV43S7S/L8NiP65RWEOaxMQAqDOhUP2LxNzh0ijJTeU
fhcPU3rsBATPtUDN2DlpwXuHp9hKu1tlgNvjipqOXklE7J9T8O9ohft/e8f/Kenhn/7x/8ngB+at
/3Bd/Evww3Od1P+Y+PDnX/878eEvxqR4cdj9o/PCQPHvgQ+a/pdhQ0jmqOecJ/PFc7hy/o58MIy/
2Iv45JORAbctd/i//o58cP9CKAXB2BM6/YhO5/NfiXzgsfmnLhy4guV4Jo8VmFIPyOx2If/DAqmj
N2is6vemeCE/d/T7FN4JkgRNjaFf1BoCGMgRQzKSNpX48uTDc9wZprCiwWjVY5ri6BtTYLmCDm/v
l9kUGpoL9LNvS6wpyDqm0bqzerYXrVcA+TAK665erTfSG51D1m5k6KqskTCN+snQhywYDXEouNXO
6DZKBEPOmXqOvMC8AV9grHtlk+aiFB5IclPO+bpG1UgCxZz6XTRY3Q70VrE3l74IZe2cxiUF59zB
sWtzXtSmDecsf85gI+OCuR8UkucB21Hgl/nHxn4KvNpvglnpayBUjYIKKf4YpyevEb8rkKFTH9Lz
D6geyGNzdgM2MQRp6Oht59U05/KE7eSwekj55mLetQQlAaBF/l+waszqXVNl47EaPTA2Gtqto5tA
hSDVxtmtyfTYghesLTy+adajK0Mg5bWXD0crvnKr3hz3m40oFe9gOwLczmh30cIQhN6eO3ruDGdK
fElZ+0WD9D/13LthRIh1GvBRtd4T+nsc0t9p7kdulu1nX39COvU6enitpGTp3V88PQHftzTnRebo
VNAaFOjL8Qt6r442rUFWFcA7jrmSL6tWvWSLfs/kOGp7idExQ0G0FBYp6ln87RPq6a/v7rLepbN/
pJIhqSiDKGfxTafmLl9mniIcOhn2jmAGumsV02NeKMAhqB9if+U4TgM2gGUwmDihIO2+zm18qgbP
gf4WgwIwyyQwTfkyZOJBtNbOy/Lf5WzjrEVXN8/yc72mM+2Pqj0VFr5zqJ2avcjwTd4c+/34zfCq
Fx/e9ImUwJ/pot+MldcRwU1MV2P6PyrRtwErIdjU2jdB32goPZJl8/YuW1gX5AxaIPix1Crv7cK4
9/H6Attwfi65FgqUKSi3ETvF8ndt5SqIV2WFqs1+qx7/eO2+5MRiYwqijinRGAb94n5ioiSnUXkH
Z8kei3lkRlp10A1W/QK8owxMbXnyR+0wreOjToBcEHfDF3BEu8Ru2tmIqBJjoE11i8da0E2/mSLl
Q1zqs69wBpgTLEMzRbLpTlXEAv3VzljiLWp4LhkoBAm+bJgTdqBcFkjaTGqYl+8JQrnPwNYK8umu
7Juh9TRrpCStchYzqQO9l5i52KnGuIKEADNrgSpAx8s8ZyYZ1O2344TGDycJcyqMVMp4Yi/0mru4
5hFJ4oLnJSuQXe6dtYMLKWvrLDrNPGfb7/7jH+t4VgfypC56PdKabb+gOvr7d45z1SxjPff6uPBa
GSfBtGtGhIpaNcWJv/3S1Il9aJP1OLSrc848s49EgUMOJra6/vmlZcTCLQ8KIG5u2/q21NsfTeu1
+9RbiTtH9clPJJD9oEXK3DGXDfw5uTBuncIuRmCwmOUBSZUXpfbchl07Eamcigmp/JRd6tm0wqLp
isCc0AmACUXVQ75BsMwGgtsKpboyh/wMQlbNfn7pYLhc/vxuIp/9798puWcxbgetrPVoNbp3xEld
ZPUjZJ4K+9rklre6wG1L6lUcYF4ehhlpLNLj9JL7Lotlrya0xwAGnZXmMc2a+vznl3nGJj/2BAbU
jjonPWJJphB5RDTneJ6NFUOzUGWUpwg/S906amW+4p8ht8X06NUZU6KE02q33khLfUQAjL6pKbKd
tFFJprCQCuleOyaGZ4uNRWmymsNIL0JdoUH16JLbBvzHtmDTNTPZ+XXhBF2S3fKo4dxOiqicZypB
baoOYpJvYIR/NGN/GTWWn7k+7/oh0fZN+dzxEF0BcH1pcUoQzKDekGnN57SPJ+6UyDRH/7RMbX4m
7i3rnMiFcRCSbn6AmQt2QbdpMhIbniW23zO2lScjx7qgXH3aZ57/4Mwqp9B37/LRaw98ymnoMDUP
TSAJRjI6u1hZPHSGMZ2H3Lpa9dIfHOhqYS3EW2uA5dEN0WHyGQIZSSU6LAWNHY4rGlpklYxsiIgn
yxa8actgwG93quVdVr37xQ9MwyzKAEEsyAzjqdyZMxxAZYqHRUuYl8xPNnGmz7l717rOjdc4Yl/l
gGIcVabgOMKymT5TpKzRrNrm1SNeLYhNPl4wWmG7YpcZsAG4ibfszcmajoDJlhCSqb1ryRrf2w57
vWXEALiWXFNwf76muWYMAjMMvW0b4FSAgUyC9C6u4v0Mriog8OqrX1qODg0P1qQZZBNnoo1kUy63
wDPvyrm/WbTU3w1J+Ux/BUDNJqVzne8tO8OcU5KLl8zJfl7n6egSuRRAgV13iQbuF8YEztKGvGO3
az/WhvN5m+Hibk4uhhvPO5f4dt1gxwHoiVDDlzxLe+yWGIcgHFt0Fn6gfPR+bjrJvWqE9kgq224e
WmOvCezKxWY3XGwt9My8iNZhGM+W39AdGfquF/QTFrI9eqyFqFMPFGVve82ZVSBXSV0ewNW5VDAu
5K50hBySlHYwyhzfeaWf23Qz7CdGd5/pZX6Yeqc/ZKZ/gxn0Zw8Fjfusz/dlnb83ntZcmJU0l0Fm
u2rs6mvfx6cRR9RFTZIvokpNDICxuh3Sn7lde1GFHo57wOFsXukLsXLboalpT8Q6Ng+GVy6Pelfc
jO6cv+s5+ErDGlE8NGV80wH8wxGYvvQzf/PskW45dd4A5EgESMLtfTvCXTM9gxVSvd1J42qCHRCX
3m8uLsPykMlqs1Npfix8eSMrUyBTG2Ai5Kw85yy5syQ+5RVtj6vxuBeOZkdMTKxbN2s69GHO/KXj
aVuhRhw0Z0BsGotu7/nk8Q0aJIcW9uS9WCZ2n8lj2le/cV2PmDka0PH8FB8bNJY4GpYh0ppq3fWt
nxOYIAHiW9O5gLLX4OYNisLeWFasxvqsnZAssuoBZXBtpqy/Zhaib2BSRG+WxdVemhcyLJAPOA8G
22cmBbgEELIWYcueCoQ52eZ8jUXYDYsWOPoMnpMgD+4W4GhpX9tR9+hXOtGoDYWr1l/choqz8qd+
v+jZD7AE65HZfBKwnJYHK9XY8Go1zktSzhGUaAH+THKHJOp2pd76PP0Ru3n3WEtufUcAbgN4uYOM
be4G2X4WgzBugOcRCtnoe0Kcf1dFwuMxFNolr0y5z7oAFFbZG0UgDBYBYE62taj1jTvFMbX+odUs
JOg08CnSe3PiC3A1wcx5C5oC/pNEDVyjsNfDKRvPNpcaOaDDTFC973PkdQSPmR1ATHtBKj8ivXAe
7BEunleRIZoOKpy1oTuDgWZFYI/ciALUB58Bmu2Un4xJQie7eHvmzQEkVRVOlMT2s1uT9Okl7d04
mqTT6TNKZFg5u5orh7c/D7vGvIKc0A/O4Lz7tS1uPae/5G7X3+Zz8+jl5r6khm18a7pxClHt9Kog
7MMjPQwzgwkAKHldQMskJUjcNfsBvWoncTyjG6UglM954xn3jFFf1/JltAW5dwQ+r8CyiTJJ61ur
Xdazn2/nTg/sTFplKNWEVgp6A6sNwL4IKI+51Xw1darf/vlFI0TFN5uWSfYcaiFQs/zG1xJupLi+
+sr5Fszzj8xE01tF3BKu5NbemcUczkBodTa7HbOXOjlCeHk0F5XuenP+kWvDXdFx3HVFzgEo3Vtz
5GfpwcHY90VHjE0JpVBnI3+7uK28jMa0N73qizBhtp0NbEfbZ3sgCZAxFMi0hXSQoqj7A7Z0CJAJ
ZaGoepgOalquBoZnbxZl5ExTdV6Kap9nzU8mWTMOYPd9Tlx20DMHQ7Xt0r38odIBzRXdbxAOoeFa
HCekbQdFVz7WakRLzPsVNkUejthfzhgzXm29zRHwoQcsXaYdwyT2XjfjUiPYQnnsAGMagtTl+4UX
WUY6ZknPsGWgSf6cLiC4tBXmz0nZZ7H90rBqGiQ1opNNVylFqLzZDuZFvIJCv5+oew3vSV/rdN+t
2CK2gWEH7ojihaUKaQ7lXvFq4CL05hA7IVYMnwIgyzjyXO9iiXhf9t9jrEvWcPIRFNEIQynQ/fpO
lpq1L5Pm0RwdKpvJA1ZiOQyI7WdZlcecVey+pvwE7bMJ4udIiOFXgVrEbqz3zIWhwDThBVzwu5FP
ZwX2LI1NKo0ETIPnTCaNzjYfMw078OT8pFBX0GugxlISdsbeo+lsekgXzqrCmvl6WBXCJsPePZmr
RdGVayJCAP8ew8MKyPr6tZaI1fHcfVHHDJHsAchyGe8YzrZB48TPJXE9hsq1Q+zTM1cJMayy8vaJ
VYsQ4T4dQw45dZw3Xs3MFir7IMWMLF0Z96EzNnfFwl+5GBME7lWn1fJIkJ/wdhAFvrfq7mVwmi/L
HLNTfuNgXUNtuLXUhdbvJrXO2Kr4GHEev+up/wr+DEpif7OCrEf5z4s5YfU37XeyaY/9kn/DsdDC
euNLadOz1TckS2CtkHS8xyVvv1ZADeXEdxF7P1ytunMMrQhRV+MGxexWIgKZO9Sq+Lp87KBK+80Q
cwxxkHITVNqngizRK2GF9WS+eECA/lwPafqZO+pYte0QzkM0TsIMRGmGlVhYurOIocKkQLdBdtZV
dXVF+kbM27VKPBFiJmKfXq13IqVrS/z0TeEYoEijzAKre7Qr48OamqOBhhWLnnPwCo0Ko4XXpN4r
pDeQTvGPdeoDieW9taqHLFE7U+E47fFlDDp8o1S7Vm/iKZskJclkRX1Rz0wjPGpLhxJpydRdivor
8P3tWx73oqqso8Gyc99McRTX+qPDFjUk9i9YRPMS88BEEwkADLy//WQgfQeesCzLh8Qql0hTDaAm
Krt0U040lF5LhUKUWlSMRISsVTgjAAl7d+Atzifo/VxOMWhEbc2uVumJHcGHxLev3VsMlPWkbk2b
qzZZVxGmVQk87I5V2F1fY/vsl4Sh75x50cpEBeKr2Mddh3Fe735uJqU045AnvKPc2YLA5CqV4B3b
Q7ra0ZJOj5WyLmnafimcAKyr+LvhSO4n2wjMuZr3o6s/ERb25hEq42B6CfSjXzmQRhm+itEot3Iy
jmyngLXUQni3C25WN2nOKAojzbeRXZcZ3pylvNEMgjiIIIotFz1wDj/dsvxoGSeeSL0JS6qOglvL
S7/EYmab9+0y1qs8SeYFx5E4RV0+aKl9CzkNXkcFmIwGQNspG0ewM73kGO2h6wKUJM8VyouRAZDZ
0jPWq52WJ47cfbLGT5rUn/TGve+n5SfEacrspMXlqJ2YyjX4VdI3bVjfTaMFTiJp/eKUs2AGqw2u
S0/LjjcvfU0G3kxIzE91jGIm+2lV+geyRhxByL92i6fugCNZm0WoqrtftgPW3yrd96X4YVcWA0P5
ozfjF/xlOYzb9jsxnSdCWMgHmsb7rBHfwqkpnJtLPjVzNClRQMW5xiXF9lzpX/ZqK9zQnJwNz7dJ
TMJeFuW+09MUtjLvnzRfKk6WgzWgjy/S8/ZqqAzacNHHz26FiIRsem9V91ZrbDhOP4sGPAPAO+Ov
Mh4fGKp7BzJXO7E6x8k07skPjliqfNSJNUWAPO79YvwoyuJDWNhnRjKx3exl5TxY23YkNZaA6dmk
8FL200QBwZSFhr9KDtVqxXCF3Dqc+uSevaERQiX/Sh39HSfk9yZFU+2q73OiUXedVme7aSrOieeg
B1ue7K5GE8YYp6+tr6oc7kvfuxl6Qp1YkPy0bCaqee/v89TIX2oF0xJaB2RYHLBhXEAsEctz4Wsv
q0Nu1YCoKTAGXhNzOE+ZbgaW1p91PrZ9DsCpZGwaInyGBNNzXiPdkJQCzXFSObQ1Jrs7YwTfN8CK
mpajV3lvuDApUWJyrgVHTd9QJox0r1SugXOSRddELdSvmuQEzWSE4m30KngkipHYvHiHylRaIFVx
MwzGE6oArqbspVlGwJyAEYMsjX/G2L3p5YYjWynW2WJeANw3OBxT9Nl6T0hE8Z61BuyyIQ79tLEO
VBdIWMFezawwmS+sV8uwYUBkc5jO2GrjwmKkOyQvLhemtEyTzrP5PfhrVPa8n3OuStolHVoJzyNU
gU8h0onjIL8nL84KkuS2neM8mqvzVrYHTiIGjOluh9UvdaPGTsRRsUqymXNkq1TXjMouHEZgqtXo
k1rOK8ynr5lFRYRj8sTisVb6RZ9j6N6l9bpKZlNlZt+OJkQbZbRrVAz2Y9O+NiNNlgELVoNwKclA
iLsbHIMLQMvk06zHeS8X61A54CIWQ0ujbHL5+rP5KgccrMVkk66L+IQHXoPyINVn7y/Jfe02P4op
PY+L9XMrpndyJaS0uknShfZbjQdmqrnurYQlYV2bMitc/PJVMxmx8hnGx3nJnng/n+ifPzC1pcG4
AKrV4NJ1s3HQBua2RflkQUFlJzg9umgfcUPkJyxX16Q1aGwGn2SYdPsxUZ2tnmii3NSvuODfOum8
Gvgrg0Z/QMh5T0N5ade8jwZw9KKF1IXN9IvPlxz0dZ6DqmdsP4krlwPYCPJ6QjgOgFkICdA8YJjG
s4XgJzDEtGUouC4pBPodmhUWCOd87C4MCr0iZGnx5cvqPa/ad7R6nGItKh5LDRPyJQ9UHo+KKaV5
Sotq583KPGZ1TY405trWdGIA70MRLlX1SULJjxZGtLA1tvr9aryOgOdH6OfMxLKPasZ/rHGQB41m
kP5FQg1T//TTq3tshmvxE8NYGE/unayTBCTyq0wwEEvpXL3McoL4wY39h8RrfvTtfCJOjJTNZH0y
ve06eVQFlZwq61s37dpzYRPB000jIiJq7xl+HHDcT80Tw92wcFrIjlSmWkup1uJToikufwCvDNGh
FsW94rrNX50pTw59N940vGZXmiOeC3rjRY90FEC72daSUFnN+8IeCp7kdCGNCjlM/Mqg/7Q42TMc
GBFYWd/hpEA7BU2mBcY1v2/39TrAey4NvKYT89cVu21fsUCfbfshzcoWV2eK+2mp4GZZKrAeeryn
LQ85CTASICt6i7oEvYgPRI/GkWivFElqVDAmAuhcBXJOENy61UZpHy8KrHuYbhEqWH0Z4mpHOn9R
4WGOO95sg8lRUBjyZLtTfMBtttlBYEzpw/MkCWXRxrfVAb0yp+ZDXhy8njusx+Uerp1xb1i5H5RT
Nx4bc/oNPuMwjuXCnIWOckos4wAR9tgYYFsXd/wJAOcFPxNVetVuBMrzZPDo55UbGQuaSwQGIqjQ
PsyJUd7wsuad799MnYFD1tqKjyzjIoqZFVbahum1aGYn9YmCw7wpEoK/tOFdqwwN4Ymeo9sAyTTV
RBeR5ATPwEE01H6RgFuFGHiCOhufvRiflbCs7wKAP0uc8SItj2GOUbOM5nDUPc4HBOSQO0Hgut5K
Z5XXL7PRP68SxAuUFJJdvBvBcFkQqrSl8elYtAbOQq04F2DGzwWxmgfW79wToGTO3Hd736YbIo+m
wfO9HNyF1QM2w2CqbPSMquNWJKdniT8FU9tBZwhu1p06VLnuRmIliWcuKu576QYin7zbNeaoL9Ph
xdG87wZ0lRTt9r8S2jRKXg4350B2zWbneVD+G04yLpGPPFnJBtKHJjB+JcBZJRozkKEPk0ouOQIU
rL7mK4P0zybFGT6uxSMaN8YgiQ7VpwFI24v6qkbIQMNo4DTmHQJ7L7cBCAkOLkdW/T0uMETrC+aV
ZFfOSJ78trsyd+7DCs5+sCqfYOYBXo1ZDL8rt6/3HBifU9GZR0uwDdMaAuc9F0BolTbOeSBukBOQ
CXyROue6sW1e9HY/OgsvaWdnXHVZf1oT3d+rpIMgw+RbOON6qgTN5qSKCuDfDO1Ni89tTciJVWsz
yK99bDPBmy0x7doUaWcqiNH1R37sDM+eVF/EV+juj2PBq1zK4ctqtNuCjqSMcWOLXPKo5byacyx1
VCSrFfixS10qCn/fDMVnAth9C83+sLosQD+vHxaLYBm0GrxHHE0dHHwU664duGNyRA0JI8YAtbHg
8iRRgKKMSSpI0fi4iglkiPXLWowPZmR0kA7XI188HfI81fuypaOyyoSm35nfhaQv0JuPxYf0XMlo
RpLNwFL6l9qDnRIKZKNHuym/gBLczPBYDlUFRsEsXlbsF2HaTDjC7Ed6tse5W59iPwM4122c7Uiv
34u4Ohi+tqsLFmaNA11PT7t3VJ2PJeXwfrXdMZCL/pzOw8WuwBk7xOMwl2ROxWYFFBuHZ3KvDZDw
eeTPNpcI2M0Z7TmXW2JR9uTJsqtM941AmZcceVlYcSgywpmCRCpJnHz8VPHSEw0WSfyGgdqyx4Vo
rDBzABOA/Zpm9kccApRb9b5ZuQC1LD+4dgnTU6a/Ky3y0hJo8e/0RRec6X26sA7XGJ8jcNhlklNP
r1QE8apAIcTgF8M10WB82jYLRV1iwGlAcgf9yOSSXMvqYLc+ew6dj2VxjWCdqCgbnZdJ5Bfu5VOz
1hcqt5PCLHxvS/eMl6M6JFpLQJRWftZoEUNvLL5AzMpw4kceoh32Q60h7asCXEz75TBO6n+JjPBt
22ZGMCv6zJWxVMFmaIPishytNF7PRZybnlAuj+1CEM15Jb+YbN0U3fRrzmMduc8gL1XCaYMsqEVk
y0AXnCs/zM5dYKr07gNTt2hU/bojOM8O1Uw2iWu1cmeuy2nox+fZjhq3W8g1tIo9Uqjvos2eld69
UperPeNIHqeWqq7pqEh9BibB2MHck4IefASawMy4onlb2btaZnXDVHYhcHkBZ5n9BJ3M1eYUgXT8
X6aPNNleuodSWidrcZunKobc8v/lQBKf6vK8NL/+13/7rgfZq+XxF32c/E/6HhtZ/n//3//ze/4f
ya/6X+RAL+vXryLr+s9//UP/JgoSFvIe0xSoc02qJFYl/64Kcpy/fMSlhObiVtKR0qMX+lsTZDt/
kZTJzhRDPt5GV/8PTZAl/kJxTxYCJnC8AeZ/TROE7fWflMNkciLm23ymJsolH5vnf9YEuWVtV2s8
VodUkV6HPfZceN59bTNtt8aCvd+4OGGWCKZRXmsdJJylYLGTcp9q+gL6RbI3nIEsjSTKlQ3lodfC
xNQTPz/mG5+6zLzkFukqtC6wQVkCwt/1tWCcs7dSpXKnFfO51Nl5AoFrcEO3b6nD67syEAJ6v12L
nt5ADPWKQy9rgNvmJ0spK1ryfAzlUO7iCaCSU6FU8vL0vpSU/eTWARnNrAcrifl32FkZLpIc0rd1
ViFsrfy4Wg5VUsR3lbHzvcK5qlksUSGPff/DJNeV6QwK+tLqxEGyTQx7AqBQs68Qner4Fy9mgvzF
h7SJlBr7z3em5vIxaQsi6CxXY3mUNjeDM30QBkflhsnhYnV4cyf3AkhuPprTeCYazL64GhTtOvXe
pJ+PFzpufdX1cxx7HDdn06mu0vLpMetGf9SczmUQQNM6Jl/S0q2Xpk1pXVzkGnqM4lZlFtRZIhyC
yjPbD0NRGffxJUeadlUqi1/FCJRXMnVyMPyT4nvngLz6NvrlXfDwBiAcylvkVvlMEtU8augIKj0+
usAfdsZKwgOb8fQwSgaGnl+/e6MNXEWnZYVpWr+bymeZa8T1BQ4+BvJtOmWpBwDGLCL9ZkMo2uXF
om6Em8VYBshNZeY33miSPOlbID4Xs7nqdv9IAliMEjpuTjkZUUWv0sv0McEO25WqAow8rghNKg3P
Ea7DfdPwBWVLeh+3bfU8EWZ3GXptikx9vKxu2+A0dLNIat5HbRQN2JmRhRL+jl1HG+3x8WBaUL6n
IWmmptHGpXlsWEmzqtA2X36iRbQqT55V/gZO+WVC982TLr0l0YHSXQutxtOPiWLMMM7rveJO6DC1
BsSDbxTF/GkY+HbzYQTsqk8PzurBmy5qBj/ZundG9kZ2NRmPfVtF2eIYez2pmR41Rcd6kVFvVydG
iEn9kvk1APgkU/uEHlRr1se8rIzHrh7Pqk6cfeLkHmoN9+eE7wAZjmc/EB4ZCJ1ZUVx1+mHskCWB
x3N3fLLHeFI/lK4ZaL9Y77MUM5vZOZsMjPcVYOZEbH3VwsjDnRb0Izg9B1xys984ROUwCl9SQcKn
apxXChd2+cnHKmX9vSzLTVZ8gwWxdv2cfpHPNB76JH7J836fj2xHhjw+cf2JqCj0n4sLss7gBJFF
VlEEtgdrkbgbsVLhzidBNwZs5IkSFTWbN9CCGbtH6+Qv1XqZ2owBYVKiwKn015pz3tSSPkJc95wV
dXELEWhFjtVUn4lT3q1QDC9Ikrq9Tmzc4Df7CVFSZDKTYiGLEFi4+4UEmrM/2nvircdrWbwwPDll
VkJMEnSt/bAVJfhwW29nGJJVc1G92G7rn7pMdeG+6BnYmsmbnFzieIt1Peuxc1I1sxbhDR8jOW57
Dz5yK8xv3ZSQxDweDNe7zm3ivK8xjr7spS7T+lXv3OcYfOdE2scB/wtDSKenPXXTT2vY4Hr94EId
I1FGjUZ7jNvl0xbFn/jQzbd6xwnCNLimY9ed5IclAQDHdXvDAo8jnj7dbhKwzZa+HOKSt12Xen8w
LbWwM6JgAsBRdS5qIK9HAtCsUMES0rzWujnrNgxygw06+6JyvbBGMhkqjAtQo/S9KCwoAE78lNc/
bRCyOjrJIDZYP+umdoP7g1ImRB36sRjVA3m0v5TrENpZ928aiJnD4HMqs0lyh9i9UHKpaAamFLWe
vnOIOo7SlHXLJONmi1WmDNbsJ6vT7+zJjIkO105rabz65GmFZGGjnC+1s52ayHRqCTCBNJmEgjsb
VPxSffQuIDmrAw69su8IfKXNBy3TPpKsyo+0o49N7dkot1CxrRn1Nq+xOM4VY1lIpsi+BA9hMx86
yCMBG8LhlC5k6Og53Xdtsj1wQZY8+drFdjtmyTLQC0HgzJqXhBORrYxualrKZ6fXLyLXuuvIx9N4
0t5N1nxq05yjWouxUtIkwVlkgCTYCA0tY1W/7H7qBTsojXskJPf0o+ub+z71PpBqBjDDuYVbo7lM
ZVXdsizcwJX3cW8ZCPs5rPy0pJ1q5LdZFCNBlPGwpzQnuUE069O0+tcxMQ+Ln5DUNgs/iBMDCxlE
1d1mCErVcfZ0kCYFVf5QY3IiwSrKG+a4S7mpJVv3vXWwUzT0aygI7tcB5cOcPOcm+Id8rVifWSNv
nLKCxdHDrHeRGcVgQtyhFlzWW6Ci3eFISvOO2h1BANZgJotTxzIKeSWtuX+qB9/fiYZgiWxLTpJk
JvM1ELnnZKyfsvJMkgp3akUwMzmwEsYcelLUqTbiTFRtCFDi1ZQH2+jvB5RpRVGKM7lvz0VWCv5M
hcaO3SXazfwpffHwQ0O9psdLcXZkfO74NZpoHePnadTEfvbaaMLJyn2Z/yYSlyz1XjceYkZoTCMd
YlU/Cjoq7GLmzzmFdMfaGfT15D37i6ef0BZ+c3e0hDeW5I4Zw9XJbYmkog0wQa27EXhbPfBfZTnr
kkhl9cGQwlymFTnEveMhN3av0nX6aEKQxtx9PmSTMLZvvYVLWf72MVseG7E8pI6ZHYmlzMKJNSbh
N1lyreV8BZ8/nsb/w9F5NcmJpFH0FxGReHitoijX1d7qhVBLakzik8T9+jnMw05oN7SaUhdkfube
c4Hx+z0fo6h6gxIvBXEHkKKtUPvkXX0Bj/EHWEVz6mllagIHnxWZMNbSkjoDf+tuJKLqzvvVe4N5
I2biOMm8uePTPjX0MYdZlUT85vvO0h8tX3Q8NmRO+Jp0TIOp8OSp9oAH6A62YVsjPcWOF5UqrM49
qqVzkVQ6hrGI6cXfpgfAF/dNgFc5ZIR5QXT7WWWBf1xnF/+N4ahrxYonapGyEW9aA1SzfsP4AgKc
MFNrEMRZuYbEOTdR81OWZYDoyiIDaVlRV7XEL2n9mrn9d1n09+RR+GgCavZayUc/tcmphvTWzWa0
ts2PmGwrKkd9rV3iUhh9h4cxzc8LY0ayHsLLwgo88gfD2UMCsyETsts0KxPHa+bkUQeq+CwBxwYY
HFULdtA1qX8yQ9/JTt0I+jF3fmzams1T6AC9LLJTiJ9sJ5kwHDSWYcza1TnzDe8wGNDFS2qhULU5
3sUtq7AKX3P/UTHKu4U+B1jikkI0N4VmJeKwEtr+/GlJFppONJw1PjsvTPJHmy0BkJ6zRUjFZ5Ah
chxr/4vKxj94k9wuIGmyaqTXXIUFGnLmurAJCmiSYAGYyecLrJK4iSbhTizt1+r3SF7igYMOjirh
G1lNkPYquzoKmGYCcpqeWo4YUnhWNDMBPF6/cmP0XFasvW3yY0N+FQXwfccfU5x13VuxJGy66Awi
P4DWb0j2Xc5iXkfEJIZmjx7YqMatcr2fzW8Egv2eC4KTYeLE8MGiO7kJA0wxG8bza3JoGZ/Zth6b
jHc9V4SHJVh9WEv1woIQjYqZcBsbs13XQwlv2xMoeXQ5vfMHkOvACHpGdKEQ/A9uNp86Fp9HLd3P
kagl4GCogOqmlDvo0zpuXG+6kLx9FKg9o8Sfc5JokIE4/rLvRIMUovDaW5Hpk7MG472QVjQ6xrNv
jEylevZcNoGqBmubzQvgtadVFejVFkoO3zeIv1qyiECfnYGmFCAIWCBKL2J8oe9fIaWSTlCYT2Y2
Hb2JaScsystkB8u9k5kBvOJy34i1ffLC8WFhRRqO/XjKp0zdgHOjf05hK455ReSokyEaaTknVA0e
kat6eO1M/xoMo0ZwCOzbsMA/unJRh0q49lHXf62lcO///8cwIS+v5yt0SP/YNH/gF8y3QmRp7NbT
a1OETzVByQ++7PuH/3/VE/lwxBzh7BbbxVwOHz5t/iJ7ae7hE0DandP3pmZ6vTDsNfgB7Voqkd26
hG6sEwRBvCrlCX6nETVmCe3esv5pApSQXNAQJo595fW3ryviTRIbUK+bqnrrMkJeG6ftoHNxOHAC
fYVjWT10ff0guro70grf41u2jkMDTsNBWnDQTLBg45dBkp4DBkP2al4UM79QlB4JAuHDnHunopvQ
KNjd1bSNc4CiCK1EqC9YKnaVH7ZHGSBTSbb0cTAhsZjrNeJVxrZAWGMtkqemDf+WMnEOCiA9zbIW
18JAxtkx9zMw8SI4Ir6jAxFIfOpTFjRuZHTdV+Igu9fIKRu9ZnuFgp8JNKmiZAp/BoNnPohlt2Bb
igrtEy8qW9y1Q4qUdiuP+/FTEh9zl3hKbIja+9YAvSBlwQo16I++kwyHrvu9eEDY3br6W2jDh7jt
9tTYnr8bDVwqoVS8WKyfumGMsmk9ZXVlxlKRNNyS01QZ0o/m2UcGYpwguKCBn5Kz6xrjOaGwooYg
FQm65nPCaD5dgJyqbW8btq9p56h7lCDSACA6mDqNnX7dItgTeYf/+acqrfToCetSFlvqr8vwUdcb
5dhU7DDBgqcDdtwN7Ik4bFvi8cI7izSOfUr5mfgrQdZ7gNR/kKKNR0jwhGjwUqMETpjK1vBvHTgA
mt1wMOYvsCTYO5vYcwmHidgf5Q9Va7PrVewO29S9VgwoodbMO2cStDAzAn3Pi9dQFgfDKZ64W14L
oaf7JHWnewT86NIXu8YE9VGUYB14/GXM1jVO7oFxTxC1bOteUVvGKUnYnYP0DQ+gzwpRYskXn07e
vSUM0D9wPUUG6/J9oG1wIyaBWKt+7nPwjLljAtxNwHyw4HsNaiq1bttfLQAMIycUv9OSaGCT+r81
2z4uTO/qpiqEjz8dB6TQ96bbkayCXm8X5gjcIAAutzXzkHSAEWRmshk+E+uxsFFpB/X7IJwGE7pn
AInreRgYvw9L/xEEHyPiah6y7KvyiMNzzENT69eqNTmZkC1MM7gETFyMasYnH4MS8Jhw53os0FNV
P5AyovXEx+rwd+G5ejOo7k+DLvs7s6DKnqt31OanopgMJjwcA4vxpcoX4MHpgYVrH9VECu/DwU8v
AwK/g2MsQwwf51l0wfxUb/RmBkDdDOzdJCNIPA42Yy7llR1qdKg9Jmmy2hYDagCCAWecaSjEgaQm
21Pld8zRnbV9+5zGVl68xjwFTYmcRNxVns6voCvKHSCEx6Ko9jpkt2aa3R986Qtzqex3z+TkkPom
fx0WBNNQ2hhWEJK0Yonye2DNbiRhs4FXt17Y9wOGCs7or+G1TDgM0t7/SVMS7mHeHRnSxL41EvTq
sqouO7bijvU1FcbMCA0+4WJR2LlK5SAZxokt4zf4v5Xbx0QXOFBXZW1454iWbA6CzOy2wGJAOcId
QvQY3eYQrpp1IRsGEfrJc8Cdvh/G9Igel6F1k8HBT/xbmRFrQAze0ej0gYDy5cwohFVOSYVRhWb/
EpB4pTzl7W137p6oCv14WaeQqt74zhlIXVS3PAWFee8re3wsnGDvBjR5NqhCfGH2w5qNL3l9M/wh
h6pusCM0yCpyZues/ZQhmV096Lm+ovWRvb9JvGgxU//OW+0XQ67qQbrOsmtGLIEci0ffC08YBQkO
ISMMuwJ3LUOD/Wqrq85x5ZdlyjF676fhp04945qKAOBKElyKxgwu//8KHBmvsoP3uxt54fv6uyQi
b/ta1tpktV0n33IA9WgVuO/g7bz7ybDG3UyGHFk5hAAjUFKz98djAbaXA2vdFLBD1gA8pVU8Bg7k
4TRV75YP+3mEWKxMLaJS8vJ4QGVjg4t8VMvruDK2MVF8+KMFP359IB+GnJ8iBZkWlkeZstGbJiua
p3K6+ReUPfqzzHuGTUnIpMSczxVqUxwhPO3gRYllmK8zCZkMO92YtOGMvLPqXJb0GdlKjWrU8O/7
+W11Kri8QhEVbzkqnmD40JBhVfOcmmwma/qQcG5inwxgb3DHaOoUmTPU+ZydYjiYy4Mhmg1JC7ND
QD3wlxrC4Di+ETUzHzhNrf245X7Q6bVnJpwo5z5qF0tjuGhY9tZ9KJhYDZSrhybYcS+v8ZjO8+Ek
/Fe0jt9qRJpQem53Fal8cPqXlVjRvcy5xTBfvDouZ3fWDncd8D1WaX/JjutjNP2AtxBttoZtHBxi
QO4gEeL5QinUm94hQAv/hPsVgrfXfm7mNSqMMV5C1DbTvP5YtpFTNWTBKWROKo0vSxHjbYcGIv+A
zPPEUfvS8vOoyYh7AsT2ILIJORNLR8mKmnruMsoGgZ5Tf2eG/9JYtBEaiVG8lkVFNeTeCIxfY0L5
2oi/Omm/RuwMFVyo5VdqmMwjAZXG9sw0v0Gwcpfg7w85O+vFIUrUXYntTXAHde6kL7UxnUBEXDL2
dge/UC2hHeP8pEUuj+0iOX3A6HP6ddV9WKwMP8f0BxCYuS88bMJTiO+IA4jCE7wnI4phxWSSqiNJ
uHcMV5iHFPrfOLgEKyw9iQ8ixMaI9A3RTvCVyHG9SkGCna7dW+7lf0KREJeprfdWBvkdm/wzv7e9
5b8hju8af7Q/yMiRV5xO7PXSP+1Kk0ABn8VTVSGryMZz5pltrIvW2aUtmaJQc0QkVWHCPjGw9SsG
R5jukKYH6SlfqajzUP/NrPVf5w4cn0Z7noDwL2Bw+LBBcCjxwZKnMT70WfLTQn9BrMYoKm19WqtN
x2R3J5wgKKMX5CNiSSPlMIfc7uComM7ueHNpvtLdCt7Qa/sHbBxT7PaMkQl4+LFc+09LrUkvqW/U
DMAAc8mnbjJemGJ8xx7YZsZ6882zplwhjGimvzGL9QmZab3HqQCoPnePlLLHafH5zIoXrIZqFWQG
Y51R3hrLFveVkJGf+N9h+IaLaTd0VgwSAwQtpqKo8bPP1CsV5OD+Ix9Qz9miYhFxFR7T47SczDPx
j2lefHPu/17D7U1zNQNazGWmwv5D3ABCp10Bx5HnMMS1hd7oLnOfRJB/1ox+HSeniLT7r6sXztMB
X03k8UDeSUud0U/g8KTAL0vCNJnBltEisyJemDyhXFh2HWSmnW2a6b52ffVqL80UF77zlnRVxRmN
SMpKQItNpsFCdWYvQZLjGkyv65S9OW28lMzvexa9cTp7p2AVSO1QKKeehTG8+LXM7e+1pZUrpgpp
SuNQEyieSn9+yhaoxEOHhNFO4L45PeOAdMijVLzN5KKezCK7Wh1wRt97dtmJA7N3drnAne1ZlXXC
p/FL1ww5jBk3VAlDy/QUvoZUctuEPD5hyII+X/8V+G2hQvxVJRlEYj0ha/pAq6zw3wM+GeuhOSGz
0Jtw+9AVoj6SI2jTvSQ7s6+g1huGj0wnMCIrHL4Jx9X9utzMOXZB1HPCc4nOs4yszOkYm4UT/saU
WlCBt2V0z7lMZWlZ7U9ei/Xoh/Xriq2PlJslO5oJvpFcVeHBw2VAMflT59wiiskMdCvUKVmIMwbW
9DHp6+GKJOkXwqBLN8KzJSCSSavVYy1FEF0k8jIH2ZvrVk6cm93dMg2XvBQfiWheFN/bqUjjUouX
CgJJhsoaWfldwmKKEXPhR76H09jKCCsVPdfqzDXucC0ojHXMVuwJzXx1DkCp0Dz4xLwOkFaoC89m
63aouUvC0GXXR06TaxTO7D03qka+H/oANlH61YROH60ZY4deJF81Ul48Bp+8YpEdPjVkiRwLJH9Z
P8cBzUukIVE7uiy+WNQn9WzH1tZDjZIo74EouyUg3ngIf4VlPR18kkSrmd2maosPNjJiVw6beIL1
v4FbcF8MrrkHQ7SnCf9bjXwcfByRkSe8eWNxls6S7+fGeEGa+hEsNgZ87JHaP+fWFt5JZhH+z0sR
lr/J4mMPF0x4sRjy7OeU+BLM+Q/uEvmOeslYQljGOu22qJEReyXLsGWnINBTvVeUkznJxRM6qD3J
pgW/UhiZVr5CbUtC5bdhZtniMSVu+LH+Hy4w2bHws+Wch+n7oqx5b/cICSFm+eTXnFpvenY6gxIj
V+19mTr0dSMNiiN6rvm+PqDLoL/p9ZsZ4M6fgbhe12Fe7tAK9iFJrwbM9zJ7FoJ7xRa1vbctuznO
iizZJbfucgCHo2gezJKwmh5k4dFQhbfj2roYZkoesUbMAh7/1m0bX6dAcpaF84l/e40Qn292FZJq
eKzPlld+6g53kJkN+SF1yltHIOiJJbZ3Vav3NpLuwUmkSarWxbcj4UQFvyDv/9Sl22P0dVA2cy03
tfWAoRJYrTg7K9v0sfZePUL7kH1lcaqdqEj88SASG9mIY7n7ArTFph71uJrsfxA6OUG5VI+G5/1B
rGQjWe7uB+YaWZ/1m0f1HjM1t6DLWpiRYuFC01n5HLFZ8YWRa/Zr9arxtWRc1FZYsuu8xFORbs9P
b7R3s7AehdHq6/g5WqiIJFw+VFak/OAxJw+DlSBrqbdBYzZxiRCNxMomwxk+XUE3MVtiIZMYG2RZ
scFFyPLKwfHEqXuWw7ziAvKJZE6t34x9i2Mlll+iHJt4SIx39lY5Vx9r07pnae2fvBaW3tKF5q7K
sNBL7IwwT5cH12u//Lb7CGb36BTojFjhGhdiDODp5T0z4gyRauVZl1o/WKFzshyD2z9ceyae5Ep2
S8ETr8HKk7Tjd83fcJiSfdBPE1b67IxpBT1R4u555te9EwXK0jGw34+xdtD8UdCgdI1YCujnwGf4
nu+hMqqH0iuh8mAKq0vfwm8Wk7/GaTK19yFIsMrrxRHnb3GfWZtJn1C1eJwwmumguTb1l5EG622g
VmvdxrydyTgcD6bjLjvSgD5QjzSXlYnZuaqC79pldeUHVR97VnZyxXrwfe3elU7yDVRAHno7JEK6
2JM+2OmAKHKQIRu4+WVA4r4TnQhYd6P/JAVstqsrIzrrkb1CCG/5lK79LfDH+WA7AZvKuiG4+RN5
0a3trLfeSeKht9ej04TxlEYi2XyC46ZMy57LsX/ztjW/Il8czSi9B8MvJ21jnApwv7BZRO1sfDIq
IeiqO9PAlicd9o9EbIyUHNlToYjhNKjYxUFXAeI+gq8Br9Pz8xNqioHUEcnjXXTiEFoMnwYZPth+
96EpL7G935YscPjrdX4UchqZxSDvQjZwIPMUQj6zfmavcSozVrdWw7g2JOCkyqrhSfpMGNNlbaMS
9eaYUixIPKgRcTxoYuVwTnwbQ25AqsuYvxbr9Mdmwo1BqWPBfiOl9GUhFI29TFnuEdjUkbSXk3gX
Xgf0np/ZLpBjHXVs7Alvc4imiPuwymI90lY5/UKt2/MmWB5aRrsNL1ZAKDnWFW+fPSTTVBww58XD
UGLRFozrtfC+it5tL2nRIwdDfZ7gqyVPBp65HADepJVNAZPCoxhQpWY2wMQcJNB+SNb85PV1uNfT
GJ583eGO1N216PxfoHMceDYEIVXbbjggbNHICTVkfvDDA8lEYPwLqKSiNmcBVKWrIJbZeJ4KJD22
k97BfaZly/PrJm5BtPBKciZVSS/JFQvjfKrc+w5QBDGbS8uxVAD8iem/5Q7RqBt3zMCBLgyU2qbF
pAC+UGOggoQEMghrfscsNzX5QzF7sVzcN0+vbB5ttHFd0s1HHVBKC5ckUAz4zJY7dhfJPdIBGq1O
fVWDfyDNgrA0haWTzJXHtDVvYcIuolr5lp2Ey9i1us2Gtdx8LoyCq/kyutgiSmWUbLibfbEMbix7
+ai6Cr5EQIiq0bJqmRiJXRPVpvwxSGpwDTu7QnVwIszHjAL36ruvWfvPGvvvISMmR222C93eVWpL
msTovctHHF/K5yEowbgkS1VTmxIFyzpvN5XpQ1bWp0m4pKjQm+ylN74v0j1Kk/kSSA0DP1j9CXWX
YROCEOB4dD082o0gp0kaGtmTomesxNGX41FN7dtctICfZjLhpZv8grLMAkV05FV2z549J9cOt9ZO
/qMQxIXFPGZneQfyqoPY0Alqk+BiyuAL4U5zaY3x1jmdhIfBEq2rxjUaN8iFVdHvGEoceAsWj2gg
wE4oUJcvRqK3Op/LnYsMb99a46NdTs65C72oCOWVQaCN4wHmZIGzkJuvvniG9+D24jH0VbpzVGnF
Fqd7ioDt0poohaXcZ3NdfJhzFYOrPiKEou0Z4Rknzm2GSad795yFJG2XeVjHXVM/zW7zCFPD3KVa
gNOIsAokLsbqEqQyP6CMjkDkV7tWJFLb7KFHIMrTch0XBai7kv8kOimjKVCG9e9hYfwOcqQ6+HnE
TgXIVxZP/3SqC/B+rq/1iHu6mxjtNTxfDIixAbRtujf88ZeXurhq2+9qoNlcPaY77sQWSojuZiT2
x8iI4K4kXMm0M27waoeEjGB720RalvoXAInbRh7W1qr782KuX1jAsDfD2/PRwO+KHhuvtw3e55vJ
/NrZp5tYi5i8PEYH6BGGA2goUd11MHiqaiPHk+c/mnn620jGS+qOOJ01eL11YjKq2BmwmaF6WZJu
V0/BG5yC/eoR9DWMG1ZAOcxywD0NLWNmKOLkzlfjyTU8Sn7UI/sN0eOQo1pwLfjMiiwEYifwt5+U
T9GAsumsFuqyFYt5GsxbcWrUUVhbv4YQLs4EeLR+cAA33AEvkadlnN+zeamuhRYfKve/BCTsg/WV
VTmwqdr8x+P1ajmA+kSOPKZjfxdQt9RCfY11Ti1PwiCyqn3ogmHkJdWRn84/5iR/iyF8c2e+htVk
qVfQGJO46BKniCO1ErZ1c5scY5f1KOFRH9TkVjsXdwSVZ3W/BNXffvxJgwrb61xmscRpY3W2griw
h1RWnlz9njeMfzA2WbQ6fHkZq9worayXdEzy914HaLHzKr+1KwlhgwoHxpaYLjFZ0fqvB28bHjUd
FqDSym+N2WdHVzLCFDUEWjnIxyHXjwQFs+mynF+BZ/FYqztcGAwxJlznIY4Q1sdGs1d9UMUKydyc
JOoSZBYdcRkevaqIBoFNNief7sia42in7WHoXXxpwGqiMVEvdS310TmYqvdebMfidzQsDcS9GwDr
bjdUC8OmKxfDyezSIK5hkDG6h4xT68+QdmnTC2a55yEflRnvcsvSKdDh4xD8KhLGV1WbyIjAv2WH
I1Lcq2EKwQD0nKvV1AFEYvBV9sMBNlz26NvqjIU8riv/lgzFfO9ap7Stf0RpQH5Ilze6J30IxoDj
xshjKuNL0JEjzPIGDw1qkRatwAPyoCs2yDae+5JVEnyQ7RfCHLtzZ4ULsifsswwt2SPTDlwDNgkV
+6Vdh7V8x0trX1h7P07gVBC0ANddJGwQd9q1Er1jh46rQZtNf2iSmFg6T8NptRkQZO4ynJIvtm/F
KUezE9RwRLYtCwz8P0G/cbKm8r3qRU9XRk/CUmo+LIIyyEl+QlDT+7krrmTI4wnAiHm0Ck/vyKgV
DKjNv7YFKq4v6bOmXO0tgE8JKh6mc+Y1WZefuSe1e12vBvImIdbqiv0qtqyQCdVsksSdFzdbgy5B
WAXAo07+rHBaMjuyeAuQAN0I2z0DBOhnuEyg8vZTgKOKrtbc5SkpFuxzEYGyF8hG/Fu2GGmNoVCs
Jjq8drqnkEXZkENaLafeO9Lx/HXC5U1D02hN5FF4Qr+SLMcqGODfHbeTM++/tcALwg3PzZ4/pH5m
sKGKaUuI1AM8dcnSpX0pl9gYspDNW0YEFAnc1gC4rDSZwRgevZiBGMMvbFaDjR53sweV1Bo61DUY
HhD2zH/ydjgNnKM7ox/GY5int37w/3oCwRLxHcXJfVn9Qb/CjN2ldnhKcy973rqvcZzHvePXzF7y
POQlkg+kUysGEOUfMCyIO7iJtEFaipz88Dj5dhcJvVWaOCQOi1SgPSQdQKWGI2QMRDYDHvZV80yN
epl35Zj+DTBXUuzE0tvEqgnXCi7P9oJSU7QohOa226KGQYqU2clokmPeIvbUrXnMy365Emr3p4fH
eFDOJff66S4tmJkMTQjqcYScg5fkYQ2wpZMa/rJ0zhz7bPKd4gaCoGQ2ZmH1EpuoGe5y0oZ8+/wP
ecgSdxzEzvLtDSHEBGwUswlZctYnGH3t0pLjGLTvYT1i7YhczTKzGChyhI/dpi/6iynSL+C3G0fZ
V8h6C3UJE2evZLUtnKa/mjZ1n+DA/TWudpQpUR6X3OjpspgtLCmKUNAagAvSJP2ehX3lTzgErnTv
ie07hoXj7X18cZGq3ztdAZko/A+14dzRuXujfLMr3G+2m+3HkTtCVAdKc8QAgcG/kzVzbpSvaYZr
jVRjfNItuj1q64Ocmq8gROuuVmywKnwn/jql2ll4TYsF1IYE4YcP4OIFxA62o2Oz7NUN54Y4hkum
76q6wdOLwO0o2R7SOzAWKgeKEVf/NWYgUQGv69lRaIqgnhC8UrzUXqPPQ25/ITS8rb0nL3AMItU8
tAnKW3dMPkcTdfS8ER660T577krH49yB8FQ7zJ7zvpdTx3e2Phardp9VyqnPWBxtIYpzpu/WyQ/T
/axwVxfpiHIOO7tTJtcpMNSHWf9rV3c6TJC8kfe110oG+rB2KT1z8uNP7qP1WtpM6/3+3/8EglZT
YTdd/9YmRGcSx7YfBlNcF96Bg0a9VSSmvAI0fEpcH7vXCnahDgIE4Kb5pzPIrAPLhFfdrV8dUcJp
1wTGDflNpIPBBrRm26vc95HLmD+y+cXMtX7JNO1qFqg36ypynoRmxZpeh0/tVFygmHT7dUXz4Q/r
l0de11NSrlT+eAVL7JKnsTW+Udb8rtcVY3EKJGf+V+SwOqBCxQWZq1G5VtkpbCpyX+Wn4ZVvi8N4
L0cEKlP7fkzlS9aQiM78R1zCtA3egoT1RjD2R9ZwBS2oGxdd+zwqnhuMZ8uhJ3e3a5eXFNqdIZzu
aGKh5I7wEIlK2lid/A5K8wYOpztMDcyKfuh+JDyuAHXWq1znbMdZtmX5PVoJCwZrzje17XCTo/ky
uUhCZh3SMcrkKAKc39Vsf8q5VBhz21cPEgYMPnxj9gorsdendiw67MrIJcdipa2qMwJLFgybSip6
EX95A02RmtU/t829y2oM346B/njCD8/WEebFqrxjKMxfA0iBtRvKS2aGD9R/5V3JjIYVK/ppSTzN
6ASPSTi4T8H2j8QjlrFZ2VasKK2DnFQ8m5oKYvfBcjMRT6v7SkavgmQke6rPPmKfbzIPY4CKSeRD
28ZpwzHtXDysme+D1jSG5Ji4Bpbdu5Fy5phMPm5R8spnvP/QTsr+3WI0fPQsOz+gy0CaJk1/70Cp
2pld0x1Xo/kng4qgKPRTCTAhastw1xn1o+2R9mLmbsTcDaOsVodRoeYPWbLujA7fbOAk1GFOdWqU
H+yNwssg9YzvIWd0hNdnuYOVh2G+Gvg7WtVvK9OowKkz4JdBJB+5f2qf20bMrHiFkSR7puPkjwnU
WBRt9Ukl3XfBovJabqw2Tz0ZaY/n1M3n0zT36c2ELz5rhBcBJAJENtmL9sw7aFwRjgx0phhCbi7i
NcmbZdYVTMixyolvmOAc6BbYJWCYZqjFeawRabEEQGkOZSqc35GVCZrFBa0hxcUa5M6XbS6v3sgT
NaiyOksDiW5KPdPn1RWwDEPuGsEz1qLnioDwHSrHEm8PHNeV/7ZmAwx9ibl6u8F680ZOuc8EUvdR
xUDk2kpzrwRyJKv0/0544oqkeasQMB1B67Rp9kvbyj0akJbKNfy2eXKQxwikJUGfXFLT/VHKfBfh
vwDUhGV60MVRc+wcWCzs9KvfcNtuWUJ8d2p5j9bQ5Pg83demYwcvtznmkoXFcfUN3p+sfNC5gFyW
iQNe+uRIzcDd62DAVGg9Cw8CVEVa47EaUS3jvGughUOCbi8GEp4oNYqbaPlLuhbnW7lCfuzr/DUP
4HrOIzduz8Jsgp/WdYAnFet4fndzmLJC3nME9nbuwEEioM6dABJX8pdJvC4l14BXk1xJ5Fxdums1
/kpnkzoHTIPg4xBo4ZFsNwKbsfQnukmUSCYlvt9E3Zi/Ydj8mxf0Ko7d/EALURcSwHYNXJ9YtF+k
iyiUEZM8VKAtz6T9POrBwTat4J1b2ZsEEbT3MsTYVTK8EA9+gopR7g3WqkHg0xKmcFYLvdb8/9Gx
pDVStE4eGPd1Tx5xIRRo0UDowgdKybdytfbMXRFadRRlOMFMcHuof+Evnir2aEhNhl+b3aEkAvGR
b5WNTv+M9u8PALbsxIIqe0CCyrAzxxFF1rPu/FPlL19Q8Uh3rZ2Xtg7rRwIbv4DBwEJinxykXvSY
+qt5LdG7oE4jVVQTKRcKYAh26Jag1JZXY7Qh/OEE2c+CobUePlZQnZifA3i8JHusksgnI7TYmzEi
Lw0051KrZ3jNm/kr9HeItC7rHFAnpNM7xEbr2ntBdyB4+NNq2Iyaq8zPTqZB561rTA//WNPksSEo
xx131J3PoNR2pfUgXPnRJ5o3ohhArXhQstgXHWePIC8h0U3YGJULL9CRnVf87uKZTFcGWB4iEUeD
+rLY0g650Z3cgYxO3UbeMAxxtaKJJRm5g8rAfsdGBMo27sMu0uYIPwAOHsoJizU3Mu5ndCz9zVbq
D2trsVsLebDbO6XCf2QSIeC2CqxGLHK+XBmMUc54EUureJm7/qY0ViZZtqwPc/ShQEI3fqDbciJ4
fzvq9L1XTmCga4wikDDR4T827p1EO8DE/J+csnMgkrNkJGpkWAv9jQYOz9DUaEucpnFvsi5fUGRE
EKbMbbBYxnYll3jIwaW6G44S3BCCooGauXPWUyFQWZodvjLjMAx1nCz2Yx4w96pQNUiAnkjhLtrH
jqiCFKnk2l7l7H/gCGNjLWDloT7hIQ+zV6MJkfTMuAvgMb+4JUmYS8JnhNGI1lln8gQROSPRix9H
uE6PBGMGtyDMotA+E6Y5Pk1j6rzOm2ULqArQIO/iDkX9ggCjOpug5XYTWiUIrwsdIHlYFM/e78xf
Eizr7Cr5DwJ93lGaqKh0y+WWQhiNkjkAStCBhemX8u86OjxSqNxpPJNvDab5Xrjjo284zhm07v2C
ye7Ebm7kZ5NSadRFHtE3s+LQ2yRydaldhHRBf9Q/s8mta/nGGyLP4KFwWMTb2XjnYXwG31pW0Rr6
0Daa8Mwgw9tp31Vv3ljRdNSgmvJpw67W6Jh16yMnhPviOAUDKLObAOzg8qhsqsZunaJqZhzO6MN8
PhOGluTuv7xmiiWTjuHp4xTq1//IOo/l1pUtiX4RIuALmIrey+scTSqOhbcFW1/fC9TrvjdeTxii
SNFAJGrX3pkrkzaiv+5m37rKNq9j8jtR1OKfTBKooil0vTCuboiWVQENMsbkBvHrVMYQYGBqfwQT
dMO5sndtMVBKFrvGAnyCkNRo44PKumsI6lBW0Vs3hKf8lBlOwhyO/3xFRi97r1ut2gjJS7gaEoUQ
s6jXKOy/lTZe1lwTasTwIgeN+mCO9BvivySSPrc4g0AMF4wi6dbWscZtxcb7LOT0jLAssCI4QL7/
M7Pnv1UwvDPW2WA0+VG1HcbAanAYY9PWBe8lFsk9EIF6DWfXOHGYfjI7z3aDS8fKbAPMeoJSfyp/
J71sT9Ak/wooBux6i52ZFsfa8TD72Ge+ID/g24u1Qwj8SjkZTEmovMZIaqs+BRXd6rofnpOKtJNw
zP4Gop0emlSZT3V9lRDPNirwh4vxVnpDc5EFfB7liycUiXCSPAw0ekIek9qNtQ87fcJJPCJzAnTb
Qg3eW1hq8VbaR5qq9pFYbVSDLI/2Ucd6P1NB77QqrGNSDBblpvO/Py2/u18NOArbsgzeKx1il/Vi
ziodsiBOFIS8Ohm6rBxCaMWAd/K6eYfFCZXl5NQLnB7FUwed90FP7oepW2tbTL5/6vNOnGqRihMI
RX+flYrIMhRxaXBsO/zGqkFf50kIr2jHAXQHsk1PtIzcbVTKt2BJs7OswkB7q/pDlZCKIqF63y/g
HWVfP92vBtp6TQz2BFEFkTOxC0awlFIPbDK4mnScUu4/DjJAuZDjkTBddz74Blrbyqi33chhnGLt
bqjkaFT3dnvK2rNnjafR0c4+HAOKQcBqkZsmmA56DDmdW51r0SRkXxmi2SYOjewwNt1jOLM7kCXf
reWijJioYQ+o2TZWBy8WBU16AD+4s2qUbMkjGuF8rwy/OTdSHEk/oVmoi3WNfxH7d5fOnETA3VpA
VPxti7LuxFlrCDSUhD7bWYXvHcYeRYKMSh+RibMvE+THtkAH/AAek0pRhgawjNE4OcvRvB/X+0+D
xDocWyNGueU/db8Abn3RDfYKDzkxgyDA+1TDm0iaFr8rEGsKO9rjf1pNYx+enEh91oQGbOf+kJax
PNVF0FFsQGyHMn1oyl8BPgjsg5R8iOzpbKfm0cSmcIRV4md6C27ziexNQZraLzdFUkZX4JeL/ncX
NOPF7iwL8wPEtFFPT6GiIceWARL05GAf0ePNlax3YZ8+hUlvHEnrw46G6hFvGFGd1bhyAf9ssoGP
ZkoP0awixnRMMscm3hHnIld9VxarUipUohDGZ9s6jpJSP8xnkPV1O24CPo5PoYA+mdnS2EwZrQYc
TWqPwLyRhNcPune2AOg3bkbOkllm49Emb2rtj9AwXTg6R+Q8JhuIxT0RwO9e2RFbkrzHRaAsCUvP
cP4KQyhQS8N7HrNRrCy7OY4VkUbQMgCg9SFj3+ZyB7DHwfAfFPv9ql08xqalDx4JwkdnuSiWP27t
eFx5ds0OSsvuWMMcO1INQMwmPnd4T1xgyQ507Y2woM5hEhqSlYtbegWPbz1q5vqz6hBXZFmIAs63
OPRUUnbC6VyYvfXUKZxRvgqvVdi+CiQRJxF57BlCap6B2WlQn+t2cF/bCXwh6kNxzMUlkv0pyCW6
S2U1jLk9kNIapjUJ6d6hCtPgRaIZawryLqJ63tIp3oZ+NDXYnOL3enZfKZq7vTFkzgvMSWRYVfPb
dGl51yjFOe3RhIp733nUhIMiSvzQkZ4uYeWymE9Zvw0djBzUcALtoYvHTGR2usJOm65RNPBJcYJ2
D8LVALD1fjcYB26DJdGfgh1EBxD5fMGvxjVmv/69Iwhrr1HX0AKLpi0twXRf4hgxCdB8h7Nlb+EA
XOnoT2uEu82zl+nnUvbA8Qq3eBkW9XlEGbJLbDt6myf9rZPWtGnTJjkaqaKf3tLk5pWXjIskwhCP
E39tlOlNSbdjDM3Z3xUXBrFQmoqKxQm1FN5NQO1QUXAVMHonbAO3GRJwbaVL9NPNyzrjO5phb5eb
gb3Nnjr6IQczI5mGER7MItKm6rQqNpyeEH3SnQkm47aUklq0jFfQwT1nJHRYYLT8tNnUXf3Lsl3J
Eo3UwGxL96i0fixFr3ZWVf2Mu1LvfCtptnICWphEHi3nOI0OTm6IJ69FTB3xClYdnxknlNfE+S3w
uHHQ87MqxbBrk7mCCtQCnG0g80Tod00AVNHKi3VMAUsnrnar7IkMAnmKUoXQuJfrhI/EKo7C3WxX
YBWLJp73TknvPvRSsdfmZDwESUCbG6cgqsutrOZmjdYNk+m8sf2f9M3sJ2E7BZQ787nSPZLQYEiP
HunClyCyt74YfvGoG5yj0cPc2z881PzCquuToPbgix33NFUuBuk/x4Th6ddFM5MvXMfTX1KR6f6n
5dlhUgS+sSdmtqM4b+uK+bAbb3GywRwbr3niDNuhGN3j10UQE7lhM7hMUPhuRfptZrZ+cNAiPURj
aVMEf0qGFCuzwN9e2/suda0j26iAcnrs8j0f9WNpYfdmBAEr20fJ1mGbpMCMvQc7qhLk93Z8ouUZ
n1QgfrH48ymRtcnoj/Oy7bGeonFnsWY7AEZ78P5+rd12TIO2HggMb6kaTn4M/PX+k/t/P8WRfIp9
Pe7CIvvOgNDdpr6D22q56Mwfxgjnv43pY1TmbODmNARD4rUVxc45ZyvCxxoEQF7jF/LGtl6FTrcN
xM3xc+vUks8B2jCez/efJiWx/fNpXJkjk3zUa8xdLarqYs7J1CGTcquxWNM9Lyy5KawB64TNMEdG
049KU5DVcYZ1ofb9r4vBnuyDkVv7pJw9VCAheIkUMdAwjAQZxotIYIJ70lnqkha09hBxlttuHv/z
5+7yQMXQRKz8+aViz3PyEANIejLsXJpgzwyWmVkcnP+5aOVQnefmUM5lfOmQOyWFSHfS6Z+6hhKg
XohxjGrk+Z+LLvfk2Z2AwljMK33722yCbk/mcImqrHa5N/8Ma40etoRbAoqTc26HppqAgR6kWQ4j
Q6PK0vMv/EUPoaMMjqh9oc0p9/kkg3O8PFSEVbcpp+A4DITJJZhhoH+C93ee72mqGadH1HvE/UxM
vILlHTI5TS73q3KfuTRM4nj65uduT5SpX+0SmvPIeBjwhaQh5FNTnHHtKppOU/zOvq5em05jPWJi
NYCCI1w23a4/hlVT7SEPOVerII1vyHL/RRbkwSzR0YbI5++60++h66Wf9KpPRM4SeYDhDLuqewCS
nv6kW0lmUmUnb+YE46NpDWfjNzCsyPYxyc5KrJNLG3OUQwwvRYa7tKDUiCFywfdu23ONjAx2OmOi
RQaIDP1HkVZITsNVpa3+d9p0G+SR4ldp8JVujNq8TY36Fraws/MmSZ8sRduZz/5bIqsty3hBMMHM
v3RkTfMWuRkouH1rT9kt6AJaZl69R3FVnJzguRbiM+ltgooeWCiM70GfXRvD8P5q4n7bdDB/GcvJ
WnnT/FpM6JGjCdqsJsJhaKqAXmJmHjIVIets1bxGGgDLgfrw1WhyKJR50f92qFRhAdIIjyt1aaLh
E1CLYOJSoyUx2ZKrKiDp3SLR28SnMXgFMmDtiJWwkS4bofNOZi3DhAbfIePpYiUS4b5nDp37geO4
ge/svZvoDJnal8H+fityDFra0osu9781ZQUutYqfAZxbb0X6eL8TkJXk0XH0a7M8viVz/EKmi+Vj
eUCriGZUX063+bqvYWu47cLc3x/QdwCAeb3lnO9/q137VKFAeEpSPmj2tLv/FjqdemQ69Xx/BB80
BY6mFCD18voFALVdRZTS1+tPtEnIesfQ+X4rQlh6OHTHz/enE7q+uKNssQe33TsTqfud0tF1Hr3A
evzPa2ArTHEjvm6MhjjaQ5tPvl5/CmVpHdEG3t/fnR4C1DyI6c73RxpFfPPDKsbAypH4en1hkzyl
BCXfr1WdLs7I4tnCLfdwJ7PYp6PFKHd5L55o0k1DLMXufpU6REC6DIPT/bk84T02wra/DjpojjwY
1XscRN2TSAs0XTwCqIPhPA/odO5XJx+T9f2Q3K8yHK82oVZERS3PbrsM45NgwDa4/K1smZbVlfp6
fKPErdNE73WROk8W/5f7fexpds+zgxn4/ghFkVr7vFwS2qseAYRQztmygerVCG7YpGW/kxaRIvPo
5tlMOUp66t/v1xxTnEl/YRce9NwhHm5Qc8W26mjDBDlEa7+JHoG9hjczjJw3CC+HKP6ddYm43W92
/PipaFv36xosyqeErufNiU37jUn0s5Pr+es2xdsaddB/XRODeoHKor7uWWjxAp65/rqtGadXjBLF
17V0zt+soUi/XoABgsozp+jrNr9W78k4h1e/QBdFKlu9jaOFFOlMN8wI0bqRNTFLy1WXbjyIl25n
VtMfA3DkY5qFT2jxj7lTozXR4V53tnG1DGI9MeyY+9aLuhtTV1Jc2sVaZi55DBYU9ilqm1uP4//k
R8bBdBeOCqehVdu06qbNKoADQzaq9U4rwLolsicSaim8/IXdkfpXIiM4lfgy2ccNpmhQaeeqCN+M
iLF8YGagd8mO8h9qL62P5NQ9uxVhpQGbY07TAXHlvBvm8e7BKcW7N/fuNS8zb6+L9Of92v0iHf10
6zWohUnSmk5uNVFZhOyVXEb1UV2ZRyPyjrguzGukhHl10iG5FOWtGBF5OJhc2fpuQqBWbAhCnDsj
bz6xkaHUtaCL6XvLkCYJVtbdap947tVC/jlas00YYo5HPfLL3cDwVePgZRTBqhuHHa1AGjgPbe8m
xLVm7lXHs79z8IU+3K+Sge1c3eDG1Gi8xBngoQz2+UOJQYkCBzsFADbSRjLXv7aZRZwWqIFRNuHe
iP1PZ3kpftJ71/tP9wuPQ1TQDT2QdzLTP6sgMQ04uCpUP/fj1PqDPMYUjubyHu6/ijpmvspsiXFK
eHVZixxLwcCll6OhgbqJuzKDMMdBjYX9gSwTaHQzjpbQ9uNtMoNNGvqE3JfUHFdDq8ZbJoiqUmaK
jj16VnR7LsHyKu+fhftPWUBrzaMpv75ftaPxF3Mrez9ZibgyDz9Xo9nvNUVt6EbIdDGZ32xp4muF
NJ96WXUYu4o5aIorLYT8EbqY2RHhUrjZ8jpN8UQghN51uQ0dtaw9qhkAB1PdBueZSt96Ili6OzhC
fDeGBmITMV2MR1vkoPeLxXxBYZFtTXxTVDP9jvkrJLShLpCkBn/8EBJF37PZTWOMWXmI3ntsY4DT
mbUmAmJf45eYO4CsNuGxiHsn78Lelq30uaSC3ZFFBSrDhD1D1cd+JiDlfMghFcGxiVrSZvEZ513z
Yyjcazyn+TYs3qFPPBS9D+2lD3cyIqqniI50RfIHuFMnoZ+wbAC3TN1rRL+Fidx01TD/yV3LA07y
sjiaEFiPZhzMLCH/dx1mV3n852rk9pNm0lyG2UOdTtO/72ovf//1y/tDKViD6CGXh0IbhgFuAKf8
v3/2X497/4P7A7DmUlb9183/ftqvn90y57H+udu/n8HmE9Ke/v1s/zz8/ScLeU57+ve7uD/1/bb7
xde7+O/X8+9n/jpO//zF/W1+PeX9l/9681/P8/+Ow9ej/fedvx7RBCcyDxZiIAPkFRSIA/iyaAeF
4amnm33618UUEmZWLWPqP2ObAMkl7SfUxW9a0f0RyGmGtQqzW91YJ6ohyeY1eIeOKI6zffN9UZ/g
hZNyVu/Y12BWIn5wL6pi2+moPg3LRTU51amoo7+0NoetXy9bzNz4mywbMVVIsQVX/SFF4Z5ENrqn
EFugNfSUabOTHxFcMWv4HGNWiXpJsY4b+8y+NlypBlvkGPV4EpeZO/rpE9QiRKh5eA6gnJ90lsWn
sK6ZPoQpIljTSjdVaJA44Fn5+X5ROrLB1EBaXY4KgpQKh1EPNdAarLi7McsYO0uJK6QOkvdsUhAn
UOJfzBbpCJqTra1I3J2Vm4PVZjKv09089yk2QF41jYBjUzMqLucWnaIhWSubE8DqD1zGyIunbDoY
gUGzx/qZe4Y4jpzXbzqd9vhr1TYj7ADCd7lSLFJJOiCTd7pXlaQHe6rQZxUzVuQErWLefVOuYx7m
+oIEwNljYNwApX3BYpkhXDx5qEAJoC3z9zi7tbRKV64OfgU6oUfZEpLVC1y5MZu5S5ignkqXVxvM
mbGJbfe99NAqlL25s2372RVBuXTg3pqiLHYe2eajETYroYJ6Aw4YV3sjzkEEUpCAh9vkxbuGdtW5
t/13zGPqaPfh747xGtXBMtPJGH43RFW2EBNcwwlWlXMZlv18YCBNa4Yzs/ggpUsylgRj0J7+TWKT
s7HtHo4X7DQMIvktBTBFTAnKfLpg+NmYajDx61eICdDnD/2rqysijmmUL0SRS9ujOQu9X+ZIiIrA
WRqwATp2LODNsk7mNlG6U91dTmnsxI9qQEohrLA6EB77MDbh0+hb2YsSyLtH7DOSndF6QJSDq885
5JgQZag2ZuSZe6VIYFOKrKko/zO3rtpA3UPvB6ibqtR5jMi/YQJNW00aO1CTL1FErFUGt+0NFzdG
VmMFesc6octZ0qK67+7yq7Go4Xirq1usKY6qRA/vADVDtLGNvzPpjzoj1B2sHMPFkuOpzNvo0cYu
Kca439lUTkGQPSKwmXZlxV+4Bhu5Flh4GnvP+QIewoH6WbYpQy7k9vvEjLb/fMNJe6A/qlNCOdPp
aGDEjdwbvez+VRAgumOmhNWLuY9TLyTGzDu4JZTNvEef7s/8Y2vattLvOTXbRbrSaRKwtBsWXzUE
ogQjE//k6wOODXzmE998Ys96/IsMDZkYOGlB3qcKpgdVkjsbMRYx5tneBVPyhyRHtvNSL919/Htz
VoXrzEpORFqffWKLEoU3Og2j5Khy9VL3OF18jhiiehMVJqiCRfK9wnm/EkbP5KfNvpVtjbkgZLYd
dIDGHYCpnes+J36gdtLPHuNGkAbWRQp8Gx1FdIbenNk7UpCGnk5eKrtD6U6k0qJWH0XrYwX20NO7
3cGKveSWLV1rnMky8N/Mhkq4wxROg84/Mw/CDdjhKB9b8qrrijRGjxE/3aDXtq30qax7DGFkbq9y
J946Q84HszL/DG36mXbWB+itPK8ItIAZsrKg0Zk473ed8STH8LFVaHkXL9yAUf2BguNnV/JMLcih
wwjLI1h6Bx4HS1szsn2LjWLs01fPzlmcw5I1q1fEg8iA7ehnGEmKNH/+1SQuVLLGegYV0Jwn5V6S
qOaY+im2Opxhu9yv/mLBaa8q0e21FCrbtWXNqbSzXRTFPBMY7y0f70VclvqgYvwTHXKCxqMRAoMl
b3HafMscdPLC8zmp1O2+K1ywh8IDV0I7cTME/nuokpfMx0zv2jadw9B9LkXcwbmy6UJOiBFThXkD
oeRcgCaJytA7AzKzexz8nFacVRC3FtY+Is0UAbytK2BV1fqnXf/WFVbjrt6TydytyowoKYXzDlO2
uIQ1jbVm7gTBvMPRxFCwSfkyIDvDODIJY9xOPcx75u3nDKAk+gQBodCyu01rtY8EAsZ7xgIbqJMr
RptiF3aTfXJIvWY5+iyDfG/DeEcVJeyT4mNNZzmK6ega68iTb2EORmXuScyOw22Z18aJeEhOvpnB
VjhPSCb1yovvPg6+mFho3dMEFzlwECgwGh6muLkEB/rT5bP2NY6ueNgEFeg/+lZM/1zN3MlDPyHt
w+STq5HC5mHzPv02e5TCoRQGx+2j1227TqKEMj2hNS3svFsPKWdB5IHjU5sqYgBhFerUvAH43dlx
MTzCWijQIuh4G6jwkLXRfNA+q07rEMTbZyJFDbIffKpx2SLOMCBA808dXyq/J0CUlt1DIIV/UI5z
EQMO+2xUJDQ45hmoa7r3Oc25jWXvR/JHzqICyVS1+zyqHqOprg+F198gszDVJ1Vk9H1o71J+89t+
Aktp/gizEe3INCZkj+hrFiu1rwkSgLiyIZMdKvDkEuwWs0t0a/psEymn0sVpEhY/ES1Wq6RMnVVf
/MKTzPrVK25BDhcRPlIliple8jxE5WuQTdUuGJzXqYS2GmXeuhGAhOsmJ4tRfZbdWJ3o8seUAt0q
btL2byQothzTPBQTikXTRY6TVKJ+nNnuHUjgVkzaLQalhpMjFS2QqtVBduWrywcLTkD5p4sX2qc7
TXSJps9eCGRbDV3Y1O1SijcRwUStgNhNPRrtnH9A2df+Jk3Mg51B1DAz6x3LwieIvGiXx3yL+vHY
OjLdCWDoAMd7vFo5OsrW8Fdh4r+h8M5PkaZ7Hum4XbVhz5e9pyXW2T4aZ48UuUA/oYpZbCIaE32K
fTDN7C1NnwbUCfsc8ENwT11vTXpqss2D7pI6iz7WaNwHMIxHRwCxigia25jeBbernGZjQ8p0iKsb
BLkT+cusL3pGH/rNNMvoqRuqH2aFPSJz3hpMAjRVCU4PEPqQkRKt+gTBoIu8YNWM+Gwdv6p3NZOO
CQjfa92nbx0z5iWpKkMZj5sT8+yL5amEtim4nsLLx03BEWiGvNzmS9VBkqJRAoCr8eLuMiqWLNEo
NeaU7Jna2yPooTs+YBZNK0dsXT38iEZHbSdIfbiow2Lj4Bj00mQn5/opaWB+CLd57HwSXudyQupL
L1ANTPgnWoZDARVdG3rfEXeBXOr33M7G3i78nYbEAGYzIJIMIy8HOWU2WOxp99HhIqHK7c3+6NdR
vYMH88TIzCesMP+ul5rXd97RED1rmzTScRCQY0mPYiLhX/1MfQ7CIoF34cD7TAVnzAMaXvjLdO7m
ad4kVvBqWlW7k8bgQURXB2z71t7DVgTDnUIC6+MfYpoaLNntNZud/mUg/A/w/DbDu/pdwUG3oLPa
84D7YcTgWS1iyznMrG3dqvzsvQYeCavCz+wHjMsNCbRX8pTG3eRWxtqlYZ7kvrMmpaZEFYeMdxGq
ugNGIaMz3uwxRPCOqmTJdZcj53BP2QD2kmIVurVBrr242lHxSw4aHZ0fvOZN+bvT7p900S0JLzYY
X7MiJEW8qTrmullhj8Rh4KxF1bUerT5aGwEqYdo117GekP/CFs7tMjhMo2ms+ap3iuWCwaftMEKH
wTbhydoEfZudzLk7OeZ0q1TNmDBfagIj2XuNd5Tp/LLsobfELTbrWeHXKxoY2bZnUWHX1aosbyjA
Fgwz2d3gR88xUpnZHfFJglui/tHZxiiqeWM6UCJnyXcFhiUZhyZ6HfDDTHYttcwGy8VXN+9QDRSb
muCXXVbS1SsBs9uWidTq2+hWYhPnxYsVMlQxKYrOlU04C2DSKWYBEZgqVk0ZjBfHHR6bRdIft3h9
3d499LXeWyBFNrEVB6fRHwkcw9RJv9E/1SaTaPCXL0nHNNdGVW0Gw7NRRNsmz+UGRfa0oPKhAvrF
kbr9MnQ9atm4x7s2NGrle1HFOBMXVh9uSPVq3jgrA3IFbuK66DpMXz+SlUboEhYdhEyXMKUAaOvF
T+9iAE5aBOSi/NV0NJEw4OP3HJsbS5FqnR9+RIpd180euztMN53QWxRl37vMXBwEfyRyyX0dEU01
pvUDrx016sgS2PfuWY7xx5B5xoW4CKaKBQlkQz238KZIiLM5sw0+M3RHiitJyJ/1nCYbT8I/Z7S3
0JW0fRES6Mfw1oQTmqYBwkDvjwcW7D9Tw1ZjluWworuKfXehvYVZUR+azIq34VQQQIU23NM2+Sys
3/6yU2owGLQqkihnR3NlmhiLte/8HC2RP4SaJDbD7rZ8g7uHxO34hHZoz8TAMLK2fmBCDQGOhWim
VXgaO5wzUKjz5xLwR16b6TEhyRjzUjA8Ed+BHkiOLwhV+Ayy8rBJlM9dupuIRYLXgXWq4J3TajBh
HNlbWlgt0Bt+VUX9IwI7rGXtyyCm6sDU0t9gAXI+fdYLVQTeI23t50D2xdVV8tbgwIyMOXktkQmQ
xBPLgwQmh8rYhqyJTSF4p99lbgbyYhHfT/pMpfSRmrAdCOZ5y1Tpb10ce04alAcfMcSpzrZFIGa6
HTYCXJnlO7ssbij6umM8FU9DS0/DEkN9LB04nl7wbA8DXBOZ9eeRfspDIhxnA3FLHLG4FHumkURx
ugQeq5LNfUna0bqB9ngie1x54I8iTDuVxKwVOca1a40cd3C/GYZo3ts62HbWtHfE1BxGB7YPKDaP
OIX02ySnie3LwNSDaCWYp0crdeAeUJHFyTFLJC2IpL3kImi2UD4YqGVYo5FWDFUNaidBB5yy+Z0y
BIO2lAiPKAYbZrei3TK6Xzr5E3JOUWIfFtB6eDxN4cP3DWBfCkqAQqc02KqTe4VgIN6b1ptbpHI7
Ab97UCcj0J+GadXkAIi3bKh+krbUc5SQZgbwKAkua1d+0D1XQn94JQ5PjxeKm+haFeafDFKcAYlt
bSQRhvEZ9JOpmxuNTPxdo/OKzmnJOKWjqPOMIWUCr5iW+dqNWTMo9OQGViIQHritbOrcC1+OcF3N
LtgHUAsyzda15YDXRLsbcsZ/QLAHlKrEddE0rIVEVYGS2WZZPa6krbpDMyOfRmVFx0PZqD9QvZ3s
WG/5SnQXC7YyWV80jcqSGkVDDLQ15F8m9lGom03SdhcDLP3a8JI/TZfVG9BXFUYPDDBlbcNXiqBT
w7fbVob3owiafeUR25TarUvzZQh3hUTpaU2wm5X0v6UFNSN6nPWs/RSnQ+qc1ICogX7pxmw444ru
O+7gR9IzuteuWbAqnkypfBKWlNF6LoNyN2fFtSgDtcRa6odCOdBjA/+mexvoMmKpTA34ctDGZtHn
5AFlRppaYmBbo/awHqgWr52JdT6vlpl5Qd6FNRjMMEesaSOpjL6a6EPm8g/ajGrPl+KpSOQbxF1n
I7V+rWpvQMQIU91xEA6ai6peNBUE6spBLe9na6fPT2jP1SoyrB+t3R402esEbZAtIUnkNLosOrGi
Lwl2BOqy64f6w1dwtEjvmg5Jmz5hKUm2K0RG8zrolXxCqM43k1yxShfNuhywvMgYfQnpj0doc+aJ
RXifyEhuhK4Oae8X67mVT4bj/Gh6AAcaoTc+BDih8R+2LvJkQlFapccs1RYC5P7Qt72xtRFKR4Y3
bAGfKqTy+jaSCPqgWuKgRWmQ3SwENFllfkbotrc6Vd9D8uYi5EaldjRS/TE/IMW21pSwAA8QUOyG
qHqjAkKNP6tPFsD6sbP51kPquHjk1mwVI6y9EcEndzy6jC1rqsvC+6gQ7T60cBTXikRUApvPIQTo
TT+QSJC4FUW98N/zrL44qZ9ea/7rpj9ZJxOrCVzsbgc1grBPd2QiAHmxA4C6in3gbq3A+Fgy21mL
3j12GvyVCDOJLHhBXkh7G/soB4bYyDlbO4+4rY1tPGlS61EyRL67lQsky7Uh8qmZncZsSsheU2I/
YjJhJIpGyF1wYqTIkznik0j6YEtXrgePpktmu/ZGIgOCU4b6fah8JAGBAFTf3qTL3qfqI8h45JsH
LkSrUWArq+rmLUsYM1lePR8LE6cDuuBNmFJrFzNItnSw0VUIdOE0TpG0v0dUjO/UWPshmH4CYaEk
9t19Oizz3L4JTsym9IcoSB3IivEVdbT32DoQJ4NBfzCsImkmR1Fxv1ddFzGhiHVyJBFm/jAt5KZQ
MZ9ry8hfcsvc3/9ospG7hYy0V/d7qQ+dkwUyNn7D+qvH90rgRA851x3t5eqAwOihB2p40UY0vTuG
d+5cpzsXjOapUtP3iYF0GGUfkQ6Mq22av03aeB+1QO8T55xH7jcyekw3nXSy/f1Wv0DPp5quv3To
md+cuX7oQ9a30aBV2A/hm0xGRp+B8QKWJXxjMc8j8wDfpnqeI39kRMZHW5MJlfn6reiG4CDxYrJB
JR0nwm65aRU8WVwYoH2geAH7xQ3hIpJEgmD+DEfBSSVNoY114pZk+m2Wrf2eWogmVdqUNL+oMyie
slUQZfC2ctYtZ+C8lJgD8UFF3W2VB8Q8KMltDWq+enkAD3K2s/qXKzHqs4J90u6zwJeOR4MJybtp
Ygsw2gfA5D+SHPGm14/A5Gllp3HsPBem8YMVPnyIG3BLRu9fle9xbqDbS7HU2Lua9WvriXM/KHNN
u/IU+U27mSrX/HBCtjxVKTgltMAh7zXQkFF7gGcnqyUbtkGn6heozEcir8yDX2BDdeYw3pcB6DKV
NcbHlF4rq39Hg2k8KriGz1qxnsvwj0l9yZyZipCPRYObGxOvx57jY/Y+KcuqTVmOYh8FBGsPSRXu
aESiN1PIfnt2n3pia0XxTWj32puQ8ol62EWERu9LJz4gOkCvtLSBa4MTYxdew8W56stHM2yYOySS
0QFMwrgBtDvEtGftUd5KTEvfHBnDoghpNPoOtKmus/E39oLCBRxqq4CAVfUYP7SpPR1bf0H/WhlU
2wo72pTMu2GMkeMOQ7h1qQU+ZNnvLHuM9oQSqm08Zjg0zHTaGIg4PlRgfUvos6c4Xfbj7PqvCg3e
tgX5tsmMdlrjY0MM5qGMJQP4wUbav8P2NL/2Hmxx6euA3JcYY3EpEsK7pvDA17ReweJgvt6fm8RH
771GPP0jdwd5g3fLqIET44EEo3f4DUR9sJ+HaeXrpz4YftSC6UzZtCcEn+YZ5ZNJi4xdYjtod1f8
D2Nnthy3cm3bX3H4+cAHCSS6iOvzwKoCqq9isecLQqIk9H2Pr78D3L62JN/YPhEOWtSmyCIKyFy5
1pxjAoTEuYDkColnv62wH8QyyE4NzzO3MDwk0W91glwNNvOPORHGXd6jSNNTup3KiOhJVabBNWmK
PEVt9sMshfWtrCkRndx512zI7pbNk5+bcGmSEsDKENqgfPr5bUAtpqSK+IpkwbVrdtt2WBRHobQf
tegyRfp6wOf53EilvcaqZPFtYfSS7QUUIIsueRU/BSS6PdXz2F5q1CejMX2nAAlOJFK1j+mqnruD
kivVaXJaWhZ6eTCyURzhaVR5KS4OFDeMYtX180OfkHqBQTZAaFG8mJmaHwaNbs5QYkGKtYKYnsW/
BKl4PUpdnjDhQ+tq/dyVpkXIXZLZkMEd2FKmCjV6vBKuna+E3VOSRf6paNuvOdzksXzFzPOOpAjm
vZHmu7HZCyDrq4btfh0Q5CvDwtoZkTd19OrCpS09+vq1NjrGfLHx0ge0Usdav6h1x1GoHTq3QzU0
dAzSjYZjUEKHgVo2ujITTImJk499SLJrwcl33zsSn3C5CYzGhlO7KSloVnlZ7KpxONEJRSE0EeQ0
IaXQWIp7rA7UXLRDSppZLWvESPTp0Qk5AVbclVsE7fyu/WwD+Yfy5s+DQbcGRJbjaN/KmFLAsKGr
JL52wfTTgaYaADAOnbpfCk8ROga9l3w8KWNPOF9x3wNBJ4bCGHe6cJutipTDMwegu2XGWcKhNUli
lr6RyLnN4Wnoh9RLwSHQIEd4Yqf3Mjcp5yhODKfloaI/kzkIkjLRrJPE+mEwZThJwRW1JOoPLF0s
96TS4tURHOTRA9uWiuy7Nk4aU+oVTlwk5lW96jkmthkFjaomX4Mq2Bb13Fwr/IKhzwY4xviQY5Bx
OqcL+76wi+YbUaKcYFLHXzvNlO+CiChWh1KhHLNl2IMl2Ec0s3Em52tU94ysVTY1JevlGdnU8xAz
iTuDNLOfmF7rc/GGIVC/n0uDzG9nZU95CQ2oZXSAPMbVzZbzzQxW1yGBGEzlyep67WT2+7DEAtJH
FsHZ8XfaFbCoS4TGQ2HskE2spDFwUxQPamVCZDUsB6yanl7F2G2UBhI0NKyAmKmC87jpeHNEkIEP
+3Q/pGW2o3ecH7MxE15i9NnZ8HnE0ynjebICl4kjZZrJeyN9807vlH5VZ5yQVKfkTNSQq2Ba1sGU
MxadFk2Kn8v6jIYVCblVgeNB6m4hm7nLWr89yUTZZYkWrCx6fXdO1hFk30/faNFDpe5JwkK5/mNe
8ppg1/mbKl8U5TF+Rmiqrkm61F2F8I7TX/xCHQ9/GWfmXZZAguGQy0aVMM0vp3Ut6AhzdjjxoGue
4oN/aLRm6ywRJhVY0yUaxo1tME3OrIHcZtOZjX7D9O5ZFE4GuIFGV1wa4ZrqJdpGVDrZnIJWLpRv
0GPLEkMjma8Lvyu6VC0JuUEydjQxh2njg7WhSVYVl1ouimwk2sARoNLYhDis0tixN2Hc3xX0xfcZ
Pe6UW5xjWA8sp1G1i6SfyWjbQAfVEI4HHClpTVedgFMDtL5gg2OSxO4B9HtDpEjLIISw+dgqf3Bk
xkdrZLgAVQ4NaIaubVbvknw2UdQQeES4Mibeuwgq7QZuyqZuk5vtlAMZBa6uglBMoM8tgc67uMoA
JeoJpJVkvITL3AK3ubbFUvIGrrTnPQfCLDPsHWjnFe+njNQrXqSgyP+Sd9m1AOXT/P2vQv/rX8o/
/nr37e9/tXTbcnQhBAJSYahS6Br//ePLLcqD5av/qwmXi+bnnPYrkrdGi9ZpK48wW9I1Byvbhdcy
rbre3soBby9nbJd1dGnN4fmv7f74H16OXEJOf3s9iPakJjRDGkIz7V9fT2lqiZOJnA0FNCmQkuUN
RsO9hv5x4p66+Y5mXEs1Sdh2LgwUOZbGJSvCAkfuYNybnfIMJj/e+6PyrEZ7WRVsE7m4tLB579CO
0eBQjK1fj19Tnx4BM7R1Ezf3lh+foFqmLJOYXnufCDdHad5r2sBV+4Ob40tbQHlNjezJ6oZLNnK6
EF1+yW2e+CyGE+erN78eRjdWyEv1uzfE/B3IOCXf56p8TI1cPaRB/aK3+gRqszlInQ6yqC60tCvu
FhrPFpSDlZEFAFwR9p4S40ERnEkjOm/rOjDe1Oy5DxqB9YGqS8+nq5PHtBZrQ98IjY6QVsqbybxu
SFEXOEMG+S3LXyul2yN0I2ABV8cGm8ptKvKNRbVTxZNK9ULTIk2v2UxqvG/MtCEWYnoDbMUiBAco
jXFO8pyW7whDMMEyynhG3QJ7XRVD9Kz7c7GJcL+hOClIes/JM487Hs2SKsYws62xuDkCJXz3kRCS
8dh8QMS6pJY1wheqVbfXh41vEM6dV2yv5qTfo6nfyaDhEJKh4ikNZ61nzlWbzJceAaab6sEu1BOD
MY5IXM4UD3kid1JtQQUTGG8xPIKrCrtuMetixqGBZkDUNs3qBx2lHsdOvm5z42wUIyMhORzrMSUQ
lnyKJDOS3bjsjBDl7xjrBKs/v72l+vvdbSPlFNJ0DKFqKmerX+9uNIq+yO2QtdfG9sn4j1dRTzdw
YN7oN+WuSwxrV7EIp5gPvZrUTaAvnVtb4arM6jf8u7dedQ6KgttaLfuzpQbHDmUUM0XRrqzBB0AD
+4YKKruTzHRXgo4rTkgIgTJAlM1wGnseLbVpTqNz8jgGQqzL3jDX3eL8NhWJ8dS2qBogpVKSxeiD
/K8Vhhn380r898dnOPM/Fp7mM6z5o6ABHgVh+9un//NYZPzv/yz/5p9f8+u/+J9T9FEXTfGj/dOv
8r4X5y/Z9+b3L/rlO/PT//HqlujoXz4h7Z4G3333nUv9vcFe/HPI9P/2P/7l+/8mxFqY5k+3zL+F
WJ++j9FH8XPq9ec/+CPAWrHNv1ma0E2Th1SnLyIIox6+N+3f/6oIYf9Nt7ihVNMQtmFIsrL/EWGt
a3+zhImQwtJsYqx1Sbp1U3RtyPou/2boOrcjHQOBrdCy/vr/fvVf3kLytv/x+c97ifHr3W2o4FR0
3YRAxi2uaarND/p5L6GyACiXI0ooslLfBIOE+Z22t6wb21sCF1qvrWtoSebXaIj/+GD+809YNGAG
tAESqbmnn3mOCa37CBWmEppJPTrDddg7Ok02EDjp8yD9pyAt0MkxIULSG2knQ1jhgfDX4m7I6pb4
mny4Zsyex2UCnKU9NNTlp/llTbmc0v2bccGkScM4MB1B7UzluxU1ezOvDqDSoWjSfQi9DuUVHX3y
aMxeLd0C2PcqWj4FGnT76b3+/1xA8VsEOFeQN06XlmVKw3Z0U+dm+fkKRkOUhklb9kfiNeYOnV1R
XfC5hnSFR3vbak12QryPJRfmMky/Nrv6STKfswzBch/EeOzrKEz2JmTTxrW/aX74NVTD/OpPOH4d
mfXYtphjB6E4lmZE7qCKT5ZnVxwjCS6gtGLm0rK3DknEeYzoNv2FDrSyYkTGPlOkr0p0IbmifIOx
EO2q2a43WVaVm9igoNVajrfYY8V935NTkjKevyvCEL5pFTOcKCaIVE277TRDOSI7nq5TCAVUdaIF
lqFBD6UzFE9YFhQ9Se4DBtCenRCrHOplTiOVcWc0YH4B7XVSUEGs864ebp9/Alow3PDF9plP0lFl
as9tCsKecY/zMQQh2TOISe+gsmxqbR72vkJAYZnGxsVSM3q2CpqsBsBzQMBJjC798fPD0Ikd+aPO
BUNtctf2VuNFXHwo82RydWU0vfdBQPn2pPjIvSWygaJe4F8hU7dOA9o8p83VpqL/kra00Kt+Es99
RPwXM6th/ed3zr8/erZuaYaNs54zxb/fOJqqG60YUnHU51IjNAMkEP1EPXyAMRRf2pm0srbDy+5r
Dqq6wle/6iOlRRpkOONMdFld1vePQg/EtY817/Mz6YhqLWNas0GYM8njYGk+pb32JlQLNKiawkSU
aZ/VIIui6kDcRRSb3+m0onWrhfbYzhc1wiFeD6X+pJt1v8MUBw1J9tpTDJNtN1SkKQztZmBU1jPj
Im+LpnW5nHEio/wYLB0gGJlaEbMMkEkmliPozLN69O1MHIX1/OcXUf5aC7Ml6w5XUBimINFWODbL
689PHw3SlNu1zA42PfPVAq0m+6S6tZmmPaFNxNsQV7fUaPcmvpkzYxX4b4i8IHQFcFoo62oTxlwd
j/N9pXLaJ+1g/iIDdPyirfN7hzLrSG+b5FpanRSPHMrAVmqQRyMtya//+sCNbeOYLhnNCyO7CuYn
ZISf/1h2rOZJNI6PtY7SlfAVYJWWr59DK0XwkDFrNqoSgX/bPf355bEEv/6/SnNDdRzDAPwgbJ0r
pAnzt+U90VOplRCD/rE4Cd80mBXTkgFoIE80uMsT4jAIxIXUTiGI0NFrKQ/dIbLUW6eMziqKmOdY
fiZun39nMUKM2lsLalOL5/yiVgE3sGadrFrU94Y2FPzqOivZRP6a06OC1XpTe0qgYTBzLpj65Jzu
hqw1Hmupvkb6BMOcG3wTQhi7DnJlR1Z97y8fgH3NUNRmvlluTzCgQRBzoP2Y50WTK+Jbr0fqAemD
3KRDH1/VBPhWX5njdRzneqeRKrzWraB86WIMZCGZFnBJyArVdfW5zmfytqPoqyLRW8wGTjLNkttE
DfoTbatpp8Tt92BZhp1lGf78E2iZ74WGbK4YytOfv0/Gb7exIR34HCC+pCHZGTlM/XobGzAjMfDU
oyetlgGMko73MAv6FQV2+A4778TdL3+wOEI/1ZoPEzgbguqgfDSG0NgwiSUQsBraddbnfIox+bGv
EeVaRtZ8dCTqdIjt12EXlCfT4Nv6Raed6lS1LvCRAY4MbfOlqVASNkUV3xpZGgetMwhNshpyQRPZ
fikK7PBG4H8HBn7F9Yt1VQTNjMuxz12bQL478hFYIxzAkv/6lNgmndAsf/7jv5IuxAR3tpFMZcWQ
bj+fnmR5jnq8ak6l1Xd/fl3lb/c/FTvLg03B5AgyO3Tnt81ZFJOQyqhB7xV1dUCb9SYHurcW7h7o
nMm3mH43JuSMY1tr0kYPWusukSTc81SVL6kAWBD70XRIY7t4QRaw04ia643+QgaX+TDPg1i3DcnM
tHYv0SRUgj6xeWSWkp9bWz4YQgcEA2zL1v23KigQOUbVdNbNErJHIIk0FlvTNvwzQVfz5fMD2aPx
ERokdlCLv0o6c/sfrslyYPlpTWDJtAmVs7nbluKFP/x6r+VR6I8pP+sQpd/yTo9OmB3J4mvkvK5s
wnTr1ghcLBnGw1D0EQ0ouh6DNJSNKObCY9PCuFiEL2HdZFcWfiJv0648QaPTX0wLWDlyLXgSW6VJ
i1NUGMF4Z5d9cbI7TNkzzXpwmEbp4nymIVzQRSt4lleZmZgfk/NmBVX61TDhKytNRFRLDZkwUp3h
lBYsRnpeTF+zDslWFWTvJZ0HUvyGfq8bhXOvKC1UTXqqX7VsftIV6z9s2HLpq/x24SxuIVO1VMPU
gIX+duHmAh8zkQYHIYv0Mvoae3Az0m0I0lZ8nVKAyI2u4MqvxvChTgg4pOJg0qwrHIw13V9Zy8S3
Guv25ljyZXBAjul6XZ2nJCrXgzU4T1mEusOemmE1G+bAAq0XW7ICkEsuAO/ExhOdAe9zQyUJjjWV
GvMKI3bRjyUbVAbIAvN2PDpMRf2xjo/J8qZg6rkL26B/Mqd2uoOtoW9miR6MNpr/9c/vLe23dWzZ
jlnLbB41Chpp/L7fZDkoxSYHOG7aeeKWQMbJejGPxJAoL9qQFjsCObS1Npj4fceMjkdBRZPMnf8R
7XWpJt9qYJq459ToagZhSXkBc6WEGWtq2FLqBTxVS2gbE0XwzJw2Vt0//w30pWD4+U02OFuxU9oO
qC9jOWb9+iZXfmDaATSXfT4MYjsSLXavT0giUy0F1sHYoeGpWIvZpJlhKAOMPr0kFqCpdzYTIiRq
tfVcJ2gkOqJXHpXcz9coSuz1PDQZ8Zjxtkhj/ZummQ9MT6cvCsSnOw3s9itpQsshPm09QKcDSfTc
SHUsX2erm1x+UrYbyyK7F07kdZp1FIuLOc/Y7ZbPtBCbMr6G5D8soNqvvT0KK/Yiy2Zz4Y7n0nz2
/n7qNWLmSHVnaioyJUQ8YiGIgvMk19kykC5D+rc2Im10bYwMiMbCgmnVxXme6x+aJYCoq2goU7qP
HptQe0vzjqNlg9apV1AM2OULYhPzWzYT3dZ34Uc8lTbKbGV66lOZ/4d3VnCc/vWdlbTaOTKbmkMl
pJm/Pb4K0YEoCXOsyN0g7svoy6Dq89uY1xe96SKvHmvjIYhG5UBwX3iXIFW+w/ESrMpxyLvVbGvl
zlxQzQ3UfEatBqDhnBPEn99/uA7UZVP6+RakV0B71xGGRlGqis9f5Kdr3kTIPkGV9Z7hf3LX1rFB
qiA6kJphG8aNsD11xYMdlS7kgm1twU6GX+4vsThJeu41cx9O476CYNqqxTpoiUa3gq1uQ8aa24ca
Hxji56HRDvzTY6vhvxi7cwSIt2y69yLUny6haL4ksrpoqBRDDQX4YJ8ywZIBVLSe70xGr7BOuw2m
EdxbsI6qwI1z+7VFhAVm3psJeGt73wtpgLf+Ma8EcRoXg/WyVnT4TYNbMpWHabnRemINrCc9yVaT
pMoW/eOsVdz5GRebR2Mqoy0n3DvMEutaty5pjyAWaR/+hfWQfHeIiLPfsulJB8wD1lAHKrcDohGM
G6YJ4wMMxPhjIsAaLxBEYmJU++qSXgt+2ZBmnvpYGz+A8N8xPuIQ6EGB3ITNfa1cRvmsOB4ck9r5
qioP4OogxB70fg+FHdkLHpwVQ7pUbsnajcu1ZXgEw2Fh6O9Is3V1nLqLVWDaxiNvVshhddTccVZe
+irBaE96AHSOUvITCEzRBkZP6r2pVl4ZAd4s9JtvFo89ElsxZV4JYx8jdJBYWwxxmyFmwrYYNaM+
9lSruW/Sea/NDed/oCeR9SippXq8ezMWzBIHe9o0btkfGsifhkV8qXINtdy1stfS10+pmKG9d/dB
JtdlTD66xSEIS8GDCh+nH7eEXG1rpPoMIghTUbRzF+luhGQA+BrVy0QozasDCn7cpZBWAvHO+k1e
bYiI9TrODjbljBxLpBPPUJxI2WnuWolhJeSbRcNrMCUbG5FIjCGn84/hFST7M/aFI+x4AnWT4QeJ
hXvkrl+joN8F5FQhBWGu0640/NIISpBC89PI2a59dj0C+yZul+DgPzfBiw2VUjf2o3wy8EX2SPpd
7UkGCKW/ZAqjK51EmelbNzF7My3XQbycYB1IUFYW4rXLI3pNDz3oZwf6C1Nhnb6JfGzrt2SkzEVs
/N6Y17597PU1ztwgdRt0KNl9pITuFO1btINLUs1ecepVG55B2AbVE1PANTxDJmqtp1mHCpRF7Oxm
3+2ivcXFRA+e+2/mG/A6CCKpeGO/qOn+vhMb3BTeAMybLvcCNTSamsIAFbs0puW1+FmLri1cRUoE
dStnrQhwrGOCSBy+OUl+Rn1XMxBXF+h121yVCOnM8Kwm/hnB+sr+rumtNyYqeo3JjTVl9XmG8xm9
IREL9GibtMae/+dXxG2X55uwixGfbkFveblk8k1V0cx8VbRZOEyqItdG2u2oBnA4h17SS1z7yPNV
Jt7c/gmosyS+L6oKxUbvSaKcY5OJOZJHs6Jj53SQmFQILM5aCRSQyjEuevVuEifO5xgayrOdi6vp
m0SNdADL+mPTavs+UF3ZyocAn8+USW9phgwZe3eKXZBHOyAeR0HGibkYx8BRSLdD5zFWGzvZpcol
C+8RdCCeJ/YDixgJg3PnzdUuxuaDZzE4wnfBCIaixsD95bwPNQPL6VlLPiIh9iaWRQyMGzSVnqEr
617KpTd6GoGOhT6z9ZqewJT11qbkoYM9anOx6/g5s8D+ggckFtPIvEgU2lofpuYkp/Z7Oo7KI3Ua
GgETrzRDI63KKC1Dk+k/hk0NiQdbVAISAxjcjGbKJrO6xqPoDbDadlUvEMvP9dekmNJrhJbgwRkH
phWcMXCfsj700t8JBCJr7Et7Xa3lrUyAWjIZ243YZnYKwzKU36G6xTlGb9iJnlJLdpfKcna6Y6Ga
UatX5LKj26Do9erCIa+ibuy1rvRvtPgEvdCLo6qdK6cGcY+tYCU3PK136teWYnDnLKpgYGbNq2r2
S2qhlZ3ULNeeUyO4+/wyxOy43pUYOuvyr8AccXyMyGDqW4UWqjWywUwHdNTty5DXGgI8ujPQ4551
gkrui5GzMcWbsxs12b9KysahGcynEazmqRgwTaSJOrwODslFIybnHb3S86iK8dYwvJ/CltzSrh9d
PeKuaNCB/vEBzIjtjhl5L8vfA1JFi6ISS86N1WiWZwMoJYR7JHO73MlelvuY1DKeTiNaGf/8TrWB
mU3TuGJN8u6rk7ohQW4JhKe5Vnfo5c0g+VLgPP/jZ37+w88Pn3/3r08/X9a//m4ybS8LeMDhliID
h3RFlz4zS1SxPnFIemrnRFUtVXSWUVAPRbLIR2t92SZzG5PjgrP754cwJxlr8/l5/kl+LRryqUYA
nER16Dmd2VQhVFk/mwrBuZ3qpoBmCgwjBekdcb1wy1dZiPoCOReo2DthwLcnPJcam35dsIFauU7q
cdOX8casefaD9jxoOhsrNj6SPTqNVJeC3ONi2JEBvFO0t04l/EicBsvyOkWcM58KpAMw0HndpHl+
+B5rnLRbCfAgdXHNuEYlXRlOYOr13ZDxFuTibq5LFk7n1hTzvmgwuOahhxCMtVlbk5TuFU2y5IXR
+4YSTe+oqagFGm9ZrvCJ4EAmB56UHhM6dxwlJ60uNo1EVx8eyVBnRAr1IDZZBEG/tzizldhreoaW
zDWYAJ+w0m8ZHq3pXG2KEFM4z286DXd10t3NueERSOnBQkKcIb2ydDZ4RGSyC0rzvTTaQzZErtPB
UGBIKOL4NM/KrqgQf+NRJSTqWsr4Yo7yMhEMPDrkzKrTZXK6fd9CDVVyojH0h36uv1Q0Kuv6Je3Y
p3xEddb81UifOqv1qM6PFv7G3uZ1aOISKu2piMprZHa7oDjTTvJaK/1881AarMn+3PQZCohYOQ74
A2OiK2vNWU0kFmnTY48pOyOinBnMBoqYm7XaBnP6RiD1RhyAYoTcmD7Z1va859m/MJlcOWHy6uC6
Ksg7EphYiYAJA8NzYB84THJAGKffE2igFs9sQihF2PRe5Ktu0ulHq0YBnQaeStS23e7pSu6itNxb
LGgG0v8Je1utk83X5Pulf1ZQVxiOl+blJlPUhQeEMeA4q5RDOhod7Y2u2B0uHpeDKzYq3Gq2uFN1
8jZ7INgFApZpr+T62tCU9TThpVN3TtHtNZAwpt97iJRdp9X3TK/d+nUQ9rUyiQfmHQ7UwkN6wHx8
dNUhfhC8QByyIPAaFz4nT5lHOImrxMBcJ2R3SurCdFgTfbMxReHRTUE3y0uA7QLOWaXCEMVCO0Ir
QG6cWgtGPQTagQHCAEX06uAKuzmY+ngooCzmCQIta9zW3XW2SzePCWByWB+ovw28vVpKRFaorfxZ
ujBZ1wPBzILjrBMort9zW8cYAWpA4AFy/YGrl+xwDfCWQqYK9k6leoo2HZ2xotZUb5UWHeoKmHKE
QAAPjRY5iMIjkDrDTr4nlb81YanNAXHkLJSWIZ44GSHJbQ/wiN3Ojjas0xt8fgQDjK6pkZFU7/H3
bRDir6vu3bEsQEAoIWAXYZM+T2r4wIniVS3aS1mEJGCgfSgvJoa6XtY87cVTEeIfrcgclcUp6HnJ
veZZGJ6raEve0tpMMy9TFK9mChlE+ICQb46zcKeWGQlo1ggMUg0pr7fA7qHDDe5hermyQXG27LGh
ip883RsEFlcdZvkp2dt6cCva8mi0L8osj/FwbrTMXeZocrZcRCTUTgaFD2mRXbyf8V9aOPMdVcKE
6LwpnqClDo+Q+L18LpGzPZvwGwiduYG//SDsbUfcxSFzqivvUG9lbucbaxQwu9LwdzqjOd5NrIDW
fR1ufG9IyNpMAk9LRt7W2pN6coo0c53NwYYc6Y2K867Ivy51PhLJLS3NtSY7D5/7dqYvr0Zuxfob
OIqrgNTiuLpRIrnJROplFEgZfv2SKDW72aUsgbGFWifbiEr5Ujn+FhX9wVT8nQZyxUx5/gveR9bm
KQX86rYd2SRgMbQUD8Jd61dfGEe9VbXcF9106rDGY7ljL9mn5DayvWwAHzbmdLCVgRWx8awaRB98
DSV91blBMgxfDTyTIUaUgctr0C/5BBHK+I4CW+bxldPqnWzy2xQauwibqKl7dLYrmRzLSd3VeIJm
gmss9atam9upGXdgntaFDjNK1TdGa3gAEDeqDZLS7lmbbsgCLwm4zawcdszvkdR0NwM+C0ixGONY
SN+bkYVk5ODCz0AOM1ATu8jhtkRSeUiWXYfJCt6J99p340jb8K5DLys5bgt3HIp17SN3gmtsqpmX
59ZGJ2wRd/0JgyIjv5KjapWenDE8tqq616R+HBGAoi1c0d99AQL7lIz6QygpVnyg7pLA+vg8UXgQ
OXpnxsq2yuJH6sF7WclbIulCg7sonBtagotBFEQ2EkW3twf2Q1dr31VsBWZ5NIeNo6x4xSMwy/rJ
+eoP9zHHUGF4dfzow2FMPVttTmpEHK0J4TMqnkirvTUCaLiF2RQMHQvyLlLtvWyz1xSBdW8Fb3Jk
Y8XZSEj3Atk4LvvfWHX7pdeQ4p0vHdCMJi8mlIT4WDdclYexeShZOZRNHuQbMiBXYoZWjYcySo1t
8yCVZleYxnpWJk/O7c4Y0ptVt/Q1hl0XWhvFDh/N5k3EeN/6aUfKzU5VJzogrRs1yZooO+RP/d4o
W4KlCRznbBk2q8mPLm2YP09af6Z57CpY5yrNRhI077EsBk2/zca3QneOYi5wI5JsCV9dqKkbWoR8
pukWneva0p/Tx3pmbzeSta1Bk1lKlxiuHBakWZoX3JuH0oAYBacFI6aXDMmWGMxTLOxzwo+u5/Es
OOQQiLnpUc3Z2roP2T5TOiS5tqVNc0ZJeGO0vavD/lYq47Vsw72NHti6YbKSeUKUKq73SlfJtPHJ
mgyQw1GwTRF3nuOVVXYyEfMNifKoKP4pVMS2BNdtB/nWWKI4ff9REfaz5uhXhhi3djQvUZWcpY5H
FSVxH+WbWGnvswwDhR6SrtHu8R+v8aNssQCSASGu5XJeRmmGuO2aau22sqZzIHL8KPM9bq8jXtoU
tbwVy0e0FcfUoIZL9Z0cOAVVPGA0quzG7RwT30Nw64bpFNnF0daM3VwfbRyHo2KDrhZb1a+enKx9
tv2PlEy2AOhLFjQXYaIJH7xMHcmLCraNNR6wJe+GUV1JXPULtL4rphd9xuCAe9TP8rcSzTozt/tM
9Z8aUdwam9prWSkj9ZRxZpwK9Y2VkvRb4RmVv84UBG50yh2/eTNn/xoE3U60xZajvlY0+6Qq7tVW
HOzwR5oPXyLUNXPZXZscmG5PXRGWJ6HFm7LaqkO+7oNuCyjjoWNuinpynwQxC4HcA5O5oT/iu9TP
rUWwaic3aBzu0njXSnM7VNBf4uDezux1MqXnWnH2TSQ+CSL+uFBVpuOiekvV/Bbk4XseWnuTUn+5
xcFvvqdmv0u6boPD/9ZVoE6WdBZm7dhbSLk9pGgUbcs8NBwKx/FJZWvs8sqFLHKmS/gx58G+rOhF
aP5KGYnwa9eCx8up0NsSDRVp9bGLtR0DnbR7LjVrZ8vgNhjNtvOBRit04qMjWwBVeoUvwcCTWODu
c6y32tbddiqJdqcngGegm1K68+CsCcvrU9zgTfRKJumDFVieQpg845BLaT2mtnGwOhJibQ3MSXpk
hnHqsRap0gdfqZDV5E1Ih61RwUanrlXh9UiFc2FuHPwj1gecYXca9E1rYfCN402dzJcuUK8xj3HA
Uzrr6E70UxAyT8RuVxYllJ6GtEL9oVOtQ5AbrmH7p0TRNiCo3cB8wVkHdwbiZcsR/0XI+eCPuNGo
4DUb3qc67xWtJA1svO84yHLGW8Ux/TozPjjTeNZtVu3Yi1SKVugDZLhhd66fFZ63oRvWCvL+itiu
DA049tGd2aZMFcQ+ORI+i2nA3NLDySG2s4VGhitILZlawvaKcMfZV7HE1WqHVRXB3rC7k2jyS5Zw
CzfBYUJkU+j6N7hWB8QOt4Q2RZNY5Ntr4LPUa+OoF/zZT2kqWKeH79gvWGAd9E1E2ycbY3xOoYKm
2XxhJHTqop4+HGrVKqy2TpZuhqy4V2b7CQX9jZnXVQyKO4nkliIL6HWyr7DBERrfJhD2Bw7udJsz
se2ndulkHmU+bBLQelZGrd3IvWmMhz6bb8KJL5zFz+RjHiVcGrX+AuL62PvybcqmR6PTPixQlqac
tjAAjkkut3rf7Qvasn3UHQbQBLF4Ubp+ZWcsYvwCpc7co0MYFzesVO1hVzqQ42V2sDTcCx34RqXy
ZAeFKc2PccqegOVrGF8Nx7gf7fxtzpXXqAuuih9s6K2SBhkT4AumC9O5AlvpR2eM63K6WDTddPX/
0nUmy41q2xb9IiKoi66E6sKS68wO4Uzb1GyqTfX1b4DPvSdu43UIgZVyWkKw9lpzjok2mGKi4rIX
j9RAZrKD+cLaTV49W0dKS1+hUvZNR+iE8aXk341Z+YGqPuArocCwtnaVbuPZrb1ldLobwmqWt241
Xe5xeGwC1d01FMEa8/30XpniA7nAAXQVZ6GH5kuF4PHKd/DEBeqmy2YfC+0x7ln8pO5VHQsWj1fk
c/Qjla0WWBunIBchHPb6QA+p4FaE8FpM3TnxZlTJx1AFD06ak07cnNOeYmWcWJOxqK9poBSG3ObK
QKpVGPE/s0xfhg9kjtEV/W9rZemGeBZY3NVycNlf+iTL7rJZWjf/7spmjhrM2gFFNMKz/2n3VP9t
/CyvkZLUXQbdHi0vykUdun/eENqycsZco9BkEiCauKCtwKYMBICMIu/8RKn+ObY8KnImwD9PjFOT
PmQcurTUO1Qv6TgVxypUQGVKrWDF4g5HivDq2MZRdawk/SS1qbk1oxU+qKh4jtpQ/7MpEydDx7Ts
0zOYC6v//BzIBfZ4UAjLIdOLS9K6Sp7971OWg8s//ud1/n2JqRlgBzRZ4y/vwdL8Wd6mvB+J+ywS
rsjz2ySc9s0ovHirztlDywbSDm5j7pDEGwMbDRPYogVG8Z9HGcpJ3roRSf0cbTe/ae38Vi2PSDcu
jkoXlocsoNScO2zLR7b8qhGP3obJ3GdmBkTM1hm8nLrTBcj/+b1dXqDQ53f057Xml3at5G/g0J+P
woqPrCrXCA89Er34jZMFs2d56vJoOVZprkN/aWIURihjM7/Ev89YHi3HEtQBuC7mHy//FmMzAXkq
3MKUt78ly+AYmPN73dZlvcVL+Ag2AqhbMl67stmVpNDIsSSQLtkEervrW+KkEWP23y3rpHyc4c/d
WpEW6wNtZzYVQAGwkaS/y15u1HZYp3DgK0xWSnkJtI3W4Xt7qJNx29sxsqBvJGI3Q29YlfUbQU9c
nfsK6XgdvwkkuUbTdFBlc8oTuQ3jFpYzHaD0CGTWdwgGHhEEMQI7TLlz12rxwHR2ZwAddS5xo/HB
FDcx6adSjU6WKC5ZrW6ittgpBiaZdddQVI/2ISLbBkz+PpThMWzgycy3oDS9ilNPBnCmcFZ6801R
9SXcNVKEr6lTPdNO+baUbR+IUzcgv5O1eEI2dJQEJLcSho5h7QmKJXqt7WABxeM66kAH8n5ksdgx
iAcsOMHH4QaTJ3u98Y6m8gviy92IqGC7z/ltwEW5gTzqc0ai/6NHBy8iaHU/Vd0tosdd70oK4y/c
9rsoOdFf2yfmtDUIBgE3ZnVUjWrsZ6BG8UT4hhauVYoTEEEsu8J9aSnrktIjRdxaVqkPr50Rx+ZT
UzANT6wBxHSWRkp4DEarkEpudHeV5vC9h4pFSDkCIPx0xoo8721JK7N1IFrgX3bBOrK6SpNmKyhh
In5Fp1iHEYJEYjCbLx8NZ3hW82mPI/8ZUxKt+gxcBWvbSLsnVXyeV45tZvAm8ZZ3JlQNklHxGT+G
BCtqAgjDMBeQc5oTIy34JnbX700sWSRjcMfADUcrrcQAEiFZS6iAUgataqWsJ4dIjtBcZ3QosaFs
cX74HViTWZDKyGZvK2+NqqwK2CtcoNdp9Ky5jxprlK7w/N7wNhGEg/ySHOgir9QcZ6arY9UkYw44
pvJo9jDNjNaP88/YImPiG3sOwW0U7kPtB47fpMXWbsttp+r70sABlkkfRs46gCqilR3FerVR+3wD
nfRU2b2PSMZ3qrsg/oXcVjwYEbGSIevmZD0QuDM5CIGJg3T5y1TYTgK2rq4bB2ewN1XOCjGVfmHZ
mz64MiWMIAAHaXsrgupXXHi7hl+WQAwCYEtslPUxCYYfs9LerVYJOBcHfrc6pX7MLSWkpSenj4p2
k8Psi8CRVFMw+MFopS8eJs/0EJQo9lPiphWbAXTorRQi1IIgo88M784D/WMyF1csBLw5HcZppUHb
yAfcft14dCLnD4s3tFZkhoblHCewkW54tDqmBKWOMDRbe4DSFS7WGkI3RZKZ00q6x+2anAAf072f
7pLPES6hU1/00N1kwbQpiQSo84sbpZtE5cOyanpy6GUtZADiHIc4hQOdW3S/K0ZvO+FiZx63MUim
5ZdjkuWPSM5IOfeuEu5wyvoZis4UVXHLCkl2fw1edKzDTUQH1Cjro+GRWp+o69QFHdo2O48xi9NZ
/ihpXBEJg8w4TTZOUm29GvT4GK3zqvatnrNtjnmHK6kwoQAaue2JBaMvB0yWIM/pS5V/cg3/F7+6
422T2SE3j+GAy29MGICoJFmb2zYk9BH7o5MCMo/bQ11ShzhyHQbfY22uwMHRObPg4vKZznGFtTIB
QiLWOG0JLieBi4nyoEVnjwyihl6xaVFGcT1O6Bdl2bcMyseB4aNbtXtScmjhNceuoeA2TnqGAIU2
ZpRnxHx519B5N4bIFyZef5Iog+DVykH80nEvGepFSHkzbhlWZ4NZY+apkH+NZkU4xQ6YAVCfcd14
Jv4BfeWRDZK2+SFg8VJl3o4V9jEcYSWWf/MeFwEJbBLKl0ZEHCJKSRBrT+MkP7WW+hypFn1v9VhV
7tZklCqH8KhB6ym9hyCx7prDNIJ83saGcy6r5tRj1RtdhsWnnO5VOnm7MMDGNaGVi1+Fam0Vr8Wu
Te+bi2fgpXuNlNWuROlf3civxVMFvQ/HIxzatUZEj+71G5o0XHMFOQ/ezp4BR7kCe8g9Ae5ZQ35Y
azQEHbKqci68WWRwDhCRiNwzZuTTw+AaRegXDkkIwboK7bVBcEvFlT62I9oG0MJ091olwEomjxao
yTKg3M/QRa+Be0JwlT2hxW/oxughHUztrsTWLpIAPNvgO2oO0fhklB15w848gLKOEHheLeJL8i48
mLzTcTag4MWnq1+gJx40riDkj76XMn4Z2uJmmOI9FKiA2/qYOMUBq/Q749k1mcMUbqw+5hWxnYZ0
6wzcFNoq5Q8z9auImKVxS7eBCXSInUrtNg3KQSvkJc6fdK+7kBr0FHndLz22PqeaVZCwXuqQhXiJ
nHearHOkq4/EFeJfyaHVDOua1Z1xT7XsasqEwoZSpxtY4YHCH4NdKbRL6MVPAQlkdRD+EoryjNQX
lZR8xpp4lrGz14kbDDgRAmubO3gqW0mDipgvrqEjAgSkhU/T1gr0Wz/Ep0pMhIOCrS8E8bz4Bqth
w5LTJ891I2pul0m0cwNSP7h1QzCpBc1dzTsBGoOaBqVmPEQq/YqeH/Phx3rC2BmheX13J+PQOYdQ
UiGEEZKH8hyN3Cy65II2+8LlcP7ab/PI5PJwow9G8GqxCYdxr0jnwWIQSRoS6iyFaLL2WAmaJvaF
XudLrevnwnPABWvHHlewTFyiBIJTrTIOKxPfkzPy+vcQeMdRJIdYl+Q+01wERJEY7qamHd7T+E4T
j0rynCi/e0NdDXg2sjbyA5vqglWPJHuqMP/islp1AI7C8q90n0Zxc7RXMKUYQ5GobVQTJVL9bmvP
2nTL0SVKeNZYCP2MBksCEP0uuu/JvFUkTtyk/MpZf7HWhNOY8Nxno981+t7TOe/vJE8YCpKmw0gU
z4obZv2sw0G2DuoXLOUH8R4PaI38Bk2vuvb+mB/eG9eUfA1AMLuWV2tdHQARPKMJoMio+NgYtD/B
Jc3NVYtZmdnHKpLr/rsDk0z/nCA3m0W0ndTc7/r2loJdYNCWmqfJdcOrUAhhRvWtPcu0f4p7yACK
WnCNEe0jreLqaA055g1ba8ih020mOcjt+EU6PlUE7vHoSEwsuGy0KgLMG2VyvZhusjgZ93XBf8ok
8yuU0vlshPqEtXe4Kk5X/a0iSeUVGE6/GYeayGYiII4DNBG+DO2mtwABV314yb0eXAX9y9Y3FYsi
tYidLQktBSKWtGAo4UbBQotZD7OfqhhwyZvjcLMck4ilIqt2SQgHVpMQhDyiZjOVnls/ARNxO0iJ
JI52L+lIKgMXaA1CBRYwoeb5KpkdYWTG/LNRRnuvk3t2SGADXWIyhPzYgn6eonS7LMfSIm/2oD5q
6AVTdVYijDui0sffwHoOzZRzIg3asxB1el90NbqnPS+HUq30x7YI+BoxqFZtoGG1VMWVpF2fO6Fy
0uldkm3CxoxSIBUWUiHtDOpUnPE/jtc6CaerrmnjdXICuiiV+Xs5xFSYdWweXzsxQg9UaODOH9Ty
abGeZO2a8uUPif+tZnuSSm3qY6+DNdUqw1MyakgzmafFwO785V8umzL5iDXduAep1azkqJKwWbn1
OXCy5rw8spT6bA/ZtbJT7bi8MiIUugyarDe2Wn4piWo9ybZiGihAW+fUjRczpsyebZGKlQ6XqMPv
pPPhdlIER9ObHNB6fMxKKZJ7qSrBuoQQ/+YYICESlwqu83KeTa4YRiy1jZniTvn0kUYfpj0qv6D6
wBktPGhXZR+8oHY4ZUO+ifK8fFSNGp6+aQBG0AfjLc8ZkPfxF2qWVZimWbyaeCT6+kJHHlxW33l3
ddCg3naieWKRBRcVpv/f3g0eTd2iiHMJtGnMDhhTbpyTjp59haPmlhp8s5SGCU8z73qQPcpONW+B
Q6qu1TbXjN7Piqow9XPTHN8jo6dv3Vf9GUd88qZkv7061S9FTSK7Gmb2IZdZD8QDbHgonOSEVRNO
uv0JQEtn4hsg/Zz6nPekNosDGHni8Oz7OBF2G6rKTYXTtNIV6CEaYSpXEfSNPzRDvGl7FfVMPNxQ
nhvfhgQ0yxjmc4hGetwK3604UY6aKsrcdxo72YWW8s0g5RJalfEp+vQiVKSw2K9PoHmdNooublFH
l4m8qzLPGPhjWcr9RKYPSu3BRif4+WTZleOD9I3/lCUpSZ3CkF8H7jqfJhVBpkOSgYrF9Z4OHmk/
c7QfDYbwkqq6tY0f6fkDCke4fa7pxsN4r9ONqKLftgnAznBqkIleD60goomWChKFfNebkU5aciOg
lHFoZ7z0fTY+zRPvxsgl3N2SgS7tKNsU5nek6TtaSc6H3VbBqhhzg3Dxjhn5/J0J90niIq9udOOF
Hjm8gcfQEBvoHfqToE88xIH1WmP8u4YeIUuB01uvka4jnuo6JtFmpe0mzXC5WReMuc0a44bUumdC
nK0HXdDdBJnz3DIBWmmQW9ZVMnXPVJg3NEbW1RuV7hlHNr4i4QAEkCmRAPFAoudjygUkIpmmuDhh
1H8MGnHpai6rF6NgilYXAzegrOOuaJrcY0LO4EaFmCaTTzGfkY1U+5vdIDCzyNYET1gkiAvS8NlU
0Q6nQ2d/mqwW6HxHf+qa21TeFAGlYeoyvetjGrlaRo5UEV8APHubqVGbpynnr9ARaLSOhZdVWA1o
xsC64ELG9SGbBxGm7YMknGXVZmI6mHYxbDwUb/Ra6x7Eq3BQy8yWYDmSSkEJy+KsYHaSKfnN1kKX
yd2orpLZ/rRs1FCDUmi343p0EYYZhJwsn1PiJeIpnL89kwM0dMwcBoZZSM2Mutmt8uiCfQ1DZ5CU
9xClS1jK7Jwsv9nRO9MXqi5+5x6iCr23sJlUzCt6Qq5TYwwvfT8g0p0IPVC8RlybNupWINuM59ZC
+QE14rxsiEQpVgqi9G0eexrIXKyfY9Imd9LQ38QAIQyMYrPp5lmoKhnexQOGQr2holgckBiUU78m
nObI1fy96i3zzXRC4ZOhqT0AYOv3brb9uQLoLWkBS35W1EXiRLMH7YI0r8k0DcSP0cJcnEWZFk4s
OvKtO5uLlkPLpnPBa+eqenasID0WpvyLsY1qmwEtlSa5qAXXQTonJwMdf01MaBWcRoVFIKmbkNnc
rGtXzjQInwkLVYk+pIhZ4+oY2UF2qifQy5xS7VsWh6iU8uQzkeavTtofP/7tXCeQpTbt6MlV7OFi
WNbNNmT0tGy4kIMQTQ1l3yI33Ec2STpkjtxUlRzbMnEZCNhW80izapePZIoZWYSSMNGSrdBHUWLZ
9WjZ20SX23HHMicYbW/vmQmhOhYXOM/uGZotHk4NWKsPlHcENsxGI9l8b1oYq8rxn0ODJA266qnD
qfg2TjbWvy2znPyusfNLhgT0zO+1fTwyHkNYkOXoSJWk+63Vpdwxx6l2fSjG36iEKsSj0lSVDaeY
XhCeO+KArUk2R1Fjwem4qEz3L2FfZJdld3nE9ITwC2rufw9JrCY+tlhzdhBoALikepat+c9GMYQA
b03iqmI6xMI4zax/HbRqPEIjgofpFkS0s4G+4u4sxb0vh2ycET/Hl0f/HCPAxAM5mmkJ98kiCxHF
uH5uWNUFhVKD8N3qKkbT7LcKqBh7xrXndeW3Vd08pBPz4WXjeVzaO1HTQfrPoeUZznxc8PzluFEX
zaEXIaJ8QNFPJVCFNLb6+7Kn46fyhXC6bS+z+NG1/+S5Dl+GFeRoCBRM84a7n7n2akX7OQbwvHoI
eEaHXd/HySz2WUnJUeo59V2fOb9inYYO6oXiZneF/VB5WbmK5x+EstPWeZd/2bVi7mSkVudurNHk
DVFGgE19Rpjj7Guddhd5Ztpjk2rqYz8X1G7ZdsdpPmZEoGggCIQpo8mQ9hnCOJZJE/1P26qys5H2
l6jQjJvZaO4BuSQohg6ZeTjoGxyjwb01qB2lm3QHJ2KatRyL3IwccW+8LBVsqlXQ62qyJRx1/MTC
LsF9DaGubAnQGy6JnrziJDC3FZHU1Pf0RJC9+/1gus3aNF+7YWie+6kNmUu1gFjdNN149EZInKyV
m6V2A9QZU/6Jk+leh2r74k1mvjf/6qlV7+0u0x/q0SlofNfmm5q47w73oKPb1MI327LYjpK1KIok
48UL4v/uxj7RhPnVgS/VkuF4XbytnuZtLC00fhyhRIZ/JRrd7GkKsFJF+bOeMasjCgGQM35DuU4m
ySWehTRqajdFDg8KmOU0rROKndfQ7FkvqXq069DhUcHmwWHkvJj1Os3FyXSxpWXW0MmkYMiMAgJo
t9Lxva96DMZ/Z/ghi0PzO7aMh9Tsh1/opyGaiokitZdMmWXSHbNSFpfA9PiVMnlMc1u8CYM2JCGZ
JAHPu2kT7IowRj4cADWzplZ/0QkDL/vpefF6sxOZ+qvhZMGdJFcUjkUu9hX6ndd4TC7Z3AnCgOwc
AUYnj0gfm9VgsCJndI32wX1iBO0UxvjzYl5wG0vN3bGyqyDY4m6GLF9elarO9n1sB9g7cgbOqpru
YRCU1wx1+qbxvPhxKmickitIf5r4sQs00ielc/UboNb+pazT1fK3pcK9tPqoH6Sknq2Honxrq0LZ
TX1abRS74c9NfyO1JR+blKi1Q6IF53mR6g/adEGDBfQWou/W0XNxrVq3uC6PwnBihOMhcUzaDm6D
LlF/6nWxT7jf7b3WG07o6eA7hrI6VSWR3lWIJFn1Usgb87HaK0sCKjoMR3XyJJqwOv27cbEU/Oxq
lcRpkxPStvy0lJDPWWSY2z7XerEjvdjYqDkemaInwIAwFII+Irc/LXeFUCj9sWrqs5jvEWrVlvpK
GTVoySEIqMCyTpXWM/cRdD4bExOpMx/Tyhqfimqmz07wtPjx26LW1gNIrGsA0uiUKseRSmyvW3ax
k1bqvskZ1m800R/X3CiVGvj0ZMVOqwvjpdS7fCN6nrmcOhlj4HWkIK2GsczMDf5hLUigXja2mwUn
q843JlMDBXRSg8avKcMRVUNYVlheJO16qyXlEz5bMr16gtDY5xLMFlktZoH7KSYc2bC2ZDvV90kD
IVYRK3xt/+fQ5NUHp+SM6GwWsFMf3BMlDe5EZ4BBHUI4/POxZcMb/6xP1F5KQRhdPC+e0nnjRFV3
UFPUJkoxGjcrmNRT5amXrCANNCZA61y7155B7IXFwfBzeEzRjEuJ1jChvzPaJB1uQrUcdvhsudeL
CVSEjC08ldDeCbdvuw2GkuqJyd2j6zJY0lxaO2K+PtYeHey+NKPL0DhfWVRlb0yhcj8lZOOmGLP9
wglimoPx14ROZW86enyHOYKrSovFR+k9qykGpMFLH5rey58DRbKC5TaLQM0o7vqsdNR689KUxf4H
+1A6RGo0CikqmK68E9I9waQrNSC9WQyColkrq86GVRaH9Skw+fZJahmn0e3PhkklVvfiz9R6Jw0T
Kd3sqToyvYnfHVibblFNz1yPe0Rk6ndTpMk7/w4YB7mv5t7O4N0OgIJ5BXtPMoXFHclGahg0xVeE
XpAQYa6vJ9s27l2LMGLZo/jJSSy0PxbIDtRM2qy4anYxbN11NGMflmOVg2+uqONHLfyl1mH+GEWy
e0pk1PvqQCrAsjt5hYtMKLqzGvAgvryVVTjuGGB3CPqN8FeamXezdeSjHbnVQ2KRzUMeQHvCb9Ew
JYFPZJJN7S9v5LIZx67wPdMlt6qhAb0sAQM4K5jQFOCIYwvk9KdU9gxaTTrM5zdrCA7hEJEevqyi
6SBB3Zmzh0QaTLflUVKV6m2IYo5V4XtkC3vvsLo6EkmnbUWUmQS5x1/IyZ+brBt/kz8f+VOr8ZUL
cpYpAAB8VxTwy1zVWy0QFW4CMfPzSqk3ony0Ww1lT5ywOlWb87I3WBpaNxk6EHZ7jYgVoCuV0RU3
AjrAs+cQU6oJ5Ls7dqBHlxu5FYRnPW3rMzzVdd7rzs0yI/c21M6OvMvmshxaNgBM0IqX0ImCoLDO
dTW90F3GghSN6TmaRHQMu97dD0nVXxy3zreRqvY0yaE2mmmevMrCm1sThG9T0j7UomnuZs6goMg1
D0PzOPP7mohMkDzYWGpp3TPPCP2mCpQXw6SjSuSw/rtgzZ+QMvHV6906GWAUaWMZPVoJ2vAyT7/D
btauiP5334GE1+1CvtgZlWHQdNzYXKvHpqDvQ5a/x0SWxW5oO5NauS92AnPgz6NpPhbNPw0Hy7z8
v88TYt0ok7bHbmK8afX0SMetuI9gPvC0AceB2B2zwC8nnOdT7IelNj2JXP7zKPrvseWn/z5P2I11
FDbOzeUp0/wCP4/GLnk0OxjrRfTdkH7ISklXu81Y02Uva5E+9kbApSKu2q0szI+4Mq3TQpJhamCd
GR8+9dqcx4dmyZcZhTZUknG/XHJKA0GpDFwDRZddPuEJm0RdXzyLFijIIuNl2XXm3XZG/SB3oGQl
h9TvAnwThCOM74rkr0xqRHI9d8z30HqqpWsdqtmoR0BUCd+4E/1JGUJV+oFWIW9bCFfLZqCbXdPa
E7BYjsUUfy+9RCzClZM2aB3pS6b2ONuArGwDSGD709LLdGaARtFeashPv0HXeMhdE+MpJ3hjE7m5
cVFyKSHIwAb3iK26ZnBQNpbs1eeykupKFW7wUSPNDYLoiZGNeGk1fLVlbAVPtVZTdwqGpdJNrVOj
CuRZXBefogGKtmm13SvAxdfsQcmt8JfSFuI4gQjzl90epvyqq1vtOuDDfNIt60L/OtoOIk5JAkym
bad1465M6+qXpgcb7unjSz/axbn26MqHuVf+yuvIWyVEVTMQIh2hUiNMrplFfKJDMNKkkfxktp19
nmiWAgFW8SioYbk1WvBA1rypALGtWkGYS142zoXsPJjOoPCjrZmVzQOQWKaC0N3hDXNh40qNHL1U
BVU/jo2fhmbt2KtQp6lsdBlajrkpbQZ4Xopa4b4+d6ytMWS1CkJ5XUcZMVMaE4V/OnsmNK3BYMoX
W4TKLQf7yQg2XTOirF7rbaP7om+rEzCT6sSf4bnr5WEtzGinN4pO7pWtx/gY6CCzImrOaHZeil6q
u+XQsvm3s6wbkdyiDyYxhnobSr6RqqTdOtjBg1Y9dZ+Gl8gTzaOOZI/5yPKEZYOyeFzpU8qYcMrN
s8GAjQGjEWvciAFlBgR+yJWdz1bpfH7oua5xXvb7kHVFjpp7cqW191Tv2lL18y3tM/3CVc4lT0Za
G8LxCA+D7Q2Bxqmf0uY1iAIZrcNEK27s/TSxrKha9tIhb+6jm7fbnmQIXxk7Gi+Q73468eAB8i35
peRgzMsiGdGFX35aL0yg+ac/uzozBi8Lu503A57wW60dpy0fYCuT0jcfapRybWZJ+bDsLfSN+VnQ
6lHW1tNdmGlyjTSmYkQQR7/SAKwRo1eTFYMn3/PBhwLW3IZU/5OFuoU6WO0YWysqo/E2PVD7Fv6o
j+qrSVzcllGNxjdo/imN75WDoQBDaH9MCiV+DyabNZlCllrWigeVls7q57jNP0LRR+M63Py8SRCk
s82yv/yH3VFzkPbTR6hU7PxJCIr454nLfqPGGxCK5NSWqn1eNnCV/nn077HaiHwVpNB2QvSGrIA8
YtajFI4a9qbmdyXzrRaSbxMPOv0YME39SItBML9SHZ3cSJvmp1fsVI1+cqGSIE6KgQe/3421cqNI
byJL5jDUlN8hqHTZ9kg0GhbLhNzDA4SCRP932yh/qS+ZfgKGzQKit81kmzfTDlFSs5lq7SYV8uLN
GhuUN5CkbrvVVZbGPSvdZGVFxdmQISD9pHpTDOrbMtjPDXUkNizx0Dh5ivHArR/HKdU7F2EtKz+w
VjVnVSfQrK70F9JH2pVSSoaIgkYJ8l0vCBheR3fX5HIDuIgJFRYaFREuZGqUm+kHTplHBslbHcwt
Q8gSNyCZYHGP8h3N7eD151zHF5m7xaPlIXUJY+tioSnk42I+E4uW9VbS7QObPkxElz53X1S4X3zb
3KcoH85RQteCYNdk1aAPjrnUrOrK+xWI+hC32st8LdmpgefnLXj9AVhRlxZ3i9PPMsx1nv5pivA2
hPLP/JGSgEYVKTCHq6iKmACGq/fW5vvck3m7HsnCS3oF74ec07c9hqwYYFMse14SvE6d9pwV3gMz
NmwjKQGdeN/+6FX3zvUMsK4y3PFGi11uaL5kfl2Z+pcR2Z+KeBfhSOp8JfEoVo91AJEY4xXtvc9e
yM9Kyc5lzcLSm3BEuG275Tdt7ZB2ipIemo4gti4Ltymdp1VNqb3SLd3wDUbcJvLGdKZhAObVCdUD
n56sZ8tzwDw8q6edmvYInutmm9vZo5iMp6Cwr/TMSGWgd1UR8rNqh/i5qvW32BvCjWaOx85BRt3O
J7eT2ze9UFZVSPiSAeoxIRMg7tUHNxkePM94yEg1XCVE7rn0akfcBYh18Fq4ZGhCkm8/ms77Kk3L
QoiD0xzXl+aozjoyGJ9iXpCh8cdV8EKGxbYyRqKg29RGh0dSF0mTI0Vgu68GuOWh+mFFqCpRV3Kb
08JVOGSfoQ4gsGrDG/0xUOfoUqOkey8J0dCBUm8sKzsxSib+y00OWtkeFa6smyQf0TGxZBtmPRoM
7FUpyS8s6QWIEg21W+7CyiZaIuRGOanaSagPVZlVG5PEA2/I4YgMHvaWON9FCO1XnUW0QJyc44A+
X93OKS/pRKBMbV3wRIaMnCUyLp9StJ21K51OS7O8tVr27FmxthmbOWgMo7glTJcY0R6SkY27005x
9Wh8agUZPYkNLtDiXBcVcr4h/CqtbYBs2ufuUdIhI8CgYSYCtOrId7nk4sGipakeVTeutmUqqO89
3LpeR642pm2UMdjeswT0gRPTGc3O/Ne4/MwTwBRBJkxqJPp1dMSrfk9q528WN7EfT94FeL9LyspX
UkyfHho2FBY4kiNoCA0N9a1EK7yy642RsqQEn/1Hx8I8aPvRwmxGQoi2HpG6V/lDUIbGWjjNmxLV
Xy4D1xnz0KNnLDpRrCdN+VJs5b1AhCJCNFF2Tfovstv6KAf7JKziAC4F8npLPCXCI3tVF+YvK+Vq
mOnjn9ANDIyJqrXCY1BtSIKgj2IaqBFVhT9u4obrhbuY3hXVL43JidxoI1EQYtgtF9Wxeaqy9o3i
6Qvj4SPBeuQi1ztXkH7jYow3B52Qj7L2fPsP/qjHtE1eFNxcdfdN+5I1FsE/SE0wliSRbwikNrqC
YikMsf6mCTNlQ8zjjua3rGW67Us+FJVEzDrW+AOjCZdi+geO/cfoQQjBVG1JBaGSVv7GjMu50MEA
x4d3AJa6E/Wn5eQa/PL4HpjRllCqtWOj6Ewjd9zqduUbZtueGV19SAf8rxudimrMtiR4z4l3z92U
foYliHoWHG9GakhaBMYXYAhrXWDIHUbckl69D6dJu3T58BR1DUZiqDC9sffSJieH0TY2iZPACAIt
oDo1d2yspwDdlHUWkBgdB9HJS5EBwq8wbECPhfWlDOMbSnb6pRrPcKG3QVx0VxOBM3khD5OkWA0Z
p3foOZR+2gQ0nkg+yq6ecH9JA6oKw74HSs6j4VioDCE2rGj8PWsBr0mGGBBXgOwqaAI30T81DVFW
hNldn9vlVTK8BALVUh8yHy/InaSPBTjHObeeTjquQcyb1dXUupPz17IHRDV1+6J40YasEXeVme1p
dOWztKGyM0kcjPKFRIgQa1Sy05x23Niup64M8NUudPONAoA+I6rSDLy9I/VPt0Gv63IBwqI8rEd4
TSvu36+Epz7Umvsd5oG5kgXxn/QsOogthoZJtLt1Wf/d0yh3TS6bxJC+U2q8cvbIrW7U9xG9nzYR
8uyV8kuni7kuNRIUiN5bu2qGFDNDyce06Yig/tLHwbVAe5nVKE01cVTsDjJqTQpK1n/pmdL4vSD4
oiS7jHojKzBfEc7wf1ydx3LjwJJFvwgRcAWgtqA3oihvNgi11A1vC/7r54A98/rFbBgURUo0YKEy
895zgdp04n4IN/EIpKiuyS2s1afNVN5PO+MVtF6+Kvli+GPb/dLJSmA9ms7NkNyHHYZh16sapHvg
RLcdcTk+Wq3mYhQzvtaCpn/mPLpa1F2KLig2Ex1YH6wbXmQssxCgwM67HiJgAbqLfQ9qHWQfIERC
WMVzVlxMB6N6ko4EqFrdc48g4oBYawDTrwJZ3FUqxwne0CaIYsRlYpZvHJ7ASa29aZoE0le0lkh/
fiOAI1kjx2QMWw3UDfqEPy+akVeDiWiJjCxA0vutG4wo55X3TLdmPQgzurhZ/R0tqOtCk2jf1HxJ
buDr5YJhzrxDkNH6SdqoCzQljz3vRR+L70GNzXMoLqCp9ATIzb5taVokufYN6CoPy47m2wxRqORk
HtcWNa4uKaPaKKFySLfGXP0UMqmuZms0eBpKpDUQBVRJulVVxsyQefP6GEks+C0n6r7kaDOpIcuw
9jZxOwwXs+YItZyJBbeSJ0RHYDBYVNOMfaAiGkIRDZS7rMdele1ThN4xsRaqEtnOEVECVwY5fxe0
jw3qFgxY5EBj/Q38scx+ZazcpgCfVDjDXtiuvtOb+ZeK6t/ehAHEpCr2K2ksjCTcn2lk0niP2hrx
XsbhDFRLRe50Cjk5R+3wRTmH8TuAENcq8WJ7rbOpzAyBLP31IdSe68TL6IbX7AG6nwyJgx/poFYj
oGtCfYyKhBRE42FlkbvmQRRzk/i+P8SS/MZ+9KhrCCXBmDC+JbHHCUCSCWT18bVV1h9oapnbf6Ry
6QqqeSsJ1EMn2HCWJ/+T99eh384CYUPCIXJwX1DZBFPubJXHRj3Tt3kVP4W1tvNCSBTlODYQ0NxV
rOMd7PtiPk6IwVEVgS4udQJOiOMd5hBtEsc6wDpeMcr2lexnZoiz9w3ay9vMxK9Do0NEW+mBt1Fj
9KnFw6K+Xo9gX11t6C95Ml+mqlIbTUOAwGajAoK7JR0u9IFjf3k8rp9H/Zi55XWscC0X9cNcmj86
O7R2dr9EZfw4tn5f4UXCEr2tRnbBYqKsbrQzkrmlYxwiyijsCP75kUHOPqJ9sS4J3+UzIeQsj0hD
kYH36g6ztmK7drVatqazU/1EEw1uUzawSehzRKSfdkfZgU0y8uBL5BqJv9qfKZ6Dja7ae4DoRG/g
oty1AXmOde/2LzY21CGZ3graJhCYgSN39VcVRcRW9Hd2JAryeHwL7cfO0BAmi5FmeBqi1tE5uC2T
yYFJo9+3a3p0ZjVtNYewM0UATcxXyyd2nSBVsrLxtgOtKx9k1Y4nPc3PRhRyCvb6N3gJ2yl0YC6l
gK0akXngENBzFuPrIItp4XzMtBEMxJCOQQixnbxFoj6DfiRhKiOwJ5vqEfcERl+D/034tecL6+AM
FWTsCow8AWbFqIJVR7m4qjPvNSaBgX4EzogQncdJRPzLqmMkQVobRjYX8nJv0CN1G3weQulyY9qc
5+Aa4dF1ZjyaMfCKVOGo6A9iiTsrBYssSyR+AEhQrWUyBsIn3veUZWDPFxcPclp3AvJRF/G51K1m
pax+S7DXCYMrSeslr1iLVXJc1JBhSbh9yHK98cIXpomwU1NcpV5Z7cdI+FFoqxOyNMo9k+rXTYuN
XicuNTS4Xr2rt0FlW2B+9Ptkju9m13T3hZsPPn26bdNh6KaXiRyxpxLu2fa7el0dTPxsfito1qFN
OA9I1ely3zlDiUxesYrlMl5PrGsPnKtR6MIeCSz2qqGiecjcd/D7GlOwS8/64E0cyaJFOy4jmG0o
Q91Vc+11iIRUuyVzSYo9Dr3ugRUHeYo6eo2J4NZkd5W3ezgWcIi74BMA4GiKXwYdopXejs11ngHQ
Og68fqc0PyhQgORn+HnLOtiiEtL8rmso99viS+nzuJlSNv5dTufQsg9mJiRGNFhSSjKBypL6Oorq
h5TzoawkOeQj7pecyQ5BY8+ZQ9AY8HQOC42u+diSRdtqJg4nQAzasj8jsjhb63AZDc/5slnAtn1o
n9IxWxmiSXe65lwsAqeOFkJe8unAN1iJwzPqWViBC6Wuvo/R87LPdvykc/UVtJCdkWMcGIzwPWSQ
s25zj96snr/BQH52CRwTHcUQHBr6vGLn0G30ZQozNyM8J4114y3LFgC3QIAnk5GaYdkVQa8ifAIt
sUW2uIcwXkOKzin9ldniUx17xQY+Cw6DGfWyslBWh3+Syb0LILpG5DBSoNg0jtjXGcKqMKcZ6Lch
7cWzutOs/I83JhiEcza59BzeUaLfo8pqNmxTXd90WTP5RmJoSCOMSWHEOrwPdA6Ysrd/w904TA0j
hGpqmVXwFe4JI4TRBk6Br/2mbYgaFHo4rPSRoRuNZ8Y2JoAykT0I3BRqJF1Gud4PCTekF7n3qrJB
uXmHMpR4rSoUhqOLXWq+L2zv0S2yM141ssYKNEcukW/Se2W1tx0mU4nqGEeSu+gbtrwLkGYE6aWT
5ps36A4D0/jMCPGQTjWGRkXSuzS/vcD9jl0olpF2IrMMLqRXI6MvLrLHXUNjhi8TgnVsHOQZ2N2q
CIJfLpo0gHSAlAfjd7X8uxBXt9/G2UeqQ3bUFUtox/ievYPxRXw4XuzgjzB6yfE0HBKHurRvwTlS
xn9lcfs0NNNOoYhjqMomnVpjZyvnVeUGe4jO5jsBHlDiWPbIddubtlPSg8Aj6LmflZunq0ZOB9cl
ZdrMsSRLO0b4Mr7nEV0mNy+ZsrYAoovKvPOymOGIykj4Dv6EWr6fSOV6vF0kzBN2IYrD1e1HRaWF
V8dDyDvJ+sDmcpd7oISiFFMdWJBwG+a9cZx5jsd6Aj2TCJIUJ1ZSzPMLZ2eEL5BFxyhP72s9bw9t
H92XUU6UeIcUcxGXpto3WndKJc4R9MiZSATJnuC0edW2o6QItAjtzmUOat7dgoib19LS3yq30i7F
xAk3JsBInzDvaTrGdAn1q59EulEGnqxQMuInR/6MT1n3Ifl2h164H051BknzbhdzsPYqIuDpKh2Y
pDxncf490pDq2/EJuHS1h2PcsNMfIn8o4idJF5aIxRnuU7WDUsK5bGQzQoP5g2TBp8yqT0KZeOLh
SXcRU4HSze81t714w/zeu97OyZKLLQHAJA3eScvDTJgWyGTY/7JO1e9xVl4Bca3t7NVA43g3Y323
NCvyJxSWnHkkkqzmmClgsjGzi2wEDea6kFy83lVrI8Ku0OM16lxr1UBnnL2CHXaXH5EfXDytoBjW
w03Ah18rzCpBsYCm6NWZBEdq2ZvDED0JMH5E5nhfl+VnZaZfWiNOGvKorZpHKPU8EwSzYRXumJUF
EHxta60PLjIROP6W2xertvTeahNzo2mB+S0RhcJepBeXP+VI9U8u6Xy0UVc63AO3PrnN3G6XF9W5
udiaNMwCI3/IzSRgYJ/8agjxQKSeNZBJh/h9LEDdGAZ7WfCLNl59C6tbTCVD7AfDneHs6dhpk9Zm
tSRZAildplAmiSJmAh59hhaB9iC7kjxfQHVltA41mIidyZpkYhJpq9bGSkiEmtSBwPcVDUdp9589
NuS0UijHDOerC8IviuOnWHV3adldiNZclVaD07AAMT0b/ZsXZZ8dhH/S6OkhDE14MEX4RO7aIbGn
75loo3U9mJeQkylLaW8SI7t1yUTpvfDZAg+pF9pzLjibaIv7cbAek/QeQj4xuQElciq7s1UCVo7u
cbCeFCGxcVAw7rd+obiHbEHvbNMzgktTWkOG+cVRDwZU9kdVZwfkTuOKmJLLFO9CtyMPsmkqchNx
dKrW/KnjaAtb8cgYgs5oRrTWTCFQW8YGItnvKaEhoTdUBCEfdJc3wrdzR2F0s0/IxZ9kItb4UuiZ
2P3DUDe/0FAekZPqfl+Ucm/S9ysCdWfoOMkXL6uHTB/FNstwPchXRgPbcFDfqmKnHjf1meOHnnx4
1hrmqqo1PqI5yHDLSd/jSG26i2H2B2+OcfAlvNuNMSAWxoCqDzFwXs7MfSt+6dX0XnukDlsZsvXm
jVDeDNAn3eQJTXZ4F7CyOJHzJIT52uqAXDv1GjrBV/UzTdbTGDhrtlNnwjTBBWo4zSRZxniAznMU
XycyDreAf55rL4dYrbAO1NM71FUoYvg6oSjQ0w1b1DnGuePNqu1N/TuIwgfQbteuZD0olvLQZmjh
ccoZG85OAQQHJmDrqEKpuNhmQmE/l2LmbWi9eSOWAyTBKDnWxntCwb12O+MB6IvrT3ED0rzWeCOs
V4jjn/ZH0ziELUaoY9m++WbZf4gapFqKI5QMwIDzj6R9u/DiKFKxsxdh9xwPxtuYvnXRD9SLB2Gm
gX9NGnunwhGaoxxfwCMfipm+MDYiXyEusauJqpP1AAFsQlGota9C5ywWxdOvCE3ZVjA/3RjTcJ4n
uKSTwBJA3w1hILujxv6qrIbgFrdazbhT+X6PJ0LsXivckSg4iWwkOr5rikugqT+ImrbJlH455nSB
IPnpXVUk96013us0/GtP41sbUntPngY3pwS3MnVf/RT/0M0UcA2rn1nmHDP41nCa7ENr+hxZaHcz
77FJTTzOP8yIXeoIGpGFVe97a6m/FeNbgoYNxqLZOYp/UjKz1poG6dkOGoY5Nmgih2ZmQYPXLIiV
maZA8yud8PNmSyuew4ZsQZFZbEAzN94EpeSts4ZyOxUDeKb626jYqUasM9Ek99kw/4q0HueSiLcq
pArMi0tNxxzl5PdYeUejQPRKZwC2NWjKkk+XFhIEyYlqGWNZ/EJv4aLcHZzcVA4I9z2oamoy6TTR
F5AevRMdiRy+ve5dJDAFgSY2KuVMCNeRFsTOhvWx6TO4gN10CHoy22uFVVsqZoed9qbn0U/OqrCS
lnx3S5v9vALwWGLuDftYrvAGrqArVXQa91bb3Rs9Rnf6ZQQpNmG2MzZ1bWLebLAb19/hIjUt6OPh
90LdXbIiR4WJsSM52t74npmAAegN2AtjZqhYBcMKod2BrG4LDL6XYx+YYnZ67J/rKrI2kBhZztnK
taY88sFiUbhTSwxb0+1EFNOYtY6FKIi18TSOgtvakpw4JYyrEs2y7zoaoazyEbTze9cnAUAJBiGD
eJC63q/DoH/Uu7LYdrl8CezhBdkofpJiQEoUnSxT3McGEwEdvRxbl9ZPhX0mt+XOcIM1LlGc7TNb
9wBlzS6PH2tNf7asKkJvLz/Cnk0KdIe7OcnvYjqIvhuLB5WaT17nK6UK8otTsSWTBN8dsQVlJG2w
kPMnCWYr2KocrO03Xe0PjA4PQ0Sn0cjxuk2a8y3LHyRn7wUNOEphbgu0ra3mZccK7EQvSR1qMDLK
SByLlrdL5i9NiXYkyeS9hU1ay6sDdc67LknwLdkirXrRUJZnw94SNP6lnuzoHSAoFe3aEyawz5Rh
ClJN8pkBDSNRWiem8QgQV65MCPNDWxycBIyGJPCrKPQviFZwnt1FKc4S5WQ0TANjfojJ1Fmx1YUg
44EsFM1vJhFwOVLrTxdHuLBAvUTwnNqGmXClTXJDnhEo4AYowOQij0QzlqCCCjb51D7xhYJAElm/
7Eh9mNSCpxrkRzEjtvG0Lb4zFi50dBrxloONmZXBE3YD7ckl3wOdx9ZSpzJu38uECXM4Bqs2FW+i
7u6aMeQkhFPNj8b8Tgz2pTMQKQdVDRjFpUoLavWij8fEGT+ZfO16xTiOlnmGg1BO8Z+MpE0/ikiU
b5L8wkDqHI7D8wDFhI3BQldK4N/p5ldDE4MQo70Wu1AS8bqv6gLvuJ2cmGSR+stW2GsJt5+q4KW2
XcJeQI0aDdPVxtYA6ffVp26VR5prj1OTsIzUH6DQ4Y734XUh0c548Bj1EUM+wtvAgSfNY5Cr31ru
ElQm7oIh4TV7K12EsEpz5h9BRPe1qKg5azwxEZBDxxr9pEwP3Si+GKF5jbyLjTpbOWldA77o65Ub
hb9Mr3ihuOHcS7b7HPU7BHPDys3lfQKeaecNwy+XDroTJtdwHKuD212ZpcyreRlpCcyGtAyGjTkO
L4GAJ+uUy3YrU6dmQ1PrtwulkCqbjC8nY0FkPsPCMzOsBFxp1hw+Tv0WRgn5XMJ+GGi5YHj/Mr1x
LSVh6V4/XmZRtL5ujt9OaMy+dCiWA6d4ZVv2mrKNcSQVgcT+i/jbGXBQoogO3OIu95xtjYAMNQWi
jMid6bwUv2iJXzLrBdtMuPKY0vvUeH96uzmbeb5ruxL8rNm6RGYh7UxRKMxJdy+0clcm8dlJ8LEW
Ex93m97Rf/qpOAf5tPXxRrwVc+8duhziok5472SGRDHSfm5oRa1KXdtXCY1P5bFwRIzAJVCPAWoW
PS/n1GdIEobuk1NyjEq58U1Op/OA9EfZzTP9drEXQiHhS7tz8EPCvPeQ08502mdqawe74SOhOwt0
EQZMzjmweBqSIccYiL25N5moFQY9bHB7M9/DIYbFZIFrAU0gQxfYSgrHv1dvtoauKMPQT2s2i898
rTqMcmubg8ZT/Z2b11tOQeaWgmy9tJBsxdioDPvTHKHl9KyRLrcuH1WkHxLRZftGdi+mWfOtMtkP
UIP+Ro//7M0IEJwuhD2ScJZoQxQ0mccx0dKA6d9AVrMdcPiaRpDf8ZURzYFeBNTToZnaHeUm4qpx
07DBZCMbvZH/5Pi6w+bXRvPZwg30izglHS13AKFGyUcvowIJAeG/TOA/vQ53DV14S7ZXhw99zqo3
Kl8Ce+b+OCTe73DSB78lBCOHvONnZfk0ybOhJiJ1W4TMnsz2PV6CeOJtHF0v/kx6bfRZpbpVWrOt
bIdiS5utDMjVGPd2bIN06ehVhJe+c8+sVSycaU9oiHYypuw1qVIaI9UbO7PukOnDuz6gHsNR7qan
pqLpJ4KOxh5u3QCQYZN18LXBrMVxvHUhSfrGkC4pNOw5Yo8W3FxQ//htrR2ElDtzHsQmCxcsa1c9
dEF+bgqdSCq6WPBkqIiROvRtygsh55VhrZrpxrm/S4/Uwapwkk3UdQ+tp/hjlFloezLD6tbVjE5Y
0NzfEQT2BCoYmkysIZNAdpTr5eOMbHHV2/mz3seHIbTog4JTqeffdg3iNMle2jz97mLzo/X4snmZ
9hIp2rJzO37aofiUJuDWZHCgHUwox1Q5+JbI9t92owHa1pp1VpmQyYnty6clqxosaSPY0VOSSWNW
W53ylDr+gy7RPtWHV9pEvlvxvQmz53huPqcvvRlosmnrxNnppWswc1cHtvkuiVN0D0FcIfP2MCjW
iNngTTBi3rghhj0QIdsBBEg5PaAhejNC87ucuud5pltZiOy1kclzqxSuWc+nZsjH5Dhwmp509zLX
2YeeIUISRgZkbwRFXlUvGAUYAtg7r83tnSBtZWbS1jmxuxPTcLJjcsCxwOyAXp41S/sOnWIkO4Gg
LqaQrBMDvsml84mdFAX1QL287hpA7x5A/SEAHRuQ0B0bbP4h8yIYyXJCv81rG1ebpna+Css9mLL+
U2flxVPu6KuccZM8GBTVq6pO4M+lDhQtxqwV0T11OB7wZV7ZXMP7JiFH16t7tjPwoFr6MqiWad5x
Vh5I7bIVmDyZW0x553OcAzpN6ss48V3CYEaXNYa1EL5LZMV+YtBzl2D62TkTZgWaetdzRmOcDbas
xWsfWPZ3paU/qWP/TCDt4hZ3j0OruX0bRjwPbmI+tBo9miUoQKHj9kncYC5vzOt8RNDttNM66x1r
1ar8jZ0JHCtkhjQ1O2DjGRG4xfKESXFyR3zns3yBwMGeJZrhAOUCNwdvgSpxabneubEjmCW72Dbq
VT0SVhBiVSRG2GDt7Q10LcmX5SnyamIb0lUzrM2i2zR9QX7ZjNVBA3MNOAazIlMZtvpro52uZldA
7LKGzzktn2NyRX5hzov2RJfStSEElyWX7FdAtnPBOuiCG7J1PpLCGO6wDYWkw8tzmY1vlm5dOt35
KDN97Qbmn7RkdjlNnbtS4apDD7M2nF5+BWCil32TAeFIFSdZRy+YtDDVc37Iom/dTAeq+nek4T+m
RXMBMc5Xnk1v48AeUkWcNjwjJL6gApYHHCzPqLobG1Eg4gaQu69DbTw6tqZTl0fQGqm6grAE1WWM
S5Zkbazg0/A1oOW1KgNhrQgWfdUn2HM2o3mzxUOAmjhgKtQ2LCNtWr/0DUYWg/NczeSj17+KZjqE
s1Qbx5rvx5axoR6RE4yUo4S4VmwVUWJrJ0GaHyPlhtv1OkdZtdXrsVvr0iV+XUu/s54zkmYz99So
tGIAo7MBuDTqn5FPrfWWPxgk+oPNC4D5Y8UHT9I6NtnN2PugnnSsFfN7NcK1Ck365mxBfsA6sTxQ
d4yGhZioX3dIRlZzj0JBD7/qjGa/Xnu/ZoNiFsjdQ1+zy+3EXT/C3yrbuaf1xBwIJ4j9OdNKDooY
TotDuz1OTfYT7ZuTmw3nSQbhRERhNrJTDQxxvhVKjWvlUBilCnAeTT2hJzYZP5Tx00RYsTksABV6
06sG3PCqMrvvTnODS2N/loouumO6GduS+TerSXvH7GqrRmDqtHdj7U/HL/mcO3ymIUPoPjQs345c
CstqaxQIFDxgJ9MyPZDK0M9TzE408x4ickv3ll1QDU9DtRFtBrrcGHbY0pptrTkpt3v5vuX8vPGC
9LM3Q8JA8oAeK2BOG4bTY5nuQGyPsTn7QQBo0Yuveat+2lovMWyDnZ7c6VWOENNHmx5bYgORC7H4
dma06HWqds+IFlAEOGedTViK+nqF+mluorfcQu9t9XpEWIh+pngfsSImdCMzVv8pTRg+yrOmJYYv
e/nRukDMsn7803oTzVgOKg1fgl7Rq4Q+uoLbAhS8tfZjbdfUBHa8NRD6c2wby4kWn0MCPq9o0pIW
QXem2jKiskT8tMgmQnwlVdudHShRJoP6TUUez7YZ6mOi7I8MsAeN+ObOtrMDQaAvWsKoxrS2JFou
DU6wcsI0nFVkJPdVC0DbpBkSop7bzdAyfHxbLEjhdlyGMOhMmTA1Lb5U98122GHrA2Wj55h7euL6
w6QzQkVoeRBpGzyYeF8Qs0MmcwoA7bIW68JARzhOtNew7JGJxpqZ8MaUcxWd8Vwz/QZW4Ucpp0oO
odkIeDF6Ifx8YBLm0nUwKwmqKRufC0P/KU092Bke8RnA0CbOl7x3XckmcibDC/QR0btawjhbuQTY
xlQASmP3djI5JNM4KTa2mupjY0M+vV3cfnSqplpy8R49+sjwpi2G3mKJ2Pl7FedWg0q9RMbTYyDA
ZocqteknLufQw68ZCIp31ZbIE9UZgZy2TUITN+ty0+0C6Tglmy1OTofs317icv5dREswTnJLxyHX
eo/tddUt6FAc0IBBb9cWBui/H8sFdGXBaeYMOObHim9o+veqvtBGp+UiyAOm3xgvqVJBo94utPj/
rt1+9BZwKjmZLRC7g1Zyvqly4IFsnrl6uyAMgnwPu7zaC7s2XbJ5Ek5uPk1LQmuXWertog2K5u+1
3JO9sbndiMlOIeRd7pQZZs0Tmj7z5UvXRM4Ai3z83wvbjimqh7OVRxpGH/NbZgAOXZ4hZYaxcmmK
sUGQQCMDTW94Ek7PR5WNpE0xGbHzkm6rQvQYDAyxGgcklTnMBAcs78ztBd+usdXhTWiTe10TYA2w
hM5hBhTumGLbPqJo3TpiPOXLp9vbL41CNBaFKPEmZ+VaZQXDP7XAAoQ2YxrCEaHjnwaNd12PSb74
98ncPq3bhVo+t6Al0gHxERE+n7fjIJ5suekM+zNR6PCLk/bbDulFjLxJjvE0IWVd52XNfI5a3DJ+
aIj+JrtOw2uO0bXlr8xap47gp/B11Qv1Ofl/74vN+IzY2P3tvfr7a+bbnLSEZBNYtyOz+AXS2+gC
ftzt6kAsdObX+aCITnS+/97Wo9P5++vudjWsnfJ4uxjyhf1cOwgLbjTh2G29lC/ZcsAuh6kwZ5eI
t/TNVBSefw+m/39c3Q6uIM2DLQS7M+fIoH6/HZJtb4C8LSG+GGOSILiKDiECh93tLfVuBN7bmz3+
56vx9/vxnx8LlSNVRYTh8LHmoAKOt2tlONO2a5gzIoygJVqr5vj3Qpf/e+32jjFNYNzbMMGP6nY+
ZmycjtOYomNaLlKhtUgE2ZIU6GKouIES9nUdP7TLBWOFbuVByNnabkDdONlEEdYF50lwTdGDnBI+
XLNOGGTT1o1rWiP2OLtYKaVzZYYkzkM8HdvcsladjFrUTOBemtsF/f2IcfTl3/0NdGq+2SbqcHv4
7Rdm5BEPUdAmuD3q9otqitt9MhOpbMSGdRKWvAZ6KK+1azKmpTGcF9xEEhqqGhfoq+Xm/f3tHlHQ
yKttdZ/IwJcIpf97ZN7BCg8rVuvJzNYVbecHoXnhg1MP+oaWUPv3tsEYwwfNK4h5qUsTrTc/3i6I
wx1PFvyZ26Nuj8d6pO4nThLdf+719654jIoq7y5RHl89vXROSd3ZV5ItMSZgi6ZOTuxrtNw24YPe
5Ay917OdRbBx2ImzEDYft7v8u58TnyBAave3PzTMFMccAPMGzQf63fEaV8L8+09ud8CFY5OSOFPA
4ZNkFeTf6aLydloWEp6KYBJdQIQmXi8Deu2xs8l08qr8TKTiamvdsZ4D6zwtj2V9F1eNDIBVjhl3
d7vtdsHpV7DFoRHw7zZjSrLzsh+c4jo4jPX4h15k/FC56XStqs1I3+vBg7jpIL+7gLM1r44zPSWp
XpzaNrKut5u6iamgS0rUWkPqcbvp9ssE5frBMSkGbrfdLqQ1KT7s/75Fq6n5Qkoq2yQe599di0FB
d6pGZvjLXW6/SARZVK1jv/3777fbYRr5aeMSYvKfZyXZfNGSZi5/u8e0PPm8bZtt52jggSq3vkJd
LjwR3FfLRePBq7VJnutnDEBeOIirUbriqrMir0pnqpEechv4J3GFcT4upFImYctttwsJKeK0hF+D
jvh3eCWayC6OLRm4nQYaU35ad+5Gm4GU1j3pkMjlX0YnSU4j6nmmwogHOpf58MhOFLb3cG3rJzua
n5qW/frsjmtMf1+qTbVrvVwUzRhtIzOIltZ5cL39Qi/JWzZdZDsCHS2OhjFL78axP9zu8ve2JjjV
1PzXvz8lmvFAzsVpMG1zRx54tK80gjawG88XZAH+XBI/s0y64nI4h4344oz1qhQRWwFlVjLGKO8V
4/T0ItBi+KNmxGupBnLMm80cG89Jb0q/rJnFjob3UpnBXgFMVQFPmFXDF43jOy5KEiXvBvxJE063
dgx/KgmrMa7ceK1Kx6/J2FF5ILdx1v4EQ3dIDAxjdRw0fmemjS/L7HtMCRnF1VuY42+nznRA4Iew
sOh6OT3x4UH1ZUvD2lthTPQH4m2+0Xcs1eI4s1mv+DN3+Tj/CjXySPnunyY0HDUmXa7eLpzW09nf
Da62ul21l59vvxFZCVoI8nOb3s9qZNm43UFmSfC/9739XBmZAdSURzX/uRYU83Sc8x/ySYgbu/3y
/933729uj/ASRTp6rh9qTYO6/u/ef/9pB4UaNc3yt3k1r1nVBtvb4/7rj99++/eJzYAb3DYhrnh5
SjQ2Lb+ZTHs9ecH/Pe3bvf/rz/59YGK11bqpYrxPyyP/PV/j32v/+y//vWIZJQ2WXfn976b/emH/
/50S+uTtbdLC0GrzGfx7zAgdbIX5DpDmND7VQiQ7UO6isseHsqr6Ry0e5T6cAtcnjWBh7NpIVuG5
JQcrMfpHWx+qh55uzPLD7ZbEbcZd5UU9wZwYKZlVH9ysR5egWEHupr6bTlU5XK1p1xHW8To6WnNB
TE8gcDK6j3bW04RYfLInMTcTU6B0EgxDY7qmFmX41EikR9x/rdlz/3i7Fhbod5k+Jyf07Q1ddtlt
dUtTjw4VHu0twDMUGgZlV+H0TxIV6RLv3WQGNqyKKGPDG+RqRkq6uz3qdqHlxTpV9sGrIaQ6xN+d
TZvpjHTFUaR9ehZ8l/3a8EiCEYL+doEeLLIJFOrlOB9qoBO3n0hPmBkgoDUpFEa1EPjAfQyje1tM
BSbn5ZpGcv1hYF4UMNvzJOOl7jEjrOsJvKdB5NOCK9Q7THlYMDh1Tp9VMHxEOS/eKyjwdR25aCVU
cEISQhSg2biveeHucK+SVhePhDsN1h0j13AFXcf98CzmxMyB84udOtqDVsj3gcnCR115l9zMXgMv
mD7tBBkQ440nSVlwyoRZ0Wms5AX9A0alUnulpes+1PNU3/NgfCoZTRzqAdpsYn43wxwbUFBbby4r
0KTZ8aPUChKxi26B2howmrwFr6gxjL0rM6LuCJCpaZ+0KfDK7iRux0AWM7rnMKSZiOX9XrAr3Ve0
9YD6RNvbs4SIs5pNk2icbt5ro0Yfn5YXalmFpaPQg+cKVMEypBvuQoJJj86khys7N35SUUxXer7j
34s6pTNHZPpuGNUfaFiNhV59dPeuTgumIDQ7mKcOcDnuC1ebdrU+Msd33QR8r2rxJyAE0tDbS6Kl
Lv8utOXHZlDXvMxW3YIxawGW4EaJGS0sPzatbnNEyfEKBJOmQvWS5aH9B7fTC0wK9c4QFH57UbXb
ICYRoXR2UBpctYpGDxM5YbRnE/u+306MaQnuwXZvUImdAscKTm3fBX+vpfavpBi0c5ROlbWukbER
cWRUj2JB0SHzfmkCTT7UzFj4CiHp0zoHsmc9GtgcEvaWQeAJqDUIavvEy49mHgx3NCAUXrpgi2ag
PaAUqt54w+BeE6Ro2pw3q9SGuYb8e9Cy+kFZ1bc3pdEbVMVxjSw6ue8ChHaiYgxmVeN3jMaBSAIA
K5Fjbu2hqmmeA1wdov+h60yWG0eWbftFMAv0wFTse4nqcwJLKbPQBPoe+Pq7Ajr31LuDN6ERlCpL
osAID/e916aTaDTMBywdM0zc0AeZZOffBpNzlpwp24S6XF4De3L0y4qojHmYfsXsG1bTfg4+gPuU
Am8rqahYU6KIrllNUBImtIHgocf/5yGtb6FXeifLpzeZjRZEW7WMVDGfsHwWj6mTlJe+Cu9ECBAM
KRhznSYTqLhJGuyNYGT3yJA43vZQnd60uHiSMWJkaI8BqKHuQ7d0572zynxdVoZ5q1ub8IFQwnYw
ANGWQXeuk5FTMCOgLbHOxEabkf3sRUV4wbGD52Y65H70aQapsvSkE8OcyhqX1zphXvQWxsSWmtN7
CjXExjYG5BFvw9k36VtZtmccQ49Y8FQhbqLgL3MX79palCggkiIqIddt4Y/RrLe01n4O7LreeEjx
t5zt3HMZxd9ovYsjJrxiZWsRH2jQiL+9MUCOSevjyaxR3HKoD3+JAaBDEZg0Kp3sFJXsisIRv0nw
xfmlRe1Tbz2Xs8dta6USsYnbDJzu+KthGcH0qzuHxJStWhSpa9v+VZfBROHvfU+kaxBpqneIa/j0
OgWJ8mxZ8rB8oqfeqPeYz/qHUXE1jQxeQQaPtmBWv55iVcCJvn7yFFygyHrapH2AHkld4vywr5wK
bn4auJdYC8tXlmn2mJ4i1g3FARA0P2duPzezaz2bQfUPQUW5JfVzo7gGtg0rWy/7/FKpS1ddRiIe
VxgsiCUqnPgKJglTVyyzbzvfyXaqvyaFRo3Q21W643+i/r4u5FpI1SsNSOyzxptPi0qwpHV58Q/6
FSX+Q4j/ENsJPQQsa+fA7+Jt1Df6sz9Lk7jgsFsFzUj4mKIFlqMZ06j3C25TLmM0hydBFhsYcz7e
mr7SRb3ybFsRI4Ub7wIx/jE9B+Nl3TDntRyVAsuuDZEjJVJ+sOTF+WRLq+qN4EdY6W5dXIFMjFs3
RnAMv34c+ue4BelSCh8YOFdRw/hTC/E/D9xGcS2ff9b3BBj7AcZaCMjTaT8ru7y4loRCL5n/5nnP
b82dv+LziNZ2WYGz5dEfiJ4Y6Iz+rIaYNlBrp+bTPDH/MAlV2zRYHZ9C0z1XWFTfyCnDWpXhyF0u
cfZoD6groWIlfHKXZbCygHSmvnFI4sK7kqib7aMpyvBW9Ge8aOITXIbP/8VybnNqMwswG1uippzt
lxzPAzNr1e5V7gfH+M8zLZzGFeY/EKwKIeXBTNrXDuOJZCoZ0i8vklb1HotoJ0nXG+ym2+oiouod
R30VhViso9zNN43ZZS85MmHowM6fwSMXSA9LfYOion0s0SuhRDFelytR+cyQt9qoi9chq7OzY9OR
LBTGpdXw8QwG7ucBKeBtdqYVmq/po61RaiKSLg+xJaLnRLgEsE7JNhnFzuobZODLjqpxZO0L+hPL
a1ZTAhYcpvqpl5G/rScyQTQwhUOVfeu981JYQ3q0iKbY5gIjTVU7ECwdx3xcHiDHECVCswnVFK9F
I0YGj6zmpSgTlunuDT2qV1PS4ZTXycWL+pTIDIzZm1H9yINTIDFMKaTwN+qPZojpnnvG+eNMoCj7
8LuVr2kHmKDQveirM4lA1ee4uBvzaB8hvuANXHbMgLkDiW5+/QS91N8uv9lyqQsYoq3rgyhFVCo4
Qz6bkfluW7h7ctjLOw1I7ZOrezSc0CuvYj4qL2QBt+3gPMe13b/wP/1jtHVwHjSilmMZe/19kDGZ
KKHXXEofF1peau6LbxD10MZ5dSPMFk2v293z3B9uBqfyV91q7r09jbflD9wGw73Q5/pUpdUjyNr4
sQslpU7vpt9BRGfUyvVPw4nwt/lxfgoF31FrAGgJGwf51DFI0FjNyMbru1NopvpX63J2jzSvR9Lh
5B9BCUd+9Aq51+om/2jY9V2LykD6mXhyU/1umUH2wSbi77Iq3ZoOqrAYiSOBds2msFhm47w8zXax
HbSA4MWi/+4ddEFtD+cqzwdS0qrQugrsj/Rk8CHGVXOfRP7L92nwIWaABhkU8grD+I3Wh/4CuDJ6
Ab2kqQsH79UNohF84PSE2rB97qu8u6HxSdAhPA51nf6t0qcA09Ffg3+GctvwXqGYrh1rUJaluHwP
Y0G4SOYzcVKXDVUA+IiWmVeFDdZuK1BhlS/PjjsTe5ji8/xZdmLLd5jdwMovdfK5y4SzyHK5PCz8
fPIvMV96tQPqEyx0W4/uRSt97zhTJYaI1WFZqNfIBmV3YaO99LWBV0lKDWpSTX4kHvS1N0HCfdC0
Z7gs7g3/K1dmN72mlpueXFoLjx3Oj6Ouz1+0MvHSlDV8arXVLfsdw8AMkmCJA4WNr6yT5mRW4asQ
eXfOBqXQVVuT8X8v//2qFl2ocf7px2S8N7NXH/SZCU+Jpo5uOnS95TZ0R8GgP9EJ941j9+xoM0lm
sXE1SsZWxbKlN1HJVulMxca06IFl9ZS8BQnp0DA/ktZFEiqaiD4cEojeToqrOZcG9WtnUJPS936Q
BVinH3SdKJDc157o6RywTukM2j5kP/VrlLbiYKrLPrT3ZHfP91zeiBdyb7nNKYTz4fSRDfKRra9k
Njvaz5Zhvo+I0XDwhX9R6FcIQsGSNXFdIEmGelIv1LJWwqFomBX2k1t+xkLCNzH7d9s2vGMWMTTP
xrzajG7bU/wW2oX2+Q7IQ/3kJATeN/k2JMHtGlcuBCpnbqgpOBiiR0W3bgH+1ItQv7iCibqWh8lL
xDJFII+3BTEqVmNDmBfjEK6bpBQrB8rXk5Zx3y1vbNFFiGRJnVg5WGTXYVGPF1cjuoQO0xfCAfTE
7i8tCf7+94mmjV+VXVnn5V+adPGei7E4LetXg/oK228qLlJaIY57PFMEa7SwCcrhFzplVuG7BOu4
RokNwMurWdeT+qUu5QsHdSJ81UuDS6ussk28JuqLY1N28GiwkS5fTTzvN0kK6bYMkalKRUDMBGKL
Qffd8wyT5JU0r83yuq0WeUjW/s9lGNrvgrYBneeODEkEp8t3ebNVbApAmbQ122pbxzaxzr31EQJZ
/ZPNHPt1tQGT3FXnNnINzN372Mns76KT30mmy08m1vQOhzpap8lkHcakRj8S+rjQu/6aGrwVTIa2
FrnzuNoAqPtj53/15JUmlvssvcj77gd/k2lujhQONHJgJN1fXwOCkbT2B0kOJYFhCFppa1AQD+Gu
dbQEK2M3nBX8CVoUg+sUbQLooIq4D3g3INMALfLgroHIhpwjg/JleDdik8ab6zU3X+vQwteWR8ex
aC5FCW4j0iuPBFrX2CqiXAqKMpK6/uI7wycZ8vplIhHkZYJ4sOLMHuyFW25n7m1ovritnJHbUzaj
8yakxjHcSp4DicEomyV6e9vieGubxC8t30IO+ZURZ4imsTGOaTVGz7iNKUGd6Wm5AjuCf8Wjm9mT
VbO8ZFV+9GyN/4Tqmzwp5sdmNhBE/+/xlF8BdKuuA/9Vp9UZ+fO2tFEUp7Ikl8p0KLKKwPlNA5Wp
hGL8CddzNlrt4HBUl1OFHsiDhSqzXH5GbvHSkQMRPoTAaSjw/vGL8AN/yHkO/PGcyUK+jkuHJTWa
mnqrc/DwA/X9+WClvXcZKwLlWIWDj6b7iuJOf6cU5ODNn9iXVfzVdtqtz/L2NTBMsa/K7mXoHRx1
VY5mcU7FLc8isWpHcy3b1H6GEGDzF+HHCcWocYrJjNVM/t0j3imI/9x24Fi2XtjiCAOz8NupvpOK
QwBAMH1bsuXhUJfxmxUNK63VLzOVOypBYm0Q/psXz2Q2QZAu+UXIEmCtRQqpQIbJTORZ3Ic5ouUQ
hpYI432fIQqHE+oSpVOOl6Ag86rtSn+bjpp7LTWPXo5hvJa1gw3AYq3XXKV5yuruEfcTgkM3ZPyL
s595AEonWRk76t7xUaNWfxz9Xu7HnNQeUZrWJgg9ig2769netT3ON0Xym/tW7Me5/y4dh4N0OBsg
o5f/E3lyGysISbWI2yDam9xu4KLwyo9BRHC0mRcf8E+K3kQo3bTbjKWAW9Qurno7mEyM22ehl+0B
Cpi99YrEOdIZshDHNc1TLxTjwlY20PkZX2uzgUKmwaCxm/vPA8B3TLUGOKDBquptkaytmNiJvo3b
+/IwpiUBkrKdd1GefoUyq++hTKEumeVfMFE/T9QroYRYOhtxgJy+mLYcEou9wEn6Xgz7wvM5f3nw
OcKS4YRe82zkniqq9tbUbnHrZdZC4QrE18DvsScrlVC1JDwv4FkCNKCLOcYM4aCLr6BDLuT1RSpp
j4aUxlsF0rvWbzHyMqcPtOtP97QtRbqG44IWoodGxrk1Grao5XZEQimwtdnQVxwLPBpDePj5U+B9
njZxCHuklZQuXqafuW/Tw0A1AvWQ6jfsHukVTE9Nlhd39ZvhvAgH4XyrJ4U3ud+hHOinQSocu/7F
cYTqP7bWzixd/y0yp4No8j/9nJiPut5mu8aHBJQ2mbf6oWVqIfuPm5e3qkHJsEA7zdKHGpbZp+gb
ceV4RQmI0l/5xX9un1yklyrWNFIFymsX6ZKcz06eoAD7pzjEZbik0ZQBOMcu9aMT5Hh0HDn6Gzn0
AEH0gizNsZaEbAbT9Cj+phUVAeMq8mkroe+X22CagCkgMIo2iGzoe9AZWR50uDdouXF2mTk8YeY7
29Ac5d1UtXsQ1viEW/Y2wzYIkJrWoYJmGlnt7WKoStuU0JMLqD6k2Wi7/bSK+P/y1oyIUpiCPEXS
Dv62wz8Ys6I/uYYMq2yQYf1kiCTodmscwdm6k0mxJ/XoadT56r8/nJnRvCfg9WcZgBwoxGqI6TnJ
pm9OICY519tx/OXpJ1NDmVdLOKCtiO94cPU7M/K1bw/Z1fPGly7r+5fIjPsXSfQQ/OXnwDfrY1Fw
GiKEIqUCNY3mpRbsfLqDQSWOOjSS6mPEuFxnIga8yWqUMNw69sVIFGCF0aBrMpYKgbw39Dpx/fnF
zM6MdrgbXdRe/rirkLnsUh/BXyIxbRSp4+0sVbrTDalIAM+sS0uAD3K7wpEXMexrFyoqyD97b6S2
9t6NmKY4uhymStGPuxQQzP/5oiz83+YsvOuCka0pPy4ViuEFcJkOdFFRJJ3dvq1XBVgvkEgpWs5J
pOQRhMbj8pdOQLC2QkYM3WpjOkVFNRz1hMPpGA9/l09ObjJjSpL80ISef6msxINA40kEWd1HmxXa
nsgtvOaB9tiBBvhMWZRw1Ub+Ix4sY2dp5mPZRfPaVMf8ShD16QeMgQ1F0K5oui5QeYpYyCvL0gXJ
lEQD1z82Gh1jf7TxQuXdXB1oj+dNp5gMdCz6QeFEeCWUT1HmcsdiLF9rrjWdxjDEeShxndOQn397
dKoeuhnVuualGI9bQztZbTlvPN+oHoFa8ifEbxFjyQFIXBQ666En//77RG6iwGDSKMuPJJDhprRm
jOO++DPm8bRJkAkc6N9XLHFZt6dF1NyX03uiQpVmo4FA1NFHg2iJXAvI+kOKQePLCOOtbw7WP9xj
R99Ji50DJG9j+9l0wXcVPjR66v2m2CbyBt/RKfJKa09FUTCN9hkxsuPpFrpMv+12P+sPKECCDTK7
e3NJ9kyEnH8FDpEI1ijpqgZjwNBe4Me3bJMmoE9cRG5gcDL957bGPDGoRgL91w415XQoVXOEhIx1
XYGBkPUMeNLgPnbj7GlZ7Ks4fCoa3b4S2qUswXX2nYx/hRDN7xId+Rou9KofgwliIZXUoHP/lsTD
gEhq1stnCyBZex9SUlJ1N+4Q3qDDU6BjjhvGOh2SmbxDjeBIgtAtO6abMImI4Tp8LNfWt8tK4aq1
bJhnDO7Ib3/CYuZx/EewLj5ZYvyuUtjfQAGHVRBNOzD/1Dtakb53/lufefMeXgbkTyMYj4WBra3N
J+MC8AD3oTa8Zs6svyM20teWF1ZXCJsdNKvq0qFZwjcCPg/HelUDvwqD1Tg4M/a24sUBEf9PrX/R
r7O38EyLzQgC90JTfW2r1KWxnLKL2aMxHUgtWh6ayfVPdH7J9LVXIAriW2Nn3z/vclQZl6UeaEz0
q0MLIIIO0B/qcm1VdKNikff6eXJS0vNCAkfgoh9jgz1I1Zg9c/dLgyxeCAAyZamJx548haPsrZMz
9XSvizIenuHg2yhVs/qSYS99IEJnenQFKMCMwO3CTd0/XmQizipHyOhZAMEiLJ8DUg5xR4GUnNBS
oeiCyavX/Qr3dUjkDqQbA1vNbswxuc5DSrBhjkPYwzDfTa04ttEIoxdUE1a7kRWzanfLqpqEkMIM
e774caODx3ERf4cmnB1v9p9nAlfQpA/PmuPHu+Uuqq1uPEp3QA7JBPj6s68WrJSXUTKEACzlX2et
/ONTl1MsD+Ai84b2fWYfXQK0nmVhPC/ZP3aB1zH15VPtp0+JybAmchv/8ecfrGO6I2Fcb3WiSdex
Q/eM5oa5sZ2apmybMMApfyVxePJCvTvkrhVe6FyZqHQpVjCJPUgnaW6d54wPbRdgEiIPyL15/jzT
LH0ru4pEgrlw3DUID+ZoqpjyBtYvKhhSAZ0MKEkQlTpdXBdbcFW9R31BgE0cT2tQJ+KTs+p3YjFL
LVJIUVj97l7Q+BzaIBGnXXwcdXtA7IXXrqjiDu8azxKz/8+z6L/PZsQmoyis1///9w6g6PGO4dKq
WZDGuYAWoMINmCJpWIPpNy+hBrSSYSJ6z01u7sYuMw54+YutYQn5GRMiho+3/8o7A3F9b2mXyjPJ
H2lAsNGXMQNd/mpTeUhGTqboxp9yMw0/HBc9b4Q/8EIeXrClUXgJMK4fEM8xO826+Wq30Mdlk7Qv
VlQoIQg4q0kj6pQGwjZXWqml7l8eAC8yLqE7Co3lO6gK/rIpST92AvvB0kAOo1vhcNvgd5ksQaqX
0uFEIh029FTrjSQ7iDBoHqq5HA5OZXrVLkrsCrgznPZMnTGzDj5UW8+47rMSHmxMg2UyaBIxBzYe
Is6SQFJxDekga49pluPowory1k+on7GuhLvlEgYUQib+7jGnV0K0AojRLmNjYU7xlwwpfz3tz09s
ASaoeu8WxkDbHw/hhFHpZA9ecCoDNfRHo77wzYRnFpfl2fIQ0CQl3JzMsKiy4o1hAsUzZ0scDSyx
y6+4PEzZG2Oz4iPR55Or9i0TQXMOx/jLAiM1hYActrkxWGvRm+ygQXoQBJfhrQ+NU68elteb7D8p
cnlkOlsiimcargxuuYNGDh/cVktA21K+B2X3MTYEP9twNGxppY+4t2xwxh3uNRniQDDgRkRM0YrA
R59TOMU+p1l8Hit05FLDagBmi9wFtdEsi8UY+W8/P6lZE/NETqAHsQFxblcnp8nO2C9HuuB1akDo
4gF3nX5qylJsUjD6QHel/aRhwWO+rr1FIeGgwLshkKtLvJTBmnG2vRkDY8TAFZvY4maUafufqQ+Q
/EOMrhzASgMLyF1mVgRXxcQlZwCTWlifBd2BfxUcFlsCP+ivRYhggM/GUAI0KxrL7Gm0JDKKibKT
7OxEutmL5tnROppSFOotCW+xbzXrvPGetCEdv//vk5DSadai4GyRacHAF+Pl0pwyDNwHStF9dR0m
AaHITn3tKAW/DsvMFjhLtGWu3kVNvDPDevqo8RacfhbJykh/bitXmOi/EsH9kQfR+HPX5fMwrtoa
e9aYpaexKrPXnDeKE6/lEl3gPRHhofoXTKvdqkr2YYllIoosDh9EhT7EeDC3uTeWt6VHqRWxftUL
hnayOVhoOjaLsIQib2PWnvYWcIQ+JIDdV6DzCkhVOm12+oHBAbwS56gqd9aJ677rMzX9MsUxKcYf
48aB9eYP48ZWlzISR9EU9jGdzWbjfecuNGFTlU+urxn3hDi8KjcPs8bLU6TXz4wL92NSmu9+k0/H
iM4i6qlvQkuCk9GogD6yjniK3xAcc0xXgyRJOkhpQaZEh9pvUXpUyizBx5tYeg8kUS68cOvkcXsJ
SvrUDf2kUNVJoA+7g1YxSuQQAqTEUGhVI8L1D1LryPSvuIoY/wYT3oF2bmwQg6tNW3qMNOhzb6MN
jGgxndIq+8k/M2OWQY15Tjnn5s3Ak0S9pdYRNXf+OZdHZebi3kjyl7CT47btBEegysyI2MnDNep6
/kZtw1h/Ema0Hx3/bFcN9QihkKVKSrG5ty4sGqe8SQoIzWYc4D+GX2OC74JI0U9bQm+N1+Wyjlxj
k4IxCOqqDFaAPc45c/k9ysJqlzeNuNAd/M8zbvL/PMsvowmN0tckc12B6gSrxKdla/gW1UPuVxCm
UiXRiqv8TKxJeUsr+SKEVGi2dsL9HgXDZlA7JrZcsHGCdNyfd6jim1aujj4C6Iq2tvwoOudDaHEa
KeKanzORF0sVect2n0b03ssSe28HIEVaeveMA7hQyq2Ej8Xd1r0dPTap3p2ftyiPrLPVD6e+TD+m
ZNJuqac1b9I+LOMe1GPd1TjNQfNH7+IA2wBCIib4hb7Cq7omyRLCh1YIGBNZ/NvL5LPTb91Sj77s
msM/4vHsNIzSfMKRvEM/zjSKol2Y1rUE28vxI55NmltSvmgG0zU7a/G/dW5f7FzdtA7kaQd4M2Nn
1aqTQtXl3r4JMjyXS8XHuP8ChaLatbZBcdEn2mtXtivslnR355qBk+/wTrMvOmNkHVFGIBcb6azA
Jhsq3KhSfCmyVRRuQtcQX0mXfy4qjtYczGeiFTxbu/wcBgt/oCEf5NrZxxbr45RtIB35fWTefd9p
99TiyZ5zXU7jhwFQrxFsGXTjWs9Xy9SaZMfscXmWQ8jz9E07O9Tbkn2lrDli0/6zr2FcvuKot98M
YYEvyiz0WT5dcZAGHcv4tidr6jX09L/oVA+hyV6Q1o8QRenhmTl313Kq7by4PYZp0mxaqo4DxpgK
u6HcLVIRna7rij72jvoivetEDqxiJ50+k1neWzekF5xM1BSy2zB69w+oGORuNDDiJj4zTn9Q5wGa
PNvlc7J8bJZLz6O5Pln51h5z7YZvM7p1Q4QUBWoRlFLakepoV6uRt1cE6e5nPl5PmAVD6xbklbFf
Wu+DO1pbTExys1x6UeUeWyAcxJuzN3TTH/KbiMhWujk/SVB0h7F1SwKjeRLC/yxThLpZrf1mBzgN
NUNN9WSavemRkAW5moUVqBk44Sbq0L88yDVI3H2CDvsrrL1XJ5/0t7F2jA35fc5JmuVwafPZwHoK
Gd0sGVVpuuuvNUOLL4E95GdgTvdM4A6XdKFfNJIBaWrkZAcH5WFsItVdRwVRo/khbKJG4zXQyJTS
Jdks6Zsnw+gRahg0K8F30YHlX9mBCM6ObWs9LZuwLFDqNGarc0DFjpkXRQ9Enw90ozUntNnpzWLE
Bn3b9teGigyPiXO5osSEXz9X0YZPZn6wohqJl+BjK+Bb3/SGPDIxivZ9yuloGuJc9Zp3sK3CJQVR
yU7Rf9AUEh2pUlZ08swqui775JwhjcKs8t6MUFmXD5RdQXhssDe8ha5JyhBW12gGpimXj6f6oNaq
nfKzANL+j++20ek7jpPjavkbeKPhr3Ml6ZuBAm6IBswRGTnGKyJ2+0xBftNb0ppHbzQvg02JjG1B
vDHS9LnDfAtxtrqcOfuGOsIrfq2YIOe2W5MpN9M5dOlSq1O7wbK/q80Op7fqs7WW+T4JKzqkSuOn
13V29MyuWUuDJbNytflGGmt6SwT33/LhWb4AVBsm6ARB0mB4cmk1aBGz5dPy4Wboh8R9bTU2jCyD
L+LV/LBuaNHtVxoMAuJOegfRMPI6jPsuMjpTWSxKxIodBstLR1nMcCw7+OSSPnh6XRG3zcAA2d/0
aHcwaGY3JdnCAGOH1ICvKpVMMPMw5YzIi+4z9KWADD5oj61rKw0H4tVRe9O14r68B3nh2M8dgPkk
SKrD5ATQwfG4HgJh+efQRVnbJnpz70raIzE91Y8msd8JT1A6rc4FE+7QTLamyrsg63HqChSJWlTr
EXMBZWr6iDnQ3PfxZO6FXkfXMSo2Q9KJBzuiRDKJ39upfiA0pTJ8N02/WbNtxweR9NaaDJlkU5Nj
fdVCfGO+Nxx+KlZ4lpjEUvln6swWOziOW1Mfotu/D37JRHvSuj//voTJalvFfXX2UtCpS6lWDIwx
RQoFNaScWede3O/ixcurnoXLsylnkpIkeNm4PYaiBinRNZDzhu6ppCONYdrqX3Ta6b5uuPfGa+Qh
7r16rTn4eAcP+TQB4BfXhi6srsggI8Cjx2zX1RfAefPvxsaU7YKaO+ayJns+195t4nEvAdailT24
Jb/paKyRU2BZwGl5GjoKIrzr+os1+B5kgZoYM817KDn9rkaCHB9+6heXxj80rX9+dFbToMcbqf9v
DOxgjN6hN5u9qaZLOYX/Hrh1Ac+eS91mcljR9uEgVU6cmniY/vtstmZW/k7sk9ZHYeTqH1SAZPMQ
FQK21UySXYIE+mNKHWwWIvpq6K6g0PPWZut377qjv7Xw8f4ixlqN6USOqZ6j1/aYjZn4oy/0aMp3
j+bjTPPr1XFprNu2X2GP0HY/Ip42NJ7COtxn3K2XtGXtUeq6Sj0Ek+mQi9LvlqVL2oZYGwFBOUlU
I9+oMYx4vmoPhHieGe6h/ULnyOzFuvbqKibg8jE1QD6Qv8UoR10uXwgT/4G832ETSWLHlh/DY1S9
XS511UVWRA+6pMktqxUkQ52GIFell6w1fi1XNusrB2j0Sznt660Wzv3t32daovrqZOOuyyaBEFi6
AZ6p+aOgH3gP++h9attkxeeuQorHM3rPbOPqWaxe04bxP1+Ne361fCh/vnd5ffmO5XvzGEq1HN2/
Da2Lve3NcqP7qfVuJhY9xBTK7FA4j4uyIRlsxJ/T22CCpdeJ/t4uhVNFXu1WMI1IpTerjChAuarB
GfjTrdMIfHTduDgs39o2XUXTvJN8pggsDIw+OsVTKU+uAf4i1TgNTRwAXvu20NYZXuErEA/2vQyu
TCSaLztumvfRZAFWev2pV0HhpSUPhIXGpALPz34L8DLro/Qxqqf+7FU5cT7Czd7qQj9q6I5t0Vb3
0kqaN0ZUbuprr2lshs8e7ZDl1bAHxetN3aujG/VbOsj5jOSlf5jIAn+drWtIC2JbzEqd7fTuXfdY
QYmT875gPrw2SZy+Aq/RdlCdtN1yObbJ6/INra8kVbbrksnDf778Q0M1zIjsFYyt975GD79Z6NXh
1vci5IK6Hpy1sUSWQt7K79j3H8c5bl/yqGiOY4uMsgRe+httAQCXMPrwsSDuXQ23JZl+1Zsd0Y1K
0Cy1w6cJ3f5AbCljYXWpyfaFKJX2nrdjd+3IlIR4yetR0EzQGqrsPNFffdUzmmRId2m8hpdKTX+7
2dAOR1y3VMQlUy8Dtcahy+NuXwMkO1tOtksLg/cGJd56WR7Hjnqw1khMtJAXcbZr71NqAxnShfzT
ExFiiPYv760iAfTtixOPpA1FRbsaEwGqqqW/kXZ+sPWPCD8Zq3Rh3T4DJBTnPKNU+7nWQjwPARzx
shtftaqklU/1/yiiyeWkodXnXAbagV/W3pME4FymmWKsGsPTUlukRZ08hjReliscZLi/2t49kV+K
boQifTDwKjjFVN8bt9b33PnebphZwUrOjTvKMXfXeL13MCwrv44FzKt00PS33By/O4gc/yREunB4
/zuhaXmAQRKlQ/Q6WD0i+4rNx+DvfKrdkaiMPCWRuWAvmq1O/PU/R2HNm15W2pkqgFq2E/VTx3J8
zknPWtemWf/OdP0wEAHyFmNA29NHhREN5QJJasjhnttCJy1YCYRiz0aWY5Rsom0afTKcJxmLx7OI
E0ZlNjliDQYQxIzJCz5GFUplRX/gssJbjxvSSMzX0KbhaVdYSsCbjg9Wy4QvZq7Rohfr4MScmOw3
sEe4pBUwrgNEbgeSulq0GwTbdgF8N0w9495RtZZu0+OqHGQ7S9mxvFZNb54P0SEq7HSrCy+5D6OY
DxbeU6KHGSIvr9VV9auMU3R+OX74nkFKtIG+oTP04hrOqJK0Kc1+l5cfi6uoM9ro4A3aXot0vE91
puRghkrMoYjpALkVq7ZMT1XlTFeCiDSmU351BNuD4a7L3speQEJPKnPrQpL/NIEGFU053orEV6Jl
ijNZedZuUQTDgduArQleHUdlL7hMd0PA9UWTP2Wu1J6cyujOSEvutYLiLA+dVeMdT4PrCHbqjRvo
kjMc/so9jqxxmJbYbC33FNkaKJLcz85aNhH5MhT+g4EwSmWRirsZJQUuS9h5ldTvDJH1u5SojhD1
4sHzq1/yealQqZ/JrL6k97kM562RSfM9NyExBtITJGS17a4dI2YfWDWnHeGQkY4Mp/TOZBSjAMpy
opOTWCkG96QjVmduJeYhba01R8Tar9QgyBWncrrKlpovHD13b+GleEykAfowZGsdCiM9klVfXMPS
/Ij6OHjoTem+Lf8B+kP3jZNY8MAIznswy9G6RYoiFCbZt0kPa+X2ZnvzZEuPtYm29Rw6ZyDNYsPc
LFs5vv/aucl4Idq5f2m15xpa5WtC5Xcs4rw/p6H1ZJZefeLHwQEDI6lf16gq1tkS3c1kdEU1OjxV
xu/MDOBdjaF2XOofC1hHa6NMjg02JEn+2dpNIwv+hrczBhNtqCuanR4G97imOjc8khKTAsHQ3Kss
bnMAQYnCca2PcfXZlYAUgt7IbqnaSUOpX8oMmcVTFadKf5L2A24utJX2UP6WsWOe7Ya8D4IYo30/
OFA3C/dVUkvvi4ZUsuVZTA8EN4Nb7XpcbbsI18uv/2HszHYb17Ys+ysH8Vy8yZ6biTz3QSLVS5Zk
yWHHC2E7HOz7nl9fg4qT99TNAgoFBARLdriRqL3XXmvOMRG05G2/tCc9gL4p//WpVmK1qBD4USU+
1jeAeTGkL609d7kf7CRVUcGFjfENIlwQ74zsmqrT+JRISYaqYgDbPMk/LPTERx2J5GayjSvBmelG
oB9eIKNR7rlZfvll3H4ZKhMqo9Y+pozxJcHsxSWGz7ixqEZqIrXWvKeLi5yjuJZJ3/6pTk6ea+bP
QULWpvqjQGCLHj2GsJXDY3Zl8KXv1ReQqOKdSEF/pU59v1XbGb3cedku1OBiWkWavbc6FOV5IJBH
+go15g+GzOM11Tui1sDREAZjj68BKsm87qWbaiCmNMfpBX1tfYhqBeH93EIoKmpntqr2aENKI83L
4Cxoobm0sA2uwh6c8ZLImbtQ+g19Nvkkq7Y4FiPIBgxI4UeZoF7N5UujttpzVrahi91P37TzaErt
mpPO4nXVBUrwNDUvbJvBEutjvnuc3hOJXiVmslin4O00/ESx0cfYQmhkzu6sFAkGLgBYWBlh08Bx
pxfJ730yBiv5JfNRFkr5O885WmFzIp1EQwXeKXisC9uIrooxd7XUizklLKta5e2SgUZBGVJIZoIW
a6Iu6YvP3EIzeeUc5+9jr3ix5cQ4IAygHp7nhFlN0HKEmIIUEf9e0mU7Vh5J1kAfHF22Do+OgA3x
jGZjdSqGqrkWE8uaOam9Q7VOTT/YrL50H8BHGCPNnGKSN1nqIXUdFHveSr3fz1fFW11CDHi1fbO4
KIX2nEu2fIn6+GqqNasvoRGrsA1xMiTWlzyk/rkSmXH1PO+ID/LNT+equMTExfHjLS5pC8SxoZ1b
5vyLUkVMkiItwsnHsbMISSuByGvD1p0PpXAkcGVn0r5OLm1faU9NK9Ae8arekdSBuRe6/tEmFu3K
Kvvx6BSCrbwoQU32BilPT17laesuTIN9miC77sekXrfeGJx1FeD+0JFMVAJRW6nRkN6oK2hM+ngg
H3dpqfGralBjTEB+j5OcqvG1f9+V57t6VadQdnR73U6NBGjeIyoWk5/7uJhCusS0V21wWI2y/f2k
Kyr13pSP0vph1KknfGs+kY8P707FXlL4ORT6OdWrmHNcrE4mOloyWpwl84MyrnhGCQUZkvNdVTKj
J1rDx0orvL86RVA8yVZXd4+jmF708aEmwa0gLOEsldGdJ1Z6If1G3XUeuXilga/Ib0mcFEn3QbcL
m8gkV89NUcunZkoOOlVosexUMslqU852tIGrZ59aaqdW0CFlkuVVlNOnkj6BBXEqTGGtx+Pm930y
whDGEFW1LAxifaIWOboKzENfVRm8HSAl2s5jk9VxXyHlKBJXyiX9WS2EdPIJ0bKBij4OgL9vYomj
oJW+mZI1D7Y4GD7OjyIfvFVq43ScBjgKhC4lqxBbWNg2sMZa27ZQXNHciy0CZbUwFG8MBjdWGELh
n1WEqsW72u4sjI+dG2RM8VlB6RxYRIHWSW1ug0SunMcS4ud0GZIgLPb1vKIoncz6G2VXJJ70er0S
TVNkthuh157zaNYPFkO1niTqbWdbw9lqtJ95MC5bsza+M7EVmwgF9+p3J4SdIygDsffqKUOxgKaY
DCB985C8h+lt5JJ2ILIYL6VOWkhm2sr2cbdmEgPGb+7sqKH5UgWGW8ntvjCGcKdQph9VFsUBEapb
VOwHYUMQlR6yVAgucJS0kp5jz6iyZPfof9kj6hVoofvHPWXuhgn4xo6HSxWYor57lD+PG6C2u64o
qtPjHsFxzW7iVASGPmnYPSmVIkXLadTK8lOeegOZ8FW5LWtF2laV9qzL88Bzlu/1Wc27S3jfY69O
EQqUAKrm2UwZSRCfmQ9fTChrOyYT+M7mu48b5Fk6cYAA4/SRwGBbZc73eCsl9XiMyP8+/X6b9TY/
2TSz3598fEXLQN9iNnJ63PNjDhdjS6JCODGTldUMa90QELvRcyiqmE22LhK7vTcwplDLvy6+xxWY
Y3NiHjtlKDD+u3tBFi5GEoI7YhmTm5Fm9jJohH9NyBY5WAXwSQS618dDfle3a8ZTvPTzVzw+oUuZ
jMJpytePxx43qCPOOsZZKLdFAvxTbexNCgxvKFUmmMDJnAlvpkaUWuqdyATL9lx+OwnjFEc2QXxI
R9pMz4DnDmgcoxxwt3smY0V5DNC6UT8+et2zwkwdo2pvwBPGMVi+G7YK3Ha2kKC+SpywirxdNwTt
94z9oy3JSwgzcX0I/9Os33sVwwPeSt3NrgzKSE1rXJiKz1YHcJiaF0kgdJoc2gzKa/DMu9Qzp01p
VkjmaWNDq5xvoq7966MaaNoWID/GSW9deWqPXJyd+GGWtons2E1G/xLWabkRpIssyrwfjr+np7NZ
/vGRWqZX2WdKZVAQ/n4oTAiZnTisuY1eqqf5t4KK652zB4nIaLyzXHRuo9rh6fH440aSlJATKBVs
oXgAQUJGELIS2jT31ZcgzqUtg0r5Q8qHbk14OjLDaEjeHh8RV5H+/uj3YyorL42ahZxV9cUI6XLX
FHsrnFvhK1bkbakp1YYRj4zWsVtLY9a+TaHtzVLo8ZCpVXfULNE6sV7LjhGXKBe86YeW4bB4LOhd
hAYGdjdnuuQSFkg4e2uXKp7Y9a2hHdv55vERJp70aBbr33eGSD+CByKIKETipj7cs6Fe2IRx4LJ8
dPOqMf5hVX1+NETerGFzdy5pgIxnJsVwaPwVzOs1+WU0bWvh5Y2xjwYhHdKiUmgtECIxJu3LFPXa
VgtrVoi5qRRkBv0dDZV9TqPfQ5W46UymW0EdeLgIPqpO0MjHQoOfxre3evjEwlx8NxC820xPftv0
zcS8TFPiX/uqXRGHp+x7SrVypY7sCrX8zkmAqBCbA1IMPWChNBbi4flG5wC9f9wFZspVNlgwL+Z5
7ZDFP/xIj1e2XaJaV7GHgp0ltHj+5jLTwn3btf22Y8Lz90OaTSjj4yAslyYGu7nsQ2aubfuQjuCj
8Hs81seCjFTAFYhxyBvDMNT6ubZNwyI6dQmRqXSOZMB+pr7zDMzyA2nai98Dusd9Fi46tTIvVRYE
xkaxtelgWH5EM5eZhpWw56RjX+/0POlPBqTsyq29Jl76BurDsunPMMCSI0LnsxgT7ah3+vL/KHCZ
Mkar6VwNJK0FoQ1DZZ5BPRq8j48yoY3YJFDdqPPNSHK1Y8j2rP0qZvVPWvocYrzQesZDq96FNbsT
DfvZyGTtPhV/3cvnkZIud8PBzH8yuYK8YFn+SfGnDDARd6lSntJRsa7yfIRLc2OPG8B71vLS38UZ
wsLMm4GRZSTW6FKqZVz1quslExaSTp0D0OTQWCmJhJHCzBUKvRRPmt6af90X1C0rozC6pdLG4ixS
Dnyp5LXOQE/z/HgM3me/lWmlEAs2P5b7AzU98Eg5ytGss2XylF71qcTSrMv+Jpbsvz7qe+lLMKDY
MA2qHVqC9lvAMFrJCDCgcOie/KjYF72ev4+pJdgvw+k5FBN8mLHtVhJSWfoQnfyE4BWpQKmiXtXh
PSe2eY7TGDUmWm9ClMzIIDSoRJXdRivkg/BtuoI0JOQle3u+edx93ExhDR1/8s5AbfuD3XgdXGk+
IjUTclOhDXsvw67Kw4E89AfJsxCVPNgZEiEYcU2Qtlyi6c+9mkyUf900sSYdQ8Boh4ZpE2GS0CJn
/F1WDIDnkTMD/Fac3yuvGeSHiV7b74ILaxB7rIxN7FFyNeTnbsZZUEh9ryxRkJm7h4SmVCgIFE5z
OsF+l5p8usfDcZdxWuOUYbfj+1hyLpGsXLkUXF/LXAhMhMYgXx6fMGdSnl421vbvxwZzOuvCb+lU
EuSGwEhd5oNVPWmQ6RZhpHg7FBD1Ms6JVCRfTvseeEyY47S/sRk1ZzMlzXZ+uCINGZcPjnCE1SuN
3fQ7BN6tCiLgozFoGI2a8M/UUBZyn8xyUP/EH3WNeogtNIhQQA1wYcQMFxGcbtdl3opdZc7LvJgb
lKS/PktayWpqjuJdb3widXGFmQwrRUo0UtAPDLcNndFzTHD4UHIE9HVc4FoZnxVrHgRpmQSGh8q+
xgH7M49vQdOoXwwY0XimQYU6uDBds6EJDTmnOJQc0VwSvvo7083ZQ2irX1P3BjzF/6kqAttKUb96
KafuhEkmNqd4umiEFruBznF2YLqy5l1kH7zJVDcNJMYd09lhB5xF2hAmOiBSNst15BH0wFFMMPwY
kovVcboL6nHezZQL02sAn0Etv1WaylQ7br7siOxMEDnBQgcUj55O/UqT8oU4APEmhx4dMSbBt1A0
qpN5dnCme4ZKguL1YEHQ22G4VjdWd8xyydtLEZLAcSz0w+MjynDt4BMatH589Pdj4b8/5seGuaOZ
SQ7ukG07OlgbIzKH0zhYxNlMSnoPmHAjBvDiT+DrDEoGKJATcBk/HpQPDr3DQpWG/KnUzKcIP56D
pqx70iIG4pqFm4U3jb2jX+5vwIsIMqSBxI+BHTyVGI5HA0e8qJthR6sLwLBFndojbuH6l3EL4TRq
Ctu/yiWXLnSG9Pfcj1NPL4XS5dsf//HP//qPz+E//a/8nCcjx8z6n//F/U9iOlA1c6T+97v/PIak
dtX5r+bx3/71Zf/jq9Zf+ek9/ar/n190y1P+/c8vmX+bf31bfvpfv53z3rz/2x1CWcNmvLRf1Xj9
qtukefwK/B3zV/7/fvKPr8d3uY3F15/f8NBmzfzd/DDPvv31qe3PP78puvJ4on4/T/P3/+uT89/4
57cDydDtexa+/1//5wvw3p/fVPMfQjMMS9iK0A3Uj3y3/uvxGfkfNrJsU5gKznDVNMxvf2RQzoM/
vxnmP3Sd45atK7psqsa3P+q8fXxC+4ewLV3IMkZfYWqq+Pbff/m/vYJ/v6J/ZG16pu3a1H9+I1VD
+/ZH8fulnv82S9Z1ZbajslYQ0czh0eLzn+/XEKQ3f/r/EpjZaNrXHYoV9sj4hTfgu8mwiwWZI7kl
H8hUWvgsRXQP30dPrIeYnCx1gMunhTn9eaPaIY/qEv+m6/ki1IoVOtKDxGJESgNdQPNLWJQxWrSq
IEiGBYJdLd31jfUi9JHpVYpcKV4NlfVJ83Kb5xYMKmJ5+lOKlbRryyNRfcsksi4oiynqwML3upuU
+tWYcBztW3u4TiqzJy27Bb3Y5DiDnBqCMlNzZBTdDsg9Qmzyhkvtbcz6tWoqlIKJ9loOzV2NLkxi
1nnovZd9faqqeh0l3m70aiZvtUPPZuFb8BI08dRBNCk5CcaptGzsn9aTCrnGj4j75c+XmRljgcvt
a1O0O5Jlt7GZLi0YQ0bpn2xc2Q0AM9HlL9OqyAgixc+KbYrBOJ4YOMN+FW1BaDg9PO0cKbGkiw0Y
HNc0e1dGr+sn6bkEXZH5pPI1F3RZT93k7erMXEVh/6F18i2ojYVhM4V4UVLcxVHbx0sPVBnhxqu8
0A6iK13oK5fRBgQXFum5wt9ByDLK2KQ5Bck6xXzRpqbv6HHiJIG2yuP6CpxxxeX7psKFzVsEgh39
uyTcFp2iLYswQJwOII4ioPH0m0V2KVdN0UbLHHYe0VckKBkt4dUs7MIcV1TQPPW0HL15VpdcUA45
GCLm0O/ySB6UWNEvWGi99TM3oGKm4V3jr5gAmvgGoaLScxt99/TpwOl/W4J3mycJ6FaXYdXeGpPs
SQnZbFt/5OxKBOhkpzjIndqWZAJvAHgINt4IHHZQnslp3GpVhL5zKazpe2h4J6Om1MImrNhPFihx
VcCH8XXX8AhWKIydTHd47Omm2t4+0t4rI12XxI7F7XtRxz+igVh4tUt3FclwkkYUC3zxJVou2uvV
OkRFHERXox+XhYRnEmm+rPknC5R7LgM6hTnmdPpq6gyXcTxzSTRPnHOaY8MAj+zKRa56t64iywdf
lRkNTp6G+LHplwxzaT8+j+UB3eoK8QZoNQxSmTqhayQBsfD3Zv7RDjJH/olmDrFOtOWfAu1u1+Ku
J+OuBHS9yLr0GqjtnR7NuQ/3pb+pcDEs8tTcgmNx6xYxW5ygnBYreB/vgVFuc6s+W0G+qsdPOTF/
GqG1HIoJrbbknfDAvqYmejodOsotsqQVKpttEGI5bVSmeqOhZksU5Hca1XPOuba1W1cW4z1vQpdd
kRlpg7CKV1Y2Eto89Y7DGr6o4eLRMI7ZedXKpjdZGa/53ATAByyRFwrXTYZH80MtXmpBkhGJMCSz
vTD8JCMNQ2ZUQM2XX8xJ2jf2U6xaS2k6h5X0FaTjYTamg3h30H+5kmaCV9ogNrgiLmJAngKw1/wP
uZ3eGsVfBqb/FSAig9mdp8yywPSH3dHwzHsDjXhB+q+i40vrMsrEKtYzZ2x/hoV3KdHOlLb3meHj
Juaiconlzl1d9W82M+YwIexDKs2TnhefZbQtLHMvS6CsFUV344iUnqTIFl1rvE1tvQ4bRIeaDARc
4zQTje1GTQN2XCeN8mRv91niJsJ/BpG+K8ufmhdv1bg+ynrTLOWdUSkAZOKLXSK47wNEf1Z31fGB
Q0pY6djWpqQjiEteQVR4jqPiPrbJdcwYbkTJGoIE8JHgGmsDb9yU2hRCAJ2pigj2tHvXafREloKh
RFtaanjRWogIHZMaeXyh/JzzRx00mQuhcXIl+nwIO9kJXxoOVg4We1iGlfYzE7wN4gn/0xiO1KNl
x8wc3pg/vGdMjRo737XlR+b/tDuSevMtlgTHGG9ZfyMfaO11gytJ2KZzZq+aukfotJMN4uJZlagm
L31pV4u0tCeUmBT6PmwHZrqLhGahapDxWb3Kwlhm0Y+Olc0Y4VmBvB81cKhB66QlWHBoE5WPAHBC
IzIRwG0Uh2aQ39SIsbdeGK+WJR3Khhy0ukJEoj5XiC/WEX3ycLI/CnP8Rb19qoGWLCaZMVDXq2vL
i0ZH51K2AkaiXmAui2EVC4iJI7ZMwIU7JCnfUwA2yqhuYAuSUzW6fu+0erEsR2U948aUng6JpTOn
RuqRhic/YYmewBRiH1hYQ/WmifwXLfcv30pfoz778uit9jFMb6JLnpFRTCRJJj+UClJ7wvOoXb0w
KReJHrt6NWIxY4DXBA3W1PLDVoXiWH4HDZuKM+Q5LkSISAjTR5q9aZxwVOwhchM4DTKdPuUXtlFk
WApCZvIuDe1aMQz3ivpXS2yDkNNL7d3iECZeEGCULT0sh5TTvyBbH8OR2qAMPtuaRk5SrdNg/Ej7
NxjWzmh0K518Pb3GZusFzGGEztoR3WISRnIle5ltfwjkOozws9gvj57Aki/NsBo4ukrvUPrspt4E
ybSdaDf2WfzsKxD2p/ozM0zIB0a5yulnMbXl55AbRxymFQa+kxfVjv7LtPQxXg0TqTxd8J7K0P3L
8VqOhZtAfQhN9d1qFPCr3fdJjU9M/XhFpPxFAsqL8gLnkX7Q09SpgSQ3REOymBLTqGkAL/CRmsoM
WzD2RPFw4DPISCtB9WMXspaZbyKuHXakuQdOYerqYrSTdV8az2EYbESWE1SZ3+wueapkumuMwT2a
eE6cclZEt9lxiJ3NOXvdE99F0+quuDiwo76A6++y7hJHyFiYtGGKTcpqb6YV1y+BayhChmUnkf4R
y8ltXsitHkGvTnCOoTpFRDpsFHwJAotJq6BLZm31/pp73kuIllL2uhMyELcpuYwjPSdGK1ePiqQu
7NQ+RGr6JrUFvnDtpsUM1u0YTXE2he68TAZSeDclygAuaa566lnqCFqqAPQ8hvKZjdjHWmIJoh8W
LmU08+mXKYp1+GASfCklUnL9mI3vFmEL41Sxc2GsA81IJs30VCfKE0Cqgxp4G1vCCOJl0cvA6DuA
JJYU01by3cS+l2N8NwbSewJcYkq5ajuPq1xa21xMaRnPkMHnKb6Vpnpq0+iu462dDHUvqc2lYCOp
JY88ERvhSbwLdyOMRPqpoDh1076WuJ3AMDitP/o7YlmXYY5rs3nTk4z6xcMGRCllVekT7po3utgL
XQQ/OcLVWzsqXDErwHQhuU2/sqUUweOUfxQqoo6SEZ2ZdQh2JKYSAGy9ep1oTMeM4gdvDZgDd0sz
PlK44ISvkMcz2fAbpxuZvKXroaNx7JQeLb8Wu2giu3Ir7UQ43IGV3s3GhNA7Nbsg1hxdy4gg7vTI
1erCwZ3Zw1YYEcP5ZDS3JIh3IW1C8FZWUW5kErEma2KRw9yYmKeUF3yrzs3HdFpbJCBBwPVrB3KD
tKE7/X2Gq2OiccaciXpN2DXN/GUlmGd5+bVNFC6CXFt7CRQwbXCTqXMRzC0xMYIBiRa1ahYuyQx0
oWrEAbMTfYg+GVVhojR2sULIZVhL0Dq6aT+M5IWL7mcUL0XA6d2zyuc2MXy31uQQKDTqDAK7MkPd
Qq1YakVoOy3cIyairauoIw4WNt9lEXtnZRNY4p63BF+njbUSKDXKGahao4obAaxRnThkRKn2vvf8
y2i0C9GxJWm/SrYbL6Hsg9VUT2axKEpra7DmLMxe/SRsjRAzURGdpxJYUg5rBuDDYqhf7SDeN69W
m13HZnaVGldS1PZqFdwsER0ME+PpRJPX+uzoJFveXWrz3Tz5B90lbZEOsRVMtUY7PuRN5Hs7nMXD
awNPYCJpoxi1XaqaBJT05nr0EkfQ2y+17tXTCPbjmCXtNb6Eis4NuxBKV8eUv6AoVQw2gXLT0BJf
Vl2zI+gIkd3UvOvM8Dwx7rIQ2DsZ9CkkaouhWOERLxlIaw8fcTPYK9V+VRpp1dmfwxSgonUnqFyu
LpqXmfYKOZli/znUZXeKifC02MwCkMhwRe4B7uApI7TBu8oj3ZKynZKLak6YkdvwkHrdaxvkz1mu
rhQRv8UXPyD5gVbOpUBnAe8mumEoILMtJ7uUp/BmVQjEfJ2Zhsq1TKp3Q9RChclLBuKzMxQEOMaG
Tqa1HgZjG40vuP22UQQoSLXNaznMZX6wNDnkqlr5S4dPnIhNwHpkNNau3oQWXUmzuZPas23sYKvH
z42QqPk0g+TM2q2Get03xIxp8ZMYCFdPi3USVW4CtobLtZabVWDTSZ8K4xCb/iVJp22tqEdzMHG1
wOZjsbZIqz00xHQZVMOTpZz06gWOi2J/jQZvAPh1v/ou2tFJ3JM2vpjUwNH8dFnpOFOOObN0lZVQ
9XAa1oErG98rGM4W5WyLT9NOA8fQrPe56uhq2qA4Wg3IkH13Ky3oRR+JJe+sGXjZ+s/gbpeSnNGc
HzeFQnGQYFjrcHn77iiB6Q6C59wg01jB+RKPJ1/DKSKqZ4+/oCU1VWc4LdS9xUU1UVoYzQuH6EVS
YM8Of2qGvfYs2pqDcQmGAJIo2T1+QsiZ5xt7CoMEAQoFmBKyHCNO4/iZSe2az8Y/Q2sguQSnfxB/
9PGzlnUaFEjpQlNfWWAPwuMSU+t7TjuPI/rsp2U0bA39Pi3NJ+yHP9ICwvOQ7qwmu6VGsa8mFSBZ
Xr4pNUlnpHtOvrLvhlx+GrWJqwEH7gIUOddbDBsorHgRp+5gRLLTdd5aoJ0hR11fBIb2JIvmiQBp
D1PCzyIZD2Zp3egTkUgohz8wi28RsB1bW3Zrdbi2g57s0675QOzMy42ZYdEEPptBInb8LY7s0wFu
s5XZaAgYwf5IgInbRv/Exe60QbFN9OqGA5ig7Umm4k+JQS6/d4X8ZoaRUxLfqJALbEfxnl7qJqxD
DrCggexpDRIGPYr+bCrDtjmPqT25stc8Ra22VxKKWoJcmq55Tel2GIgxF33BD9UMSLraW61lG3Xq
hkUpY6UvymuZNpQS1TEJWITCobnk2MCY6zUEqoR7o4c10JD15o3npoEt3PXS2aIgAA9Dr9vw49c+
UG/+WFDySGa61iFiKIF0NDKQQyIId/QHdEfU3t3u9HWBh9cPZPJoTKp+hA2DyaIrNH9fpfm4KAUQ
DWFam7Aw/QOJjFMwtouijZ+0bpUOCWL0jFFHgKUxSnaynSiUaPs6jz7U3noeqTXUOHbrxN5MCgd/
JtJHvQXcYoW+i073LOOrBh+M4uFE8gDuHSTgmf0VK/FKJ/p1xRhojUDj7hPJnSQnzbYXoi42QeDx
34sf5L6CmzNeQPaszZ4dC38T5WOMl/CnL8sIgsQ6lyG3v0t1suxN6WpXjc655yWaBNcx3bAAxUCr
680y05QPWuZbvAD+kr1/IXcmJl96d4PxWQ9N5ZBMVCKNbW92XXEUVbetxgqBYfIYy9K7wpmJYqSp
Nll1UZEfM2AIGv1Yt6GjBC9FhYUnYjHSXzGlNIuUc04YejCPF8i31oynIjtYUf67ZsAfmbwW3o9C
/p4TV7SIw+x5iFFP9rmT23jX1DRZBrpM6SkriAYpnladh4csqBzSCehKpgry5/ZOtGXsGl19ZTCJ
zMRo3cYoj0qiovwsL91QV5tIpd0fSiHpCYAJlHzbe/GrVttPlfddosLhMC7d46AndwSBOPqEX8O2
pGMhIbteWkz53DyerlixP4XcfmHup/aJCMcyI7Q0IesWzkWIxRGdH0aAY4EHcQqmXxCZaPRph7Y4
sy5vyNlMhe9IpeQIZBDIgpyA7uok4PP1szalPLehyVo8vtO/dRX+POY5PtWsdcdG8JHkDJvUhZaG
5Jb5S5IeNUtCTRc4bRccY0Pc9Cg5pXAhRST/jEIOv4Kq5pCMAwlGQlm0qOcGA8KIF+Gj9MtmwxjW
rcB/hCVnpUYDJ2GMT1X1nZf4KNF9SLrOAYML4D7fU9MJErbLSFuHgbrycrFUTap+JqctmGPDOPrI
BNmOztN0FHFHGVE6Y0BtGX4Sf+ZiGnqio82y1pPS6XelA1OJOEoFPrFkLSbWDd2X3a4vTqk9rBB3
MsGnBUkG2cRWGIdIYmhq5GC5FkhQDmnU0cN5ImRgpyb6l5oNO3ug9jVjEDZpHJNNrrvkh+w0sL4L
oriYVqcEgIhplQ/aVykWwdg7g3gVsbeeIjK0JXVr8SNj7CG9VS45eTwDpuzrxrGFReFSu7XfbOJT
OHE9uIF5LDmHNXFxtiKQiAWnyzTa5jXePGrFkowWYThScejae9czyQ5Tt8X4VLZuxzSodse42trW
ymsX3bShBiN8lhTKtsCiuQlDVA6TR0QOydW1uiw6ZN0hFoi2RkDu0VFixQkigsHLJX5gxK7aMlNr
t9el1eDPwYtoo0GSG6NTz5UIjSuteFYIsOl0twR8IuR1B86h6l9KOhLsaGsNTdiATHkcyqUnS64c
3EFYcUFuDE8C3mwuFXIRa7leVWkP5vPMULblx6bea9wUy4FmLmW7Ixlgswsg5vaHx6QvgkXp9+Kp
6PaeOCcQ6cawpsT4aMJ0m5jesJzCFGJeQqmr3jFNLeqsPFKdT0XmFt24lglwiuyRjz1X1gYni+N1
Yqpce7yN7MElKfhJ0X7VWe1K4a2OxMbPLJcjBgbEeukHd1mxnhHgF+gD9ba69ho2e8tc0ZEHnmtv
kvi1bLeDhQwdZsNIHzs8RPmHPqGEu5dtfKTVtQkTQBIJ2RrgNM3p1iAla9ijehPphkBPw8ocb9QO
zIqMTkjkO3X4kVajiaodg1ZH3ztLtCW41GOe0dOZshsW46tlaWdo3Ccv1g5e7zkQeVElKLG9NGWN
YITIOimqZi7zsn5ToPXrYICcoWU5Ksb4U7fY8n2CT2ZEKuAc/4ZEBBnoSLvaX2ijf+rj2nP91i92
9UiDQmIAVOjgDgLvBdH5ewcRyUxHG8qBmezSivFzNx/2vPSzN8EjqSbF9wyZ9/xx06UR5RWu7QPH
9EYHPKebzaoRw7pi7AHLnGpHQb4mLzID8HHu9YvBIxP1M03JxB46d4p+5NG0Tr10VbB8+A3zVYIS
h+5Nao6ir1aFiImcptJjVKJZG635ngfmaip2drqRbDo9hOKEdAoEvKhl2hcs5EezuYofofFKGbEl
poP6dFjlIboUq4roKTDgAkY2TUh56CxFyUX207WNB8e0vysV9F+Y9X7ROAZTMvIkVnI/bmH60NVM
nzK/w1ueHETm9synDHNmZpIuirPXmdS5k2gFcDZAbLiVVB5DVFCHCFbuzpC0F2HW167vOWRUym1C
HlbTO0TgFhN1oEi92/nMr5Q4oY7kEleUmmZeNREsZJOFwZVtrPGsir1WJS/WYGIAo0eCc5khQIUJ
ekF9FcBtkRX45Uq7tJu+cBoTKZrpE3A6AvTZiOhsZMgk0aB95G3rCHB8B9zGtP4kWl1eZi7sKh5v
+b01IPp3Qzhe0li9Ydj66AYK5bEmbUa0gbnuyI+DR96fx3AunYFwLVI/3QlsxBsEJskFQueg5szg
eVuPtWfdvCivz572LLCOGallfBVaeIzspHoD6/US6Man0J05IOIEWcXnGSPlrkWrqrVTdK4KXm3k
1WJlG+U76cb1bGc92FGbnjyAotjbWN8StaFz21BZSN7FJgqW/5KSpxjIP9I6b5yu7xDi08rfgSVb
mGV1tBPU0+H/Zu5MdiNH0i39RCzQOBjJLUmf3TWGxg2hUIQ4T8aZT98fE4XbdfuuGr1poBDIykhF
SO50s3845zs9MuZRQmsxawri9WnBeXAcBO04OMnftj6eqKSnMI4RTPQyVtchZrlsNgfb9D6ivqKF
T9a9kxhvA9ZVav0uVCNI2h4yRlQWZGKj4E1NRZPrjonf9gNpP930y9JVFOQnj1DyfZqxfElQMQzF
0dsCf1sh8FUN7qkc57dFoPVdASQh2CLJA4XULW+Rd5IIBNlu/LYMDzhmZ3Wk1f/Z5KGdnqH1rqpD
3JdsIXvq9Tx5SSUBIw6W2GDWqeiF5K7GbXM/KB3Y/WLzKSbT2mvUzZRMrG1d7IinS89ZFGOD8f7o
ZkMh1pR5mOcqDXU54gAhabnrwUrItflMnCU5GC2X7YxGdNUyZ78s240tJ/xtDjrWaJNdK6AsgZ39
0npqL7NFkAJDa5SWuCi9vvH6LBwnWM9A31HW9jBk0IlmIZY4RSeeRueMt7svQd2k2sFFgMpwUJS4
i5gmDRs4ZeVSaCfp7eDO7Wcphe+Q3GKUdogP6W808g2Kru6upn0raWfhQs4BgAZ1wID5krL35BR7
xIjThiRAX6IJT6izVAvBmoh9s394BAQg07oSG1wluu8C2mAsz7IjAtqelf2tHnD9uOPHsibzT0LY
fFofjKUuL6WcRwAkHCTZku56AYkUT84E5iV+wrswnprq0Oidw7OHI88o6WIWTzHGImHQrf6kW7Gk
tCHseI53K2Wzpqvy2PTZhSAdd2f1HWnFFqUKRy+d4FeM1ieYjJ5yZ4sk1nPvOsulOUpeyCB1nIj6
4BtDaQozyNt3ZkDYsvBduyZLKBmozE2LDD4wm9eS4hY1Cb7M6bfXlp9KRteYrKKyM9HWt8aTGraZ
KZK/OsFshq8NDLzsCXpgaAXSjASOCR3WUoLt8orisEz4iE01n3Jdn5F340m2p0c0SOJmzHv708ZV
/bDpQ5n1ruveq3DrIYxqpc5P6Ea/VnQJV4lnHS44ndWiop0qu2fHbEquTi4ECKjufsBNaFaze2jY
WM9ZKphtXVMmjIFV8sAjdr5LR898WATAYsaS7W7iH300kd4xjad8NzFXCiMSGy4toOVimizfwMat
FNoB4BPzLjfpReoJExRmRsDRFRFyDMd8Pef2HFb0AeaK8zoFiWrM1sQt9uzwc5ib0gvBCFvht7mJ
klcsBBxYbYc/G2ajI+AEb4cAdp76pEffheR9XodhL71qPqWkbMuhvRtncKipaE79LCvyvJuYXVwZ
jDoiT2dMc79kQoj8H4FfqwqclCYROgg5mewD2T9hzFnvhQdswutf8sb8k7tKCwylf7XZxAImSuu9
af3NPQY1w2Ji6h4+ZDHsmLfpV+vXMrj22SUCwKDLPrmRdUoscs7B7lm7CTaiP3RSO645MlUO7yAb
G3tvFprzGC+r84gc8WfxShVCOSBOqjVoOEQDj60ybk11xKWG9KDz+p1D4vihmzb3x7gsgHn5uC56
/pRZUYa+oNz1+bsujBXtM3rvucSYzeyUfO9lICzNrK+Qj3+1sdeEeWMf+3Ul473v4p2bTfNeTiNa
Y/qzoz2SmjgM87XZfpEyn6+jOf40snuJZkB2o66lx5LAgf0y26HOc/GUJ8udWy2ZH4kSvgMkR9/G
nh8o3DW+EgFozjUoGoy6Zc0cr9Dz7qKnLGQkpJR9DlBhMyb5jUDz4KWCBpjt467TZwbLY2sfNEhl
NHYNSmD3ZaBWZYIAUaNJHF4QygzE/2SqkKDMzTCwXDGcu0Wwv4xsLN+WjbphnP+6s3MPWPaazTWL
LLw5AOrJ2I7assaNn6BfcWf2UqlbX6byfkh7A0emA/OLdHbfzAybxZD4WxuEB+usSpGRXGqt/JrT
E+BdGTICY585PkbxeG70qjytekwaTszokcDC0R+qa1sY9dbBHap+OS0FZNAySamnF3cfo8vcDQtQ
q1FHXlw02tdam9VdJr4wf5lXPGV7HpaL1xruTlrLnSx6NkgFOCx+lFOdlmhSiDIIrX7YZp1Rfojm
u4HB0P1ix/eyMBhhOeg07HhoApEMOk6E1tm1TIN2IqX+reCf3LzkV5641NsVm+oEcgBJKlsNVEGk
yFdNIT/pxIF8nSeP/dZNVBE24NTPsD2GvYmdoTNX4L8lk2834Usm9mOlXZjAdBhxuRmHC3AXPH+w
k/Z6PzLEnd/0BiWwnl0nNGO7sTHpaEiddxiU6dnKOb8EosFSWdgpEAoAAycUX4Dgjcy5WZDxpz4u
YU0+j/OcPOQ51Qnnozr31WXRRlqLcgVHyYRjdllqj+7wXJjymrstT3rTv4r5MyGY4lGf3jwYZie3
U1Mg1XBXFvZJgHQ/FOlS0jpDJDKADmqxZl+oMoPWqa/26OFsNmtO2sFi9D94y7ZjhK1q8wb0QpWX
xJtGxpVA0exxRhNFSBVu/WKXtCUAs25ioduCGgT2KkMiARIEXtCQEWk5Lm05S9iXxbVu2cqnqBiR
DsER/KVVDEDKqVjPIu4/VEnGCDrqZA+dmCeZdChrrJklFsQzF3BWl1nuUM54j5gj2q0Cc3Yk2cKz
mVPrs0X3pQzXfZna4Y6DPud2W0GlT+JqKvQlSK2Z0WfTqzMsHyKqv0wBKj8Ff1UpSBxMHHI3S1/6
dHq3S+AQ88AaGjc0yRSSeRT+WZeluUPr3uQgELz1rZltLOXMNzZ3R2snXO9dBackMZ4K3eaQJazF
ncwQ4RpbI4lrP3kSqZOE+Sba4+EmYs83bEkm75Ajeoj5hZxjv8+chvVyG3Rl2gctTVNYW6k6j5l4
HxnZn+xI8DXR91zJhtca+d/whtH8Z9ICsQxOYNdFEy6yfFqXPGWawlAJSAf9Alc+G/UCYhmmYEe/
FBB+cy73G9MCQmzeGXIjFBrBw0UmZO9JUMzYLnWCIqcvrgkLX4v9QD/DuE08DeRH36KU77pBJYZb
lDs10bw1XNhKo0Gq5IViP7nk+rNMmob4ZIxeSYsFgf7KjY1+h77WIAOPXzgW6PnyL6/q2ku7BQZJ
M7vzRMQpPLeQLEYjup8Eo1ylTeVXLpkpYwEpwmisrb3X5tGR75H40SoicNQ2IW0sTYQ8hgCMCAta
WIDzvnqFkyAezv/9T//739EgzZcZAQov2NVhpc0bCelnaYXOoUg7ljstiHLBXaHbdsAwjgc/NgDK
mROAz3QWJ4ESR+vQV+mjfpOdVQV6Cg6DjT0ZAtZusIS6evbyVSHr39Uk6Z1QyBC2U956PcuedBbR
XVW9a+sIrGydFwppez51pOTmMUmUqMOaELGCSSn74s1Eaq7U12UHehBji5GYob0Zh5scI2o0Epsn
avGyZkvL5Nr53Hr8g5UigZQE+ZDQDAuIT/LixeOtdBW19jAuN5LWe78213ODl+DcO9XNSpAw66K9
eon7qMzZuxumqg1sEMmAFNPmLOS884xseGw2SBD4BS47ttpTkrqH3ph5kKJ1voIxuY9ZNWmuuI2b
B2HsCVqxKS3YiB3+yTFSY4tKm+34Cs8Jz5YrD/H9ajDTAD6zSe3gaTbleFpVH5JFjliD0StoPHjL
cQelQtYWwahuybLDtLHt4sw4Z5Y6w9iGPWfzw8LmGn1zZaqupZG704wFsjXsvz3MWVpD27GO6Vod
W7f4zDUq6mRR8mgsR1dN1zWNrMtcZh57FufabMkidZQdCu1k4tBpGZl9GcMfwyPtFVAEoHu4cXs9
iR7ztbb3lPaJD4UjPlTJZLMWb141XSeLqUSSC/1GHHKKCH8c2/YxYjZBuflKEOx0Uol6nU2HLxkb
Fk7d3DJ6GT4RlrPmTe4qvTvqbee8YpquboPOp9gbGE5XcfpUzY9tBdDNJf7namge6s5Npr/YT5aH
r6gevsrF4klm7FUyUWOYDU4pXgQVZrbebEPbyxLl5IBVyxbQR7sCGYI2FlGwRs37OqV/ZZaENYZR
3/BYnmYmfaUCOO5w1rZT+gZ90rdM7bfWyddpSyFXUX5bcu2b0OeH1QPGk9gxiNLafraod3QXSHMP
7xEwwBwwlQm8dhKsM7Wftu/PbLHwmuSd8qn/ixxjfNQTqTfiwGCYTpyVlOZO48gNtBCd/XBm09kG
jlXukx4QQxMfvRqHhrcifU3i+Cu22r3lmVDiVWkSlecAs9HlL69orrrXdaBfUO8ONQdmp1EJNz2C
YoQo6TqNwfLelCSvILkaO/NE1Z3Fpgot8mh2FsP7rkIRRFwEqPeq+7JHI4R/5oVlhQCxQpXpZ9HU
QpfY1jt0K0Q3YcjibVCWs+54GS8aRJD9qJE0VokJdYbzmAEeRaU9QYEAq4O0YcEliCbX3N4Y8HlO
Z8G0A3bgcve2VQTPmieIdCDFnLvLhofFSpjprjXZlkb5To/83REaEhrz9BYDeAjhmP9Jsslhc0nr
kVT3Ih30e/k8z26YSVQFmYk8W1Yutk74UpJUbi1Z9omlEIsJ2H9E7Owp5ACjEA6TSKEfAQ2d88jV
9pFFHz0aJDjX4+DuEylf3SgdQmsoQzch/Q94lBVYE6cik6WrMlqEpqu6n8rJhVi1nPNOrw+aqL+q
TNwDpWJwVWK2nFj7jbQ/ElPQNY7nByv22GuJ7OzI/AQa7oO3qUGCiNSpSeRuAZ3Hx2c6tjBGyRpZ
qb0BySEDR1sD5iRQatIYXKKomLctW0VgtZZuUzKGVa5yqn/83kHtVTCKkqMCARd6CSiCrDeAnBi2
3xjYmUitZucLpMIeEOi2ir0GACZUYHO2L4bNTU7zHZopnFqbVClXvHY8gf8wOjoi7ZDDVPj10BEP
efFX5YBvo85eD+6Qh8zfseZkv/UFTEec5J8j3z/LiWyHOqEO8N/fx2gsa+2X64Wu0zHfHosTqApx
cA0AMzBHfnuLao5NVDP3cxtSsLtNo24AtTTmMDknKZv/op2QQJdAQ6Je3lcTPw/RbgTsVDRBiHuA
7Be9c2im+Mmz7gBA9k+OOQh/IxDww03wZ1Wyc5qxvmECfc0nJrYUw6A7snzP2IUHYYlafM/svQB/
j5nuPEwb5L8zWntX9yX73ZaM2KaZTyD26BIdIPJ5P+6MNZfPfCh8fKqen4wOj2CFNg/QxZXBSoql
70BY19FZFZEtAwkEuNyn+05DgL28ETXWHDQC2i6pLJP90DP+7YEjIPlugfUay0OmAgiM+VWxEc65
rP7YjJogFMpgHfIjC8W+cu5TBeg5aV/6+kll666SH41GOc16LVrg4I8fUj0TS/80cJYChguYBROn
wzw638XLl4q+BN/1auynzg1d+n/N+4kKhFXzzvHGh8xdKW/PeSnD3khZP0ysAH8i9eRC0ZnqvzPZ
Xnk5HLyIrBPeMF4MkFAneEwoxbtzF2f7pCQoonOwLeT4iIedi5CuTbrT4wCqF/zwnuBQf4zYoNQo
RQnk8iXKbNhafU2mrbyVjrnzUPhPhnEPUd5JPwyr3dl0l6iMCNsyPh1Q++2m8s5pkqzmpYvRdGTa
nWvrD3I2XmPJ2qEnAxg+/rdYmCb2+W/NVARBj+8SFcHKND4biRjKhrMbPYx9fR8PbKJm/bQi5sUw
+yw95qu2+juqY6le8+Ib12LKJsSzXtUIbNlhVWG+Ng6o6YntelHFDyI39x4JFzSGUYX6hKC7IkP2
jCLZZEnmwpLD9jlEezQQJ6XnVx1+/pKTHt+6Ad+kZobJAAxyHPBzvjsIYTryZ5hnwxLToM79ndL2
IS4Gmi685bo44os+Mwc447m59QkrT+1QYrfeTBTA3hA92NvnZeWGxNqA6khqO3QJd+Amijl7rLr3
yvm96v3OGNAkKwb+KzmefsLIUMjoOVcMgHsdOZsbn5hGPnRFc7ascU9o8EzR39rb0tpmYjgSFgKy
lYyOA9ZuZn6Z/Ozd/rKlYp2nUrurEvwhkUsRMWjlJv46gpXxE/I2WZaKRwzyzLF1gpkT6f4x4Tmi
HA5p+PYUD5DMg55V5hrtV9O87w3xW7YcGYsHsoUVrzTHS6NIisrKrwjht9a/25RQDZWbkdykVd/m
RmBd2XYm5R6Ck1/ymVYSYjP/V1qfpI2gG+tGqLKgp1knQ++o3mOt+Jqq5cGcyJDayhJaZaMrfmtD
dsYHDYXIO5aCD9aI5jWVjyMVKmz7IwEmoEVTBEipdZw0x2VRyonDLvCCfGigWF8B5WkDtg8kAWFk
c0XE3mPfNpKMH1TYoKsDZU+nLuKWduPzjGi/X+p7prT7AhWYXS4PXZR8Akx6cR0cyCyi/MmGzanU
LbFaHjTKPYM5WIqMRLGdNub41Ext0Fjam+Z1PwJGWWEekU4y/UQsualbVHv0WvgYKLCMtLtgEd5J
W0O3yo4jt45dxxkzbAE0CFhrBa5vrMI+or/FmqDVL6XEh0pylBv7xBBhnU0phlnZDjmMTirgcnRe
sZY2Pvl+obLta6+s93z5zqoobIsCyzzrRTP0IvErUtNlI8VUi/ZBFglDQeemcdbTg75jhMXrHCXi
oCfZFbljUBZ1mC7jbta0S4XSWrqQ6XBLTnYFD0qeLZMqcuzHOyzopLBvpOj6q5/ZGvTNst3kInC7
9P0/nHz/9sv9pz9OWP/DHWehnhKetF3TxD6y/f5/uOPqIjOWhnzAkK3UfCxgfic4blqigP1ag/yW
fvQWbz6jX+gbuNaGm9k4eaA8nngdas8/387/lQMTBwf/+z9tk//pmvx/NGn+f+jABMXzH+/b/3Bg
Pv9Vv/+7/fKfL/i3/dL8l647uucJG8CtMDFM/tt+Kdx/ucIV2+84jrBAR/2X/dKS/xKeMHjvLcei
Gde9/zJgWsa/2KMbm/nSM/ltKf+vDJgg6P/7I4Z5WjCGwGdpeKDRWQ7/90ds6Idqbf5pMrzbYBk9
ekiDySCoCeXWbQj57zI4+H5gCDZh059xrQGQJVluXIc1RHu+7LV1TvzSwD5TziqoGvUnXhhS6Snq
84IQOn/0EJxACWYaLN/cBanomsXVUbrinqqKmIz0SeaasfOuQHoPLcPhU9ocqx4qm+GRpseKAMmL
ks+EtFDDVsVGDmPx1K9a0KEEKy1C7qkj1xnGGAvJJpDuDG4m+mvDZWVTymYgKo9kYEyhK+Yat7Z7
KylRjigLD3ox30UzNyRpHX+mwVHMqujkZl09eaVTAgxF+21ERghTl7yVMf+FIn7dydhCMzM1SM3X
ik1vZJxcjIaS05k9VSP8KnUuljTJuTpqihAgzLDoph0mZnlF1aJFZhJGcwlQNx52WgIvU5AksnqH
lEqdOgXhaVn9rZuWI9txmKjSv6xSEdlSJZ+RnZW7lHEfJd08h0PD5LmaOPKJ4L12G82b4mVge6ql
u2htqcDhf7FRIbVyBOVTnWU3nb0me/PmVxY1dxRcF2+Z/uT8h35b5F+RxlxiyuUnjVjp19jsKX6K
89qiB4Y981OOaHAt9tgzJkF/sqI7BgyCKtwjKVXRP6zm56Q9TzYSwMHqUmxJCUAxGR1l4zWMXHP0
uux/S7P+3S42QdXXJEbmbLUsIhMPM6SFRItIQgtFckQYEHtFTEhfhJW2PWmLwwqMpMOuSVsHhz26
DRPtQTHsY3u5NeNPRO9WjMnrMFoFe4fsBEfFt+j+uHHYwE8tHaW2fun8CdjdDZ8J/SmNxufFmO6a
bfu6fR3pCYfVXj+yjIjzSZhAiSpxN6U/XSqvumZ9ar32h2CgIyAJhutdixeMpmNRDL0LCoVTjoYN
PViMdaEkhqLtyOtguxsxq+xJ4fSjUMYeLx8bIt9p5ZdWr68Lkw0U8YCFsinye496NJ2usoofK9vF
tOm+2xONWIyjJi0tWI3Wc6LUwJRCT1DVj6e2Gn8qkZxmgI9us3pMHfmRrXJ4UihLawGSQ/R30nSe
lXBOvfHDwP63zJf7qrBf4jm6NmN3b2pfUi6HKcY0ynX5JpPpkRrAhs8dbymwovlWcXSIq/640a6t
Jt3PyYvFSIAX77KwhIIrdBpGVO6Whe6n3Swtygg7KnPWfr9AY53QZ7QBGxkGYIXxjjvxibc6MD4c
2fw2soaPhotdw+y1b9NN3+MObSuqHdVdhpgeWB+jT9fKmVL1HUDFi1alY9hjM60HBgRmO30hcDv1
ywAJQ5xMheIAiWYv1Zc2im/bGj+mnicW3WTUcCR5tnxoauPkaSuNJXB7QYhuzMNo6sM1KbVHNY2M
KHKYGjo+dfI8lESolWyVoIGDEzfE/IEGGyQXErYCS1Lgzvnvo1wRsGAofU+z4s1jZMCE2fDl3IT1
aD2zTcdpOowoMZCP+NOjImnFN0Fmh6R9nBQLSiQsRRYk8/ym2DMhhQOBpcevcmnZhKbmbxLJ9kWX
YT1Ncpw/RQ8NNvuzJkCBsm/wYicN3xFkijuHjFReAvchbVVItjf/YZI8ASXjz+nsowfZjA22uBi9
86uqq7d08lBMzNM9dPcu7EXHyy8xe9qO+2muyNId2Nc+jKuYHRSShm7v1PEttQBLGellQg7nFzZt
WdSbt6jF7SnFqRtA86saTedIVwCyGJcJmGEYhBEyIcx1nY6Cz8sM1GXjq3CL3+m2thBTnIKC2SLN
nMfZ/R1v/7LwjPfOa98jkCjLjDXA5q/XTTxzc29fHa05DNv3gFlo52h8bPvWC5ZePI5ue7HhiiLf
wPuezsXTZouR6It1O/4UWb5wHGO6EBFtJsqsuTSx7llq33bfy2qWQdmiGxknXIT2iiDdJuJJwzti
5vi/u6x9YzE48Ame+UkRVKTGS2tpn2p987RbUcx/oljerJw538BkZhUnpwUX7VXyi6Vhx5ikPcge
APxWlBdrfSsJQ+gHVBF1+uLmy9dkoaEgqvkx5WA2KFhpQlwOnTrf4hm9tyQvybnqzCI0o9DuYuSw
7i+braNfZ9WfPEHPHJE3iA1quCL84mTu5TFvHQYrM3Nq7DQklhJ+rLlkwa/6hFYtw2O0eu9jb/6U
6GM7YPEsvmjLVupmv35sB6jdjTRfR0S5PYOefWWTKCWd6jHKSJWT/eJLb3B2U+w+LIyQgz41ULsJ
xIk2kK00Tj9oZrVdJ90ezfQfVzvh/8KoYRBUBZkAgvK4Qxtd4YrgbjORIxU2RJt8gCmOOefbKOcX
Z41ORhaFSUcjCbsObe1I0AkiqRU95SnjkSe0BUpxxduCL9QO1ISCZmzPg8yWwM3a97RDD1p4zqch
WkBSxcscpaBv2XvXo+EiqDkTC007krEG0E2O+gmvH20cYkFuQStt5W5os9K3Yhf53KQOs7nutBjT
lpMy2Rl19rxixNMyFAe3iTh9uDkDREV0NOu1MxyUYp1WhRiubdLgFhT4TNz7XZ/Q4RryboTG7Oez
8eN081F3wFfVhFjHXo3YS141gigqzbZCI/0uXMVwo9P3c7YKNIwlwxAt+q1rADj5o73QpjKAEOHS
/Uc4oZHKLXnGyEq1Ylf2emjm6qmLW2qOhaEZEuaLXqOBTTzxRQzxrkVpmTRM0nrAxn6SbTdm9EsD
8Olbqn/TZoImlzplepzNKInNAut7hfkjMczALBlWYO/mNh1q0KRwurNBf8pifa/p5jv1UI4OLhG7
aizOQozb3BIKB6gqZpfVLoHc73PjDSjjELYYdeuvHve4t9Was2ndtEJnKGqhUUHSW8f9d4X6hW0P
cghtDkmp+waV+Zdr/zSDEx+ENmJSLpZ9OnZ37VqeeYoZ/sZHa9ZTJMQoqRR6Ut8gFxgGqtIuGZoV
o8XWqqsmdHSUZ4Sxt0RM8EiN3l2TjIdOX34nNm8+/f72tyGPPjUR4jy6TCQpAkB+Q8g1bBI71o0g
XuOQGhKzDhbMlgk3ZAv13K8Dli3EiOionSL5yeP0flXR6xyX33Fi3ztZ4+NA+MUmniEdkuUAYs+n
Ix7m0QEZMG+m61o9UlWj32KrjUAEtb3HcLJ56Eos3qaodoAcQYpwE1a4jrAwZAUtvTwtuY4dCAyg
byM4r9zSConCFJvw9ttLxGuSFgevsV948nG02MoIwAg/snb6RaIgkwSkZX4r1K0vyi+Qg2zkHGZT
LnlDY21QrC6cWQm52HDbHmigePw2a3Huvraz/FZ2ggsUQsHIbcoCTOwIvF5vSTp9MbDaxOD9nde1
DB/mHslsrv2a25U98QLSEnWvn7Yj0167/Mmi5tY7G3IXTgWOOl9PmMQxs3sVwwItMe8/nYjjkss3
tCrAu57aYKv9PPtaybVLkO6EdN3A7LkIy490zFKGJdAGxs4eLzVKyS4y/KpjQZo0OruiDF04Mgvy
UVzEoYkeJPk643EpmkM3198ZEWqEDpyk+oMj0A11onf8HsqCXNiGq8YpgVVU1bYqY6zbFCYL6ygP
qh7unj6xHKxjk9W01zwCImT9N+RVaGSqOi7xR9YU0Q6zEPnNGgdHN63xsTNQglBoH0Qa/Yqo4/el
6DQG5XiX8g49u419C9cQNWFdnLxZndMFhqYUwAJMij0uGgQLKU9TTJKxFNXfWTicSeZtRmiBW1//
JuurDUTZY5fNnSdMQdouKq+QvrX9UMJSaGpiY8R+QHOlZYDtXQckhczha68m0dyGPfyI1Ka00RCk
EowQyDa33iT6wA5DIBlcit0sc31KJWwliGZO2s4GlWlvnByt3n5AgpwE9lW0LPhXeeGqeooCE6+E
h6SsbP72dnfOl1E7mGScRSme7cLUkAuzT60gUe/MGJ+AYkMpqmrYnOHRrtnZIFxx6ZD8s1IKNBnB
6l6ks5+gOxRQwGvH/tDl5O6QLz9D1vxs1MShVzBbwt3xvHQIqvWs8mWHEnzQKOucd30yUy4ytWCf
6A4jqZBn9GVOqvKdkaHHi5OJLdUTQp36ue7NR2nl3dnRqymISwbnk2eeVIUQ3kC2a2v1g96YHA1z
/6fzrB3SecbJvQI4wKZ65o4NG6hTrNFqnq8tPm0u4Ih3SRPiiXGvjtNy3+sT461i/tC7FVn2Yjn7
kiG2H23dh4g0P6k42ym+XbiGw7FNwA2AO8yoMsUlK7UuqGvdOU+uda+G+pmF7yVx0AbGBlwYvSbj
LTP5cAuiRyWAVcOJcTcQj+sXc/vFwFgecDc+MYbI8FLQv65tdRE2U7nEo9WLfhCPOed6mV4Tl+Rr
m0xDX3d4MKdxSH0SeOqDNanVLy3+XLgNjHxdzmStc05D3O4MViyn1qrPkqcraCrFtN8M65Jb0LPZ
JU1sxoC7oRM20iIociBPKCMQY3UviffpJk20FRHVbu1plCBm2suu1SeMDHzUmAciJZlXg4mcxgfT
cgs+LvrDMuZPUWHvqfGtsEUI36IiECWSGMzgGmPwBmPAMN20DBVV5tLHS7OAVWdRU8bkaaAcZjtq
3sj8Pjo5pwsR6r+qUniBDqo9cEX9swxMNsfNXg9td2+l1ewP9tRhUTKPNdcyflqCR9oEzraxx5Kn
/ESnbllSBEfExOLOaS+TK7fFeM420fVi9FNqYR26EjRByk8UcyRFzvKnWtHiNlpHG7ZoYTGmHYYc
hVJ8Zo/buc2Ip75+Lx06Sxf7+a52BIOE8aXQesTOJYiGhe2zk2RM+vm+HALIfNswUZwxBWYvZQT7
2rTAJOEHQqQo30kQQ483h0YSc6Unygy4LQHj88roazwidc3QbDcmjLkRuwsjAzw3mLNAsmg9RScL
7Mc5F3+nAV13g0UIZMQ+jza7EDRmv4jZbbuDunTwE434OCrnvZybH/argj1PjdjN6Nl7537HNGm/
ykwEpSc/CiwKJRblsn2VHtufMSoviuSgTZOMN2AujvWIK61oDLjjGtDXIvmiLEPIM/u5wYAhb6Lv
zDYOTTG9RJZJjV0YXRgPyYOlO7/+GUr0kw5qGeBRK2liiNs4Eon1PA+mzshoVxIp5yJmgC4gUfFt
u5PJ4a9MBe4hzsO9bIzz2mePhqr/OuvV0dmOOpZFGEsLWQdH+W5ANj4OCrmmCpAuYL2cXMYDTn80
+o5QtsUIzIINrZzOaMj/JglSLJZVtLo6qTNdwpAiWUl69eIv3b2OUTYHzVvvZRgmY+9F5P33IgTr
Hz7/0FfHvUq6z27ASehNsfSTsAWTBMkNBQEZujxkthaiG5P8fUQizI/cvXzkRfSGo5IGVXzrS0Hk
EkL6WdcJqUkQJmg8FBTxnGnToYXcESDvZhVQHyWuZdQMNC4CHbGl8VWObXMVZJxVQ119DJ59GEub
HKVKuaRxR59eW4eTNJ7cuvg0WxJf8kdoA28U6U4wxerPlKkXUYDUQWT60gFtN/HKMuT8m5ZgDqgJ
WchltDDtczLI+1LPfnpD/41mb2OlsI9Nqm9jSY5VVewh4wFiNGKs1vl0MXv7G2YMlZL+a13MpwH/
bcpuh4s4It1HD5oa+UlGFAxTIevg1d0zuKI3XbEX+ee/Q63+W1niXed8R7fn7qHccqINbK0zloMz
KW+BoSGRLFwLwRwNV60VTGMLGI1mRiB4weZQLGj0etSBcKSDdMz6QGU8DjNahs4KkdkbV5dhSmSG
GBrIL4+5WDEsVBmc237ywHiztarb1zbtD/Xat7tVoERJeeCpDYmyjtcPuDl0C3DFnPqtjTrkeRZM
snJ6zPGU41cd9u3aPmcFbKtefjZYzCf0JE03YDACpYeXowk0uj2fnXd9sOGQMWBd0It9s+nn0/W/
2DuP5siBdLv+IkzAI7FlecsyLLoNgmyy4T0SQOLX66CfIqS3UUh7rWamOd0kqwqZn7n33D40WU6n
f2JaCxWK+zQYd78kdKzv6Xc1FAqBzlRulBhqzD5b6vokDiJZicD807ftZw2/l40luJ0ooIOf4+pJ
jsQaoyLKOCfcm6RyLZX8bl1Gh6NZARavWQl61pE95zJsrRwlH1vHnle3HppdlbMXLTc608lpmJaM
+dfV/HVH07+DoFmbSr5UHaosvdgI2GdPsNGYCktnU/YJIDpkh1RBMTW3/XfgfXC46/2h47U2cW6S
Wx219iPvSG3wGZeCwGvfUQ1wX5QEjGJI/mhE8uGpr6kb3qUDhAR1ip47eJDjiOE1E+ghcl9KPcHd
L4z9SJgDn24oaBaxT5CR10Ri+PRV7BqtyP+blflX3fb7kHFFMJXcUBFvhrIgdY/Wdx2RlkJIZsJV
tMUGYy2pqsaFkaIoCeUWfRDNaWdWcxDqNSvG9xnFkuH7Z8ykP1eG3+08C3gqUpG9k/r7yWpp03wk
8jT5rLbCtQjosa3EWrQWtbLSkKmEevXcNd3JyKW1lN4x7dgfF1zvCy/vQDXY+KystFuggBTcWWuy
VX6UH7/Klh+274S3IO0FI3ASRjun1HEHVkRuG+1Bk/1McBGMkSUnTklwDimzeKtG+0KuTrhmCMOs
kcFFRVgXfils7MjK0GJ2eyOwcGQgY0KkUqBckz/JyNCoclkWdg05ZGWlf9ql+/Bmh1vetCseEY54
M6XPHnNqDhE/Z01HhZeCyLZsGCaiWTXpeLYCFSxaFprkllDqlcFV73n7p0ACgUVuSuZqE7dvrh7e
xpQ5i4nYc8FrzhPAvrgmBqMcUhQYPTRIQQ1Ft7DRHfIfbNJQFXxc0WohldFZ90LstORfrflAodHE
4ZIZ6s2N8TBhcSmWQarVy5htt+ZwB7ee/VzNkTw10bGrPonesipfZoH9lfkNQ6V/fLUh+eiM9Cu0
1OzZ0h6dwz6ksoDABQIbRYkADxpCspJj8VHm+hULPPWy65gr2Yon6up0x8n5yriiFrbcT9KJFmEC
cCwFMFZ5OklNRpdsZBlTnTrxvajsb5URLe7UfYVxVg7MdzQOpanAWtdA84ssf9u5zi+gA5J+2gwT
Y06vKCJvYSKl3CaEEj1VPaVzW2NiseCcYRXT1gVYcbSeY77uw/pVbwjnSFte+yCop4Or/cQ1skgT
FMvQMQUwk2JpCcTkvsgund99x2zWapZaUcb8UEWFx1yhbBaVdPNVr6s3lboNyrMWzMYwrGAusUpR
GlwPOknHqPZmnpvLtP6IY3lKh8He4H0VVOXGk8tsB317BtgHpnmgfTXpJV4TOTextUnJ6E2sB2FG
SxK0TRZK9sh+JjafGvKK19apFYzA/Cn4mSbvXKPa3UXpW1fXYA/jkUm3T2tlERkMxvxYMKWnvdTj
mcHiYW2qV4ZrGU+OrPHLhcZnzlpQSaaSBeF+yFfSl0TzL4E2PIbBJfpLn3dsOUm48czVcjsa9wRL
FdlW+H/2nCujQhlge6vRlN3KsioqwhpOkoMdASw/OwK9iR7AVRiGNdbfMei+jYC0lUCUS6skCzcK
OfF1wT0TAZ1d6LVPWiEREMjG32xKXUoHe6bvdcxd+Xg7DUsoGPXUJTRXbgRk3W8ZlSRQu6u6QdTO
jND23XFR470jK/kqcOgjW/SKJ3RDLEWrdgV4vBgpxIG5EDKaOC60H5BCRrgMG1CazVjsTU1bYyTw
V33zB0vPhxirBLu9Z7MHZRqbmDp2QR81K3KNHm/ak+nlZ47mv2YFSEgPPlVBgd6azFpxWv1SvxlV
5yy5pIxFGLZfU4U1YYSEkdbRbzoN2zEtPnwvB/5FgijuKKYro7BWfZ4Hx1RelQRdR7LXVsHUAyDY
YykLE+w7hrF3/S8iNkFP2f0BJeUxCePPlABG2paUF8rttI2TUWQJP95jAmD6ijadviEf0bDlECV7
+Ldib1jdUebePcoOpJU9YaAsnoqhMxdU5TUQipJpIwK5Ss30APXReLbi2Exblps+961pwoUbXtIp
+vUxING4tJTVFQ9dg1n0ycnFd2Kz92gH/Y0bEWeLO9OnC/1C7MNWw+i1xeb5FXCrQS3I/xLhgiBl
IjYsbxGXenqYLCSi3E2hmjPuUMB+tMJlz3fpHf/quQhU7TTkxkQ5LWvcfHTJE1f6M2lRx6qAb9DR
CTOtgK3TJ+YNVBzBsrXjLmWqo0j642r+SyP9S9bD/QNefDRnkkuKYzU8aboqVljwmlWU9adxcl/D
GtFSQPfut9BzptCTT54DCiWw+GQ5FLZ1i0FekkWE57pjBojByTDFJ4qnt1r28bmqmtck0vFPCnch
YoEsSMmP1DF+7ZI7hNqLm5j7zWOETVLDsFRcv3Rk9R7gwrP0EN5wNyLspguTOWwYZlYEMDFh12G9
ZsU87rRXHY69hZ8mB5HBKglIwiGximCoUKCoy+vsJxfiUy71qmB0aMKUySfraFm8UE4qc0KZ+s+y
XrX9HDxjl79GjtZ3DBksg3i0rp7nIrrU+uZIn/rUSdhtSQBHKIy+SytmEY8TFDj1n4hsC7B4J9tf
B9aMjtYMqtN43jAu2rR9TxqbZ4loU6tgktXWffIZNhklvw5KcZQ43PQECxbIONMOtPOYxquRMnFV
zTMvc1T5yjXKeCnsahfHYM9rw99EBJbtS7uCRqwDlfRskGo8vgIBJARARoLptQwKJM47pWBUlrpz
dCZ181yCBOhXM6TBjmN+Oxz46yRixgURiBdP0Um3GnXL4CZYUrruh3gZnh5nEHuVuScnBn0dZ4in
MLkfCYgEfKC59T7qw27Tk644BtM51KVPPwjvzA8c5pOjF0x7uw2/RQGTI/e0j0HUywg68dIBNLMk
c/4TA59eg8SIRyxgOSq+IOkhacVqUNSLXOgJVD23a49hUQjgvpA/nKHb0DrskEKUS483a5kNZr/C
9xdi7yxM92Ek1dJv2vhWabhKAcVk5T33ob4MmH+emnFYhz66TyjBgoH5qQ9HDO8Cc+UqzKDA9Q5u
E8T31ZKg8G0WqpSRO8ksxQi5IkYMtZDS0w7liM8mnt2RMhvZ4UF14dcaVn6HpDoaKegHA5IDbs24
GvRLT84MZ+cs8XTlgzZ/4gzAYj1ToglWnGFlGx3NGqo8Bh28JKgJTRIH82wpreKLKI92nWPWgEq3
mqQbrULrNRPuDjqVPHjakG4STO3xwHWGbWNaEgi6S8vkFcaJiyOKtsiGcUjSpTcsiQ38rFxBCBmv
NbhdBCJSASXOau+UQg52TQf5tT7nXzbuMiXPs8gR8+JEZmnjoA7NHcwUGPEmMSRQN0gncUw0OZn7
FuvNOvSsDbwFb9dnHYuPHAKisJW/nFA1p5BlN1ZY8G/D9xhpZzb+1FIHMBALIWh0dQ/tA7IVv+/f
lI3ZJEvC62IqVNzgD8NvwTXUAA39GSWOLBDdpc+bYODyo+Yc4WY38r0qiiXO8+nuiRKsRZK+Yn/g
mNSrM8GNF869d2RS3JCChaA7VAzTapgCzr1qeStwtfyFVJ8vnMLbDvrw1RVqW+BBQaSJGAT/0K/D
v7kMaLWBf82LXk+vtrqVveaSPWXrGn/MmpG7W+vPSBFfU+rfpZV5W01OOgMdcTRjPo5kOXpYoPmN
sIzka5xD26YBh1QT3L3SnEwwROU6Q2tIOANWjEB7lPrYA97QjKcByGjaHse0yZal8LNd0O1JSLCo
QILknnvGUXe15zrzf4XK1a7Hq4GAonmPs+FP4GoLJw4yDKlgSmhbAn2TRQxb23HYB253jcp2X5m0
TaNhFLsO0mHuqfJJF3gxVMMSuK7rXVLKCaEiN6enEd+IQhB2FBQUqsGB58QHcp62Hx56b7x6+EwV
50iXVSfKrh/n1QgGlL62hxsEepLLbsfhrkd07p8VsZ4r33aoprySLLPgy3QFBwWJupLg92Uxxt8V
8PlU5H9jR6PxqKc7gYzrzBnf5Bx3ZPFUOVnJSprjZjmQ/hyy/9Li6TdoSVSVHNsgCHs2gPal1GGT
pdZwGUbWn7LD+5tn03dEnypKBi1T2F7qIeEeSo0GOS4rayWa+aENeGijdGEK/igdi3CdUXcRCzjF
OKPzP0FNMGJj9OHSbcShYQQRFMZXjvl5YckSnewbSi5IspsgrKvd2PASzdtKjItbnud5mRntg4Yl
+nYa0vVUo/kXM3V2zqDMpAVqLktpNt1zrnPxmEUXbHx93de47L0I1YowjC9KI5bvE0ZqBXEEi7qv
2O17XvTRcALW9KKsbcFCQeIv8PTCcQl0MBeQJksAKaW5KHpQ8VqLBmZSSy/tt61OT5KGuHslW8sj
LAmLaXPzUpeOWOjsyLHxY+KsqsEGg3STiOrCZgTCo5doweR0MklcJkUEx5ok9N5GwuPevVLfgnl4
L4eCC8/0f7Im3XJNb6cAD5mLw2oM1F0Wxl+dKlEEyXOPe24V1vE1a8pHjYaW556uPk7laeiNDhh6
csI7zC3ZM9gdHcDKkMOQBxFVXlG4gs9kl8+O/5yE8kcl6OeIBCifKj8YYYdbRCjhwn1iPFOzOjFS
bMqxBAuWWGa91151Zyh3XtntE1DhLGpzte5oEJPG+AUIma6UWV/dyoPibQYufdy4ShC2481llEv4
DwgoywMqllJkTd7RciGqKR+Po6Q79hHWoiqaUwFDDaX3lKcrz6atmFVJgPaqE5lkS7Djd5tFZRL+
cc3ks9IVTs0M/XEYtLsAohOI9DmjNqVLRHON1T2ub05SbPUi+yX7Nf+28+nmYe/+cUq587Lio+WO
vuJFp+cUQ3H0iSgKR30FC+DCHqHcxnQdfHQ9GtC2ql672NrZung1cz6+SiPzC4rXvglV8lVr2XUs
aNjdSnqzNbFcw6C0Vkzs2OlPly67FL4eHmRdfyNVW5oZpATWENxvKvpF6L+LDa85z/KywPoM0ql/
KifaKXyVX6Ia3wrPSHc80uIJPp3YtG4KmbGzH6GraDYqJjvtxPMbV0LfcSK/OX2F4yCRL0Za4jPj
8N4FPIFj0KbPeJbxHDFea1TD4GUKwFgwWfN6SEd+ajI7zJbM8uSXEdDPsuuFobXRSeQo8qg9eLbW
8cxB3sul1PZB29Yrd8CXVLGn3S3w6Pdn0ReXzHXLJeMmdZhiJnaamX61HjTOyA5+4sD6K836dT7J
knKrlG6sDSs2kalk30gAZN0zYqf4YqBN9ncRsQlUTyGm+hVShEEKflM/AwnFCFvp9ZdXsgGKdYHZ
kmZBmSTo1FhE0DrJjzYtQ+69pDibGL4ax9kwkvhTmDreB5eVnCDgi30BY9QQO2eALs4KDr5br5XR
/wtBZqfLFk+i2nlqc9i9Bk4upDq8EBkr44njKrTic9ubON6D5liXrWLP1azY6nNOJJhCXbHOS4FE
qcjPWVWLTeMWJ8sZHraebdEh8iEPLeo5KrpBwawxmofNJQDvR4EgdZDOh/WHcrBS9RhsStR21Jsg
AwEpUINNlbU1KwbAfjViFh4Yelao847SqY/1P8xg462F22iMoijlYq0+CtAZQQNgUONqW7oRY9hU
1XKRMMB1PHZWGmGio++v64JwWRFP266ZFwXxvBGY9YGhsfANXBhZ7dBBYOjGEdHcSEVfh5LxjoC+
wZHsXSUwPPgeJ3vQd2i3QB0SLWcFO24XdWhHqqAayVKAWChObeLiK0Fz7VG+KeQmSRn99HLbyGuW
pKeckaOmowUaU3FNeZvrkMlIwrijZrcRBDZ9dPgyphtFCYACRfKvaAoqirC/EIIauxlwWnXAw4aU
1RXsMxzQjP3kw0zyi2+OP/MPGbg56LcU8rfxZtnBXYnwRaEi5cLdVdF0JcH7Jer8R2+Lo6tC3Nrc
DUX0ktl/fWCIpD/c7Fg9RkiXIG4eeevcYYB49vgW1uKcgc/OCvdIzBfjhh0wpUtgiHPiN2eVWoep
NQ4Mf0GOs5Xw6CcadxvJ9KLPV4rJDzq0xtLK8YDdGiCUgsmC1lTPWuhvI8xlmgsRkgmecln7Yhh0
h2e6/32fMVerHoGXfpMUQSZuw75Dsyw2LTx/cU3LOgeiKVveSouQK7aZPsbAp6jECt5CTKXMfrHG
cNM1TJ4zteijbeBl/K7UuybyRwZAOzr/90ZLrqMt7xPX0nwgsJDEhudBSK2yb+J1PrlT/oJejPB8
yVfwcc8IRFg64BPXiI6zmWBjVUd3yhNS69N+BHvQKu1WQZYsalxwaucAyBA2TnAUcqN/oopzm+8B
TH5ovWuVBH8XAs6IVnDM0alN0Jg76B2I/OL2aM4g0pKJbG8VJ4ExiY4ttY1LZstPwGN7IAVvZTW9
+sl07EfyNuvxr+eZ341rnFryt0jnu1NaN9OhssZtqPM3w/Lgw+xySvvXmZWamnMcRcJkenwbhHbT
ShjXJyizLjkHlVac2rQ7hCAX9Pc+1i91m5JIZLsfQRq9RVX3lXZnC2g+gpmvnH4vTVAdV+lt+pim
4rcoq2f4S2PIVKAZVhYvCo/gSmDYczr6jbBYlX74qkLkCEl/iyt/n1fx1YPiONlwCWflTLj2ugBz
W9XeSiPexEBLOnmaKu/owppwfLWFSbADbkPIwIyMhgPfXj2KqG4EQCUbdCbTnoydBfnHm3heS3/p
pX/mJlzpPT4gDAyVGX0phgFPkeHCcARkSeQIK/5LGXRM0qe7Y4lVirEJZ9I9McxLW2sP+Lznkc0H
X38TjnoTNGEab+M49g9fXXxVn0tlvRk8kPMDiFbtWUKydM10nQX9zfTUW5EWlxHT2/x1H7FUsJdd
fhzN+sN5lnZ49YviApjn1kPwaNP4DAl9Z/ryTjeyGEwEOCDlG6O9o8e7RcX0yLrgqlhXtPZZw+U3
IvwtdPnQUv1NT1a2K096qF/0AoF8Nq9p3GM2xjcV8cOrHqq9e47ZZFmyXfcN+UUWCcCNf4ZA9TEf
I6J3WWaQO8RPP0qIQPEjHqLbfJL4YlySsWR7S+G+D9UlbNLXwcn3YbuWAkpM92j/Tj4iE0UaZUXq
gUnqpyovrdGf0NaLFqjfgybmNMTlsmHqlLrjhGSHkUNDNJc66hWb0zS5jDK51ZrCDIeoL4lfy9C4
RIY811J8NMzMRNXuDJtnihVkdNGeM5h2WLWFVLf5mJv/r+y2XtgAPay+h4OJ9H5wTrhHbnWbX1jc
3Fw9vrkoxsI+fK2a9yEezobLydjFb2yQL7L3zlkWvya+fbLrn0zKcxQVF2y5l8ICO8Uv1rbRzdLs
B6R5Fx/i/POAO7vLnjklVVkx3Nus2Fs9a6YhuwzlPZuTZpKvSAG+Uf45amOoyOE5bzmj+VYOv0Hi
uquyOk9Tcgpc680Z5bmLtPv8Bsz/fm61J63fuFZ4Q0l0QIf2GKzxrY7j48hFF3TJO+TM19FFa8yt
9wnI68Nxhvv8iTJ6cRq9P6rKLjTNty63n20V3gQKez/PqQL7G80/zQeqIz58sQ4dhjm1F4xXS8ib
Lvhe0j3PX8vsYFs3X40s0C7Hryqe3rJyus6/FHneF9o37M4bS01XVo4viZR3FLof/y4d3fswzYES
lsVw9Io09A7Y7aOOo5vTrBxLXpQsv4tm3HtmcG8GcxOJfmUwuWb6pwi41rX6MwJDnZIflMC3hpoe
JNHL/CPkabaFtNgbwcf8RPFanQ1pvPX98JIRdEMWsWmoQ1VfW6u/D439TbowLLX+zm6A5LZkKwN9
rdBP/fvY6P1jfpNDQCUFluCJCS74voNfdXc0Pe/T1N8STX9DUvNBagVDB9LQMvsDucZmTJw1n0wu
iJlyHTzMMr/kPKDzPTnYGCLxJ6Q8kVUyXOEdvsguvjnA+DiSbSt8tTVAZfqcVJNfWHz+u16LNHyR
encemvxklPaCyIrNiOXdttLP5k1MzZUQjyR4NPlfFfTPFLp3e9SuUdCe44Hv7sgHy8PzLO5jsdVW
Cnl2Qe54f9fN5F3yyGm2e5xhQX7/0JrxRrtbsmjDbzqXIfOP9e9t9FGDAmVeWSjLUNby/fmCH7z+
+zldc6/1L+Gk/0R1eGOAQJ33Of8Wble8cwJfSVL1RXhmiX8fw/CFUON3M9Lfcj4Uzeii9paPTgYY
RqbDgGTGBwDUPmzPfG44t+p5wZgq/z4K/YDHHYE7/BL+hkeNZYHTdQiq4cte+bDh5s6Xl2nOXdbK
aorvrmr/GHm47OmfXDoqlkfhq5U7a8kJGlrajaTfdYvWrPTgAnHq5O0mL6eT54O/0/RTbQNq88Nt
UsSbhJrUo2NPHOzSnvaCsGKXe+WB9ccRoAhZJ2CIopyqMr3ON3sDAtZP2j8R5u0y9jaDG74aGqIp
zbCfA6dZhFVOjvbsZOnKy1C8D4nxIzONOsnkWKxeRrv4dprxNbe833bon/PsedT8mxtEG92FoGb3
L4nJaZuKY2VBByhB8bG0MMKbo/QnF/NrAB/eq7N3MKXbqR53Sgz7GGVlTn4egnP8Z4ZfbYW+9EZG
XhIAK+IidCyboLOPfc5fQOrkFQoWlLlYKuSV5O5wNthgP+RxyoqLRfZyKdyjlxinsOyOKtk1ntyg
zyYcJt+P2Tq6cEnEZwao2yyQR8w+x9Ej3JxBdacfYr0jYMpBoPpTJbNRsL9lzhtPffxcx5DmMTWh
TREg7u2wPsA3QAg9rBq93uimIscNVjljSQVxKlevYRgfB2LQmNSdZ/lfIEx288ELcC1e0xy1FN5F
rO/1LztUyktQ0yElDFpPXS/3dazvwS8+ka5OuBTYPV7nuaJElqj74RFd+77ENWP2PseB2jt9eg6p
OYTznfjtzZUx+Ch1xWyA5LXa+A5nGovwvnrOivQiECHiD2OZM6HqJOGJN8DfoJNY2C5Cov5PyKfI
JLnRkf2j7Pq7pSGLTNpl5bezoNlk6pFcAVtcar5d+p4rLefNwMelxUQFqFMfFdsJfqR89j7i0EM9
XR1qRluj6//abbF3mE24jrFRDNBKDEk+wZHHuXANk5AFtNiYHGe9/pu04jirK8FhJP7JdJDmuNGu
G9NFxpISnQajhGBBvAb+9nKlzT8lf17L/CnJcgDz8EqqcXawyzxddN64ZRMM/JuPFz8MTmSmz49C
KFRDuJTR6Gr0+l7OZCwc1vyrC3ed9iYhYe4uVjEjbLG3tALq4nTqGd4GrdhhkhrVolXmyvTsdaew
BKVMZgJwBI2ZLdvnKiGpFmB8E6ilzYomIG7FCyGbj6CnnQAiBjz6tN+Vuf6MQWw/DfnOqqNNq2qQ
yYpAs2zXGaThqbVEvYfCdJVCyqFqITF3ZZNb05j4ckA/UpIO+o+gB3d4gHp+paDj5v6xkLiiFOBz
itTVt0i7vAn7NL8C/Le5Xp7fhTwkbiuDLammJSu9m/DGVy1tN56vn3wfdsxq1P19PEE8wlrCQDS+
9UO01axiQ9f/UURzqxbBP7Y/kuCWIGXqS3vvSfNtJF+LcNOu+ggYmNNlVb2OzmYNH83h0Z9KdWra
8QUtGfHb+aVHXVA1OivAt6zOCIkhepRPQaZrJ84byJHln8FlVOOY6HJsdUUgz5KalmfejLqzdUQt
58+3T8mZlv5+vvDmWLxQAfIevV2TMrAHRDOAr234FEbNTaSA5+lyT6HBzTeYz3obnz2RLpJ6/BPo
PotltTf4qQG9gQtixZzToTvLBmuLQbvq9+kWhwee2+c6GO4sTEBlaByB+smpBkSq9gIN7lPB6WTh
2JlL0zpkwDGtcRufBsdZz1/mRl86idh5RI4Z2F/m5AczD6E5IvQabByENAr8b0IbNgGZgqIY1n0H
0iDZAj440ZE8gUYMVjm2f1QRZ0K9N+ioVw1w+kD5W26gldVrcNVWs0sI9zBBbNlSg0Y5//HEi00M
9oZH88wuvecwmCXnrvqeNRUKISO+4M18EY5xelV9flGtfRzBb41+dNCY90VXJgJ7ZT+HPWLBEgl/
K8657W0To3qOE+vZFM1GD/xNEt0rNrhWuCZHDAfdqmNgpbW3IXieFN2gU22UNm3cqf6AbX2tuPbi
ZpdGzhGBJxM0qOOhAF0Tbhq+1FbwbwtivAgQcDlaYzyXfbPEObXsEYZaSbNstQbKZb+ycvfoshgf
cpvp1rAyNTiOIPzzMTomvAT+gGdabd3BWWLbe60S3jgKvBiJ/NzN0bEsE9+7s9J/g4S5lzZKke/5
QyVqf18jiDadnRjzk4rijY0cJVHub5LtBtIow5EM7KLaGqO1/tcd2t09pJVJMxJ3K/3QxdFGMz4A
55ILB7bfYY5nHhUfFYhkK4HD2em/ckcjJ4QNUJOdMheW2k5PrYtj4kC2na2lccLIfs1fzLdDh2mN
Y8cL8lnNtAO6t8lrsZtfpu5vcs60lUYwF4s2H6/hv5ec79WCdAhYyjFbJPCTSsFczj+kgn6dAWdj
4vDEZ+VT8mdWGm1GLJUMqNdBY2KJogjgPwnDW5lwYkX5kVmE5JZiN2rh1bSt51a31yLqr7Emj/BE
T0zIFpytbBDsdWzb3HEPbUKJEanlGJWg11AhzpY8qTNKqNbzwdzLfhvFW3pIXpP68O+s1nnTfX2T
M90rRmfNaH4lIzS01b9XQyUSyWaxHtzo6FR8gnsi2T1314XDVggUSrFc2z2sxs47E/u7T83+UbGG
S6di55lyB0t/j0mf69o8RMFMbSFCiRidAHgjnnCAS845YzWOVhFAH/CYdvrpGsDbQ85EJn6bP8lp
G88em+epyk5DpV1dn1rLRkiLcqVtoiOY3q1bmCt211sUY09GWB3M9t2EHDb07aYATZhH3x59HeSB
TA+WiTgUVbFGP71hkgSLlqII/KqMAZw6xT67TtQkafYSVgZLRftZ16wVAqi9B7epKvtz4WV7WAPQ
U/QN6SsM1WElOdzRdfOMtPs5yE5NWV7iuNgRzrnPw/FepTQ9FfiB2N81dgY6VDvm0FITi++EyGbC
15khrdB5G0Y0qeYktqpgZUrJLaYjhJedgvJEyC+qLbu2fyDNWhsURmVS1UhV5tQDspeLHi1/8LBM
Dd1+RdDEIRhFtLIm0F9eTicQoKn///iQ/6sAd13/P+FD2KEXv/89vX3+C/+FD9G8/8CX11HtCF93
hatbZLH/V3y7Zjj/gSzCF7gMsE7b5v/KbzfM/7ieawIXsXVDOI5NrPr/THD3QItYDqI1y9JN7BXW
/ws/xHb9/46ocTzH5Zs4juexcYIwYMwB7/8bokYOtTD1yV0lxEIuY9P/k9qgyElgBBOuZ9YTWxdn
3sOSbK1dSpVW275g0tMGLV6H3rpqs3akS9LjxJb3aQjMW5iLgOqn/gKLA1+3JsCVe3ohsr/hCAek
Gs27EZXvZc9SISjzm5eDaAQ+sajBF2K5f2h+8xCa9lL2X5Ww+uUAvBw4Eyq1hpkhYPqVBY/YrvTo
2MHfleXf3gxvodCPRmYfQM/qh6SG3qmCpl9IwTRgjBIi++yg3HhqPBTEjy7MGCqzqh6ErXssRyhA
h5ExqtuwFJuZUQgSkDJjI+yS8O6KGnVvpe0Gp3slMe8Kbdy6qC5mQoj0bsPyzJrCe6x8pF2pIpkm
eDWL7BLVL5pT/g2tikbFCDd5CrUwm9MpI8u8Z0zurDDeedXw7Xp1uEwyLsWIxLQW46co+vbTboxP
p9uTVtSgKovE0irCGTm8FtoQ7UIDDb0MgnU1IlXUfBDxWcJoODdfVY21NCFq6GIMFHW2DzdOd5d2
L9K9OdpftFFGCj018Rq2C+SgNs7PGAFTtV2MBcG0mSLtMqMBrLw5QVyl502fNZcSBwwuu8xE7J1O
EtFdK9fbKwu1r+i7VR1mPxBv8aTkSIPyCNZMrtnMslKC9Bx9FUWO9VRUDrMdpiSGGf2Eds7bFcTV
u9Hv7Fokp0EnSWLI5hQb8FNPkPxQdcEM3ogxM06ph2iy08TnhPzgXEl7QsXVIy8AA5qNRM/PjbAW
9UgCytd+cD5h8DgboVwCQdFAY3XbeiX75cQhGlfTjeMQt7vaF+Zdiy0Lvmg3EpSQbsDMsN4ojHc/
jlmiIvR7aku2CkEI3nQM9e5SyowkL9fe6YqdHhuLv4j96F8J3Dgxi/H4BRurJpdIhwCqeekqRlc5
mkO9r8YA6kzJSL0Dg5Pqc1+p9J3j8lFqAcCgqTIjkqid1xayn9U7Z30w0BAifl8Gvk5STBdtYAIV
u9YjSNOoaPCKiPzVKcIEUVUuOQ4eYYX2WNebIh1/atwZq4RZYgUZa6zIgKrp2/lw+LIyn8p0HvLH
wyVWXNmu+YcUEXgEyR/GUayxAMQ8aRJoPLSxfYCBkpL4x8Z2uR0TI91OqHtZSfPsN7rJLBxeTMr7
uB/08iMyPKzHDkJJLJjDBVASYqRp2o1YCZeGTA/6ZDlrpwKhiugNny4bPLvrgYxIBJR9eHbsERSN
1MD8JvnOANqe4sNa+CaWndwHjAZR3eGxiLXxNZqQjqVeQJ4DxjgetZckrKa13TLKGbQD5MkX0+cO
lSxdm1j9D47OqzlSJI2iv4gIfMJreSepZEruhWg5vM+EhF8/h3nYjpndnVF3UWR+5t5zGRc1z8OU
YP5N6DMJ1NmKflPPGEFUkNlry4nkkRQ6IBTkrMbumGxE0CIwKLAX2pq4OVF+I5QzdulApmyd0DCV
tcnoMeP3wRj5HREqupw++JC2YlyQ4MXHIv8h+glvb2GmxzShV5/OabG8PZIlre2L57GxzkIhCHVu
yKSeuuIUxYlcl8ukKxfhpm7Ci1AOoSohfAjcnzdh2HfmYGySuWRFZUb6OM7YuTNNQKPovlk6wTNp
i/hk+B7SRJupAOFLoViIaPHcMQtofvx4RHobGse4+8wtTauEtDSPy3rrM1JaEYGCHYe4m50Swbxx
evFbFqQoYcXAyxtP7F3tf2nA0M7iZlhzTl/tnowoTo1TrlLCxojVxU7ubUNQLCuv4/lXPjB6S7SE
FesPiBYMnADfTEo3jB80lKVzQnb6PdS+Fzn0v7asgQGh0+B3SbOj0HXNcbgJW/0zBWyPC+ZTX3ZF
anzu8JsFR3qxDLmdXeNBjywV4ro/+jpdW7jsteL7SqLOqvXdl1CWOwXJwk0ZqfdWtAsL3NCLyMnM
7lx/Zq+aHGfL3VU2cTpOseuwF5/MyeVLOwDUZafXqoVRPKYMPuPPzueKgdwJbwj0hh/CUjWnBwNo
Yug4F0g61zJrb6Yp7pUkSMRMHzK8xIvJ8FookMojnTUIyDYtOeOMK/liHRPQR+CddChFtWeuyhYx
aZDBttdpKh+cLPqUFrfv8hcs/D/CFuyVsF97+mBEdQSHxO1tsRkI1d8MEFnbyG6O6KYeMbjgQ3Yx
rFpxcTYosncqQ+kBIOsKLszRGAQd/WM3xq9uEmc5+A4pDv1V7ucHV6LkEo79O3c0b7K5G1naQBjv
r4qSfK2i8A3RhLNH+fQUiWY/QtbKC/rK2MR/UzGe36NJZ/qlVpKguxiEcQ1eVw/13hl4epmZEc09
vzY9e+VmQnMwXK2E4WYFJqwy3Axllvnikj5AwDSxJCIhZMV+DARRFFm5GEZzsr/FKP6lps1cvKF7
yL0rFjL4KK28N5TF2l9yjLQteybSKAu3LlaOq0OM4geJNcIAEF660wPoafgYIZkndg78GScQ/C9e
4zqNBISY4bVOpv5k5e17FgxIzhr7RtrE51jb6mIHwxE5GiNr20BMgLF2nXqYx2VkPjVWHu/Kxl0O
8jVYMVIr/xmz91fPzBRSOU2r2i/ezQJBWSOKLwbl3/CKHAAHTJeD/rsgqgH3M9gHNYyHIQTD2hMf
SCDxtDQZoxs86IlZLCNBJP8WHvsZTY7Ot7WFTSEJyte0k5e25X/tvOotoxjddJp73NQUHAwxUl2Z
m7nHF25MzkE4wWvuDvswB5sy43qji1QW8uDuWGvmMJlsH8kGvvltYR5CM7j1M3aEON0PISK32Rub
Ryvs9q6hM1bDYEoD9eBarOfzmO+cTvvdbOURkhEJu0vlu1wBfQAx0uulIaMxrYZXWf0EQUTdU5h/
Zr4ktmuO1EHyD8RP+Al4p6t7bljsPbCL0sD/bqPPgjsExRi+psAFWiZGxXFJJrH8ao12Le32YkOf
YfgRE/BKXo5fveMnRAYJRIcaiRY1hlMdICrGKUlGCJuFqhUCsW14dZuc6bXAPZf3k7nJZ/dUqRmb
Pgb+gwhOGWZKdJ/YJoogxv0zwfyWFcFOefMJFya7VoJQbZmlPKqJlzBVn651F9aN+xrE7j6J7Ooc
o1diQZjuhYG5u+UHEfCiObqHwTpYAX4gX/PfO+YiHOQSyKwBGaCTrjFa1/uprz8crB+bPmbunkP/
A0qBYYH4q7vZhnvjdn8NI+cQoDWA42vgIbbQS1Rmpy18VMI5VY4PZwiS6bSEQIfBxOMAa2TjYZw9
muKg/8VqgQdreBy6nPmoisOTG8b3XcoGGi0L+BATqwiJF6tSW4/xb87VuwU1B9mASCyKkebktzHy
I590hdAZfxUK3TV7vEvngnU1BdOZuRg/E9I+1rLBhmW4OWjcZNor6YqHqJqpiyjalJs/mao7uml2
MssRyrFV/BIBXa1cr6Cl7/1dJ0ayb2zBJiAiGtfV5ESEkcOsXS6kh/Yvz7Mfu2QzWzgVCizvzpvT
aZ10FhE7XnAinc07uJVLOnx8mYrXgT13lqCny6IZGaIkEnPWe8JGEAITF7Uf0dIzO/rNu56hYw+Z
LsxqrMRI23JP3tx+vjBU+9KW/yh64zkuV+P4bRg9koMP1FjA3TGLkeqbbIKWD8yMfsFi96sKUOg6
NN1nrvs/YQUMzwlCigDLImsgSVny0ej8M4BFdHGEYRKIlrx7dRcsSVL1ITZQUKcePw1F0E9eCpjy
2HxE2S4WFkQYbV1GJ2kBjjMUH8PgIk4Iz2kQeafaYB0xCmMbeMFDVqor8675gVprFfqph1KJhRVT
mJuHiL5vYWMr/6fFOzIvV7E1AHqmJf7nEqOb9v13F477pMVHmUp50ILZGy/16DcLxUJ95QPwo5Kv
FQKjjMSrQ1PR9yEtjvd+TR7RGvLFujUQcYTmt0oEO67pMnkRCC7Qy30XAuPlq9RgW8lZm5IpTORE
HuNXkyh4uXN3cPXbbezd6+GdInwFCSWYjZc+4JPKGMNjlHCAbnkfKX6vVVGOT51V3UvRfISsYlxY
BgYBl1N0Xy/r8mVp4f3Z2FnabCY7soj/0eH9y1hphQMuVPjKI8VwVNlnvp4nq/VPXhc0x9iGlhyV
ODc9vIZoJNZeVL2AjHlTTv0kc3ENG2JcQijhddjxOXU5CaKDhyYWEYv2yMYSUEOQhK4mURzTklDA
klkSVQPOEjX/WTUsazM9UPCAvNBEnUEHSTv/VVfyrBP4G0R67txivIDX+NXe61R/6YkXNtf+PfbJ
nZfMtykzX0fXdlYLHHShuxi0gPk77jVsU0P8YPVOu51ki+uDWZXoKFYpMWcEJmxcvmh5MTEW85lQ
O/QLVF7CN4mi2+rW+ZW5ezfmAtfrkuTpEx3Ol+MQ+98iLo/1crLDw+gGcI1jrX5w1GqPfjTOmhvb
VBj44bSvouLQeLTTpiQNQKmzJ5N0FzoFRnz0aTaCRdOoj77r8aCLGc5IC7krf0kr+82AMdUrjDYm
ibfVEP9zA5yDhGdA1nmu5PiAuRV9gMo4MMp35bL2F+7wag723WjHxyEcPsykLL4pdf61mDNnzv1N
zVd8V834tgXkGz4Y+Yo/3L/XIn4eK5WeE+I8Vv0SPRFp8UdsInh5RLYzikc/muo1/3EBIRThcUqi
b6cl+TVzOHmIdFszLN9A63kYU/vMW2Pf5wW446iHVlHrgp8B/DvWo7ura+6KJWWggVqAbb8Ao4l9
cQUTiSsKxzADDnJ1bXYMU4wlQdDzbqMJWQm5w4DOOn0JIshC0RiuZYHm1QniGXzGvPGKhJ1Cx71B
4HC1TwQ0/cCTDU3+4JyMRQyc8kR7J/V3OKvNJml2oOUg3Rn6MxUEBoqRnAHSdW2Bcn6giN4MdBBV
Kh+JHJ9AyWA2dsqDVTQA/4D98wDnP9JfomPlosB0RA+ejC+08gY6WLBJPjNdl0r/6BYpoXTVZ838
jdu24guKZbtXj0Eln1qz87h1E6Bezm0B625M2DprHLN35J98+2HDZqUmNc31Ysj0E1eQ4cl662XD
WwWHJHSbu26oLgNA2CPq310b+rgKLMbeVg+0rm2x+Nu8YLXtosRPxVNaInaGec4rZjb0IM0R6zgQ
DT98iNmWKjQaiPLhyIde/pN3Jbc7vq9VPmLQUwNU8XLa97310NnGBc7JM/fBzk+mfO9YZIx0dlQf
cyc9OLYH3aWlSCpx0XUtuUDmR6jpJImjLhSvkSeg6gtn4iRT0QWksH8yU1xVcQ8VzcW8MnTlh6I6
PlbVo2la4r7LPAZhYx7RbuUPRPMO7CM7b6+rYIsdNq7bh8FGzcYNrwhaF2QerM0gJsbeS3Bo2Tzu
ylLvuY95DWXdfZB8szLAUUXILsdZyQ28Zlb6otWMeVaBKAhYyCAC5rIkJNPNdLHRSE2YRmoCjlvD
2yaZa66XFB2RFBkEgvTf2KX1O87jFUH1bVdfYdrQ/cuO2ojEmSxSNMvtUZVEOIrCxzyfGfauJqQW
cTocmLQdv0rlbVyDKCVo+Q0hnX+qXOgTvO8QVIwnwKwHrTQ62Nza2Ea05yZPMAcC7lhg7l2d3aKp
ekn53qztuYYU2pufbZgcIG5s4pTVTGF/z8n0WypkH4QHRZA7lt3wm9Xd9X1zhag1tx1zMcaj+XSb
wSe1mEK2ckheMULFJDcXjGf3M90USVtkMfLnXdM7XHIHnx2WWVak7qMYnPeS1seA2g4YV7yLxibP
tYAxG4DhsTo+/lbeBh8WcFgXwbYNENYT8N4NBI9SSIALDPAgJMMz7IOIg9SCpMmC0NPm2exGCPlt
tS8CjA6jDcHGkvXL1CuincoQKrDw4LgK6zldwOzVVP1GtvzquzQFj5Z80PGAITPRAvQJ3IeME4XM
CZs5I2AHWjXIl2CQKK3ADBCblrg7txzvIU4dApIU15ZpEyo88b6KIDN3WR7VWyH1SwJVqRzKvc6X
2MQq+7Ud+oJ4U6FS2qQW1YxvkMQ1Y6ArMveh1KHzEMEprCr3LnYWtoJVkuIVh2fTxzUReYO5d8r5
QGvx1c/9NcvLXV1tdClRSbuvYooIscEUKrpuX/jq5C/gCj16zA6WVBnRarFTroc8ExTK7F4ZSENW
tKsnz2RZVvZsoR02oZqZo3LjZoXQnxp1pbPxXntEN0X2c0IupDstO7cu/zBstAteD+HDhSTses9h
3wSH3MSfiPgIlWwGsMBeaNLvUJSfRnayHaxZFvfp9+zO7MANpmB1vMYsNYPZ6yF0DCTH7soK5pIn
z7jqedFdRsFzZV07Ge/svPuxq/Bp8MBS5FlBRl6RseKl1u8gzeAJbs4lsJyOd2gTIonbZRb43jS/
4mi1t76zMK56BloR++AIP1Vno+4VAeIA4iKiFOayburxPEvOy5rsoKockZwX1A0zK0Mmqf0ptAMM
2omK9yh92kPuZz+5/HFSb+aVRjhl9sTVSzRwEXtF2K7kdgyMW31c6Mko/oq4b69oqHnbGTzgyQDw
kHaiRTeWn2M5bQtlEY8dee9+B7KBGBNIeFheFOkyJOpyeueQRWHIiBPQS8CPDfY80DrgIYB6oWLN
xuCegwn2ZA+NTOW9SzPLL+R4SUIdNDjkNvcnTBU4jWUA1IEx6VWW4ZkCO8Qah5aEBOhulRksj/PI
sdcjtV3ssxZl+gMiczCOdicFnza3tpO5u6H430mbRpc2Y0Qxy6tuya9NG7qlknj2HD9iMVwhz1xD
/8UbBaoKnx8Q0z52s7zBALuLlXUCWYGNF+f0fradvTQiC7tWsXe3Seh8GIExb3MlYG0Vzp0XBKQI
G8EeKSCwGL9/Ucgz64r5ZuhSqynLIuOiMPYYDIk7wCkElHFj2sGjMf9wJ54gvxRrzcq1UzZEOqY4
a1KCgO7AsAjjfCUrWOFB+2Q7+YGt7mfJy8Is7GFsJajXMGD43ldvhDe6I+0KHOXzTOvTVUTg+Gw8
B97ssJ6/SkvLFRQTuyLnMKYs2nr2Anm3jzGIsN7AU6KEk8LGgOgSEv5AIcvK2Rflhu6AYs9W0yUr
d7oxt+6oyW7JlXsZJczB6NmzI6zSYH42iE//8rAmJZBZdYueYK0xsqhMvHVUySSdvrVxyuB8jMGF
VpwIcoUDhmNNhncQCI0nXTd7IO24by2wBXmIZQ3jzLjyrdZ9CCw6cs41uDlYdEY8PhLc/hquOkdy
C4DcL55cs3v009diBnYyKGnsipFrKZYxZ0Q7s4/CJmg10UOSGqT9PQ5AfA5FYK47xuPO0NyFZkrC
alb/E077Eim7OwWLPCqLcb+4ZrIhqI8tB5XZQDKnJ3/VeO5y1tPtUG11Ebo7K8jfInu6tyxMTYzn
SY4TtwKLXTeAINGRRgTUp9s8x6FUyGsoJk5R8eb0nPZPc754O204bwPIc3BPrOSxDMnZ4rbE3xuF
tGJG/la2iFMibnEnD3moLbrRckYU5Vv3s7VfJIC2Lp5Dh4nH5JJc22B8YBePvCG6JkH/lHcLs9eX
v6XAEeQ0I0KOct7VLNn5Hrww8doLKR+soMYHQWIVUBFmk65E+Tl6FN3yXwNamYhFqeu1p0gTBwdc
YOVf2IQMygYkIOCjQZ50BwI7mwP6yHfbw6c0ZfctWz1rci6efUpdk40Dl5dueBVilkRFLR+NilIr
6xanyJpj9yFw/WfDGf+KqP+uFTH20vLALdD2afRtbgRcpjZG1HTm1iAtl9McDDJrh3vJRnbXuumr
b71WUn6DAJrR6/gfGn8xhj7EPwN8u4hDoKcj3sbk3hL8QkiUh+gFmeapzINfs3czPD84DYm0fYBY
8hQWGU6BsHsy3ddqzjiG3PlYNlQcRWMigAnT8sxIrMdrVbx0OI6XNFI2pOw6dPIc+xmLmhHrDgTj
tZdEl6jFXMUeh9ay+LQN9lMVVgY5/bnwKtehlk9BkmH08X41vgV0fYyNOFvCGR5SxQqkCVSJ2toE
TN3kfEtsk/1pCtHCCyBb4avBzCN4Ll6VnRyI82ilbGSShE2v4Lq2488soAxEKoEjy0dv1wuVl62C
w2u/GSAtbRwpJFPwlVXm0V0RVBM+neACTIijYfbLvZd8RA0akSBKzD2S6F/PYU47BOkzhn684l2V
wzbLtprA6A0r7OcaUVlroZgcHfKCJ/oao6RSrYa7StzZzfSVlowIfBv/Ug10fUu29ye8yhcjT9XB
Kc+UKjCRUPJwKUHdSsIfhJwnK/W/MWuOa9YYAfWGs9WD/VkZaACBmlyRwpKBqgB/Js6eDczWAnFE
0jTDjCHt1hn2wbQzz4lMYXPdV1V2HhroNRZ7h17218Jkg8Zc1TTTU8BMRsrkhjOYGT0L8jhLOWEr
X62brfT0aycYMo1Y6WGS0Ebm43FsQvI5Ni5GZN9K6/uuML+asRbMKuIXCeR/xeN/JeLzzX4xHKxH
0TAg5Z8ungdayK9mwBh81edc3Hl++9Q39W0s2bt59ngSmcBb4btr3eaLlnrsIH84XxzruAJ/MX58
FWjkN+4ZetKXmIJrZgGCzKFhG6Ybn5rqPY5wbqEZ3UMmeypYPuPInDhDF4yUB9qkG/a6Uz8zsbPZ
gpATSh0HcNF0lZt2YHUlk4FmMhF7AcN+5Ub+teqnbOt53gMbe4o6RlJCs/q+AgCy2bQNTJ7y4Qt2
5V2mmHd542JvCqF+eAids4EZ+hh/ApN5Xqbwchybe4gn92TLn40IUbMAsURRDzfUTXZZTc3oEzy5
lhH3f9c0W1g7NLZ/6aLCFxYPxtPMF33UR0kHe0QLj3SrJY0VpERhNE9ZD3qfJui588FsT4J1tkrY
Avl+eyzK6RyY9bCmn4b0zO3Vs4UfW/xcqd713eRt0owcwxBSh0O8FItaMHgD/64yUNs8CK955hKE
ZtUH2f4s9ts+914kti2KHTyfxJFYvsZh33UgDIJoO4FbUkP84ZbWyazrt20HvVorsGiNZ+U7I8pv
zkw4HcgR8I3suv1geJ3tkNa5+8M1Za6roHlC4LwrLA/btQq/aAgOAm4Z0M9VNCMprAQYx9oi21GT
kE6V8m1mQ3vo2qRchCmvYcgicLbNnyrIBVZs68TK7X6GDb0xlQFro4qzDQGvNNKUb6Sx2pe8qj78
tj5L5WrOVDPaZ0v7kAWGXsEcv29876srnJzpRHJhJGXyTHhPDToc7WxbqqVaTOSz+5WHEbcllsWp
drQ78WCdoLoseNoZLDE390QswIEj5YaKmM5N5j/NLAizLDqcw0Hxj0E4AgDGnYjHGJnJJ8MwvyPY
Stsm53uRJoh5hkYhicDim9S/kG6fdeHXu1GFF93QABX2cJzYx3h8aBuBNplXvNqko7WRGa+hj12v
0lDfGJbuFKslOCsT5K2G4Qk6H019kRi/mV2SSgoDrmK95xtUHzg5T4Qio8x35U7E0CZ9WB5+S+2d
hyBH4J0lOWOTwVRvblpcvLG4Y4H8hWCb9ju0NkPD8ZtEst2YwsMXjXt4RtbR23TmLaFFttss7v57
pElnji7+tXb3xei6X01ZefPN7gevxQ3EEUhN4MA7UIx/DSDFIXHupI7p1Oc/s3fkbq6bU9oad6X2
31pzYHWMFnMsxhol+F0w43WyUyKWW4sIi9DMTrAILtWrleFGQDTFBWNH8B6HytzNJUlo/MT+EGoB
s6ZecmCsnZ1w5kR22G90TYMj/LF/TWXPrt3PP41Mv8euMX97/ikbTdhVKgPA2SWoBzX0EFIEBL5f
3imdnIhOpjZET0uDfh777gyPDyNFJpFgEDrPJLOfDyWLxX2UwxiUhGQA97HibaJo6r2WeWTae3Q4
DbE4Nn/0WPbExupdGBdfYdax6KchRxDAgrlr5c6xl9yKgTtDI3xQbnPRLeztxeg9l+WvpJBaQeyA
sOujVswrl0mvyF4YHyewPsbt5NSvrkfJRrX8U+XjLWgZ+XQ+/Sd3nRD3MNFoLWvKq0nSfxSui9iy
l9u0jHaw6255tWw64I+FdPVtLQB1XiGZlDCBvRssin/IQJlPQ4oomGkFeKQsL8EXau9jREhkM0Sr
sWl/sF1ixZJkg3KC4buGLMlkzVQ+EXsc1pkfGOvBzc4xELIghSlBoAUstCk9VF68dasFLR0YDLyF
d+ISfpdRKO4hmgzUrGGzr2qCkBHd70Qyg8jvTX36/5d0zMs9kwQErX62Qz1BEIEh23U7RD5CCAZb
DAjPefTp5X/V1PvQVOyO6TIFIslQ+wE0xT4K1OM01p9jga4sSshP9JSz7acR+bQIeTLQhJCswiZp
GN81NXaebpQ/jEarA3+SR7ywj4mPvRxxBjucboHPTdJGQtL8KKaB2xyr00rGbno0R0ZWozM+1Xee
6bHOnOC85332jnDqCC0JZdl8jT2oI7JH16UQHBFgOpFsMMXIZLnvyWk6mwk04y7u9zYTkIaDbdX0
TOaF3T1EA7jI+mYU2bzTKnG3WYKYa47gkLtigWYwy+SLXc/1yMlVWls7Tg6ujffWdLoXgGSoS5L3
OlMRrDskRkI6cPpldsXq/dfNVKvsvBHboiiXZM0MY36bgvnWLPBPy05/tM78Q+mZLwnir20ENHBr
Zubw3Ewu0JZMAAWgmW1i9k6lE38NXm3cQdX80E3A+++0V+mEdwXCpvVkjwy74+yeIKkNBAHeeowA
rCwu0PiKg2AojYakvdZxEIEI8R+hzUIpgVVrd94D3Pu9pbruKCJ5wZKUICEwwsMYOz8zvDkAhUW8
dvvw1ehJEeZSpgUriAydZX/jSD2A01XgD7Oc/6/hz6Stxqc4VfnehuNHcmB/6QaLdA6Ncau3jvYg
S1BFCmVYHR/nnBkSw+muKcglSZcUYZ7WzrPjFzd2EQhZZk1KRvFi89THcE52fR8SAFoS20DzvAaq
iF0IKwobO8oeRkN9Xf1EjJmaoLnR2VmrxsheRzRpKLRgbrkt96zaZWIONvmozZ3JNIc6DEdoP7xX
GWdIOQ6Anisw10XpNIcpqiDwRjezMK9akFLQC5zcsm3+1aX7TnTsttL1Y2GZ3n5KvD2SkGpLD41Y
VU2vqa/RHgwRoca9vLg26xUjMN9rR80P0ew/z1O9bQG1L7yhYJsCoDwF8GEif7rXFm5AQduzaQy+
gVnCpMB0/HVWvGsX3B579pdmzM56oDag/aGk79bmbOkNJ8TH6OUvpgi+E7O7GSYhdanqtoWd3ia0
ePuixKxT2QxpwLWe6iK9w4vZgOR6AlrDfE6cR5T4RdMB5GkRdoVdk269meqsX3YIyUPgkH6Tsfj3
G175kKe31lhh5rRkJVodHAFeKBQAK9EjSbRiwnSHUzM1L8r7MdiJrQcJCWUqtQ0YBUZXj4sUxZ04
BIDBsfIl6J5IiZiY0UPCeZoQoMFzaa9VJd7jTD8EAoeAiLOMhoDiOwmjSwEba5uYyb5phb0DJMLd
C/Peq/QiI9KHNvZuqoXd39DLDQO70rREHBYttHuL/XE3mjHbqGjLFBWATXtvLxc0QyimEFhD8DQe
LafBrwQd8QyPltB3bvu1tKQiO9lWZ6rmdxdbxCqhcGEtDn0URdv5/1+q3iWxcBhAQgTDum7L/qQF
ZxZMXf7y/1/yePAPrTskd6b/4ORldvIsA5qMxn8Ts1oUuUUxS9z92nG6O3j1P51DbmkxS1Z6Gegp
t/lLMEjs7Dj+4LYnMDxtCGB1k+8w7FyoB+3XWFrGU6KPvvTdQ1lzsjkGueVVGefbjEwqQirIOSL7
+mHkIt2WvU0ymk39nGCO8CxNa2G9p77J1GxOop1DFWijSNwmef6WIHAxsxAxqxm9z8FzBrrmNETx
45zPW1LOoLQPiowU7ydS7YeawFADVyVwFo0S4q037ak3iIPkWJc+0o2u+O5Mp1gbCLPJ6MkOwvSe
NYf3IUYSpqKMMVaHSqpCC0QKT6HIpEtvrNo2qelZm2gOUcQl7kfcm3/DspMy7ICjBtFRmUlCl8Yn
9IvvvlTb2JX/otE5pwSkMIgDLgiyeb44M/v4Ec3ECKctjEk9iOI31l702qP5NWRILW11lwnbRROe
/PBZTjH+B9+djijCGhfWotcTeyjx3w5a4ylE5brsaFiRxL9jH+6G2cL14k7Ib9ksrLjzxSaJLbXJ
anGRBDrR7aClncd6D4OQBa9Xn5VC+YxifT3wKSv23But43c1M18oMn0GCcW8VfMnAOiTBSTdE+HE
PDHkJuEHnZMsh9YDT3HowR6jyVyNZC2YjW2SUv5gjrxvGSmcaAlBrs7SOWmYXLhWwFgkwK7NxPmr
kCTZc/9cdksZrRAwinqOib0fEYKTMNPXFtI+i6ymfgiOvfc5GN5wXw9AjVV5P4swOqeOuFi1QjZB
PPuq3TlB6ZGZHkA6qgmczXmtiinNzv7AvsykH4ThC798jhC0RHP/5nTlvKfpgEOCxaiYw/kYC4go
kUoVCmXy23ksyCb85tmR1KTaMfItUMiTg+/74A/COAUo+NtM0CP3ZDJMNHJd44aYgviCxLBQ645b
rwBNhrqt/ipt9zT187OLaAfhjc/wC8dj6UKtzXAuj+WbM5ZfFBxvBjNGEMNovUYFtCq+ZzEWrPXI
zKBDB9lVHo7m4APK6M6LxCUOEdHi6XrgRD4kXfQCyNnhN4aAuZ6/AdtheVs+px5sL7xTAu9Ovfa3
M7OIDhIq8OeQwMdRnVzJOdxZvCzMLB5YY/9URDLG7U/LkbaJrH3VUP9kN3su3xIdoJz3mqey6x6t
lCI4McqHwecfjrX6sz0PaaLqHora+rNoz9aKKp+BOXZ60dTHCJcQpGzmxbim0MPnB2eqniuioDcj
Nki2Ld3TbOK4LeZuq8AyYli6ell6wHu48gwzOkUjees+qYRmimseUO9Zz9Z0bfUZcPEjVLyAqAyG
VnkU/3aJ/qz9zNuarDghZlt7p2LwOIJ33NsJiVmsO09kGSQnyoOnmTybi8J3OQqqiI5kCqKY0QIo
OPJkD9G3xms2TnsZskjM6ZLHBUcUWL9GUz4h3oOxUIt43xDWw3yN2GbS1PJDggejiFrrvXOTO1Dx
L8JNGtApdXI3k1qySN2QA8++ebIaprm8p9lTmcCSjMEnswaB8piY0UIPuzNIvmnne7u1sapLbOMj
GU39rMZT1cMDkUO7TQ2OEMcqjfMwy0M4paAzphJYGW+OLe9Y1YhTueQduTH7I9/yNx1Z4U1M7xHJ
WJ/SZTypA6jAeRpgRY0loblRf/IY9BOAAW1tUN5HPNfZjjfbO5aTqJ9lJ26Nce+HyfjCAtJ+LGto
QWLMcXezZNR97TzZWY1T2sqs3f9/m0LHngrjotGZrAZUPq8pQMxzMvLtyurYO7m4xrkfC/+QmgOf
QYO6x9Oz2oLx1/sxjbxXplgJ4SFttE1KCHoMQRyPWewc8diIirVQCCHZjINXx0vju3DJl0kHLodw
2hozsp4ia3Yk4KEHqJqrjXrzaDZTfkIgzqw5ETShKXb2OMSm17LEsjIUQrFXyUcWwMW2DIzqeao4
OZqwjbmTMuatk/Ov4XxFB/lX5YZ/lXN8LSusnShg6ydypOYiuihFbLwnLXufOg2SrMJ+9lI43FBU
vZc4InHNdPNbB7nkRTNp6SPWN/jzkVZC997HJn7Xwhm9xzGQ6I5D+drN7r7u6rMzdPoshgabLPFo
saHMX8Lx6mcUENzlEQP/uiZ1RNT9NUfnCGVdw66qk5fRihjAd0TBFASm7CcTrpKj0C00mkGMFySb
wfH2VZkOt4HavDNhEMTRXekXwx25qzWmJuwIgEnh/7QAMVCyW3nVEUOH/HUYbP/I9vIxVOOEipJY
0HQ0xK4beiwhDYCqDPwCeBV9jot419h381yIazMWbIUztwQnVt0L3oGD0qrc9GqmrksdvQ2b1D8Y
/DNsMzLTA+iNZwGZrwulJ3SOpsTUKfBcWzTk23IOxSb1CBCYiltYp812jHwWuaRRnpVr/1QNETyN
6/6S1Rbt7Zn5V4uyBwSL3T928p0ZFGBq/z/2zqQ5biTL1n/lWe2RDbjD4UBbVy0YcwSDDI6itIGJ
EoV5nvHr3wdl2usUVSZ179+i0kpGiRGBANyv33vOd0Chzk184BYx1zm5wExfqEC1hFMdVKjddMdH
sNpJ7Gs/7oFLD/2J4BIfuXjbbjGReNB2wvoMbNbz6+KBLqeuZH5rti4ZtZIZYQbb7soalqFPqE0m
CyY6orRnqMTNhjnzKxFrjxpxfcKcOA7Lh2iZk5ngRWiKk0TcmzRO0Ce/BB1RPyFuqgCPMWWaDX2e
9vUZ23IKfZYaTxIHMRo6fyoLHBApmQrMdWvCRRr651XIwXKeWQ280b4ZGqAOwbjEpY7NZzY5cxtU
PX0gRG/rSBpfXX4R8jS5dOVJpw0RtTrauqpLT+zBk9RXeadAzkGnhWSbP5DbaR98j1l/DnbvErcm
GqaoIZ+WcmZthsP0INzwrsW48anKsWczdt+WZlduxVJ4oCPIViHgBXp8IODzqnkuomK8BYgy38rc
e5no2xSlM5JUU+kjTVNuI0F8WzBIg87oErS2ZEizbaMwEt1NrK3HpLCZABXKY5gJ5cqKxnFJtTt3
ReBvqFQfJ0ZXuyBg6+X1c0LOqnyF2Mk4BjX0uAq1D0tyREfADr2tZbnp1eDEyQNtoxlUa2GuYt/9
qoRuH7PY+MLQ0v4ysDGiEPOeOwCJgiET8uHB/5DF4hIFpvfVPKHTu8Ry8O+NoGDoauBokJryrJ3u
AoUjWxPRYS1ZIWR+PodaUF4Oxl0UNM3aWo6MbiCjY+vCbQ1LSl4UpvdhybCF40hygDdGa5Kp38oO
9THtx4p8cirobCFeGKq6darbrmqdXRBxPB2b6rFC0IzAT0a3idBfIb5XB+2ONmfMtLk0DTphachd
MNntcdZjjb2PKlmUPJi5f6rCxiV1G/4GdzT95kETH+WUw1VWUcvF86LNMsuKQ+/CNsibmZUQKi2V
HWFgcHz4q4SmRNZ4qCaXyDc2rHp26Fk2dLSUOV5a0HQtBL+VY+hyHU5w3lrBcbN1x+mlM4yXyWEC
xok0vmTRNqqT8DkMw5sKtAKNuFg+JVj3r+nS5rPyNjHjku0Qi/Rx8C7AR8WJJQZdsEd0ZDWAU9D4
lLZlN+izHoa7McgRnGIx3EBw4AOnCiBFUn2UqLVwbLv2tRzpAHVdewmGxAMCBI6etBx5EtDjYs6t
Flrka20XzdnBl0EoLaNrQ4FjtyVJDqBIj2jIDBU0rP11vOuNivibUnLSy3dGbl7LrHgKyp6RRJcg
iB2h5rZmHJ0KeZB+2tw2igYv8615VThtcI7rb3IsEQHMyRutvrMKKFNEbdHPLx1O/VmKKgYJm1kE
H3qfLQWIjQFyh+MuezstGLLug+jZCOvi3FkfofXiy5+mFUPdG2LvHnBe2mvTTJ2rHiJGgyEJK6N6
ioL4S2ExvIS2K/ky1MoZeDRNrBbHvHpa0n2eSGBAzkquOaEB3BQhgZxuG2BtmlChkkpwZwcjQbU9
OGNRWYdMWp9sH5V8SZRJPUPuQKn6CdXSRFId2ufAb1/ddgb6ETnoo2z3HE/ziL2PrCI/se114dcx
c2hW63mG8UI0olso+2ro+H2tnbbrDGZ8p/zPRl0MO44V2bVP/wgBR2PsWUBImDWLO0FUBbO8a6KJ
Js61SwqPopndL9EOoFRPs13uc3dkkqvvcid48CUBRcQfxIcQnoxL/IjdEyZAx4+zJTneid7R2VwN
0+xR9+h7Yulh3RcfTb/+pLGTruOpZtQsz9bEQNofvYNN4vhaEUXCNRPX84za3mEekYNMYthR0jju
FYWVnfreCmPrXVVqXAuYuVq7AvuaQynN5EtKsLxhgvoBCdVnBckri7ot9+JHr6s/GpEzAD7EpqXz
BAkYrFrYsvh1PPMhmFtIANgrpI8xjU4LbIMYm2TFI1+6xF/PpMNp6skEiEAnnwHIvdi29xJX4wPZ
x/Qty+owIyTEkERlGBr1Pvf9AG+Ae8Z63S2ySrcsOUdAlXKeJiNqb4ndYGIVKm8tEuclmcutXXTq
CqgUsqS5vXGJMYt8gba6unYQoiDHUzRXp9e2DFEVYjxom8fCcW9zyXyuLK9Jtz/Dkz57kvO8JLKS
jCZPb6XRxyu3Zy45+5gjR2DuriGQxbs3RYZ8xW/bddK1PfXzFy+a5LqNkk/IUl5pImP7cN3bacwe
0kpc6lHe9Z3YMtYmEt6/FrlLI7hobmWDmLXj99gS1bxb2h8CopBCRx/aDLOP2W+GKqPmY2sncYm8
GdNG6arVinPN3lP1BJAI2nWpue+HAKBs80kg8U2IQll+vWEV1zjke0EXK6A3FE8kJtuW3FsMd686
rAUCtJ1SpGzXorhtYpZGzNobI5YQaA9eYLJaTByKeyu+0baBy2nSgLkyhM0pjonZyu+lsL6iYmhX
xA+c7Ri9IMROpo+XgVAyLzA+phbWcGRQ88IArPec4kesGRY3S/s17/xxm3ToalKxrVt1VSMmJdMi
x+hr9PJUBxufmQlxzu6ZmVhjS+wqCIzX0kke2mLObr7/Z7bMEVca7huLXD1lPJa1dG++/6cJEdTF
GHI5d2Eq6oZNOND0ZXG/Il7q0c7DeV1b3XAaYpDntWdxfXN45brPMHbFLqMLg1yklCM8gj7Uzc28
VR6ySGzTu95zLmCaozXjqG/E4/H7w2nvBuQSEx6v1oSsArFHj3xpnPG2iAt1wpBiXdi6xr1PKUOe
jPhcM99gMyw3I5z8lZ9YO2/yqx25eeaVb1TzOWBqwyMMKH0Q/cmoqvgwozlge2RkZNU0Xr//EdlS
fqzwYCzBVrQRmMFzv1bHEVmWm9Q2UqPRA1DkDxzv+I9XSy5Nw/1SCkse7WmJtLM6thinMLbZENy5
Tvuoi4mpeiM/NO1gwhTlP+GQBmsjH7c8wV8I6e6PTSl7gj/eFIUooac4cGVJm55ZiIMvUXstkObK
2zMxno4y8rCMLBNaI2yOjlk1x2kX5NYDYsZoE/mNTQudy03osTD4JhRpsxscrAl32ESCDrrQgxN3
+4C52EqKhOZ0QTB2WxHP0FjGIWmSI1joL0y0qrMza/t+ctP9wwSGE7t0+eggzaW1UCYMY3W0fGyb
Dg+mAC9C2K4zQkN033OIKr/mVYelmkED0t7yvqvJbOPBfyS6R2/jJtkWZtogWyeC3g26CloOJq4A
tcJoJucEB94aSri7iktyg3J6vcoUjCP00k0anRNW4bM9fwl9IAAkQ3ncj5V1PZ7LLAw3rVE/5xr+
dAs/3wzIEBHoiXNbiAf0ZFb1TEEQHrp84itDrCfZym+MAoltWGUQhPwr1dovvPVbvHKNKmkjpiC4
sQK7qmLNj4J95GMvBNAnpumhYG0Pbbi0nht/bTzcv7ZFHBoOKQofQMRhHX9zGSrtZfCmBoa4bjB8
rkoWMRtnO/7H4ivM6INGAVPVbBZGkHwzKz+/ajvEYUv9oC8awkFWInEcU9SpDSVoZqK+jdrg29BF
Z7zlqE2KrWOEJIsNZrY25ukMpP3IQZ2IBFj69UBzpKuxeviZeBlHba2WLWTnSjK0mJrAkTm3+POv
2MrJVR/sBChwAwkd7bk7V1uYDu46bPpv0SzuqrFr2NJRfJZWXuwtWtkjYEZlBu5e5A7HBX8i17R5
RGV8Z+XkgGOM7DRyaQQ7jEvjj/6M9qQ0FQ6G1nzJ0trb9AndVAbORpxsjGIcbvLmovPMoZJuP9ba
4AxTTthMbJxWI719NH3paaiTl4oT+MrwcBalGf9RAIzR9nNIr6B3n8vAPyVhQ2aJLu9E5VHfTr6x
zmNmo6bW2Mm9dQTSgIx6du7Bupd5f8S4uotRIqzHCNiFFP5nK7jVndltfCe+x2j7kAJ7asvTHND/
0I4vdu1A3rCNZPgKtC+y2+zejSArlG3xlBeawPeWXcPKpsemD6g0/aDD+N6STpt4YOEhi0MrQbhK
DhEykCHaWYX1YtXBmoZ4C4rMpO2BqKm3CFyhHHtx3OJgGDhbOKnNULlRJSQjW9wCxc9Kjtq5DACc
iXHvTAi4zLEaN0mp2vVMj9jn7rLd6rpufRALQp+HNkVP0guTNJIPRmv7K37Mtll6SAURr62zHFYY
kZEHstrK1YzY2nWaj3UJmYGU6yszk8l1i1J7HhhEzwDIa2clfOCNMntVyG7iCPWTD5NFVjVmtmkC
1aBfa4KUdmWGsRxf0pMeAiS88EscKhrRkT9cR6DxAqZaKsL4P9UoTo3M3YRoSpCoIKi2jLd849CM
gZAV37PtIFxmrPKJc3d55RN0c6yD8qkN0/3kiZcoql8V5LI+Zsc1FjTBOA3hjtkXMGD12Q5mXGr1
fAG28sRY7tbE51+0w5MYumvPaneiyXdjHr+Wujz2mQNjVdqct+KbuOKi4ITEKY+oBc8FCrvwm51b
iBSjo5ILT6NS3/w+PMXdTJOgf8FEF/UGRqYKrVVdYsvGhX5VGf2tCh25Ix21IeW6ZRJfGxuJnrqe
CDsaIz45bZ5rjavvotkqiZIh7Y3cUr/gcRzsZSRRZPfcQT531M1ALXZlOjXR437uE7pgPwxdCJcU
K0nfcZj0OTiv8qQoVzVi/FUwTx+6VVIxrk4Itp/AAx3N2KD3HykodHR2fTM6J4Eyd6IYXyIiTlZu
G12ZU/KqMJlN2ME7TBMkixB+3oEC+9RnOA2IWW/apS88k6EYLHo1HRCvboc5rGTVP9DmPdWxpUmN
zkg0ChuUxCnwGCRxISFGG5PM3d1oDB84fnl05QcJ0cE/5Q4mI69xwVVbRKOOTr/uDfpCSLqQWnfW
pg7UOckU19KEUGJ7IPz6jCAkgdHFGHO1JqfzW4lwNvW4YCqbcPL7z6ghsPynIdNaY7hNtaMpkOoP
U0fjzhEzwL+ElctEmW0gk1zLwfky9HTvima4AU+NqcMq9zJ0ztAiSLhR+S230Vk06K5Ec8HVfWE0
cqWHutpbVntyMnSp45Cfwk7Gq6DypwNyu0PTcTvrjIGb1w6HJXwwnqZNlUPn93lyrlI3/TpV0Y1M
mbEqMd+SWhUu3TAqa4MJvNNC4ihc5l3d+LWA/ZFS5tJhlNQGCiZLNeiDjw3TtIgONux0IVFeQ1FF
a6QCOpgd7WXfKz4VdXwXS9ulrcPP4LN8Ctz0ThkUAhWQVZCc80Ho4rkYiV1nDs3kXYxvpXNvOcNX
jZyA+R+lgBMXVwMQFYYBx6FPynWBBOLohukHbcXnkEE3Emskz5qC7cqvmjNMwhch+IuW4x17nort
yPFslTgy3Uw4aFZZ/BI76cYhKwOPB2bLBT8dcAilU/XNlkZ27hqfeEYAENJjCoe6N0RT0yckRsYT
NQfms1VTiPs+gLykSnmhZ3IZ8HO9qcj6EvfNYUbYhjPfSunBL3aNHAQpYQUu6jbZkC/oTj5MUeLS
mhUOFGSlqYlMoYFT82bSZqqot06uTc6EKq2MOXZ5LBIBms6PTnYbEFM5OdZVZXL4yoRF1pVk8ti6
6t7w8EIBgXgK7O42Jk14rvRr6FjwMW1boDSmdnEJR7Q6OR+aBtlZAl1R6Q5q08KCM0UJqNQ8GzQx
V14TQ2oAhMRsBt0HJ63ViHRznXWMssifOU9idK4St7rxNafRNEve8jh4nvXCHoZ5Fw4Nzclk688u
fR5dZquk+BL1U8PSWTyjgP/gpxIWlixeaJXnCOIWOV0L1W58bbOEOXo+M5XGBA+aFBu+Z1yE15c7
dCXlPqrrW3smO4IcxPQkK7jmGQ+XW4K3sL29oXGbmBZ9NDIv6LU5Dnc4dmzsf9d+bwCvMIO1Noo7
5Lo03THSjMFRJIlxqOviGcMo9ICkpX8dfZJzvwtm7yNZ9s0qa2m0LNbPduRcEfZ3PkZqZVpfrMi8
rpHS1Yz0m+KuzMYD4bKwkLQFug+aJCRrU19tyiDB+FnQ1wroWhSViFcm1iUsj7d9iVgR9d4JYnQB
TcpkxlNwNB+3WUKbnaIdDI59ofksmHs7cqPe8ghrgzPN9/1MmqPFji5btkZNoh8TjY2IfY6ONFUS
RUoUGMUxfnIiwlXbBEsNdnyDp84HCL/TIQXJWJ7aUD8qL/xq8dX7S2fBsEzsXyNJl7htNxDet1rO
HyLlc5MaaK7s+bkp3JuemEpGNHT+Ab3nTA5VRfxkVQx702AS2cfleflf0+NHBKQGRqYa2K1jKDF9
mrCY22F71TcoKKym+Zjr+sEBaBMOIHmMpawI6LYUbL1k2lqvnDhPQH5y2oJk8nJdd7OPl6V1xI2X
4Jj1BPgvqzMYd7PXCOvSqfOcxM9TzAdqA6Jk3JH4MpvvMshKn6SrZAdZ1qZud8g6KWcAtFyYsBsu
pemFa5qzJz04+3qY+Booeg6lPIPbrxBj1yQ55PJtDNM7TqgdAK2KPFhyeUgQhVIjiz0cD/9Y1xcr
c+JVAjlr3RXeyYngPAfWdQPj1tOkO9DUZiO3cMgVsvKeQnJQDYBfW5PSYeUQ6c2+9KFtuZlV2fJY
JOkHOG+vYxHuYo6Sh6mohkuKktS0ar1KPOu1csCdeZkPoba9pkhZrDfTs6Bhse7YLKApdfOliKb4
mLYluKz20ofpt9zPbutGRxuzGCkjzGk/2QQEd8LmYdZstYPLjRDU1P6uH6xnw4r3hdflW6ZaLBC0
Rhw7fYp8vux21qvKI1lSddkek+0u8SmLF4qf1C5tKmvdpVawN6YPBM1G+zC0jxAcnmNFJ2uMm0cM
MZfZFV8aOewCkSL84kFJa/etjtGFdtNLXqnzRNwAZx51r2jqrhooy0j74CHNS1cCGRsn9+33yo1E
mWf2CAH+iyanjmPAwERCQBZkggUevkISnuncOEfAP9Sk2j1j32eAqJjx0crGnwUKpUPxUfsxW5Xf
nxAc6HU2NVsAHw0T6+6F/kx3JOSEkkHMiOxGsBZK0PiawWO5EKypMrAKJu2XJHWITEnLnXLHU+le
hnmYduPSjIbJd1uBrJ986m8a00yaEMcwALxkqr5OIv1Asp1pV8PObvemJb5KSDn/H9759j+BdwrT
/RW88+Ft+hK+pelbA7Hz++87fP3nP77/oz8Bnsr5A2SdKV3bFY7jmBaQzj/5nTY/MYU0XQc8p6ss
9d/4TkP+ofEhS6ifWkitbJc38Re/k9X1D+Eo7XlK8Dc8zxT/G4InINCyQE9b5MsbdZFqsRUt78N2
NIo+ufz8b/jOuI6oukyBBsVpiaJ17VelMGj1RXywygome4gw+29X6PLnL/8/eZexUORt889/LB/5
p9e0pSOpL7RpCk/8+Jp+bRm21dO2qN3PiGAaRGXMVZPowMZiXCqfTJvMdCGlTfSJZXnFatqvgcpV
wBeKr7BqFojJgBs8829+/daAqb57Z8yMtcJh7nJkN+3l53+7GlM0tuy8KRHIgWsgIjclcx/3edLJ
vP31K/EFvn8lXkNaZNkjhdam9eMr6aoKu1YARkffUJ/6vPjmoRPcE9E+wVUh72Wszfg3n8776TU9
VKbS5t5yLb7ud6hWsF1ejXuBuMKl1rPjA5M443F0HST02idzEdIJgeYIO8X615/W+vnjerbgZnUd
vnLHcgHc/v3C1tZsdmQpL0mJCeb2CCthGXnXQGo54LV2fQiC4FMR2MFDQLwkhybrEDfVfeBhtxSa
lrCZdntyQuGf1xLmRTw+kAub/u7OXK76j0+Dp7RrS+F4DjQz9e5pYOZa1lUpw1W5EGRAnDN6HMiC
w9e6kgaHv7i1bzJ2X0I3d1KiUaHj1/zmYnk/34Weg2LLVEq6PP3vv6fcz7s4HYjdHqHIYRUjAl6V
3i6AueiRrwfVp1wHQr7ahF6dpjY70O9Fv+MF8c4saJDOgUOHGC2WSIyjJNNReGF8SJaEeydcQ8u6
L7tU09/Hp8OulpO0RT8tKx9rwBNXjMNtqILxg6VdZNTt8LXBl3FnOkDCCgdSdYAzFSy1eTFw0x/E
2H52wH25Oqo4vLnVynGDqywv242XkFDA6HGbD8kblCO8EZ2hDjr+MJKBy5SPlnbi+BGcE2Hd61B9
pVW0rUgFwrUOCsTwy3Sjes1ld+q7yrZeODw2V06MKK/vKVbkJekRD4C0IhANnU1jYdOluAr2hUHO
0gRYqSsOmRjFyc8yYudNkG9AUVg+OAD0SEOGKHw2fQHmx4Ll7kAFsFgRN3YlXs14GrdpQ/a6ITt1
mDESJQ1x8szHi43bVAH6fRaoAgxsgYrmN8+qWp6Id7eioyWLvIa5rG3n3QIxKolwwuFWDDPZ0Fle
FP0oSLClALpFiG1ZvYcujqI0jlG8y3xNhcbJdJ4vaZ8/djEtHS+DQgkc7ZUDh2MG2UPsMZbIwJnk
FVQgJ8QmpX0tVrK2HlJGz0TvSJjlCPArQjM5/BzzjFxJi6/eUSR0M01dUK4BFv4quxUMTDodYZ9D
zsDoINpY4RRt6ZEiUlbqQzlBBEvs8C6xXGsDbvSrLXCDeS60H9mfaVbI/a/XmX+zwjna1Q5jOoHd
2Xq3wim/8MG5GOh1HTQVVv0xKmaxJl4KJeryvYPzQIAN6wAb669f2fp3D63L8VEv27Jruu+2Diyt
Qa8CXhprW3eMffupcjx06qDuKC+Zqc2j+aEtvZ7sinBbOXVw9EP7VnNm2rixBYdGjI+0xpzfrCb/
ZuVdbiOQeg7bmraXn/9tSwOg6DjMxhDFYmDMHiqA3oegLJu1EPkEKv6UR3e/vhQ/lxRLUWLBWOEW
la71bnu3tFnGBs29FRy+pppw75nmfNILx7SqAcXYjX/89Ss67y++MKVgLGxCl7bYUt+/5DjAnIw0
VsUkJuBhGeeh9L4rx1QR9kZ/ItBtvEa2cPouAzHj+euoKudYLcMNZoNlBgpgbtd0nJ6F0YxYDUl0
jUGysARDlRrsnqkC6nFGwfg7knZX02zYiopghZSDeeHGwwnUAxZns9k1AVA5Vxs37K72to4x33k2
qNg+a85FQD3fWarYxUXT0URK7I3tIbL1MhGfA4PjbKMG4ioYRJ4IfAUvapsk9iQPYRjRAbTiEl8S
QRbQb6NhY5XWTg8dBMpBhzt6sfZhlvXJyIhJJFjhNnBqc1OTBoSiCoOt6VXgqhFsVb29+/VX8NMO
L0w2eMpZaSuUHKZ4t8MjM59LOU3Mjl0ifGxJZEPfc6pnuoRsnjUliKwawcX0mGSoJuKpDTfkrX1/
LMvMaPaaOToC0PQhUyjciiw8tqjHN79+m98ruL8vq7xNSPUmFZDNIg+948fHIW0imSQeBoooC1Oy
dePmrms8sJ4YNndKgqs0XCLdGMaAH58YpQcDgu6hjBkOlME6VJhdyb/FHO6tuklvrTrzHrxsOOG7
Ko9BLAiIAX1hhZUGsoW6xajpGrbSASwzIaNX1w0UHWTfpQeIC6uN60iECUy50CM2K1aD2wmcZ5OH
zMNrd5cDY87C+pR0yj4MJmL/eZrOIL9p1oWpWqf1bPxmxbDer6JoKql/NDp22/u+kP54jaKAPjoB
8S7WR1pind1/8kdk48hZd4Oycu6zaDj27bwuQsUos4nJHZvbfGeH7OVKEdcJm/XJC9yYHi8MzLxp
9dpgWLUiH/WvVIkv438Gb8Xl35wmfnr2LVrMiq4xS5y9nKd+fLdpkGA3qgec9QGtHCSidGSjz99R
qdNoMIH0wPFWLQJ4El5e64bCPplKWDuti8ZHYLRzwSEYbmD9ppp8f8wRoLCFxbrmSOVQjLxbBxs5
tyOBNcaVnOCXexonTYMgsllIDgGlya/v7Per7vJqrslRUruu4Kj5rl4YeAPYatHKdx0WK9PEvkqS
MxlA8ZdpiG+cxs5/98j//JK8GIcXoXltatV3jzzlb2bLnlRiyDbTGT7rVdM0ZyOavxGDXB+agelo
mDbbIm4EEu5pOKJuHplipd5egY+PQ9JJJ7qzkfaNjZ3g0fj1NRE/3cmW5qD8fUswOXu/P2XhwZql
A/9iBcvHu+Fvfm0gaiBecNRxeu7aecMq4Bzzub8wml9o20rBVOqiK3pJ9l02cAANOX2EcCE/wqGg
Fp9YGypaamkkttlyZg5HpY8O3lPE5bIE0u8c58FpGMNTwLdRuzWN8fLrz/W9jvlhFbNcl26ChrnB
yIIEgh/v+USbSQubOlhFKSAVnLT+Q5jWT+m0oE5CHlHfS5s1owqyNXpGv5XvwO9BEUDvjBtftL9Z
Vn+61VlWTeXYDqd6y/upyDAjVbh1QrMPVP+1yJiHNhaReC6+5a0lvetff/yfv1YhFZQO6gYWc4sX
/fHjc08PSZUhN2C85q5NuIMQ1GW1QvHM8qyAiNuJ3o8Rp5Z8iJ6Q0wtIAATHF4WN9AB9d7lkV7TD
fO8saIsSlTBUhcwHoDQj4wRCuRmK+k44aGGNLEeWCOD1wLCKIhzfUQg+DBFGfIoS0/nNpfzpoRJL
AakcWj88Vu77FkSS1LlJKnO4MisPjE0fH7IGu2CZEUXseu4OhWL/m9rVtbleP9xOQmGM58gLLNXl
UX63UpHIl5bgi/G6lRJTccZcxp/JJEgt8tCY5zE30VZ2SEcLqzyZQxwa6+sySeTOczqOFrLsGX86
Ie3Rtt8bw6nTfbMbqxomh0gYNPb5lgm8AY9DXELCn8LRye78uJrWOaDKjZ/nWyeHUWbPaEO8So6s
Cx8tu+yvW7t/RchZ3s8wNUbUBoXnpG8cRUojbc/CFniVAkagogjJ8UtY16WJuVblVnLkIDogAMkP
VuHna9Nr4AMz9N3BrcEw2Ibhmak0mm0FxrnQ2SFT+abNO8jX7fAS6t5ZRxNBgw0u/LvaVZDSG0Yi
Pg1pAhZgDlYODkM9Fuq6kFhOg7atdzTT9nyB4TZPfLHpcrd66gUSDMKsaDhdDyJ6CiaPlLjZAklJ
ou56QoF3jjHMBbUVrhM7U7/5etXPX69m1/Ucj1Yffa33j4vm1FFajPjxAprTOta+iycY+G/o9vU5
q8sLaoeDxK54iUC0BXYd3MKWWcfiMoetsRclfJyJlMWb9trQUbYaYIXd91F6IHlo3hfAUPPGSPet
y1wJshEigwTx49QgwCj8BgnMfNNC2ziFOdqLFk9Prork2DSMrKG1xr4/7HIjlKum7whiyVm0ML4C
3IvlxnZfRSWL24gqp/KT5igGoH2zrNL7opvvQetDSTa/NCqNT65vRJfvjP1xfhk9I/jzOv7HD6VG
86//4s9finKqI2Ix3v3xX7u34uZz9tb81/Kv/t/f+tePf+Qf/fVL15/bzz/8YfO9R3zXvdXT/VvT
pe33l6PSWf7m//SHf3WaH6fy7Z//AOWVt8tvC6Ii/3sT2mY7/o+///q//tny/v/5j9Xn7LX4Gn1+
/y/+7FpbJrlTggXIIQTHVnI5UP3ZtaYt/QeNLW/Jj9JLJhU/oY5tQ/q89h8O1eoSB+XBv3Adlra/
mtb0rG2qDe0pxX5F61H/b3rW9lLL/Pd6RYFjsVy5NLto1ppSfj8O/u1MKzQAiHjsW+YgfQEvknDQ
rHoc9Rhfd7VdYOKkeMVcZa4RBTSHoGvNlUNu1Ko3C7g9yt0bFv1OdHeIyaJiWHsQEHBdkcFcM6Ch
CYwKxh/5RXNDqIOb9ruoQxlX5PMLXdT2qVOzIvbe2yxaztOQLGQMFlf+AmTiKnaqVVw4qBhLTkIW
EycI8IARQWZC7Wg/dPUyw1XW9m9f4L+phN+1jL5fFioCk7GBUFydn7qXvddlEWaPfWsqSJxOtY/4
R2u2bpgAEhJLavTAq2y7RrHhqtP3a1WYkzrRTIp2SVS9kGdzRG58ix0easBMMZ21xYcITzVt8fpY
RuCHbBDcUOktuHGypTXpRVsiSc3NmFh3IQDyc+DStoozwvgELp9V0QqGYnyPV7IM801WoEmDYvwK
Gm3cBoPx0hOifO2Z/fWoDNYUeQAmotaeGJNtG7zNZN3GyUwfT4ZPjp6Rh8Hw/fWlEz/uun9eOsUw
hDuaRsJPOyDfSGXGga73CHvUCXLFiDGCxF58mMxMSjI0befKIR6A0x/zzBlHXJmC7DXEZ5lG5pbk
mTNLbAygqX/yfEzEroMDc6JbyU185Th85jybiAE18oI5O9xjo0g4FFs2nKSxSH9zhvux8F0+D0Mj
ngxU5ArExDJb+nvXJzW7WIyhxal6eWVg1ns6TvSRRQHDM7OeF62zkal0n9W99ZvW5btWwPcXVxQw
nuRaKYtQph9fvBV4bbRRMi0dOFmbYyaOWZs+5ssX//3GQXXYx5IYyRBUEaE49iVovWRt+kW1H/Lp
G2gGtD5i3BqGAemuIhWDRAzrN81C6+dlhLcptaPoW1i0C9+9T4YIKshn3icXCmzqYMyHcMn1QMSX
+rMP4M51rzS72oJmbrZWlj1MNn2tX9979CZ/fiMe0XmEMwmXY9pPDX+nTCEZ0gnZj0F6NPMbxmrj
lYF4ft2N6AC4Cy++A6Fq7GjUW7TAw7l+q3vFZm6pG7DiD0EypXTJbYHU2nL2hGmuKzFz48X1S64P
sZ1upZ4+hQW9c2txnwxM6wFcHwqjfzEGedsS49sTMgadFx9Mt+hjhDimUwhyBgv19Zg/QVRRpxJQ
0qGhrMef4tJUxXlIWagPodd8cPo4WEc4F0AixE9VhGcoppQ6+nUyHMPl/5WEYQJ2qpoNUswq25Qk
qmw0prEbgqNJF2lXjZkVh6qsMNloxzoAiavWkHPlB0G0AHkYsBeHUu8mEaabajYShE4CUVwaKJhL
TbKipxqckN/023IKERqBC5yyhu6jF9950xA8F/6wSdj6thNBIUBX3TNmlW/SFg+2E15m1nmsNfbd
5AQXiC/ZRnQuai2z/JjVTkaLfHxJTaYA6nUIa9BZpLqyOCz4Re7VFe7kCTuGES5IBqwN9EdWbQIj
P0SKSuJrcUpK0ltmO8cRbSWbEafxFar+sxuWh3laomyTDrJkaSCPa7C7xCEYCLtBvhcoF36D+Gan
sqIIDnDHtp/Y2GK8iKRZRIjNbcKbgb/L17jYheioN/1AzxWWK08W3kQ+na0fJt+7MzzxAL+93aUm
DIyol2LNNISNIkHrzev/X47Oa8lRZIuiX0QEHvJVEvJSeftCVJfBJ5BAYr5+luZlIu7cnuhSCTKP
2Xtto7ScuwQh2kRYaq1R3ou4e5tzGe/zUf2a7fDVBYLA73I4UHS2a7tBXJ8qwwQrSMaRtJIrxqxs
g97kLWt3aPPFlTC1ahWIFgiBra7GAnqwr4wnF2CotBXqsQWcrmO92Fb3sjTeeSqbPf4x/F5flSBS
a7CadJPgBrRjfVXgCav0rmK2pj1yHioQt5AtOux7zOtcv0SJNSG6nORX6EwBxbf/aeiF07vfqH4+
k8F+bw0Mfw31sQiMEaZx00SP8oUk6WGXJ5Eh03PjAe7KRRkcyu5zAIWT1BnjHOLyNlPhPvb+gHst
0VUEUgfFaxtQ9mPdrfUSX/hHfQpkugUT/2nC4F+btt3zfHbpvc5TNE+Od0u/KjHcCWWxDBg/R93V
d3nKJe3ncA19ae6Zmt6ig+fPOWPJdjOjrtwUbICde/ftMJ8CrGLco+im4S23CwLsdLSiFvkN4GhG
K4NVltsCH8G+KBNUUzdIYNh5d6h10D6mwUYaLdr91LqSZ9GfTWwTGhk8PEPsKtqeX2G8YEY26gty
2owxNR2QvTDhBNnz5uqaB7OAxiZ0DwbNu5ejr68+dGpzKpNLC18o1UTrMNjGJ66MtTlM6Af7fwae
222XNxYEFnLv0sM8JFANJtixdciVECts5ytr8l4JKMi2rm6+c+iDHay5J4ujqkwZ+ClzeYeQ8OZm
fYWPuhjXDZPLT+Pgd/W+6OLhIOcW+0+C4jB1rY8JfxKBmflrIco/UBGY41wz3w9hh7R9sY5j7Q38
UDfLBeFfcYxQtzDVO4YFG3c2HMEKD0FY64sRKmTZQHSyEGhKj2PlKpblY6rR19nL+IN6FmlSbT74
TBzwhyO2LNzhjXE4Cq4Ffn3Y2Zd4Qf0YegX5GeqsAGuv+/dS3kJUe9YGcYY1ivOccY2l0RsZiclS
9DY4r4vPnDJWDnb6QE8mZkufHABWaJAJU34wTQUloY1bGGPIiueFhQOGW4KDrXjfBwhIMXnOa6fT
PzVo5FVlmruyDj4n+t/ceQcMR/CpAD/lIdPuepKOm+QBENxjUBsvgZVBLPtN2I4UJWHfOnO8KEkV
sU0OimSg0jP27BXZOQvqVxwJK1th55mYD23DClvvc42nPrLpK6N+KbeyhPtjVt+UniFq8/rq9xk7
215JXKEPvcTeZxuokHVu7ZWB/nNKegSIKriUM/4LdGNooufmwF2pdpaZn7pCABa2Xd5ScbOX1wkA
CXypfnl7kTG0p0i//DBj7uC5GxUmb5OA85Il7TuRyoAcjnMUB1m9MzS4LaNJgaap4og7HC0htYqZ
vOQIxb2hfMXy8RQ0MYrd+KtV12QY8z18sE80ygchRXnP3RB1+mYITwI8/orGPsCZm95lgGpWQzP/
hEC4VmVffYDO+ep6YO8zJF0EYmDTi1smiCXFr4nmIMKizL4eQltXJwXKnGUzOOW5Yr68v6+YfT2I
kIdNH72RyGxAEgy4XIJiuHkgM945gZDrtrFRORr9s+f3lzSGbG2O8XsbkFwgnctU9+YpQFvJQKUt
pbcjh9vaGtI+WC0EVqNyN9BuSSUd5cHQwZPr0OyLor4v5u++MYL3Bcn7xvIYF2Qw/FObRmPJfhwk
dmw2UbFCQ7iAVsOaHqSPdTupqx1uPIGLB2csKzhpofLP02ELjPmWJjt3EdKZaW0RFdKIzxQw0w4q
w4wtjiEYKsuj2orasc8J6WjTRLKQ7sDkw/MJmoU7k0nkwSLe7lLD0iQlnMeaB6AnIRCGbgeLWU21
Tc6vaAku8W+H6G7UZJnVOV4xbQ2XCWj6edQQsD0U53sm2tnWJuDjpMfFPQ+z/MyaJTunvgZk1nS7
phir3TAbpEXkpKRVg3PgXP8Wqfc51GG8q0yeWJmE/kn0VE2kBX+XgQ3FkoWlWRxr2/ozUrYUOTmp
GJyDw2xO9UWFw0s4apeAOMjbWGDlynKKBLKsB0K5zvdtwUrfWxx2LTnq7cn9yycuuML3P528PAw2
3BL2NS2JxF0XiVI+BGVYXxoWTLyBdMjN+De31n1oc1RB0zJV8GlNw7UyjNOQNPNODcy2/o/EhGC6
K3GaHWU4d2Bvg88OKz0Fl3HOcgPhaEjYzzBSVkxEBjX5ky+KL5GQe+7TJqN2Tl+UjeuMCNqfhrcH
CsMQLQ2IhRmQcCM/lVFGogL+ipho3wBVKc1Hd+pGlMoQXz0vIYfGwTBZbnozfiYGalMO87BRLNJQ
zILLrWToAzGuJErLA0Ep3kYG+KjrwX5NaAHWIXjasOY9drFnUKjMPV9Gg6nOeVM+3q9xCM6mWhRo
EfBZvnXfmu1dGtqf+Sg+2rB+rrOfQgy/lht/oGcYubLQpy1m1h7Zyf4sKExTAkTT21JYIpshBO89
htWBgwmkFHp9trE6/jMq9W0O/UeRMin//46Y0/5o5ZDU+pRMCc+bsIfNJwvoysrFwGZYFqLyVs9r
FVKstumdqNLfeMFaPN5VcvhXGdjrjMEII6tmHecRl7PCIkjfXwH2kPlrK06pli8geQGa4Uv36vKb
nn8OvYeeFAAaDSiSBWk0DDVJhGG8Q60mTrVawYQ0DzG+fzKYd4SHARrwO3nwNASICQTIyVvAkLXQ
fxiZb+waf3OjHnsLdK9XDE8tHgGCcn5wem1KD7urP7yYc/w+LS4xHbFH0pOF96ODU+tRYgBDF8aO
bMJ7j7ghk9HjqmL1txoM6zTURBtzW1+zRNxboqpY9ONrhfhwn8bLSU/BeW7nf7HpRNlkPpF084+5
9VEvaAWFmI5thcb+/wxbWmBwYFAIyxTKEWwaSpwJx4xFqipxwdSZQ/7RV1hroRwTWnmxciwdIuZ4
QO+z5x34oybFiDa0l8J37w0EvOie8V3J4jwINOWyHEllsjgHwuDDm2l78ibsIgAwxGnYBY5xnADm
DDYg0fbL4BIZ1pnkstpJb1CMwxRd/IZUaFxsaLa7ddrJ5w6uWbTQrD4O7ngRnbZWk0++kO5T2gns
tG1vEyvcEXAmRmiqYN6gvm4BCtMxzIC1wA1sLFKt8AtWPisaOURCkAE6kv3zM+Mk0UqzNjTz36Yw
aZNGfwdTChtqiEi71Ya5UWl4APx7astuusy41pUk19LBS5Fx7XU30ZHPUn01Jvapts2SQyw8Is0Q
23yGpaax/S/eAvNxY6RsGaYkDEkAjP2tO8LsVs7NSzqfGgiL28olfiVoT7GGIOVOQDVJ5Xg0G3Kj
cQuenWR4mpP2rWjSa875igc2vOsD+W7Pz66S7TYs+6OtKYzMOv9B04VY7QcvJwIFLzVxXGY25hNI
Th7YdmMYLnjOiYvxYDrFujyXDvv9JiOEpM6hYrlHkeDLqMtrImzCdgirp6TDPYJX7l/NX8DcdDeP
kBiGGEu1NZ44GiMLv2uESg7URgCU+AY4GDB0rUezeO2zGeQ0SenMFz1YOj6bq5GwycDO78NpeetD
K1yVRKhtRv1oFs1yj9OcKZjAIL1OgqQ5wurgvsEHQEZa3TrBwVqAqYa9R7nMGqXh+CKY5RZTMK8l
AjU0XcZRz1Txrk/Qc2aRg1m2mA8qebPLVD95PLtbvsKDj+MzKcYzKJoXsASs0J+wEzXrJL8E7MQ2
VaIPnHn8HynDUy0vpjKDo9Vx1DrjPa02cb3Bss08D36pZz05RgPwwyaOC+kK0ouunR6ltKdH3Agg
JomC1bLcCRvLYRt63UEARtr2pLFHQZ2vBUasjTIR3GRQa05WwGKBAMNu7bjEnjVl19xPkM8AN8ZH
N8xOnWMcx2Zk/YjOYZOFiM1cL70vxttQAfjbpiom8hlRnip0AKRzTmz8SGoy0uArAc67xaUDLR4X
8U75McLPZWB0yTUNpY77bXD8S4wIhheCpOlwcL5VyblZWH2zDS0WKmbf7dOhuoxoDndjCvysiotH
0hSbrRpDjvFV4qjlGDBYoPO17bvG1M8liV2CrMAKTO5qyPLxuFTTk6viK4NbkxXbnNy8eLtxChOM
tjp4JPrgbIa3KVtf7rLZu9gOcYNDlrDzDcb9MNL8c6KINZ45JjVKbxnUgJsYKYWb2XrzJ86/iQto
YDS4drL43o6ZcfcC+1AzzSRjhGtYyAcox2AxMzvh64+xPzFMFgCODVf9SJM4GBzHW+UY58pqd/M0
fQf4Awujw0MX4rp49mdolaoMeu7CetiGaJ55ff5c5Z9Vxmod/De/Xa6U1Tw7a8NtoEU5VOylND5t
s31gIp2tQCdxD3T5tBHLLNe8W89ww8Z67ugEUyazsOKZlEGQsp/sSsfbbKgODYRkps3ki6FYfUnt
QO5g9uNuaqqnwMhtbpn4UzEMH0M7PNoZzpQu++CNxDMVky/ujPjrqkBlO9MA4wQwXFXjuFluiHfm
PM994J/oZDhNeyZlHYU3a3ax6jAIET9iqMjPR4IcSn7FHPaUsQyKV1PrIu7pQSbowokMGlyhXYi6
wvAB4g01pHXWGakxPiHt3JAydck0GcaLpryiXeM6cQ6lCURrSvt6ZTrLxWqI1WvLAHnf2N4R5hzp
8Hb3QhDfoYckec0qr4X6rSzbw9dE9jwIg262GNZn93nH9CYZA/yZS/PlfLsmT0eZk5Qr5HHK5o6P
63D83pBHMke3CUnzA6mXOlpJ8altBF5BPdHYMJsB8UGMt3ZJ7iYd+zCQe7DqijBCUTec8xFWRJq0
PRIvHRkNwXtuE591G1e73qXulHV2ZLkIprb5aAWOuNoM2PYehwa+r5RMBcoqxo54FUPJTsam4LXV
8jX0EBXbqqfynboDZwOUCDd4riYDNZ/+yrAgRiwOuhX9EvZkG1bbYMs/28g9XmDnoaIT2jAs08Q+
ie+2J1AR2zRc0pDsM7jd29n1o3x61JYCs4/xsR/n15TkRP5dNaNw1AYJUUBHD24w1tvGtF+sHl8U
aKBvfBVPsuzcCMf0H3bMOp7vk3m6jA6B966Fprw1qn2nMe9pqjy8d+La+vNTX/r9zjC8o2M2clPb
TOK4f018priXQdmN4Bh4e/EzIzLra/NfqEYaghsNJOHz+R43laDIAOzv1OsxJveWRrDtQ/dazPbB
LUD5OfzwSCHguED4zUYrjRBUfJe6ErAf4Eqnsne3glpitZA/Wt1KWEJSSr/bT21wMRBL+ln/vEjm
q7KOuf72cRpSYDdcI7JhKMzSfuvVutnYHsjAadzNRHunHjkQNs9gY9jPrRc/2eRVTXCw+hnLK9RZ
c209xmAzV1aGOKBQWFGCEV3xEDy7bsE4uAogA6S70O7+dSjLfVu8IxyP9yZqHFzRuz4vGQyPMKAY
AiO6JaIM+VW8apfwhVCsmsxTAQw3ta8ogyD1CkPc6Tn/NwYMXzu0NkRCoWOBxvpRQKE2NYhldvIP
5VI+wFXQq9QrT1NzLXxMkHUfoBxMjXYV87dKjt94uLnoYPcx58nJagnSZ8/xqEMIdAorbQCMtaBk
1QtTKQnIyEGl4ycDNQDfm0GnRNBBgUs7mHlPyAULe/ODZ8djzRknnDBM5fYhDL09OahXuyD10hLA
krySyxmXws6Szsbp50PndNA4E64Zo3DokhjYYXqlDCQB54HczAuYreUKNAZ+FGJQInUJfZt4WNdp
Ih/1aFRR0M7oEDvkXV3pUJ90MD7H8itJq1uiV3xmCgCGuHYfK997senaIgoN5vopmXMS6iOxUEZ9
q0f9kCP9psW3O4RSC8zGUfl0CVm8a8ioJgB5wjHJrirzcvvI4fgorXnNwPx3toprOOmzMaW7StOl
9MaDsyDeQLD11EsMEYMDuclqi28SBHBMnLx9NlgUYrkR9WQ9+0SPMVnANG3NAx1lhzvCPjW3Vn6B
C8zjwdM5hDkdD0Wt4EdaBdDJz4yvSuBWcmQPUlb9sRgW+IK2++N7ycrpgajjHbFIttDuxgv0ebac
F9y73yIASl+E57iZ9m54mJSomcDdEutNepwSNQT0coAB2MbB2DD09spfH/OVKOtfxPfs5lK0TMDD
lPsYdg3gtRT+Tm2S0+sdRd4/6FpZ66ajrLF8eFBDyGDAkTuYBjWXbkN/aD7U9qwPE1SL1RjmyybU
0J8R50IByI0dgmAmksGDFc+PhspIwcKlvuqL4UZbl/t51DuV9d5mZLm4GUZa8XncJ64GTBqC1Mx2
CU+gLQzzlC+7oJ3mywAEOvPMl9rDM9AYfRM5JHEEScHETSFySZanhKiV1pCUKobWm1DmOVy1/pNg
nj7iLJ22WKa7G4q1oLSzBx7dItd7YBMPTkZbY9vNfLDlI2NbdgtFqyOyPWkUYaGkiic/FgoSfe/o
tc6HZ6WEc1RhSsAjownKXG/fTiVxenP+MC8LsWuFD0I5+FW9fVeHCfXo6H+QXRI5/aj3jjMeeyC1
nJtq1c9IbBEOvVmt/xi72VvsM5wiWYn0QDD+Cv9H3g+H2W/sPcSZxzwZFjZSFNe10V07wGF5jT8o
iwFihWAxItus9PqG81IdUScjfRtvRr81FsSxbKZrWmVmmgG8mDrQ1Y39TW0F7/P/PD6krptuykDI
te1LCXRc5D8eoUkbPTqg/4VWqxlaFVs77PbA6EhaHDOD7BWPLdAcb5NYpgfc8fpTi3x+8nJkuWGz
13k5RaqR1bpU9slH1hUpNb86prjjIW9WJLkQHOhreGwlG9IK4IjVSTIXeXFIcgOfpQP7wvXgN4HY
NxZlpcspGKdLhTWX09+PzcMSBlttAdgfgOhTkPMEVwBYpO0fQmHfm2n4SxUyb8O5EBvcszO7we4m
xiZabSgofi1szv10cwQaGQcr2B65lC0/Uv7s0MpsMjoFZEFjFFR70qedLUzJu4FAO8XqJWMdvpa5
BaU4H44CmZHbugxceBACX773009pyW2Ja+gNtt59M1R/Ewa8tx4GKghfCAY10FF6XTz7OI8hf7fH
srCebKEecvkeu9OzrGoBXQfnVajNo8n0O3BHA91I8lxbGIuH9pdS2F11QdRiS77PoCtEQNjIK8hH
pvyIyanNnWPFd7OZ3cqPgjl9D8blWAjDgHDKJKD3inw7Bi0u3wXMKfX+Aa0e7BBBvlIKeUvRvxB9
HYIxBj1JvMyYPoWQnra6qAM+c4mheHxC6rCRonvomFpm/sj8iim+UTMlsJb6wVesG2x2flYfMJms
UIIBbdxmafGcTniFOkroOfDGbWrZTF5DHmbLuHcbumJl6l23XL1JddsQFuY5abGYmy3zVwDr2LwZ
d1b5faJoJBRUcLOPX5klnTo++DpD7Ar0cV9h7YRBORcHO7e/QIpc5rp8953ujQQIqteA+F7QKSxJ
/YQBXqJht1Y1Pz8/N3nY7cqkWny7VXR2zI03DuoS33sNHyjN0kiX8mUsgD3L6tlLiShrs/ZpTFgQ
sQdbicHXUTWI57Ib1ZoX5LRkMuKd40Uhemktsf33jrtuTG4QyxqKaJwGCtEs/pQAp3l7mdlI+GSK
aNwPI/0QZdUBnyjeywKUYwWwat0M8iJgMe2y24/RgFuhJCoRIhnpe9gs33XPXGuqaMBCDq3Geq0g
OG/CjKzl+X0cYCPao/oxjQR+YUdmFEXIqq40YOAe/LiNDJbVyMYXB6JG6U1GymLbBBjBAB6WItlx
Rrj4azjnKPbipya0/hh2Nkcx35HFeVGycS+xs+wwETory0/GjdsRquBq55JW75lRHpN5tm4ZFgBw
FiaE2vlnAwOOM5sxB9ueNWE3+6wUihVqYq/DXBy4qR3khOIDXPI/BOUARfo3CFeR2cN+aT29q3Ny
32trehWzsZ4bk84UiRkkkewE0NKe45hFonpziXVKoF/XPfSzxO7tdQbim1n6ovdTd2NTDDyzw0LE
3MKWeefbqAD9eohmYlruiB0n0GasL4UsqNTnu9rjkqe+NQKUMJa0GE71j60tjj1kfR50lxmYVz+6
MaSHoC7crR8W79kAeEIlfbEX/SNxe8VuoHBb27mBucpYWzPuNw8jYsS+BHF4wutTTV7UzmzDBj3d
WU7VR7H5DpcCmbRRaOZaoDaVcj4KOw8P1VD67Gk7+sscJUQKgyWIoQW1lHcOA5M0dY5LR0E32FAJ
CG1MWT+z/Y9cNmQn5nY6isVXNQac7E2VRS4C5pXLcH+KcUIFHfpdu5bhKra6rYuMep2Qc8ajmR2Z
2cLVtbQDR2Dy10lK/vKUmL8pQ5P1UI39SmUzerK4/Zjiq5rzj2YMT53ZPQYh02O7RXgyjtA/Vbqm
DJSbAV/Euo6RhdN9MS9rx8jJFuycgv+5WCSTTcMXuQPgL25+wyTNN5Yg0TFxCZtr61UKJZ2DX5Og
CkK8MaYHRPHiSEQz2/Eq++ApIK82GMH5l/PG0VLtliF8C/n985HtrnxImPTSsjnnxIsyVz3IIn3z
0++yB+uSZqxBjeo5D+t38MtHcimqJN747u1otQtAVyZYLZ3d2tjFfKlYrBPXFY5nM72KSZq7Yq63
9OLdSYQTdV3ypdmArDJ3xnLoz48D6ZlT7D1MGZ9iitiBAJlNX/NHcFnTYzq9EIRNHMcsWF5z/YIN
stWm5kVb+2gPRD3KtRVMr73Nkj3UFUVCEcNFJqq0YtoOta7bpA1VngnrF0JI+rXIn67krBh7nvos
pDIWCBmrZlV0Bn8skzB6cN6vYc0S/SifW9mLyC/4uHhetz1hYkTvpIfOtz4kk4doqsH60UNYewNI
IBtZ/SrTerjtDb1N7LbXJWNBa9LCCQy9h1LRTYQYczuicw6Z4UberHazuN1+rfmWTBZDd19sYVbn
EViqhT/cGzsrtu7RCv7GeclCoWKhl4l0q0frB58+y5AqQY2eksAdxwyWljk5AX25N8L6oQD6iiuL
BR2Nxhbs5gYiEQvykhef+K3CS3hT0uB1oeR19DTsTfYy1I7wtZoSpACAnn+1OeysilivECATIiga
egQajUlYYawJZDPFdMAawpVICgTgx2Wl7K7fdSgy6oyKw4ToVjHSAy5HAcmAceh/TPwYm2Za+L0u
LvlibHtpHfl9Ls05yWuO4coDdMqyq7buO5/UvCwESFeb5tH7X+FUk2pWzSEaBHIOLK/9JCXtGEoq
o8yb9gOwVVQl9RnGFwuDiQFt4uJUkTxNRcL2JMVnLyXBFX6vT0XxOcPUOaqhXdbEp5jQ2sKNCswH
w83PJKyAuBmh87gFm11Eo/Q+UMem4dfRgdx2g4wwYNjbJLCAPgUDG6+suzdcnnOqh3nwGV/K8lJK
JU5d1uynAk7zxNTHQelCNEJM2E1+mAuHWAxEi3zb+kn42qBHr8xzvVxdB8/KMMp7H8FZFIRAh1ko
bTtH/JXsgHVm/fIarha8XGg3CuPUJEzSQRppF3UlUoCPJOQKBfEZlWXyKukyfGTuxGoRNAhOhbMn
/w6TxmclzI0iAxdmOdGLI89vXJCJVy5A5uq83Y3ZTL3ZfZc89zt3GdBS+Um6X7wnVArlRkjJ+K1l
dgHKECXHZ9Bm4N8rGGNjKJmo+Mmn0+PM50ZkEqijNmTn3FnehwlNbB2mA5ngi5cjfBDxAznlUNvw
I8fwNcaOn4OE05fMR8Bku+SHCSIJfKOJ4kQy8+Sl49l7EYQRkMvQGmTeKSpkP2CpJWjfYGVRs5nV
h9Wln2ZR/Szx2O079RAS4qBGQMGyK6nvO+fQpvWzAti/Lj1FnZVW3qGApjhNFhGCd+Sx+oh/mbYG
FirbGD/3rlA9SG6rUmep+XuAk667AlL5aBAfaPf1HbMy4gMHITbBp+Gw6JxdYGemHp8p3y8sFJzV
B0Wsi9oOqO7kAZrK20eozJuiHXYipa0JGXjywMEOMzh4ZXYLd0sAPfC9RZ2R38UDbEhqMuJzlCHY
gqKDGlTM74c6cQm0tSuI3MxeuO/3fWc7l9xkp1dzLASp4iqQ3d4gC4RyVR+bBnqz09nNuu+Cz3mE
v1mhiVm37rfOi27NanVaF92BVfdXPE8FWNrkwylJofPYMGay2FOLMQ1f5GtTIg+gK4jSmfBo05/e
MRQGaKKr76SnRy0yOZIU9dUHIBBppuj9GEuRQtStEoIzQ9Cig1ZsTtG2rAib/trj8PtwgqkEdZff
MYZmna17opgNhWsd6J7n5t837sqOp3lDvl1CcJ2ApTAvcltkpM41NRWQqAQFZc7WgfBLlgMhUogq
2LCs6teKNGE+HhtQnDhftJoHL0/jvSqzk6FJVst9RE7OjLqBbQHTnhcyI7uHaYTwC4kajhHhDITO
xk+iILyt5KVgwUq8PH+tO5ZPVHLhRRSRE+YOnGrrSPX+Eed1DnuJO4VjZDjSKCYRkiBT/8GqzNbS
NB98wUgYqe4HK0+wz0n+5FTiYBbqEas1C5+gfesWGH1M9A6uarj7b0FcI55rnbnPlLkbBCg7K2iI
uhhIPZvD7CJDAq74/VysxGB4dCtq3LCZECD0IwllWGDgev/Cn/sSoj6wBkCaHbR/oo5XCxCtrDPA
aviEMeVO8Y5HEekCmnm2Xpznv4xan9QYf6EJuVQSRgNKaHR58/KaYefdNVb2kZrW0a8qdE5Y9NBw
2VEaePHWjmlVMjd9CZr2a3KaeVMt6h/hma8m0M9dJchoqx3jbrF3hHB82P5ycpvqbZjb8zTVTANS
BjUOtAyqVpf4UBVYbHNNus3ST+n8Oy5aqEOv4b7rBlzDpbqaEgGWXb2Ws5VsaxpRHivraNk2makk
zKqi73f4vq52zVFAKhtJwp21D9GnAa7tdyNgq03ted+zm5wZYU77Si5MwqCpRi53bjfH/9pwsneL
Eu8EFJmrVlSEdIMW6SZifzOb9Ko5fxMQzMktockqY5g/zLnXTihYmBLJVYINQ9X0JboMYVndflrZ
v8nlvE0LpnDgshyyHaMUUDM1GTmFYiL7KGfSpLuXHmMH8VsVyLHS3+Ha4F0Ni2xT2eFLnwQ8r8Xy
6LK64yxl4QE+VHXWa6/2DpiuijSF1WTT1vrqbcxsYipn9nk4HLa8xuTGHIIJagYMO0hEdrzO8XhA
UEA469GBwqqporbf5Y5ZbId2qPep3e98v4mG1lbrNu6YzBFpmeXBabDSrUeu8sH7smdciLBlmDNN
2ReAoXJPLhCbVRuk74KsJvZoI5uMAX0piIXSN8F0umOsRoR2MQUr/iXyIVxaCuXHlDGbN/Kjdpq7
gb1hKNL0XJkzdTHYyBwj+TrGoXULjmvMMV3XVSujpol/s4VYahP1JxR7ko4apr3mmJebmBXMSpsy
5Gia7bWISzJoufR9THSrpKYTAe2R2yaVaeez2pJoEWSKGMm4METRJ6JRGIqHbN0zdqPIuhbuJ8o+
JMYMN+TRTspveyxB0N4AK8kcH2LJBC5YzK+JeClfW/MKJNCH6fQWybMkP/c+tOzSm+gxoPzaoymo
emg03L3hWTxGkim2IEUyiBkGum32qMx0r6kY0NIabJMG/2t2hld0fSeHvCxl5+fQG29REojdQcrg
idmGUK1Qbig/Qi567ISbbkhTxv4bMm6qbzxCc67eTNT0N0dttRpj58gZjf7KMdSZb5NPqUoZoalC
JsZgMF4yHdWGW2wRXnI4wTeqM8bRMZdcVmpxp1qUyq1JdkLZUYMRc79B4xWfWJb/LTHioJt9Q7TT
Hcg/7650G3DDyM4i1vWEQcRFwi6hzwH074n43BmmZz8QN1YN1jXI/srFq69j0G88bT8bteOd8mm4
HYGEXEiCvxATHppbGl1f2tUN9/ncZsTrydFud31S01wXvfc8KBuSz5Gv+c1buJiSEO2T7SgWH7Sf
Q1pf/v+z//+kMQvNk52iY9Jw1lMykFsES6tkKOoDWxFoENwBGyRza4skzWuSohjobzxbFOHtNI0H
LZLHlGfvHE7DruoC42DAtvvfo+SCKl2h2TZPIj2WWAkfsVmu/7djBUgb1u2S5kci1TiQ0u6grPkn
oZM4GiOdkxvISEmEUYZ0g+3/fq0p5TIBC/nm32bf2TC5kSAHNaoKplpokinKQRCfq6QFjUgBz02M
8FxC8Hjmv3J3KYJHapx8eVKVvLwXmFSuOs0lW5CyWvV9lt8kYXzshHHrlOwQhucPuMYfqyGbdsw6
WVQye0S6RynTVbF7RttGxC8rgnqewk2N5HOTMyTdELB8b/XWi/DdlyCvyp0xnZxpggkcp6QVjLmK
OkuBpnfhX04azhH7e3vd6HcShOU96kpv24359xSG56F10qeyWD4N+q8TzoiDWeVPRY2zo8oL7yGr
lgq4ZXnfqD7bNVhHjwWY97WZmVdoGuJYu41LGFpyEE5XHloZC5af7sFrG/cKJWI93ELPAK+vDHqS
SJp4Jv73vUkXhQZ//CJLHL59B5wIujfJ0DZ6RnjEPWcQ+QdnGOHDxldAqSoyk6FTVls5WESPuYSw
2YjrTtI2UediqJVms6osRBo1a8MBdT/6IWlsU/KAkbKPmzlmM8IvT9zPlfqaGPyPgqGfMvk+KHh6
t1sOisiGk+76DfeRc7X6HjABiWOGl930iiXm/Yl5OpZ3CiByIIrUgzeKuGSVOXG+NfK4Q0TMOJiG
MjlBZqQR753fBdYLWsSxPng3zx+IrUeNA/YA7R4xyn/Unclu5EjbnW/F+Ff2gh8YZHBa2ItMMmel
UkNp2hBVUhUZnOfp6v1Q3Ub78+IH7J2BhqAqDZWdmQxGnPec52imHczeVL03Fj5elTHjrFk+Sb+W
GNYxAXP5cvSzgsKzcyoIeEIhrZI8sypzB0j04zvT5a35RC2JTu3CHSaRYfTYN9SJWaM61mZCzIFs
pu/UfXVM9BvrJaYYi9W3FC0RAmF9fv/iqUE8Ke1y2peimoKOCNsmLKjbppFwrWTMPlObreSccIvM
Kwxg+TI2zIRWrqsMqf4zpwOEUQrn57hkpLrxas7jvbbYl1KF/qCYPkLUYnwj0bcre5gCqxKnkrrF
O7nGI6nBxSM3EximAc49RlMYoHU8Dgn75lr9JLqYPoLK9bWJ4yZ9QlnQ1s10Kxz3wq0cz69sHr2S
af93hDFktIwQGR2ahvXY7fLdtGYzw7bj/X1fIunDey7rrTCS8qDV1UXnPry1zHo45x5VPMyOSBdG
1kHgT06oC9trfcJfq2m+hPa4o/WKCWaWPtqazLd0huqrWWimFn0QV4k+Wka0mtk943uVyitSLyVh
tvPA+/gUrSrePGCxmhKC5mGdfC2pI/x8fXctKwMoptbd16q8p/Hb+9ll4y1PdHWNRIRIBp2C7JC5
+34z1pPEGB0bwdeKAz33Pe2BcG89a/IerRFBx1EvZWL/DfbXypp7bNbfnNYyLrLpmBVjjdFGLIhj
NFqnbKzPKmH8iCmt3cIjApvd0tjZQFLmWDTdKxOXRefm0F7q+dmc219lWnACDN9TptL/Dznr5zLn
v3+PVf97Mvt/3KlPUnfln+4//a7/nwLb5Pb/k8B2WUTlf/mv/uP2v/1bZpsf+k024L//hyn+ZRK2
BXIiwGIA4jD/439ltg1Io8gnxDFNHFCOx1f+zmxb/zJdW4fLKCzGKzhD+NLfmW1NmP+SBCTB6sCM
9EhZ/1+BRnkUzsqR+Ce3DQnMAQksjZUwYazQy/8DGBOPWNNjw42JazWMbSuOwZMTKp8oF+VnTW2g
Zi04zrql2Wi1iQGJw2GblfCbVY/Bh7kDZuxPT4M2LphknxInA6wlUUUSrS5OYqYImXAN9T1hSV9F
H5UnCuapRtHYBXmedg+Ol+PBzDIg0fzx3TcIflS/c3+hT9vumc0bOi5MS4U/LIyZJwoCF7IuBbvv
VK9O3x/mNqNHco7uq5GwXKrwHJn6/JByBNjVWfQzIioYlMbym1KXJrCivj6N64/YTM0AlTSDz5g2
PJT0tZcd3YpOaf1hg2zUFAfFUDcWKzqZIPhOWLb+/qCo9QSe4xwwSlKSPbOwwFIOHKUwxy8tpb0p
p1Ixdbjd5nEpTkyRJU6r05Bgmitx82wAuCPrRHkid1Kzr3J9cqj+JpPNgXr9Q6Kq8vT9GcnG+xaL
666kugrbtE5WwHE5anViOGo9zbNDflhSyG6FPp2cKX8ntRkGaTdiQrMJRKb2zYjsF1GSytOjn8mc
zVs6hll4O7bIHtUOcaIkjDKmhiZgQd/LotexDZf94Gqcz5rH2XBMul5EkHJcUqaobzqtNlOhAavs
zgP9LTRbUGvTdRUbCFkeItDLF5STW9H/8URM1w/nbX9ve8atTlW45X8FQU9nqNU1XnZS3EkWjAgb
Ml8GRdHd25yzDHNWvCVovLpzRZbXwxguBpG/ZtSjPcEqb59kBv2iJD/rXLw7GkEZjxwnCrCzF4O8
qd7Als/kPQId46dPh8YZ5EvF0Il0IqV/TpvBgsqqAC/Kl5kaEqFhtPZDHr0VVXobOjKS7A+Zla4m
rLAOsYBExbSd/cGWM+3WVnd2tPIKhUfh+43jfcOgf6tR59o76ZMdV/govQ7ySKwf27qrg1qaii0k
N3OK2J/TpqLtIJq/KsZPRGk5xGPonV4z58GdOeWSGf9ZWfi3+v4Q9TkiW9Fyz1mOIvluIqsCXa/e
iB5/0vS7utxpVmwZ9i/ReMSOeRhYArbD0hMwTvJyN3M7yU3u8Fb9aq/xodYmWTa3/VXTmmNjEzVI
hypFp53ofA3h+ltNvvpGzkptqEeY/F6rX7gKvE2W2lR+Tcm+Hi1QIebM1pdxTDpvxgXcgKSiL3aA
eTXEvtYHETXGpaMeZuM0iJZRbL2MdmseRgrSw7ZghJ2GDI2xGCY0E+OVV2QQ6BqHjDlgLbBX0be7
zisYvowYvw84ylOG9TKzPqpGPSTRD6Fn0ld9j3BHiq9wGWw1mRGeKwtQVKh9dYmzvMmWw2k8SCxB
Q3RyPI3dU8ZgyK7Cj8oBC55XnJnZ3babNkFLU2Mjd7qMYU/MYRoQVvRUTIdeWJyLuTe3oy3v3d7a
GiTmri3DcWpf10oxXnemUOmlzkS4T+1y18fSu8UeC+UyHoRZ4zUWJmp31bzqc5cTtHYdgn+8E6l9
3SYuC2mzuFs6/I6sjU+GW/U7M+P/rrY+nbJtfBW3zZaE/j5L5IWRgXugsP6HC0F/32mM6NYupN6M
64DFPA7c2LtrXeYKopFHT8uRfZLydxOR+lzmwZ+qKj2yIDMi6awnyysDnhlvzV1aPvgoNtXIdPNA
0mugK4BbGJmd6US5uzgkWndJBGqj7mHAnWcMKuWpQF24mA12blNv/+gTClROmss3hdzqE+A+AYKd
LbH5gwlZQMiuO4wWFzdWzCC0JqYkpINoW9erQCiXZwc89JmupHtvoVtVTxJ7N9pbUVj2wcvzu7x3
P13yXn7NQAwJN3peTJIs8yDDfUiKXY8bRcdz/5F25me0sK8y7C2r+asso8YH1voEhIKkBaeivQag
YAslyS5xirrG0N25NJJkvLxlNcRvwlZ3ni73TCmc/ciE3NbbWzGo7ogVm+sunc+LljwyJXsuskUE
kL93Sz1mfhm1eJdczOgK9C4TDvnKPQXEtE4s3yuioF5dH2Y2UTVPsEjvWYvxGlPponguCt/IMIA7
gtF0VC6/MvG7Lz/BM32YEcWO7sCUe+lw+Wbjk3Ih4srqkc5T36RUh9EgyXoVPjVK44xcmZ/MefEz
GIxlbCROTu/tI/H4UEzo+SXBj6mnfUK64iPM6lfHG1ksht9hSGPL6Il+U1LARBg5JckGxpwsi4JQ
zB0wN4kKebXukyQDA9YNSOqlLxbIYLLTNSIQ9/zLKAIJw7tEi3aMZOguH6nVox11QuvbrvbJmMaD
gzU6n5M5fI5CezFSYTL6avz1oYxT+uIWsj6K9s6mvSGIc5R9xXB+oER17yRMjWyxFlKamj/hOFvc
4d0ZnC9oCPqhon5gmzY3XdFj1VtuweG8n8EYPc610Z4bTVOU1aCzYdUOjCxz78ITkEPAfVJ8Asid
A/ZRih7DnHLPNRmeVO8cqtoLrz6vscc4SmDIrOYWT505Y41EISYd3n9iPfmFw4vyskV1wXmIDGPL
DgWAJNeoiBS7HwwMWrmAacqKGI+UeBvCigEWwayEJT+ZzGZXcbRa6vzXoMFEKzHFiFwGZt9fBgoj
tkQ66qC1mUDmFrMHz6uuYqngBJvla89Ua5PH9cHJKJTLyKwxg+1uEVEoTqzdJk1Hb2doZNR0yXQX
OaAOuoRrPynF1aAOjvlE8Tx3qbuNTDcjIYR7rNCek/W4nYe07Am7on6cYTlnagrLquxk0paBWtdy
32gJk4/F8CdJ46BJgbfOhvUwtxH5Xq2lairkPV8rSg6HRvBed6F8ru+ydY0XPB0BbXVM4u6rkOrI
qkSv16NHdprlsayKz6Hp3F2YLk/hDPOgJLFYUkK4VQlAz6Gldrl1nT+5otfVbkmwVbnoApFT5hGV
4lDqqL5cbC6LiqMtPZIl1UqlZT6nTHFOtXFf58Z4BkVUBopFnUmrhocwMmi9GRAWGuX9Jk9B16zq
waWUVEsVz7zfsdRmxh7W8RtW8HGX5IQ5SoFATf6SoPfcMUVcdBqKW+wWmwHNebM4CI7w5W62EqNv
WpO1Wz3jd6nnvqajuYmnIdpVtXucW2JLVfaI9EWL0tCxquZrX2IpzhgSPoQFPzdK8wPJ/3AdRkJd
Bv2hTq4Hr5aLmYIz54jBGWjpKeYVOySmkZzt7BdheyyvvElDZI5w9N7oYOT9lS1Ba0X0w82tDuOU
qbC0+wInR/vWJbSch46I/EEQ1RiIMAQeniJYNPY5HVM2a/RTNvWMoT60eo7yXCTaaHDedXAFlsxB
40+zABIHLZA8XB3nJwNd3H3WMrBPBVB3qgaUL7SHxNLhN4wz7hz69Uyn37W2Ikqg0TBFzDMv5rcp
Hz0U3hHg13FwxsQ3oRy0ClpAQgPflhxJeLJJgAYO0ifjo2KTN1L5WHvbhbrHQmrGPk9gv62y9PBr
mZYdVcjxBjOztsUpC8+c3aCZFEeZcXWPGg6yYaJ4DCsaZJih+eSdTBDRxWQXp31PVuGmD0vFaWki
P468Ng32z9DNSNXE3a5rq9DX590MkBrSR/9m6x17MEve1TLvLzMiS2xLZMi60NlkVs+xAX2ACjaJ
5SmDdpcyznG7UO0c68Me+zOO7LT+IUaDlpNFK5gJ9DtjdB8GsCebcaBFGx/tDuiujsIwIacWFgSu
dUC14GT20vaxxSZqh910N+nj5+Ka6DRl/wtIZbWh2lj8CPU7bCKlPw2pffUE7riYkPpOIyNCVL8x
91UYikMNPnjrNJo6MZs+uhipNpUThnfZCGjCrgck8747TnZUcnUkpLbRrtzJOaoufrPGQdwPNk3b
cTcavsn46EhOU2MTjeZX57j+ceXk+7npHSQg2l0YAn+u9vcwqX4wtqKcykveYl7E3eC19qHEIgDz
S3uNxWA9RBD6G/cQwgU6dAV9kN4UxmRLQvUY5czduMY5gbnbqfb0q7RoXueM0T56afyep2GQrAI8
6Ic1oAFQBE9ASzknJY0qv3fobTwPmvfcqhGnT9N/MT9q7vuB7mnb/b1SNq4m6MHFXu5LNfyONQLp
KSKX1zgWmnY/4OGmj5A/si9lZE2pG6tOof+WsjL8GqA5KGNoDHlTHKRk45b3w/wwZ9cxt5KnsfjV
LwMvET4O1nS6ZytkKndKmGh7eXrK1W/4AgsVzZ6D7mfbF2HYY40lBNqPWZXW9vsvvz+Y65fn0SMm
jOtPXvT9P1/766dAU6AqMg28DEtNT8Y4Yo0wBxrvvv/y+8v//EwnIiqV9GcjT5q/v6OiddXbxbVk
e0Af9P/+w3/9w40t1BnWCRbG9Tu/f9mEjxCzC6Uhm1qBevnnX/h+xN9//OtR1AKBIHS8v74FXZ2f
+/7y3w/fxfEEBdgM/nmk/zzwvx6mMTfTcaK5+6/H8/3lv37aTga6f0ZR/fWo/nkuvv8FW0scv26t
tZUoi5867T2J4nC1UL+atfMW9uN8lXydKnJu38Jw1Qluxl0sQE4JnBWGFroUZZn4svRY4cZstqrK
9Gc6AyvceBRo1RoMBBUV/ZbxNNMo+6HvG+wDpQ+B9scymcZ9DFzgSp0L5YVZ9ZD3OniAjnRZFHNs
gWb68P0hlNEWiot375SG94BBiHC1FKCt+QYC7DgcNNRIuK4c/T3ZBY7d0Vtgj8njWD0SWtmaY8O4
3hDHwSq9p6hFzk+zXyMEpYM5JNYPTO7scUB//vXHuSgOycBdr9G1bl9FWvM8pGTRwvmUc3LctsmQ
AwdItX1rr5jqEEQzbZPhPtIScWYoifeoNpfHMbtWrE4P/UjBtFczm4/iyXxI2pSwTUmb4pjLbcq8
1sBLcM82glq+1r2ZVJ34g6R/TqWt/mLVLm2v2AQvZldgabOdci9L+ZOx5NpuQ0FZ2YNnS1Nnwevm
5icdqy5V7K821uoCVLGBx/7e1XRQDhhxyBmYhC4ZoZqSZ8SZ0f0zA1OEdO3yNhlra7GW96gt4a2u
WvXSp2rb6/HyZyz0hxYa11ZKqd05WvaQTKPxx6PFkY61KBhMulYW237jYEUkrxQ/1SSiYCKWeeqT
UTshCP3RvQYAlzPVnx3de15lS98jhb/jqfa2omJwzAaE4re+Tz+7dY/kqfe8bAO8V5iE6JS912da
5fIQoX3BHviA3wqMUyXHY+E4IrBCZmoI07/tqMMtbny4nOxIGAhUpaqeiRmwE6xn9wHDYYXvZ81Q
SmqT60UOrzwr/mxrxoeokf1Lj1+aqXh4mep0H0PCfwgJ7FSLp/YqRm9JChPbW3FJy7K8z7U4Pxod
GBlRGeUTgasQlQ63QinVrzGn2Zzqw0NMjoVjJbvVookf3FAdSwm5ZcbP6y+OaZ4r0DUeyBBy/PVk
XKgDoNaw6XfUaEsiArAkqMUJ8pZB7iZjI5HiOmAHqGXO7I+6iVRGNpdMDROiMBndKzUD7nXxnOai
eC0awA2+FWs8y5lXXkRrTwwCJzYVuN3PSbiAy2nBHM9z9kYfBSPIIV3ORunM5+/PvMRBSlhdyTVr
fYpF+D4ujN85I9qDDk38KvQuvur0igv2i2LhydGtpxpk0h3UI3uJmRJYMafjkLZfjRzkpu301rdY
N+ounh5IEo8Pkw3KGLTNy4RJKIg1jWN9z049pk7w0pnxa5otkt40sisJI8CuiR1u93CyFnIx26Vt
d0RIyYrM5d1YWdGTsNvmaK40xlzNn72RVOfJruNHs5EmHqQ02adlPl6asb41U4uYNwzMIpf2LUWv
wsmfoEzhnTzMy2DeQEHafjaz20+kR328GghK27Z5G6UDFt5VbOfw7lK5WlwXIA6ci9K8uA4L9sYc
kbYvKFpuwELS8x1WF469II4N69VY5HRSlcMgOI/EniFmdZo0MRw6TbwO2spenLv4VIW995SN9LiA
t9TYFhQh9oD56JFoDCBPGUy9ONtpbeftcJ2CWI9fexXi04oLZv71REYk4nCYRclHH9Vqp9VzfaK0
/WlM0miPmcsOUrpxVnoLOUyv1DYuAuyZ4Vm+n4zl0Vsq7aStH74/i0d8rqI2+6CrHO1U6F+DjDkm
Zm65rxHY7nrYnT43ByqK80EHb6fZe8G5VkcH5f2Xcgw1qVbE0GmbCPEeVcmnKXx3RlhjIvaSuzA1
Py05IWS62XxzKjopkSGLDjtgmrJ+Cp0cuKbBaUpHiZ8O+2XbAYdLimm66vNaAJrkP7J2/uOWv7y6
FXcZYTFrWoivpt0Xp7vxijm5ALU3MFSeNI/MvuADCf0DnJEHDNPLKVk/5EArEJ1C6jRQco3Gdnam
GrJzj7vjjGEzOvH6bZpiMQh5M6gs4uEd/MB0t36iNwIHgC33WV+3F9P8NVtivOPduFWTk18dNlYg
m2KCIsyX75K3vrXcUwWxY2eI4r1vi4NX259uB7kqgsjo4Q9Vipw4E9H4FlKziNpBCDYmtD8m6r4B
QRqkP4QVY0jJuZhjY6drIUsyjSL4A4OuHn5oGWCxxsqfdSzGmw6G+VbHOrwkDLA538yO8blYvLHG
AddOhfKIPmUdkrn263q4q7ThGMOi6y3vgZi6LE36JZl0U+uMq7tO1Ffupj/yEsU89PrzSggfxEeG
Ua6jyHiutqXV3Xuo9hwrMDhXFnY6YtAGDdZYhDjtzDlg8eaw9OUTUMHCk38sZ+1yenEJdqACTzds
CbcJHXlZ24E42jqqwZ5TuR55gWwbk3cM0/Ft/dfTMKUAdoayi9FLy2JqpxtOyOrazd6tdUpa21Jk
H6e3WEhmTgSSN4m0UXsclxJq/eZxokF54vZsg4NsFklgGreyUGvOiPvHoOfAqJqj3tnGWQzh0bBC
xiswbiByMEoxBYPdKjp2y3RvDe2TneDRToanaBBnUo0T8r9nUAtN9ZYxOr6ZUI3lznDMMHdYuJmb
dU/JgTxklIPOT2HTA14Q0t2Nojm3P5frXTeSNVqXJV/QFhvogs92Ly6owf0lBD3TKqo0lCN/jwX+
Nqa7qyDKcSViYLGppxq10vKeEd/aoKRWeDVxpML4o9rxNDWw1bziqC91yhs2ebEkHvtnW9hkoevC
CyA5hPY0P2JcuDOxl7ghvqjZRX2qbfeyJM5Bm827jH5TzQxwfFvb1tBMGqYJso0A+Txd2YEMCWE7
Uf6wQkIOON0Q7CqdVRnwcryc2VaP22Ymr8z1Ri/IdMHzN2NQcQ12Th92Tq1oj68UQljzmKXNIXJj
Bg6plew1u7jvrO648KsagwYsoTQOZYCWAfJJ/N2M80xWo7bm/YtDgQUQg8Kkf9bcog2WnwtwxguP
ltSdy6Ma2Zj3TbFjIInCVFo2vEPqX7kpW+ZCsm/Y9zycUx0Rkyysl2TFIg9U92wyz3jA86VN06tM
8vggUNcRauSvupNPMwc5LQ4iioaPI8cz3xID0JhqhGqACxZTFJ8Rx8Y92Yef6ywqoG3dBCIWci+p
sCWtSiKJcIa+G87oS1FdROlkvtGFiGSD/r5gJ6OMPA6ciqBu7WTYLfl9hAAYiCr2DghnpyZxvdcE
zF47rWdNTckA9EnxSqIG5z+uiVPuukiApkZ3ELy7ie/z0ynPNtmUC7+WqyWwnCLaYOtPLVX9jbeO
cWxD+ZuxnocPEWOhgaT1SIzwj6a4Sykd4UobCFBUxrky4NUghyM7sKckPdeQl2P6dLBrWC6QBzDD
GRENQcN4R1yQiyHBpJxhTLmy7i53Dq0TWxI04a6i8WJvjdB5rebOBcmHgIytuq3BQ41V3u3YLQCQ
UfS3c8twR7quU4+WZO6WZ+zOj+WcfQBeSJf3LBy/pJLWaiQ9NVHzbo8oqk1vAGPFHrEaMC9dpFVc
9j3xRl4TACj03EYZhsu5revdIGAE2JU69NnQEUyEPFIfbYmxv8/NF5njyynseq3uwcAJ982LCB57
BJV5SZgltzPDUxdEsm/MNVqIkw0n8jcN0yuXd5DpwUHKOnUfjTQImVY+gX+L1aFaJU5WbUaRm8x1
Gr9LuOzcGpTpAsBCF8beXcx+nyZUCAFwswK2LyETdKyCEI7pbHPgctskNVHe/XBJvrq4fMxw6d/j
X5O0ilt/dDv52WFppJ9KHOyBZ7Kuqmfpzncizn+2lvdmaPmlTlwkwDJBBKNPzaz7uwj67w7z4yOW
o2QrMdVtSqWeeFMwNLPS6s5I1GcZGy8aVtKmvqYxGxOGVfCfXBsf3zJhiTSJyhSUawCN9u5CUXyF
i/nuIULEuvmGoG34cDEhOK2oja4GgCKZTJ06diWJNblHIx+zy8wbflvrkCfYxUMZ6TXvmPUdJ9qs
rHmoXX0iPHnEjd7vs6J6KofuMUFbXCa3OMGp/pkDk9zImXSiMZwnvb+No9vseg+IfKlzSvBgPWSW
EW/zVtiHeIHRZg+xtwUCuLZastFOhfdQprj5BggyEHGZqcjiaymZseGwwodG7t4GleFPLX2nOs76
BbXRa0A2djUoCkzcFAoxumtJqbk24ChYa8XIa+Z28jO2ZryVLUFXWhQSDS+1xcaa5Hxbgk0h7kni
BhCpKpTfJx5Zn7x/MlcIgluo/GIS2oKN5Vczd43cKIN8ZrQAPI9zwGztOFSavuupn5FJwK2fYffG
x96JoCcOQJGkW76LeGx8iAhEPGbIMyPk6anMkx1KInup+E+o8mY7sy9EQmUoplyvmFdc0A/URYzj
pI+hk+QzOZg0vYKCSK7gtNIrq5rmyxYvX4SXweAi5C/JhvNuzwiHfn/j94fvLxhZC96MBhcfDGB4
HmfNIk6WwMhOPHaOCcQq8rmHoihaNrDMbBi+6978kwR1Ghhow5hE090Uku/X5uEXwdiWjTawyby9
8YrKMyVdBY5Mv4NShMMgfPVmKt4wXmfeeLCLUPcthaEhH38ZUIi3Uw5txCsR8ntplSQzWkb4Wr7F
kJ/tB9y7fGaj2ubcYWk1I+BIJi2C7ILa8ckJhOJJhQM9VPB1S6uJz4VuvaikhwdcRNGeI2JOhm2r
t/mHxm5yo9TcgJaGbmMSh4QE2cxX5Mrh1NvmJa10/erW1NgL9SOJNfOQNRwftFm7N9UkQW/08tC3
bfNYCX1gQ8dtsmJH1EozvsctvslJn/0em/wtb+jIARxzB+rS8/XWfCcrjQ++gkHWgsyVofkkcy5d
LzGotpqBvEce2W+20FTn4IZv71mbdgzBwzPk6YudeL+K0iDFXkmWuKa8CfsrhRO8kxWzambWZyu0
ygA3Exs6c2Zr18fnpMo/c0ZhHE9vrdG+jA1+7D6EkjBX6osJC0bD4kfb1W+Tzqa9brL41JmQs1vz
lNac5JLJvUVT/iFBYMJF28mwQxvHStEi8hOecJtLU5ICZUgVV9M+rLwKNo/7biTEPsx7guh/chOF
NcyXwLK5GAkDP2lPqrWJA8RtwktjtAQQ2qdRMSihLWrXueZHmhA043bJdssErVrPH4wgUGSs37TS
PLbCuVSV+ZUzcWEyMNl+TdvPKOMr5EmwfZj6Jah0eMzqR1ziBLEHtas9EvogiGZpHtS40DEyw3Nz
wNwlX7HZkwvULxgNLZJxau9AlmIFQFbw2Bagn3RCf7GdqgyqNbrQxuMh1cLHLDN/J1xz5HXlpy0i
nLJyyxAlZPAuG27eBgFN+5JAy99UMr8SZf8p4d61HYtsXZEZYgq8K8uOgPAKbcMYVu6KBie0vVzG
/ZTNvxvXYPI5iTDgAsTvD0OCAAsnxcmPmoqs1TIejTE6ZuNk7Kr1V/LyEUhP3tRAZN0wmBNZtMiD
FnUg2JvwdN0/NacFJizoAfaKAij6DJkkIvtusL3Se5OrDx7wIZ1XrmIuL1Cl88eVf1dZhBLY//X7
NgcXLAWhr9B+hYqmkexAMNQqh6zqLO5hTkEFTZwfdl67u5zlyjgpfcXC9JX2oohAl97s/J6x4BJI
5j6Vp/O9ahVgHuT8ezHq7hF4MqpEr9NvneTU1MVsMyxA5hd9CEGWcOrRynL5qjrnIRyW4tXVnCUw
uCkGcUMfb52l7YUQbYhu7PTPNGJhFVkYhYnumThOuJtNG/afg79TgNwg5KdXX4PvzDL/Ai9O0C/H
DBGxwhRQLANqk8AESALgsCh/5pULqE0Cc2SWerZIJ321U/OErap8TQAiBly93aWbY+vi4bJpRonD
Zhqms00/ig9wf2MTfftyRnarupUlTxQYJMSGUFqw4HTSfXAdRtQjzn68cF/tEH7Jxbae41ZDKmki
SlKII9zqkRfLrET1xalT6tMrA4mH1mWLV6YEdWaYbNsU/PZTLmQUmFYb3coZjJklaTWxSkts26kc
djHFI35a7s0+/5WVOnMlVtDr1IEJbCgwCqwhX96ofqHgIO77e6YvdjC5UHOzehpPrU4nsDjXWlNd
Aar0h2GJ252GjP/h9u4aYkje8jZyDoWJvKkZ+G6bBL4jiGxQwfkhcpj1NVM2baeYUwgQFvALdMFG
ddKemlodhJ4+kEI8hGGPm7HWfi4tHdzLlR3dufOs5GR0PQHwboQlrFGINzR0XyABIAfBRWzaw9Tk
1wZf5BgqUAeTRUyrX1EWgL9mK9p1VBF3A+k88so3A70Ni/WSXyKnGQODcOCLUsZzmhbvM9yqM4iC
sxe1EkIUfslBij2E4OdOJPuEfOIlAx1QzqOJI7HcT4SUt6quDrppnjI7wiwWPk+zpW0nZ/Du3Daf
OH0an6UQ9HkXxnO/9IoN5sg80gQPPCUwJCoKJLbowTnO7RX4I72Psmmz1Rm1L7DC3dd4oIvWOQ66
dRvs5beIjNMyVT/puhxE/dEP8pRP2Al6TDNZCzoeuYlcFkqPR+GWRecmip58GkwcEBa6ftCuWg4Q
I3iwczOiGOKOBBE3bs3JfENE9fCV0ZyanHGirjXzkSBdywZEWxyabAr39v0BG7m9a2um531ZnWUj
64eFRMJCitRVw4inlFnaIg0KdBAbwhGiJ/xS34rgwaipvtrm85hJ/dBYybUcGCZrfc5tqKjQwJef
mSHic4PtH3CNvYZJrdc2so2LJ/HxeOouVEBInYRK1MhoBNym6h2Cz8vIK+/rKY6FsZXLBQpy2NjE
iBhC+rKqoSV28dfcvXt07gaC8eT20e6Ao1Bg8NJHQtyV2c2cMlj5KbXmRNtig/KdQY3UfNANnqWF
4KpQVtAoZwaBPDZ3JXwzpu3OGd+hLzhy+q5NT05KpTJBmgYMx4hXo7Qg/eAdaHxaJRTwupUL6PeL
jf6GXaOIWu2wjl36BqIfG9J9PIn25O4rPc9u6OxE8US7qcvB2cqK3upRuzqmA522np8AeFQbnSmv
P4RdoOo6pkqn8Z69ub+wn2YkL6wFYcdsR+xoinDToqDOhBarJcGDcXzKy2Et72ZorfWzL0Lq7qhc
Prgi/4EF7NWBWhzESYNZjiFa/xKNGac+e6UCODkDGiICvaznQ2IAdFoKqArcLZ5LjgGAv+EFLiy1
gpXuXk1Fu0Nbuo8z+dwTQRpazHtNpDPai7b4+PuTabf3RhF1p7za193qHvEutTsN++cBU8i2aSEF
SywfafscFuZbUrkh7VatIsULydAaqCgcZ45QzArKnCMG4jvnDNxyTI+7vdGzjQs7ACYCGIFhm0Tx
hO/F5ZfWhNYlc7RzPvc80SQLj3lBAsqmD8E2s4UT3YxcgnJ0onD8V2OYli8ygB3uuI9YVDZZr98V
vX0bU3MHYnM6LDEOULTTLaVaANy69HccYeospmoMRjZzRQ7ySWH7oFNAG+/++WBMbQjnFwml0Vgb
JmoDdlEXRvc2sIEqL+wzfYyfSQdgr1nGKpAp2K9lfOr+J0nntdw4kgXRL0IETAEFvBL0ThIlsdl6
QbQcvC/Yr9+D2aeNHdMjkUCZvJkn84hGhbEi0dxuxlz+losNMCuwYtQLWRLGGaXMna78AeTcBFkC
yaHl/y0RfjH8DdCE/MHjyCZTh1U/p+unJUtlhjbd2KXB9ZXPPmHQZ438Z4u2dPdyBBhRzgzny/iW
xOm3Bux10/eAeoDEvuhJzshQJwljhM2TtCmqATU1rbvY2ZvJJwzOQwU061bE0QKXpN23VD71u5ec
DZ0ZO+8BjK5VU/fRrq4AB0yqNjdO3CT7vm6xKKCsNupEmwsh9jixgWx4rwmS3Db3pnbF5B5cAC4+
4kcnPbgPrm5cnJledrK2lV3fFjGgRbifZp3ymqwkjh6VD3poeWp1/CawtP5GTveXHJFDA2O+dqe+
2GDVDLFJZ36oFx1S0iMBoHbMmbNJj2e0Zch/GYfgEKNnLPxWkHFqQrLCCBjHTrq3BQarwYB4SyQK
zxW2Kg1cbAxI8CBiMjw0Dn3iGvvWo4g8J2IoxvzmmWNMvbE7qUH7voNxMaGo0kwU4Z7TiuLCyR0C
aPeS9O4lIme8y9LgTuqhWzVTfZfwn57i6Cdl1Bnp1GbWrfQu6Gmf1LlYr6BGzqJKGFFQy7ACb3P2
QoRqK9KqbaR+alAbYNOaHk8yQabRKnGm4ZttyvxP7mX2qvL+2rOZYQqDJYJF92ZXHZmZllU0To1o
UWNMbWzAOHDQtOGYKZJF+I9jj+tL7gu7DogjgJ5J5/xQJ9a7Ew2P1EY8qbHnaHazakZbo2kNlYYc
UmC/5lK9M0r6zuDx7C2kH0wjgA+IUiMQlExW2peqT4EN5ilzFeM5C9UpioiiDZ6A2Ri7x7B0ulWS
hKYvsa+ghtZYbkG3UHf9ALVQM4XgorWUdVVm9V43AW4faY5+ZXmgIXPSp06G/4Qq7NVI9d9y5tuP
PTdcQ5Q+u0qy0hJ6OUKs4ZD2UrygIwATj5q9BIRK0tgHL6UFvecTETUJsx44CDwoAhjgd3d2gnE9
xA4+RkTYXItmNePDww0oa/duF9CP+8R8GTxADnEsQN2mt7Qem7VmVofKqufVVzVRlq4HxX7k4oq9
fdcHYBRD27naDfsBRk+GXo6Ho4QsO6r7P3YqnIxO/TuaIFCbUSY+YLJ4HcY3jnM7jF2vXHPvMrY2
BJkrgoUkqEVxGUMHGcFKKOOIiKG7AJ5bw7NW7wKLJA6JHw7Cm9l+IYuA+wml32fQQjafU1OUzccY
OgaiS7vPY0xPgqkxTs0KIICLqYph9j1o7Du80/5m9RAiFw1q/OU5JWVmMhPFiCOYQNvcrIjp9466
uzPUGWgnLABhjf9naEmL5Z8GTTeYbFgtc6s+lQX21tzkJzKt+KVuxK/BAN6vUFYx8LMpgKAuB85T
cVRjqq+LBzQZVg1Rwp4nwbGgR2gTmHDeZr1N14+dUGDubPOq5xY3A/1SoR/FsHLnYKbDdbKeNbAE
OOkF5/z+u2dJWREzUnDkSB8MWnENHRL8gStfbSpV/Y56IOZa89IRy/7ulvD9SJKD3LE65FZr71bD
s+aQuszi4p4QH8e8km6SagZzJOdDbJDVaBPvwsEFC3eBYyW8aQFVRuNAp/rE+J6IMyA2OFZ/WmHS
tQggzNCS2Ie90bsBo5oyf0a7SjbBMpQxkw35cMOvcbtBQ8bQKsliknHEBs8W4EtOeiuM2RAv8FOn
i/QGNgBglnOf6gamZQ2aNChg38U2DujJwmAglfMUjOZVp3Jk41IasgJvxP4ixY68YjJAnnKr5uKk
5TEPqR3EOMwWim68stzwg45UPNlQB5vA2ji9B2C4c71VSYPMLs2ubc0aW4CU5S4XHmxN/1umgP3Z
59aaBO/QNvt+eTFp3kDqr/M/smdNg9q5oUZoXaj+URugS8dk2Hdv0IpBdJnkl6fp8d9vF9sQwihy
wEEvM/gO7WVmn12RDr/HSz4fTbOY+R0B+m3JlDhbDfVv05fW1tCmr8Khf0dvjiXaEyH5gyC6q71a
Deh7q2U19GJ1lFB6QLV75d5lQug3SXypOatdIHICbpwvzaBhUoL5DJGRcbDAlIjidKPZ6cZqyRet
GqRoBRyX3AFpcNJUOWOEllwSZAS5tDjPX3Tac37rkw8uGPTuyPGlaq10WweGt3oOjQydSivOai7v
o9Ud4p43BqP8ntsQRBXdDhc+5g0DwD8d99nMlK+dxGVQeJIquz/R+FOYkPfKgBxb4sRceEwNPN64
GxEEVjqJjSexnPnNeY00wCwd3hjSjkmzwTz3j9Hz8tPIf6ppzSfczGQANEMyxzD3oyZoG0VNrMX8
PDFK2wgdlakqoKwcY1xlUIiw3FoP/jJ9uDN9CrHeHLhiflH+gbJPB4RNvj1n0NPiQvEtJ0YBhkMX
E2il+uzeW4lHsTmYfpOY0KoyXibo9avB+ooJEGDQFSum+OfMsQ5DD6woZUvGjaHJMvCzmGCrqTFx
mHVjU+XN66QdrKmjOpq2LjBswzYcWY05Kwji8m05cvJHAZ8jS9uHufUtxNwQ9MFADvcsKdFDTZoV
rLagLCkST7mn7mT/nlWDO8wou3bdazWT9miEDZjeXGkncH0MNNXqyRy769BNj7qYrknddtssqI5d
TI2bngbEpKy3jGsJ9rM3Nw1+bBCcODLNbdNXu9mqx5VQGD+ybU0N6MWAu4CEaZzsHLloZDDpe3qD
gT0tTw2XapA5+tMwQUdDwdrj4vziKuoPs3mFG77hjHafk+neGyyjEygJ1pgjFYMnUQHIB4Vprdog
OZH+Mrbkd3EVSzqaNFb5gHUZ6cQ8J3p/aG1WikjXfnCtOzvlrFjXvqLI3bYj5nmivIbSgRhyelry
SdfhmbGI2uMBw2Rk2BvBpNgY3HuAq7nrFWYgXqiDyOcrbe033QMg0YN9xN8Z6Ntq73jRd8iDzvUm
Ihqhv1picrDPIiWGLSTIIvgJTHYbQ/+v1BTGJG8rfmI385ViLFJJvGeuCB+xQ2UuuWruKZgKaV3d
t4hszMBbrieY7EZsUgXo0SmqLn1sXr1Mm/buD6Bq+f8PwM6tpyiQq5Y7zs6j8cgP+/EgQ96fKLGA
NXa8ALibMwDfjps8Y+DHvO9FBzRcoi0l/3zKHmEbIoduZz6DOMOI0AUMLVvSok15lg9qLB56PZTH
WVV8tMTBMZxcqRcCctWTbmMbhLhYiX2ft/MOk38Lj9CfPTIggIQZONMzJDke7KoqP0/5eDQKjiRM
nYGCdx4uN4eVYYCNWZi5waeoGNGnAuxqMhILT19Jd2MuNMWuWJwREi5W1w8DxgIM65MqvtKge7QO
62qqSA4Nkg7EAQO5pfIr7ofWH430b58O/wZReocKbVUnNl5mwwubLbDcRTYylrC3Y/5JXQTg2LEA
qojXRDQw31HuA+MxKMma0IxPnq7N/iyVtbJz7yjIahA+40ZhKlz7E+V7q2SCtgMHP6Bmrr0h1gRb
akkeOVVY+zRm23TZZ5l8aitN6V8aSTVKg7tfDiTAsAJ0sPGYlEP+FI47VOsNgCu2VAK8G0V3375L
QoKjalL7eTAYNVQjwHDNDZ8ETqM6wUgJgZdO2PYcar9AIjy8nLgtNZmLUwI0J6ykdZjzIqFRyk3J
/4zMO9zuNHTUr8+xcY5q9yh4TdArALeX9sVp9HcaUzwSG4AN5tnb18m4nwoQbYn0vmyvalaONf1O
ifzyiuYji2krp8DqUuoJKzzKGyyWcZNwoDZBm3iIt6vaKIJDP/5THhC3Ntaq1WgvPNAWx7Q1vsYi
5p/ueIaDU16yy6sZqUYmw+s4E5XFNMqICVdMldxkFb5TbXecQg7aYf0XHgh/Tk2y0h2Lw5Trz4NR
vo0dNA5OOUs53GvX61D6ZyDRRvdg5+Xy7fiZlz8FnntzRPjZtoW2jjElCG1fG/EZk+g/yebf5vwS
mpa9J3J6qBoGWkKPBw2S07yKBl51sj4/OWdCFMInl3u5TyxmV0XdabTrI2PDF5yJ+74s1yLgk3Bb
PlxkWyF6hrcXc9oBR8SaTBmPL3dpTs0LWJ2/VaP/Icx5U1yhuRVvhRd+Q47ww3jZnRFnDKjU/L70
RLxJm80zCgD+N7x7zlcqO5ArwUUzy73DO0qNQXtq7YXaomsv0eh9uTj8MTNjlAFfhnwQfyfJ9Dxr
bFchk0t9fDVMq+JixkhPpWB7wYcE5V102c8sqenKFjJtMz/LhEGVzLZBTkLULsbzpNNzYkU3SQGA
kRGTRSpZhY1TUsZLykCRZoaXTKUHJRdEmOABkumy++eE+5oIYNDgd9oG+FxdK9+Trd4s/Rignws4
dg7GLc85dL12CaR+xkixd2XOV4bCuCzCbvrZVjCwC/nErJESQ8DR7Cx5xGNFnj2Dz8RbF1Tujwyq
21QZ2KmL2QfacC5txAdPfTClOQuafxiDvXZcYVMTlRns3UoI9WiCgaPyLK9aZIcbupv+uWmxbgxW
dQaZwOJt8tuO135VSzPAbc5PjtQvOFx8UGQIlY8uUKelidToeFsVZ2LSxSEzlfZoKV4PBKmFbKYB
3u8YGIT6xnYFo88weh9zTjMNZk0qwY7iY3L1j+EObm3N4iDWPGtH2w6/Q5gqKZNGJ3QvNsRBvy0J
zoj2A7sM4RaOfIZc8Mt2xULdYCSqwOcG+rkW2XPCaKkOwaI13SukgH0sdQlEuAay5m0Ly3mfRf6U
1ZJrBhESW/DnWFPyJGfcRmaIRKLMx6Q49Ef6vMmbj3zi9ejR2hdE37can6pQ/vTgALYUWR9zLsl+
k81/JpZofzngNWb6PjrilGrFI7J53qN0U2XYYRzW8sJjsxugvIRxecyy4Es2qKKaOmn2YyQrrez8
0BISCQrfjXGQZPnilNG+9JwJYaszysxCqFRO9aQiNvWpYNcKMoLD3mXutd2kdO/I02VE6uSG/Ynh
LaHtgDAN1QID/XCGnr+RnvGXbUH2ydOc5R8qh7jqIP8FmfvFfljHIa8J+wyL1g8cn0dJQhDBA8wt
QF6FsjqgltGodjYS7Z/p/Uc5iT9pJOZQYPec/eujQM1O4/lPvtRjtAKUJks61FDvbs3FrjatDSxj
kg60FOcqfg/N4k8NFROje4Q6VvzSA3liWobblNk8cW2cMixI+7Zq/9o5JFXBaaiuQIiNFVZFb4AY
3jOyPdX69KxhbyVnca9NFt1h2fTzebpHLAvGFKN6Beeho05NdN0rxoVjlI4IFHp2Ue19jPOD60Kp
qEf5xM34YjVh4VMt+Rp0xh2DMA0jenGvS7CVE77lCSBLW5F08i5hH+zT0o38JK73maP1a2Rv9nQq
vqYYsFv1qCuNBtKADjp9eG7T8mlQhLKya0G3Ow664Es3+mfYSR9NClnA4RvSau/u2uVedOphRtGr
5dHKtOwWTfI2TDgvxJS/w9b/SYZv1wyvo8tV006/RRZAIc94ZDyNcDm9G9wL7ty82U8mdv8MGQVY
HqfA1NN/O6HDC4qAJ3gRuUPXuncD4ZjRcIjLquAieZA0RaJWS8fnKZAv1VBaGFa2c+OyZ4/5u+sM
NlM53W9qG8KRZKFztG6rWd4L9rqb3SLKhmqAsu5hjSmt+0zKjORyCv/3/N/XpFEZDpKDL6yMMOiz
rK3i0bkTmv6xdTYHjXN05/UvFO1uB5VdzST7jRpUtLfWnX/TrNdW9TC+ql9cdMYxioZXq32nAPfN
yOCmu3HzDCzbmdjQ9TxG7HZJrVd7sL8Jh7F8qUDGroaATBXWvHFWfYwOsLxEooiuE83bPEKbLGId
XmhpjOIhIhwYXLKo79Sihqg8zegcXXu6eK50AoRFt22aCrXfcv+YNJWVMWVkSzECNeRUuFsstUBB
XhMzNIj8FX/SqN21RPnw8/t2UPFztpJ7VH1QQORXfOaFQMGmmMNIum9B7AdPbdtteAoAXjM5R6gW
JYnvLXO4HL1au2hifB4TrFFmzPefAe1yrPTWRsUxqwlpDICa2hx/i+dZ75qiOL4LV2mdYu3gwkkj
GEf4xI/m4BP4FtY8k0/XY945y1cer12qj4woEnEthfWahbx1c4UmNmVvjoqwfVCOobrzFENzcgeW
6z7/qHL6d5zgzZPuHchp44v3Flb/qszG41wo2rywxIqGnDcM7gVo4AVYKLU3sIHraMz3Zsfr19X5
lpfVR/MAqjBnjLUlqyeju0x/7zhe7RoJFJBr8IC9Z7EtMkPHC2hW+laa/IhJEn/kYJTBHw5+Zsgb
ZP5XqKnvsfdelPghRWs+OggbOwqdjxSMPZuy/FAuhXFGPF8C02Es4izj6JZtcA42mHivCPsvdRx/
KhFcNX72sucLotmOme04+FGO31FVbAsNPUqKW2NAI6nZh8tJdeQE9EoLk3tJbL5prc+fJrSAAO1X
jfZXpVOEMCZ4XVFrLdLZK9ciB4hryexWFY19s8PEkhp79hcYveTumF8ofNMaxnvTOrQsZGHIBYPY
wSoLpnPUjj+2pp27Qvuq6uQpba2flti7U6cnzMAJLkUOsDUpcg1bRwgTJkraeCdM752ZTLkuqMhj
+2jVhV/yknS6h6E2vPhJqV6AZNIVlPSYkhv215z6H50AgKWYXifk4NE3+QppzrsKV7t5nJYsupsx
EXRbXScKbdLm0LQzYjMHAUCv1ns5G4BYB0MC5cbAk7f2QciSitGlljCP8HF4U35KoFTyuzBunLp4
qxvRv5Zu8IPppK9BIX4nczC3vR6x0cfcGvlX8PCk2nmosm8nAg3sLqLI+IOvIVbTIzRGgh76K9Pw
1wEP9VR12Qoc2cXs35h9MHd303RNSxrFQiE+uAT3S5ChG48X3SoIn/I1zoJ2OK02dvhJdS4mwaPP
suFoI+AYM8HpXB0k3IB113FNcSfrx5mRhB1HHaYq8We+1yzWzxZ37BXqaLoemVbpQ3qVlAuRaWvl
jsDlHuSejhOw+RVxugpl9ZFp4S9a4TLMHFA9K9D/CkxYZjgPIJEjbh26AIRzHYxfvB7F/9GmaQrL
TegWUGFGsRTu2H6tCHR4uE+z9F06eDz0AYKZp2LfINVDbapxNmLrXklZYSFXFI3STBA05cd8K/A6
Y+7i3ZsyKARB1j2sUuP3S4d1OHAwD6Ac8J9G96PIN0NVazOsS/GwjNx/yFkcaU1cDuzWWcS4mYDg
kqx9J9+7wgXrbh2gUaOs3uqULx31HvoyaUeA0ixY+qJ7jthOV6pFqBNvkDvR3x0m1CM8gl1UeU+x
44GCXxYPhmzY2M0vQxUfMAB35qS2BPrvtsqq3X9VdBTGDiuQOJVP3xE81GUfcq9mxskHuDoyULFh
GmAAlLV9vUYqSrr6eaqH5w6VKI8M75oJ6yZqE72sj3EPBPnBSl9C+1N3lUc6CKSzQNKl7P0oxoRG
jrNsHO1lsOIfu6BMyeWWHS/JnrTSoN4TVmBIZtSSs2dums+paj/jlFjWhPuQeBC+VOkyaLGYWxUg
UdDhV/xWFrozIl+bgLfFYHQCZkJIgDCEY1oRsSJExtH5QG1C/4zqYheTk3yXXfReSZ3ybpn+uLl6
xTbpoBT6eP25FHL/iCrWVG8xTIRzgrkp+XRDG6AFDLmSU6OdOXDyuIQVrfdPn+FWgdxZe4b1XGqW
OlV04+o2yltCx4XqiJqlSc2mCLGur/IdaB6oCHjfiNCbRlscCi4zUYA7OhXVDhPDhRoL/HTKuwvq
E0jMU2uc35nJoCUoE6Z913TI54mzqTVJnzCezT0t0QuQn0RYH+ys0nuBaYk0M+uzL+Ao+mWcv2iR
+1wLiT3V7RmCWwGmi3EbdfI+ZHa9V+OtUjMDDz4sCEVn3JzcQwgg+kbkBnyiZ7Qx429LgJF2z/C9
L/i9A1YlCWb6qUJTCsE4qAqCix4xnUk0Zi5NfRvSiZaDAMDB3FKrkUzwAWLrnHPQWfFzkDIYGAjQ
6mDYNG65JqK1sL07cjUvgCHDI+jGZk3vA16ktzlwDRYR6rim1Hs3a+FeE0mClD2azsugX0fW8Foi
45DgTZkyoQ2lOh+StDFg6USCcTckr2KO/2VddYLncOk6ThVBoI42UM11MWKhUWxAgFE3cbuvBuqW
7NuAduhY1nKJBiCrSXyViEdAxpEXaLJsAgUMDQnUdDHID7I7a0I7VTOHSo8aFoPkcW2Y59juXnsH
vAFS8cnK7GOqteMm5zAgpzQl3AmVlDgjGF2yg+wIyW3oCQ1ltMEBG8U/67L37BJ8rkPdvTZ2RON0
/16T8XhOjeFPgdAYM9X0TWrwNjNqa8iR6ZbKFEW4bOFjtzcjALs8sVv7M/fqFbwHTNQk4inXAJHv
sH8UTkGWNWwtygvj3y6K9pEzjRurpjtajS1BqAb6FTWhqQNdxWjypxY622qIUutozwQAvH5gkVb2
pp+YxyYpAe5gIhOOtZvQDRtQXZ+lO7p7sHjNJtOYEsHYFHP/19A8UM6En1JFx16sLztQR42LLZ/H
yFq3zHBIxyhAQwVIlwLSsJsckhEfcVt59ZYY8m0ORY6sHGlMfZnAD6WOnu2UO+5Kl5xTbQnPxU8q
CupFEP/ETiu2RpD+TfP+grw7FMjQMkXwNDFQrkY6ki3idDgY7fpEpGRrwTb1xm8jrOx9342PQsP5
yluzxv3hnhIbPSZOHG9TuVTl1orGjMrB4xHRoSz536pI15ivut7DaFrk5l7OsNMx2uK84pgTYZDa
NH9mt7J3Q941WwdoaRx/91o/HOyO3jQYKzjkTOLDtUz+9EX4iyvlzR7BovInjNxARtq0eX+B1QZd
6flBbrSbjimkaGzvpnRlbdLqPMm43BflIV9EzzINv1tvt+QQbKOkYxtyxmXiYGyZ87Vs+a01R3/t
lPVvKtSjmEe611Vok4Ld/f8E75T0QpQldxWD91u3m3Vr/Wsb/B7phDig4uHVwNDP8YvWwOgfyfDh
gKOPejsQx0oRbEf6CNoFoMTSvoLukKxrhpRk9R+Zlj9wjVC5aRzagaW0X5JkNjSYQVAptZhfuQPk
I89zk773zCr246DT2TOJW2JyuhYGTtKSq65ex8e5UvTjOZzDC7KAWm5dOkn/esovtndYIreEza52
G2XrZIKFBCuM43iwc6QUMK8Y/qeGxilLdJGP7EKjWLUPodCsW9R4lGcuRlp/aQTRtbEL8SGFdrce
DF7okRHcBrLlOsrCjiPHcobuBJf/Yfxtuuw+LYbhJg/kmm4HcgBG/lfOL1WFxWFIZm5tVQupR53o
WPvnZNPDZW9ZGb9eyKkUPMHnBH/W79tp55hQE+hBxLzjhJLePvcnHJO3CCci0OJh60ao8dGAEkjm
t9TlD+045Q5m8cxuzJtlYMzF6gdGIz1R32aQO2jdVYn2BwBRENmg/3DYGi5mHNftzqbbIgETTuWH
KUdOPBFtIhs7qmn3fdElZ8Iqx+M291JtGmzufi/lb22HX45s7k6OfyleRlPa8KKRJvMdN9s3Q8Pk
si8OXWqhANFdkAYjakNRqY0388a8VDQob6qhWrddJi8cWbdJPb0nM5lUao7VUFL/MjV83ke3R+JM
SQcQnnRRG+cZanP/z+XsU1Xh1rTNvQrR4CjimGiZnu5jP2TbrJs39cxo2UNZZsAJodA4RTFiZ+rg
Am3hsm8ZoURgjfjXiBVfzbYh21S7p2zo5pNefaSuBrSrtnibclc7Z+lSMzYQBOnbTzuwas6I5N97
O5fQ/cZ5FU5U4g0ajiev+StxkGoehnQc7LMf0/8F+WAtnDJ/13Az4mgJCaGn01gddeKpm7bjNaC9
a5mV0A+QVTgc3L/jAMfG6bhaMR/ze0xpqynuy2PKuthjCPONpH0UFu2EARJTVHB9SBqLn3qwkeFY
ExbNJnWGdyA0zXFw25/KjYOtNTiPCrbuJVISHyCUabN5RG24SS0IaWZv7ivGjBX2FE7Vs7XuEep2
7AsTqAgYxwRQU+oxd5TQMhSwufS3xbyf6DAyddCIelV/YHK6BpaAGKCY8CvBuqkvgdhBZ3qG33Xo
9GzrGO4HI2pK2QqKHEFvvMd0l1iYOHa0V52HcK8742c0IGA4RfGH8ubPBkeKrs/DWcFoA/z1L6F9
kDFMe0wUf2wwiG04mMl+DuyfgKu338DRiDSx84TO1JIYvGGTuCP6CGZHqvFKxDjdT4aOcSE01Epa
Txzl1T4kNJ8pMBRtlmXrNOVdr+zxCbVrwGCUfVJ2RUTl3WuvVLr903h9z6T8dn3i5iwi7mJ70Y+q
1T9hYjKKSNIZ/EfM5QrLIISEZFcIZPKUkw2qse7QlOUSz2WeD0ITVsMznaWvwMyWeWNxoAtKrLnN
WSnq/pybqzB7D3tAXrBYDdpNog+9BcPUha62Nl1er2VmxL2Ibs+UxEI6OXeswkdGTt5OML/wLW4I
hfZNFP+rFX+6pCW7nc63qmzJsohS8V3PfmHUgJJEd4p1k2t9BjYHHg0glR7XSul2O1t3nsgoL0CY
EshXLu5pw5R90cKbkzbXN4vp3E63XzoO1Q6Pie4gHBEEqXw3Kw/RWETHMggvOucaOGF8U61mvUx9
9N0URMzrbplSxYUB6Jvi6bTgpliZwScQvGTTeh2XKvx6jMZ58DvzzsQb9S9+xoJO5r8k+gKRyHdD
9sBMUhhjWhDZMYDtqbxg3EyQBv9O+GlJPk+hZcZmwGkobQojSpy+XL/4WalE2LWcLwBRRD+gJcJ1
qQWnrNaQIhX3E5fJxhgvA7d+ts9Iw+oYdCo/D7F6QBKA5WlGvwgiRw9K5KbXOVQ53KlyQVi86XTa
JmldlWlA+icuzwmQ/4B0BcOUCW87gab9KPV/ZlK/1nHyTm35DCwJtYp9T6y5Xpf6yyjd4kmPR0rF
TyKmVKRzh/uUIcbE9rNuGQmpCZYmxJ917+GlgyVLRwNI9ipcKqQkzPyeUDNPIEbmMeek11wNj5BC
Ifl1zBF3DIcYWv5qckAOwqmlu8j5kL1USkGH5BEYB6ltPQ+FsvForh2ybN65+Nw2ndP9RiUR+oxt
1xfS7TGPdzx9eITX6UKzm63iQ4ZZiIM91ncxSH3CRVyyEwLzqej3cR3GPo+40dfMaJL41tfVeMq5
CJXMC7jFHQPUSevTHWpxbavmIELP+a+hiOwCznw3TTaRwStXJf2X0MZPTufGh1Y6fj3SiZNMNjvN
NMDELG9sZDGwfbKGSVXUG2vSHllSP9Vc6NdZH9/iBGYvdsu1sXxfOuasgClIZ4zlvm/7t95qoZ1a
Q7ELa+MUYrk8ytAhOECVHfq05DbSdNh8AB8Lv0FTWM2kTbgnc6cswu940Oa9XVL/MTEeCGf2pLzs
NlHgeTtHA7Ee2U+Uilt+YYmEFuoQOwZoOgYDabWRAQ8FFkL6ooLk16rWFNe2RzuaKmzGxUjjLgPl
AfJK1LxRq5Pe+hlBBvPilTI9fAHA4dfUDb52njXubHg3PbVgDE9wOafRbhyMmYGP4KLrRevesNy9
ALsI3D6eV3YaPxB6ox0hiw7SLaQ/sxPjuuLFW5XU3q2zge9vdl0CGURKBGnZvAUrUDsjqZ1iApcS
XxeSwWrimMqMZFi3Cz4P27S9gQgPTj6dP+sQ0KWx47YdbywB+8Bto+/SJO2gZ/8yYby0iQ6/U6dL
zDG/4w7LYmW5jr/E0g11m9Fxt3kTF2fNxjpUAvrrxvwSkAcHstW/4sqmamis31jJNnopCbHE5rGB
/LhuogovlF7wbLmccvX6wnlY4pyR0UE8OQ1oeqx5RHlwktFMBUGDvXnlVaXORJgU9STOoXHNkmUJ
TMyrBbtil9rUbfbqLDW17TG/7NoweS9IO63MgV+Qv0qOWIJxAnXbpsk6U626dri8pqwtuAVqyQZU
J17i98jTD9SK8TFUHGcNNWLiTmmJCwTm/P4fxj21J9odY6RNIEzIsdnq6fTaYcxm/KFcP1K2QR2O
TZ20Qs4SdBwAcbt7fSZOOOhMmSs6QxZ3at48MLqQtGzw0uoDvqnFmxNzewUAeR2Z9m4Tpsa+1FLj
WHXpykXBYrngZIaMzbrwSLrqHzdoa5XYmVzTupKiytLV0dr3AkEsKIaEVFdmbqqrQsA4YFdriia9
GG74spw7+Rp098nULrT11HsLR0HW8JnpBACPsNofklARWiL2yxCLLSFhjtNFSkNCH4b7SJSQY4jA
z8E3RifrnBgfNEf3h95B4oiqn2HCst/qbfEkUvN7nFGTCsTviYl/F4dgNmt8Itb01lfDteplhMwf
DzvCPC+CBNmuizAytPoIzusoFLTzphPfQVsfqm4EIu1qLYFAghgz5uxAZx5UcoCUCWbpaJo5tlbP
ELKY+uGMoleuO+j95Gy6LhAH3SsqH1BsSLUkdRZggS2kYloJX0wpRxQu759a8HfMNgzVlau50Zp1
tPC20L7O1H+YPPoJM+ph3pmdrHdLNoZbct0SOFdPFdjV9ai99B1Z+RqEIuOoMQOJQ8FhOf2EpLmS
xmVW8+6aAp7AMN4126Qjq6xtH1WAvXQ2po1rv0c0YZ40cvxY7Ok60pfCtzl60LfS7Y0ypaS8Hl+g
v3u72K3/6nVzj6PC3cWZIpVDRVqc6PvcICU3c9Jjjpicad5hE7b4HjNzrDdZJ4Ezd9FTE2j1Powr
h785A1+VEC0aXMdlbk4nY6q2Y9r8yp6ttmok7GjoREx2NqIBswBtAxq+3gIpYKpG/mIhdM7fqBXB
oaF6Z+VO9DyhPxIsiqmawAvQZWjp0pn7s51TCjkZHlJO1bHj9ibjtCRdKy99o7zvyZJ6fQAmtPhw
2GnzSv2PqDNZilvZougXZYSkVKakafUdRUEBxkwUgI36vtfXvyXfwRvcCuO4NqZKSp1m77WNQwdq
aZVZtPzpGfaOegAuvurz2D6yovUbiAjY2ALCsILrlAggoWa5QeME4q69Q9dHRmOQFDX3V9R6HIFF
dXYJ5kBm7dubLnuFZGxsS4HQh+lFuXIyEy17GDZb3/XclWP5Fgk9T7aDro8Ml2Aztt99H4pj3KU/
//4Dq3VyWPUjbe4eEhv70VBw47iZJOQY7HSpfZgwlUcYTJp/hgNTAZg32sRW4ga6elXLeK6IobI4
LRycJqRxrgw8kxk1diNTIEHNQwZlnPkdWGZ8Wu9UGNC/KOez0Pl2YutsS+b3SFhvqJyZ26T1k9co
esNyEjvUBNsqnG8VIdE8MXrqb43Y1Kg/YNG3xyJSP9xvzpqw1GFdkY0Eqf6rEjk2NOt5TjKYD2Sy
miGyBZzccqNJsFn7ZLhvKRVc5o+UxZg+0GC7iJCJJbwIjSsMxzX1gJldLMmRh3rHWqMkaIXxtxit
ALFF8e0v8+nC0QRYDsq7WkA3KVUYpBSo1dZak6AcZSAtJd1tlxPjhaUf2VolJybQ0t2zikQqDkSB
KR0NRoFWM+GI38bpeLOIf6QI80LMwZNaeynxoOBb3rsyKbaY8V+TBpbHsgwn0eUDc8suKHBljeiI
KgeEgTFm2ElGss+UDwqPhdei66g37kyKwmj3ZCyFjwklDaviQ+JEvyLE7ggekPd6XjLtsmPfUjxm
hPGFjH79gZ8ZYTaYcx+bgqeZdG9bzczAGoCDxSmbFrNrHmLT+2qZkHH7YjcuSapmWNzfvJ5HSN7z
lxsh2XQNEZtmZ+4tF9IrYxOA+6ivvZ71VEKMDh12/DS40MP1zA0xKJWRGsRLZgdnh0X6XtYVhpm+
24WB3nVFBh26YwODTJHgAo5Lpbzvpk17KiHWRJbwH+PJyPceQEZm8ixmB+MF+sMqqumBOU3dUPc7
7lHymkuA0sPY/BBd8mNKMmXRRJxKYpmsxNhjAG82hirKdWzisAdsl9HFTrgyGGNs8OrgfSPvdiNr
c9/k6bGN2+6cdQJNUcuQssKnWwOvJNTCBbWVn5vGLJClGd85rvBDxuNn6VPQzSjjSu1L6hYwLMNx
4s0UBtkOlx1ZJV365GQwJrq0YCZfjn+qBt+mkbPL0NRFaxUMJBeb6S1jcYPnEShLQYOWyZQBJKB1
R6OwcEekINCQOH7Fb/SuG+0Ikgpj47GQTrKLIDzdnCzcDxR9i9aBBXaJmxL83AVFs1ylg3pS1PW0
DQXpYfyOxdRrF/xux5k+qg5+1bJgxaPafeKq4TGrxLaoAthnC7NauyQgOxotTfBiupJhGQHKO7cZ
jJvP1G1diLFipQqKIYO55LsRVyb829qq8GMkPHMcqzp4TsEVyvQJUfC+6sUvcUq5hl6UJU7wbdZy
bC9BWKWXvAKD5TZBtC1jPQHvifsLW4OnELYQLiASPSzHI8pzOkz01gaHsSWMclMLf0dWabyx/MnG
njCu05DleO800yqITAO1WeeuY8sq2Fz3PnJtfPW9BmHd4SPiYF8QWX7/hGE2Wnuz84vVGwoNCek0
WeDTHIINfQ6YUVhrHGjLdYeJS8CpwtzoslSBGJmZRBT4bLxWaKxyPCPZd8tkTqT9HSxqBrW9QDlc
6aPVlcY6ZiuAPQbdujXH18raKI1Kiwkx3mUCzUuIc4aujVOjq50n4vI40F6HseXc1EQILD6qQJbq
KXQQSiJvCmL7zYwq8WU09sUBUMlfsRBMyC3HGTKZAFWdY2dnP7Xv4vNMHjExRIdWEyGyAAIlm/mz
nH0TtnpFh1J1Z6co/4CpERhtcaAmgfXN9IssyZoIKlY/2bk1NEqnskQatNRlBthmvh3ON6hrD7NZ
fqpSs74gdvOz7sRHOQBZmBwWTJVrvAVzukUat2Z/NnwbCh+BGIdrRBWFFj3bpk7UPwfud5TrdJP5
dXgIrBZvOGIgaBFF8TR/IqzZcl/hEFkWZ4NhW6jJLNQnuI3pl5n96llfPOinIondu+7m6sVtjYFl
PXq3sFKKG85TbO94jpgzFbPhorQlDxsHR+cWl7GB/Ne309mbh51l+80xMc3wYlbP5WhUuDyKg8wQ
u5U21DGm+s0D46yOsa8hNoWn0qNjOhiF9Jq8oAlVZ8CZ70JSVp2zD6IFyOhCDLNFSe55OHPcG+FD
1lOICfBGltYz47Dm4MZ1d8oMs3wwYts7ZZO1DZIufcTWlW8j1p6xyhY9D/sun0DY3JHddR4rpkrc
LfQ8Hq4DYDzMoZ86xmT7gkfGvpA0HUw54XpnPab1tnwZk+5PU0bJKe+HZg8In7qoyX+gALD5YrHk
B4P54DDnhSXBJrX2qKIbaSINgL7PzoSmg7ld92P7j4Fhxn+xE0KHf7JxjMeyfE514TwaPYK4mVOl
ROcclBO3ROMd5IzddVnqW8kEDwIulqcBOUSpcl7Qk2SMXkYIRGE/I9YwrmWKDadW+mOyw8XUlvev
y0iCKmdZ2+e0R7mG8S08PMdgP6KM+SoF5uNQBskH2t470pTgGLdQMVzXXHAM2mak17HEqBn92ygS
4jQtz2AOGVqDrR0fq9r6rEPuCZiZw9pQi7wS5/fK7423ESTksWuyCP+xER95+hK35DHxBGgw0CQz
s0pyHEoYHF7JFM33vokIJCu0cTKtOYGpxxqJWRHVclBsfAmNx/HtG06NdG8z5yT3DYNhXfx1Iw2S
cpjJjZpxBabGMU3H7p7lxsr123BTFmX7kuhRr3xbTRsIy1zHMpk3MaDyB89CXFwyYyYi0QEzWcry
CArT2+RGPaLZjxxojr77GtgRRBC3W2R27FJd2QbvUI12VW0+hDZuJy0AllRhejTDiMnjgNCkHaLm
tU1bFlHwR5nT8KU0h2zLYjTaB2XfvBIhgakck2wPCn0XAzR/xW41bguXj/bflwaxUnSqpPH++xLn
HN4T/zWck+jIqavgse6smX9N56POEigXy9xZjxbFlmbo+hSZ8bWZabor3Sbnea6XCHprOs4mzXLq
lh3y8wA2jTFkn9j493PdJT8I7DCuqa2Hr/wjHDHpOVU779xhqdyoOjZyktWdWy2FzJehJB4xhBE7
hVo0dppPo3EPkSVPCvTOmzuZDMxG7AEub8pGoNx/BmB8zY4hVJ/70PmIXwSb3yCPfsXtVF47agO6
EyP6JZtdnyU9RGRAFAvRiTT2ere01qd2oJNSGSomZJrhRVSNtanJl0c4KPtTubxg03JX/rwkWM54
roTRIUEkYXDvdnXB/DRjI5Dq+frvheB6BCeZBffEYyuBBv9vwqCQiIB709jd7d9LF8T9BvBVyhI4
BUEpPLGeyqA8ov3ZIq7y13ZkhdRT8NG8uSWNsPopfYtkCZIbrNRQZ8ZchgvxJAhadFQlpCoFXwMC
nj46pC6HzPdJnomOMQREZvwyuRhFcM26zD7VujpUMp1O/16YWN39gR/GwlmEYr5Isf0tGcSgOjZW
QSWF+OWhk3iSUqHfOFLZOaWpQNHDKdl6WXDwcsoQs28sEI7lQwA4bp/jVt+DtXzJS3N8xNhK7aOw
8aDGZ3FHW411z672XR0sgoaiPcUx71U5y4MsFLTTLDn2bnBlrzM8YWR9bUw2EmPCyr+LHpkmPlYc
s6ee1iJqg4dZ1fcZpvpjOaYPpEQOO8djvtN6wjuN2mJJHTTPlhFOr8A6MZNS24BLK654QpA3+fZ8
9GaqRkrEgnyirZFQfEnUCBTtK0sNmPRl3ZwZfZaPjdR3U/QnTZIFWdNoYankQJWMxnxJuZ4owbzg
iG/lV0Qbvo4HVW55IrnPcw1btvnGwK1RBy8v1bBPJ3SKndZXFoTxi92MB3rfhP0iMj/b9sPT6PDo
5wiGXmdH5zYK3tDhDXdusgKp0bPozPKA2dB89FLvjmW442G6kEEpYGG/5tQx+YuhYQ6JMP1pU2yY
AcaUFY95YyNa74vLgFFXXpBO0gKIqoY7AZ8ZlVxqnSSTMSWD7toEFL5ysNROeFZ2SZoKXYfq2O7M
/T6sSxszcWSviTsUoPS8A46LD1Lj/MNotc9d36iDZRAkmyXDc+JX8iEIp2tAdt7aRJuzsbNhwHY+
T2RJxMz/NPiMBD1oLaajnSvzLot6r8HT5TCDT1nuvxh5a5xBNRyrCSdJh7h8Dx3lYsBi20Cs+CM8
73Gy+CAnBZsqr3zUVpPcgorKzqIHXFnhENkjEcgMQH920D44uclzAw+3MCcIysJ4sky2rGNDlBzf
5CtO/fRshnXIken3Ww/u2TaoJPhmUauHMUVX0ZYGPzw4lNgMry7rfoX65By1LKKYMv2VLr0iZvVq
XQzte5dbn701iYMFdowBCwTNBL8xQVphKV9mcMVHJyyXuXoyHExQwKvGx4UE3X3P9AGPAIY0XQ0O
Chqkq8McsVJP+TGLUv+yJ+yuHSjfhqfhqdTWa4tmm/EP8wCds/0oSlpywkhBSxeABskCo2cb03OY
j/V6xBH5DJLqMNWZXMyJyF+FYI4YjwbULzbgbouooZ4fW5/eGMOCufVIPAEIQanBlMpfV5bc+CHn
q5eFLxhIyCcvRfB72AzECq09KY81RtO9oxMOazttiUkR1z4w5G4IvI8cct62BloW44R7IRbpwUlP
xRCIh0gPcG3GOj14Hd06/C329u2BXffZbxmeZwRlSE6UTdFaR+ffp04UyCKUwzHfg9ZqmhcVVfUp
KbDbNYtQPYxgNUcFQzG3zRfdeiahsjHF8CkbcZHhdMsXw3No/ka7fU9E6Bxrz2UIOQ6sFAvq7zxk
qs/dklSBuGn3SMK9WHcWglp6j3QbhWokKpCZZ5Q/CjmytZ7SSwC2cwuXoxZ5wiY90Ssw65vInm2C
2KxkeZMe6qy4czdlrGTdGb+NPkUOcoy0po23e+Fg/aYz6rq5PHdAaqRv7keRuqQRYSX2gu6xLpEL
UpJ8GH6PQ6kISDmO3XdLee4uyRAmk9nlGdWlCYF0qSoAemQepwjWcI58rO7H/lAN5dNkW/ok4ePb
hJGzMvTeW8OEIyMrSrJl4pPn6V1GJCo782nusYFOHR6DxtyAa6yPkHnCc3bAQdNsJSBVBL3ebUEa
3RrLddgEOUBRpY+lVBJ45IdcJlP3Du0jEA4ORf2NaQl31vRl9Il1sId21Q/SI6IAoI1Ror60gh4N
No8trOVv5DDAcSD0d6VVRR8F1KwMWLDqWhzqkUT2OlP7yZxR+JQSN7PrfiYTPDvXRCTlP0kaXdSN
5pYcuPOMGyruMTosJsd92Hsf//lUJu8gbJcI9nTYVBFrXFHd8iKcD0bUHE2DCKQ4A4lteyDSTEHR
bPzO7Pfe/ctyjMLDxEee0e1iBs7NEOe9OTz3XxNJyg+c22ixm+C9adLx6gTeT6xQxVNrINQUwKdl
MxVfVuXDa2D7j/jrqnKWk9Xs/vID78Zzm+25EPNGdtzeteF8EXKFbywZt0NZnlibc0QoUkrZn7oF
UqFggHSOW2aFYkDy4HzoKuNEb4XpjI530yb+AVv54ogCrZkHqqel7qttDOJEStPYBZjCAeiFN4bP
O6d1mfZ2hJpCEbkvtZg/cgAnA1WwZUWnoaTiHf3mRKID9sbE8G9uZt3h5lISi+SpyKDruXlnX1gI
Ckqg+k8c9WKra/nhK+tJxETVcMQi00hevcnfzeZp8FrOq7oYTyJLPsea9ZUV2n8rEqo2w3hKFv2w
RVba3oWUs6vBQRtd9KqhvnCk5Z8KDMy6RAS2pRJfoxf7LZMJN1rsu/tZYKIIm+ydqsb86ZJLRE30
n3DdVs2PpaCOxJxW+5LV5zZIoRsBajI3M1akdcAKNvXMG9OcZpMVNqFidvShHRJ7Srd6jkMS2X1F
NFUJG3pl1Grct2ixhi4qz3EF4MJG6BDGBYQYr2JfUPegjSHyI50qi13SHIuKXi80q0M7YwITI7fQ
PCSvSbUY4tsPqt19M+co+muouvR9+PvUTtrVnfDuHoFqgB8i6A6xYlzRWdVXO6HKZ8e0iTsDrySI
cBAiw0NqmOOr7eEZK3/VbkxQD0KdkzxBjvzkdKXIm+Y/VZqDgqGfZxTf33zJ5YyCr5+5ktx43RIL
Bl+xPkV64snRJi+VCbMvJaohJOGkr3/KtGLcGGAS0yKFRqOGd9RF8sFDBC+qbxDTOQcFKtiICdCA
b/FCmNbTXPbE3CPDRPu9EJTFXyvcNsZPZs+HioJ4xG26tqX7ucR6QtpiVRHWFTsnMXK3LNgmc7xp
g1Ub1skQ42D5iztqKd6ZWQEpzo5+qyDHq8bZevl+LqKUsFWbhtGsGWm3xdqP6lcVWSWRuvh1GVMf
MScwenTIVE1bC2dmT0kUi2jelktQZhkR2Ut/xxyH90oJi5WCp69BhqJ3rAdax+mtwRfHdGbcQ52g
WZ71MYMEMxRtDAXV4pYyuWljUsQG/VYrsU2akRuKr1bQBP7KNsJ/0k8Xry9PmY9KIVNX2AHts6ex
FCQSiEHednuvae5m9NupAJLUrX7KdP7HrNRroJK3qLj2rcNEPHs00rbc5E69j+bi6DgImJmn9T7B
XkB0jqOwmdmDA1EQbD3zwrT1N7Y0yEkgcJ+YWbLbRli2sWM00Eaq35KTX8DDoDh4cuv4c9b+N9us
m9nph5GJMTcqT7pZjrcmDL8MH88p9phGvwUxdtk6fhUqeobf9hY1KSTu33Of/RhJ+x7kzRM5OIhT
QcqEDJsJVU6e4NMBHlPDvWzDI4bbk4VQycXGwSTVvNQm9hFh3CypGaV4m2wowI1Kmns28SQMXCkP
KBKI0iFg6FAHWHCGb3sO76pBRCL6vF1LiVHHjv6MCcgc0+AYTgfiIEz4SLhyGc+QXbwKkrPRokmJ
TJx1WhDraLIEtQgEXDmF0dyCAdVQELGsdGV6sWIErFFtBmvmyCfWhkginOS4yFt5+pWryuJbFi0T
xIE2mm3BxySLj7KVeuvnT8AC726Q/hEgd2N3fkd5wmK12IuJONAUX/UGmJ5s/WJvDt6an/qMk9dm
VkKM95zPHskp6VMo2y8TDZAOgAUOxCBE+qMwMwxmwQLKCqIPg8MQoCKibXUllgMl37Rq8EZ48Ovt
mnx6NLt5tilJCt2RUcHDgP2421QPepGkwXajmJX5ljp1XZsZ89tYnOfUvyifPNpq8rZzcao7pMdY
pdA+5Xz2dG3uoppsUuOtcaZLP+qHXHDeS//PgOyHNO/HUWIJQ4KNqdnhicVe40YW7k0P85ECGrxi
htYZFSR0pHeJbaKqxB2C4qeYkjfiLwHshhwas4sHecCogAcw+uknY2csJsIEFoKvq1OqkldXmlcy
7drtFE6ALZj5I645Zh43PTf+U5652SbXyc73aCholvjca0pmFJY8yXHfpI3/2eZIeP1aghXUM/OT
JADmwTleGwgrMsIDpEFZTixVzw5KfkU5mbVJz2BLlEC6GOlflUJYgHzfBXUUPGed98Kz1lq9hiGr
f0ei8Q8uwmk2Vs9Wt46Nd65Ztm4lEhj43r12QLJHGKIpVk4llIudEimxkZjgeuL4VIWIsog4l3g0
kZaE+TiokJjFEtutZJbYD2i9hsh4SzpYQFptiomIckALTHtvuYzURqUsSzMVvg2j+dUlM8vnusnW
WE1v2lzeaaT2DmIMdokTRQ+g3CU4eIQFHRT8TTEC4gcPK8Y63KpZwiF065p/DbMWg0x2CnfqdTJV
eIwjxWOzttHIEiDd96Sp2gIvKaCyWwA2ZkogFwLyTqGhNtaWVGvOoNEnZRTRLVW8GxEjj+QcWeHy
y38vzVCDqVle/v97//3KV3KVd0HIWnHJdtf0ACfdvgiJwFqEQOIULu6TLsHzucvLMIhhmxX5X1KO
wrPrx8lShuFIniFJkSbFYsKMo3g3jjYtpmXQr6Tg2SpUGqvWRRChs2ZaF6WczgW7WDVMaguy7aNq
SM2VCV7TqCMHIxyWka6m+Sdsotll0rC2KTX/erId+cDxzbhfyNceVS9ZuHABezvK93nXX3MXLu3g
OlBPll+hS7X3UxBvC3wD1zYBbEsIXvY9lqz7dfrqkoz9W7ZURnjEH3GOgZHOk2MoC++DPaw61xgP
ynj+NOuRviHMop0vXd72JM9vWKGInNetsfv3ZeLan+1U1LDrYIihtXipGv9SzcH4jtCmxpdmm9aK
RZ0grM09cQUz3mGyQP+TGwcwKgzBJGYOioT33jL9X3Mf/fJlyqAzY+Ph8Idl6HLFWjNzVac5CYes
mDzozilsi4cR+SaQBnPr14295HuhsslUfV1oZKtUxGByA94a2TY3kzSdXSiRX+fReO5VgsacR2Ee
xNZDIQh2k/PJQny2wckHyXzq+FUEUWKyjEPsuOzdq/wwudGBWJEfe8EV42fDUBCStIqgd63wKpNm
4U175IVb0n2eZd6qvWjHnW83rCXimTgXFfsvBPUlcHwJ5prS7VJrR7OrkZJSTwZT3W/YFa2JKfxG
mDYcpPWL0d78VGGnvFd1chp4uIBXqZydbutgF4D4gxu/027irAyK9E1mOjUazZtDGcxojHeow8yz
ihjbnngMB0cda7wJAVlIBUUTMVU495eMtKCrsYM3aONK6C0PyhwPonbNzTADAsuDz3LWaMlm67uH
fLnJQ0oCpdwS0BgvjDR5yeEGDBXLqSSgNfn3e05qocInOY3pR9LZu6qo3G2T2sxVvWuV9fGqymdS
sy3mT14A7H+EobYBQfs2hFawL7rQJC4E4Qvz7k3VlLuJoCGUNz5kDdwddCzfblhaGFFc5wNJ/H6q
rfx3z3FjSVtdo4L0NT+7ghJYKSdcbMf+ya0871R4TEyRvzDO8YFFfCeskDao8N4yp/0jJ9rimF5t
V1p4iQIWugb1y910u+I0Ek6ShsOXmKabFbSXtg/ybQhr+JKPNmimegDBELjsLEVAbTYI2BCpdYT0
cSEMA9JV7RIm13fF+d+XbXfE1EaxX+jnSapFZ8YVby5YwGl462h09kU7+tcU98J/L7oNPtHAiC22
wFU0OeWzhmQJO9iyN4qRCMA2OCa7OhuzW8AEmRJ63hay7HdNlj7nMckVK/oXFrWGN22DlvvdIAlk
xTZngg9bZeeOVBNX5lR7fX4ym0Yk1CN8/e8lHY1smywcfZM7JFJM42WMmw4vVnHql5d/v/r/y7/f
AyuImbn3EXYaBRlo4xBDjRIoOyo4iCdode4JLzmI7JgM+0yG8Cab0KlOoRWjdXIWPamNblWgcj7G
BD5MnsTbWi4f6L8Xnfb+CV77cdK22MdYoo4dl3rQMOJbeSwNLolVGcif2VJQ/jB77ioWE8kJdKnC
JYbtIx5Hjg3EFniQVX1qzQGjQVDUJxyFmG5QF3sE1J1neMZkWvcqR7xhXaF4w1GarH6d4Xxch5gC
UBSzZ2va3ICTLFAnVCjVJ1ZKZ+iM1X8vsKkt1Ot0w31o/2DPb7eJchap7cxgfEzmkwnPZ08U+EXZ
Y4KcUPyeRnx/s0KeM4h1RToptrOPgYcAQ1JUp6zJ2Ccg0tdGy2/V+XmazZ/UI54VZVoK5p0sypjK
Ri5A4nTiX4KOF54zAxNkdQ9TGAJt1k9GJYZd1f6UQMQeG2W+9+h3RdwBBAp3s/XLjB0QVzPva41Q
aC3d6h7NGcoachQT2R7TxNxJFEyMCtZtYZ3iDuG8pEBQ8tRUCNDyETNDvSM4khm/93caKHnmoHgd
JOSKmjkoS0mwsz7s9vxcVXw0WeExAjgMfYdoqvbZe1LdeyQLJSyEoxj8NzX4fSztG8KZ/YTqyxlz
xucWOeD2eDQG9egF2Zflhx+yIXFn8lFHFAcn5n1rPbLYhJaAUMe9JZktUgG/gtBBP8dAJGVr4eNb
CaaQUfA58yCWloH/l4iti+u2pwRzc+d00PEW9OIcvLKFw2w8zFvbMBCa9iclp9v4D4ZRPibEya7C
Ln6N4vHHLMCv1fhOdakEHjP/UBvut5EoxKn+d25itzGaATZN4B2CHnmqfUMFvQ+QBTkaO6FdPpJR
ONfpbrTKH8epd3CI/UPY8hbG5VUicAh7CsGudFhcEMExTsZT5e8GHfYHeAEfgwExyYpeuU4IoSeD
JHHUC5wVnkqVdcsdUlF5ju09P//C0cp+AYa6kuZricIUdECJKI0KDqZCsLJRaoVOfErL8NnNak64
0d8Zf2yDt04tb/PyXkVxS8A1+xbNvzlwql/DcBWeevboSVc8/A91FqWwC/YkC3FBm3wMgA1pG6yP
BthbpNt4Jxzvbzkmz1HtPwXSOXAY8ByruCSHga48sIoPkATv1SQ/rOSDOveM0ofRusIWHmMS2wxh
ibQY+KpKJUOS1LhhQMF9QS5QmPWfZsTFUfUSl0T8w/7iTdOmTgNXO9jxF9WIAKsivYCM0DcDrqg6
zSI3oCVvn6hrrmj/T1Uq7rEwg52OBRPTsjqjk9jL3ORqU3yqfEC4JOHlcR/hDynbxxjl0JCKi+LS
X5mmekjK2GQvT5E5mfZMW4rvmskTHQR5e/QMRUtQSvaoC/8uPINHmNExuPSNvS9LBM8ZIXTULk7A
TCMKDQBCvEEZ6cFdywWoJMACH0sn80w+DYzAy/TJvw4GaEvPxLljMm+VIdLkivhoLHMAzfyV6Pj+
7C4WWi2WWwOQ1316SfKoXb+ic4DJ6l16Aa1vBHjDAf8hre5dNNWefG6GN623MsHd9JP7jGpgU2iF
oVuEX04p9o0gZ9Eyd6AuDlODLaayCgvzKv9YAkd3Vl1upYUpMSMfwLHDm5dUBxdDAP4RmMAuGYv4
islAd569WwVMck3GDsOa+Uln809QiSNkOVSHyOuU5YJLA42f9M+ttkMSYIyLAZdKNhbBzf6lnt3P
CLzDZH2LDO+VUX1xqnWI+f1fVYy2aRxw4pdLp49O46QKFtA+iztCB1dCIT0mc5cDoGcFHc/fTgGI
SR5d9K+rwDd/k4LlWpcc7DiPMBCiC2kvYS2fOe5fnZXvvf8+Bfy/rMvDDRGnS+YGqZKNyc9qvQLJ
Ayoo0F/GPIA9iULcqC3Sb6bD3OOaCGsmMCLeuB3W56C/NRTm1NDcpMJmRKzLRVU4hluJmrm3+NOj
w+DId+5gZGmHHkkx/rYCxIOjrOJDlmh+iNE+F9DI5GAMJ98eP9yCq2Wk2ifQzt3pqQMDZCObbvvH
bAHycGCh9vyZmZ+joAhJg+QJaHMSM29sdyorL2OhfzIMerwhYjUpxtd2nn+4eI32BYefN7nfSW16
YGRYO7bPLiF5mMtAyiVY45hY4k92Qr4pCSUD6xIcz362nqOGsNkq1Nsm0d/LlUekwz5k1gZqqP/o
sDGj6zJ59HBg68S8DUn1GLlsTHME1daEKZl9Rmsv0ZVYqFf5nuHHl+iCW54uMgh3QvvMh9QUAlEk
aQpAOr90xhtqo52dFBTieu4/enUHePkuJCVnzMG3hqFHxb38jdLub2ivmcbXwcHtcOvErdmuXVPT
Yvl0OeMuPkjhwgRb5MW0BI8p8AavGhb+id74gvhNOQLK7lxv33ZtS6nN8Rgq+ZlBduEBbbhpsvjt
K7YB811gawXomXPKwBOTMF9iOwH4oFEsp4/5gxo9diwWQ7HKu0Q0hzEB9JOkorPm6iS7at/4BQE3
9onl2KZrceDpTOH9BNy8bcxbybpmXc8WNmizODPRWNBOQ7Nh1lL2T5X7IbjUqxYtvvsy4TUSCmYs
kYsLVK44+eyDV/2EN0L3uMGSZ6cKniWmiSjuoHcz2029N2eu0Hm5KGlU+2h5Lc94wIBUSk89EJHc
6yGt6LfII8fUH+61NrZtMP1C0C+3foj3BXlu2RHQV0GRY65KmljB6C/PiEQN5Ffshn+UaTMXI/k+
BrEtFs0dFeTFIxUVLztLJLEPEvsORFf7nHCeA34ldiD8zfeOEa3AZJGGX2UMNkAmbPaUta/YXGW6
wJFSHHNhX+o8AyIFuHjVZeOl1tnBC7iiJjJfFxbEBHtk3xnXf8fKDFlXSecUR389l4FNPphvddiT
G2l9ummzSyu4PkngvY2z8QQVK04+kLczcxPeIR7jPzF6gHREaqQGQTKg/zclXHf4U/oUepXWDRMd
7O+z9TeYoD/l2OFrQhmc9AgxJocwTlMGmEwMJwQGNYu80cI0OnHreCaQgKTIT1Vi3Zr7hFxqUDT9
1fgHcD/lbZW/zo0HskYB8LI86BzHpR4uA3a47SAPjVe+RoP6skRVHSsZYAOZYW0OmfuUa8ZgCl62
FZu/8xqcwGD3OKP6Bcav9LEM9N8wTCfM5yidHVsZDNqMkZ14tR8MPF2uyeMZElgMM4X5DoLLjY5d
2OsErZ4m0/w726a398z+SY+j3pV2yNbM8sm6m/ictAQNVranuYN+glLgSyTJmfgN55RFLhGMwEfI
h0ZsLmGP2w2yBs81H3opjoEdiyPZZ7fIp4vSRlBu+fMrazHweo+pgiLShE3DEJRSwDPhFne6Pzp0
pEkf79t8jPalO8c7CvwF2fmIMME7DaGf7/p+/ML0CyVcVaDrPPXaOXW4blVoQeMcNiaFcCuYP8YO
S3nQr+G2pCOBip4hKRvDEh8JCLqdFYzZNgj9DUuK/nX2jd819KtNV+Olz2KxjibW0Wgi8SvR1yAY
BSOposG5tGnOjEAZjBuSyDojfM43FPPRuqmzC2F7EcGm9OsVeB5RYl/pdV+sKRg3rrJ/Vcb/GDuz
3ciRNEu/SiKuh9WkkUbSGp114Qt90eLapYgbQiFFcN83I59+Piqrq1E96MYAmYIUIXlILiftX875
Tlgz0zMQyHJc+dkjAaEZ6IGIOjHOb7waYIKOqGMqAEBROX5OI6oIywXTm4K6oiRjazMCj9Zcphxk
sY/YJI8RwsLVtJZ+W6BUBtH+4IzZY2GiQ+0WP0hqwKdN0b/Y9ZfTP33nyUf6WiMSKIv2LldEhC9Q
pUh+3ZZzRQTrMfGtLLl2fYYOujz0ubxO49Y71AuihbVv9pvxN77cjOaM3Du7e4R6u9oH1C/GfPFO
lCWDj9Gpz5bHxubrzfLP974+/G+f0uQRjNCWYzmpfPwZ/MTVaWDvn3ac6EPNQjoTCwBHNHR9/tAa
QMI9CgZk+aB2nf0Y8yRKwf5hMLU+xeipUp9ms4X4lR2SsqUwZfrSZ8I6YJk27oBpp6cVAzV731md
KUZY/ZXMnKCLGYondXUXGuY+ZtlIlBM3KqHcGz/XJcv8ftzpgWQQbzhMdkz8dVIiOhym+8q3BTZY
BwgiiYIe5zovFaws5IaAcRoS3Fk1NvqKsiORL5glniMtbtLGuXHE+EhdD4PcIrsIlV1ZWtQMEcSM
HgCFgfB8J83qMhjNY8crqoVO7rSKjhpXoNuFN4LR6DY0UA5j7je3ccn6CHdUY9tHEx8y7tLsM/Hu
Bo7WoOo9oM62fATR+4HR9imvgQEsYvpVm2MEck19hBXomP4kEgF5XD9EY2qdVNSxRF/ftEPIDKgK
vy86wP5HYwqMa4u0/eKL6IS18Awp+dZIAIPUPTEJCEGaipvwiFEB+14K7yS+sawSRKdKz2iqb8e4
/51Pk3Mw1hW2ukQz8kvNjWxfLQhVlDFdRf58HmD1IFB6QEDFatHvudEDq8bvgz1SABtiLZn0pDRG
yZM5yAfqDMQoOn3LCf+E+XM3rwjcjp0SwRgZyfbDNaqIy2R2w124YGgOK/1dZWwG1KIPaNSvwsxk
91QBbrCbo/DFqepgpi0M1VvZnKw1NGTF/jpm+Tm07rVOZjZp3SXr0xc9LEfRyLsqvPVx7gEjqB4B
Hby4kTVy/fzOhpQVmY2AvCtM1tctO44f0DTQRCxjvYtSSphx3dnBw7UoZsO0/gmcOsDSwNijgNYs
ZAtNqmo2sUp2vmLjVmrxyP4eJ1rEgI4I3vJGSA+lG24tuZ6nEzffjRmmxpnhd7Wr1U8/xuZSqgEI
TTjyJz0YtrDCatMm5kOYOu/1HJYEvGr7BOwCRGaCrS1MD26mVmQyCqXQVO3ZkBZjna93ZZIDj20H
qGCh8g65JU/DOkrtjaY8fw1Vv977+jN1nCJfwWrBp1EJT1/JWt4Iv04OLvhYrtd12BQ7+lYa7ufE
opQYZmZQwz8HUdpoQFvOLQPm//zziLSSQzhNB1IJ8+lKdnNztlLnPLRZefAsuEXQfrvGfcPNBW9G
7IRvPVNYI91F1IRUG4RgK4HbgG3ZpWn5IOv5zc6tJ0FwBPdbVnLErGaYIDZfjy0yg/6vJL4Foh0n
ZhK3ey2BbldVIUkvTurvPmHrJCLUkt9QTzhd5KMCb0CP0lQC3Z5csmgUm5U1n5kaVAdVrDHg42Za
M8w7aB+D3iOw5wx1SGFdWibEJY+3tbg5dsjp58o4EfEcH3WcuTt2StfkIE1mutzZqn+2Wrc7rVn0
G3dKyVQyGmD1XGFHDWpPZ84Kq8a9iTeU7isiNx7V3yppw5hPa+KFxiFOPDZPI416inqBuQggtji6
XpDWJYYPFxcEaKPtOpCN5u6kK31kbnIThpHPkp9U8BWHjoTF2hPTXZ/Lvu/JBFFJcuh99rUUr+ev
Nzxg/dd7zvp5CqPbFto9EL31w683//V5Xx+anXb55VeHGmXUmco+2jRGiIF3Icik8R7jwsFt/c8x
bUO68Llb33z92deHX++h/gQVOuvT10c2B8Bfn2Z/zXkHsFpJIZBIpas3Z33TYCQ7V+ubrw9LTNtE
+wEzqtzJg+emgY31eJuqLsYP1kL3GhcGFrM1/fUgzno8qvWRTN+ugmhQj1NUs+mausI6s7c2/3rj
RdZzAg96HVOsdcLGKl3IFMSXwy/BZ4/5yITeNL8aU/eRL0YVhD7N7TInwazp8QUZWy3MwiUieGpa
HhcLPhOLF2Y82N1dwOYO1BkCE4EYMvh8irV9IBYIzeEuccVwbqiZLG66xI8tr3Va3eNfNu0miLXv
7eOlYPX0G5g1fxj7b4qgvsj1bpouueO5eTEjWuVW75O8uVky4oeMmS/wZHGdZOYSuM4vZ8ZrJ8fl
I6ssf2ct0V3ODNQZVHIYNBmTfi0O/ZSvaLrz18/h9fVprPoje+uPvtZ3dgilzxHynIZzYBiYKyP5
mdq8xG17IS0M5/XOxk3P/HHm8LbGbR+/6Z4YB6Yc7wgemep5lFkNniHKJNa9OaIwT/LSJvszqAlE
uQ99rrfmVs2GAndA9sJg39ug4Dgd7L4Hc5D5723RcRYB3piq9n4WzEkxLiy8eluCKJr3su3uGeR3
u5Rf5iZexgNUgXPYIqu3/PjNfsHteGJ4MGVgks3Ea/eR93sABXQLXNjfG4sQmyWWjxqOa8Bu+YX8
lOxstDhrEpV/cHqj+74HFfnua/O1GUAwDkL/qOLCxx423La67rB7i/g+LtID/p0P2PoAXNsG23pL
DJ5vf8YuhAwiioZD498by5vwWmhkyzJu7Sq/auUjJR2QaUnD65iFd3B8j6FvZp9Kk16cYOn4iBQt
KOCJHYDL5HsSb7bsI0g1yRwayCVpr+voNwaineUKXhj29KNc4xiL9rlSuBow3xKKmdrHwl++p61x
1Uf44suKQnPqEDol7oBRgALxa5EdhZAbY9aaaCfXbJaMtMxkxds7KMuEWtfn/RViE+K+l/ik5uWa
7fTAihIop0oF9igSlRUy2g7XFIwbyiQnGemVauKvPGrQHOH+qIiBYJNN9I/z1sfMm3qBPqn18MpZ
RmgH/U3d+7gMNYSJuXttDIOmrcDvUDNanMmsRBW1VttwhSasiBtYAwx6LeT3WeUUO+VUh7IbPu2m
nU8czmwcoJkpyY7XhsamxxSV1aTKIIMfXE8BvjjWTip/cDxFnWKInz3DcauOb115XNYw9ioqvsej
aR6UOz/pxsgJlSPEPC+OI3HXB2Dq9qYGj0JNNs97xcAuMpuAnT0XGcS8XeGVwFWrkFxsWPEYOXE3
xXWznyLger135H7MKCZJk6M9cjFj4K2PTeqz+y8J23J8xsR+Roci7w2HC1BYzU05pnI3xvgOfJqz
DYrSBHAJGRBOEggtsbpEPJDbPdvMM9g8MCu1KGOD3k6CPHWjqyUlrnWoOASBKOGFyTGP5sOvRh3z
bN3g8fNigDDPZrVEF7vIIDh7d3VD16YTRNlRLz4Su/0YyeADEsAWKckCUxASCV26x8YJ9enedCZe
sRCSt0iXTz4JE1C44r1Zn1yxMEgkUI6I2iZXdD09M4fYiMkuncLhGCaVzRGcnKoVFEy0iMC7w66Q
SAVWRIVtoZqS603ZFczYLvDd8cPK3xPtwHmJQJpAUrvEDhFOs69vHB8vlfa12o+3ZOQxhZHd3uuG
19S3foi640UxM4xomfqWk/zto8RJlHodWQhvp4w51KTsBy//9DWhVHREI40sLjvd3stEIUxiOGR7
4HWGcuWKTvQb8RLdh/kNGox2w8iKjL4Q31V81XeAnPWAupu7MCFknQkj2rTB8k0evMzXDv0HiT9u
QO18z9g2mCzxWKoSn7YdvVRWxELbmjN2ctvYsTBOkqq1seyaO5KQ814jq5Xda+oS4eEZb4ky8r0x
zZ8yJ/p7Xtau++AmcxqItbwoASRYcGmNSUW4QPR3C000igYAZ/bW8Ly7sM7f7RRsKwnQj3BHD4NV
/Rxt77VpXWKDKqZdJqbJ4clxPCRVnfOiivr3ZMMR0qrbaacDKseUd0OcKJyb/IwMn1pLtA+jmV2A
/T1IdA/IK5XJorfw2FdV7yXRJo6WTGfB2bChMMi1mbayINEG8Bmiyc5Lg3RsdoXMfsezfLbGEo/L
iL7EqBcyMCwJmmA6tChqUVn4hDEN17bpPQLizK+cVNyPfX1xO8c9TlZf7T1R3ZXN+IbMhRwiNij4
wVkM19aOBSkHOPidAxX9RZWWEZQ+7vx2ghlakKLtI2KQgjU9ppksoNY9eGwcfdt+lgPxplxusxGz
Q4m9sznAverSnt7nBwkNZ8bn4V5aLIfQSqA+lcQa1gs3rbrnutN69b7BkBwtEvukYfW7/MeUzCZ6
SiiX6TTVm2HlMi4CQKdRTnfxvGKEh/EMmJMYH8lmptIeL5IzL7g6pnHtlH0zR9zyF9ditxk1rPAL
9EXpWZM8HDIUxjvrjdd5Pv4o7aAIirrs97WkfXahJHbOMpyK3mLoXO4EkJz1ccibr3sAVzAktwht
M3+qD+Bxk+0ywb4qWGsekor5Ct2tyewI9GLkGB9c5cYxs26HKnwRppXsbPwZXNToIk0SoHI9opjb
Oz0pYkWuqn2DCgjg2iFzQfvOxY9y5lQ3/ORxssWxJe2VY8I7ToWGeaqxh0UeMEfHQ2tN2BOs3dq8
M5Lw6HeYCvos13sxDDPdI5swFgRvaQx50slShHWIwK8q4iyQtjGtrLvPkVL+qiXRy0xoV/0cPFRY
mk+RM9FPseNg31D1u2XMr3qx4iK89FYnXbQrarZd0qieFQmep3LqILhW8mXhaGSubhB6A38Q7vYl
7KDgMtdHWbJUOJGdAqeyKHdOZj4Ai9WPTgYRKV76lxI1UCBZZvc8YmhQBqd1s7PRvUOaIpQTq90h
TJvP1u4DX1rzxvLh2cC5ZQuo75sKY3xHujWzGnW2O/YYdpalrH2pir1Z2GwOACxgGSCvApjLEDa/
2qn8HsrsY87GiLFe9TSGKrqe8u+mD/ajQnnFwEzFW3qK8TCEqzIQKuNQZQeTZV/AQBH/t/bzXW8S
Z2sw0No4s082kvRPtVVsB4PFHraYGItEW93JmHlToz61ahcEABySxPrsSNmmKof7vLCcBIzl7eYq
flrMRF1lXX89wfMLwJyKY4HOepkcLqgI6VyYe9ceU89ikm8uoqwACfqW7nU8ARgvUMjB78JGw5Km
0efBi9sLieUTNUIza/saRhJDQU+ww/Lh2Hp+REOG7wizwCfm1WXfrtncZcjE2GLA1lsSobhJOF6K
LNyvflNrX/KovPcnDrQSHQFmWJ7dhetm39oCFMPACSwErZH30+uq+uANLUaeLnwMebsZXvOCwxyt
cESKjqXPEO4iAmeutSq+w9KIDnOnr5kgPPrOfOkLYuLBz2ouF/92NmvJcNl86HtHBR110ZmpD/ex
HGBCC2jfr5jap6K8mhz3IXQiSQgBudnVbPNMe9HV3PFNq1riIASWAaQOEhFk2oUkLbwYBrc8xwV3
v95AC/YtkwnyUgmE79lM/xpV5NI/wc2IjjZJ5uy5SmQSec2tEyxQo0tsyknEU8qJDQprPuau/wkf
Ir0ybOacrkCrkaM+YWUktwLZIJIrcy0hqb47Fzb9uEBlk50d1J7zXDP6suvZ2AqPnYgY5E9F+CFZ
2O3J6MxtqXM2bgz+NtOW6wLKjBI3ORqGgAKgrYb0pm7rBD8OjAyH5W3gSs32G296SmTwE6Fm29L5
FMou3pyKwBo349uoM/9k4Msci++u4QCHQA02mC0Ad+OuK/zvadGrR2EJ7ORpezd67Xgu/La6TD5r
HQbmRHDlPz2iOzfLGgNVsB9g5AXZ1FBZcUhm7hFVWjTHAQEi0dhG/ugaejvN4DWB5PBeCfbRy5Pv
0xwNd+C0yQg4IhSBeBNjDosxyRSj8M69XgcEvQlIw4CebM4dbJdkhY0++BiuVvRgzjOcveYGp4Ii
C/sg5JWHsBkGnG0e6+spU9gauokNAOLUTeKQDEnkaxnMo+sg7ZruYWiaxCPE2Fk9fz5WcAybXEA5
0njfIrluaSAE7Fa7kltnGNGdqoA0NZAPjYaQDGuqfQNquEpZTzkYSz13mulHKNGlr9Bkka7iGON1
N9Blmh08dFKqs02BiRvJ6QOfQ1XguK/k7RDNiNOvajWroJCjc22wQzBUmzpfWQQOnGa4lNsKI+uu
63/RxtegrNNtsXSSXOsCYzXQeMnL5JAXGBk9UNd9rAzw6kgT+qkPqrAjLaEatoonFqIRsZRhfFO7
6Zn4XMzOiUM2xISncszObaMAesI45dtDaNHlJA6446i4q+TjkR0zWogsP+qWVaakBy5nUs8sHACb
ODOMowcqU/nFbTRaRwou82AUoIYasziPuMD8hZx6J9nSfSwnacdXhgFFjR4ADnMYHkEQXpOKfQ/3
+GftNin5SNDu+qa+YpM0C1eeOlaTRR3eo1JPAstEaTIofmthhzBa5+2xZDQchInB7VDlz11nDlsr
cRk8ZhNHZrWSc2wcTtgBcXoezdFnWijhx1kRmQCgCKn/WlTA6l5jpNklw/jTUiV0XNexMehkS3ZQ
bf1SNb0KWm+UG8FiSqGk9MSlcBLGpUmr4MNHH6qd3jrWuCPcWaqX8GWYMQ9Ervk0mqAdBq1XEKae
DxbMDiNliCfWWzfZnC9z+kA4FItUhg8MBNDeqf7CTB+fQW+hUVvKe80Q5WqwnqIlrkgcmRjIW8+g
U9pdstK8DctihEmQOhw4/yVy8JP2i75QuGfbeoRfN0EjLs351BnOMamblzjUny4GhTw2AH5jbp8d
xpuTBlyUZe/jZJEpZ5JdbJsNqWwhtOUcW0WCjoFAMszsaeOdvE4izc1Zrhho/yLnfinYZVfspRTs
ERY63AYAdfzQ9q/QB52RRE9pUr+pnmeizMyLWNbsTn6L1DD1o/QLNpso+TfaiH4R9HWZ9tYs5hMB
QCpAq/zcllZ2ZDwcQ93wgwrhwx7yxz4sUMWZQH6DCmY/ZoITTIclwBr7o7Gye1bIOy/x5NbXXGFW
ITFTVP5dOxJ/RcTGdT2zE9XeDCOTGwF/rXd1YuATRK21J+kF5Sr9EMRAbgneiuRBUyRs9un577kl
wdH21r59RNA4RkFVIPafFCFoTUnlzQ/BcVHumWHYWyLHXoyJGZ6RFiCxWCDp0R3ODqstcqeghMv1
ZEqKBKdaeodpldRBHT4UTXrSTUHdi4y45XrJ+gmEv1WoFZUcIkh1DtS6dcxad4l2kAXbA3LenyX4
w31lXHuVg50smi0CPRBUFurWTsnSdmaZ7FrWHdwRbCJSpbGJRRHtUfkT6hRxk5izKZgZkE3STHGK
sfMu2nY6LjE1H/3HMnChuhDKkRdfod67GWSc7VTJDtpGKN0KEjsJV73R1U2TGMMuKjk3XBcUQNet
y/75djDyTxh1gAKQqzvGfS3GHyShG8HIeUpcUvOlxOkSMgFGotO6qGh2cX29igwj7qGTD4HNzdzX
zI1+qh7hVNh47+gS4YQ7rOCy2FKbjv6Vrp3tHv1Yki2EKnNzWKinjam/Rqu2qq2xmqfri9Wjf6oV
AQcW++MRIEq17lVn2UVBOaob0mz7o6EzHLvLd7R30H9A+jEXiDBADlHQhbq4iuLsBlkkIWd2M+zH
Wr1RqLhHHSZkWIq3kI1zSkkYNA5hTFpzdhLwNKNc1iYU6EHyCpxLYtwMRnMJtY4uOXIdOiDc3x/Y
uLG1GgjGFDcgetUQdTjnn6M/ljKPAsxloA9C+IF0JJAHC9hC6zQ/K8Wdo1q0LozTDyBkdthbWESx
etl0Ux9t2jx6kIVOLyldYSxnOPx6eSvW+Zgzkp9QolFf6S5c5yTBH/vavW3m6QbOgLU1EDIkvsfu
3F7xBSE6czhm7L+NPaZWWkDJksnGZ0nMEXyvHLKBSWx6i9sdj1WGzbGYDzFm1bnYLwOhMd0a5FSJ
OSasvCYshtEm0CMfUtuNRnG/KYYBShWA810HZbZ2V4ZK81QswFZEn/9uZfuKs/2UukxL2jQ2trCl
97nWJkLI+XWyuX/5jn2CHPQzBtqpEsRv2FtzOUH7JJAxZSx3y6vueRjczw5r1I5B5H6SANJzq2Cs
4wtrW0+cfDT6kYk2O5XwA+1I01HnfoK0Ac4T/e4z+j/4lXJd8Xhq5xhFfirsH8CH7yqKnSCqw/c3
5UpgMmXcXGscadUKAK/T5JwjQUJBcS8a/znJ9Fs8InbEdSc3bT2hYZDMFVMpHyx7YvRkrKtzZgFN
RVubMRDZGoWH4GmS0WGSSBxF2sgDGTFPXHiUtgQt1CECkzQpLrZ95a5xCdIYxEFHC7fQbGfnxAZr
1nCwcH2UDkN3qJb8nqEp9h+kDV8KdfR8FB8SREVuGVTjQkRXetZyG01EEYhuujYLOZyYSIW6GYM5
ptD0xHaEcL1ntHgTZ7QbEwtDL2FQ1DLIPcZFj1TUsL9T+S5Xef2jy9dycynHvZPdRxWTqFTfk9Dm
83KTaDXMd4zIn5iQX4uEaQv9OoqlOXkdgAseI288ErcQbUN/cc8MHDe93R5NbeW35LoFlq9pv5z6
LopowyfMsDtosO6+EEW9S8bZ21nSu+L/7hiKQR+XBqelisnIGsuHeQXmO7FhgOJEY4Lg6BBhdNnE
Nrf4Lhp/5iX1YU+EVxFhc7QdV66qgbPvoNyD38oC2dwlrVEHo9SfAvpWEzOCIxVvBuZBbb90qGmJ
kEtPI7FAOC52rYMDPPcnxfXKFFChmLaxL4/sjLbT78Kg6x7AC9tcH3RcatdNBS9Lg9VZd+6giPA6
JhDAN+uXnK0lB9Lo7lcGBrecVdiYJzAKf0rE109+BsJCOs9d2RVH25S/MxN3vMTjry2MiOTgnYgj
t6OIkU8cvpA6yg4Jxzkas1M6tGKbGuClLN+aT8wfyVLSJ9ehzw0hl+y9GcJ7B3jZ8JV7zE3FsppB
ZWqiJ3I7tG9GjkavYk+EaSkMMAU8x575XRXehzb9m7ax76xlenfzDKQ+tjiaQuuXJSjqYBiw4XWw
/DS32gNaWvcQ1Iwax0fNFTqmYAobfIFAkM8dR1XggpnYmJwEZZYzX8uS8ACk6C02nYeogwln6igY
WQ3JATyHFQI/YmDs760Oi2V4IU6WFYiDIL4z25so8X7YILphsMgLGVCf+NquCbW+N9kFB/XMds+f
xNXAq4R1ylJt5pwZ6Uxv6jRY/J2WrRVWaxKFT5Dhkk2lqHIQW3kOS+BKUMGV3cT8iGJSGW14JHcJ
mHH43vokEXmz/oWMqNmjWduaY3cSIqtIIxvqTawl3yBm3cMQ1ekliq2fc8FFKqvlPbbYVoZ5f7Jm
1rsWo3T87fOIwYX3vt4U1DVnpECo6EvuYmjUzVxDhEEI6emDYeYYp1lG7UZPBTOzmpsiuTBT8A9+
zZjMqtmOExs2b/Om0YfQmC9jzV2ThBLvmLTmT4tj6WBWECG6rr0g8k5J1RZ24E0tq8KIYaA7FP4a
GOYco9pF8DtyB4krePucBfiy5viCNvpOEqeM9gE2XuP7Qbng75JaVwdUqe+Za9qHCoWrwDMZDzyr
c+8dWHi/WwqZUOpPJBG4wJhkM39aQwG0prQ/U51faEGvDPShG69N9RUxFs1psotXo12ss+lwvKA+
ekY8qbbMhGF3xm1ym2F9aXqQIVLP84PxvXLsaGeYszjqhGfvyoH7uOsLYouTvr5J+H0FTbMU+0YV
EHMwW8VFeZvmh9gGcqlqWkNLOMZeKnky++RBGQOxG6spCgQE3cZS/Y5Tvtuy0tvSHbN9W17wkj/o
1A93tXiV1QwhMKpvI4XMQtowTMdKfBZ5a21jn8Rym6vOGJTcNT33jlbk1iaz5gPhhr6NORXADb4W
JrZNE/0QnvPJBhG2TkEpXRvpoYl53tRKCLBslHdCWHdCksFZCJeUjf4DWu+yn/FPTRMiAmE2D2SM
aFp4JJuzNn6C8EhY7qSwQhuRXtcSuRA8mz2LTkLQctPY8nxTfBCix/rKYoXtJvE1uDZk3YDelxQz
9jgA/Bhd5tD4JEEWmNEx65PbdvAeuzpcsUNgSXx2P0lbBWVvffd1Az0XoBWmFX/Dkq04qComsCDi
RTfMDSPCIj12TSwuOICTUbqXNegAMp17tG0qoaw4zX54bZal5FXH5WeaKfgT37lI5MzUecgpTsyf
QF96C5x6BKZbtHQP3cD+bv2VweJfSNymVUIqAP4x1beYKZeK4TRFZMcIzFFEw7FW7NMdVgzW1F9Z
reFr0VrHbG7eUpYeC6IZVK75XrZwQSaH/T7yhw2TfYbKBt2GLv2TBzvarRBGyWnaj725XBjXr/6K
oX5GmPyjTexTAh7/wXHsm6Yt39BKxduQYTDiWYI4G3rivUToJvTbsPT+Ea8b0MEUgXKlKTcjwp6F
8UCUlXk3U6woKesAA91PW2SQAwFunCEsOlu0RfgcYusCO+X3eGvaXbJnc8mlg30BDKWJ4g3AC7Aj
OGo8aVg1EPNzoTWSAOrWPchCIGVjM8+R9ejbDq53a+cqLKehlSPYXLL0INvWCwAEomAqK9b2U+Pd
iFX3b48O1LcxLHkNJb8mUAQ0AA5hcWUyE/1EOihOdPTrtsHcjoVx36pjRTADnZtx6t2YjM6Lu6rQ
eVpEr7/k0mByFGgPWebnLnI4wAp91VbWqtrLtlYM88Hs+iO8Xb2DQ0fKRgpiV9hgUP3GfRgBqHXI
k48EvaEtIgIFEz0dGckK5Ltxh62SlhuCPQTatWMaPnuLNurTdrEysEZpD65NeNnk/hBJVwQLMJKd
aKxbJlZqnwRTj9GJAHNwXm4NRBkFMeSa66FnlRoR6bfDzPAdYTr/2DwQpbuyM7lf+01BfIvWNsOj
A1g8cFmcb0ejDCmI+/kY8ds9tKyYKr0c+rgMDwTWHuMhRInkLs0O6cMRG8cj89SZBgxEOQ4EnAAT
3QPLjc3Us57lmr0ndbMgYICBxeSml9bPxLYjCpmhA/MwclBlEDk2joGGc9BhOI9T6Qc2VJj0RfUj
RqBJ5RRMbNeZR/x23QSS3+Q+mubwS0ta5EqjtjIemHXCdqvjFzgs1Kyl9zbDK9wt65rTyxpKZWqR
wK5x5C+sRQ8mSRQETV/RfZUnNbnXawQBlY0LH83fm7MS5xCz9sauq1tqIAJVcIBtzaF4Fw3e9tYj
inMS09kqp1dxAx5jPICPZsmXId12PODxSt/kuNP2QCYM3AxkmtY5gXaIcWxQwNsFdSblP7ylZSkf
TOmEh3lrFm6yGzTFM5gT7zwtuNVIlg5S+anBbwDXwB9jhghc2DNvi246ex1jbyldj/mkibQYtwWu
BMOO0qcyF08zdnji47OTkYVcQsL8yGYbofNR9/NNSlTCtkxXeaFiUFUAKLNdZiQ1NomhhoOWm/oX
aS2km7A6iChdGDcsEywIc9rnA5dlZIlNTsdqlHTpi5UbO8+YEBNwM7EyPKh2MDrpzZJztSM/56Cp
lxeLnNByyoB329O5zbhVeMJ54f4WbePO3HtlCCyzfGzYrcKybhFFtw4wTO7js8rfJviXuyy6UZb7
oUzwgE4176QcLzT8Dak4vDyX0dsVqnoRkvw83zDZCAiG7XEPQ68lVtAR3S5SKOq48T20rUIsDxeu
YlCQJURKYbegOfPlZRj56eqeoVXTt2xgy9spxH9DSwOcB2DUkJKy7FZ7k8EOCj6TwIo9eA+iaKHQ
9Kg22ihFMOwjoGwTDvdx1dq6VPq28SkbIwGRPnxSMO7mHm/4zLB+B+//KM7rz5nnAhJO/mLDDN2o
Ff9exOiVs/YVJSW9dZV8CBRLVld94GsIYAtEpLnE10MXyt0CmqW1lutubOWJhfMykWdGoLCYCX7H
oXCqMM/aqEWCuOEZYeT5CLzS2icT/BE/6i7asD9skMSwXfIPKwe4kLjl2ypVVY7D1dhJxv7IKoUz
oRdoB4LOQtwUCtxkEEkGBAlZx/DOuenEmenu+hHVj2HlP8uU7csUegY3VNZyk6JDgj9Fr+UpfPoV
+rdvf/zb3//j3z70v0e/KjDZc1SV3d//g48/qnpukyju/9uHf79JPpC+VL/7ry/756f96xf9/akq
+O9//ZT/8YHWb+efj8s//49vb/fev//LB/uy5452P/xq54dfkOT7r++BH2T9zP/fv/zj19ejPM31
rz+/fVRD2a+PFiVV+e0ff3X6/POb8NyvZ+qvJ2p9/H/85e17wdc9VkMf//E4fL7/v1/1673r//xm
y78px/MsJT2b/CjXVN/+mH6tfyOcv9EJezAqPdcU0lbWtz+g6Pfxn98s8TchuPkoXtWWlJ4rvv3R
rf8Uj/c3x3eka5oWQlsPaIb/7T9/+n/5Nf7Xr/WPktTzijih7s9v5Fh/+6P+69e9/niezT8rHfAx
nm9Lk++Ff6n+eH8AJsOnW/8H5XNii3l4QdEQ2o8wVvLwgjOWoxQOb2+zlCdMMD916IXwnCp02vYr
Ljkmw8mEvYVLtGUtNsakvhNDOrsfHVPZZD/77dgda7tLCWJnbBHfpAktI1MovWrbajaocIr9XFJ+
JYbEKN7laW9g3HGSCGBRmw92R9tWeGm9Z8/ISfZjMSYESVMEICbbiXipmu5GhF4JQijD6hIhU3Nc
vm/au5Lew56aIBw4cA5A853rREklntpM+M33fqR+OHpDw2Rr6uNJbAcM4vYWmYuJMcFt0wrD2WzU
U7xtBPPcgyFQABOYh+mWlXfsUV3hYzF+2j7q+kOvmeQ5qiLDghdYcXKEgYxVqtpAMzlaBTUswrvp
NpPhREpUXoN9gi9pMJt/cFiioYGKZunssOvWgsQls8QaRx0pAQ+1KrrNcZX2EIn7Ej2XskyyH6At
jyQrCVqdzxaqtXHg0GWlJ9I+FJi2fJQxFVOo5XognC46C9kiHfcZFzYPA41KdG1noJU2NemQ7gV8
v8hvMv1/qTuzJbuRqzs/ERQJIJGJvPFFnbnOqbmKRfIGwakxzzOe3h/Ysk0WZfKXHI6wFaEOhcRu
4WDIzL33Wt8C8kb/FEtGW4xh9GiragbRHeSe+Jy2C1imyR9UeNQaF92xyL3VboRTkM4UQd1cmmuh
1KMPBCOb5CYHBBcx4k45v8wOXM0rwaaSXKcDgq/tEFSmI6GLzHIQRzgOW9CqEKYSZ6APl84QakXN
OXwXaCQSeNZa8h84fehxHzuFXqj0O/dpoFLDsuxbsr+R9UhuUBY4+bRmSovq4tiRppS3YC3sUFMx
CS7HvIrx+XvqeXRqZo60+JAi1WGK7KYbSJLZUFe25ky7bZC3YasBYBNf0nA8asuGzCQAI8NTGdsV
fRcfKn35aKBhzPdQfWYX15cVz4eGyLDiJOpigD/VKC97SAMldU6kuDGMEvqRrDSPfBomih05YAOw
VMZAxSmE2uKBiAJgZl8MEup82uUIDWICsuxGxw82W7PCspcS3E6OUWqIFeGUkj+GPPH8c1VYRM+j
y6nR1c1cDJJBRTcUU6t2NdMj2RGReZWHvWP91eRTzCgF3HlNWncX4Z/PkBwmtmIkqGjJj7jVrdF5
Ka2uagJKV3ds1klCF4I8IU7d3qfGONEFcp4TQ+NuJHTk2zRiusdMseOwdCicZYzY321AUwef0w6B
G1ZZ2bdjTirbVeFHOY3KIvDGU+Ut2nKvQsTc1qXrFWHFnFsRNB5nV/TVrp0qCuBNxJ+S8Rp4mTNG
mZBWdtDXacF+xS4brHtgGiretUSxu39snDHOHyi19fBlGIK6fBAdgepMPdJInsBFAmLoAwvNkK1q
ANXCtThBKddlME7+8eoraAJkO5UBduEJgVObT3nbuuMoQBRD2juFXc8MzjDidjBr292jafuQErOM
rHJbt/4I2qE07XxbmBSu8QhNCZZGO0+fGCYP4S4iD/iLnSv30eslHmlfRgNrbJYmzntOXKN9FxVu
5J17JIrWoSudtvtAYEWwMvBnWfFfjZbN+A1QunsMLQesvq8gNhwVGkn1rminhkvQukz5ojyr+hgQ
uNl9apCpK07Uwnj7tJq6fN+7jbbvRT9J0l08hX6N/l/DGhRgiKGJ7hmAHnCbrxm7+t98hF24w9wy
WF7CkMe0BT2EvQYE+5AfnWottScaqt5Bh11jf517pzVYFuNgug3msP2IbkwVJz+xEXjhW8MMEg0F
6MwAeD4zxLSYxJ7eLiIxEeiKyAZOx/RBY3obH7EekJxXFfzE/SxDYnPghOg1/Zd1Yi8iXnJEjMjV
gRT3CaKApUBNUM4hJPdajhyo6LXIeTs0PuhHX7PWbxnrE6RKboWIrnJVoZvwmVW3d3Vihn5VhToJ
rc1OqTuLOYR1pp1WVDvbTHiwe1LAmdkAhhmOISJ5asehlyQYOBkUb6gOubzWveBEN8X0Tdp8GbD5
akLaMKmSPevaTHsd2A0AmDowB/EIXG+XLSHWsVylXCOpX3V9nBR7846ZL0JAD80vfuRsSr9mgdfZ
d5Wu+fAoqmW37W1rSk4+jG/Uvf4i4L2C9Bw+K8W7YFugPocRHTUyKoA/iy5cWkxzFaQ3aZAm8XPK
r00PCV04GGBVL9sDIVcSyapI7EcTl3GKVSrKX9PJA3VCeGoFNZjTisYzAHvu6DNcqTd0oyM0Abh3
ZwLckrK9VTj2K+gbMkrxxGiFVz/xCe9FLJOX6HkTTZM7Ztnfcpus+DCUxFjfNJaanbOQgEI+grAh
BFSCGwhPk17hy0wDAgWdrkYLkHh95+wBbSwV3Y4CGrzXtEG9a0h7A267aEaxpa6JQ1VpBhWzN3O+
3MWZRE5XEeHXnBhrLs0x8QfWOGEJOmsFE3/kRouf0zIqU1EfulATSoOvJ9Ko5Gwa98LXGOnHFvsL
MzaDgmaIJe30uSjd4FvNIFCT1IwIZRc1i2F+pPksj0gA6q+4E+gLewu1x67HsYkkmu0f/FrEDrMn
q4+W2Q9H1H8eAn889H0/0/145pOe9B02QJ9keeOho/75zIc/HXxGoT9TbUx29ZpkfkbbADArG1Uc
eGX25Fna605DHjAvHfSyDoWRt3PSsmpnIT08n0bLDw4IgGC2/fulxv9JEfFjDfHfDt/K9aDevq1H
/h+sNGzt//AYf6k0br9Vn7IfK5Pvf/7vGsP3/+EIFDTatY3resbln/R3jeGLf6BRU0I5NAuEFu7/
qjFc8Q/pui4TI/6AUY5PZfDPGsNR/3AZ/AjfU67jOtJx/p0aQxv5U41hOfbq4sVRTyn1Y20BmQsK
yZg0R515zUOb1/0d6WL5CaRiDe/YKTOi4ihq8cfpwcYDKvxy6zStdRAY4GI0USVqFSLkj3E0x7va
toioq7r6kufIG1JvTj+Pbj8cAddhGsCAOHzLotjDQ5JnMNl6QnFr1CmB0PoLoVfiWAdJexthWLgq
MDK8SpmXN9J2Ef6j97khoTN8WrJi2YWLLb7RUzHbRM4QJ4mV1YRSxOmDEXl83YD8uk1GTlm0YmrD
dtF42b1R2v5SeDAPkjzLPi/elHwArdB4O1VS+tPJ88+WbSfg5GNFhJffWMW1h9jqunBMda3S2jmj
gelfOe9lL6BrCBvuRk4zGyntQm/5AQ1ukUwPj84CKHLTk+T9wcmbEk1CZnMxTbkAF0QgtI6vVhE2
fxuCMpcAIywE4Uufr3ocCYVuHcS6y0ecYd05zy0Gd1mWx4gtUsiDQir/4HDefowHnb+6E6a5K2mH
8wW9W/81XTpQQCBxUGNbtKjiMJx32eBY9306IGhIAJGX0q4/EuZO7yOmKqOgs0XGBA1pEiWHG/fm
apKkdWJ4cD5IPSP+7su2AzlTio+h8SfEXiWMEmyY1eMQTep+yMRAfGw3IasMByeddyrPmJBMaTeV
aD1sg5k7tEEdeU1uf+KQgCGW2rUbN0zdo7XLmL3iWekfU0IuHgLPI6cDPwHIDbRG3ZpBH29jEnZT
dOSzcwC2jf1KWmt/c6osj8GR6VG8lAjgnCiAsWaQ6ma2xAWauW5p7yOvjxBGYmilVd4MWbeRoDxR
YxjzPicZmvFVrdkL8jKFgTGXKwQTwSvhtIrgwdbH38SoYxJ/EVw4oAl2jSKPwnXvkq7tSbUq8E3M
mQd7ICdNE1WxaM4qrdAKztWoP9dVKd/H/F03SWTaz+kY4Jw3sZff6KBLKWJGp9VI7IkQcRmdQsYM
BofZgNPOGMditCe2sEmo7D3Iink1VSfZuCQdVE1D1MGMF4WQp+A8QcyBv1Ik2bKJR8w6uyidx33m
1sMrsfAYKmvijDjBiJCQmAX90tfYJcImM44ge3iOStBcGo+L1ThwS31aq6+6WfR85VWkZZCBlpAI
3cONQkPc9Gm1h4TrIxkY+g8+T+IIDAWo+MJ/fChlEjKgrJvqPFLW2w+WKRiCxlN9x5HXe84YCWwh
8/vxuWvQcU2BlMjsZDP2VBMF+kjU33ZwQHjQ/aWBPu6aJuqZutkGV0Q2Mr07MOlzPMQrjJqAOWMI
Iain4E8Kvyi/jks3FOgbif0FEzA9G1xbX02LkoUcztAHVgh++TUj37W9TiGn9xtmY+YBfA+g756l
GezU7FgclIfQJis5KzGWh6WZ8ZANLslQqkRu4qGS2BHlSBRUQsguJ54pws3VY6i8WlLX/URnZXwp
MGp/KFWen4ChFbe1QrSLcMVRj15ZJU95jqwGQ7UXPVdhXX5DdjXsl8GqykubA2m1PbGmfEbOupx5
ZXonapliDbDK+M6aLQQoS7PE0alhrcXhFFA99enMJTFKK3Es0yV+tp2i/BaLrnnfub4PWC10z2Rz
+l9klufvOi8vvrhEehGAUKA2IVvPyhW6m2E51/EQoTrMmJntY9LjAYbkw3RRnraKg1wN3VdlEC82
I0CFgr33bSN5dYeRvn+4LJRPw2CdjNDy1ZeJfaY1UhEsohx9x84hbqzGTd83KMyOhZuF1PKUGjBy
moqVQnlVvo1KrEEcYa3pU5gjkdhaQWXTfnfI997AjyP3ydNYOTfYL0JAB6bmpE3fAq9WilMZrU87
nAEQtwDmQmkTbB4GjNRLC6jKdgkTdGEhp/RTWhJ4tqUASx4RTBUfUlAr9TEg4OziKYyK24GUEpjx
otasDBo5OXZ/3iUynG04L6nCn+f2Xk37LSJIk/kbxrTmyk+o9a4mD/AUQASvft97bfkRQluxG7Td
gsJtIAMIK32tMwTabAbOriNu9bMgzfpTOBn3gypVeVCU+Db/6JFCzis7/1NmzPBk2w0toWhgj9gm
uiXrpzGrgQ15IP02xmneBwRcxee461krxrxFUjTXcfA5mVHV3dZ+AnZnIQPtKzNDvqAun/3hanCW
b3Yl6YTUqED3eU5cbFopOHnKEjc+MtRnyPTuToCoPlIjI3a3SLphgEWU70ewXvNNExTlJw/7Etk4
iP+elo5VZmtaSKYLt2TrGe0SIgMzmI2iUuoLSbsaW6WS9v3YY6vZlOSi0Fxa+vKxDgf9GppenRrR
+ehzV/MRSUQvYNKqzyBmSeTLZZuAuWeWSssgBQTcQfRA21FUJMUMmAs5CpALBNYr8He1xqbEeHOB
8KQTjcFiIv8d1fZhCGV0Z02zekJGavaqBjFeLBDWrwKj8k8J0sWTHhemo13i41oiqtPH/PY0OdSy
YEvs3dL18UUy87/BiGHdOaOg8xGhC9h6pVV9nWUTb9MCMlehaIFcdQ1IHE+R4j5mYXqrNbgKnQw6
RRTKICNYCjq9Q1kFCJjJHIC6vLjQRBhT7Wuryd8zaCaMLnarQ4u58dQR03704kkQR6PUAQsaH3JD
n2DaWbqcbjok8c4mcBpE2yH72rSfIIx+gfDW3tKJ6TcCROEdrrPiRUbFsGq17AaHJ0PZK8Ru9iaP
2+Xgtl4RbFYSB7h5S7/2AEp2Uy0zAqCcJiE21rinvDbDmQ1GHT2BgxbRK+Uvo+pouvHobcMEbaV9
6XmZsaAy0yNbOtsjSYo/zjj6vy0FGl9wuRPUBsrso5Pq5RAhPmWQqwKo42lCplsVLftOuhq4FUyc
D1NuTw8lEYN0rprytvRUcAcu0Lst2zk7BFBEN6kDklrLatlnvZ3eYHVEWmPG9sI9EReoSv4pbkHw
yTwJ6FVNety60WplyuS89ySKAMzx3kc99+biZxXXhGbjrnKDWGyqqm0GVHa8b2tkEU273Bm8+nEg
WucDPVR9q4agpwnNLsvbYB5LoqjmDSo3+Cq8xyEnnIjgoc5EzY2M/OxuJATqbI+m+WBM0MzXaYuE
+RhbeSxQSJbFQ9IIUbwq14/excvaYilFlf8VWpV7ICbFOQrM0cM2YiIbHIbORoqy2DDMr2zZDEwQ
GXIS/UpAKqZEVF3L2FcErTiTdz9qdF5nt0rZVBxVx9Exy7uKpY9jPg6ZQM2EBCxVfmTemF+GNS4x
LRWJbRYjyeMg7PaMJt1/BkYKzZPAods6IyucQzIBbFU63ZCfDGrS7mq3vaorf3hXBfWKDggZscUe
wVwetLaHNh1q2tckAAApgxK+XkV2H4yRew9MgoUxEUMQXiQ6f2czxpNHVMM4goSb0DmfMjdgC3Mj
Aib7vqnxEvndsBB/pDECdnn4mNDJxm46kdLLzkTTIBaQ3rKm6D43nNDir8yttbPj4SINtTFgoq8d
BKw0zHWDZKA6eu/6qvVe2dVHzAt6hq0mezbIoKVMF1Z76VUTMJDq5PXQzGjnIQpIjl9N+61scsJ0
epDkUxNBc8ap8ZLLHlTeQM4Wc8dVCIhwTL5nZjmeollMN7WuJdxP37obeUPPbdC7L8QOhns7bkL8
ekmtP7g0w/DP02kCVBnDnZWDKsQ9zaBWPNaN7GmMl7yGAMgOQdf71zjsG0jukv7+kAT0qNxlgXab
luFTSmMruLezQj0vbrS8RC1dMkyxDChqDraAthS5B4PFgx+a1tsA4kTTnZu0fXHYxnJk61X2nl6H
fJy70nptMO3s4oIo7ipsO5CzHoJBNzH9Nmc2/9rkRX4ZpYFRa1kB6Vu6zjHYuWIz8Glc5naB+9ej
7/kApsO8wqkPDrbbrltyk6pHVLW6O5mIKf/VomGlYQ1AA5CqEgJb7y1oXEgVfLZTlnGOEfHJ8+zg
1OYd0xtLT/1W12nOWAW7SGt8964IcK+axKa+SbPggWFP+0zAdUDcdZezycGX27mBSt9PFREsORI9
oo3twb+tUgf84USTCVl3seClS/u2v4llNd6Etghv6qUMq2NZ27xRbiSH87KuaoRjVPKGJZ7sb7Re
yXPbS4fj/Bwj/qFb0AKEmOTFpfg6Y8hN4Mj2C4F3Hqc9oZsnesDpX/7YoVVt6vFzYNmc3aJpuAOr
y34M8HtjUa1kW7dBzbFlVqKf6ZqbcWu0YknJ2B4+kcmh+VkSr3SZt+yfYuyM2OB8jsEcZGX6ygzR
ECJMVXkD1H745KW285Bk9lQjuPPlXhXJ+D7xS8TbzFLDXeinzV0UlEF+V0HmRr5qDRY6kQwP0VIJ
5IyWiW51a7lbP5mKa8N8ap/GS3scYrNAItHLveOJ9iInNzyJhlXL9dbi+f9Kg+v/o9aV1r/rXO3j
IvtUfP2xd7X+Df8cj9v/8HyFbNQXijG3Mt7/aF3Z5h8eFFtXOAIKu+BP/c/xuKarZRRtCNgDmsG5
4H/6Z+vKM//wmaq7vtLaaA7j6t9pXdn8v/84HRfk/GmXKbyyte37vqKx9lMHq3fsiXo02uVNIk+1
599L/E6ocjBwtd782tmVj8pcbugUvyQrrSOA0LPnKBlexZAgsemQPdYDBj/9cAv/Cz1crowf6Lgu
DVzfFsJzf76yuAplgRQm2TXBmB+jZr6MdFUAyTTemWmTewWW2xwQrXnnUbfMO5T1oP04vp3LvNr/
4WLoIr65TVwMVkUOvlq5nrM2AH8QEdDtj/u0TFI0T/OEcUZ7Zy/0inuTN7sEFOVZFvmE3wmaO3Vj
EpWQZzFPbH5/GbQl314G/2RPeUIKOtu+eHMZkUv6Y8IGteOVMYCiNL6BpZ73MQKCjc4X71xQ0+x0
Hb8PG4x+DmvWPkjdBZNqdkjbJrpr6IXdYae5x8DH2/lSUuoTz12tQ7DkzHCXzZCJ5X9w4Vpo5Sv6
t44xfB4/3j9OMYhY0XaSJ6/1NpzA+YFnvccthvy8JFSGufpXx6CoArZjom5bo6niFBQS7WXJwxIN
+Uvr+I9ZQ85JutxZqPcO/XqHw6Z8ym4m2OJ3v79me33BfhgiCMFXq3w0E2uLGA3J+k788MzHYfLc
iYbz1qD5Z6AZgTqhMQaDkmnfFXoY+0h67Sqva7h7kyHXGLXxzk1QOwRr9mDYu+Lwh4taO8o/X5Qj
DdIZCeDBcCB/8wbIUmjA9diPy9wtT906dC7zHOaDiBeaq/RS82IsT7QW9VNdBJjcnBtylUm5ivzP
HLvoOUUWk9BmQnLf+82fHvT6IH+6PvRExhVsG7Z0bC3EzzcN62YaMcGKdrxN1143Tg9uNN7l1r1E
zb/9/uFMbgLJuXvXe6b8aCNk5KikTxZLj8CxfE3PZD/WiCLpreLJDv7SgwhuSkSz2HuR2Y6MMQ+i
b/3t9xvvuM0FPjBdgWiY7n9/t9exwttfo21XebgMNOMH/82vUZPVD40gT8yvLMwPsr8MlL25Z70I
r1peEYiSUNtG9wuutVWvHoCAH6Da53FATKJNPFg5BCiA+Uth3C/4tP2DVXX6zib+6YGk28cAvc07
I7t67ceU97I/5MId9kTcf7GSSr1gGCkktHI6gzXBDiOllKE+RbxRrVnvVC/REnEQ7JAxVxhopnTO
/t7O/xZ83f/98H6cpsk3Cio+BD4FV0ro4+xjtnyzR8QoZ5im9Wbr1jVOi6CxQJiu48c5fbRpjh3x
YEOKRgnKsVcG19//QsDSp8nE5lDN5UwW7hDeyAkjBKJRuYcp5ezJ/zObojWvkCbJWp9t5wQ+ZeNO
trwbU1R/RY71L1zoCMTDQpwzxvM9bm3YbLLtkUSDEYmS9pwilXesFl2ssM2W4BSCHedris32ZixL
rkkm2TtpxE2hC/J1rfxejVzqAjNiJ7PhuRkjc+/buMojC9Xl71+hf7WKeOxjTER9zSZv1g/6h1WE
FHN+p5Vq2rTptp3Nl7zz451eE0lj4lw2RETbSAog1WL7K54Skkeuhrk9+5bCDvsfbKuKJ8kUTRvB
8d5z1gPBD9cTVpzR6bcyXUII8zg5+gDOCBjyAtFa5LK5Bo+iYM94hNMKbY6VI96rJayv4Ujk//Ye
z8V4EtWARH61TtB+vhihkz6xGlttYbvMFD5lupnzxN43jYew3h30LSYlDGsDuSzj7OsjYnE4WFmU
IldFbP37Z+X+unixpSqUirzpityRN/cm8IAdTmWd7qQGOQphlSezRNOmjSNMTsN4MegFTthEdmqq
3D092aM1Fs+VJsxyaNJHrGfJo2XH3n5wvxbZQt0kTXC2rVVegd30kNGcL4mHo67sCEbl5KSG7mOk
rE801xX6N9pblWHoM3PoP4ik+eLHxXJOl4RmFvT1Eorziwycey8RT7//8c66lv28cnNClevvZs/j
VX3zlbuVQNRH2MyOjwvyiQkQjUs0XkOePzVc3VVfEJuJnGQv1jw+5AnecSzdJ1y0w3WPQwTLOFzj
YOzNLf1HRL8O/USd0xFac546mBJ/2gzf7tCOsqXH8ZgeNcdorvvn12cAaxSzkopdwBe96UMI1otJ
bbTUGJytCut6VHwdgUWfqcRefMt5//1QVsuBaD0fOeIfbuHb7YLrUcKjB81R2pDs8ebEUAo8XZWA
1BL32KNG/sQuBgy2mDsnjMf9pOndxh4+SxrjGPRsZkLK7aMnxFuMA+yEkOzpc8wOe2SA6Zycdbnt
JTMJONDX05yBLKtECVKWoY9bfCamRW5d1CGPpdLBQWGARseeTH84deq3Z471Zznr8i9gxmtbvtkF
GRpbNaKymU+wvZ56RYdaHOyyzt6tQJg4dNJtCqafqFnEIb4Luz1M9XSfGmePdGwX9Jb5NCdMONIy
QOUFx0Awd6gx8yr3nonWbZEjT7xmbPhil0DHHQqCzSKLkqBWd4TihUE5V6BTyFrzPHC5+DgGjFLC
lMgpmRqdLNGbu9Lq91WwhDd0pXz6u1G4bxbPvRXc9pVbiJsvodwerL65WLX9V9IN4jOtvvBSWAMG
B1hAV2Cfr5O53jHEMXc1BPs72gfXTpDm185A2w2gNTjgsCB6YZqys6crPIjeeG4X+QH8M6PfOHFf
NNBdW01fGauU/LjiA6iOHlFTkO3LGQFQqgMuK1f5Gn3HQkC6wN6B40qiq1f9rTb53+7ezi+lC8+O
fQcRNui9Xxc1GaeubkYtccHigKhrOhBu+HnBD3KuMgw4kCaLx++HRjRWhC9IJp6NQy5D0VevmRqf
BJy6s8A9eOe0JHLkmIKXFK+N1/kgNSbxbMnu0++/JIrYN4sRF80B0vVtx/goNdaV+oddqpAT0Xlp
JpkQEaywLquQbBEo1O/iqAMR5CM5hFJ2TX6N2gKD/ktWYrptwSxW4GKDnJN6Gk/rz41vf39pzr+4
NCpzdqtVQMJB/M1HTuxLPaMghBMtmvSikHXdRvH0yUn9/tgZ1Kx19Rrxyn22JqJ8PD+xtlWDNS7z
su6JMfldaLUAxZyRsyPZHh9LBhe+JllR1qR5fAjxSV0EBlxivUz6bFCEgcysHkUo97//Jf7b5VNw
KhE2FYznr0eUt9tdXuJ3zOlGQitShJzPpthZQxXtlajUqSyHbyqdAOZa6Tspvfkwk8ess7PCVncB
esdxUAt5lZlE3EGJeXXmxb9Tk3PGiJ5ehI96InUs+5k4PZLEsnzPRM25Fja+Li5qATs9pEcC0CwU
FEEWb2q/mG/zJaOMkSCHbXZB/IHyEDjhcj9xqPTz+8QlqKn0s6NF1sOGmQK+yyE48XUlB8v9lrWD
dx6YApyR/bEFLFhUMpoXV51DyEPeavLexqA76NWhKgdmPXap1oHVuCOZhMwEr31gHpXfLxKcmMPN
ONtLcsgske7LtfAfQjIzgLJvszyUf1lDc0ZEWTrKe+/Cy6Cfy6id9+NCtsCOOUt6yEbp0cMur8bI
n87woWK4Ogk/uTSGPkK5TBdpobP+/ZOVvzxZj76SJ+k4rfI35/ua8MPnY9pybmdCq7bO5OpL4+Lt
qYKwuzC4eZzd+ch0xN8aBK/nYsLzCgnKuYGzdTU26cMwdzeVye2TCkg47NCqHo2nmB7xUh5jh2bq
YqdfQxGEh2Wy8l3ftd01HgPw70y2Di1DuKde6APz3GKbhdjDkgY6kYOAHe31HN20vQM91mGkOnNK
YuPZcArPsWsyJyMyc5ZHh++8K9RftdTeC/r239+dVRL25qSDGoywCibbXPkvXRSWwD6UAbRGM0Du
cu0Cmm5nH4MZfcC0Egu90SovlWFIOHfX3x+aDuKtmJfuDntLfEjAHR4ISyFgvokfOydvX5pSXpJ2
+tg77NLGqadNxkH6oUQe6lQRagqECBtBqbF62+q/IIqR/rKJHLs6N4zB/vAL14PPz2c5igVhKz5v
W3msUz8vn8jK+kWEXUTOimKZsRfdbe28Lu4RyAr0RQzTSbWuYSowEht2oKfrbdbi6AekjdKMSY7l
d6d8Io6J8ZXeft8q11YdnizyAkEyP+msm+6XjrinrIlALAgQuN/rWz92HjySg3J6NuhFIGgv2ehv
09RajgjaisPYwsSwQ0schrx7/v0v//XNp7lEIcGJUNK5WbujP20c1qSJla0BRHvttZPgLNgM7zu/
Jcg3IUmW7AaCQgpyS5d+WJ6YyZKkfgox/4ekoOtdMGXPqlneJzIOHnmlv2F3RlQXzRaDhoUv2Xwb
/DG869a/wL4myNk7T+ap8DGNMcTbjpnbYQKvKtCegY+Du7VYFRKq1TKICL8L8Q15zGjCtjmM5XyJ
ctZAp1EXpszd9cQK7Dd1cvn9TbF/LeBtqRS1J3NVXgezLhc/LAeoSBzZuqm3TTmV3DuYXfnYxlPf
Ed4QD8U7tTYvF+BGLEyAbWHH9uJoavE+CqjA08HMH5OhZMclkgrvyV4QCrSxkfv9qR785b1VNHxt
FlfO0ez9bzsNpQCtAA3OBbwHYH7dWtnN+55TW6ZsH+n6gOUyZryxKOt92bIEmcpODq0Dcyi1zLXv
WsRFr8GWv7+Dzi8LKoYIdjNkpNJXHEnebPpFnpR4aQTU6rUk9/UIjLEaTvyX76MSgu/A4920Lahb
f13FSp3QozIaZQiCCKaeJ8uf3tlg1q6c3k6OnScAcNXexWO6ZVWgoP0e3GUxP0RMcP9w8fYv6x1V
NjeTj4G+nEfj+OfH780zkbmc7bffW2fO2MccSnmwieXo8xCXMG0c95TZyXgAff9IZlS01yp5+MM9
/JeXwZJEA5sn7Ko3l1H3WJn8hRD1xoaCmMh3wgN3qIIsebKmJ2Tj7sEk+NVDVHabJF2DqYo22lRl
P16J3r22TUD59J0L7wlzSSBIUjWF5pnZPoobNX4hxDj+Q435a8uddr/gX5yBUJRTk/188yafFyxO
MX9UDcNQqttlFyOyQzyxVEcHwtB2SDE52Um/vLS2JW6jxXpvmzq/mWL9jYC09rgkqb5EVoHtyWuC
S6s4eXQKRrjRFiHGUXgdAxxtO1BUf7jlbz98djk2AZShyJwNLsg3Hz54PNdps5Hk5bmgaIPuxfvJ
xf99t5phPtZVcv292wFu8NIm9a2Mou4lh8Fx6BtJI7kIH6pZrDYDe1vWwNaQPLO3jf7BuM10tNyH
KairD+wGNmcqAvCqtUTNMhS0UWIfEELr039hFPL9vv+4xbFGULg5jq8djwfjvXkupUPxOM9hs3PG
cPt9XS8iuLREnXzPZze0knTrqK+SdALEOyRru0N5llLU+JjL4LqV3ge/18NV4XZIQ93k3e/vvf22
GbBeoI+Q0hXcd08667P5YdFFQ0kTuCH8xZrRdAgS6U5RS9eoWsguz/oQGKXrPdd+XxNVUQMVYVOC
Nh5YzzV0Lh3M1cdyRsTT9rRLZXiTOjB6f3+N37/8H2/iWgEw2EIktv6bwffP11jykcWOSuhnZTra
TwENqTgxEQiHFmqoie+jtf0WTEGPe72oTPkwd80dwP811LW9AIrJL4vIg933e87ubq4HKcGuNmVz
lQvpklJiGIF7/q4ZmTElro+01l98sBBlAZ0vN3dtOD/7ufPU+d3nudfW0bdW4Ewk2yNZuMSAQLoh
XmKvqKo3QqnoVK2mjcQkzhGzT3zI6DMdyljucqtz/3CHvrdDf7pDzDIclwaIT+MCDfebp1hXxsvd
BXCOG3/PY06R65GJvaWqOnqjHxBP/u57WyMatL+nI/O+bVn704Ugjyy6GbPxDs4NeW9NsezlOBFV
54j8BH77vkus3fcOLysjcyy7vcuj4hstC+/8+8fsrivrTz9CObyLjC9YezUn3jd9sjkfa6PixIFg
CbNR+ROrah2Cl1v784Ldc9tqkeySrgdkzYSBmISKpJEwLTd+QKVQjuAiosBKr8vWBhNXeDCQIBX4
lnu9eGq8KaPyVMcs6iFjLw/d2bVTyZVNyW9ZdEpdyZEMECXL+TR2Nno6fR+g4MQzUABL1/rx97/4
XzQ9MH44/nfvN40rPOQ/fXwJU84GAT+IAzochNf3x7lPLknhmY1EpbwrgrYlobJD3B/TiivGHAai
5Z7gT69IFMrTLBH+pgVj05Z5eIMv+hAnMjoVi3MxQZtzTluiD//JVVM6s5zxl19mBcPk9KKrBq4a
HuRuUZnkmKHaTYgXEN5ws5wSO72ygWHcti0YP9VWF5okjyMOs+2MjuWqxw2wmNB9qdU1wC4yl21V
bIr+piak4QZXe7f7wzW/bRuzvDk0aYxkQkrRqZ2f73RBU1N2UQTLkFrmasDVB7Gw8JJdPpBVuFio
Y7v8sQpNeXL98WxmeHCdSc3FSO/cVShjiQxp+v9O2Xn1Rm6tUfYXEWAOr1UMlYNUCt0vRKsDczzM
v34Wyw8D2wNfDHAhtHXhtlRVPOcLe6/tmsXaPDqZFrD3S05cN7saA8wuQ53z3z/yv7d6jI1tKEDg
CtZS7p9bPaXMZxnfneEaz75z7FitAV9vTxwEkPi7h2xLEGy67LOUMkZ2zvSxdCERjHE57Tr9Wpr9
HNgkRH9rYmdnSYp4tGmonJMBo7W5fl9XYUx2Q5YemX/7ZZw1a56EcUom84eUkizHl7cMXsxpJJVs
m0yd4bfI0hhYrqP1iSxInCeHkrOCLUxiXpHym/9j/GOs78zfTwX2HDwmVGKgNsx/CixWl+6U5baO
TsuxT2G1NC+mbL8+qwGIVuuuYJ/OU8uNbjZvlYXDHTQNDwn7tB+xcIbg+S/avWqzsJnQhUOv8611
0CotsNXqYuU5cX+z7x/eSai0T+vy4bT6Xk7ajLYTHVjmJ0mnenNI0EJZM1Djlfwc8Xn60NiMYxSl
tzBMX0KoMrsCOeMpWlrbZXPNgLWW3kgj2qAbg5zFnCFawp+W1omjaqniGObKb1tLKb9I3cH/NLCx
TGwIgqvQ5b8/Uf+P40Zl1sIDgNHMolr+xwE7krqqaHRZbpfBMa2MiKjyCf8IBXkIVNFp72kFXfW5
iaxT/ZQ5gwGGMsevzD3P69DhjBcZ0FNJy7bZXMZnLROumjT18fnkWv1Ol9Do/vfP/a8aBX8ApbjO
aNhxnvfc3x/ebgiZFCjMs0yGMug1P/Fljke7ID57rozx82W24UzWtqndATmrLhMA7TCClycxCs4t
G8HKl22MWEko7EOdq9UFVfr/aF95Kf/1SaXQ40RcJQ8Oa9R/lCmgMbHcw+zjjAPXmS4vRhoPzGwQ
X0ujhE9Czpbvaa59sjVeAAVkGC2YTjx/KWmJE3wxwNk5pc6SoeLcb8Ddsnie0X4GJYOr5zBOyYkA
c/JqZ5QyWtB+6N2hbA+wsvKQkYeK7bWsP2omptC/mGVl85K/PyVJLJOTMnWuYWZ/leU07wfLgiZV
U5Kswx7At/FCRsfY7MG6F4+p5u8LScOG3J1dlAE5bWuTcrahfeBijkamyqEdBaGTo+hLMeZsB6co
Q3rgmZwj5lInElu/k1Ji7XuKCX/G/+fpgALohFjK4CwUgMi6bl8XKoHZcSJONkwEx0RiA4P/W13D
751V3YYoSFKIqRdyUJZk5s3j8tFkTcv2bx5PnW3elsral4wOFfLVccxlZ40YiovEANWfejvbN4Be
MwVmXQ5ifgZpu2276Fgs4J6VhjanjmuC5QDwnWWjPHfZkFN59PmucQw2pVZo+T3ff46XCHBisG8R
pqr38inMpKtk65dmoJ22o64LBGs8Xa0/8Oq9t+ttpjWEbDxfuFZ0iNSef2zsIfVifQHjMCSCqY+G
okKxAvIC+71pDd/aTiouElyJnQM8c1+2y5eA0p8Ax9KhR4S5uKYZPMKxBjRkZEN2QpDj4AXQSMDK
LMY86ODdnBGWnBHmsrQBBkaVMxLyvDoVM6OJvjj0Yk4CrRn9knjRYzRrZcC42/CeozBMrqRkGEny
1bdwrlgJPIfL5hg3PjpNcQWDvbMhP/gtxSQPXVJ/TEkIZl98jXwcPpCrOHACEoBaBHfNx7EvHqhy
5WtCE0rAIErgRFWOcVfBdp1U42D1HSb2dnq3u7Y9q83QHlirHsDi6Bd1yY19JBE7lY7Fb3Osppcu
7SCerQvnPHwhLSY81BmRE2RSgA4oSQg2zY0xhhr5UoN9NPsVbjepb2PHeDPR+hHJivrXDkSE2ocM
BjWonMU5Pf/UDd2fEVRI+D9K9WfH9/f7DF0U7OVVZKmvVcnfDzNjIkCEjomsdgWWqbToIbL7qN/P
A1k2JCSiAecBBlwDEn79P2dAY3I22t8co93NspZ/U4yXv0oCgf9oZxSGc5jr1oXW373gk/kpA/An
uWmE+1NzjshZ0z2en93oTdfJA2tJljhOmWl7OY5Pt5enZIf5nXSlsKD7m4byxKoLr6ox57G7qqj8
VC60l0bA1yBTVf9aivldmiPjgTqy3tnh9Mq6FZdoN8vfSifchsasgq6rNqZFMRXRwYP3UaR3CEeO
2+mhnxehesr7dvZqCwTb//99saqhZGZhiEYRxf39JTbHSAUSkHNfjPgMn68LJOI/3fMBqoFdpFk9
f4+m0NWHdL6pyPzG2aq/mZ3sy5GQ98sy8sbbEQX2DM/lNA3duAEdw5D6v3/UfzVua12KoOHZBFBV
mP9o3CJVggFT2dQKZaj6TpLnQdVMt6rtGeIZzhv4aWfLryN5mibsnUF6sBbKA05ubg6JraMRKexF
l3INqYSkRxAH/U2lfoDtMI9qOSFlX25pHaY74EXVGZspCYGtVf2PX+Rfq9DnL4I6l/YcUhYl699f
cyCZS9UCrHefi4jMdhS/S5MfMMvfn/I/WS/dcdDIAMpL9QxZhN1M3LwxfGFuYHo4GaT32JKQkDms
Lv77Vf7XAIEfjp+KlxrOl8WM+h99lgkyX4oHg1d5nYtG4QC+JTWPNdZYoDbVXTTwReIRbB0R3IGt
SA9nffQIYa1dwm6cPWr+X1kZP+ypT47PZlOZwFKTXlRd6qnxcrxu53Kx9NMUM55cdOhLURv53FDW
ubPXdR9L32YtS4XCKAWgvGe1c0X2MDQX0u4wIDXmq2DCuZk7QHw9woEGMNJ9NAmyJeNEP1PzOEwX
0R5hdP0fvfc63/xH9bK+RiqVHsJIFvHoKP7+BlZQPLNWXitWyM6+iTH72I9zsm80GJSu6Llipaao
To1ll399KSvAlW0F69kp7UPWpQc+WEbw/Kdo/dbzT2OUfmlLSIBL1lzSaRxeB1nURz1chgO7BxlE
zB1nz0Wn+z8afd/delF/WGTDHp7fekqZpcH8PmiEMaBKlBEuAL/umYPchlVlGQMzCvS5gSg5qUhd
N5mEqwpfO88wePjnm9tKuDmRFrTB8x8VMwyhTYdm0MmIJCJTfqGOyLxe7YZjlyHzwOMGAlRj+1aQ
Y2hZWBTnWMasApaI8jK94FPH6b+wpNER8uzsWpuOFcmgYqxD5sL9xS4jXDQ0jkpjK8Ff6lzIPgS7
DPUMgWCeicFjx/HXD4pR8RjpxXfJAfIyTgw7HEiaGGwMdV/2VqAqa0bw870Y1apCqoj3qNbp9NpB
O4epbByaTAmkJNMvQNJSVwiA/DBgYLECWL8NU915lNjdQ6sW38nz7MHubd6ZY5e8cbKPu3pquxeI
PS6f7Pq+4Dg+G/n8GbF1enSGM/ljHivk+VWCjGgrCmTD+hXr2vx9UOBF/vWjZbqCl0Sip4jFKPYZ
AXOBTtDOVY6aQGSK/IJW+EtClO4Bx0YeXjw65tKuYBDCfL/TsCRlyYdhdK+NVBivTmO8s6L3wGIm
72pfh65aF/M27GIs0ahd3wbwlaOIX+ZJV86ZIJJrskOm4IPoUS++Jrocv0rwiF8KIsb07ohhsjh0
bUO2RxolJ5apli91uvZhoVFl/vpiLWBktGyE45rEqQ8mDFUPOSq57kRnSGEJYJ+i8ZEPxW4xcnLJ
Slj6ljXJLi6X+D5XGiHDMzpb2P82DR2nQGuWwp+mjBjewhzYScpuayrFldz68hoRm07it5MwCNYR
GyXlRweWYUgU3D+juHZmPgbPI2ed/XnoUpXj80szSsHz4ejnAcK0rMRkgU9B20bFObbeuk6XT9aA
7L6NQVQ9u7VGH+9EYcr7MhtCL2ooZSfNJG22wYKvje92WX8bnfwoO3N3z0sQoevzlZGJYCoy07JG
aY9xk1dQxbJIIvrpjXaEtKwwVYiP4vDWYwSSujJOJxnpNOexl+bCxutHcMvI0sx/DiGff6v9lKtH
eMW9DrPRPlPVNZqqhAaqU0wPZu0EKZgJX1FQypDJVU1kFuMDUMgSM6OtZY31QZsW6xa3kIU1Viwe
PCCdGonYgyUcsbyC/P5FG7UzyQQZVh+Go3g2jux7jMsaLluTcpHqma8BpN4USoLRNwE0ERUi9vWY
5V4JwHym3/AjJVYvErmFfrL+aTRR1pBEmGzzWCVST6+ssy71dQAju0DXGzOWFBSkdiadRqjWDPHi
ymOf+HMqccQWy/k5imYRY55J/GvvNSvDv/oLuaZjJYKeLJvkT2ES3dhPdrJPVJkiMSrL5VLwOb9U
Ef7QguEDRN4YxO/CeJCsSMcha00324F02h6j9nocUNV9mhy8NFNg7CSzNA5OSEDGZInhkcNB24BL
7U5zcl3aXL9qs/bdGkV9EAtndQlPS07IcokKp/42j+e5SvNLTDV3boaTmjXVBXYBQxX70sHqrsa5
vU9jVO6f4qJny1Om9uBNGmnez8aPnUJ0EIUR3ifZkHlvSVYUJMdumo5Y1zwLamdYfoU2AukpmfQX
KSb5OYEWCKZVMGqpdaQ3jLCm0G52NdW0j+n0wRCCCm0Jj88vucgh6pMyFZBLC+CyhlNS4ABFBzQX
AYEP3KksxBlhxub0qNSm3CLcRGySfc/jUv7NtuG3Dphjw0hxoEdc9zWdE9haHOLh5vQg9K46Z3Ob
bf8qxWWOu4BkIUJatBteFyCG6/NXWxBEwAsyQ3wWnwv3/bGx0VgvwnwdiRM7VUWyex4uojC1DXg4
J2jNhrJ1KkcOBtawla1oriSRIFaqmIgQdaybQB+CZbxHORBNFkuFMs/3k1aIjz7DOooXXrTJl82m
0W1FCbVFCm+GRvcuR858FKrZQcNpEK9LknVoxjnoUbmbaw9O0q7kE0hsIn2KNpNShb+l+u05e6gS
efCJYGEn/1RHDuQOPiXzbdeam3nqFToKcMwmJDEtgi8BDae8PZuxJZdsgp4x7WLOBOnRYUpaX5Zw
AF646gwRtre+KmmP50uUa/of2KfEkGlpfl4WYFzww4/Pz09ihgOL6rG91qbqJfZjWih+zbJ50YB3
vna6tCVY9vmcaeOqnHH6aM9ycJdWcXgamyxzn3+PsEM/0SQU9upX2wOMyNQcryKVvohK9riWMm4s
NSakyIGSZio1n1CYElu1jdFHhAspriua2qoObZQcJmtAEkriGH4g0kbn+qBCe9mEERRK0hMS8Gxg
vjZd3mwYXSLvPJTmftSiraTvUSF3DTGJDxShgEgcghmZS5rX2CT7Kv61EEdrD494+hl/rUYa/kYe
htaXGtdFxYxyeB0wsJz/bd618htnFDLkjc08iBhF9NCTTH3QEkQgE2ytT98Hu9Cxvka/uBzjqzxL
bKly82GqA7g3I4ELpyqnCNTMBxU8GaZG9CWa9FtmLz8y5t1jGfl1YwdKyNkSqTNdhnKISRojxH5R
Fb/JNDCXDJNu8yRIcIeuPYQdSVz6ajYvw3o/OqEVFDV3OPy11LMdWTrYiHx66wJrweKe309gMP3S
ST/JN76AsMiCdob6EQ5zQKoVyvNkjRm30WnpA2V0S+TsZggX5i/4toDzEA063HKSzAiOmT/KcNaC
iXGgFJKWuFAfELgB+vF9UuKTEVPk10yK+HlSE+FPUZ5mBLxZjTlczTQyTGRpDLopld8ntXiThPLe
5QPxJuYmM0j9rE0SPB0pwHw8ocLhGuRdj5Cej/VlqpMKrIV5TPHMEJV340AWG6a/Pnxxb8rEVlFm
CEWIVOHP3uJC9moxKKu852wL649hDqeRMG++90duEKqTPKmk7b5WAXkZ81sh1MWdk+QWGdPdUWdC
7wwkHHU3sBCYfzVLxO3kjIOvtmz/rbg5SE5x0RCALvV8IqDPS4ZGfmSdVpCmJ9VgIjpQN6NGYEvu
2C5Q1nJLcgVZD1x9Es0lTY7PvOc1rcJHlVpvzw8KzjzGkoJMn6Qj1I7za7WZh0zi43Ab2U2+i6NA
qdKbZFc7Ij/8tgqPi/HHMcaHM1n3Nvoy+vCYAyjiLr2GiXpVm458g9mDKVLbuoqmQcJRoxYE721k
FOiIKqBwL6qYrrztwGagVGYGYeIIMTcjvFNXU38hbGBsGQ+KW7TOFx7jL+aR52ruX0ZZfbPUFFdT
yxiDNL4eVANzNOU8JnJ1FNO8S0lzjQTuG2NDX/lpdIAAJtiVntHY5l3qeiloFAScA47xrQKzOxhU
JUq2bZt8SJnsAbRxtgRmeKmsofK8OuaVhMzSQr1UfpmZcUh6ifVX/H1qcnoMVT876uRaIFapHNEw
DuTr/J7rjLS2O7IYQ9JP8F5u6Tigy/3TMVBzWLzlgVaWx2WNPynz7MVcial2NwaT0FnwcOURqpQi
3l7pFLW1NwBXLEtzhpUq7WbV/kAXZ3gtayboIfM+NzrMbmsnlU9HJHbLtl8qUEpE2qIr14b36E2E
CMwuEWKhgtk/M9rQkrcdIGpliL2iT4jY4IBYsfKAj3Tns8sK5z1SZt+RiukN8710jBqCXuWiGEly
YFg+RjOCFK50qRm6mxaLR1pn3bcM4qGXkAmGClEUhxJ20BYDyglVd+b2jdEe6mXufZrZ+yTwqBWw
kNXCejeskp9jhWfpQY8vJTTC7WDwsEbtJsT70X42BJkbNOQaqSYt5vthIibN4YQciD/2m20hvc6k
1WhGSji6O6YfqFeEq3Sq4yH4Jxo9Gq89ogJhczGpcfmg8Oz2uPllwg7hQkzNNh55EbkhymBKpH3K
ZnIfCoNwwghgsGANIVchGWWCaC9ydzdGR07pcu/ajgtmZjQr8eIBrXpPwurixLbmDUb+ax6NK1M+
tHjo47tx8g1rRwIJxNdyxzDDLxm56fA6WE9g86Mg6n4xC/INUCNjX7rWABhj6tfCz7e1h1J/k8fi
e5y+4TDNX5IGbxWmg0HGqmdZVzvRfw0mfqem332lJYSOpPwRhp0fhUUaQOfU72QLByI35TdHHsmi
V0xPcX5ka+qDTapvEW3X4SWN6MagEADbNbeHoZaP5DmQYSunsLNouZddXRkPIorCcx+H+RoiQiiH
OmxiABVp+8oHhnRbPsgW3onZ9CdERPuyq0i5X6b0ENklaJKkPOUmmtZU1dt7Fy47uV/4sEU0i7Ep
W35nvykIjJSa46YCaGyiyVaZtXdDYp8MyDHEgXUKK5aFOOZeGwOTCEMofWTrzGrGjL+452nxRbqP
6ldrlECuVdJdq9oTKtb42HtGerKaYW0CUZ8+1cMv6WBTF5SPtCem0Toz31tgrucdZzQpxWscT5xV
Ph8Bt+MzKHHG1RGz6zULM122tAWkRx1sHKSWPbmlk/spZHZq6NHaNAphWlHFoT3bhHJUWg8yBwaK
D42Kt4ZrvZBk30hJYU5XwDufWg+nSEoITbyIl6FK3hwLGvacM/FnDOvnYDV2Dm4HhItqdkR9sBVs
hr4rLNU9XtnV/Germ/X75fqbW3F0Tpj0ZvQ2Ikrm93IayIMOo9/CJO9DnrLajbqo91GinSOD45oL
6KWNPRX2lfxnGP8o9j3hbI+mrzxlSD2n295QmNevtBm2AA5/71lmzfyYM05XGIRN8V70PytJwLOl
9YTrHucHOuiNBnKxMjJqQGbb8LiPnZHAIAREWIqh8TNNrry4I1jEIrOYwXfvsT/J3q3KAGHIfCQ8
57CtNvnAImyyxXaZrR9jCX7NZCaQNqy7W3eUz0t4Th3zqK0O00pcoQtvK63cDWaVn8pUuxtTjJCo
JneNBaACHowfy560j3hm7PWh1agJkaBNLmRX404pEJQMQI/yTNU/ojjyC02goaCVKTXSo4aJnNs2
+5JhmwVLN+2gP6JMFxmLV7GB3MfjCJ9dXFL2/8x09RYgEYsNJzIgn3FkKs0mdhBH3yECARXn2Bve
Ouu1Sd/T8ldafIIhsagI1MQDItvfUil+bxZyambc7IelHoePYUzPZV0GfQcqujFT9TWrsdXxzMuk
bhMXUGcHtGVnOzV72s2awtmW1Y8m7m66dBJqfiwXklPt6HsrmGuCOXpL4CnS3pNaNlpulRSAExG9
xCW4NMsinytelh3s3mO0WtTlhLSq3FWLzvIRb2xGYiwxHkauhmNFnr1JOmRUKIU3jm7NWznBcwPd
GJraMeEa4udADdMA38O2Ed2bdaVKcQ8NCI1PrPiEPrq5hRasZF8JPb/2NFtu31AgARWqe+uXZP6s
eSr/EKbyoCukM1Y/BqBreoFAj6Zzy8UJwTqbDyYa2xSfGFzKFR45/LbAvRdeWGIMPUzazSz2jrS3
lNcOwIymvMo5zCZKf/z5lC5MI9YN8bGUfE7X0SIcqQ6U6ZK2n2N4Gwjc0rm51GUXqYEUHjB5zv2b
Vj2iwk2a9xE+teRDuUpGFzCOwr0Rybs8LjYSHVg5aKSL/9QGfPSQE8P2t0UQKey3ULnO9ufMULE0
fkAmw5U2GQF4Qa3bjxZhf5/RESoQmUwCo5UZcA2K9xBfje3yBFrtB4MJndDl6lhXGMdeR45cMu94
uR1Fui5m7Fpy5zkOhz8sdwonOEZK7/dFlD0gDS1+zw3pRXOPS6q0P2tjOpdJrXuKVZhelUfCA3+p
9wVJRx3vV0XHBdddRAqHo7inraIEs0kGGiGrpEAV6rveLb9KOaN7NhCDLFEBCQ4styNVv/Nuff0A
q9IjZfsuzp09tQ6mxFkfrxOdStAQTZhLHqbCeVNjpZ1s5yYYRZnmaeKBGjbEWW4LppOL+sVaMvW7
uoOj0ep+PBrJqQAncZgGIqY0uJzXZRKo1MFujn3/2oak8CSJY50d7H/BAMJxH3PgbAkfqF5CHcyA
rif5dqrtIxgU0M5zfdZ6ZQ+X18euczTZ+hJOgDwq9OaeHXg1eAC0uZ0+JxIe65WgxNxH85Sh95cE
4XIF9hzsotU+arSNYf6BLXLDT+wxF97mdDtruD3ItuEcFqA55nKFnHnqAMaSZS3P9i7ToRWlIXme
5AELmku9FSkx2WycwXzKuw5JJevaWzXt8hRYw3RKkda9yCgBFs4EEVg9qETmB6nVAk5o6L2XQOV5
6QyMpvob5zqM8c2Aqgg9Nx7T5tTKzPggJHiGRsi63Oc07DXt+5TbyqHUUY1ldU83UILpM8ihbzze
e5IssnPriH2pLbipEGI2jB6IWWi0smJIwP1F7ro6+BrSObz2bi3KwzgY58SadqP6WgFwjXsg36EE
po82Fkpkz629vs7sI7wqU11j4PPHeAotwKlf3xOndtGGbvFvMAuO8CaRDIqWv0B6l2xVG49G+VaM
G0N9UQC7wnnZyA5J0CQSlRzzHeBlnTZTbUc31OgSJmgioCMJDMHPwsIxVbfTwkNsn7qKVnLs3ZKw
Z8EucirvzGw9NalPYKSqmC6wc+e2CZpaP3BTkaGZbjGRMbA+87+k+J7Mr5WKhJAUFPiH7tjLTCRe
CwS0haCsROfGqgmqujKMW8OKcIPpW3skiFYDDtL3bCkUDCCFr8bJiaKB4SEWLRjP2i4U382UO5rm
CJ8cT6kIbHJhjfGd2p2bSA/qNDsV/XXq8+iQJbB+i/WLKK2PLjyiTVT9DNFB3DKohZ3ZcJ90bg0+
SlF+MOpwCM4VeSKxZx53gPaXswSZiy6NRE7cOttxDA+ykR1FrgG5mjdpjSjFKqAx0LTzG+WYlfPU
2ZiQMCeAYkYZ8SG0yAAYd+XQuaYhueoiEyv+S5T+wiZoGSJ8XYxwR2dr09ZNlu0uFGJkgW/J7PCJ
p3Dj6JsGlR9rfRvrkPwoEkqkpCXZyrRwOtdb16NgBwKSzbLnmJrXhDreM3jb30T5YpDIQ+e+La3J
LczH6rFPZRLgYgyhao5s2CCS4ItDKTFvfA6svQmg0h+n2TMSyXZlyTiVGhzsOQarNhftOeaHPK9X
fUH57PeK+lMa+Y7Eg7PVpkz3kNKSHGtJzmY2i+7SVD26szrn7OSf8n5R2DIMtoCdOBpBwyRtM2Pw
5D83dlvTdFgLWBt5+JYB9nIJxSldYfTqPmrbPRrK9lxkOAvGhQRvXBJGMFna2Zyj6DfbqdtswQhU
8vkYoqEFmD0VwGMJ59rNJe9tP1ivSZVdeOqDugm0BEJRS0AouWSDJp/KNj7YzM56kZyAtx4mpI1s
fJg4D9kjbGlmqskRxOWqdFJWV/O0WfVVNOLNHNnCqKI9QqicL/3cf1pKpTwG5wGPKAQh/tp+GH15
lbLu2C76hVSMYyj9IjPO1zTyNC0lYJt7lPpwI8c/tYRuD2PcUtmeBk2klJ2thpKwHBVc4+aFNfyJ
aT/nzWubml7ZD25LXcaMig3OdW5+ke2DG+lFilAhlVT24x1TN6U7R+oUHuhiPLiIzLXuzGLoDfaF
5BWji7WkZhZebfofchbQs1KODsJ1+inol0Xd9NEOTU1yFWH43vSo2DWaGc+ZhLNpAGNBnsoPjV5/
2lYq9vpQYJArECSqwqCWtud70ldfYGtlIBVRdTUHpbwSu11dU72IPFtXMvf5PVDWOIVbG97cVO4B
J+gHEZJQWrMji1ifHidIs6STW+LmzEQ94J5sb6JiO9uCkeBqy4lAjSPUpk79Ipq+3+H9ohT4ZTe2
DZJPKNDs+PckIcxdk7bfYxYGV8CV0rta3fLJMt/4jxZHUec30pNiOBQiuTrWIm+TWhwxSOhnPsNA
OJZLaS+1C1SovPUVhIWcwKRIV/M3eyaERsreIkYNR0inBJKMU+QNRZf4QrV6j6hO30CU/jlV9lsU
w7g39wTpfBsY2Z9DXVSMdZDNhkSBBJVKpHhMYKUqpJe8qEpfifBGESDWHWIH7RVrXPNIbPuf0c7m
4xq+cnz+CQWoEvSydDNvSoKtsuXu1xs13/RDM7m5adIgYWPuLS83MoPJqaEzvrz2clqfdcbfNau9
Y2nVIIkHVac1MpiWNQFyN7mEJ7ltsupHmQIHF4lBo7d+QVIIt7wfNnqqUatleXmK5b48MYKlITc1
f67G1lM6JUa9TJxehEP2LlvSrdNy5QO3fL/vpV3N3uyll1rJDTMzgQG6AO2PiQrIeifBUZ3+iBGz
stgctIAcFgBnBZQdcEci0M1TXMNlkzoc1exZ6HsnwjMtsgQxbFB4lUyqFt6J2kbRJrymJthPnupb
6hvMVOMYsS0xF59Wf8mljt+4fYz0qecpM/Za1C9X0guqE/RZeAwKsQExo40x+aiV4m72CeKjGK+7
0GhHG5sodV3Afud5Bkffo/KuFarH3gRp0jA0SVJmVamWHdZMF3hpLIT0xM6I/2luRGDOw7ex637H
9ZJd4jRy3KaO5nPex+SWMY062etoZzL1d9CaaNxHA+yjdTTH+Qep3LBvVbC3SK6zg6k2vxCTh4dI
ysuNnUwM/OBTN13qt71KCnAJDPKAHgKmVOyLJDc9Ivj+jGloesOcHyvJtKlO1WpTjQpToiQsDs8/
/d8vWmK1HB1p75tUMkloNVdGiYPRugxVfENJywty30TDKWM5d56DdEtPELq9NX2pcobsMNMLH5e0
wpPa0z4seh5IZit9RCqdu9TtjNZZdkAhtyYTumtMBgGiUPwXBADMeN93YyyZ7znpq+jxHkoovzMr
Ur12mDTeZ0e5DL0akJAce0uopzdrUbtLbfH6syW4ze1XFNscfJiedmTdv1Q5ZlzLsFmo5HJ9eP7J
VFIMi4sTbp6CkcbUUreAPOpKJAtsS1Ab+ag5OzEr9htEZrHdA6LyUXIEGA89jBI6LNNYNTdQHbb9
/L3K92MK1+u9lgyKJ8clmhg1kysYGZlc9uQJu1XX+AtPhk9AXn+vpkTjzrbiPVdj9FmzC9Dtqf3O
eTj7Z6WJxr2Vx/vF6eq7lX2ywNhqofawlNLxtbYxz8wmF8CJiFDV7mQSiYVAHLzooJMcHsl952eg
/E+ojKJNLZwF1oVdB6ZTHpGiDAc8Jb+tMRq3XC9YTxuJ04TX04YyzIJei107y96VVujHubQuVk32
VoFQl9+Z5tpkCf/BBBmBe/3uMFI4rlZG9K6wdE0EFi9F7hSPou2rDbNVh3AFom0VYX7pqc0+Cfi4
41TLPrH8ZTCS41TYmo8KryKu44r0bh3xvY2K8j3aKWpiMUyVt0XDW8r40dwPc728N1XkjwWM/US5
F3LcX4jBVMFgsWeLS6d9h1T6AjDnrupT7k6dWHY5Ar1toyHDIQSCCDAxMvdOzIbBjDW/OuCAL2vd
mUTFgffwloZJ/o2jNehDknpnBwJhXMV0FfPOppLwhxyHE7M4Oa8vVWNVl5yphzeQ7LFFOJsyCFy/
yX/d2DuDdu2Esavb/Oc8xJecZZ/akory/JefX4SMQkKUBLUiIYuS7jT8LNvivex4aJkObZvQwz75
qVfie21JwivSR8HRH2rFRu+RFng6hdZg4TJYbMKHtNLy6p5ARjg0iB2G5mOO7DdQyQZergZqtjC6
TQzi1VWRNWHS2+RqCFY2ZnHnMaCESY9XxYXkdImLZtymefR7zkOQ3NzjdfgKfhUdRR60fRMFg3kd
2arxr9LWd2p8mNLot9S0Ow03CPhXViBptV3yp0G4Dnp2/yoZEQZsikVi+GeWgMHykKTqNNMUtpcM
72JFDpFOaKOr1w4Z8j3jI8NixeecAdiOvnBqAmazn6jCrsSCy28aBUctsCSEVXtPqMdbA7FAKwe1
hB3crONhY5E1GU3TT50oho0sM4VuDNIockRGYEDWjCcczpJH378FRo8+Pd0a3f9h60yWG2XCNX1F
RDAPW82zZNnloTaEXWUDyUwCCVx9P+g/J6qjoxelsGXZZUsiM793pJKbC2FRpuUTxjhnyfRULjRw
3ixAjVB54jQUiO2E2pBJF1baq15KGK68lxwVy5zOEIh4uwIkEdgMV4YNwlHmxqslaJsWU3wYLW+j
eiijLL/kuMWqIjFf2HIgZbsQVjJp6E5A3ELpFouNLN7hyQy4ceg+1F2YLONp5ZBiw/Ps7VK/p/OT
fo2BKdzKrB/SkW2abiZqKaxu1QxIUr11PebaptEi+7WpG8hoWBONl3GCe2fEKed2D16CyHgPR50t
6Q+tBSvXeu8CuUN5uZaWvTBHqg/sm5e+xMyycXbWkT8DbkS45z2IcCFpGaAgJtVwW9IvdnAgL5ow
+W5LXhc9016xY+bHVhfRJX0Ka+DHRM1KhPZ3l38lw0TkJNcnCcdHcXUTxOG+Ebo3FoJrQMfVLzpH
D0L5GI2LhLEe5udgC1qsg1o7jVPgbrAuTyCOE847aTJFED63z0mPWuDTjd5wbAYsVZOzrxuG59JB
j9VUVbFXmtBeIMxuQNZe/13I6QOIZwniyDfGmxF60wbUCX3GLovrQr/l9b1wEUtXXyOaeC23NpHg
tTf5AgnX/atLPLae/PF4MiiEXAj9PjoBNsTHJEgRHpKL3zICxE9w14d4QAe4iizunnqIqRQZnMMu
sDBt9H73uMrAZjQOxpWWzHQjKxURtkWxFLVGh7GkTfJGXNmq433YUQQJhuBxIbnZm8FQ2brrurkE
hsUQ9TlXDPa+SxsasVAodDJ7b2VFtkh63bs1YgjO+daz2XSCOEo/G95TfjTckyHOz4i+EICUQbui
xCL+jEJ/37t+8Iukj24/pTQMiZbGaVoTfxt+t2ht9BKxk2JzQ8UQ2wuNaYRw50VO+HUKohOlEJ23
MH3zt6q/a/XWjw5h4KwKhze6e4U56MfXJvNebBFaqybH/Fo7+k/K+iqszF7UatU40QcCv30d/ZDf
iJihW9YCwNj44g2rjX8nmOoyWagchg6st08IKmHTzJtwU4aVvTKDwVhCnbV7ZAGoE6PW27b5QDe6
W8u7Fr5khSyeTEDfMw2asKpCbJIjnsORCyrc5J3+3OrJr96i+o2gdxoYpl5+2ZNNlaYF2zAskuoW
oUJYEA0g9p1rEOlEADGQUTJ80OH2HSM+vlVtHV5NmlQXj/uTGGeCgrve1NmzpupzPxOhZAITgaur
jxbNzFbUHUKC+VMu/gOq0e7F6F2LLBxyzB/3jy4qko7UdEL9g9OYRuMtD3tMyT6URBgQqKul1lMa
D0+z3ZkAbcyLBAE9OQrrTqeJ/jcUh1yKbgQHbi5NQG3hUEHpvzInLxr2N6B5G71oC/NSDhYbCwJx
N9uk5OKg9nHlwrEIOiAPTCdZiSiVpR+9kITODPoejJSb//JEuJwo0or51xhMgbx90NZHXGYuOgrb
pqEzAr/UT453NiCKK4LJDQVHI94QHyx1P1/XgeKsz3BQqbmxk3kbQSHyrODUwMhp0MUGI0jfAk3g
vSkUWabBamiGjRUj36tXJRic83e2y9odvFkL0liNmFEBYCDJ6L9dajEFTVRwRz+WNeCA+z0j8J2v
iCtfYpJf6nTYhABJJB4t6fxYJt+jOy6NXFuWMyzTQU5k2aZO9NXk0AQaLeuJq0PrQH/OrfeFUGtV
j9GhCPuVx4OODUeMJmFPfWeVFMYFbn8htVcH3MvnuCVxSkU8oVQcL7rmGb8Sv3m4IF4B2Pqn5CoR
9XtbfnYBPfOgvyTCGFKgw/SpWLkiUKJvM19O7DJhxzMJ7VBRVBSa/iJx/9sCcy9YGFxOMqQeYUKA
2m4t5nbUrrzjxKpjkZ/5RraJlQMxx0S6kha5deoFBctcC5/KDgQeQTqFTtjg2/YDZBfKugRs23Mh
LFPaCq0hmUH4hV0nq8G5E5666Ow3xyUzcq9R1EEm3S6I0JVEz577EqX9QukgIvUzz+Si5mcZVUME
cbWccINFPu96Vk2dbPzK/o3enJeww89Aj820Lv3VTJyO6aHnvW10B6O0qIgltaomuFK/2xYtnOAu
/JGpCGBG6YLnKOemP2HrkhqjiBECSZHwJMHfmD9dG4Bc5usJok59uvZvK/qTNeuBJNfhV9dCs2oX
P9tbKDzl45jw4zFb83MkjRO+hSS1uaGYX7jVZ02FnJ9Ry2AvOIwuNJ1QKw7Ujf9F58RyILMvrf42
MsN/TNc88gPN+CbNAc2MvxriX70WYAVyF3gL8aFpPJtEf9X8J6SCyZhGIdjuIvgK3XffpwqX/8Vu
LHxX68mSG5eyZKopUJJ9N8ZPOkBhOPQ6ZyUncVqswX045GxFaNOygwqjI/4WktPSlh7/A78ksbUL
quhXxKrjiyo4aMSrwL+PLtUkxCG6JQrdWglAeAiVHPXVJi1EvJs7gzdOEVwKvZW/TAM9SYfdZ+Ml
of8RVq+wtBZi+DtxJyizKfuYAvPbnIL9BO3ygstAvUwJhWq12qODH36Zk2mtc1CGrYFh+S0cjN8h
b8Nb0tnNC63p684RX2QkRTetDvtDM0Audm53bmx7109C27MYX9o4SO96mtrQtfKo10N6F3WuPwXB
ClEzlaEumUAw/Qg3Y2Yz8ALP2yqyj+6ICZM7gsW9GUXo+rKiXtf2FN+rydQvmh5vDcKp74+bnhOY
28JhRKnUz65MqqPp0rimG0PwYlDPhf7Iqr45AHPGdMOvTGEo5NrjFKoP3c4A+Nk5g+nfYt+seOla
9SUjHtG7OOvUrilLYy4k/Jla0uy9rkkgyxzcAriZzjpm9ZUJd9JgrPtVJwM+wDH827riqjreqLD0
2TZSunv+d1PpITLjeEPOXv3f3Y97/j3Anr1QBAQNy39fYG9H7QIwDiJs2Wc130xDRq1uNR0edwnZ
UaL++HAoEnBdM31/PKzDjgSm/ydUTQmRGelny3PUyErkvw9jXewSZU7nxxfqqdbPZVJ81XFIf7yh
cqRvmOFQ8r6X6aBvXdp5N4YTa+9Vl7zIyvqTDFF6NBywrsAPAZ0MhbSpccWH5ipnVXp07DnwN3NQ
W/VBJ3nOZWbqCYt2K+vDGPc//AofTk2TUXHth++8Cr+jPq7IPErsXUbL2jTRniJ/bI+GZwpktogd
yBojKYUeyX2nmuZud/ZXSU/vmtLhejP4Gk/vCM5u1k+5Fd6VjbQWPE0ehAZIgcWzuqYusKdLVXPh
Al+moWF/SleS22Zoi56mwOMkAjKq8fJvkQSqd5OaDqcoD7JEXSF62sqqSl5RlXvbWpvgcTrzrgdp
/Sl0ex3rMSfEQVrnVMOhZKbGraD4DK45cIBS211cyu9Bdv2dIENrKQna2UVSTCcUEdOJihO0BZLy
ux1uPlPdtZw8WN1HB1CYziKiB/igUhPkzAqS6tDjFqFwetoZmrVsuiqFH64p72uYr3ikmLw1Fp54
NyjMjHPqBekbmnVxvXWTE+xmrzLHOttdr+2MKrS3bSX98+MGyxSIhkldkkKy+4CDHjdamIDO+NMJ
rBQrVehQGYk2wtmFLUnj5gwb4emiK4yCmHyREmaN/h9k6fHNTgYKQkDYaQoy1urHz8oy/qPeMyqI
Hx5XxhOyz0Jo26bQ6IeMbG+DNMxn1UgGQlJgG9KzV8v8hqqYN1vZmRx7taNdNsaTZ9hI2Rhv6de5
lfgkVhTMGGu4nXKlVWgWDP/v0PDcmX1oLO1Y7Me2/ylciPGm9bB6J0+p8LINEUkttdQktPnavNlP
xU80f/a4K6LNvN2CGVp3M8mGF1dU3yVU8kmqHMljXg87jDEJvZxFscuS2HppspIkt1bgXJk/dVM0
to0Hxfv4NOF9eR0D41hVDsahigjpGET12W82ceOzx6uGaENcs6YD+O8nU/4xGjU5oWUQHwy/PTpS
NldBSPxSr9RFK1ApjsybrZejPEzImMlH7y3KJw1jyiLrAa/HTqIzG7wN+kyNeVX3zlZvtlCLNlHn
hUjWo6nse0yfzpK4FTbgoEQs4av+XQobYKjrpk+3RGRcFIoNKfoWvrvC8wjgVGbW2bOxynOUwg3V
uG2/93vzQj+XdX58FUsewoi+450XqAKdM/kKq//r+x4fPr6ZN/bNrlWxf9z17+bxszTP0g4ImTf/
32/tjSBfR7Kqlv/+48cDG3O8VlEWb8s22vqe/btMUeZiaY+9tdIkyAxkFCkaVJTw5EHcq/o6S7yu
lKZdGtauw+Oz0qP5tA9NbQcHYRyFUz1FceDe7OKUeJPzVIZGtnMqYAEc89bd7Xyo+XoUu6517gWp
gb/7gKKImpVsQbEnJ9lyyp96Q8229++JjsFLXActMi4uf5Ig/zJJyoORgSg5Uzv3dqUEQwW/pa2N
h647u0MckwZluVD6KDRY6NHg1tmfhkJRrB3m1jOnSzenEhstwFtlSG0TpF1D1DiohUnjuTGDGoCc
iu4MG+FT1KIiTS0a3MM/rkhnVQA1w7JO8kUwVf26wap36DTQF2eso5UD1LPxu8FduJH1jpZS28Sx
d0Kj+4dUlpAyemimomt/mSHGWqt3omXAydAKuxUiLHPvG217TOKm2plNfQ7TprkmcxqrTsfmomyI
iBobIP5hcK6DXVbn0mx2IbKwbVShCksiiVjdRLVTle8tS/TGCwge86rtBHP64VvoGK1UxHvy88Oq
6U84DeyTLYt0iawKVYk9sNkk8hJRispZQtxEydXc9cjzqzIiPtCJGg47VMeGVNiUNG8iWpwVCaoV
q1i2nOA8tK1sYBrSn3hgvSFOLPGZ62TL4bfx/1gD+hDHBfyG1j4gpAoy6A5Demjgk+CYTYhGi0FD
1VF+0fdYA0pqah0qWe6KzNv3PUNGkdWIUqPnGmUElWPBj1lYLwh9i00xcJ5HJrYo8H/EOVGDHvF4
Amv4rnZq4yAbfqAZ9qe407OLgyuhbnmxcPdzPLaSbWJMci/JHaSl11h1liD1DBsJ24w+nmTBzii0
kFCr+VN3CIEB5o9ar+XA/+9zrLr6Sj2buZhWsT45a93uf6kAORInLbmRFEaetV581i3lWqzSzcIm
DXslzCLAJp+gMKm0czVil2yUsq8mfVOBR2VfiztvGN3iaWDEvhgS4qh66oN4uNKWdSEvUTvqVA4s
OLSZPbZ9UHfW+ZdCdjGyIKxWIk7V2Uinr6HV+23ZQxcOboMzkEP0gpzhDCnfsMk0J73pWvNZQebv
beMHSXR9SqugPZs4CDufmog6TLtTDnCxR5mGVbZ4MW2HJ2aA8pIZtgPVpQy1ZXel1X5ry1wneFB/
r+f90rPiCyZzCh2b32HF/jVo6A5Ub5fHgpmY8h0QiuSa2fGz3gfZTtGYuw8LsRvcekGRc3MlAVnz
+HsaiAF+XQZr28Gz4qpnO1qbblTeq9AkeaHDuoZKcZfNQXHNAAVnsVhtUj28RTZZS7FGIUbrY3qp
pZyQcHtUWbvs+AsokV3SS+0S0JzdSwuxcdi+JpxGF2OA6sBli1tETNNkt8w7QXOkl5SjdubscqcH
UVJ1vka+rDGuqraRx4+awI9lrXEdi6pI12lI4HxjAM66A6anATtKA4rutd6PG+Y6TZmLEvbdSLtv
OPQcpmiK6GIuIhMccNJajAz231yJ7AB7solT6n8IVz6WHUIuPzMScgJksjIj2qRbpiE/7HDBhcR/
I7VCRAKWmnQn2vPuYW35i5QD4jynUp0HtuL0+HIoj4uWRHEbmwnlcVcb5nboidxEaRWsCyNFb8RU
EgHO6AaZc8Gcb1jXDnPzlGzwbFBaU0R7BD7nzCOhKcs7gUaZFOtE0hhSB91br9TaqFnFY+85J7d/
CFnWcT7u28+hH/WzHK07J97iLUNDs6ALrqajjU8L492jYXeOLTcYnax1RmVJPgTtU5yMzjl1EWlN
1ktfKudVNS7IS1Jq26AwD7BsoHE4M1cJ1RAmTkl69qIPBER4q/3xnSJAsFfD8FZmzyuux2pjer/8
anIWcZOdCR3kgjYHosgbG2MJWEaLSK5SvJl1EbRMzPopj0j8b4mPnDlcIPpEuks/TtlH8vxGgbJc
BoP/WigGbIhWe62ACvI4XrbAaXQx+HuHWXBltgMwIiEsGHpwXsbuSxrRZjhO6muMil9OV1FEUnz2
ooFOB5xdoCFcZklDw7hNALOeRrx34vCvlZPMY89sdOY/kxcuV96075xuXMXIutG/hyAqJTNycRkS
vzsOffAUBXLTaZ81S+CpqBxzOREttqBK+jIWroERdri60nJvheWtfYHBStigIL0CeBlaw1yxMAyG
pBFVv9CXTQPyePIIuFgSK73Hun9ViZFtVRM/G+70lcQGYtjAb1boloQw50bfatcmctijY7sbzV8i
wjK6G4ApSNzH+2wzo6u5S2GITZIj8D+WNfXkY+dTEgJ1QVLaBMY3GGsJYnE1Gv8Nk7x/YEcZDlKb
fmlBhAwX03GHpX5ygh4v63gx6hwPpl6gnW5I8FVTSvb2bzsfrVUH1qGXH24ReMdYjC9mA2gw2uBF
SU2QcVl1P7ZZTDeLOrWMQC8jbdQhpa50YzdwBIS1hbu+SzlYeBPXTmCdTRoVnzTBgqqFxzKv52yk
0LulovZvVT38+AkNkcn82eP+CTNwjlyi6euTF4gMaTYLc9YCRrbif26q+SMXdxst2iFIsSgVi6pO
Lt8jnE/EEZrI+eZx3+Mjl8KIvWlkENFDfpBC95ajMsZlHsgXLTG69WBmn3Rh+k8W4wnpNdm11VBU
WHLcEyfTrfy+6o9ULpJvQ+pPzzfvyEFC7OmS4MKVrQv3ksZ6djRzxKMQK3yYh0QLOpCfSOVnV0hC
sATxLD2+VaCIWMHoOnGdn8vOxgNl8iQXLL8HN4ruxUASR9535bHxQMqkIoM9lpo8l60hz4+P/Hre
W1veir7VvmM8EG+s+zuqdPBaC/AcZAPlStWOeDW4amyuJwvy95vG0AWHgPCrx3fTDsfJ98ZjTpf9
cSTvp6Cdach6idx2vh/D8fTfI/RANQddMFHMOwwq+/Tq0oJqIMQCkc2u/+4ug/qWOb48/D/3E3/i
AOuRcPH47nHwMlITHeQxnflmz6JN0bzhepxpTtCxx90uhuVtSDLcJgsNd2loJJYz8emHx02gxbg0
Ql0HgeU1BSh43D7uTmWBJaBOwRRpMr38u8mnVIDdsSflQVDoi54sEH2BcCndN5N6fjwwdHJeOlnQ
G9YYFMc2rLrzE++TynrMa231uOtxI5yaQMIUhRjmFptebZ/sHzbaGORcDCiAB6KhKq3algWtbw5S
EJSntM+KSqOwlv24IHnv3VVpuBytKTqO4FTv7Rcu3eFsBZCV0fgShpp85fQpN4YWfplpr44IYaiE
jYzxzbe9ARoocIlF5NPJhS7AGetdQgJHXhV2obEYkSEr6zz6CFL/exRmObRVcDxVd/NNigApJZgQ
09OmYlQYsSw14gKqybMkrx59TdlSJUoyczGG2VZMkfELByoHcw7VNhNCxLnqmgrOdwGa7g+JjmQ5
uDl+o56A/tiNNo/7J3CebRBQa5LiH/swynadQti8eOWbjtvq5CfN/33TtiQlJLGDnkNQh/T4qjHq
//sQsugzymxNyHiGJUZlvvnxY5qyuNotFgdKuDdda3tAHql/s0IHS7ZXqlXK+fKUF8MWRzJS8bCI
t6OXj09qvgnB/1DSp5vedSZU7K3zFCh8I54rn1wHPl83gr3Si3vgz+6iqe8WZTuU66wOwMqB21ZO
OtKybdn9n0i+JXUXfop8uPYqu3Y1uTITbQpPZibDdf4m3aY8jmWoEwFmICP19eoJIAS82EGxIQaM
BvTfeJfHDUNMs/U1HEt+N/ICzzf/vlqiatYnobCR/+83/PdRF9NLHbKI/fsCTUn9JchWHo00d5aB
+D612d3RPHXq5s9AO5pbm0lgez57PEro7Notsiggl/7NTpEtZX337IRDCWKDucI1qMUJuiDFpVCl
K4GDcYUysd7HQbd5CIgeN0BfEl/oMCy1ytP38NpL5W3IUG2vZJP/8utSnJ2E0xPl7LRYd2QkTIFz
4q/O14Nhtls34/zqN7PMHxRC63vCq3sz27k2Eu66IYFVoB2i+7Ne9R7MzxT4vL2VcCDVC7VRDfXb
rULZlCUCCjvoXyfdnDWMNA15q1il7cnMuHQRk3rnXtwG7ZvBUt+i0siWQaq+stb63YA3bDQCYWkV
NMl+Cgr3GCA5cQTvgXZkHqVEMyhS/6AkVkgauekDajEEk45wjmjJyaLMP9gpV1mlUy7OwQwVJgd2
CNUD2vWnViNSonQHrpBmmMmwDgu2zUaXmnV0bOaOBrvl7ZAr0Ayf+XlBskBywNX7QXt0id4duINq
E8xs4KpV+w3Ln+7s5JqmPbYNRvR17XvlKubFXfq6JPofUO4UBW+RcvVdzHnCnUcS8JNPei0iEiys
aEVQn8mbxlmbVmjc+xi6oqvTv4mM+hcfyki4cYOZH8OcPrbmycYbdiywRJmxP+7K8av2xD7Ug+Yg
+ufassqja2IBaw2P43OWLjshN76eI5aS/raXtPmVlQ+0Fgj9YIj82WMmXvOCqx3zmzKc1zlFlsm4
z9XSL8ufIZZQ+ZMBiVK3bzqjbuIHsxJbdwhbpXWaeR1C1irsAzFfS3pP/SOx/oAbBbERarCzoxGh
MOgoP2MDmtkHRCwHinGXaqgPnnT87dixakYqbrdFA0rW53cWh3oblezumtE5v0pb7ruo/iKEplxk
FblcIadf+CSNw5qZ/mktd2KwxwbvKoRtqXhOCZY/mCpBAcYKibAOE9o4ztXYU7QJBQsFQXB0f3vB
hsQJHkUJ9iJnQS/hJrbKppymzGAN/WQ3ZsiwWovsOtftd/SfNhyjhne0GylcuKVvKkPhP0zHHbhX
tSC9DGF0PZYrjoPM3qsBHZQntiS1OedStwmuwAIiQDRG9I4bgpsR6+jSu9JRQzqKZ4i1bvh4VjnA
LdEHORcZ44/pSMlZ45xrbrZFW2GBnX3jEIyFS5ZfE6eLfRkVbBTavEVLd9YmVMVh4mSuExW/ruYd
TXigcUVBS2bbdWsUifWS36XeWSo7MeJly77XtQ09iJshIdVLcjYBJUotMrFiyY7kmEWBLjV8opPO
IbKh/jV1I04qc7J5WlHMji3Qp3fO58J2OaZfTabKZSfRhxTIVbnWtumQ0Y+S4TljEtrFhAWfXdeN
1oBjNCUELBpeymzmeFAbGm40rXKo0U0DtS06zjUW+kHa2s0jQBb6wTbzl1rTjhcJIy68SWNBIDaS
8Ws3qRChbCxRO4KC3wi+LZaN2ZbbLvaZ30fjuXJhlhkvQuBHMVcJIsJPCbQdbItYIF07O246nIKe
USBRuI9RXt40ikRQ+Br5ojNYeZD6kB0E44x242ko5R+7Dj7KdqI+7VduII53cIAsXDIi7OAlrnD/
pWngn0XRvpUF6TBenOTnyIs+VWK+2zIttybGifPE4mowI909NXuVJIq1oqHIoM2y4Ahaku+Fnp1q
RxLzpUdbdsaF5Az8QWjxb9xGvxhhk7M935SctQkO9peGA5ZmmUS6TIAWTTU6mKIwNJGXszHzuN2T
pJ6vnfRANgzEfhFhz1D8RDJHd8SMktaqR/nVJnlAbylBDiKPoHJlrezR++vU+rcQQQS3lyydIH3T
nLq8+YpsjzimJXR6G3wUR61JDhII/j2IdlgwqwMnSSZ7n3oOD/H1TtbAYLLUStSt0w029o9BRhCg
kH5KRuIeRh3vSTVFt3gkoLlzJb95J8EjQqnt4/xr8E5tbNSXyJX4i8kUCtRHb9RITAl4jWiBC5pC
EFmPHLspBfaHN88cW2TV0awoQ0xVRhKnY4hcNrDMTTzlxi5v/d8O5faHatwVRjkwLc50PpCu7RAt
LOYkobJ+Sf0UmTyKUIksTOnHqUc00836EurUljU5LryeeBV0DcxB8n7VyZTZ6Wm5ql04vwjea9HY
kqJmVZ0prh0YXVpr2QbYgou4UViWgZ7nzIsk48geNhCV9A8fcPQHh8riIKxr2wEw9RJCfttc8ZcK
D5VRnIY6NPejgyCkiGKx0pRtHt3+T5xb1bnWJZ0IUqUrm81shX3JXPixd47J8j20tFPtKOOKkcfX
a6pp7JWvF2+h2yB9HsePTkkQmRjfa08QDw6pCt0+MW9el6JEyJK/6Jn6jc3Rmw0irWDix3ytM50C
UolhjieIyaxvt5V0qS3245/WNFv0v02J4wRXcKyRp5f6cpGMyU8eCX9TRcNvJgO5nzFvZcx5mG4H
PZVpTyXWqG3X4njq+6BfRoQ6raSRPLWO/tvG4Id4rHrJsIeflCq26FT+JPrwSV7GVisR+hKTaK4a
/OworPfZ6Klt3PcVQzdoBf1E5GuUe5mBiRqoz9dFbDhbOdFxq5kFwe8Fur5q4G8K0KxCO2qfmhZb
Oy1xnbdK954rR+BlKTWCM3qj3du6O237mdtuUTZt8sgPr4blYW+WBPm2ozHuZDu9ksp9M5AG95Hd
rgeVss637ZxBSQMbqbdrEGjofkDdVVtR69uLVRLT3YKB6alu5bOrlNrvmLAJbFAU2mUGUWEerzc7
wpbQqHSNtEHX+z91hvw/AsVmeHpZ9jKyj14myewz1uTeeRdH8//6+WQvqpYwxbpW2jLV/dewRgOQ
VBpBxWiaFSDLvS/I7i/jj3RU/WXADQ08Ny1xlRhHTnf+Bj3ayiU3GpCnedExA5GtMuJaHG9GLpqN
p3K829gk/eEtKES9ylMD+onoEA/6Z9GY06eKonERyrdJIItz05SUi5LnrXd+jziUNlRANEtbmXj9
U5NAH2Wtp7i7T9B0EGxutxzlTMgqy1o4Qf0jMBktDLf6rkqWAb1FXtx8WhbMOXJ3uTHpBALW420o
7PaklaJfWG6FSC6Jvb3VbKRhERDvxhfYxS8kidO65SRopV18CoW/NwfihJvcx8qlcRB83NiRl92C
SP+uTBovmwbAtqpeS234JmtDW9qlGDa+NLcmreesHyDinamhKi2TXeiwLFt5ApkheuwMzmuiJH8M
BzDUxeVmir4Tt+3Og6VxCNX5DZ2U1xRJ6zZDq2vmvXbMYFRIPaKAbWLxzv7aKtyWlcExKi4+7d78
5BSSrAUGdaixQh37Em6mSz4cNfXXhgmDRuFoY2u2PAZdciKb3UAcx4mqjxTdgOVFjXQYpY3TvwBx
whRH48ZzxnBdkIjxqmcOumPZ/ZiiS1e5fS6auj9rGmp75gW6ujQ8fVNyxrQ+rVBRCSwK9JYgFVkZ
We6jRnH+CLYH8DEyfHyeO6sG9jEGdzeZFWk0oiBDrN1HAVGMSEHHlR7RA6bVyD+1Et9h0fCMRIzk
uGxXocTEE9TGvQlicw0hv1N1FJLnTeaCJbRz6LG9E4IGjzX3XiVfdPNNEPIcEj0HAJhQTWxSkjGB
JX7h+fUzewE5ijThQpiXz0ZoU2snKGlJS3h9LvmSWQqNKqOoDqPqEzJXEGsjSwOzpwwNuMN+x8AI
eZCDx5qsO43LoVaqkepGN3irzL7dlNqUkfBl7eMOYwXCHwJx468woXTQbeu57lphVmvH9q7MwF97
Y78NcpqlUaZ25zrI0YwTGuYVLfz+fAOt+ds1M2erBO/UOX2C5Vt/Tkuk4fHEYpUSE1dqfs0jJWut
bFJcB+D76ZCby8Yhew+zB77ZyXFI2QgoHvcqf+tYePU67x71kf78CEb7L+07dWBu7ajY0ITobF1l
oL8bQb3tOP3rktK99QK1LyMY32xWNZfKNg7UEtzHzBr/p0fLY57sa2VtbFTlqeUue2KeiRp1k3Ne
YP0Ze4PkCJTeXaDEyhWDdvUydsi0srLXqP4zEFP9HPmSVKKQ8DrCFcllsji7YxtwF0VuuatED/yn
KAMI6ee8SIM5d9t6yPpMJa8mxbRZH2/tOeXYLSBpBifOr01GmCuhI1d2sBxYsYhvtIv9Jq3vSoy8
c1DM5rPo7JFw6bV6ubIwr1wpqfxum6Bn85XPdZQVXAtSPj8e5cTTsEFfRIs9pt8m0Bgn05Tg46Hi
3KWJ6yP2bfS1yyOl0LXMgwEfgWxTa86PJ/2Rex6YEgHfHJwY1KVGwhIVmEUMWD03zfqdpW+DhByX
sAqfWGMVXE+0LjILBZOnHZs0TUgugPCpKzhdt6ovrYzcM+DzXAKAk2zuyXgEqQPVLG2NjIjaCctl
bVb1kmg11CcdgvD5BOriTnX465asnIzHczFAQxu0krV91KrkGilnOkgmz66iL0ezhDgzrZb7EKuE
sDthLOkSzdb1oOk7VXnm3jVCvCaJdP4rP7Vs52Q3GnQUudOLMglfjbKaThNqpa0R+G+NaMdD4rjA
f6lNjUbVDv9lVKqAQh7shSBx7Lqnx0dhjPujcav8aWi9dWR6/QsPf7yJQjqRcc1xinvcdCwURSkW
NSlFV1P697SgNzoAfVhMPcMsXUaCN3AsYSW9ahVqCGRbjdpTzixPBmYjiBr3/zB2JsuRI1mW/ZWU
WDeyFLOipDIXZjCjzTTOpG8gnBzzPOPr+wDM7sqMEsnuWLi4BycjDFDV996954oHzCDYzdQgdYuU
4jOlE3+cGvVgC1SnE67T/VQ5QJ+wTUlWUyw796Wji2djGvcDrshmxm6GCi/NZ0IwYkVYLdHHkArH
rWhQgaQauucG4S4C7GCE+DunJyhRC9ExngFb9qhuBwNrfen4KUZWdpVwIEjSF0ip/ejzh+ep6T85
AEsYQBg7KlLYsdkLNETkOGEjMYzI9X2psL1z7JZd+IYj+1bRFWRrPIPn+V9DG/kIopntjtEIYBQ5
YzlU5kM9ykcH7vSl5pyIi9M8FpiHGDIXbtvSKsEcO1AgjqifFMwdRgolRpBefUXF73InIN9IFUkv
lS839Sj8KELiJwtzq3ooZVIlsn/e8SAMHAoh8rEE+4QTxdnFLzzxMfgJSwhCvfXUB+AkDOd3keML
5kjuHRWytsNRZUKa1Ig8SxXe4xj43XYiBZCOTJ66gNTkTmIWeebEQ5t0IDt5lRV6hr41Gm8UkU03
YdE/trU4EMrJ69ZRbg698LcRs9szxUC1C0W5b+qW0Ive+waltvac1ZJs5QU+hP0+lmdEVONGEwPn
YHKz734STrqG3qskznf5Q+gjyHsiMVaDA9soEeGFMyuH69G/ZyeB3upNOhumk+x/Xr/iJ8/CuC8Z
jXC2RKDl+OHOhP/qBg0mWTQCvIt1w7ksiJLdQHIJIdfqFb11soWtUG2yfmQZqRQUdVWzs7LJu+uB
NaV4kM3JUd9ZNxgKTPp4M0nzu2105YmmPhCg+XpBZU5oGnMPa9qDE+b2XUxYS5D4e43okRVmshJ5
N352JzA2epggNGJmf2Guf5138H3jg8YiCPpWVzTM555icnwtvkvHwF3ObXxdLredd/VuedzxCjN0
nFs5Jjt5wXxo42mMnZFG2PT7U7x0qEcLKZ8m58Eb28BVe1kTSwUU6Sc+mY4X8P9asW9+9jYPAUu+
xpV9pboOiB9Edl5rhr2JSdvdxiZOmoLBFrW1Ve4UPrxDdgy4BJbVui1QNceTeeMk+CJXqhJ9YXlO
t4BY3IFSfEJOW8mEXkJbTzcpquLHFMjxfpzzk0DkgusSwu0wN6HJT69iDiTJ1IoYsDkE9if1elmk
sWHph14WW+LltcuSFOZU+NgGWzPXemmSoF56O71qFFcJ686dsEXfOrX6zU+Htsp1EDR5AC54g2+5
05irj4Ad6CZXencX5/nB79UXi4bpndIiCsnV/n3og+CQ0llo7JcfSLIxn62mMHPOfUPIOYZcBw8w
8gSNzs4WuLF9rRpE7JGSoqlUGEw6lvIEYb1we8vYscl8xIirX6aRPjbWDWJmEFKBYZ1X70pDwEn4
1VPOpKSZQfgTblZG6hydcT8TPaubOSe5MsxPcTSNn1JRVu2oRciTP3wwaLdZi8avHXz75NUD6up2
5oR59Sm2yRM3dB9FJjwoOLfQrtA4lpIfFD1pObwQvmwU2xD3yC4PGDb7lNV6Ww93y9qJL4gpQxSB
FtQVjDwT49g59yCbt2QtjBo3C83NEvw6hAChgszc/txrWovrOjWMX9ZMZi5aHdpN2uBDaZiBTuaI
QUxx+t2Qab/asI82MC8IXUjbA546Dhk+Ti4x6cYh0NF/FOSSrnSFzlIUhl9caP1FGCrlWWkeVYg6
BT2fvaKZ7U6IDDN9bIC1J6YnwJyYaZ52l2XEKNZald91u0yQwKIwltgQFIjSoDVW+tTQY9DNDCOi
UHZeR6Wc9wrSFsrOU0FiCAw9novBEJ3b6+BB7K5aI2IYLpYsj3V3kwxac0vGQbQuw1CCruaklOKX
Wa7WshTSEBUfiaFFrjOvDJ6aYkGwzPZAcNm3YUfpppi5FPRVOvStk/bp68Bae3dhF/O2c9dpToCa
dwgujdQgj3X4Z5fLFuMq29j6juTx4lYKqu/W1zdZVKs7e1mpKmJ4SibW21LDmyNnpmxX2HCQTZ/8
AOnsBKmDHNA/xiYM3TRS35afqmqmc2OoCU14OnLPiH7bs1ZqhEXz1BaqWu0JXCJ8ZpSffmM86q1s
762OxyD0Ama8iJ05jQ/1Ld7UGZpRXbRu3GtFZt0Ygxl/jDUixzCL8af2hbrx26S4jhmCo1C05qXt
vDcFpubHAJcYLYPob1RuhlVfDekW4D1wmfnhGSiZMAbgJY1Kfx3kfXIfF2R6jqi0MrOu7uqOCaCa
WvdSHYFqzp3hKsDsKjP/1KLvvUAj/1CE0+4LAGU0uTvx0RaQTUY7IF+P4PWY7HQ6aBy99Y5Nu+ew
6Gr2bM0hq/26XBpGlCiwJv9czZP4XIh2F2NkPfoxR6HIN5RdqkU5dgYOXA6lwFEx83NQQk8d6vo2
A38NBIwXS5zIbGs4Y2ZwW7iOazPSy32qgjytIjj2yQxqnnD34ruAlpnYfIs4ReFiEAS49zVIGV2W
4I5FZL4qVfsdUKT90JgsCloWzPNKEOxWrbKwQIs5lHlgYZAoDVR4hcM4G3bv6GQGkBWkY0vofV9b
00rKMjw1KW49TU2fzbEe3pcVgOFVcRxw/G7akidjNIrOFR0C6EZj+a+jgWxLjDh4/KzkUqRBx5Ga
tSvpK+Tjuj4dACmxJmso9kjVGTq0FRYiBQzqCe7jLEtPYRNOMDZGlKx+fy1mE1+GO81VZcG3cBSo
TX1JGHaMHynIq+Ec/W5YTK34za7G9uKEmb3OYjPdgdvHIM22unKwDt8bZnl2EAToQ65eDPRf6wxf
z5aXqO7oW6/Gst8ENmXtcsWrwMix9uN9X1K30GJY2ykTnEqn3jrT28SwJ9AcSvozm6Kqin1ejV90
bfx1rnbVzTR8QQdGy9iRNmCC+Kmk4mw8G90V0/kSo1SGld+v2S08soZQd742VS9uhiHs8HQSIClg
dCE04Ibq7yfi9O4FprNt3mnD9edqZR1hnUsxoJctVhkgAQiFOoP7IAYce7RZfGGJ72j9D5wJoJ0U
RraDoeAfY2lwFJr3XsFC69Yc3TfLfox/im+Cs1LsWuSsPHrUliay7OY9EDRpg/k4LswGk2utIBwt
LCyWA6GgI7dmk5gPYWmiuxpNXruKjnpe8wB+V+ISNl53rko05Q4sgCWSYDIorScix3YeUJEVmB8m
LxQLhpbf0iFz3MrBVKrwGRtd7QPw0jOlS3gnv7CD27zpd0aj3IF5jZh+dfBJQsQvuIZoqwK4LZTU
eIiI4sZ0VBGME6Tteik4uyC6lUFbn/y6RKaHIGu/FKl5rSNe9cOHfrxd7vVM4trt+wLuTzTc0iW1
j0uJCpQaKZhF2uccUsuTpro0iSsSLADz97bChjg7xZYkKaahxkZpMCc4eGlu8z5wm8F+1HmM7o0u
NM+YAe4robb7TldP9GqLdYvg7jBBgEO/qNTH1vSfSz/bFOaIxTtrjZPUzLfcHrgj5iOUTlgRxmz1
CK2hOtZEetY4znyDbiSIESofEcA77YZDVsurCUyFRLZRrLHz8W51ygn0YniG7UcjAfE/ejkTs4uG
hzSsVOOCGL5DJRore8JbjLE1T0FSlu5Ph4AhmA0G7RI16nM4pkARu6S+ZMx3z5U3h9a/cTPmbGmO
chtMBmYKfXrWOrTrKDhA7FotYrPSb7CRXv0Kw77EleAnmttJGAsovLxjj0IVNXkyv7ORQrHMb0yu
w7XJe7nBNmMgxOo3I9gOs0qUa6IZvC3SctbhYNYvy9I+Nc3zkKZ7srbV2wGh3zpVcZUWU75vTFO/
L8iC2lgex56JFs5B+MqnzMXLFIrgw5SMfLMWUA/qmke0AWWD/MaChX0ryvKJwmo4GWlX3niEO0D1
o000RkBcVNH1e602VmONC3tMIXb+HHCVPHxTeEZfslJOqzCurTM9UNChY/FWiqS/TFVrI1EOkM/r
Tza56OdmTIMrRkV7oyX0xtrJ9q/lMT0t20cvIeX8LP6xNXk3+jyak02dnJe/1S0u0w5H5s4LOuOq
VPlLK7TwtUZDag/9bWwg3yTHGH4hwHxetMLPJYI5H0w6f/Dre6r9LZ+xNTkwzlrb8Ii/cEdvKN+1
cHaOQ6AER6ofAh5QuXTqfpiq8J5aIHome5PUdvFsp9YuBPumS6uZVhrdVZ8kqPUYq8OpN0fkDYM/
oF9rHmupQmrpywcMKcwR8JpCs/D7Z1owWJyrfh95AGeW+0TzsbE3g2uVcUaYQgIIvCP7OY79z6WU
MsLqI8zelp+Edkl9yAyWxL59CKJJc1jihuiMzvqG5pLqhiqD91hh4JD5kMGMLB3OtM2G89JAYLIL
hIObbZWS2XgilvF3qTKK87UmuoxhsZQ9FB5ShcBnD7AeWf8eOqRLmyRWuq06TN39z8IcWGtNx1m8
3FwKfNIExX5f4uBH36v7e7Xh9ICoKX3EOm1wwO2pRkdn0tYcSfxz1j4xW1v5vUdtm6i/ggb0uTkU
X9b8GMaImG5IJtDZadvgAQYGYc2kynPCAsLVsWUH5X4wceWlpfmS+J7yPEoOFgHvJtqD2Lm1OYrC
j9P8zyl61ojh+ZoalhDRxNm9HGPKUnIpd8viKEi4fiG88NnKh+SuCCzlDuDYXZ339WtUMmbHAuZv
VawWr6EcEJIpIgQn1VM3IiKb93B0yecIENa4FGjzHzmAkxHNxn4pA4VGflGS6f1ZCUZQTk75LPGC
LNvMFMG7Noy2UlZxTgzBT9yHNAQhlQWsF6/ZOEmIfmxM8q1ZMxSigNwsoRdJU5mHfKgfNH/xPwgV
jxeGu64oj//9R5GSWCAYdB1Rgt6iStHoUwTxieQy9Sa2MhbnEeAsEFFXegwul42xGsk05jRe7VLd
0dYps7xv4rsAlo0VuPGa1D0/gJ0oGaufRG6EDJaD6iZyeMvwwfQHTcz1VY2qNndCJvr0uCifjHxt
TxGqCDrT9hE2mHOjN82hC0IFEiUZbxlniM0kMsZWBeaEUBTxTWbQg8hzDv/e3FaNejOnPdVeE2lp
N53Dd7NQ0a00q2iutLfyW1G1vLzBD39lE2QypUOHSJOZ9UZv7qOqOlf9NN0C6wbMm+AbD1FJHZhm
Go/sO57r6EiOW8ekr8KRYSl9rKnZ+XPepiXGemdBM6EhglUk961hV/dYPoqka47tJAN3tnNiqh0g
T2fkJaCL+6hypV13Fm1S7rX4qU0OzhJfhJUTaE9kQxEqDMw2kGf9Tpn2Rd4XPzu8kiGFbawap6im
fi83U21BgIs6nj9TdNVd1kWfCSWqq9OEY0HQX2IvgGvEpWVndSNdBK8jsKlAH19Zz3aBWUVrPxbm
g+5PjwkYggPtu+oBDal3WG6+1AJrVRZkrGqmBl0drZ6qOOZNFSGzQilMHOuXFSc7mBAYGofz3Cr8
mUjgmYXzmPvBvq4M1fU6TsJhPDUXEorvpJ7He9XvbPZ46Z8NCf4G0K1jgk3riLxcW5gsAG/o9SqN
6vRseEh6IN+cwz7398vbUCkIvs1BPTFBYy4tdU4HVQ9thq5dqBrejehTb71EtBUhBzRaCI/woewb
HBDB2iJ/mikJlhbDFjuBLyQISO2uJ+ZUYS7ufCuzvoRVXVodVEpDA87l3LmmUtOuHEPtfZ5zyI2o
c/0hVh4LhvSrbEBcATv1HBfyWuodLcaQFtjSS4VxGGRXox6CzZh1X0CsZoxmQwxTgCMKGVWP3Jpo
tjTp7vqcqh34X4zMTGhPXuJFW35J0kjm7yHFute9Te11+hM1yFec0kVGAj+B26AwF6FCZ9dp/dNS
z/10FspfOYlu95VBVtBsY1dS7bg0XXUOwHPz0+7N2euT/aax2aJC153z2JMfsNxky6loWR0Vwwdv
pqHdWv5fbJd0XBLrbirtl2Hu5BuJX+5ljF0SBPCWYuCZYbTkIur2hTYceIwKSvjyTy2URM+kQsxM
xLcYHuFLS1GKm3I8IN07YsDNrhbRMVeVzX75eZMEyRtGRul6meivljBDpEkEGgA2J/S+JYXHisbw
PsyKq6UFmApTh3ernlW5onaFFTYbf+zyG9QX/YrQiFek8riZRvb55Yk2S/Nc6mSHKdNFVVvry/PS
O8zXLZt+KekhHgu701+Ie7/HAgzrtrc7ZiTgwKK4QcceZeXeHKOPuMnTvQpP5tJ4aJzYPfb4TkHb
CrofxAu6vtn8FnTk7iVuw1Ud6yoJNXSilrdw+VlmR2SBR3VxCmzRnZa/GRauup+Op4WeG7tMfUtE
MvosjfZvmamPsFW8c87RjnWJkcPyGSYSvDiBmyF9Kv+Q/DdEVzhFw2Yiohc9OtDy8OLz4N6QAIBi
al7QrCR+n9BhLXFSE/ELZR2T3YdE+NVGtzRnelBDalm9W15yygBo11sHYYTT9ufx9GcOfgV/tUi7
eL0s7yiaCnLQ/fKYLAGoSDCNU5h/V3Yg3wQe4m2BUF4jUga0ULztIy06dOnwkNbDs8GRciljsmSc
Lp2Csrza+m1JDSoG/RR0+UQZw99TjXlp/JKAZT4jCvrodTSnP8eUwiHbVnPC/poJnheryV5jDSm7
FVI3KhFswuX4iqnX4Uhgd9smedAVwinKGeO1PHEZ5TC+eNr0Y3XXMRA4jsb4GWLavmJjsq9pMoX7
2lDhHsfDeyGSM6gV5goqcRrcqiodTv4wcZJf8nag7nVWWmdpT5MU15/d3pDaSYcl01HsXurMqO4s
7pS1JonSWJrmRoJ2vGejDFN5bDnk0LmB7UF4q3X778NOdfGnIE9h6Yata8LULJqGQv1TEitqqclv
IVu6hlr+rodSP3CUTqDAcTJoVevUR/PIXWGEovdmB7g4LDeMll7TMn2wTI+oZdTyqjDEEWi5S2YE
97oFoXiI4mdlguTLHFw9AizDFQAK3FQ6AaaXE2kdg1YJlegUeka+X+pbM9LM/0dUqf4/Y9Z1C26B
QYfdxk6//P6f76wPfv23P9T/NeZ51rL/o34MW+dm2SdRufruSErFianrA6nba3QPwyN524eluncY
mF3QEq2WIsyzkgcvcwT+HhEAQsOPpVpCe+z6dCPhvL3awj+IwOoYGpvtaTlEyEhGl0Ct/IthEDlV
k88RB852ye4LaqwhnqMxuoGhfQSXSxoC005VTbzNv39z7Tkd+l/To/nl0Zjqmq4a7HJ/ygvOkozW
U23yy89HG1qJ3UbFvRSQfTdA9cPJs/IUP9jmgZNT4tLA9HWMqZXqixthFk+sPG2zwhyI4X/eeWj0
yC3iWZRGqmDsgBBtY6reW6Axe8/HqDvJUiEVZ3n0TXSz0Rxiv43TOVqLAQBdB22XqsPDcjg2GJRh
J+qgMGUlAoR+fIPadsy9mdecj/k+K4q3aFYFkPoqXGBp0XamOF7QpN0uHczcVuAiJN4rUVDoZwqC
Qj1BMARRm5VLcSxcLEfGRYzDR9oZt2KeJHoN4Dyie8v+KI1YsqfTtB+cMlxb0hInLWvkc1AgPlX1
kwlh5DD5FRobQ06uX8Gl0vru8O/fJnUOFP7T2yQNhyfY4BWgsND5+D/do7NcYlSLyXaLbJR7Bcze
Hn/SPiZNfc1YAuuj1IgtD8LqYLV4UEbTuubQlKq4sFeOAPGwyqM82o4OjJ2UYeHrwCnpnxKo/+Nz
+E//G5xVMvp5Vv/9v/j3Z16A8QGl+ad//v0cfpJOlf9u/mv+sv/7af/6RX+/+c4v7+l3/W8/6REi
RZ7++VP+5dvy0//x6tz35v1f/rHJGmi2d+13Nd5/123SLC+B32P+zP/fD/7le/kuj2Px/bc/PvOW
3gDfzQ/z7I9/fGj/xUIxPzr/8c/f/x8fnH/Hv/2xazP/vRr/x1d8v9fN3/7QtL9KxzJtwSprScxN
9h9/6b/nj6jWX1VVlfN/oFGpr/hIlldN8Lc/DPlXU5qYoITGcwtrhxdQ5+3yIfOvNiJ0FjOpsS8I
W/7xf17Zv7yD//2O/iVr0ytcnIY1Dzfdn9dIzXB003IcIWgymbrxp8BrIIZRZGT0dpMOqvSI4vWI
nOzVsLRzWpS3WW94+yQgckei5GOMO2yGkpy6EOI/w/wtOkWy8Lz4YKTYKNHeFi7oDJQyUjIr9Sos
3SQVigunlxvsQTiqbbwZWAbWCWDk1WSh5DVAsqxrUdK5hqhnjLOaF/35Jm8ak12FNDoSZ1QjTt3a
tjMcuNGq7wriHxqwCU6CKysiTNItuzJZNekIZHvSyr0/kb+cg0Xl/AbmYCQ4Rh/B+RMdpMrY2w/d
pjQBKBa1cciw9CghYtzAMX6FtdLtPB2LSteH1AUqUWuOZwZuhv1lHSrdA8wvz2gRwTHa7nTnScCs
gxGwUWMPEB1nnGEoSVS2mSzaTngwZt7iWBD0E8dE1YkMQzaRrb/C3j4RFd4fdQhjY/3hWKhbLARz
q0Zh4liN9iEvU+g4bf8mp7tK6Qil5DicG5C52NYR99qpuaL2fEumfoeXmfyS/lHvMYcgrH0nlIqN
3BrR9pPdkQ7fGGgQwnA5wN69Y/dUqMic356aX7gNGwL9xr0DYNbFSXIjcJOvbB9ZRI2kxC1M8TZZ
n4keeRsvDW4wp2WHHAfZRESzO2ZHQUUD0w+/FYZvskOAvxT1BodtBr+A9hDyPI5vdXtXJOFWdyx4
lmYAQ46xcR419n6Q9j6kb7oucyRZsWxdtQXRM6UBQVcwvFdDYN/puG5W/di96MBkGTQ7J98ySamT
yFMQxmCrz0micSTpHbEJF3PsP8iC+22YDiKpKnhCA/jKltWyfqpK8hnppGTxZDQb1AjExqCSNldS
KOkBhI5mQu6wWqImOocaWWXGEjUCM35vPaMFfAoV50rI1yMKLKzNA9tp2uY00vRfCRhbUt1sYvZE
BfUALCPmB5ZsWpObNolOTguIgKlsy5R0PA5Vl9Befwkz2e2zzrkMVfAtJaDb6bbLrXDrdQAnPF0O
a00FyRRYKBdq86kA1M7BBNElMXHxVWs/oqH6Cmo4iQyisPlDSwDVDz/X1g1iHLpzbLxpgvaomhKI
J3CyKYOCfpHOr29i+afGWQ2xVTHhUV8SyoxNRloeQx9gIGplkyDWzOwFohqH/kPK5KrJHlVDBP2x
YfKYahk7J6BgU/lyvHI6Iimd1lMl2I798jljOr1NYVauhtlNohGxUpUDg/YuBNY5YIZTNVhTdmDj
HuuA2TXkdEwpI+Bikt+0JHdlQybn6JSwUhzYJgyoiL2l5tiOvuOsocF+4JB48KKCnF8hopukNLu1
ZJja16DwoJrQFwDqdRAOujD92cgyIn4YWLASa5u+rjI0iuKuGbI3pjGbbII76UgbrGdM7iZDZbF2
ZPBsWIa6KbLsPVGSt36GGwaYM1bBYL/HReq2UfBSjFm+yVuAIZVt3Hom2JOgTQHakMMaZJxwTAoG
0oO4yvPtPY9iNJyH8MLJaptlWDXASX1UlB208gnk4laNQItJmsjdPHKag5gzhk8AYObVDFVLiTIz
mzL8XX1pzX7vPZ3kX5jeiB4pxoKTH4RBTWFq2qKJqXpoqnFcE1amWE8kuBxjNEdDhyog9IgIYcLo
0ojZSRG+jggnUJQQHGGm8sYDycS7mc/8SHpxNmPVZugYboOWxpJsQ56/Njb4lbh7ikOr3ZbK7OOR
H1NMQmJYO4Qx5+VXSP5vldlXUyRvdqDssa+WHB8NrDL0r8I64Tp1WIRNnQfXAAOCEzB4wncerVIS
YbdjEyebu1Yjc8Uk3AN2jgp8k8Nk1w2P0Km8VdtHyDH0BjKDdlcmymWInHENrMBZVUr4pKdY4EDr
zCZdFGmZ8qKSb5fxkPq9O0nttaNKo0OwTmzF5ob99LCZbcHG9pm9UxpwJ/gfqhUMKwFzUn47NElp
nHy1eN7DhtK+tusL7Ta0HiRumGaJsh/9sdIRiIGOI4VeTTJnw6QlpA2syqNjg/Egj4oWjhXexXoJ
8kYy8ulepYX+XfF5qkefbAuNdQGOPONhU3uNGSDi9Z822EHBVRMIRnSqRFdJxNLYWXRiAFilEAmT
wXoYC8NflTB31XI4sk++GnO8Q91+DWBN3F6+JcrUbaSK0FhDRh1EbbXGqnKodO6bpWhQ0W9gACcX
NE5evUB9kFGLL2QWq9ZZze1I7MMMF3bLqrjXRohr9HVR1s+Sr3g9xVwxlgPu2CF9ZqrCrBnwpmOn
CGDszxF2/BpAQjxLhjAVzUgUnAdM0leBjEwSsoAPOezpyUAiOTIXpB0oX4iC2KEkKdfGMHKMb+sz
VlcCzJvwSxVy0xRWtWl62AvcwxjZ6OpQub76ExCx1D+ERXyn8VaCguhOWZ49dWHkoD2G6RyM1QGt
FG6TxIZBRUceIAPoWei77E74iXLLW1ussW0a7rKUXRaUKYw5FR9d7uB89XGvrGTv0dxrTlIPH5RJ
/3bs6Fp4qHa86uxX1ashIeEItCZIa5v7UuG6icLFd3+LZZuZdIe3KgiJ9VJmSgeUYJj068Q4k45S
bkaRkdxZFyoar18VRmOSeDEeOknwEerMRXyOTNMw6G4YdvuOYPMQwGuAcn5Vwahwe6Qo0GSqN5YD
KD9YRCyxr9vSWg9eg2Chau5rvyRtAfyv5hfUi3TD6pCHBqe+XaYGAhILIxrRUvpIlR1UdKutAiZN
fU/jqQNtpHorSr49DPmZzY3Tr8jh+pjKleEy63+FWbPN6Ak5xgErfLSBJAoWIbxPmR6to/pcZhwx
SEtBHIG30RtK18YbluEqWdtWPBGS7T3Q1ub7MrwGdGgc9X4A4QPic06Fn6+j2dcv5MlG7ERI+GR/
h4OJGPvI5Tws3KKp8GpP96PdbIMmAILTmp85YFSQMlTKFL+OJ+HLIDNx0l8YrW+hO2EXKbF4+6BW
G5KnXfIqtlC5WRBN5SZjTV83VnyQBvoML86PhndvsC0zDukKXFGgCXwNQk8eYrhMlTNzsj15k5tm
Gl8xMOCXGTXFNeYrAVx4IPznZM9zgNRH4B2NCVIrDZJfRDp6tc+FY3FaAj5tkU6zrlOUV+pjaYXy
nHn5Th+D/naClsJKBY3Zf5Ztin7ImjhwtKQzDHLtAFAekBvoLUimbvyyfEg8Tn0PSDnT0ExDj/qO
dRSHJmuIg2/WVLYDmic8g9VmLJRDroTF2uiwIQ6DrbmOWjx4fegW0Tshs6A89QkMM8eayIouQBFv
qth2o5loO3IshshBioVJ8k/QN78drdrQMeVxm51uxXA0G+uDIxin1qCeBZBApHKVqymxuWnOafAe
LcJWVxh432FkbAeh7WobfIRgboTM/MIiqa/CCvpOmdgEE5jZY/7uJPr3SEDLjnlSgwSXHScF8eCZ
W7JTHmwUD2tvzqbOcrKV4wCqYYotw4aOF1nKqakraxeI/FWP0dvr5Fx3Bc89I9tPB1UNcvRfcVET
42xVHKCJbtGZ57AQ1o96nr4lReiB2ki21DsAeQD1mBNzr0knFTe1XgXuNbh9BDkXXb/JNPsTyTt7
ZuHmPazZrlbfjXh6CJp85rdOX9GbSLAJBQPzEJu1sSyARDcmHUSEI8F6FMxnB49gvpl6RDJy5/k2
BgLC3glncmvP/EZjMNCQrPR93bMtAsqxLM78iQl6I2FpUPJPGstfJu2DTRCR6pliSR99Po38ho0a
wjYHsnCRcDG2eZ/tctpwYCaDZKNaH5Yk5zij6LANBWKS0ZrrIiV1uMxjOqCcZWlsl24zIWzIk5Y9
UlNXo08KgJOgcNfdUQ3VtaXgXiOQ/JQ7dr8jrBdXFRpp3nTlJsSlegyGo0ff/kar+6OPYpPLag7k
fBeHXnuMctPcRKpHHEnNaCDJyPSkn/Nujjmn65LzIn6sdSSAHfbyRefka4b+FU3lJi3GjknjHa6W
32laPSj0mxLNOYwW9PFS5Rk1U4AKgNxua96FlTb/0Sew+CGebAvZf3kKAgAr9c6eiCPcGFw8SGZ7
8rQTF+EV7OZp7dGd3qRIv9bl4HHXNKcRa1YfQnfqpDNuYi0ccBcDjQijO3zzTOhZC3SCLF0mOw8S
NSqtvKe4p72uTgCS4a1z1U/D5JCf5TfYHJmAE7p0CkEOapDIIsM8z47E2s5u8yn8hXfYWXnrwrOp
ikBKb6EO7FJmC27d8mzQiDqZnUXs8Vca+tbKttKvmrPEWtpQQHWsl7W9jSgRK6v/pPBlnY7zx0ky
8yCy9YOZ3ccgMUFqsf00Z+UyPGko23A2WlTdg0M/oPX8eJdogbJuoqNZ1ugrmLCTlIWRkRDtvR1b
rJckbpD62rbu6Dcu1am2W1rMU0gmK78fKGur20aaT1dQSxBkdDqIfk2uKzSDSJNP8PBIh61zsamH
EKdnd218MPcV8WkRhtJNPyfPjGTN9DYHEXKcV6EpNJfuzZ06mzGcuiIuPr3JOjYehYwGAnAnbqtM
vUUt20AQ93+10C5Q6/cUFVikAvh+hDZ1b/ADP/wXXe91zu1BCIO+fIXhzn5k9XdqhZTfrhwXUlu3
H2DOcMIH/GsIzL/TAGpFpT/STah+m9gE/Am9ep1F3R1sgAQb5n2YsGfotCbYqyfNWlfRKzf8WYT+
s0HGkgzb23rsdkkHPEK/CeIEH3SJsPbQB/fgLgmIoiTPAL3Pfq3KuOG6r1n/7vXxFg10qYMip8So
h41owTQlzq4azN0ZySyi+QxKwjh5+1pVrrR/cTMz4GQcXFsP2jCdy0CS6dz+ttqNDP37JI6ilWOQ
K2up4R4jyLbKD1LQ0LHyYk8SfIfxuD5XvvOYErXiwOuodfZVMiZexZB/eBhQ8zwG76XTJFCoheKI
NEREih8gJ3X8ZPsIClyfUQ4TAStIBtbKtfCxNk3N0Rm0X02Z1itKgbtWH46JT8c5sn47NMSNiWiB
Ac6aTO+QTh2UgsjovtvHbIc6Z8LJaa7VCCseAa2tvJatftsm9TenwAsp8kffllfLo/dUxemzhcA2
7M+O3u0Bj1DhBvhTlLuyQJjrXGgCI+KL0PoVTFp9Md2adl+tiIT4NEjLGiYOdkV1jCN/X7Lxk85T
I4xbGaI9dml6X4ryaPqIrzkHv6e5/aIawV0+qo8V5194OrvCoMI08m5cYWD738ydyXLcSJtlnwi/
YXS4b2NmcB5FcQOjRAoz4I4ZePo6yK7q0i8rKa2yN73KNGWKwcDofr97z7U3tIzgsCFyOJL4iS+Z
7bQ5EAbnGLo0Z0e1PJZe32yIO1DJaklns77/GlfQ72DZglVHaW0am/4Mv/JpL6FzN4BcXLU5gUb+
jSV1drnm+E41o+fymkd+gyV5vvLHB2+hbjJkA07n/VmJ8DmLKSWJmJ4yYORpU6cUZTBNjzdNaa2j
7Y/R5X0qNLpBxyNvER99613F9XSVjOpgDR6diT0ttpW7M3aMJcWFEei75yBy3yYOfo2LFgdZz1t4
PiQFBGHTfYaDvFiK6nKgzgBMB+QKYGKq/LHYCDghsxjb4lcOaMshgrABf+vkGT85emSpdqk7YNGu
5byInAJuL4HpI+G4Y70BBAgbVkTHUismd+l9kYffy7m5cSoLJ/RwiAQp56H2v9pOdRH06oK6glKU
z5PfE8bOoQuSW8dWdaSj886Rzmn0U4rdE2uXtV/iAGdeYhP+JWOF3JmdLH9FdsPefZXJA+nM/eCG
X0LFKDGthp210HxAKbDcDmnKI8iWj65GmRy8+0QF0bVxzT6T/csk4qsZksIAOydhyZ8yCT4TUp1I
d207Wb4skQUQsK4wYrIpzOgrLSPq552mhkvPvTQTkvPMJlbUpOTWCyCxgMDfrO9kGVNKUXvuqUNQ
Sn37h+qpe2swbTWFCvfgfldnT8UeBSGoiVBh5PTasxt2ZMuuvCAfbDegkGL89rhf2UYFlT71jmIQ
vLD+ZJ8IfYaWnpwHW+vAhZOsr2sjji3XmpAB4VWAgKKm7meZ4OexONioBg/Ksr4KPHNjaYcDzH4O
IOMXYYLTxJJgV7fjgy77Q+0gF7X1PLzl0XstunjrqvC+9QDdSYOxcGB/0hasxpB1irUKDz1SeTX+
RgY02fCeT8G0ichF8ADdpl7RH1IfinbWKBTvmO/kTe5zW9KCQP3KHAU/kFAucSkg97bd90Zwm8WA
i2KqrNkmkalXU0nnZENZWN/0E/HGoNvVc4UxdiKAFvXxN7G0yOppjUjE6XcZB22oBMBMW+kPWIdv
GdItjQfBviczvige8XeF1ZKxrrL3zGvvBI1GKveetAnYhdpo3KWamwuThV+AZY7XTPA2JmA3lMbB
bVs31SV7PV8DnmS9kifpjVg9YF2dbodej9eBpHgD9AYmw9ItT1R0Qq6ul5tyym8CgubAKzTKchLt
gpjK17EDwFYFQb4bHGe+dUxAEZ89gWeiL2ExGa0VvImBr37zRjRUfMcr60N/L9reO6ZUBBFGPLcs
tu/0wM3bF/ab26Tf6nKItsOECOxmCitOcDCAdGxZbUXDM4NJorOR6ERjETU3ls/qucRDlrmsa9us
/YCX9gRzFneGEOeaWgmMJQM0l7zLN5R2UKnBDbLAC6VinndI0MKlLgQHNWh6sS/IiWyqKN52NV0z
eeVRsxqRpc2qfSSya1ZoPzJaiciF4tSLK4S8KCJhngFBh/lAMt8rqKlHr+Ycsa3NESiOphTpRufU
dthpA+8Z0QRoBY8im0hRQhUkda4L6BIaRQnbPNd54t9bXODYPnGjxDdWGFHj07BmD3Mcowir20og
DFmoMsfR4x1h9HC0Okb/pquAopbkRjtHHIpYvMeYcMiBz4dC63eX0mfP5rOW2YPgkPqfvdC4hZYY
CDaQDMQ9kH2du+wDnT7hoylOda9n/P1QW1wKx+oZqQGPwM5ruSL7ot9DZvtusgSfregOyrCRbaMQ
EBatTq2cvoGi4G/GeU9hro1J0Pe2ashrtudIH4Ls8t748a0s06OtM/fA7cXFCe2Rs9FKzLHzWmbU
BmxG5g+wt9jDBnFBCZ7DRpxdYR7mF0jLNwkDAASPJmfnmdC6nOGQjDNKnvsPR4jr3ABHNSw0x766
AKpngCzqc6vhu1gFuU2ybbzjCA7hO+eOQuLb90JeUa94JTP7No9Y+JHvvwEFaYApEXpzxu3YclMj
/Rw5QK4DBoTxeJ3jcWJDSPUcB2Cy4ujQmeLOMyO2QegrDdVi5H5ZFARWtBsS+wpVZddMeuX2nV1C
BLMd2+taW520cx/d2rBj75ia0fzHCWQcpZ/EGowuNHBBFpBXIM++x72UZDePVVrMhFXuU0Ofqmfj
+c5ZvaQ9Oaky3YawA7DN1GdM1eeoM2abDqLfdYUznI2w81NuefGts4gHNwNz3LPU3iAmORdtCC5G
+SPd9sj6cYVkmbylxNkp2pmvYJgAzJU3McUH9LPLTTczS0FYoH94lrtADShAbn1DBo2mm3qgeGtd
qkoJliUi0ILs6sHqZg3h0G/e9xX43pTtcRO7zjboV5y12EVYfRzQjAhVMw3RNbHUHkddeu10pdni
btrXqZNfY6Y45TbAoZl7z4C8gCOL6h0i/mN+7m8Diw5jtLO7FlNtC7yJv0ZH025xovxoVyBQmNrh
yGzNBNt8wbSFbwQDs3UfeNyrQwUDSwg4YIpscoD3aU9X3HvfquFcAmbkC73HpLm3qEXTqbSb0+Da
wzayZ6Z8E7+SV74qCyo4XXW7YfkCTCEnBNy4KLYh4U2PQQEX8cZMxW2pO5iE1IzsJvd9YSe3bg0+
845AjW3RNJcyr8AAyY5HYa+lw5W0U91vF4NCOi35Bx25zzpdn+QsAnPwuNuM9y9JckrSVXNqMG/B
PddfeaJYSAax2otUDXQtJZuw1cx5wc1S9DgeOj/sr4ceZA2s5qlIIeKcMfyajZ/7r3kDP4LCY7VZ
QsAC5Uz2J2tuVc30gcz5R+6l1rFjB9aU2adxq+gcNReOySlsm2nC8FYn1jJDenRi6yYraXFkuKqP
NAY+x6FGAMRteui1vZ9n/wFD5sDruFRsw90DTfdszrKQfEAt33KnZXNHlH1bzxBiojCnAjnSB0aS
aL7NdQ/sBHYxNq+UHTtd7sllupCbRkrYBhV2IShY2EYYf8eDT8uWw6Ek66HRuuJBvzqCt0FCVKf2
2ETi6qLvpem+Vx2qCQWCCuGmfU4jG03GievN4k8Nfc+TQ408oq9dMacchAHGwYSibAtMpp2zCWRP
2jRhK8A1S7mbz7Wg2d3ECPNBc+9BfPal+arGontprP6JamO29FF5wA1FoikFmuJV67Sau/cU9dGZ
qw72REnucW2hrSKeBr1mJGGvOQXBykvh+tmQGIZm0CNPtjZ71RyeyMEdksfGAgZcO+La1v6nptNu
a0KP9CNVZwBcHmW8Nne78o26KWBYARxMDQ9DGIw1Od11iErh15YF7Cjrp6GIbjHgsC2Rz27GkNKf
n5Xf385V/hAymGZNWLrjsOcQ7GkXh+YZ8uC3aouoslpuIrNTWjzE4TdgKCUDGHbIVpo+5Cw46TnF
CEAkngqhO6X2acNKL7HKYD+HyyGscQTJsP9et+EFMaDnXMoXC2YSKcWSUP2A8ZtOIUL8Q1lflxhv
iM1DVK6uXbeA/lp+12L4UbfNBy0oX5GnNwBqHl1Ue6CzaFq+WMzOILkOsVNcxx7SoIbU0WG93mZ0
2eyN67BxY5fBmgBYkOFp7jBCSwof3bBJ7aNHRiWLqvvcjl/IBZ0SmV+OzQzHsh0FWUharEyOEEwW
ppjVZ8h5dYGPgojaJH7E3qw0eHLNDbLqY+/O9qkUrMGnyXJ5O3vg3I1H03YnRgYtDeP4UrNxFPkp
DfsraDXyguhvVaPJjLRDZCK8SGBzbd3Cc+kWGgDcpQntSwa7PmOXs1cOau+tAcUSZerWofWUfjVq
vNNp7i7bhHCknXSAnlhp0ogtT0Qz0btC2CjYk16zPBMkuf0nu6YdruTVt218bR26OVU3MS3d/BE8
E+HcCKIZZdeN54qp5LHr56di8YMbHhBHD37RRR+XFWyqKDqkap3AyZ6++pJSiSzXB6+yfYRaluKh
V9I0kDbLMUi6dRpIPVZoP1M/Trj1KObpSzizTmrDyN+h5z4wJVoO2H43AcEvyAwaXz5NEqpkcbGQ
kpj64bJItdnU1M7lCfv4MRwfwhRUehWASLfSZk8sxAZVW4hD3x/hFblH5HvmVCNyy6zwySEV6p69
w8TllPaetdGN9Z6Fgimtl3x1WRyFvYKo6nH34GJnPyl2UtM8h7nV2w0TK1SvrLAicGfSIA/uZcLo
snf99ksTWfTs+ch7KdXO+6gp8kOMC1jlLALX2ZTTpdXdXB9QkKrHnvCuaT3ezDZc5cmxq0tKLgDm
TSAsuSkYg/Mm2YY9eey1EJXZ6UBCS6Ru/BTH3RdFSOeYjX6+i+RwX9Ogglg0PTGUQYZhgCCrnGgr
fQReUQcnUaRXo7Grk6zEfOmaSaJqa0CrcfkCGdwS03LuCVrgEjZHZ6SGjR+NjUCPA1voBQlW4alF
H9ga2HzsZ4uFx41drX1V5iTn4mJqyn3DG/tCxu4hjPpwB1N4m0jSA8A2LmLwnifKsH26q7wHXehD
0Ybd1ejT4U2YE9sCBi7kdFxFwOyAP+dM9prJ3EYUIJArx8ns9ZANFaTAy27hbZr1TnkRC+cI0BuF
YIqvZDx+ZCPzNCoKjgkMzZxSTEZ/BAugZx9oZsGsWY7T5VTrJ7tFjQJXFpwJDcB9j3FQzQXKGehj
iy51TDJJdiiWi9zzrAtdvYA7fgb98ez1PosnHupO7KmHWDu8vN0IlLHoULS6fhsI37ruWTsUWcvG
JMySXcwq+ZSL9AYZezhOdJRuScuBeYmZJWkgoYdgibamYDFBaPySxHV8XdphcCKDT6kIhe9X8YBD
y/dsi8ljvtC+xNs/9acrHQuf8GKPLLVS4sPKpjN0LOW+sMfXskd/zLIOwN1wR2yeB2DbNnvPm5/H
hgFEZLpH1/uk1guPaU8zBqyw7NQCWd1U4byDIPGSWyFjZBD8G6pgvuYl7lruq/6QjfGL+AvWSJTt
qjDsyTCKw/OTJ8XVdnK+WKF8gaaSnVB7qdNcFWpQ9xcDCXKMUA4SBqrPzOzZyqRLQJ/nbljDMqf3
dlOYAZvRGNwFYLjSQFnHAhwSIsouigZ3N7sgJ0V5ywMi43/jF7eiINzaBnnaQBtk7lNty7QbGUk5
l6GpetTU4sYW0cYMXUhUSlx0PW84RtSsLOSMoEyvTIFDPDT2FUzad9od9t4sLiamDDNh/hku4amW
Vx4rQsxX7fuiV79B4r3HDm9mM1iABOV5osJhXleGmZV9CQMoIyEqVXBFfd509jTm88GUhyxmBapW
24m7AsuCMPkGiZ02tCI+2mX/7K8tZujgXh3fSQq/987I/eq095Ab9oRFyRyO2GhoulAptAZoSPPo
mkMRDNk55uWcQPNhHthUdK7Xzy1k6m6BfyL6tdG6l2pXMMW36a0/Mp06Df10UYSvGU8GQw3NBjkH
Ex5kuwWndpIlJSxLfpyF989NA2qch4bhtCScESavquTl5fpMJQIoBnSAhshYnTgmhC0iLG5bQmo9
FaLzfmzQuYiyxdRm7oBcf2XVDxwy8n7YGKyPcZjfJlCANhVW+ovMMvM+QHdBiquc7BD5It+Jzj3i
2JkPEYHgjZ0i6y0ArCpKFraTbSF/BUh4y4KAkZFHV3nWn+P8apzn4DHK55tmHk9svVjEZLcYb2JC
r/atZ2PBcbzgnIO0Ow+gBJqovWNMxGKRnjaGUt3RyhmlB2rezZP1rWCAgfWHX6Cfr2ZqkFi3SYPx
v/rReQGAyRgjF0AOjXGCIHpMYFp1wOjzo2ubispo3Cs+j4dEfHFIN7wkNhppXnNT2JPPcsI9iyY4
hn7GQrQq5C6RVKoV6XXBpHc32Mv1NDDjLdsuOpl0T9XhNpX5hecXLlED4Fs2du5j44dfVMhVEHgO
SdbMwiGeQNPtknOerhWolcSSonV55PFzZ8Ow3iys/RaJAaVgOVGuYGrVUEdcI6OyPG0Nhqe1FJPM
IUUXSBtDdVnqmtppEpjszh0vZ2c+W/cJK4qtGKYzoL2Xcl239hnsHIjJ70qxaurh0ua4+MA9Jl9k
xyDfbhTjPqtdCy0Gg4Pt4LTOrZUQGRpxDno89S4NegkLD33TTxmbDiLDeXGe8uxdFhl2BfpGmeR5
ETO27IWii/QUdhOXGY8Au/TtQyLBMCm8Dk6J3OL6DW90ET+xLtbUAdHioTuMAIZ4si+SS+MmH7YO
UzyE9TF1XyBCXDvJmGwYbHm4H2D9DfZtwRP1wGz67CFLUVtvtfvQPke9cHedDeB1sSWrKsZuOy6t
jy5nkMsO/72O8tcmpVqVxWLPYIGlUtqGzs73WOhZyt1nCxYyxRRWNW69XxQvcYXJ/FhEHvQp9tX4
NW40SiGGBrRcrRivlSgElR3fixKGd9W4a2gpfQaTFH9JZfVAlHbDl9r2wzitnDVq3wX1OjbTa2oi
mz0R4r8Am9HlIph6th69ZoWgILsh5ZDQ7bjl5NNEmUCnmVkRbgkRUamb05uZqGFfqnibQ7C5ilye
Kx4uOPaUlyxVSD0M1A+oca0+oUelXYvTsKTpeb7u/Hw4KCYWwDdtVuUI3E4sjtOo9u1sY7dhTJD3
3c6NuNe0w5i6hjGz92sAR0UecRsvvClGHdyUYV/sKm/Jtra3pmun8oaFtAZIYSORZ6/OajRusUzB
3jktQ0T5CGhWRrC3qtTUzQkWjTrCVZdnExxPv36vrGjeZkemCw7k3bKRjJp4/I3CevDDgbLpwHvM
FxxjVPDQmpwP4gR47dJJGqZ/PGkjAnAiTb7OkdE7mvbeCDul2x7w08rsQJunAsw29358YwOfIw+p
7gfB0rYYXdxqNtbtZk2H0oNzsGLww9FLlZTmKkxRSLyhuM372ia7yXANxYR4753u5Lc696+ZvmMM
cAO5Ew0e3DnHDpVR+sNoPj/OYDnbyrjoDx69N/VTg8aOi6lCIuVa2hQ9OfBujp96uj72sxP7WGF6
pkhOc6yVc+f3EzOHeE4vfcIsD7HQ91Dj2I6l+bFYYYtDZxHKtTuX6QKyRBpXb0HIQiJVCtNPiHZg
VRsnvh46Cjn1/Bo4/XuL2L+ZZHJGQntvzbwC+tMn/nlR1mb6WiU/lMHGUBThV0A+y8ZrJZeqIpYo
q/5pwfVIuU8Nsv/Y2ZNmxe4el0rgT+bA484E5Ay0NjZIwbln7xC8uPo4QwOGO+AoAc2wQFxWglZS
nZplNTQ11g8XlAfWwvkrMAUFfJgqRkhs7LjnwMbSUu9CZ/roRMvVOrIT9eQPlq9fI1lgoEPvDjx2
f8nCPIxKpladZs96KFZESu6t1MlsxMUzMotqDNOZgjFSGT1SdYtR0KJkYfA+rJWeSxmhsDPurHVb
72j/oinN3psU7uGVuISmQjFlo061S1yAjBwZVEqE5rR6TfwEGAUWnyDpnwEkY1dzsgJvRJLsIKSJ
+4JJpDWtc46wu6U6Nkz87IkZvMJUHbMPXsCs4qfnzHfdrpwBebfgp9kVEt6NE45NK10wNa7A5lwV
l/RH0xiNKB3H5crZI4ZcdQqrrfUsCnPoBQWvTOR3y4gPFPXDxdZSbWvlwj6aeBJyiGDRMB12dUs8
AsugNDzC48Bc1WH8Q9qabgRlv1qgqKXPghqK/YdVdoc8HGdIneHbUr9bOvggAGrxNZnpjPZCY0CM
8ps0d6UY3uomuO1CPMjhUD+0/np+6SbIVocI1I5tU1TZHnmzqwv/1JfP3WDzGk82auUfKI7sJlir
Mang+h6DSMNjSEex8T+LKeco493mDzbJam/2F8Q/iE+sMAPW8yXboLzOtuvjiUqzH6mIbiKh55O7
0Hne5v2dn4LKJWKN9SDWL6vi047U21DNQ2HpaUzwvUZD/tguFgwMz3uL+Imj8p5H6eYHAoJ4q6t2
3tDceAkLA5uB8tM9TQocMhFc5Owj+KoscuQkn6KsAbKWXMfs6scaR76jIQHQXUMtSbyx/QuuXPCY
PCm2WjTvc83MZ5m6C8/Br8+4cTiVTvxmjaQh8AAw6PK+Rfn0NuARyGptb4Pcu8xM8xHVbbvpOXSM
fyhNLZxnzAbhUeriObGozAms6YwHID20HtNvKxKMLov57AfLl87JY2hf9qlp7OBGTvOFKCw2d3H6
IIP+ReHL2uWWQisYUoi5bX+kQZKexNnKD1SctPzHVGx7Nd92zOY8S3i4GJGo88nCB8HdbhJBCU8N
bz1X5tS4JtyAkcdf7+Nc1Ek57Wpu6LrFVIjH1D5BxMEuWxOLbrOvoevcaLQasJ7imw+hBHNd+ulL
Ggu9FOJ6yeJLjoY9xPKUkvG7xiOK1qj96yE8jY71VNaMqiP7wYLtuPf67BBnLGB0TKimZds6IbIx
IrxsWm0Y8qIJkfSMXQ07cjjMA5bzWWPdpto1KuGXV09TJ79rV6iz4GKp+fOgjAOo/cu63QYu2CIq
u97bSJ4J/oP6ApwrO5AH4mXG3ClIrRvOAJZ0bzmyOjcMSeb30B/uyml6U0hFeHjwgwbBtGsDcRVb
2KmTMnx35+HsWyER4kmClbXURMG4/U37NavIWcXAk4OjTxPWVRe9uclffUrLFzD5SHWw8Gqw2xfE
5naLdb2ghME1tvZ0Z7HbG5dzojNI8hbwrZwx0CFqzF0dhA9/Zcv+VyG8/zk59295vP+3nN7/jyE8
j3jc70N4l+/Le5603fu/J/fWv/T5Vw5Phv/ynIDInE/QmXCd8v8rh+eLf/nKJSjrB67j899JwP1n
Di8I/gW2i3Rc6LlUpdgO4bn/yuHZ/1r/PFBoagT8+Hv/mxweH/5TCNTic0NSDJ6/BrR/Cn82wh3G
kUEE9Utu0wJJzEhvRIOunn46GP+Z+/s55/ebn+/9kgE2VYSn2R6Wgx+NcbIKW1G5i1wXNNQ/+4Bf
0oPlmOAU1+l4qBdnvDTGSy89RenRn3/6v2dk/+/hWc/mz4dnxrfRMzEaD40sNcsSfG9FyZxGTGKf
LPbnGKbmaPfAQf/8ecH/fDr+ypP/dDrYRntdOoMZjUzj3PPpNHe0XXIhfD3d//kj/j12+d9faf3o
nz6idFsrm4Oacoqp03sV+SfmRfQYNdOtEe4/PCvr5fDTh8xO52cZUYpDNRcfqdOU6zthVYj//B3W
w/9/UsJrLPa/v8MvkWXtkSrztb0cuDXab1TNOCuYHCmKF8PRVU18ZoM0/M13+d05+YVRoDI5ex6t
HYdmZPhWMhlh8Fq/jko7f4ND+N0nrEH6n45W2+JkFi6fELZKl9vG84F8ytCvGzKAEo/hn4/a7+7F
X+71cTH4Hgu7OrjrcgzRkDlfXKm2/Gc/3/3lXo8IKwC8GqqDtiJ5H0uK5I0lffk3P/43R8n95U63
iqLOEgxiB5fpz6nWXXIa8oYlS1B7hz8fod99xC+3ezSGiZO7S3mYAnbQmjNwIEoJ4xKv4cOfP+I3
TxR3vS1/OtfBhOTpLHSBsAu9pQyawD8aj3cribTQndXeiOHun33S+iV/+qQmtSYR0XB1WMK+w6IO
X7ETtnka2cYTn1rshySlcmbNMKX7P3/kb64w95fbPoswxMo8mQ7dELEbRxGczjRN2m9//vG/Oz2/
3Pac97KgB2I8ACqsj1OX+WjALunTdPin17D77wdtSqlIVl5M6+FSoxKNIHZuXTCOf3OB/e7s/3Kn
KxlZZRwXWLidZPbobB25F988XVaGpJM7/8CD3u9aBT1zrdnOa0i9fz52v3nsu7/c/HTiRCF8r/4g
qdTC+RlG48j0t5niPeZrwoAhiAzzN/yT35wo55cnAYhwTn8MYWeNy2P5yWccGpUiGtRomVz9+Rv9
5mL7i2vx0/XdjYyiiAGUbG2L6s0KXFhzaQBY7W+O2G9eMs4vDwOI7ALZj1rTlYjXfCVXMMO/dhk+
XQxVNHxmtjGH2ZtM8Devgd9cHOta7+cbdgkwc45NmcMYt4ZggwDbhA9DFiXmTmf9GJ9KHKzDeaEc
cHj0ssYaX/58JH93utY//+lIOtBmlmZhTNrJaZAn3bHmPNSVIf2Ah5MN7j/7mF+eDnkvYjwSQOiE
SstHaVvDRwO66UdPR4L3N5/xu4vil0fE1Iejdn0AiGQP2IiaoqESacwoDvnzd2CBzUH5H9YevyKL
Yg77YsBR0TXohQSNqj6BL5vCbDoAc8jEHnYvt1Y11n54bVFDSo3s7MdkopupAsBtK1iFyltIVCyG
VQzY7bavmXv7sMqpi3Cd7hoMVlIQybOZ3BnM03hyizFZLuC2D8t1QuuI/7VKLb/ZWVFk6i+hzi2E
yImmRPNWTVZp3ivQ3nOzB1E3K/oGXKiFmy4uTE96XyrSF1Xolh+RAgy6wSU71vdTPJIrg9Oaho8i
t0R7V0RFSpWGgGHBCKrFdBf0S0xCItXuHlscz5ANvDxv+JZTvJnum4VG0J20ZgrNyqnVwSetWVH0
sIReIt37HpAZAl8+DGPS7TrttBTUJoEbfEMicuSjp6dYXUZJWbsfE8XR61hWm/m6zszokOJUy7wW
NdbDdA06u+0eK7lO5CN+S/c9G0hWUkYLzy3ZFH7qhFh3jMQcAQYPIDCF16AYmySdN3GTDV4BCpE6
I3tfJNonDaCZTTETA0Wcfyv9KMZxkZe2fM/oSpHf6yhYlcuKmlPabJ2AOs2GvMJ4ymWQCTxf0rIw
oIE/SGtni9Q+OK8oqH1RUEnG8JwoV5t+wliimaiwGrrq8eS6rxgIUn2uQZJzXATL2plociJ951G0
i9etQihE+Hdp6MG5N2jU3XNDGsi+r7D362tv9AKeFipthqelbouGikUVEwrZTSTLfQq5B2TyXQfA
fVG7gbgV1XthPa8IRGWTrk/cML/G0xGW+Aqylh82+WkIOlWLLjX1ZoAWGH4LddrXH8rtwUFD85fZ
M8hp7X1E4EgwXI15QaR2HrkUr0tL1dPaYZ3gsLIdVbBqRqRmxLWEzegihTdJzSTOqdznwTJCPFqV
qxmwyzQf4xksQd4GGD3jpoyYMsRhc105mpbKsM0xQFYJb2Zt7HR57AiK2BhEIMPg8Y8aoi+HLI0j
zA5B1GTRUYelpM23rFvyqbPv09L7l73O9jG3Wab/VGmsQ0xmnbXk7kaUbWvDl0lNx4EL4zZBvZXF
ZBbemLWurpRf1EMMuskfGcvEWC/7t0r6bvgS2UzHz2E6sArRtJzZuxgb8fhqt4GutjSqGeSj0mTp
XY5zJT87mMmnghrWkBlx48DhJuTS+b58bEEwzTdePBSSXB04gU/hNSr64bvl6sIZhWSJzdVNo+ia
NHelxoWfyyT9JgXz0Ac166TCSGPmvMZxn+fkyZD8HQmMuUYZLmvc5kBQdGiYTxRJAkuOxKwR3yj7
KaLn0IpFfuhsDymAHlc9+hvKYLV6HYFeTLuucXpzDUrDWo7cIiFRqqnruuEmMGGqL/NmxOu0kBnB
YUX2xYa1zwyX3BU6n6JQYLaSs3FAT3zJCThlN/A1FudJWB0r7kwA8CSZ3VQKJjtmKNJVdjcm+zqk
VfwKNmbjUw5KWyCB7nl1XcBwqw0AfUYsZyql8W9Eae1jGqyH4DWcBoIcck6zZkfeU1a389Cj9oaO
5wPASaQq70baQYGl68LN93jpeI+nYzRjEVRr78WYmCg5WF46jc8SgiOVZeQrHcD8ucfNQoNwH4Fa
cPzMXOi4w0K5QaFfgQaizwpFtpJ9nffYLXOVPWA/TykxscPBZzK4NLWv061mfnyvfK9zLrRQ/gvD
X/ktxGjAOMQhBT5sWlMkwzFsqyX9ZIJZWg7m/9Ivyi1daswDHYp3ieEuPc6dIPbxUCdMMml2F4VX
KqxQuSNv7NHGTRHkLlT2WlhGXg15KkHIFxIfD5xcrIFXVJfTGGFjGGK8Gc2twppGtqkWsHOE8Qg/
OkldqsuRmi7XXM7TTO8aC9VsWQhwO+44PqkY37y8yWo7cYvTMvJeS47VMmcUXQKS7sMnwg/pstWO
YzOGUH3pvYzAEuddR7tCxxWQjtZbhe+erGEddABD3NRZlpNLi4L6rOJmnXBQsgFU3oRjbKqnYqKm
/SxmO3lPitmt6XWGCYzyGVur/Q2a0ZhcjIPC8+WllbtcMLNurNdZ2eF4OWWswPd9rIPwPdUkRC/D
2La6657YJx6fCXvgdonrhGudaSlvaB1G0YvMoNUcsBxgvurBrzZXzjJhN0CXxm0t1NxGLb+3cmGK
O17m7pWsIvkV7iNvwo1o/dah8BWV55SPRjtQq6FYTy2EicTN4Nw3bkn4DszOIUwL29/5UdDV1/Td
DK/KVSZH4fYmsRqNABdCeEg0/Td5RX6+poaSDDe927F+KGZjli+D9KgpiGqf2XlR87y8kh3hhbvZ
V0TTMp58w022+FlzlTRgCakjoJaroofWZvpcOeDMz16nuhbLuRMQd7CymDAsZa+ZuHSxA9t7FYaW
BXKvWagpxR9kvzSqw9O5ZZo1LRe8oJboqqi6RTwXsIpqZnXCmb6ngz3It9hBOr8LnbW8rCzw7h+H
sWek38DvarZuHpjxk1H2Uu6G3J6LewlkSt0GXmPCYx0vc01HqmUqZkN53Ty0jhnUbbvYmXWdkgUh
QsxeLk5oPXRb89wnTe1+9pUMxUvnLDRE4HZKyJUGPr6gJ9nbRl+NjISIc0LDUHRBzWVb9WcphVy+
B7yeqaRfygkXSZ036OspxqPhden61d1jLyMsR1JncX9hEZVnolg1A51CExi1A+iL5aH1+nJlCM+u
PhULuECKc/tcktKi0AJzkdMIfDPCi8YP0Ru80hsTNs14KYwbLbyTu2SJn6w+q2v8R56sPtbniD1/
8LxNiKDlybDcxiHAkBulAW8lWytoiC3PcN2zIzUCdP3AXi8t/2YSThHs3Alf+9FL0jK7x2bSMGis
65JKXKsQIUUvMDPu85LL9xM0B5rtPvCzMDxGNlaoEzHl+Hr8D+bOYzlyZNuyX4RrDuEQUzK0YFAk
5QSWElprfH0vOLOSWdmv6toz60EPCgYXCLKYAcD9nH3WboTtPsKSinEOsPSaotERq4QrA+58/Wk2
LGqU4L7mINQRWmW4dna9DXK1LzVEQZE5j/cST5Thae7nKjiaUB0g9LpuC70I4De5Ej+ODOelHHyL
vHTBHQPDImM12HhFlm4lpDQdWnPYpps+0nkjJ3pQ1s/OOA1iE5ToEY5maE4Yn8L7nxE7aHivw3yy
a6ru+V6fnamI+k+9k8UzoouB/Na6zUt2XFVrQPoCgz6QzexdO3JOVEpk1pEtWBasUyIDqxyQZnVv
UYpW7qi2y4ZPAoVEfV9MJXATvkNp8dbz9CmfKdmS4SNZS6N9LLXeGDCYJw95NJoWqRMPBP6J902P
xd8lD6pkeE5a3/1hNz2uO7EU4byL+Cv7hCBHfzzPdd5Ob1VDKnSDIUsBdLfUHe1awryi2hoMUrqv
NcOuYBmw4p43SSOylkIxfvR2RtzYrjVYJLx0RZmZe1jWTnmxY1gBx1hoprXrw5JsKHWXhY0ikrLe
9g2r9hQ7+AmVK9+Hogs7MEdRU+86ShqpzJwJzYTXvbA646b3WOoju7RADW0z3lGdR14rzSiErOpE
PDiBTg3gFr2lMx6KEjzhm1PhD3uq+Maa38rUUtWA3ji4+ilc7P3GdW9WEIERK+GCTE0CIdmHATPE
9G4eByt7yxIy63tRRTr3oostsTyGdZ1rOyS4DfplbY7MQya1zn92eCO3sPtY4Ixfhj5xo4PtxRSK
DWYzDLuAF+G8TuZSYtkal9n0lfXBmN6YqAxhWZBWTi6lXjjWBgj7iHoXYSl+OTiZG3cDSwP/h4ZQ
3Tp2BKnk1mDbVn8dhtnKdhG2mAhHotSS3GQlwu5vblPFeL1GjptS19PAOEJZRmCeIhRCQ/JYiM7J
Hw0T07FNJym/vJ5n+F4vnUDVzH3EvbsxljXnj7rINezcAXiPjYbbuatVu5zSER7aYcW/GklRmdk3
luNKSDKdmYbJlaenI3ufQUTWdEbcleQrpOVy3JF14ob287ls3nBBTkrMcCqpo82lqIfKLM3so+k7
D5SSJzdkF+ESyqoi7NB7DWL60yBjbbHj9TF4zDMJ3UgXdhrcYW88FcNqXFBYJwDopr9tKlzG9hOw
9fGkw6FEGO+IebwpDDs2MTWSmrfSuSckK+8cEjhqvsC/HhvP63Br9hwQQJWP+XEZTglF7u1kzGwb
HZwf/FG6wyFycL1ks6c5uosXr4CqLInoY/9QzuW09bvaQKGVTNRuPmTeHNgQs4q2fxtTXKBuZqub
vAfqceb2s2fwtNu7DlyJUxc73giSSqDJ1Nw86mFQzXNvAWTI3WDjt5jO7EGjxvGPsGUrfTYKW7fI
FPGWhT+IJdGr60XU05V+nX+LeKxWBxyGMn/TWFYED5mnjtnCBcvg1lAjH6cUF2i+nlDzEkJMrjdY
OlvdQVp1HyFzadxm+DpHvRxR6cWhLZDm9a4zYONIQQw334wp1kp4hVbcJcEQl3uzRE/KQmmatH0w
GZRHXU0hIB3ofnolKDQtejd80eMIH5PcEUOeXdsl0g8MhHozwzqAhSqyJ9uIcM+08qbRNmloDuEh
qOu+faZqqYaCr3vOUqzK1m9qjd3oFWWpI59LKblEcoIJ05VjDaMbnYVGfNDiO2H6+YsXVqZzkkMx
s2aWfa+5OCqxiKcWT4+oahw1MwMPVRWV6z32AJosCGlDpNWor1IHwEEWCEFdHItaqjVd9rd++1rM
npYf9CJuwk81DizRZbKdwNjVGnL9nUDDaH/W+xDCVIkeCCaQ5Fkbbn30YDMhZir/y1utrazoEU/G
qTvCTLMwM8G8CYkihKhUsENASdy8ZXbl8uas0CdvPHZx2jXfGegaRR2XIVwcHQHGmUKahqh/U/KI
Q+nt1kdHuprcWyk7vTNF1qX7qlO2jCNPZZcD7qTzouXNDaB/Gnv5RJqbwJFVtDKJ6FYU++goNDV+
AQK6VgSIFEFwMb3OouNLmEvD8R+A3rWgZvLYlTrOO/idnjqcpPttV4a+i8w0SBqqHKoUZeds9wXe
z2UQT9MuDrGywS6B0nTrwQNFzfYzTOckuaP6ARu61qj94EItpovlVFXp9SMZcHek3DcN9Rk/4KwF
XCAJ0wc7vSoNWPr+2KZHM4lwt5oTqgFu0yYS7Y5ltKVvy2aiVq/0hN+eI+4I4642cwPRcR1FycZs
0sg8+0EuwCdXsV8cR2cR2o68oL1jY4Fcgc9aeFpynmTJgO/hdXIch0pi25O2rlOOW81xFomlFuph
BblPT4SvoyyLxcg/pj8bxnfiDC6A2CZ2eZcFngApHkduMd92GkJTCkZZjLSdPj+yp0Dg52JOWuHP
S6r2i+tRWJxes3PVxTdcZ2pK9Azf0z/JOPWxqe4CW94H3eD1mwCOKytuZyzcAHxdTvhyJUO/KVgz
ytyp1zaIM58gTceimvjTmLMjbkpvY7g5YMsrXzedVB5kauX2axTysn2tLIgvA0Wfhl6/yBmF1aeY
pQuYzol7f05XXYlB+poSXcNqMGDMOmrELVwgUGlKIO+fCYZx52GH4WfaJ+jARMiu3FaPiKDksxBu
c5BZZpevAQreAYNVM8iNCGYJGv/0yC8/YRHb6BJHLCxPRqfLH3ksD1RoR/yjG5tSBnAO/BRn3nWM
WKnaRlGcFQP+3mPWOe4u8V0khlcYWWNidBCIEjQf/6EmMKvPHcgd6nTTaZrxKqDC0U7gXkQxnM3U
6+RnStxMHExDD8P3lqrRCnSDE/KgyUY7ATcpqEuDela26XRjTK6OenQSJYsqmFWyvWEj6k0/DJsv
7GryAz/4lmaWXj1qqAzSrVV1c3QA3+aHDRS/NOigB1K1GhN0crm5DxNFNN1328my5tW3Bkx26941
LHRT09wcecOG+hd4ERT/WEAKcLgBpOu2hxKPjeYQmbnk+W73jm1iC48CDPdt7jZtP+u9DJ+NrkSP
tnaC2YQpDH0tWvFyC+qdBLkpkDF6dZFe+ZRXuZvKd/mWPgxeESCktoIpo5SxC9qkEzcyK0vTQFE/
JvX4lha+qa1KyV/b3zhpkY9AG7M2S1ZD1w1+sLGzfOiOWuMDkb+ecbqbqI6K2dXjOI2aPsKYuLJj
sdcoRXUEMrJRz0MKyODZ6IfWiSt47X7SO6cZMYiLfwX+Q+Wtn9eWrHhAoD4g0OjgX3/mwTmO9znQ
KUTSFnXkm0XXxSJW45V3iXgoD/eNcEq/wOeNWpBnFdP/f61s+ie2+P+HmiWP9Mc/S5a29ffvefo5
//Y7OXy55F2wpOn6fyx24LwBhCcdQbXuX4olBGr/cUwhdNfWybAatiRX9VOy5Jr/kVQnII90hbRt
SzD0U7Ikvf847kIcV3Il05H/G8WStyQRPxIwSKUcGzLyopcCXG/oKkHzW9aqsFviODIezu78moKJ
PE4LOnw24n7daWh886qiGFJ1qoNgw+kiA2QSCNzy+HGN6huWgY/Z6qy0bcQS7XDK2bLuCmyUrooR
N5Mrs3XF8f20yWYsgvMJElRA8c17UyvF0dEkM1X7t9P3i9hgawQvqBKOKjAjIK0AdYrJOamDxJaA
es+lnVVdx5IOlX+WpNMRsJkoDnrjOicNrsI19Q3sl5eJVWtOxSF3dWNPNABwLn2/fQ7vfbmUiNiv
9ozbWUKeAopZRUXCYpMd4Vc6uJF3UC11MAhZokxXo2VJ8f5EvuOkUZCtJoqlVdYuA2oOCxFqdTpo
JNQo3FDof4pFfxYBFS8du6g334ovODqHn3C8to+OUwTYa+vFm92Nb04REyF1e2pVsXqn0KnPjtoQ
u1CBrskUUnO+9CRyzv+b9YESJPz9O+Sw2dL5+iCtg63wR0rSkTJucO+g1icxxk1m+i31TByaDqgJ
AXKDZ3NLDEiNqKY6i7IZLyn8dK+4C8qDOhipKA8sbHkEq/Zvp6rN2tcGG4hDUBaMPIRJ3GCzcFGH
btDTS2EU/G1LRJ2Ifg5u20G4iaNTNsAM8aRGFA0I0VUwiZWVdXt3FPItrkeIMLp4oUQr2TUUnGw6
384fbWOm0rD7DKXY2oYxNPQgc/2VQTTnJN3ePWHR654+mqoPZA/S09J4Vq2PwY+55NgBEvpRwPak
3udAvTaSaq6DsWiQhVyE9R9tvRsyA9cwxt+H1Cy/MadDX7Z/TTWX8Y+L1Nlvc1ovS/ctzBv2B9al
afrsnDZsAyizRaZM1dxVZyftNgaYfFUO7riPwV3AJTPCyzQPVGjq9V3L9uAaQhxuQaNtHz8O1Pw4
vzUdZykKJ9ZM2TnzhhnIFIGQbG1bAIwgGrVveReQvU57/4D2xD/0y8EgDXsNrQHVf8zyl71nckew
I16PiMXvpIWHHskt7b/kny2evX9/+rmmZdg8nMkLgW92/1BD9aNw2OCa2P8QbCYJh7ezTPxj3VPW
6iQWPL/4LRjK6SEpZ6IgAy7DbJwxA8IveRjMz1UK0QQEQkQsbTklf5jtZr/79t7nlVsnqvUHXb+j
cKV+EKxNILsIH1wkaT0WXmDM55asEfAGUwcUSuE9bI77CjIVjoxj+BQmwUuTZje5NYDt0OM22GaO
BZcuM5N90kVn1eIL+ts77Pb95v1daSr/rtfgvcBfBj9g3gtieUX9+V4wp6qYRjdNz/1UI+bWQlA5
VzVqbRLg6pg4eolTjlae3tvqNOjxskuSGiMaPObxdmU5SkAMM4iou6ni7ksSocXBAf7bWNg8xnCY
HTSnubAYwwIM5jEpH+2QaeBoa4CbOLovp6PpOHDpl9MG3hiIk2XW++lvE0zqWiCRjpRuz+O15rb1
DX429Q2BQigboxFL4C/y2DXVUvrldBei8cSKXS94zIPe24Xe9wR4J1UlOGmcQtQAP0/xB89Peima
jShCpF51UOz//c/tLcKh3x+hFlWLHta5pissyV/8jy8iCcnYsNzBO4hhIN26FEB+HEqh/WyOiPJJ
j/5qqzm96vxj+vtM1WlKexOxnIQQ8Q8fqwamriC4t0xp+GV//yll7RAJaWGEUgzRnpo2qa8QG8Rr
q+uJkQydpM4V85vmSs+y/tDUbOG1plnWvozE2JVR7e5G6c9Jo5bne4iIu/c+dfVysKqy/XnNx0hL
xe5OK+1LqD7GUR+zzMaQ11tbRBGuLK+YeZsbSDDrNJgPqo22bT6oJrekseHxTtkVSbpHgtMHskHk
A/DLJBLqEj1ZzDpdfc5XnR4Yz+pM9XXl/ET+LoZZNl06ajmqNvZOdTFYO0QlF9XSlpeAOmsiOPb/
5Xvxd32MNPheIFGVumfYVNcIb3mA/bY8Gz0ZwGQ0ncNQYwWBl4FxG/RE7oO0SXZOkJu3qk9Htk2p
ajdfi5wQfBeYITX5Hu7jmawoW3VZx4Qai6ul1foyQQmynBZWEZ4a1jSUMZc3QwLFai6CH8httENX
BcFRnaXSxxeibCjw+mOkt0j/XMXQTB3S4HvQAUMOAxQOPaKIAduFAV/KGoTXoSZOdCCn6x4mbWRS
XzxDifYOSTZ7R80uCTk0UMYNIxYr1fw4oH34OeWjj7WDd6xhj3Z70YP6kOVQQq9yV47jjqe0MCFl
qdN2QtSzKf0G8+Wi4xGOOdZBLpNy0STbUrfe6tGPt+gLnsnR+8fEn/1j5gc2dSe/2uNU/Rz56IvD
Ub8mxnslU3ylxKRnxfUiJfBK3Ajl4oHbj36/KYU1wJoy9mVv8OCpqqFc/fuXxPnzLSZtomSmbbhI
23AU+rP8gBRPRJTNdPad3aQF6ASydOsprLETbdgKu4bZUYrmaqexTALQiPNNazre06x38thMA5Gn
pRk75Bla157W76PA80nxi2o/er1FFeVcE3tz6/u5olxyaMF+LS2t63k2euWTao1J0dwTLoLvXYaA
aJYZ6sDeZo2P23SD5BygNZWkdZ15twRm+39qKVO9anHWY/YgRu9WDNSgT7P3lAXbsINbEDV5sNbb
IT+6QaLf4YsGBNdswi+uGL6lQ6vdY2byKcyjkz205TmLk603y/FWHXwrmaBdzq9g9cCa/uq3c0Ou
nYH6eQBJ8frf/60oOPnjSc8e0NUB/9lYjugY8f6xWG5NkkaG0HGMTTD0IPeVncgz8IBVp/CIOeUt
n59kEfnrEg81IH40Vd+f0914qYKs3DI/oQHIyViEYCX/+Ex1pfoMdBOAKrSGF+Gy81gUU7t5Tk66
2qaoPnXISHkAGlvm2GHUnAiImbuozE4fU1Q/4iq2Nx/z3s+WTwU99j45n+vmpGWwIfwSxrTfNDcZ
Ppg6ppMAvnXC3u9NNWLbHtHG9IdqVKXZ3DTLQTW11LP2iRxuccdt37s+BpPO8RHLDYg9fl3wcT17
Sx3ZDaWbalQNqM9UTRLJ/hU2fslGDRS9LbCyivtD0YN5qx1gRjMomucpcl+LvvQudas7j0H+Q/U6
CLrO6HaGK9WMMoQ32MxmG9VEjkj1XpInK2K+7oHUqHNrjIOGeGWhN7G4xULa6Z11BJgdNjzDak7Z
wDEimHSwrcI5u2lPCaGR6CTFB+Py3lQjhNmcc70c5hYwFGpNLHm7bu0vZofqgGZInJxBd4qV7JAr
QWexN7EOG9FPhmNm+NU5F0V9nlnZ9Kshg6PZs9VcqxF1IF4NTV6djpOOmUvhvL33TaZT73QD5EmK
Xf2dMTmbWQ+NT2gK9E89YEKXF/C9apU2ni/8P3cn1Uy1igKmKgx2qgm2AE0nmeSVahrdq4+p+oVq
+xuJzuvIneK6rLsstlZzh5Hh4rDbC23pbK33ORBK8ls18Nu8LrrR0C/cgkP3T3UJH9QOXe2J/RLq
IMB0a9X0+nBekXQFVbSM6iZ/yowA21k12d+vdNEPe4843lW6vB7UoVLP8ybDlF4LPxHC5o0RGcO9
iSXf/BTBxJxSmXb7CLHW0cStNFwhR4I1gWXoqozElzicm11PdPrSDcPPg05xr54mlz+6nWwvxsq4
Gf8+G16kUbHtUNenw3AI8eM4TEbsnA3NdDA4P8QWtxRaN+ASqksN4jw7wR+BWhMCn/85jNiMbxmX
WPA+z2rez65lDgKkO0CwV6wdSJ1Le3g/oHQbz5ashy1m5z+MyNxVfB/20azzf47TicQ9KuX/PNUd
OJXlfFsv+rEm0cW9OoiROrASc8+9avqDVV06XpNN1YoMGxm9XXfV1KwLACgYkgb2pqqNcQ8HwUY/
8ilqLf973rXfpcVeSSfvsXZQj54x/MiPce1OG0MW80Ph2i9dkl+bftpc1AEQT3OB5oeQ14IqpPr4
x2Mnshw+BlSfGlUDVkG46OOKIjcokvJw0PtseBjnVM3iE5ylodzYZJ5ZgUSxu02FfoCY/zkSBJwQ
3xU3wqmLG5LDK6gr9tEqTOAqCOje++aqsI9gLGtzpSYv87plnmpNy6Xq+hCvgP+yH9blH/sQ0zFN
XVr4thnkkw1SF39fb2oyBnmGgG8zpqwg2a2Uz0WAKDFsi3uMF5wHP5rXcWYXz2T8p5NTQ8pq0Mk+
560dbF20sZuwD6stITbKwJc/N+vt5ygIrD2CGPiXv/oIs+MTtfy1VZfyCM3t9DnyUm0zQ2xXY6r7
1zXqc4bln051/ernb2LtP6b+6rfNwdqrFrVn0y7VBsgrcmpBn5KaFCIr7mHV5/dejzfgRJ5wo5pq
QDrjbc8LHFMNO78vkfncJLPYqZaa1WRQdWK4x9cfHwQqTr9KYK3jrs3nou39tIR/twKc9FEdeiLu
x3Y5dEkf4HIqMzLKjDaxWR3dxg+jvWpnoT3zuEfCY4nwwXJhileN1PeTWdCcM/PUhtNTTOlGwYYa
Zzmd9eheTRatjzGbIH/nN62JKjjS7ljk+3eyS7xVqYNkUH1xZ/h3TtwtDM9K7lVTDQxdDyknqy/q
qiyE+1xY1o78eroZ+sUb0vfqO2jW1Qmu5KXVbVZxv5pqsF1mpK75PiOQMTPiv5rFgIBATVNd+Dxe
rKZs7kZWarWjJ+yC0d0D/fLqlV7gHSZ7AWgfCRSidTVEOvPnkOqs83JEz7V0NtS+Ayp6S+PJLm+8
jiW97O6C2dbzQ9/VzX8JlOiWcP9Yf1vC0x2iSBY+oATrCaf//abxjXo0B6jc29CBgz+X4VGb9S9B
Hcm794M+6DiXQ/uJLXOB0vu6tkosgphLijO+tga5iE0Qt7yPi8p5atAwHj8+oo7cJRnrXFQXeCYi
8xS77fSyuMSNbh3M0Ggucjk0Vd1cKHK5UDxgHQoZtO9dv/qj3F/6U9Anf+8DBr3rUIDtkSv4F0PW
3qUToPgtqwK8vjQ/BhbggdB67VSbhncxkkLug7J/EL2pH9WhNwPj2Ax5jLPYcoqzsoFN1dTdao07
b1VfIohixrcYYgaviJJxScExfqeayGSvNXLUT/xfV6fcwMAQskr46hlTBYLEaE6BNUZPfYEBVN1A
TxyhWpQjAGp1+VjxcLK/iSlsHzBoax+I9K16w8BlxaTl2tq4JhAj1moGZiPtbSjLtRpUXXlvBNfl
CCda9TnpuEizJ54ay0e+H7LwrkV9dVY/QE5atjW9hk3TMsO3rephXtV+L8B0g65bSVTxW/VhURib
52mQd2qmh0MCblvWrSu1t5nNB6ENIR/EUqIXsCcGQxzYD/Zo1ZdUHw91gZ8PfOLo8/80V11qGvWX
2dUdLHtAubhWZjwh37kXiJ6+obV/tLwpegIIPmxwvikPtZMgHJi0gmwpM/h/7PXB+goFyUzsFFhs
5t7O6TjvGs3CbGlpRia1bj5lyV9sAxjt4LbffT3+Mtpz8kTdBkZ2uk1mYznwi8xrNWBG4ZdYxITm
o0Cs6iRq9znaKfwpiLtfV3bVr8AaoTLKuuTe76PkvvaiZ5To/lG1dIS2tx2xpyDQIafD1PGwUxWd
zB5YSe611jKfUWx1hzGfnWvVFMk0rmwdcXkWhDckKSCp99rs37q9Jg6g86v4x8gvqc9G/5DaHQ6g
bmrvVLNNmuZYRqTJBwif5XWTlzcjgp0boNL9Q+jIaVM6uQWZjKaRoKoWGKq/31LqRnRDDXcObCL4
1rPNXf/ZDglMbTtW9eDR/rpvEw1CRy1dCoAyeWz9St7qvW08Li2bIPmtzIX5GPj6+5hR56YaK1m+
vo+1k/m/uE59plg+5d+uW366+gm/fp76zVgPlxdhd59nee92efmFCG66Qk8rzxE5E0KoGfn/IbLe
WkRUhLf0r0HkwhKNcRVuJy06+JGOzlzY5hO4vVs1oxmLb45Z1Z/GSsPutJLTDnVJ9GB0OEGqGQWY
bThY6YtlYYlglvXjjEJvG1v9eNTqWNtg8NHfycQDrDVV1os1t0/GSBHo1YvvFjhQCAkaaOxtUEXY
MWrhON7FmsSYxMtwO10+Bg2O//4xlRXqHx9DMIePOX98TFFTyzDAkDui3EQ9MLn/8llejZGv+pVc
rXha7iE+C0SKv8pijHYpNzDPqWc/hAn3v7qTWUBj+2bXrPhy+WDECP99B5eUq6JNkEnDLD5VSP2p
Z8oH+F3iZ1ONqmbjUNvFvgtHWvCa+2nGlM2Qk0gRxS0Q3jDrd5j7tvfqYM3X5pB9sTxCu9KUD5In
2cGe2DsEpWY91KQmHgSbIFH5xf3g+dFDHWWvcW/Mn3uq4YHrJuLWq0PjVCOkxkyDgWSIdr1maKiT
o2xX2GOyZTPmvXQer8NlgqVF2EMP/gnRfHx+X3CjW9GAYZ7Vovtjcc7alWivEDw8B95eaqCqoT8O
ODq3WpzvCAjzJNdiNnokAT5j1/OjxGv1XvOAiOKdQ0STL8tD0oC1E0PyqC2HeIAN7pr5g+3HtGR1
dqk8uKgJXd6HV00YB2c1WExVeO1TE4XBM3M1LUcNY2yR5DtxY9zy/mJDD9D4q5ayqgpN/XOe4/qm
MUgUsLLh9pYSQ492XOV2Yn8FMSqwReqxd4H4vvfRl29LYAXQsvNXNcMOx3uUJGf2MP3jPFOOWXQR
Njm/zgKp/VBdv07ULGh5xtuvrveTS2I19mXOwKqPqP0MJ2DhXpbDGbsIlMZLU06BuS3wsVsv6f3n
tnNIP1aBt08sKhOlebO4r6+9Cl661lfL7qbGDCvpo3OZ49adAIq0b0SJaeYTOyB0uHNbnzM9/nmA
n8QiVceQ51d/avIHVzM++hpkzLYocbvM3CX48Ov6aIAnVybiB48V/1YdRrPQ14PoKOOU7c8+ze+0
HXXaNQl35qkB6leys0jD/UeXOiuTL0MGhSLH5ON9Zm77T1WKlD7Mned+iL2DR5mhC2nrYGFKe1ui
9rmNWDdf50KLtiP8dkxfCKut2zjAs3oZVhNTA1+KpOphnZWWpUGrhpKL0nmH/tV7/xitGlj2pa2F
D+AN4MbuNlcxUVrG0kr/1jJiUC04hGCICLtL6HFzNy2HfrpxZxaZiWY4/b2duN6lMvv8lgox7FcH
GxsD6v5v1aFBlnz0pXcSC3msNK+txtE/BbHd3MsRc5WlVTqdzgM42znhaNyqFrjdntxkxTtxGcwh
X6xSL00pEaRpoHnaIRfFXR1euh+Yw6qSWbJFCzl+Kg3th4050zcqPnaj0TevXmDaK0L/GqrNTJ4S
DDJWGTYqr0aAMccytfby7x00909u7yCKjRJEw1HV3npaml+PeZB/y7eUXsWgT01jY3jJcHAaYxvq
US0PqlkZ5nbMw5Eylno8q7NwnNhW/JpcmRQXHnTY4weNd42agqnuxqoASNaG4d+UywHfbuSCogQj
lzQ/+9RZjlkZopVo+0e/akorfBoTMe577BkJCiyXfnwS7u3ajep7HxDmb580dYEFKEzig9L7n7Ni
9L9P1Dgh85RfZ/50PP2z+AFvJGdDlYV7KHOnPwP6hSFHpeXTr4soALlq+XJ+9bFTeb/IRfSy6cIo
XfNE+mbWwniiEubKpJ7mBaF1cRBJj0mlZU0vXskKOEobefofphnLtOzv04YxNJ8W7r7qd0Y7P2Rd
8Cx1VMbhbDVPM/TyK2pSB5xi/HVBCD/A8rpZ+aBIcC8mQxcnYwAkTItQV5ryFsdwDLOFnI+uYafH
MUc3Ieeoddms44cSV+ltNNnND1E2qyrAY3QGhk2dSRo/jIY2bchE9kdLZN3JoBRjHddm/UmMWHaF
QKi+hQUiVaNqfmCV+iyotX0ecK9c9VkUXuLY0jZ2Pu5iCfIXbOX05sqvQJrdFwl3bTfF/rgZ4Pi+
xeU31Y1Y8o/ucQEKz+Pc3lee16w1e2h2ui/ylzoVwLiD+r6Z7OwuGKNHoJlYgjQx20SD8ljVJKMF
CJGNyk2f9dWjPYcrdTXVyMvbR4ffV+XIvDMxA2yNi2OfmPl9E1m8ePTROoxxaT4X1rCdnUY8ILLI
7lptuKc42EJYnof7qOzwXqIygmpOeUBZGkMvNDVKESS+7Yaux5eoSM1dbhnfVaup+86CeJz2Z7PR
32eoAXUg65PAzZWkdhF2qy5n6VL9fRoKNE6biqrgqWoPURdNL2X4LeBB/WQ243SqFi8u1d0F2NUa
xdwe+nSYXpLp6z/Omn3n52dF01dTD7UnvG6xWKYWf4fG27nDzw8VJftFELAdP6AM0pQqB9lu3tt6
luP5WhnRAdK1c1dRa3EXTfXGMwZcZ5eu3uz0ywBaXY3leLyXzjyfNGcutzpb7WNr9+0xH8Da8gKd
btsQQ96Ku/TJ10HEhlXhfbWHaM1Lga87O8h1OdTO18xJ2Wc1O3J32WMdjxoQ+qK4KRDd73ukybuZ
9dqtPWPIKbMhfUl18UTI3/oRlxfJlhtzqnjhJnjBMQd2QLWc+L/Opl+j/zhP660X5BLNA75Dzx2m
FvhhxMY5hHZ7PRqT9prHaCfaLLVuKvyM7szJ/Z6QUn2dqBXGNElMR7+Lg8dJ9/Zqvu1a9hpMqs2d
YxU4Z6CvD4I3aqXDXZCz5Ux7PO26YrghdbYe5ZQ8TXOkHaioJnYzz84rCNevcRrVd5aeSF6JVG6Y
Rui+Dt2AJcHgpmcMpLMH1sJ31TKfN1625led9xSb5S9G9dUKNesVGkERuTdj2vLP4QfWqjNNB4HO
0rccfDOyjoFfkfCmpQZt2fw8QxoeAUaW6U71vWdQ02hut1lLIZT6gI/r1MXGgnYmFkfRmoH7xYRQ
+deBZ077z02dgOZxXg7qiiJOMb6j7jrzoq/uMIgz/6WPrkSdRXo8OVKVlz7WuWVfO0aN4dPSDMYp
hz4+eRs1Kkmtb+rayteqaVixu3M1iNChnaeP/OVj0m7wBNSo+hk4EX99b1VDR74kOaqpk7SGB+yq
3mdSzYNFLQhImJCSspekhEHc1Q/sJfRrjcf5TjWrpgjPAKWeVMtYZqQShG3feeKo+rywSfe5lbKW
mcnMXkuz2eB9Ety+X1F14SaoQFYjnsL8x0vEJRL2veVH3ks2QCII+PLfOhnk9ljrogPuUMa5mSCx
YV9fPjpJVrImLeZvJntGddfopvvb5SzG5luSUT8vBxRpnKmfL9dUxnRbs+b20qJQnhzJ5t3Rxfhk
9PWwBzVMeeDSzKbO2pByDiD+0TRrCJWxDOadGu1hUyJF0Y2jGi2b9qXIw/pijPn4NJKLLK1mePAr
0/vEopTKMXaAFXZZOyAh+Q1gjfw9mahXVHFkvibWNmvB57hyYFc6VXVUucU5LHcBmtYHArU1BrD6
e3cU6VTyJ+w01UVBkGPAiefxexKzQKIB7bRfg1NN75M4zA+DpunUJP+15Zzn5y6vxnvVM2b5SFGx
S2nPsgENyunn/EiGWX1dZM9jZFB+moQPQ/h/KDuv5TaSpVs/UUe0N7cwhAdIirI3HdJodnvv++nP
1wmNoNHW/iPOTUVVVlaRgsDuqsyVa1GDnZJQCg+UwKioWZacVABcmdcBPOE5n+z1LzaF19AV3Y12
Ld4mHyiVBDQyUZumem4May12ra/UE9wox6EKF85R69p1rXutjTZ/C8osooR08nYyWUEwekBptV7L
7JRk1qG3XdTUuyE+RbrtwEVWvJs7Kz6JSenyHz2xPYa+6BY/fP60ZCh0dQ+LO1/t+k2PBu1znbTl
3tWK5MlchoHWn/rYLt/CMVfPJeRQ6zyMtM8dpVWralKna1X6/ktaKB9lueaNcN8ik8wdqs6gvw+Q
6Gjj9JTMuvERRbMtlS3p21i3xvOUzO/lZe5Mkb7XkoKY8uIli9wGoVOZ/e9F4oU61DpaMDttaJlH
qm5p3NA6PobSq5dZ6elhkOxtTduJr1UVfEsfzv/32t+2kh1+szm8VbZl1iBNgaLCycp7ynKk647u
TJkamJI5K/WDzdsw2vhivE/9siBb5NnyCiEXMUoDKGEuLvcNOxRud7CrvZalsiGlAJ/41gI+t2oo
I9RXkzeo1yx056vrVTselSNhr+yHSexwFk57KP/+etjvS8OOv/nB4TlmtBm6PWVXDtfhiC4dA1kK
fQ/lSBMgJzIf/LD6585kBr52WmLuZdP7foYOIncK9Ff0fHiSt3xfIPlPruQhqGJfEFuTb1zuI5mQ
pm6rA3WexjFafB92R9VQLezN72GaxXtT9ni42Hy4a2QRXSKqP3+EdJEZ6zemSSr/4X1fzZ2meYJn
EzkJ2U1+Qp9W6bXJ7dfBLvtVR5Zt26tp+5p1Y/uaNN4t9h0QpYvJcKrgAp/Mi8yJKdQAxMiiNkw1
uIE650YAOvttQbsslwX2gC5767jN9rHJz59io8+ChlY7TcUhhgrlKS699lKl/qdo9KP9fVTk3cXQ
kbJZyThy+PrAZF9um2VGbNJkVHiMq1nN0AZTkY038vHXafGuliVAW91dFCtf7ruKTXYQl4jKnVOY
Qkf1+MHSlVlq7oxVNKCx207a2jSc7gRJVXvxFV+FoYboyMVdGmua/lNOfD08AJMXg9qOfiOz85wj
HFWgByIzYqOKSgeTtngCx6X+twMjdTfK/I/NI3LUM1dfcRyC5AMFK2Scg6l8FxX+eSbFcfXdtHzX
5mR3NWWKNwo8guW6L9/muSZeL5Ojk6DQQ8mRZ1nFu9bKh2egiahEsVI28yl6Xwf2AKZ4sUFzuECZ
kw8yKYt8BTS0Un9qSTnvJavl5Q7BPtvVP0+N3R9+y2j1jXW3i68ktCSc/tP/lz3af3wfbtL7aX8E
4sWeuc59bxndfw+9XLtddkNQMj5zCKtfJAoz2A1ym/9lml03Ip3TNy/i2jrdi5hkJJEbrq9/Wih7
yc4/F2b9/Me9ZJufXo/t5cdaVnXf/t97jcvv9W+TLJS9fv6D+tn44lbLmXKJMf00i6eMfv4L/rDf
//o0/rDX/8cH1I9qdqKW8iuFtTurdcyb0gKs9708e7IDM9jKARLiP+8lyf+WObFYcDat7XBwdjKE
8hQ6mGl6k9FMnuoddGLILwRhdz+hVoT9tlmLJB5v47VPdO9SEkwfV/Apjf1Gz41zk/BtlBn0SZrL
faJtwalwbOVlJu7wnP2zkkoXyGmXciYxIv3YXNyxuCQUJp61wlYvqWYfI731Xpwwouk43UN5BSHj
T9tIheqW8u8M1QRcZKKm3psaC2QZ78uWCTDQp9Irp4uY0BbsnqscPctWd++L9JabBMiUbw/TCMjm
CXy+vRabrOzglF+rSYk05LJUbLP5Sk3npXOD/CbpKHOe3mQkqaqfI5mDTec+J6mjZVTlen77t+c9
xdWnrwtlQ4bsYNpPXyLXiDaVMrsnrdCWO0b0lvber/YkTkBNzsnFcPX42mRqvvaUdtgGWhNfpVGT
MLn3goWvI2jNcv37xOJc1hGnb8v8+suCxS7D0gN/PIfJ5o/7Lm5eo6+bnj8p+UXubkHanxRSmhSU
wrBG3bxKuSW1nDyjJ3sbcGP60RVrjE6KvhavCEIheyvdu1UcAii7qJf2uj3/Qnc3LltFYnMCl6BK
A41rbzvuSZomTb3TpKtd9/Qw5plCvKXonvy+VYdDlPPgXnVZtGi5zl6xpS56gG5isd7nZJd7N/XB
7IftsG+5LVzr0uaememnyqhjZ5PVcweRo1OturZx7F3iZN9Lruv7+/TYgrhRQvXSFzpYmDEoIBcJ
IPq7T7dV4kPGciqBn+ur+/7wpmxNY3T4gxySc6EP0ZPvoD3dLch/sWVT9qOnmFBbrQo1+ZTEg4Vw
gxbudbUgrBNkmUksbAhveTh4F7v9/IsJoG14q+rxrcsnCAMWrzFzWNCrkw8ko0GuPdhCDNVuqR1r
12pcd9eg4T1oGUF3b6BMdVeN3hUk6v81Ic6uplzQ3UuPOjAkbSU2FJDNizIdZA+xPHZD4iA8wHz/
YXCq6JCE6nulUY2LNEGBKBBihdM3PVL83S826daIspySEdGuZYX3c5kMlcLNNnZTKOuu4QDtEJMu
/RneoYQjWGLCQCTDRyNuegxEeXF7NE6LuipPWeTvWrcmZbjTBPUOlVC6VTmubQHUhe9kchh/TPIJ
QBgXNF/TZlrf8xdUsae3ZXhPdcjQUuZfh5BU/Tr8ba3PrEbF5ArSiORIbm9+R7IYfUiUgfaqEaLU
qmeL9h7yVjIrtiFtTgn1qjcxgQgyt2prk+jyWR+GRnfrh+rw8M8G9Iu6WC1O9+Wm1+79mCtS23+2
COBrK5uAzzWrnOJqo3exCcyS8HEA29AvE4uLzFKjjRbdTL5sI9N9EGebWIyLz+/r/r1hQj5qHerj
vPC1KMaTBsOFC66g7Tfa2CXb+ziwquk2wzMDf8/z3dTBYnB3keSPBbEKMj6GttackBtmpTR/hYNL
qXscNpTqGPW9CQzEiGIuZdu8GkJidVSZQ4Vkfpzz3HlKdHd4qhyKvfw5HVZmE0wXNxrUA2re0Nu4
RINiPTBJ36bWtSD4QI17HX0LFqw7BfsfotlFiDZQmt2gm8mb5//Vu8l0kgbilh+9/2l7uHTGCI91
EXxVbWXVgVKyoDc4/n5C1GcKREvjjpGSo5w0JJ9/sZNVQPaLmrNjXniX2HbLr0FMctbTteS9BmJ9
AwjF5ruDJrg+1VQ+p01+Itg37dpGN25a5utwPZFa7dEEXnW1kX0lG30NY/0NIkIFuJw2PWU5mqQS
mbd9k7RIhyCY5ozDR+f5flun4uIy2Ala0MtdXta0/NnBbsbwsaYoleGjeyUihlBqX/rXOM3msxVR
W91mff/WQXv5TiXivwzujVG9U6KgWbIJzFeBvp70Wt+rhMWPdTCjD+WV8M0b7QtoyJYUeQE9AimE
mFD3UbNCay2/kgkT+abpzfQgQwuYnyyKprR9VxrlXswUbP9YpHHnhuknAXmZwsUUGuNH+OeD1ykq
wtcK4q0nOLwgo1ps0kQpqqYcPZP9w1Y66dHwRvciq2LXCcjOq9vHRn5oKHs9CHWKJf7ZSHdDWPBK
XjQPW5uq/5l7jxRhgIql0wfZtsqa4EzcLkQCCtmxs4wJvNtbAAXoqnd5RInF4uSYqFZA3PePk1FG
EE3AC7j9xUkNg4I/jsVfPMOMV3HB4cLbZOOXxii702DC3bv1ouQkQ4pdud+Y3XuqeFNK6Kr8WRo/
1/LnzMi2BHOGi5jgG2uPwTi8lFZUWWgrFtZTCM7NNRLkLxttH1nUhWVhrT8VS87Kcd8XjZF+LvM0
2ROk/GHO4/edg+I2ibk+clQio5n2Sv1Zx7dO9Q/2Muw7xb1CQrwXj7a/tTVFxq2ulc66G3t+99+a
2Hf3VtJvhzzYdf2T4zTG3/bwoeXZT4xzzm+QVeRf7DxAm0HTz6oCCcuo/a2ORn2RRuEMe+/BOxLB
UgRBEkHg9jSkIOEorPj1gVt7xMup3H6K6z4+52j7TXAWXdzhzEE1vYTWZHa7PFeGdQXOFk1wJkvT
qNSNinTd0XPmg9jgamXCjyDAd2HwPaOvseEcZH7p3NpY+73Hb6rXwSvZmO9FoJhfRo8zJMB4qt2z
HMBAhOC9LIghaKNoPQXU25mgtYJWpezcu6RDCfb153CCJjpcw316n41lVoZWqVzuw5/OEanJF5im
gpMWBH8XauRRTzYE29GttLfON8PTFOcwW7WG9uY2TvHsqc5BJiEMJKnfdKtybO1XMWVJ9L0ycriK
l9XQA64slpzyFLl6hycpyTE7QK2yS4uz0zd5upFu3+xmNTVO91kKY6gDj1ReDAmv7LFG2NtKEXbg
wfhVzuc6YL91v9jrntKL1Cjep7kx8Dn4YHhzadHkbikGgr5VpnIH8VSOr/MZEXq0sDq7Q3Iqqp8H
P4Mips+8b6T8V5rW2d+9hrJcquEKUlYVyc2fvjnJuDWvNld8K6Mz35cqQUo4rs/5kkMHyHQggNJ/
IXkAVMuf+me1TIZ9lLv+3o59+9aYJKjTIe9ffFgDLwaorJXgqwxb7y96HoWr1u+N9zKU2TbT9fsQ
1YYQ7nCjukQ9SIlKT+ontMCUgw8vwctMOJDS9iiHBBviH8M3Pv7JIwst71rMPapkS3w8HT7yAZCb
WAbSSDzc0uFOLIsOhOy/JySADnOcLOKQBPumeOhh+GOBFZHvbGEpXE2SHq55+1qW/9yEs/euz2dE
p3nPmIHvH1OVctZ4GSrj5Gz8aHBIey855X8WGdDjvmta9ZdFIxWzSlrfygXhbS2Ybs8GOZR4Wb8J
BQReBfV/j5W06TeyBpXrGkyLb2zF1i1DsT32oT4pgIQDl6QLUtBfjXktG9U/hlU+3jynSuxVFXRA
2YrhopTY7hNKaVzT8Xxf5A/ucBsMJzyPKbyQYW1H22lstEPjhZ/bpnairaEp466GiWclzvd1NgWM
WwRyyHctO4NS46e5ZNo2VGyE2yyexpu4SxN02ocxm/cgBLK9fBzyj1RVdO8Ar+TUo/I5yT/S6DNn
hcBUdreJs/iJTT4CcdZ++t0/Txkby7rHZ/VYJ0tkr/xbwyN9HyXR2dRr+xx2Gopq00Sg9jGWHix7
xSpCYvlJhmOQVT98UH2FVvHKsa4/gP14pxoVuSPTtvqrvTSpEiLQm5NamGRGjNI0gG4otvaMXZ0n
w7Xu+v56X204n0uvadbQW1ARByfap7p7btTGAyBZq9S18fmLGW5Mc9uUlXv3Ior/vktShTTgrLyq
QXoSrz4u88Osq9Oqrt1yE/Zps0ZW1ni2w8x87htPO7sTV+/FBGmXebfXXrYbmrS7iF2aEpLTtTeO
7Y6ssL5Oog75rcLpeHTXCRwrI1/tyCFL/dOWjFnzki2N2JDVoNx0cZEGuj7YtRLfW7tuUNmw643q
WxW1KrVRUKgWw6jDsjpaWy8uhg9Tan6oCsP+jiT8EVBC9vl/upaD/UGByeA7V1BiuO0P18DQf90V
Fvj+w+JaLLvW/71r2Q4ehDfF2gL18KzHJmKgdZ9vq7LgbLrYiilq92WqQLv/02Z7Q3OZ4FYxFg9x
kyaC6FwxEWStbN95NrIwQPg+eR1nA8bkBEahFBnCS2YV2qWBY3mi3o6uNw3e2lDzdlN3/j/GTFOJ
jC3uE9T0K2IB4068xfbL6i4l5xl7GjXNZNYAYi/7pnpnH3tNfyKro51sQko/sKOOhbznrB7GoD+i
lZy/Jm2cvxpD5ZPW0Ly1DGVC09V51RlleRAbZ5z8NdVOXA+bhfE3fy1KZzjGlO3B885QvNLA0zbQ
fClbcZGJTFVeNdXjEbT8KK/I/WtmD0+Pnw6J1LTTxmS4/3RZ5JuzT3FIO6GfzSqxqY2+GrQ6Pqpe
+BYOOmoWS1NDp89/DuBeGMCI3i82nQ+B/wpnqV+PIC6R4TQG6n1J3Cj23pvDd7AyqZfGht7Gy4Oz
1xmQJPTWcQ5hEZXG7rzxGhXkCeDzIRz2L7tdBVs1Shy4T4hFSjgvj83+NFHFtpLIX+R3/QkmPA7Z
QZxCPhnaZ315DnXFolD/c+hD1blxIsh2xPaYePg9bDXpBh2N6uPDt192cjvnCbIH+0oV4rCyCFId
a9MO34VDVJzbavxyj1MswYp58Qg4KBzF9tOjplrhnRd47SEKs2FVUFz1bOZGtvLCbP5StcCAdU1P
rykal/uqV1rXh0KeglQQmrAQGY57cby/ZdBA6HeTnmvb6W1WSQOOfnF+mKSH/O9/+io09r/ZEfTs
YC01XnRI76UKh7wkMnrWgIoDSKCbDjRsPxXoIdkeor61ZQOYRHHg2Q4G69mD9u/JzLxq3REBUFYu
tV5nv/LO4iINQMKYKuBhp6cBxTiGcYAIgjussNtES8GigexCl/TGoUv1ytggC0IRIs5iE7cQpCQ1
Y5ULgzWhtL6t7UPkN2+/R9yi6sus8i2Pncl4BaxRrupm1j/AfIUWLjxoL57WF09xYeaXMO6KA+pX
cByrNTU/Mxf0zLS+o9xKFn/W2/OjyWARPIP08/SnuLm5vqGeZJLzqfoU6dO3tnG1Y780AcxIaBcv
XXuafxizLF0o8BnySzM96WEJj1/2wRmg7TcI/5+aukKqtCZx/qPr1Z/J+toQN1HmCqFSsIuqgQpZ
Pi+tb5IPLgSVOzcyPMqCoFh1tfTm1EH/zSu5pmZITz9X0E6dfJeiPMct62/BVuYDr7Y3ztxCXEzC
gWxTMD2BUhjOvWr156L9nPdTf/IGYt28GTH1dvNj8uHmK2O7CcOkgU0al8dEbF7KWe2OqRLFJxeR
jxOowvj0GIrNXiakJ03mz8gYASEmPBohp1jI+DenYa5f/KzOT4RSglf0ZP5WJ88/ymhebvtUUmh5
P7+IZeh79RTF3ieZujtB0PsUT026eayBzjFcD3VAUGvZVZpYaw7kzKOrjFTbs6++Vjw9NqJGxtlT
vv8RGYddSybzVi+N9KzlQEc+y7xPuKOPBO+cfAL7phOoq+1bZIbODa6I9kCx0l+/LZ+ozN84+QSh
1eJ7X44m6DOKJt7xx24OLDFRDAYEEZI1wVyILzYFMhRPUpKvIPl8L85X3Ew7P4YklN7G8JZFOaXn
bmBCta5+N1FVPyN8Q4k/Mc55U7iFtrF4kW0FkuM1ln9FH+JH0diC0nF99+Mc+ukl4Qq+47m31HlM
xKK7gkNiU3yTkTSpo/nzSroTUkqhrYfnKXeVy8NFerEeopahzMNW16BRqubmk6m01rt0cldT7Rov
9jLqwxRxaApt9jJZt4oFl9NwyfuxWZdlVj2h5g0I03fhcOLN5x1qy2LcZApAZru/RmbrvIxB5Nwq
nq93Z49L2MlNkr8SmUwiZ2GvhrW+qN71fvQhcagtX6lJB7pAGz96YZocp2UU5rEHNXCunXO+BdRT
QKBPFGHY8lUONvdl4pOF6h+XmVO9c3Kfm6+lHypf97jotsDmITPuIX2hq5sKKP0cxeNfbNIVd0fj
cezlHly0i7c0iGqU9X1c5irxmK7g2PBz2qFUBuQE+Qu+IdBud8nFpdxk70xA4JaRoSTJRXrBMpzI
YPD+grFqE1LvuRbjwxF66x/esi7uQfJ1QewAymTxw096cJeyV8HTr3J866SgabLSYUndUqJEYZH5
pITmeIZKcTzrWsg37ucwD3MlB/Rqxyvgkf3d0VumxcdK86wDLvzPGss3rW06jcTvVXgBV7IlVd8V
Klw3eKK9W6urbwjW9Eeb8t+bNFMTl2dHT2A+hc0CcXgmejODqaLjvfCLEVbet5Co0LFfdvrTWrC3
G8UYYFK8wmVebmZqM947Yf7eyKAf8K1aeU9N7aXvrPm5LHPOLVPkA9fKVlIgaQ+ZvbIRiHqperM+
VONQ7Don1t7qUv8uHlQinkijZZ9CFIe2ilYYJzsLGyINtmPua99r9mqrQhQ5wICkGz6YeRnfu2Kt
ySki+gdy/O71R3/baQi3hx7vj387zrFTbSsPmaOGPM4ubq1vCjwMF2ncsv/Re9hQT6NaAfK6h+k3
Xw9ZhB1Uet9keUSMnVz4sudjO10fgHwmPzbJ/eHajB0Mb02pPbcUBm+awk+2MqQETXvOkJmjCLP6
+jBJrx4n+BE5HYcQQMAJVcx83oBXIPX31WdxCbLlEcDtbi1DmVAzXgmuYmxkc/RVdhlMZsD8cuUQ
xfGztZBqUhA+Xis3B3m3NDzYkg2kZfCpV22pr2RaHI2pPOZj4R5DJ/gyhQmcBsIM5bjVXoV4X0bT
wgtVCRFIlvk9lUkLdG8MrfHcleGnhqzSxQId++aXYbAx5iHbV/Hcv0XjZO9QCck3Mpuj7nHRU/+r
TMLHDqWSEn3VakjGdMWOb+bSDFzKePzb5eYxIb2xnvJ9PPG3LUNvhkBEesiV2ueZ96lsAnsf8H3Z
qpth+Xfg/gJdYF26+BOSWcHJTZ3gZC+N9P5k+5PLojJ3mOJ5838vHbuBWgIEUNIOdrF2YRcjNq0c
H0PpdUIpJtMyFh9pssX7seRuUxFcAZSvrR4TsjZWJxhs3Y6qv9GwihWVG8Uh7AvQbJntrEd1zjiz
obCw7+YqO8GwlZ2kNy8zEAg8wf/dnDzNbmB/gQ+hciBv2eR5ql+pNFviblmdOOeyC2EPKfPXSZve
FBKInxNHM7ZDstStDgwJxq+61KsotOuDk5lFyWZEiek1n61dm7jzqV6aOMun8iBja1B7Mun6gDSO
Hh0cGYqTFtp++SRO927d5B8MO5kOmlaRDkxLnzz8kDjADVSuInOS589Vk0ElZfmncRmJ6eEnQ6uz
0rVi9+WpzNwDgoPdBwCL/V5B/u8pb8z+M+y93Bti9SsaOcEWETHlGDW+8crn/peXavPXrC14V4Rj
+kyuaaXmTfg8IxdAobye5+shUOdNEMTne9a0XTKkku6MC47/0ISeZST2gCvaipqlYt0YjrY20Fre
B4k/vSvUZj5RrxuvMtX7FEdjcgPSYZ0mCPhWfVC3HwguRKRvA4SOlmEye8ZTTRUIGPjUXFsIUD+l
UoWlIvdV5Fm7z6bQv4pNelmmfQxMDyqnEFCxs7xhrKWpTM+9Wf74Ic2G/PiwQ7EznFFp3olDCWfR
oV9Y881a8V4CH1BhbKJqsvCvr5CWgFlnKaptozDZB6bymYLymxkrprOZy8g+a5AykWVA7psXRrhB
GUp/XxZGvVJDCpisudXfT+gY3oeP2b5327MMZVaGKmrxq66wk/g/1FBUVE3k/t5S9HkjRZ2umw0b
gEQxPDqUfBaR8W2M3PqmoSf3sd+PqPZ+tDVT2aock3m1/jU74IeEeQJwKvVI5vz0oKZoSQYc9QFc
+TAFsFuU6OfBi6KSXvNa686AkQao2eVBDAOYMGCgKoNIUzjMe9nHSnn+BaH5jKRJSDku1eKBVUbv
wWsN63mxBUEwrh+z0hNb4StUQDiUPiZ64fMx68N6GpH0cfsy91fEBbtDHc4RvC8KY/d7bxYZhGZz
fSbzqR/aTnvyfRMaM7Fl1C4hYVR6iHktPtJoFnzQPY6/2YfaicEs80cPxy2UVjtjoREom/lltMNu
m/mZulczJ7wAHkq2AVyVayVIo4vdKGTNoQqPjm0SEWBE4+opz9T03ZyjFaeSn/jmKdHWb8PxP55j
XNrRi8EZmCavEH5C5VJ0Tm6y3SPUllxivUAypg1hiIfZflOXCRTEE5kdk4PycUojEGT28u5z+UaA
8vah/3On6+Bm+R4272QeVtTwDNyyTOUWt61yG53wU5THyVFGYg/zxD5Czq9DsFTAVuRZ8StghuR1
jmHQ1EYwNDPEqsk6ct+M1FGe67y/Bqql7cOF/yqxai7P0v2lCYuPORrzu4cJhmELMr/cWUobTlD4
zbcm5Nnixsqws9Soi7ehO700cEEc42VWXLhbEeBTQzAJHThntCkOSUCc2kBDjeRYqFK6Mb+ZHaHZ
oH3iYam8mIHiv3gFFA+Jrn2RkdizKjKfpsLx12Ez+3c3q0cYTq3yfid+fdX4t57aZh7m7jvTgu0n
DjPtyZz88lM8dU8FGfZvCAGQuoK//6p4Xn2hehgFk+X6n/TuKuHb+LkpHGdrBHN27NKsO1F78ilQ
dKR7zNH4WqAF0EjqNJ3NdTto8fc2SslO+VXwQYtNRKSA9dySzur2c1+a8AJF+lEZjfeNaaLWJpQ8
bhjHxxakx+qeK/AmImG/j/tlXjEXgp4kIQ4m64Ev29ty9jM4PclHR1p6dbmVnHIt4cVid76+q2vS
S50D9TEiJcHxnm6CP/WdTSXyoa0629nYak9ouLKj1VQNQPe0Idt0maVcOg5kRBnbAsCmbnwyY+Mw
KFn8vTcIcrVBlrzVSjDtAgCZB1TFgk1pcblwEBrhITrOnMQzSz3KWHo5+dQfRhlLA8FcvAXPc6so
OJ8K063vwCmzVIuNosXxJh8DHQ0196ZyET6odt+CihiT+TgsjfSkQZim29px2K/uLFaVRtCyc8I7
xdVA7dadkapteJDnTrAVMqpRWAp+2h5uQkkl9mUPoAIuUMHu6cGwqqqhkiO2y4FHmvs4tBt3qyTt
X9Y82ccKXgiED9G5OMpY4zhy1PkAfxj56O2jX/V8dlPjrkG7wAzqoBxkTuFw6+tmuEkvJsy/Bv2k
bMUWVGqAQok6TauWer3dw1G8vbD4K2+S/PCbnUjTpTJ7cxd483Nhl18aLW+5HAfGe6fMvyyCYytX
6xBfq7zmFMTBuEunVAdzN1vox0TGG3gCUBBZPOyGXkN3DoWuFepfwxfp5RSS33sPW/mwGY1DCkGB
8aortRcvGa8QuDYfPZ9cf++gZi5DyFjg00rieF9nVvMREEUC1WPWX2Vo+ICiEveD12bljQDed1lT
GzbPsNq1N+JkqXa8CXwedzJstO5dBuA+1Evl2sIx/RxPagZMovkkI2nyJvdBAiIJFyi9h7yA6R3T
pfHIKfJi6XcUKZCRJ8z15MVIUSqxpr2ZU+scXCNN1jKbh6p1zQP1RUb3BdfUbfq30MuKrZuDZDMR
N37ugOQ8ZVQ7T354A2QEMDn2djXI/lu5NPochXtI4IrVaMOOvyLoWd4MNR6RzlM/ZTmcLmJCi9U7
pJrxxa5SZA4Q594hf1MB71OHa6pp54YE/jsx9f4Ei5/rhkevTSPgJGfqRhJ966pVc5TGskx7x10a
mpQ8Prp1+XGo1f4JlFCz7jJlfIZZYHqG4/h9Xmoe9UiYpOHF1W0DK2h4bvxjK2vYz8pEP8iieVkp
kyXLker+r+WkS5DtmpZrchxP6zaGaU0a9B3qclWF8FNn/IdD38AMqLemXDldwNTdQcwO0c1eBz8p
9QSdlfBmgfGCS+g/3D2/TfQBtdKuoRyGrIkUSqe4YcxNVPVnuXzIPWM2Kpcnkd2vppa4WpkhbGfl
03Pl1BT95ToBb5vC4RXEeOEFHeR9OzkRbIh+/7GeORHdU4kofKkHC+nPjzaHl9Asrfc5ZeC3SVf+
FrM6EwgELmFsZ3OctijLxBt1ieHnsH3tKRb9DFUi8JrwJzmhTNhp91ncxC4EhdKTSZdJGf3CSLgs
l0loUNbB1O47oxiOlEYPxzYIfvQ0lOp/GXo9IpNRHL269ex4e4Uvzimy609hPVWH1O+n57J/I4fV
3xw50dkR8LC5mnn9Ti5vM7t5Q/A5Ug8EHutDXCFSywFleOoA5fBmMuMjZaoH8AfBadAipMYGf3hG
dfiTS6HlJ5CSyNcNBX94rRd9Ch29XSVJFlKamLQfKiAd5E2jT27hTacxDFuAy6zy4CnY9C5A2ikK
3ww/yTaTPvaneSzIeS09dWketscwrVFaWz3GrHfNXF/NHPabvL0lSokg1lBlfzVjvNbNafxCMCuG
ANMFbKMmHOz4k087SK19H8ABek79W9KCrOsylOTusw0szJntodTHpJi0IbomqZVdfUBMPRHHuK52
FLnn9QtE+Sh2G0G1dQdSpNI44ArX6ujwM6fqPzFI1b8Arr01aju8LwpgNyNs0TtHN+qjv9BulfH3
GQ0pOKS94Mb9YcHJVMZHY+6GXWbk3rZFA2/rQWC36WcneK6LTQNt7c1uvISUmT1pT4nS5utuysJn
p8sxqn38sRqVgjAeC6TRUhOldLt/Wf4j820e8y6r6/zorcHTKeErep7Fbsjar4iFkdaozV3jLl9r
SWFJ83Nilm9/6f+T5Yo5YJ1mVkhqa07Vet+71vf7275syr/4Oclh0MCoUdjx72GVE80wmxIeHKqa
HaW2LtbSSA9dcYu8Nozo0M9Y6xTlsHklxodj72b7OgRlKfZfXDzVdnZgJ7+rsW5dZPYXl16r0OS0
Ybd/zAQmGZRx5hHbpnO3Ivisnq2x3I8FbJIyMvrJLTb3CQM2XU5Sxb4B0XXggR+fJ3XX1lVxyWbw
1JkGoNmnSnhEUhwjzFN0YXoaz2N0vo9kAunLj5BkAN2CvotjftL9XSQnx67q76FTE3SKnfEVFuJh
EcyzDpPpFjefhxei1Wn4xXCag6xJ4+olKSv+3oZhm/rJ31U39STK/f41MdzvObGUk5gsoqtX13YP
Mprianj1kWjcNrAObxGCjl90+xs4XPVFr3t/q5Gf3cjQ5lS5Ugy0M6KF/DK6cEC3XpKlPw65ctJa
c6eM/jYz6ujjEM/O0WoG/urLvlt7gWYdyRk3TwvbLJx2CidViDzvvJ7/j7LzWm4b2dbwE6EKOdyS
FCUGSbbH9oQb1GzPbOSc8fTnw4IscDieqX1uunqFbtAWCTRW+H+tJv+auK8+kBJnr+hzOG/qo2Vp
5snPIqiNNb88aYAP7ot+nIkKRvGzmtAQ6j01dvR1MmGpy5akJvWz7XX2XedQu2CdUFnjA7++vETJ
MC9vSJu46YLmdSqTcLVpi9c/ut4trzxymmW4xFPCi6c4L46nuNzBCYAlD9NChhHPYXGVWV4Y5PBF
pr6suPJuPV+c/CxGv/WoGtyM61rL4C3CUn4f6KDvg+SbBh0Hxf1T8hrA532pQ5X7Q2bnP1Ns+Spv
AcDs/eLwVfsSga96DIPYPwFE0IINCpK2lk6AcQfc3UGaq579Sel/zq1g1/WD/aUHqu+166dfxcsw
G+8pdkChE9Hipfrg0s5zErFPKB5ytPLj5LR0MU5QpC5bk26tj3YbfsgDAMtioo4nuzXjl7wKIhh/
C+sLhzJqPssx/3OsPvPMs/7rxtOXqnbrX+oI3DN4s9J1tTqqxonwTfzCMfNtda1HKffpoFhWZymQ
HpG9M+fy5yTP4s80K4cnK4utY23xQMpmUEXpXf5P2dH871S99aKBOfmcaG5IQR2Ghl+kmgfFb7Ol
mqB0lvXZcWvvaRwTuqNSXT9Uk9m/pl2vQPcNVXDnJuUVrm/16FEg8jHzfGNvWTqUvkn9jSqs6s+Q
svcVnQd6JArEjehsBNMCq1JwRrahSbr0I9zvCm9QJILnk0gWtVsVTTdlXO02n1VebVDWAK23LG/g
2TzEIQABIq5Osotfgo/QDF5K7a0VgpjEwK8pfLEptnOj/FmETR1SmvASzqBLNJmrP94ZxHk0ev0w
ekDfu8tujlVlKtmoKDzVSdy3JBhaCFt5mjynsWt9DSA3vUYBHTsTccivqVFVT7bROwexekB6PZTx
7D2KNWpr6MC5T1zE2jjuB71z9Q+NB/R4FBbJU+LwpSkr65w0evjch8fWApSH0qDQefBauknzJO+v
8G0/ewBcwV5plPqr71EKUkUfO02LCHYwJKBkxKBbvqxeuVV+JDjoXKK8oXl7VoDFVBojPomzrOUl
aNoDkG0et10MklgPQ6/bB3sC1Y1bUZg/9nz992QA22dyrdQfLSGmeUjdhxhI8wcfIIOfnHhsP0xB
/0D6Hty+CRJk6mRd/STOCq96Z0MFRa8EvvDqlzRQg5fxR+tU4Wnrt5CT8qI3bf7vRb8dnt/12dDV
Fy924XY0tYsMcxOSxvmBGJixzkuPm+1WP6uFbep+erNws0MypT9QbZftZHO1AL2lUlX449+TE7xW
2ft4jLO9pBZkmOW9fMtL/FgWV8lWrMkMkdUMuOuUAHsRBaR9XUuIc4xnq2u8+nEanXanDRSraORy
n/1Eo91LpnDoGM/JboQdlMriOr3YvOjRBv4GqBd81akv+ht+XlUAmwfjYEvrVdIcNwC9baXoaNif
j8XID1cMtQoX2ugV2qngtPvaRc4Xqd6qk4bHg2WuktjeJbEtnlL2BWrq6indn++edZTZD1RYeA/S
kxsCLTc10fgq/bcGvMxHzwi9gxjtLMs+AYoltnXgx7U3dOBSpVXX9vv+2bejn8QoaxIHpjm4j/ML
FEu/cXP9qUsMhcL+5m3gaEeQvHkWNYz2tko8WlN3sd82Cz2MArm0AdSQ2EEbHuA9Ts4cnVYKnJuA
jFDg3Mg3ARoxiZwvoZuVHefGLlPaPfzdFGQ254gWiDFCURV4lU3FYW8fW7zORJoNuAxsfU7hEE2R
qRdB4dep01KaS/rbae0WtBUy7gmPQX0qd4IiZC6QQwIltImi2xCIFI1iqjQJnb24iDPVbD41g/50
kLZuIzPCD4b5LRfsQZHU8tvWpS35naD4Y8UmtN68pQX9L+vvNOyx9v/JjqQVOs0FBkPt3WPktA6l
DYZDTQKzLolciMfsM9x+2XnTD5UFRcGgd5AdqckI4e93520DbdllWUv8JKOC4vvGORyxO1Mlypk5
mf8yzHa5J5tFk/ci5u1IMeYyy7xJfart5E863UZ6dhZdmrd7aoXDc+4H0ZDsSj8MXoLOVD+l+Zzu
eInXz2WVaJ/qxRCq1bVeJPFwzUk/pLkPENayQAZSGruyI5fdj6m7r9N+XIMgdqN/SQLYnooyhJSk
yvT+Qa2M6uCqKskLanXASvTqE0kKQrwFZIu9X1GYJdg065T/m3hFthHomnsUG1HeId0I5o1NM9O+
6GhUa/dBST8WuJAtN5bCWDASv0uzO9vDAd4pCNTJOK73lbQxH3i1tM5yC/kRnKcXT+2+pSDzIDed
u3uQ6GZSTE9+4XwWCdfyCVKQhc3ICfVkd4MDKqvn6YNBxdJVvH+0KUi3IPFPvbfeKxu5IYpjsoCJ
Urt/BuHouahVevKc5GUrsF9UxaJaY+iLGCpD8qJmAEr6UdzSHp+016lt/ljze1o+P3Wabr1Kes/k
WXIAlZB3cbgg6aSmCmle6pGyiTq1XPsimk1tm523ELKEoCPhKkPWTr/P0Js8SgF+svzt1YAeWxGl
cF9mMqzl+WlQEf3X6sONrq6ACVNMjfMg5F4gh3EQWID6RQyL9LgG/d/FNUfg0A77GKgjYIwtf7XJ
VOJPMliwAIEuoumPKWVEq86mUQfC5ORFPELDjF7oPT7RSOFzahtjfis0lHMEFuBNHvvqxTBoyZIv
1bvopJ1/6AGD2jeKFr7KYExB9JoEhIQLR7eOd4Y8DbNjaJD3ujMMoJ8QwiCL8b6TQvfSzhtNwEHf
w1t2055JuM9nCW9lEgeQOJaLISYBcyqGb+lCjiMDkZV6nYkYqN23QqEc5k4vYmaq1bPpc1YaBiq3
f7S+hvt6PyVEdCgbCvbLMeSb48MoOabTr5mVDg+aDuYTzdfpB83J/2cP1/cPdgFFUhm4z8ps+pcp
K0kt9k07nH344su8pdcrHlNS7DUYo+aCmyCDVVvGpW6tg0p3w6oSPWCxPevoLK81qB5XcVtml9Yv
fmfQ4PLXZdqCuwBQfELBp6U+bAs2v8IMyoeBbMZerGJoNPeDS+HkaYNsLQabLHUWn1dk10WEySI6
r3cigWwNFnxXXltXQyYNZqITq++ZwP6We2/I4fTNqrPih/pzbbfacw0/+bSbK9DFwMDdq66BbjHo
YK9OO5G1Xgsfs1GnKK4neHwQu2xhqqqxr1346sRRhrFIo2mBu/klnIuaxwibiWHdcZXLvcYB5sGo
Ru+ktWPwyXb9z245pL8WpuU96ONYUIYVpb9ORX7QSLYQh4xiSO0mcrQQBRwztUwfqyJo9kU7Kheo
He2fZwDQF0xNkHEV4IqNr52ZfxwdClP1KIZbIK3mk5tX0U50Mvih2n4wgaZtgRRY9Zrtf/MGkoTi
oE3twbVciwYUwkjCJGUVIY1anJdA//+ukxmBf2JJUtAqsjj6rvXmeFfperd421UnWHjSgL2TcF2+
Beim7PehH2OapQlbi1FCeCJ+t63Rvs0j1X4fK0rbxX1Ty0Jsst9m+/t+g5qTSzDyR8103wKjEh0V
MVEdKHxl6rfO0Ye55TRSilodtzDqj9ZtVkt1b5dZY8Lbi5jb2qDFTaa+GY0PLvkPWJIWnmhaU+ur
sEgLY3S0sUqbCXEF6jCLo/iIeXMUcR1s5evUh8ZxJGZKUJtBDyCxkhnQ4n/T/a9+IRVdIGXYj7Jd
0Lp/zI7lHqloyZ67hoPDTqYymBQSFhoc2qUNZf2ml5no5trn/J0FT6K6Xy8ubWQD30/6koQc19jW
ymyQS3Kc2qWxqV4s3jlIhYFz507zoTJSXhUoDQTChBmFK16xk6kMZBXAWAE8uFism/6HzrKNt6R3
xLzt+o86HX7OnRpRC7c5y1pZURhadrb6bxxCVWUP5M18CVt6S2O4VWElpwSsW0rGUoh8ypNMxUfn
KX+wKipw6gFyBVpwUxWSITx7uK92NNAWD0tT9tkZfONc6drtUPxVFOudblsmu4jLnS6FR5rUQgY6
0XIN1aeTHBKsv19z21px6+IB7IJh5ywoGJZiPAUZiOtV6+YvVHksUApLvVg166vhVrf4dI311DSj
Cwjo4raoZCeZLUYtHKH6qHd2nxACGnqPwHRit9GCRJtcqlhv3qZpAEXoziiXXKMR0kPaxKApqMCL
q8oEfH9YKBplOzkQdtk4To+2kf4HlGksRs1J2VqGN88mVGgqgoVzXSN2x8xBdl4Q8+TzKdFs09bT
2sDM/P2DixXwRRtgUP5FMpjTgjliUlhBPT+WVd7+xduO95ZUibNdTD3wEcTq9lI3DnC0Q9Kts7hU
dCiaF3mdin22Y4ibN3/F6v5orTg9ilX0q4vI9QAZxX6dLrvTr9BeRjc+TdMYnTvPCQ6B61eHcYlm
9KNHE6EiMY5a089GTiJPLF3dA2q4REBEBK1xOrkpR/FFX0R0k4Cc+VBpg3XZBsu3qFbvk58phgke
7/T/KFLibl1kqbh4rA8pYFvXb3rFc8CP0OmSHeYEWOzI7PkOOFb9WNc95bR6WMev9L17h4j/wcON
UiP18JRCsLv6QB4VvxrLoJNbfA7GitdP1oreVlz1EiT543o/dyuLfBEZp/122wZ6q7lu4vo0ENmj
N/IwxUq8v3s4zAUvc1rRV3COl+PV4ALgAVT2ziMrfAYsamHKnUdyPlgtzov5QWSqCtxd0SUxDN6Y
RXdjFvdRDcrHNB5/E2veUL1SgiYq2Ez5AtokM+o6x4biogWhaZ6meq9HtM/wlCwSTk20+uzETQZB
dKKXLN+7pg5joKJRCUpHCJQdmhJcZDbrenAhv7WAly6Wm2nh5jFlvrJKFiiB2ewalXbt2KHZwVwa
Jxa4mXUmujmL/PNI6/mdPlwWbKvK0choIkvBjf+rQVy2tRO5EfICffmwXWywyviJJuTfpOanUZc0
nD38IvVBNLoMcHAtOrWYfxGPWWqG3v3+UScbCEUeMd2bPWXBlILuAdAeHFfAoXHsmz+36jQAWqj+
V7qkYUjxj30yzEc1LKNffBAcdqVGdJnAQ07xAEypeRL/ogSBeQ67xiYWECtfejib04WJgJeHZQw5
HvnLQB/Cn2qTGg8irT4OeUVrL4ptsGWhyCT631ZvZtGtm28+SuK762U2XQwew6NCM7+oLBhZ/Yf1
st4IZdlunYsxhaH4abLto1I6EJAFXqddjCWWLDMZYPv5DQae+Sj6wS6++90s+dv0fdHqL0utv+67
XebGR67YetZvpKooo10+zs3eP1yyrh67IKBF8SfdofhKUcbPea0HzyE5ur2b6eWv4OaQQLc162qO
uf2ZJusn0ee+Qr+6O7oHCHuoBfptgNaErmEKqx1e2BdklfJXP3Y/VC7AuMA5NC9qpUH5s+jtpnP2
fjkMF6v5KXWM5KDksXqWwQ0a9RzBupvt7mUxbZ6bOQHk423N5rPuscni7hgR9OXbHnfmYLvujXuV
BO4+pINhH+ijA1sLfOOBb+SHwG4sUMvRyVAubOSDW3X5qhRZLMJTLrNQg9Pqfs22hdnCfH1v/uGW
sgZmFqqJVMIl27rtqtu2N1eVj3Lns5pn2+tPJN52WdDp59TW9bPJq5axl2mr6nYGW2DhQP++OMiQ
L15i30SZVary5iLiuk68fW08mF1jPMkyUTUAbvAq/L5ElE5j1VTZwWsIE+bOW4o0pTJTZlKJKbPC
qrTzJq7epRRubmt82WO13ftu+8lWm7gtd2bjserrgLpr6kM3t0C3yeI7Zr+fKKcpIOGlOPTYDk10
8WOlLHZmr0UXexlEqUVjVexAvQVlXxQ60eRjbva/3azc1lCnY7w5rvvf7FzSpXihNMWgxGX8pQ1I
bTVO9YGfc/FMTzGlFjWPyd0m5/xIiRtGynHT3fjIDrD1rDuIiyclGjKVYfYpluWu4sOAwgXSpvsz
66bq0W2b9JmsHo1CSxOgiL02z+2BpGP6bNQ87cfsJIK2aCbH5XgrfrR7Z/QiGgoIyCVcnItZpawK
tE3d3bWFWjyPEaHqwRqt/fbBZbZ+evksS/jCTY3r9mFvPryfU0oZR621v1FOTVV1hzx7nIZJv+qQ
/DT5OFTlkcZZ/0D2c7pkdVdUO5nKQEH0dCk2pchi2ZWxMV42p7s1Iq4LwcSeVkdRGkZQVrub5Tfa
u03W9YHWEZJR+190oBsfjaWnJ5mp0ZDBXIoGLWCAVkMpZJw1AEY3SnFsF92dYdOJy7Z/mGoP7UxX
Qem4OcUSDHY9vw30Igct6XZkQv0zTUtqt/OrrFh9pqyndGNzB6hyPLS2lux1Oaf98LRGP1/A3Xyi
4WY558kxruv+AtG5iTTDWSeC97b5NORQXNSkcK4TVT58F2xWyzQYWo6GfQnMaV6nqw8xzASa0e/e
MluXmMB7N7vFu0njN+/7HaOsKqejTcul+LhJVtHxt2wJ0PRIE177xbM7GsNyjZLYqAZIOOidGXrR
0gtf5q6b93pKh2kIaTj4aFkxX/spsKwjkZaWQK1Jc0VgG6D6wTh3zboQL7VuSVUO/dd1E7G0udWd
c2NcUCLZWK4hhjL71QRtB8CwZZdoYemb0uoU2yMAB8vQe0ZCZRyV2w0kC+1OlDdTrek0tD6dM5pK
dH5ZUxTF2+qENzGAAXt4hkVpjC8c97SLuInxbf2ybLuoCW/aUxskF1m0rhfvu+37Foxo2A2OFAqS
Tc/mUj9DgcsT5a8DyQT9XFvBm6HK3O/e/75ErFRAmTx1ZM06l+3EdqsdE/NiO732aCw38iJtubE3
yz1eZJltw6Zz5AkglnXNZrKWjSavdKkBynab/kfbiO5/cLm53I+2cVNQVocu+a8Yb5x/PP3RFvcr
VXmaibYeUn/nDV3Kl+n7f8w//0fdXHKo6ZTN3dLZ5SmIK3Q+d9BoQ8sFciFwEvb7QB8Kyk0WzwlC
e/iOlkWyXMyRDrz/up3IYpbZdoltn5t9764oPne6u0tpXekcrRqEh+Vzbh/hHy8pLusHlCU3V98u
t/777y7VkKkHY0BtzCDaGYpZPUFSbF/sJd4wq2N/sq0B8AikbTAijfYokcW5fV+h9hGWv65bvdWZ
MPxxta8a8XKMft090POi3vGSQA0IbGEP61c50Dj9yFSGYjmcVMugy3dE5FmOSJudOrvwQU+Hel04
bXsUbdSER/GstcKyIepefnjLfjJbdxL5Zv+eAhgbFqy9UTnUEsZkp2SobO1t9u86rQoB3hQfY/T/
pyX/69Z3fnfi/+tT3q29E7etVDj89lGkqgc7Do4EumlyVnvAsTKLpwXg1AUwbfmOCmAQtL2Y3niZ
ik8CNtXTPHif5wTQq10/paS0l8Uy2BZkwk0D7NOmW3clF93DVKW7B9lLCRwdAiO5QpP/l5BUfsgj
yB6W06MMzXK+WyuBOYbV1OHof4quWwxVzJnnYFn/4dhsXWIjoiGXmObW6Gsvsd167n2ySGBELEbx
UCXA24BhcrUxiJsYZCbIyrLqr1uubcTvhqHL50djyL6Bj0JAdxm0RG2OTWP/Auw/PDhKTmBXDGU+
9NFRmgxWraGE6bpG7H518StIjrrKCH8i3qqcRqWfFmhh0KNCy3lMQLV4BDApu3YErK6BUhGTTLMd
xXZ8l0UnVrrq3lxEt5oHx0se/MHWd+LjTQq0q9tmsmYTZeE8l/9pktQ9ij5RCUJ1BkXeQ+xQoWh4
afdikS7ryrm8qICuv7hUkr2IPmiG/qqA1n2nF6NquRCyRdBPbQtqp7e0BapVPzQ0nBxWx2VTx7LO
ahCCCPzXnNGWLhLDlkcS0TVBuaXmC2DeIrpsvndu21Iry1/hImwfw76sQAcIqovSfZ+NdgBaFGRI
n+0q849iFb/N5UbXcgx2oQs2Rs2kn7VRjrre+6uotoH1Kga7aDKQxPPpKOJmMCrzNKR6cN1UqhPP
VxdKR9Kiu6TQ3LMEwGQmgwSqvCVaJbPNcOcXmO4MwOfiKD53S7Zttl05oIQkAMOSJgNpJzdcpTwK
H/MAdNZzaWsAGA0Qw+s+gBSU3b12lZ4ScciHo9J55jmpKNDRC9qvdjKVAY4O6lLfB3GkGulNt60r
aohl6noM96LLFbJiu8287UVv9XeL7EP9QXEuo1PNI+Aig7+UJdhu+iaKTjf0+lgM03+1ybBqYNRw
EcPm9yPd+7J/912vSNibB+xyXajruoPXRO5RYN2DrGyvZR58E0nQ3+lKebXB8wOhEij5jLdH3sTV
cAWKT2hC+EC3+7pa/AON6lFVscazLKiqODpVcQs2SWLPP6UzvHZOWj5CYZd89OmnfY18nXg4HUq/
gldr7Jug4WPBp/PFrYEGGHLt1yRxp2NvglIlbrwZ7IpirH82m7ajzuqgWT102+/9OpJoLqKJwKUo
h9D4nku+SStTLxwc1Eyt9uJ0Y/nblPeck9/YwcmCaOUqg/E+07UmancUTMPhGlB2sRi0QW9TcKne
p07WQjhQuuq+Bcuk3QU1r5o3dpmG9EOcIXXfh7oVtjvRVcHM6VTc1YqHnyhnOtR3eqeVAA+wz+qj
dul8soa6os4dZsJnr/KoRIl0vqsL3lXe29GRKh97BbgS3Qp4lVipf6VtQFQy3IFe0SUSw7dL++sN
Qtb/Z1OXBLJ6aLXw997LKN8yh+FL3qbFpfK9EHLCZSpDbfOrvpGTvisu5MzaPZzHVKW/O4pBxNIH
oimlX2HtF7HTwaNPcOkaoeAopv2t+l2xKss7lQsoXluNBv1dsw9baBlHq2O+WCZLd2jHprHrKqtl
cOk8rajOf5wFb08cZZ8YrMmjZkzRbqUimYXMZBlWhpM5bQj+Ca9J6dA9Btp4TjsQduEqWc0ir9wn
4v62VHZ5Z0gRfyA1vtOm/Iu/7YDzl1pg82j1eJbBtHqP9pKGWmsKM5OM/6rFZjfqm8PmKjoIEvDc
fFZ5IZnUBpC91u2oz3tb7Vm6YT6sTv+4590lNnH9QAAYjuAMdipMKcMpl1fm5fVYZjIM8jK9ycm7
uVleoWt5E97MMkuXfWQGKhEv11P6OxBbxrq/LBPjttXdKhE3l3iGWkEpOphGvZbg2lJIoOol1QRL
QYLMnCgiqmWbmvdoq93znUsy2f1b+YKR6YOyXzdql+VzN5m7JgYZLTZCix+11ndgaCymW1+5yvCr
Oy6pavkY4iJbbB9jmjIbWJxlsSinGAjRyIwo7pbNRXn34Qwr0x/qCuSD2spD46GMYkDhTbg0XrPG
bs++F0fDH6KlTYjacsOiS9K00/EAhXirB69ioy6rO2tm750mpQn7jDIqUG/OflkZzxElEM9tCVRO
SWP0SuCiUB0JCBcDoGVgz+r6StYSCb3L6tOFRgitKretIbDgoI7iM/jIO4sQcrkzHL25wNHQXLRl
ton3ZvGJtHSE0cmIKKNVyezd32fiuP85CRwIrpfbzHaHubkzZXI/0q2g3G12zyi/gFufPYKVHlxB
0g6uMrsTo5Rnbtx280Ma+dArbD4y8wdyjIdtjUeBqzlNoH6w6bqi48zDum31wFHuUk5PbTuoZzJ9
KiANrfLYeOajSKLv342bTmY/EonTAuy2mX/kc6eT/bdPsK39d936sbQOTgdDpcCUMhSYJiWaK4Fc
CfNSbgQiiPoiGhkkVhznFzpl51W9BYDZxIUU5qUvauoFtPosbwlOGtEKCc32TpE3jO1dZHu5uHvX
aMkE7tKcQ+XNi8zNm8v2YlO7oXFx1aNoZNCTFLwy8NyciBexu2B4GGf1Ka8SunX/IfAuCyRCz91l
QV4FPkj+4alVfPFHwNvk32tWA8nyKqxX3fb/I9Z3X9Fv/6fv+k0Fm2j9qHcQRAGmr170FLre/Tqt
1KA6yXRo02sInM3T6NQjPUWL5+hUlrIHY59Sjcr/rvXLZQpUhr03pmJYdwptAGjHpQBLVsJRHFUn
IpMLw/3sP/G2H3+Cr1gBGzntnsalxlp0ndE+JEWdvoqUNFb0nCr+i0hQb5fPYU/vvDc5z3RPO88y
MxVjOkPdzK6e8wzb8ZveTXuaJbS0gEFZ3TsfPUMltbNQEGcd1a2DMrVXbRG5434ydSf9oMOG9FWz
1F1a291nTR/9n4JQhVMBp7RN4bhRxi+yJB2c4Kols8ELFUbqe8BbHcb6IFbTn5/cjn7/AmTHfqc1
rnMFScG52jFvpFFMOwOCqC3bbm89xNJRBQayjN8/bEvFsK2TmW4pxVOWWJ9EspdNN7c7Xy1xIPXR
3ae7Lc1IOycmJF2VHBmdXHmeI5BgrIrOrBBw1HxRyTBokN4bFAccxRcoU/qFZArUMOmptgF5ZTwa
Rty+upEDXIQXVh9hsQ39Lty3CrzZllr9ngSzBrXExwz2MOvRDd32mKUgHNJZML3IkIKkBBNaQsy7
0xvtUZm66TIU2hncdeurXdSnQPWLT2DN8GPooGKP7K9uGlqv3ax9FR+FMsCLMoUQpvea9XV0vfKx
NXVKp5Yd4D+lsLdV/CfVUl/HYE5O+ZIQkQG8qgQ8Me2q8hx9EtUg+Zk7F2r431aIIbTma+k4HZxv
73o96sF0tglAWmpf08dY5Naza/MTqwGg6FOzOawAANLd3+rtk+3rw1VAAJoFCSCtcvdponcJXMYF
E0CUmQvIuenSGb8hAxj57DwXmgHPVKE+Ug4IYXlUUNNN/0NykaFcZn5aVzoULlCw2pkS7NuRQqjq
2+RYILySA3LdWedA6ekXuqa64CDTeJFlJubGCV0oHMWp4FUySTVld6MUp22NVfUQ493LuRl8boy8
eNz2vbtWV8feqcqM/dQmxXQ042F6mBKPQ0g60gXNfZF80JoIHRTtZMAHllFLRC6f90Smc1cY53t5
NYn2ZsHNVEyy1NKm+gEMhHB3s9/N+gZA+LcLGumDBVUAReP+fDM0y+N5dPQ+o7gcy5v8I5/vun93
MWHpWff/dz/Pt6hJWa8J/MDB0+HI+dFHkA0LDeRZI/V/MhonPaZRZjzZxLse3Miy9iovwhTmuS9l
ZL1BCodLm06f5hrNTGBhtX34lKZmhhcde9KmJzPIpekBkmmSGLSyxY/WAjgfue3HivaQZ5G0qo9O
PJGoG1uM7x5GYf45msN8oIs7vGxInDITnU41DxA+7+a+6n6KS5P3xr6dLm4Bn9rcmta+85+ChsgV
zUltt5Op1kbPkAZbT0AyB9EZVpqW3u68ONQLa9UUNR2gtN5OpG0wF96rfxTFwHcQiMy0p8IwWnqi
wKEA5HCEqbUx6KIfnIudZ+Oz3rfBmY5nCN+G4FUts+A1rUb90RxUXgLedTJTrCiH9Pp6p851N3zQ
UsCRpKdy7bQs2sHeZyMdu6ss7ZgwnVFBuHT1iucYNMfQ44wOMHV38i1qwslJP+sUJoJnu0xXmcs+
W7/dqJOFijlaBnFIOdg7mW6dNpV4iFF0eqmUEFYWGpVn37cVQ1u14bVOg692/DvxLjrD3MB7NWbN
Pyg+b95eNzng2A7qPhnS9sFJ286gr95zXtSSLq+x9K4iiV/UR/ETIFreAVg677Ed+/lcmSkXeMqU
lmRBM1cqTz7OTqlmuQ/awvOQLpQaYhi01t9bpg9jSxhq1P9W2kVmNq0l3GXN6GHTiSFKC/5KiYyi
yJzxsS3Ns2mONvxTjfEBbNnAsz8EM9wIO7dIv/qhG1xEB6OCTaEZHawEsA6OrWoPvYCqODYBCt23
NdqmBujQbPJF4AI6Fj8iehz5JU5ALzzX7iPJZji653n6GS63f0wU3eSIxOdGTkbYrvd3K8HsTA5p
YQSw3AFrQQlyflX0pDjSppxQufFdJ4YaLIiWgnx8ZLCiurgaWkClzZg+DYPvVzvDBwR6kqm2TM3S
AH19BNRwKclqmplXdJluQ7KUaBFBpU5r8RHRmAAL6DwKhNx+MHeDG6bcE4J4z5nR2BdpwJ/7fTCA
riJP/i7LzPCK+Qw2AIfERv9uLmHciUrDego1ozkrKkNCTTvAFErXnCf+eWeZrUqxi6coQzei63Wd
3i0Xp0h22vxlO37lbL9dLgiPakGQ3q+T4SzJMZnJn0Vm4XtecDP8o05cCrcP3/KCd0s28YeO2+V/
aA4a19tXZuVS3OtpT4pDhUoAj+de/kymWRXOg0wrqbzb/qA3XvLHFEstJXQ/lEn+8a0QUyblesvX
gGhOZew32Q4pLuHcdFq9xbD63C3Mk2Pjx85lsLMGtg94FwIjeKJGeTR+fheVJIjaT4pm/qb7Nc06
lhoTdHSpCHMMj/gCQ6/SLbHKQR76q3KKdKBpx4QQjt/wGNzcc/At6lVW6hgnWbT6631sHt2h+j2v
/X07ddBd0+He74wFAH+dVi3kCTaYRCl4hieRFJJV18lNtB72baaijPsy2Tve4B9GX6mOwDSmHTnM
wVf20tQp7Zwyy/nzHa0RLrzNsLWCbtYN4Ax6lvKpd5wS/GHoU8exqx5C1R0/ZJrnE8enJTD3ddDG
7OlnQQ4eGt+ikW6BE9YA9dFoYbnWRfldx52Z3taOfhABGzZC85vb1vTxLKBo4wKP1i+DzER3J24u
is7edMSwTl9w1LYdNl3QpNe+nr9ChNxdQZuBTnJhHGmGMfpPlLWfp94cP9ug+x27Pnb2ILYX4N0o
vw48ay8AM1IQEBdUP8YLQ4jI2yA+07ujCc0u0CrxuK+qIvz4qPJ4+ShTR53Dj3QcnOh8J0G8WL1F
FdXNHzz5s7YuHjnEG96n1nahfiOO1hSGTrFTXDtH0OyThyokas2jBqjN9X079oND2GS0E8vrtbyZ
c0iCUP3t/Xx5VV9t3oUG/Pq8nQDk4b8dA8xGfTT0tHq606+4Dpvf3elBYB3uloiuix7z1gCOzjFy
fW8U1XQGd6TkFBnMEzASeUU0etGKbC/K1S7Kbcgi0GlWz9Uuro6sdyZzfEpq6yA62WiiMwUK0mU7
kWWjm88gFtWqzf2kQl9M8L5tZqoNluylvRRHt3XzNtt0vpl1B1dTVFLDvM8D/YUPSJ6KuZc1N1qR
V5N4aWbMAj/j0MnxQnkwXO032/XiR71y6yu1B3tdoTGYxDc1OFVwyik7EKl2HAXEhgrUU5m2Sn5U
tGC8uNDYJBQMXHnrcUHv52gkQ2xoC7vbqB5E9POoN3ZxbXqXKKGsfjktrQcnUlXUqBaTs0+ovcls
SlzJmFQfZEhdLzqOOfDgmy4vqM7NR8qIVf1V1Hr5cx963XVsABCx58B9iOD3oCx2aJ6JgjbPYpCZ
6MhkjNSZu/yq8Lhz09txHCF26B8HJX2BQdF+DPSheY2WwfBTULya7BMHv5otfqzPlXQis734gmjP
D4hvukgyyEbLHqKHt67fZ01nHhrFD65g0GszDbYeuQdr+iQ6CsGU5lmmfmHDeZ7k56aD8cjMiDPL
IGKdA5XCIew/a6Ygd6jlW/ISld1SE96uFX2LQlIMNzKU0fp5lVdfWSa7DPnEcxS8xvnQK/631LR/
ybpE+wqCe3mpVDPah6Whfu3V0X2cnSp+SNzuNxMc62vegfg3al+MgaZxEUrA3cjX+19EagDS+pTE
5Xx02oEw8+IuumBUFKBi4uYpUIvPNlUvUM9PkE4mWrbzIQg8iShsiqBzZbs80t50AhIBN9X/MfZl
W3LiwLZfxFoIEMMrmeQ81NR22S8s290tQMwzfP3dCtymOtvnnvOiJYVCqnKWE6SIHXv/tK2cEVPB
Xwrp9GA2YAC/ZKI+d4pLtFf8cDZRia5jmqaZ39m8oqvKZQupDQx190a/8YiodF2zbPk/j2mmhNaz
Y4ijZQxQIWg0CbZiXQR9lTTbZVw5TgyBa9OGZLCadzVUtQ3ybnAXUdckvEcoAkEpQSTNU0Jdroo5
aUzNMqwVA9OHsXKn4YflTDPsA0pQt6sfhGxRlVOHL6Fm6QHrkEtacvX/Rgf8zmZROj9PND1osqby
CQHw6GgX83auQQPicQvqk8i85zhtQg9lQ11PcfShfAYKJTSOXTM/uZprzsEH18kdrK0HtphNmzBo
t0h92FZlbn2yEYYKJlzfdjWIsZ4Ewn7PkLgQfuoBFG3WTfJMTTbMml+FtrVfbVoVlVsTMlNBPkXO
FvhSD8IePLzzWKtQ4h4FrS21O5moAUdUG4AiAHxrg3Ch76CcJ4s9FS4o+8iZe3l/sGzP8ce+0n2Q
1/SXUkX7mlS7sMzunlnpFJ9mRF9VSLCdB/DtRvqzTSMnT09eHv6RCTuwTD5d2kIdmD50hQhr4J+7
0K9dNzxBkXC+MLOCDae8+eKphtxpWA/al9HpQLj9y/5hx2WvpAMFDySIAYmmvR/2Wfwd8E8EyRAj
5Lf+Wos/GejnzpqGP02K0r7VZ/1dPvxg4wZuMuTE6R+3/mqpLbO9BM8m4o3DtZ6cadvpo4GCEQm6
GzKuM1D5MTac4hgDDr5Da5g7ME22T4hGtMfGZpEPjnTmAQMHoz0Mpzwz20vsFe0TLt/tU5PhjQRM
ebElGzVmFs+3MnKWRSXDQdMfB5DBC6C/96tfO+kQMRZD5McgTH1aJ9af88vuZPm/fo6a0HJgmmoQ
Y6DgekBUPw//yqFo/JpobDrYkRz3sxn1f0yt9QYOnuxH1jm/dUjA28xdsFrq+SYde/tPESNdD9ZK
8WZbU7yPZgHi42pgdyeE7FszmrofpeCO4LGKZbuITnV11O7irPlOo9VOQ2qisETNBXURXC+2pR2C
KEnxeoWTM2zrKNM2ml4jSL/yfHmQtz+5FkdhPPxWO/XINhvT3TCK6WgVebHBGSPZUSCZgsuozgFE
h0N0aQbrLJmKKK5ORmJ/ItManEY1cr5hrolUmIpV06woQv3eDJslXD06YDxQcbh/U3bSsJrrL6qU
G+nZf5g9iYZzHVLvYelqU+vrFERhq2mMnXAfaUjNKtHkzJi50tndLqQ/Yxby2zB0j8OF9CeE5i85
06vPSub2zGLzhbIRtRL1LSUOUI8ZijgxX4fUHI6xhXKgJYHRpikStBoONRP4QWwwwCwRwDyPZJCO
bgEYAL5jEoxQ27xPJ+gqAONjqCY0waWCIzxoj9VwBf/QkGBAvEn2vV0lFyAA9XvEQVzYVKBZpeHk
zOxOvbyHhA1HaNMRJbt7qsnLxgMGqZ4abxNHMciIgX4tgUFAXbJZnJsGcEiUSr/pORNvWj7KW8Sq
Fzx2o8U01MVRFlCmQ4Cr3sR9YQcQmh8uow3tRVJXjGQKCa0UWEyl1Uh2aiRQCFA/w3kWLOknMxs6
34yt4Tz2xaf/f8KYEsuTKmSryjba6EXRbD/wrKzCgZMDQVA3y+YtkbQQuwo1EszDe5xO30VR5SiI
QJh6ziKkmP89/GDTQE8stNzcko0aOQxy57kDSNHVwXlIUnV6roeAo8YXRSU4LtMEMnHe3dM3vR2B
yN9rJGikoES1Nm1cB15kg+3yl51rELaqTCUOPULC+mGibpR2VQc4B004adTuc80ZfK8eqrsFOujA
dgCVCg1Zgcg+dqp7UqZsF/e5tviQo+s0VYBq5Amvvkl/mfO03VRdPQe1eonVpdAvLK5Rt7OOqdeN
wCQ3PeQ3Z5q2dQPuv9YYZfRjmMx8R9dFt7AYJBSyuENRL3JsODLwjVRxZ8uwkEmga+JUd94h0qct
R7T0JKJhPJm/ejSkCbINcQvw0jqm6XXJusNqo14roUOk6389mFf/h5+oD9G0/Cq0Yl22rgAj8j+/
yoMPDX/3O5LNcDv7qNd3U3r4h6pG77vahxKzHeISOuobxvR2A3VLJIyhbfAa5QUevSOr/TLS51ey
1ZYBoipNot6x0V+HGdTLjTOVO5rURZ76de+CU1vT01fJmq+sTaZvLg5cfgPSozu4+XTAcC5WZugA
dJbfZ6vTDqYSqV2bITQ6VJ2hkm21US8ye/tgWOGP1S5KJ7pbpevdED2AuNhBCS34E+qlnjTehk/t
0GtgCdEZMsKGiW7tlAHesWxbitbSUBKSDQe7yMCAodxpIaREp0udx5ecXMimFOcyfNWGxP0jT7L0
QKHmNRId/4pJcxeP4N4A/5CKSJOd3JJSgquZxlmhaJu5cDmOd+CKHds0RK0g4MRCj/Inalow857M
tPnkTUa2mMhuqQuJhVj9IcRLDiSKoC2A0kz+KWVN/pTayXgacnzCqPBBgaEz1ic8UQGXR7X5OZ28
78lUZsXG6gECXWeLCZJkneMGTljh2AoFaPA6kXTw2nhWGCOliVjcaovUpz+oR0KRa8n2YaLJ8TZq
rPAT2YfRjHZWJQGA+HXqWE8XkJGR4DRuUnubVsC9k09pOONyPJlsNu/mMP7STVF2nirIZUFVo078
MTKmQJCoHE2NJO/QKhW5XjX4Ol1AUQnUe6Ie2KCGvzkKeJA7lgBvcxxdoQbXib2aqHiIBDdLWrFf
p90UerZNei8N0E6Ahn2yt6Zdjuc5Kvdc1B504zqcpDyLV1sbKVGwKtrGfCvm8pBPuG9OnTnaWx3p
goMzAARIw7yI9BsbQD0KYdl81w5zDxFitY4a69g5vL99MCcIbgLuPWxMVqRH/BWmO7670RbUnKAL
0Pl1YkX4lxga/P6j/TV0i3GT9BwvDqiL+R/owKlLXOFpC+LlkENp4LfTZCTy8L5HkC8Ucmfm2daZ
vrpWOX+SVegilZaVR15o+gs3SlBQzOCDm6K02DhNrOpZu6kDrApk4K2lX0bUhF3aOGYIexjg3vdS
/L37ym19KOD0l9a2hD+CE2PndVl/qVwXmFg1sfg4ykgznd0WJ9czEWqCabXTit/ZoBUHOrkKXAT/
B2f6kXgcbKcxqk4Pv8r6I6indcC6ukb9F2t6CA9GtvYW66NvgrHwnIxF9maCyy3wmlwPDOBn32ZP
xJcxZzjlGKUN+sbJtxFfe7Xvlu7HsWMcNE3I96TSACiGQJON/NEOErsf7FAjHgCS8nIgx620/Dxn
LURrmwg0ghDa2CPgXh9wR/60DJnb5udmhmp6Mmc/oDLjCyUhYwGWpWLf3tmJezAeleYMzTTwQ+7G
xunO3Sj7M0Ab/dJbbbWnFyHyEWBaMAyoD68zszM5h8RsquTvdAT7u65BQstsefjKE/sJmmbT18Fg
1ZbsXNkR7lzsUMz9aQ/NVIOCjXEI62pfa013tVUWvmu1+NgYIMUj1XiyJeH4TB5kMlTaHncfzadJ
aoTXP1t4jzzuMUF/2bKhEzqp8GHhiAEMek7a+HYU9js9acHQWXVJHsweqq0RrGqunmrMJVCoun0M
ipfODs+RGWK1PdTNvk+rvzMTMCVqpOrlcVzuUCrV+6jbAv/zOk09b86ja+E9mlPFh9p0ivkZMmOF
7+ku25Gx5H11/bBVqvZP1f60H/lQb1ktujG6tvxx/1FGEWAV0NhZChQeSPH4KFGqkIzRHowDAuzY
qojhsZ5hcXqod6AhdIn2VQkZJVqSZxLQ3cg9uhX4ukDIdcEFjV2FFhnXjtgem7mrj4h23dM6skCx
raZ/dkMhECEDT0Ss3D+sIadYwbugDSz2NESBGpQxMsC3f0FnJ0LJ2uXcBKwF49qKl119qEcNAWsf
XB78lg1Xn99tTds8rKOh6MuvkBsud14mGQRPRys9L90k6jJEs0oPd+lSdza9mlq6jXrXfbDalRki
QK4crKFPz2Ux9/tcL26r6T/b01RDOy9dtecIFWygVdRGy4+DwGoyMwaZgn/2zmKHb4Ro6s0Uau05
Rele6UdJ2Z2Z66T5jqxIJohw4/XlqUSR4qEYR176NEPNh/HiSdZEbZLQfhCnnDc4zM+bZbzOP67/
sJXTgf7L0kAAUuqJBvZOiBfIsGluGrAyNwMvfOaHkex8bohov87EyoeGcjDv9cydI62oS/PnWppk
+peyQxUlza2rvVmzz4jvB6tp+VFak7ED7qNf1wn6SSFHsVWEPH9sAEWtCI3OqfWelQBNza6DMIRq
xl+9Cnp4lb+4AXpc+TRPY+rFI8gEojG+r0vWbT64qR82pj2isOv0+huYbS230i2zDc0ujjRNY9pn
+U3WNR0f0g0gWHjBzagS9hgQ5KTWvAgzQ8HTQNgt2tph3VzItog36yipOLRZ8j0xebkPZcWu1mCJ
3eSEztGu3fzVFOYPcBvl37V6UJh+G7hbk7NTHyYgzEKA7JuZgAEODlB9xrlQMnYuyhyM9h4w+Zn+
Y+YTf0uBSHwZeLxtGo2/kak0mq0egcuVRnLWEUo00yuNnHkcN6bby2Ot1TbeybUWaFrjBZ1ajoNT
fhSVtmlx9D/RS1zKPA30qANzbxXlb30S26i+tIHHUe90DmbNF87faUD+cTb8MKzcvtA7f6yjNJgZ
1NXIAxFlCAT2xujTZnifQsvW8XxkwMvPppsjIqRB7w6JR36IUad57MsivFmFiWCCPtifGq7/WUzj
8Lf3VMjB+rvr7W82mI6XtZBrKe+JJuwPa5k7zlvH8Za1+E8Z+kCEIGKpUM8xks/BEGYiWFHPlg3U
Ay7XGcrADUiIVk1gedn0TAvaEXXnSc2/sT6ZgZ4rvoKoLPoOZRyQoXpj/IwLuYHnS2SCwQMTtXhP
mlp7A7WiuWGzXr+C8sM7i9L6KxuUisaYNO/5VFgXF6j5V92EdnaEwOdPX2UzWtfPuqF6Thu3etXE
jOgBeLACWsBwenhKZB3wsJWbQg/DgJdzd3FUM6hiqkIdJKlHttDO2WZSpVc0kbgeVBksMdqtv/TJ
C3nv45SN5XHdh3rr3nrEp2OMvCF+4/ISl0iO9nj6xCFCZWmMqxd1+7SXLdTTx/JCY66cTSMXftI1
ACerIdn+s4amUE2KUxZHiOXDarWmG3uotLXGgXj3iIcP1SviTD2yrSx9zOpKSPs57w928v3d0geb
lX5Rp9RzCyLvAcF0C2EjoN/9QVa4QVmegFaDF0NtBAzZy3j1IRuLUlz5gbf635jViH6t67xPyJeG
O2jKx4AO6iB8t3QgNbNJnkTiQJxP3Wep0QrtK/CR2SU1XQG4pi1PYAj96eFo6V63i0p+06GX4xfA
jUI4sUxwuqrtw3obMVITgV8a/5qlawq0qyEBEZku/v/jmw651p2BJOgTfXOF1iJ4OrICjOuYTAbT
2guZpgD+4SFhhAO7AUVz74HCbja/lpJvjv/vG9m2xXF5BuB7vNdklW4LZkP0UGtPRWxk/IozQ5DU
vbMv3HnvOa73RI1u1iDuasMv+jT+NJlAvN1Tq/fJAbJgCGxofbv3LA1c3Gol+Y6QhoEms1ccC8gY
LrtNoUxBo224SH6BmiBz4y6gYiYqWaKKJo/zCidBfbuaqEduDhVC0VjHY3SphtITPMJ6W4B7RjRQ
oAuTADHkBLdv8CeRjapr5l8TSzkJ1dbYlpUEtQ3l6mjIN5Vd5XdPivwOBov8PgyQOWgFeOhNJ/Es
v1DTZgmO8jxPvpMfIrSY0LLaOGutOK5rqZep+hzp7lfzshG0ibcZn/mFdlx/qqZlrzHE7yAOit9h
tU9z3vgm48CH/pqI+lDutQyqhszUtXMmSy8Qss1QVlJrYNqHjSZouDZko1my0bDTymljic7bkA0l
WFq9bEPjGjpJP8frwgol23VbNbvfbQ12pS4oM2YfuQSI3Crt9t1w9XgTzun01sZeh1i/iJ9NHAB3
du25V0hl59B6n8FFgiKWQ8jqe8FCxy/NPn+KGM+ewMeSP9mNfTZxdb+QneNhG0ANCYJcpGbnKVpy
YeooOIbiZ7AYZcuboNYBGCNwRIdCmZv8B3mKt717Q8HUBDJVYIrVqHQC4DudRWMF6q1BPMzfSEdl
1Uz5MHzQX6GZZkY8Bv9q6LGgwrwAcmZ2t3GcT6CLkohE9uXYbEyOZHNv1PqNbNRYaha/Tu/YcjGT
Qw4m5BuoAUBECoYQf7Utu6k9qgiBQgnVTPIFaDHeOMh6IBIENjRq5sqT5a45JRNdta2k3PUFbgCu
XaagE+6sG6qbEJUS4TeWgDpZi6V1W+1zCPSjNOMfZKJJ8qdeO4vvplq0msitKM2d49iQVVChr0wF
weqoF0uPbPjj7AsJCmCapGb1paFXGp+Nov8TL6L8OHdZAWk+c1voiXwF1dYJ9AH2RSDPdUGktj80
jD2RabVTTxsnnOPJb86g7JnY4ASimUFkFUCIapt1jSPM/uDo5v+2V1NJVJGC4Xarafl5wVPOHMVL
9pS81xZSXGIMETbtEzd7GsH3bIRgaZlknj91oLh8ko5T7MivnHUklMmv6PjiB1oEvg21ScXi/mHC
WNkx8MQDJ8YDC0Y1lFUQhiGEGBWNxrqO6DFA6/siQ9RufRIS4ElhNHdDjJW5jfSCQ06UdUcbj5Sj
C+EJlDMx607NrDgzahNp1wqpwO3DhGa63wxdTEeyO6yy7kWGWtoO397J/DZITdtXFk6wbHCbF6AB
2xfdkjWQ5zzck40aof0xSSGfwS8oQYS2p4+CPqlI9CB7daIjmehzI3s1hDFguPN/fMEvuPgOKGgD
rl56kMFwsqDuRHOw69j87DD9HSrrxVNtOOwNqqiIyvTm57zOtT2K6SF9Mj11A0QvOBF7I7p9Xdi8
QdCQXgEZEPu5hUzKYlyIv8mVmiwKkfEeof62zGvz0J3qvDkb3IwumYQiZIR6wPci9Pg2ElIeiyKO
36tZgcZL50U3hvi57eUf5AUkULhPGCSVaWhWxQyqum649nLEO0lLw6PDcgvAllLul3O2OmwDOnSN
cJC90lnbtUz3lrXVThphB1Xpsi0OlchvuTfcwB4N6nO7Aq3Fepas62rWd3QQlBB23THdy/31BNlK
LS5ffD7pkIEkV0Dt/FzY/Pg/MrwQ1wsxwawuEzQTtKHSF3KZ1f47X7L10KYLS9Cdg3m9ZNbZaRHi
NUdQjPMGKEAEepxbb5rOjUOIxodMabefiti90QQ1VSvlAaGmZHFeV7RqGbg3UYRhK0ld7EQNrQ+F
d8P1aW6MjQ7IJRojDlAzgALGUkJCzSIFREcJHMbVyCAnTuZuhFYiWZcx5CB3TjfFR7JVWflzdllD
3mTUoagbICyHOL2K7nl2nBzrOruDjW7WT2Tr8+ToGHN0+hClW7qGouEckM3ZkqNTxIi66u6rgUvc
VjpafQTbj/nZ67z7WPTsue+ZfHWScjFXjt6cBmsEk4bySqfy46JsdO5enRnPYVsui4RWxD4ECLLU
24NHacMQVv+CwrXOtxvLBdnhUL4kSfTWzHr5BcJaPLARbz7Myo1PnQ/5XP1ZIMk44XQ7mu1NOvNu
AGrzawgG4mBwOIMUeTt8ytn00+6AvApFvPq2ibh16lTTZ1B3WHpuxD8O1UT/YHsY/nJ52Or/sD25
IFvb4EfueTJYd2p0zbbubYvTmcS16vAwIcw/y67qb6sZQknVaaydNzJ1iIbe7erwIOEhU1nu65y/
r3zwC2f86lfXSigkBzZobybhO3HEl2SjLjVG2/etT11yHJizOLbqW9VofbeftTZ6xqfPb9bMNjHe
3s+jMlEvBre6QNDjvppcM37GewqSlL9cpW4hJyNdRBaUjZoptrwNrjLFjob0U6ppcIOiMzMkFfpU
bFDdWh86G+W2VnNqevvcJ12xdwdXXNfGqbIIkfIOV8Q5tv4UGSv2ZCtsG5dDcqwL+ZnSl5SqpLxm
0gBUqtcyAjoBmU+aGDUgOZw2RV0tTJ2u4TXclDirJlUdQVNUZT3tCSBkEKYc8WXAdDjDc90Luan6
2gpjy2TmXjxVpWC5vXuJ4rKDCPDw0hXFIbft7I4wan6n3jSm6f3P1SjSIVtm9Nnbzw2wzKuJ3IAC
+eHwELhptRM15DG2SDmDTghEDmpiXRWLaNxC12Larjb6BWQ6Dbu67cVm3SpVa3XbCA9hw38MGUcK
nZwBLLLPEBs5PGyy/AOsrkMl2zgdG1W5N6tqPtdwtFtfSZS7F151MGXvHkqreesjIEOpEbE345BN
mNKe8KOWQpauDpNxHO2oSHUEhhhqAaxCPg9QnztArQG3zkSXz2SzjVSpzlTvHkvbk5TWj0K5ogRl
vMpQHnjjJc9NNCXPvXC6p7Y+QHS1E8Adwp45IVDhidxkTY+YGRBrvTWBUj0qbmsxCBWNSPPnXGg+
Z3H9ya5c+7nksfNUzU9W2rUJoAz4vw88yx/LcAgre1+beb4h3zrMnee6FuY2LHszoCFNoHJ2RLrU
TY8myJYBvk6LbdF17G7aoAduu6aFFAOGWsHZPSrRuEM3bxuWmlueQ1SHNSD2qFXtRBYKE2lM2wWS
RY1xhsoOkTm8ALvrHmN3riDRJNPM8KtYNGdgm8YDG+uDlpbNGfwmQPgY6sJCY2rIr3XHsVyW/G56
tWX6c5mhFCGFFEgXIq4fImN2FQpdnrfsZ0/E6YiJbqNloJhBQSpmgctDl3xqCPPhtu0cjQYQQ2hk
fUFpaPRaxvKzmD3n5KkjF58lqgNQJzePZn3ljtmNPnWZGg8VExvXlE2AoiTMkBE5SWS5VANWJ20H
DTCJ0sh/bI2l/go0jnRkyfJoQwMALYGM/+VGw8SKkESPpxS3QgQOSgjf+zOL+ktW1P2Femuz2kCr
l+9imaEgEpDA3Ej/Bv4ABxPR8POgGuppdqeUfEtgAnMz5qgalFbAEeDBuUpPQeepjEtD42V5G2GK
ujTV4rMBv0NXBlQfKLRkn+eK7q8aUFxCNsZDFI5QVaCnSgOpZ+nddErwPTUy1N2viBdXxvMOoocA
0Cn0BU0o3HwAye1ky6o53SRlbBxwwo9ecbkLr8Ai36iWuWHQ10TmBNxd4XQA71YC2Glsn70c/Kfl
yNtgtk0o4SqblWnApedXeu97Bkq4e69nT4Zj4CIcgUIBjOnTV5pwoEwKtaV43zYuaO6kouyJEFxH
yazqFjHvndcauGh/NjuBy3ykgX0WAYPT2kxx54IeU5VSkRHXxtjPGeuRcCmLc+mKj01rxeDpWo0P
PplaMveOC3w7cC6oRptPKXemU1S1MzhqMFxt0O7AJ0LjQhb3NkKpyO/8VpusK/NYuN/K3OmubZF3
V32ccJ2icZ0gwG7XoD7OR2SfVYM3c34F/Sww9cmEEnUBhE4doYnGa04CeSmQMtfQdPh+tIvnJu53
rjdB4iHWmtcepwUITibDkWxAiWsnZKkLFLiVQQqh06tsNQgkmTF0s70OIHxPcj0OQonT9wi1xjob
6xsQWAD/dX3qt6aTHnQWIqw4vazhDgpToHKuPtmzeX2IgNCwUgCgcdQPk4tYTgU6FGSXs6G4o9Zm
2DZVpG+HycEf2BsTHuC9P2zqwkadn2blxzTT+AvPXbENizhFhKG2X3gijOe5f6MBOSQAdgcS0Iug
7iu84D2w/im4bpLxDN8p1Y0UQtfFGWFvme3Tasp4DWreFDq8R9zFdsQfSk0kwYu7jJvSfcs9IU+J
kSUAEKDmCQrijaIN+flakrkL4IJbv9FLiuwsj6ZD7EGzSRcDLjFVCB0hRL3lhEcT9drU+MbNxjoC
dOAFpge+VqPX5DMkTfFeLDJjY4jhK+K2JWAocnxmtjU8Ozw3Qf6Y3lrmmQfUBQ6bXLezndvoGdAI
YmB7sLyHR08LT1k96Rvb8t48J+sViP27azn6e16BIqE3NLaHuGf6EsbyDD1hts3Bh7NVoiz3SDVT
1PR3CDugEo7VDDAV2BLNLM9SQ/1An7BjpoXZ+zQDYuREtrzqcZY+N8KRfmTgzAxCE1St5NalqHTz
Q9NCy+MS4kPnllOf10nyZYKFnZ8NTgXdBxHQM9Vz57/1NETyWD1h6eFIz9aJnpjrY/ZxWnnX0r5Z
vdxCq5TtDeEmt7nI5I161OCmi1IS2YtAV7PmUAPFavN8j2TUeC2GbMA5F+islr6EUn3hSJayrlEK
Z7IuvJd5ptK7c3imxh0BHDpSFxrN4JvXF3usPMJ1ElXI4bkSOJ92Y/Le6uUblZU2OG5D7E5Ce3Uq
wr3senamklRqyF6FprdxURMakC1XvjSB2lTzaNn1G9nHxhy87YBNMrUJeaw7rZtUbr+tdK994QVD
kecAAULow2p/REBYX+K8mPxMDVGF7J1yDfShDU9mpDVAsQNoxqga6llAboMoLMmC1RbreXopUIUB
psxfjmTMRju9VNb0jDOOs6fJ1U49S8fjUqtRyoy4XLdB5Xy/BQkHv8gEBa86CBLz0qvBd4OGqqOp
h+/+366rsd2DHf+bh9bHSQAtTWVJ98WVRr5f165LYtsMRobKZqoYEVOPG0xeHIBkG69k+tCAMulK
HqWbHRY7MFVbZOzr7fqqxX8sJIzFVEKYGa9fTUszy9ctFP50unEeoFBtITEw/Hwxa04SDApkvZqG
bPzKx7g+8hE6TyEbusNaKUhFhpD7/TlBAXKapQlagd7PFUvlIRm9sPjPNjThOlkKKEDvQYVJse2Y
K/syPR1HIuZxK8QYgdEHiYft4NlrStwVWNccoYNunqPZM8/Uw13LrnclIqtg46oPZLPBJ1HvOP7L
Lj59HuNDQ2BjQ4WYgJTrAcIfjr/UWj5UZ5Z5CV1wCX6SsIzD21h5AeKB/ATVIPw3oWpNqtvMYmv2
0wYQUpyaXoRhlAezn5DRA4wfaqhRA7xh7Ji7GpW1R0o7hG7GLsssqaHSmGb+7fchU0Gz214dbCpn
PKJ+Rse3J8tO+ecetbe7zs2LLGgBWimRob8yJSRNatKJa6ZH6JcB6kguoSn6jS4B7SSf1IHImj9Z
CD7jtfnbdVXtye1Qg82S6kVSx2qvacuOS0UIDfEoOi7lIzTEAf24aEYDrPofZ7WWdgL21gcvrj+r
ELedTvmTjuRaNTvFjUzUZEXlBnrLnQ0NAc7Lnqg3lOkHX7InhQlhKzA1OSq5Qx/Z8nmrPwR9yEmN
bHip/aAPf/3Yabi4qj+N3YChx+HIc3nh9wi6itdpKtjbVAGeLzRnPtDQgUYVNGrmOKAhC+sQYKMR
0VygQd64psunYWihHo4RecxVDq3I8M54jfh5HX9P03JT4A31Ze7LYSfSND3ijzu/hSx9IwcQoOAO
ZlTe3cpvvAdH7ppkoWQKNQIYTSvFaWvNqIx5BiSSDLXAtcbokjRFhFIYC2DCdRyFoCRvuj9pUtMq
vNup+zguaF1SpPlm1LkPHCd4mvk8PKEasdxESZr+mI0vDI+yPx080PwirEA4yTUBSLUXvc7MAlIA
B5SALmhJKtjF87RC4tmaoixEAal7qvPCkSpKNb6nETWCCrvWsaXg2TSM9AGc96gV2lDih/U4nbee
hUvEf/NGZFvdBjx417zRGHtiDwJtFNv0WnPpwvl1+iVljsqDHpxPGVjuh3aQG5QPGgiY1ZBeUT6k
b454BIQI5TPTi/QyqBS7O6fVRm9kduzU0DQKZ8+El4AnHfn4uOD8FmXNnUYG+8Jjw90nUk53U1jR
tjRZ+WVs3aujCe2v3K0Ps5s7X4s6HjcIkmo7D+rU2A98lyXojQ8jSvXwCI3j8eAiPOpXE0f9IBmd
GcVHOo4TUxbCBwpO9jZmqbvlXdc+AUXaPVUG7gg5Stsy1gSNhmyBSp1+aDq5H/VQu5RGj2iW+7lk
yWcITibvSRv3SLzUyQ5vl/g9npEHngGhufGszT5FSGoChx6/K274cwY414bc0nTqtsxF8TTNJt54
6IV25qlrbdkcP+Nezi5gQWQXAIARhbAJrk0GkcbVQfmA2wKP1GWe/EMQQ6e4LEHxxoMK1ywvnkwh
gZoORnwDaZJm/WmZ7N5YhniyC4CcXb3Nr9DNNP8oS8T2achz/eOQZldnXTmvwyg05R4nx3lbjnX7
UurjgJqFWT/qpta8eAOKekPrK82BG7B5kYMIQRonKvtmZ4hDxVERgKG0f+Oh2Z1FD9ArDaNO856H
zN7QKK55/xZXoCqYUZmGRFf/Nppxuunw0Dn8zDpzZuM/26/MLfVYBSq9GGQSAWqWpjMUnVAeicJN
hBOA+dIgfOdOQe6FrR9B0fVKTWlX1RWhgH4Tga5xSzYdv/B1Us065DlzjrmpHclOHjT5MERpzhco
6IbQbca+5LHuQb4tuNR2c4MP7mGChmFWgsQT4mwjcKRtmWxEzvObiDtjq7Fk/pxFEfKSPPzLsSHk
h9vady8WiNblRXefZPx1sKq3Sb0EiYVNV71CljkkyaciINs6AWbrI55S+WWx63og04EdwavBzjNv
gTqm7jJuIuNs6jYg0HOqqDngokyiUqKRj0seVw8VSrLDKj3RGouJNFAl3puiAfUEQA5fG2BydhLI
jAMNBZL4ffhFNEZ10HSt2KVGF3+VttglQ1R8AtXFdALxL+5Vyl7w+U1MWnWL52lf84Q9VSHAh5WD
5KKudexJS232xMEbcJz+H2FftuS2jm35KxX13IwGQRAAO/r2g6h5yFQqZ78w7LTNeQLB8et7EfKx
8rjq1n1BcAMgnZZEEth7DYWbYvf7V585wk65hYHV2ZxJOMPesCQgc6TVUqsQFseJtvez4MpXrJuQ
OIMG3KMD2bu1DbjiEcKN4aGCNezGSdPqIQ8F8Qu76JYENEDffDBYHp5TlaPCK+A4VtMW65VR4pU3
R7CbyZbebDM2GYexPOzyFTThwMkxhmRmlhnX+JrAB47ypUyYXra5E961GVEHFQThGhWU8KVuGRwp
Kf/O6wkraum8D8r7NTWLlYJfW4bl2jzVDex3lVbNUta6WelZBC6byXg2iaAxkjcOXFbmpmVd8Dme
zLiZSqmbbwBAvjcTb6eYwes8d4Dbep5Ez57l/cisrrgMU2wfhhYbI+mlzdeh0evBE9UrJEHKbegN
s+0qY++T+mLGOwc8SlwLOlhxp59CFTyIdmq+TvAP8FM1bZLC1SDeTB8cGpf7bMibByOmGaf0Yww4
cnBKkQ1ze4nkeQxficQr5N7EUUXeKE26JSQ9d2mjovtJdG2w9Mbt1ACBfI1GDWjmWOQaP008PvB2
UqdynF4oSYOLHoriWMKP27eoY981cvow2RDTuGmOnylFJuuWMIkzRy8rFFDxwQPwPxsBB8b91xzq
2RvOHOFJXx7G6tEEVdVlu951nnVps+cxs6Ax39H4Z/+q3bj5mbTkZw0nixcUbCM830Z56lo322s9
TRsFJ72HqMWnZacx/dJ3AOTNJ4EBsp1gR/EVn0fp113IH5wgAm+voCjfVhbMaplsQFmSYKFPelBn
08gudg4FHLdLL2i9hekD0ShG1rSud00vf82D9LuCdhokEm59ZnIS5LD7ncTx1l9UPYHWuA3lhTpX
ZzPQl+TbpCrAwqAfsHM74JYTCK4+eg2IC66bz0J9RNdLVEmfW+XSRQVAL3YeUX6f1OlMJpusLWAa
0X2uUlR3iAheOs0+HFaSn5NfyNJ6iVob6uxQhUZGqGkeJp0BDD7mB8sNmwfTT3nxqQucswqFFmhT
mzJDM9pLr8tg+pik9D6YmzSyxqONBJ/nlowvzDTIHCKxx1FNNPNM37XJUDSOMpfjfsa518mZG+F/
2nebsgeTzmMp9sRpf1e3HRLGHAw0qDDYu7KIL8ik/Oq6DSoCT2oBKRF/cmoLYry/59gdUuQEacJN
6+YQWA7SH+Yt7bb4t+ocTFPzBjdNCu9PoMN4vDdhB9nIM6HOwkTmrBqGHhvwOD6fVeWQcbWQQIDW
ciw3oIGLTWWnxW5AQWkhuNtcTDOhMuOXNbAVLcn0ta9X20Rk9MFMQFU939EJT0AOimHm56Ob+Zpm
v07IxuRHUsF0nrJoFoObJeA+HVazPOA15oqA++q8Q793uuSaYb8rSPYR9bEPogC4eUS/RVhH4NWU
nWkE5yLowVUUiXIN6/E5jFGG8/E6Z/71pjROj/l809YyX2UFBNhgTg8MhblxbTNcJZAHHQrHr4Yg
AJWr+E5arDXxZdt3I8/sO/zc7TtkENp1wCfsQee+69wiJs9C1mfZ2PA4xIMCFEwU0KpSnKuoGlF9
pZBI/t3nplW2UV74QOWkNz2Syq9MQxSyFdE3B/w+n0WEnaAg7dyFVQNRSKeJvlXSOtSQ0vUjrb29
VRNsJ0gT3wfUwj027ZIui1d44LDUhxsK3I/4ABUs7LgveYncaVA9qDkwPbDPUlDMTsHUrUnlw1GA
XJyfE2Xjj8SBeEAa8f4Jytnx2sPN5QdszPs7WxRQBy6ddq2tPt811thjb8CeppgAnF5RG1mJrgd/
I367ZlNiF4ohoQt67VUJExnQaGEH47/G+I9cAhdAGZ4IduRzgnRqKtCxCj2wI4U6Wu4Fzr6aI4Ft
b7U0c8zsRGJZKKavLm5dpGdoVe9H2hU7nYEnJixsQ2tVrggdoBY1h3ULlo85Mg3JBqyvSt35TlqX
d3bgQOt7UiDgcjlukVEqlrYXOs+wnfwc6giyIrfRCPTvVdKOX9tOdYteOM7ZjhN2ztMhvB+gPHDr
cub+unYfkegatjqT/GRzJ3qu83VNJH2O+zR+LvN1MwewT50uQ/fcNMWBW6k8u5Omz5NVXiPacfpc
uNmn6PeYlTrp0wgWRAn0lHKsl2qsxD3vkX8hafjadVG7l3aHRO882JdJCbGXmK3BKv5GW8mXgFla
D+B0fxARjl9cZs1ZqD48mX5epx9p533unzyw/vrB6/EgQ/Fs/tCKsLAuAJsvaUTo8xiKwEQgb2Ln
Mo/9nmnG5ohi/fpMkAI7TqPcdIOwfS2xAAqBQ3sjW6W0fpvaYjxUUAPG0DC+MZ3akD1wG+DqEaLg
kabd20Tj4ZAW6eSHWTq+UQtbFmmH4cZpLGzw4LoBfhUQQgcTT/h9HCqYUMOJYh7/FGsaPWV4+8G5
R707cVqebg0B3uNTCELEuw4jPET/3o8dVYyXBbwKzQsLCbgObOLJQX7ur5fYre/2FpsGCBuLYvAZ
9EDelTd7TlD1tYd+46qNW7WHRb31GLnlk1lyRXVf+oTz7A4C1goA75AvzACNrG9wlCUXjs/1QAIw
9oN5DQe/9FUSOGc9AVOokao89a37q7FBuT8lCjta0EHGdaYqC/58pjWTykM5huR6gjlVOVgCWU13
faSax25Hp+R4MIe3BdKn5+6nwzr1MDUb81/LqNt8F3owgjA4s4TyPY/77lQmKHTlEUtATCLhtp5D
b2hCsF2QszCjPJYtyq3RFzOY2ElxYiPB4sgvpgReYgLuV3OJwDSd0bicFLK+xYTdZ4/K7cKMBBpW
TyxOopUJy04LYAwtMKoYGfyedck2pF32WMoiumMFuQONLnv0UBV8DFItFjFelzvT506RPk5h+gXF
gKXbRPLSe4AvFh0MC6zac155Hqi1wP9iY0JQ8UFYDUfgNVjyBs3iGC4msj7GxNtyu/TuiceJwGOl
q1fAMcLgeO68NWC0PocWZcs4gTq/YzniFAstAEiI5fUoKyYC4ZtULPvahZ+CGTYTsz55y6Fx7Cf5
lB0bCO0d2pCyNZj1zcWFDKifuW7y1eXOTrCS/Qzybq1oXX4bZyvZoh4IKNBOB9VlAzgxTeoQe9e5
3fmmXnpDo7RJ6W57q/vJw7JI0sVA4JbdNVLxO4BBEtA0kW4DZbl7CKYZxDNVtbuf+PTQ2lgSlaGX
betpgj7AzGYJ8CBL7YzdGyKL5XnNZhwhynqjutglbM/w199HMxnGzCicPPCvcg6/z79ejdFm88eo
SDgIfCiS+TcYr2WjKFbmjlobCO91YHK7UzhUqxu01xzVkJi5zjWhFbV6C+xF58MfDPQZrBYXcR+T
R440/rm3u51sk0PPyuqlFVOzDcIs2vQyYG/SE349cPcrD3W7xLojPE6QkH0IhVILSBCFa44M3bKZ
s1MmI2UamSe7qI663S11pWdRATNo+m7hPDdDSmN36zLTzCV7Zf9UObZ/KGXPvI4qhvUcvFzEIhCg
OLgggrmLyAvrTeOmBOufOfZSpe5h5co28OHU11DO081AaeXFVsPDaGH6hDklHm2KjR0PP19CpiTf
4XH2zUw0/6C5gm443SHt+nq7qOkvHFbs3Sl8vF7T9HVjAi2L/h5JkfxLVCF5AdDQ95ZhHdG5gfvo
6nbYYB2Q7YZuLB9Q//EWdh2r70Tv7datP5Cpa0G7K9x7B3qlewsKOuCSke5Z5OpLOF8MG7tjn0/1
W3BvrY12iVEtmaSstxo58pvqySfpbTMFz98CyBuk5xYRUNWL3oFI5TU2Q4Dy1f44ee62zsZHjf/D
RegoOJUD1svCmsg7FJUy3ypEfnLlODxGUBg1/SMFPCRqcraFApj9jiVAaRdYgip+rxokzc3zvZ3f
BNenvokhTPMljnCn3V4R17dBmXr2obPl9bRrHy/5unJJcKzUvCawrM43mnFG1c0uBXSVlu7IWY1s
kqf9yCrxuRlpuWlS7h6Yk2cjKGfmB0UWH60IrM0ZX3RrbnYApu+P8NY3qCQCXjR7lsEGIoh+7uqG
nHlVZndYSsIPTkCgBd8TFn+/j/ox9Dk4esc/+uuMlndlBnWEedDMz6ogtBfm0BUQZ/Lc7jqg2GCt
csZtH1j29C4O3GPnZLTw01pTYOdquhnc2rsoYWMXk5HldbSCrNyydIsGzyiMZtDNvYwC1EUE155q
YKtSqmhlfTXSLv1cjDDNNRwglnsVl/tj2MwRjtuA/uCVq86CHTfe/4doFpWFwoi4sywJlLgNdShL
AGNo+vJZn9YcxWHWwgbJwy9yPsNMNgMmLErLFxCXOaa1A7iMGWitpFgmMnZAIcGVWZvdj5rLY1Xn
BKii6oPlvX0JW0YuKYHKqEyE2JgwjBR/iMAxmsdM4wCdvYaDTLYEUMe+EA9a3l0End2ITeqoI2ik
olCaz6Vv02OaIGDYwEdifA5RYrOhg0mgaxUkVXewAqzzzBG8HefFIIWJpAdFYt90ynnOVUvtFnOb
frNpBdiZKdtQ+P6AH1due1hW7+CTBigL8MBw1UFR59aYvt/TogT4BjbY9QpKfJNPWhQ5vIb8sk+7
GamZPgVDKpIAZWD6jfOa8WAzodSCb6dOPt76SaWBJwcExyJ5CK3MabzrYVP5MgCyYJM+eJKQ2LkM
yBeOc3dOwfjEGgkaY3NYgda9kYPsVlYFaFQcWP1OzfxieM4cwRBljyNt5JplDlnWg3If+6K37nkk
NiYC68t9/Pv8SMDh18w3g6HiAVYp3nW+OWmen87XN9FtvpjSeJ13Jaxu5ox84bXVsABg8ANzycb0
5YxAxmMeZQwcg0VLAaaCeJC96AhFbIZuDe9BpPq1DCzdvS4KhgJQMv5K55l16qf4mhUAnxmipfNU
M35dsk6A/KQozEMPVUNXBqCacscZxOFDN+ki7Kj+Hus+qnZ4SquFtjnGb/ODLsYC27H41pmzA40d
xqeQQQhojoYM39NiTtZkHjhyJp1Q80CcswQc/ymHKKfpM5M9nQ9LMgx6ZfoGaZ9KwPTOWuP1Vspn
fEDFwwCUBRZ71ktLamBVB/wQTUhGyHxnfAzALcVolA0csm59tB9zBgDtqKtfCvMKYohY9h9vevO5
efx1IfBxHkTk/kAXmzXePOjmNTl2Ac02QK4iMz8kEGPvG8iyz0emCQCLvvYNBRk2cR+dboP/7dx/
N0V65bCO2jQHQMbD2r2tQHaJSbOtYhtZLghAHntSqHVaVdGlZcBq5V6h3iIF25JB0x9sZgPVORyR
gUDeTY20Nyxq6N7rJURkyPhedxIu3FByhnKi0zzFqn4mYRp/SzQ8xpzCq89l0NXHLLHU0gwEWDmU
JB/fHRg9rBuHl2C3JPp2pmQ2gcUismaqIfXecmf7ZhLmX4pK32sRNiGMQ57BlIV7TlF8byjRr43H
k2UUlM1ZMW1vhsEie+wHoCQXWfsw91BQTAoKHeGIHJIebEjWwAA8jHW/q0JYTVUzWy1OCRrXqfGW
ApfN9Jkma550gecI+D4ow7X6AaLS4UrFo4IaVowFeAFxmhWSvH/Ft/HJ5UCE8XQ4kR5oGWHjqVLT
foAbJi82DCWtt4RWl7EcgocKGsn4Qct3032bpSH9+EaZulhTFjzweLyLkpp8KGjl3XOHeGfXfwwC
Fb5AKKk+UQ97XbP7t5EbWKI44+5I7/TLjPTTQffkRwT+5yMLRqRcGm/YJBbRz9zywNdN849/MyHn
bDZKJcihI893HDMJ9m2PVEbRBVA9mEMz4PQjOWa592qRBKZ4wTCuCFbwYCsT9zHvcnGCvvylmQR7
nEThPvK6OzsEv8fKKEURGHVtYYobwflGps0CWnIR8GNomJ1ER6oCCUHcgS3/GDChmWImd24LqISJ
oe9R7kMHgNGaQy0ZpJpBpNHa64viSaOOfggp8nhpKvKnmufsMbF9M2Z68oRC5dtLsqPps0g0rmiu
IpT4MP92+vVqI3ceJ9hdOG3+ZCdt9xgnK6wb02MXNWtIi427fN7Q48eWHk2/CQFJwCM3H8AQBv+m
W9RzVm9oaLfEc7L1Yc/DjrYF3Pl1RMwpwWvcSOcBILF6a/rMeaNJE4o5Y2jizCvjvQtUt7mM6YqG
WQgPtg3LaioABqutABJ+FRDqNChREYiyh1EDvdlim/jdKSBf1/UfgrTaL0YAWUIG0NIUB/Y6jGz1
PDnpVwsYqe9V0xyQ/uze+FDnK0hmqSPqjRpSA8k54NhwTswGGLVO9Tu03jJosLy7xEu2Y4XKmQnj
JlonyOq9dI1mAKaCv5bM06CO+dbHIgP4cHRP0tWhb+aDZkpnv7XpzgKd7AFI/++mX1VwG01oQda2
nWCzXwyAyTRTt4PXxa8jd+6DPGK3gyrg/zTqzvPMVYjLTllNIdIy57OaAp4YSTJAOe93Fgws+Qgy
bbe4/6bBwTyanjYB0KfgVXjMdeksvCrT51JodsCuhi+TlLff3oUImm+a5HKJnQ7FUrQEKjcDmdwM
s8YDOFVZzxC5lJuMasC0J41EZSIPxajvR+TIz6Zxo5ydZVovbaEr5Ov/6sdd5mC52kfbWx9SyDV0
Xzvmd4qeqmx8N7S+LAtfk5K7DxQ1xXvPsqGiO9P6vL6tQCLv6D7vJvc1o++mm+WN2GaU9ysTzmfn
IuMP2IWp+xrM/U9nC/z9e6/u1TGl07tb2c1zJro10Nr1+1AlsExIO7q2Mq967wt9gDhCCJlqBry7
CqE/Mfcnja194aBybU4HtRmpWpxeJ7L9dDpw9AcIL4RPk91gVYzEQWkJaJaQdJOOTvgulXdgmUse
m5xWd0Vcg5E893etUy4bJxj2lujZW/PN9OZizPceEgBLE8aBAAXAq527Cb9rKKlAU8xkNOGoKU9J
NUKSFx+1jzWLPOXjtLnlMs0MJcjGnUYwHmy2qEtZQSeSnjmUgg7A9ryKms1kiKSrDpKp16Zg6qFw
G/VgugJ01XPXJKpgAcYPYEwtyAmiH8uD50ZgMZjDbArw0Lab9099ZuKn+Hpoet08VdKXoygPbjMt
SgZChTdx+hG1S9KP8Ufi1NKPUXG/CyGPdAxyEAJIk7vvjQ1B/VbRjzIQ48JD0e+B51oDKNREG5Cv
rCfNfdh8KYCF3eQBaLkQO0DAibJMu19ziCiOcei+pQT5nASFPAA0ok3r2fkzJfEFinjVN09C8T6I
vPFclDU/pBwylGYAv5YIwNuvYsgU2GYzfwhr1IdE41MwE7KUvgsm5CP+ELWLcVOuk6az3rTdXq+Q
Bw33gy4fT3CAhoBsUCtwYtWdwJN3Axg+iPMuLM42Y4WiIs+rDL4yc+yGKBde4xFV1I0zx9dVIPzN
AEgfwMxrawn+VjBN9z3Js3twp2ysIFFGuA0AKpHdJ0FrL1TW/RpgaTXdZ/PAH2eYgTAQGKiUDQE6
VB7MpWSs7aWC5sQuo/bzaFn83QaGfgnVGySkULR5ZUDZOHEr3tu+UpukL+NNnEvx3o3ICcK67UVB
IHmvtEeWpp/Vw1ulg/DS1EV2B/IBX6hqBC/NsvotcZi1BeFt9HtZ20+W8OiJBem7iQLtDo8EcKh5
yDSV4x3x8ZN7Szv2UwHR/UWZeHAFw0ty11I5zk/H4WR3wjtwCYj7HF31JkEZgCEVeA3X8O/zmGv1
J1icvjbjpO+GPmbbeOapEJB53mz8hBe56vojnUOUwQLtQWYCXq0g9wdAWM/dgFg0K6Sq6q0Jh14+
RFyoNVzauk1umDQG0w/FVR9b9/7Q5XZfbuIS9EMOzVGgz7DVCKpDQYAHIkjPXXpwryD/L8oTtub2
Dltptm3roLnDM7haAb2ZPbkcfrDcmYIvTWKdhAdo8kKNm6yqmnM2IgUKCiCIkV2gzrknq2Nfpc1y
csb4W8AF1jfx9G5J+9faO2wS5zx/CmMIvlQZ2UCH4HO5NWFSj8fKBf6uHPD5DgMI9TzDr3c+5I7E
T6/PFIrOhV7YtLUeNB3YLvDAIPUALHilHCh0qZxvCVR+c6BpoJrOnlqo868oPBaOygrzY0snb5VE
uXjysrJYDLN47M8BMso/PBWVC2px7OwjALCGynrJwsB6Afev25cZfkQmhHMNtAz7xFmbMHVaaL/H
bb1G3iTzKcn6leXJ+D2x5Ne8ToJz0nnTWSTFd4ey5D3Rul4J5Ni2eGsgRJVIdHnySvFDhpv9xHxz
ttdXcgGVsP7UiqJ9GsSv+Vo5ejNUKVmb022S3dd46TwWvaIQTUHRjF9GJBwvUdexSwdjGatr+NFE
dViCJjNBJNqEVosZg2QSL6wu2pmzhl5Az5xJPBb+ugbW697S0pA4HxvBrhcf4Nag8npNowhScWx6
S6Z+/ELiwvU5L7sjFATJJfurf5z75e/+eX4gg/HLALS7P+jx1/wWd3IGb6Q9FutqOXQavmRMQnPb
6a2XBG8RP3JZdCjm7wTufBeU/adzq+rxpcKKa+4tIZJ0Pwby+r0NY3dnF7iHXajHvLaSpCCgUWAA
iD2+FAk0WKnzSm0VHJM2BiFpDuMqAPYLmjlw/kaoPNAB/puTWieY9ZxxaXOS2/ISb5Hq352Ekgd/
DGyxLeRobTo3gv5Vklv3XR06fo8X4JdK0HU8JO0PKJ8+V+2Qv7ZJDNGFNM1OeRlPhyRjybpJafzs
DXW8cFDo/5E62aKtLGvlFhFKJJZwoV6NxtUdPwLcBVIaKCb+SDN+9EJV10szTObYIgJQfgDuYkb5
2kN+6zKpHnxSADy/sXFYEcBOoGib3ikgEd+VBWuqNu+Hc+UW2dZx3AEY+8a+68ueLrwgeZBZoe5z
4YQ7KNrb2xKZ1HsoY0fLqOL0LbVhJUXG5mdvo8Ar8vJjTHBiQGn7iBIXnhBIIi/sFlpEYxPKyBfZ
4E94NsGEag5TAQ28uoW5Rd89uFSVD9D9I277EKdZ9+DAhPVcBCG2XnM09ycEdjpOrbFI41tGpHoC
U089NUxvIR5Tn69dE/DdFiBdOzMYSfjzAWQllmaUiQIbSRL+NIMcvJen72YAZq0KF8gPgQ52UBHV
L5Fd9NvGSsSs7QKTo74BG0JPXwv42kIhxA722FiwC8OO2PR7Uw53gyHMgFdk6Q4gCyj36OHpmm8i
hJFDTqZfYaW7a3jNVkUSlbp5siuhbjP0/dJxg2CfkdE+JlR7q5QO1qPmWImw2gZPP6dL7kAwsfJw
ozGlvngSzhF2VP6A/XS5aCR2zhFzIHFh269WZzmXmepyNP1lW41fxpa/egVz16Lp8+WYedj8JPxL
C+8G2JUFKfb8nbfu4WJywPJXQfgdN5FD5Pjo6ZAtmEXoZUgI7N4LDwreVHcHG1pfIJXMh3qWWx5z
0Mt1ZrWLrgzeTc3qVsL6hNE2IykhegnCauub8Db7jwqZCfN5skOTz5M/VdhoU0N3Mml8w3YzhLaq
g6ryXEFHUtxqrOUA3uOV/2aGw7Jv4ck+U9+KeY6c5/R2DsNhPqQ+sjLOtIgi7p1MU2t4A1upGFbY
WwenhCgMm8PWFs0OgtnnT33XQ836C7Ly6e7Pi2FBy0BzKELfXDurxv7UJStr1u93ILQDZ9X6hxHt
N82k4eSuZAQig+NdBf5Nfy3jVRknxd1tah/ByqcqEr4zFzMn5A6yuSJzq7Xpow1DEjWHlDz4/Rzc
x/kjwE0VYB2EnaZwau8XadCMsMya4uVt/NNJUGJ2/VI2DNzA1sH6ugkOFYnyM/OYuwC1pPvG7erk
QPXixeIovIyQydoy1TrPbpWezQQNWudC4sF9DoocwjUysJZN9zO0G7qiTirXg6Io8yUEBs982hOA
1PYmdCMmfdtLflb1mC6qOHGeB1KkJxMGuGWe7OEBaR9QZWGttbTjInqfwqBZQBGK3wmnhwJjbN8F
4Iy996ria01JvjFh2vWokmDlQwLYk14/XHihhGnZXD9q87GyAmQpZMeCXTwl7qyXIZk/ebMJkYnx
t7s2tPqG0QZvuQgz2FYEwuepDUz/3GcaW9TZfZik4zoavGBxGzBnYGmb7rEDvZj+QBfuolXFuO6w
47njrrsHccTeD3NkuszRlMOpKC+XJojzQd/FSJzembDPE2tXoR5k+q8zfg/ik6Fr+ChCyv13nzky
k/GsS5deAWH5W585yhrYuVr4Q5awBigWHOKsG4OkJAGkjRdIywGGKYqFx734ZMCX1wEwVukO5ceH
mVTpLs0ILpOuXJYAUutB8+Sf//jf/+//fgz/J/xRnktU1sviH0Wbn0s4jDf/9U9H/vMfqCfO3bvv
//VP1xFMugLQS86ETW1mU4x/fL3ERYjZ9v+qXCce25J26xZKiWtXThQ/uL+aaLJOrRdH+zx0PKg0
9UixifC+ASrYz7OMX6BAWqxDmFpBtNFBnlgPP5wujV/wNy9gVtBDX0LnWP+3IMst6Swl6VUpwHTS
YUcPCp1LK5frPoDyFqqV9ivUnr6ng7iHrmy8lbwbHkwThl9R1qrOyJq1i4KgyvWfPwSP/MuH4HmC
EJdSmzoU9ZG/fwgu/gKBZ7xaO0C3W0slp8If+6jbR5y1gLDGEQpYMGBMSjbteQ/7+qgkKzGQ9tRV
MPJRfNiIDIRUGsGGfhDypETuXNlYHp5eC0Amuk2bRzvXneTK6jiUkYeghxiv7qF/Clkx5MgDn5fp
czp4426i4Y+QBz3Ww6V3xM/vHe6t2SqMRHdJZFMtyhGmwKKRF9texkMXIeFQOUfARNm2ibDYoaiE
h8q5hxj3hRUWvXepJXfQ+H7D7enc08LGaqsZ9lj3lmcbPo6g7GZHmP/oZTNU9L6KynwHRPeXuhum
k+jFdHLnJqgrjRWpThe0RCGvaALrFWoU+HKR5d/XSIO/sWbYdC3EIZwxApQ7RZFi7u4Vs+EHC0qi
OUk5ANKQhg7IzljFK2Q6ct5bWBvCgcJBurKr3PBR19PCastF5lj0PcsEzPwYAJH/+dun/I9vX3LI
7NiwCKKOwxworP392xcya8omGPV6TEi+7mf17vF3w4tG+lPitX5Gw2yR0Cbxy7hXK27s6QZRgIa+
qLklkCv7q6GRwFc3eB9VzSpYH1bponCCF53CkQuOOdHdFFjhnXTs8E6xJFv85/8Qn3+un+9pyXFH
S2jkU+F43HHn//Cne1pnDlbDyGCv1TRAHCqnyck0URxCBwBY5gV+aHxt+oa0DQ8e4SsQmIrHmkdq
WUdtsFb1kD8COtUCzx9vSePls7tDfxwLiGxLSF74qJJ5kNv0xImzUpy0N4qTmhueJz9dG8o6tgVF
TSwXWXzKuu9TPEIElEh5Z45aeNcgpSNRP5wHTAONA9gzjJ6AUNB8apTAFBLCoHhO9G501380LIGz
aMvHMxym5AFfSfjQe225huJPuqi7vH4ElhXgRPxoOrsDjdAp82MZjDxdmkPTdB6DARrE0D/1IZMA
NIJTQOTiP38bQvzLtyEJTCEZHmDcRaLrj28jAK4H2vQZfF058e6RTE/mUkQ+wwxNg8WrWpUTK/wK
xbWHTksPStfDPp//c2QEaF1MpFxxi0F7JWgaZ8vkCLUwviwiUBJoz+RB6riBTRvHDR3E/SqqggOB
L+uW5JD/BWfM7xwXUhvJ0gJTZimHLN8k7iCekiQcN5EGpAX5PXsbNp61qOZnfVkJsY1s/U2HluNc
+8yAq+Sy89oWtRRMs5BjWKao3vgyhBhQCOD6qkwpPWVW1a0EgdFcjGo0iElgwE4WELRYKS6QSIh9
ZUMHqsgB+cnT/jLAAmcBBQ1n2cJuAmTQrr3oCrKzIoKTEknz7ZRrulJz+VvbARDCI8crJm56EMgj
Gi48bCWQV27ltEzm32Q2Wu//+Yv8N7eVtCmwzhRmpoS73vxFf7qtbBgU9cjGqHUo6w0Qid7BDjlV
i2aQHsRMEOtcqQ2eM091l1TbPk0gANWrDMVbKGbAduSvw4gmam86KwmpDch0jksrgTVNyQAaN0em
aSxPrKGGeAojDijYdUBH7sartuXIqk3EK7oNFV61I4PbFMBcw70CChIlqHHVosh1NM1gi/zYl/C6
BJMZ2Fayiyn/NowagPVyllSyOOmOkUBjQq5WGp5Ie8+W+eHWTIEDEGkIFDeedOUicDq981C1E33g
7Gtqz7j4AEhQfOE9BR0NPnHTFqR+9394X4s/39eSQ96M4oUt8Zz7/5yd13LcWLZtf+VEvaMvgA0b
cfo8AIl0zKQ3ol4QFEXBe2y4r78Dqeqqkqqi6p7b0Y1OR5GZCbP2WnOO6ZjaT9+EgUhQaZaoobGg
JwS0L4Q4mSEWRQmuxlSc6C4UzuClmglM3bU6ch9g0ZnQfg18UNdKF3K0RHETQMVRuTqvD2LvzK+r
omUcNA6mT9m2+KapDHs1cxLCCbqO9aTmPOWqZhLEVdYJzVM+Uc0pre2wctlgqUc3dqHV12pzAI5a
nWnhVOdiwUha6nSfKDI3xLKNjzo0vkdhJ0fqNApmaZXf7XN/sMt9N79dfHCXR5ucnUlYydXFaWnM
7c7pWMTXifmrUdONc+p6bXpZWau2d3nZ1FfRZsgFZ4QydW9+f/FvP29TMXgkFMw7vM/VbZGq578/
av5UW/FdmaqjmnxftLuF+KnAjF1DprprrSstvDSE54ZbbTbGR1kt0QHTx+gv6900is7A+/eXKwin
Cj1QZgDRVlt5F1rktLIkdcG0Hx1AcZxcZgqOi9ujD4DXKQ8WWKX9kBrh8bLB5KocJ1FgwLHonuBX
dO+FCe6PFI0vsZocOpCqB5BoiE9JBu4YSyHRB6NsuO2zyddCQdNvckVZ9tYg7KMTKx2wAjkcXTv/
46bMepcxzW8PXl4T9sB9sdTskrV+nNZKclk3l7u/P0a2jZ3DlfrPa35/Ou+zb3FXy0M8pQ6Nd65p
TLGZ1rpEMXYFzgbdIMlI9tpQbd1ko625kHaSlZuqZ1DusDjEdtLH3rDmlLaVEW6dpJr9xqLS01TW
wrZahtewcz7lJkJLChP7oNaOdm9lRERX5ee/3ws06y8OWRYYhmtbhmNbuvvTbiDbOZ/t3pHbIi1D
306k2Pc2NqOgEc4V+Zvo6/K6IgbAMvxUW2LEIkSSpEPzfqmRKydp1zb0I+G/41Gr4onTHi2eopvv
0dkDsZybI8Dz+BhDpFnPopdNoldyazfZa2z303Vf8xFmgBbQcC1nJ18Kzl3rNzeqyZHASmn0CNH1
KfIGa1pOGHR/3VzuFmKkSbeA++vG7jRbRXfionobK0mys6YS7NuY5/eTBqgeSlDizYrQjrnmksm6
6F+Y6kyB1vrN6kTA4r2hAe4eIqrSPZtgYYLLF2HtHc5geZNbR2tdT9AzjY7RQi9zYjRYZcNwFIU6
nDEn73RZL8eIjvImCrWC7rQrg2lIyIIpsWHEcUVDHL5PK9Ts9P3xRZM7zQgjPyzSdiOTtThb9w8t
UU6O2haHPuunYkPubUcqG67TEjDTzqoa4feq3rLEFuVV33dKBaSHYVEZ6acBqmNTgdudQzie7I+H
InLDYxnhxh5iNcbpsmaCr5sY68pRc2eUglQkCVe9KyOLUHS1dt9eZev9wZ7Foe3p4Zh29xg3ymcl
rOpVP9Y9tovebqDULLuIHgRyYsR+Ct/y1dg6mTd2Rlf7adfCMVT7s6pZ7cPSQdGCh+f4oKGJJXHG
BxX5dztFzUNkgYfu4245uCBntugTNpixG1LF2SSsU46Xu+5Y3NEmGc6zyN/ou+C9y+z+sY+fyzW0
lB0Vgepv+duU9TZjKGIEY4uErajQKRHYVCk4kb8/osRflJWubVouoxUDF6OzHnB/qEZAjdS0jsZu
ywgpAvodz0fDIPFUrZpfb10eo6u82upGonCyowVK40EitOQ07W5ulmg9zrJl2Zcoda8cKw9CrgXH
S8AHUluEQMpRqI1O66fv92NuHGsEL1c1cYA7oyofmaBbR81kBWmPiZe3NN4Xpd7rjrvctOSmY08k
IaYnxOsfKgBh/rmodkzT5j9sqKrXtsYf3n3UzArWXhNxTzd377Wx3NN1Z6m+btqe93C5G0032LEF
zuzo1E1NoBIXuluiAQUqzvkdaUCjVxG8d47XNftkD+75cldbID8pgIcGGCBX5aRvdKuZt5XdUsb2
ZRs0qZkGhpouj4mNnl0u7j5ZzOSUsdDwlppmR62Gqu/4//Cla3/1th1TZ7pOCcSX/+Pb7p0qooWI
8REb3rC1FmNk+LIkp9RuPwyiQsyy8QvLznapMVu+qzCJvGzs9daiGJzkdRgkpEMb6/I1ztUvzMbh
08HaPpJSrh36SXeeFtze6KI4ZCkKjv1aR2pZjgkgst7wjqU7nWk93AI2Eanf//AujT8vyB3Htika
bFJIDJphP75Lu9T7EOI2vL9JU3YiN5Jrc90082DvxoarfpjJ05zF9J4GTlOXu1pEolDliOu6alWf
/RtWCE49X5bj3Qhd6zqNhLIvbHReprGoB3fBHl11vQN7gE0k4iuTWenV5V4tZ3DvAFu8JG+KlxGb
eMJg/lpIl9FOa0ovBh/wNLIQu17Umy7Zsuh460t9fo47Jw3yQXJRTZACajW/GpB3dR03nunQVf/f
7xIuF3t2CAFO3/35PFCJPDIUZ+xhdutY1cuIlJZ1QwQCDTkaT9sSVMKxBq7mYdyzdjwMVscOanxD
V+qEMIo0VJB1RRpuJjE4t4bE3smTjC26E6LjcJcIrbldCEa9TVtSrqaWb8UwK79W5Scn/WQIcz7J
rKsCAXkZG8o/vEdjLQ5+bGiQ2KSy7KJDo7Ln/9Sf05qpHh2n5nxCH2+nM5c2mes0o99JBAC9zNEX
rRtgJgw1Je/598dINNJ81cx1PxqL/EpMrhaw+1FqyLY7r8bgsqEdNyQhJvbrOU9NrGoW8mII0ckZ
igYHACq+S9yTXQJoHQlgAEkPV1yP5mYTRiUS5VVY2FpVuZls2QeZhTHYbXq511dfbBzl+yprriMj
DFIlNP8/jhfX4kM2TLpXKh/Qj8dLlWWynGYXnwYighNuVP1kVBCdu0Yb/NHWbhalGa/Ihq783Lai
axNp8b4PixdyMWJkwoWcNqYoGhiTy41hGoQwalxcmFoN5jFxMhQnjnFX1Agvzem9Smv7YeqfMMDP
VGJcbRbysHCbaU9dBiMMTWK/dzTlEMZd0Mx5uCHvBUVUPGi35Ti9po0ZIJbJ3w2tZLTmGB9DVl03
OnO32q6OSv/K+NCxvdz4p0bfny+ZaKJdlS6vqzo2ZeiPn9NSl2rdmnRihgimExZPm7nfjIJEz27W
0NAHBEZ3cZZRAhl6dWiLKj4qgmy2BqmU1Ighu8g4jc4BY11Nu7Aa4us4yeNrJJjXaiS/jXpqnspO
DvuY94DNu2J5k8OmsKZCuXZwkG7//vC/nAt/PDQwiwhafZwpdZPl8I/vKVm0pNWXuttCnDD83nAC
5ILFsc1NceqqyjlW+I4nem2nHh4OjXjz142bEz0gzPig2iZSt0KZbhcUB7dtl+hnJTlxOiBObnZP
v28caQaLBVdah1ipugSwZYQ+xkDb0Z3n0rvcxNw6IWpnQ7AgarJk2qkui6DVxYVxIzqNZsHsLM2P
Qy0bP4nk2aQ7tb+YYLq8szdSrxBbtEZ132WAItvstBq1ApdOl1eVghFrZ/tx2I/rWwUprSr6UQnt
AmA3cKW4EPF1pmigcgmm8mJtjG51uaTfN62M3zVmjf9whhLrhffnr0Gns6MbjuPwfz99DRL2P5AO
xMYZH9e0yQr4sAREwR/NoX4O7/oyfIrtVsEDoyvXrsE6VZHOif4Vpic5MepcnMPC5e4APO/LQqvm
dNlMv92SNJfAOjV2YOoiPeLgZbor0xMQ6vSUtvMjE7j0jLJf4qptY68vabejxwCG3dz9w073F+9W
sxxNpfxyGZpcFnt/qL6MIrYlKZ/tdhSL5rcRClPp2iPSCyfbRldzGYKPd4tvcxTfzeXOLERzShsm
jjN7goJn5ZDicY5bGK6tfRiVqrheLGtg3iirQwfQOhyq0o8KS+7gi9NcG6cXO83J6iS1w2dQ0/rL
MLg7VxTpJiHFiYWimrG2Z8OoqwdqTibQDHDwOK4b5EDu1q4QRiWsJi6bCtHD2amBdC3zmu1VE9w3
9oDk5hmvT5vdR6T+2KMz3IJ4t/aExmebal0zWO7Yb6xyedZ0somTpapZaurDwYoVOOhWlay9Uyso
GxrVGX6tf9jTjD+XgDTcxPqhM6dSDXO9Vv7hs69j1qAG5PvtMhKqvDpV1MUc97FlbefKzX230xhG
WUCntKl+721nuEkEKBHL2QIVK15KEHubptLoW9b2Wy0qsRZ4jNUG9aws6G5gOzKTQ5Pomk3n2SFJ
7Io6Hwb3Vk1Cg/w19yDIUz/gYyBSUqryKBBBNUMl9qYyCb8BgiFMN5gri4Z6XvDRKMamaa1yP0zx
+/9+V+SsZ9uaJTQ+lJ/7CiDTh7qui3aLvZE/gNzJtpBvmdHgHNMJF8xV5xSFUXqjhbnmQyJxdo7r
pA8W6d6nluiuSC33l5iDvm7ivV1cxv+Wdepc1tPLUtb+iJWmqa3qyVzgOJF0GW0mSEFROX/pGcTs
LxdCtLn5EVHxnMziaIvqzs1xX7BOTluvcsFIiyxHpyA1VpJ4w9E7drumg23f5Rj3Qp1J2VpfjbP4
HIJL2F76XZc8lWbKih0OznNST+KIo0UJQH5kntsoEN10bd5VI53yAuJdIO3ZucfZ5twvadDRb6Nk
1q8G/ARnAN31PxQe5p8HTQw1DE1DbLqe934uPNw6nWmsKataDqeYORX3dtR+LSY4IImsOVvHiL8M
hItnBJPqQYTqVZsbct/ZpuHR30luzXZ4REp4SgoXx09SkH3t6nt1tMY9/FhGbU7ziWjxbMP1bGHS
+ZrqhngoOUiH0vhSVGZyziL11kSWuJkdTKFcg15axs3HIbdTNI81QcxRg+ukNsjHWCLahw6D1qjh
2l98MaZsQsBNv8POtO7kzJF7tZTDQ4zD4uTSJLFTAyZ5WGQYatjokE9oGQlUDTrtmb/fly8f108X
EZshjmAiTwXKierHQ5uRq2yYwnNo9xYLSkZegYSZIGWzoLNhHZI0ysfkNK/VqKVU4Cmf8GD3W3rD
6Pb5jvXRfUS2xym5anTaQM9RnjJ2Xgb0BGW21fh5nEdtvTeMoKPi24RtG34qWFh41dKwdgd0I7Qp
5mq9hsn2k3XTZN25F9hJ20jjW8Uom7Tp1d+/cXO9Ov7wxhm+u5owBVMyGOc/F2YcTVU9DexH1mJu
tXKWVyTACuR2ZIw2SbLt0Vn52egOfjePBMjVHJ8phlSG9Em2aSbIQHBJxEM2Py7IPneghIp9H4nb
PhtVb0QdTlZNDghaH0k3cbNsC994O9mEwzQona5nZdqmjAfIjE3M7Swbkuc5n/bMOhp0gyCwXXd+
5xfqL9OiE6qo+yafznvX2ndw1RXQZXO+BZczBLEylg+F6elr0EPpmMXRQD81pu6WdEnwUU0chFPF
omtqBVkIKXlTjjvQe6oeW0SgR0QWxrFv7Hb/95+x86eOCatDy74crpbJqeenNdQqoE2RkOfbyGW9
bzTuuQ5V92xJSqsQtY9/uUtlotFNTRX3jNjZOOvY4niVCu5lIQyWm5dNaHY5ZvlyDL4/BpU0qKke
/cRMy7tSx+IXKqbcinwo7y6PYSdCtMmqKaA5FJ6lhhpioxjk3KUVTgVLlstt5uJJp+5U343oCGyR
Vl0zGLduLoYN/oQY6gK5IGqvusdhbN3j5ZaclpvMsdLd74/r6FdBla2vm63umz4Y483MJcQD9Fw8
IAg0t32huEe09f05NslyLs1leC4j+aXqu+zQjimqS5YQXL8SROG1NstAEan9PA8DDFZYB/u2CO1n
ENwY2Aa9Ow/xVJ0wST07rSoYNZWpnyv2dCzxb3hQ36qzY5jH2nU02gpDdQZOkWU7vqV6m640UYsh
LPJ4pkf/cFLR/twotJmRWZptqgj3deH8VJqC46sVYRXJdp6NGE8vSs6+yV+wyrUQcLHkzFzXX63m
SeBoeHOtYmHQ0YaHGpXzo5KEt50Q7ZuBjcsXjq6e9WIBNsZQL0xjghGqDhpAY5e+Rp7zK+3Gx7mN
ssjLG77pVVXvZAvpZJr52YoTLISqHj1GPV4RW3HrK83sN7Sq6ocYyI9RJA1ZmNxD0VTtXK2HazlW
7Q3F5hZJCTZSpTCSgHBW1a9XehZp1DC8FCsKUjJKNBKbH2n8iKf1Hsul7Kx1w8vcKMnjoGVfnAnD
//d7oybpfIZ8KOuTyjS4V0Q5ZN7l7ujQM2qKwXfLWdy6IgpDqqI3U8bDTVQI7uEIaD3Rugl+EwVT
Gl3478ZMMx9ZlsQp4LyLHdOlReINi+csUt+C+HXu4P43LMPN4bOSKFc9+/U3qYQbK1OcL4I1MuZR
1tdp1ylBxuX81Id0powQW7QN1u6nH2d0Tlw4Px6n0v1idDhSnCLM90VnKYiRE+SbWRndtkli0eLu
wpPlltFBl1l5HBd3uuKcbu8gCcvrxh6swITze8exnm9EJ+un3AS6Wsi5ekXG8h6r6fyOFPfA7kC0
p+SPV5C58UaZapL88RFazT1Ew/ZkCfml6OK8wImdTMdEaycGdtzKfrs1RZjJ//4Mp1l/Wt87GpYa
ykF6RZrrGj+1xEsrXgbbUMMAr8e4MWMTE0QCQ/CCTPoOU+oSZIUWVRI7C62gTY76iLyP+8tLRmuO
D03jPHYrIP/3TbPedV3RHVEJeb8/fkHom/F/GPmXuzoMpOb7ay73f3/1WKexj2Wk3/z0hFq7tgfX
aN70Kz9j+G3zO7P7p8dyJdKPtXwcLoCNgrynDaPutzzU031LjtN2SGeqhLq/dXQ9vFfsvL22jE4l
F4THTfp9vigwU4sxmq7rmYtcVGog2at2/joO4jhppY4slH3qPRZRtbsswi+bUVqwCi83i7V2qju9
I6+GNToZMvUx6ait1s5yn5W9D/0cdYhut+Yxg/WMrxuU8zICTwGbz+JhZoXXbUtYhV4Yzc+V7pan
YSU6hn2lEKjZX9GZ6rF68FCvkV8390Ci0lrTd8NsuLigxX4me/JzmEBgy9RGu2UF2O072gsH0Tba
zZBm0UZROdE0qXzDp9btm0R9VgfbYmWo1qUH4wDFnsX1Oe/BhMdRgkhldWIX7aMjK+MNU4u6Ccc+
2g9xir9GVPTzKE9tunEjh1efBszm4HuL/j9B2avOsYrsCYKbrXdX2rq5PG2X/brYXO8PeXwcYVnv
L09o7YLttyiRfPKhk5ItFB+/k6ivYyfBULwZaL+7215w2bUsp6GNXOQwXlRbG1uvXoVn329q5Gsf
UmlvlyLlGSujo315+g+vudzMsySMN2KiHT4ZURNcHjQnVKZ/f1T++fLjaAJhKR03YVsWhe2PRS3X
ykTvIpWcaFNdAg20wY0GvsvwLNJE1VJ3GNrRf/w5oiAMhB7q27wRcg95N7y6bDJlxj2qKBQMSU2v
cAkpjS83IR3HuVfrE+1ash6OlwcvtyYVLdhi2pvcyHesyphtrhvANic+4ehBTddMnNDUn9W2LTZI
c6dbDbzg7vJB/J8fpLbdRXr7XtVzS+5f/9Pd/3msCv773+vP/PaaH3/if3Yf1fVb8dH97YvOyXtb
ddW3/udX/fAv89t//es2b/3bD3eCsueQuJMf7Xz/0cm8/49keH3l/+uT//Vx+Vce5/rj37+8V7Ls
138tSqryl1+fWiXGmstw8g/7zPobfn16faP//uW6avv4v85v7x9fgc6+/cXPfrx1/b9/0cW/WBpp
wkWkqVPPaOg0x4/LM+q/DCAItmszBqXQsfl9NIH6+N+/GPq/OMZ0l+uBgXXHXfXPXSUvT6n/cgg2
dGGTsegChWf+8p9P4fb74uT71/fXQmqNouqHVYytw943ED6wgDNcwd/30/JNaqkYSMcGnOFOwYCr
xovG3vJsJyFeFrt8eysRyuKvu1WR7Jl1i0vUIUBBSk+mUOwpV032Sk/px4yunbyRSvzZ1K+VIX0y
UWoMNmUV9rqjHYXXPQgiFrjtPE2MpjiDZ5r1yVlAffhzr86eXtBXKGeGWkXIyCekMxnnZy76e3dE
VF9lnMuGbDuq1nLpGni5O12HatUfBiV+a5PucUx1bFqhVm0ppHgvOqxhZSmeWRXCP1N73OApyzLg
L0+h5b6JOU02KMFRRKHtqAXZMCy+E2+Z3EcbvWI8a+9qU2MW1fHr2Hd1nKJxpHVciYoJ3n0ocHQb
5D+tfafEMwSlRUzWKQLgHPtTwuKpwODq269jTb+KkSuRjBLim/kgV34u3O/XZHSY61Rjg/lhuUOa
N9ZE3I2Q37zlPYrSwbOtiXRCf7RQJjQTmg+1VbSN0uzpyz6L3IZx3XY3mZJvWvB1pTZVXtQ6t8Ks
I5bIDrbNEe/ici6T4TYFFhYknIc8KrmgY+QC5UTlpC/kZ8se3tSxRWoBA8VHhDJmxNpoaKzxYTym
srkiePomVz5rvftskseK+gxNRPLS1u0XIiFPajweJ6e8L5Qq3jisKU19M5vLWQMgz9oxuhk6Sb9V
OWFUZM2UfzNqQg5pfQ+aHe0dB50DbJJHs2HSsVjvhKU/JzZYD9MoUCzgx9SGFISMMflFdAZBwrXE
6G6LXNvHhvGslOXd2Od3/aiz6pqN1FPHN9tqpKd3FiEUUeG5bVl4PacpLy+LJ+S3D5adHwyT5WPf
7YppvAXSxiSpVk9SRXJcT/1Drcc0MtLEq6VQvR4gTlxYXjg6D2qZ7Ee87RLcAuE7XteDeB6R12HM
S3GMCYLS1eGhxDNdJNrnUmSWX3fHtmJUINKY5o/7oC165ZeAVbykGGqCFNuNMowvYtReGviTdi3P
o7B2YVfsskI+MrAK1KY8ZXm7t4fXLhKpRz7AmxKLA733FWThfCkRyhd2FCjpZHlqMjyaUVJ6szoe
zWHYtRE8D85DXhOBVEKngzCmvOliF2dvY7wrExTKfihbwGBA3ITpJ119W7kmCvrx6fKs2SvQGQwZ
6B29WyLB6k0oxA6b5FEZc+YypfpV0uyLuQLGiTEjdBqPter4tZ5/Ge3uVXWGb44xf0k4/EWibzJ3
HVGOdntgcFlapGwaWXEbDcgXZ8ShJmtMAijt0DOV2FvafmubrJUGizdhkLni0aaMPBjCW5DZL7M7
BwVTozFdAt0c7wybiSlpTRD+r+JRPdZG8WYOSec9V4vNPqxTBtI0WNDyDbFzIFlnBfVusLw8U/AR
JT7VFIVoFMohjj2dBannRCxSKjSlM/kU4SheBvgGHvPaF8YsvP1wXyzr0V33ahAqYJ+NAvZPrqQ+
S4gbfZpAUrmuZ1BMOGlxaGd6NZDW4LcVFNXVEDQuum465E81lbqHJArh6jrrGtr71CZhsVXhm5Jr
W+Xx4g1Sfc4iZ9grvLupD5UdjBOGzFWwpLn0iYM4Mjd4ctzUD5P8mz4BtpkmCEZdNwWFRZOqWgWd
ONxwnJUIt/EQW+k3o2E2kGnNSdbQCPpCzf2F5DQt0xS/tScOmPmjop9Pddnez76mN9fFYEGvgIK2
rar0BkUErNihdDZzOQVWV5a7oUbvvNCOpIZ5Kev684JQ39PRqVJimzviXhM+olDx61eJU9Cbmtcy
tGE2aa7XPihTjom8G94IyKjZqQREsOoGuO116eQ0ueFgDBFM/HBKP3ozTHyXcUjCNcBTBAcY3VyM
ygR4LHRsbA2pCx2uu7lpXM5Nuh5MaLzoknl5hwx3BsQ/G5/DNBo9nLKp3yvplSEH5eDUutcNvcqV
hPEhBiKyeFOIhjgmybK7VmsO+6RUP0Ijeyqh29rL8HV2kgPYHh3HPIBWrniV3/NeKKpZXendc7FY
2tbsjVPWTU/E6jEgnObKVxJ19pfk3q27Ed3CtCvdlv+NR8OC74PJk4VEFcxh0fqDLAoMpsqjQ8LF
htPCq9bcqVwBMGAlaA7sTylNAK8qeq8JcYHqKWslW9QPDrpD+qfqsTMJE0ZDAvTYRoYjvlCClRsL
Huams8InAqcUj1CM67KBT4Omx+vgNDUjPv7QOTm9+qZEzTtaRkNNPtAN90J8WjL7Vi5ZMDpkCxtG
85nOCd+KWbzYcnxkgn3VWa+9uTy3dfGquUzvobCHHH6O3xTZJlPqxzrMv+puCAm16jAM6S1Jn1Oy
RVYHGmIOGq04KS390qjnAops7FDX5ZNNz5RzPZ9I0k3PaSz3Q5dxRbO7r+CGaixLKK6FWvkD50yf
I8BsLQf0v7DhvpdY8EbSjDQu2Lab1V6u0GSonTd0d0+pIQhDrvpHyxi2GHTpFhjGNR6IbOsIJ/eH
3DhLrBKYa8Z4k3a9T+rwFaJNunJFbx2i0PmqK/SXaL8m+RX5iH5h6qPfdEL3Aa/RAczl7Jtq3JPV
TI2vtX3A2e7G7tLJG2z+Zngyn3tLvdLWymV5LNEgrKKpE/6z86DckIZ8F2EF9jSkmZ4cpme30MED
hKnvOuTVIQvkdLebouepU/dpZz6LSnu0LOM4SmqlCCuv6dd2/FgYduK1sbZzlY50I+MpfalWWHxd
Exs1Wi3EsDzbGSo64wkvQ++oLocgwHd6MTf09NiFS3Yx6Mr+bBJQhC8SDWdL7nP1YmS4SO2Mxqmu
Fkz6lauR9IAuNA4kYRxcbdk5WnWI9E+XoqxgUNfFdMsW6YdwmhARbvPUPlU5cxsx3LOIN/FhxNuw
pL3t5A+00j9NTfbVSZ5NIt8LmX7rOxNG2wpX0er2pl9mhgYJsbGteRZF53oKNaxr5d/SlG88cqz1
nO/4U5MSzB0OrHMjDSus3pxsvblvZEYNqSlDkJPks6RNfaDK+9SO5U1FYyuQZct8rE1azg1cy6KH
REa3o2qShpC7DLnl5EfDRrK4xFVovJKdd6P10TeufF7aZilzmvpL6EJBmeubtUwsyD0dTetxqjj3
TKbL2aOpNlbSOB4nafgaXMhZKzDmm1XEW20w59OTGhNj0NrweNpkwYBiaMESW19JMHgZcAQaPRfm
Kl4+nBbdHKPXoIydz7rYjvmOZv+90lLiMqNEWW3TOaukeb8MxkGp49J3cpanYZ2+2FzYoYKmPSQb
3WVGlgFUUJbmY5qVJCAGgbQDKyy4AEanaoSqhhsSYRO1L7NVnTyKKMwDR4SvSlokQdKGnMhi1d4b
XXWji68oNMHjYShBjezubE1jHxj2AMn6QFLNwf+MkfkIZGEmM+Ch1CS54Y2xxcay4rmX3rwi1lzz
CKDOaa3jKkqxqmJz9O2OmKNmnM2NQkZAgBLqkUALx6MJvxn6EBZDxJndner7WW8Xb5J263fa/FWZ
kJpr+XRtLequTJ1lX4XO2aXk3pR2O24SYl6wpcjA6tOniLAN25l8fYlqX+BO9F3ttVjY07IR3RJ4
SnJIzdHP4JpNdeT6S2E8WDVpqawnmdxjY/Kw5LT6MB1clyKQgR8eA6HfqXE1gN9ZbobRKPYOjnkf
C/8LKJTGazsqrynll9SASY2hSDArVF8tu2t9iYylFXItY4x5y5wYD1VImIZqy72WHfVEqTYF+XeU
z8pxwPC9USv1KlrLU9nOSBSW8xSuBVABVR93q68w8g12qkDSa+gK+sshfOpSYqAqE9AKPCgbYIwE
kdI6+m5ctK+dBMqzLBIfwFwdKsSYsyXvMg7sOV98XLzqBmnPuJOd+cr0lDMSgotNHxPkiRfcizDL
BOmiP+mQjllljUdCOfA4sb6xoQNlFYebND4tVXhX2vldEgPPRGsUGHPJaqX93CdNAeMM4a/ePVRj
9TCTDUweEEjZhu9FRzNJ/rwFu12069vCo1WtEAHJWL2lN4yUrfdgMxIea1LxO5o7+jJD2deEM0Fr
CqSOBMOL16ZRv4cgTYoKIL45sVmhMgOUNgEaCPirRB32DmfNTDPOY14+hzJntCevTOQZHDZtkOuu
GqDjPGTAhPxBqVg6COVJoKn3s5avkl4UHg41zq1AFdknxZFW4A6qoJqyNDyKHXhA42Nphpx2Y7KQ
exJSWw4jU8IsY4USyCW0z/GYRr5uTvUhJDDaTTDcNaBIDmrfGlhaAdlVg3uTO4Qk92l61cfuzkBh
tksyrQ8SwwrAFnjAZYl8XBgNVn2Ld7NMnkrrUz2X7maZCyLZjCgwEhHdtCyaSqWerxpnZ1jMHSnh
d0XJKmVFRiFAGrRN7ah3U7rCQ/ES+Gi7UtSvp24ztdkTCKU29buWfRex784pWapAGEivL5slJZLN
hvu4D3HdZSFRo2Y/x1yTpdwCJfgkBi065Iaan+rypYmADxOaxjpIGX1/XG1lhQv9XmL29/JCPxt5
Zn0uqjOjMlaC9nUf5odhZpVdDidd9PkzU5EvfLUtEK8JxWpE1B6OjrPTN/bGjbAXqKGF2Bc4fx6m
rLRcYru6eb6LZNQCUz+Xohu5AKXNVyR8ZC7VyBOb63TVr9m9+RFLFyexznhbecqi9DFRuUC3IhT+
UGtboSgfTdM9pu1a+ADF9jWJWkkmHHSjYDmlqk1Amk0uScHIJSWdhHGIKfIFFDw4eZwUMC4lRIIE
EID5lObaJ2FV971aSOIlceE00V3XFDAd/y91Z7bbuJKt6SdigQwyGOStRGr2IM/OG8JpZ3KeZz59
f/TeqKpd55xqFNANdN8Qcg62JVERK/4x/rJG9UDq16Uz5c2UtFccGMM1t/qdMKeeXNLyUYbiuWTp
BQo7pDpnWhOntVXHe1kJbY8mf1d0WrcTJKqGznxtOif3lMqlzyeK4DwMJwxv0LNDdY9v8N2p5tbX
0PfRFaEeClLjuUUSfYueitQexqSG9itwkGyXBLTAamzj8TDB62C32eiTeJsi1u/QJBJlWJIPBzPr
qbiKecL0qZu/NUlsRkGsHMdYRauO8nPJ8bIOs4w2mxRnmznsBtXcmvp8o4S8izkI1sI8ceeFRMCi
QSzfLVWxy5NLjP06/EmccFY3yyri/uzS/IdQ/W03W5+zVr8bdLBvrKL/HWrHjnT2lDMzDU0f0ajt
C7FP24W9BmMV/UxMH9W6Grp2gd1r/DUaWXvgcJIU8V05sPIjMrVzjSyUpHxy6+piLsXXwBHHxRq/
dZuJiVSP6X4afMNtvSGBf3TCYvEBrX8yDVC9bXFQGcoSNUDJ5G8CyxsJAiIt2Gn9nSyGHxwHGUbH
FJaVoZhAoySFmIrUoW3oX+2IhmPVB0DScZUa3eOU6Y8J4ambuh/BER11bpN48VS98Mr2HDo7t/AG
a24pF8nrQxCoZ0layE6Ml2ZxvqLBt24zjWS+ChhmJuFtm7eMSWrtdKijWOwgBlkxgSbtUhEwJu2P
IMnIudetiyDYyLd5/bdVN3+RwUvRSV74Tj80pzREWLLorxPl1m1hmx6I07DJ7fojtBvqmtS95Zg7
rASW56as2a0Vk2nVB0BeQUJjfB/0Xkc0YSI5SRHkyFk6c3pMr7Lz+aMuUp9lyVLGeS8AyMT4DeQU
j9VDw/Q3SuPa0w3oB8XwhF7hh9FSBlOWGA+oAGX8061j2jymbV090G12LMhv8JbOhG90WX9m2ci9
ijE8mdTsLm7lF0HzMli085hLRk2EvbfoYSfpjMQSNExXKj4JBBoEVcd1uyX28SmOph+DHPOd0ZGa
1U5B40+EAmdh0v9h6/k/zRL8/0QAiJWH/XsmyX+B/5/Dj+LrL6j/93/4A/M3JZi/ra/iMhdo3Vij
DP7E/N2/SYX3CcWEDe6O8v0fmP/f4Jss4TqSlm8op9Wo/Sfmrxl/sxxUk/ABtrCRjv5HmD/ZIH9V
YyKBXb8R3gukP8D/oP5/ZbfUwq9AJdOD3S8cy8ahOS6LcWnK/JdW6pir+BzsgoxU3BwuVZl9zBG5
ehXOIF9s4GSzqx415lJEX+8ilGdntqkkcX4uunnAQRxsDFI7TOUSW26SIJW76snERrpUz3UFpo6E
/WPsrMMsKryq+VUQbJh1erG1VG/5oYjx1nHYZrrxi6be6bqgtFGga2j681BulFZ/Znn8UhVW7kUQ
wKiojJtxxnIK9fg1DMfMqX8i4fzpuOs8kGhU9erC3ixq/CwaDfyhFBrgmf4wNtEVTJ2lmBNttjho
QJPygVCQLU0mRCmL6aEA/tiZ5c7qu59lyzoYiuwGZSS2HQroWM6sN7OgpyLGiqJLHylptatw9nEM
bPwo1upjoCK07JO2y+Tz2DRvNQ4zPWPv5v9uqtG4iBZ4Pney5BYSCXZz0dF/4vZyyWb0E/zysgmB
veL2SJQxaG/pwB5qbs9ZPWu92Ih+oBT/NOrlfhyYdhDUvOYTYf/Qv9c+7cBxG87qwmXSGbr2S1hM
bBEZgsZUuKQYDU9agqSwVSz1YbtLZt3vpywDvC3ulZXRz5jtY6X/koX5llnFCpOUfhZkjwz2kV7A
DKfN7YA9VitMkpjucFzVhhvthqg6tS70yDiwiZnzbS8MP6a16a5Ql4knModAKWXGiaKzKhKg2vKQ
TNWPOnTf4cLE3pmHGyuJxT4R7g8OADjbQziWYr6Fu+MUVMrJA1fdRQp8Kys6Tj6ZiMmE4KgopHu8
GQjeP8WJtnjclH7AMg5GY93j7Ry3tjE/KSfh5absXlt0VAltdOp645OCchp4So6ASvU3NdzJJevD
R7G6Bq2/X5wACMmwEqDYBeenTnrWVq/tvdmIV+CEY5Pm7TahBoJPi6OfS9ecDwCCB9wXBU5Nxqta
kp0c6d3WqdvmlAjCFf5x+f6zYP2LeKp03zQ5v6p0OVZtU+5LOABEYcFpCkqIEFrQlyL/NTXYvTjR
nYy53Cl7Tg/l4jJ2tCuxbK7E8/cjwTYhrErbZ63dnfI46U/fj74vRV0CPsyT3CpyaM8zZYwEVWAM
lKtTuV4dyvWaCqGVRccngfNY4Mxr3m+UA/uOD/D+C3Ez39dKLWJnW/qVm93Az79cyLT7Keq5PWNw
XILypJNHwCYN5K/RvOkx+6wwnpF6arnKLOZd0N3m5MRh7k2ytzZaiZp4iA/VgrCz5fTLvU54m5YP
3aqvIHLRaF+/f9Pvy6RQjHH055f+/tpSKvakMZqbcQonz82XC0vyx4A2elNkD8QLRl64un2d9T0i
R5iw//XL1Go53hXExiU5ulq3VHeNZi2eRabFhjTm4dRXrG/tegnCu6RnLzaoM2mSfU4hC5nO2BGH
9fL96PsSGhirgbGg+OC5BoXirIwiTmKrMwlYYz71mOmxxbewPWF3asKqO30/WmzpNezxq+zlCRBj
8Koa1rILw/GkzWK3KEfAloa/KNpcfPhmSIL1kkSC1iXTp2Udu4mBLOj7Mq/f/R9fprrJlFaOA0tm
3WK+jNqTrgfInvpacmbB+5LSbYpRIpm9xDExW66X70fft/ZkuvHJ/FoodvB0eY0G4WzGnAgROw2o
H8PGh1e+PhCzeiIM7yNJA2s/O/oPlAzI2rS+PWlY/o+G/eyQE0Pg6PhWdg6h0K1zqYNE+HGPTK1b
1H2oUZqkavODWJ8GwCIvoGQy+OOFuCpunUl5pUOQIPewvkUqlwK2Eknnxqhp1nv4+56gn3E6tlb+
WEXI1C0lSQNZH4XEZ/qdNAj07Bt7KwRG9kK/oPTt6U4Bpjdb8Kf8+zpTVHsqsoA/oAdqBzXbHnjj
Jn6ngfZlXFvcbDG7EK9jxX8q+FRHI9KbsDgXsirO6URKRGoc7F4zKQvlNlTZhS4+AfUUDzTm6eKo
0dIw0Aunk7fvdXooMYoYUOPrhUBalJ7RijENxW0HFkfh68CxXLc4Tt/LrrBuSTcgehpX8Szn5sJd
hrB9pnChq+5JjHSOMFUJ3fasn5FJdV1lAzoUZeEbqGu8vOyVF2e8ecR3OLsYmyufeZmgZxHLXS7t
F2qFtT++SokPPbiCQKVySK6LYf4OiwznT/eYUQy+0ZzAa3Sr2BNcT2m5DuCHia3fycqwfGnIgzAr
92Mwx2pLLHkMhwzwMJ2jZTkOUVhvavS7vlbyxrQwR++BSfJ9VljLEb/olujHCTSFvqJReISveS3h
ELea1W3LiZ2xA0SIiGc0oKP2raFezCWN6PfEM5rZdO1W0GtHzID3Rtlp5znjpJUY2rVkBd+WrvYj
bHIO2fgzPGnfLXFMaLadfjVB9mxOgfI4TDsby2D2XxYd22qmGjbrGTGBru5CCxobtaS4dAOYYx2f
ujTzSoOzeasweePHW3ZFxLkLzxwopLf6NW/qrl7rfwQlN7GM78ZCUZVE14hdyi9dA3JtTORlI2/a
QiCxYWrOKxNSk63aoXp+6rMkohUl7M8QtKvpBoCdBgeDXdEULwPZEJu2h/ZNaX0Ap3gYI/bVOoT8
yNODVdfTgXoWX7eQKxk5BsMMcYKet9MhSRSEBJHvwn3T23jajKVL/EHbeFhEGPto2ALgKj0V1umm
n+LacwJDY7/0Q2toIfqjGyyNwluk8SkgNm/oeN8UPWMOZLTe2SEk4JBu6TGeNvB/5lnlXYPeZJAw
dTdxV+dPQnMPCck+lMfXtyy9mEGxOB5gT76qYdzMsVkep07uaZScsBXr5q4aAIALqRLPHl0gA47c
ms49UmCSonaWLotOYp8ITk5fq2d9jLNdO00WeZCVgcZe/I4d0/RRFsZn7BibwcGt1CpMogPR4Fs9
mHeuWfYXqxmR9TlARjXBZLgA8mRrFoHc2b17F9S2ubFForFvF+N20Ed2Ofwb26mx6T6uwCyaxaKk
OHpwW+cXdbrptorksNWc5jMNyl8wPl/0oJg7OJPurLkGqQAEBZAtn1inOKdRIWODw9dzpMrQPsj6
vXH5jBVWlQA4w6DF7Xynt0OxpbRI23JTWgsKE7ssbxLNfK5mUo6nUOnvGC2fYdWrBzEe3HBJkE/2
4TbvM5dYgcW6xDa55RP07WEK8t+WRpyDai3KsoPsxmrmuymmlz1qxiO//iVNkbY6wUTEHx9DSxxj
rQm8kg75FNttMJgvNr4RarvTz6QhqkE5azZSZ2zacaDFFubwvuvJGxcTLAHfGZBywJYQ6vm77LKL
5ka/VAvRo4XT4A91ROSyeUYShF7bMixaz2kLA2+isSx+RGuw1l2fenJ5dnMqv3o9eqrjN14CeUf2
0KXpnRFCsrMY6LJXq43LbUhIhTcWHEKGJEM3v17CePjz0feXQeIOx1GZl3/8uakKhkLRGF4WgzUa
nfYzJBjCH/IWk2HWP+RjPOKN2jcdcLjI2iujWwzr5b4lQ/MUu9O8RheehJEo3zba+2myf45JFBxq
KR9Eut79Wa/fpOtFVJQ2UVyLyT9vHXXK3ZYFfQnpXwbUqvfNqGbfDUPKDYX26TgLPK8ETE27zx6V
BwqG9tdAHcxdI8y31imf9HSiwdBhnpN2cUcs+Wc2Fc0BQ8HgB80COldat9TuBqv55oL+EFmpoMLO
ChUfrJAi2hT9SmQTy1y3vkGMZArjCd9FI2Nrq5+Vmfw0jHJvkD+jT8ErctY79DHlUrlXheYG6sCg
BnUSP9Dpr13DiJf60E1ve40gNidNUNBC7IH4xevNHPFSL2uSyHrR1DAhOHF/s0sTEpra40UmTxnF
HjuQJ5P004KC5lY8TVYa47scvsbauQZJp5/4Ptztz6FOZbRrd1enVncRcZBj12gg9stAnUFj+zny
l60mEOVU60nMWZiBkuA4aeELSD3ZgCQEKvc+oobgJglRy/S943FkvYnsZLghTqi7GHySaVTa23nu
z/nysWRNS75q1tKtnj1UYRB7pRYQ8JPrby6aCTJAetOvKUvjRQrYJ/Q9mXRX9Mm7aIieXVpCd3Pj
jqQLZ79G03jXhJOg+IEAzOdJhxzpcaAKjnaNnyftnQL081xDDgCOo/QG3UF9xSGIkDJrg5NpOpWt
SZBRBIpcBv7kZth/a4v3mVlrK4zWuk0SLWG0TR9x0C13QkGnxqXL7ZHp/tjaLT58pAk4DrZLE8W3
aRH7DGvWoW6qM7fupygntScsnTErS1EjTyUQvxFvCVXyeMGGrW3l5skJe4JgHCK4UGV72PUPtrb8
xPJv+zWvY41DwB1ZYMU6SNiYeTu9I/q6BiQtBeoTCdkxxri1a57eudaNfYpJ4GjUDtnYpkMcZDau
ygpP79NsQ43IZakIwdCcdj4QPWicayuki7fcplFM6xsxVk6kIVLQg2MasAoyfWIEIjm+TdU2JGYQ
Zs65scSCSligK3BtT4/LE69itulqGDpJCN1GGnD9NCdtyZOaNzHFcbeAKvcNSoFJHiqZxDd2qx/x
9egTHz2LDDu3Papeln4rUu6NVWFFnl64cnAUKFUzhX3LREOze6xV+GvUNdKmrGtvql1D+0oqwkdK
DIAw9eKId4QgwsJksiW0FiENsRCs4CFW2ZIQRCSBhdoxD6Ha0wV57urHIiM4GyvWiSAosE7yJBkA
5wq7UN+p2zCdH8K8OobkgyIDLQgSyWei0iA/JkeGHvCZWoX8dKJS5NR1+mHO7gvagXG39jW4qBBb
VXDoHvmrsG1hnaOsIkaleydP+hfP3/QEqoSLGx+WHvvvQHb5tkgTuVF6+OlaGcUcy7zDnFX5DoXh
W90Aj+GznuFJwYkvzy4e1q0mZx1aID4SQPOmxDh/8B8Y24qHqc/7lz7KWPXjX4XuqksNNMY3DW4z
9UlVHd2BSE9qeSHTwEQhlzKnYbYiPemlC2S4sZK+9CRxj0ND3261KBrPdcBioN+4sImZ1Y5zaTDC
s14EObofQHTuWeINm9zdWVr7rOOSpafmd1ws3d0wkMBvwyJt4HbYt1PTPI2R9mIM6Re8p/2C9vK5
BBs5rk5Ecg0d2GT8Uc+imhjAx4ujufGlZjPwmhFn2VyDpot6PAuCq70IQkWrqvl3HBZXWYoU4aeO
JMKyx2d7JuGi0rYAm/Lq8Mifutal/KQdDoUkrnNpc6SE2itnzcjrs0rfLKuYqiGNxAjSq1oK6Rch
E2GOHWAj+v7WScbekwjQJuXOAAlje0ydYcI2wpBpNm5/nru3ZU6dQ6HhAHCHyfH0mba53p5/SDu2
fLfsDsY4RwfmvWaThaHh9e0qrkixtxcdU9Ug3JOhCm3PU6JsboHlhwhzoLqnj2IaUL1aY7+fRnrE
W3n+voS18ecjWZOgUg+6BAck/gKi0tjKmcjELP9dkOrjdZzQ9abdD1n32Y00L8ah36V6cYLh9h2Y
7fP3RRWs5hVeC+C7NNmQXYyIMklvXFvRykSbax1WrVeben6ISw6DFM89L6lLzBjgSBG7rBYOnaAz
q9wldxfTs4py/jlBIdMip4EInk2okYgIpWUuDnZQJmdVqfZap/JF1ot8IzSD9oa4HukIzeQb+WoX
hluJ4a8y9m0zhz7VvilpzrjLe8NzB3O6q6t4vivXiyyCN8eI6aGZC2L8LK/Xh3fLDORRUZnnE48V
IeZjFqcjkUSeXH1MKlhOwSpprlj+fKOrBnLUyx1yLO7cEYsl0Y4Rnt0OIjZl8xnTzPBnJYbzILoB
AZi13izT7+80wvvOjkF6HQLdesECgJjF8cyyaB8R7ZH0koTPVRFrtxkNQFCAUfZmDFa7y4BS9lWt
9R5nA3GMrP4DpqvAQibHx1AUpLoM2Ztu94zFY75pa4ruLT08NDOTRRGxkI6RzGn1qz9Vu872NfK+
pPtSjV3dNPlnHNkamu9pnTnNq61GWnhINRf2Q+F0l3EQlJiUzQ3ymny/1NlH19uVp/Xh77wMboV4
LdFFeUVKWm6wM4tUP4kiPjvogNHjBRznkhJUQV0lQQRTipKxCENCy+emOUbZlT47mleSIPXnqD+O
jpX4bhC/VwSRRzFn1z5ttO3oFh8c9KvTOLzaAgBvEeMuCLRD49LmEWdfjhYnHlgirU2BnqDIbpKb
uo2/pimwjw6y06QlS8dQzpObdqZP2RIyoaS+xl2pv42pTV1jfalpt6AzbNhEQ5HdWXV5HzMTF7GS
H3NpXZ3wl1COe0OmQR7Sjqt1SIWKAsWuu/gLxFhRtWdtJKwUYXqaa490n99gpOLDm9xpRvFpIfKX
EuVCtRYKutp8GdAZmrSkb6dY3mOJ7u7Tfky3Jp0gc5DixHyzkIR4g83i7K5bozWlHrGFqEiCKdy6
bnNMJPG+GAI9x/w03PBZlnq4W0j0naVTkpzTAVSVlUfIp+mlc/A+p1DthRr2hssU0YCwlRXes6lN
jt3oRns3gnBPXbRtRVTUJ8t0HbLq7OUZVoH+A3R1ZJ3s6pTSnHFRHACX7nWJ4n7bJQi3soYOsiwE
LrAd0NuxHA7Conu2slA/y7mVr5qmAdc4zjUWmnzQW+vUquixkmKl3m0UddJGjzhYFUrmFdtcH31f
XEc8BHODeAqBR0uiDJTudNdm7KPTiJHZyeWxBNm6L0ekLmvQRSlkhszbZbYkUCKpEWLWNiZYALdE
b0/GQvv0ADsw2K+64mhW5NsW3AKzEo0yMULSOHg2k4OEhT3k6Tql5/ZtmrblnsS9lzh/r2DoD+5A
goGMuqsy1eITl3Qz1wbSeHfKAepz3m4NvT/yCG+CHc1qDWe5Y/20QalphhJ3ieXcO8Aq/RByRly6
at+ImyDOxwcQrsfcrPx4ztGRQJ15XTLSi0X+gBhqyvvwRD+MJjeTbZSxT27NKxrLZxaVw5SG7RGf
I7cFjc55QpmDNY6P7Tix1ZB2hTIuBjuJjxMiDTpJCdeXJK+YVN31FyRpzpNdsokrp/XTItc8nOo8
fQpMH5Egf4XGrcXTpuN4UNvRQBueI6Z0F5XeUzOpWtBXyg6JfoZPIe6NXBztwCecWLDFPlC17dk1
2vCGTB4W/jUqU+0IglNbJJ3zVmfaJa0rmnw0+zogCv9SxupM1zI3PApLsxznuyp1LJ9uM+R2VsTH
2+6ejXwiqgeDneQ3ElOmHYvsvgsNA2eI9iI7BrErKrlk69Bmx6b/Thjrl1mBoptRyFmB1XA39R4+
uOXCpoUCOWTkiaPhRQ+qd81ojCunmxa0M67wNvDZtooddgNxIV3j1c4hMbSyCfxqncPj7MPoUIIv
SOJ9qwdc4MCO7WrUOR48rcletx2Z6jKJWm+tenMqg2yCgaLe2WQ7q9PxTjNTn7uf16etr7lREO+E
JktfNKzyqaMIUuDSzAwxi858Ytu6101IwtG+J2dbA/cn9SQx3qqWLT+LkRBGM/dZN+qm3yRWdrZI
H/BxFlMfZInVqlHdR224E3O9rqWQI0GGDZTQ036f0Yw7IJzPux+aOppJ+8HveUKp9qvX5T1dl3A3
GEM4E9+51bAvmpaUU8v94SyB5RdGROA7oyaK9HbYsIhoF3cZe79besC9QjwVq9R4cQX7Uw7ctoY+
Il5cG+ODp8qOryhgT7VRHyjJxFwQ1XuqaEy0cTHcUdSBJqf7tuufAkm4KJGKW6l0C/7IPU+dis9J
WrwjtHgyUu4DzW5Gn08q8YnLGN7Q+HZP7EyK/BFD+SzDXR569JlGyOwlbbcB/vi6ZjZt8tvKadqD
DS2S182wMwcCXPA90n/QjXugTg/RUXoyuFVn97aw0+NYax9uwIEpsReC2/MrLcCHUmvaU23DGING
bTN7nZAn6qc0uw9IyAzzA5/9Q9ckRECI5UxJirvN2lAdtC5N3hQgbJA0w4+eHsndYFb9oSJ18zYj
/Yv8/4jp7mQkpdqWWm6vSSX9XSLwpGWWNb8VfSZ8V5rFITat7lamqGkalfxMWfXdOfJ0Nxrwkei4
bUUdb0tpmzv8GGR1kfvsk6OJ9LgdaNTSAv0Fm/lISbS81nUxvb4jxK2+7Aqlj9Kn/r7RTHnsekuj
F7eXT/hQv5Iyab6ojzy26LRC2TrX1DSgHQKFgP5IqlL8WKRRj0AvNr9CfudYhwIdmpw52lhW0DDi
faWkhIWqIy0VBhryrHyleuOxa+vgqzbMc2zF0w2nDmR6g/honDWp2U608zK6wkepM4PewqkNiFXN
qsq/UMKSwfNVKSJpIqDyeypP1TF2pLuboqp7cvqttS5waTL0T5L8IZBf2qoyPTXxBhuoCVBz+3mW
F69GI68Ltp+vJpvu9dAetrTnGRcZzdpm4s7bOG0bH2czTPYybp1jqmvOXeygsDRaOd1hq2HPRidA
9436NSfRe5A5AQaxhmpuqZ/6S90khEDZ1nPF6rgNjeUOSQLYraHlB2OetE0Q2K+aZaz9Lgv0ecXH
dlW6LUO8SYImfzBz69IKnIJA+c4hLXmz5mrG6WjZtGLHdQalu5q62vpIHi/KT+c3KKI31eC2to1T
1xSAAUhBp40sozfLjZiti4l5vRaMcBq7znAMs6g9QpZNMAZfIzAzyCBF8uUQ+IOcCi/rhl8sEJ29
XHLewWYskc41q4mi6jht9jscDhhzqppWXW38mSTuR2nlt1hk0FnTLRg24l7ZFgrRRQDOQZsbofRE
Ij6HXCMFqtV/AVs/6AaSX3f1qkRp6UfN/NKWP1rbjLeaYrjWoJ+gRziB01VUdmSmEuA6fFhRXLCP
8oJF4/KLU/lhzscX28mvNgcUQzGPqphz6cx45PAmBC1+TSvQbsjROGr9RP8DZnSSqcyvzlBULGQP
Tm7+mpRJj+rwg43Jn3AZXFMXSrlqjB/8LrtSQgdNZftoIcXcaBHbez3SPKOukICPnYPwVOAFKcyR
wshq+T0wNJjJW6M5730oq9W4ts/AV1AEv7XxZdBQDtfuVe+780gab4n3xmzZhML0B/gbwwZckt6f
KtuGpldOeMpmC9Ssq98WO4WYzFj8468uoCp9aECpGhw8YSHuM5NfQk8+IWNOs8HhNNan1rMC5tKQ
FHcrRd+fOka2q5ovjEUlDjdzu6gh2cnE/clqfGmMjhKMftlVfdneTe2yUX12blrp7KB7nUTknplP
7FuB+ag1i3EaKpTLczgwkOrvXegCMibmTT+kywO64bd8iJ1fxGtvUrbyO94ZgLsGrWA+DZhRw+ZB
y3Lr0JiVtU8M966qY+otMtM8LF34rMf13rEr/ZZ75xLUTn9y8QffqpSZn6LiFKUzBi9llHLTOskP
8u10glg2QyW1Xd0l5d1SmS+jHUdnwf6DwSxgZCRKe6MUo34YtrSgpiVQIxmVbngXRwJFap/QvhEV
2R5BJnwjxgYqFRB/j5aFZmdkazHwRPXRT9fKa75BoOMeHA9J1amNrM5R47z2Dea+pm9NeNTNvNTW
OY/ul4CnLDQAp2Aefo5BJr02wrVjzCP4ZpL6izt/hAhnvCXz84Lblx7k/pAG9qMLNgCTB/towRBv
hKSoBG5h8QIJwA9zk9xayfjnxanW9JhpkEje179osxAuUjJ/yIpiuuHv//r7r6cinH1B8sM2Jpji
QB/SM0kyxbypLCSdJK7bDFNAqOQO/V7gCscyT3YUbGUbZ6YAwEEmhOeWCbHP37UK52peKLhDERGn
MO81oe+VG384DjhYh/CDWQDptwhMkMGx9F2bUS/0UEIGO1XE+YWGJZb9qH0UACdeTiyk5+puDdBx
BJBAS2wxPUVoSUmZM8r0ZEUAdaGkA9syPpOlDT3FArJB+eZLxz3SgUFWxYCwOujqn05jwbi614o4
c1Z09x5rL6Gl5El4req8QmBlNKziq1qFUWiVd0VqFtt2UdcytkKA9pYyGMOhLK7mABb00FsTbU2Y
URCK6YXpdy5J+FDu6HH1/t6J+7M1ax6GgWZTdNmHjjP5VIgcnLZ5kHHxOCLe2KMjOQh41lNEOu6u
SioI6dB0j7mGZDseWWQpM3DhP8fsEsvJOU41KXo6ah2Z1iVn07rc5TXx+REUIcksBsYjzq6p8e4a
xRc+8ps8Ro8QmThUC77cpKvnT6Ig89uYHPa5qW+D7K6IxIuRxJ+mTKubWWeJLOL4kahSOhRqNLR1
VjyMXZWwDLQE6dM9ugSCbk5C3fKaSVJCxEb5h+nMN1VVPckBqjYuW+OAygcrdfIBkfJbXyC1IDPE
XaRlD2QOfRUW7xmeFxhfxLw5yrelhjBLS8Jd6M3Ozr3KfldTUeyqCC1SFLieJWevCPVlNywd6ZVu
CL4YFR+LCzYPgEV2PjZkVLZueqoxi+U0YJJcku+bnGUoYMY2qEnf2nJ6CFX3kIj4WZnzm8EZc+vm
Weojg2e0TEzKTXJ2Dkway00yil96sexGs0ODUoozfA8IUSTy56TUT7oQ74PT8X718UNT66i6Kxf3
awcrg0zztAqiF6v3xqYnoWN5wrfdPaQKh5qhxWs1uJ/m0sPsEW0T9CWbTnHL/l8J0vgfJbJ/Cd/4
n+I2/h8M0jD/rYz2sczKnK6/Y5uhp23/OUVj/Y9/yGkN2/2bIykEMyzdMG31jwgNQ8q/ScPUFQkt
Qgh7Fdr+GaGhocEV9O24yjFMgsal+Gc9LfkahjB00pYoeLGk+59kaKwBGf+IAXQcXVmOsX4fopvI
mfvXiDprijAwlXOI3SnAnzaZkdcUHFxMnrrXwCn/k874zwiPf+4+/Gt65R8/zhSSBzrIkqn/S1zU
hB9Ew+wc3WuZuivnOvP7npSJf/9D/rvnhKbQcJRrS4vn9VeBMMO6tlgAkfeOiS60G1gNImSR26V0
rowH/e7f/zjjrzF/fzwppVC2MCQLRTjnX38eeC0n/DmL7xsjN7e5RjJ3OCMFCRQzLaWYOnBOE3pF
bmSnQodSnWfatauZjLayQdQ3JY9kwhOcp5L7f/+rrTV6//LukiehLJLhLV6Lfw2qDxFRGLkw4vt4
TAjut/qnRAHPzf14sFOUQGSCfjIv99f69T/9wRKJOAMznXiursS/vAWtneSGLJzovtU51qXFiglZ
43By22wXTD1WNQPDGakpLwThabf//ocb613016fNUwWOM/n4/DcK8Z4ZYcH+FN8HeZf5lt2bj3nf
nIVB/ZQ0WKCXhs41CR6EkTukkKU0/zf3xH994SWfacsVOmJ4YgDXv/+nxGC6vf4XZeexXCm2dtsn
IgJvutreG9nMDpEWDwtYsICn/wc6nZPKE6l7s6GorKqQtvYG1mfmHDOQZZim17HjSBbQjfFiJHhx
3YFKKh8fJr/6meuIk+eV1Cf8p//1w3limL5ruY6FTvzPHz4lOSQxt02vGNSSxynMFZrLKd7JjHkb
1dqqh8OxZrkZb5QSP/795s9K/w9vPvJ/PnZD57Hmo1D586cbVotAzhHpNQ90yJeR2aJtAq1V9sNa
kVbv3Lkj7ZVtdHILVdpH+7YZAByb9my/8WRzaCPtNtn9MhesWdoYF2VCRuCm1cjNGgyzfcoDedNg
OYYdPmxSt8VSRQUpaCFCTVTcRdGROZACkVWGwHq0ixPc54Zwy9fePRW10ggY89LD2C16f2Xq4PWE
lPdIxN6KBXZ0zOpo09jME0WGfy5JowOZwgkshkgcOlVBkytltTK8EHpQXRM8QuWm2wWLxImX2EHt
X3sSVVStPSdlJw7R/GUwoKebRi9urGy2WpmNi8hp2HY1vVz1Fnsjps2LsnH1e+uP31tmr0tvKIHL
N9m5ZQF3SceMEerQX42Sx7S5edTZ1T5KYzx5TbmU4bCMEju+tCWiiN7u852bMYaVIt+6kkX+u567
rOKji4hyZSKHYyOQL1tH/9n0/vd/Xwbvj5Y/70EMGixc0ap7BkfMTG76rztADVbqxER3Xxn0HQpJ
uRJMSX11Hb3ZdGaYsdVJ0oepIpKe0HKxsSf/MVVzQW74DaA99g9O3Hiooq3s6EwzGqEnbqSNtTvr
duMIzzW8G3V4i90pf0ziZjjW/XiyVfYm7CR9IbI4PGUOA99KQ+eOd6jZFe0vesTuQG4qgcBhj3i3
GgNos1wwTsMotkhZyvRauw3S4TrQ6y5aSzpPowqWIXi9KyzTbt/7zhF2aoYMbFjoUR0u6ii7dHqK
1pUsZDieKY7rMD5SkR1HupdDExNAy6eLrrcYnt1dIv0ZCpPhhQ1p7PtJ39qOc9VzSs7Or9qNgWZj
VbsyAijpBIguL4aD1o2x64IE+nDp+xGrLMpl3o8KIPrks+6Bw5AGIvkEFPwhqnU+3Vzf0w0qDR/r
rWN/OLJdUn8A5EUQtHQ2fmE3OVuGZefcaHP2e9m40e0oXLuBli5jp3uZPKFOMdnf3HB9tZjAFaFJ
SBE0ofasyZK9JVAA14zqliGHwD5TibfQS1ooV4v7rZ13cPZw9okxlSQjfhriZPxdgvD78GwMEK+4
CL8+JN24AKyCsCjTaxLdxAT2i8cxc3wEBGvk/buhyZtFYDe7MG9M+hh9o8Ji4zHn31Q+oxd2jG//
vlXmCvDDExPbFHUeQQZULMbH7J24HAMzk3pzLcaQJ5m9MdHPnFFs0BJoRbfzErGpgMucMaIskEUg
E9VWcJv0Z6KVzwglHhEabQzXGN5kF9xZ6IyQZSb/kzMNdvHfLxRjmKvrug/ym7Ptwz2duBa63VJe
jai5WRbbH8syfnRdnh88knv2vFBWRdNZ61xi2Ni7r6tKAFm3TxrqiZ1Jy3l+/9JGVfaQtXDa+0DG
9xar7Kbxt7XhyY1AYLot01rfa5E23X11y2varE5hy2+jcLqGDsr5FvLl+2FhhxItf4nkSpW6ia0j
voBKHVd4TmYuBFIH1De4UouRgWfOamyq3e81aTp1LbONqY/1DmWEekhE3W9Hj7m0V5veLSOtpov9
ejm69Uupee3CrFH7FqT5GumrzNzuKRAi3LSIApbuVPRPU1ExtLTbCyUJT7xJdw5CQB4tq8hAa2C6
5wpE/qli/Ndw+d0sH1V+MrEfYGSPRc0pdj5zyryQJ00RB1C2uTy2PuJpbC5H2CmEQE85SX1RitZj
0NTBhdK5kpKL0tSrnIMO9V7e0d8Hr82cQFcUvblIUrbfBkq7zK2djcVyaI1QXawmDdkNxuZ7wi4d
6WnQXsqg/lFNNnKoAEWKXwfRVWvTavnvy/1D1NT8QOH+I8SCZwnmvb/8eyY6qhCaiLwWQH9O+B/Y
kU9tCYvFlMy8in7Vkt+yIIQaOacoGMJWPirMdB48thGZ0ArCC5vtnSxM81mXBsFEWrRGXWFdbZva
Em/88NK5Kf2L4T/k7Bnujcn57oPVajvi9eJYIjW32UihZ/VlNO/gcnPtdOEPN+m0vcO2cu+mOnNw
H/1ramlQ7KSN2HioLqEJ0YHZfXf2MM8wibFPpeb4uzrhaa+Jz2Cexlyt/XmQ+uzE7fkRjBvT/xj8
YRix3jgoAK6GWyDjVahiVDMPcTrGOnV5bc+N7MdN1ERonurflp3IE2Fq/SdF9XucyofXAbUxIO3K
NXWLwdmfN7+msyHlecxoKqsBJhk3rxpdeBoBU2u7++01Uf89zXGSRtYukNK9Z2K4MKP8oVArfB1R
67t876UNRJADIdeOdlSsu2lYlQhWjWEcnwy0w+eqpXqxCft41PzxsQmIMSHYhpybpPrkN/rALp4v
xECfGZZoI2hVgo+Z3VXJ5S9cTV19mY9r3SVjvmgLufZ7NFrcVxhMRARepMPXaIb9uGjjDn8kSbYo
crRnD6U5wnlB7HsaJcsc4xUCctdRx9JQW1QvadnWP2sGd6xczPiMbeKqV4O7aPN+/Goa1T1tc2f3
nvyXhT5uc2kOZIbGJEYKXI52opk41JPXIZuA1SXKuIThhM/C6wQLkYrFZYfWG0NFaHrLLJpzWsMW
IWdm6eVDzgqVu8njYWMMB1klYBxpF4762KJjt9AFMn6zkEHaW4h9zhWLTvhUteDo8jG4k9atr7Ui
m7aJABnTeqZ70dMu39aH2rJRsBkt/ko8tZ+07sEHc6+v+66nwwyd4aE+V9mHsrFy9K5pjdS8JmVr
YB5I5tzZDEbvAEEGAYO1YK/Kw1u40yLbiMRjiczKfCU0+F7QI5xtXminQvBEB9OHGy793feVgvDp
BQs4cvGi5FMEANIRxuLf2mGqV2OaGZxbTEbZpKPI0MBTu0CI1LRSdduuG47DZzdX2n/+WhQGWQZB
sAat5y87fxjfsENMiNy8lo2cmS8TD61yWIbireeKcgRb4gneU5Q9dn7wIsvo1VJs70LbF1v4bkD6
VMbC2FPDIdGceJkHiO86YVaoCIlN50Od9uYAsZDnZrwi0uHSOnmwg37qvKBB/D3iifTdt0i1b1XW
1F/k7PWXHlJdt/a/1rJ8s3oruEe97y57yysesLK1G13NVJAqfak6G01XP0D7eihU2czXQrboKULP
YO8ghBbDsLFbXMZdpg5CRQmvxm8+SS3+6OumWaQwc4mrZezFKsL70LZ2VefrI3Pya5drd40nDNwP
195aXi9OEVXx7Gh9iJJIPHqemz+PIjmOCS1TyCipBPy5MvFNPDPElUtTs6tt7OD7ECm+KRsCzN6U
8RZUn/8fegATy/8Nof04/Hl/1X6gm/NDxLI+9jlhDypNaX17NZo5AQo544Ppqgx8jfPJwfm/fpLP
88pk+Ef8pv1hphKF/VCkidVeRZ2+1cNOaqy6a82rPxkffCyQ59+IoQEDRp3H41/hBXnXBmHGQ+7q
sIMy6Ywf0iRqPvkhf4J7/fnDDih6fYOYGMtg9PjnaVLIuMk7I5LXklzcxaAKoD/JiHRqUvgUjKXp
7aVbBp80M4b14TBlIEEBC60YYr01B7n++WMpkRh7SXQAU933+FW7cp+F+lbV7ovDnXQrOOUnDTN/
bHTHSNeKpa4Nv3N2iasO2+Ynb8JfZ/v8chyTDguCMYnd5ofeKneH3ibtpbtKFaOwSYalNWhyY2ly
hmDEN5s6aQFtQNvmBlwBDpdjadpYgpL29u+qbB4o/1Fm8FIsgxaEBzApDZT5f74z0BtGtoqNulbN
HMk9X8sq/8ECxL8VfvYNUXR8rBnVuvEYXqbK/d7Y+rRD6aD2sQgfHfh4m3EyPIzQwYNArlI48St2
BnVFhxJum4HNRJgn9nmo6zcVx0RPkBz8ZBYYJxrjk2eJ9bGlmn+b+X3lMmb06QQfOpUmYyHpRq26
lpaplu2QDqusIoimRD9COoayD7VLJktQaw2b3YJEXQy+9RzsjmTtlITSOfUlEMMpm9ZRAUGnQUR7
QfB5F0b7VU2teSYX1NmV5DNUTjOCI1D5zUHjw/Y6eWCks6ZOtC9t0ASLJiaHFDhPsw0Gy7tMfvEz
piDd5CJoGG1MX6MUST9jlFMdmOH23x8s874Pn6xlIGcxTXT91FcWZeSfnyxVmos8f+qv7ADUXgFW
XLVIiVK7O2bOmBwJXkfY0x2paaKjZhzaplAHPAHBCofXPWDHvnetFF/1MF6xtaiNSpVLZmTSHCm0
LyHSZw5VEX/r1C1BL7Oc4jHd2n2ZbHxYyHB8M/vY+PF0VMXeTA3rSnxyuIhrS63NPBxuhdnPdLUW
r5j0LnrWQNtkTrONLSSFqVHX5LUYEtRd6xGTYIwXG3MZHiYLMCEIJZRJDuhT7yHo4GnjNi3zAOHR
qDtbyk93a3Woi6jacmj0GSnFgAUeXV+7EhYD3iFrfvl61q01T7AN77tdngF1LkNt7dYJFXVgYCW2
G/8w1VbynGY02gkOz3Yw2WG0qGtTXyyCvNfWziCfmSAkG0Oz+s3kDNFFoB1Fm1W1545ocmaguljV
AqCybHUiMMrsSzDAvx/silVqEUDZYE1hDYZ9EWDWoiyQ60YRU0CWyFYHGrCIk6E+arOr2RWMLkLL
ng7Y6Q+NXhX7KHNWVWUcoqxo7n0A89cATBwEwrgwd4dZzvgFqYEBwtWL5Ero6cGqJ4WkAJ34+xft
tci85uTaKYrWjIt8aLGGpEMPGDZnIjemm7RLxjccRuPGNBlzVgaKvNwiTIDPDSZVOiG/NKOjH2T9
0tMXxVCgNEdhtxqcGV5tCf/EDmQ/p30P+PAfwoI1fWhrCOBcts8RUj0PN/ESTY11bRQBt3hxO1hr
a2s+3ml0vadyOXbtSlUt40EeUFisEhbD/JrR8DQMRX+LrLPn9cht0QxtVeM+CTttntDIYUXt5UjT
PKx0OTTXtkifFYzfNYr+jH7RDNaZ3aRLLCucAMXdVIZJJ5gjpg0M9dA3VrjRDLSVcvwhRSl5EkbO
A1Xa7wx98QGBHT7ujE2sh4tnNdZldoFRgvVT9ggjk7JmDGw9lJ7WA+AMfiFPttm/Oye77WBpGV84
Dcm0Fd2uTy0mnkhy9exXUOIyLfLH1LQzXM4Qo/DTXiLGW9h/8xQsCKomf3bvZuAkcdQmxanMeHh1
cM9QhkmSO6s95k3nWueyec7N6imbQJm1meUA0tPK9ZiXYpnaQb7PCnKFRNjLU8JUYaFpjbtVIsOs
VHQbjRXSift5XCDg4JxSsBtCvyWrG+h+WfT9d0cXhJg4HX01G6JVjuJ3ibY1eMzU797kOVg5nf8W
jeHN7qcXrNQV9MQ83mhVMhwQgqlDlEdIY6sQiN00YpRGiukOIzlSNCmFCQovAlKutBcC6fILVL8H
yy8ZF8ogusfcD6to8HZRkvQHP0K5ZCDSaFunXViRF+6o02MiPyUWk3hgYuAhm6oBq5ZFcGC7Lp4i
/ECLtElQyM1/xVbabng2HkBiEMykto0Kiqe0Ewx+Y/V7wLy85laeB69Jv4VcWvoYk2L7VoM4fhTY
+/GQtbC3/XFBVI54baR50OZ5RoSMa6l0Na3BCQ45zrn5Do5LwOW9m3knz+YUya49xvmFTVzXpSyc
EoBIAugLbujKlNjBJTbchenG+r7psaDDlcG8SvrxFVEWOgvbIVqz75dsH9GQlA4O4yIagFAayVnT
8I1R3P8ccXIfzWkDItxgHWKuXCJDmGr5L33lrWLPLTHyJSAOjIDhJ4C6g6NgL8u+/YXUARtQmNxy
004OANPg+aTmLQ4bc1n9HITWc/Yjcoa+Xi8hLgzXyDM5eKJuR2gQEU4yB+csG2w3DDXjAiAnno/u
EKSiP1g6yxZdW3EzdNuuwXZhWXS4iEuYYsXVlQKzvJsdLk6MFESeYdKfhl1XuRsdWnzLOx9jTfzu
Y9FeJJb3LUkDaEBpsGs7VXwySTA+dq0csaz5fLSzFJccpx9mynFuNBMBsOO1LhjNhMaAK7p0tKWU
YvgCPckhHCH6bRIXVPhqyX6i3tMER5/UcO8Di/8e0by/jAB3gc32Wzc+pmGQBjb6WdAMV7La4/U4
gKa3WfwAodbBWxAKBULbmpr+2gSmBiLBJ3KBT10xBTlIJwnAnqKARX6v30ZytUeoDGGfvGJ3kLvK
x26d1GaxNhsPJ3lexxxqERlHZLSn7aRWThwYdN9FcM7xIMMSyr9GnQLb0NrBQ4oC+a0ZQ4JNLf/J
7nemnk9LR8YbxDgvHekU+6l+RuE33vMSkJ5Wtlf4i+PNVShVDcOC7BrGGWg8owe5ZP30y2GphyZT
vlT7MQ5G8uyiE81pN/5/i3TeVY+JN12Kh0X3L81C4qJlryI1XmWh1DbswB5HRSC+iPwpsc1ZL3tF
IWvgli3CpSTMfAPDPMcuN8af9JofOzPL5DOlS6Ans2yGVx+GI6Xh9dZgZdlNpYa/4jEECdeL1fLf
FeM7QO2Py4hpAVpH9j2Og17Fm5uo/1rdBVqdA0PwslsCxppgg9jbwALWmJN3IEgIXOzbwFr1efYV
qBmbrQFECYxzm2AnDTKBDcdHVkOxS5O0BiQE7sDt7E8q/PfW6M8XyTtBNg2ZyL5PI/nhvejsmrxQ
/tyGQve529iAEheWIeLUxyP2BHIcqvNIDCA77oynWi6yZdCG9RkfbXNmatQ4P2oz0B5ry2W0EMFv
UclqRLnKJjrRf/77PbWCv6pwk4uIZsTlD03Jx0fEwLQlNUTiXsc2/pql3rZw++6LkGReekD8F4YO
bMTBW/0aGGCa/PxHr4qRlirZ2lip9rAj5K7RTcjFzCOZjhfhY1dBJ0+bMDtiNs23Zlg/x0OSnjQ3
PL+fJ1kSvWYJysQxwvjqVTgrvHqsl541a8qHSeebfWMFy7YpabS1XY7Yz52RpbrfJjjD0YnYceXS
LB05LFf1EH+j/3MwA84xXrHXXoOih9lgt7dR13uKxOKXXkXsLgcTtzczwiBKi40fiYljNMbjPTXZ
cmLEdxLdc1mQV9vTu1wbj5BjJcGP8H5sJaYvwMUusS9BULIqvyYT5babA07tMUdf7QrXkWNF5HW7
8lmqF2nAqSHk5DA72FZDjK0JdoL+kICQ2RBtA5fEn9YspMdF1UTxNvcFRgRbRmer0DETGYxISWx+
fKf+JFm0CseYit8d5RZFr0MYW8ExVpblzhTmKQqoNyu8MjvCX5xH5zWOhTg3eQp5ycavzh3S9RLF
QS94NObTdJcpbmhquXTP++U9N4m5HZIMN2XfGktlNvo5V9l3LfOcpZNnAxilKtgp20/5DHxIaRKJ
reg8m7SOIDiFUphL4YSXrENgaep+en//AuFlweb1GMdd/xjGXoFVJDaRgZLpO/nNXTH2WQs3yw4+
ytG6kzfTt6vz+yM7xmJ8nxr123LJs3FJ4PSKWi5lIHD/FiE+M/IOUHV6GOIi85LFLnznOs+2vT6p
hwH2KRhcJQ84RL66bKwOqHwfG6bp10ka0OhB/oPfnQPTsbwnIaE6o2oOpcqvNK1vOhK5RcFAGtDx
bNMucp/wAt84jVntPeQZLwep5wmrx8auOpx2svQWdWP1+AbsR3ZhyTITTvcwWnJa5X3CbJTv2lGS
LGJUww+VhwrZaIvXjhr1KXH9C65+fqJowsfawLwvHYGJkvvmew5kmODNs2GOm0JDu512doF9oCbu
Whf6MrH1+JETcFWmmn6KuuSM1V+eRFPU6/MEGPYQzpHLpa9ORPtSULrZBktltKVUZX1e9MUaXy5p
fElQ702aLLq/eDs2BtQgEHMLl2ThQ+m134ekenY72A7oLJj8xuawclq0/raNrABSNhCBZ6/W7Fur
JCV37/52vW7YksmQ7uGp7YlPT/Y2F0sdLnND73GSImzmMEs341AdsiYRW8GSZBXH3FcRA/QFyRnF
oYanQA6xVl3JscAnNY5xuDTMTNv4ueNtLV2GYP4bbyti94WbjCLRURwH+kAm9eDj7KV6m+NW3ivR
PkOUq1L7mI+X1mi2LWMTLntLP4yK5Kd0iO1lpBFQYmd2vsqbrEB3K8pFjaj6EFQT7l5PBDsakBoc
8aVvy291BnmAkW6wotH2TiAHnEOe60vqluZW6xnpJ6NP81XY9ab2ofJNKEhqtDJ7yrdon6FZeLA7
hb9y0q8cT9m+LfIbaHHzQRFptyRPvkOyxZuSDZ069jkuEx/f8CGs1IOpWnXOOeDXRUfuFLr++iCA
tIxE6aZMygkkzDptTv8c7t4QlHuv33lWIIEb1D3lH66JYcAE2ejjRvYn3Yr5hXNRvwY4lFQXul8o
dcQGsmK2YS1THiuL0KBmSoJ9SotEcCyiExfx9MBnx4Wt80wVafvbcEB/OjbgIdpatmXTsM708ZLN
DZFmpOvKrixoz/DdRWli0O9JEyj1eINJFxpYS6yrHO54vohuEbp75MeMhzn2pKut+LEIJ7kmro84
JtRScyGWLHQvdy6pgdza9HXcy9LYlHotTpqVfMnCdNoLD8x5Ap0qLDNtHfAbPVgOe+3YIL8l8Jzm
e9g3lzouMVkxSdk4bGG2lkjzhTGwJyxcl3wNbqvHvNRyvDPor4Az9WSacSZ53ieZve9z+j/rCY/h
GGczxTN9kvmhhB89FWWpq1nXqavWsGzMRZi25OZY+TOapXYncfJtRDOhm4vUls/dxYPEikV3w31G
NOaxr03w0rXu7vI2PcRiajcYJ/BvBfkPlwyCh8GvnE03B04TaOWu7LaYHtjsdBtzSnBHyvhaiqsR
NsbjRNfMoKV+xKCEPXJ6lcQUcGrWpwAQIPhzCivrEs1fvDJq1mbbQl/Ov0e54X1j0uovjcReinHM
Vp5MBxbVevxJy+N93EZATWFcjL6DZZ0DpffDvFive+m2celde33kCn3fg/qS8Jepc4gaql3kPSBi
iOO6FCMJHOxv4eSXcYVhxNHeeJS1qxKaIPLMwN/bfW08KID4m7JGbFUCHuiYpT1EFRjWwglJyFXm
Tu/Y2r3/JFkyxer7gIDRengThp6spKf7y9Cvk2eyr/CNhit/QF4w4gjXmvhoAN9kFMnsTVOQFMEZ
xKc879aDZZV3XPx4NXRY5UGlqYswQ/T0o36simgDW0EtM4Abl87seX1ewRXqq+g+C/6UW7FBsCLj
kOksfWBE7VvfGDbhKIIF5gJrZ7nNN81R3U73fUw13I7RuJBmW6xqkiaODtC7fPaN6Wn4WiZG/uKH
0brpR+Oejca3f1ehfwlj+dDQ4/k2EpRZmenPfex/VfbNmBmU7ZZ3BSYBBBEb8kbkxvdmxKlpa5H+
lI3FOZjm/otWbD0ZWvtJC/PXBoaX4Fg0Ufxwtn1/yUOlRP6R+lF0K6bsOeelLoJWfy7i/CsiimIr
BKwhM9LebbCEYiXxNcAd+4CC7JG++vjvN4SRE7/xn7c9+w56OxZeLhK59//+X+9IHLDlIC4uu0m/
946WrojfHrqNXjfOktElDRbX1rUse4AdQnTrOEIWOuiQVDOHs9nvLMg9yDTvWG6hLBH1qBn1zm+t
w3/2+p49Li2c64umxwVohD54qXHvxu6wo2bynrBzLZSQ31yr7fZx5Z1MTELrwMiso9901lF08e+k
qFLuEDdZgm5pLszF+h25SV8NrauPYqT68OcWW05F9gXwFZ2ojVXWyVvzxaf263vnsRGu/KIR68fW
pHtuuvxF850rnXb3xc8QwbgWKRKDIdQiVp6xFUHf3fh2eE41/ZLUun6FkhsvE/b2OORyY6HJh4Rw
jiO4B/1mDcEjM5mlnkfFie3dU62an5S83zppR1urtKBAE5c5dVzn9TA567Efkyt5g+zgtRfiSORN
mT5mbpzRZJ7UW4cQXRRKnL4z+iuoUjJHsFUNGVVxdgnJnHx03f6VvBcITHIOHiff7E0p1i7emOSb
97/GlkO2EA1T2ejexh3xWBfKlVsgH3Bu82ppZ/NQ1i6CE1pbue4c2NZhcsfqjGV5yuRGa3XrNIbM
5e05wGJWJNioW/rUtdEUEzCATqU4eHqvgL40O8MqA6A2/jfNpFfqnZogtTbatqEqT42Xr4l6S45F
XALeG7vhmpvAOaPx2ajwVYEs2HpW/y1DD7UwY2GDziHTuQp/drmfHWM5vLkRCk9W/uNKwEvYTZRI
C5GkcDWC5ndresnWH/2fkwJWHQ2NdQjTAQaihx8/FN9BHP2EcOOcpYXd2Ul682jjo1yOVdPN3726
2MI0QGo8WkHenXma2VBre9zXE2QY/gElDFwMTQWH9rnOGX+g4QVBQUhUG+v1uvZLE4QDvDOgTifs
F9aiAQr2Qg+voWIEmAJTF+wV2FCjKgUJAsT4BY1OiW/J8UE1OBqLSjPgSRfN1dV7Z9GFHkuGocyh
ePTl0ROEO/t5Z5IYxxuhdzb2+oH/WTCEJh6iwshVwfRiVmoODd1GMBar3PrWwo45RfPGLssYpvY5
ed3R4B8TYvmW5pQxqxxHB6AtIirltRAff7kmmxmty04YvF/azkx+Iydf8H3qH22VILebcCQ6UiQb
dMfTw5Qa9s7X+uRm2vWP1M5uda9WvYT6Wjp2SSRKpy0nTWnPhYYkARos4fLQHdmcWXSKADz0Tt9Y
xEuePNrTRTbF5WaIW6yzCeuXCHnGHUSrtwD8Zq87bfwFvzvY+zbYKh9O9FkmnWS2C4yb1uux1p1y
ibhZbsbevkEYLQ7p0FVXJKjPiBWKV71VcPJQnyyYExevwjCIB9JbG1WN9dirSr+OUUOcDDnQJ196
xZOPnhLZYfGDld1rXVXFc21r6SbzomLnlmW1copCHhhaFbNXNAGGgvIXqYQx050Y5CdTi3AD4Njk
lyfoiPXrpEeLsjSjZxCW+iGhhaUdL4h+oYR//6JnUi6FEL+xtah1XKfV2S6V2CRRAPnHZsEYtF6z
RiQ8oB4I8Lt6iuhVgtkuxHud+AADsuVsat6eBMBkkvUaqmN+qBh9LpB+LwoWN0fFJV/3RXuyY/97
Zrb1StP7DW+49cqEwMSjZ+0nj0Y6RbCynnwtvYqENNbSNl54qvWH0HXzi4vR58Gzp+zIHOGNQXGI
q0O7siwqHiNXiF3gJ79QVmlHI/7tMuupfMu/pungIBq0kH1WZOzqXlOdk9IcQBg747YgIpYkqfwM
aOA7V755aAfjV2YQhwSG7UnmubfDsgqG3FMxG0dmKzxZf2js3ZZWPtW7TjOulrDAQhlN9+A5BrLS
1JDsRfEvUMO69/d/ihr7iXGEcc7islnznkARchK5RGsybBOjSzZ12SS8d7+0NLbukU2YyTS9iWlI
v0n1ZNcUdHVv50e9K/yFljlqZyBVCOFdGZasdmOj/YLErD8ReWpdI/1HyvACcvxPIQ2YE4MVbgcC
xg721OnMgsBShriXD07Qfne0clgob5D7CWu1k07NVe8MtRFaeycl1WUU2wTn0anNQ9AWDfL4NIBA
Y+YcclaNTqyoFnFrQ0Rh1HFq5i95d+IjYqri6d7RtfuvBimf+zrxj2MFALtosVQXGqgwaB0GCEU9
ew66LwZgVmiwmK9jSSQi+Cc4D1ATQAOJ8ZKTcgdyp11FVpUsvb5qHotRNvtABG+yzq5YMhVO1e4x
IuCn0s6KSmOHBsXcNjXLACvl8dTajjz1k1YvoxxfAQuUm5fq7SolknStCs+7Mz98QFbGIwlY087v
+t1A3qlZRr/HvnwzPIzjGAq+TwKANCeHuQuatnxLIns92i75hNEQnwNvpoeRv3vPZfdkuf0AgTF1
1jhjQNvFUX+EenkofQ+el8cAKvLjG57U8c1mOb/x5TkcEFPoYH83pW8OWxVELKxj85a7OCzikkGh
8rSHep595CNPZUO5w4PGVOWQp1O97NIuviqmYtsohluOZOQOqswECK5lW59EOiSUzg1+QnBxQINY
PKlJdKqLWHxBU7xgXAey0rF5FlEoL9OhvBCxlj8KTHTrfES2P6Q2FTXX7hi+5alJ9qgef49q/9nT
s1M7q4W1VGs2exE46d12xXc9BMzY9bbOoxJ4XRVHYLH4d3caBSBzMGac6BFNfXJMunDpkf+w7EmT
uLt429cq6i9iyO2bVtzb71MskrcWss3ByOxb1MD4sGjH/12v/r0A8BEDs93BJ+DrGND/rN+xamaJ
jMFVhBPgtRTWzf7/QdJmzoqQD0UxCq0gmHWYpu1+VIyMQdhqbRgWt9bFCIFEFOaf1kTrsm4V+Q0o
1DttIgJUa/OVNmr2SviltsjTVG6RKLM3FCtUT/HSccEMdEFFhz9O3F4saoHXOsNTxFOkNvol0VHZ
J42p9dGkYJnU8mxIkIuzIrH1D428g8R2ROjBXvn/qDuz3ciRLcv+SuG+s5qjkQS66sHnSXK55tAL
IcVgnAfjzK/vRaELnZIuQs+dyBRyiAx3p5Nmx87Ze204SIh6gUimYFoEOBvV22qHE2FYDbAA1wVj
mv1Im6KdynmiT5QWpnBK/qTvtu9KvrH5YZjlcGQStiIXo9oZhUAZIcgYRaFSbJHKvTRJ4zNZMJ4i
o3hz/U4SiZvBS/Xlo08FtARcGdj9z5ah/Tkz41utrtSdB4v477cGWsOv3xqMNP50GUX66MU/3hxW
Yek4rLL4EuvJ2XZUhJPBNqAL4tjP6x2GhGGlIYRYIzoIDlkYkmo/Et1kxc2+q2q1E/ZAnRFpp5YG
16kajDOxIdRrY7HjN3pIlDI2NcrtH3YD3RHXgJME3coTSC3nrFUC0Fl6zJ4pAJpBchKKVZEhbm1Q
I9uGT0xODcAlk6xbtk4r45iExm40RoQKxkxO9uVdaRCJBw0VH0CdiqNl23/cSMt3uIYhyPT2AWm2
XEdZlhFOhzNBhYh2AYQgKGC5Rkx+h37F2He6tu3qYjioKniGtLd6V/DGttstanCQG7An94FuiHlb
HLYW+JTGe5zsR6GShBpquqnmBaJtStacqD5gTEIUDfYqIid97XXHONPBjnjDrT/Yv9JxQvCeNPWN
SmhtkqsKHCzUiVyd4hXKGFIO0zbaAAKA85GpYdnWkOLxZmQ7ayAwLO+ZFzIUwSQLVgjOp5vfBphw
TnZy4hBugpiuqlM8DtOymqXHpkIx5BvcVkznzHWad+PCDHy1gbbaLPSq8RHaR90KaBlVLVXzqncT
lw6zT32VGe1BCqQbTspoDxgcIarEHWxrLIdrD6nKmtb2leElI/6TeYlJnZjETtJg+iTJryP2mrSr
tt/dul/uXB8ZJMo12/ZtXbc+LWuhM8Z0sLrk0jbEl/u++QwldecayIqCUof15IGfMDWkJCgGEJUE
zgQb18D+53Ury+/6797Q166Ab9Ha0hksMtlHRfjxUdK9hiA51DuXNPR6xPBME4MhI3BxqPpNqjEb
YzKZrRrkKH3Hdgny8w8gonFV692PSeTpMUAStoqN2txoA8OqGr34g0Yy3jdX7t90dHybBc8lCgsp
GgL+j+8UZYuNFzCvLkYJbkdaEAGLoHgjOdBfOtoczMIgru7Fi5UU2rPnd3fU3xvKvCtgvgMJGoF6
qr1yg9nIuEjipo4ZMiMsZ924UnH4uyLkcGtZMdzdODqUeXBp/DmDtOvAMrb1XeYO5UmjOXdEf/Ui
OCItgMT5t3pqLo08Th/Q5TyMfnrnjzWYLZotu7BPAtDiTrpIstzZ+NHg7+kooCxMz7CRiZqurXHe
NvyXUa9/eyycG5wnzbEdfftSjs2woflMQ40klzEWyPpawg5GkyYtlNilNur9YxuG4FNYaoDmNqve
aEjMHpunGWBckpZL6DfwUoPeYCJiJlC4KVXtw6kFJnl2hyBe93zd265bWzEWtU4ScO/nV8YAB6d3
ywspIyjXJggqTEegJKup2iRSoxnqE5+SRAj0Rxy58LKOuYY/TXAIxWbqiB0us5c4TZ81LDBrbwIN
WnKPmK3zE08S+QLox4Y0bHZq4lyvEFMSw2CebVh1V5yzPMMNd20iLebZrbWCuSe+2T7f+9wf9n72
TxpzJmur0LmfPg3/6WVYpHW29UUG+bRllUJEN4KZ7et80WtoHxzPKXaya4+D+8PKCm+ltZa5Uqr4
FYXssQbSsV1sFj+UeEKjc06GaWv5SP9UnssVlt5wT0G4EOjVdjKd3L2Ije88U18eXxqMLrpf2nB0
G73Ps3ZN80Kph3lH0Geer9uAWaw/MRuj8bsArbLBomQwWdWd/d8fxy/lGWsGvjablYMpAriPjw+j
xCQUeVOtLqPX93hMynQ9QO79+4v8mw9neQ7eGMGSSTv309oEYofWQDa2hEyhHpswkkDZGsnQ0A+y
uY79cTq3Iye4v7/qvAR/vC1gSBg2NAPHFI7z2dVfIdTz68rsLo3xa4IaCRmNqWkc9dBwXX2RTert
7y/o+J8pDqzA9Cv49mYJimvZs6LiH61ZUFQaKXo2RjM6xMdeV+apa0cwugMHOVIk+b/ETjEO4zCy
s4VCVWu0G+UqggQYiS2yktEIQSB7hJKwzytiXWBS1IhiyXAWtWhOJl6dsqiMU+lZkDejyAb+3MIp
rZN4p3nQu8LSfXH7ylpIlQa3k5SEaQMzQrlXZwj95AitMBtvZIQnuwitH/BlY5ys/pbg6fIY1ck9
JFQ6FMLqV6EP5NIcATjiYynY0Tohk01uWRIlLD0weyAcxo/iWyc4Rhzj9MG/DL2361x4SkkvCUsd
WTkVBO0pIuk4DD2G2pFBz9jRmIUSGQKYebEnZOV3gpmBssa9alGU4CdynY3uVO2u6GoGNH66g6+A
/EDv8nnmet2Tik0lMd1Fmv5rcLNwFXYdxLuUI2istvQ02cLKPaOSYD0Z+o869k14DFZ6ckn5o/29
iDJ4Hvh1Vxz8SGsnDXvbIC4NB0FEhEdj38Huuxp7/efYhCfHMB97fRrO5IL86t24IkbA6w5C/vEn
JR89bIgbrHahQUpQDRT4aYqoVLQAiCviPTX0w01UkkbVDz5BLHDS93Qodd4UY1EGQy7JaruGMC3R
WGKVcVZFGw2bkKM9dXyv9A1TkI1bRR2nWkvfxpn3gt3WWrpT6S6bunLQt8KhIJyx8sp1Uw/9wfVy
hjnmtI+sYji2YEwTRQtTk86LmXVvBlzynUVSz0LPs4RxqIZd1XU6eIDtNgtbbhlREKk1aUtdhHCi
JSnTIy80ugVTOpsUMgaqyymgyZBNT72T/uSIQo5EQXdbji1TZT7l6DAumLqmQ/+pL02XwrBLEGiK
EmZssUCsUT9r0aZKCSlHf75AgEKosJhzy5Iw3PRjCfPLSLt5gQYIASOOuRz5Fa47rWTPATgD2FrA
IbcF7foydwgt7DB4NPY9rlDrrDdnNHlyA0cVCWrYX4yeKEbM4gRCxBl/4QbJM4so9smsdl7tkgms
1T/8aCSBJ+/OhZNAWtf6u9bVi4eRjMXJ1hjd2fpwyh3a9Z55kIAS7tHyEWBjjnSIBo+45fzF911U
9yRGEHml1u83mEAwgtIiY5dHZsSXp+lzSaGIIn+bGKxv2swXG0scyroq9x1U8nWlG9GW6bG5iSer
nPXhEnaoS/GvIcFSgU8LOH+wiARVwKqPWkf/LQMi21K7sPljV9jgBGufXGwQsaysvfCLCrM317dy
n4q4PLpTwdkqSk+Vk62NgedeGN5PhrKUYugmQ6JKoTlTIGT2m45P/txYf/xBKxYiwANYuzpcQZY5
CBTCWUZpcukwlGyDphgfRjPdKxiAL0h3E0akoDL08PZ9++Uk8AZF9qrgWVzRlAcqXaaM86w632RM
HVIyrXdh7I706WR5N8r+hlzxcklJFWymWBxHIIc3Me8BwwWtC0F0Uv9b9SWCIb2Xa9JMNjJxp4cC
U6OBipqBtfVkaEw68fqeSuTkC7oTGX4JcqW4DZJDX9s3OoBQniFVHWSNm7rN4/5EBBpPXHIlwNWZ
2Dl79OxEKT40TNJKszcWLgjNDZPk+shUmOqr7E9W3E5bBnhr6Tsj2Wys1gQ7kMdml8mpAYuxGjEI
hJ6BKXyq/UU1mU+GZMLFSR4JPHE+KCarVTr4TKLqsr7EClerE2oLs8olY1mXj9jRGK3T7I1gid9x
Mb31BfNgEIHlskjvDaFfMH50syor32XoP6C9u9dhZl1Ho6VOJnnxC70RC8t0MZ+XEoGN353jpK/J
ZKCfIJH8jnMCS43SPvG9x1Hz1ZU5UM1GPfQXF+DvMkzhcXJeDcgugTZpGptBjk9hy3+ihc30qR6T
M6AHczWP9NFkqZuhMaeFP9BbTHNOr01Z9SeIo28Ra5rOSyzRQwI8Jvpaa+ghcqfBMokM1CVJjkmn
ycHwI+fgTAUtBSFHG3v21k/MeIU5wF0TvU7sWE6eoF6YmxGEFUcFm1atr//pppFMS+Ej4UV/kPfN
b54N70jg1VkxK184phYcY3S+l7R5ER5CiiCTz0L0BzRuclti68DWSxQZKzXBe9EmtshgaSL92rXK
pzwjnAlrstyOTnE3KdM96dJs8LPIYEda+rXhXNwgPLqjhIdulX+Sxuuv24qmYcT9UWkps3TSFjOz
uAMNICBC0I0ZKwWXE37kIQhggutYGSaPpHGEgwpt2V7TTHq+sytsGqs7+hJEH9YHUlizk9XGOCnw
5oyo9J8Dwm1pAyWYBHe9rH6RNQWtES7wIp4lwPgm1KkFPhsHXKS2vw4dMZNLS7EmylbfFjSQ6Tdr
p1CkwUsGqRU9Wj71/inMHqFEV0c7CrI1ym1++7RZxwY2DiswSJlt0+sKoio7miCDPvXm2duCTE/9
ScvRxUfJiRwA91qbb72xce6gFsizKDleBOU4xxCRBU+LFnetH+40G4dDFHc/nYgpnjRYeZJAnsYq
wwXMHjPQUloHENUx3dpgzFmglhCuIS4Jzd1oJm4Pjjw156PUot1CWz0z2DfJj9kkCaqemmzZFaQb
Ul5bTHjS0a9jcHePXkt+XFoUz0VLdA79krVWA4fHQ/BkISfbK9M7a4CdzEG0PyVgYXarfj0xBT7Y
tOYOZoEdeUhysXQtJoWU+RQg3cJoxomE1fDBSzAH2TEsAcxE6XKEML7TInpNuhVdZ2VdcptKYzGM
NrnCNoIHh4Z34EXPno0IpWRmvYUyyTioeGqtWqdXj35Ymzj2/b3M/SILthxLR2hto9CkeffZPpxR
yksn1roL9N0TdyI+EYPTaAHJJE/rjSf65z7L0R8SnPr3Vzb9Lw1DXtvC9McfBkeKzzA+uv4GDaZs
uKjSWuZtxcbFjG0OZNpJ/Lj9TDKmgSVPRkPAkF6gebPLYNGlsjhHXUwH3KrYdlNTnuEbZvjZYfpY
+ft5JHmk6LYPrj4Wi4kyR8kRwi06G5Z+VFNRQGBq22cxQgb5M7X7+8DtnccgZzaCiNraGZzR1sCG
6lemiE3sqJdCDPrGCpSOdDaeHmVnMQDivwfBgI0hMotTUNcPNN2NPbRgshwr/CvW0IRXVJMroimu
0ORE120b45IbymbbawG93sCkkLE8bDEIiA9GnTNSa3QLq5vYlzl+QKNPvSUKvhs/EhfJ2f6m4Fy2
jOs7pcU5jxm6Js3JxHYo7eaqQIihpfj/5t3BT1151DDGcVwiYTRo+/F6soZ1HMExyXC47xtTcdNy
cy4IUxifAu2XU8joiq4hQk72t753L8Ykd7i14rXGUn9fcRlW3LGXZKpGfhM9eWoTAmGcVsgrCgn4
65Z7Z9sdkWn+mdyx6hYnv7rtMpDv5mglu9yIrItt9e01scabaQitG8MnDoHEH0a0DeoL8KWXOM6i
hdOHcAv1YDh4e7An6omGvXs9+tWcFxWMZ5PjG1DzXq6SJEvekFcueGrI5cT3snWNsjwSesWAJ0am
yOheHJxBpOveISiBc9LkpdEu0V3nKXdfZMMhAmXwkzml2GpJMwcQ7UJO0E9e3mJHlmuf0MrzoHpt
mcu6WBqytE82A3kOgGlNU5Z8mgTvtlG63SnRZv8qeQC2r/KlCzFjMuKauUmkbQjPSFcWUUibLB2B
XhqlpNFZ+edG/WwDgvIyl9gKUfnV1fuP2GiXUqHIgfDjXheae5t54Iz0cjaqktiyq0j9vYi53vab
bO2mOtnOjvnqVL8EkgTyNhHQ5ka1zTg803culoNeVqjfOJwwUR6DrI7hEJ9JAdQWmezkqeh1XFd5
hvexyJDzeJC0Z6mvS9LN2PSSxEeQFWEbSdRsw5tF9sbJkZyQ4I6vdW7St2hVB7K41WGSHGBgFTtF
+k7UefW1rDqoWxxw3cja5xqePVV1ILYDgu0sqHtKGMRnliEpwdM9SD0O2o77VIE4BRVncpjxp99I
cBEx5vpd5FCwaaFGaK4vkuuOdJIW5htmTA5TwyA3Ar/oFiBVuXwfusWRcWwxJ53I2t6+D/oNpPYL
I0KzyErz451bJOo5uWx0QiQk2fVQoN5elDrBQgmjnU3jptVVN/+A61Je4TcE0ZKwN71DY3zCCkVX
XQ15OCCzYfzYV+6VTKt2PTLmZlMjl+Ldjocb4gSCbls53FCDl3ivE1qjJOt+ZqIYdwyG103KISL2
AsJTcCUu6iL3doE19GS6kCDp2FG09soQgyOm0q3DLnZfcoBmuQTKFoI0v//7iv0FF2BZTOTgo6BS
9TwDcf7HjsikjV7nFcq5mD7QKSwdu6pU6bqwh/tS1sxEWp+oa1/tZJtTXkm5LHqszZwl//5G3hvy
H7tBwp1nbKh3bP767BBqKwLa6Xc7F63QIgYwPcJo3/eP2JYiIIRhiGqCkB7VzRxsEDbrJhzGIyFc
rx6ixzNC93JTWCmSpgA0vkel5Gg++mr/Bu0LoxNkpKauimOY0Q+lHWVslMb5FU/gispSAm+2nZtI
p3ZME3n06OMyZKpOYeyNe6XsmwBt+mIyzXpTRUF7HWT2w9+vwNdtGxnHDLDQwWTgRJibdP/oTU2V
gUzTmsTFdrLzELvk8wqmn1JWjMggzCwi0T5qNjmalHKPf3/tLyQmy6JjIuz5hV0Lju6ncQkvmyNE
LsWF+T9hhnQilwV8wL2TwgECZDAu6HE0i3z4k4iafK46IkIsSIfDqOnTIi2ymwHH9LY0Un0p5sFs
qmlbaOoKCXvyAm2sXw2D0UNoXFQ19rK0bm8pL9NTYP8xMrIcUCZ+h1H5Nxd01qS6MIGt2eT2aY4B
hlF2GLDcSzkAPCf3Dddmm9pXypFiXYLGgL6JT6iNkfN7RvxNLWTMT86nGxqEiwOY2LUt7udPnds4
nmSmuNKXtu+GrcNGUPQ9aM740Yr06aBIaW7bbGKKRhKx5pABRfTfoizGTYop6k4HkfhNIx5v35f3
5DqMchnnWhbC1M+N3jE3USb4Xng7KFwEhDJIR/wpIuVyztSslSEnY/FeLPZt2RAwFB0qbFmHpLVe
rKIC1m+m/Tqtp+ZguATuFcWvvM3WykzFFeYouQIX0C5du5A3ZNsDJ7kDpfdWu8Je64opN7M+dVFd
vRCzFkzzmEGK6Zx6YXQLw8e+L0vGvlW+7o1WbYkuqjBfubQL6VawIOV7OjgTGorwSHFvrDti4JZN
0FkP2INXPRmR88me50TTwa/klJyhTHFVhXexS4dDM2m+gorWbsyHIcvyg4OG0Smjm0r50xPTF33f
y/SoNXS/zWToTjngog2prq8cH8VGTB3TWoO8t4CM2uXAFb6JSzK4qWHWfgu5ok9iAASe/8QvZxBF
QF7hufVuqIdo3Qs0bJlyzCNPMlGgvip3Qe8461EjtKqejoR8vdIZDs9g6aeVXSE56gnvwFONgamw
5R7CiFyG3Ws7EYvS1G/V9FzQ9V0jtU2XDaz3He62ep2Sq76B1eaeSZ44+j5HNF107hEsT7vsmZnP
UIh8V88JwnrJnDGdwCNkxWgh6m2xY3WVvePxZ7dpqydCy+BsuD8mScqKbtqHsKqHjcvF053SvOVE
lCykGTEdN6Pn0XMZPjN/Oah5+ufLBDUtIdjD1D7EMZNPw6O8Iyxj0RNsvq8c5GRZi2AXQ0C1YSa/
DrHCnHUdjwGabbkeG42MuJlp27in9x9ZXcEEICNL1mZ96JPZaEeE/GaoY77oIPP3NomBpmllxxHj
4FFTTAWDObizT+7LfjBOblP/MuJ1PdTNQjLu2+dl72yyrpG0PoSkFT1woEuadFFm3GzKVwQEaKV+
5MiqheIk7fKRoXx07j0odYPdGweHYPtdKByIHElxSmvwrzETBWiwWrxvM5RETQr6UTahfdBbqsOI
wD7+1wYvlEWwisPvS0ZAOhwdQzR718vOQg3DXqdpvu7WbLrEq6RevqlKF6d3HHarSAHvd+zY2jCX
ObPW2idDawgeizy4CaWz0mv9PDnUoC79vYHpQqPZzc6OJ7RWqjr2BaZsGRB1lGssvlHYPqsgrA95
gZ8EGJAeW69t/stxR/vK7VPKmyr5U0nahWK81icHOkPq9XvHe7CT5qZPA/85cMoDsULmSShDXSCN
3VC9PhIVoUN/H0Z03vm4IRWdaI5IFSskn5jD0uS2Qxhw1KJ8nkco7rrKJ1gGKObarRue2cRGiU7J
1ZTMHBrjVtd7oLseeXyiYjKBKNle923WA5NgNOvP2HlNoA5pwu6KFLND7vnZvkcfuwZ1dJ2guwKj
MiGFjsvm+P7Di68amY3H1iTRFL7uwEgI2Ynj+jTV6pJE0EknSd4zbgcp6ju9QSimHM2+rnNR7Kvk
noPRIkw75j6G9aIkMlpoH++FqJmJV18nVAcN3X5AvEoMGqRDdO9nrOzNNsAuC3shob2seJRlDEpC
mHhAUHb4F3AbhpHrh74nshv28mtkNPaVnH+8/52fEi1DIuTfS4GvVu0ZcW7qAp8VoHOoWh/rEDDj
AKbHJrq19FB/8XImTClvULeXXBHW4CwnynV09mHCUz6GJBCKjKMnkbDHgQgSPAZ3XeuiItOVca2k
s/7m/X2d4bGjU6nSZMA+73x2VTWGV2fo1qPbaPoRAhvbIKk3DlV+lmHCzJ3wy4Ux5PQUbBy8VqrK
bzb2L2UFQ2DeAfELs03cft9j/1GnOZWwTEzew22h8VJtW1MWZnG70BIyCP34JelYU+ufbtJO3zR2
vlQUvDLjeH4IXp3pxMdvxtFa1vmiGm+Dtt4PY7kfddiK31zeLx0c+kZIVWElmkCurM8vMiUlUcyQ
sDEYqxsPk+pGA78E3W9tEDu/S6PskiB1J3PqRsJpWasW/h06qLtIsk3//c18rVccG0MPkjvUy7MC
zfz4iUXvRJjeBvPWHbKHBtmolsHE7hobSI53ZhIxPFE9/vQ4uktOWpIj4DEUkWR47DCMCsafrZ8n
nPnMx0aiLCwgHSDwcLRTOcWEO9fON54/tDyfSyyH5xh9D658l/HB5xFz5o0xgP7E5vbgBUmQi91w
iYN0TjSmJ4sNw9jq8fj4DoUmoBN7drXHX6fod6TVWo0TygI/M6hzMmuFjBU5lTb5J7fFIZ63ZHdr
Fi4/ZNjQlwT4irbREmZ6UbBzooRuVlqf0bnX6dTdEwfdoF1Pb+j2Gwy4gFJnLtAqCp6Nrqzpl7KL
Z5Y9ujI1Gddk2MVXzOIemP17DGf98UyLbunnbFLIuId7R5hXosS0HXQBaWC4zhw1vGhIFLADd1cY
d8BH1b9kz8kWg7eHpKSg0J3UlvSMaskhRO3zDGJujhzP8KaTrQimCgyNm2y0nyZzHxFgRKqOnh4H
L71hnhYSfmHkK4oYMR1RomPRE0NA0kLrbRO93eEUrd6yEa16JiVNQ/WcOPHIrBl5MVYObTnZYqNj
2WNOzmCg1sdhN2nyAjWTtSzSiG31HwZdImAfnWRXSo3co97YVPN2aNVdtQMsTbGamvlaIxGaNNZg
A4HdXRUUR8dEUi06edUsoSzbuy6b0p2hx9fhEJ0aQEMnb56xJGfVjxEpRvQtiDH77p77siI6woLZ
ji6VNRGJyKeThlOOXTwQMnlb9DMNaUxjmuLjKy5ftXyviGecpZPnA56E6VZRhi7//px+XRJ5A+Sv
mJDKsbx+VnIMhWaaEAQctPzd89h5TzJCrlkOMem+Id0T06vImb+GYu98s0J8fdqExQvz8gIDII/e
xwWilEQIZ3htbq2SmttFQRbgzVdTdm7kXkX2a4aU4u8f9osY2HE9weEJfrJFL/KzvQ8xNVBhpVBs
13ay81P/wECLEtqzFiFe0W8urTMv6h+OkY43I5pndTZHN3aAj58wi/Ogjlx8EoabAdmYyitbGwm9
a0lMlqULxVsr9qVnvgxt9eCOesP96+zQ68NfIrjAdmkfZA7yTlggQel79KxQDpSFKbf0AP+EwbJG
QblwUlc7itq6gzELcDB6SPFPrntPD18bSsulXXlkakckVwrlwDOOmvIQxPot6IsMS23br4fazi5e
2Yxnr/4j7QkOYQ5gPKkrXrMyEaHx69eBaBizDflvHVjZBv83kp+AGnuSOtm8wXB6114aGQK1Lq0P
g528gtJDGkvy7d+/x393YeGrOoQiMS9haPHxwhIlX9LSGa1bMYq9XerlkjkXcPNaHTs9fC68b/dW
8+ve6qH/pG4wXIe9Vf+0nTWDTvsYaclt5XcHsD7yR1v5SxsYhC8LRYdEiYPK2ABomRNYTVG4GH3o
41i2lpN28nrrxbEiuc8FRBbiwkkz9cQp7M1k5UwcqWXhMQJLakJPkDzs/369vj5qvHmft86e9s59
/Hi9kDkFbpwK6zaLOTvlAY4TD7qqtP9IhQFJ78eLayS7v7/olyAkHjH0dgh44eDqPOifHvAwyIrO
7HtxKzKnh0iXB9uowGMZMIkpVBleHKM8iaGdYJpm/Rq/vbMMOtAwSTnSxXSwLg1xtwlIMPuuUvo3
F8RxKZbE3C30yCT5eEFikJ4Y+Vh2q2kEbxrod4VnMs7Vy7susdpb2MmnII6cOfhKbiJ7/APEiqok
1GFm5PVKt43xzufsFwEISZkytCqon7+5fp/vctuBvGQSmEQ0Fu3Sz8tHIoWdpr2rXwbLFgfeLuZR
b3qpmdsuqqJ18TkZvyfORWdnHMtNhQRx0w6ABpEKHnV89ffTRHcF4I+3onVKoZ2BJv3uTX6ubG1n
TpLyKWsRISI7/rSDWZ3hxbXreRdLRP5VW4WYO5tyj+Qy3XmkTa1ki+3IRlGwkBgxd9WgnLvJXQcB
0cpIZC6GKDkrh320VTpZwczyp9U7iqXXo32uLHHuoc4pUkYuNneOJizx2sIbBTzh7aMEBGEaQIhU
hA3fA8clQ5H05zU8FeRKVHM3JgJFCHOPNEt+BDkRyoYxkRltJuWN6ZYvp7oZfvt9aV/NrJR57ieJ
Begjas3Q3qeqb7ZKIVYpXeulL1H8l6M+HRlIA8oe42vSyx5CTPzb2hTtAoUmgoCRgWA9yOzFi/S9
qaHgC6ZDMcIRh/l4xF6A8tXWEK3nU8M6EKGEq+NX3++NtzJuL41uik3qY+AEiKMd3n9QFD8Iv4yu
FTNuBmAcpJmdLerACPbaQA8W4eCiU7b6meQY2ibt0GhVe6QpkBDInSWHBnH8kvzetYZ6aTuYzF+N
tkgwiyZUd+JmiLXi1iqmfAf1P9xRk/QHTzfLQ+OEdJYKcY18l2hHxtCEKRKfqifIIlBrlyce8tsp
xX1ctd3jiEub+ax21MbxyqzEL6c0rWdAHkW7ZIAQn9zZWkf1Dek/GlHe6d56cA2CwY0aRUQSnQyn
9Xe99+s9M0P1zi/hkFz9zqSNq24bw0NbasYhDIazMVbAlQpZHxzPfTZbD5lC0DDXzMuTqoSxtPrI
Isg37pGvScQING4OMhreopmCFAd5vwc58NuP+nztdnB1bM2Xu3AoXqvSq9HFv7y7NhE11auiZMCA
Q/k+9aJ2DVU/W6IJRU6X7FXgPOh2UaK0AZPVM+IstXHji8UvObOX0ijJvikt3snU/ywtbE5UVDBs
fnDf0DZ/WltpAthGgujpFimm2QXxvYe92RAW7Scv+QFL9uQ4Wn8FGTo6OPl4QwR2tQuG5tVs1VXL
srOjl0iQjeRxVUxsf5A+4ulRs+jylgDhwrvREbQssqiU+5pfiNj3dowieRAsSsswL2/LbDL2guy6
hYXhAHVPWn2XDvhlAeRDAlCcz7LogVmtP63SDtatIlTabSbQyALSHE5l9mMEsrBydBXsUk2vD5nR
5zRRuwe+4ehXWSUg6f0N/3Lcpy3+jCAxcbrEYX0qkH5vfBPTtxm8OTi/ty7l7bF17X0MRXPflKB7
YicC9TAY2YZ02mFHyNEcCEv0UlMXuCUGtXFggaL7suDmsmKsG0IYDr2fP5K4lMvF9KSNAbqqBBkQ
g/AGcxrJhsmhKMR6ihv3hy/aP23PCPbvC/HXa4Uxx/FRm9O9nlfkj9cqsKfRcThDg8UQ1qHxrwaQ
MI0Vb7I2Jxam+K6k+DIjsV12JNopcDJc7kZ73hf+0UtRIyxf12ySO32SgCRUN63cvrVPQ+5uAbQZ
BxGNal9IfWsq3z/V6SmcpHNonTZZhTb01QAR6jf7uvhc4M9vyjBM8jtsKkPH/VSl9W0o+oaEtLua
yf4ipTQhsimuDx2GGZR0/pX+PvbXESGTd0b4kLEpQiDFoedMcBYQ3cRToS9Z74oHlxSEUfrHhkkj
9IaNEYC/8hEZGKUVrJBWzIxRS+2lBQ6/zl38bSNC27GNt4wK0xVVh3voUF4fREo8tFlYd1Wh85hZ
6bAsPVkcXQ1Za6ylI23L0MCsrDaKBAEUMuQO1W5mX3tBsx5bPbpz0vjAzF7D8ZqqhUmcx5IhmbqJ
R/cw474JVfaxxGDI8l0+r/BKPDONWnkvQzA4S31OIyh9i6Au39pjAnPvnaq0r9tvvoAv6NP3LwCU
PiYp3Ba0IT/eFV1V0udvreSuamijJ6P9S3cxjmGzVc5wYjWTG7svd1qFwLbDb6mX5nc3wb+9M4lX
5UxtosOk8f7xPfRRhM8b1+Nd6WsLNZZk/NX6tfytR712NHKxiUUFN9dXq3Q2IDHCYDjq8DfTkBD8
NHxzTT6fsHFHIKfCCOIxqGVE++meRJKfRpbQzDtXV29Da94UbrHzPOL5svF6HNVZw1BYROK7cIN5
RvrPLYLXFQwEqQ1ZGOau48fLEPkzHIxu4B3nzgoO1w0jpxtUKnedSXunDAHSaja9KptWQzM4F6ds
8eN2E2oVn5o8NjEdcOf+XzfOHNf7/yIy6v/+3/8M+f30j//9/1HmrzGvpP/r/ePw8Vavzet//M6b
qBmvX7Pf//Wv69dWtf+M+n3/9f+T9Sv+k03ad/j6WY/oOP/rPwg8av7rXzQZ/5N92yfkAZcXs3u+
m//J+tX/D3fX0h0pzmT/y+yZA+K9mE0+7Uq7nHa5nhuOq6pLvAQIIQT8+rm45+svS2XBTC5n18fd
jVJShBSKuHHvf/qI7wBCCwjuPDt4lVYStezS//oPC/8S2xrNskt49iJpBM6mf/2289+b//da/3sr
LvV3w/lWuLQRwDDwGRcPQ+D1ofigvYPQWu4i8VQl5+6LV+6ADtqg/eqA/+FYl9E7mdiHGqpkQ/vB
mVpQwCvwkHwKWXIahg8OKhtOa+37AeypVb5PkbqrGZRkKxeEDvQYgv8sg8zsVFu3ADkdEU+pCOrx
FfpbELTWwM5nEXnvtO5TAeW6eos+/U0Nwcoum9W79sQKNk6qQDkE0oL0oxr5loEvf4Ig4ITS5eQ1
n1vH30e0vwOG4VtiV08ORVUSvVzItd+7yj3YDYgEm34TeR3E1KxD9oOP01NC+Q+8HyjYF9k53llO
ePKl9wW4k78d//+rpYNIeMnSn6QQGRjG/rb+25//9R+v/8Pfpm450LVGqEYA/kI6L0AN4h9bx78A
pOw1D4DKB4KTf2w9cqCFHQAzg6DFnrMT+J/+x9I95z+RObMRx3jonUP45/1f7FyDSlm4iEIPgYoe
FSE1L/ICl8GdpyKJhg/gJYjw9rKwafk5oQOxdnmQhi8wZmDo0JIRt+DiF5MnvO6xBD0pWPQGXwV3
ovHK4cfF+v2PN1563+8v539+VDhfGBeR0+CWXQBShOquRIf5V0Sy5GM51Oflj/9++v/749oFHLQA
ZpJaMRSzJRohKB3irZs6s26d8JLD8iCmGWjHRm1B1EGMhAGd7jC64SkemzuheAL7+ecsfWOF5ivq
38fTvycx//1ihVgoq2qExMAseMj2KXIvxyyeQKNfjo+E85WlMo0yL+HFKH0bAuijGOhcKSmeQIzw
aFNfvkOG09tCrPR5eS6mDdHiZAgV1IBo+eQuB/ETmoNJ42bAj7g9wLE+SIt2y8OYJqOlYdostieu
0vKuxOvX+RCi+gwINggAHYYDfC6rhxC3A+fs8nAmz9IjbeFbbUXTOrnrBfJULWBl08SOXYKuiocc
BE2WN7NgRDU7jq5g6S3+66D0DqGVjAP0PycPfdBAt8wNXKBx9MMVQnCDZb6m5C/2dAgTkbssGk6A
GQ6fPDYh1gI4z49ul+dtWmaNVcNBLtvrh7oAF6R4X9mQ83EUaIAlBYtrBAbVld00TOP13r6YRjnZ
IqNRGSGLkn5WDrhoaYCxludg+HignT/gUaspgA/FHSSJ/F0GKod7NNZeeTboWd9yEIQ7yBCdfDGB
2tKPoP1bQiTl2/KPN7jTq4rjxcrgNZGCUSZ37wSiXv7DTbuxBidFDpmTfR5XvO+uXCXtDOrQHWCz
ked3adEX/aZLoEixA8uXzVdcyLQN2vFDhmiAjJdCRiwsy2YHbo7O2tnusNb+bjDVYB73YqUqMBcl
DtDvSBPj3GFgqtu5nfWFkji5T0P19br90M4dhsKLrNCXcKoCiO56I+foJ2uaXVYC4rM8xO8pjn9u
g4D8PpEmAZwhQ5/qXVy2aEng/XPc9c2Xgkp0xjT1gdRD1qyMZdoUzb/ttClcUBKVdw0kJ45xXdAv
FSD4K2Vf05bM4fjFliATCkSYBHS2clEzswYwh4C0INzSOkC3AB3XCKIMTuJrHt4DDAraD0AHiZdC
pxYN7MckdOUePBnZCubIsFC+Fmd0UNVD+s2p7uJK5R+UZ6UPsi8+LO+4VkL6Z8v1tyvxO2Gj4T29
Q07OisItSYI6OFjpFKvnNgzzzt3XhFvOcwqO7u5X0YsIbegT+l23AdjMyIcWzQtoRgGeNIi+ZqWF
FMmNHNBDckbGsQIefvmHmhZa82E/yQCms7h9slA4RRsH/WB13hewLE9XDqA5MUATfWIhW34aCstB
ph0ksyDGdp6KEupsy3Mw7aTmwTHomFEdbMlpZK5AR7HPv0UFaVcmYPq65rwTCpzQv606kOl2qLLz
EWTPEyQYVvx1Nrc3IkVf81ceJDzqvHBmnu0dP4FiEEPObAOSevRzpzZKnS/xiP7Sn3Mh2Zs2Cp09
yH4sr5zBnX3NneM2sIRFSnmnOpC/Q7CU/tU08SOIFugTD9L85qphdFiSK2o8qhIm7xqIe2yD3mEb
sFJ1wC/yr1bbJdddeHrqDo8Smto260GEn+fylofoQ0Ne3ycEjf/LMzEYgzef8BfnnzW1HFWrNjkh
W4UEZhS0TywJkZq87vPale3Vqh0iC60j+ZD1wV5ZMugPDE1LK6k1w37rRDIj4FYSjB6w5S6i3ScO
5bf0mJIeQrZ7X1VR9VKrDj3rK/tuOFz0DLuCfGQ9qL4HB5NonifLH+84erUfs5LFKwetaUaa70dW
NwTc5mCgjSW6e33Sb3G1yl2VNY+jD7WU5Y0xzUQ7BFIfMXIFqsr7hrOPlvSewVgLZTMAHXbLA5jm
oR0DYMwfGZRm8vs+yz5HJdTB/AZNvBlecqoV0WF5FJP5av6e1J2VSga9DUC2xJ3TkvpdiJr1Wuwx
e8EbZ9mriumFd9AUR73bWvZTMQ0fI7Dh71QKwmeXWzMLKqK3aVXbaf7Fbw2l3d6K8DShVZ2jIm1/
8opwI9v3WUjrjRehxcNl4SdQjm+CATh5LsHGu7x+hl3SO5VYPlUFoWV6h+SfD2qBDqoKsVDbsRnQ
xUum67bplRLyYh15Y00cRGDkyWZDeRasST+HcW6veKXBCFztyi8VpS2Si2iIrEar3BFSZM0xHEi3
tkqmAea/X/x8lJO4C/k191RbcfWN9BVWqKUWWQnYTZuguXyahunEwd5+J1NmHZ0COd8YkPFjJ6GV
pOr6upNFr3qAgRA67G6V3jOgEnbj0Dz4GQUKLiq6bc/DcrdsUqbF0hw/j9MudIO6uI9AkH3scjf7
PCLyXTm3TGulOXzqD2FL0dp3jwsx3mYg8qsd0L+rgH5lEgzcy3MwjEK0aL1NI6uKwSN0VwJ8H7/D
vrjTEaXvWfrBc1mcg4gU71uvXXmFGNZM7xIgwyQ8MHjS+16BIslVaKkvkaG9zvtelaUvzDcKHdBr
pMR+krQdXuw4zhyosYbIrl63WvMqXn7fg65e4DTYE0RFWzspPoOLEDzFDfvS5YB8LI9iuLH0ToU0
asIYcRC9R1CXHiWgVXuKqiLocMZ6vzyEBi3855FDNEcfgAsBYfHgnSq0urpIoEpwjkOwSvnxGN4A
ljRjD3zHLeS3gaKN9MZLcmRA31VChOhRb6fc8o9g6SxRzUTFqEXb7ZSyKOO7PCpHcMlPaHZ+sSFR
ND6EHCXCdzEri/JzmStbvguRwYuh1+p3nkM2YwSysJ9JA7z4Sueiwapfq7QX++SUeG5BnjO9U72K
dp2D3mw6UzNAy3VvZZAeW15FgzHr8DMhq1ZSv2iehITQZ52Ew4dQOfTTdV/XAhfugKkTED+IKXl9
fRflVbRnjidXLGC+bd+4hV+L6RdLlFSD6Hu0BZ/SGFL0UNi0YuHPtGqq+MUU+N6/Dn5J0eg35X4V
Ahnv171SK4PPp8sbg79a5cXgBXSPehL05T3v60+kLZ8KO9mOluzfgXD3SwketFCCKREQ5rXw3ORT
2mIqNw8Da8xAS2VbHzMx0h1xU0jU8qZZmZNpBO02QH9zFZQqBmVxMgJVKq18l1gCKtUtdJWWLcK0
bNqV4EnhDQwqK/eic34FlaJoxbQ2UnG18cCjup0XrgsUFIohpbVyGJlsXLsgVIxEedYkFnouuvIJ
bZJOv+lDWV/3rHlti7mwBAIS9SwGhvEePF/1MQFvaWE1SOOBzXNbzjNcXjnD5ui1ZjTytVPipNmd
AkU7+xJDz71/D36wmqfbgdMEFCXLA5ncSr8hsO8ouEB7Zo6jJXUeEgpiw8KRj2KIPw09kg9oL69W
bM4Qtb+msC5WjzeKqXJCW1LdpAVoQjp/C7jzuLHRPrlFkzmUT5rxZXlmJkPQjK8AS13o5lPzFPki
fYR+DnQk08QeVkJbww7psPrCCp3abXiDJjVQmxHUbaD9LcDkN7TJtWagq9YWyvXrFLluMHW5pbdl
PcjZjzY6FtKNgFKcu7tqqex5uy62BaLUkx+XAZYKKlxIzvS0vhWVn62Et4admAEcl58Hl0SBnq+m
ffKicKYU9boCkpxkHFds2GBVOm09uuXBR1xCh7SfSLSbornXGEIgWyklmtGl97XCxb9ypJm2fZ7j
xVJ54PnjFMIZT+gutw6z76cbsK/kaHvtwx/L22Eaw/19DIja1y0aPrO7qUcO49mJk6iYawQEzGNT
1cHclscx7Yt2xyRuGGcw3PYpA2fA3rZsSH80OQPB0vL3TfPQbpgRyUVZkmJCzAaVIA7BsG1RgUUV
L/dixXJNQ2hOTvxUIXKK5dMIZaMTmv6Sb0U3gk4txSG9Yl5vLxPwRL9vRyaH1G9DR4C6aAJsJ+yt
U4OmlJWY7G3jBZHH718HFBos1xB1AJGtigqQ2WOXZwxgEDvQYu+on4BRnAUQiOcgTa3/Wt6at29m
IO1+HzWzynQYssl/nKwhlQMgwNBCA69dHqIFC29cK4n5jlg4P+UNeB0iYLWbaRrQXof7HMIQy7/i
NXr/M64CMY/2M4owqbPJ8U+2p3gFRRelKPg8ewpqyXejB73UO9TFKVGnqVRdDoL0OBjQyN+4JRi9
NjShIC7cEwd829amH6vYdo6JUI7NtgmYzaetCPJKlruoA9nqx1YCT0yRKAK3ACiIFYjJQYFBLHTr
iUHGQDX20COq2LYsBcutbVF4dvZ1eaomI9LOQKaKKJloiQgSmrVI5MrwBh12dMUN5q+8sY7x7B4X
pxL43aZuDKLiPoM5gc89PERQ+3yXI0rte/VxeQomS52ndjFIFrSJlQw1psBAYA3Sl/RYo4y1pfb4
a8CQVWh5K5eryTy1E9ALqw6iwoi3gQEOtgmDNHqNS7UuECbMQ5Gx/Ar2tVdN61/LszNtkHYY1i4H
qGkC6DWJUPC9rZ0+Ip9dDnrh2+UB3j6q0GH2+/JVxLY7Dy2cd72l+m1dAFVwAOGQnW8aicaglcPK
tEnagSh6cJzx3gNPdAK+PTBztxEX7F3UQVDlEPe5b/+lpjFKB+jyKRe0JcuT0zDN/3qfR9G8kxfG
gSjOB7/DKO5oXNVhtytqDoj9wcpAhQXVETDrvEuBIYJcmmNTJYv3U1vnMkculWflF4DThb9zBlHR
eMWEDMvta9YaMpvWNchA7mQuOGpdBfe/0KTk5cbp0zUSJIPR6Iz/I3QoSUab9hRBTWXf4Gj6YRNX
nZcX9e2ve7pXR6SxfEW96KUL0D4E8Gy5DXsI1y1//W1LQa/j7ztmuyBdd4kVvrDaTY60DKADxsBl
/FTiMf0Ugi/6M4rGwUo0/vZ2eK+Emhf2AU3mCd3+yn6Eco2NZqGiPqgc4NXcUvbKTappMP3LBj2d
RYENNAE2MY4eITaXjp+SIO1BYutK8HeLjfJHXrxrwkr6XwMsY4FOxSHKbm0LGPz3SZnxxEOLGLOg
IV/n05CAUDWrWLMBQD4ajugrqpxypyC2aG/QF5S5n7hbABIE4uQx/U4sx7VQagwHHgxo8nfAWby8
TSYj0I4NAfx97bEKZBiczFxGWZ4NaGse42DFUUwDaCcGyB6VYGg5/5lCtQXsljbEGcmmhuYHaNGX
52AwNf1wQF1+ULUIhyfuyw9QJ4q3PMrbfUbg8zEqNlWC/sfloQx2prPLoVOQJuCygpYzeEmOeexs
aYPXTNw1KzGLAcyHJ8vvflPE4P+MEAk+Cdf5hbbLGxCA2bfjaBNwQZUQY+yhHA99lWYInsEGMdyh
tyXft6W3YhBv3/VeNP/9wpN4GkQuEBTDifSDKwrQG9nQq9tHTOb0YyITa3iZiHRXpmsabV7ni9Gk
xZmwwtZ7KfoS2uuN3JaIDfdZ3p65Qkp0edcMNqizMxZZXncdiGI/0tL3T3VmTTfgbp9+Ln/dZBNa
NKFU23RR5Xgvtofe6rHs9wlpyL6vsrUmPCzGn+EXGgJ/X6RZPWHyAIV6UT1yM9to4l3zIazBzX/l
LmiHAKhFgE2dJpzVGTgKRIhbLC0TDsZYPNzKSHpX7oN2FoC1uInKqYsfkzyOnseRDvWm8pJsJc1t
2AgdzI0YDp+VvvfCE+GDH9v6CWVhd0+lW65cagZDCqPfdyIrc7dPM5Y9JsLOv4+9a90L1KFXkn+m
r2uun0WZQ3shxidUAQJ0WyhkGHbO5KDOsGyppgE030a5pmBMlNFL0YADvRsjecNFvZagN/hyqPuy
TGURduD7BS+d32xISMUuG5Hhsyn0GTcoQK5V59+O39FP8Ps2cDDQ5uDcss4JQ9Ay2kj1eJW/JxBA
3Iwgf9sGFhUbSLOCRLHqrzNenVk1liOohUGA8DKkbT88t000djvbTnEPLO+O4RrTYdzQQigGFQzF
C1TNOJrc1fswKaDO0eONIurg7NTF0/JIpvXT/F3koMkr0flz5qyAfEZR7FnZv0/IpNARiQb7CYTF
0G++B8RPrHiOyTc11+e07G3RQiSHg2j+ox1XKaSYxvoMTqY19zdYt46ltodoykZF88e6bZtnwN3T
52kYi5UJmL6uub4NWnxVU0IfbRxY7p73WVCcus4HNcbyphjcR0dTz93VeTR43kuQdT7Khm2/K7mY
CaSs+0CuQpFN89DOAJQo0RpMs+glKgCtxXEQ3I0WW2P1MGyzLnrnyajj4HfuToQ3onsX1bJ654ET
EbrDjgzXklqmOcx/v4gaaugP0iIu5AkUbDNzHqqq3NrzGOTPK70Lps3Q7nTZBKEKu7R44rRq9+C9
+pYFgmxZQuxNxdXj8pab5qFd7IL1BR9AvvFEEzHeEgh3fo/bVViwaS80LwfVa5A4kLx+zCYQSs1M
xDatwg1FRRoUiqmXx2vOPfvAGwFKoDk3enbswAa27xG7D6qGGNwj0VnYabt5PZJt22u2fVc8X7Vq
OqJaxBGzBinLR5LXObqEyYALEjCdvFrZfMPC6XjqIB0HdO5LdcJMXBy98Q20wvnNBF2s6+4SvTUG
qOFwCAC/egwgJnRkXg8CZaSHrrtI/kBsl7FsmEuKx6IGteK8HTVVjypA9ViQ+BP4J87X7cS8gBd+
qABdiSK7AxmMMwlwvRTVDnrO5coiGaxKT7EgfzPUA7Wqx3kGqLriThycI8/Fd0iAzQLZ1dGv2pU9
N7iinmpJkCpuHCjLf1S9XeeA2+GeOnVoKgpXYi/TbDRfj7y6dbsy6R7rDPK2KFwD50H5ZnRltUcT
jThYrf+UC9KsTEjTIf0nXfEHHNvLOM2zVpyytg32ozeVOykTcZOBoWCM8T4ewcC+p9UIekW/gyA7
GNtXds44tnYgZG2aBQFkLR6hsHUe0faWWDX6f0uAAAKWt1vpTQ+Q8ay3LcOfLN70K7e0YZV1fDaT
rTczJqaPHgnuihZMDkEZPdc20loQgYbI0ghOGh/BzrIDmCaqA7VF1dlhTzzxUOSj/cWDJgOYtcBA
0hQvXE4h8MLTkEGFG9KN1QaUtBBQOBJZtMmOpqHNVzkf5oV94wTW0dxjH3Q5QRMLTDYbIf9aQySK
OL8SC+IKYXj2PAs80AJt4Yln17uwjFeszBCzelo0QZD9RLPjmD4C7x2/U9Mzi8IzOPK7v6/KxGK7
5ZU2XMg63puHoOAGSXL/sRNTek6Dlh9HkKhucH1WPwea8v3yOIazXwd6J6Osbe60/QsHl+eegfLy
QBWS6lW8lkI3nDSeFlqggyrqJsqbB+F3drnrVJR87gJmfV+egOnz2jkTNIDbBnbOwamJHHmxB9tF
BPIgXwALeFgewuRkWmABHKQ9SEsm57ppvA2oO7eCQgEoGiEib4FbairqMzoj1lo7TFuiHyZBCj4v
n7Qn208htmu7FvQeocfkd5+hdtC7K69vw6NIh3xzCkIpDz3IjwGIZJKibrd1/wMhxknmqA29nh4O
aKnaOaxZXkeDTbvz+l5cn5kAsDya2uoB/HCOZd8WgBHOPLVVY6H2xAuWhScwPyswey8PaJri7MUX
A6L4KPsRL7GPSeBCAtgNv0aNi5QVaG838KN3Pu8/DL6PPHA1XBvr6BBwO6YehTJS/ciBD/SOdoPq
J9gqJu/L8qQMR5AOAvc8CrkmzouPAnz5W+Egs24BhpP4iA07G4xbUbBi9wbXcue/XyzfOA5gD6uy
8hF6iuVzQvLgsarin8vTMH1cOxYykMn1VUDyh4IENgI1TlGInKBCuFZMMriRjgIXrHBcPCPLR5RZ
U/9EOSvzByBBIhfd7zG10fa4PBPTQNrxUAjINUDMs3yUOSDmWzAhl/ZmDMv2BKmCNXCJKU/uaqcC
CUgHMouuhr4DaEXqeEp2mQRhTmar9xTiEHjnQCVFMVvtE6/Lj3X3DOate9BB/1iepmHDdKi4NVqk
q/I2/ObGZQXd3yI9NqEXXbeIOjBc+G00yq5iH6k3WLCGyd1J3vr3jkfrl+UJGE4DHR0eVL5AuqGw
zgGUqbeg4fwu8mEHldZ7QttbBUzKpgYl+wZF05VowbRk80F44UAsj9LRB7fctyBJPXEbAE0AfbKR
KfVpeUoG09Oh4kSBvqQuVHJmoHrykIJspkcRgxAUjBvZ2rFtWrd5dhezkFPt9t7EkjOFSsnWzpoz
5MGyjRQIR5Q//fJm1b2O/iwn76/rpqWdDbEDCe2hocV37nSQWnQDB/I/BKF8CIGs5SFMk9LCBoiy
Z/5APOvMugyKtyo6iLToNhnkUvDCDs6ysY9OB52J+RW5PKTJhXUJABC7FLXntONPBtDbQwbp4i2z
0/pIrbLasga0oioBPXPWqARiaoxshaCzYF/8NWyQe13+FSab1M4RFO6hO5mz8cXu/Ppjohg2DwCR
lae4wSBnVp1LW6EiBotowNLvYyAkCM/x2PMKUDtWBA69PAHTEFoU4ZfQE8hjlX5PEadmTp8cO6gX
gfYYAl7XjaCFDSOg1faQD9U5ymp+tCUb3zEwx266bhW5awgpdZ44SEqGfQpa0HPdI9uSzO0DE/gi
w/mFXFtAqvne/upzSMcJK1+4tpWS9Ltwsm5vl7x5n4OAcGXPDRald1tAbAEPCE+0Z6g2TRCLz0tH
4KGbJlcmRvQ+C8lBQI7sdngWbnCnpuQeXK7l3+sUTf7t4NsP/ws3NdmXdjIEkM0uPa6asw3JlD1k
BPrbQGD3LWDfVkzYtGJaxCB7q4AgoNWda17Wt5CRQ8DgA9X56zr71Vx8TCvL8gsqzoVAIho59v6e
1P7zAJtbiUEN5qujtQH7TulU2dGZQFlxk8nwObDFdzZDUkeANV5fRFB2u46uBEImv58qYel0rCrq
6aWz7Kg42WU/oGJE6zFMV2IDw6brkG3CkELskob9HRsgct+xVI37jgfPy3ti2HIdtC3CGvqAUPY9
09RygLxzo9vJUfZ++eumnz///eKKVsxVzOMTO7OgZNmRWQ0cROIkrp58t2RryHDTJOa/XwyDq7AC
AxsofcfQ/ZxAdgsc5dcWnGZGuMuPQ5BjyKGUNJ55nv+UcxsL4BhrR8gccb2RL9Ip9KGIHRQtaKHP
yVhC/jysKiAuy+A8UllvXbn6xDWtkO7ZQnXSL+LhLBy00G7AI+L+KkRFVvJvps9rng1As18A7lh8
H7zhJQdTxq4ZEDYsG9HbD0vQvv++AcIDg22GWO8sIOW04XbBIIPb1neQB5hpaeObNkr6lcj4bYN1
dZh2ApE+NasUn6U7oetrIsDauEPxzqL2Gr7WNIR2ixcdbMkXrcIQlZg2RZbUDGJhjhw+ND00WZ6X
V800jBbjJ5PfUBZn7Ucy88JH0Iakmw6N2QfkJ6vvy2O8ve2ujlxMmiSzrMkdzyRGK2CtBogL8khd
dX+7OnKRNLytHeSxzvXUWxsegZA9g2sv//S3HQ9qAr8bFa/zPJG87M8cLAx7TlpxZPNtmkLWCELq
dA0iYdoG7daeHykeKSJ55on/lwJN/sbruy9I7qxhqkwT0Tw7BXi0AU0o/Q5NPXsLSITYho37ZOck
O9VuuIJMMu205uBgGR0yQFT5mU39je3QGEQS/rflrTB8W4cNek3rqAjU0WdWKoLsOMofBejvV143
b4cEgCH/vtFQy0WnqCTsx/zLvcx/lzNytArv7nWgKeq/8AqqUNdNRfPtRDmlo1jBEXIKNFbMj7Yk
Lr9e93HNowPm2W44Ic/KHUsd7Un5H+I2XnshmXZhNuCLO5R0liXbmPFz3UJOHdXWwYGUcF1eB6py
/8D+QS+7lTJqvkU4S0+0taanmTJmt7w2bz+b3UhzZxsHQ55WqvlWd9BddDYx7wIHQqYOdOWCgyRV
2J0iG6j5Q9IHpa+QLU+mJNpAp61LrtsfvZjspWnbNR0nL1nUJBtaJQFk3aFgtTxDw/7oxWQI7bhD
EGXQQA+yhm1nsslk14jWu45jw/U1A0gjT6D7kDsvOdQ8bGgdKPdumnBXfVyegGmLtJPQVUkRuBLQ
+YY6ADkNFTuI4JkN8kOu0uGhaHi9y+zseRz4dYeW3nYkc1YXTh4VP4C3czfcyjPoY6POuTwfw4bo
PLqFBBcQOp/DB5KiYR1azJM/bKBPxW+Wv28Ie3QUZT2y2oZUa/gQMYBSJC2fXiNbpLeSPZu6D1fD
IKB99rvvB6nbd52CIp3dxDc8BPwsrsBLsDwPwzqF2pkIuSELr6QmeBDQCCjupeNI6AQj2xNc5xm6
JEZAODRkclmea0G7fQJw6HdcKM2a4xku2D/glJmdU9JN8ocT4XHHM4ijFXN8kAMgvOldtEddt07z
+l0cwHZalC4b++xBCrtI72sZxOV+gBhhvl8ewDQR7YxUU6Bk2U7FGZAwtXm9xKUbzIVpgADARn27
PIxpvzU/r0F7OEArssSbL5jCe4r8lzwQVkK7+roBtIgHjasgtwGpFXrYHTielBBK2U2ODbWX6wbQ
gx0hPTuJ7PKcgYTyVoAW5pOf5uEainz+nX+++SAMoW00KmGO2yE5baswc77WfcnkX1k7NOIm9Uu3
3qlJhsnN5HrKus+a3Po21HCaA4OOwmeq+pQeqsrjPZQIuWO7kAqnzgTl+onjn4vAy/ZjD8q1/YRc
srUloPuV92jzKCEmmEK8BnrSoxtveysoq3s/g4oJWtOKSKQPBAnm6IBW1d65Z36YB19Ahj+XpSAu
GeO/QuKExw/AFbZIEhRR00CXz62KAxd5Ih7hDiA1IZPjFX/VWELEPiLmzEdypKfJdytnDnSIl3do
vpP0JQQP+mtr0IWvkIhmDs8G50BHEAyMeHRsbSfIbssB9C/LQ7xlxvMQmpUlOBNDpfLpxFnthdA+
jwLIUKFQskZIahpAszJ76hpmt1AW8vLswbNc79CDY30F5fTWZYtfr+e7M390CGg41XH0oGaaAZq9
gwje/Rh53zLUkrZUxTkS+mA3gyjx+aoV0zkzWEnjroP6I9LFo1duoiYbt048tn8tf96w5zpXBqlB
PRwUMfY8CZ5sj9m7HmawtUT0c3kAw4boue/AYqk9Odhxz7UUymGhepg8Onxa/rrp589/vzBZ3kGX
sgHYG/1wtTigE4ofejq9xOiZvyIJM+/5PK+LEUDFNQUW/n54BeLzcIxOPV8FM771jpq/rt0e6IEU
bU9VcvKE82sM8Jgtpxek8t4ntFHAM0JgCf2f1/n3a6XqYirMByMwxF3HEzovOSTL1ZRW6C0IJQ+3
aQcA8xpO+q07cZ6V5uW4SSD5VTmzUdFvydzuD43fYF9SADBIG6wEoqa101xdeB5xiT0kpxqCsnbx
g1YgTSJI2wdJcHAEa7cA4a2V/d+KGzElPQfOO5q0bAS+reB5u0Gy5xMX3QfluKcY/fJx1q/EpwaD
1pPfY8Jc2ZRBArYfqyIQn/fJHiqk6jYm/TVMufNctNhxrLwUUrwVOWRWAHGsILlFcY2soHAM/q6n
vlkPNnAIpLkneyQRBJHKHt18ZZSuHIeGI/gPupJykgkAnVgfHqCxvbDBvdGm/YZVyMQVQb+zmb+1
aNyfrOugTPOCaWdAgFNSZH1CDtB3uhcRKoSZj2ePmqpj5ci1TIRp67WzAHCzPJS9Rw5uXo7Vrgun
v4AktTZ2SJo1BkDT7mhhJIIaaPChb+SU+I74WIfFeOukfreWeDd9XnP8EYLaQ5ZU4wlK4PGrsphT
gIPNmtZYmE0DaD6fJfPlXnrjCepuEFqTUQa+j4iF+Y/l++Tt7/+RFQ880DOEfeWeRmTNtmPtQ6Mo
qOrH5a+/fS7+kQfnSeFXdVq7JxpU9AC8N8g16ABtVy9wdiF1fi0P87YhuTo/CbKusrSdkhzogMpH
TasfQJPznWtX17Q6QjMxnid4cZNQDgJBlTXuKZHyO8lRO+vtShyWf75pD7Q7XVZM8RZ1sxNL2PRe
eVnxC1Ij/IqH1PzT51EvfvoooRNBpxw/vaw/4bj1d1Oc0KtO7z/y32M1edFop2BUzZN7FggA+gNO
trnL11qKTXurOTBv49phIoSaIEag8y9vev/bEKF957rV11yYhiAiCQlIYW3eu3cjQ+jPS8Qi131d
89+CDlPqVjlOUgbJrFnSYeNSXNtXfV3PeXOI1BXQNybQKEf5ocjC7ItDGrkSbxjsUs95E8CGhswZ
yEEWce8DfsVCe2vxYohXFuftuw1J0t9Nk+JKllHZxDD8/j1z3c9jNYK3xUpvILB473XIrLJS+Bsn
WXtcGKxJb4dnPBqHKs3j0whtv3zHhNvfApoSJJs+D9deTaZB5r9feJzMs0CBGxFXNkJZd5N1KrzJ
mFPv/J7xlTPDNIbu1dDfjN02Co68phJ87zApTpGFcSeIwiwb19sR4B/JcDl51TgwiNYFCGO9zHHx
vAxwsdUzrTy6L8Kb3u3HtV5s02ianytSQVJgQjAQ4OtBTz4H3KVbWnhPfjpMWzeJ1ko5JqvTHB4c
5gBp9zI+0QT0AXacZlsuYN9jBKbO0n+SXSe+Q2yp2uS9txIkzvfEn5kGV8/ycjBKOG1ZxSePyQDV
r64udpCuHg/ZAG2vQ2p3a83/BsPQ8705D0YJm3AOWU7caUMdyHJugmrid8NE60/LpmGYjp7pBcig
7JnNyIH31fAS4hp430Sh254UlXF2rzzmr0QQhjPoj7Rv3UbZMLj2IffS6I5CxPXOC60vy9MwfXye
3oWjckjWpfWAVEOhRPyOgAFom6DAvXKxGCxaz/gWMrJGYcPOMsj1ltuElNk5SlJhb2yS2k9oRqnT
rbRIfA10EDe93kdPFIFXcuyKVPXXkaBFCwVRsEG6Y/3xugXTInYI07ZtniJ5Uvgu2MbBBeR8GLoY
DE7XfV87BJIe4nB9zeNT5KfNp0iE+a9cEve4/HWTa2iOT4aCjAnOTQoqOJkCl8p+BGHHb4d2GK+c
gHbdS/RL9VEU4qVpp2KnBDplO7w+Vk5kg73qKd+ktvrCBir+wJtQ3vegx0AlwU2u9DVdX0wqlO4c
aBwe4Mq2vauzkVifp8mq/5u0L1uSE4e2/SIiQAgBr2QmWaNrcLmq0i+E7bbFLEAgAV9/Fr4vdeQi
OZG3X7qjogOlhr0lba1BXnagMDnxgrAc79hBcJvIwnpjxVLc7YLNt+G/JbZPsuxfD+sP8QyP4MaD
xF+66Hg6DwQQeEiMh1Hi0++0qvQ+CchXCBV9nWh/8CuIPwMYDB/YMCoXiQRrVnGals/Lv88vuLX5
Whbih98z+cweeTPj90BqgEVVB7JeiKL6RoJZ+/zy9w+fxwu4Gkrs/LdyqMqILLpVKUJ/4+sr2yQz
Yj0IleND28m/ZRRvrGxQV0JP2FBycAgqrz8MvbhT88v/QcV6ZVcx3chowsNC4WAPrDrNfzCa/pcE
OP1pVo53y+PfRsf+1ho/WyZGHmAJ4NWAeAa3DMdOKD/KPZG+HbVed8+mDOYcIf0+ld4LRDX5jmUq
PyoUKdOsuaszEOPOr421zhqZogpa2Cp4yo3lhABoc/Ch22oWv+axbQ6QvssvedfErvAPv76x5ShF
Ox8n4r4NnhK7mm+SJ1aWoMmtR+HWlgTaQln09+ieBPCetIpNPManQoHLj1/21g9LXMhZSQAJEEHJ
AD5BbkH/xYakJ+09VHSGryAK/WknFy4rY/Vqd95dTtXGyWNlgkykBJQ3ZwfvwWg64N3RdoLTpHBA
yEMAi9J2S59rZU8y4RKwe02HVs1dFs2lnUW0hIDLWP/CabzdX7TQTN49CyAmNmI/xcch2LyvOhdD
WCf32lPJk+8UG/CrtY6Y6cJvaN10y3ANU4ECMc2uxs6+y/1NCcK1tWYcDqoG9H3WLWthyexZonEr
UBfhc5eVZiQFLCQ82sAqHNPdJ3pfuYEDsaZLwGnL141oJwH0c2sYbGZRljHIp4+9HZMB72bn53hl
aEye/ND4YzGAQI2NxhrbK5zCkz3suS+LBJMVT0ppJ0Q1NGYFrkl/VRt8kO+Lpn7smy3HhpXTskl5
byfI+tVlBUfygn2fKjCweO092+7wBEO+k0q9w/mhWglrk+IuIGI5+v3STiPv20IdKNPf2rG973V6
6XQY+z4rUwHZUk1jkiT5IYF0wK7rrdfLOrCsgQ8pEbAO7jTlRGNB5x9wmP+13JEXdTq32TKxWhsj
I5arKlBT1s8YIxXEiQZaFi8Cd3PjN7uxkD/P92NtzRrhzPKWDEpQGmN18T1UM4udkMnGIK193Ihm
DeeAOYeYe8wBpjuIMPgvkKW9v+yXG8FcwUkMZh4djbMZuLwsrU6w37qw6mLy1jXrq8GyLBq3QXPX
Qd6igIE53hBfWtX9DOHveFnKMNnqeobaehVgGQ12XUS8nH404M1d+HFj26YBUqmdelhANn6wPdBn
Z1uOZGVuTQY6gfND3Xn2QnJfQPx0RsHIqy/M1P/wz7VyQcUpLBShQA+PBng67VA+7zdGZiXNmaTz
IaVWlUmG6PX0E5twNbSr4oXz9IoAjun3m/vZyn7sGjE81YMFZDqS9iCYHVHo9QPi1GX7fBouq56Y
DHTOQmuY1eTGdli+FKJSkVWKS+T5sGG6RgAPnctLzZAdMnsSu4Q2+RVAlxc+W5hsczzYQfd1bpF7
oMS7nwIASCGzcej6LWr0yuibbHJdtKNtq9mN27pxsJK879NciTv4D1jH80loZSGZjPJJD26W1cxF
iAWPGulftnpPy/FHAZZa6dhbMDPsKp/clf5hlSeDpWD+i72/Fq9ywmGuhMhPfL4PK5FMlv3nw1Ym
cm8SY0uQpcG8jwZcxXHk2oQ6r82BsQtrj/We9LALQ6e5ktjCoNQCMP1cTtedstL+cFknls596ESW
eZTakroxaTy9a3O/383plozEWh+MKGZWPYDVP9IYVPvwjljZ/KQhbRKNeXeJcywizQTBZUUrnWYY
3Zjp3oKUFBwdpB1sEKHWZtgI4yIdyxwlKzdOvCY5DG01xApHlstG3tyHPRekjMHGxy3oXk4deDe1
c4khEIbFhL5Jf5oyKRVGnoljlXE3Gmm9hRdaGRYT48aqDGYSI/LPFIKrUkDAEf5gWbexIldSgwlx
m1gpWwyGGxcSggwDhHmvhcad3PZK8ZTgGKEUZGIumoN/0G5dQQfl9jSGjXj1xQ5m+dw27dbaXFn+
JrM7BJW78EbHjesBEVxAxXFfEZymtZc6+8s6YISvjbfxsg+QRysYq+DhCY9OnR24u8u+bsRvpuqu
LUfpxoFT9rgxYaLt2jpd9nHjBC1tWhLS2cVSfNFfdcrrqJeXHhBNTNvEOreGKI4Xuz5YVA7sl6M0
gwfD+d++NrNG7PIcHF5fB4hdH7UPDrLzjb2cQWk+X4RjdE0AGwExzwvmBHlNiVOQQPrWk5ul15UQ
M1FrhJZMO7pBiAn2nDkLqaK5YTZ75H3+EjZb/nEro2QC1zI/lCrJsHyAuEdhZQTdDyJTv/JFee/8
PKxkIhO9JnOb1DhquZBFs3/IOa93fg6hkMs+vnTrw9bIBz6SWnA3Fpl+19nMov/DAXftlxuBy0Oa
8gSymzEsCCBbVtS/grbawvusDbwRt/DDcd2ungg2dVwCIKbUQKIFL8IWyKmXpQaTs22Pcuy4HRaQ
9ATAbxfYdXqs1fT7sqE3Nl6RaE+7TV0CPe+OgNQJKKwgt22RJ1YqBLYRvgNA2WVdquWpUX2F08Rd
0hTPCaoodbCV3T7Vk/FCYhK2bTHYc9WrOY30KAh/4Vbms18DTISaP5Qnbr7zvST/NUEuZX6cajdV
Y8REGfgQ3RJOnqW7PmyLqd2FjQ3Trw1I/OfLjpjUbtvP80xaHXredzn8CFsdgZO2hU1Y+/qSbz5G
DEzP3cAD+Lq1u/ui1O5+REn9ouM2MUFsmW/nNthAwCJJ/wXAgPKQurjdXrLgyD8kbjLajE4EsHHc
pojjAd83bFqDfh6OxMSwdRkIABXFMbIXWket7r3oL826sNN5f9nvNyKesgAXzrBz4gBlNZd73g7u
Xpc93BLTawbqLrWAjAjezWs8vTAKP4km4XwDXLK2aIxYHxRL9eAJoM9zlUaTLLqDk5bZxqoJsPT+
vQGS0Ah1wRU4iQMIJkM4xfSAB24owXX3Ph6Sehn5oZVurKCVSTbBbLDS00oqoDEWEL3ox2SvXWgr
dS0cYC6aYxPQtlz7G9EGKL1znPUmTcQ+nyFOddnXjdiVbt06yYK80QOwkE7Y7cewTA6Xfdy4Kldz
BePvusIKkuKRu8o+5FaSXZ//+OenGRIsM/Ih68CMGH7XSYaRLyCWDOejZyjhjhAoCe9hnZeDf3yJ
LjNyuknfTlhp4a2rRUuE0W/wx8xug268DD4Cxcv/3Y9pcJSSAoNkV0rHf6egqfqf5wdpJcpM25aq
x0UBxuKY3hQCUHYn6GGe2CVGxMvAGDHMWzLnEsbHMRPtXcEGuXOqpLsst5noMzmm1qQqJIi/yjBw
jGy+wCLG3dgRV1aPiTgToOolHR3D+K/VNWXwbLXx2Ex+BzZ9Lid/Iw+tjL+JOatwHGsIXdIDSBzQ
oix3/wdxmCWMPklyJsyMg1FF0lCFqIY7D4vCNSmGL0IGV9tEl7Xfb0RwgHenou4aDNOsZ5zj+56m
+zJs9PP59bnWBSOIWVbxbgQELAZ/OdstDiDEn49LVbks/a1XurVOLH//kCkKZ0qgNzphM7Bs+UUG
U7PwNvBMsTHJK3uA6cqSuX5v18MSBot/XYsbaJQl5PcIneuNO8laC+R/9yBjnIPa4oJeaNUdgJ8o
/cLO9DBOdOMhfG0ejEgW4zSi1lWjATp4kOtnd3CHjEmGumDgjhu9WJsHY1O2mw5QlAKVU3vxNIB7
yX+tz7Y0PFZ2fBNmpsvCq4IeRyG48NxApfmKj7j1CAGwFJzR+9z7Xk/pRn15ZTpMzBnhfT+0bsvi
zA8aB4wm0hZuGBUeyeoYT1RNu1EOWGvI2J1JUAli2ciBxTh9y7yB3YTgQ9SZtbWJrkyJCT4LhkbM
0G5EA00Wvgew4n4D9WirErD29aVbHwKPqDIPFcHXoVosYGwLif1tdMLa2JhRXWh40VsNMMMcqMUM
Rdt95XjlrgwvZFkQE002DOlsJ9AsjgGugi2RBf11AvTG/nzu+3QLCoh5sJN+wscWBK9XnKofpOJF
VEpo31p5TAdc3V3mbZyUPg1uNGSsIohzigbqP80rnMli4quvoZc991iywKRs6Y2stbH8/cNUUz6B
Ehko5xXQnetySuqoZtlDn9Y7kuiv5wfs0+WEfhjLaRId7bpaOq+BnvIHGfLsUEO5ZeNEsNYDYz0N
NIB3Mk3s1yzBYqWD3pOqvR/m+rb3L3qYQg+Ms57jznM11KnzWiYK9mQ6mMsreKJYP84P0KfoR3ze
3CZ40VPWEftVDt4tyBsPYsTbptAq7km9dxrvu5v3X3K6+e7/aQyiQWPbyAK4FZPBs18H5bnP4VQm
8xWckbB14ContsSO1wLF2Df8fGQuvLzJiec6VoUfC7gfOY1/DXe1myGons+P3qc7SEDMI2GgC2fk
A0YP2mjPEyTDo8r1UUiW97k1PiSpffRZenW+rZWBM8+FmcYzdJVIciJ2c0M0e8lndk3t6uX851fW
snkybKbCgj9mS056YnBZyp4Hhz2W4Lhp1W9sTSuTYirPhE3vpwFMQF9lVd1VQn8pRHk70/AeXM97
0bBLygSYFCPmW5jAQizCml+lIAJs5So45n0WxufHaa0TRsw3zaK1XJf2K+/qGCRPXFDb8WmZZijl
wtbJ65/ON7Q230bgJx206aClMb+GFEjkXlcwcVd4E7J0zR7PN7GSHU3rPlEVmnltP7/STM2PSS+t
68Zyh//Of32tA0akh55VNL5fz6+dx8P9bEs8jOaqjYeJbO2Hax0wwrwNdZlM04SpVsBWEYZiUOV5
W4qKKyFhng97bhGpS3t+dYA8aztEN5Rujq3W/7lztXGKXhkk81zYdHnu1M0wvyYhdw4QQdO7wcER
GltgeTw/DyuDZLIRgnGoeyIs8TrCe+QeAOx3u9HFRlZa+/gydh82ceDP1IQT1fgKkU4dCTo8gYm+
cQhZCTXTla/oQofaOgtOfV8/F2w6QqTluw6H2BbzH5h+bKSltSlYuvahC3Y4+YE1FMEpY84DCrAP
PiBLs+y3BOPXlpERyG07JQF3Lf/kK3YIPCvC499D0NdH8NQ2pnhtpIxdnPYpzO0zm7/Obv+VZE+N
rG9KlR3mwYr4ptPnWkeMgB6SmgJuqPgrtWGMuvREeuopwFF0kZU9v1jXemJENK9EO3Qj2nAn+mdp
Annjmufe9WJis72ZrmzcJllgkC2TPPTcEzSlHvT8QkS9X1aWwLSA7NEEYuOIuBIfJnGglRCU8KDk
d0o029OwftxetyvTYXIG8HwSMPi2uyca6n0NmqolZURGb++imfOzsdbE8vcPoeFAIse3q5Cc4I10
g3U1eV3kVOHOcd/PN7ASeyYtYISeduYmZfKNjeF1gyOAE0w3IHxdlkFMTkBh9UGCUSJ/hwi/f7kt
eYrd5ziql2zrsLk2x0aAD6XOC1ws3VNWkIe/uv+WtylFvXJA94zQJrbbVJBIHU857CxCFItcWh0p
LnrL8S8NH9sephOdfwmOKSAmO0A3+ahA+qhOpFEpvcGbeV9/zcPc2fKjXVtRRnzXllBpGKbdyapB
usp2OcnH+Vi1tGvyaBaOFmlUDHaS/z6/wFaGz2QM8CThsmyn7qTDZFciAXcWroCQUh8ztU+RU9SA
v28uhZW8YlIIWN4Asdux5hQikSwzVWCliWmMdK3iGodEcBk3MuVaU0sG/RCb3BlYBsJLcxLozdI7
rO9aq304FvGIyq7D2f78GK7kZJNKkABwr5LAb06a6acJ/k4MBQfYB+0r+jPNtlh+a60sKeJDfyRQ
r7Rp7ebUy/66w6qemyymTXCPUukOWrTR+c6sDZux24d96uYtnZrTBLv4pamlCl6oBI/oqEJkA+ql
l46bkRdEN3a6sIU4hbPYp/wbKbtrniW7vP6VT1vXwrUFbuQHaHDZPcim4gT8TISXvmMy0UiVYg92
T7T0Zykw5+jfZcNnnAE06GKO11XiJHvoyrswWFiuiIihBaL+/3WooUaqQGmI+A6ONq+1Ta7gxR77
o7qGJNR+TJ2DtJqN1b2SvU0iQimlA3yZG763pdcv7MeCRa2gdbsxYisZzyQgSKdLZSeK/FRgmwaW
7QbesI89NH3DauugvLKLukYqGLRvZZly0lNCAJ8K4EW0GOZmobPRhb+aeP88GwXEpCLY+GzmWNJ6
J3SGXEakCKcQKO3xrjmIfQeJrrHdoVIFkBhSRVPfVgRoFbwuEWeAfwLe+ry2vBIDH0pURmSi32k6
Vf31KJhiG3v92jwa+aMOB1dafk3eWdjQ5gpi+B7yxwxU5UYDKwnKpDSIsGtzaGrZ70MGuao6otY4
6S6i45i7x8HrYJUK++K+DXejz6t244K41i0jieBqyJtuCsf3ouSud4enZKd6UTakpi/b8k16Q+vx
mdepat5J2ogfIDaS71yN9Nv5fLH28418wVSHx+TSk+9iAWntgXp35HHA20pwPN/A2qwYWUKjauGH
oezfraSKZsfZOYweEoSWV5FbmBPG55tZCTGT6DBTYLD9TnXvblJnww+iRziUBxBAKb73o8/41/PN
rPTGZDtAqTWBzFHRvGeuuF22DXAfoAlDb5d9Y3njPN/MyqZhsh2qNFDVDIPV9xawvCWLc+yvmYQ4
UQAJftvBk3MRd8mFRxWT/1DUjj+xYKheF0LrUiFdTkWypYfJcd44/0bJtPHMtrLcTCe9EDjPJAGc
5j0sZfgidZW+CDaL5/PDtpLKydLqhyNKw/nMkGfSd4hDpftibOa4CZ0rUtB5L+dmyxZ5ba0ZId+q
IMymqkjf64HB8gQD1Vk3qrJkseumPvU2VCrWmjFODiNkkAEz6IK3wofzfV7Gqe+fdHqRHluATP+/
B4sLGyWhtA3e4A4+ylMSVmUa9Xgwti67nBIj8gdwKosB781vC8OV+xaO+PxqnGmUg+l6fsJXDosm
OQIeYrmum5q9OSwVcQuH4ihpuwSmJIjGgQT7fkBVsIVt/f58gyvr1yRMQKF3hiJT4r0p1esvaVIN
byUbobR5/vMrU24yJkSQU6q6lLz5XOruSKXtO7eho+R8SNlY6I1kudaLJX4+xAknFvSG4Q5/0MX4
REDYiqDgsqU0txKEJleCd3L2RB7kB97reJkI0Q3vivo3XRJuVATXmjDiHFxICAPbRf+WVJn15hAB
FG48inzy5kjh8GvrxyK0ra3hWmvOiHchiceosvND0angMUlIvUuAUrtp+6ICZYy6f87P/lo7RsAL
FuLxtlLpoZDli2zxzpcRcbOgmecF+HC+kbW5N8KewE+Ak1Snh2TEWRSE82Cn9EVMqID89bP/sLDY
BBpIPrH8AOL2twyKJlFJNrkOK8NjEilGZ2rbbsSqLZXcS2x+NuUPSwXVDt3TRYNj0inczGGu8LLy
DRsI+5HrLH0DOkpehKoOiEmjQLK1ZvjvFm/+wCFNX5fBPOzqxOVbO9PaEC1//zD+g+U0YSbz4k30
/K0d0/9Ybh/dmd64m/fZlRRl6gC3uRA5dPTzt4IX+h6KwzTcF7VHp0hBxH5LLnetI0aEKzxG9dPI
yjgT6RNUyh596h7wmHsTQLR7I9mutWGEtWTuxMNuqGLYBImryi37P6oZsqPMO1gqBlPQfr1sVRlx
Xc1j7YjAK+OmcHXkwVIsml37IgYTFpUR0GNGB5rXSRmPvPN+ejgJDwdwgugLnBDKPL6sC8ZeLvmY
swolpXgWvdg5IhuPsx63hD0+z0mOybBwcr9mQPBhJtwuK69kLtN3CgWCfuMK9fmp3TG5Eg3vJxFY
GKKE4EJY6zA7pjUtr9nIs71fywn1K73FFVzrzPIjPsSg3/K6QL2njKcu/+phdzgIR9LjJfPgmNQJ
m8LSyPMazENOH1KYQe3GGjzryz6+hPyHXw4AHM/EWGAl6ZZcD9MgILcFNenzX//8TuOY3ImEUL90
M8Lf6gIEpmYgfythIS8PQ9PN0YzTglv/SoetO9Tn4e2YlnjQtmSMy7qMhRNe6dKBYowHERTc0RRU
yi/slBHaE07NTt9p/gYZiKuWQgKf3rTAoqYS+rFu+JLbL5PnXDj5RqRXRZhy1ufWC+M2Coi1Frra
l42yLyuIOibFIoCsYhuWofW6XDuXK+fy7DbN/YHofofj9EYy+XwLcUyCRTtPASlkkEI9awCpCqcP
MUI7Y/sYsrLUTBieU9aDPdTMes3L+jbVzq7EWbDIht1QDAenqo5Jfd9WW9llJeD/weKJkudNSMqF
b4GQ4dD9rg/K02O4sX+sjdeywj/EZe0N7ehNuADCy2rcOYpWsS0L9whn8y0B55VgMXF4nmSscSe/
jHna+deYMvcoy96+8oAzjIJqUwZ/rR1jXw8hyUZzKyhQ9Z4H98bxZyu4okDB7jhN0pNsUk5/ns83
a00Z27vTgFwOCkkZyyHQ39U491/q0IOzfVDO5GnmFmyWzre0sr2YGD0/gzfCTGQed53O7ztSPWes
hNwSTY9gF7uR72/BPv8epP8t9DomOg9PSp0IVeW/EhSFchSQHWzx3E6vvNmCJYI4DnBWapW+UgE9
XNY7Y+vvKohhUafLY3/Or2zOY5zDIUqTyAdcIo9z7m9VsVeG0QTrNZB3htp8ky/wka8lyEA7+B+n
OxcWdHAGz+KkZ1ts47WmlnrCh4jyBov1lsuxDIvhN079BWCz+W0CmyorrJ3IT/uXiwbPRO2xEUYl
Y18UsZfwr4FOfueO9S4VObqTU0dul/85387nhRDHhO7Br9sXIWr6MfXnIqrd+VWr8rrx1FUg1Dcp
p6c+8+Lzba3kOxO/l3S69LvOL+LeDROy9508l4eyJLXaWHFrDSx//zA7gngeweSw10qRXd8Vp6HI
LpwPIymUfujU3BJ5jDfGe7+0QGYPqy995R4smAnDBbbYKH6t9cE4GGSqz+0xsPAopgtq7co2yO9B
BtbDxlltbQUbZwHfbvtGSxvvvCI5zp4scLZVBzHO13NQtLs+2zL7WeuIEf4KR8EB4uBoqHOzE3PV
fJKBF27Z+6x83sTwpYm2emWRPIaP9OBEAdSix2jKhjG9bLWaAD7LrXE3QqDFls4nOBRNbYyD7aU/
f5meD0vV4kwlE+8RCzy1T24v3BvLnmtr43i5svObXA4o+PdJliq8k/XWF6/soR2R6jggyRbcY234
l4Y//v5pYH6Kd7O4D7qfXtG733077bdGZyUrsaXVj193C9uCBEwee9g6QBP6gprwI+ijvysoaPXS
O6hJbPG+VwLCJHYQz9JsctM8DuzkbkxRy1bp/OpmTUxdx44ggX28KP2Z6sAk6x0MWZZDo9kf9jBW
mGPcVJ2LwNEOM+I69Fgw2w4S+TxUNVwTU259gfgAsKfnf/3KqYgZ4TxBc5fOFfLSVKR+zEt25dk1
LOeLZj/3xUZ9dmUuTPRe72ju+V6ex6yaUSUN+xiJ9agoavG8Gd9t398SMFrpzj/wvUxDS90rMOuw
rRln/7tH1VVVj9CD2PIKX2vCCHENtHpBCyystO3ucKqPksniu5GG4Or5l53w/9H4dQhvUTvNYrje
dYegchwceUR3B+GILROVtW4Ykd6PtBN2j2UbdvUhZOhGWLzDo+HGmy9ingWOiebr66CooCWbxxIg
jUMNmbMDTea38wt3JVN5xs4tR+IEyk7SeIaAwYMI8/mqzWZyGUbQMWF8aVdVNZ8wPNBZgX+WVhwC
SVs4/pU0bqL2EjcLfVdjCRV1uuON/JYD2DbWzcaj6trUGjGtrDJPMx2kUBF0f2YueyX2QMqocRwR
tVS3WzI6K+2YWD3Wz+7gU3SD+uo+reeHyu7RDee9l9NGevp/vn6f3HBMhJ43VryvbCf7hrs0Da79
LJyzYy9q8jv0HO+rqCyXfGNdNnd7GLsKC3ZDMs/UsxNmnb7tJjvjsZXnxXdW45/dAC5W8LVkXmbf
DLjmJt/9YUqTfV9Z+E/uFRWPqBAZ28PSCRpNPgBtfPCnZt/NulV7NbEh2FUFHf2I9B6qhGln2fzY
kQAnRiCqWNseK4jCv9estpo4SJSf7fyu94q9GgpYMXoOF3rfKJ+7+76u5/8A5whOZMqdKlJJJ99n
ivfJHRykxytYnLKnghO42QRibr6UloJV2RgOOgh3NpS5u71XAz7kqWDuIz0Fk3XNLT6nX0nhUdRS
OIQko7KFGF0kwZp8mouWip8kUYUVOzkRkDic3P5XXfTYYtoGF64DI2Fj7YmPctWONf5EIu52lfOl
TeER8g6+fmA9p4rM3m3nOIXa0TxIWCTKfJhukQnrh9mzWhjIaMro+IX53USHnVdazbQL2Owm8dyM
qjjCNbcNrpK+6yhuW3ZW8ke/AV3/N5m6wnmSM7RO2h3m3N3ldjncUc7osA87e4hLB0hDnYk53GMK
Qv/Ja9q03je4A9N7cHZdepVPPAe+hKVBn5+q2SqcLwBEJmU0T8Cd7FgnAn0L9EY6Ah9dTE7UCcXt
fYkq1KIvMXsYtTTIgWcv/Szzj5CarG9syGgoGnk9L8Uf2KZoK8rCDKmzcnLhfWGZ5flXMDVT1TEA
4KqHUY/bYpbhSQJlBk/7aVgcEtk0ED7K7YY1c0R449pVbEE+nD1YigWvIRQocILwc9nvJohCT3jB
zqZf2mmnr3qy5HU+cvk4cw9+e3aduyIiXd/nkeVbxXONAygeuVPagRwdJqEba+DZoIAKZL6b/Uhz
V7G3qddJ+6dWMLT9PZetLXZjaQPy6sNjQB6p22M6fdzqVDRNepZH3lCprjNYR71aKD3Vz7Xnzc5O
sEbTcq9CSw53LWBbLAoEddi+h5bjL+Yy5e1sGClieKAGzaM6zMRPK2yzO1izTeNdGyqYLhe8RHVM
wKA52WOh47jc1tP3xs2nXxAR9crblo2t3qF2kw/XNqCM+bGEPYb9bI8k7SO81CD4Cgwaj0LFYf/c
NWkwfHOHog4iGMbOz2U1julewLzxQPUcfK2nQo5X2JfYj4q43hdf9cq+ckYLJmIs0ME3Lm3vdZ4a
L3nROiznqPCb/qGfIAh3g3d4ZzjUIDyrK7ftE+dWF2ng3MFAvSreRx/1ZfgMjG1xX0FVfTjQtBPT
Cx7C+u6LlYJIvseDvv3eNTaVh6ZKG4jGg5FjP0FPcxoii6jAPXr2WA9R61gYQVga0y6SlIWQaO9L
P72ladLc53YrH2Uiwv8SP+/GHfJwN8WpU3V4x82bZ1g4tdauwDPTN97bvbcbpEW9g1+LpHt0Ji+w
xp2voL/wPGSzLopo8sawayJEY+0eWdh3AWY/r7IonSErtesbiZ8xEoVEYknHu5dqFE+ZhOfO0XJ6
BhNtXsz/SQxmH+WgI9r7VPQhHJ5aEvrHlibTo+MQmAdIgCTknk3Syneuxs0+sioRvozd0P9Q4aRb
CR2ixBuR8DiksqBIz2NCe/cPxqGXB8VrN4w9PmbeXlTtPO+oA3luFNgZD4eoC8uy+A/JC8ZGDHKh
kFdVFKV+jzbFnEP1IHXbKxXaQj1o6jF3IWRrez4ox2NlcfCIkOzB5kOrvgZl6p+wEWDdAdeajXcj
tB4hwhgKnTzqogLGZ5hTuH/0bTWFh7AEO/oALSuYJxW+JBRvSF6R3PZkJPwIxpVd3wDiyN4sMLqA
/MWmImOLDV4yRR0d4C4i/Cob92mpm5duDlFirTLiWscclcsAGVJAS5S6VXKUKdjwfVQ2WWmTSDaB
Gg5wcfNw5U9S5Fqa46Edyu6KeLLCZpH2fxCwUu7tMmEnC+Yv04FYffkCCV3nDedlUX4JqZztJ403
Hu9aj6NoQLRPcrJvarCNr6Fx1WKHh7rYcOQOH7wDSm+DFYekb6ZnX1ltfxu2cw68YODWdx5cIhNU
vEs3uOJF6zdPsMxrnTeajHpHACmiURmIyQZ/PBwJCv5woSYJL3ykilTApKgr/VY/h2PZ9zsrc0dy
BN1AtNdW181AVkEIQqbYz1zsPBFIwgGc0cFkg2tBq/g44INZXkdTKv16bwfAMT7PtqcbbKk1fAJQ
hsHqmsLW/1WrvASarUqaFiikBmeZg5pn/J8Jkr+4aggw2odaeqTYqXxM25ssT5o/aTgD4FM0XVt8
8/KqeXZ6Xv3unB5JXriwlD8NY9i/jcgM7fUETLm6LkvhSbUDHYeJ+1Hj4h7swjptv1LYdiRveJid
68MClpg0MO5FwZ/BEEvYjZKDXx0SPmB37spsCg5gSXf6BvNfyfsgDa0bN3UDfvC0I3+lcEZqm0h2
XRbuhHZy0IvCpUgA4z8vPbpwC/Ub7GvUyn453BbVIXRm8aJpGzZ4AM1zfvM/nF1Jk5s6u/5FVIlJ
iC146Lbd7R7SSX/ZUBmFEGIWAn79fZy7STiNqXKdqrPIwjRCevUOz+ARydesABfSwzn+dtB1UlUs
EW8+Gx5t1t0Hdnt/Qa+MDV/JdBeKgLmYuJdJm7tVKzCGtpJ95nr5XZr5a0TApV+f9ewYCf0Eqgcp
UrZSfktTACwjfAX/xvnqXEsceV5Xu46b7ojx4PGg6pQGUePn+W3oNHsuJy6HltqWZdId3MXSR9gw
Zo+WSMUKVe6jKobabD5Vg7HtJOxEV6fUzoiBKWHa7VVDBz/KhmoNLvyhd9blKbNyu2+5gcKLCY9I
Y4apvQsYrfUrjlblvZehpoAf0HTy8mmbY3xIq6jLMw9XaU007RG6gRpJXseqH/w7NU6kbvYjtiXu
alnIqosoaWwGwaySwfnkemX6Ubfj8hdfzsNfXS4BNfKwr1EODamWpXfoABNzYf+bd0kqD9yzcLNs
6p763Iub1oOb3EoP+KMx5+XBs5IerSGfpanipw4q70OxSzPmgx+DSGdvLGTI5LcXZAxdhcqxUfVs
SqfDdYJWNBvru+vvvvi5Zi2+oplk5wNzexQuyOPvPqzae2BcKgefcecmziDuvazqpvZkcg7cXtSm
IssOLXwrqreQZr5wo7HrRQt9DsP0b9FqM/x0qasqsZVjgPxDqMHub4FgXdZs1kYwI7I4g9PxIlvw
0iHWnQ4ljLbKW9rll9+fxRAOen5dNaF8bZ0pPElo8+ZbWE8jY7m+4B/FqMvvz2r9OoV2U+5M9OS5
sMXbSIqQtb2AUZ+u//7CIZ8P4TBpdkOEjPyVCw45E+IW/mfec20iCDzrlSbnwomZS2WYvJhgFyfF
SRNfgH6H5FP6YJS5EK3aOax+lLQdVg7JHyzwvKGAFZuP4HwnLdqyDN3TpADG8Xe+Fl33lDgUgIb7
tm3Aj98yJ3dJtx8DvwI4QIyF97NDmuc8dMNQBd+RYIQ5RWloSVJs+gxerSwmwOLbn4fMGP+i94p7
SB9GjrJJPha56/4qO6FTfyX2Lnz2+XyvFCrUU+dmrzoxItkgX/WbYzBYJlyZNHx0eV9WaRZLRji9
tbQV4uRzCAqWQfulGPBtJu29llOz5uW39BqXf/8rVKKx3ea2ghWpxTy5B6W0cqHz3Nrp5vruXXqL
2enmISu7UYTpqUsGKw4oKCCTZ99zJu9du1ljjH1It7os1vyQu82Uo/yxj2B8eGbA6K0uCJpUVhB+
LbwedhgbJNW6tXeNqqbiLWxHEWRxLdKpJ5EdoMp8UwmAYtWWiwEEwQgyiMBOqg7KuCv7fmEp5sxt
yycZGzvVHBPR5KA+FRBi8Xbu6LBQRnU32ryJXeL6aiVwLH3a2eAi07xtZVCMp8yG4j9h4DxGzB7N
5+tfdilkzOIehhVIBuwJBozjGJ67qnqF6TOS8GbaqSkp48AlK1fawsLNJ5KiUk7YIlk/weNtGqJy
UDrf+zkUczGwR07i3k1QBEHb6PqLLQTc+XxySEttCwvfqbHQnYjdAVZ4MbC1rIkDCLmt3XsL6zcX
GSF8kFDwSoMjh7MqOBiuQg70E9YSKMKKMMzK8Z7ZfDLPvT21+ZqU7sKmmM8vaZ14bQLbxBcRJqT5
Ipq2SV8wiBhWKDJLvz+LWkpDvVIlSXgskK2/+ok7vDU5/3Tbl7k89K9gpeqkhoEFQSYaWOOeivae
dV75qsu0WTmjH81HEUfmM8txpKjrxkodLbjaJA9uiXrtW9paNZpoAPdU9gFxP0z7KO05874UYObb
a+jnpX03i2EpAy9ybF00tHLPRiSjFA61ENIU9WsGQa41Xt7SaZqFhS60mZuDNHdE0dnHJq3eWNZ9
mjKsoUPk6/UvtfSQWXDwbSi+8mnqjiPrPYw/jKtgQciNmor/ZWkRuugEStDKVz7bH1rtBynFfL45
oN/VhoJkB/T8u+EXil5ouLASVk6vw4WGi74EoQE6XQFvADWtkzTrwcYd0ED9przOCfIoS2rLe+6h
+dl/ntI+YztpEcjEQ4hgHMxFD7q2qbyXPR9hdQQj9ZzFE0vZ+DxObuqdATUTDgit6PPhZkkBnoZv
FNoXOX+0+8J2vhtf9v12os1gFf/T1qgr/0c5Jil67EnLgrioKEOdYHPb0+9ORnX5PukKcmwxSBBN
f5ANyJkrx/RPAfrRgs02m06mITScNaep8KVvYA/MhHikTI3woATicBQxxNukeyKsD1xnYxmX5ENk
WazSL8DvYbzSDr1NzDs4AdrzYqsgSfEsxpIIjZouLLwtLjZdxbr2vQ3SF9e9z7QcVAvU76CGh1J1
FhY3F2R4VX1ApnRnkrTMH9DnbAA1c9Aw9CL4BEHwIiqsFsu7nURXBFaEPo3Lpu31rfqhmwDO/Hxi
LXlRoukm66NF4FIL2zgHep1nr+HuhK5OVaVjBOVoA/+sjrIqjVIKwuxjM+atuHMclN9vIxPW+DVB
3wP20df/qoU4OpeqIUGOulQKihUl/EGMgbD3BbTW891tv385uH+FUiqdsm6VTZ8dy+eA+XuB2bvG
dda8ZReC2XzA6rUF/Isq3Z2KPBVvAWrfGMwzNNt93VQ3vsMsyIQUw7zRd5ojLoHB+lk6qJO+UbR0
fl5fo4+DGNqG/66RB/cfEIpD+eSo1P5UN2j/ykp+8mCa/GaC/u36Uz5EkFIMaS4Jwl+fomFejlxf
WD+6Kre3cE1ONhA+f/Vrq4lStwAVgkH0e7DGMA7DAgO3cM2N9OOP5M6TATP2Umew1n4qC+nfEZuH
kSoRaaoAdJvrb7e0hpdH//Vy4E130lJB+p37FG1axMxqKJMtycpwJyrGbnzMLDMAi7nwCoM1DKwm
A0nPiUcbXDcKgbJNyZW1cs8svY3779vQQTd96pTDsel1FodpeQokuPPewLeA5K485OPE0J3DmXJo
VJnSTpMfU5jchZZVQ8rQhble9xiGSkLht1gpYZc+/ywTME0PbWvYnZ+dug7Z1pRWJc+sBoLnuaoL
gSHk9T3wcSxz5wgn6MLh4m96c5QTG2II8Q4bTciXm378Pze/jX6Bbwn5HdmzC/2MPlOPfqnZSgxY
+Nvnl4NXDR7miI54G1OQew4MUc0GPcbKbhCrwOGfI3R8XClodUzuN7stk3NFO61OnQuk2U21kzsH
6fAxzwyU2dU3WYZhbHHEYRiOVFEo60ON6LayZxe20hyskxCARRur889ySEUs8EkiEB7rfQ7B/+vf
eeHozS8UHgwe4WFRfAtQPG9hwc5j8AXDOKvsr7Ky8tv26tyOm0MSkDZQDDgDHYCynFTtZZwKx9qV
77GwUHPEDpvA9G0DUXzjCX3pusTb9RndVehMrKzT0gNml5YGir0r7dw7eyOkZUgAHEvnZVs7qNZw
a5df+m/q6M79uFHyjLxhbfGtSDPzkhH507XzsY/BoC32HGCTbQvIyYaXalgZMi1ExLmclhoYyY2Z
1HfW0JeWk9+jO5lYSvYA9loewfKB37aPvcuq/n1dAagyDlnnnA0qyy18v4GPCFwau9Xwdn0fL73L
7KZqgKTOIO6jvoP6MkVwWO6ioRZgCLAWo3kgxyJ3gOH19YctRC/P/fd10OsvhHED/9BayJMAdAtG
K56gSHSLVzTCl+f8+wAwqnijB51+t8PiZaAB20BI+hZi/OXHZ/eTY1u2AdqFf0+HzoqGKXPPFnwS
V26/pbWZZY9eXqgGTRhyRqHR9lsFWzDAADEb72876nOZLK5QuQOQbH3DNN7BnQGzdJvhAu9Mv4Lq
XTjrc6Es1B5lQR0H4EsS2sOG4HMAMFdyQJaGIoVy40276D9iWbnqi1Tr4czzvlAHPdiNjdNuTfL+
tgdcYv5fp44OILoNvR7PFBIeTibFLguaNa2IpUWaHWlUqaTHmM35/6tJ6f5OdND3vRjCkrU59dIz
Zoe67QD3rKrRO6OC5JsyT/5XE/uLn5hsJaovbNb5mJ37maWbRpIzVblu7uq+KlXsqRRToOufYOkN
ZgcZU3zLCrPGO0sDz0TaQ3yk5sTEYE6sUbwWJpP/ce4WAI9VHtoJ57JQAdwYhnwwn3XgF+ZpwBCt
AtytSXv1pNqWVQ+A/6rii6lS6rOY8hI04bFldvAetrbqvxMk4wNGP3AhEV8Uc6YJfXzWjmjBXF+R
pSWfxQcxUGiSistFCvvRuITtz7EXzRqHb+HX5+pYYdPVbdIT9Q3NnpNKwRgHgG4NFrz047McQDlk
yBORj2fiwMTcqL4VceGTfq2oW/r9y93213klAsCmQdreWVfmkY2F8+BLw1ekAZZ+fBYMrLHtynFs
FIQFhYqrscLAOUw64Buuf9eFnT4XvDIXuLKAmd2Zj0PonDwBZPaudpoQ04QKSEq18pyPsQDuXPpK
8EBn7aCcQ5tCqJUSoIUC/yTT3kKRXRzLwT+Bhnpq2rVSZenFZpc9m0KXY4RuzgmAZ2BqEphTN9a9
rfUtNpG4kOeG4LCKBqCuIubsuYTsKDC6MKGkn277LrPbvgZBjgEaj8zbAG1CIp65dqujtmgvuAVS
1tXKrPtPLv9BAjuXwSoygtgCEfwfcmAyLyLbxVxYRLDezrLwmALoKV+MOyQ2IOeWDDUUisuh9WIM
f6j9VCa4D80m1E7m3E3N1CafdNqSPnwIeKnHYevBB6bahwLN3Oc+cy3vtcEd5JyJ5yd1GImpGlkO
Y2NankfLrSdroyVqAhNVflrkYwRh9ex7UVj+N941w1nBbETsyhRLDrU+OgrA/ZJAfR0okHZTjNqx
xVCs0GEZ7n0Y5wSvfU14+4AxJyRNYj8EQO7ZQmPTfoTpSp3vXPhm1b9ZaOvsG3MdVWyTxPfbn6bG
TH0LpdpJhP/jvjV0DIaLFCP6fSgV8K/3RMLuoltpQS+cj7lSWOkgD614Ov3ITS/jNAg/KWA+m47Y
+wC6JhEoVz+h4QeAUFevAYMWSpe5WFibMkrhojqh4+EQ7146rGnuvaqnX+uhm/x+4wcUqpVbRm1w
sEKL1rcAwXB05jpipq0UpzWnB0AZpgdjevfeMf6a+drC0f9z4/4VkIUDn0+i8F5l7rN7CFZNj17X
uveDb/E1Ps5Cn9ydy4hBM24MHF84B5Kh8V3CvIAatsMt9nwR12579QPQ9zvp9m8jtWOr8V9yDlDd
9ejw/4LaH5zaP6P/v96xhLRczsva+irIxJJDCpJC+ykYktTKt8yzjL+v2zaHQIoytD4mLOcAufoA
oYuoHwB+9guoAp5C2fg0tvqkTSKHIgpsKFcAaJrBVdAbboNpPPAGKkRPVBeBOCoCqEDwZgDEHrP9
2JRUbkqAR6c3CA5mA4gmGD5G3sVz7Ud4MbU+QLy2wNLAcA9VVtKEgbUjOgBiJ0LzBdsNYosZi6HD
h78DOkQwY95mEoyF3xDIaDKg0SHlE945QxAWzwmsf7oX08nJPEjao4yA3pYZv0sb9+Hj1FlT/QbC
fDO9wyXSHh9Y3lbFr/aCWvZi3jGgu6O8AdyGxRkmUtYZwB7Hek3B5/ZewNPgZpt0mXSfISOugIWD
7QVmMeDlxtPYSR5Tohz7U2oGIT6nlmztE/xD0vCtMlaTo4nXwAUs0Y1I9j4dp0ZHNoiX7J7i//Xe
hVU23VQsBGi2aELd7H3g43gMjwrdxIXOAYYMCIwbMRCqLZhytTa4M601yl+0cqYKEJ6k1WcHzoju
qXRIz3ZOXrr1vhCez089a1PgoSRuXvtucMoQlA7p+u33YsgxOooAvXSBVkdsY/dZncnxgfdBX5yK
6SK8TF3TJXvdlrL8PVVBz8TWy0zf7HMb/fAGA3h5gpMhKyOooeuGxB0Q5WjDehQk0O9FPRL/mXRm
quooyQWGhW6uZRB1CvL54BUkg1dOmBwGvfwUeL7rP/sGLjgsBuB57J/61A/QJ/MywbCOdBJJ8aPu
FaqSpAw8ATP0MAx+gRHg8GcDOwQXOKYw+459pJN9pzm8suD+DtOeHXZn77b/K1NdeF+yVGXTXtg8
MPGYtBctl6oMqwGXael4n7oytJONO+Z1DiR6nUhIuQuH7BkoKuW9IGg1owMR1lWLvkSH0SCMKW3Q
cPIceglxYadWfWhGJznDHwVY6iTlfX3IaGMBb6PtMokBSBtfXX/s2bvLCe02kHNi1i714dJyh6Ym
zpwqran8wgOKSRO4MopvQFtonS1k8zv3zoC90e6g+NaUZVSiWtjyNmn9Xe2CVhNLcMGye5PDffMQ
dm4HCdEsLPSxEl7V7Cn815ytb0Ml7Jg3ooImTyhylHlc/mhxWZtnNA5TAclbWl82VNfD6W8A5l0f
AqYMGSKfEGxhDZhgsQ8U2EEPZVgrbiIW1E4qNgBL+vURJw10GOy6ynlJRrc0z4FNXRIiCIQafQoB
kpaO09Qjb6xpDf5FW7pPhsgJwNTBkgDUvrMLi36DP1mfPwS+k1Rv0q/8cJPVOoS7qMq7/NVyPNzo
yhOZOkNSqHQekddP4WsNYGkGf6aUN1/bcqxkH/Vjqszv3HXy9JMqzTgdiAlsP4JzYu7v/Zpza8ux
wA64DRBz3+flCKl7uGKVmMu4nu9vcaSoOMBEAJyV1nc523PP8ORO2hio3/tTjh3l1bXd/A6B2bUO
AwEFKCorYQUpENmVSQ9TQlzrCTSYrLsrygxmBTv0guFbQK22k58s1sOyOW8c9gb2f/8+wYIhEZEp
NZCY/Qj2zca2STq849e0RkjtBBp8uz7lqMJABZzytRbsQoFhz/JkEySD60BV56wmg1kbTVtZxjBZ
kL+vX1VLv+/8Wx3V1LcK4MasT1KPTXdUOXwFYmeog+S2zpU9y5S5TbPWDMw++y0dMR1SReYcrDZL
wu31N/izFB/dtbPaV9YQFEEmoY7gtzUR+Nw8Bvr0i4CulROWp1and55nqQhhVcP6LvgJrDFw/+UR
+OfbumdzbUkvkaTGRT+cPRsNCXRxMPbPbB53erixqTLXlqwhhdtagK6fteDhG+I6A3VslDc5dyDn
m4tL4tIP8wYY7DMd0BjVEg6aLfikG0V0fT/I/vX611pIpMmsYCa+ZWceF+rI7LyLvHB4Y3n5VLfp
z0s+xiHJ6Xj6sXBWDVYWss254GTJNWDi6GyeZVWzLQ0QM5wOTrmZGtf8ui9/+wcbkFzO1l/JnnCm
whlAIj5PEyNxoPwNqHd6l7kgoML2Ir6+cgu9eDKLBKq2Qyg1lcMnr2C9jHQCSDEbCNsb2fBnngc/
hyB4uv6shahAZlHBYyoFf0nqM+u7sgYtz4eGNw4vI+6a1ujSRpjFBYW3cF3TkAMh4swrDQKfd/Qk
pvo6LQ+kgGOHhuFeg0z9+jstbYRZmCi7KQQ/ivRnKDxn2xIg7ShJMgn2SbjSDFoARzhzIcrWk+CG
dUF+pAoFh86qZDvy+kBzVUMZzT85PmgU9ViKC1v4KUcCu7I3Pl5MZ65QKV1ljXlI+0ekb6HauRa+
FotgDV15d0Cvexh1otifUENyL7wfEscDv9+zwGVZ+QM+3jDgaP57BIyfg1Elm/wIgVEj94kLqNi9
mwIYtPKAxbWdBQ6F9LMA5c8+eBB+GYV51AF70jbcSZh/+lPP6YFGF2ecwMnWBqxL63rZS3+dbHQN
+8kqSX7k2KSqbbK49BMSOyH2DVX+J29iD7BPyiMAfn9e36YfH3NnrnMpqjDT3XhZSShj7cceQOtI
4UbxI7Bd7K9uOQmYRIINX62s7NKnc/99R4hfW3bNmY1RiSQihhBRV27sQgBAdP2Nlh4wCyYisPoc
HQr9SaOLbEXoVFG0nWxnTeVo6fdnkQTgMI7e9DjhYONvThpmb1DBrSGfl7bALGzU1PM6mdDxfGFo
ByyqHXTX73od0DCNSN57w32SwA0FTFFjGv9dFBWs+aJMQ0frpuwCQMR/vxDL8tE3wNSeDVi329Gr
/A1rCjhnh065uf6NPg6O/3GeNsSdSMomgz5z3uQoxzPARtA88Kem/xmEAXis1x+0sL3n/DzFbNvT
4HCck4GxNwJe8YkpECU7EKli9Cjyox30/UruufSwWcxwpr4fuLLVUVdwSdKTeRRI++paZbEZi6ce
bLvrb7W0fLM4wevcLUiFu4VlFfBpNIwTA6ZhCqDJyh5Yin/ssvv/DkXSDeyqgwwJaItQV2X9+8XZ
ilJyRn/hjvfpXW0aMG5k+GAnxUr3eeFozeluXqLQuYL5zzkBQGOMJZQx3Dgdp3BaecDHPc7/+FOr
VltpyWx5BCC6iIiHihRfaEQ9hTkTBmYpPVXAte+uf6al15lFCpBpeuL1tThiWkZ5LEsJBr3fN8H/
rv/+ZV/9NxF05uw6U9OsD2rRnUtpT6jRQ50EzIngh43GggH8VsAljkHAZW1K+fEGZ3OATo+eOaRv
rfGYdNB4ebA01KifqMdSwOGqsPXJtkSLvI4y1duWWokVH68im0vsdGiGofvjq1NaypG3EH5w+vaU
wh77FsVzgJznoB3aU6sxk2xPoN3br50DZlnMgPr8cf0zLb3ALCxkrPJchtNy8hv7S1cV7ePkZ2uT
gqUfn4WCAjKEnp9O7IB7b/qSpHnpRBNgU97KbfpxqIGcx79xwE6DkVRuwo+DGjn8RtECY2pDuMyC
2Dh1mn+7bZFmaQEZyyEZEhxGA8EPGqNJ2dCnKWRps5ItL73ILC0wrt9UmC3yE62gehOpoBMiVpYN
J6Q+BAJse9t7zM68x9DXshKdvOhMQmgUPPC8uHMZXD9WPsjHh57NfexI4DOB1lJ2KnT2jn4Z2U45
LWOThFCMQs59/TUWVmuOz6HgA4Z4g+SlVrjKVNKLDZkUgxTONK28yMexmM0BOkAsWg5v2u6YQvlB
2pva4jb7oXwM/KGIUoVhf6fpWIygWlNWfNYeAvdt+AU27z54oL5j2udlR2lB3GIPj/f0UwsqerG5
bfkuAfSv27PGlICnYc5e5DjJuIV6851X+25slbLe3/aIWVRJKPUktVj4UidTfyDomR/+fJzU7m8D
rjL3sjn+egtAwwt8IC8AH671Y2CrMaqHVEiMxvKazP5C+JqrcFA1eHKivjyBCaWfskHn0FTRRlUr
m2xpH8/CirDgYpwNLHhJclRTHH3YmHgo3DqyukpL+3gWWFTaj9zFoh+Dsg1f0TkPxQ9SsobsrK6z
+G8PY7jpx9T4JX8oi5D6N77aLNIYt29qjdn5IWys4DDivn+uwjG97wpjraRLC/f9XKFDUd6Qoe8K
KJ+7EKUp+k1eO/kmgBJP7HKI1Pv9LWojuIPnmB9JpsTi2GvPUFOyfpV5Y96cHpSYmw7L3AgPZlR9
n/mdOjUY+WevmVSF+0WohLR3MAxI87Xt/Gdk/d+UjM2t8HArKiiAT/LYNVQUv6CpZ9iRIz9KIAgO
8dUnCL+mjr0rJlSkKeb41Oo/FxBGKs8+rADhLCExoc2eWCc4vQfaVprf9ZhB5Axg7rzUD1kTNlOy
AcGf1PSmcoL9p0naKL+CRJo5dEYM0DAvqMxCF1bvULp4wz3p+Ct38MJpnzv3tcArVV0XeC9Ii53k
XrbQNsD4jUAJ6bbvPItYGKu5ncJ84UV7Zhw+jaQuwj1PioFhjlz6n68/Zek1Lv/+V1ysU81ljnj+
DKXp8jTaYfNc5FW7u+3XZyELirpOzYD+ODHQTtUXPWZAKxEHepE3PmAWsIitg6xujPOioPwA4zOK
Vt4Osn1roiJLGhZzrz5mWZnv+Vlw7Kas9567VBM6QfiSMncD1Tyo8xlvMEMagzTKjp4lx77dl4RA
kpCXrnXheCdwPeli1kz0myhGt+AxBO8QjOD14TWh+VSVQQI5dDT1CfDhKVEkwOAYcoxrysYLYx6Y
fv77kR0+UvBbDODhIin9s/GJoU0MW6GB7GViNUUStaEWoFoSsGBa+E4U1ejcUeYYIJh8vx4q9A0x
y3z3087y9iBDBV7/cn2PLFxrc5TWiLE7bBUg0g+XFevBg8PjI2dt857DCHelalmI/XMIUjW4oItx
nh77QLWxxEB7D1ipObhwetuGIHuhp+H08U3vM8ceedOI/+DIdfA8grDXTbYbDaUcDsojyVprbWHR
5jAjKDMRUK0s+VoXNTp3DjQmgwgD3dREgT+tJugL0WGONxpGKD9mXmEdbOSWdkQypfW2DUmy1uC8
ZHgf3DFzrFFJspzpJLMOeeNOOBf2L1ZD/a0JE/BvoVa4cmcu6YbMQUWU9LCfHzty5GBV+qBtj6Xl
3UmpA/vkOGIK79DADQnHnFrK1I4ScLRxJHVZOXRjlRZw6jGcgBOo3QFMOoDdWAKiJzc+SMxu/np9
53y8GMG8wQcKxMiarKaPJsCAzwE9ZcsNhukuXDvDyg9WFmNp78yDst+kIceY7RUtKiE2CkjtO7ga
YaaXySZdSen/aJN99GVnkblqbRtul6I6BGklQwYJH8+3X9oL7E5Bk9Gn4juYY2LcBWWq6gyRJ6to
ZHtOC4sAh+spe3egGGZ28M4WPd9wx27NBuAkcCsi2xLJtB3qUY/dSSGlH7oIwzBTPU0VEzrH1DrF
nPyQJZoWv/1aJGzT55AP/obyC73NLcQ+i5TuuGCV2qGGNvwt97Sy3/KuZnmytwJTF8+DF1hpHod9
59cwLOlb39l3vTLmZzl4TsKgtWcU0FtT7/TNlrbSFr/ERIgNOUfo7ap3z3LRyNwOVZum3zMI0JFn
4Vp19tMNMAi5B9vdg+Y1nH5q58n0XWBBW3dEfQ0pF14Xe9ZBxKAC/h9Uj8cKcgr1F1SvzAXYE1AV
GSdwY0/vCtiZ+w0c7UvfOUyThtknmg2VN8J93tWDu3drLXr/WLairr5Kx0/YHlwx2/sSDPBs7jam
HRv7PsMCoGjMvQL5ZGrxpMN8McsSsgkt6LwdO+Bu2COkWSAsDKRm135pAWAt622DqUupY/Q8TL9p
XWk5+MAQg27rOACh56J0kFvTg1ROltKNUn3VPaOKFAWkNqBM5oYAQ1kUkyCAEIB4uX6WFiLXfHZN
oJXLWq8ajwzc4HYbELzVJgmaNReQj88qmw+ued8k2i3s6lULgCZAs3fuFGMdONxZfwcryDV0+cJh
nY+uO2jnWVOT9IfQYRXdZSkPw/fCAMO29aYsL1eqo6Xlmp1WAHxomStTvdSFC5SMKSACFwkurO/X
P8cf77cPwsHcKzFp29aH7Kp6CXsGFN69knkrna+AWXKebwpGCoMawpC6LpsIMpwA5AlOwKgCg7Wt
5X5SaYM8fpRsyH4DZsXYoaskK58MJChsmJJmkN+uuJ25D6i+dbpTSegl7xXaoc9ekuvpGEB+mxxr
yAg5Gyb8fngVwcidN2KPfHiA+zLEd8Aol0BnR94F+L4RdaHVgLllz52vI1CQGp2bXtcb0wS0O3BL
ZcCj6Qkavp+9ywu9egp9q/fEST0FJaEOjN8YsuRQ9b5HdkezoxtCLgXm3uVooCDRpgp62COY+MW0
MbiLOr5tqXUJOe3YdRWMAgBa3UPgUGeAVDmkqzc17iKza91sIgfBeNMDre7UDaSUyxK8EhhvD+6L
KjW0miuZTcWGhYUDYQ7OiF9uUV4L5JigrJHx4AUAXBb3CVNKDhGBeuDFyLmC0uR9wzrbenSA4kJP
zlO0U+02RXujso7EsyH3DWHpFqDMlmYBMPTwj8t/IU8uwifZK8p+GOAmgw6rGdqhBrrUqyHNwqWL
5l5bJaYo96IOVfUWIDGyx03KZCD9bZIbpdo7Dxko8OzVSMuthh+7bqPJ+BCuPkE/WpbVk901GQTG
cXcHt7gJomSfQ60un3sC1I4cur5A6paFZqTv2F+putdTb2csykYC6FxsuhHFN1icqHDzrVt0eXET
cIT9mV79VYnZEE6pHMjcHWmV1HHLkATgc5bkNjIPJFX/LQKslEoSJmY6+jg+QZw4ViY3o32ToQ2W
cI6yEiCNeqKU1rOnqTE7dDs7hSVsVynulz/0oxAyGyc7mZXCnUqWLyJDyCUBhPmlEz7IKQ02ANe0
ceKVVgzO4jkUSbNZCVwfPjSYw0MG9KN56+bpKQUE5tFxatWMkbQAzcUhEL7H7iwAOBOxaQzYpV0M
SXlnoGjGh4qnKz2Nj4MzRsb/frnQ0iXA4kV2Um6bdidA1IdkmwFDuub98HF9FMy9TcMMSHQgY8Nj
1rCR/so72xf/qwDJLT43rU/h3sQEpnO456C/Vtw0JQnCy433137vrN5w+DOw49QMLI20BhMm0iRJ
VngnS6t2+fe/fr/Nh9ZM1G5fUUYAlWfDwTO2bGqSlTrvTzvvv/sxmNucIoj7ANtBugc8gZz4DzoN
YFC0ob4z8nILAwEMs+4I9L4tN+YgcjIAbmBc80JUbZQPQDv8iJ3/4+zLluTEuW6fiAghBonbHGt0
uqqyXLZvFHbbBjELECCe/iz8nxNRrS6S/+RNx9f1daDUvLX3GrahhECShHsgLIrNrmSiBUINDnm1
OSJ70rOfeR/MlEmBiwSOsGnZkK8jLqAEPi9BEkNWE3eBKOiGtjO/gUdONOjN5I8RyAeCte6tX9JU
7hN/TMkdADm5+yk37cTW7J+Wyuu2cCn8RB0IL5bZfdU1/Y2Q/m8dsc9xUB2zCcn1alY2Ac6u2Tjx
+Iq5/nV5Z348v9SWMg2JUycR06DB+fFEJXwRMxVUu6kBAvn3dU1YG6/IggKRn0bRW3VwZ8CYHzCI
4qoQldrKoj6bpdqbEgiBHOL6cQ9IPySa1hTulobH2l6yBlVIjXF4GohJzlmf628swbPyupGxNhfE
kkDf7np8nSuyIR5r9lPSNFdtXcqsF2pcQicMYPb8vohqCHVTHLH1PZgACGqu+/lWuDvoFu7pzZTe
Sw12zIYThYWbBUbuLn//46gdcLN/nz0ZQTyDo6c/acP5OU6kUvcGEIc9DgUkKC838vGpTZl1H+op
zmU++slrBlgf3GbuiYtHlGHTCQn10ySv1Gegti6n5jjBQAQB0kQQ5z4LvPpxMPk1Hq6hS231LVLB
hiWqp+QVgePnmPn3ak51kCg+JVn5rauGeGXNLkyKrb81ZCIImygC07Jw0j0Nhmn71/0YKoXD/vKU
LDUxvxbf3TmhbpSbqmA80bZ+kKH62SI8xFIIV+6chU0dzu2++74coBCVQV7w5NOBqQ28ZEh861Ew
h1Y68PGzltq+gcSRfhxr2p2krJ1DFokvYuzMYTBIQ5Xr/VgaJ2uDy6lXsLeU+iSpVBsztT8pyECf
4RniPV83E9YOn+llIEuiKu43Eonv1OTxz6AavelbPTleugItWLr7bNPAyjND3dMGixcEoC1NFDLp
Tg793dj5AhufZFMA+PU4UParjKPHKG1/Xu7e0kKw9r5KUoB621req6FWaiN1AEIxA0NuLTH7cSWY
2nJb0NVkmmgRvxY+ZNwyp/86API3BNMf5dLfakiKzcwDuao3tviWiB3ZsSwrz7DSuueYqz2LerKy
pBfWmq2wiIgylqkZwM6I6y9QwS3h8JI+lwKTc92vtzZ9JUBQdAs/ftW6UHdZPng71OrX4B1LP3/+
+7str5u4jtxW9ac2wu2tBHCrJu/SIyh7wZXDb13mPrCDY4GpfYUHCkLMOe/yyfQjf71ufKzNHvYt
c8ty7E684vUbiQG+2YABq9dgXQt7wdYkg6IIJLD7Pn6F9/d4b2QlNvB5i24u//qFE9HWI/Nbr+9L
WK5B8kW19AtFsa98cCkXb7CTSvgB/1e6luxbasva1XEEWeDUM9MrB3J+R9MUlmNuJ3eQroDXmJdc
lwqgNvZRO6hbE98fEL2RP9Vsu+iB9r9yRy0sWBvjCM32oAgLPpzGKhlvnL6HjwRQqW+Rf2UFg9og
xwF+cWZ05PSqwsmAMeTTe1xTL665Ul2N2kpkcPBLSB4G45nrAdo7WUZdc1P4NfvWIbtHVx72C1R7
asuQxSCokrbW5tX4HlC1GsoesAUcWy02maE1PRRglmbH2hnlCGemAkm/aswzeJs5dTXcgE8OXjIM
zsNkf3m1L+wlGyLJXT9xkVvWJwRh8VbmYMjCc3GtDLdwqdgyZSKCbi7qAuJMvQoFlTi4g6uDvxnE
9GeoRQjC/TlR0ls5l5cWohUCtAG0dMvCQV/MxG5UR+AWoUXHX+tR46V8ecCWumRF+kKPPcQY0SUk
NPNtltefpXz6G8G2WVpuDUqMePciQ3W5uaU+WSeEaOpSgK7enIQzlntpACzINKwKvWHSK2+jhUPI
hkuKwgPwOe7i+4wFwz5zk++kQQskYi6cu/JyZeAWVpoNmQw9R4/+CJ4cLQKyaVtQuOv5crs8Tktf
n99M727NNtMTKM3JeIdDO9hWaZZ/DgR8Ry9/fWmI5r+/+7phpeoV6oynFpWGY+vIaEMT0W0rd6RP
iQD37nI7S72YV8H7dtQI9GUBB72sBz23UgXZ9d7qDCz1Ym713dcJUgQaeVznjoRlPCvAPHNVJsfY
ONXmf8EiXdghtqSZcgQsn1B2uRt6EHyraTj4Eb/hOEy386ENRZqfQM2sJBUX9odn7fmwpBqQW4Pb
uoUFLZ5Lc/liTj3V05rK7cKz2/YSq5yE9p6b6NMQpUg8++JXVLF8P+bS2yIHlW0iAkXiywtgaYqs
7W5MZzo/Rx4h8+XQuPD3dFGkokXvN1BhgKRaDeYHRV3l8+X2FhacjVw0WjthhczFCTqv3lHXOn/r
JBTDr/v6vELeLTgZp06P8jpoNzMPp00hulnV05/LH18YKhut2E6NC8EvgZRLVDZbUXQBvABwnszB
PoPe1/5yMwsLzIb9iamL4N+BGkMx9c6tKsIdr0pUBF0AcS+3sNQRa9MDOO7Q3AgXhHiAIw3QpNu/
L0kOW6D7aFRrvNOl4MMWLjMwuy1ZV5o7EwbfJQYLWtqtPgzTWYL7D4TaEVV+ekNLD3wfx39wIHEB
AcQrg1BqPQtUVsLZxVACOluOiqVUhyZ285Vp+rhWRKl1DoDs16QTTHDuYlUdw5zz3cBQdGw9tjFR
DHyCK74hf3lYf5EvpQJspKBhSqBJjuGM3SOq9I+h755k195mUfAQtiDO8d6793X/BBWMNZDu0mKx
DggNkdy+hjLAnUlBcy16pI8h3ubcd6zQ0DmR4UqiY2HZ2wg6wwYfIvKEnHTF2Mafhh2dxxLyvLur
Vr2NmsvCMRxc4CZPgsKRF+1NWwB3+YHF5T8ob6wBUhcO7//g5iJcOXE8/b8jqAsfMun7Z5IjVgPW
58YZPefb5R4tnKU2di7raUm9RpMTksveQxjCi6cGrWzllPgLj/xv9YnayDl4enTgMjXsDGUjeIvu
dJf19S4FY30j3bxU35XG/X4DBFtcfdVN56tnAdyngRyP0TnJbz0C12C+hyqn57xwNhL/Ew8NLYZN
DLsA8qfHI66EXnHKw6bZRi2Ne7ppElklBFIkXkGvjARtKI1BSSVPaiLujK7MPxIKbbALAe9rBai9
sHRtBA3AHUFMIHl6op6sn+Hz8bmAbvwhS0x+c9VM25IP0st83JcSioZOP/5U8IqlAC8i4XH580sd
sJ8YE/SqqtyrT4Zn8T1p8FIHkEs+sAmi35ebWFqr89/f3cwQyfHSHJjSUziVY7zJIHglwSseypXj
eOn71lkPxxg6jmVNT0UdwD3bH2A2eoYzcRWvVIwWxujvHfeuA7r0ktQVAoJ/bv4cz1q2Q9o/jd2Y
7y6P0FID1iTEdUgmL23EHQjz5AAFL7otQh1vGO+uzCPaABBkGjiS1WQ6tR2F1B0fnG8lbEbXyh8L
c2DjP1TkCKndEvBvkYyQqiH8D8xu6MoeWLhwbfQHT0Gtp2EWnNosuJ/1JXCjg5nYAAgHjTEHLgFn
D4dKpyExcNWM2Ly3bIzG/xGnLQLw3+mkXzRhyefIaVbB/wu3q00mEdxR0G2DfgWMg3RxDFM65ciF
Q/NpxyksZj+ROpV3NSTQgLUkU8lvUiiEOZ+gLRN+97vYqc+VY2BXr8Sg9Bd45ZTDV4nyk3r0imHy
rsx02GBHMwEVOnS++OQRaPW/TY0JITdfOVB9+6eeaMevo6BRYoUb4cCmBrZJ6n/CAKWrexha+Tf/
i5Po433m2lQFPvaybiqq4MtgXgVyk4dMGu9Yg61/vmbduDaiR/K+BlnTrU+hwLqZZS0zSYY9ZFbX
aK1LfbCSDxntfA+Z1eqEZDHdF6BPPfh4aG9TgF1XMocfr0zXRuzAGLTwcxgWnuI+qreVwYcLWI9v
fDd8SSqSvV4eq4/PDNfG6MBLMoYaQ+uehDDxLdcjroU8k93KVCz1Ym723akNSboQAlOGnnzW8D1n
qdn6sSYHxkuyK1H+3V3uxsdRn2sjdSQY/CGMyfCk8kBhHWBIvdMo2EHAqJh+9F1tbrt+9SRcmn3r
6aF8AMRrL8Lsl1N+C4aSdys5booejgMrwd/StFiXUZZ5RGdggZ4GCPKBhzQ6DJUC1rYr0/5xysaN
rG1ugK6H7VkOKf0SvtFFptk3CF1+D7sgPESqmq13w7vEgSjo5flZ6I+t0mJEHHjSNYhwJiMf4I2D
twxDdeXtus9beYfCaOCl4EV+qkJ5wrO3gMfEWiF2YQnbnA2Zda0wPV56oNFlB5KRFHCS3n/Gw5rv
GYC1a2mBhWVle50PYxrFZRu7J8X7vNpBsDVn+7aRLt+MYvY5uDxWS/2Zm3+3Jf3IyXGPS3oyREM3
CbY+ijXtse2Ifwj6KVhxtFia8fnv75shUT4CUOmeKlHoP0M8epCiJXLNSXZpsKx4sw1gLV150H43
KZ4wOirCHx3DvNdZ2K48KxbOFNtu3NeMVANYciceILoBuW8j5w0xv4jZ/G8gvazxiZd6Y213wQZY
LkEoD2sXr3o+p4EDTMw0iXgleluaDmvD+37Z1ARFrr9mQjzR4uQZ/OPyklr4uI0P9Isi1WMBr51Y
eo3Zk6SIf6WRSorrTg8bCAgPVZarBpM9ULd/IuBnfYN521omaWHwbRNzfxJeWzqFd5JicI+id6X3
BU6VEds5tSf743VjNG/Hd/uhgLqxMUEU3cmEpD+zvAExIOeqWanwLyxW22OcDB3WD9DTJ+jhx7fK
deEqYqqYHYAHT+nOw4PjJu3hvXm4rjvW9i7KcmpCRDsQdSrJVxE3gETDFpuu1aiWlpS1v+HY5RfK
o4hLkq74RIZmTA+Q1PHXcD0Lp6BtM04B0CU5rb3/KSNAwOXM+Ti8zi+YCaLb1wVxNkqw6sQA0enE
O0HcEBgC+L6O9E4Eqfs7ikG/DbI0H87XTYi1wQfDZx3+Ln2LSwGnMKdKt4Ila2WKhT1iAwSpYwYm
qwqnufTbHy0IYL8N2GT7JM+a/eUOLKxgGyXoOwrpQNGWJwVF5fq+6CpP7wWDWOJvCX3GEpKNMgGz
Z2yn3ltLSi4sMxsxyL1+gn8lcU9gnVSHoqZpuwkczv9c7tPSsFmbnjbhEKsBbld/c54Zx3Oqj+UN
tKvVdfvQxguC3GeqLHblm+AJA0AbFXFvq5PUWTNkXuqCtdF1X3YCBFLcgh3MBofMiW9o59SbTql0
5W5a2Iu2VTeoRZCEzl3cfihTDEMEsW5YpvtMfKthRnbd+Wt7cbZQS0t6Mkwn0EM1JOg8x0MhryrN
Go9kaf1adzjVlJWw0pFvfyOSIW29hzmk9gsUW90AxSq4ha1p9y1NirXZqyrscodA1fGvLZCBc8vf
/LbO/avq364NDoSAfwJqHMVoeSCgzakX4w70UKMaBucwsRKKLuw+GxVYJBnMysEmPXGmza1Iwkls
8iqO1qAbS9+fp+rdnasEHEqrbDbTiJLoExyt9UunQr67vLmXvm5t7spxuWh0lr4ZkK6OmYQO5AFa
/BDmv+778+S///VVkuQQs8fZRNNSv+qaM4Ba8rCL9dfrWph79q4FuCz3FUPk8BYjoXSnYOleI6ol
1T+XP7+wr23HUrhu5Iwm0XTyvDHcT2r8MZBuhLr+lB8DSChfuYrov3vRzuSYpsndkymUCQ+VH/bN
4+i0gFtd7sfSRFs7uy3dtHCdunuDBxe/D0PaPKX+lYAf1/YplW4zIc8cgGxdFOMX30c2gY7Qrcq7
eiUKWTgtbDCgVIUb+Qg7T9LUYqNb/nmY4OjKWLgmk7vUgvX+pn3ux1QrflfVbb1XqvwGo+1m7/G1
lbrUgLWT4cnCwSAVzZvIQTcXFd3GY1rOxbDrrgcbDjgkjQDjuNZvSF/ncgtBgkjDwIVEny+voaUO
zH9/t9WMliyFImXzpqlLb5A0eOBllT/Atvn35Qbmof5vtdC1cX0DT9UAqUk0gGTRrV/RIPk09HmQ
nCHxAjuQIgBh95WPmVMek4Zcl0hikbX5qNY1K+Fa8BRmHFRuLaoGJiU8JClwMvDy0/IuJMAW0Fun
hfbQvQv1l3KNjPHxAcMia2MKlpc8rof2JWROtx36tLs1rIj3bgi9tJrq64pbzM6WwZqhC+qeNy9Z
OwJulNTRgxPVdCVTstALOzfGYzCNU0eGnwBfdw6IGc+iwxWbNTNgjpZfLq+PpVasLSq0hAp/Q8JP
ykNSXAQg3WS0JXvSBbf/C9Dfx8uQ/SeJVcOqp55a9QKnkDzeoVjH1D2nirTFpnWJ13z1M2KKvWrh
GT9upgB32lX3JePWFqMejHniMWleqFtGf8IWTMxdmUN24qprgNkiwy06kfQp5bOdAL/NKqRPpgZS
HZfn5+NLhtlqwgMDxku2pXqBcEF8O7QJLLeBE15ZYx8fP9DV/ffxMzRwdSCKJ8/ECfAalbOYkHTK
YFdGPF257pfasHYjL/Pe6VqZPoe66r6bCK5w8EZwzR9kFmO+ctkvNWJFvhSlF1Y61fg0wCWIATff
TNmhSau43uUyqtnhqtmwM1phPZGa6TF5pqUffBJ1ZsjGg3LE+fLn/2I4/ntaMzujhTpLESVUxifY
YXbeBnKyriG3iqoOadJhzNP6QaVhe4YrkBjhJOZW8AAG4qfMgXAmqYdCEIf9VX6EP9JUASHuejkj
W3hsFNUjMNgd1Kgu/9SFDW1nx5D7hJei08bPf3FBs3dMOPbl3o+GEKouOOSbKth3VAUr++DjZxRi
EGulhpHvDNjIzyag7adWAAwrS9ieCxea4bBFKjZ9fiXbDiad/24s1LBAGlNsCwnhW76Lcw2JPxRB
6uvw8IzNu/3dtd8WQVJDcIU8GQ8GtOPBQFA5ifaQoob94ybp4bjDD9AxVJJCyFDQEPTvhGbXKZUx
m2ardcr91Gj3SegkHz+ZIZ7YDi9fz78p80DmK9ixhbvFTqYBow6T51LVL8RI51shAwOVWjlwdlfB
S45symo0a6fw0vqwThmaxbBvqwL/KRQRVoXvkFv4Gf6s0oE+8aF/7bpVOumCphj7D/82neoQBqPs
qagKYKzI2LbVlnh+HrZbrXPa9ztexMQ8UV35Xb5NhJeV/hGj3KU7n4dl9rVwgr49eBES486WU96y
u4COyZrF7sJxaOflwoondVuV7kvGoCCg0snsh6gZobIVXudIyey8nPRh5AzptuoF4i3OLbAO83kV
RtFNg4hipdSy1A0rvMewQpFSpPWLpHG7IzUO2nqEwkfqOsnKubJwv4bWucKbvvN6GtEXjcP9SQdp
+TV1yjXU4VIH7INECaReh8C8AE0i93Kswr0IEYlCYZXvLx/ES3eGzdytAGmYAG3InosWtodiAJy3
8CAMK2bBTWRp5n+BUMNBMIXbAff6rki833//hxa46qFrsJ1wlq7cxAub3s7aVUDNuCKJzIvQ8PPh
g/5aBC0g2YnPNlFw9fKzIpdK5ilXKqQvpOjqfQx1vweinHDXqza/ClrGbIqvCHDLDgErXnipyC6D
AL5/A5xNnKCib+QavmxpvKzIpcojNg2xK14UN167C80MImzhfNltMiTq9b4vVRI8XV4sC+vRzt/5
ZlJVEJbiJeyGTwD8N3vh4P7sylXPjYVz+D+5uwg1E6W1eIHUuTwUOdP7uOzIHnIaz5OCu/rEzHWV
cWYTfCGlPoZTFosX7pgfCgW7YwQpq20ZkbUa4MLpEFinQwEGrolR6H8RxvFdyGf1SbKNsggOiNdN
iHVAxMBThExgQiAfXG4L+GhuDETxthMcalc25NKcW7EGjyZSRLSMoPqonEObjGLHy6a676Q7rvRi
YQ3/J6PHe2ge8TZ4ghR6+RX1ZA4b7CHXMoKdH4lq8g2qf365xvFa6pG198MGNgg9BMTOlehHvCVw
vEANuNk6MVg/l+dlAdTPbPYvLZy8N6knz7Fq6rOo1NgcpSZOugUvuHI2XoFzRuc5eeDJyBDX9LOG
b1+7a9jipU5a54LoYQXeQwHzXPg+vLTq6jNva3UDmePz5S4urG07/VdIB540LpVn3mTgmGme3KVe
2a8siaWvz++GdxGu77S4iCJ/fPbTsP6lNHjAOE9h9Hndj7ciAw3hKiMCaZ6r1ozfuazqfeO3yZVD
Y217aHtOGiTc4ixYBteyboJP8aaqumxldS3Mrc3+1bBqNRGJsvMQ5Vm+jQG6hklwASbTJmlcqBJf
N0jz3LybAz7BBTbPVfRMUIXYKQgC3kSALl8XnNmc3tAViMUK7T1rEFN/6rRtjwPKvhXMAeNq5QVB
/5LHP3gR+9Ze514unUHy8Nm4bps+VP5QlkcpIVOa7/sYy+B7SlyVAaThj/ltFgLts9VCOJEGSZZ5
dC+gPpgeieP70Q5KWIHZcEidhLdyTEgIy24T1I8xpFucEx60URTvQYhPB7nhkym6W1dBeDLcQLuw
3YP/JZMDLk0INMIo3REPs3Hht95txu6Gw63m1XhwOn6An7MvDsgGQXFMqVbVZ4VyFr9vh5SYBpId
ENHfVF7eq1vjD6T+BwmwstyHuQNFVOBTIXzEocvmHUycjfcI5bt/jGCFuI1h0/uNe9Jz92R2KjqE
pJIMlgZT5T7wMBFPYKjz8VjVNeH3CJLZb6eDze9PPck6e9PAs0RHkpc+gkHwyaDhpFmT/CyizodR
5RAWuNzatNNqX7ilB6DIOL/VWji5bcNuzBCcSFb9UzTFWN8ph+JBxRmkn8JCBY8tRnx8actiaNQe
fsfodSzzPD1B5XmCKXIPWdpvYU6r/FhltKD9vgg60Zlti4IiP2Tab+obkZg5vQ6DJLqlxRib7xUr
++Bz6KnpKayqKTrEhWrSY+xJOu5NFATTIcvwsARRP0/jG5Kwwt35EW0pfD6hCHaXoRgHm5wNSYD/
O0xRDXnTMEuwVrp0NI8D3kb+oejhelEDLqYmVcCDkhI27SjL83CvUy8ojjz24v6QFWMx6m3RjYGC
Imlb9f7DCKvzca+mqvrBxrEPb9QsXrwpAXoJNxBgSLtjUmZweDbc8NfMTcFQGMFH+QPf9wlrAvP9
5jST59yLop+mH5VmUt+C9TFk5xYyn/pexj0cALnszFuf6OkXCM4dbDidUcNWOQH2fAP6gPMtBoUA
QEedweQwrB2Z7g3FQfagOzfud3AsyMlGjkFV70IV0AgKSBAdOCZMjvc+iYAOaGjr7xPDxugBpXdp
dp6QLXSTYYsJ4sbY1tkdLiVFtiPg38M/NYSAu23cNliusRnS7OhNjmz/qYhUvyJP061TBLK4oXXM
zGlwASHd+lPD8PhJ8Vq8HczgiF2jS3SxqOcxa6KwaDami4to6zdVv02LMFT9znjwEAAGETYU26Dt
kRIxQIJ8az3YYGwm3eWfoTZXll/j2u3ITVA2o48+gqW5IXq+qoEnnvJNHDpDtHFavBL2VQ2Di50h
Tf0HrubtF54T+FtHiZzkDilw/1cWD/iDaKfkOWOybDY1dPPpfS3cjGx9OMXLbZkZNB8r6NhuywT/
/U5yv/aKjceD9q4ZJFgCquDFCxll1OMH8TC7b/KuTPc9gLXZLSRoDTmMSOs+cuVM8gYlPq/AHivy
6aFGPcanm0xXkfe1iQK332QFZFgfptyoF2dy4aiOJV8mOy9yTLrJAVt6g5U5ODx9UfHpGCW6Y7f1
oJFTEDC/gHR2XFMDA4MeP97Tk+sflBO1X3I5Y7SEAvphBz4DaaGVOPj6KxLDbvfF1TR/G2A4/wWq
G20EhxY5qG1SwbjjbNzZeWGIQCQd05a+MdfNJwQS8MK5d5xBXEdBZL6V2hGBLuoE9NdnP8jaYR9S
J/J2WTrU+gBpguK6uj10UP59WxYZmKO+n3rPrXSLYkcz6UXbsNQvV13GtrqCj2Rv4iddBBOfYNhm
yPl8gq9zv3JRLkQUtqhCC65eGzVl8hLOLlewDPVvuIa8y9ixdCVoWYjoPCvkaj3tev2QJi+iAR6S
zC/u2nhXxvSeFXIRpr1m8ivveYTP7osHPvqxi7y+BGipu44rxmwrKPjAU4BdS++5D2hdH7GnXJYV
n51imtR1calnhVzwGYKCaj7xZ492wx30duTD0Inr/J+ZraiQhVC6z+qRP5up7ndUPrUtTjlwJqbN
0KMsOJB0X4LH2kfcXXk9fkzvQsD0713BW5dCEF9zuN0MT2DqHo0GK1y3PtngiDNbHC27LkBdNRkG
szKIS4vZ2vCyVLNBgMueiyCTGvL6A1DuFY9xF/R1eaV8FLONoYhHwh4kV4YNn9B2Q5hk3g0EJwty
uGrL/0dUgQP00/GKPcdFDdnqtvWcateTdvp13fftN1Yg0jAzOXzBGOz0tpxM/XBI2Cx3c7mBhWSO
La0gCEfpArKA56EP8r2EkP93OBJVTy0K+McCdT216yG2s4JVXph2W2EhDDxRCaHRWgC7FJ0AFqcd
UPZZvOo3N4/MB68JOjf97kWkTaYi1nv6zGPxq+0Dv95AXqM9+l3Rb5JpNLtxqMnJDePxyk5ZBwKE
Gpu0lFKfTVKB3m6wSXQH68ZkbvbyLC1kX2w9hSGPjZ+D2XyGtEq+113zWHDFbgRVjzkcpK7blLaw
Ah1mmlnPuzO0lcBFCLz2zh37TxO2y0oLC0eNraMACycIheXafaa4YYAK4PWWKLORM2pjIOBQcV8/
cVMeZ0XFy0O31KR151d5Wepayf/bJAydf8wGwXGHU/Vvi/6sXly4zQZe4msuLPPMf7AGbUWFOMhL
0UQjirhg20A0IpOy3Rcg3a/xfRf2ka2oYGgLyHqe9mfQ+ScDW+pgjO+mUVJydFC1us5YEZL7/95L
hZtB14WX3Rkm2PEXBUmab2bizl05ldFKkXlpqKygwMU7KXSgtv0UDd4Uf6ITgvct/B6Q8b88/wvn
wX+0FMp6DEFHms6kQ/ztqOQYNkW/y4boi1eGD2XNhl1X587KhfDXVeCjuZ87+u78IUPbTK0O1Lk1
QzM8c/hTIRiEcDUxt0U8teEOJkiEvQAS3PEfnEPh9ZRBNEQ2m5iVYHwxv/WdFXrOwun+1zTs3Y/R
BWA3UmiUUJLJuy369tHH0xYOD668zzn7jIh1ZZstDbMVRChkA9y0KyjS6C3f0lg9xACY7mhAf4OW
sEXG67Eh/XU1DtvRoRrTZsxRBjtzkokn3SlwGKPIPDoDDVZi+aUdZh0bfBypy6BAfm61TD8R3QIe
QNzM3CJQqtY0IZdS0DZvX/YIVRk35Dwx9WXiAEHDl815pKUa8Pz3z34kNt2I5RqloOd16ZrJ8MJ9
YjP6tcK9XhXI5mcNncYNII/ZtAv90EXxGjQCtXUygGk/X7UDbTK/grecmFhOXqqxADnXpbP6i4vR
dAAMoyhWOkPwPJJoDY6/cOLbzH5eILHgIxH3QuCetMlSZxs6+PjfGiXcR8qt4N0+oYPZTPMSvdzJ
JR8+m6ffQp6qbcpoPKPun5Vki0wbTDI2sgzgErCJOo33uYg74kU7VBrc6QFcoyr+hqwYde5z8B6S
fpcKlRq2N6HH5RMvOWK9y7/uLwjvg1PJ1mEBr3AqMvgLPWuwUNoz90InfxzaKGGPUxsg04DsR+F+
Ry5WsWI31LKfxI+sb/BD7voUXJybDIDPEFY2aRmXG+bChGkbBkX1A0Q5ObzJOoKnxLYcVCb/acOm
hDRioKMYCCb4QCDpcQdHwrlUnasgc24ljNc12YVNLZFtExlB4iTuEqcCy53EvZ/v/CY3/es4wcIQ
wyYmdYZneN7uKqKrfAOBegcbUrnKGX9lTu47gCQFeDnAiQZKDtFLHAQcVVzgwpx4p0veyAq11qLy
bvGqpQpwdC5q7LrO1DCMnqjfbOBbz8gLNZipvQbi2LAbOK4n9JDBF8ht91lKQlhMCZFAOmdXpCEd
nihjI+wJSOD77Wvh8hgVRFEBi3UO/aqTZ7gKeM4bnHTiNNsWZTyG5UarnHZ6k5I+qJ+A/xyCaMud
DvpRI8vy8KsEH1fyTaGyJLxxWJdk4U1oHFQkd7KHZyh+qXDgpIf0VIR8aAM2TmN20Nwu4hOSujH1
dwOPC7rLWr8LioMbEk8dcZfTNt56sGMub6u0G/t2A8v6kZ2oiGrXB3KBD024T/qRiN+XV93SKeP9
+yoMSe0PDAKELxC3ORiCY+yvXIjr65fag0zP5VYWIghboYcUoUmpK9kLCQjS9j7Nu+KIWmEWrWzt
pW5Yb1XVN4EciUHKAhi46SY3Tv25KkzxAA3cdLxJIX28EqssdcW6dDJjymwoAUfwR2S093HGlHPX
114frjTwUTww+8jNt927eIAMPYEKDXxDRJf+kkGbHv12QkavAZZoC7WovES+JF3j9c1ftQ+dubW5
m+9agx2gA1XAlt4OI6Q04Zfu7jTcow6pL+VKhz4asbkJa4kVBYfV2NC5tzxx/Pg5RPI1OkrYlqRX
rK65ASuuKeAK1OGphQZCR96LEk+6YIIc6P//2p2/bi+tMPDDJJfJbViZautX0M2MHLZy7360bueP
W6spLISbA3cQ3stgih/bUtRbHUM0CXbp4UPXJGuSKAtzYCPRSAdAUArtyts2dBvyWIWwGULmvDWv
Vw2SDUPjKex5QZCp74YmehQKYntRooLddR+3njgOhHxHMk7+bdOKCZ5ZavTzTdR07Mfl73+oxIhZ
sNFnBa9dokdMsV+7IdxUEndbCEDdMj+8hWDqq2QlzHygLbStHHn2A0D4OPHue7IqAPZRaD7/AmvT
t3qi6dREBlcwh3Ve/ZABDoYK5j4ESCyJPnu1f8Vjbm7J3vApHf8PZ9fWHCfObX8RVVyFeKXbdrcv
ie04SWdeqC+TGSEECHET4tefRc6LRzFNFW+udpWELlva2nvttcpEquBMES98YRCmBEm48JGjuz6Z
KzuaWNZuSC7GOoj6B7+teZR2bbhgK03mqDBKHTy1hvGm0MlcbTFmrG1ty/pNp+YC5MjmnsOjSZGj
9A+xn327Ppq1xi3jJ8Cb6BDSiQ8DmD8EnJ80kr7ed7IQy/iNzP0aQPnoAdDHf0Y6iFTILS3blQ+3
IWYDEXXSmjY6I0mHjGNC+kOQ7KK9xCay4WVuBqY9NTN2Hqao1fcmo8lN7MnmCVR5uTpH0L/ZNf82
tsx0TSAAxY/OIPCUJzMBfX0Cjs1N7va1v+zid9ef5wjlBVlpWBrV3vgpB7FcyqHredrXvGXWlduy
bHIAc0CpaNN+Dfq5ki+jE3jOVvhnbZ2X398NgDRKCJdl0YNCwStIiKLEpYdCLg/8fUOw7BnQEq8Y
qsA5VVC8S0ERydOxSH7ta9yy3W6AqiPxEqRLf5+3WVgOt4Fw/93XumW8kItA0AiVjw9Doz8JyYtL
HiA/u69xy3grF+QReCLj05nm4jjErEu9uf6xq3UbFaYDsJ5UQRKdGWLvR0hjlYfS3aVNBvO1JSL0
RDtVVb5zcg1q3yG2HdX/8/t2D53U0rx1X8+qjjzSt5iaWbTJrYihnjqDFG3fjrSLQd3GAbjY42i+
lW54M82o747Kva6SjQqTyVAKCDs7JwMWlU+sAyQbIrbxvhPBLgQVE1jkAc5hRfo70jezJkXth0mv
b5vlXPnAm7fBYK4B+XAL4OoJorwyPNI2MC6e7oW6zautUta1Piyb5XSKOo1qA5YOTaEvM48ROqW1
87Qwk10fxsqhZkMN/ERoR4FUkYGuHhXLU1frtITpHq83vzYCy3RBeQVugDxA80g5eodslg90AD9g
gj+u97Ds9A/WwUYZqEDHMTxi8lBV3p3m8H8kmIclIrkzA/V60W9VXq91tPiT745/EfRORBGvObkq
elh8Rrq4q2P94PX1cdsNWnFPbdDBABaTLIwTdc8S8ohC5tuBREct6Qni2+k0uXd5uVXQsrL2NgLB
BKQzppmSswQTrkzxaslZ6gDHent9adbat65kIG4ABuyFfqBmYUwZYN5FPm+8JNaWY+n03XLIYhp1
CFD/gxL0tiNvXUEeiSBvYUOf2gnprH1jsO5kE+WGQI6xu5PQdUjJUGbpbpfLhhqA+lv2kabIxla6
SFLDO0fc9LMwf+/7eOtWNqFMWMS66ASoIHBmEiC8SObD932tW7bNvJZNksbqXiISn3YaqoxI92/M
+8ry2kgCVFSwmfG6Z4hgJSffiFeWlUXqyugcd+F9nwDVeH0YK0eUb9n10I4ow4bSOECBzTPBDY5k
GJAluTDqfL2HFTuwQQW+GUEg39X9neqbRwOGHxQ7qD34G3gANoagEqDiAzouPqsuefaR/DnPjhg2
Dte1ubEsGFRKwOQ3uXumGXwjgCYXnHDd9Vw+BoASNPtualueIStAU17kDSYoiv4RImLHHD/s82Fs
sACQ8uGYjSo7hYIgvO2D6ng++SAlzr7uW17rlhaVyca47KMT585ID6ETv0QUSsDHfc1bRiwbMLqX
fhidGKoXRNrkfvVUepvyX2ub07JiU0URA4Fde+/PKKZjPgIu0QJ0vv7xKxvITv1nQ8krA3w3T9Wi
/FshBSJTAmLlh6Z3py3WleUJ+YEPYOf/ea8QAPHH/s6NQHobQlkxIwuFUkEpO0JaxOx75dgAAOUm
Us+qEPfEAWOo5qBYFfXOfWqLKGRDVbtRBlk/IcDJdwBUlyRfg7Fy/D0aSzgq7Nw/BehWgAqRAg+e
gIQP+bQX04xb4tgrG+l37fC7C1l3GUhCe4bszBTl2d2iOnk3ZS7ZCtavbSXrJuYltqYTcHJiEfw6
FNsVB0AXvsXzriL4ZX4sQ+ZVPTazN2AbBeMFslrBcazUVgX6yoVmJ+kVyaHcyAvy23008cL7O5Be
mYMq259JmM/xwTEg3t8wvN9kHx/ZhGXXOkG0kSYeOWkwu1WpGmJEche8fpD6ic5r1MS280vRNJSm
hqko7FNdhPrGabDB74KaGv0SA1j+bw3wvDriK/M2jQAY+4EMtis+ZahH+sHgEAUHP5kVHCQDtAGv
+kreiAYEhqeiQBjA54TWr24TkJ+oZiD1behHzg8EUPinDBJcKNBGgn1IwyUJ+Ay8uv+D6D4eDyhA
Ash7yAkqRFDG43ZP45xLdgNp1jmjKSE1iUjKIEvPjor0kDZJcVG1KKMogcSWME4nVvqEsYT5Z9Mn
gwgglYnyjzoFLRD+d0ML5N/fwnlQyRtxKWI5ulKopanCmXYHvwBoAxusBQfb0HHEe/ADII3cm8dn
0ub4Gfjp4HUWY188l6gIh0g9iBuHN+WNAf0UguYUdHdkyCZQPaNa+QfYOmJ+ZKLJxxsfGqHBAdzf
00/Jo+ofXXP1PQeqKL/XFdHiiDBBWx6Q2TQmHYOFQLZyxmE4zjQHtA7sQkR8LeNeZoeB0ty/Kd3c
o4c4rMJ+oxZ45Uy184ggmACf8KzjkybJKeuXneonERK6eRbfRl2pnH2Xv2vdb9kITjfUhsUnIRwv
pU48P9QEAvG7LiCbxl+WEuquINc5IbJKDl0LsQAueQaijt6/ud7Fxy+22Obxd0dQgLQcXYThBDlT
X9902vQutARxgsgmOqOoiNwi9V24P6/3uHIU2jiZDGyBThYTcsrcnD9nU/4rQ7XSPQRHNuBLax1Y
PrFUYmhd2hE8OqEw1sG/hPgXRgKOEJ3v82tsHEyY1ZB5azXqh3jyDNW8/tgQSCFdn6GVy8gGvUgv
NnEoy+FOREBZaIKwmCbBPq/YxrZkYQCywykiJxS1vOmYsDCNI4BCA9SGbb1/1gaw/P7uNjW9MyaK
xuQEAMh3zhf8iAME+vXZWVte6yoVocxnOALDHXdI+Z1XITBWpoh/RIlyN46Pj78/tqUnqMrKmMD/
+n+rDnvzvzDXX69//lrbyxX7bm4QDwY6MmART6GiFRz9cDRAF2+qxX08O/EfghNjiHqmjLF7V2uh
0pB07cVk4PhNANbd2J9rfSy/vxuC8htPMlAewBUjFWojZfb0+32r3GGD6GptkqwNhLq+vgBWg55M
h9gqQXbH/+yw0cs3joi19q09xNwhH4CbSU5dK/92DehJYg0Y274V9v87PWC0J9HUuXj4J57UAC4B
JhUdRTtN/cu+HqxbZ6jA0M6B9UfZK9xgnYevDtlkBFmbG8v3cjOUtPXVjJid44JDUREvjw+F6OqN
xO/K7rGJ8vyoDdvIcfHxMnO++UtQG5Wi37y90e2YWhcAQGFdEkL58+535GhgCKkCKtOnu4P/sS0n
MQwQRgAoUD/4TQ1WjpipVProYtf62vR7FCzjqN3x9QM4kZ6GBFEdeBn98Xrja/NvWW+mFGooa08/
VCX5S07NeDAMx2fQCoDsrnfxsfv1B8cepRTkP5NMznyZHVdgjyYy+2wYuD4hR3JzvZeVjWpz7ZGh
TUD2VCTnCs+FlKi4PzjtLpWvKPmDaw8BNDBMe3K4g3orOxCG1uNSPl//9LU1sAy4w5PfGTNCz4jd
BWk2KJ5WNfGOZVBuFZ+tdWGZsUSRvMgbgMNTnodKHwaCVFtxV9DBD4vb1gnHLRGPlXWwIQRVlsdO
K/vm3CUu+Y5q7v7fEao9xcZ+XWneJvEDRlSxvIJ1oR6aI7M8dfKxRi5jl48NkPx/T2selCg8V0aC
4BRIHr8DpzsL4c8VcbNVtrA2AuvK17PXKPAo0rOhQGXiEdXcJP4eXhDsU5tpjyayN0Pu5E8ZhCme
xJwlL00xb2karn26dVj4wLSFeVLisB56UPb6qMQ/Lvqb181grfXl93eOhC8R0cGTODwzFgx3MiDs
BIL3fU6cDSc0/lyBNiEJeApC+n9CAc3asqnH475Pty55oHcT2rVdeB7goTx1khKV9p3eO+/WAUEn
36WS//54P/ieua06gKthjw7EsmesswEUPwbigkmDsHuL6SmhVmPAx3fTqMHc7pofG0gIOm+EDQLR
4HBGF5DBBONj5Xy73vjK2WajCOGe+22EgrOzHzX3w1h43wQ1w91IFvzrvi4sm2WS+4K6rDkzxLCP
iG0kKdEgLZpKeLzXu1i5JW00oWZuFKk+xLnpleYwuGDKA+VT9lcftdGhzyvn9Xo/K1ZmYwYrPzY4
mavmDK6JZ72omxXBprO7thSWCQvpyJH5RXOWSNClUuFJIySqM9tkUxVu7fstZ133pRLxVDDQkheA
3C/JM4gw7Htp2IIS0gsMqORydi9Kp0YVhDwhfrrlB619uWXFJAFhS+z7sLMR+sJUDKBL8Wa+L0Ma
27hAVyxsZwI2BqnHEacc5B3aRm/szpVv/wO6x4s558JzYbwIcfwWpuj9zUf8WuuWebldUEIHb0Dr
skbgDHzw0V0zgpF215a3ieCIrCJA1AOQs7qh9y8DOuR19KqtIqgVw42sSzGMPUK545TnBbUhQF6f
YXVZS58Cj/7aN4Bl3t7djKxiiPzVqj1XEyoO6YwXKiQ2tqqqFt/mz/B6bBPAqVJCRaPS/InXNb9V
Y0duUByKaEECLQFgBfoj8HvR00g3gaBr6+3/dzxdXIAWag5B+VTKv8GMW98kI6R5r0/W2npYZpYF
86B7kNLAiQbF+4EOMGBWc3MPqiRwU+CFc72ftUFY1yYqO4kzz3B0h7BGTTjKxFBlDOrqLV6+ZfN/
sCw2mI9GYDcofZc/dWD8P4ddvJynz1mYfxkkc15HjoTgrpHYwD42Q5rQ1QpXTzEXTxICq19nz/H3
4U5iG9iXge+n51lQggobUhsDSJweW9QFXv/2lRvHhvXprG+qRLblWU6og9VVS555EnVvvi+3SvRX
FtqG9oHdSIcNh/Y6dfhnFFeq2wbCRrfXv3+t8eX3d6YtnXkISO2VZ8hdyscBKqf3I9uHWoptYJ8p
yYxovh5O2kXAQA3RGxD0Wz7vyrFhk7tVIHDirqvGO2KC77zozmIMH4Q3vFSuOjsQjy7FFh/h2iLb
Jl0ESDiWw3AyoPb7rgBSLJebP//Rl7Xzz/WFWOvDMudMdThhx3YANkHfZk3ev0EL9DkuN++JlZW2
0X2UdSjVjpg4M3dSJ1KCiUVlKHm5/vlrrVsPV6TxxrnXzngmfd6hhpFGd2O96dettW5d0LKF9sgI
Qaczlwh/hKNqQBMHTuB9376c5O9tICGTaiPDz0sIsApKaHhtYio/+nLigcL6v21T3GQsjrj8AtyS
9z/Gge96jfGyGTfelR9tm6V9a94hhQQlhCZSL2HpwnVRYzMWn5KyrLJ0jv1wS8L7o0tt6cZagArO
4wSOqPxN1914oMSHWEWRwQ2guHR61vPj9aX4yKiXfqylUGwSiAnN7C1TUF9BIevDQkkCfdz66C/V
ICJGMWuFHOD17j4u6Ca2UvUATiqt3Gr6QjOwJLgSsF1QBy3M7/JvFiLTpaAv/CODyM4Zwrk7O122
yrvtVuEyGnPu6S8mRkZwqWAlIEwYAvnYgcTx4ILUoKHyPhdbKci1UVpPFkQzYpe1nf4C3Gj9u0Pk
cp9/V+yB/6VNSewdYtCiRBJb//rErm1Ly8MCXHxs6yLmbxmHXmjFMvcetE/QdgSt4g4o4LJV7EOZ
V+ij8vWXivbFSZsIhTDKNTfXB7A2Z9ZxrDNTIqJC9ReXy7/poH+vEc4J5+D25d8KQctoYbkAi9LG
zl+xMDsR0XFcZ0rT6o3ORXEO84Ces6Zl5zICY0MRb/azYmF2OsJtoWoQAF30BZIbzk9WGwH+Pt6l
lT/MYKwb/Xudu6c6gMVdn8mP/Eisk52c8JHPqrM5rN+k9oOjgSANKvHRuqvC5NAumaJk2FT6WNl3
dq5CFqBo6uZh+pzRuTy6+eTeumH2o6Sbkey14Sw9v7PezK/KgULC+XOFQHD9k7ljEN4lKsp4nWrk
2WoQUXRVb45dR2m4x0VeJtE+M4px6gpOmzftAXuhWStfZoMtcn2JllZsV39p3TogXOUhiVrlIM/K
++aTnxX8tuwIwqzXm1+bMuswADs5XBmaK+g9zuO9nrHkao7qu64DxnlCoCABQGijr7WhWKeCUMIJ
CrAxfsmiPvlWzV7SHsYExAobu3nNTK1zwYx5XQSjkG8ZmWL3VDHadSw1ftWWeQpa0rCpQcM8DXKj
lHBlQ9v5Bs1r5GPAofeG4DSEQsBA4vzkQSh+1a6OX6+vz8qc2UmHjEc8qUvoa+lgLNzDEHcs+plD
8mN6u97BygaIl9/f2cxAcmKGoSnf2FJPVSF9CDpcsAUtrF1pIBGb8/JNF2JtxpaVe9cZ7YbRaYcy
eTVu7xxwpak74Pb1Mc/dPY8m2ItNdiBCt5qDOijf+DyQl6oCBPEuRmI9v7s+X2sLsvz+bgiojCSO
12TqTaBmHPzBfVLegBxFb73L1qbIsnczM11WIJN961DG7x1lS7ssVS5wXbdTTZIt+bG1ZbfsnkEa
sotJxF6omsvHiqIEOXNRHTNELblvSvmtrsNww6lasUub78B1OCSJWp2/+F2uASjOeZfdR0bG7MGI
KHGO+eh79LRvfaxDAJS4IPmSJH6uQh09hQsVr29ot2EtK6tjJyt0zzsy56x4G2JO7lyKiL+cgBzk
pdwqj12ZLTtlQRGMJE1I+JtxYnrUyHKphR0tjKLgEDCwTO+aJ2LbPSeJGwxZ/haGrm9OhoBU7img
KEDdWPUVQ7GTFqFIZFi1mr8N9djddRPEGqN+V10izNxOVQwEtbgVHNg316eINfvjEEEQR0f5TduA
wHbfHFm2LkimdNhPzhf4KaNKh7nImhT07uzmevtrS23ZOnV9NZQIEH9xR1Liyg1BOAJJXunLg9Li
5/VOVizdzltQBRWhDsUPb13UF3F9082JGm5JN9ZEHULwkZvPgXDo+M+AihFd77vrbY0dVLr2g2kz
+sqUHOoD8wG3EGTeLDheM0TLzEF/7VWFNvmb6kZo9YlcBuEBOpoJuZ/rqdi44Vf2sA1YILMOoacE
hupqVEF+AKFW3qfGwQP++tqstW9FCLSuW5PHc/wqKxp8BvALGEuob6mttNIKLyGx2Q7ECIp51MMH
z0NXFt5dk2QxUh2IPSinS02tkuTRH0I9XjyjzPA9dPkYADqMqCy4I7gwLHsrEnDs7DMoO9uCBCxp
RFkGX/wJdAIU3P33Ht7cx32zueyVd1ezYNBtrvsw+BIWFQoOZuE+Aiu8800bWYcBSnwFypRZ8AUP
9QSCWwJqaH4j6sv1j1/Z0HamhYegpzee8r/Q0Zm7J+Lg+XqoOMDpR9pVf1/vZOXAiaxbX5ZzJCGb
GoDqOwTZ89S4j9CgfGrjtr73gmbnFRZZjj5hiJU0yUifeakg2dSFQnrf/QIFpqdYzMBmImDL1AZK
cM2G7JMgcLoGcn3BF1Gw5EIlcuS30OyZ3cP1OVtp38619ARUz7MZ2L8ZG/zsM7CU0QW82HQLorDW
vnUGmIqhtrEoOTQpcd9DTPEvTVG3cv3jV3aVnV9hfVvlfhPkX8yEQIwJMkgCcFIE3U3vJVuRurUR
LLvtnd1RBsoyXY3DGwG3c32b5W3/V9h6TbEDiI673k6ykDFrfXfwki/DPPNHnmXeXwRw35tIzuLr
9XlaG8Ly+7shyIUZg9PEeexIp44cntGN521JMf8u8PzgDf9HrsWTYMJ0Cu9ZeEFX3COTgyuri0ou
fiB/GxdPLB8Bqc/hMUXHjPT04DJaJzdynEf3PIu5JXdxiTclaFOQxM96vKM/E9k2zpENLZ6FdOgG
A4ETrpoGXJ5jLO54pgLEqlg7gRA/oL06Tj2J/L8gDNNuKVmvzZp1nIhGTSIvMvbaRcP0OAy5QnHG
FmHJit9iUzYo2g6dcBiDD49Xj1+SIwiqv5kR3l5X1s9eDyjk9cVfMxLrBOmgGpLkXTK8sWaaNWhf
A2iYqtCDPkwvzRZHxMrZa+d4hiEKPH/M2JM2Nbtd6KiBh0Ru2KvVcfadH7vGYutFhBKFZk05Rc8Z
HdqHMIGcLusD/XkizZbXujJdNnUD6fnMoP8XPWvAeZ7cOYYujQKdmZKc314fxdpcWSdKSLO5aVgD
/rrFHNk4XEKG54+iQZzmwSZn7Mr+tXUj6AgVqCLynRdDSWXOkNipbnU+Er7h7qxs4cA6VRSJwL8a
d+otDDpz5mBdA68SOYiODQ9dM97uD67aChKmaHztBlH/RnIeIxna16GAnxdoHJORKooNU1mbMcvi
uzh0fAXp5Neu5O4DoSN9y6Nxi8rmt0LDBwdlYDkOQHtMATIiyYvx4wpC3w64SvsToqtOkrosLOkn
30chOoSeAlI9CJyMqBcfnbxhB+010TeOCtMYdhUuFYN1IDtwqJqIhQfZlMinHgFkp/QGmAyIEd3W
E+f3rKSGvAmAaJDOos7QgpBkkg95nnczKDDGMoGf3EdF8ASKVddtwFHSa3nL46Xu11RJFX1itIdg
0PWNv2JbdiE5LVumULAhXjO/rkFWA+Gx/kB0AA752pnNHp443Kh2JTkILUekJBv+ihd6I05dmHv6
znGcnT6TXUFunBLJT2j3vUJONQQbM4pPyW3ZutFWlG/tgLCPbCRiomjKu1elpgiwlPKNGOp+k2Hx
Ntf51iN2ZTX+YOcoWT5Jx2QvbhWX9T3rBPuLEdEkn9qmmzYOiRWTsok5OtHMXdnn7WsmY3FfxU70
v9oZtniD1oZghXnA+Oq6kwjAKwKe8SPD6wu8xVN5ahnj+xxkm5oDQrNI1IbD+MoITz4R3XWforzd
oupcOUNtZQ+gswI+KMZedT6AYSGFCM8YfJdsBmv0MLco9zKmz+mPKSSoV9kww7U1sQ5uDQdDJ6QV
6LSGxFhWl6JOS60ctXPOgv/6m9qfXGLyKHkhRcmiewFRL4Rd+8H75/o5smIff4h6QGVMx5olLx7J
vyJx6DxCxIt98sIAZL+xzL0tE1leKR+c2La2BwXNSOzMTvlKaDSeVdNB+hBat7rM2a0flD/Cfrwt
WuQT9o3Lsnu3H7PGAGcFTWzu3SsOfoffZDDdhFx5HsA3vN7PygawWSrAlB/PpfZR0o/Jy59MjwD5
SyMMMfs2gE1SIcPOaQMUhL+EFDIvqSQAB6Y1H3ZOlE1TYSI955WaJHRUeX7SgI11CnFqkOigxD/u
tgJMa/Nk7WNI5BJf9GH1OiSufwLTA3902i383lrj/n+NBGqaExkd3CKsWiQEwIVxVEgVnPYtseVr
LMFO5nR1/hpmGX8An7E5y6R429e4tU9NHAEGmMftvyKS1a/BpVN+50mUu93sat8ujdcoZQw4MlFv
4I+CtqFICAB2Ca/h91zvYOXesLUiOGemToqWfe3AZn8EzfScusAZn+Oh7m6vd7GyvHZlPDF9X4C9
w3shtOq8FHPUQDKhCr7va956Q7iOy5vIcfKvytPkUS5aU8MQ7Dwg7OJ4Ab/GlDVz3qjf5ndUtl6X
ziTbjG+vHOC2dINs2hrH56xes85Q72DCoskPMvAL/i1aoIgpGNXC9vX6VK0ttmXFJofAoDPE9EW1
0LXEvfSXiAL+ZXbN//Z1YFkyhCNVje3vvwyxp86qRtkKHd3wFjGRrTKclYvI5tcgPM+TGHQdr3qg
kBmdxQ320/QoaUPvVJx3aUtZctvoTe6FFRSSTbkhqqjBG7sI3oSYvqoSsLA0g2T5k9DB/dw46RxO
AgzJ4GxEiQtefddn8uNhRjZm0fit8GjUQASHANSS8eYBoha/BuQlUwQSITAxgDXOww18vbsPvS+Q
jy+DfxcXEy5ki5BrKz9RHiXj2YjGuQ1jDIyUBtrEOhtegn11ugS9LYN+11s9cwgv9111qStvvFAw
dUGNVyblRhzxQ5tC85YvzIekLQEKFp/MDM1i5kFf44B9A1XaBhJNn7wYwrcb5/PHGj/oyzp9KoSJ
IXMZI4KBgr+DTnh/YyIXYsEqSkHq+D+glUsoeyy0muLVa/Nf19frwzMV3S4W/m4GdZcXQ6ui8jIi
QKNu2Dwk5Uk5tYo3LrYP9x86WDp+14GgiQGW1WWI+0T6Rs9vy6h8on6i+CoEA606e3X3c99grGOp
ZICo4+avLn4RdreV8snzmPnl3b7WrTPJJBRiXKYuL20LHClISNzwznXdojteb//DQxUzZfsXY10Z
JNOqS2LIc1/H5TNiQe7ZBSnZRg+rm8zyMlxngNJXkteXCnUZhxwYXOga/Fu4CGPxOuFPJW3PXamP
CVis/hdXWxSxH2cV3dh+F3uDCUk0+NUFyeV/20Leh9Fb5oGpjLUMgRpgsA6ZUx29WN5XhfjV6E2E
37LN/nhuoGfrhOBNhh0dsfKSo0zxJpvi/Jl7Qm5siZUDwmawpB7RGdRLqstA4xhuMoMoBFUKNGHO
tyaHLPH1nbE2COtsgDpHEg4eqy+0SqDuCQDOXTEgULuvdesIyHLAs42OqgsZoF7g0SS+k9rbyvWs
2L/NYckLV4DFlVSXLs+eUOzaQCOc/qpy9mtKQlC9lVVaRghrXx/L2g63WS0daCrOLdQcL1Di/iV7
+TdyYy2uvfCfcQQgPEHFisOmr/Pk/NCBu+GtfHizY5NZJwNUPSHMN2F79yx6VEI+FIF0vsdTUx5n
Nz+1soUaa5/0hzDx3I0LY21PWKYMsUiocycBKCq8ibwI4Qf/TqO3VS+20rodVvRcR8oAknKXnrsV
WN+AO2l+DMKL4i1Q+VoPlmE2mcmg+zTCMAM/QaX4AF0h8NmABO76Tlhr37q7SYZ4bDfC8Js6j/y0
W0KYL50XjOX5egcrx7X94s+g29B2nFcXF5qGX+Z4Ml9N5WI9TN1sZKpXjhf7zd9lcdvkuV9e+pZz
fiiBYHqlTTl8zXkTOsco9OnbvsEss/juliYocfQhK8meTG6AfQWVlHuvyRwUB6dEUHPDOlfOAltn
smIein3qobqMA/dTh8nHMkSczIvm7yRRP0OvQBI1/Ov6kNY2gGWUpARTjGrK6pIRVGaoaBjvQciR
Hfe1bl3WAlJYwzTG0ROpl7hSV+kjL6stV2Dt2y3jdnWZxdwJ2BN3uujYjWBFVl6zlb5cWQY7FoC4
G0V6N2JPgme/6IQQEjgjbwfklw9hM76Mmf66ZCs2Fn1lE9uBAXD+5b2OVHkBVViUwsntDyAgqD4n
pSpTMfFdcBto8FkGP5QNmYukFv/fjwsS8WPpidfry71i7DZvnvGd1lNDIS6m1p8CGpMjAWjh81B0
zffrPawsuR0fcMs4yGnSFRcTx+Ozin3xrQg32bDXvn/p9Z19Kw8eRFLPxaVrUC9YCg/pIdmOp6oK
/tn3/ZbvXfRUx9xM4uJFPv1UdKSfTqhmr/bQ3OKpZ/NuqlDPUT/I/KkowiC4bSZJipexb5zmth66
OX7ZNwzLrrtATr3ocW3QVoAanppGpY3XgYp1X/uWZXc1G9lUF/UlDIFvRsOlm1az3sPbQPAysJ7f
0gMxTRnI7OyHYK3mI0AvxfL63vPxf9QniroSVZgkxaXKqUOOgP569BlQdrMlo/fxWfFHZWLGDZso
J+JSSeghlW7v33p+NX+qS/0CT2SPcM4yS5Y/7apWN20PW9NVFH6tmiRu/mmMl4nL9XlaG8Zihe+s
jSP2kata8AsB2P/AsamO01gvNd+lPgu/iXZVcmIgtlm7DdyOXPNLNqnigLLH6KBagGrm0gNLbl2F
X68P6OPDCUUD/x2QKYfZ1KbIzgAh0DsGKqj/xVmdb9jc2nRZN3XolEEwhQG/gEj/32p0EgfsBOFr
gcvo4MFj2+ImWhuFZdttWOugNgTbF1F8dZBRX4vbJNPFuGHcH78DgIf/7zTNWsiiEjg8UBpV6gMP
xuG5brT6XLil81cDHqTvsVejBCA2RN+4OGL+3rU+dr2hEXNVQkoxv8ipDH50jsu+xS0Tx32tW646
qXySy1rg8oBw32PguZmXkl5WGzfHYhV/PtH/qClsMkjUYy3KS1RP8lNnRHWPTAg9yGzcEtBc68Iy
+G4gTVMNc3L2TZOBDy/6i0NwPY2ircjTyhb+zTb+zuK9kY/G7zN+iZW5+FCF8FG97X0fjcPBVCHZ
t30rYdk7qZxkDABfuUBm6VYghHw3RkhDXW98bZIsI5dl089OXBQXqUV8rHEo3rYDeZ1GVIXv68Ey
dBeiK5pEY36heVjekN74x2wk4jhDMuPmehdrC2HZONUdA296x3+HG0CfTb9CAM9nCGugSLWv213Q
cZdQy9RZVdTGdG1ydufsV9fk5jBPmzCSlYPKrhMMWeVyZ87yi0Lk5KWbNPgbQVUFytTrk7TWvmXQ
rIckJg0Q9PXAwHeUqLViqc5E8mVf87YnPgeQmmJRfiHN1H8uc0EvGqEDtvH1K9FEYvMSVvBwhsm0
4xPvDH8cAv5rYd0FKX59cAmDolLQ5qkr6/IxrKoidVx9bLp9AXNilwt69eyxviz5JUoYec5cQMkP
Kvedn/vmzrJwP4Qeb88QZI5E3yR39Ty0/WNDfNBs7usg+O8dRSB/nXBo7VxMB9lVlrRSHfrZA5/+
9faXRf7gNLeVkA0zA9qHb1XpSHyt8d547E39CvXt6pOuqvJrkoS/rne1to0tWx+qPCyCORfA8NdJ
feAQVtc3yYCi2uvtrwQTiU1mWJEgc4CxQT5hkN+ajH2ecvI8oazjGHPXpJWE6hhvHj0DCsLdO8wu
GQyCyAugp4a7pIjKs+Op5q0do6HcWKCVE9IuF6zA1k0MoHAX122Te6Ryi4NPRnmQtNa3LqdbXNUr
18kf9YIy0UEYRpC6KNQ9Z8sTitD5c2Ki0t8YyspesysGp1HJ3Bk1ukCtNujeqofcVAFJ/d7BKUC8
DjK8PNgXsfw/zr6tOU6c6/oXUSWEEOKWPtjd7XYcx0mcuaHiJMNBCBAghPj13+q8Nxme4P6qb6ZS
yRQNkvbWlvY6/A+DMEiLORrTIX81umZqX3mNPx1Ep8JrNyV/v5fhS19kCq+TQDdT9wDDZ1gOjRVg
PlF0suxTls08YWVhTvWg2ZWtcm30FpmgEDbPshhb5eBN3sZTwxnaee1ZdLAXb2j9VKIfdeUicy1l
LzmF8+DJWNdWvUamsfDkpN/j2HzMqXoJm5TCoqT+onuvTpBinlwE2YrWuy1JLHmFWc0GKbIgf6Ut
6x8bgLVTXDg6c+Xxa4O4qAOYCyB9UeHD2IAtCJu2SjjkwrbeNH93vJGJ8VO1fT8freS7JbkQdwdd
SHytXsu5eZigtLfFHcW11bD28EVNgA43s6Ic0QXSzbe+h1FgW0Pd/P03X1nZS1ahVqCReaGLz02Z
nlM57ooGZIxmDE4XcaYo4w/VcE2RZ22tLTmDaGSGGWT09NE6fmCjnX7rVxqlLYDZWGMXhZw5yj/4
BnZepXDfL23H979zbRAvufCPYwBRLEuD2FWvksbQi22AIZ8SWO3YKyG7csBcUgoBH5+qsk1xO4U+
akHaIy0+Utiq2tq8mshkiW5YMhmogd32PYsUEaWpiKBj9H+/50+z2BLchF5ZFGvb65JcSHELWTpl
qtdq6B5qbKakhg0Ng/ly60mxGUL/Q8tksb8IKHUBBJze/6iVDXBJNjTF3BMIy14keVD1FLDtYRIX
rQA62mQIqu7K2K3sf+EiM/RhX6upKLtHgRuMp77rJP1QFgDlJx7v2C0uQbjKWpINoS03llI38dkq
RBf408n/h9rPykgttRx1nQ6B5zXiUOhqFFtux+w+Y6LfFSOqOTqQ+On9KVmJmyXrEKYBEH/SRXrW
oFScuW3scxkXxZWoWXv65fP+iErlRWzMB8BCugpalx1sLaf9EIST277/9iszvaQb2qjxiS0mcbA6
/4eNUFygDk7WqOCvnTbXfuHyZX98QTqDNBWNVXomcP8aN7oUqHKKcRqf6sa/xSn+spQWwQ5RLh7U
1KtwzZP68wY+NeqsLzXPbQGx1HhsWtmakWoBPWdY9xDhb/t4/Ay8wTXt2bVRWpwHmDS+qVwaHWQK
cyOwAM+sjuL7/4+D+VpALGI6S6cxwM1udJZDhPwx8Rc36ewgwvQbDO+/v7+cVn5kCaFrorpOc/Aj
0GeaygQdJthc2/YVjJhg58dX89NKVCyxc6A5CTH3vnlUbnhTqajvous6YWvfcCmX/liwJG99ZsMw
OpCxLl8L5Vdf59jqT3AeH+tkdlJfIyyv7SJL4ByBpkfZTujDe5772Endf+xTm36QLRDI0QDlcIne
8qdudOU5VfJnwbvX9+dpbQAvy/CPb2RAfZipacfHpoczAhnQeUkir4WX6m3PXwQ9rspg9UM7fmbQ
a8SlZQ8dBmi37297+iLam1kU/Tym/RsOM4NMCB2qb0V1I+6KLy2cIUlB+8y68fG3RlyvgfWbeKVv
fPlFpJs+0JZUfHzsIdW/MX4FviLcCMYrM7tS1P9mG/4xs6J3ap55Zh9/Q4NRynWbxgBH2BfhAeek
PLk9tS+hcUWQM1ePdf9I6/KncDLbFx1s4efmNtg8gZrnf9epi2G2CFyhfQQC6x6MtOIIUWvvJogs
XyLgMpxJVF1M5OzmsdgSATN7CPm6XToasLqu3q+vxNqSMqbytHGSzt0j1XH6FTaRebGNfFhw3L0f
DStbx5I0ZsEaZrlh/jnVon8j0LICTciqTyPsrq9sf2vnkiUSjle8lGOT+edeQDVl/CAryCuc/KLF
vgXtfshfQEjFoI9wbxlycrAHugjq3Ikg3iiKI4tlX/HEi8Pg2uStjOoSmtH0dR9nIiBn5tnPZkT9
W01XWd9rD19uAV05AKQohjP8EgHAEuD7eElEvfj+tilbJLB0nsTguc4/UyGeBAh4G5N38acOfMIr
G/HKFyxhfY3vupKDl3MmtT9sVRw0T3lornG9156+yGFVFsSq73B7WViqD5lNU2DL62uHq7WnLyoV
A2/NrhmVe7Tt5J0qaptNGOFe4v2xX3n6Eh7I5OQgW1nIVwYtlV0vdHDwLlcGtz19kbB0RxpPtRV/
m6SaNuUcRPegprEr775WMCy5xj76B2k6KiADcaNLaPhssj7+Eg5cJDSDDnVdxWfl4nJPHDxgZju9
3fZZl1rpj12l5y4tFC+wYOvOe5Zwyf3grP/1/YevJLAlVBD0n4JIhwRZlFP9emGYZCkcYw2X1yTa
137hshb+eH3LCJLXxPnB8PETicGOKlroWsFg/FoSXrndWMIDK6aDuoJ61PccOMF9Ca5DMfmnTs5o
32E/3uBG9KcXVSew6m+cEvrfb4J7PNoSUUvPgMU7sUvDhmennGrQpd6flpU6+Pde8MegFbNfxD7E
aM6/jySF5S+sn7tXGmQ/59FdM/5cm5pFsFv02dD8KLGzVK37lJnUvhA04Iakg0VSc2X/WvmRJWqQ
cg8nBn8gZ4jjQinicn4rJLS0q9Qfr1wDrCyAJcpuLCzkTgIrX7NO0GQKKshLlsXPtOnfXA5bjMzz
VDKT8OTxUt34WZfP/WOGdOzJISwwQw3YFtvfn8W6mu0gvONfKS5WsuX/UPPSEPoRviFnzlj+rDn1
zpBJvQY6WZuXxT4IXpWGpUE6nBHq7GchwvhJ5xyqFlMOkdb3l/HaFyziBDYAEPwa8AU6quGyzftz
wxu9ve3hi41QWTc1BvDHcxEr+g/vbTSeaicad2X4V2JwybuDOEYce3nADzS6mPzFuB0lnvZOdTyb
O8+/qo3990H6H6Zd04OSwYeWoI0yVg9N3zcfI+gsXWt2rT1+sSsKxVQbWMIPqYZvD80A2a2Hqb8S
BmtPX1ZrWVWPYVzj6RAAPDsdeGdcy4efbpnicAG4e/8Zf1/n4VLeH9LjYRBBRPWA4z5LJIPpnkn9
bFNZdF/f/4mV0iBc4unATizdlE7Fm/XqH8WUNwn869sXermjqjV4eYEXdwlUrNx2TP3wFOT4z/u/
/fdVGi4hdmI05awCLzyoIfia2enz74tEHKX+nULl7d//kbVZXsRxBnt6E0U5P/Qsy6CJNjc/4pzm
z7c9fRHIuiaqzueZ/l+eQxvPOzNs3Fcm5++bQ7gE19HJVZ6xjh3ExA/Sm/8lvvpBhCV7DULZIJqH
EhJf9wH+5abP+R9QXRv7aB6T8JDysrlHd5k+AsuirrjDrSznpXS/mBpFypkUb7IagewHEd8bkrIO
5Ms8qqtQ/5UJX+r1FzMtwK7Iizde8P4zGlH0RwUc4k1HsHAp0J9CGzQovCg8NCK1W9wokoRVjG/i
Pr2G3Pv7BwTL5N0TOMgHtGYnrQBXsRVQ/SDgfrtlhukSLY3uVpFKVrIT3B2fi46Ohw7a04fbHr7I
16bv+KD6uP2hrYeOIxNM1Xe5gm3ulXC7POh/kTZ0aePCZsHQksO9ZlJ4WfF08UrvCwIv5FE+N2CG
gf4/F7iSbG88mMGj5b+1kgEMae6c9H+Ffkr3HS3D+wpI2isB/veppssEH/hzDXIqp79cb3D3FmcS
IlazaTt5Zbmu/cDl7/8o9ZoSKCGnKP1hYFsMlIhooj6BzAC78gF/D2mIDP73+abtW0fa1v8RIgsm
gPx6287zg21o7W2kMxrT//6ErUlNmkH4PwZFmm4btxENN63X9UfqFdds1H/fPf5tZS0SedSEY4BT
HimTSY4d/HtM06Y7zL5ucJ0ecx8IgVGVlf/VBXSy4a4QtCHlHa3HsTsKDaFJcu8UVuSG1Z39pSbW
yG2Gpsn8mfqjF5ygvDv4h7kZ4aBEmQML+KAhwobHK8drQAX7EtQtC34wLi3nZJ67LjsZuPhwODKA
nRo2dyFNOzfue8Eqvrd9a72975U8uLJY/r4fQxP8vyMNKH0H3aiUntAL40dXDGECIYX8CMWwnafB
KX0/S6z9zGLNDCDM87r1hl9hqyHgCUcdGyduljBv2AxlI+InRlX75f0fWwkAsVg9MhdF0UYkOMFe
0Hd3EjeKxaZVEM07v/8D/uVJf1k5YrFyoFFlkG/mvgRyyTZS74gtNZKQUzoQwTYI5pi/mq6wXnEv
48pMdI9rhTxjBx4OHTcnwYnlxTaYqryEu0STF2L//rutffzikEwnk6dp1YSHfubPaGxnm1C1tzim
cVAlL0XLH6klKsLAoreFC7HevZkQeaUiN6Iw6NLSo4fgNo5bRB11BbAeDhcsgfXSlSlbGZalnQcB
2NtjLYDMdkavLPWZ2E4TzB1uGvQlVNdVpKsE5/yEHlm2tQN6ctay5/cfvpJvl1BcyQz8LaDidhRl
+5ROcASB1Nt9B9mqG99+kQM85bO0sj791WfjSB9cXYT0EPNonK/pxq2E/7KotSkWupCWnwgiEwg/
b1O05hPMcb/W/jUr9JVhWtaxHI5aje41P7mGXQxfoexlMw11qat6uCtraFnLFnp2xRQiV6oqNux7
PzA4foPiH9VXZnrtBxanUx5eRPz4MPxQUD9udoWqa3c/Tna6iStMl4WsVOOIYeL0BLupPCmsdeCO
XqU9rL39ZWL+SA5lZIxNhWte52L8PA4+9H3EVTTTyuwuvejZ3MRj2BtxoHp4yxRAMyJlz6ECbuq2
KFtsGjRQvsdYxw+awZ+8KeyrVKjCr/f21r5gsWc0qo6nuqLVked9tiO+fDGqCTd9zq4crVfGfwnj
zvwiHwaSVUdnPX9LOtDKVKxvy59LtDb8tahygB8coWzIN5qT6X6wkdndNPhLsHYxwGevkSX91YDv
gKIofML9nvels3555f1XRn8J0+YwQ21m6F0d+2nIX/oIAKOkIyPsxDtmb/2RS/r7IwKokbEChAz8
QXifJQIVVZK1E+JAN9euQVcmeenvwts0Nm3E5NHGUIDuXUo2UEG/7Sy3RGYDxTn5vp0a+MSj38UU
55veTt9vm+NFCeiInb1euexoKMhpIoPiKhu7KZnqq+Y3a4OziOFGDLXmTCLELoqoaGz+27ah2N72
/ov4pUFY68JrUBoLgDHQNgdeSUXDBvZj/972C4vSDc0Zb+Z1iQJobL5Qn79QblziB1cv/laCYIms
dlp7Je639dGV6G2QAj6KXEICrmywUt//hpUpWJreq55FZQHw7hFumnSD3r/cmBRo5NuevtggC66B
O3JRcSS0ffo9+tNFVfW2hy+iV2nBppGE1fHCOuRsths/19esP9aG/vL3f6QGk8+tIa5WR8MKtHvQ
jEnSUkKHyAMn5bb3v0zJHz8hrO59C07Nse+A3VEgobQj5O9ue/gietWsFNxeR0CxY0hApQFU2mZ+
zX5lbXDof9+8T6UnqwyDY03ZYe/F7p6p8CG4JKD3X3/tFxbB28eljTI9KKT/8TWzsHC7bI0TuVr8
rP3AInYvUKoQuiv5UeQ4dlH+QphNt0Malbv3v2AlsJYI6KyhUP63TXuEQla/LaI23HbV9Pn9h6+8
/RIBLXAmikA2xPA4pGUhMvA8e4DUR31VoXjt/RehywvdqcYD6VmK5s5kdbitslvrh6WjfZaK0XoC
00tL88YB8dmgu/a5u+yO7w/Q2ttfBu6P2Mri2sxDrvWR1w06gwqE205x8fr+09eGfxG5sLKFcfLg
5UcziT29JB1J6rvy+vJfe/1F9Aph4jlKL/NbS8SURoQh//RXVUvWnr8IYFtCcRyHVDzfNj+AFaab
1l29F1gbnUXsFmju1543QGfeja8X2oQMpmGLFkJ2pfRfe/tF7NLK70OvrLDvSn00A2CQHcmj7ftz
u/LwJczZUOsDocTKIwvojN4+GDvjVyCQPXobYY8uEc7pKOveGKRmWCR7m4hH2cdpwPH6/fdfGf2l
OGgmM2gql5E6qhDuxNyK/e/4woHg+bYfWGy7JG4yim51e+SwD00aLKQja8XZp801TZ3Lk/5yW/c/
4p+xP03aByDUxRN8b+1AN4KW/T5Gmq5M19/d9iGXFfBHjoAUELSVobx4tI2wWysHkOXGfeCN17Tw
Lqnyb9+xiOKiUQ1Yurggc71+MJbKI7nsZI6gbVvKGWYbfgPhv/e/Zm3dLkK6KeHewSOBacnGT9qH
PPDcwZn6/YevLapFSDeFGYLSo/iSy1HVDN2Zz4BlQsLstrPwEtrcm2AAl5zXR+tBc+H3ZhDTa/S0
laFZYpn1pKtQxLE8MlwCw8QDt30zjvPvD83awy9tsD9WkYnCEqcwXR0F4cERPtTxwyjqm3xUCF3i
mFO0IMLapPVRB8AxXwY+YwH6/VBHvu31F9FsIMBlcyebo4HAV9IYtKqHKr1GfVkbnMt6+mNwVM0l
WmdCHlMSvWQuCjZ5M81X9viVRbkELus5Dft8yuqjSd28aXQD2QM4/2b5tbFZ+4FF/MIzNY1lHuME
KUcU6C1kjH7biUP76TbGAF1ieYnL51iiRsHwezDIuVRCET7ktrldRK0bCzhfmjJDm8jBifWSE7CP
fbnt4YtNOGvbeaxTuMm4atz9nlqYWF8rnldGfgnkJUFU2xKAxyP1uyJRBYAtLhg+DbK4psi6sscs
nYPUCGqRoxNWJhRBnmlWqT2VoOGJKXwY9FWG3EoALEG9aRg20o6XMqWsu13awegvqq/28v0wvqSZ
v+wxS7lPkOVHlFo4ZsDVoPkHGATdfoIdx/TFzMz3dnQU8mfWZ2W9pxPr7/uhMGUKhf9ZwEBF2Q62
liPgkxPfUejC5gnQAO2uMBibBKxQ3NZSG0u6hflG4e9wWUnVB39upvbYWA3HJZEZKRSaJ9SxDPTp
ygn1VbmuhrhbH7nJJLLGK+5tlw502wRTnm8oYUUO9fWsfGwKMoCWGA5zu2+0omdNmTpTiH8ce+11
9mRRZx+sBI1xo3Kv3MVR2H7D8XN8JU2ez7ssnf3vRJv8Y0QBXNZT6m9dTINnlzfzRwJxhE/ZWJN7
EyiFX6Mm3tjR8CdTlx5J4BxVQvGuCu+p8JTcQePE7K2S8NxEf5e9+M5G96Ie7X5sQvWLK8kPBMXO
eNfHpKQb3cfiX9lV8LPi4N5gguOpfzSSXkYsTwmFhVfNfvYNE+d4xpVCEsedrg9NOE//8CwzX3EQ
4h9hCcn3LmRmh0Y25oBzNbxoQNmDRNTdQHcZEJp7hS7zRxfn2Yld2vmb3ldzmfAZmJYKCDk48JUA
2GY5TPkoDWb4+85+dcpT9DxS0XvTVoN2hjKnoGOSBZh3eOgUu1nz4kQ7dKuhd11HbGtIZ/ZE6z5K
QL9oPmYtYS4hc9zuFZ3dP13PUp5YIwsUgHxEiMYDsmPf9nCOEJmeHkg8g69lUojsNK0TB05xBFNQ
kadbGUlt4KEt2GfGoaa9hQuVORFWRdDJkKaExju8I1+b2oGmDi8zn+0hwG2+xhgF/x6Hcx++wsT1
38lQtfCu9XJfnBTM9T5LE3vfcK7MtqJL2+ZU86nb2sDm31Q/+L8y358y+OzIud5WUHELt0HDsvoB
OBH0zEkv5ucy9GKyB+AwvJ+4J3+CfG2+mVllH1JQblxi2qneVU3l7Q3ps0NuZvG5MaQpE+L7qCus
Dat7bxixVIGZEyKZhXT+sc8Cce4dYcFHMqMl9VTIkXeHrMp8d6+zNP3VeP6lLxUPabAFD7Vv7niE
ZFFMMRAyQpf2HMW4J9p0TSoeNRnwLl6McjspXUuCresi7TZUouWycXOcP/WK+WPSD3QYkpCM0Y96
phhOp/OebYPcapKkAxwQDqQACsTGEAg782qGz56as5kmNJfDsNMtWuZbBgXu6b73ZRXtyhBszLPH
bFvu4bqF2BZ97rujyTn5XBW26HdUIh1sBunw56Ka0DL0haF4DY3gfSa9ztXH0mUq/eaX8LWDKiBJ
2QaXhHC4U7zn9TObsIJC25hPyitLmcSQfc3Q+uKgPhFZihoYSITtRuDU2snNUDg23/tRm+Zn1Vrf
oPQdun7bp2GQPZOQk36TyQ5SwabzQ7lVOOfCsBLuDJi2tJ9iOK6HNtpF8QRL8RjogO6O0wFjIcIO
+lzAkpHsTsy5X91ZicQEkRBW3QUlbNuhGwMTn1mndbv3dBh1QNRARe8OLztouKhkmWLjJmU8pY+F
UkW0IUMHj6QoCGT92VWtGtTGmDKcE14NIduZYPZruCpqPzZbQoqhfoT+eYFjLk05iFbGtJ+KABdj
iVUWfoIVsa3/MLmphdaLN4alLUAtdWH3TZiMTlujqEd/ZDorJ/RXnTEdDAezOn7lcVPjDAI1bcFf
JZLe+JC5uTc7ryi5OABgChmxXRiNIR+TmfqT9w8uW7EXI8y5tQ+N70MCMyvmiZ2KWDZk2tmRVXJM
KIZ/3ENvpCPfJfoH40/oDl7sVFEbNBSw1dJWMCIcoQyBXcNk/BMJBnhKKEe6/L6YXRXjihvcigMg
mk7tqCp7s8mjuPX3o+/DbFv1rufbsAst/1aMvH+Udo7njxJixN0JBy7ZJ7KNZrOBYqOediESrN30
FA7OW8CrsvEJGHRVb/rCpfzgjxGbz2RM+abJGM32zG/nuzzCMvju2tmMBxs7uMyj8E7JwZK8DHZk
iPVwUnB47KF+NgRRm8BbqyNP/pzG7kvZVcrcQdZWFhN03dO2f4oyMJGQEbtgxN7qtSk5AYrUxf/m
oaeCpzTNYv4vxNw8/3sx5qDSQr0f22I0x8V4V0JR1h68XEHiC3EED91fLouj7DNum6QFKzPM3I7A
T8cmwmWleekZzV/Q2nLk8wBd+dJPYlPSvsYZGnjCAmwuOA8kRSi5POEsoaNN6LJqsBslfWXhf2BV
fV/AYGuatrai0N9L7KRzuRsUj/PvGdDwYxLZtCCwS41p9FlONq12bpwR9KnLvPaOjCGcZwukxXbr
mqF6AWJJQJNay5zfl52p862Jyym4y5BY3NkCKdvB2A0SfBus2OoAm23dtrjXhC/NfYoorrFHIPNt
ANoBQ5sK12cbrBJND23BmN4544/2zA1R5b6pI889A9FYtodeTP53yvuQz0kAebTu81yWtj/RfoAf
uTeOeJNQBrDnSJpJxw8VNHnsjncCFdMGbMgU3pVYsDDMTKasvKSwoO2ZSLLewtQLGUR7074yYzyf
QuHKt3wgaXgHmTwMhT/BuyRhUz7qHS+muf/GBz+KzzM8K+M3BmNx325VGY38ZEoTBfsu6NPqfmS1
InvBw9B91xz8y50ZZviVbpyoW9ftJG+UPVY2iO2/DRmChxHcBxBEsaizA4f42DcM4VQEME4OhmDa
Q6HYVkGCc0w4iTvZdNAkLiJS6a9QVq/kR0lY5r6kpYdzyJaJzDMfhK1qyBLGLW1xrho8HX+Q0pbN
g0BlJ5810GzxjtYiNOAGyrqc7ojy08ZseD2088cMdVKH923nrvrFoNF/EYzKW1d8Yzb29ZPLK9Yl
xuOD/QempagueBgrSD/LnEXjnSt4ID9lOE7rR87rjJ36iXLqJ4irVr+RtB5+hBlQpk8qgyn4nvjc
C+yu8QdV73ReweM0aQKPuPuUtybe9vMlkerCMHqYxs5ziQ6yKb6vGLoMez0NTfwI3XcBASY51cQd
uCSZPijWRDhRVpN1r6kfdfaAAqclKhEzBNbfhmoGPV3kbZOBHgv1sqHfkFIZsW/yNDwxUUNLhZXV
JLaugpf7DtRt628hYQEKDOEFJJjSvI7IpqCd3lfYYYIkH0eZ7QRhNftEgDHrHzV0n228zbqmeQOu
Mc4PgWLVc5+OefOg0A/nB6ECC8tXO1Xu6ICKgH2Ts+Bqb3APmHY/K0D39EZR2PR98L0gSP9pe4LV
2UMo3O58IcWwoTEYOVM4hufMy5uxSZoWtc9pyB023ckrafzo9Vl4skHL1L0BBIXuKSTNeb5NrSpj
BZsEOSDRSFlJaZLJSQbScDwFU7AvCFxWxqSxonY5jDtLxb4xbWv/8zzmHlAtpfTKJ5Y1bX0C598L
v/R8hBdLEszQm9jIlqJOsjWN5jtkYviNRyApIfTKPr6woSMv4/dZUfned+vpXhwhrVYcJ6fRvEuq
TmPXZaaQ2JoMnXQKd+c65cUhLlLCwNnqpvAzTppBuh/KmZJdZMLmHyW6NvsucoPaTkAyJdtCcLsG
B1YU9fQCPcdCPynV5eMvVQSd+Ne2XBUf/WoMVeK5SZQP0Lzl1UXJN5t2BfHyfI/atlffeMHCfKcQ
5+QXZQDgbLEHztmZVkGPu+Y+DfJH8Eh6koip7rqD6ykwe1BMnqNPFO7n3ZvIg7LbBamp2IGx1g17
UTVu2rDGDfpMw5zbX1JjsLdRp43eVfU0jne6sar43IsoyPY6ILTfEj31/VfRYvO59/wchRAUUDsc
PtJhZt1eiwKV6B1jw/RP12EPfgPLMch4MuYw7NqjzB+yF2ti1j4HkRrmE8QI+mw/VQMqEnxSyj6B
S4IBNcPkoSwhLjXpnfWj4lM6o2z8UFCOkGJVUDSvJhuEFknOm6DY1a4QvzILExEUE0XabRwE50B8
pAznp33IQHV+KTQ2m01WDq14iDHuYGKWNQ4UuNuz+V3g8rZ/COSs610+BmTjeyH2x0THrpt3DCl7
Tmg62uDOxnGmNnKocTYlYWfNppv6vMCeC7LDlvdwzkkMihVIwoRUZ6ewKWdckuXSkkMI2NpP5UOI
KokZdOR2nu2cn1xM0V0CFz067+Ywbr+qeaTlHQRgxIm0FkUiYPczYg5JiBxkTEL/ISVGfIbzNbJi
b+pq2IhKtQqu1A5FVs1GtcGhqH/Lyo6xe+n3cScT7IDsy+iLYXycBl59jUnU5l/zPAyeoxEca5xB
GvNQ5hMFl9/v+LwfIDck71SWIUNYFcFbLr+AalQaZd2eje3l6myMG3Sb8NSNdmRqNw49IqBjOoLT
htNdTLbE2OhZCJ7JXVrpiD2haEBEEwb9mS2b+ghQqarEn6GzCIDWRjCoK36Ex1ohkcDhphuDADxs
4ymP65exacIvTTDgoNLUDBsBg7O8t88iOj6KOeBui3csPslI99+dz5onM5KWf8Ctn6weG8Cdv2L/
NP2rFWbUSSQv/2+tWXOH+jjrPiqPRzj1z22kUeYXWu/zOpUoEAH/REau0wDnJLRn5/Ms+9LeEz+L
/O3o+OxtdY8Avkjo4c4vLfxNimXYbOU01/VOgs1oXoeWN/WHJuW40jA4WonHOrJkRzzpukT5FjV5
kDsgmVkk+FfaAc3xhqCL+41lbfAg26A8ezGdxM5IVFs7RBmic66BE/q9m4td5032V6ouu0QKYwz4
YWB/1hvjXWQmGhvjNQ27WHwAgmh+XnQge+xtEPLHObzzBYz0SNvhXZqqUbtsDOd0JyA4/GaawMx3
aEhAlz/J/Izz5x6nN7GZg7kK9lMc43oFlijyPmBQBE+o11cHUl+Ggbisd6chJvpgyAiF8rSWKG3T
AGJie2LjQe8AGM+/ydpTv7DNSr1twQyYEhxOcPCqaqTff8YiGuQuikaLQA9jmQQoriC/hMyywe0L
63YkJoPY996A5QSpVuxUrEr7cC+Ber/kST9/mUPnGVxfSK9CqUFmP08aAY+lTQGCnNg7hCOiceoR
k0Cwp790PE2239RtjyWXQ44hCSN4YuNIonCq67BW8eeoRRldt13wkKIIghEp8KmJtK66j02msYp8
OISEHRQxN9IN5QdehVF6hKz2oLdMgbUNvWL4eG2yoONvUBsuDa7qFZyXO8hWFftYzf54byF64t9p
bCy7HrK9OKOMSnuocyssSjaZHi8SXMyBXIwbu0yNVm0Gn/RdUgEnpe7SFqaCNg+wTmjXTuqlmTIc
FzLBsvwu4yTFDZIWU3S2Dtc0L5p3/CHzbVf+P87OozlunFvDv4hVJJi3HdTdirYky7Y2LMuBOWf+
+vvQ30bGiM1bvZtRzQBNAAfhnDdch0HiFZs27Lj8jn3EcRU2pJdSMZLuy1B52Qok4K/j2sNivs/J
P3VOml9hazqeFC9pDV6ZNYkhsA0YL89r+WXkKrkTqcrDQrGM+rrtIuvgglL6PkfJTV924t7VyfBs
QLvo7jZx+irZ5YqYlK0BAvtNBc837J00CLObXJ0mfwsbpr431KqDu8X9N36IPZ81wbVQ1CcjKPRy
61tEWpu3iDalPaMx1Ol0x6VeeLss7oOvvuj8lzgqk0/cDueTxK3jL7FTl8cWtbhPkzXrnytGZ3Ir
CBT1JubdW+wtHkvX1hDa1U3GMcux5eHLJMiDZVya84qT+Raagn6H+lz7jHpkVmwCnOF/JfZY/SZU
7Og2GNGg29RjUM6zwKXOHwY14Ek6+i9t0URvJRI0T7Ff9vmV1Sj9jzJjz9zg/J0+1Eo5ddBmDH/r
aNBPKMcIUW1tJ50+Cbe3QWEHVD/RF06fLEyXHtKgcl9Uch/XnTtbYWfcPY8+WTryJrE27jMVocSd
YejDa1IrEZefPLGnbeh7vcXNnST4zmoj9cHq7EBBMkGtHy1qNre95Q0Fp6Me3humY4e7KZ5XpdWY
ZGC9Us2udZ5gpFGc/kcwFNXN6HhkhDutyXcsGOt3g79dt/uryRcZA9DorNOLrRfMartg2UivWG4S
HQuVrcKpddpGwrj4LsAf11vXG8tpq6LDqG+n0e1jTgElwHtSJYsVg1H+2YdOd69S577KO2Jay1qx
ZffEnHRI/fzgaKZ5Q3z2X5LCj0MIMtaUbkxSoS8qGPBHPbDq69DtuMBnmHnsxiaNXx1sxX6PYzj9
qYY++qGSsuOixka1jT1BSHmAs27//ufTOAyvjhsPb2kfktkfjf5QYMJ8YuDtY2eXbb+xqkh5a0sP
32qBT2Lfsyvt0JwiZ2CMXNV2eZg62b5FSuS+dvTAh5hSZ9eO0ZBFrTO3/10UgfJqhNzDfZ7UGeg/
yGfGoBpf+kDj9xDbOFBgJl99s4KhVLdwVyKYSWlpP5pl113zMLG+kiqIr1vFVl/4CPMQ4rryUxRV
eq/CYkONXE2G55E8pTjGtev9QHKLzSpMquQ5NrL8s+Gp1Tevz9k1uOPMx6Au4nwXjg7yxaU/2O6t
nyTRNGzJls0KakGBzGCu8WTclOzQzcarBHIJg2qTZJ+6iXxlPbbTL/Yn71DptjC2VCjam9CGclOg
4Rg8qKnTOHdpF+dcYtTE6ai8kePO3Dx5TERhVTc4uVa/WzTVt3lhomtmebPQlqDS8o1UC4tfsz2e
8bFS159USynjL22GGR3bdPdJt410Pp4FV8qWYzDfKm6p34au4dy4ttr+Iu3evBQFAlhkJ037kEy9
ShIs1xjMjqzf1uu4WBXYR6UHxCB95+DgQXHyAQV5u9RKSfI7RaDeKHijWShPwXwkm2xxvNkBw2HP
PAovnniF9oiHHsbGdZSrJAUosBFkY8YrnSzTk62EurLpBg6ZXVNhillOLucZf1YflUx1nS1kGAa8
N2L3PgJKVe/8xB2eWNPxFadBcxpFkG66zEH5t89GFsxQ57yeHFMZESFU/YKHjBe92lQJdNaO43+x
4iE5ZbHipdsqi8tiy6R4h1lU+o4TuGhAx2mIODh0dJN2jbkN2Hq5ASgDFDvR94+dmnfHsGKL4pw2
rtAYgWJVWk7WbMTErpdYQfOs5owXIhqF8qiCnz2SXCTBy46q/yG33nxXu5br4ODgzXrAKG86FFof
FuDDerbCqihH9oDBmg11EVDuyQ2k/R0Z2PJKwwnV3KTDnC+2RVseByQvw42fGOFTlpthj7yCGj3U
5D63DXZ1z7jWVtv5hnCyIqszSYwp5g+C649T1kSBKBwn3ScmB/rBGZVgX3EjVg5Z6zKkiHc6Xzwv
Yrb9rCZR7AbI9/D/FGj3+DbQDggD6rGI6ugtTFzyflGgkt6zXecZ+pzP9dhoD4GmxV9UQzVwO1DL
5JFvnv7EWHdig6Xhk5JqLYFE1Ux/wA2XC4DBQcNasMT4Jzf7+hHUR3YykWB48gLh/GktP/ll4Ur0
ON9IjswCuCsbaSsrCZRHxUbq8tY3Ui6svuIW1aMtrBwXynoY9xOii4/kmblHZ6AktuaQ45Bceuw8
lopj3aYQFlDVSvEZNNV0zKdRUBqpSqpu7ZijO95n1o8sMcVn1jLph0QJKW/x0x/dMiV5GuouRJwI
l0veLp2Kpu2QmP1ORVtlVyS4eWx0s2SKc9/1X6zAoqbkUIJ5cEI9vAna1Pg1e8+9irTxHxxRkz+x
VSfXvgxqpHdHs25waxQeOWCvFfknatHBb0IIUqTO3bLqLM07+TlZoc+IPlIcozjnqRuzThvxyVDy
9iYlMdvsFG1eKHU5RdUhNTNuW3kfuL/KHNH7QyhEHFE4MtlixrJWH9wqINuda1V9hRV4fW0nWVyT
Gqkb+8Rbl4yGqmjF1zxUumAPesnmHtiVT0032MdExDwoNLQUb93K0pxjkSL7OyosTLVQI2ujtmnr
ztS3OH6tOsM5uU7Igyou0dA56ZFlPLcthr9DVFlwYBEFwH6Zx+02TovyKXNAg7plUg4IPUdwcXae
ZanXmQI3aWxT5S0GqfLmm0Yz7YZaBI8TaeTiEPexszdcKnxPEw/2B6of3oHTly3BUYayvukU326u
OZn7h6Dus71HPj+HF+Ao3s7vR8/dGOBhrE2CmBQWUw3eidu8t5xir1ra+Kvr3eozhGSxR30tf81r
hM/3KTervcoL9xFsuHNvcd25M/IwP/F2b81dxhsn5z0meNqHnZs+oOgX6LuoVKYbe4o5xYrKo1JW
mg1Hg0+u00VwYdhWQhefRRFWexG07VM9FLW/qdP5YU7k59DBTB5qQgni126Yj70krEkXkvSyfsS5
Ed5PVMf1HadY7O8sTc1/+hH3VWUIuYy6gRm/UH3hdeF3EXffwfaNTchbsN+D2ImvsCZS3pK8xYnb
VXVj2hT+rOyb951+OzkkTzemrw/WleYH1iHXk+lXpbLej0o2P8pLDNP2BXOsbRQbmZsrh8P9Hm/E
Kt6LseGSxJlCKgJT6ejoxJjjCMXKfyo6j5mtg57wlVfppbobvdxub9phKr7HLf/OnSm8/1sl5aIV
POcQHzlEwcoq3Py7e2RMiq/CJ18RuE59zPw+HHmtWsmRpcZjb87TQ1KKM/FWuR3l28Hu7PoqGcI4
3Ac2HORNyLMGerThfFMcTzeOXafn8TE1TV4AimFyRSttr0lQcQ9E+Kh4hqAuQ70JZm6hMx/lqAVs
a6n6iEkKQQ5UNXnsUPu91xUyj5vGtCg/dFo8/cpZYv2DmDz1UY209KvKW/XJtO36pVAKp91g1hQo
4E4jtK3D+fyh9J3sa/aTZKfWQ3ugaFN/6dWsPFRmQXXB9wP+UeG2nRTD+N3ohBbc5T4lr00dNuMp
BczxKpjkRz0Zqfgavp7fdAOn/S4cYuWKGyXFfTLoTGNpdvcFF+ASkN/fQkA85JP+6kfs2DuH6ucf
Lk+l/yMfQv+qgburHGL0828GJRx/9lPZGPs81jov2tSWYxybrrQn7muukr3VdvDqaW3mHvyOH4zT
i/LIU3/iSYrT614t+wQhrAJqPG+x4qs/pSEHrNtSmC7tLn0aQ7M+anUUfCc9XT6xnfivhaVREaXO
FvwOtPldUNtRom9DyoUPeZOpu5aHtvGdkv14Tak9RzJR0/FcI29pjjslAaaTbBAejr84vloeU68m
WWf1St8f60hDdSDg1bKpOwj3x3wUHH3IEJQ7f6jL4lgXqtPthlaoBUltN4w2bm0BXnF9dXjooqCI
71IcaKJnJTC1/kAhNHk0Ar90noJRoWCYorT6NY5QiSWdSi3vqm+URr0RSFiaO8pE4i4J8WQ52QjL
tt9oQmuO+mj7E3UZFaiGanqJ82I32fArs+NsqxRW5O+9vKfK5Aaq596TiRHZ1m1a8TWbJjX5npM6
yo9uEU3hThknaseEdN4feDeRjyFDHvr3rpGwn/DqpPTvBqNRNJsC61rlE0CL9rvZWgkwQZK0xpqf
+RLYSELbCTWzxqJt/f8xnnKSMcdJmfTdRYAvbe71HZbPiavc0nQvv45JlF+V07wLBTZb7Ur7S5gv
CW0nvKTwZnmF/6F+Q73ENFA0T9porNk9LI2PBJFtU7PvSpI517kOyO5mBPSgksYATpStEAOWepAQ
dzknqcMDLL8eFRhh8yfYdrSm1LrUuIS4C41yUFKDAcJx5YGDrd78P5CaCzgyWUaP21/o8t4BR2aq
6pUog6zhDBu0gwh0rKS6aAi4zdm8QTI9NKzLEIqy0qsaDlz5BycFNwtHr8+tYmvjqXl+wS4sKNl5
19NqwGFR7l9zMFhbEGjf2XM+NbpTXgZAlXUBLZ54QsCYu4Yuan1OwcLsc9XR/yie61wkxyRk+13q
A51OKREar16QqzcoIYnK/P8QtRdWlawCGA/uXG6zCQqDh+4XS+ki47OmTPkKR3UBaKnKYV2mQeFU
tnaj6iQ6jipV11QD7IWS6SYbfXv8SaplAox42aRLMU6enAcsLsXX3J0expkv1k7R4/+DWLe0qqQQ
V3ulNQ1LUU7GCCe/N3DXE0r55sbpmjjnUg9SnJc2L2z0fUHyU+jINzUKOtvOb93bIcovU07UZIkp
gzu5H+d+ci3cwbpGpphr9GDh1bISGh/PuvYXrvrusPBj6n1WY5DRMpWNwfRu1R4LvKwkIc4pchGD
Q5OlpnIuxCXezvl1qRWgWXSMh6tPY08uzt5NNS+TNRz7x1OiyZIevtGg1diU462hhmSTIwRaxhYx
ADvianR+4S6MmD3H57sRU2uUC8pM1NclPkFbx07JcqYAqjBcsNML6b6aLMtgRUqieJFNLzmy7pSP
d5pxoeEIoNV/P8HHy0jNhzS/VjlMuIFm31GGYbNapT1+vFdpshRXPrujBJrPFQTrEVCuMI7WncIX
5lgWWaQaH2ilkrGbw1Xg7e9t1GH4EVWrjMoFGUdNFuIqjVgvDS/rOGP9V98MHwzzGU/NP4AtnkDD
fvfL4Ihr9Y9JZBcGiLQbWp2vFb4COSV0824386RT0JvHjj15Zb9dmhJpO0QjHhhtk3YwFT0uasKO
Se4HviqO58NiqX1pM1S9xKJMqxk3Qm33rVK/zRZw55temHBZgIY6lKeVVaTfjLUjPjmIeXU3KqUw
UumNSd7tfC8LcS2L0DgiyIIh0sVNHGjqFdAw36Q+KPpq+NyURd6DB1XzYo29uPRNMxXt3S5SDiQf
hK+Im1GHOBH7efDZ4xJdNV63IsyxMCGyJk3phWxUTcUiFp6+HYnGTZA0b+cHa9al+i+bQXPmz3r3
8y0e/0phhs1161aIcgy7Wji/fEV/7F3/aITKhkTYdSLo83x/Sx8z//1df6B6xno08ua6d5OEajEW
g0qyJg+x1Lh08wFr6k1uPTbXtQNJuyQFuUviVYGCpd1EVk1rgzbqLTtsrynNUU1gP6cg/jQPVhug
rp5q6Qv40aONg05WXfbE1GQhNaNqdfB8ghSgkzRoFiArAxhjzfzlY8KkJrsXk3lzM8Ub+KSpv/da
hKD8jPtVaZd3vN2VjbbKkv34uQPs8t+JT4eiTXyT75g1ulqY4kg8tPu0K0+q1WwHXof2qHy/aJHJ
OmkWNX9VKbTm2gjHLyUMnF0zQmm9rHEp4Cmhh7aO4881yq3cFtrqLdFX3XIWdhNZJs1XLU8B6t5e
x7byQi0SNHuNtPHgXcRaxQlHpvq28Ij9punDkzCV/hAmjnnQO/Px/Nh8tPXOjcvRXRRF3w1NeMJF
MvVugJokiXeMk4HUzratlDhXt/6UFP3KbvLR8p37kwI+tLO6sQayQGmqHXLcI1XFOdZ2+qnq4mcg
Ok/nP+ujfWXuRvy7dsPQ8DTLtdujmNVhrnJ9KqOD26utv5LFWBo36Uw3gkYrnFgNT7llG1/qilKC
paf+fhxM9YTP9NrRuPQh0tneWk6kki5jfnwKNXGXlTt3rt5dNEwy6zcGMWPggt4e26GlbuLFws6v
KiUYV6bho+BgGmT/oj7MalS4h+5U4vMFU0TpRjAqw3DUQFSvRPdSH1J0jyHYDmFF4ynMsvAqLtGJ
AV0FoaxeM/ddmAPZwcjy7aCt9aE7GFGjwIwZEhhSpo2f64XTIB3pdWcJvNWS7jjGFiwS7jvr74Gl
4ZECHPVXv1MdaG34MYgHZwIlUoryLqK0tzIBS8Oj/xtrLegiv4qm7pQ35F/6Bg3HbPAvMbyfl5AU
ycDQnNI0TH5/7wevuO5kXHAuIabPjUtRHJJ5dHTTHE4jQLTNWGQO1OJOX0nrLA2MFLvIFUdO4Gjt
0dI08RXXBUpcCoXwl4uC9z8EYG/KemMK0qNjTD8odTTboL1I0ZmRkbm//QT2MnHr4QSr4RslcKCA
rrEi2biwd8qEX3/K0hqUSncEb1VtRi3yyH+oY7LXC5IgJnWcNeWuhcUvM3/LLGvNOIRa7NteCEjI
De+doB42OiDTy1a/JsWuBTiCgiKpwHDIv4NadQ5NA1TosimWghdF3gFaVDGcyrn4b+GStY+UVfuR
pXmQA9eNfQq8VXdqk+SxnEvvvl4G1GfKOzMHJXDZN0gB7JlF6WahMsFxtZ3dX1atC0jwfOML1wnZ
pMeDOmSYSdodeTqom1i0QOHVh9KZDg4OUcAKD+f7WQjlvw+Md4+gNgjdYqiT4WQUYbxTfYM97iIN
AmJNriv4SQHiMPRJ/2KjS7YXcUX/InHFufH5dv/ul0MA9TU9UNpjqvAEqjGw25pd/XbRsMjlAxD/
edmqRnfysymuDq2WedqN6WMOf4H0xvzr56X77teHSRAEdm/2J6eAHLT1QQubuw7+9co1bmFe5dpB
i4GmBneiJ3oxmPHT4UtbGPZlx7pcNhDFEJtUUzldfDB0fgHuBTJjtzs/9gvRKxcNwJoHfgDi46QG
eXnI69G58xqyfb0GMjmgFHLZHqRK8Ss6G4S32vUnq45TsMBYldvW2lt5YYNWpQM4bzNbzxrGH1cT
qtEdFn1tk0bbagL/dX6clqZYOoUp07WaUNT6FEfujJGL1N2cQLykcXLn/67PuNE8nawNr/BWq7UJ
Qz3S0zhSmWqvFeLP+U4+HiRLzmJwVg7QhEycRZzctaDFxFAcFSeClgn06HwfH68mSy5GlFMLpq5r
+lPvA9kPsGWc+i8izV4UdU0R8eOJ4PX171j15ajHLv6Dp7HTxNFDan2DRYi+cg7P+5mcFsOlSE6s
q32AQmfcNyejNsl4O1d+wWEw2DMs6HkS3hYAwspYLX2IdOT3NUjPsezbkwMa9DbOXUgU/bhWsFlq
ff77uy2P9ZqndR8MpxbK/9ZR/fgqSFY1XRbWkpxfV/WwrhS05vB9cVxoXeHDCMl0a4b28/mFtNSB
tF2Q9lQdy23qE5n05JOfxBDqqwT43dCsOWksrVVp0+gVwL5jr/p3uUKNIK6DA68c94gYQ39oQINf
nf+SpW6kjaNuFNFqhMFJBQF5yiPNgnbZOrsQYQMQRTEaE+c7mjeLD5aunGRPDd0zA5NDLjZT1Qa6
HU33atHBNyRXEsGRrLGZIJEI3i23Iap/Jv8Hw+R85wvzJefeDZQEwhyqxSnN2N79GCCSV6QvWYkA
wGU9SHHvQ18En5ezfflG8gyo3f3cZ2mx7+IZOXu+j4W5kjPuQi9AV+PKeOrRJN95XvuUjxlq+aVz
F/B+XPmShdCUU+9cKyFWA+A+iWpob8O4Bto9FRU0lvNfsdS+FPoGHkkQJTiqPCstr1Mdf3pFXXvr
Lg2RdNvHSdo28qCvT2k1jFc5zOLD37smRHT/bhrWEopL60kKzjwYg9acpvoEeSS/FYH7adQa8z7o
45WwXOpACssYjlPmuILSDV5Drx7p8IPZOcm2s9JL6sycJXLm2wjItMLGr099hvyP56B4BL8CMZCB
46oXKHWen++FT5Gz3mWk5u4Q1vWpHRplC+4WnmMHj7AqKByc72LhWJQ9QmLFpDJQtM0pRYhlWzbo
XXoGJ681tNPWrq1TUIIsduc/ne9wYQ3L+fC8spXMcBNYaPo0c+XEVxF2a3J2C2tYxhi0Dg9WZGT7
kw9EGb58msD3ZGL8UOuhCJb+/rKPkAKxNZreQ9iBlJai4Fqmwuky/WhNd3rpK6RIFLjGKRkAT3gg
EZS8AhgxgLh2r+UYgOo8B5/Pf8XS3It/bxLOMORh7LbjTQ95rM3ym1zrrvyu+zJDTLQ8fkSZ/dP5
rpZmXYr6MVZE0JkNx2TjfyUbOG51E5bTZY1LEU9lYpprtvUJaHe28VUgH90sbHBR67ILBCoTeoJF
PTnqzLevytE2D1BkL/E2YCuRXSDUSNWhM4TsVmpG+bT8q9RkdGtXh4Vxly0g+tCLvJDk8QmNkPoe
a6j4uhtC86KnH0zTfxdQWhQaRL/5dYNszlcf+ftNNnscnB/4hd1Ptn1IbQ9idhAx8D6uqGlERcAr
mmw/jMGv8z0sjc7893dX6RAaphL503SDhNwTinXTZpjzvOcbX/r5UhSPWLTbXTAyOIw/YkFjUu3T
BGkPtJzWVH6XPkCKYMtECwWn1OFvtcwrME1QtEtKrvPKlEMWnYZILYPuFBdcmaAcW7u4t3+eH5yl
Hy6FrNPrUIViXBkBrbrbyh6m/RiraxvoQuuy5wOChmiEoRUQQpGFSQzvDulRt3m66LfLdg9s/IYa
heV4gjhq7HGPs2Ey6b/PN76w95vSZZg0JRm4fC7bCySdtnh8wm/MamVbUlT/ChDhwm3NlGLXCoXm
O/gnhJsRJYpt69f2UR8QDj7/HUtTMEfFu9DKqxy5e40lyb5WdtC4xVeYyitogIXQMudO3zWO8YBt
QzXgt4cNseR0yPmmDlxNBengizKLlimFb5qngE/gDoabHFmkncAlez9E5MDPj8/SJ0iRK4q0hitu
jqeyBCmXzxaEKraeWY0PxPkeFl6NphS/eTGAmXBI7Nau/yoQB/rhVZlW71qIGv4GeRn/6CVIAm3b
ekBMRXH19Pf5npe+TQpu1TCR0fSr8dBSyQe06oBxUqJu10Fm3p3vYmF5yc4QRtZ4CqSUkKpfF7yG
wk83w8AgXtb6fGF6t74cVc0ixKlGAAiatzOoiTZ73WlgvZ1vfyHIDSnIc7RAnDjDphHWzYNThMdS
F1ury4lFL7q6rA8pvjFZNwtdwfVg47mYe4UgSWdpj89G3H3uPP7hfDfzT/4gN2HMa+DdUJXCnCDv
uuMBNw2U2gr1x9hhMJ6jgXtdRDy7CiJ0pa+F+6ohhT2CaL7rTt4IZyt8iA2soqnn4ER3yG1jP/r6
76ZZs05c6kqK/rbWtFFBPOdQl7AFFe2hVFOyheqhDc3nwLOvQO+t0BOWlrK0ExgIMQRiNMeDB/xo
O0Zgm6roEv4Gh7ghbQKirGOk4iao6z5SPcjw6IhOYrRX7QbNL/rD+UWw9AlSwPu629VD0ii3hgNt
slTEb27jaxYDC43LZhJONE2TodF4aVK95iz/xplebc//8oXl+x8fiQxBH+R09ZkWaN2CJQ6huY5t
eer8/moagofz3SwsJ9lQQphxVxetrh7yztwPnv7bSc2bvDEQ24wenan9rGjehV8kxb2okE5SaoWV
Chm+BeMSttVdn/e7uECVezVAlmZFivvRqEkJmTkaPLr1aoU8WGwd6MX54Vo4QGTQWW5AU2jzCs2A
NMM7E77ALIVJJdrcIjCMzMr5bpa+QQpyy+QC5Oct72y7exKp9TwVa3G3tK7koI5KKxtKvYG5OeyM
OH6ey86G+5a46XdbdCsb4tIHSNHd2lWR5egxHlOUuRDDyKMtUn6n86OzcH/QpaDuXVRMa9uKjnHa
o2AeX83muhbSGGHEcyDsPiO+cqNM3cp5tdCdDDXzvVTx/boQoLNGoGAz/M/LxRYVyu/jMD3M+y7K
kVv70tKcjD2LByQWHC+PjkLLoPaHwS9bRGtv14WZkT0nLHvsB73Q2LQKV39EINB+UBywn+enZql1
KcbbthxQekvTO3CYn4Vmd9/cpDO+nW9cm5f/B0e6kEIbyHUdF1WQ3pUx1EUTIjTQFWsf+lG5cZgO
I4ienRreLUkppPgQukNv6w0JZYFcyGpZeWEPkJ0pYoG6lc016S6OEeoVIfJEHoIeW6PI9BVwyFIX
UvwLhGpVz/eU2zhtum2JTv4+dix926irJgzzjHw0ltI+MNZ2gVC0ldy1A5rNAeiur0gHeWhUaJgm
40+F4sH5aVvqSdoL0EtBAsMO/Lswb99EPY3fySCOuyz1X5FfHb+f72VhXxPSplDWpqdYSpTyPdmu
jLt9a1JidgZIp41J6qSz/DXS48LsyPA1dA7CNsBxBt21KXgOPQQvYKXpu6AIf53/mIVTWcawxaCD
IiQ50rveFNGdo5qo3+ezeh/qL9ar35X55wq61A3ST91axmbpq+aBfXdf7v2WjJnhxLdp0KHxgz77
KVVSc+dkly5rGdSGZFVho8bp35GrVEH0QNx12hRBALGKBlj6ivnv774CidsI4dkQTYGY1BZG2jlm
D0DbSLus+courGeZKj/rx/dqalLETRrn4Mf2iewTufYqQtUjs57PL4GlD5G2gNZESLxQPWa/jl1k
XSckQvG+MSOAJud7WIgYTdoB2kFNXFcrkjtVkAcJXQQXASSH816gbYFF6fo+iwo0j893t3A0yIC3
MaoGTbV6ZkbHUWlj5VhrbDvES53D+Q6W5kXaAazad/jVVnznh6PCe5XiKZrmIthWSe5e6/g4rGXx
FkZOhr0ZQ+VOSILGd9GEcucW0Lk/PKN2g/qioUf6nYbgh7gIhGjJKDgnjxASaTzYyKFAxLNGA3ab
aPHj+TFbWGUyDK5M4wFpEHTpN7HJfbbM8Ql08uFHUYn+siuBDIQbosTSUuQIj7Ednbo6H7gO2mt1
56XfL4V7Ojj26IOVhaut5Z9EXKCw3RmPhbF62i8sWxkKB6EvsSlv9bxTDe0PeINuq6fqGsx3Yc3K
ULjYRuw0QVzsGFfIvvQ2+uLdVYzsFHYLx/NTvPQBUpjXle/HSop+MArsnvYDxWPF2hWNjdjVZR1I
53s5VPh3O3pytDrrFR3fYhNHwZfzbS9FmhTT4TC4hhZryXEmiAoLtGyNYraqIsvnHHPhrIzRh3Q7
0zX/g4bjTM8FZ+1tbGAWGFLEDsPi1jPxKOHuP2zwA90gxngXNeMP0LRrZpEfL9//+T69O60EGqO6
35hzcE856nlx/zkvCvvRFcbv8wP48ewDRP33PIQAB1gFqdTjmPTzmwWL7yLJXy5rfF7V735+PJY5
tUGXn8+lOzpx2XKPE99wWetSbAPXtNH4+zs43hTejgb1zUxdczhbGvp5wN79duxNgnboHH47Ugbm
tkXOB7gX8lbIbfYrN9+lwZfO8BIfXKdBWovxKTULNWVeCRqr6LLxkQI7TrQgqp25dauZ8XYxIk0u
IlPnW18aHymqUQUOBgdjb/Y9AF0boDe4RYRdvS360lzZOT7e/UxXim5VU6o00wCsbEqRPPYtfjOR
+RwBg4ySNVTPwhzIEDXV95o+VgK+A+evccOtkPOzW4ORL4ySjEGr40oEgj2PLyhqPFoS7gDGXC5p
MM5aOUCX+pBCOE20cIK+RR94wuRHWG+/nGjwMFkxravzk700SFIgl6iQhIlf0gW6c+aNl0bWqQAO
czjf/MI8y+gzCA0d+uqucjAyhDkFhq+295LH5qkA7na+i6VBmr/sXTjXiKdUiHrzBXUKWiHM/G7v
1Zm5i5zRW1muS31I4Yy2jW42hZExEcjc/0TzTC8PQ1ojdNmkOOZdON9SXIvaqjIbhUFUiS32vdpt
vzml1t1js7XGjF/6Eim4E63IKyUJ1SstMI96hzMCmv4aCrbnJ2NpOUlxneg98pJuhI6YVR9FTXJM
cfQ1EYSFxmWIm4N1C7yQmOFxDBWxhRACa4SB4croLzU/P8nfLaRSFYFmCIZG5DlJ/UaBtQenbGUJ
LbUuxbLR4JKUoeR31aJ8PFTNAbuJlazoh007riEtG8NUdd90lfSPE8AWwPZQ39raGtthqXFpwWAD
M/ijUak/szpvfnCjL+4xQVnTwfr7BvxPMorfLi2YoQsASgVe/Md1mjtDuHdWVHa7Go3fTaKk4aYr
vDtzqO7a0i8REzdfy869ZL4dVy7iWLjgqD1AgzcfFch9GoFXD9vLUE60Lq0mo0oyn83PeFPyyNiq
ZQbJPvFXajcLk/Kf2k04Tc6YF8ab0/CAn6ZB2ahVuEJ1XGpcOhKEiSJdC1biD8xepNTTMRFf9aQJ
Vo6EpebnneldmOExMY6AYdzfCsZOSGGbOEAF4c8L9h9Gfe70XeMowONfhCzcW6BW2FcgXL9NS3xh
zrf+YT2A1vV/W5+wf3QnexJv9cTtMXPs35bG5Qjrwe+CbNZxqqyTh9XBJuhJPJ/vc2m4pOAucpAL
cK2Hn4UBLRTvj6k8VVWZv51vfl6OH8SfLoV3YfcYZqqK9bszlLsQRbISe6Ks7+8iq93j+nOdBumn
813NO91HXUmhXjpFa0YYrP3M4+C1ajJcQ5q9WhiPLjnbsez257v58IQDVD1P3rslYFe6P/V92vx0
y9hF2DoeDv6EYhIeF1iCXtaHFNyKqYZVauNvgVfEpmoFLLxXMa5k5xZm/D91Goib8ICKYa8V1yEu
ZCJXLtvxZFEAbHN6Ew9hWo4ftAprrJfzw7H0i6WQxuVKA7hFu5Xp9RuSoz96lO5WfvSHV0jmUwrp
sRdu23XjsFes49jvhy7cVNVL3l+2Ywgppts0rAah4SjZ+sUJQeU3v7RXnml/y3YfrHhZByB1tLEL
DVw07U122+/dTbOr99Vu3KKttHN2xf7e2gW755/GRtuSfNgNe39bbfrNS76yeSyNnRTd1YhxrOgZ
uzi/QTJs09ovgQWeYC0duhRrUkhXgTMJjEOY+Dx/SNrsGiH2ryILvp5fVws/Xy63JDxMumiq8Nts
s3CTeNjkJc19pmc76PhrkoYLi1euuAR1yqGvMkkDGY0NbqbFpgovSsI4riwbUGI+GTrWxMT6aFzb
aK+KNYDLwtjLJRVFAeJkZe28BxXtDtOU5HPet+KIS62+gjdcGn8proPKixusLwcsgn9mwX1e3OF8
tjH+j7NrW44UB7JfRIQQAsQrVJVdvpe7bff4hWj3zHARdxACvn4PvS8etVXs1mtVhISkzFRKOnlO
tWGdppnXPBvvaImfNT3cY5qhkpFM/9A5uejIhpnX/LqSkvc97i6g1+mFAIOEDvoA/dv+vGmavl3b
lqmcaqgyoHmr/V6Pb4y+nG/39xvMFzFDfyxhuSTZ7MOl1Gv1neztW5qHxRsrI7or7qso2dj3Td+v
ea41VoDLuNjB/LyJRlmB5HxragyGqb+RjJ2ovaXCCKbyBTr0YVp/dPz1/PQYPlt/E2FgEs58d5z2
rGnHf3kPKtLIzavNE/jXFs91Jso5aCFd55fTnjB/Txs/AnVqF4599Q0akRddDqJkVbd7GwSdqsMG
n8/By0rjGGWyvahykUMe8L/pjyOpIJOqpz0okgAw/9cVUCQFSuKy+V/n7VNyBZ5/dyhcmH3lHxNZ
AyD8fL5h00FQZzXoOqhNglAYk4LzwId7/zRFw9U3cah30t/IJEzGo817DzWBwp8wNRXPwySoIdZy
YbTRX3OWBMKkcq4QDqDMC2YG1QB/n1743VqsgYouxG38tfEc+nfv3oWpj05k0CkX93N444DEw3U6
PwfWRlz/+k0FNqgFF8jYBk2dIgI4/gDbLp+FPX0fe/fIKf1lC3lYpPPN7peoty6CmsCntKy/Yk6S
QTsWgSF/G20oyYl9nnnQ87koXnKda2DBSdhJVIF4me6H8rbLN5C2Xx+KuP5KU0PpAS8bsElvzv5R
pfsModF9Yc0PTMRHyS96S8b0aH47N9CdZhNWhA532XRTZBsZgmGpcSb+b0Co6BDjHgVu6/VxOMQN
dIHLEGqKocOao8X4zeAX+27yoza1N2KQaco0d7CcKoNWCMKnnxRQ5rJDiINnKced6aPyT+fD0dd7
GNKH/w7LHtMGaj4wp0mpsLD7o+tBHTwrN04GX0cieMh/mw+43eQlVDT2M/AKZQ15EOJsOJ/hy/VX
D+ggQJ6gwJfz4Y6pk9fhqn1j8zVsjvqThwdx1bjo0bST0f0ydBHk4KMB3EIprTa6MEwM13avFIJD
7lrAt+cVdq5/1VYhualdzf5JVVbuqBBCE18AUhN/8wuxMeGmpteF+LQlTrxTtgtyrr1fxNFkASQA
Xc/zVmhqev39U9Ooq/e49GEmTfFud8+TuxF0TO1qToviCNSDr+ZH3HYPAdqdJS7hLXU555pzyjKu
ujLGAtoyuwpGAc0UtT8/Gybz03xyYnMPsB0mGnKYBwZ2z7r/yUgazf1F7234eM0tW5aV1Aly9OD8
07jvonhv/Isudbj+dtGNeWXX7TrlVhz1fbsD2+BGPDSkTlwvya+UKFlsISBCzWnXVK+LXR0AR4sq
F3HlvrAKMBU3u6W9VUGzO78WBgvSS/SnxObg5sIyuxb0nxwIyg5bMgmmpjVXjW0HjLccrgpSgaw7
df6G+Zja1fx0pR2UfEG7geVAU3plzrrowpzrFP9F7UKJiyIuNv11Md2BE/yySdbc1IXAdTlC6B23
Nw9U7jLv+bJ2NR8VcrZQ4OWrfUuusxHGfjjfruHsyn3NQxXsi+YJGp5vygd5ld3/Y5/c6MZ6SnZb
ZydDEPA1F6WSkwUVPcg3pvepAjjagUC4fzsBIXJ+EAYz0UvrHchSUeZ4am870E6eg8hPtwrff9/7
/Xm253phfQGN9L5YGOYngjhclO7yQ32fHkAy+31+vHOunChKw2/XUAhlz7fJ22UD0rZUt5MjKlMx
Y+C38NXdxC+LaJ7mp3KiZRsIRDTIOx4RCm5iaLNd9smaq65XycXAYrV3Ch9adGrne1tnE4P9eOuy
f9pSO7hqzwRRe4iB3vPSf6uA3YVeEaqal62AvH7mV8us+a3T1i6T7brMEIWHrup90AQRbbYudU0W
qrmv6kRaeQLb6uw6CTTve7FXSV3vLpt7zYe9IsYLioMJqoOHBIKli/vtsoY1zy1V2/WKLljUoAq5
f10iBJ9vebXkL+ZbL62XS8ZlU6PlaehueoiA4pz/MuEchVu6X+6yWeLy+2r1q474f40nKBpHFAXm
xjs1B3GTvPsPY3hlvTg39SG/4c/17bX7/fyYDIus19yPwnearkJXbblvIAu2Fd4MtqmX2FdpUHGr
S3C9CKnd3I2jPP0xELqxA5ha1xw3cx0/RwULLp/c50z8arNnUv44PyGmpteJ+uS4y8pBYBdoegxA
SdL+ZBByltmF3615rFV1QVMFiGUWq/aj6q7yWUYo3r/suOdqHjsAtFK2HfZFYOoffKfcO6O/8eUm
O9HctVSQPMhjxBo6lZDaZCGETzbc6vcLyFfmrnksBF8zNwGZ0L77oaL4XVwP11bk74NoeXgq78o7
Nzr5x7/Lj/ML/PtV54vu9Pr5aaRQXVpPO+Re/RM/UaitP5EmVAfIYX/8Gz9U9829dczv/V38cwuG
a9gOmObRMrFKJOWIpQFiR5iD7yAs3ObRgy7evpLltHFGXJv7amjaHtyA/h6yyFTtC/6StHclhzB0
e4rtl0xdue3WHZgpPrF1lJ98xApq4vezA6laiB277nKEpvUVXWTIpdwFnD42cPg2GE9OOt1BQvyW
xjxaqjqqKrr3xPI4zdb+/GqaJlaLBLVNJLSD8SlUvuTJrk+fEvLUZhfhX7hedR9PZY7UoFX7kpT7
wFMHHJU3lsr04VooGPIC5daJQoIAfe9dazm7UpQn1dygnqyJzk+OIZbpgC3Z+4PVxQjuieXdQVu4
Deu4vCV5ctnBgWlBAXLCvlUoxErOIY5+5SYbt32mudEDQg/qZKuEt4zpjmbXdfIzB/tbe3XRrOh4
LAearahKHNQ+ZjGkhptHVdPDVBUbzRt8UAdkQXi653G7biBjZNu4+79zZ4ig97fWHHpqIyk2pCI6
MGtcaGkv+Trz+fBEm+H70rKrrnbuZVlf1629u2yqNEdvij7zGzyY7tP5tvTvsgUF0BuuZbBNXblF
zEkvJzEh6HO3CEs8Hx38uS1C7onicP7rDXuWDtJCEjiTccTXQ7Tcd+6n6cJZ0Vy3ySvIFq+5zcSe
5+BVtfetteFRplnRdnCnYENRrVth399ZzrGIn4oLb4Z0BBbkBnsR2/jqedoF1l1/2es612vlsynP
CrbOMnVY6MW/fO+y20MdYFWAxQUa7WjYzayd2w04glyYzej172WcVlD2QdNs3hfOIykuS8B0SBUk
KnN7dpElNUl5gPrVzQL1rPPGbPB4HVOFKBsz8D/gkoae8uVoBdcW/8tXL7bcugU22J5e+z7UPtR0
FZKHitQ/WLY89HX8rxTThcu5eumnpIG58eqNGACN4yj1YijqbsHkTHOjOWQpRFxW0GHaT5AajsGx
GQ4tDbNRPqi83c3M23r0NmxMOtBKplVeVoFARzk9ZMV85XkvqJ2I5NabkyFk6aIrNfMTkLjCML20
fwWMsKqm7+ftx7S62p4aE7v0rQ57ql37fw+lSCKSifJhsmXxcr4Hw+ToKCpvtBhA+ehhgR793ioL
eW1B+WDnJVWyT6fyolIS3HCvG+8nQ7JyHlfxwnE67rNdJeM9cIEbkf1r4K2vv5J2UhapaH7fHeTy
MNjQfZpsr0hDV8XVoUgo2Tm48X4SjXB2VRPYx/NTZ1h2HRtG57yvWoGzgE2jQNwEcn++XUMuosPC
lL1UKRhYkB2XVwXunbIEVAXqqqZt6EzJ05hvnKkMDqhjxAbRBFmWYun9cn5wrVWpo4kAAX1C8cE1
ZGg3ujFN02rbn1aeOUHZtbbE1U4bvANMX4K/j19UlsG5XnRft5T7vYv4NNpplLoyHJaN0G1wPR0i
Fk/ZlPiTN+4bJ3RyexeMf3XFFlbcNCdaxtCkPo/phM+u0ymsfRHCes8bj6llLbsfpasUZWvArm57
ed1NG6eSr52M/37i/7SKdQl5o6LJ1nb7sFjuUtwu5sBNg9plV9BvhX0qpi0iUkNM0jFiNjgsFI8x
BtdXER7xUKL3PXBv2RYe57eU0Rcnbh0oVnRlEKTDOv2vH33En57npyv//o7s5vCbBYB7eH4tDCak
o60mVpHJwQrv/f6G9q8KVEFe9eN824Z11svnm8KtYydD24Ick+km3bqMMLWreas9OY5bLGi3734F
JA9HcL9c9sVrj58sKOg9CzeAJY7loPZA2hIObn3ZmUEHWDm4k/7fj57nx6U6LlsQV9MCam46MzJm
xIdvxvPJrwfwIBz9nl84H5qnDmmcWwGIW4A6SMenupq/OcNm3mb6ci1x8CflFDVC2L5snoR1LdLn
onq+ZB3B0vPfdYRBEAdMtXjQZHe1+xxvqVN8ZXme/UfRO3NR6pUV/fgdf9a7xAUpfRFcQpy8Nr7u
gZ+Mj5YWscVYOmCTtKb84M21h82Vu+L1/z8pa/trKPvUfgfGr14Imb+MDbRZ76VVxe2PpLH8cSvR
/yorWHvQHLO3HZkpVMx+J617m7jptRDg9PYEChG5tOrQqkCbM42Q475sRJq7zkkXe01XuqcSNG13
Kmnpg+11W3UbpsXWkn8aQ+CbNm71LDhox5KwDnxLBvuqdWW+lfeb+tC8N+ttYlmpld7PUBs6eG4N
aGFRb6QHX2Lb1vXQ3DdZGjaNgZvdS9nczKy5Y4va1Un9lFj8vqzBBTHT5dEFfV4wgD3l/KJ85dZr
p5pbl5Pnzig0YydZVOWBDaLaeWM7H0AEN2908VVWiC50iJjqa+6UgbKeCZ7kDjVDrSWvQZQoJt7v
lRX/BVqYLT1Jw3B0zFjtccFGf+ieCdjFHvsmB6gL6nrfLGLRLc5E00LpqLFELGXcEya/U2U/gh3V
vZ4JxCkSd/454+LtjidJBQ6GxopYwG6s+BIFgXUitZDgLawnYJeyT4nT9HXU2pCEfnbxgLBFOGWw
b718XmX51CeEeSe6ZFl38Op0Cfa4Wad/nTc2U/vr759iGlSJwHBYSXoiUy8BRFi8JbharET+e759
0+prMaBlzI87mgen2k2XKYL2UVHdcGGj+K9zHbFVRWwahhYGamgpi6pP2YnLkT60zObfU28qducH
sa6mnkquq6yFgbZu/IL5U/pcMhC3y7z39nHqv8PE0mdorWxdlpgGoTk+mwlK85s2PpHBl8shEcTL
7roubpoL7jAxDh2CRhS0OCuX1M8tj9VVnwR/Q1WluloU2Vhtwwh0HBqE3e00nSU5zQmZg2tQVjvs
elCs3ZJSMZiTjjqbizZPKMWWknSp9ZNRRCkxdLQO/bYkF2Td6yxpPp1VQgHEmdYvmR9A+zYO0swN
Rxc773lrMgRfXQ4GigKDqBPH/ZX1cuzKA+jhM2DoBBh/+U3gzn78w+450qJjmwUo8LrMiHWMWs8y
NgxN5Z94RYaJhRXw2MUv32bEgQIsBXjblSA02XgoMi2U5vekEh4lzVS/zAHEe3AFkdwmAAdEC5/4
xpWuqQvN5z3cmOekmqYTonAJ5oCZHPp4jn9OMRTVzi+VyZ41x8/srvYchfAuJ0Xrt5K5Y3BC3cgl
XJ+rqWkeTz3ij26ZkxOOjfNwnbGgT18JX5xu3ywxnzf83hC/dERbPXHPVT0XL1mMegJWWa+1hcw7
c7P2gCPPFiGbqZs1q/20l7BsGKUoHHpqbbr40DJMYhvP6bzjQw3s4tiPDlSwL6Pbx+zpMjJ0ZEwJ
H0gfFRcdCrUkzsu3BdZIbCz/V/chawdaJJBTY1c0LpsXPoJGLVR4Wv+WtZ7M7+OlTG9SJfPnvM9A
K470iXXWtRr6rZTGYN26zgzYtTBgkcWnOi+/SwFRtbSzH5eAFNfnbdu0WqvNf1otqig4BePMPnFe
gkYZpLM7JWELScKybyPdYg8xHGk8LRBkfVm2dqOq59kZ8+t5msa+D4XFkDenee5hsxMZSx/mtJRZ
mFtTgzfH8wM0OK+nxQcMKFv8JOlevFEydwc5W/m3P4pkPJ5v37RCWnCIs5y6rHK8U5lOYGnvh8qN
SOAH1ylYdS65QFhNUIsQxAsa284G5+SVcB1gwWTe7jtZzxtx2rA8OnIO8sRgZxIpzk9gyofaL+i+
uGuFPQSYwcgvxl1TekDwb544DZP2h0xNt+R9ACGc55nIBdIM4G+GIClgBWFDPb6x1RlWXofOQckP
/OOBWE6UAMO794jrsCWyoJNSbmmtfYl0xsLoMDpv8CgSxT7G0Tke22c+kBKwtCRDTlKEsxzs8iaJ
XRr80/VLmkZ0cAGZiLOOZ0dIrzO5c8u4Sd8yKwiGw3mDNA17nfNPHs29CeBWSJy8SGZ1J4b6ZFQu
US62KNtM7a+/f2ofMusEKLkuOLV911o74FqBwBNTQraqL0wdaLFCJm2QW1nbvdBYejdyBgHJ0tbT
x/npMZmeFg96VjayyimOUgnrKc6GQ1eHZGgFhGQhNjRthB1TN1pYUJ2StZ0m7qmHBol/F9eNhbI+
245v3Yn1W2cFUy9aXEjaeBAz6g5OPU2nxySzSDQHgMAPrb0BAzEshg7Go9XSMehbs1M7OHTeJ01c
TqGXOvbGchj2nz+Ad7GDSiw7714I6cfrPgUFrXKtNCLKTXZdOhYbgBzTONY0/JPVQl4orVLwep1a
6M7gbTibR++YT9Wytc8Y8nkdc9d2jrcI1Lm+UNV3twE0KCCbDn+n2OaWYDmlSBjVVeMxsezOW7Kp
R83RCZ39PHb75FlaNvvBYkydiGexS4hd7TLIW91ZJAk27Nk0f+vvn+YPeyhwajZhJ1XY/ryLuXDq
XexvKjoYLJlpTo+DThA4JEmevbLuIkzZfF1PRRKN2L83dmrTEDTP92QJERrE2ZfSEfaNV87WvTM4
Ww8Ihi1Ux9qJOndUyqbqDndq5LpsaHssC9D1layhe+57a8AH9eoAWqLo/Pr/RvB8cSGhc6Z5VlZC
bIw3SG06a5XzyOf0Rcrf3Nptg5rucJXipRCmfxj6UdwvQ3akKQlaFJAv1hC61Er2vLGLCAgMSAkN
Y/2dBsA7AgdH6l2putYL23QI2nvPGr3lIJdlyPPQyjN/l9kUvKOW8n3nWvmekz5MNRfDPRlzVv/V
SG9uwX+VpwR604pm8Ua+alhEHRwo/LZNO6iyvijLghYzQLvp0eqsiW4cJw3x6A90YDX6RV5R9yRo
QZ5nNdBIpD2/nxfwJ/wfmKNM/WjxKHOKJA76anwh0JXOZrAkyhqqts6Ce0mnWJ7Om4jBq5y1909e
K7wsKAdk3ieK0/54gOpzO0NOD0lraC/WVi2BaSxaIJKVteCZBJI+mWWVj6B8cq4EK6qopwJ7qy3A
wH/ZcLQgRLLYd4o5o6e671zrkfis90E9Aej7FZu4Gi60MS0W9QPuw+JlBFVTU8wRFKnkfui3WHVN
BqxFIZm10+QV0jnVkqE0rpmHDoxD9eDsz8+RqX0t8aCUJ0tvj+NLvAjvOMdW0oWWQOZ64RpoKQcF
P0cCWbDmRdWLMx+oF3TqKPG2U78uTtL2p4uGoYML5dg2dZ7w4NT4BDQLjsreCtZt6XYZtk4dX+ix
goqybMQzy3DUQcnQIelx1EnkOOxIFUcOQMgbxmRwQR1yKBOHymAexpd6GqDICU1xZeH0nibO22Uz
pfk43k8YnXCv/swS33un3FNeFEwoct0wKNMA1t8/xZA5TioGGTjxLFzQ6qJorj7EU9qHQ7rMF3ah
+TVtkN6DfoueZr8uH+bFHfKQxEBmdwOtN4pzDUFK53eboc7rd7VEfubZj1lml/egPAb3oDPNoQ0l
p8v2Dx2BSIKRulOP5WapqvFWy6nVvPWkqyHY2JbZHI1ZQNwtoIXhakqHnZSTYxcupCGeaQeVZglk
a9S67j91UT95KO0FigEqSLMrr/2i+nXe3AzzqKNRoNsyB01WTc+qTWmPe/GhVDsPhPj9rs+8eYLK
V2ptgadMtqcHM27zomny5ZRwSIPumQ9ybTLThOwSLyCXRTRdN2hGMZZFyIIDbTzimsBRD5BDLo7N
An3Vi+ZMR14mOZ1VNsX5t9qr6b0ScZCFQCIXtxmACveLHW9qBhomTAcqoqehC1JcSPYD96J6QXEG
bomO1sKT3fmxmHrQEpfezfIaWyI/9XkH7JDnD8Fr1rm2dbWAjXaLjM/UixbUcLAtIIzhOifiuu6t
Ip57KyZ/+pb0qTicH4hho/yNGPsU17ysmQRDGoa4WQlxhbOzk0xRUBZkvkTBEbdDOmTRg24IrxNq
/4QcTWevSkdedsilXbvR2HrdGPVQqErDXJbJJeKza5da7iIc3gJeQZzbEhf870q1y/Ca2nkiNjJK
06xp6YuYQNIcNNy5hUCVXaiQgPfRuaMkmLbYMk1Lr/m8UtDxSxu1nKB0VrNd0in6oOokg8S3YBe+
FOsYR16TKS0r1r/0C3EHlF21sXfsshhiuhdZlw5shAxAkJJGJnc89ws7bHkL6Pu0uPXGOpjC8HoM
/WS9crSXMfO7+LalrLgVAKTME7d3AndOB8stN4K9YbV1MjbagD+X97j9qVFd+oOgMOvAR3/rQG5Y
aV1YJ6+HmLClmU6jVfRRSUHjIPuMPGaW3Ph+Uw+aN4DD2KqqLJOnJF+A/oSQWQTNqe5u5FtcSKYZ
0vyBpCnqNiGS9dLDHeROFIv3VrN0aDa2DtMOr3mDCLI6JmNNTiCE7O48x1d5pGo5Wf/wkTIPuT2e
CwUOQeDYgfKBXyXZ2xDUbX+JWDoCis7hRpmUnQWBlJNcEM9CHg/+m+hHvvEo+aWio2fj/uW/htx2
UzVOTmydCHVyeZwZiAz+ZakLRHMC1n33vZxxSbeXizsjxXGgSeE/4ZHC4ig5ylMbyRtrURMT4xqe
WaE/NukWgbQBTsT0QgZmQbSU0FE9Ky9wohIahnsSuPs6Ce7bwPmnFjy94TnzoobIbwUqK6LzseNr
32Y6gtETPuNzPw+nMrOGyONBERFnJPuWUxJOzhZQ0tTN+vunEFJWwmrbucezdt3I9kQbVmRXSeJ1
ZK8Er4L7xUIKtLHOX3oicXUEEw9UE+fY0Y+Y1eqmrodhgOyOb+/cio8/zs/b1wuGTlYn/TSiFtTG
fZOk2YcHNO/OpnSGbBNcPov/nqtOhZID3iiGH3YWqDsxFq/n+zWNTYsyibS8vFa4CvWK5rX3cXsN
vbPXbvS2FApMHehBpucILgAEHusYWR31qteYlHnkAHm0EWa+DGOYOS3MlMqtC0X69GMWNP/gljcX
YQMC1I1XBNMA9EuDmI14+FrcowR9w+8BkBbgzxzCjJcNQAc1saKtPVk5mKKynwJcfIpqCCfUSGy0
/+WNAXF1TNPgt4SXthQfXk9RZWQxVCeGI02CHyj666EyKnw/sur55SKT0hFOgguFK1VaPwD9KcNV
FYw4pNjbw0WaQnj61PFN85B7QSyW+oFx+aNVakHqi6NwDsHhjSkz2JSOcCJAgKXtXKY/COVNhF04
OQ6cbvHTGExKBzIFTl4Lu5rSH2NcK1xGxE2YFzae9dqsvORmBVOk+TVO65Na4kR8lBTXK0PT/ELC
5V7yIIXG6X9jFSd5QSEqWD9AYQtFEhzC1Va8bBXKmeZe82fqSpVkU5v+wA0sufazKW0RlAqydRNr
al9zaO4TUAD44IzBc3N7zWXmo0aojOvn8+b/5dYEiIuWFNQDHQn04eO3uppeiIjVd2iW31oWZFwb
6BTvz/diGIROw2VlgFLXjsff/JlldwJZBa5Q0mDDhU2tawfluajIMo5B8JZQsIhZStAnRcvkeNm3
a5s399IEnNoseJtS72kmlR15ALgczjdu8C0ddYS3vaCY6iR+A0PcEIHI8anoUKhh+cPW87hpgddJ
+7RTZ+1MKBtH/y0T/neVOUuYWDB+VqKHqUq9q/MDMa2B5sGe6qhD46q9L6HS5txkA5QP8eLlzvll
MU5HF8ki9iBFQIK3spXuzq0H+6Mt23mLlsb0/Zobj02QZ7JogrcaIqTXQc+GXyq1tp4svzxbwMs0
Jy7HoZwdILNusqoZdyyZTsq5F0gzuFQvtZWT3Sp4aS3pJVfhuLjRvFoGpPSTMvN/sJ73N3UPxlgk
7eq1gwjxxnoYLFcHFs2+O5CU1P4Pu+LsulmC4mCDqiQSDYQjztvU15gfDENzbK/Hq6YaeHFDW2+X
SfcfSGw+Sf5E/fpGjeqF5O6xLyrUefFr6oKZbSn/Ot+1aXSa049KtmDyqdIPd0QisEsBStyjtCwH
hhMnot35Tgw2566df3JNUpNe2pCU+JGUHv1Vg3Dg0fF5t7VzmMawdvup+TZus84DUOKtEt2vlCbp
rq38D38p0gu/X/N5JkrPyZecv8V5It9kQ8C7Iprvl00O/e/Xy6GqwV3OxXvOuXO0J9mU4Vin8ZZx
mSZfc/hskcTzZ1m8z2WXR7/fo4oKvECXfb3m8LZ0O7FUc/FejQXbUxuvOEJ188bEf8k/i5RSxwqB
e5v70grEO+nxUgRagagb1bWTt2noLNOLNZZXcecfxtS7yxFlhnaLLdp08NNRRIPkJXAPbfGeuMl7
3/eoOWCPaVfd4DQzhGOiDspRu46UvxL8eH4yTXGA/REH0LhtFeK9ZOP17CBPd9d6V4vG4eK5BELd
0890FFArTlJwoSM6FKighPDL1pnEEL91yBFgsxNrGyre5dDdQyoqkoXnh25SvILAOHRXSbJ1nudq
S3XDsGszLTRIe2pk4bTsPmEAj6+PTOlA9zEdvnUMdzDn59XgAjqnF0maJAN5fHXTth4BYU2rVkTY
lu6lqXUtOqD4zFkvrsV7FtRdmHQWf0pRXfXz/Ld/WW6+uoAWH0QLSiNokIv3uaHRb3OomukAMpvD
b5+ocidCbQ+u/HtPRcUyXvtDeTcx/y8vrXaqxiblQtzh/McYIq2OSLL9gDYWKaFrCAMUUVMphKne
Huyfqq79y/Z0HYPU87miXLXO/e8HJ5olMsoWhxz9cqv80rBiOuIn5l3JWB3Qe96k7207uA9F6fUb
z7WGOfoD7mPHFPwMKvjAeqj0ZuaJf0AdKaP7FAIqW8+YpiFokYIU7tj6S8yO1C6eSUeWcEjci6p3
gWHWkgISMDtZWjSOXY6Bnmv+KWKcZC6yIZ0FrJ1mOlkJR+McZ/g+t15BRd/vK1ptZdCmFVjn7FM+
oHLIYjU5eqBOE4cxbnfJisLoSrGlRbs+ifwBk8MEaS7foli7sEuPHVurO3rshirve+2zfR0nj4VH
HseGbVxyruv5VU+a98vaY7IBv9SRID72Jc71UEqI6g5gHI/+I7kdnV8VQxz+gyrMyUdX+iX96Tnr
nbyVlE2INz4W4eGBvcTFvEURYepISxjSrnUGmU3ifepkCfgfSp1HXkuIdSN1WGb+9/nxGGxAB/sM
PeSnl2ZGN24yX3tZcVDe1NyjjGsr8zEMRAf8kLGE6Bpq0T4KYLKDsCsAiu8rTiIIvg+PUFfYSoJM
Q9FcXQFO0iaopngXYzdet470r2kG6KCPOssNnzREE51pLPB50LoC235Tj8krEZ1166rxwlils4xl
tVCQVxjIB66Eh6MH471ZneSyhdacPXPrmsSQAH8Pyqx4nro5O4JooIgu70Fz9iQbUr/vrPy9nHwf
Or7d/TxP7bEJevvq/BgMTq4jfMagTVUuGQ76kzhMM0pKXGlHQetD8tVqwtZVG8mEaZ21swB1B4EC
Ehl8ZNloX7WtRaqoattlSwXUEBd13MsgeBYLxwk+hsSih9xOWtCZWfyGO8ApA4Ad72YxLhGM4RJa
aGRHOg4G7/ctB4qD/YQwkfcG8bP5yGNsJ7woqg3nMPifDoCJpzmwU7jEhzV51dXkWMG+c6pqj1Ek
G10Y1kUn7SrTuW/lYvO30Uqgn5oMPYH08rJJG29qX9vQ50INFjCW8QcW277qvcp/9sAieAHN37oG
68R92m9n0o61bQl2x/Gk9J23pC4h3KEuIchcm9c83BIqcaxsyd/J4j4S1jT7VI3Wkbod+37e/0zT
o3k47ZXKxDTbH3IZPpaRq2jAxn4437jBuX+f9T7NDiNkBLYpZ3c0yP6OaxqRHtcrVCRQNumT94C0
W95nGobm3YrPMTrr4r8KKORUhxWus+wWh7ONkZgcQdu6azC9xUOXWB990AU3qNTwoXdkl0k4punW
TmToQwe5BID6N3mrrI+m6KrHHDpcoe1Y/T3l7taFnmGadP4ub2YVz1Qff/BxLJ755PK/rXTaslZD
WqDjJ1VW+ba1LNZHO/bykDaQ1B5wMFMWMtBhwiH6vFWZull//2RV+egVWZ/31keKd5Mo7it31wcg
dMn6/42vYuNKwjRZmm/XENEeit6e/gI5RUciGedxf7ImJw8uO+3piB01dtKH0Jf14YoRL5JTfj+l
FhCmoCLZSG1NQ9C8G1VmLjQcFDuqeel/NpzwW5sH3e78QpgMlmoLYS/Q9Fx4/JH1jXVwbdW/yqmj
Ud9QcuEaaH7NwaISoHyA5aEHEewrIkv1T4pJu+zZUIfjyLmPg3lKk1/g989+2KhmvRq6iv19yfz8
AcZRk1hsvEq6echaSOlGrSVwuzQP7RGUbun+fCdfL/EfsBpvZH3tJWD5D2dka7gTtBSIcixf1svW
ofLr1OYPBA30hGldd8JHF//D2Zc1x4l7b38iqoQQIG7pxXZ3Vmd1bqhM4gEhNrGLT/8+5P9eeBSr
+RU3UxVXDWotR8s5z9Is9NuoIG1Ud/6bNM+T+2mq0t91lUcXX1QbmfnXU3HMFAXT8HnRQRPqJ+SS
gjdN4+b0oPJleDMAPiXelBUyg5DViSoAw3qdtGBTy7zfcmh4fVkzUzAMlJKu4cugn1SPZV11yQcI
7PBrNoqtFmxztv79xQ7WCZ5mCqIO8EutRH8ifCJn5LA2FrVtuoygH/pkDibRI2YGSOwsQDGiDCi9
ubifClgH+IkYD3MyVv4ZIKJxy5rANmfGZqDrqBpIL5anNJ/ODl/u/PapgFtlhHt9ktcXz/+s6Jbo
zutHADM1xJQgfjc1Y/or5Xl0XmFkZIrGt2VVvymaTYki20IwDv1oTgRUr5bkn9EFtCpCvVMf5z6U
ILJVZbhxmlkaMWXDokF2QRnM+qkC7jt2GNKZ1Zp6orTfVwZhplqYJousFuY6SF06o4qpN8mvUEnZ
ks23rGZTJywYA+5KGSX/qAQKyOclQxd6L/O3kIO2ETLO+3JJ09ylqZfHtJroafIB3Rmggh2PeguZ
a2ti/fuLgEyhcti2ee38kwc9/zKvrxtoUzVv04ztOsjYX2A6mXRBwHqUykUDK8v+kAx93x1Gz3c8
dbx9FFhCkBuBL2dJctn49E0Z8A81lZ+THmV0kWLfYmvlpm6r8SBC9bCUc/btdpu2kTPCvkMuttc1
j/7hueM8aTf83BVJ/VmpcouVY4n1v8B0eRpMumn5wzBXR9lBr2Oc0tjLpvMSZrsyKcy0qIRaS+56
PUm+hci/H1N4xx5aAoJZpcDNvT1QligxIXU1yEN97SX0QRJQy3GcVscwTLfknC2DZALqgAlz4Xfg
F7+0CMcP4xB6x3xiP8oUVgVxBEjIvt3KRNJ5dV8PjnL4P2011eeGwRYJRLn0mGXB533jZEQ7yfvZ
19qjbwhYckdNPdBF6ebbwTYLRqBzqRzkE4cAGDFJ5GGCalfM+VbByhIMJopO9WEXRAtN/lnjQFZ4
rqel/6YXKOvdHhxbA0aED3jxkGyK6EOaUuB7nOkLVUi2Rot8vN2AbXyMcKbl3BU57JP/gWTqzI5J
7efNQz4sXb7RA1sDxoV+0ICl/0nDycr3nJ98hqnyNcWdeMvvxtaAcWjXZJSeRPXjqZ296W6RBb13
8i2eyOsJDWYi6QKArqugGukbUXVv5YiiygSJz2OQ9CfP8R/aLvQOuybCRNNRXLejrHbEdypyaEjW
6RJ2cZQME9u4JVrGyRT6krnQXed2zROYYPUPGDEs/ZGLatqqEViWqqnzVYrEhfOYEz4QKG6dEq9K
Yg4GV7ydnLZNxtryi0Nb6lqQCMWuB2iep0dk72lcT/V0lhPq26CLBrGgZOdoraP4si1Oh7SiUfoL
+TInOrPO8bM3i6PycWO+LaAL9pemF2xwXLwW+cN6f4bM3wXmEmDWNm9KlLD1AP0L1n+CtGHcJnwj
/2B5KJhwOwWFQtpHXfpLZwAm9j734moS77pq6R7hNl2dllzcj5UDfuW+RW0EP8MxNXai5A9scYOY
NqKLG1nug/cxE4CnHDYId1H0aa0LZwnrD4IVW/NjCRcTbacUEV44Bsh1FLz8hNt0BStbL/14e2As
wfIX0K4SJcwSsyiPpbv8BNQlObKBv13STSif7fevQfRiAQe682YhHPdJUZXD4nEMLg7EiDZ2ddvv
Nw7tegGYMmfMg6I+jw7Qqw+h6Ios75JFv/eNkBHsel5VVhEgTxQQV9bJIvbBoIJ2m6vP+1owQhxp
ahEgsYsUrwihq6yLu3X5O0m+82TyjcObqXaA9mU35HHSkvY5nQuQzQ5RQYCMP97ug+Ua6BvHt2IR
cYdgok91Dz4srrFJDC1+/sVrl5+58ppdOA/mG3GcuiyQidDiFytJECOrzGGQDhXfSkP24XZPbCvK
OMYjwupetCV9Krwluyu1bE8QHOCQ5Z+2cNmWkDABdmUN/juVXfYLYHL1ibVFDdeGBPzuXT0wUXTT
IKeSwGviYV2xHSH/Mj/KDhA+7zZ2U8tkm4i5CcpnJcaIPrWD96MfSHpgPiD98Hiuj0W7SW2xNbP+
/cXOIeZKeMpj4rtKqqeymvL7oaXfONPFvT8UW16xtskw4lt6Qc07FXFIVXC/4z9K6ZfyW5Jt0hMs
h50JhNO8CidVtcCtkPCz8jl54DAzOcgcm6Azzl9woY4OjhD1P7en39YhI9oBk9ZtlLbiVyQbdYRY
Ynss8nzLrdo2KUagT6zQEF4s2QPDC+komoT/mwg4GriRpvfZ0PkbkW65Y5mot8UXU4biHSSo5AzZ
C/VPKkZcf+R8HhOINyswZDdWs228jIBXJBi9uab109DOQHm7HSAlS7vFnrL0w4S9ZREN8kCM4pdq
GilAAfPhWuf52SFUefTOFaFz6vo0Od2ee8vmZeLgZOlA07EusD9KqOZTyG2c0kV258aDhNm+Jozz
XI5Dt1C8658A5oMvR1f6xV2Yz3lw1ZSGW7ceW0eM2J+gdZDIKQ8fIL1X44pdDNeErNVbUWxt9JZ5
/wsT5zu+76rSe9KSh+CtQNrNl7043h4m29fXv7/YvDjurtQTCXvygfoYfnogIPsX3xlCZys9ZRsi
I86JxyGFGCYojqQD7Mdi0sDfbE3ydffZUmxpX1jQ4MwzAl7ywR9aKSt4abnf2Mj7c74k0ac+ceUh
TIHsmlzv6hV4kbpePUAapdLnJJO/9w2jceDjkQ6exNSXT7qqs2PO1cWPoF+57+NG5Jdy0vCsCoOH
Mm2+qpZOhzGau413lWV6TDCccmaVwzkieADIq4zpWCanFT1YgBG6L7NrguGGDMWixhPBE2T0hwPq
xd4lgirqedfgmIJXXVvPIJJX1VNC+vYqnUF92k1hYCb4rShHVVWotT0BmKoBQRyXCa55ZbrlnW0J
PxP+xqERof2F5L8St0JCGKp2YwVZBQg33R4d2+wa4T0pAcuVRYZPrEjukbGXB99rH1xS5xsN2Dpg
RPfciBpo+ax84oOLYqPjOUEWT4qzu9sdsH3fCOvS0bOe4DT/RLnnlWcKBHV+FzoQ8vi2rwEjcn2v
wrMvkjmYbmq+z9yw/4Qrb79r7bsm7ZYqj9TdTLtLyQLYT+XtoSLJlpLU62ODEtt/925JqzIomNdd
pgx2IIRHX712kzL5+spxTZeAekLp03Og3C+Lgd+lMk3uh6AWcQHt5Y0HgOX3m8lCgOvHYZWEuKSF
DI91MnWHVG2x/2wfX6+5Lw420TlV6kRFf0mzYY5ZlTw5JNuqVVgGx8wNAhEroO3qdBeon94pr0hO
aZ9/DpXc9xR2zeTglPH/P/oDF79rhptk5pXDxtXINjRrr14MTeqPkA+vsMZ5NBdvpsV56mTENnJm
tqFZG33xcZlnIO0sEb0mXv5bQ5XuoNL2n2Kaio1VY2vA2HFwo66aRGNhpkuBZ2OjH5Km/Oq64RZJ
wzY8xpaD+wnu1rzoLmRR4wGqIe2xWad4z37jBkbQwo4YMieJ7C/dkP4IghWNPG++eG0/3bgptEEU
5g7QX89Vq8ipzMh7mDarfb/czPDRsAqWqB/otQbxIDpOPWigMWu8LaSlZWLNHB/hzbiwQENLLIMm
cwnnkhiFliqedfb79tjbWjDeBIxRFbaV8q5kQTruUOZyUgfpu8Ck9pmGVu3tZiyzYKr060Kn9YIk
03WQLD1MQfLUy80Co+3ja99exBcfUMSulrxNY5qQ4mEMM0EOkoTNltuR5Sbt+mvLL1poA67Gflzl
lmHR8Dg3Ssa5dL+JpH1YuqyIgfq4L8qCH4AVVsfKq8gRFeeN7cPWPSO6fZjBhZLqDmLOQddP14Xn
uTg7atLF8+3ZWSf7b9aMa6YA+Qj95i4LMYC+GxYPhe/8br3mqy+W4OD27ffS27Ijej0HAXW8/w7k
WIz5UIseWIloAPcj66sCTCzFHwiKniSLtkxVbMvaiPqUtDIYXHdIY5iRv5eqKi4Fd7+wHk+c22Nm
mRUzE8jGZHRnWqAFnBTNAU5w9dHXSJ7u+7xxVlfAqem5djFQbRoseBs26Ym07j7KmmvmAYOiH9Kl
Z/j1aTt/URkKwn0+bI2NZfRNWuyYl5Obzz6+HpXD2yyT+O21hpM6OrFveNaWXwRknmTBlEYZsj4e
FXBpUtzJ+kfUpli5j8fgmsm/0qmDRuQF7u6SBQ8+2F2nBeLXp5nSLala2xoyIrsHYzN0VY8mEs7m
+3wh6pOCv/rGINmmwTi1K+bCE4RwL4sBv2Qi7mE73lHHfwbEdF8KzjWTfQWHsOlU5iHgW27/fZad
8zbDY3ADY2MbICOMh3pse4e1+LpKxO8hh2C6l1Z83/iYCb468/KQDhxfh7lCGIPlT05dKWsZp3hE
7MPPu2ZiL5lEBDe+2c9ify7mN1Dy8z94S93t24c84wDv0nIonbDh6ARKmC6H03FcZj6QnLsizSS3
8gG2YVPtwU4bvmHBKdNcwUIh2QfWds1Unq68TIGczbKYZ4UAJFN+hq1GsTHDlvXjrX9/sU1EnRI+
LgL48V5Ffzo8KY/NmG0liC3xZdJapZ8HvGwb/HYIIEI/h6TiItL2YT3Q9t2bzBTezCvW9KzD4mna
xY8HiKockiXZokXYxsc4jpN5IAIEU2xA4YJrJWzp3CMJhn2pYPePbcaL4R8gug0elZv8zmRZx7h/
67gYHLk6WuzL1blmrq4eOpoHnp/8BuW2P4Zukp9DXed3rB62OHOWQTKTdZ7qHTEMgJbFtCs+NLA/
v1N6zvfd7sxknQKkptS0xSLyCH9TFkN1ZIuzpVtoudmZyTov9AYHJqb4+npfLf3ubdqx6+AgazEt
1V0ZbHEybYO0xsiLqU77ZYj69M9OrStxjsY5uwu6YdrYhSyhRo1AVqIoiCQaRxlVU/AG0m3QwQ2z
+ux37UbZytaEcRhz2juurIbpouGoEg8J+0HScoyXrt8n8Qjxy/+OUcjykfMuQSeCGgs1TiFNciSw
lX3ctVVTI5rTKdSux0jyGwpPnyc4eD24XO5jLbomV7UCEdUXEsK68ejgjkXSbh5iWhTt1pX0dSSy
a1JTYfAN95uqYZe6gWZ6pmM1kTvO8tMkxvO4fG7wzxCiAbfHyvIQMVmqUJmYdORl6A4H+f04pNGH
SGb9T0ggAy6uHH9DkMASFyZVlUGnVxOm0Q7xgE1FIoWcWIZXz+1u2D6/du9F2JFEuXD1XXeProXY
gXZg1daA63Tc93kjqmEKUdZwNxgv1PORC0homSFtPk3JvuPN5KpSLRPACQv8/CJHrFXNVJzkkG5J
klpC2pRiL9uoC2irGdJWbfChHFz5pZQNjF5CDiTK3b4xMqJaJLjuyrmYLpNm3c9V0L47tF2lv93+
vK0PRlDLbFHQ+xhHSOeB1zR1w3eUcB0ojMvPtxuwLSHjjg0SlIr8paSXegyjQ5pm+uAopBBvf93y
802CKulkkBXIWlzAN/v0x9s+8Yd33oyyy74GjIcyj5p5rPAYvyBDspb/J7DAm3TVUQ0y/el2G5Yh
MkmqmMwkgo/WeCmnLj0Bm1Mc6nmfDKlr2nnUsveCttIjbCqDR1p4BGmefXJ1rqkez4cMZZB8Ts5d
4w13iDR+J0j+6Of9lgKW5YJh8lE1bdxscClaEICgio8git0rJJ9X2b028zdOtnUyX0lQEeNsroNx
cbwuhR3Ieji0VL4P0uZNVY4nGi53CpJm7aZGom2yjXj2JV7hDhVoy63zU9vzzyHQu/sWkhHMIfT8
erC1Ndx952Q6RgUE95WcN4QFbLFmRDIPBBKrQi1ZXAeiitf6ZoA7TLzWN2///tdnm5hS8WTou6Wv
Xfz+1tUfV9U1OCmdoe/zGIzqIQfR5nY7r/eEmLrvHarvtK8n9MSZ3fTg53o6SAWd96pcgl1HJwyB
/3t0VmUF2SFAvn9r3k4nBgH2S++o6vu+HhgHs4L9IJyoF4xUXS7klFRTd5eNnfM4jcGuqwUIi//t
AAscr4TjHwapbXxy8qMRxcKspBur6fWYg4jVfz9fFl2VEQobq1i5w6mkjgv7+I8pye5D0Odjp4Er
DN/lOEtIZAT4oNpCpj1FY9DqZV+AMdDnYCmDjfVkW7dGTOPEFDotRuc3m2cnjkg+QJS0VXdTCrFQ
uBl+cPGyuz3xtqaMEPclPK5hZYSJB/KJfOk0YMd9ms1H3mX0MI6qPqdq2vKGsLVmhLwXhInWRYLW
Fp3fM53+yAJ5Wvf4mXonQrbQu69viqib/3cxZOnYT1OtZBpDnfS5RuwcxnxnEpGYZFOiwS3Ef/D1
HnrHh2hJmoPLth52r1/1yV9c0yJhYQ9H2+dyhpyh6EsmY8h0ZZ9RFlBHLDxwTW7PvW2UjKAfoMbB
XHBPn1P4/zxkErtVzOHyuKWjZvu+EfFi7riSHXMvMsvfK7qqroNtuLEfrh/5+4wlJtt0GInXtXma
PSMnl9w1A4Q0ZcaDc6SmcOOuZvv9RpQLMrK6Y7irTRPkhxOeLe+aCfXA26Nv64AR5InDHC9Uc/bM
NYDsQil4zTeg/LabZjyWLdGklTJFBs/T2KlQ8PO/rVKSST2+W7zxJ8SnPvd+9dUt2fPt3tjGyojs
JaRr2iZIn1exowfsuOJT7VXZ466vm8xSnRVNIosaEawaQeATW4It1kTxkjhRsCt5T0x+KcuDwE2D
kVySqrlOfdbGsOXbundahsckleJ6NsJoROuLKpblwIoemaEAKcx9w2MEshoVh3U9ktyoEQx3UxiJ
T1Ca2mVISYhpywBKmzPjMHDTGKXr4k0gmNZxHXrgTLlBp7YuOJZ4CNehe5EbGPJSkwzOSM9dCdcl
MUFTwY/IpYL46mnfMBnxTPJoSuuqr54HJup4qMBZHWeQlPd93Yhn0jVIk+khf1btSA+6G1Ha7zZd
9GwLyDinOR5LMvBI9awhqnicQ09/DHKnOt/+7baxN6K3y1Je07x2LyVJ6bEc4BcDDO48DVuZGcuh
ZgLFqPSmtk+5fO6XhMct8jTXNmDXIHHHD1FRF1s5S0tHTE5pEDaiYQpu3WmHRVQDGHjCiYZk/uQ8
7RoqEzjGXOT5mHbIZaC6OnHhLPcpPMH9qKP7DgYTOebUY5/3YVE813nyto+S4NBq999oTst9cWC6
NcA7GpIMkayf8Wipf5a99tRdqElYbXzfNglGJKsRcl5pGlbPZQJXJQFzjlOo6uSOV6rcyH5bwuEv
KqlcmjoFkfuZ1fXdMrfJ6X+ocfypiL1ytzBZo9ItWroEbL7AsgQXYK9GuT6PC49NSP2lcBtEoFSw
enlUbV4UeTyNc6Evngr7tjkJF8Y19LTK/En/bop4U+J/EiIFUn4c8kT9HAfZLO98VNNROye5C/hn
UJLvaV6DHVkXpe81RzeipfMkFjAR6FA4jzlRlfwO4d7erS8E18HsjkqAmYGyUT5Ezk6OcCNIBJd0
cpvPRb7MQxSXbR/lZxh8hu7Gi9oytSaCbBB5BxeIunoWxeAfROTSDyqfdNxDLGljam1NrLeZl+dA
2KhOOZV70WIIThoMFieuXNa8xfjurCTCTee/jfg9FAZSTcbnhfvJcfKSr5UWW0oVlsX5F3qsqsYA
qgLuZRimd4MAQLCa4W6+a/8x3RZkKBWpxtL9U3dQK+c8IMhlhBA/ud3AnwrGK6vfRI95YQ0RcKIK
GPREWn5UIvpAshnyTUX/VoEcdRiw3o6egm/e6Ddz7KslfdCA/h2AHH9fgaZzIKNzgFALP7lFcPRG
/7ErRn0BUI0fb/9I2yIxjnLYCS8cC3F8nqshiZt55nc0G6FVSDKxAfy2NWGc5/BpacfaGcpnFjpw
HBmDOF9lTUIv27q22VowzvTZ1XPbwCz+ufDK9J0oEb7wTgkuI1wZNybTcu76xsHOyyKF40BdPw9j
MV/9tLr6DuXXEDy9Q5kAX3B7Oiwr3oTE6kHPRbS07kWUxWMA7yhoJU9f9n3b6IIo1BzVupPPnYPl
GLORrZ64eRZku4QPiAmN40DehfAuInjm1R+S9ZkaNZvUUsvImBRZuAk1lSPG8bkL8wpav3Dh+x+0
XiwryMTFsbaHJ1JEhmfQpZoD68V7lsMmLw34vs3YhMaFwJk7hCfDMxSdPOAV5nfFpLqDroad73jT
IiIpWdpNiuJiq0L+xalC+i2CYq6ETlgBaNPtNWTJO5ngOC47vUAirn6GRpWClkk4ABlUBhdUuGE0
F/SfopkMv2+3ZZtxY2tiDgdPGXS/55m1/NoAiUcOuGJN4Wnf9819aUx9nzrl8Awx7LA5MpbNv5a8
8fbdb02EHGlhlJfwrnqewbbLsqQ4V1X0O6M45G//ftuaNeKZUSgp5qKonleXTbD5lzgY5RDvTkWY
ODkxQkU4BHH8Oed+defDofYhHd3i7vbPt0yviY9zVdbJIdHlc92TMKbRWJ3mNEmOt7++JihfOXv/
gscl4dSKCGclJxNO3gZIeqAtS9gQ5Plj3fgPQBZ4eh/DhphgOZ2NZYZncPssOKwUGiF+VJ33+XZP
bOO0Tv+La1wHTZwoGDHNflU9hp78zYPw9+1PW1aQCZMT3Cv13M3lc+h04x+YaFBCrb0YZbnvPWxC
5ZDVQJWwFe1zKYP6SBSq2GMrjmGrf97uguVcNoFyaa1ajdts+wzf2ffZwB79qX9HgXly/H1yfMT0
fOC8DqtWUPXshWF/gLAPwVvD31kB+QsrBx2fcpqX4ZkCOPQtkJH+uKRafbo9PJYZNmFys097FqW+
ehbjJI5BFnyNQjYdggSC0bdbsASaiZIDcsqtGpwGz07m3OOM+14U3T0uXm8H+EjDdf337PX/A1rL
Eg0mbG5ZmibQiV8+Q2J2fr80KI/FSkxNtuNV4Ed/mbMmsFtMujmtkVZkgIPVlPw7wK/4CPm9dmPE
XuvC2oQR0I5bZB7Qqcu5StVxYeQQJtPGq9L26fXvL/YKKF2WTeP1y7n04JAwdw9a9afb8/xaoK2/
2jiNS6+HH1C7LHjEz3fO8qbroKyJanM17vztxnFcC0nbqdT67AfdWbjhHYx7do648T6AWI/Ma08t
5xw2YNCJiYJ6oxb7KkNoHRbjEB5pj5SfwmRCWCE6sTiIvUN4Acbv6PiHLSbQa1GMRsykn59UjovL
6XJOoh4bnPPoe/7Zc9qnXVNr5voinlSd47TLmcz13UymOyWHS9aVsWzLjXGy9cBIEzT9TKHPUi/n
IPDY0Smh79/MgNpXkkUbk/za1XQdpHXhvlj7qigjCOJGaKKWXcxELk50Blex8+BzkQ3+D5cWe/gJ
a1tGCNO+zbIS0pPnUejTCoGYYGm2bzKMEMb7o06I0yxnteCmu8xJcdeEyNzQFjIUuCDVG/Fs2SrM
xB+yfES4etHwFvoivfEU1fL+dg9eOxHWwTECmdWuB9l9VgECsaT5FTotw5PQQ32Iqjp9nyb63xrC
5jiMyPus8LYU+G0rzIjxWgQhJ5mDVkkJiT/Ruu+DP7p0Lvn3dr9sC8wI9R6AzqgIR32OZJrHUeoe
q7aJKxKeppI9Qkhn4wiyzIyZGkyQfoEiXeqeZZ43cZemy92YS3m+3Qvb142sYC9ZkXZlgdNnHp90
P30Luo27huWEMFOB7tCWeeb4mAGYDX1XTnh25/F7lHmfy2wLjWxrY/37yyAfepAWc6bPYH0eKqgd
kga4Dqa/VdEeXCeWr5kX5FE+uaXKljNcyu7AovrYZ3vgTeunjdgmJXyFaBpgBaVfCtIfc3IJxcYO
a5tX43ymjc6XPs9wcamrWt0F5aRPLmp/t1fNaxXw9ZcbMU0rKKKMuqB3HDi8NA8fV7wfbftPOVIl
3sAueTMdbzdlm2IjkENcV2noYpA8IZNYldPDtLjwsolOBfX/vd2GbbCMUA5QUG/xRX2WfS1+5TmU
ZGKNq9O+q4yZCEvrJvenrCXnmi0/Uz9f7pYeavq3f7tlGzITYVFb+D7XoT73UrrH0mH5o8478KoB
gxWOHKGV2Rb7FtVfabGyTBwVZeQMQxsHNZHa4eKypEW/5fpj2bXNtFjgpFnBR+meYXOATDzNi5i3
qTi5vldubEuWuTbzYtCG8/JgJuTMe+3EZIbs3Qjt150jtLb6YkMSaQdF82TBCI1NcqKLmH96QeV/
vT3Xtt9uBLWsRt0h7YKqbjBx5y1P5gKXGrxCb3/eNvpGVIulKiMfZkjnkvT+QTVJdZeixAVlw83V
amvCiGaoxc6NDhk5SzZ/0V7wWXX9p0pNH2/3wDZAZiCzZMiU15EzVZx+CHAV04dq7LstxwXL980U
2BDApx3vEZxpAdR81aVLJE0e4EEWbslE21owzuNAw5atwzPznHjAI/xBO0CsdKvIZdlMzTTYtAy0
nADxOicAKnU4+s//F2Mqhf7fCKmrXdNg5r+mvG7guQlnEinJT1Vlv6NlE59mG6B1Zb2IsIlCmqXt
sUilAxV2EKh4HAro2Nz+5Zb1aabAOj5N5VSW+HqReIfUlZ/TDBeuttkFOMHRaabAFuVkZdAK97w0
bgdwaOGcWuptWfrYfr8RwkqW7QB1RbzdANO8oxzq94yuDx7d7NG1WjtghLDoyly0dUrOgkbkgeVz
99Nvab2VcbHNrxHCNXiVLWym+ZVGOvoK8yDYjridF324PcGWz5sZsMSdepgcFdG1GyL3J4X0wfy/
fN4y/mb6izgr3jDLwytzp2C49KQfqnM+UDKfexfUwh2lNcyBmfYaAilk5E/hdYAmz3CmYQ2UDPTl
6UYKwNaNdf94EWRIcVFGvZxfpQ4ekxFEl7IW6twy1WzAym0trH9/0QLpxyjRKLmfaY2LCq9gZ6F6
ETx4YFLvbGJdAi+aAHsDpH4/41cwsrN7FNdhye5BT3OB9PDx9mqy7KfUOJDLvl2qqfGa+9W1ocyb
i5DtP9Dquc751lXbtmCNiJ4kCPHJLKdrKXP6iQVhrmIYFdGN17nt80Y0B5KGpCoFvwo4vBxZ4T/6
RRrc3R4e2yQbsUwB4wFejHjnpKi/6hLCuXQY3kEVONyBLUUcmGTRaQ5KVVZsuiY+eAm8QFKWYi2d
bv98y+ya5FDpiGl2Ua47D6y5BA72UuWWR9bwt73cVHixjJHJDCX1AiHFlOPECVDIJknpf23Hlr6r
8mqPlOI6SkY0d2oq+kgM3pmR5sOf41hBfOz2GFmyO6aLKbzCakAgpvGq82H4xJ2UXIeZn8n6yiEu
FFkngDXfTvn4se3479tt2uZlXcsvAnsqdFPjikHPvAZwRJQDBW8HQJqprbI7P4T95cZtwBIcJnE0
6JH9dArunSdZ/4JnLmgC/aZnp+3jRmDzOmV972fzlWSLbB87kJpT6NhIr6Eb4WdrwYhtETIvg5Dr
fGXjkNaxTppgORS63XKLszw9//hRvJiHzi8G2cppuYMFuoyHDhv5muZhQflBgrl9aPCP2zNuCZK/
6KORlOPkJ+FVznV61tB6gHp1rY6Rs6mWamvCuHjTqGt7QLS8M8kGdU+jXMaFDnFLK/UG8MkyHSZ9
dIgKJhNJpivjDuYYKdCIXAtgIqt/942SEeeA3c15xEfsVyhNxl2CZwNci+or3OO3zExso7T+/cWU
pxD0d8tZeTi283oFGJRn7bjfMhxLp32dWEfvRQs0C72AdHiipNCJ7490YbihOamfBLGbJeEe11/s
iX9RSZsQMksSNxwWVMNTAqbZg9vle9yc1q8bsa0TNYNvi6lWvHkzCUo/6hYWfUvhpl/3DZMR23WI
1E7Z8vCa5MGPDjCMU1KD5LJ44c7Em2lw2rEhYG2LbZWw6SNMRsZjnY3nsJg+ZjP9drsXr4fEXzan
YsojkeZwyIQND/xAl865hhCS2rgdvL4//eVv6jo9xDspjlYSNGCdNLQ7UBLQI8AYqMfxKoLwXLts
rFtbV9Yf8WLdwlOGot5UzlcBU+z8QKZejUcf9+d546S1NWBEdzLKquWkmK4Sbo/NgcOc/JqDTrCH
Qe9Hf3mXMrlMoy/T/7vz1zjE37qL/yNamj0SN2sDRmTXYQ4t3XJ9+TL6M+WL+z4hfrLxrnt9Y2Im
cxQVUGQBQuRNuC7fJIOjTzLy5pPDmy1Gp60FI6bTqHcgFxKSs9c6eFWLeToihfgpSes9tPB1gIyY
Browgc52ys6D9n+UfubF+bhL5Wz9uHEXD6D1p4uFhdfVrYIfGEnrIk6XfJjidlh6/7wrok2GqFpm
7o98WVOU2AIPgQhccCs3zQotQWBSRLUaAmT4wumqeQ2oxwQevThGY79JdLE1YIQxKmClYGXr33Uj
XFtPZeXU5a+oAcZrC32wxqsJRcNEcCOO2agyroXGzl30/lFWwRu9BB864fDY2fQHt3VjXcQvdqPE
i4JobGcMC2rgxaGLkCbLUAA93p5lSyyYJFE5O8iKyTURDYkQHesOQhuQP8GGV29S+2xtGG/rlM3g
gDjJdP2DvEmULo5dCOcYR6VbGAHbVBghXfdajyop9J3uYZjWFo9dPRxqqODysN3DnFqn2wjqIU37
QIbJeO0kpLzT3ulONRU95JO6rSZsk22E9tTUjmRhR64pVM+fmGLuGDu+w7KN2bZ832SJ1iPQ57in
hldFZ+HHuupn8X4ZiNoqVloOapMiStKhZ6Rt8HTsii6uNTa9AX4n9yqAhWfu0eK+IXz8f5xdS5ec
OLP8RZwjXkJsqUc/ynZ73O6qdm849vgzTyGEAAG//gaz6tG0intqWwtUUipTUmZGxOv1vbte6D/w
PxMyKkrmlKB6ICcQ6vjfWNsDeOEjSpHU04dsmGgiHPR6+6v09fURLTs5Mjx+pW9f5rnD66Xq1Vcy
dAzjgEBb5U23Jepis5Hh8BC3n90yAF/VkLN6l4kh3ffVGG1kiWwGWkd9F04ql0eiL2N6IjIQL5KN
z7TEx7P1gT/HYJHLx3qrp9y2WobfB204yRj3tBOZnK56odBOpPepArkMaEBKprbgt7YVM5wf4i5e
RVrQcGRqpczSjboLARo5XLe57euG289jpXXPHGjqVPQNmoz0seMoNV7/uG2JDIcnk59Pmgl60j6U
hpkHTHXl9eQ4+iiYXh/C8v/NHjMNpuE6HBdy8qK11DuEHFSiETrvN6Zg+77x3A6mxV1wCtJTgfdX
UsTceej87MablAkm9ZyF54vr6pNoiin8NgEfUn9hfS/kRp3XYgGzuwzypGXvd0N4TKGcfALCcLzX
0Av6HNbeVgeTbYXWod/5HEVyE4JJNT15jgcwuATvYbEvXcZuSo8HdB333fdVPgA3zytyotVY3vNp
Qr4xKIby8wi6h1v4q3H6mW1l0MWIEGYLehJzESdVi3gRjRA3vm2TGi48l07v5ErRk9KeBupWj+j+
SQFuv+3zhg+n4ehTnjnjqYgVujeFRtvdvJldtm0hw4mXUc86bjP/2IiWQNnGyXfe7L9lfT8dr/9/
ywhm5xgL3ZyWbUNPgQbnIAXl8x3Qd8PB5z67qdIbmMoEsvE4ifhQ5clA1WfVgr0vFJuM/rYJrMfR
uy06eGGbNakKT8XE2D4dO/UyA8N00EgZ3Bbn/oMpDYeRLmkVntLKvRNq8fFm78Lbnuxm7xgYGXsO
jU59UrSvZCIGVg67Uo71TWXA4D8NZAzcQgVfsPpKhI/S0QtEjCCCdX37WAKQKTpK4slnIOIMT9J3
VMKR3zj4QMnedgCYLWToDnTTdmThyUNS7/Mc98UnFgbfbvvrhucWoCP1J5ZhYdbmNDKr+tMY6fGv
61+3bUvDc7NF6gloq3XTDzNUXEiWnWIU3HfuBNjw9TEsi2/2jLFM5VIgE3qCTsJvSI2qu4XO5Q3o
Q0Rls2dMdnHaIpXkQY3RcZNsBotu2oFxcGq72/KrwX9axbywGeM+gl/JqHrxmNDlbhnBRLKxPmsI
+OAWb3aKqQIUQjWYBU+ibck+UPFnkQ/1j9nvn7tVzQhloC3Qks0U6zZ4F4VE2kXZWJDg5HlhUCeF
Xjz/IQIfxi18Uas5jJOYd3wcUu4tJw4ihDLxPB05j1CYcprbfC0wrtTQHPP7Ke2CU+pE0IJXkRvS
Xa3KZcMhbCvk/XuFqkDNdQmNAeQ+i/g7hGqG37hEDFvs1RZ/M6GTbl0UIVpMyGmB7HwCotVvQvZp
4jXThj/Y/r/h0LJyOja3vXsaeDy+6hxvwHCKiq0XjeXzZtcYVEcC5oXugptWM8h91qJrdt/mY3gL
fzs2kImdlLNf9SUHE1+Ado05Ah1frzaR1pbVN3vGCh9KTEKl2DxwqUSVkDoGV8X4lxuDPuOmYGf2
i4k8i7se0DQkGNTSJmgmcue7kea+e7htAMOFddr7VeSM7okp5OYFEtBJ49/6HDObxgLAP8J8rkGo
Po5hkk5O/cn1JWTGt5+TNiOYHpwBchvVLobIU4DplyW9Iw54z5voJpbkdRMZTiyYR6uWV95xLhzq
gIkKVPrevqpEUbzmhdcUtxrDOJxp3tBAhuN0YnXQZ184RUsr2FZEE29keCxpPRNDyQqXeS3En05Z
mr0VYUsPAdPTW992yHU3VfXn+qayJJLMVjIGyIz0AxTImJ/uAq6Pei7nXRWMf/1TKPOAwF6aLepb
ywYwG8to7fK4CqPgpNyVkUCgkFiNob9bapK9XJ+PJUyZTWU07wMw5bhoyeqn+cjzIj0AUL5Ri7P9
fyMHlhFw0vqtM58yJ+sP0LVG8b6c5717a+U4MBVD+YSe4nmKgxP6u6pdFoNbGkLX5W7S6F+7bYnW
pXt3FRiCLMygALycMl+Lv0DPIf4O+xtbENBg9++ve4FT12jWXE66idgDY2FxEmP6o2ObLNkfmpj5
JtktqoXKKVRZXTxd+QmNQJ0Ezput7uIPbYyvGzZGxTvGwVA6b/5cyuMMaaYEqjfBPXMXZ+PaZ5vA
OvQ7A5AyjV0kifUv8Kn5+yAsm/0IIYjr1nXXUPefSyUmYJgXxJp9WEn0MwwdUNFe1hzDgLhJV7Hd
xOVL0y2ndGzCfdaQgx8AuDjMvyllx43h1wD40fCG/aGxU4Mrdgx/4Zp2ZGX71aXBIY/nJ67JExvK
QzQU9+UMXURKnqZ2qz3MZjYz8JcB0bN0BQSUy77f5bmD/mHOPfkqRZxvUeHZLGdG/TjVjc9D+jLm
eVjuIrfppl3o9GLDeB82osF2xh1uWJCH8JA5fnECpHQLYDvCwkFlKjqmdHnqAvpNVfl9pab9dWtZ
5mMWOkWZuRlawmJkwyOSzLkI9062Wef88Gxhvlnn9IPMrz1AiV8gz6Ki/6mSzeMPnQ5ReWyDNHWL
hCtdLfWxFv0yv7J41PH99Ymt3vrBLjR5cgPkW+jcOsXfgysPNOY/eNgfwEd/N/pq4z1iG8IIFHml
YtLKrPw7H6M9xWaG2P13kJ7tqsG5KYGNFTQiRaGitMn0FLwQcC/vqMvPvb+pqW4z/vr7uzCUMvTt
QV81eGlrLIonoZs3LuktrxH8cyMMoMmaACC96JehDX/mAMKDfM7f0sKw/XPD2fmkWvCpe/pFgo0V
9Hp9ks71Te8Q/HPDx8OhqlWGxOZLnqLePGZE7MpMqttiPzM8XE7RqvxG9MvkDuOekeApnKBMeX3X
WxzuPzXONvOY9Af90gGQhJvimbUIsBNBn54zfGkq9OZmuORvjGaxglnwBE0kpNIprc6QpYQGVu44
i9rFTiF+Xp+N7ftr1uTd/vRblzvdROOXzM/dHQr/KpmL8eX6xy3nhVnOHLuw76NF8X0P1YXvvUJu
OcKZfNfLP9cHsP17w3UdIGNmiqLzngdLtVtiMDwmkDeP/r7t8+uw7xanH5XnNjXH/3eih7YdxVPZ
ef3GMWTbR4bzDsoXUOCRfL8wF0WVrN2JlLcJS2P/gCTJ3vcG/7PkY7i/bTKGPy/ukJeLg/FaN+iP
wvG6E6PhjS5n6qhD1i7t5kbzvR6rAwq991O3deuwGdnw5oa1eJSxke8LqJlmRP7tz2xj91s2qFm7
dB2vLkNviV90G/mPk9B5snaA7lSgtkr6//Q4f3BKmiQZLGvLsWt59EvMvkaiLiBOJJudVm7OvoaB
KKtsV/aKNDppRdrIbFc0WcmHHa4LrV8eJ74gsXJbZDTZCAlDW3rVMOyuIh3zFm+fVO+irEFhZiNg
fZhuZVAP+7fPaDx0W53Pw1n57h8l6KeQwuFD9ynTzdc6GzdqkpZNYWbKcPmljZPK4pwV2WVeuDy2
Bb2F2zJk0ET49xwWJFBoS7DjRhnvI3T1OxlwCv6GDWybzrjTVBRUEAVx633gjWl2iMeg/Mq7Zfpa
dgNxbvN2k2hEgIK5dWMAQ5ssAqNPWYWXqaTLRjHPNoXVKu8CI7TdpSjSpt5nMsBWRgdnUi/pN68N
brv3mdXgFsDZTPt5vW/peA6c6PtIFXAhOeSH5+rGJTICYtXPQpCB14DCg/8gqQAlRBeiXG61s3HH
4TX103os8P2oCL+0JZre0KcOZU4ybPH7WIOL4W2lC17eCd2m5y4Aj255yMBL0PoJtBVjseuQD5f8
FDlOizRylXf1Ao8XIGLcDTM6gNpdhWZtduOWM3PLCFPTOIU9ealj9MR5AXARc8C+Xz+9LDvOzC2L
MqS6C5v4rcv805wV/1s/3Y7D8/XPrxv3gyBtFsAJBFeGKSuDFxQoWo8nrVyiYRcTVZPzbSOs14B3
LhO4rpuXmrOXBXJ7SBLw+LnJ0q0WDdv/NyIWZ/7oIaOSnYUCwplCVAZkgrcoSyAcmpVvDZ0Hqcay
O6ep5CCtcfUqC+36w/H60qyB76PFX23+bmnmWolJeVH1N3EqKGfRSguS3c85kXoH6uI6qO8bcCZt
yUzYnMYshve66LMA2J2fjQLGsA2hqlDct1l9KGRzyqIpiZBRyeOvbR9t9IdY7npmgdzziE9KT8if
nKIJFq+du0nzE83YA5Qdv67pBl8GGw1HttU0wlo6E8qmopQ/yTyfaLt8ZrI7RW7xPOdbPU223WZE
trifohXek5+jHFDHXhCNFsLbejlwg1jzNu+2gwLqXcspTF9GXU9v9eyUzrMa+1UhqYQk6nzb49ks
bfPIrwf0m2dnAqKnuXZaXP025eYt4cosaguK+loFUqMXgKxa8ZUsfcW+d+iRiP60c0fU/XXPsRjC
rG17FAJ9QKn35wpsDfmuAIGWSmpv2MpzWlJlJgUKi1ju51HvvCCHGn2JgKZL+ByIPZ/DPyCZTnfe
gmzWzIAph3LmFnfGPwQBHwQEs8y96mLHQdOLfTrrMU/PPAjSp3wC7/+QOLyP4i4pWtE5xX4GfLTj
ewh2D/qnnnKnCHG11e5aoe3bpXvjeTO7v/TY0D6JUha8qsrLnQxcR74KwfUP5eTKR6qUj+zL5MVe
xfcod6MpE5ICXcN/xCwD8f/BQVVLTPdsZEHxjNaWGe2TaVfS7C0qmY9oMS2x6HdO1eWxTBwkEePm
Lp8p8Nhb6iy2i7XxXsy6TjSOros3MdEHMvwNEfR964i7f9K9LN+ovtgsbkSPoFdo4kxj+qIgz1hM
kOBULk2GvNnl45woH72jkLY80nTrdWeblhFL5rIswzxzyjPDtFIBkUamn5eo/sq68jjwaevlY/FI
s3JMl4ErBb3yNyLFHXQn13xlhzLpdUe0BF1TlZ5O4H8WeRW/oV3mGBRAlwea/Q45+7rkm6lei7eb
1WNdQ7AiK3V4JjyMvP/hZJzD+8gtebNxTFlsYTKOgGvRF747hGfElW9ZME7J2PCvmFqbOHT+zrHj
ri+XbSBjl1GHqEA0IS5DrPlU5gNeKDgP86mQSdAVdZJv8o/Z1szYXsxD51vVeewFJ36ceGgsSkIH
/A7X52HbVMb1ewE8I+tmn73Ew/zFbaMH3Bw+U9/bsIdlV5l145ZmRdAHlT5rMt8tdYU2bglUCNTf
52MQhRujWJbILBhz2vfZGHfk7PHBQcsDA1u6CN+ur5Dt4+sOeHeYj5mb1/ir+ox0R3wEX8GcaN/X
G25nuVeZavVilBOplhkL1NBvE/VPa1CsXX3sC+fLGM53WbflGxZTmzVjKWZnEdEwnb3Fo01Spn3F
i4TWuk+f49lPw7vrC2ab0rqQ7xYsnnXOWs/X59oBjraPPrFafC2d6QldcverBw5K3mh440QpKIQV
BxlMZyKhONqAUeL/UZuwzcNw8ZTH0plqZzozNi6/I0dMv0iYayCmUI9Kd1MKn6SoDGMpZ0gC3Hap
MxXti3hGUUHr6C0iwDhHTtQmZZNvlURs/mi4u4Qq+1hABPYtZgMaaqY9qeLPjA+vgM3/uW5+S2Q0
eUqgKkvB3dZM50n2D6sg79Lxf+qRLoFiQr2ly2s55k3CkpTRxgU5uf+2HvNrpq6CtkxSOctwB6TR
XTm4b/4UBsdWbT0ibRMzAgGTOqD9oMkbJKm+eCHdy4mCSJ8/rhPLhmXDfSzxxmQwAXM/tAdGos/Z
4mT7NBDObloxh9etY9kAJodJMOt0CkQXn6EuDR0aZycHcZoa/aXIt6g4PiaGZr5rBIDUT+e4Ger4
7E5Tsm4ywAle3Th7Ggv/ESSge1mKxz4sIXrF+dFL5UY9wjY3IxpUOTTuqxbjqrE7VoTsFQkes1C8
BePu+urZbGOEBJ2rvi50PZ7HAnxdpawSSaJbxDyRpPhnOd/FTYXenTyC8seZMEKTVfE7F1UM2sYt
pgbbvzec3+3Au+IMYjz3WU1QcPLUfaHcWxTb8PdN3hJdOWFNaDGe3bqBADfh39Ez8G29QF5fe4t1
yRqm3y2PbvE2Ek3Wn+VUHVGo+bJWdRUPQQGayQ3vsKyQSVuCPmsRrPDSMwnkcMqB+v2GJLreyPhb
QpYpew+FOY9FbsXOagr2bdjs0A0N0ZL1VTIDi1HU4K5vf+ACcLy+YrbZrBeBdysWQpAR0u5DdPad
GtxBBLBFyCv8uv5xSzQk66DvPu4GqmxE6KrzFMizF4T/Wx2bhQD6en34/7ho2yZhOPUc1HWTp1S9
FRPAhVTPe59MW1IpliuRyV3CaMU8wKLDs6hDp9xXcd+9tujau3ixcxOXBfzCuL+7LlqtRmR+z1Ki
go/CCdt5qX6+bgXb6hguTcZBAomWdWdSzS/Ebcedn05bbNwfr44Xr/v4nYk9pUEwIXl31iOaDEmb
iYdRN383aVrur/992wimT2cL0WlOunPUQfFtcHORVBrgsABqXTeFbM9sA2RgpPHrOuzO/jRkx1EL
9Rc4bG4CLjKgc/+9RJ1u0EvhNd05r/qwTqCrKpfdLDL9v+sL9HHI8EzBe1URf56KrjvD0xIcpz9Z
6CSFaPbMb+7A/vVpvXsMtdiwh224dZu9s7gKwatUxn6P8624tGn25CoMM2b3HHzjXJTfnCE8tdUW
Ce/HMcQziUxSSiJCwEDxT0j3WXs31+MhDdnDwv3vbn8TUTGMZJ7aUNCtR+Drz0UICFOwoFk594Ac
v26ij13QM5lMwA4qRAgmpzOAS7P3OHIlXUDT2pZvDGBzEsPHZQkmJUe67Rm9Dp8HV9DD2MoWTZlb
GC/LDMz2vgbC2CoTGMCRo3hArx8OizJd7q+vz4fXQeq6JiInzZ2xqxu/AgPp0vRoUQRz9JPMi2pU
dyQu/E4m5aSdtE5a5COVf+wjdwh+MrSZ49oLrgfCTiGS3f2wccp/tKDrHzL2g9fqiTilO1yEYlQn
INarv82jn761i9yqCH20pusYRtRngJz1lXbJU9UtEgXTggIO2Xiu+/P6qtq+b2wKPdWdHKNxvASL
UF+piKfwYQJxiNq4q3zkmvj/ZnfCDHXQlUqteBu8ssgfBbQ3gesPQU6mFLyHK++Tm4Ye5AjSEjxH
7f6maZkV2GHMey8oguGiOhYQUER2wSHzab+Vq7WY3izCUtrgT/MOZuHLzwo8CEcnJX+wObMb7lzr
uhkHQuE6PCBQY/mZ8aH+Bur45iVdNiVnbX9//f1dfC5iQBn7eOovNGAFO4KJNa0OaCMh51ZF5OG6
DWymX7fcu0ECKJSMQ5fyC9IfzWHMsEhr9nyuq+IoOjQ7FgKKJtfHsk3I//dYKo1ZzKo4eiQ+Wuuk
RglOF2AkmSD3szGExVNMrI9HJ56yKBUgvVFjeFC56MrHVnWbWtu2AUxXj4e+L/HeuRAVKygOp/WX
HjIaGxtq3ThmJWndUIajz2D1mnqaFxfGc+bfVx7okL8EDWfhZwrNg9+T12925VusYWZrRVHykdRF
f0mnqX6gdECzCkEfmV+JeCNjZxvCuPENwu1luwzqIlPwNjLV5XfYU/luGjaF9yz718T2sCjyHKci
3WXoi4V/9uQ0Ft+raNDiCOIdrs5DJyG/ndRhhUbmjTPFsgnMPC4bx3xBMY1fSlqmD3ULOB+R7Hzd
Syx7wMzcKhxLYqY1v6Dj2H+QZHjWq1cWy7DsonyTrt02jOH4RdgPLi9yfsl6b5kSwMpltAOi+r4v
mx8hiu837gHD6aXOsxyYFnGRAbx8robsIeymBWiMTapn2zYzjnip6t6tfbe5gFPB3w1QYUjEhJ6e
sC63+kVtQxhuTwCxnIq+aC4V7hMUVR+avQAdFxeJCnJAzW8zveH+2gFpWgV9oUsxQ16zQFWpAlfz
g8xaSAwXvXt3fRjLZMykLQ5w1ldp31yCAqSzakWVD6PTJCADIRszsXiImbAN5BwVokrlZfbC+Ucm
QLqI+LUVJm0TWIPBu0OLjLOGmnzTIHR1RRI07pKIIM+OYXYTzB+R2EzMEuQ1okJV7QX1GvAJkgZ6
5QnaR4cNG9gWaJ3auymgX9OdyoaIyzwB5kVEGt9TyjdCiG19DN+evShuue9h9dXo7RzARpPFm8DB
rKotFIptCMOt0wk1pJoW3SXtQMOHAKWPoEwm+wmsAvvr29S2RIZbF9PchNPQtRcoJHt/QUBvOSFh
591QelkNbHh0Gra86BfVXAineAjIFCQyVPNuOtz27w1fDgAvdxtcrS6eo+kj5b77q6vG/HLT1838
K/Q7Cq93A3HRANA2SdrrjCV93FVbdzXL8WAmYIF36XIez+UFou8aUBHQbA+xjO49LT8vsd7KyVls
bOZgGa8gT6Uz+RSI4om7cbePXbSi3LZI69ze+dgAIcZIVQtAoSAnvNfgxAUcW5DmlvoathAxfJj0
OUXEruSTjMVJO2WfQGblZ1eKr5PaZI1bY9oHV0Iz9erRQMfIVPNLlZcpgBe5TFQPoqm0CoZDxMJv
Xb2pmWczuuHUVRMWU8Sm8hKQet6pLP5Nhnx+XLXP/nkZXDeLJXSYedhi4CLP+14+MfTO7GfH6f17
L5djmRRsDG6pUKzGMfybkqnsnVljA4eK7TSoVfcCR3jSUpAJXZ+IbfMaLs4q3ALcoCovReZL96gd
5oYJldtS9x8PQMycbAYIUj25i3yCmGGzQxvNp25E1vf6v//Y2CQ2LueE+4tbcVpdwDcPzhEc/p+L
xgecI6uHZBn98Pn6OB+lGalLzJysdJ3FGT2PPvNi6qC3opZlx51Q7DMHl4I2SsvdUPrqXpT5U97R
79dH/dhtiJmrZRPSSRUaoi9ybopjUTneSfc03v3zzgEKdP5r9JEavD6YzU5GIPDowKp6KvjPYQF5
JIpI7WESot6Yiu3r6+/vwhgvhRSTIOVFZ1MQ7grVgp429Qjb6jWzDWC4PZsBqKmYrC+gW5ENlEvR
UvcAnIevNs5CmzGMk5yEruOmlPMLwwl4VyGcID5Wx8EDE0M0xb/revMFbZuL4faDIEtcBll5yRx/
emN0VqgvoFVkw9Ifxy5igrHxwMBOHrzuMU3FGV3LBYAD2jv27VhvJGQsEzDzs8U0RI0LDeHHVLUn
nWVdEiIZs/H3LYYw0dcohTSqTD33ImZvSSDv2sWfSAF+RHSXHtDcFj+WAPlsqaVZFssEXM+LlqNT
5TXuELkeE5mOwSufBnaaQif/302u9x/S6QCAIR6XxQXVT2AP2ejNZcIWNW00hNnmsP7+zvk8KXiE
nOgI32j4kcrxiyqlvI/mvNmwic3g6+/vRsBJO2ECVfeYQTH9B81F0CU5urVuyu1Cx/Xfny9G3B5Y
JfRlqApxB1jCd0FAuzFMZbfjFYrpo6j6jb1rWyzDz7NKtdOYjvxS1GDy+QlC4IiD7kOFxfNUopvi
1202N3yc+l3NZpfKR3CwPxUuqsSlREH3+sdtczAOdSDSkZgEn9tFSu8Jkuf5XV3V37oCKZjrA1js
bQKy1eLoCS1f2YXMrFnQuB0AAnwiUFjbgllZpmCCsJnLvSFL4/FS9HP0w+v5uJ+lpI/TiA6E65Ow
DbEGmHebls5IsuKZuTyLPv08BGVxnBrUb27UdsK1wQRje40/dRlAuuv7bCjvAxiG78F8OPy4PgNL
KIzWmb2bAdetqos6q36KKP6d6/DTP2zD3HV/u9747Lp9sbGhbPZef383EPSCsjnq+uoS5O2gvgkw
Uek79K8N/M/1mdhsYXj4QAYWL+AXe9aO/gt1IrDiuw16SpGk2ui1sk3B8OvUA4rCy/B4VSg6Pcoh
pOOu9aJo3NhNtu8bDp0WNUTN02m8yLKoMQW/OoMA99ZDOzJcWg/LnIO/f37mkr5Jr8H1KUb25S4m
w7iR5bTMwERmy3wmM4WY8zPkPyoPIhTF7D763B3pRmHVNoBxW5fDREQcY4BCgEk+HYjYLzPdIomw
fd1w55XAyu3Bfn9JfZHLHelWzAqe+1sIZdv31zfIOx+ALM2U8SnILhwqXdif6VAsdzlIUm4rJRIT
P0ykQ8DivszPtOD8C1+y4DfuOfx/N3mYySiNtqRI8KGbn70FjxfmTP2eq8xPfO8mxmeEOxNBLMgs
oGedZxfhOVA0lRTkW97U42p2fQo2CxgujEQI6Xqphy8pXyUtHFXsF+CWNra/JQRRw4E1lMtJHebD
F5Wnn2kNsvlCRkfcNbcaeyyPSGq4MI/wshpo1H8pZKUS5njsoYl9JZOWTfwg4uGvUA3zES2UT32f
bkJYLG9kE2fLh7kRpZO5F6qRkIf2fL2Xou1OIi6/h3V6Cx83jG+STUPz2i3hF7gSrEVFJTKk9Hxv
pr+u295indD0bt3ItJBz/pqBCOYO/Up/sWJUO6bS8/UBLJvLRNymaZO2SKBSPCvWGw1rxyh6WNg0
LMfbBlhn9i5+yEyE0Mlw0ksVtTT4PIx9m/2MZcfERni1LdE6s3cDzNoDXs/H/lL5qpmAej46G3Fv
GiE+vzEH2xDmMd2NxOkhKnPJJAXEVftD5xwIKQTw253M5q3OddueNTyd137gNm20XKBWLe9k3v4o
qkV8RYPNC2j4tijxLNen0PD4YapLdwb9+isF22uzy2jh7rLB6X8EnQoOkvTyocKlZCO+2DaY4f6M
0ShGcSfF+dRXYL6sxzwZx+qWLnz4nwnhHZYSaph5gOMPXLlsN5dx1O/LZmEbtQaL6U3sbtq0jpPL
Nn8F8P2CoitSuLGQz2UPTdTrDmIbwXBxd4ZWLOvD4cuSdjLcr7iM9JdOlRPvCB753e/rw1jsYAJ4
GSFuwF2evRIIf8jnwotk+aPWbZhvOIltgHV+7/zQE/2kkQXOX70oU/vMLcketIgv1/+9xTNMnK7s
oqbEkQoCFtr8kO3wSzQofQaQr0TjGXKD10exTcHw82LpetC0d85ZZar0DwIV3BGsgDP0vK4PsF75
/lsRIGZHGwTOJOChafocKPdP4SAtgZTgp7V0ryh4CEjOj27QbWxd22wMP58hxNdzUvoX5gyghc+C
/00O6C+vz8T2ccOtK1e6Ue42/iUb3eU3I756rJx0i3bS8nWzq42kKEWC/bH/wnnEXopR9P6uKdN2
qyfAYgezfU1I10UBt8q/C0cESVWEj+AmS7IJmaEBL5pD4+T3Yw3ljuuLZXHx/3SzuVkYo2zvXZTi
fQKT6EPAAT4FknerX8e2YqvjvPM+Vbde1Yk+/160tHrkwFY/dDNosW+bgOHbFRfozK3c4hWCZOLe
Swf66KcLQbau2EpLWDzchBxnIBJuQn92zhlIrD4JP9X7NNbT/dzp9C5izkbuwGYKw8VB5jjUMuuD
S+F44DpnGSevqegBDnT8kL1eXy7LCWu2sqUFd7W35OhmEnVxIBSNuqH2wuPSj6dJZnfumG7drm3L
Zjh5NQSTHjUsQyWirluO5a6gPrtzwqLcue2mv9vWzfD3QKEduE5F8Qo6dPAwzCk06ykyCnEc/L6+
aJYRzKY2CZ8UxIuHL0LhEcCcSD+NU+wmS1AvX28bYg0H75yEC+JAJ9MPL16JCvAdyMOWYTfLZmp3
Zb1sFfgtJjH72uYa+KFlcnNgNXl98LEb9rPLdyGEOXYRKjZ3t03G8Hi0y6FrNVfFK9j9igP6s9nJ
0eE3vOW2aKU+pK/B5crsZ/PquJXhJHAeqvHV85BAbzP9GcSuaAacmjKRgxM+NJn7x808/rlXoGi5
PjdLNPPW398ZikVAWAAGNX5Jte8di5TTn1HMlg0st+3rRgyQZbdkxMnKV6nRwJPX+bgvy17ur//3
f/qMPjjkPe/ff54PFAzTmjSPae24ex0B8Rx0lf9jgQDMk27q4jEYywWsHuksH9IBFAEsleonySGY
nIW1/ylVZf3d1fS7WhqIyceZc1tfDjFByzp23WHJXXrx8LBoE5wSTZX0eNNsRXHb0hphouh74NRn
1n+hvnbvstiH7KMboV38to1h9r9BgDYTYBAoXjkGgp744i+JjFrQN103nuViYDa/0TrN0cPrexcg
LyH3vTKV0q4b97LuvZ1s8t+DC04tPJHyDS+2LJhr3v6LrPfZWJavLS/BEsP8oamOjC/lVjeQ5Swy
u+EqwoZuzAKkXzQa7tJweM7KRn2thvGvZo6y/RKnZGPxbHMxbgkkknUeNm75Smrs+SjLAaWAnF69
FY9s319/fxcVBqQFNZsi58y4uAuCcPyyOGn813XLf3T8hCwyuw5c0PhWQVrrQ+rzZ8FitacRDfbe
FNxQzVsHMFYHFAVsYrnAAKrzgT1TP9IiHPZukC+PPYgJ9hmX4UY176OVWscyViplFScUvV4H0L6p
/ondslvX7xqRkyjpo0Dl6EOjijunbO/8ujjetv5G1Kx8hbO5xqfd4A+NDvMgk6HeuI/ZlsO4JA1D
nIogYvpQB80fOU3Tb07c5ddtf9wIeU4LYO0QYuNM5BPHFT9+GchtmLXoPx0FBFLAs1fpQ5cXf6Ih
XtAoWN1wCsKWZkNBPgAXrADoOkxAdJH8a+3eX1+QjyLO+mEjpA1A2Xmsy6ZDVt+zge+C4u+QQ/Xy
tcnE4f84u7ImOXFm+4uIACGE9EpVdfXqbexyt18Iu+1hR+xC/Pp7mPvSo2kVX/BaFSEhKTOVyuWc
61O852KtUxi+T4kaFHCd49ul0x6puvf0Sx7ejWRPiew6vqGrSxfmS04wfpzzGz9Xa439EU1bO26x
dXhDPWXRZn6gwlUexaFq5jMXwcapWsyYWTMAQD6v4iScTjP/XaS/CfvDvGHjs20Ha6ioBlGBVoAu
Pg3OU4ArHUh2x0x/Alx4hDatDTtg0VUTrx0s3ukoSjKd3D48yQZH2qllrz4ZutqMUxi3JVZAm4J+
IkOvzsANV1uwBJbNN+sD5hRNxiLwplNDlwMDCj8Yx4468Dek3rL/ZnFAmbJwJJ5Sp1Y+TPHXxUM6
rn2q+L0WW8k42xSG7jYMCJzBiBXUzeeiPM8CrQV0ifTgHPx6IyVt2yVDeSkLCRAJ3AkeAt56waFK
zyz3j9ctg23w9fc3PoI3LXmh20CdRp4+AcjqXJT8TvFmQ70shic0NDdXjEiWQDoF2GRmMt37oYyg
yaBfSffd3aFxx6Z1k4STj1PO3PtCJJGXjRv+mW1vDP0NhFd0Smp1AsMl738E+gffAs21aK0Jyo7E
tnCrdpWbAT3oYLf8ve84TYWtiqHqGGRlzO+G8U8uQNi44fBZPtnM+/MynGNWUnXKF2DU38RbBMAW
ETFR2GkHFQUTx3Rawp8if6z1r7T+M83nXRtiAoYLAiQGUuFmWtR8BG3GweUheFf2tD7gZmKGbjoz
kP5yvN1OGjnBT74/hFFSevPr9Y+3bLmJCd96Req0aoAAKoqbg3wHzOC+0zTzQLiuNWAzoTUA5Dw2
gh2DOfl0/astamOmgKjPUZDsq+mkAdyPfkS/fRznX9fHtuyIid6qacjA5bGqJJ+e+qD6iefYhqmy
fLZZV0HTTs2gJplOU/cE8PQoFY+x/H79s21jr8t5Y2U7v0mBQwDdoahW4mN5nEZ+5MMWAKllV8yK
CmC6ZEPQYngvvE35hybZ8Extn20YQM3Ru0WRbjuFZfrNK/mpmupHSfONi8322cYzg5SpjNmq+R5L
HsN2OqIJ++f1DbcNbdhBDWaiWYkFQ+MNQIIYuYotEizLppiFEg1YOf2uyXCWyXwcvf4XW5Y7MdMN
mFfb8Guk5Y2oyFEAl4R56kToy+D9rOifMRfR9V35B6nMDLXBXJnlEbQCwesyxM5vXTEX3YTOJW84
icrQfxg1fgHW1V3Wyxdw16UHoRZ2j3bBMGKV+7Fu0eszy3zjbrUckFlHEa75VDG76tQ03SkB5Xjv
+DfXV2nbwfX3NzvoZEs+TevZ52F/Q1h7rAoJQsxw341iYpSDrqiuaTmpU0/yb6EGi7kowhfZgwLl
+vfbtsZwaGIGDu2JwiUL3d/hkB2mYYso3bYzhj63xKlEsDo0E0JnS3xMkjoK8g2zb7nHzTIJsSQh
qwm0Wfji3lXlGTGjM8rJH0sV76iNgPiaOXk3aGNeebjMNbuZmr+K6e9dO26CaS+COLM/YVxPnMfi
F4A+9x2lmYYPcj063MfAbnfTZR9HueHzWvbahJ6hM8lrrmGDQuo5UUfxHJh79oODV+KW5mSrHcci
L2b6fQ5rJN7QtXsayCUuHtbmedruuxJNIBkvqAPhDvBtusk/VlVwQrD9Kd50sG2fblwAGQOzHunH
6hW5gy4qaPUKCEUVBS3Z9/1myl2M6B3z15CKaJ9YU0eLOJFhQ5VWW/+OmTbT7WHbF07BYBx9b77x
RvAPcRIfUNg4RnE13Uxj9jLlPD9dl36LMJnZ9mAKe0nAVXcCTHIloznI2zlqwfRwh+zKfCPica83
bqLIFMr1kOfo1SkFvVVAxLmn4LkW5cZKLJbTxPrWnR/4XgBvHAwCN6iWnCOZOL+u75Jt7PX3N7eK
bpE7LNfzRqlU3X8nxbfr41oE1UT2BoNiOofr85WPzr2eUQXLp+QwpfXvfeMbNh8cVX1PNPRs4hlA
9esL490hlGwjSm/bFsOHk2QQg2TYFlXLE9znqHe9m+tfbhvaUOGOASe2czB0MYYREESjse/22WUz
dw449SmYejhZHtdR26kjQM/3OTYmZneheJlUPtwDiYqck5o0OcL7JxvPNouumrnykHeKjhPDdifq
UbHizFN9ZpN3nNxkyzUT71sfE/LFGSavRTsxkhb8ySdAzfBfu/S+Cy+ejyJk9eBuXQHv5stxn5v5
cpS/LR0t5uRPmqb1UQBdoV/pV1WDuqIaLTe3eQHAkUaSwxST8oyEx1brk0W2zIQ5UKAoqV2sse1u
WP2l3BmMMumfYzY0ZcgwLmX5gXrN7VyT43V1sBgKM02uXRf9cjEEy+9ulXjs1KvHtx4Gtu0wtBhp
k5IlYoQRCpFAn7KmjQqv/+v6h1somUNiKHIO7MhWgT381I3OK5H+AbwCUT8OPwc2H4N4PKgOkAsA
ER3w1KTdgC7pcYtSyKIwZgJcF0ga1i3mDuLklof+pwLZiSEubqsl3HglWzbPzIGLsc3jluFg2kqd
S+JGwbiFam0bOvz3pTOE7jKXKYw3AKYZYhJ+lu0zU2aae5g4mQuNp4DTf457lHRtuOi2/V6l9801
WeQUFMMLJGmYlm/AoPsEKjrwNuW83+d3mSDcPS37OK7grWTLLQk+ueFtl2x8u0XDPOPhFTZ4ctQ8
q16FFOxeEkzSogjgWE1sp935R0XebI9qi7F0VnEMnfTM8xxwMlsVjbavN3SYBX7hpxk0aEoq0Mx9
4C76moINj9R2rIYKp7Fsw0DiWL382yDulfqaamCxbMHBWuTcxHipBckrN4bjFsuH3vkR0o3PtuyJ
Ce3SChSwCdj5U4bSzj7pDnFaReVWeMyyKSaii+vFbgvaaDwB2C/hfAt8P6qn8uDvYwAOTVztxB37
RHfQfuU9UWQ2ancLzsW234aWBv3s6IJiZBjDpq2WU6oBSHnd3Nv2fJ3zjYinXQ+fdsCuAFgnmprb
Ovuu040Yre27DQ0FMos76vUmabo7Wj0yb+c3G05ygEBnFjrQdzD8OvlH3X5Ot4yK7ZMNtayUTsck
jYdT7Cx5NA3pM/XdrQyzTQINtRRVkvoQQbyn/CSP2FwmN7HHVriDoIhG2m017r9/psxEZ8lJjxJz
no0n0TfgNWruJoAoNNrddYMyE5+lBuGEO2fhcJLBeAe4wYPTd7vuOWZCsiDlnms9YYeIEz54aXxC
enlHvwAkxKyAKlLKMhYn4ylWKIwG4t+UbbEXvS80zKx9mvvCx45AzmPARwLhHkg4Ttds4Z9bHDJm
ljuBQ6gZQbgEs+g5Q7SUWfCY8kl+qoV+0sCYO5BUfRsaLzhKxYKDnAAzmGuXoJdn2UeQx8zSKFHM
6A4P8brT2m8emmH2nhuHehupBYvAmnm5ikql+qIeT3z+xt2HKvlQT/uO3cwTBQsZgSBfjafZ+ar9
C/G+Xbeb7z+7mNl5Oy991hI0/Z/E/KEdv7T8U4o6eNq3kUc/1NX3eNwqp7FtjmFFEW9ptd/jkeIu
d5p+p91zmW3BrtjGNiwpmrFyLdbdqZYfovSiufndjHs6e1eNMwbvYqDkKSbHU7B0USjmQ7k5tOW7
TbRzpTqna4c1IqCCl7LXt3mG6BQoQa8frk2hDUPNuyCQU4jhw/gjFeyQzPu4kplZ8lZMU4OGapgK
0SzLqYZBOoq+mvdZZrPoTSSF1/QxLsbRu5Pxkz/tHNd42Lgzbbwu48Mp7YpDljWHeFcDPoTErHXr
A1r64QjVD3j83UP0C+2T4vn6MVqkxKxz68sWBhHtYadFJ8A+/1B7t2Lcl51hZpVbD4KANiUpStFW
ePKweA6S6ujTNNi4Cte9/W9UmZmlbsIpO69zIIMo4vjDK72cK03ooQzD4MSL5avug3ZjKv7+VGaT
PGjmc1HGOIOu/th6z3HwqQtfev/vYHQPYbVh4993fpjZKJ86DV46DazBlLhnh8wnH7G2dqxu2m7e
d95mrnesusanCXzZqf3M4z8cxEL5Rp73PYuAXhHzsdn3Y16JrBk/UMfzz1M4Pv9TXn5dTm2DG4aS
5nmvEz6T7wDA+lih0/dc93Inqo8JJ1qgHtCpNHoK3MnJHioefhob6WxktmxfbhjKIqnkXKGJ5Xs/
gOQyUV33mIP+e2P09/QXm26+MzPAWbBEiuApmcta/p2IoODejegzr9A3c9Gh9WyHwV9nWjXjzSto
4EVWNSL2f7pLGdwGaYqOOVRsI7C264TNt2eMxo5O9iX5XrjB/KPN15YUb3aqre9/T7nW719/f/P9
Iwd/jRToV5U8cbPbKlGDf2Lesgx3gxMW+TFVPJl3LmY9rjeTZchuAaahdr5VDSP65JbNvNwK0hRb
sdN3I83rclZxezPDmPcBWdisn3qU975mSqIwP+pTTTSgR0AQPB3aTKArhg98fUm1DRfCORbAYMjV
YarzcCs9YJNAw/eKhW4lVZP3verqMj+C52C8n8shUAcRM7LxTLYdnqH+o6LVkGFPH3kNiuAkUyky
EYCAioaKBmmEh9uuTMq6scbztnermQktvO+ZqGj4SHNgx5z0PC17ApXrBIZBoNwv0yovnQsZ6n4+
xg5gJ/O2id2b64r07oEAd3R1x99IRpI0WapqWjyDbNx56AloSYcudE7ARGs2bkPbFIYtoMzt0BKP
1DZnHn9y/ZqBMjAe5jHqFj0Gx+sLeddyYiGGS1WOQGAmAdyGeKSoewGq18nxway7b3TDHriOdOFm
dgX6WRGpA937AuhUlPBsRRhsX2+YAJIJH6VgEnLkUa4e2FT6+TlRo9Pe7luAYQE4kYTG1Jf31FP+
Yyap/PI/tPuuR2n6Vgybb6g1kCQb1mccrVy0ljdBA/6YsBrqUzwReZRtOT8C15ZGgmxBn9hkylDx
JA9EwaY5/uaOQ5c9jE0VZJH2gbjz2QFVR7Zx7LZpDPWWcZnFqd9LIPWE8ocL5IWnZKj8xyTx4p/X
D8Y2haHgOVxpHMacPzsJbb7KMSzPSeIuVZR3W77Wu/YQ8L+GjvPWYU3rZeVzNgMhV1dAJXH7uj22
sMMlCOL36bn5WNJum3WUtuVzv6A7tiur+pjx8mVcvL0zGDquirDgVdvkz+WgnUO8FF98wtlhUcXX
XYdhPp44DfiAcvr82cs4He8XVgzyAFJwGZ8YCuvmDaNrOxBD2wsQZJTewOQ94PbUQ9JU84mNmj/E
AFw5tazeuActomW+qHC9N33GRP5MXLe+q8bcPU1LN90m3rDlDNtWYii+k2uvQA1W8cyDlXS2KeID
qg/l0Z38v0XXbVX42lZiqDshSzin01I+8zwjE8wvzOOhcYPyoXFL58v1w7fYYLOVCFnazJ1JjD5v
Mjl3mo1/9YSnG8k12+CGmhNKAOrudOFjoptuaKIkH4GV2jvl4m0ZK8sUZjtRBaqzMXEG3FGiH/yo
HLoAyewl6LeCWxYrbzYUoZEfjEtkqT5QfwGuLP+U5fJBqvRWlvELrRwZ+R5YHnedRmjoekEBxjY3
ffWBlAMHFHaSfPRbugUzZREoE3N0HhyPgmytehZLOdxm5Zg9ktH7zr3m1/XPt02w/v7Gr6qdZVHO
NFfPnpt+b6rFif5xqxCp2qK1eC+egTvX7C0iE88RY6DVMwAoz90IDE3eDHe5+1XBEe3SYauI0zaP
oeKDqmrR1LJ6xttg/omuRn7Ii3I6lDM6MkCTiExXn+7JV6yLMhSdu14igRFePXegdgQNS+45f7Ii
dzYMr+1UjPsclWChTwX2jDrqW1XM5XF2iy8dqNeO14/dtlmGmrt69GdBO/8n7wCiBLTNxy5z5aH0
2v4gkq+tyreCwe+/6QB7b9zqbZgTd6Q0vrQ+CF+AwCxBIlRWvr5RMhERAAnC1y7PAx2htyUvohwQ
3agmyrZcMIu5MRuXtBOMdbwk4wdN+HhSw+R/9IJlT10gBMFsXJIsyKskcarnhVZ1FJZDFjl4R0Rj
4IkNC2MRBjNJ0sdAlw67ePzARqoOOnA/ukmY3Nacb7E82bbIMAKoPez6juX1swTU0mfpBQ+KTsnl
uqjZBl9/f2NhaCmcoXSS4gPRboJ3bjUqz+8i6TFwVe2bwlD9MMvdtE559TwCauxPmlfsHsCCW1yU
/5QbvvNqYIayx7xZVBm27k9AGvvy6JAO+bVITHxBWSLQD6h8HtJM9gDzkkUtSdSk2chOeRUk03EE
hliX3rCujVV41wLMtlCPiPLR4O9KdBQV/qWnuvR7RogffG4bcJh/Dp2OtDci79VHlfe1jobEyZPg
PMG5K5cz5HhxS+QbXb8ojuUEVPsWpM414HEjidJagkq5egAxy2vCeEvT475dNoxSpXtUeaaietYD
oj8B6/WpGv0v1we3OGhmlDhzJkA4p6h7lZw3B5IDMPoANKYkKhs3PqObZzNkZlEnM1gcl1UwCNA2
XbTPvsIZQStgO904SbuFlGOxrSZ2quZOSmTely9JUukDSyvnRnlFkyGgs4hD5rH+FeHwZCNWatm4
//QK6UYkjZvLSzsFf4Aq/SOeyj45oPnpyRncfMuztWix2Qgkgz6sNWuLS0VQ0a4azZAzBDfL9dO3
jW4YIHcJA4EugPKiNGx/IeT8wwHO27fro9sOxLBAbun6DOhF8kLr2Ykqt/8VZ8L71aNB6LRq7DFs
KHm9PpdtJYYpYhPRziCW6jmZ1RgiZjhVKwR0r3dGqQLDGBFYGhF7fn6hfGEAcIAjG4MYKxJ6U6Rs
GmIoepYPXpb7tXj8B1sHODsfeIbCXwfFcBvnbZvBcD9oyUlLZ7d6DkI93oR5QG6prKfDJAF/uesg
zM7ZMRzCRUyZeCyS+JZMeLCWDGRe1we3SNR/emdx9SLQkjQXstIiFm3wxUXT1hzFhXQOC3LrB9RW
plvlQxaZMrtpWxRgpAXr3ScWuLH7hQBqWJ+440x7cEfgxJgNW7pqSjZ0Y3PJHO8jMMpKCarHMo7q
Vn0up2BfAgHzGGqegB2DO7HPH2XaL59Uz2UWhW68VfJhkSqzjQvNtWQAQa28ELzoTwpkA4WbI7hT
0R/Xj912EKZye1IjedkVF+Cs1TxSIyMtmD7irRibbXxTt9tuidWcFZcW1CifdFtm4SHvwEC+Iba2
DTIUG2w3ftlQgeaSwQXBrkIxVNXj0VLCJO7bIVOxmzT1Bhc92apH0tGtlfPi15O/cddZ9sds5uqT
wqk6f/VAQj9uohDA6kNEUGxy2vX1ZkOXlJkbTHGXXzgVeD62M5hPD3pGW+2+8Vdz8sYVDkvSy8Xx
qmdft6/M9QVw48uNDh+LH2D2bMVloh1w5MoLGG/a2yRw7sAKIE/e4n9gm0BZFgEyO7c4dQoVuFV9
aRWv/hrTpfhMKXhtp4n/3rdF69G/2SI6MQ0A26RGnqflJ5qXzYdJFe35+uiWyJDZxcXHBpFZr6RP
WZBmTkSSgYt7/LbUx1gDxaG/8QAmAk7zQHXqhQDa291FbucKEzyVCsVp0szyOakQcB6IuJHpPB0H
Bixmh2+C1dlOyFBx1vddBbAY+uQKUr64Hbvj7dL87tRmnMWmhIaKx0wK3Qk3vVBEV8ShGPt5fvRp
FZf7UkBm19dYiQE4UhO9gDJvpKeiSAU/SN5tpZgsW2S2fumEAchrCOVz5uA9rTRu69avnbslzrYq
ZS3KaPZ/ZUXigG6qTS8g+3RP7QS8WhK4/VOI7vya5lsA/pajMFvAwO250q746SVhfX3f+oF7L2p4
tteVxbZP6+9vVFGD+sapFfOfQDbif+STAiaGK3QZ1WW94S1b/Cizv6v3lgDwJpN8VkE6f2xD0t65
qmlvZdzLH45bfA061LReX45F982eL06KVvN8Eo+Ey4fVKWwbCTiF1jmgfCWNZmf8K/QAQXB9NtvR
GFe5yucirqWXXVoUJejbFrFJ9TMXsSh2lFXBZzMxT0lSB1XPmHcphPgNf+ELrPzyBOTIS8g25di2
CkPXKS2GbggSeqn4kN/+4xOiBG2LpNKiJf9p+gKmVRUKVz7LsAG/CKP0j6fa5Sw8Th4JHTduRosc
m41frI2B9evG9XMf+Cg/a1CSc3Kqar7Ebc2LfS8aE/C0dwhwkNs8uPSVrMDwmPbefIQBm9KTXzq0
2mcbzX6wIgyB6h14wQUXWA/41sY758uyhTJmUUfP0Hgi2gqbpeVFqqm+H0F78Im1zUUhRfCSca9/
8pZsq7rZdviryL2xLgkL/TbOp/TeBQjAiXeieULh1fKJzHH+o4on/m2XIpoFfMmoQaRR9fKCLGPN
T4nLyv7AQBKXHK9PYBMvQ9OTCiYS2H7eBQiiw0FVIDRHyr84iGATpdyihmYpHwDI2roPFv8iF4ro
OeWIaX9eUJoy7BQrQ8+11wJ4kozBhevZfcZtmE8R8vOabNheyx6ZBX1JwWeKWGdw0SquQHu8aAFO
m0G08ynXSut9SmhW8xEwzQClPG8uMYhtDtor2xvwN3/xx30UxSBbNTz4InB1JQtoiKYaHOo12j74
FM5/xW6VH+aZextCZdEOs65P+iKbm65s/r8UYmTyBRD/y20t0ZKriuLluujaZjH0nZdOF5CSBwi6
FsVrlcOkqDzM/x6zjhzycWe1glnVhyHVUpfEu0AXh7Wmfoja3ksOeQ6WiusrsQnYf17mwLlvAoFA
fDwHh5y6OuqL8DeQDv6+PoFFBU2KcFnMIshAb3LpySgeWa2qv9KgRVvO9eFt32+47RUwE/JpkM1z
n6XJE8nofFc3XfURpAdbmX3bFIaO94ETd1IX7KKdvvjBpoSdK6fMqwiQ91v8uu8LFIov/23UM0FH
rdO5fk7ABPhd5C79KoEWFgHmRf3yYSg33nHvr4WbnWhxV3pAjx/di4vimgMpg+IzBwzCEKM45fqB
vH/e3CzTA5JtSAFmi1hSEIjySPLSq+6dHPGHDVtlm2Ddwjf3nwpl72ZC188MEQ39gMbdlWQvC6ri
+74VrHv3ZgJUAQFeTZTswjQQG+LECc75uI9TyOVmb1rlCdn1HHR9PTr2j9nc6ptypZG6/u02OTLU
2a0kHxO3ap5lpsiHjLvVx5IA+MwFKV1Uz/Xn69O822HHsAry7z1itc9CpKKbZ1fUr1msPqm5ulPF
HB95KT+5rf6pysI9gmHj3KKwg4v0R5jj3+vT21ZpKL32g2RUC14/2p31DdprHlnQTvcIUtwA13pf
cpebBOFq6pBxTZvsfuWYQnfaXRJDI6+vwCLEZsUewEKWTGa8ec59+jfwjoaTQzaTBLbB14fcGwGm
fe1o4GfJy5j0YRKhFQbK5wF65/e+jzfu8n6q/IUHXXBRIGm84Yujz6E3Pu8b3FBvHZKw7CgvLzR1
449Zt1RPM2df9w1uqDaIhzWTzGme/6lyEeBQj3zKt2p8LcbVLMdjS0j6uU3r53bwcT04ae1HK106
izIi5Ibk2FTPbHOqkFYAdn1VXJTX1Sw4sQZpjUc1gen1VpUBa5YIaf2gByBAj/6eMIrz2olPqHvr
88ek62v3y1SmqfOX0lOx5ctbNNIstXBzAMWmnovkWseCh3gYC+eGZP7UvMwlifvPs0R6emMHVjH7
b1UBNeFW0DlWxGhFLl59R6FUO0PFD4gyQgmMxQn5qoMTdoh9Epbs85Go+dwWPYBCQXlVvCJBjBb3
bl4ivyQL4CH8fftHzad2gqJU8Emy4MWFdD6VXRKCGlN0mh7pBLaUQwn+4XajUvF9MaXmi5tn8RQW
HpbDIBLRpNhvndHiwEj1ZY+WUfOtDVLUMJ2Zn7+2aMJtwU/fxfPRz2SypQO2FRhq3DQOMK1Swl58
LAZAouNfSiTtmU/d3iNfTetbEwosWwAm+MWrTOLflQSDL3P8H3D9dtE0u9R8XZO4KJeaFdlrUo+B
PMsyoOlt2BT9VoPT+5cA/cd8vFmBz9tiYW5Svrqxdu+dTMLTW2S+ERp6X9+p+bBO2gZRiESXrxKC
+VkjlRdlFeqgGpak57bPt8CzbaswfG8AYtaoQyvpS7VGn459MnryDpRpcp+zR80HNvGSJF2CNH8l
bZecaiobgJVrMGBcVwWLpJoP60DW3cyBWP4S+z3/0g4lqaN05urHOGkEhK9Psj4S3jGI5tuaea0f
roDrdyotvyrN7novPriF/NQq9C4OgMrpn2pQBV+fzXIk5gvbqbsQyAY6fYUH4NZRBl7ENMq42urz
sYiWayh35YghmDxavhJN+g/oR/7CZ2QaVpy/X7kzuad9yzA0PFc+0jCV578ULiDBOi3m+3FI9vR/
M5e6hh8Owzf7JcuLVwCOgWe8n3tgiyZZuQcMaR2f/Ns+JW6YobgVJGL+hHtQTuMNYnVoWCo3Wcwt
t6zZ+FaNeJ6UVerfyWX5mczBl4TU55gv55F7B1/wjQCa7bQNBR+RdBsBVpi+xh4SowGcSVA2swsy
sMMdysM3Yv7vy6xvPq/p0skKpRPBS9L3TnWIFaHsPA89Hqh7pAnL//d5tKUzIgDslS9d2Cd3/izJ
q4jTdAvP8X0z4puPaq51oEtoHvwcnIZsQNhVg/Nq4XG2USGwfuh/bYhvgr3wmKRlWDr5K5um2D/2
DPWsjof7LwXlIufSuwtkEOgjz+iGG/K+gPkmBoyL3JhSqGu9I0X4NcnS/E6juBpROha/TBRfsoR+
swPTZC0PMJTdk6yUDsVlCOp0twfrYtCk0VCPfOM6tMmXoe6CdyUL26J69fKk/RgXE2BO2SjbjXCj
bXhD2xlipywt2/LVa0pvOpYig3tdO0W7q7zCN8FBJtQ/FGOOW7ZIcxxDyoq/G9K2G5tvE15DxQFn
x6eKZsVrUAZgBBkK+GkHcEJT+oVM89YRvG9IfPNFzcK5CMnIwhdfoaXbOwi9SFVEOOgWpUxFungU
JYxL4yZiQ2Usp2L2ZyTLOLr9yII7FTv9PStd0IaWpWb8eN2mWPbNJH4RrS5gTPrk1e1deVvysvwk
E57/jd64LSfRNoUhWFNX80l7S/qau23ffh7BoTjexgmfUBAdk9zX5+tLsWyV2TlYe/7SEiWz1xwk
l6i1FkPbnhliNVttGbYJViPzxtuV/SA5A7Lma4s8aBO5waBu0CsVb2HGWjbK7BvsQlGHSCFVL3NG
nbsA+cP2QJO6uXCkKjcCm++7cb4JvjJmVRq65Vy80KET96uhp2Q8tIAfPknfF4c+nX8CRQCsrlvk
x7ZdW39/s2u0mebeY6gy0x3Kn0qOF7NAdf6+1K5vRiqKTgeLdhc4KEPwtVsfBbHIb/6HR5RN5w3x
DT0vGPJZAgQdCPeHrg6+h6JrvpdFFxxqQDXdXJde2+Eb4UY4PXOtNK1efFAF4z4kD9Wg2CFTy5Z+
WO5CbphIMEUUYdfBPxEIYNSnIdD9LRvi4E7WkqmoJ8McAaWBbOm95eD/00mYepOXtHPySvwa5Vwe
H+4mvx3rDUm2DW94QwT3eD3Knr3Q2cs/JisNuSOFOl4/Dtvohq5TpvpFBrF/B1wN/q3vgTA6xOUS
RvuGX4XtjVLwsp1l3xB2V61lyj1K9cFcugUzYBGlcP39zeDUr+FYN0GT47mcevdot0SF8qlGwRzo
m2r49HsnMmS2H7SbizarX1EE+zOLW3ERhH31U7WL1dr1Q0NkO9dJxxFM06/oGuJnwEEDLtVlwwEp
1/7c18UeKE+4bmYXnMIbBFVGA39hjYfEcQw4mGgCxFi8cdwWG2J2uXWyDl2SxuyFhGP3oNFEHcWJ
To7V2NXHXHVblQKWkzf73dAIXNIS0DwvS0XScz8VXyeX5IDaB8vzLsE1Y7BxWFIgAXRoNx4nKeFT
x41ujgPSu+1WhNuieiY2oBskYZzJMbhjnpaPABCuh6iLh2WrneWf+NE7zxATJDBrptpHvoLdAcJm
eaLNABQOmSpwJ6ncKfxDmimvRd/R0qB3tCPlSkWYhDdpOCDgnvMKZUrXN9MmFoZHX5CBc6zPe1IZ
EqVc5csZiFb1YanEb6cZ432et9kh1/vp0nl5wV7mqh7nyGOj86vr3HzD9badl2EFnEBB8+lQv6qR
SMCzijlj449+QchjK1xjk2vDDoxOES6E0fq1bsKHGg24x7rm2LaQoaPz+llYVmE2nrVM4zAyHdzF
bt2d+gGFQsCzrTZud8tJm11nRPdVOkosgFHvI7yV9tyqvkUBTFjfk2Ac+YYPbNkos99sSgsHwQe/
fp210xwq5k13Y+3KY6Izb6uV27ZT6xrfXC8JMiEoYQ6Cl6YeJ3X0ijwFxCYcmC/7TmJd25vxe7/J
0yTv+IuKG/fIPdSCHxypPX/DcbC4wCb3FKvGWdJpQUwgp/23StVz9xPsLEwdAnQTqCMPgdJ6aF3p
6GhZkIn52OR1OO4qXQCXyr9Xh4Jgx9EUXtfoh8U3IN5n8zmfvEpsSJrFyzM70EYYr0zVbnCX0HY6
jDQZvrZl9aXH3XnMBfDrnNgRW0Fhm1gbqo9uGM9dFmfdyl5Fa448S4ruhCqsR6fcbNm0CZyh/f/H
2ZXtxq0r2y8SQM3Sq3qy3XbmOJ3zQpzE3pREUdREUdLX36UcXMCbMVtAP8XoAKQ4VLFYXLVWX6hy
rNP1DhzP/xW4z+1cNpUbFmMZglmJVonSL6Fzlvz0y5AcQD0eHHK4SeC49LDvW1dt+HrLuphFaQkK
P0XgVPJ3Py3/pULQA/FARDGMIt7PDhVP/gC8xnULsngBsyQNJc+id6IADr9v8lNFWv9UDYHcV97m
65hlTcyitAaJCTHqOvw5Vz5yHlXeFQ/IVdRbABzbEEwn4AQckr1x9BMChF9Z4P6nHr3dsJAbA3Cz
Gq3tRocVYRr9hIzxWgYucQEKk9tORFNZDMTGXSimJfgJuLE8RkSDcWAY59tOqr8ExcAilgQlnnt0
CpAEiBcDKj7RlnK+kXOypGlNVbE8HLiScxj9dEvxEgFBeafH8kAHEFipERRG1MuCcrh1OIZ111Ov
UPjryt+ojcBLu24C3/kkXDLyl+vWYNmqZl0aJzWfvar5Xw5Yyhq5+QZx8m21175Zlga0b18IVDD/
DNc6TeQCmSP3nXaCGyfIlBZTdci6MvHlb4KtmtVSVy8CHHU/b5sd4zQXFVuAk8VN9E9p/0xRhZty
sUX2Y/GuZknaOBDh1VTB6wlgGcZ0CLIAqrafqVwvcD0Vl9tGsa79m5gB2vNAz6EE/p6jqDhrp8m7
m9r0NryvbxamtSNlYLSOw3uPNA+87tp9sqjPoG94StvB2whLbFPl/XsIgRLO1Kc9WCgCVC0TgO8z
2ucvFEInO7cJN4pkLX7VN05sEnVUupMb3/fl/J2gxj6jU/uU5kN4m3fyDXOmbiu4aMb4HmmZf+Y0
9zOwtj7ftMpm7ZksaDfVoqc/1IJ3vKLNQVDVQTvk+/XmLXNjlp7hCUvloafpjynJ8886mcjRC4eh
ynBrXz5f78PijMzaM5EHnpSOTu5ZI2uUpOfRxA5uD8KL6+3bxrDurjeGECxFThsPkOGiDH78WV8h
2EupiuJwvQPLNvXWjt90UDRcszjBi5pgax5fjKxKz77ADEEDzKvDD25BUr5xc7WNxjDrFkXQUBWV
3lPUFm3mTdF/omihpzzdtDrbehjheND7XlGwJLnnYDnfeXBWmRuPt73YmWpjCkDA0JEVu+ReWO2r
bvbBFO6FyZbLsE2PYcwo7i0bIpPw3CtCjlHr8Yekjdgej6xbcZhtfgxz9vKgaCXED59UNGIFht4F
zbYzb2wmywBM0FufhEsAWLj3hAGAzg5lYMsnheLetVrD3aoxsnViJIolK102p0t8L5vVp4q0Pi2u
LrIB+Nj9daOwzJKJdpPLEJZpoZ0funTpR5DhkscGJbHH21o3bLpXCadpQZ0fCLhRCCvjM3IU4Uas
apud9fc39sw4kFvzEsX3yUrtU8i2yAoafOvcG0uSfVNsTHYOH0WP+Kvo3I/UY22GZ4AtOh/bzBv2
G3melwuOo7mHzGGUybGe9e72R30T4VbzUoBiWjk/urEQJ1WU7RGw16/XF/ZP6d47mUgT4VYo5OdF
EYBKl0KLaUqfJLSZTjSKP+lSyCP1xE9vqpNdRKPjFJPToHOZQRbA3S8MMkWTO9aHRnQbcb9tKxi2
TnoOAPqYi5eUO16GM2M6xRqSVk6xiUi0dGEi4frED5qpSfnLXJZukLXD+CGKwfYKbrtw62pnOaFM
OFwRDnFSdEy8APcDxjrt02ecTMmeBov/xc23YN62btaL/hvDEaAb59CaiO5RtfME4osDSUYnYw39
uTh4Sbu+Q2ydGKZPRdyFXV43v/uYgnopilDbxhXRmeOg0CHvhmWLU91iSCYiDrUo5TQsY3D2CGJB
AVxDtghEQNfH8Qdy+s5ON6vMqIdjsG+Ifx/QOC6fipSEHtu1cTIUcDipzqNnj7C2kOeOzW13ZmlN
5zyTPAa0Yl8lgRh/RW0qqjkjoEsg6YHycIw2DNE2eMOL5HEVqsQX9KUsOahLtKrUz3gpt1jAbM0b
ob2K+6CRXAVnAYaabq/yqXMz5ni38ZD6JoyulQDXEBBnnJPYSeo6451a5LdeVeA6zhY+p/7GMr4/
EGJSGkQdVIrlrNpXCQ2zA6j/+Y67zhbm3ta6cRRFg9MsScfka5E45SHwuIs6XbkgMXt9E9raX39/
Y7HJVJOFoVDhVdbpixcwPwtltXXTtTVubKGWpB1182F+KCreZ7xwntuV+Ov6l7/vNokZSDYkwWYc
vPp1Acn+jhQO2XFd/Z4rvoVFt32+EUoOPajWqiVoX1H/Ke9WUuwuj27jDCFmMQVzE6ijt2P9Wkwg
GVUpIjAH5+pty2oGkUrpiYBxsX1106j+NZU10tu+2oRFWmbGrJrQZVSSsuvq17wuvqu8UufeLW9S
aoHwg3GIzJPfx6A9GF5jv/CyWHF5SofOuXFmzNODoORjzuP2dXbDVz0ED20hNtJG76eziUlG0Drt
HKs5bV8Fkz9V0Dwwkt/1ZPwcy+YTd4q76xvf1o1hsqQGCTUcc/vaLiEDW2Pwg1fDBVmMPAv4+HkM
y8P1jmyrbJrvosJp1JW3HkbFiwasCCy3o0al/W3tG0dAkjMWO7hoHrnf9cckHMjRL9wtrg7b1xvW
64lOpfEcN69yKsi56yvxJPNgK/1la92IC6cCKahQhdVrSpYGxTyRqkEVXA5bFeiW9s2gUPEY2tl4
8YM0FBhinwTRUX/Op5TflHP5S0aILk0yNpLGxwIqDIcIVfonp9oqPbfsULMuQkfLim+bvXNUx99E
UR1pMd4VvPsVxe6u0eR00/4xCyJKt0JlU+P0r2Cd40WmoYpU7uQsbhLXi6AQYxy+SYD7n6zb+WGe
g1c+xC8u28wJWlim/1IOkvE4Ll6Irw9H+Z8BZEu/OGgHDtEgaZaE4XIuh6g6Rc5/R1R7Hv2SbWQ7
bTvLsGq3mmjMwrB9TWPHO9LAwbNrp75fX5LVi/4d0hKzPEKG+RKnIuKvIBdmh8lFXRgKorwztHU/
umm5BR2wnP1mcOd1STDyuMDxJmRw8ETw2oZzue9TPMNcH4itB8O+HSQ5p4GP8OVJL8td3DnTQ7qs
qqZx2aiNVN67qJsQEkHpv6Ovcl7C2mcBas9GgiPu1NQoUf8+qURGlxSXQn5EEaLIlx9NW0VwMBXU
UbwKcQ6YNiTuVXERVl8m3HtKb+NweW/c6xcZiSFvYhxsTD1/ZQv0P5IqfSKJ6ncOYFPXJ/a9HbJ2
sPqMNwFn2vrg0aY1f+V+pZLvMUgvKrqL58QrLoz5uOnzudYbndlGYxz2raMDqHDJ+YH2XZEBTfjC
Sogp3JZ9X0ezdvxmNCCfiXyw5LWvPqncXVmMSFw39UY8YZuq1YLfNC7qfFAIsPrXXvguKICcfHL3
fthC4pO30iX7IWXer+vL8p5XWAdieIWEjW6dghPhoSVgLWhL5FSY3HpEsDVuHPR1pEmf+uPw6nRD
3z+oJGLimPi8dw63fb1x1oMEqvRmt8Y6N8BcaKq/R6mzhb177zRbp8ZwBZ6qkqmKpuC8VvjNrthJ
d8SxGX1r8/jTlCB3d30Qls1qFlIUOnKh79SjsB/PB8ciAKaTBFOUNVP+clsPhnET2vqUyTA9Cqk/
tC4gfn1ffquncgv7YlnoxDDumeMdM4X40RmFos/9IsZbb5NYB7MUAPKNcIKg3T6yZkhOwu37D6Eo
tq6Ttk83LBkEWO0sp2Q+9+XUPSKqll8GJPk3QhWLKZsMBUjDlnqAHuCRN3UjMlToI3IP8u7QTkId
XbXlMix71UT+C5nichMO85n6A3X2ytPDR50G+Y8eMuMtdLxmUCPnXjn/vr6jbOMyLDuiydxSFbtn
BpzjGcVSocia0qH/IeCp/7iMUbOxdW3LY1q4RHGww3z37OEqQiO97OoBrEzXR2Fr3LDwPnKDVKgB
uaIeZO4I5Z9pF3+6qW0T8R+Bn2W9ONEjslHeHZW6PI1s+e/1xi0uw9QN4qwgRS6i5iEYaxQRMH9x
zrruSLX3q1i8Xu/EMjumXtBcgHkwxcP+kS8Qw9AFwLjx9tzbhmAc0XOvldvIiR7bAAiLBEoeMwK7
o5OHX277fMOwqQscE+0bKNcpjiDrQMpyLH9Mbaig4Hy9C4sVmAVpoiiCph4V5OBb7R2SsCwOEB8Y
swhaxZk/BdWGF7GthHlIx4L61eAlx5V8cNdCKfEYoixmf30UtpUwbVk7bux3FMxOpfdPARrCPYmC
QzVtvpvaOjBsmAT5QOO2nB8UMqa7YAy/gA22390cjZmlEYXjNwgkRXCmnaNP0HFy96wTG67O8vVm
PUQzOICflyC+yGJIpmVtDeauqtZQsRup2FgCywKbNRFOT72halL04XnVJ9BIlxmrvX53fYEt29Ss
hKAjqJaXsGUnoZNPDNi7NZABbO4AgYzj9S5sAzCsWYQ9RDDE4BxRrrw4O3A74DEm9dXW676tfcOY
A9x1WD936rEdJwDek/BLHm0GYJbD06yBAOFY0SBvqh5ZGjdPkQwYiNrWjRR0T4z2bp9VMXq9baYM
WyZeQdM8n0OW5RXipKmvdSa87tdtrRu2jDJMLgavQes8B5DDzye2mxRTGzvJZguGJSdDADCkJ1ow
roIHTIuiw7cP4Yd4cfrDbSMwzmSAE0t/6AL/HHk9XPcEfsd62bqQWL7fLGyICqpQt0Lo0fPbgT9F
Qau6Q6Lryv1AwIC7VTBn68aItwM6hyR2CC5VOYrT47zOoG2dNUGzkT9Y0wRmtgURsVnZEFGasyBn
WGXdNkHWr/iEYJj/q8rul9bBl3XCGgUdlCXfSA/8eV15r0vDwLWWPpVAOp89GiVLDrXFbhxOMxw7
ChIoNF13CfNZgkxGPv8W/TJCnVzNXD6AxMANjqgQr8hX5abEf/VpHIaHsRqm+SNJ3UW+IM5o2oyr
NUSWzapjLBa8ee5GSB1N+6oCzcrT2EWje9t5Gq7r9vaC7bTIvfCc4saFHRwVeBCH0ZQbc2Vb/dWH
vWldVl3lQ16zOCnSSuQnVRwUw7RHEYVb7YB7qr1/bjIVs3yCFkU0FcxxjgrFZz2L7ltv+Hq9aYtL
DA0/IlbmgIQwdkpaENv3IExEHjeWKAqr6p3ocEnyJcq0rndmce6h4VWYj+tDBFjPEXQ90UnPVH5L
q1Z/ua11w6EULk0g15c6x1nWPBPgrcqcavp+vXHLWpsVEwEEADylQ5x7I/DIXix/6gJeve233pYs
c2OWSuhuARe0xBoLiMbs2xL3x4AFG/U3llU2ayOE7IZ8WGLnuJZ2IP/3yHTwIHT1kzpiP5Vb3Dy2
STJ8R4t6Un9yERyQqZp3QRE9Rutbc8G2wDq2SVo7fmNxhTMlg3bz+oywY95zAYgORY7mtiU2zJlD
1Qa+VTvHfqAvGsD8TICZrElQyHC9A9vXGxFBEpEajDxxefJ6SLlQjei1LIuNo8I294Yh625mjcsg
7EbBdHbg4/SZOQteGyZ5A9MPziKzQEI3pPY4lG7OdIYUduCAVFMofgvkcm3dMN6kD8eiqlpxhgBT
kyUMlYhsLr9dn/h1/71zppnFEOB0cSrfh6qQ9qfva2qMOMkd+EX2ZJo2LuqWtTULIoqYea3PYn5S
/lCEAC2FafG9CbkObpt+syBCJ6C7DLQWZ9KjqAAi5EHWRVv+wfb1huGC34UA5DKK86xyeSLFQA65
vkUSBEtrlkMoPPInLWkKlhWzKn+xLnxsNHNueO1aW1+H9MYlJHnn+hqAwjNwweUHSjqQiND5xiD+
ryKIMAHVZ5zAcYJceBeIqnt055HdAENdv92wWVWKckl8X5yjEQ5BucjJzwNyhu6KRrtt6xtHbtBT
PYeTX58Ir74FkBgRMcrhtDf/MzSFv9GJJUw1yx902AP9yzBLopDPWlN2B4BHch/kwAZSEcSZm8f9
nb9SPbtdtwXitRxqZmGEyLtw6MdJ4rbrnggONEhEAD06fHUQITlAZVyfQYttmAUSsoIAWikXedIa
D2aCLPMBrnDjBcjW+Dq2N7uXQgS6jl0pTyjm+aoaT++6aNpKB9gaN6w6QbZ+LXuRJ/w1IPMG8vnx
JoQQ9q5ZEkEYPNzsLeIs5CxXRTJ28N3k5fqcWw4zU4THk6xwHA2jLkCKkEEoc0bIBVnUUEF3+noX
lj1rau/0YDtwvDiRp9UoCgWe8LaNqx3wdz8KF3uojB6ByhuhAo8a4utd2jasYe5RnVcVmM/lKQrG
O4ICUjqqr6pXdwHX+1zfUjC0roxh8qrtGgiiyeVBDAiS6FrlBKbSf66PwbanjHNatGlMUHKxPPRB
9EXWxZA5lN3CSIIvN0FtELEQCy67zUkr+gRZRpn5AxRFb/pyE9IGbpAwHxBcnKIctPZgXn/Ol83M
p2VaTEhbr7ph9AanuNdpXe8UaI2PFd/kK7PELybtbySGyu2StLiH7vMjyIT2aqyfeZPcuXGrN6bH
sjlNbBsQtBN3Xd2cSOo8e1W0b/EqSeb0efHwel9sIYdsE7X+/sbh8bB2iWABlrgqP5L1rb67ff8Y
AfZcomYRMnbt2Wt6deSkSU5VO27clG2LYFivGKe4mMu4e9AonGYnWvSI82jeg0vhvqsZ5DLunbAB
J+xt29Ww4igdFwklPjym82n27uACUUFVc+67h9s6MCwZEEOExVPcILeDyn8S1WUGvOG3mxo30W2z
V3e0WDzspgX6xnyBi3DCLX5Lyx4yax2gnoSCr1Z0Zz1VQzYT/kWMXG3Yga1x40QO0hjho0Pas0yT
4MiYy547b6w2znvLJjIRbZH2kqpxlu4sNeKWmeAqiOK7lIhdut74b5t845YcMNZEUzd0Z45w/iQm
1A0KMdQb+8biKMyiBo66rEJUTXG/OgoegBM5+lZU3f3M/NeObGVWbctgmDLzQ0+KruvO/YwNpNyK
fWwGSm7gisBB8xeKDXTd4djlYKVSY7HnQ/FRIBO2Q371cn0JLAGMiV8LxgG7FA9r52BwPET1HNI2
pMvZS55P1f1tfRgGHAw+DrG6Lu6DBXonMsk/0sr90Ubll+vtr0nsv2/NfynnJEFVK2g+IY4Y+ycO
6aUeWWZN/Ieu4odRpE+3kTqHUPFaP+HNqTAHscfwXtWdadBCJhnlkR+HCqj/DZt+fzX+Us7xQB2c
tClIyEgACZUewXA/pc/gDboNFpOYHL9F7IEvOK27c5sgjAfz2KlLwWt1fR3eN4XEhKBJ8P3FE/Xh
7kbgRDkFRjjrphLyhLe1v/b7ZvLxTh52o1/2Z146DTQPvbw4Dsu2kJTt+w1TJs2sNIrslgfoas5H
BNlfkrmYNyz5fYf6l1yOiKmG1cLQCIi0qY6POJXv4+o3nui3bre23WOcxG1BeTEPbnf2FsgQ4v32
sQhxp/X15lPY+y71Lz2cpHFdhhtWd1aAMWRYkK/ruwrUU70dAqb0EdmT28K8xMSg8b6YAHcblweK
THAQTN/B/gZEjNNl3MFT/a0XBeCo/72rorZyIz32IKOVXTmc6oIF/0wtgXr19V1rWXgTicb7ulZx
pZeHGfpUGfHHi+q8H3JJn4kMNzysZeeagDRA8gleqfz8nnYg4pkHb7wfBYgwro/A1vq6397YHXQt
B6Dyl/xeo3T9xIJA70GHtJEWs2wpE4+meTPxVHv5ParvfogFKhKIju96MVyUwuZdeLqRw7J1ZFg3
G+QAA8nLJzx7PUNc5Qy5xpOexu8rIy3QAhvd2CbL+/dkST60yZI07clbK81ERD5ub1XbEAwDp7Ev
Qajb9Q888iKdNW6eODs9lcPB66KCfZBOoc6xt0Ag4/rKWzyKSUrbQ7K8x/Fa3MvCKZbdrFu/PKjF
hSjDTJT3+XovlikzgWnU4V0S+kP/AG2m+gCYWv+pIUTctiAmMg21GEMfN9oFkW768if+bsZNJVbb
p68r9cY0+rrhkMDo3HtIoyJvTCHdM+/yshg2rMOyAPHqVN60D5UgyFJECh8/9+3e62OSRTkYAxO5
qXH23qaCjltibNhozD1CcJ5eAIOm/ilq67A79rQZ+v2kvPQRsgaJAwAWJDSvL7el3gRqbP8eFEOZ
pxAVtNv6fH0hyOPohxPFEFyJaTAf/ERd/ghZt8FQnkRUR49Ywa0083sTuo7WiEVzPGbNhOXNBbzq
y6ma4+BYcxD6LOmGu39vR6ADczO3VTi5k/DkJckBBM9k6H8jjXDzjeYt32/u5nAJO3AEs/rSBVHz
AYQK1U9J2ccWYdzx+vK8d16tAzC2NEhihjn0lXiO4tE7eG71RbRIJfMByncTL7eQiu8F7Ws3xs4W
+QzQBpj5L9ES8gfJQR7suXF5QLByUUWgDr2gu7zeInux7PK/WJfbkacMhHvPkE2L91E1sUzwNtmR
MWZ3S5Pe1WozSrJtgfX3N0brtVo5cSjFs2praKBBFPr3wtz6tkLsxBQFyCOtZAHAw8UPY38f5bPz
FCQ8uXGDGe6ANwv0KaekvlDtD/4OYhlp9HlxxpBkIhndLTu0zZHhAygE6oM6Ud6z0rjYAuNZPI7t
JpGFrXXDyoPQ4xWXQE/rEjdOVGH4zjlOfSE2gnlL+yYCky+as4on4qITCMi7KMuqXP7lJvszkZfe
1LXeMvnuM3IJ7cPsJ736gt2b+w8Ux0H/DA6pLTZS2zAMU8fB3kNeqyLPENSbzoSvCq0NHYet66yt
/dWJvTGECG/ZHmo6GjgrSj9Ca6l+hhLpFvTvzwuIee+HCzFRkrisFXWNIs5HiFENH4Uzt84dir9T
/yPkS5LgH1VHU7icEE/M6ofSLPLDOw+0nr8iCBU66U4NYq7+oTSelmKHezcPvnupi9MvKoGHPDgO
9Co+R9WYTvVBgWZOuZijuZBfxaR08813QbY7ZsXiN92DN+U03jBB27T5/562BLzjwawg6t76AHH3
QEs8r7noDfyFrXXDwAsObrlqaN1nMK37J9WjlOUCKePFvVzfvym+8r1VMSwbLLB8RDVs+ti7oCzS
AVASOs0/JqB3yIA+G/d8Se588MWCffDn9S5tQzLMvS+CKY+csr3ItAW8se3Dpxnl4vvrrVuOXBOi
Cbwt90EJ7D3PiV8GH6KIanaHmmhQHndzvSXAY+vFuIYuju6haMzi5yYEMgyMhuSAjTnes7LSGye7
rQvD3FGhnIAEM2qexgiSw2OdvwpgwzJIhLYboZ3llA2NQ52kfdcH4G5/nsPSh1CVIpc+oezoBVrd
09BpHoY43BLHsay6iZkMczIHkiBwdSc95HdhXcfR17Jvmy0CeFsH6+9v3BcJCePahwJV0rokz4Bj
XkUsRLv1zGqxlNCwc7euei1jBfdIUWHHwe5TkHg8BFEw3HmFhO9vzs2MtPsyeLcUbsBnmjBKlQha
u1PsPrf1GRDYH3M9/brNTAy7D30xL8JHVN+Cb/5n4iTTrgabYra02n+53oVtQUw7r0pe9TViE4+4
UEGSfhKpz+3Qd1tHiqUDEzxJ66aMCWHec+vPHt17gA0XO0fkW5qZtvYNIy+iBLWnU91cEF+P3j52
41B8dXwaiA0DtHVgmHhEOdWTHJf/nehzjuddXS1bRBYWBxIY5o3KwToWTYjYUGqd76cYV4KULwAC
5Thes+uLbLseBmvvb8yOt74feQA5Ps3IniDJyAXEk3EQch812WB3qfcBmEaRGRfy8+y6P+oZcPbr
fVssMlin9U3XCx6wyTB2zUW3Lv9G61Q8FSCVxenyCTz0oD+mYbqbHTX2ma6hU3i9V9uiGX5Ac4HX
BCWjZzkIHR14ULj80E3dluzAujzvnMgmJbUqU1B1Q8wWnEf+D6bJPxLotKOo5SOeENnGzrPtDcP8
aStSMhTwxhp3qx1E/dKdN6TNQ8OCrXGsVvLeOAzzZ4T0E8/b+ZkTJENaEe0FK+QdL2I3K/yy2/ng
dXLnqN8YkmVd/kJjBuD7Y0OPPAWL63BX+JXrHPJWo5LgpoU3sZhB1y2pDlK4zKQJ0jVZWMIpgJR5
I/VlMyUTizlPqLOCgA38zazIvhJAMYjUmw+pE54nkMKC7EHOX7VLfyIOfIAYm7sxMstu8A1P4UGu
ZRw9Wl9QKys+EjnKMmtUgoSuFihWvy1QNgGbuIC5Cs/RzUWhgH+Hp3Z2X4Ks4gYgK45KE7AppBJN
ALXQp4gh2ZIpQVASUndFuLG9LNv5L8hmBNYMXqv+SXKUzPCq+cRAsb6HxMxPKXN+1Euo943aulfa
drP3b98G3i/k8QU2W1q39ccuyZvfZVsnh+tb2TYYw/yDMepLZIT7p77QxyBAdYb21EVU3o8CkcYM
0ov91Gwlc2y7y3AERZIDchXgHJoTST6qPiBZ0ggUvfr9bWqCiYnZLKfaR7xH5MULG7fKFqLu85wu
/1yfLctamFDNAXk0tpSNvBCnSHa9os6d785b327x9yaLNfIeErwsc/+khq7ceV3+0pbygXnDJWWA
D14fgmUNTLLBmfeLDvOxfQIDPqpwOqjMeGUX3zmcb8XHtllau35zGs80SmunhP8tVpSUAkxhv7qq
699va3z9/U3j7dh2PBg88QGw75cAHLtZq8jGFdtiDCZkE9f3FmR98fzYx+AajTqcSEwLCMmzOkPZ
dJ6lNSjwxzWYuD4YW4eGbXtBgp6aGSlBnXxZRt5mfcvSLAHD+66Zom8pCDD24bJ137Z1Zxi7CvMp
d2PkuCOveJlln62YjgjN47r0sFbqQPH85frILDdKk5xQgMepjVNXfFjjMJrW+5X8EP7yQeXejxL/
Xu/GEviZgE53riIR+3COAbi8dtXMEYDJIHPS5GfbAHCjvTQ5eo3YeSwhGxZk2YEmzlM6aVHTYeie
/rhLpXEnD5P4eH1AlnkzcZ6Rnw+NV9X9E8pU0qyYVsR+Hx8BYdSZO0BsCAmY6z1ZNoOJ+WR+DlEB
5C4e584ZdrLSn1sIIxBZ/abT8LXGzqiCYOM5zNaX4REghAqi5xAeoVzkY0ihu9qJ5DmIvJMMyo96
GViWpPlGZ7YpNDwEXuoRUcy0fxINVQdRRa89IL8ZUW17N6QEj0c30pMmf3h53zgjpbppJbeApyOA
kQexmB8a1MifblshwztAizruwwEr1AYqxF5AVdSabFgNVlI/2pEGMszY29d7s21rwzkUM1AiE1Cm
/zsYVhCwbhXd39a4cfLLcqhBDbWIDzP36KlPUdmY53hkud665eA0waBxlE9hQCPEFUXcHlzU8+8G
AEHgzoZeZKLU7vNtHa37+816y6BzmE51/0T6JN1FsPr/P6ULsoWKsxzQJvWhZGnC+3adqhpi0RGv
x/0fKqrGG4qN1bB1sc7jm2FQl0Icc3S6JyGbqNqxTq9Z/pE9tzNbtu4w6y34nVufSX04d62r2UK6
J1qNnjoSmdcCJaEAIeTgKqjc9rvXLyVej6PC0XTKIJcdlL9Jy8jw7FQNpJf2pMLt8ID6D5SGl3RC
Hv/6MtrGb3iIyOHhnAdafNDz0BzaInhlft0cGvxxvQOLLZF1Tt5McOy3HTQq0vrS4yI67sahK17r
KdwiH7Dtd8MxSFIj61y59cXJfZJVHv2tckK+jQsSKlPTqI2LlMVrmxhTSnivh7KvL+Bgv0zI2O7S
ZeLFjjcRbY7ry1lV0KTfVXmzNMfbZs5wFEu7JgQ4ImxwufYPyUzpkiEka7dkFi1X69gkTOQgdK0d
jgsCSSF82c6XvIxQ8lhDi0OjCoivd+14Dr+ErjvdxQXSIbcMLDYRqBx16A7kysQHcLND2NFFgLlK
Hd3W+HoUvtlvOqpYWjV+fcldkn4eIBvpZKFfINd3W/uGwwjbhg25z+vLWNXhvuC5vEt41W0EVO8H
cbGJP+2gSkdq8HBfWC3VDnTlDEnC5GU952bPe827dPcnRJABuS2Gi1PTAzDXSzu/qy8cYNSdpxfx
BIzclrSIbUCG+UO9KiwXwdJHwExeepDiqonNv+ncFvugXqpTmXB5nPuFPeVwFBvW+r7PiVPDKeS5
G05kiPhlhOzFf2TcDQP0d0P/7voWeN9nInT/9xbr00QHeqnzD6DQ+LZGi1L11aPDvHDDKdu+37D8
pOrqZKQF9hh4cp58p3J/AWEiN/yK5fNNWKpHFK6gjso/rApd/dw0B9mUw70PecLLTRNk4lFjHQ0J
BNjExfFdv/jRBqNmv2bSs+mRqp4Gn27rxjD1GTKk9dJ3uFiNK06xGjuFXLsM9y6Eu/+53odlKUxY
KjDPTpITxS+LT/kDaATofbQQWWzYu635dY3eeCsxCAb4Uo1zhZMgvZ+auqi+Rwn4Xfa3ff/a8dsO
nF5UbpxgscM2OQi3oIcUt+nrjVuM2yRI7OuQSrwptA9rxowV9ElHLD0GyNSixjb6NPio+Vv/q25v
zNHHJtSv5YVOZRGLS5n3kJ93mioDogTp4KjaCqFt9mGYNwtnOuDz+aXvc753HfCGI7Uc7iLIgty4
qwwDj2WAEwqR32XsdMi+J2QkbbETFZTJP19fGssgTAxfn1R8GpKyutD1wuSp7glRi3gKIBi2cWle
D7y/g9rYhPFJUZK2GVx+Qc663xeLlHQXVX35K4nz/kLahdymvxCbcD7uT6kcpklcqjH0dxo6amBy
a5Lo521TtQ7wjYlMTY+SkjGqLmRqE5bNDJz8TVw5u046t9A+RiQ2sXtxxFRX1bO4sIl9ASh0Ofmw
/I3jwrYSho0X7aCG3BmqCx+iL5wv/h61k+S+xsnUAG+94W3X1t5bb+Mkl+2kwDRc1hdw2Lzw4P84
+7bmOHG2219ElRBCwC3Q3T6fYjtxbignnggQIAQIIX79Xv1++yKbd9r9bV9MVSY1Q4Ok56j1rFWk
0dJ98bBu4nWPbFA0Nql/LNyZPcC16hKI8yPzxvqVOb3jBmyMuqsUB4a6hN/ofQouoXDkcyZde06B
55S9bSyaSJDvrCxqgGgMx11Ih+CtX2W1X3rdnYmqJzZgi9hjsi3bijQ4p+3yMsg5zAzKxDMNln9l
T8cCbTF71VoPdYcp/B9Hhx1zEBkAYpxO66APC2/pDtxhvzvG8tmAM2EKcb7K9otVeLQlU1xZF/g+
bkZ/zEE45aVfRNW+AhkI+M58QBQ/t/NT67exc4pI3ndTIX/IyOpvsuQVwZBvWZyToIr/3UD4JpZj
0tSE/tCpH/7oQU4LnD2Awf04dqaO9aFaK5mWQf81kGu0RQ5S7sddXZLmh2V+kK/WWIjTOcwWAV/d
n/GMp1ZsY/KjD5xb2DCAVQI0RkGjOTXfo75XLv98R04YDd/YvSLMRAFXx9JjmNDwV0N/AbVJ/4Kz
wp4rc0/9yMbyXWQ7kGez8o6YGXqolBSHgkDyNmLduP/ad2yMX8Vk1UEHB0znBK33MLqZJuYO/tqL
3ee/cGIntgC+uqp5FeA290eDTsShQ1E+VuM5dOCphx8P9F8BUHCPscmgh1KBOju2kb1P5JC8fu3N
N0m6GtYiCYIOjtGrL7wQdHehjs5p3p/Y2/8C68morYsAhUa4oEMhaZPXvdzVwqvPnNATGe4WoNfG
kMacGWYV4oVfsmrJ7bGxBIbl12LSly40F2LoruCWz/GWnYjl4XGP/tqLNgTUBR1VRNku/seug0z7
nogc4yZNitnRM67wVOtni9srfCml11lYHlIGswBCCW0WllZALb2Cbv5mlcgdcAcCEO9wA4Jq8TVL
2WL3FPbLH/EjP8ZJzxnETMlrAw7pOJuZD/nXz4/c8Wj9S6aypT5sez5VugnaHyPQdf8xx6CZxysf
4inpULIHXS9foaVE1Aw3li88F1QT/rkbEzA3jktkc5v0/FctBf0imizaQvoUT/6vfR6h+tFUPy3H
W6Ji9ZpbLxnb99CLgFGERl9a6pK82mSUZ+4UT3iGLVFi6JWNP6O/+iNifkFwbxTzIUcRyZ4+36lT
z984BzJ5IQzYQ0iuK3W58lm8sTAI3z9/+gnj3WL9Rk9AZFKgmXa8H9c9+FVd/DEN1gG3Xf2ux9+u
kh+Nrvjl57936muOXuov27UmAB7CQ77SkrCJ0l7yvthzq7zlzME+9QPHv//rBxSgdSwhcHfxNCw3
rbO41i31FPX51z5gE+8DNeNqkqEb0RPND6Go9EVEmzNNuRNWuYXwcbCHhXztcZlTLP6BFuPo7wB2
CW4CNo5R2rZjlSf6LAbzRDa2pVBMetrLuFg6dM+bD9CJHhnxoOw9w4SI+z7Xic56ws8FolMft/ED
LPB5N45O3glct3oG8oyOyp9th8FDtafW+n5xu6CQJX2GOzN/Yl/LC7b8U9DUSBqjbHJZlIt9ioGD
v/H19Ov//ziECdnK2Jhx8kNdQ/ibDsmDBOI6DY9g+689nP6/Z3mcpG5AEUUh4lHJvILE1aHENNiZ
p/9bGD2++jbpC1wRQj4+2IM4/VqI9Ur7kDym80vozsET/s0Yjz+x2XLBWdcyWZG9whKlcg6mXQ2R
yMPny/NvmQ2evm3SSo5ijKyK7G2FwKJjaDRPkXyKxn7OPv+FE++/bdJS12K2yBQ+aKTDJ1VCiGLG
sM4XzuXx9TeOPY4ZK1tLyZ6Z5MMFkA/yAXs9s7mn3vy46X+5Qd5L06+cUAjSx3E+Dsj2+gq8Sl9b
l40XbwNkByXkg6GphNupqpl+FZ46V7WdevXj3//16pjCQQGvBx9NDl9/qyJQ7WB6+Rx7xqmnb/w3
wYVnE1YBtnQeoLMHHs2nxaz6THg7dSQ3FmurmJBOhsEeMU7kblL+YTrSaK4Nr850sk59wNZsMe1s
eTGQPVTLvqkGVxN+ENkzJnXq4RuDLaDFu7ABPgHaHMF9sEiXBeHZzPbE0/+r4VqBAKBGFbWvabNA
IB5ovxkXhF86k9teq/Xrkara0L2WTF5pPvo6hdfRX0Ehw1y3HVYihlqG62rAeD/w+r0dQPMVLc33
z9/+xMHZzklr1rAVA270fyyKeUCJmgDiyIkL1BcXaGO0Yz9NMoTo5J5Yr/YzV3dNmSKwAPT8+Tec
2t7j3/9luLEVLsTsKtlLSd4xf13v/hdl7KmHb+zWAMaJy8/j2091cSGLzu5X471+/uanVn9jtgyS
OWXor8GeOlBTtPFCXtbSemm0np3IOnr1bcF1PD4bs6V8HUaPt/BqNWbg+do8FcNwWTF1w6fumplz
9LAnovpWkmYVkidjWLE9WBee1qXNndK3RUkOAAqdOUgnVmvbZOVhxLkcWLCPTXWBO4z7o+TD6p3L
1049ftNqYXVJO+8Yumznkhtwu1V7i6vS5xCDwPvP9/vEYdr2UnUb63I9TsdwE9NHZ0FHGlauP1MR
nthqvom91dqTsud+sOdivK3GeK9En1dt/eTWAaLY58Cspz5iY8+y4x6dAw/5mwFlkqIYvF1BJPc1
Y972TuMuAKHRyBlyz9J7F8A/QDOU6X73tR3YmLPux26JErx8m/DnuKuqXVnM0cXnDz9hA9ue6Sox
MhoSqH9E/nrPwBSni+4q7sNLGwavn//EqUO6MWc9hasKMGQDbUDGBgytdWN9xepIRflQt7I/UxCe
2uNNPLbhRFdQlTGM1kKFzqCy6Fp1JtafWKVtvzQGn00oSvs/x5QQ8KyTea8D/hCs51gTT6xSuDFl
5fuTsgOleyjO1ncUYtuvOh7orpZzc24G6dRnHK3wr6gDGo4aooywNlxZPMru98i7w/EryuqLm7Dt
oEI3Qq+xsWwfN+16aNWSfCubIvqKKjkiw7Z/Wg1aJn1RwhnV+gajlx/heo56+dT6H4/VX2vDMV1Y
1BSu9CgQoiJYWVyBcTtZztJWn/qFjR0zjJxEiUC4KVx/wwf/YCW7Huf4jCWfOP/bXugK2r9ZhYzt
hzKxYNlBfV3MSZ19bsQnHPW2CSrmDmy5FcXGVuXBlP0Ndaiu26S7OXppwDDPNY1OndGNGZuyNiBM
gBkL33spOsXfW0jrpUvV890ghmn3+fecWK1tE9QUNDJTEQT7KgTJWl9+eLV9/NqjN5YMofOZQXAL
QZkQmTEGdt7Ir85NSJ7YiK0ezOS3lbSLZpA1qN6SRQLj/yyT+NYUNfpEi3+mOjuxDdtmJ1+IXy39
gpjWtIeliSCiLH5ORfkxteOvz9fp1Jcc7eQvixMcCTU9fgnyoZsg8SEAUH7EhD31mGOtv5ojbSeY
2ya2MyiNwr0deJlBrMrlccNFDgWo8ouHaWPZC7SfVcVntu8xNrUrjPhoI1nuP1+mE25j2+ikhcKV
aT2wfdVFd9LGH9TV+yQZnz9//ClD2ERnS+apxKQn5L8s6jUDiY9s8c62TU/t8caaSVj6FBcL2OOG
vIXVeDytvMPjuVb3yVnQ6Yk12s4lA+ZWJcBtsn1dNt8KiykUhRQGSLvvny/SqecfP++vo9ra0vgk
KAJUVC2wn4WKD1Mw/G+ArSe24b/GgxfbxXEEpwGpnhVSIsWQf1Wqgmyngk1V+34zrnxPjHupRNmm
/vAVQD5C8nYmeJUd5uf9PtwHIflV+PQfG43+maBzatk3diVkUFQ1YhrSdneIZ/Wd6kakYafO8Qyc
8HJbFReph6gbGQwXEmrvbRxktJrvisbczeVXwMPH9dnYl6YGN15qQV6H7CUvWPjc+F/tS2/VWwxY
IBTm2tgeQzmgmnX71YeWbuvXkDA4pwF0woS3c7+FNyGyqCHc8z5KOYM4fNzLjFJ9mXjRwzqbH5/b
2AkL2E4AW1oNM4Q2sdkOfHSxnqd8jr768I0BYxzGYTgXBtxG6pWt6HpP61mW4WNg/5d+xXbwFxw/
RNZ2ZPtmdToNomYv4zo/Cri2YRClsp73Hjo8X1umo6385YpwGzu7tg6GMoWaGi6FaWDdW2OiYsk/
/4ETNrEVcGGdB+K/XofQUvP//GdYDfyDzMQX54/Uqa3e2LVJIlQ2MglAqrm8jIT3mOOBXsvn73/q
vG4aVEPCV1EvY7hHWPsJmbM9XRFvWjOLNOLu3UbVF3diY9ljCbaiXpThvlUgoi/G7xFUyj//Bj/4
DyHFvxyqLRMGkMktC8dCIFRC7OZ367dcgu7UxnZ/pCt74KT1nmLSRkMGTC4Eg7lyK8gkpmn56RtC
XqZIU/x7zEOICAcLCFpguOu0N2Cen/ZUNO2eDT1cUg/luZHFZZvZsDd/COTzZkxceuzVdaO6gaY4
6D1sCe3Eotf8CrRv7lGuukt2ykfXSUsMc7MGqDE5UzwEnBmYum768AHcPiQdvCPpOTjuzI1KJPlB
weN0YdtGXVJeM32QCYa3IJlN72LN+o8OX+zlkkelTRvF6+BR0DjAvfcAHvWchWLWv8ekM+KfmHZQ
NBVtJVzKbF01Odjho3E/Ek/2O8FncxhGEz2tGEB7binYczUD+woI8pZrU8X+LwwATs+KNHIvnGyD
VE8dxGUg64e5fTGP4J+K1NSnY9+DTQHsAazMxewLktMI1xTgRscVHWSz6x+mMeaboG2yN8yCdpI3
YUNxZ7uuFQCHiYcRXDoXuVz4fCfqSaw7PUBZNQUOkq338QCB+NRzi7OgDJfLs5iC6XcpYwAwZF8o
nYm5rjI3IhuH6/IBoyxwc/8ed8l6DawVLX5innGQt7RkzTW6pHO4ExZLm4mJBVe4zAyuKlLSvIXI
6w/iO6r3fVmNzy5I7Jw33TpMV9DGai6rAEK+PJHiWtGemRy4FzunYzEKdRAt0Os7cH/EzRP+u8JL
ueVtcc3DETisGgIAKRGgkVaY/yEHx1Asoue5tCzzPdeFr0OgBU31IiasK2+6HJLyrUsTmwDHqMSg
vxUNeskA7cUr0EN+xF6Y19MQXm7pb5Uz8aHyx0ik02LnEsP8YfLY1goVOpETdqmD4madSQxguqfK
KfvkDF7M6ahaLyiWUR/HvqHURpeq7HI6GNOmJGpGuiOVEx+K0/hSRrS4d/FUtnvoww5N1mMSpEsN
I9EFod4apFhVnY+1MjQn0zL5l9080nkHqG792xs99P3o2OMllZ/474QV7EXANIcUoPngquFJvVws
MaXkmxyDINgZHD6+IzOV7DJepyrY4fbR3le8cSQtgrj5XnpdVF8kxrEfegiXizEcxEcc1bx/omgJ
PtEIgScdm8aQ30ozb8yhQbZCWWX14j86DvBHLSKRgX57AP0gTle7Mu+2hHDZP25U5udaDM1NXYJZ
yfIA7z8IGhzohAVKwf2uHpFYl+F1wlqc17WfuqspaNlHrJGUuYHF166LBwzI9EDrCz3ZF2gONw8Q
hOC/JgkC7iu/giKwEa0xGHqemiCbIZ9Sp4VrUPjJdQEsO8EE1B9v1Y3Jma3K9rEhA3YnwP90rSpL
7+AMqn1CQeFOQMMKzQw1YipkCfIiBgPJwRbIyYH4dC6t/Ln91o4WM93QOsEwYGkmftUrjHQ+VJBV
kSuQ/nADVY6buqG661nL9bXQyvxpa+rhAAVLWOYtrY2AgJWY7305uQp4OenWS0OhzwkETmKHgwDW
W6WF5vKq4hNWK1B1MucKLJt7gJ+r6Ulrwl1Whd30KsIpeiowm/YyxzLqfvWxxNmPEmD2DxEoxC8W
tcZVnZXO12tG4FNuAyvXQ0lrJyBOTMFKlTnXVP+MbFC/aJKoB6O95AFIwfIpLkOsIhSBsH22nuWf
QsHFEhKUAuwGRYPXxFl65o76v8zo6sMCN3lRaGAnyVH58hVpZFAfYlvOYd5G1CtuC/i15xWztjdQ
NRi6IC2tq9fLgUBK6cDqgUBVBJOFZT5yTjVG7yAL2mYN5Gq+e6Yjyz+YqwnurbNTuKdd4qKDmOP5
Lhahfcadi+YpNJim+6AseJVV0JOa0ziMO5crgsNBwiMXaUsl/cYRi0AoOtFxSLtgTG4SxWaMTKnp
pyFVu0dHUw15EoqRpoVlzfeuAl55Z3uIh2fonHveS5XUo7kPpiPdsMI1DMkI1GluWh1OSc7HZLK3
hQA/ZgMX8OLk6t4M4t4hqiKeMR71Y8r6pXmwlaK3jLPxyQvnBK2WjpTPUjDwg9tKv/F64I8IXTYH
xzXAzcMqludiqcMq5VFLwPHpBQG7WBgkme8wva3WOo1NTdZncFIUXMMZFcefEmBz+824h+gZuYWC
iqApQrwImDbv0Qn2WiR8ynuivCnI5ehFFtS0hdfpZh/bxev3qg8QCdU4+yVYmrTFHBt4jnam9mL4
0iqab6UfoPNOgZ8aL/pkaNQeN0bl91GEEI25YMngqjeURL5ImxZYjksD2eToqY96BqEJAQJTUjQ4
+tBk07CaaJQvHdP0TpZt81AnK3sBOEp4u64q/eWXCxN6bYGRa7JER72xaUn01L4JnB7/Rfsx3kot
mv+Da6bhH3AYjXvCePwRU6eaNAAyY4fUpWWpQDF/XSTJgC2jc5kz6s13HPT4UapI3fp3YLn0k2um
TEghOCjjKS/E7D252oT6epCO/xxDrwKkujPhrjer+eBgF/2RlLVO0pECYZVF6Aq6/eJzeh17i/dW
1eD5zloOoOx13A94eU5ndTNBCuOjF62jWUj6WmZIpVaSFQTusOFhe6+Up2WmPEfrFP4A06IaYc3P
sO62yDQtgie7LghGXIUyRE048nc3K/MtGnHmnAAOKLVW1FDClNOlVWx8D0PApzJboK6oi5ZMWb+C
NZT3rUnyMkr4vk90Q9I6KKYORaxVN2pQiJ5JUiJUC9Sll1PF2m8MEwVLyirDPZGjNebRVLSC/2ML
OBGkkEduD54ETw5Eon8cZHwPwQLA4Z5PCx+vV7eag6sQiFIbgFUgXaN6bdJ4ovwnKUvdX7O5wb5Z
EzsvI24pIkBkoUhHeOaBQKKE2gdBBEsXU2HV4UJkdwuXFI9NivlnQnKv8hJdpwlwou3t2DViygNQ
ddDUj0q53M0JF81uwiuuOQbCePyt8St9ZZdhfpRTsJJ8xT30eOAJH1/lOrM+hfwEAvACSPVOhrMv
sySBhqCaCdv7nVf8DCUIIVZWNTcA6FSZbXk5AQzhMZcKKOtUGdccLMouBrNWCoTTVKczLmvKTGJV
ZdqMS0BzMHAWzW6Afh297CIWXy7T4t6ipnffVVj7PBe10blAcGRlWtRiaHJddnqPlfOuwUCWLNcc
HtLL+OKQgmvcl91jfBp+UiLjlDvTBDHWVnAEt3K5piZwb6D+aT56L6AP42i7q6bX5GaJS/9Kq7ov
MzjR+jYemuYh8Www7pLjUEE+I/N8sEVTMtAujXDgc2gdaEkDp34KjOSXWTJIZD4YyylLsJUGcJpk
YFiMqKl70E5qT7yB10x5B6C0BEvjdhYvU+mXT7wu5GMEb2syHay48iGoYdasAGPcnDuwk+5syPs+
G4u4eKf9bN54oZv3GDotd7owCKFCEziWsQFf535ytPmOZHx91053UVb5HhJFDEb7V7QgId6EeMOK
uuJ4kGJvaPV9vIC/Pp1DXT5SWVYPtTgWMlKPCAUoxuMuY8Hx0rFC7RNedC4q2tRh2jBIOySZP/VS
83fWDfYlLFq9l9pb3ikLoZBRgTOUB6ra67hEblyu6sUax1MvclO6AEX9VpWRfERvR2S1SezziNnt
CcckFtnUG04y5mG+O8fTkKC7ZIKFyHZ5rRpQWKtuXn6hoAkM6jOJkqJlXvFdcN9/pzNfkgseIAPO
Cl1Ds7AaewBRDLqQ+Jia1r+hYajh8yd3WUvwI8u1rxFb3TxfiVDZPeds+h4DKftqepSBYJ3wrhlq
twtf1+BLCEX9TQA26fIB/ZYMvTbzDTJ3Ije8x551s7gEoi8GnHIKb6MK2MHM6WW+Glul9oECrVk1
DFVKmC1ykOisNC17Ia6HAKwj+eKDsb1Euz1F5WBvS0vBHDsEuBZUuOR/7ld/vowxGIuKYwxzHk/4
38eAJHWKJjq9c+AVdmncaf7ATAsvY0m/HgpLqd1Bpmu8i61Z6j361cD/kCTqMxMkw6PUEYw+BGf/
LYkNFl2JhlzITi+vRVvzS50MYe5Awfm0esl8q+WkbjRV+gpZi8yquVkfh7ieUrNo+dMfjtM9hmK1
iwgNr6pgKkdLxHwnx9yoQAMmF8DxP7G+k7+5A5lgVk6+vgz9mV8prbqrAXSS3yn29NZCBecaUJni
3nBW76YRbgidzDoXfdflCxYhJWD9f6PImpa0Mv24INYVa7NjxDVvQGnR+kgjNtG8HkGtoAB4vdIY
9r7FBQeOm3FQ9UvbDv5BhShqJVfLa1KEx/uOoMH6LfLooIPR+Lgsas2+lTU/+AQSRmnXdzDHipPU
R77/IPRR2WJBhwAYvfjSBaLBOLG0Dl+L7nFW0DjmKKuobS6O0ko/QCNiPpQFrXxaibbYQTNBXzCH
sJPHJOpvC8AvHnTMf0Ie2OA6rMEAt8FEP8roJQruYZ11gnkw1Cxt346PgkOpCxE5uOEunC8nmM83
jM3APeMCuAzyqg+BYmUJMIRD2nphMOaID54JDyiXiJe62LQK9C0lqYJnCTkIfUHKmlQXna9593PC
9EF1EJ43SoHkzkbRJcpfVBscc1ZLHi+C/JC4U7scCwIfwUNa/6IgMkFIW2f/acLswpJ6crlxZEhG
NNQ1TiryrCXYG+u8+Btx0+ChWNaIhUy1k21TtDIYXMRaNN/bJViaP2BNkGMO5SXUd8diqMZUtQb7
BxtA/HIVdBTGlpBhYXldJmOBm5kYG6U7LthVoTBGDhrD0S/+KXoqw4OJ2pJn8cCj4SJYu1rlnjJB
dyUkJJI9/4hIKfu22gs598dsMkSuPY7ElN8kMlGUpU0nZPXN86eymlOgfBLvz9jNc7mrmC9xRicU
HqkrbRW8hh5cAOsIYiPKUcDjVFRgmQoHvpeHlk5IveB6TXjF4LpGuOgArJ0y9OgjUzLi78HioWzO
sPzIuahCXXS9Vp0nHpBdJBFHAPXVyzxLAYJxvkQQQeI08i9H5SOhicEPqvLOUevd8lEO6FdBizM5
DJSAahGEClN0xap1iF+aZDz6ylJQAGPbY7kPkYMpFcWCFQDlUe3tC5yKJoXztlg7H/Owj0UU2Wjn
+kR232VVqP42iQf7RLpjck460dPD0dHpi7GcrLePPSehpuGk+wbRA6T9nDKudnzFNB2eFTTVgSFn
GQBpihMvB3syYmgAMeknB13g+Y020Ro/tEPYvdOkhjko5O1lVpWmLvctnyKCNAPu865lLcQnF7+z
uJ6bOL2VUd/M32FObblr0UKtL2BnSIPd2AGkWCV8lofOKv7g+nmFMF2JMrSwVY2MhbTHeqNSXbHz
+IS5/lT3doL2sRO9WKA2Flp6wXDVPuZtK2f708euzBnlg/pN17L134MysOyatUGJrm0RUAAnvMt1
Rol3OVoGBJcbUKHy2C/JJUetS1PcsnhI+qf4oGhsc+SZC/kw7RSpnWhBuACowgi+rPqojpGC0wlX
VGqd4g4kszwG2WAyrEiOZjLejabuX9k0oj8Vh3DMsRmsenIViZ+LBOOwFQrsAykqclEpyS/RmO9x
I2IEOkVFwYd518xASYOxpCl34DQVH6MHko8KJHBLnFzpdXa56ZphhyoDFhjLEAXpbBymsWaS3IRJ
D8s7nhsoy03A+8IW5eTv7ApviOC4oulACz09i0GtH5ZQ8RoxO+XeGJqbgAAePMWV/1gTq/srA86G
OyOi8K7gZpgzN4MmLidV0h4iZKWQCwhAUMA6xDbMuGBgqpDhJLMmgipsWYtjayDm7VBfQwK9bw6x
T+BFxwV9Q9Qp7a1M5JKkZu1NtRtDJKUjvHa1b3GL/4BaN7wDQD++FJH6DbeBasCPPYXqaxiHzKja
RzXGvSIfMNxdpLgbw5cVBpZP2RLegpQNLQYfHCBkIctPMof1O6ZjJvBqjvwGjCam3NdRQbJxDVFJ
to3mN4YS9btcB3LjLx20swL0qn/HfYzSKULu2jSz2ycsqvz9YFgDK6Aha1LioZi9xuBgeagMFRn3
oaPALWZ+4kStD0yVaEAVc4Fey9jEA6bZMQ2jm5KXoD9DG7yc0LRExzQKX9gIz+rimQC8Qucr5XVo
9cZEm+vJoQEQ62a+8NQxA7GDHPfLMNQXCOL93aTrJEzFPHnXYymAIFyiBjWagD947nrscYLu5g7e
aH4s4Mr5oZw0Dl0jzHElEZS9PipxqTurDOJxSZXaVQT64Noy+aDFmjzEQ9c8MctQ0nJ0H4ehrX8U
K/d/GoyYI+1FFMbvV5DeRL8CcDDhBjQ8dKhRk7NitHt/HqM3kQCDXoDCtc5Rj7z2vFtBazkWuC5F
omHvYePi3lN9/1zFlbi3bCnKtCOBsL98ARXLLEC28jIl4XhLWVR8jwGQybhtSIHEk+ACoWBFdyim
ec2CljZrOh7767JSgcrMFMD9msBjKSPgc12AeHmMQie7DCC/EHNKRCDTDiZVDEjjpVfsNE9wpnXi
VyBdaWr6c6yn8ruJo0Fk1ANoA2R2qNqYtOXhKB7V5t1q/DidKVrfO+lq0qYzLv2hplKP4bxf0MXM
WrNKmq9xY9UujGTtbtqlHkC+gbuBISe95zd7XKIs3ziR0XAZz87KZwnb9i61IyjxCkuSVxvKuX0F
21Mi3yoPbIrS7wc0zhrZ3o2N4A8eUHS5bSrU/VPgpvtKYKbDG8AWhG2S8vdSMRxVA2Lx0lWNyssE
NcRoKrk3Zu0wBxL68QudLLcZyGA4mswmCTjq9758hK9U025doBWyA3WMchcF8rkVYXyY4W+DFZW0
3PXUReFzOPpCXyLIV+ayw5hqd+xOLwWcxsxepk4Obu9Jh1ZDTXu8Ky540Inp/Ai+vUtYcC98NGxA
oYScWkdxuxtiAZuALmSfCtC4iV07oP4+EgniAHJX6iuxDmv9Z2xWX2R9jEk0HCGE+ffYTOM7SYS5
dkGt30baI9i2vUO9HPa1+W6WcETFM5mPdmHL76oomrsRqk45mFiKHRJ2IvEFHsnUikbS4luVeQ56
q/cl8TDVh7ZkdacVPXohb6kPokPA8gn+JBXUEQdncRIjn/8sYh+xvrZV8lECz71X6G3eYjIYKUXA
2hdvRN6Z6tnE1zi3NivipfSQtFL3p2vQb8jQa8V1DCKP+gmHj7xGh6Z59gRCTo5qy3tSQ4fe3WBH
3DWFSpubkUMVOXMGnNWAhmDIREsPpY6SijwZUfdPGIyufwRsoHe0r7jImtHzv5VwHv1zudpuSick
buairKfobRITQUcfvYV63LkmcI+YT0KTuY1DcmlC5b8WXuj/xOXf+mRNMu5azFfLfELyEVx0LZqO
oOPnDdqE3YQJ7AVK09NlQhpo6+YQrYveAnMs46iWoDetajpr5NFBjBVCBZjTZqqQ2PtDBPlrQc1B
ew5XEQzolDKXFa3thWsDhIYeHjE10HrEq3psvfaSIWI5OlOeS4cQ1H5iLuo/AW5lXh3vZlSuEFkC
IhfJ19tAEFT/D2dX1lynzmx/EVWSQAyvsGF7yrHjzHmhTpyEeUYI+PV3ke8++CgWVPHm2uWSUEut
oXv1WkFqse4hcfCKvVnSKr+prHgMEDHit0gMWfVtFzvVo8gns4pSo8/y0HDAYnZFQgSvoxa61uM5
kInKpwzVzi6bZg/yDzGwH9Xms3DOsbukAIIc5KQ1QBaVTLnidlm2E0AyyD2I0JbYRrNVxldvQ6Pt
p4w1afu/uJPB+Z42FTGjZd7Yy7zq24bsRVLnngrxYb8PTd5epVBesiTOxxYoimx1HH8guFPZ1RFF
uK7xbWCvgA0T50wiAmRFuDCDNdkDEULW4w187tMV2ERFkKikdOYRSbKbeMZJPNeHuku66d2G9OrT
YWRoho2mHcV42vmNh0qYwRi/trG9HsAxdcZREBMEBYnOMFp2tHhe6RdyKgKzzj/t20a3dBTEBF6R
/Qy1Bxt7JcWt3sKtBSBPb7H8FkRQB26mG4GKlkD5dFk3yAdlQ/wvCNwan4Oq4cC/dI0rMMPByGu7
RUYVlYrLJzFtszt3R9VymtlVOZAr0VUWsVHxtNVfFDHUdvAInXxuiTo8NQFEQQwvHijDkqb/3+e7
QJFsyPBMNA9t2sQHJtKNQkFAyaGy2qUC5qYA6ZZve7DRIsUaGCXihueGoXjwQFuH50bDt4TS07TM
l74vflpAq+IMOqLf0aB7VO7jeHDoEHeTGcVD+cxqFrgOyFNQuzKtH1vs5AfW0iwosv3+yqMLy3Xz
DOW1UWxNxi9egK2K1Ul5s28o3Vwo3jykUBg21s1Q3oLwf/2wFZ3VfHrab1738Yo/M9yb+oV0gFd5
JR73BPAnxIV+nGtc8ePYXPCsqeANGQc5EXSq8wvdAFbnWlcduUpEaedonQzz+6RFDYPTe0flL2+a
3fVUguLMG1PUpA5m1CHh7+PxNQYd8Jhzhz/2P//N1YkeFEeWU76SpFx41NvyHhSff85h4nmBg1Kk
0jhiwX1zgtGN4svguEokFF9QuFgBkYG4LsiunOGodZ2ZFDfO+pYDprZ4fzbTDXBeOfTLCOqTM3OM
r9/6feVbWelMeNuuboTr9VeUkZSI6jpHPBBvnmVoXHHcBfGZNMkoGq+rhyXrHuztJtTipVSR9/uT
rLOP4r0Z6IcXF9i0CEGn8gIgrPQhE+4FiHEf4ZJ1E6x4sDURARJJ1JuhjhPQrx7q7KnVH1Ba60yk
eDBCfTnq4nPgVEwXQTqCYrb0psnqp2O47ZuIWMyC4sbIKCHhYlUAarWJ8RS77QMx6qfUtH62ECwh
SY4QR3zgcxpbqdQW2NkQtxp6nDAJhcgSIvZDtNrFx/3J1rWueHQyLjU1S8cFyHPZ0F1lHNYI7ETn
WlccOR9zg3bWjG+nYGAM285zQiclJ+Q6ON6giiOzAVloAUnpFGw4buRk4oM5i09tb4b43++l6Ryc
N2+SPW4dqR7NIM7Vc3BA+5OBMEexXOVYRW1Hf/2vs/ZBmvLirvmjCUcE+fg5621z9mojqfIOAZiS
uzhGB+9OTEiy0aVoDg5p3cyrbg4m/lXmKQrdPeTFEGd3Li1EuS/nvl3xcHfBA9kY4OEZGX9IyDRc
qHuuLADzoXh4nOe8TbltRjlksn3qijJwufWcpKaJE0+eXLyKk/O6tZvVGp0I9PWf7A7bIIAc6zmv
VvkvXGhVSGjyoeqAjBwBd7wXJnmqQs8F2vy/C8dewZg7DokdZbPzMUPhZLBKIBNOzaxKftFIjhBm
LKwIIX5Q4AGlfH7vVrkvcsThq1WaW6UWsLpZX13Hrs6QtWV3DhIRBye05oRQ6YURX3SAII4t4JnN
L912q95iCT2Rl3RmX86ZSXFekD0jySgqICuAuAlxoZRXszgcgcZ5HcV5c7OaOkiOQRBF1OPTbK7z
A+ub/OAE1bWuOC+4Gl0ApARah+T1F7b0/f1kINF6zjKK95KFzAnkIdG6K5rxFrmO7CJ4TD7vN6+5
o6qsF1YujRX5ORSQrF5S+TO06hYOPvK6a3541gAxLNYePZ01hlLpLyRSR4AkWegrKZl5qRPXC/G2
/bg/Es0yVTmGyzIb0wH5BJyepfvLAa4nACkaIKL2d9swDw7RbU/4qw7D9VT+i5Ek6+rZxtbJBA00
BuoZpH/if4AWSoDuHZuAIZJqlcW5Q01lxACIoCnRH+gFW+BSgj8sc3jrdpd9m+lmRDmq585kxViP
UH2JIeEKPTdoRQNyPKftp3MdbB2/OpTdqQPXPXgdU39keBsibQSYcb0e6Ai+yTSKq4atOHacLHiA
9tucZ1yECL8HlXSjgVr3YON+8nDTnJZ3bmvfo9bjTOwNXSrezmji1QsB8A7Z1uaKUDRA9iZfwn17
6daX4u3x1OPB5dZoPWFA6VDjBxzmYsztPU27DfbBrkAvfN3vTDf7ypGdOc3kGHnR/ySVmH2e4pTq
kLE8t3GpLBlWB0R2OU39z9qbQMFKmx+oZTXPLVyVHwNwjbQaCrf7OUzyq+UCoJR7AG/s22Vb/W84
OVfu4QiNATxoUuMlG/PmmovKuHecIr5JW+YdXZK35fJWH9su9soxyn7pjI64CUD6kv42nI77VVZG
Hd/CM00vIRaKgPRijaF0x8BLzS/e2s7YjZsDrh3N5KvkGVNeeHIB4v73drwEACQheZ9DdGrfhJpj
hSt+38xAdxPOshdUqF1KRFSwFP5BedzHjR/ieBC6bhT/L4T0PBOAl98iG26hO/6BGO67bBE32y68
GlAj3B+OzliK0wucWcgJ9cuPmSwJ0qIe7j69fYpP0vVUNo2ysdZsGQvrZVjjiNpWiEgCMN8FNEO5
15wcguLsLVnsDNQr/EdJgOuVff0CsoUjJmvNtqXyZzSpWAdPMOPH0uJ+zgUNjKl69niT+sgHAi2T
TsFgWUeBNc10qMzBydz1aVUl5CUuAPc25L/cQUzk1FSrjBpNVZd2gbqJF3uU/8h20yMAqPHALXQf
rng9cS2XZbxZXojZkou9fbW9Fv3J1pXTPOs6ajBvMl/StEIMcAOugtviYMfSffr2+6sNq87nZZkW
fPqKCLJzAe7Z80D4Vg/ZGcYmF3CD/3YgbNtwWL2SF3eh5i1giCCrA076zGnkASP439ZRFBZX5iRB
K9Ln2VMz5N4dF8gx7y+aN++eaF05tisCPEA8tOBrIPzedY1vbja9n+rssV7Sg7vOm4cSulD81wXk
DSNIwEiEimxAfiSJhml6X87siObw7cCNx9QTOwP8YBASJcyMMYDsjG9idVDnP91sxevMo0HO+XO+
WndjipLX9pSONSqA1MM8XkbU6DYjjQCXpT5rcQSmbfZzf2reXLdoXDnMY5RBGiWKXaM/Yt9Q9eIX
0zs8GDSzojJcTSgCLPnqFdtt0EGy2sVdYapRs/IHmLA/Al0fqlt77UDB3M+iMicfB69HvWRb3/YM
Wcf9DnQmUlxb5sYwelUNUoq0BJxbAuhAWVkdeN6bZzQmQPHrZqgAf7XAHSSpCJIFUfFhwoXdZk8G
KetgXo7Ej3XDUF0cpa6IW3fttQCPHSDewCM4M+J0+0bSzYLi4gRIGQQ1QYTAUDExXBuDpR/J0NvZ
Q4ks0npyKhQvF+7sVXa88ig2UbW12EC6ApNXAfy8PwqNjf4+qMGbMlgg8Y1X8HUibPG9yHBMnGt8
ux28OiKaHthrIyU0Yr0wgoWBFHt1j9J1mi1WPZdRmsPACFW21y0KFQMO/Nh5qMHvxwpFhB49N8sq
0VXWWmYF/n6wyXrps0COMACJwTeDkzNaK9jrLMWZB1s4dR+DHcQe+C9g6r+yAQDKffvrTLRN+iv7
Z10+9MMEbithiTBpgbE1QZLKntKCH4Q/dMtH8WUjE+tclgaNeMyhsGHCu6wya8L979e1rjiwbTQr
QIUz/R+VL+6rg19m/Nd+45ptSKXsz+p+wPlW0qjIEvMF00sB8l9t3+4z8ogyoupdz4Al2+/szfsw
Zllx4zgxW0bjmka43UWxO31YZuiWu6uMBLWfBg7Sgb48UobQ7Ewq3VUFlEtuArMILDdY8aq5ygM5
e/+UdSUPYh4a26nsI9CkBAsCl+3V5fVLIQowVgAsW5Qv2/vUzLyDk0Iz/3/IT16tX6hxoQCbWRT8
IzhLUar+uaL9kYaarnHl6u2utel1KWgGrAH1fgn4419AkD5/3p9wXeuKW7MUWpEGaWmUSZTASQuh
62qxjh6Iuta3318ZBkU+rDF5Cs5UvswhqsxtVBauH859uuLTScIJcIgL6L9zVP5y6FYB8j1c9xvX
rU3FpZvJzQRIFGgEGhZ+05Qon8hQ//fspcDq7neh2fVUSq0t2WiX4wL4g+iYdw/UNqoEQQnSVivq
MTObWlnQUm710X5/uiEpvm3XNUtRZ0EjnMob9SsAKe6EakGwqJx6q4PKwvvvfMu1cUB+VWwZlzV7
cEsDWtMxKn72B6BZTSq1VgvqgrFNwffejgTVXWANC+LJ9Q62Po152LaH/Get0rGdOIN5xtW+g6kc
36KATuUsO3kVY4orL2DUnCuyUHCO9Ch8g3bZRaB2Jywt1CTu20g3iu33V6Nw1hwKIotLAT8FvVGT
Pdql/NiY1rf95nVToDh0kgmjk9b2XgQR35PdoPK3bOYjAKGudcWjrXpMSIvcHEqBQTkau8jFCreV
BxOsa111aS5maqACKSpQioPXQpWE83ZUn7OMcs3u6NrXE+qN8BYBj4tYsThbdhhp002r4rvggyiN
Yejw0qSzAR6GerpYBAVZbXGIFdR0oYK7iwxQrCwd2LY4vw8EEW+yrKtvmB4PTplIxXZXhNUiL5f2
isp+UEqgrvzimIeQSt33K/7bxKvTVRJ0+/ZqycBKBxQSoQbKw2m8//lbQ39Fvj1GFe8FcREXPSix
oq5vxfti5ubio3QY1EqOZVW/XNt27wAISy773enGs/3+ypPtwkFZEsWCQh0eB2UaIDvZUAAHsW0b
57rYPOVVFxI8l6igw4haVF89cMf5Zc0JSq63lbXfw9bSWzZTPLqA/kRDClwAUL0zofa6cwNUch9J
NOpMpHh0YddLNg8FjboFJ1piSo4YRvbobYGAc9+vePVSFfNsTbgegUIluQWdQYnQIa4c+61vK+ct
6yheLWbURcU2bttZCnYM5Oyaz7ZIOj9F9f21laga2+9HMwsq9Bt0eQKVMzaNSsm9aHDkJ1o5R+IN
usaVx3PVg/+ip1t8Lxc/mrSegjlF1dO5L1ecehGymfMWFmImWCkKcPgFPKvPHWZEcegEgWFepQit
YiLKgAnIn04IHu5/uWZtqgjvZOq5SLPty7dUOwjO5n/BkWXeIreznLsPqejuylocA3Q4OBQylDEV
JaQawHpypNeg2e6I4rpkSR2y5Hh3SurdxCkoBzeSjr4fH0AoyIIVqoH7ltItINWLwRMIyem8vYJU
cIgvnS2n8l3b1KtxsgPFiS3JqrZ3cDJ0ZWn6SZJkYQvSvJNLVHFiRjq3pb3bXK2ueZE8LyLTNoZT
nktVrDeZe7riOYA6gQJVfqgn//Yn9njG8FSFeWcQMHWSFuJMVSV+DGDsuszTYTHR27OK2nrlbBl7
tgIchXKTMkflux1/K+fs6F359tqknuK5kIlZsoxjWy5i6x63oQIlmtPNsgGBcHG5B8v+mWSzR1WQ
t50sy9wbeBSAPIleQV0y3Ti2+e85+2+me3X8Ni2dFzAFtICZUoJ0ue3dGNKYzqC78OmK/xZeFaNM
tcBVHYybqFVujKA2uqOQ6dtHF/UUp0XtSmkIcIn/zrj8x1qrl6GrnyitP/dx/XTOPIrbym4YuTWM
8W+7zn7Kdvw6ipGfOtepiuwGqYzpsjz9/3NFNKBV7ec0O7dq/sJyu6hLpwirREhLQTzMSzwfgaHn
fbNoLK8qFLoeW6zYwKfbhvvEmnkNZANW4w16MSJsut/J26cXdRXvZTbSpBWb2yvqVx2kPCDZnfSy
QIkDmEP3u9BsECqsO+5jgOncorm6ee3EPjEdPDmcvjNPDmEb2ivvsuK0sSlpvN8VyBD9oofrgiQE
MS43qQ+2fs025CoOXIG8DmyTfYtgSgJePvt2oIA+NPmzzFDHP5PrOUspnoz0wWxjwTZXYeSgPy7l
e/COHUlr66ZBceStjI461SbsyEGNLBmopWlypPKha1x1YRDTQkTPQbTJ42HTAkhnQo3x4GzUrVHl
4AUVRm324PO5ghHH/DaAWllAL6Y3jcc647w9cLe3I+JURXBnGagkkWZsryB1jwiVF7BxXKXJHwRq
BGYx/TMjXXRqnlU8t1X2Zsq48f/z3EACDSmiMjFO5UDo34jupME7YPR+N7hH+2DfBeXhyg/uoprJ
UBHddjyW1uRuWQpPzA/Z2NyDWgmwvAmI933r6HrYfn/lzwnxQFnQwgukg3LAhSLZbpnSfVdClfn9
fhcaf3YUf7ZQbGUhUdReUZfvBriG1pvEvPgmaCF8gPUaPwfLaX8wII1zqOBuSMXFAJZtr1cTvYHB
lwe9SA4mW2ctxa2JPfdAmFKwJ2eAXxYWhKAWE1wXk3HW/1R9wwLx8YH0VXsFb7uMwO5dB8ID/otD
ie3ARLpRKC4uU1lWM7hxrzj5J/sdeItNsInPlNOHdgEPyUE3HpbQ3+9wquK7k6QqAATrQAqzQDo3
dUGU3kztgEJyPjwLOf3DnG66EwLcgyia6g5uCZrBqbjvDnpy/0u9oObbvY8nsKZBlr27QOPhnD4n
VVHfiekBL4QI2HXhBrkldDavqTxS1NB9v3IJ73BoFEWatNesB4YcpLbNc+1AfGTN0uZgV9E4pL11
/crn8Zpy2CpivK1qfgdln6+4JcjLdroCAwXC7g1xs+/6Gme0FdePORRIVtCORiBVHC7MBtdHs7Ij
BV/NIfIX3FuAuI0PfQ1JTvobjLr/DmXxUYBhsbet+zSlj/06RfsD0c2K4vgx+PUsQuCV8UQZKoNi
cjcVc/fBOAu7oX+Bxsa58ZxprK8S7NPpBSlp8H2uo8NObvUqZIxM/f9fcRMULV67SbKIztM/U7IO
z/tW0iwsFTHmWkU9mx2ExBNLvnfN5Msm7mvHduQO8WdwvoTnulFiYwNqLlBh6zXXYhmXu0Rad4M9
Gr5sEapJiVyi1DxUONVMvIoXs7u2WBuQzF7BRnNfMVuEbdJ8dlo4zP5gNC6iQsbitQCcn00E4TJ6
ZbHxYpL05EVRBXUjzlQXaSPrq+ia5DEpB+tTm3plfM67/0J1x+nkCt6SiMXYrF5Ac1WuD8kwls7B
FV1nfOWK7i59Ag16THRn4B1mp+5TloGoK0WM8WAImmefqosIBEBS1g6u0huMwQbifsH7wqLlS41t
cX+CdV0ot3UbzKNyrrBLZT1IKWIC4UvUppTW87aQznWhHOgWKiqKdXVI1DR57w9jUYJws6u/rskS
X7yOlAfKM5q1qsLFsn61UDiHgy/xEg42PDAsGsYhpEsz2yqM2zZHEN+D5fQKDFoBNRWc14LP801q
gwBw31C6AWwb16uTr4vN0WsACbguSArE4Ei95s1hvbbu+7cF8KpxlnagCMuq+loMbfNjcR0bcjrg
cTKbpDjYLDRrSYWLZcjDUBbz+mo1zTWGYrQ7uDf9ZN2l0L/eN5FuFJvpXo3C7lsG2tEcy3XTzABX
Ld/outav5jikH/e70M2C4tZ4J6WgsMUIwDebRKTp4sccpGEHNtK1rhzVUFdpYtBz4nZbNd/iJAXJ
fHOkb65rW/HlKum8Cg95tG0j85CjtvnSgkv/wPS61lU37mMxekh6XisQ+svbpRtoHRSVA1WhU4ZX
oWFkauZxssHea9N2BtFd3eGyn8/Z0dtLc/6rwDAL0u9uOkM3uGJO2PRx+b8YF9liXLYTg7C+Ww+2
Io0nqOCwZRlSj1eIc63pQ5mB0xJ0cr65kO915nw5Zy3Vn0HZARkPA/48ZshSsqTuA6Ozm6MqIt0Q
Ng985WkQILGHfHIAfkaVBoO98s9NOnxmwxIQg1gHJ5zmkmxui+1VL0VfQv9ySuur26bFRQ5piZg4
dAWcsg9YIkBoWzhPtp383DeablCKb4MDYeXSMKor77IqmNs4ACe3DBHOAQwRy+3gZqDrRnHyAsBW
Jy5IdZVWHMSp/ODm1j2Q0tc1yQ4qLHRdKL4uCgFBKlo3V3tx5yv45INCcHIpe+i7dHY6hecMpjj9
gH11cAos5ARssD7Kbq8x697hCftoHMb8NUNRAWQLdAEXaEGQyHKT7yjyDWwIQFppAkT8cIoLxaMq
jGxBuIVArKW5ggrlSzwAkkBHMCXvG0mzM6oossHJAexmAy44oBAGFTVpLm12GA/Rtb6Z7ZWLVFAF
6aFLh0+3pq/ujKBO7dl2cO7TFS+vwEs+VgLxVBtFPD74qqFolh0WnGh2XFWPsUlYuq7mFu7n8v3S
NxCZwsV1e8qDFp5ejsG42+e+Ecxhil+v0zqnE1Cy0ZqwL81ofIPUA4pVoatysE/pJkHxaKvtRGqN
WD8sHn+wwUxADUyP6ih0X6/4cgwooAsFgi0GDO0KNg711yzJoRsWn70bq0yhYBl2ZgMyUdECsaMY
IU0DYhtdL3I3OrWQ/kKStabnrOBLhdqeCSQOWTaFlR70TCeTjyqQjMSOgYimiZwFXouRPQNu0gDN
HzV4vPPySNhbMxUqTSh0J1wrbz0AWxLxa+hQleMO03suzCPKJ10HijdvScLC5iOGkUyQUdzUyHDR
uZT0JKaP0q3nV/tFYzFRFMlYXe1+hOwDscpvkLvZeJsTEH+fm+3NTV71URtWnGxCmNc5mRm/7VHu
nfmll8tzACNKFYe2nTGGjGYOFrFsAcF9kplgrrCLc7seVbwZUnAkgdxCgur1FAwlVY3MWk3wLj1n
HcWfjTq1UQdfgV56Sawvm3w1SMGpd/LjlSO56b3FHHpK0k2Fr/dTaBuAxgg02Kc+XsWNLWAyZ8mw
WZ7mfYcbTDXdrFN1eKPQnAkqYahVt5nJptWIIJV0lbjAbLWaC8khXlYFfHHO7Udk6/7VCpVyonVP
gVUQI/zMkskUrAWuMOeMpHgxBFSETaGWfAWG8lLHVVSY60GGQHPSqBgy0VQmAYl1uR0GPivq63wY
JtY1rXgt6pXjqnZxSiYjfbKXjgXO4J18/KvQMXcpndgpAZMES/m1L9gNtO8g+2BUF54fQjg0uydR
HNfqpq6QFl8je0H9AqQO8IZLgI81B0jL7k+trgvFed24HokphzVKnan7uFYxhEG99LMz1acYEj1K
FAcmNkmBWa5IBEr5H8NsNP6fEuX9z397jsHP+d91zy0AoosKOY01ZZCsYwg6Q6Hi6Bq0re+/71lE
RY+JmSGIhFtulDhuG2z4q3iBAEmTp48Oyq73h6DrRHFdy8TmNlq4TmfDliNF2HO70YGKffFnCPTu
d6Kzk+LBLjXqHnKFJCJdVfpDAT1mpz4U8ta1rpzBbtZ03ESlHerfIRDGVpS9T/0pCjiPqDyhcQGN
ytRFYDvJFgPQkNn26+UQUv/mp7u2q7iYoCwfBtCYh20MOhdHXBvzaPXomlZcqzC61YSmigyZ1fhz
W/hWfuY1jI9WXGq1O+j5QGEmzIoP8/oA+UbfaaOCn9mTURuvOJVRNiMY19H8PEszMLxhBgokTQ9O
3DfXO1pXEkZlJr22TqANh6jXZcyeaQr6nATb5uXEUkf7ij+1ow024gJmT834Q9rxR8P+cq5lxYmc
vGECGjJT6LqOd2mhrOILg47Rfuvb9/212eC7FScqsAxl0eC7h8G+ChDTm0ZyHcsZbEPrxezogfk1
q1IFgPQyqfI1RTfUeBwIBH/yo+Kj7UPfGoByic1ZwigooUXoGTEkeDoch/Ucle3wc99Aui9XXLWY
y262/3w5hXbKPUQTz7Wr+Ck0f+d2XleBdOV06ZaxhehIfHT31s2q4qoyF9CHT6UMi+Z+7kCFNT+l
LWSbOHiC5wN/1fShYjugqwplp7wS4dS+c92w59Cuqq/QC/cRvz5zT9jqfP570FpuB81GtxahWPmz
hBqVHQ++V8hTjwi0v43t1QUWT9sKrNvGGDoNhXJ8ebO65tP+/Go2HJXCJEH9QEIhJhwKO/5Uju0z
hTxfAqU70nrf9rvQLH01MZ2ijBwyYOhiHHsQ0D6j/mFBvcJ+47rv335/ZZqMtHzgNANtAKgD2Piz
MdMP0KqLjNJ9v9+D7vO331/1sCJ+O5oFDkCbTO+GRXx1R+N9bR5hhTXr86/UdAnuD7CXiBDI75vF
SiM+/Kxc4wZ4irBZquu5QSjbj+xNqP1a6IWx/p1T0mCUbVTn9Hm/ec3uoyanF7NIJhcsAZCcgaa1
O4USnI/7TesmWNmA2s4RwC6VIizoe6jlhE3CQ9dag7E6hWNyba7sQjm41skMAa2wn7pIrksoa4he
jUa0P4DtYvDGzq+mosXooCawh20AZbvvUzdIISM2pWWQDnMo4sIfc8gSQ0p5vzvNVKi56ZxmMU1c
HDSE117gzk4Tgf9ZHiT+3szRuLZKZiKFUVUQEoMyGETFfdCLyKAYvHeIrn4F3f7t7Mjs0tpHgFiN
b6ikJityxZAUJmPIvUfoGENRl9yUY1RbZuB458hdbTVT7YKP2RNJIsKedMwH01kGMY4iOVi+uunY
fn+1e2RyglKyu2LdglMQd94nmZ3C42AuFJ+GmJqsFhsfPo7S76S4JOYRIYvuq5XbhAOyj6JBlWs4
piQESeitK+KDdKhmO/2LzqRKyoYN7hiikuy3KJsviFqGLTCW+8tf17zizLyKPShRwigDsE/dfHEg
tnyKp8m11aS02zktmdZUhLngPncMaAu7B8eYxuBqPjre2LaLmcgQVRBhQ+YIgpDnVqCaf0aRYGb0
5nZCVsY/Zry+K/rxoMRIszebyuHr4NxqCXRUwpQ91NkVmrl+TJ5q5+hw10ymqRy988IzsI/j3jPG
tLo44wpNdiqHANJ9R2I/ui4U/5w8YEdAhoXlyNnol3bpl9Dc88F2eGAjzR5mKl5KJnglG2B+r3kv
vcADO745PKfWewOqlftrXjcNirdmS5dIRJLGMAHAm1Hvq1ulP1FpnwdCtAfD0NlJOYZFMVY8HzDV
Le/9LdacjTdpfVTmqGtd8Voo91U9SqWwkNbmAknMIF7vu8M9WNO6mlSWjim6HvKLYP+xbsrYeyIu
CD6Y+Lxvfo3vqvnkPOYLNAQQEaggUNB64oJo7eVc09uienV6gLZyMtwWVxO8wzzyySBk+dg1s1Ec
xEp0n64sznbs2xEQ6+yXVbTiPkkWjhKm7igzpFn6TFmX5YIdzZM4+7rYujNAr5a1XQRx5qCEGoxd
fN23keZKwpSVyVJeNAmSRGEtzemex9kz8cr5whaId6E4OmQGkX4586Pko85mylqVIvdM0uA9AB27
f9mURkNHvuwPRdO0mjjtGdSaWU/hyG4PFffkxwi94oNNQmcmda/uYlxWC0wGnUXpN+11EuZvtwEE
mQFts/QszGxvDPcHouE3t9nmiq8WrjXkLtiqNiM1adi1L0XMQrdLfAOaox7QehB5BT1KE7p1cbvf
pWYTVPEFI6O50y8YgS2/V/ESrH0ZxPZ1bD7tt6+bm82ur0Y0ziPvxRZW5KsdFNCdL4wjkgnNC0FN
NINlHlA3aNn/JGN2Q8RLDXlvbxlvmmbL+KB2F8q7TLKDC5iuN2UhlIXj2IMBQ/Hei0zzETFSs82w
wyT+AFFPCJd7yc2+zTRrTk0/Jwb0HkFNMIZLdZ9av2X5ZCefRffRtN6b9sGLRDcv2++v5gVqM+VY
CLv62VhgxpNiKcO1Ir/PDUDZHzmvxzR3wRVHrOUOuXS/dVc/Xt1gSAi2eh6kY3VwTdOsXzUPnVWd
gHolYmFVE/8LNljjcRYDvVCOeMzK7VMima79h0L3lbnMfPKsbBJTSL3+hq/0lgGby1kVlUX8fd9o
upEoG2RZQU3E85b65whONj/pi4+tN/0mphf1wAfs9/HncH3jVa2mpssZWpZmM8jQZdJvrZ+Fwf1U
En9yf4FI0p8n8Eh7dlAjYLa25nMj3kM03IUE/FawZLr0Io1fdS4u2ULCuv8MWFVodRBw4ePFZSak
uL84kwVpAfI+q5yDO5TGMGq622M9Kp5Byh32cXU/cP6wQHBIVBcoUR2sV10Pyn0BcBtTTjM2eeAB
yyjPEKldTCe+lbVlBx6wYp/3za/rZ/v91SpyTVpAwbWFY8/sgppSP1mREl3b0jctcsRFqfFsNfvd
8gYCjS06aXlRXLIu/RFn01FlnOZOqHKnpNKuJUmXKSSS/Dadj1a7Pqejd3D+6VpX9o0RAgkpZKqn
sIGKd5ARSe8S1AxAGL23L/tToOtCuVxZqEklKC+ZwthAPXJbXqs4v5mS+Nw7mii3qnWYa5NbcgrB
G+TTZbxLwMhGRH0Qldd9vbJH0NpGcU8JAw0OaAhNNzegE+P9tNbxiD7r7WOOq8nvxSgHyG7TKWQ9
0vdNYM7xoxi/8fw2dpKIkxubH2UcdV0pVwPIUHRjhfLnkLbGBZql1x5cGJ45fRTrervE3UvZOQ8e
6MnPzDxXmVVaQq25WOwJEdEiNGKSBRXzUEQsjthV3nY8rrKreH270gaa6uEqvO7T5KKC7Xm0ZVd9
3R/A27sHV0lVVsPjfEwTGXpWhWgHa6Jx9gAsQubHMPODE+LtFcbVzHgBtGk3e1hh03DXmPeu8X0R
T/vf/4cN9+/Dh6vUKozSohYW2l4fyksWZv7tx/mh/Zjcd9c0qoLk07P5D3mkd+Ea1sFv4n/40F+L
KPU/4M/ichP/c1O+Sy7SN/2jIPPbTy3wM/93Q17ZSlMBVsxwde5EOQcjv68hEOtJn3cHx7puVSg7
wjwAr5jYGHRX0tA2yjsUYJ/ay7jKxoLikbKAsCk2Y4Ssu2kJvSwNKutIpFCzFFQ6FhSdmTFA8lOY
2t/b8ndZP8/Dt/2loGtacX1Q67BasnEKF+LcDeLGqkH1Yp3T1eQqC4vNodY5lkv2Ipai8lkGFoJj
gjLNfKr8K7bbxkbGpm2DjLPRbwVL6U2Fug5y4CY622wdv7okrHbdpngty7ALsls3OEKO6JpVztbE
WNehnDJUahhRNk0+rS9TdvDJbz9YuAp4QU3inDF3SF/kYOPOmN3YMb8MuLWCJfFbM35ca+vgFaYb
heJNruizMk3jCe+ujAl/NEyj+I0iz84Mq1YeblW6bpRzVmSLPSxgVAvXCwutl+7g6zVrRwXBzDQ1
hrnN13CVjhuUY/WYNUD9nvIpFQPT4PnmNAgShIPFKhB7gfBU2rIMsiI/24VyT6bumnmNi3hjT+zA
Nr8kSxeI6ff+92uON5UKxViWtR44Ir4jnhsd/Vo3X/LuKaven2t+m+pXbtUmXQwpQjTPBDIQxt1i
PTX2AnjfwUNUN7eK20o2yHQEYX5Y18N1LuygW47i+bqmFdcds7kEWhxmHxniNF5zaaaDBalZ545y
/nFmGM4s0TKCgdAACdxkgIzWr32L6z5b8dXJiIe8yJFSLa3YB6Y+IvPBUtG1rLhnnjq4OY6wdcNa
yHGw7+DkO7j/aC6lKu5laqCQ2KdouqvuSbcgX1X7tvV5ciOzj7BYZutgz9SMQQW/EO4ac9XB9JO7
+C1NoCVzqkDWBaruv0u9c+P2/0j7luaofSfaT+Qqy5Zsa+sZTyYJgTyABDYu4BcsPyS/n5/+HvO/
iyCi8S3fDUVlIWta6m6pdfocHqTLgFcxew5LieJInv+6vKgGL9UxNQ2ZuTOSto24nCOoNSTh0FdH
qvyTI90tALHJNuvH3/iq1ztTqdadY3X+MfbrQ13uiwI6Mwqzhk5Wzuql8P2e3mZyxr7HLXPDoUzm
WX/R25nXWTmNUOUAYASKSTjVBPN9lzxU7RbjgyHV6pQonFRpmpb4AdZ878Yn0d3K+D/ESSj0bm5N
Q1TQtbOavliaRsL83fLc4jU78f/L430XcKazoDSQ0y5AOd1GEwXClN6guoOS4EbIMc1cCwxewZ0s
rv7nvZj8ZGMRyMb1yzC2zn0iR7vJIHWOJ3I23IArGeGsPCpIfFx2LMOe/wdRNqqpTnNwFzts+B5X
7jke3Y1NaZq5lraLhfl1SvGQN/ZLSMslxPHmwPaB8QOmE5youQHOX2B4NqAhseeHdovQxnA90+lN
Sm65QZskSyRy14/U7Le34yrQlzTtzbh4ySktt3Ks6VOa48pxcWdeYOfYDA/l8ynJb9fdAzxHyNzn
fUus5fHe8/OsTOiMqyCY2Dx59lWykU1M09cSeVJj6sOK31jjWiqfe/4apF8qcoW4sG/yWjYHp5Q7
dgyrvOar0quPc7IP7MN0JBkpO5c0uIhHpGHXVXtf+9k+p9JBZGMCUB0ReE8jUwZoIDl1Oy8iOl4s
lmjV4wIxskYvqEjRZxTEIeieNw7zhmigA8YsP0uz0k2XKFXstubkiQVbEi2GFKWjw+SY4h2rRADu
y9siViEVUDCUOCbsizY6MGyUwiF4vsRqOhAZ7l4D93WQW32+JrtobhoPYGmYCpg97fxDO7QH5KbL
+9tkFs05FQMvb1HDg2AI333N5MPAwIzi76rcMqo5KPrGyinncJ+8vl/PlEjZsNLGbjEEeB0cxtMC
+qIeghcGX68eONEoeOhlw5hMruXUeJkg0tStb9K4l3HfO/Jha94Gm+vIMBH3Ulj2mlKDZxxmcCWL
5903Ph0cNlLMOk0w8YW8EvVSyVvYZW881PFhlRwcOjRrxMV9z/eq4+ZONMRyHR5G0tFLCP2fVXBR
XYPL/+Yu9jWdMB0gVuZdbTktNqPK2GHpvePuw4DORtK6bl+6ax4d61fwtR0n7u/bh/8iwvJ5omtH
FV0eJG6UK87y8g43uI+r+ebkpzLlI0YesMNt67XFW9zmjcA0uJY3C7DtzqBW+OObdoH3GvKy96Du
aq5JHZF5qXTnKAPL9Je4WbmQCkstD+XA060WHIP/6zCwvp4nLyfWHPnJ/KL64br0q6vLhjcNrZWB
F3fwhiEH0IGCo4so9pRW40YWMg29Otebi5hg4BP5g/J1MDRqhqftqGUaeo1mb4ZWSVdWTe3A6m35
0o3iYcET5WWDGDaLjv9JlUrsIYP34PLidq9IEhS54vLYpmmvf38zbeGiPSVNOW7tcrn23eSLUs1G
0cQ0bS135gGoX4XvVpGcQamDfkqnHz74pLTkoepna+vqaEgXOjBu9kFgOyuErW64RaZrVkBU+bpZ
gDQZSPPUpIjBIAFtGXAZ1X+i4vaxxTRzzVGnNJutZcS6ItEV03PgPg+4im3mIsPwOgCuTbk9U4Xh
kS6KIYbGWxmijMdROdm1d3TmECXzXnkUjroeuwRfwoqp476hNUeFLhokxWJYHQlDJU2UkmYjuhhK
JbrwlAeKH3+uAZkP0jMeM8tXO+vClQreiU+bRc51mu+8aepYLdE5PPP6FauF26Ii901376t7lgGf
f9pnIM1vs7aPCSiLgOdw+8k9kJqO51o57hanm2nzaM4LnHVJumBsgaAqbr2ijtzqtwr6J2/r1cO0
Dlp6ddI6LxF6/pRUx/J2US8UJ1947v9HKtQBWl0jB0gGI80q1l3HvPk0VOmhj6uN26+hLPwHsPkm
eDbF2A8QegMmt/i9ZGUQwoVVfN9Ieqhq66PDQEy7dTozRFMdo4UA5xfTjJNlpspwDXI4WfpbNQjD
autgKnCDjVbsYvDeVSFSDKX/IQzR7nXXZtU5Q6a640rK1R2Gyj5Sr2/CGGiwfSlMV55S3J9lu5b3
1venOWD/DzUIk13WxXizwAIcLenUwS68fw4yEF/hytqD7393lUOHTpG8s9WwdjQAbvsnQu8fWnNh
NRd5kP6paucVajN41VJbkGRDfNPpQsDxwJLMx6xxJx6G32t2QXDDq1zKt9D6pk9oebefk/9bSsHN
WxJcjeWDVbzirmarjdKtIbPrdCEkyB1osaBqYFfu9MVr8+Vns4BIfiM7vh/gqI6ZSq28SGwKG+EH
CPismAO0pK5JgKf+mYvfl33r/bhAdeaQUfVy6GWL8iH5BgBCWAQVFAq2mrHftxHV4VGdjGsHKbP/
VSlVPuTKmp5L5Ra74MZUx0b1IsFblIvGl6oXwRTVvtUOp4DU877TLdXBUYXd84ACOBtB1Rs8z3O4
JP75st3fDw30H0gUJpmoop8jtBw/9679CfiDKy8V50aUu24rVEdGZcJpOsh8oiY3+Qc3rqGkEW/E
TNOu0bLvlMhgAax3jlTpHviUH1nVHMEAtLH3TdtGc95KsXEpRDlHLp+ObQAti9TdGNo0c+3QXNlL
weO1WarEg0teVUcwpT04y07D6PCmWk041CLRRk0l6UvdZc3wJIfO47fEx2PJ8fLmMdhHl53q7XyK
x3Yuo6T+ox6jQAFq7dK0CqgOdKplRhvJihmQRpbcOm3NDx1lN9CFr7443hYO7P34THXE04zjAh8a
hQJAR0IKLuEZUM0ChGxowq6sx3120vLv1HS0gFIiushrdjvby7GvtppEDV01VNebsrDUSz+l8/pA
NZw7DE4hFBpMIwCU5DqXyaH0aPtpZF8d5kb7fo+Wkrs+TnmXAW263gvWNzcb1fDLQxvSjY62Ckor
Teikul+o8kBhsv4AWMhHVCLHkCzsVZIlCYmkr5c/ZnDCQPPvoXbSqSlIi0sUPTcQD5GgDgPn5T4f
11mH8sDOpgpKlhGPAfpJ76Vdg0h6Z1LQ8VYdYHm0gNxOlNjkZpHyt9ctzcbMDY6tw62GAfz17ohr
k7DEh3QqM3Q3ya1Kh8HqOt/Q0kDAte8xOHjfjoljh8orvhRN9fnyoho8Wodaed5SlHYPu6Q56qjl
Aw4rIGyHgs5eeAvVmYfSZS4nToY2UrkVYQvBD+aN/W+y/Pr3N0d1SwDe6RYwzvrWCcDYvZW7G4Us
09Ca14rGn92hAyVK00xPLbXveLwR3wyHCB1p5Qw+wfUUJkeNIBHNEQ9jMboQ2vr58pKaZq75Kelq
p80aGMVX7Nlv27AS/RZVo2nuWiJOiixHHzDGRukKuyUZSzQjqnAFwV6evOEDOujKs3gJAQ18AKCW
arj1vPua31TtFlugafg1kL7ZMEsMDZOuxfAxZs3T5ADYyWjdTJBGvjx/gz/9A4pKFiGhaQh/YicL
nTcKpzfcXyw8lKVjvGEkwwp766978ysamfvEET2AM132Ma8BYmyKjeqGaeg1DL0d2lraMm0w9FyC
2BgzttlWEc4QyXSBKEF6j81T1UY5kFa1fwKqU8iNPW9aV81bkbMHwUdg0Sp+gyvkEYU3hDCn7TaW
1TR352+zsIy13awA5oKqyKMsvWs65p9EsUUKY7K65rLeiEoPYlkbjXhoDigPJ/fl8n40GUZzWN8f
2DAG6xP/CM3mIbSQQdjCojHbKggbdrwOhlqWoVcWwdwtYa1VZ0j94nkubACG2HwyN/wKHRE11K0D
QVWc/1Mb9NFXa9jBlXpiT7uMpPNrjbUqwRaI4RF0CnBXQtDctSmUC7dOH4bto+Oi3LFpLWJLbE/S
ngL5VCXjVdLty1Q6NKryU9+iuUA0AByH2f7ZbbYapQznS51aC9qvoy2TpI3a4jdbe6mtG6ChRue/
vBmv2RaeyGQdzXmBh2CtNS9/viLnMpQQxdoslRhcSyfWGnlHa9yXmohW9Dg63sFK6fHytjENrXkt
TeWsMttvoopm0J2eTx3fwqCZTKK5rc0sN0ZQaCM2dTfSTj4B6Hao4+DbrpnrYKg69aSdxxz3aZh7
9vJbFsz7fElHQzUqH8q2xsx935FHiEd9n1seTcIuz9VS7GLdoDomasBuL1gXt38gV6OT3FXFzvqL
joliM00nmXl4fbILkEK5+fdSZBtZyrBhdDzUnMbtopjbRMPQVmErPX7IK76z/kLXr75J3a03J8vg
tvRbUFZZmNq4h7Bl6/JnmrrmoxaYKIioBvqtgB5fCHJS9MU1W83QpsG17NoGvVcMoqffslbU6Lwb
X0Dq/GvfVtecNG+spEqLmn7zYx6ErQt+X2cphsO+0TU/zasGimUdt75bTEFhJcXNpoK6xeny6IYo
oIOiyrLqZoAXrO+BIhBIS6FUPkFBKwR+bCszGUyvI6O8VYQtdrz5F7A/9RnEnNXnVibdxlXHNPp6
ZnizJbnwSQrVZ/rNsr0lDJr+xbGLrbuIafD1sPBmcJnkaBJquvnnCpMKFWvHULUQir9se9Po65q8
GT3Nh9QHYkl8H/vG88OZEw7EDkTrNrK24Uijo6NiAH9zmnD5S61YmgGNiXz2P3RJmx9W7v7LP8K0
gTSvdadi4BPLq+8MAJjrYIn5GZXxGgSTtDnu+4Tmu0FdV0Uj7ep7mRSfa3fwfzFnmo+AUKdPl79g
OGC6mge3bZ3k4FmSv4bCaz6MGaenaYESoTWk2SFowM8eBpkXXf6YaVk0h56zhqbUxsem0ntuOnUo
ffahTdgHv96J6KU6jGqx6iHrkyn74VbzcN1TiNNAHvvL5R9g2Lc6l5YaCy4LyDz/6BKvO8zAUYcz
FHY2Vts0uubQY+C0ntsg3kEI5fOcOuNBjKgEXp664bTpaA5te33BKRPNC7bR09TIgxtUEcrBqGJn
j9lcHKS1VZM1LLOOrkKEmyxwe9cvlLd5OMzkQ2ahBmzX2QEnuo0QwhEq/gWEUJ1QafYWMDMmbv1S
j+5zI7/UUJRlqRUmOYjms+7Fpd71mGXny9YzuImu2qREn1oLTqEvzuAdid+deZp+Z50btWN85kO1
caE07QDN36sO4jQ2uMlfwK51LHILvPNBtoV1N/0GzdUh8xcnAOo4L65VHJCM7kfBIicnzzU80Yq3
bvOmjaY5OSonxOlqr3rhInhN0TiYduVtXzZ3tee85pk4t+XWo7khAut4LK+xIU3ZtupHx0FReTWN
dfClnfoxP3qO3JRfN31l/aFvkpUvaT8zpKhvzAVvuXRZ/lDbuICPvr3FN2JYd51iq7EcyRHi1Y+m
IyMIxssxBHuKv5GoDAuvA7QGN3HxWpuoH9DguGOQ+Qj7IEFtsep/5nl2ppnah2GlOkqLy9pCguq7
75zE5TFpquGQVFtJ3fS+RFbrvVkIlBHmjhdZ8SPvvMfAnr8kq4Aodta6q5I5++yz9JTGKVpn2L73
dKLleDzosiIbHfkjAf8mmq7kcB/ErrWrWYH+Q6o15ZVtx1X1HdzXYHOSRQC6YoiU5GCD2Fj7P8Cs
d+KkDtiylbSBw6D8+xQUJ4/eVI37OwYFsnC8s0Awcyp5qFP2nMbdQ8OCjXhp2tBaEKj9FMw561cb
cLCGRVapo5rVlvyqIcHoyK0kJ4CyxM7yLWVV4rwG/iSeqS9KMDl0aX1DvdK2NoiGTJ/SnL/OW6zN
VMbfUJOUfhT4ZCrRl+UUefWhG8qgtA8pHpA2rt4GT9VhXbTxa2uY3fgnIOZFf2hb8SiyMj1mdim+
NHUxikNLNitzpq9pR4Jk5Imymr75JazxvB7HEmt4qNv6LrM/b7NkG7aCzpOVS8u3JOn4Tzz6swO1
RIoueBz6Lydm0+haTBgnVsu2pOhrGfOXgFl2aGd4gb48uMlAmvePwLLXhPPgZ0K9D6M1PvQggk7L
/tzWw4PV7Xw30bFfQ8f9PA6W4Bk0fs9Qm4TcIW8e3NRKjnUR31/+LX+i5DuBQKfMkkGc9BWNrZ8T
KQnId5vah3rRoQ7yrJ/BXT5JRU4tC4biica1NbshdNZHK2yCZuTul9afVX0i0CjLwQyEZgWwFkHj
MOcIVwFLyefL0zStpxY4sjrukMrz8SeZGu+qjkl85VfpuMubQfP3dwZxOzvoc7nMPwsKThlwtmdX
fsPcq2CQgJyiMfi051e4OoSMLyx34tSbfv7RKnUd7h5mWmxByN4/kBC9QLdU6LiqvUCc/ESAFje2
+SGOc+9hbGt31w8g/xTqcIQvexJD7qFAuFNumX9xi2qLI8T0A9a/v0nkc1bbxJmhkNAuosWLAC5T
Y9QVAufd3B/kLmXGgOg1uzhjXZF5voCAZf/sAPR+DIS97/ZPdHr71PGGPHPy9GSVdnHmrvNbto4V
gehgi17JZCXtMiCJJ9Hz5grofvXZGcVSeRjdxr12k3RL4eb97Eb0hkYRuKmTT5Y4dT61r3O0kx4E
HZ1Vj1MdxKTmq8v+8H4gJX+Yyt4suAfFPYg+pOmp75a7AUSGYS7JXVPmUezJ22kRu44d4PH8e2O5
zGGFy/B7Ujaqo7C88dou5FauWXP+vxGU6OU8jixQd50Sp7lJbmjs8Wu8Wt4p1z42gWigbNlPYW67
u+g4IdH492/JrXSRy1DjtxSef5zt4qMdT/WRieo624muIXoPpJj8opp4KU5en0Glc8jVyVv6dl8U
0fsf6yYAx8syp6cShNRnt5Cy6sNAqaHax3ZN/qn2iGF0+6JFjcfjixX6pK4qsDhzSXadL/5R4y74
3C7MXQQEsy0atkXiHSeftxujG1xcl+OOE0AtS1alp8lqywN3u+pH5XtdSJnj7qM5J3rhJ05yF3B4
hJGpEp+gWVKFs1We06S/yfzgU70U+3zvn6qP2wysqm0B3Z60PsQ2ek/yNtiifTJEKr3cM6RiFhXS
xamv+Sco4T5CywWymuA3z/Y21RK9yjPPHAfTwhGnUXgCkn90Di2v3KhJG2Kg3lU3llng+4udnGJA
ZMAmE19ZbXyXgUIv7OIqP8a02nA7Q5zSKeeF3fe1L2esOM2vaVF/oKCxDPLvWVpdd1V/aCr163Jc
N31JO61VtrCqwBrBKtnya86/t7F/20h1gIR35Ab5Kc36h8tfMniKXupxvJEmybT+Jt9nB4+IMnRR
nY7QI5RuOKPhx+jNd0NcQ2UgmfCJkj5KSM66sj5MFTkvS3oq5ju/ZRuX8vdrl0Qv9/girkUKQYlT
rBYc3dzDlOafujg4dS39mA/OebD4Y8HE02XbvX+mJnr9J8lcETclMondoY/uYFUoWoalZXlsw/UN
W1sv+zhpgypJmlmRZYkfmeIRGVbSoblBwbdqbzJa7irHEL0CNNXIIKqRFqhsmR+NTY4etMSaHy/b
ybTHtOueYzm1XTnYzcBRlcU1saZmPASMj05UgClrnzAS0as+6CFP0MRix5FIqA9FJ6eCgGYyHS//
CEOg1Os9ZVKORE04pIAtsrtCd5j9KUnH7MvsdQKwUz+/uvwd06bSXN/Fw2bXEmDYKlKop9rpmkOS
pc2uRg2iV3h64dMJkvZxlA7+gU5dH7rxsHV/MphI781LbXsZigo0qKBUL29wdLOmIYT2dpGGaHbL
ZBe6qcx38dISvaST95XwPQ/pV8YLrb7WQZ3Kj8LNg2QjbBkWQm/WWzwIReYOrh6QOy4eGOoHp6bN
2c6FWH3lzck9KzvbmmIsRBJbzodlnmOIGIzqy+VNZCjpEr1ZL48HVbS0sb+OtCgScND1hdWeuqSz
qjoShLREnqBwCExKCD1n0NJceZVM4ZAewHyUHYgMPLHxU993fwjW/P1Tl4U2S5xkMd5EXHUu6SDO
zpCN56wr9lnT1nthaINXYsfL46hPAyRMMeQ3XrJAFfyyOd/f2LbeBCPYOGZdnsYR6Sb3SNvijNrY
dZfarx1am3clL1tvhvGyNhDZNHGwY/aHyutPlnBv8iY/5+VwwtkjQiH2iqfDvtyii7V3fhyAvbyM
o7qV8oPFBP24iCSIEtrEB+V408EZ5JY64fsGJHolzutcFF4r24rmHAF5YUV81WT1eNeD0fSYlN4+
jDHRa3GCN4kcUOuKlMjL0+AQEQ7dvJWO39/I/6i2EwYwSzfBZ1G5s67Hrmrx2JvQIyVkn+wl3o3+
9hW/LgLi2m0cTaM8A8lfh8vUP/YdyUNUDn9c3s7vR7Z/JNzbIeWOPcs4WhaiTnZAlk+K0XzjVPT+
Wtt6IyZhg7fME9YavuhBSqOOHxZo3Rwcif3bzMMW07vpV6zffxNBY8uKB0d5VlR3RXywSvSDJ1wl
G7cK0+hafMYDCBoCUaaNwBzJHgBQDa5pHGw137y/k/7RbydVm+P0qLBPAUs4TtTr7hYvzj9OLWDU
+xZZO3QxcGoBYI5FZooW9zH3yXVaxu1GsDKZx/nb+EEGeR+2JkfbKrNoci0CoGcSnPbNXXtR57zx
2cgRmwrkyOeepd11kqf7WHsg+vb33KUcpz5RiOb1UDnHidDsGFjE27DM+2d2WyevBcmjHUiJ0ROb
X9dB/znIZBZJb0a/AyEHtNFt9dEZ1kBvC0yWRTWJl6DbwUnwxjS6VkiqrNyVH+xA2z+wvMzHRMQR
dfMfVV3lYZy03wbXvfJp+rMCH+fGRjXEC70dcCy7Ei/B8AUkQP6cFEH+oWqD9trGRTcigiT7ikII
a3+ve5nFDQc8mUdx2kDstW2yM9S33IOQtr3TaNpRp7ACDvTMbEXlIO6ddg5wWcu/cdEBpBiXYZ3U
bMNqhm2mtwYSyiSzGImjEVrewAWoWSQ3EkAwdQ2OA3aYx9rCNTgYna1DkGG76Q2DykvmrpWTFfl4
Kv0lfVI9xMG0r3/W1jsGK7umjQsoemRlkMtMMPrRybJm434bYIn/rTDbesOg6ymx2G6J0Z38KW8n
dJWM0gqLYTx31vxL+YW68tW8kTsMO1rvHUREdHu0r3AcrQRYAWO3OBF7bM9jYoEKOtnkDDB9Z12p
NxkQ1XLWFHgJO1KgZuLkOrbWpuZT6268mhuylK+FAAdg+yGWGD9x7qzxQ4b0ze4vR3jT0Fr+KOwi
zgigEkeRIHtArFGETBUbvmEaXHP0DuClFIAf7+hnX+zpaqp/uVtKEaahdQefJGTnEwzt0c/29LGv
z/ZWWjIMrTcROtACr2LOeORnHsSuPYcfMhCJh3Ic95WSbZ2zvV6wWZzC51EvR//oKX859Evt76pc
2HoXIW4L0+QBcRyNvMbVq+vAE6P40ny9vGUMu13vH4QWcBGoevaOHdQYvam4KoHaaBZ1Spst8nzT
Eqx/f+NQleQDV86EXemqqCfq4ID1XzrDRlwwRFC9l9Aae1pa7ugdQXoAEuiXAeWXy7YxZAOdVV0F
NVjhc0w8Dmx06+NUA1WddChPcUHCwd5iIjDZR/PaRNiVldv4Aa4AeqA78CYLPbJ1KDZAqmydWh2S
1QgL3jr88KTmWzBnR3ERPNHkt09PPpOrlPVRJfGRQt7vsuFMm0rzZ/DquP4AHc4jb4aDrZabxi0O
qnVus2UrGhlWXW81dHoqpQ0Fu6MvAzyhPUx+vW/yeoNh3XNa2S3sVbZf2SAOPj+U1iecbI+7jKN3
GNa8L0aPYOZgpgF40r/BY/OhmrowW7Yalww7Su8xBIAOOg8TPlHP803ixkd43FUm3A1cisEv9C5D
YTOVyAwWSlxyo4oZvUX+wSfNXTOrU012OrbecVjm6Ddu1yWe4uXogXhocTaW2GQfLQW7wmtUG4Ph
tiZ3dfFrpknolvvKAHqTYVnXkswMYzcE7fa4Pot8w+wGr2JaAsbpTXWObQdHwK2v4WEnKDieS5Z8
Yn32+/LeNBlGc9wgUMMcl5h8mz/J/vtQfgzUw66h9T7D0uuGtG8xtGDoX+Jfff40TN8uj20IBnqj
YUtJv5B5nfb0pe2DcAIa8fLIhq2ug5fGFCVJoAEQDOr/huWFF8V1WZ58Op8CLja+YVhXHb20BNng
5Db2+dKUN4KeA+fV99QxIY+Xf4NhUfVWw7K3/Nz28RvIOIWe9TCVHwV6tC8PbjL9+vc3yX3ggQsa
oBaDe+Iwo19j3tiKpoE1Hw1IvrA4wLkndXNxI+bCuXJFk7xenrbJJs7f084AlB6Zgs0H+a1IZTix
6kCDXUBpW8cpoWM08ZWCwYO5ZKHLvWswiNwU5dZ2N01e89IEwEs/D2Dzyv9SBTfK7o423aKmMgyu
g5Icu1E42sCXYhuYpOLbUkZ570S7zK5jkpZKTF7S2jjMFv1PVCH+SxlkQfI2/bxv/NWN3+xGH6pm
XcohC7tYp5a4kQ84YFNslZENW1KHH8mKBA4fYHenvrUgbTS9Xp61adx1Kd7Mmibo/wAEfU3X7UNX
EdA7kw2Dm4Ze//5maBdK61NeYGhp8zsBJrDWrfftcp15vRvA+s1T2NqlXxuU6ll76vkWgGb96e+U
FnTydd4PM3qJ1oV0v/YQ7ZbFKajVRsA1Da4lUojR9MAx1R5OvbeJWkJnvEXJe2Nwk8U150zB+MLa
Gc7PifyaKjsNWzFunC0ME9fxY73LMtwTMHF/euI8PU/pXezsA3Daerdg41vg5s4wuOvlV8X8tchv
ltjf2IemmWuO2WZd4yesxKlovQMO53jhx9Hb2IkGk+uYMQGkfuZCWPcoVXGehvTksC2XN+RmHSbW
AeyOpyIMnblfM8XCZc7C1n8ManK87PuGGpqOFBtVIfrAwQd8y74rGIp0uDJVU9OEqBR3Iavyn749
frn8MdMqaDk1SVHvL0nOIw8dYYdYjVkYpP5wxfN56wmDv++4Om5sWFQ1igqUZ7I5+QFAmqo/Mv4t
Fz/myg5FNx3SfXU0HTc2ZQEFOD7Hfh3r65H5YZItKhpBh3R12VqGs5+jeXLrNrHbsgw6GP4nGUzX
bLwf25dS/RhJv1HZNiyIjhPzqPTRw4xPtNk1W76O7mOpti7hhp2lA8S8qfMptzB2OVs3gfW1siAD
Uf0s0uFod4c83wX8tXV0WBF0WTGCJeM4iB8+KLBX585wJZdbqcDggjoeDPAGHC+Fx45yqI6NzT9C
Cv5aLN5jXdYbfmEIIDoiDGzwsiOW4JFMiunTFBfdfT8t+4AaOgrMA6ewlws8KI3oaOmPtdWwPKpn
EkxHwrPgv8ub1WQlzbUB/6gsZxZBFCdze5VOXnZmc+KEtrSWE2ZQ3l/+jmlXaQdnfyzwyqDcIEpr
73u+8OkK2ubDYfBlRHqZhtSOx9vWJRvFPYMP6viwbBlKn7IpiKZSnpOM/QrG5SWBts5Cx488J1tF
H5Mjar6eQzHFD9LSj+ZOlIc0sBvwhoGobR5wWL1sOcMm+wckVo3DVKnCjzgA8TfU5/RaVuhs2jf6
ul5vDnpg0xcx0PFeZPuz/ZHFxdSf64LzfSgNWweGNW46QgfL9Y5W0x0yywOy2bkCucC+FK7Dwjy7
aQn3Cxo5XtOfbFmC6W+xxOs+46yr/tY4RZNDAjJgUVAQd7yB0PiCkqebTmJjm5rWdv37mw+U9gSR
yXlkkJ5dumOC/936YKN/vjx9g8/poCKnFWICEz2L5oJczfFLWpa3qc+O9uLeuqn3YWDZzj2qeXfi
gUa291oWJT3a+cBJsjJH2vtu9DqMiLBqaluH04jG6cRPgerVdIebceFtRFpDDNQJ3XtUyMbCcWnU
Zv617clfjr9cEUk+uday8Rve/YTPdSRRH5AmyIRFo8CJg/hsD33zYSaF9bg4jvvJQw85PV9edNOX
NIfuM2/KmgXWKkn6yavyU15yEvYL6C/W/+z7yBp23+zbuRryisqZRnXfXsd2/xSP/j1aeD8Jl+6S
Z4DJ1h/45huJ40x4nXFoJCc23Ke0Lj+4UOvb+gnvuh6G13y7tEfolPgY3ini9mce280LQwvo130G
0hxbEgscrblNI6/P3RACbGPkNJWVQec86A4iyPHvvi9pCbzjy7DIpJFPONjetR27idmYhFKVH1Bg
2rg/vptNYSvNvdsgjufen+RTkIvvsaxuQMX7hILGIwEQkrBiC9Rg+o52wQ6An2kLyFg/9Ww4O+kD
evo7FGXJFena+7zpNgripqXXkrad48jWe6UD6jc3v6kb1w6tBJnj8oKsG+ifEoTPdfQrUL1J4Qys
e1zoMn1ecG6OMquQd7hEFXvq1viE5uOynJqa0aB7zPFAdp4tJzkUHm4yl3+AYRV06OvYDH6adcqJ
gjnl2Lv2D8i1Rn0/FEeA2KJpsq8uf8hkKc3Du87uSJmS7pH3ywIupkId5mJMrt2+dU6XP2FYah3/
Rd1uphUEcB4FR0lvGAJyGDikO/aNrnl5bNdjm40jfgADJxwKIVXIA+f58uCrFd7bR5pjl5DsSOxF
OJHdz19sW5zHbHjgY3MNzoSd89f82pENayg0Ch7LKj3PXMVhkUDR6vL8TabXnLlLlimuSDw8Vpad
HGSfN4c5EVstkaa9o/lwPAbxDMWP9lE4fRyValDgYW6Wkztv1nAMP0AHdaW+RyZ77NtHan3o41d/
6z3ONK7mvZ2iWSBU5T8mnPy2PU9F2eSrfUuqI7emzM8nkcewC/Eirrq7jAYb7mqat+aujkfnvuxt
DC2ssJ/+D2fXthu3riy/SAAvoi6v0lzssWPH4yR28iIkdiLqRpGiSIn6+lOznxaM4xjIy8ZG4DWa
kcTu6u7qKnZVy3+MmW85WhZYzlTdOp3HrbnhfvmGreAKJsgfjePe++qXf/8PlkC4zKRw2XSGWgvt
P9HcMHfmatHJl7+/7O8c1rfkLGMUH9ZZTedEJ+dI2ecFG4jwpn7W0UdbJO+88W813+vZUVJ1xJyx
9X23zLD+iPrkepbYEfz7b3jvJr05sHaC6NCwUnNe58HAYWJaC0u7f0tZ6ZvzSiDwPCxhnM5W5zAb
sssPF/OPqvB37v5bspau2hx7YAs+3JpwjEg+XgVm3WnKkxGSFO30weF65xG8ZWxlUeIZTMDNOdMG
+p8b+AxruShGXuIGivm7vz+Hd/LvW+aW5ITlYzy68xiBg04hQJKyp8GY67VmN5yJ879d5s1xrtGi
bKjm8dlPYpeY8Xu/TCc9JntUPvVOgCfw9+u8d9Mu//6fs9ejDLV2adcz5Ix29ewLM4wY5n/ErH/v
498cbSuwtDhDPu4M6NgXwKmsjKnyhYz6j3RO3nu93mRigfUwZyttzjo1N5f68IKu08Qf8I59/beb
9CYTJ33PWdzK9eyizwnRRatkkczJv53st1SuJRO2GxK7nrs216URkEWjqf83NJ28OdkC1n9UKYQN
SqOqLpiN/VfLW/tB4Hjn+b4lbFWJnhMnlTmbevyG3b+XbFZHSf1Hk5p3ot5b2tYwBOZmW7FzR6t+
V/WxxIDjw0+/5PT/B8S9JW2pXvummzJ+rl3/pffJ3mNvnItm3+ns6qKt5PjwwXnO37nUm/MsQghR
CIydW4L6b6BHSISUoKD/sIk6jrl7qBr1bcT5/vsb+97lLs/rP8caBtejNj7mZ9QF59B7WPqZ23S2
d6TB/s/ll1F3sP+2JpLmb0ldcBjP581XGghB4/fJtBkfNiv0R+2Ad87426l0IiBRD+mz/lyR8RvP
3NWlq3H5ORMWIv7tGL4dThtW6wRM4v6cdDPslXg27GIXfcRsfO+gvIlSMxa79UqZPs9d+rqM+Ssb
IlU0WfdRln3vAm9iVGwnbtREEWm3DpE2246zVGC/mI/uzzuJ7y1RbaZQfdGkNeeZzs+Exqd2G44o
EOtCYb8+rfMPRk/vXedNxIrSSXNYUV3epXDkdbofvP2V9uIk/seq/Ogy70SWt8w1qM5VKWNGn3tQ
Y4rZEV22Yfsopr/zNN5y15rKo5BVy4jI4tditTCagKR3c9joJP8N8L8lscU+4vG6LPoMx55fXs3z
TnpYuvw9frxz4N6y10IiuB875c5Ngl4PslG+LI9oKj73UBv6+yXeewBvQlTVB+iMinE8R/nWnWo6
TDdkaD7a+Xnv0y///p8AWPXQs984d2fmxG94uzTdg9vG0H3++5d/5yV9q7xV8WbMYE6rzhdftgvk
d6Y7QOP+Ls/0bcw/3Ft77zm8OdVJrwYolW3zGeuv21r0zUYxn0Mbuehkm32xfS6//P0XvXfD3tYX
FGVvLMft7MMkChqgAzoF+Y848K34VhBVVIVejecEpP6ySTbylVz0RqemGX/9/Qe8c+TeUtzaYbIi
V606U9660qyQd6zQPS6y4cOtuHeexluim9gGP3ExqfO0bPcJGtOXeQ3S4eFS6/3br7i8cP95b2UA
vgRUGM4LEG07mhMZxK1LxUeZ9L27dPlp//n8Nt2WWLXVcObb0JTgccDmAVNmWFbajyxy37tLbw52
7SO9zAx3SdfR59nY+gBweNvEnd3Zof/29/v03kXenO/GJcSyTKszgcjhzZrX+guQR7XvarHsmGPN
R13v9y705lxAMXHZ5rhrzghX99BNuZZie7p0WnX7ERfivWfyJuMlesuthSz9meqGP6GD35R5HqIX
sHDH3d9v1zuXeMsxk1nU2iRl8ixSfrPQtSuBqosow//5+wXeCR9veWZLV/tlHDd5Xgk/qdz/bLv1
698/+h2U/lagzNek9xCtInuXxMUSHuR6O3W3jb9GJYBNOLP/4DJxcomq/0898JZyBmX6ZJuhfrvX
3cpMu1PQcWWPYKH71u7U4OM62wGxQR29hMtLPrECSjcyhscxNIFSVqABQbDmY8wY17LIoRoxGwja
JpEM+9VUYw3VXtt2UN0aYlCaduDks/qcCLg9NiXcnhP6KwQE/FcCTmBU36t60XCnbbRdk+dE28H8
CGOzjLIIsNqpXliXz/Zk5mWtl0Jy9M1OhK9ZsxQZdNBqXTbwpVrhByYC3c8j606LScSAL2qIbb6y
yCkzFTziAoZMnYtXRorVhaqOoWKX5hWQS0Yz9LLaQcb+89zUkeKFAEk0u62yJMzfuIPXedlRqCwt
EWle22Ebl7Xs0qzn4HcOOqJHLAnEm7ruEr6pc5otZtv27daq/mWTgRizYyxd1+kOmM+xCNu4TTT1
8NVLLjaSkRmE/hwiPswTjNoRr1gJ+WNWdwVm80K+rpAecPsW07xuOybR1qTPC2gkXjx42WO4UGYr
/Gyn/TChAJt2fJ6b6U6vvYpQa5MWqi6lnCY/P4W5h6A/ysuhJY+S8yT6DllCC2ajjas4XUvZTyNm
hlUbdfNw5ax04o9t4d0UFaMfWwHvV53V6ZG2EsGpIFNIQ3KMeks9rFE2Xg0v7SjUMhTdSkMS7aZF
JbF8xMpzTW9SlkLFP1vztmDOrLBeZ82Snq3cxuSKNn3b/vE0a/OfOanwUQegPsyPi8l0fuDl0isJ
DhW84DycG4jCGZTjmNubWM8N2vqwjK+Svgg92jvm1PXtJuZDiPraysIOWw8Un9O0QUtXLp0Id7ms
dNMdos0ZOhW2ioL7BpJ3HvB3WDoYvoOYRMxURkTG4iWFI/pS72sB7bq7iHas72+I6IT4GUX1TNtD
tMxe/FjGXndxwSXY0Od4svH8xfTwNLjRw5o01zaJRwthy6Xi5nXSjuuulODWbLRYogGPMMki7++F
WLKh26sBO3xDAe+W2sy7rKVqe8x5LHldQMYnXn9plveyvtWi8vLToBeIte9oRRrblvD546EvqJoq
bAnUtBJ83SOZJBm9jYzoCDmobMy220ZPPVuKNa+asbkirTLZc9dDkzk7CEKVxvOvGnGVSadmsoNc
rYSGwcJ59j1yXvr4pmJV3KU7j+ZzhAcbV6m+91ms+DVomsTeJVZH/mjrcZxvvPddNR1UGon01kQ8
yb/0shL0iUiy5VORW7xi2HBgmJWRsZPrqe8hndoiq26efoMCJVme00lE1VIOzKrqMReBT7+UnN0M
vX2bL9XdWOUMJRzc8P4n8TjRBYqSSkvzuYO5bV+Xq5l1HUqleJhCQanMhr3Kg5GvGQP0UYUy2jIs
+2Av1v2E3FYnb9nqq2rZmcZu20knua5/jCo24Qx7oH7eTQ2kJdsDn7Ypu09X5eavC4rU7JQmEMuu
d6vcJvu1YjK5pTBHj+9c38aDu6/SzGNaDm/lbW2Kfkqa7jGF1IV8FAknHuN612KjckIwbHmxxoG2
qtwWfM6R4rWplpdgas3JvpkNBLfg9RXZ5UY4jBvqIosrrV7xXIj52rSM8m/Z0vlspyRs33ac2qXe
hdUPtnQLNd1tC6rAydUIWHERZteIoRzhYt08yLzu7IFtivYYjsBaBuu87RyGlzGG8oCB//oiVXud
ipDn99CFnSDrqJq+RsGpxkbaagdPZ728RAS65N+8gIX1n4a42jyMSRbD4BlSost44p0wy2/VjIl9
gotF0/4xWR+yH95CD5vtgVEIxUipmuqD72tGQ5mbQZEn3QeCxdw8lojLdKzW4ex4HsGpOqpFUpkC
Ggzz+Dkmsenu0CyU2wPJLB9kGdGg1j815Oz1WQncOrvTMYQHzkMypjPZZ9zyrBznqm/igq1Erbbo
F6OpKlzHoCZJlaT6NNm8yqtCbl4nryqbJ3jKDIuHXn2Tb7o7dpg8IDEOnjft3eBR7JRDwDIMdkz1
rLLHJIFJ4U3P7RQ9e0jBjM/GtEFewxe4W2gxVc6T+FA5w9fPC63Cul0bOIHB6CVG2FzvGUmbiu8a
1mcYmA+Zngj8wFHrDPCHVZvBjYDqSNIVDadC6WIBPXxcjljmdzw7SANjq+xbIFDy0J8ss7Rtb21s
15XdNCB5j3OZeII9tbpcYnOJiNB9bdejaXQaD0XkFhd+U1vz7A5UBpqFHbj+Lr1WsxFuN8QsNV0B
u/jRHOt2mqANA9Axkdcm1D26ES2LPCvstmw/12zw9NqSKkaUdm1bZ/IIeiCpvsA8c7rIp/Mu50OR
aDePRzuoZtp5iK37Y4rTlJZaRGMjTm2uesFgUkCRdYohoT2oCdDtceuTrsJw7Gkap/satEkd7zfE
vbhsQEEterrqVhQTAf7diqZVG9QCRDeLA4zFZPiRw4Cbl6pLIVp20vkS4Zwk2zZinKAcfBSvV0+I
O09a80gXfgDrrTlgvoqJXzHyLp6Swq6xWw0s3CLQiU4O1Ryc6CSHafjtKlcjtkLX2bLwAx5fcJ+l
RGPiF+zZapEhqfg+Ps1RltW7tBN2wj502rrhKNJK6V94XCbW+0mRbShIE3WUHOqGbN+zivmfDJIT
kL+SgcJsYzfwNGHsgJCxtUmpUqS4Mx8IHYcjTAra5Fg11Ay3le5reV970Y0Ew9A1YInAOdy227aB
qC7eBN7XerdlHMk1C672mNpFUYv7QeDK+Bxrvspiyd1EroiQyYlezCogA5C1sQeIdBpWT4UHBhyA
StYKaapcW+/T+hqKcCuXYCsZR+8UkkBybNsg8h3Q44p3HXnEVZ9pO67xfZcDcXa7fEXqfYFjxdQ8
1H1FZShkDBvjbW9I+rSsrEke8U7K7TvfGF/SMtdtusa7ua5aCQWYzIVNljA9UeMnuB7F6ifMlcyS
FmMcQbmnSGsfUGf7RdP501oTe/IQALMxvGqI8FHZswhxBAwGO0OXtapFyxS4Eympf/spF+bLILs2
vlr6jRl7zdoUR+WgZiRyCIO3aRv9qn1+0TWv4y5US5Hnpq0+RV4b9dsGzbQtTNfw0e+YIAEgMW8i
8NYtTfC2Ees49cAKOHsJugJuEJ/UvEXza+oVoC1Ep72DsA3w0yD/DJtUVt2pjRK7FrQdsm297dO1
5nudcW3jHRg447ocRVwL0hZDZTMfFXOSLERcr0vD1B14RTY6MyWb/im0K+1sobaGJlh7Dp1T2XWC
6LqaW8hASvkQmX67kcRmEI6WE57n2bstG27rua0NiP1Vq3l3zbJl5sMRpjy+0SdZ51r/mmKG8nEH
HRgKz+U8U6mbThP+p/PlpPBkxqu+BXlyuxqrZGZ+j3wrdXLsG+Wc3gOvWO0B752YuqNwEe39OQvJ
xPJ9zl3cgXcS4lmdMBLWcitVTXPpDiCc/Yy2lpRAoKpddzZXwj9kam7juWBzlTd9GRDPI7ejvEFF
gh7DHIem3C5wB1YiW0VgWz5nuZDdYeuypa4PnWtQ7hSzWraqB87xCfS9CACMfN3EpC1eQsSR/AnB
yAzfGHZsGnI1dB1f/F76xiOOzksfb9AWlmm1TdfZVKP+uu6AwjU9OGF5qg+jjGYYZ7SE8y1Gx65X
WFXE7/HIYYoDB7YFtIJsdgMve+olngoUmD+narHiaaNa43GSFIlYtjXrA+qwXItDQO8M+uhxh6P6
YuclbX7KxNUyKxLIkXIcZrrozJRkhM7bi2ZTzx8yuQGo7TIvI/GN1kvbf24dXE/vtSQ1f3Zad8O5
s65i5JB3S4YKq9lgjtOVvccwMil6TnpIwfTZAlYT5jmYdKe7uWq6Xuw8EC7wi6o8lnUS4cd5KGCI
5u1dn6y0hxNEPybDA0QkgDmwmORjP+7Y2ppa7SFI6lAbBYCiiO36vnPZsRI2hR9UX5F0y0unXEie
PSLD9r0HXHRPnqgq1FjUBuL42sou7/yerzjrMOYgSz3Oj8EH193Uab/FfzhxcTMWG04/7HLWgZpE
7n1KiIJy38wqHX/mHG/RUnQQwgtdMSbMQpgjWce802XS1OP6GicNio+rLV0Z8uyYC7DbC/x2Be0o
KlvRUiQp5uoXAxtZ+kDni0hv0SEm7+J+xH8ytKyusPulutVMu9yl+aqKIY6DqPfdCOX7l2VrFsTx
ZDJwD6OzaKrpheWTbCiqRKUCKdXarNacQtM1sSpmNAFMficxDLMnHeNNE2BWJfAlITQMluCnpsll
7VF2zfAaDaaGW3E1+dCLcuoI1kaKio9T9qVF6mh1qSVekks7YbHZEboleK1aiRz+nSzTyD5vFLXJ
iQNKQvM/zX0/36lYTezOTVu3zIWqp7T9JGUIZBcEPCiA3UUv9E2+pm7URb016L4epojz9sWkMFiP
igRN/3DfGmxnAsXVMY1+LDwes5s01JPrj/NSxdsTcHJdT8WgAVxMcRH8tE8sNtq5Il7qDNSU3iSX
BeyR0BbmpkOUuB9VbqKR3YFR2EV3UQy0N6EsXYlRTTGsnNcC6ivLV9c4mj4OqW4XX+h209sD3s4F
8b1twIfTMNbLYDR/o5nKgftUMgxRVCzTkvyuok6hAODomYRyIpp4UTK0dLiDcTNUO2FKn8tIrUed
bQ5FVASfvjQcBol1p5s+nXu4qCtnXISIMKH6FjAOy2Nv4IPmYQl/ILQJ1UtOKLyxinHe6GCv1yFf
wW4LSW9QNRrTMSRmnB0rn2CgNTq90yE10TFXUW0fwSHYBIODrOpdIfi83Eu8dlsoao7RMynarKK5
K/Cdl+hLt1Zh+WazOrp0saWx071Hc2q6gxBI6r5fhpV6KKQBuHsaWDzbbAf8OCZnYrbLhipsTVDQ
FS11Naqomo8mPGUo76pPyawIThfE+EG6EqhHoYm3apPMsCeNdH1Mo2oAkrStq5orUWOqeN9vcKoJ
O0nQ4ehLjkVbCfQ410N3N8dwgrFlFXgXbhWdGfvKBmrDsd+aeovKZGPCPsZSbtU9GJ86lzvIHE+g
OfSE4XOKjSazNk9jLYFHShrmxsMOZ0J/AxmUrFBeQn3sx/OCeqKaTvOMsgyHuIIKVOHEuo2nLbFL
EKjkocJnIbPTVcCoKUggCaDXBoW8AwoiQPLCaRIMQRhgKXkeBUfFipJA8Qo1GUqkKi6HSsPSES13
gLxHm2L5dC5JBRz7ixKdG7FrAZwjLHJGMbuI/yLUTK5oa+yoW3wptNrGMs4nusWQ2LSGfcNRnND1
SKoZ3YvCYHndJOUECIsRwtqM9f0I2NCIUoDPmEKyRDURNgEMEGf3EhDOt9OoTNfeS0Dl8D343osC
D87FgIhQ6TOHzDFBP2eiD0vYY8lfyecG+r5jdk/yCpLbex1pVODHiQ55E04RweiI7edJzGI4sEbC
I+gYO+4CuikpscNYOCSORF0PNIP4Ev5cfgWiRo4qjR6lyfbLCtk2ekwZ3PfaK5wDyIDgNjq3zrt1
ddSbUtZUz10JKOnmL1jKaYn6hg0d6GsUvUBL1Fy3mq20voqw4LFOj3NdJ5/nVaXJfZJAwn0seSSB
J3aJJdhBHKe5WpNznI+r8mWDTtW+SerMVRhhyNZdWw9e5X7hoethKjWClwvmSwshSVHjuQwF6iuN
YVbc2uh7lnB2yBL7uDCyVmXLu56/Rk23OAu7KQkYWaTaC66uvZxQFSPYz2P/OYPvRvPTKMh2nxK8
RNXFYKKOcdA66w26k8g97dYdRko7+n2ZAG1wefjNBl9krKbR4+JruN1h1jzbHg4YvW/5ASlQVfrK
kWjx1ZdKtOv4ZbWwDn7BaC8yDfr0Zp7/dHPH8EWwkwkP3l4Qe5MKJMB8j2ERqI37YezYeseQgHG6
8nyeY1cQpLY+7CtOVl4fxoSP7VbmsFSqf0KsVWS4HeOWNNM1vjCCabmIOrCLUH5v9gKGjOxxCTmI
JOVqBfpaHA0aHD6T+fQXVFoF4pSikYq/At0ujUERh93aQ3bR38DQymzjUXfRxrc976URoexRB6GC
YjMgzIDiwtzPaBxANkaj4qwPTd1iylXi4cT9s0jImp8JeojNCxv8GM4mmge4VKQoDOSnGPq+yTet
qrx+NR2WH0Cp6d3iofgRmZA/5NDu9k94WVVA9z7j2Sc0oLbxdnXt+rPzyOcVam6/5fvgHN5F4LM2
J59g5TiTq5qnwf/sO4E0xPqEVru87XLE8Uqa1uyqIOMJlS0zHs0ytE56UMJsk61PtUChw0s82xV9
tjWwdX9ZBSao3jLVQ4oLG+dh+uOmJoGrGMxbk59kQ2/sK6SXW4d+DUG8Wk4VS+FSVKa+nbMTAAB9
HNRcpztLhUUGmwCFi03SBjcWzccIcomOpGWkUFPeVsO0wnvQdO7AN9rgttRZUsNPKSRrUc/T1NzU
qDzsNeYKEDKijI6hxA8efNkqb9t9nkfbc1Wp7odsPR5U50wc3XQGcifI9yyyBNvGEBtF832y5WgT
318HWAbeLyghb3jcdJ/ErFFSxJVTp3qIU7SGxDT/SJY1+1ptA3tCiZ68CAIZ911OvL+aeuwToNcS
IVWNVB0TSPsN5YpQPx8dNKgI7qhEYwzZ5XEYhAllZSb2YxLBPwzCuVtNqsxi4AunEXSDVj6VGEW5
A2x43EHyQd9tsDbh+6UVy2/0veP8ES5fIjlziE2ilkbDqt2zZbR+r2qNQQ86xhpurmy6znnggMBV
h57UUm+5KFo/ql8TicT8AqL/Zd44odN7QFtZ612Hw4JORL6Y8ai2KJ+OW5B0O2Uz5MmxPzjy+IpB
a9EUuaskOeHYQdYIVIuW7arZqOdeBFIfR6y/o++QjHHRTnk67Rj6Yy/TSsIJhsJhLeAcwM1OLc7c
53Sc0st+jPg2Qmvkl4pm7GCRzcZtWSOHpHvXxc2z6EmGtde0XmQxU5MNd4Y4qClzW3efIRNgPWwZ
RMc/5ZMWjwS6m1tB+q5XVyHU/BOaiuxXSzOEPCCh/MQtDnCB3VpmDcqlTaRXAyYQ6mpaJ2f2OIgJ
3eVhE3cOU6vkTvgOWmLwFhVQSsc45lGr0DYFn1mrCg5G6ylq5zYvWA8ECNixjl/dOuBxrn035KVq
1lZcp3VXtWWviZoLLJ7VpqTO1ZBYZbX7E2+jm+7RUjca4xzLnlCOhBieWMH2u6zfwhPV6bztNjTn
xG5GTdOVLp2MvE1ovvLjzIG/j7mA3inaMykWSWGP4VYYok5Ifwj02wodPR+kuGlWrEQXNCP0ESgX
+Qx6rDWApmw2dhVfmh57hUr+zgo0t3cGvD5eblpxV0BosN2u1mhUoqzYgmePYTyYvLVILfxkA1or
deMZLFIjKey1dyz84b7P25NvsUp7NWHS0RQqbdv1Ux1dbhWaF1O3Y6mKr2KIrXdlmvr0nseiPXdr
PbgDG1q8tWlNUDCaNtHrtY88jdGnjT02PlSI1h2CAP4mH7t+/A2HRfklixNrIGS6TPyAHXM4veW8
acShXcQaShPBhOyUmXW6jS1elCsJhGMe4KAg7vpMZslh2dL8YXCTxBQkGYDy88Z9py1Y8aUwS3Oj
402i0bgg85+21SWXJC6s3s/I2HkZE+ZUWW0EA4q+m1MKtbKw+ZLBT4AjQ2Np5RsEryVBETEuAq23
3hi0MDAEeIALBV7/aWzZnRS+vg4rphg7k3cS45M4oj+4ghsYBIYzS/dxZ9YGNw9ZDhOemH+hvuJf
ai1Hf7vIOV6vMww2zZFOdv0ClrS6h8+DSD7XfMHR1iA5tPsZxSAubuKsO+re9RCf2ZLtvup7/G5g
JvuFLWsvi0kD2T+5Iae/ZaqTX2uTyArZzknW3s9ZA6F8ND4aGLkC59Myxu5bXCrDpuWGdmpuTmho
LtV3N2HwUGy68t0Xi37vn975VO8gTirciZMpRmqaE6FbNA4hUHPnWga/1mLZSPxFxDLpy5F6Mn9b
onRB0tSgo3WnVqcBXIBYalqCDDfL3TzD+rVgadf1O/xKEn5rTAq2G0ARZj5bDOMCQpONBMwA4fBy
ZV09/MRkQeBmATPRa4K/iQvdTSHcJitP0dJHzsYcDF+NlHltquoxAO0FmBaieVZMXFokKx+Lu4Ej
nqMOvwR+ZEcxXPVDvLrrmnRB76pL8Npbm7U/9JZ13xugvOm103DpuMLEktxvK+yfSzZCXbDYTMbv
KcxCXcFAf7iNockEpWmsRh4AQdvndZTufoxX/4xlU4VSOo9GQHO/8viYZET+HmyXoteO6XBbbD3H
ULUGv7nEIMqfUAtGeWEtqosyI9yeIGjQqAOEBszrTFmsodLLkk0dzUTFCiBYeXqaIUXx2oM19ECB
iuKCGGhgH2ymjLthoP5c1yjK1cto4AGB8lqwG2yw2XOw6GYeknHLk6tuaHLyK3aeTc9x3dD+AKZb
BpBiev6pW+cZ5mdIQJgud7Pp95D/RBokc4fMDdAGWgwzyfqStArlyoiQjzppnqLhtVMYq75CjZ3b
fTeoUFII7D50MLzgRdQMozovFCPnI8ZZSfupguClP0Y11/JqdVOVXJkEDq0l20hIyx67g/cEkzBz
xST4A4dxw537FFqWjlcDd1t8PVUWHzml2ODfzWBZkFse+TbF21JH3d66tB92rmbddlt1gC1NgeK+
afedQM//CDySNGXNhFb4bsp+zrqle6Go37JTWCvLy2YE4QWoP8j107Bm6KWCtJAgVKK+zu8tYHj/
xQ9Zg6WENJftsBybsLl8KmMmsF7uQFUzvxhNc31EO5luP8a1xctjQ65DoafM3jbIQzXE/abqRxPn
+p6g4TDdoLGAdOHHiZo9hcRdi3rSwJIczYuIYquYQiU+rEBrRnWIy1mlxj9zw8Y5Pzqop03PWSY7
q5+Di1nb36+wkmTL7dwTolt3GO2GFvHruiklEWkM1kpPfURsWKCQMw7pWhhsYsOMEPy9qFnvMXBX
9K4RFIuVzoBh9No7jPk/odDuAOizDP3tJETbWGYdihhdCAiLyP/j6EyW5ESWKPpFmDEHbIGcap6l
0garUpcgIBgDCODr38m3apN1t1TKhAj3e49ffwQHsWLmZxDR0qpuadQjqmqRUdEoN5vWKylP11t8
9G4+rplRMTJeGOc+V3rhlOjB2KntLQuHlgLtpLb8zB3IkD8TcBw/SdfdxSlfdv3g8syXh2DtNwTM
wrb8dMYiQWecq3ZO9q5kizI5jVitegn1fHaUqLunFkweosGLuw/a/fVR7M7wH3eB/9uOJ7U/N31I
f66mqQeJbTcPx10oPLOauHkW7k6eT9pT3a3OK0JgNZ/tGDnzsgG1WGkwecrnfS7cIiuMqG66axl9
W+6TxxSvCPpXyqw8PzTuKJrf8xRN3J9RHr6ys9h90p2lvIPqhHCXZOllzL4zx+tDLl1dtXfVsDgr
R1ip7ce5devmVe+yu2xRp5rHRotR3sRDjtxhgiY3Z4BJYpU1swmLl0IjzMvBiUZXJ67FHoaEgsbd
s766vgrsaWhVRl2qqKdE6FWHKgwLdT/JSGDKLDb3X19I1ofhRLpdohGv6wt7y12C3fmeqoM/kfiY
jb5y6kPRQlOcQ2+h2tkJln9Fu4z+bZWK7+rFVnvSrdjpT1Utwl8hC+vqjwhz6qfy++p+6Uv834FX
1763HMG5m2ArcgOq3NVvO05DBJy0eftd21wXvIp87fWJdSfljKwgTfRb9aO//2lFHhRlyrNdtCI1
ri52ZvSn4rFpDeLxAUioaR/xO6sii0VviYtrT7P6oX1c4sfNJh8/9c3EweZIy59fO0QB9TEJEVvH
lvkLcZw2iRS3FjL+aO0m7u+LOF7/lKO17EdthcX63m+Oqb/ruFE2wvQgLNiu2ojI0anduNHHNTJg
BDByHecrNFX7SMlnphMyVRk9sRWIkeOs2XNWZ6RFTHjv47qEdnhX+/OMsbma0nhns1aqu9DHTO1h
Z3+8POraG1xiGzzjndZF83FbODHliXU3VHyu0aGX9GwcJOXLbR374Bt7LDKFjP0+F04hLrLxvSIL
Y3f5HQ6L+Msx5FLVjpE1HfTID5faVj9dgApYAkZe5kHTpOYHWo8+vlhrmzunsjcey0CXOaoA2Ur0
iuFB92LeM+WKcb6LhhzxmLXcapB3LaxCdehHqxgPgbGL6ckgWRdfDd2i9Wjl8ioVdmhPr2y3Xm8t
1/QPMm7XLwbDbAACYyCbF2igCUl6X7wbls/v00WpeRf3XFH8WxxzHqSdMvDeX7fmse7FzgKrJh+f
4b7iGxdzPMq8yna81G/zantiM1P3vvOpyNT0RZn1nkY7tijuvj0q5bOzA1B9SZ7K7rzSRqtDL8T4
1UTGfzPETdwBsMb/YqeY3iYYo+eeKIHXRjWtlez+aP9mBRW1ljH1/h8tHc4CrVz5ZMjqefLpv//l
qmoL9O+m/9ikjKOfilbbOw1tIJwUS5HuG6m5+M+0G9rj3O/yjq2CwlwF9PZhx3v+D56VSi2HgclI
TaatWMphu0TUEcdigFs4Eyi3Y1asOuxs72hYDzg8iirSi4f2GwtxjiTJFg4G7Zpi6gwdB8uOaWVT
btFmbapm64WjP6aIne9FzPt2JWeLbFIL9kBfTfrExtOqPhXLYEwW+2v9HG3sKOIctW6XMK/+KsaZ
Lv60Iq1OprBzSFwcvc1bl0tvU4plytaVdzN1elxuilmwRHrd6+krlMR9zX1n3lGp/cPkeJ2PuDzP
9q9ZcmCy3Uv8nRZ/dI458xljWu8eFTW1YbCfbd9r7dRBOYwz3+6L6q4AXMcDWQqufjwW/4Me66oA
+3oaD3nsFWHKExeBuZRrf2CTOLRBjhDyEEg5LoeCik+nwIJdcCTKcK5ummWSd6VulTkiv9sZqt/i
4yuN+5btvVtshxoaqcC4D/fgjFDVffRUJUjaZm7sJAdNIaRmbse73lwLP4RGgDMV0SMRPsLca6RC
u6YaH8PgMOWifNLxUiwpP1hpJ7bNmJPfm+I/dpphHlBOs0G1C1vXZJu/Ki+zwl2+4mNXj24fteUD
BvKgT6McvPwIAVU196vo5+48s070WOxOjpo/UMBE8VS+jYIHz83j7aExsVsSV76Ks9vbANoFeeLP
CorwJu8q5w3cxTWHUlsYCHYPHVo1emxSD86uTjw9q7u4IRsQtqwoqjOSZ2FffBGaJlV6iN45GQUe
/F5RfKJEsTcEj/GLrxkJm/zD8I/NdqGO00zw0LVWOybbVbTMvMGsJsUbiJ20kW1wP9muSJidX898
pUhehsK9MugGi1UI2ge6fz9pdjlaV5NUGDpb+kYyGjyKdYzr0wwTwr01WK2TFbtn6jd3Veq/Vozl
M1Pb5My0qN3psMb8fbu6qjB2rDGbxsq80yG0Y5rLHTvUqqv6HyWxji7simebez+61WmNG/Ej2YWn
zuyx0WTCtTk9R2lpneVN7geHWDm6T1xuTIp+N6/unQbXLWMxeHHRuc/BakecQjd1brzoBoUwgDVq
6r9WGA8aN8rmhEHitKYkr+V+35Ri0clGgt6SoR3y7QDXxXdRwMohDKntEJQVtXHJVnt2CMe6f6gL
gbcm5PxrJgExw7C3XtZc2G+bCesbWbbxh+8gLlFV+9tB5DlrR802ei+yrqkP+9bBvOi2MHqY2fT4
LdXi1H/d3vLtKdHL1kcpzkvELbE62rop8LOs57mQOZ1fPZiOth259RhoA+4YNlLO6cb9u5xQX+i5
tNf3klOeIzHjOHPmu8JqwGoCGY1fjq6RBWlrvXToBjw9OUehul3aWODUtqL7AzHqXQJswpK7suFR
cDveBg1c4mUG3uK2qYIesqYJ5B3qe/93DjrnlFut+IRDlhbSa182x80J8LHCSOVRtswoRSe44/r3
WAAYpbXd1+8jokIJOoghnei+af1XlOjgtg+EZEWoxTuT4M3zl2iBI/ejJGJjutgFXSOtn/D2fxx0
ffXCKiWbTTR5VJk7HKZmPC3OleUN27k8QU7P8pJvo17utVUW3jnWDtOa0ITmx6Pqv9mGdfoT1Xr7
VQ4rsy4896yy8eOl/tfK2YSJNcr5VW9uJ47lUkG9bdoqnlUtBmIc40C7GYkIswfDrIxGqlVzl/Wo
YTP4uFFPcRBek7yQJQ8kKGonETOnRo5a/B3zGdWZ2nZDdkIDM+WoqnmIFt28zkDSv72lmmVSSPK/
0hydazzOJIeyP3PdY1aEOJ33L2LdJrX0GG5/wYnnX9Jeq78uyOIAPtXSFfRFvtw0ebW0x571rusN
csaVHZJBuz8AWnipI4JBnAvGsp99Y4Vgh6GLutzPtuGTdObbJYrbX6OnoUUTb7On5W/JS7IdRWeF
4nxFJG4J9VhSlrw1r9Z1SROWZNHoTKxhn5rK1Dezl8ev3KLuc94J97bvHOvT05Z18H3ceNNK/HH/
+kNjOpO86S/0HFKu7tGyFZU0eFJ5KuKKK9SS5Qm7Q1Cmr2XlH9oKUiEcBpJH83hvv6epRr+z4tlf
8F386Y8H4+af+nWdaIhUEx4WS5Byt+//9sA42JytH4vLVdpSLIRU1oX+GC5/Hg0XJf6d+wCGH/6J
HasXxxFH4HWxVvcPz4D/GNhD+aFdoGjwAo0oSXULOcSJPP3Sjj3+did7azOF6Z9NQiHFeDoOnjYs
1cMSO1A4JOCB/Ie6VBaKYO386cpqnB/6nLYR3UbsTK+4u4Gn5o9G3Q2973rvt9ddcMxytPJNboGz
/LY2X50Qz1esS3e7C/aiv62C4NoqNH731a1T+VMTEfFnnBAcEycs8Wo32Y1zqgbLsZISC/ZYAuK8
r0s/j0fXdvvtPGnL/ySHsU5C0K90olwk9Jx7+4jWLdusGSqH9OZ6Dhw+NyYI0rkppm939Zea62fL
x3R2m/2ZZmm81SjBt8F2Pf6ZSgXjZjSuyaMuK9SEGL4Mg36pN0feQvSMUWrpQXUHprwpDUPIgafF
xehsg35KJPhYmQKDWsnQ6+LApywBgMdp5AntOv+f7fUBGeSammaqSdU7O63rjQcXUKFOjL8Gv4O1
DH8MISBv2l3nz3Hc5cMV5TBJ47XD0aCZrXiRrvOlnGmns9rip06JPs2dnaNrqIMzGHyQrmrMqTFm
yj9Vbd5NUMX6g4N595KhE/mpQJW44OAbjF6oqQ3yWjqk2AKsZLkFeZqRRkkIRcRZ+6NBx7gBpgFm
67roOT61/tUngN4CTvDLtvv2Fzuc7wWc8AOjKTnnvBWOP6SNyPYbHEWPCfsc1yrN+dPut5yFnpaq
rONcR042RGFzP5dNF59MGSIzyE77b7FsUDVzpgWYTQCOOYxOQyZ/RQlBAHLN774CrE9Jv9VUEL3X
z3cw0UObBHtJELPTFHJLa24+fHYhpzcU3uordIDi8bUQ56fYbm/mfkBL4Px7qAkHfLfanaN/KjYU
wQrT6NArNb3D33e3pWzzpxgm4s0CfuPBs/vmOMMwPlqtwqOxpupselcDJIfh9xBf9eo8XKGR2mW9
k57LcbeV9XSOonomK7q9rr0xdROceWWNd1vMo/PDwh2eqpFzpz2UnosiOQVQVtAZCKVOWG+XYTPR
hUJWN4eQ104ntRUs//nWDgQRDsJOImucP81QOG7KWg1169Bqc/8s6mB3kX9EbF/PQTdTtbN/pHZS
Yhzcw0I9/jcQk/UTc2F56VxUdZS26HwmZQYJq84eaiq3pR5gWoQz6/dK+TI4WMZlmfUcWsUPXkrx
z2fL5kvJeE3zQIfCKxUNC6dCGdKcNsox39ynzmnxBv8397tfXQb+Zu8ggdXvId/q505NvXXSag2/
VURPm2iQTTjQJvq7NuPeH1c2pnxPZlOHGafr3ulsWR6ltSJ0rzv5SFkRrN5FGs6dJOZYSvfNdOdx
du3HofPmMRXNOpw1iJpiLrUr7ExF1NMX3RbLTbeq6NYGYnkvA8bo5qGRI3ONa1lidiv796JhPHqP
rdDaNPOtZ2/dO+CM+izrYHlSukdvZHDqDLARvDHVUb0Abs5sSQCV19k4T/Fd7nhRfuqwrofEXxsb
fCqy+UxLINGG1qfO2xRcWLu87xO+jd/SOmdG+k5W1mWcrezEhthmk9XsGo7RKZqre7w961uORrtp
VE7uPQd7lA2BN1w0GcJOatap/te5ZfHf1ESKoFZKc3ozJGPDTYHcIPQ5hmI8otRaN0hUwC4Y5JZL
dkE7fI57gTDYsLwiPuxxrIGStxzpu3PjMLq4LghpYpA63yi5Jw0VEkNX7ERJRzdFTbWEfzbPWRFO
+39rAeGBsQ5w3qsp/LU4IZ0xH5y5V3YpHu28BYbDDUFy8age6iSYRVedrAHe8HYSeKTA8tiFrrVi
klTBNJGD4AXh89A0g5epss/v7ckz/ln5LHKmapBjux4nJhhqpjkDE9wMS7c/757nPntoIkcNBVAe
tnaARN0o09YU1bpCPvU8+45mo2AzCnpi+LYvg3R+aQrKnJ9QYL9YeZVXR8Iapzdq1vUu2ujOmcdD
wfJotdRRCs9CNWn5fP19Me8BkjTkjdfpKVW55Xz7zIuAsjKGNnTL5PGpSx7M2aYDwXxxVPHOPRV/
SMk2ywJ3rLNEmQZ1dSWPOHe96R6gCh0Sln2Wh4U9oRHrKAsZvYEvl/ppN/jmKwFMKyiMHExP9SfY
HDumQzPwtYnFLE9umTevJRLks2jsLmuauHuBdHPT0dqL7owGsNw7dhR823W/OLeB8KfynR299jv6
uAgPzT7QX89WHLgX9nU7K5qJiLqVGqDIS+fGl9MUEpJeLowpmt4sm810jeOse1JvnXhhVEF5j8HO
5dMcRlOTrg1apZKhHObnsAC6JRKmelzHtb93sPafuhw4msutjLoDcpg3PgMwCFI+G5Co+M4BrGNh
NPt/nOqRMpcKqtoNTXOcI3KmLdJbnHR8/ipl82XnZPms3PnU1P4uM9nPpj5B4LGQfcaacDFWK/CK
oWPAI7Wo6Kp0L/ZmOkKZdZnNJA+h/G412Lzxjn2Rftg+8+OjNk87GHdStjY/QO6y711oP/od7MyU
MSKq8P+XUZQRZ7Kd/4k7i3azWfcH3Vr6xppi812NEsRnDPKNOCJgDEl6Bf8JwLEr5HPUe9zm9trP
j94gthlRhPy2Ux8r3glHeMxIwxeEP2ypw6IIunK8DZfo/zDJtMRp0M785kASS5yNHpP7yWjzJJNx
vbGVkyMrj/Dm3Jb5PBrvPvHUJoH0YCvet7pUqNLUlx3uL5/ebei04i+JJ+pMkTo8OtZiYR9d3+KW
Ytc++5a9cluE3nzQPbMax7rwmGAVXIX5TVna5gixgL1mRe6zNuTxSlzFo9xqHhXH6fcHeLLxlhO2
uLQ1tkmmOntC/x+BZBkhstRxWef9hHzkHjek84cwQnH2Zo4cJUw4PA6lZyx8sQXf+VXN/MY3eo3U
G+kvpLPsexWU55Kv5y3oRPSghwBbrYHluVuDuHsTptIPRMBX0HO5z7fhsR/83VKYxgme55TlcFzU
f9xr2A4Mnp5D1iwvqUd1fSexBn91SENPEWwskCYF4UWzTviaSou225mh/CVYvnbvFIH76VVO8RFP
4DbUv3zZpQrKz5Un/g55Yf2z8AQ4mbss08pdfxVdXJ70AulCut8R/OuNO8bof/B10LvD3OETIN05
HzqPGJqv/Y4g3zm6NSqXr1LxKcX7gKkzu8yCHjDUcWr7WW9lioEf/Ct11zAJtFTxXV8U1ukabvwL
PIPSbHGjz82m40rKDo2A2aPc+bbIv105kZfpj576+MaUXvgoZtmcu2LNH5Gc4zsgseCpmeOGksU3
GH6bPVrHvvHl6zRGzeNo9fmpZovlv6m5MiUt+t1BVAjwDZORLcAAw24uQ7vIQUGw/o3ckWepbktI
GDNd88crjJwGx+ZYoH/Wn77vTvpF2xMyElND6uyEJFbK0BjM3TLy5syfmgDsoFZFdOiY0/kJMNvh
ObuRARWmD3jP6/2pgb99UHTDKS0rr3bnuQFBF3GgfkqJSRqOo7qIyG5PUSiBh3RT/BlsuLgzCf/F
pzupq43jXYsvg5FPU1ASHgsgWdzahdZflow6Zrug3B8DUuBPVs2QQ+YsW119+WE1XeoiRx8xnPkJ
lxE0YBp4jAscFZLXx9KszH5HdegmnnTK5TgyqRvfoBbszosTkeXMSdNTXyIs0TO63e4Np8ZX1ZIU
qimXg7ZnJ8YGGzz1WVWewcoOQwFvEm5xdxyu7PwdNMk8Hqq+EZrZE2/cspDB2F9kLNrWA/PUlAV2
PEQio5Gf2OI0LWv0Rre6/XOWVeP0cQHG/wZjjeuZ1RCo6SHTZklljcwW77WU4hxbpWR6MI5K9aCb
gJrfZyi4Tfbxin8WYo6Wi+N3lX2ecKZvaiYqmKIcggUHfNw5l50o+q9is+uQSKyBIKmHqsjPM10x
Enke2gA/lQ0y1EZbfw/B7v9n1UUsH3bR5PHBmQOP+ymGtU1sAfaTRawtXu9lYAcNgy+h+WaVgmKu
T6uCwQGIiPG4XOsBuEvDx0u+A/rVQnXnJQwuOJnYm4jx6GUxP1yKy3KHEeB8iC2geaqgQCy6x7xi
8bqO39aotWlG6U2YNNj8j7CNFQaWqev+1LYEYg3aN8zhbzVNhb/0+SGqqxUftV79Bn0jtgFRvcjK
X5uSsB2zD0ykSbrOVFase0g3Ueo3KsNyPUG8eqdiY0N6tqFOPHLwSMVAgcjro+wYQAeHW1HUCjj5
Eo+mqkgf1tU43lZVVzapKGbmlqJYVbeYxhg7LfSzSGwThedlH66ap3PtWAZohrSzjTekHussfqxo
rKPHcot3lQ2rmB43wOOHsB/c7TRodM1lANbnWFzz5uD2DNIxnTvCpRdk2UI48VvfowrSFu5uSbtL
MCDD+b50qWSXMeRRHxjUjEbs0gMrepSkxxmQVk2PAt1Tw/9ZwEHPJvanf1G09BwtkLtfA2NR4bPb
9c1Pk8/bZw733p/8zeu2rB1UPz+MRcsEU6lEFrtC35vJMBhZ5vTd1lb5okiLij3OZ+oRnEcOuRWV
CUHzQnna+d+MVMf/MXmC18cFHfNJ12P/MEdNlZKJ3Mlk5arhqEWS8FNN7nbwG0QnYG9DF8qhU0gd
U9kzObkNhFK2nlqHz6krNW734Dn+qWAUSX7kRJzZlrzpOE9a5x6iTI3FHagFMiBfwrwGtznSdpNG
/Q6VAHiSnzuSOl9EPITDFWEZG9TetmP0+yTy2fu3uEv9PgwuSh2T391tvg82VVFeLIJ7r5ysC3ur
RcTY3FT/IVcP92qO6+q4R04wt5TUNbb8VoX5r7VtdBRkrorcY9z42304Lsr+gPYN/f9qjUzy6OXT
eIfB3jQZHF3xpxgYT04sIpC47iBLzfpmVbUJfsiIW7iY6BTJ8U8aYXmCklTS3DNXjEYV+3U4HGda
BfsGwFDKI1pjgU+42le4Z++7f3S6wjy2U+wMWVfm+sYOXO7bPHK9F7URdpAskT04HAhee6oUamvE
ID4rHGxUcte42ycjsdf33Ym4P7VUw39XVPqlIcGzTCRmNrBx40OQOyuWpVOMMXGrcTt3VRpp0znn
0d9WkTkWmC472CJgNCZpC5ChifG8A5ff0rrpYPtVcHAwKdVze8W869SqwIFvN7JzvwDEVZfVQNTR
A5Oakco65iNLpm3quXyJIZ6ZbCHZIE7KyAe5Y2lVEB6Yw2l9RvKZkE5ioJY7rpL+Pl42tzl2kunF
hLQMvrxY18WHIfGFaSXJU9Cjod8ZQ4mET8t40bmpLEe+SHZJVm+M8DvDQ40eDPvCLx6EN653fmgh
tnhFWXdIKhTRKezL8pBHsw7/mllRIiwtaMggoybG/65CJAeAgRv+/J0Gheh1GujV6W4Ec5sbS4Nr
/ROsXRQde5bMDqeS+xfDEQBF33YVLyKmFf02KQrGoaEcqqkm8pFp0LfJ6t3o7E0BYFSyN+RyXC9X
46zFwfIm3X9ThyKyJg1cG21x2HnIkJ3D5P9rxcCRvkNHQgveRBRWdwPAzcL4iaeXV7DanS1Kgp4v
U2AdY8rltS5Pxd7H9A+4hf3HDJrx4jidCg+zruR6moOenAvfzTvMXaIAniptAhexCcnrNoqqLT7g
0UmEAAeK9DAwEYo73GvvaZjEdoHn7mFfBylv3E4BXJCQMJzsaHfeOarH5tMeLIBKFaKDXYQPBXUh
FKKpKInEJm43GvmeF7wuxj8xmM554grOz+0sSiZ8p8nqHjg6NICdtt2het4sf3wukBz/I1R8RKcc
Qn+8AxAq0X9CBrhk1k2q+24x3ln9p/VcPbdMcWIEdeFenFTQ2SwvbewFKZDUtnD95L2fhZ+SHMwk
xxSRjvFTkgFpvpWcePkTtx1k+7ts0d+fUDg3+1i6ZIuDMge9RR3nj9EJ10tgqvjCaC842c4SqReH
cffdyYKQwelLE2NzPFe1dPT3anz8EJ8bv71xsarEF73S6k8otB0sE/dLPRfBqWTAzN/Apq99SWry
Zhm3VFL+uA8Dj4F/bjrjFX8IUHDGfz5CUJDjc3HwXnubSnhnm/GV/jviXdG3Vdc0Pq4Rls0n6ZYu
2r0baVJ72roWTZMo3xjiWYp2Vk99yEzuBd0xaB6mbQ0ih7UFoLoStOazKyGkiW8P9vpC8gGmOh5a
/E8xsBfeGcArAcI3TMb70+PiXTvMZfd9ctmHIT6uxRDmN4vvTNuthY1S3lnTpMufHZLA3fi6KfA/
C0asGzAF2LrmfSJDrPoQo+dGvyqttZcnMueQ/HCLNiS9v65Zl4MpqsNemIspOA71ufLkPFYof3UU
WIfBhMrJX2RZGceksaPa/n4yhjGQst0ZizsVJPqWokoAZkx5iOK4Ks7bQBJXlK09U81JRO8F1D12
g3+snWbf034s/Z4bsQkisqJQdrb4Y1zc8nPbC1HdxhNFfrIEVNT9SS0Dj/iCJKQvVatXi2Tfds3f
rxQXKRqyLYsXv3JwH7J89Fu0Cdv2J3Hjipmh72QEGJjeR2Cm6Yx3j6aem87yf9lmBtYoNgd8fpzc
uDmsGJjTK0C2aJ/7YZy8W9iygMY1b7b6WFpuJJ/5TPYnJtx8eSBMhq6iwul7CTYRyFQ2NYOYQxh5
L7U1aqpmR2HiQQnExblH8DXHPBA1R0OwxudmtSbwldEAQddePzW/hOEHp15sbSe+4HkU5UlH5MCA
yiObPYQKzeph9Mh6und1vamzDam0PxpJetCYOYHoioNU3mrOMpQ5f/VljZf+CT6u6nnMnavPvWz7
nic+eiu/AGLWPke2NQZbfWqFz5Q9IQcN9hHKC2Ylp3bgyFM4BVpHXIUh7fJBt0BM/GPqQuKGwCbc
fjqbuY/r+yDuTQgO1YyjSBcdyv1uaXNWPaE42ziteXhVrjCxYVPF5qHCteO6n4o6Kn76nelS5oyX
XNyPfYOL1EqIPZ6qATZqix0qa8b8XxkoGUXiWh0cP57d+mRaHwKm09Z+LwZwdbZDCtMRMrLajzZm
6H6ImUehohq9x3asve1iN4LJ83V2Jc6Xt+A7OlZsf7kEssAdSK+Nkg0lrjrIZpA/eRgiQnfBVLyz
dcslNTIcXywi1L4cqjFOncqGsRVzPRzaceGS3BTXbTrqDQOuGqby5HWu7xxIHEDbIxJB1g/5TCr5
0el8mjxnKoujL1T1igEENh3ELOth0m1Rv6qtnYFkDKJKUs4jzZMerhle3IjuX3r2+U7ngrCEbXWQ
eoXq44+iBSZN43IFLN33lR1Cc1n0L0MQwyfG61WPCxuDZDaEY+NwxeblgWAb9xcBorBZzNszHVgt
uPMeS9T3VNWj9TVYJPQcjN9ZX9G6z/LGwW/ZSVWXTHYwlUZI/GLZFwA4Mh+2a0tt4tZmXn7DIvFj
ecUR8FPypCLr852QKaaAiU5xlnNh9fZZoUy9Xs/F2033XIGFDdhJmtbYXUJV0ERSNzDBFgeB7yQ5
vv87TnnzwFbFomY1sulH9PVeXXYxuvzfZFdmUFzBg5A28lU59xx9bRkkapmLi5y6/WGtYR8TA/pD
hP7S5AWDl6utu6+QvDC7582wp/VeB5OYcfVIYzpgwZX6ZCpuQXUyjOfHPTPuDrpWTejJGF+CYI9k
T5XZyvzZ3txBTum8Qbwfd5oVteLCTtvEwja7to/RGGjzmQ9h4d1o7NnlWMariSl/5kXeTHHDeFyN
Wo1h2bQ/QTl5QAbMnN3l5So+472zvinN+EwW7hCVbQMTkzjt17pZGpfSKc9XWpNtJ4GOB0xb48kP
IcVvlGdF8r1fhxiXLWLOmbd/Ls2FWWGeibLboktpKG2B36AlEt+u9G/URkprf6fWPUvhEDHXc8c4
Gd0Kt4oh06J72LuucJsX8BXG1hZ7sAuVNrvtRM25LtvVvQlgAxnjruGNyt/Dts7lfR5ePdpDrbsY
CypyEKGZJQGiLmtibHyGoeidu02Ys+cx6Os9ozHN+8cu2DgEZxPkbZgxG9NsZ0CusT4GYogctOi5
Y8RWGOmML0vNyIbaXOo0g8nx0AMV1dnSFUIeOf8h0IbNBpqAmaWfC0yB2wfkR7nEOIFZf4FDBQw2
+2BmiehJyEuYkg7nWwnf+fE/js5kOW4diaJfxAgQJEFwW3NJKs22ZG0Ylu3HeQTB6ev7sFcd0c+D
XEUCmTfvPYmnPDWPjZ2n+RSVupreJrrjhzpPVrMP4R5x1yrDOKKQYwfdbZZk7apY6OEcqsExH4nf
8RHgtvU9rMieF5i71LPkJ8ahWimieYsxCxVOO39NMxaS+7gD73NMeR7rd11Sox0zXDvkHXzH/yTk
wQcXrnWJu065eP2qaBDNr2HO1YOBQjWea2cy2XmwqPVPHD1GzPsVkh65WswNFd5jP1Inl9IVszyl
7N9liGG98asn/+BYiB0PPDhNy1A2beTZB8s3/DIYN/5zNLotXoAlH/YxRfivtR9BaWg/rN1L1i3F
+kPkzbLux8FRAWmZ1Ikj7ie/+ZqnpB3vSOks4m7Fk/nTH/os3ZsIneJSkiXWZ706/S8vsfYTLZTO
o6+coCa9mrflaZXNOJ9h5bUEecbora9dhn0WhS0/dS7z2wMhme6D8av/36qxm+6NGldyit24hTwl
g5ElVsuvaprgwqAD4oRLN2EuLPxaH+Sa+DVR1Uxnv1H55Iua03B42GQqqIFz0+M6B/u7Xsluemci
v84/UnjutQN8Pt1ATJAFNw02UiNXhEhcRKideYH5Ovds1Zx8ZvZ3Jk/wYQdlMtWPxBKbmrqpJPgV
hXXIpcoi1HWPn5r61PYGMQWFV0HEot/eYD4cgjdUWGKV6JJ8ORFx8+nKuy2DX3GDm2IXxh5WNgQo
rjQoetGnoS8iuIH2mOzWoaay7eaK/8h9m4+AFJr2kaBy89N1guWtdpT7lTuB/BMGyHH/HJVF4zWn
iycWSJq8mL7jqaQcaYYiX88bniU7EDeMcN+WLg3c0uPhuRQgzBhEYto9zynSHzIcfLfVqZ4ywA7L
YRa68M4SDhluFxYeYUoNhB+jJw/cez4spqut/ESAj5Tqg3B26B4YO6ovFy5gdEoZJMgNP8dBmFPz
vyNfjpcgX7N/C3yslxA40Q3w6fKfk1MX7eAjQlMZt3zcLk18IAVyKGKIYoBhbnoN1le365x/XurM
655d5dFLgv/xh7Ig2nZMz5Njnyj5J2X2vO74qbfZaVB5DytDbToQbkHK3iy/tDI1kBG65CgKj4ux
XRPzEsnYe+qJqoAlA3VDUrpkBpy1g6wOyqroeVNwsbVIXwheGabo0YyL0ksQeJwabyHwqKT8qXi/
h2sGgvJqBghBuC5y/dgoRY9bmEBfC7CSD0Vei1dL6mo5dsm6lTKEerN9XcUgHtzVuYFJmT4nw/oG
PCVLLzBkpmrmaSrTH54HII1cTIZMV6aCvHudBD/8FhgEBM1EfHpdYyUcxGaxO3i++H5r/C+HrrNd
thtchott38ZPGb/jGM81Pmv+XMnDF0QRwjTX7Jffm+Jnir2UUf4azBQlvRZAcOYeauSlyfLQP1AV
Nv19bBN+PAX7R59UZSdnKxXQEmsc3G9NxMgesbZ45dMk+9JGjvcD1NB4SPwKk4ZJVSH/Ns02sl/L
yj0BUsyx+YRb7NGDSfAKzoEeZMeMx3PuJ7eMTgLNHgbNyqfzk3WThj0QSVtpXLZB+YgpiJw/lC05
PNFYZcV5WIoiR3+nC3kkPjIHHMdN+yoGwFF7A/n1YUIPAAAYsmoF0qEnBGcyLgFU/O3cL2VftSd/
6vr6OR/go97V+ZBYtBGulCvdKFXYwLQY/l0QcZQFKCHePq1HJMjdECkFSyswTuyO52n0GXPvElW1
/zf5MVLTO5/ZrPvbsVQCx6AIp+GyMNMlsDLKSp1wJAdvmLOD9DRlsTIntJikowE0WCl/9qSC5vFc
6a6nw1LS+8+yFeElUCpuDrjVdHo3TjoZXp08ya9qCpibMX2eviVvWrTrsPC+rFrmtx5e8l/+c70c
enczqXW4CfgOR3J+O+LARfmMRTCL3xl6Ed7lj3TKlwm2R3jGdDqFR1qTHLth7qmadEuJLSAujTnH
AziiA2gb53sKKej3bq2nryCm/V8ZUC118iTSiqz1SIbhq/bpEficM6Lg0zCHZPg1RgkOBTxxmPAp
WVWB/RvxcMBxCeGjSQ6j9tgcXdGh1Xe+SYP6iizt42bDCBEc7BC74Q9dB0x8sKv8UPB/TwnxzeRI
BJvAdhOTSTgDacT6X8ZclZRL0XNIQCKmTa0YztbuJC/laGp7jgrITFsxwbdUINs+yqLD8AC8xnml
PIzDuwqvo3dVOqENrhuTNXeVDUlcJnHMTbArMqmA/NgSbuueL235BTMvukBnWSDB8aaRRR8EVKqG
4ABxjqZMbz2iCiqq0cp9yJgn9jsxYAlh4ER0DUdmwGCgC1ukIYec/7ILlwq9PMYf9j6jEpz1kNQC
by6JvmOskuE9hBi0N33ctT+x5fMVRlUU/Eylyb+rlSnc1OhSn4ucwMwuUH711tmsfG98M9k/SbV4
3W+sWzRPPZE6s+NW2cI4sZmH80pku3nS6JbNQ5WX9qFnCHckHlWF56kLN1PCIFv5Cl9HvaBelwyD
qpyAO/YDFvlafkmzL0Ybf0x61dcOOYw5BjyiE9MoT1+KZAoYX0pAqG+tFyf6RC67y89+U+GHYjfl
yqptu5hngwGOw5sPh/ueJ+wczBOx97plzs4kWzKMsanof3frRMoDSxQTfsg73h4rJTKF7fPlz7wS
V792eJ4Zc62jOiPWts/aZFP9sAnk815n5K73hIYD/ZRry8qkEOliOMVj6/5U7pKfc+k17gMmII2e
X1VUtbPITHHCkcLyDzdA/v2Dn4FKlmiKeqaNLbd4BaDcO93qCa25dggcP6disWflCbSAxquK7Igy
VTv3Mz7wexex+HkxdVD/NVM9RQclgqT+5aQTQRNti+BaAOisz/U41PU5IOiYPQBlY/QCLaj56kBg
XrEf4Ulp4Dp6+9Zp3O60GBfPj8aEWEDZJFd2XKVtb4nZDI1pZrr+2Z8KRu5E+CICfo1O35MA/Z1g
Apaw44Lpz79yMPv/6U4qjK3kPXaM1mZxQtnWGSZ9dibis5iLM1IvIIpdAnz4J27PfDxH5HW2dGhY
m0sVJG0H2M9TvforqZPAela9+05IwH/H90DBRPeVeI+BA15rL01MBDdqyeLdj8aa8ZRnKx62JjQi
v7aZ7zCU83Kc/wlP+0heZvEdglcJnc5spFs+qilW66ls81zBmN5Kqt5t8ksWpOVfxFqEIgtuHhcR
q4gxW3qR/KjXCPviSEH+NBXBNmO1vvghxUBQIx7jDFNFHic3P0IZ+bYNg9ozY28qTFtgILhroAzc
g4ZhFBWqureXxls14MJA5OS2lpnK+9StbGIAhCnBHPhtxDS7zylVoK/2rGHCKGDS+oSXriv38BnA
XMwiHX63ROT1E2wyNTxhhoM665NiOCmg5cjA3VwfJ/KjhAy7MryPVJFxkYC/JNlU0JBsK0zky1KE
sXufTAVCNxjELQtDD6dImw1qMz1XkHXUkmZ4g4eQnLNppn/Aq/13OLtEK4rEJ42dckR/ZoHP8V22
7VofChtz5ZGTw/+K/zAZD0tOIqVBcl9309iVwzXPwPvti7xFMollkDHbaIXuTw7jFb7oai6vibfi
cqsU7jUzFCGr6uMagmc8dAxFYo8bBYxURWUkm6T4CslS5rsE5/uzQKnE4kl+a0+8n7BHZ6ibYRK7
9gxzWj6DWBXVnluDg5gEy+Z+jbEZ8PEYrOg12LKXlsgE1gYLsGGn9PZvzeiLmBsvEK92dOEOBFt0
z1dkFUGUogvKIzc9rhjJbocPt8gZrxZtrP9uV6TY+f6onmHiqAeCveS7whoYDdbDzeuJ+RNbdX4G
EItjmbLH945GCWp5JWp8BlxEZXMS8zCmRyHipMJWVab9qUq65Gmi3X9J2nh6z8KVmtIfbfs4yV7f
MpfTActfAgbBkxvmAvGTzQwYubNHOULLO0GulL91MioIip2TvFUtzhFqYskftGAzUrdgZWa7MFI9
YtiNywvnZ9E+KrnqH0lReb/8HnsYpMBlk77ozy5dzvRmL8o5JPbRJ3wg00QsBgz7ODzGrpOjLzU1
0Q+LwfkYu0x7cAdNEdlln+gBZZtHroxT6MaXVv7KjMQkQ0BPa17zUd44MsiPtTLHKhM0fAsg3QlV
kbraklRpHR/J8W4DmHbDvUywLGdExjn9WMYwIJFqOCD22dxiG6bgpVJi7mqYtNZZvi+IRV0br+Qc
DBKLb6EiA/ZPARSKjjb3OKJtsEZvWTOkr9U8lx9RlSXeLuvDbeC/htmnXTdEgxx6fq3udf0tRtgI
/N7opy5CIgSiVw+a4c5XvPqRd9h0nH7fhPByd0HHCLXD4PNGca7aY1a7fBl0oOlLbNMId1drGvm2
tLGTXaDY4EazarPzJMrxL5nI4AUwfi//wnVYAcEw0fkSJsLQYSqdvTWE2b8qdpl0F43DGi0Z7ccc
iiDHhNAoJKadCi1uyqRiYJ+5kn9TZnSf7FUYYDx2KtxrBLd4y81iS9JAmYe9Iom3h14HXA/FunDK
VaDJuaC7IKjOajHpa9NvqGmwDByJ4JeQlHH82lkxOtCUSDm5LZBqWAu32F/cN2Y++sjV3lElTDsP
23K4XxQXnO3MIMj5NhzLL5PEAoqLkZ+mS3ACVdw5zR5tneekw//z5UQLXUDmTHjLCJFkuPiW5k/S
93UC2sqXFyjC6Hcx42AWPARD0R6Xtln+dCbC95cBxsSJLlhQDfmfQfUQdf191mvaOl06wy+osjzg
ReCAgQvSzXOOT5ugGD0LEQh8iH/lqtiZALm3/bAGqYqfE03xwDiEOUY39OJHXPj5tyRO3ewmN8td
lv9M6i4hE7ueNU8biVen9X55c4HNSFQ+nVQBObY+z96ETRGDMNQS1o6N6d3UzCbc2Xzw01NqMLUd
jVtHxY5B7VjesLTjfOxXTFsXCaB4uqs7A5k9MdVENnhVYrn6UpDVwSeDssE/zu9xfAJiMoPyeViz
kX+LGBqOxyEa0b1JRHVXwJr4AptBrfcdngN1WrJyin+0wwKKSq+bgOcGokeUNGMwXeeJ84E+kZ+R
Ilpfdc6M/9A1dDDoFU4LkiPZltaFLMW5ilRT8g3LynnQ4bfEMqhZhfDQhNZbTmNLpbRQM+b3uDP6
hdczz5pLQ2sQ4AnBWFM8yDkr6p8Z30L25DNA619aVaA4gk/Vcp8klGt0KkGrunsVROFoUSFBcF59
H7DrHedMnT7zGsw9pzu14R7aUR89+XmJLQH/phEXNv+2Wb8H1qdA98QT3yZraCeQEcyq/7FCTbG4
i+hbhuzbWv4CkCVpOl304NZWHKyohnW4+PBDQ86adOOLxHE40gr27Il4bFiOsiAZRlNx0B4jeXus
sAj13QPLm4r4dVp4WJ+sawAbZ2mEeou1k8v/OuRMQx4TEO7qfkJNdo6gkmhvqEWK/mxdiHgNZOJp
qpO7wucV9BEzMDiD8bQdqVcShozM7yiWcDftpSLgS74oZ4jaX5IJy/hnhekuIT/SC3kBwtP1OE8i
d23+ilXQ9kuOyeKzkzWj42NZwrHBGp+UvXwMqoEYqVrxXO2roLJA/LMZMM6J9kk6GBFtRwjQ8smR
6owwUWHUgYzEs+rjQqZ4GEe+flhGEe0HRo2R+ZqlfiBakriVeJBGZsj+/VynIcsG8jn+LvT2vwfp
FbomkjGTMcXIU7RV8CUcSDIseWDjz2FUGep9Vow8x9CkpHfr2hGyb1JYx93JHNEYa6OCQHkfz0Wg
H0Ks5qDlm8H378pJ+aF7zocyD74gbkWbyxIXGwlhb8GgRkKxra99zRewuTMaGfMlkTW6jlnQtjdT
bZ25bi097lKIGpyfG6Zq/AlFdqyeJ4bSxX8J8ghayDIX65PfwRW+LK3EUc28TeobiXnOEVGDxnpJ
Bghwz+CpKryroq/9mwFf7lxHPAOgiGu/8t+U37nLcyJ9VDIB36bAJd0N7c7HedZdYihPKMFkxedT
MuZe+t5Uiaq/tGgXPz0WnUuRCmUQqweGpuhBpg3QgVGAlAppCvo9D+vSXuewZKa4OOGYHiaXpX+A
HPz2r+U13WNdmcZP7k4QSFGqhwo6w0ynuoNZSBIpA/IcX22NkIb0rb3lLx5xkdoDyk0nYFNtTu1h
bVR17nMX2Ygw/PRqPWz6+8wTxQ+0dwoMVmuRComVxH4MU6FESx6UPjDScZq/BIGD8R0lw0MywbvE
eKiIg4UVvwFfuvgeVKXsbzN6DaxjFocO1Vmu7joAz5KefmIK5lJWSpZj/Kzyui0+kEccwvU5C2Cc
o8KIQSDB6kQ1d3IOhpXIM4oKGrYl7X3XIhYXpykkeZPCTZsOfg5277Oc9RBfRsCRtKGVppcFDdZ3
HVbSBOo8adyEPhwfOMM5VN+UmmKhSCQYRcFSF42913T1S8wLbgDsUJVFMHEgjbUEXvbNhG9gPHSL
9eQ5nkfUpyWTyfSxkMgF9pdkXfKHIFee3BEDJT+1LQPB29yk1CIg4cmhQGRIbkx5Nm8hzfJwaECc
VNykbIYad0S2vPkKqTFwfso6w7qe0cd7w14nMRMJxm8MGlIruKuwXPYUI7glgHlK3UfAy0J3eTHE
vhn0OQ2Xk2QZW/NP5I4N7jjUuie2hLD+ItuwHH2xFfDAYEnIVW4tfAbJoiiSV2AAbf0vq0usiAsD
SPFCt4uR0meZUn7CKzD6dwuTd+DEcGKRLtaRNoJDUZ9Bgw1FQl+26IBTu1HXiveXRLTvud9ZJYR4
TEbr7MIsqobPBUQCa6wIMuQejyTg83+Y5kx8R021NI+ymXDonJYewwgPbsMn+gr5SwZP9CnpqQHG
OF4QDfjG9zh8mfZbN2n0i+HT1uHOoygdmLh6mBL8eU1maINjhkrSRfS0O7Z6hOF9W0SzPbSlUEt9
RD4elkNF3NO7orjM7XNmq7UyD6xNUPYlm6oxKvcMp0Fn7OY2YeohGHhAgV2JQqRvFiWo/VuZGEsb
/AgR98/sa9jIfJgp4Zg6mokVuR6uXchsyBRJBlQSrE/GOF5q12wE5pWzRALKXC42b4lkCxUMzz4o
QnFvaP574tq6724NkfpvOwB+uSa0Kv23WXtPfzSS7ZcHDfjW3C8j5swX1zq6hpnhr+/kzT33OOlu
ce+qFFrAp3TbeH5KLcyRU0+aQBh8SZLDdGmWob9YqEAuXI2BcEYcW1Pc9ELtcM9OUJItnTVt9jU5
rVN8KL04zn9TtlINM2/kKJAgiIKd6nNfDxgymdse1wCv+7agZAuo5Kb4B3AJSkK+iqPs2Nj51sl1
XB9hWGcVlodaRx7WIAJf5QVAFH8aOCXz1cH2Zk5T5uitJqTdpP8QpW+OiNvsGdmlqNY3P1k6e5qG
IHijqobnJiQ/4V7zaki40Sgxe5ngPz9MsG6yF1UjqX1SKJYbLstru5NA4PHAb6b0T5BR2uUMuQlv
Gw22j8F+pH+ed1HuYXoqij6i5xGmcxBA5oasNEw+L+Dlz5e3SuSV8+Q7Y6MffBdhjOOfVQX5jnKu
tj+wZBWI0xv6FecBDg3yQ0v4kuVxON2TR5A3YlnQPkCrSCIo6EicUwnrxbCQKZFY/x0HTDicF1cD
wfWXlbyMGLMuemLHDxEiFJVwes8Zc6ntFfLUDqx/vOn20fLtR8lIz9uEHM0F5Nf+OI0S7IjP3Cii
KUDcPfUEilcC5tvNAL45dE7A7+KAOX7Wl8ub4reRmuLkWO8cackXGLaCO78TRxZMcidGvJcVDyaa
Cpl8e4ibJdO/VMKA7eTCdAlOc8yQ7KBV1G/jn6jN7g1kk/C78VkBxaAK1W+5I9Ln47mboJU7RzLB
7sFpg6E7tYYsM/gdEOTXqotRz3xwTHY34ZP76KKu+RP2fZQdFa7lmrvby9rf8cQOlwWzIM56HiPS
kLOPOJlNJf6ZARTUgRarksANQQOfkWHm9gzjnxONtWaO98DzyiGc1LgRb2psGYbFxNXFXRMyY7Oz
Ew+nbnT1TAw2yZxHqSvcRHaoo+FMLgmOtG/CzrzoDOfRvbWDm1IwRO43XUHh/tNu0bgfEyHXQoJK
BeBZLTh3jlVVICQJlkF1D9k0gTeLPaqZm6pyNDMu91kQzvGg4kG2dvFcNkseHjrldcMd9uHmD8u8
cI9JjsgFb5nksGnXIiUKJEUQwB2DT76bxzXzHwMwdOsV57/Obgxeiu6gsSlg2FUr8QLS4iK7uHDD
yjMNB/FLOuTZdT4YWwzllwA5qa6TRnLHUY6e+qN1XLzfyWz6+QmoQPBm2npSR4S1uXqPYf8yM6ha
rhAzjtSNyk8iHBBlY4jPkPAAAramMiC3EyZ1c0VIKpc7RdE7XTln8+6ZvoOGPRkw58VEtMI3UXa0
4LipwEzEaKMH1vExitFFsni/bTBU9UXXc04TG25w3kVQ72iaacE8UE80piYib3Vg8F3KC5zmIr0R
dI/NiyUu2dVHxDdu0aVsmVXYleki36XDYL/Ce6ouDFlLIPqOrFCvFs1zzgywYcVOjYcPNn422frE
zU52h6BBE/G3kf4524r/558C0BJeFqt5UWMVAQlm8kwnx+1K5smvWNBzkdoDr9B14er/GayL4z9p
e8hezRIN7FzrVh6ZkCXtN8xNi3gZAJV/YVE05mj6hQpExhW+nt3i2ck9lNieNE6XdcbK2qz5U+OO
dGiLN5HXtQznKt4G7X5jCN78dg10SgrqSrnt3jhe/CSgYDAghfHbn/UyefMjQwQlLhabiz2wacAp
b37difKMF108MTdKgvs0byl1MxrKv9O8eVU5rT37Wawm10+QXpHZUXPIwwusUTWVveHSqazNs+8s
7uzDpBrCJX1u1vC+cDcDHUwVSkClKwh6hdts616aAT0cE0oWw0rb8nPam5BLsjChUWz+3177KXPu
/eT4/rtVil8Cf9T8SFiB5bx1geTWIxuuEIUxl7UPszvM7V029kWBKAZJyWFMW273TzajiUNyKT3Y
Xyh2xoijwKXCaZ7rSO+pfeMBb+Vkfnu4WkIasZxLtvRK+Rlx+RO/ZvHUB8U9vB4bj7APddKSXwrF
FEFCGggR2ZzVGTvOMtYPe3jYh2cqHlJQ1FOeOsrRh/Xs1Ypmt6dEsjcP0r77kDTYm6D6xNP4JQk6
bK/IbIZ3lvWU4i1X5Ds+inYIB7YrMrpmY0/sMCpASIyKJ0IHG156TsrbClz9vG3IU/eRjKjeR485
zFvdqsCjemdt3Y7XlgcHWQ7lFTIlFB+ssjK+N1S8612jcvWP2AzcTdUHub7HK5r+i8nwpScWGbqC
lTw1T0mX98K/Enx1g5elAif2UfBjj4/lOMvmbo7l2n0Igmqa5UUwYvcZgNzgkOWKOaEZ2MTGANxj
zfF5S1pkByMIVAKrQlxD2MJ59cZwRvPSBezxe5QU+sHZWIkfSOIMx9+FcIcZX4FYqKoy0j9Ftzrd
eGxMrOondmP17t/Rm+r1Ng5p4IFRai1LmWj6hn/uOoO2szh5vUfU0pquupj8Cvd1H87QG2xnKfqb
oJuXJ5MtW5oCkj+7eGbRVY+A81GQlrCBSc+5GSxf/uwj22vIouWpi0hZ71Q9huJCh+ttYP8gw1c1
+JDBwyzx/2PSp/zXWECEBG0KmowGyIU++4mVRZCoEHMwX5JQTe9VTXoQtKOUhsKwyk4etUhxJta6
SU7Iq78ZewXDU0HnytrUgdLjAH1UynO3bBZpDly0bc2+jf8Ds4kyaF/2n4mDAYGlp+ShxX1m6nG8
1lgH7XM1OkF5zyorpBzhJh0aU6ZkEN22ajW5cZgQo016yFGXLAftf2mqsQAl28aQNCElDvYwtdhU
D6CP5uYRo+NaYh5eI/8tk+NUXsmLYjJF7/cMm6GEcBXRzDHNwz8Fm+z9O65CBjf4DtQ/odvpXwZD
v3xs2QzgH1kJkb8pLJfpOyp4U5yS0o/TJ80ejYY6mJrJ/2kUO1TeCuY339Z1PVMwZqxc5xjTsUM6
qEWSPbmq57zIjNjg/7lQ0U0w6efb4i8bXiZ8UfO3MghZvB1xmQ6vTUzFttcsnXFPmgUh7SuNEEFb
XD3ZoHEhey6kBw9h4r/RY2KFsuyu63sLDWpmQhfl+nVB0gdI7nHeFgZ3UdKzeDnbYQFkAMRgHGKT
jNwULEdI9/RKdDBtLqRgyLcOczC2vxbUTo0xisjXejBTPoh7oQykdewpiAywPLej3N0K4ixMR3vg
W1iYImB/DV8rx91uVet54x1JUY6KySv89OLlsGrfxNIqwKwNZEYYzeDU/oqJUoKJwQo6zyd+Xh6n
pJrct2hRCIA+lqjgyat8zq4Jj3B4yssZDVZ4HcJSGVstiEMWC3qmkXFwx7SE2IOPH8EnotDb5KlX
iiMZKtcSntHcK5dLMjBVepxUQv3e+SGizOCRbT4AIRLiUCmzXecaUmZ3cBe2teyYg0PY26XtSNyF
SzpfnyDk+rOzty7rCR4rhXWmPfNnL8EDBuRlfd3kSJ6rKoT8b8cW/jeCk2axIakC7h5VJPN0WRh+
mofeCSr3RQaLyuEGJCGjJdUIYPbs1hueLZCX8kGOumDmRgpfnetNTSJXZvJwvuPvCqM7HRVxdzeQ
Rnn14Os7Zy8r4hPKLORAn08v+icWt60PAnVtwtMyqgcWkBA7MWKryObKQaFkde98X87e2N3ZtOEw
YX6e39ARNjSa7CyaPhDpQh0VFpTNL9/hMsdBiU7RtBukly2hOPDYg8jAo8kyeOXT4Jr8mSKSpGtW
jVPOTUu+yz9lrW+rA5yDFOOQatvhy+rIb91jl9n6uIwxtS3WS3jhkOKTpjgUaTUnH00vB+clB4Xn
XYi2oeSKiST/IcOsS+ayAB/LsM7j+pY2L8frNLcWO2EGsuDLEoTv+PsZ2iN6rqsXeacCsBYGYo4+
4oxLxNql47TamayYExXizU5hZL9YfquerSbt/0Yd6aePIa7g2b3UFfPgJ+oaaz77Dt30UmgshZjg
KI32M+Ep2R3KPt9oCWJa8ttKo7HAuKAXuKSjptucvBG+tGFHFcsi85LMr0/oEglEgTxPKlj139BJ
TXO2gif+zOZk7gFuFfw4eNL64JaVFTEuVjIH993STAvrXpKS8WpmCYJhzYxWfR/7pMHOE//s7Mrk
kbzspCfUAQbiqfeLtzaIXxhE+STbCc+Zt66JQA5nrs/83ClmL6BPbfXyKNbYy96S7fA+AljQxS32
YUnebexnXBM6BPENtzkPznIAm8YCgFX7z2yolF9RFjftezNA1zhZK8PoOZ6JqO7o8tOB75yB4imp
wAm89JagNItlC4RaXYzub4bIuEYJLOGCm4BNlFc9Gy+7YWIlylz4/qTexzme/KdS4nZ1+9FZz1E3
c4WLztj72p2z8oBqi+w8+zklOoHMagC97Y0ssAgl6GOPnbcYzlnOqLFeyAZ2Cgus/r+pZe5RkMYx
Z4kd7AvmqkVn0FJaSiGF9X8mwulJ/NoHyl/2b+3wpdHLdXzy/T7hmwK2MxA2AeiLCUmCXApAyRHJ
j+Wf0XUa/5njApasAEiaHbvQBN0Rx4SRR/h6bX+vc0UQlLqMi5fdeeyT2hnAKywDTju2Aph5IzcX
TVCyeWPK+RoYTlrNmqWqK0+yC+LsT9Wjsk0h4JM7xUH9BEGHx8duG4jeg4BNpWC0mRxOV8HGBKoJ
FzHnUyHnTf/YGsOkqO9xUR17YXkSKBqcxLKl0jAC84M0y14xZ6jsJ9pew4M1WeBTOZ6q9FO0kDbA
K1LQhQY38JYeWZgnWghCbzW3boCmI6EOk7oM2he2CnNQcRE0XKE9kVV2f6OwQBM/KhymTXaeEMYw
P6xz2Dc317o2euzYiBHfQP4BO8tIx2KKCcdeHEN4+BWM8CJXz6BiluDMJBtSfgU+g9l/0AioTXkX
AiZDUv9/3+NI8te6kRR0UHQ9gcDtTLaqfvqshw68j65wgFS3HlNJ6VaoaMe4wNgO8inUXIQLVjnJ
zg23s28VnvnsHYwkBnEOOG99gp7AeGW3peHx7TJUlofRVzPEM2woH57lBab4KcInNjDk7pkhBiSC
yW3pYQICO8T5HAqrd/g6uFplP1b+TUzBxPqkoC1bd4fqwJvVEpI2R8tuWKAHHVXZBbk3ehDUntMH
Th2ObvQdwvmQULwnTTJo7TAHBiOCO5ZiaFgcWUCuhsobl2/Ok1C81RKxLBFDTFayKQXMi1U41O8j
cfHww6TbKDxlvclP5ZMTP6xT6jDWCisqBzRyfAKB9Pvhrm28mQ3U0ll5LpMOA8kBB44nn0I3kMG4
g9rMxklaur6/FD58goc1Kg1YM7CSx9nvEcLw1oXs7oMrgJt9XUQdHIEFIMrOjJUTjAbb+39JRiOc
qxVu9oBEg9iU9avbPei8Gv5we5Xus8dghnW7ZeaV/49cB9CsZcFOOPo8lwQzY8TIEs8HscfYMQfb
ERwlos/yDb9H5feGqp0iS29SqAmlG/9lMoC4Bk8c2aNneWWWpgNB6LlTL0BWYXpehPL5snl3Sh6b
ePTLuxDrgLunQyJSR+Oa9JcwzBVaNhmPJOkufmq8fnje6GfBLdZb3A56a1P/U1hGxL3jTN2lAfyW
/pcslbRAtsletFvawx2/Bhaos30bZ7K9IicN0O31HCQQQ0a3VK9JDuA722ntDNSm6bypympB2meT
jzLxzkDB3mzGlc/HXvUzP9hNrX2TtCcCpygLXRtwZmWp1j9Io/i6PkazQhWsJWXiNx4XKX94/2Pp
PJbj1tkt+kSsAsEETjsn5WDJE5Zky8wBBPPT/4vn3ukJstVNAl/Ye203oHtYhj63mKq6Lco0MLpB
STRAlJDdQyBV7L8XEbvsYUtgFANuHZXu+DAgNy3PEym81rvdF8ht6n7BJ2QC7pwnPEAsRIQ/lD9+
s9501cy0d+8PDJ2OXQ2jjM1b5eRPyI550lnh42UfCBtYvkn4JIxlnrLxg3jJKL8V9cjr5I5JFLyG
oZc6r6aowHYAorBfUWlY4Yeum+41x6zKUtcqWeWFpcOmrFuy+hSLhpGpmty8upAEi66KfglRNFMp
9mtMlyZ7l5LL3XHiFB7dca0X3AnUGWQzviJWa6t6wwSTNRxbVMwax3oY2v4RSlLAn5FrV356GUlk
m468T6YWSPbre7KECtzoUuE6AYUG7pO8Z4FvFWVIpPzm2pW0Aeye5Rq/yy6L/WtPdQId1kKaErFW
b7Z1uMRopdgr15e8qwcHFc4M2m5f+k0YPvL0UOebYNDyGDCzGQ8+NwTIz1D3aABIvRWE2I+y/jbI
ApBU+RjfX+usJB2ZvHA0M2TiMuKdrV48oOVdBps5G9ueve9xvW8qKbhvtW2hV/VpKtn7hjlqnZIF
6pIcBJzokNVH5ldvdZZkH4lhwoaP0gJlSTXegej+xh9v57/nhq3dr1CNkGV3VUFgsARCSfgPZneS
5cYD425nuqrUhM2Z0xF9/GUabfMGGG8uyf1yrYUEBF17TlFvY4ZDCEJQey+CWO94hAWU9LkN8Q5O
fQNGPHTrGOfmlNDbAUHiEoxY+cxPMdai5bP0cgxugnX3QlXAZAfvU+L9x3nsYZB+ckYWVB6QKhZx
XzFgQk1PdVLQicFFQz5E5BKvDoOdzPngMR7in5i1Z7PNR1w8vxhU2vMZtutCymVUmQRV9Wpd4KBs
xy/qFuAnZNvIbCIWsKKW+wn5FaJ9wwgWwJbDBDTTRL9W4fAT4aCoNsQEpeM/G55Nte+8kSTlDcqc
lYFLFbwyS1r2CgB7l3ib+W7508cVQrSMmWhwqlBK/0Xtid+edBvz6FGzy0dL4kN9WNeTw4Z0UOSC
AkH4vZPWXonOQabpO69nmQFN8yRyVoTF8xifiDyokSUNlSEWiwE0M9cIvzoZZ5N1DRBc86JPrnxK
uXF5FVsq0f3QwvS88vFO/d8Y91x9cV1eA3B+ku6BVEOmL3O0jpK4BRMHmAt7XOEavtWEMdi4HaJe
dnesWHVzSkDYkUksNaNfPBCRf4k4HFh7GzjbWHMJ5cbZO6vlSI4L6/20T8m4azGmmlu/xs+zQ/dc
dWNzg0kqrcjD2AzekLXP6CYRw4VpLH8LB2ER/7jqfVLa1iHmYhYbNDMm6KvVxUjn4iTjT7LDoWfD
VLgsLTxVAdXijlvHF/htA1CTuTc+sOahhCrbsii2tNC52sUxnhoAx13X/JUWbolzaqUhaORSQYlB
6sey65xjAQMN2Ne1/PadlknKURLVEt9ZukW+ZErJq8lMncMTdUoqL3U3Ke9bl34ncrDheYgBhn6L
nfHGTHWUncjbwupEoh5nAKMSZslcx7RjYzegFowbnIenuiGydDnQxiC9iAxM5kdrCHxDEBhyqSG8
uLk1CmzkpghSemgswbO7ccoyCDHAUBX4m2D19jHjIJUhQWoEVlNdRuWtiRXIjmRXAaxZEHohboOG
9eI3LePcXRjRuV5IXXNmlF70/xM4Mbb6yb8898o0eaCNRQixNS7xybwjYx2lbxO0KUWPzgcp2cQ3
8RLdx6rGBv7SW24xzVzZGpLBAw/Eep7ZfIuUqxnTv7XdDBsV0phXETBemrT+Ixnw5N4V3dwU4T4d
ovWQCNKW/Fs9ATsjQazpp5OojDeQMOQ6U3dqyCfyrV2M66gEwZxpvTxScTnWl++1VcHtA3ipYNKB
BB4BThPYE/hJEnuq45LXDs/ySFeQfLFDAVS6mRM5il9RB18H2mfdo0vKh3Z+yaAJ17fU09jXfBWs
rWpp2Nd7tDDRWolWubC+Pd4TgnewyaK6Aq394rfEzrNL6p1uT9tpjnwB6jPo7FJ/+WriJ7Le/FHt
Gj4k8CuBcaqkPIwxanWEp4JZxlzY3j0PRU0f2nVodIlSDJo7Ls8AxgVM62evWIW6mORZXqVryJ7w
tDoyJ3JuJtPZB1gspHM6GtClMcVfzAOhUkG9TVCQXEDZLsWWaJqIUDxEFIrNTcH4mva8X6c/QQV6
d7tyHfUOaSjZl13KQunVzn0QbbueFPGm36IPGwV0zSmQ7JBDpw0x6wdLxwrJXr1bLgQT4AbaxthA
ezLa9BkUYy8BLuhlx5oJenkWBHZ0HtmrJHvJNJBIu1awhKiThKQyNtmx/RqxBmTBuNRLcB+3aMMB
cY/BgKTPyuQfBV57OkUiD+uTIA3aP5BWaKq7BjWChzx1yZ9KlG4RWZYr9TmZW6w89Szsdfc32VkP
1WvQ7I9C9Rqb1KTXHgGIeiqNM1c3Xcxee9NDlvjbHFFrsSvdJEwvvlq8lDXaEvzhXraYrVmRW51F
0a4EqGLFFESOLl7jxTJUNfznEx6olbiR7uCOhg19AHvUCO6AxySdvAJmuAut3l+gT0yI3AztbNx5
KL1hAzHJFLmGuNrHzEZvGB+w+Udh5X/FgdZH2CBj891OtnflWbdaxmKdY3ZmwXtw4KYdgDvgPFvK
OwwPPExNM4FJbLFRQP7MMpK8IjFZd27bTMkZXVSjbsif+S6QCnd/sG+a71plHF3lYrFkk0sYpGeV
AIW/dyuGQVt4HOrIXpffWvFUPdSVL91t3SmEPMz0pTmBrOzNj0/xApZOBsiBPwa0ru9QXykHy6Hj
UiLOHCQGFWvw4DVpSl4Z6A/+ivM4sE+S1Iywkq3Jb35qx+7K99yV8hOuW33CQJA3T3Nvt853jJCp
w+dQiojhFeLrnKEmWfVZu9eFnNOdP6bd7zjn9jkKpwmeR67Kpz7y8YisiOGR0nUpPuvIMxkz2tJz
nnLA5ZznzRSoT5mCxfiEoKlZSFhMoyVZUY2D9jrOaANLO8K3p4Me0fZoQmjYsQtqjIYcce9/HSiD
InS2mke0/NtEHsMUMLLjs+2K5BlVLwWDVuDE96tsUF8KDzEl0tF1QV/nK/kfKzYyikIHCWb1/8Cb
S9syctxRxyCmaEPsb9+CKFLUDjUrePG9csRGYgZCYo2EyzEStisxKctjiicUHfoBZkI8PGaMMgm2
JKG1N2eYBTq5ouKZcEwupUs5CSGGhIwcMUzXbZM4s53HlA9vQDwtEWns5haCxR+86sP0EpulSW3O
hkJlX2aOJiYOLClLF3OUl0/B71XOwLULPECV58qaYjITQz+wrvAzeDlx4+OH+JYSDtYHq/jaOktG
yw4rbWFUT05fnFhPEQPwk40E+q5igek9ehjg22NXZpA4Y8X01FNOLM4g8clow46FHFDBEcYtkCuf
sU/IBrptGU2dTJfRv4DLBJEuScnYzQVRAMyU43w8BHYp9QGhWv/JtbyCDueEt643/aeSLU/6tMJV
bwxXYvy8C2vH8rgEiRue7Yg38ZZxmNWfTeNhmVRos7z7GKHGJUhS8Uw6lyv3vlPYPzNJGOqpy3y+
WQFNdi0VUpZwc+QwbAwwyK1jF8ICufp5dSQOofSQgM77pdogre4oP+TdFMAIXG809vuI+K2fhYIW
gW0ccwq7bslGB/lwr9P2GDRV+HcK8L7tatvHJ70sS0f/MfjmK2iYdKMGZ8e8y9CR3KVNBHp2DFf3
QICc4wAEifIXTRvrC3+2NanFRcN9RY1DjSY9ULMwSNa105jkOuAqqqn06no9E2IHiTeirPGB/9a8
qShLTjAITfMSJNjTwPITX8OnUuejRiE+EsS7aPryTT2A0PeiiU2CsLWLv8SygkfUmkhavYFX9ha7
Hv1F6CcxnV8bdJoSCdL1a49Osb2wVxhC1PeWx6SfvVrElDBCu6nJYksIXdsjnkaAqkCMuLTH/UK3
hgwsI7N+6Ajs3Sbsp6pL2cXyuwWG0B5Qs/XuniuLVpJSCYop511QUaMkoezUNswH5T5nZQgN0kRY
S+6IgQ+DvZvYOET6HomWgIEBOgByVn72sNR2yHJSqzt4jVq1xmzb6hPAtS70HjsjXdcm2tWDsbhj
S9xDRXbxBW45HOL2TIVFsKLRMvpmW0PhukFSXJqrg8KkXBnMbR/d29U6MZqTiVwrZLojNHrALl6I
W8sFQ3U1S0JLA8kAfCQytGGF+YULJZZEqqsPNEX5m43aKbgII9Lx5Opyfsn5TEMWblMr/WzTGtPZ
Z3aP6MtO+CQbsl7Kkf/Zo47CvkhlN+9J5IvaO2AxRfFmVTE3bKOCxN5NSzqSBc2mprhhrEW2xa0y
Tvaz6Ac8QYSK1SbmG2uYCD1gU3TCn5A6Ogm3vjcX4X3qehWMTZKjDdUnOjcnPkUui5p9ZKji7pgB
uu3zInrwp2zjG84crIGcVhqSgbr6oZWRm+x0a7FeUt7TrIg4Z6Kw6/HLRWDuyLTXPyXlcNEdFfx7
gsYxty073TmKhoPMbOyfEHSm8o7HnnLTT220VKo03PXQOUpT3RjHDMMTEcW2srnj+EuTU0G/kmzQ
RJAyD6pY2//iIs3MH2pJ9rrsanOHFaJKxXdQ1hFxzwOC02vcBTjcUzPQZ8WBBH/JbJhK/HcJFsLd
zwppQLCLHREPzzLFdX+nUX3Ov7l0m3tlBs0uV1X+y2j16s4wnzsxokEnkBPZJG5oXbz0OnkQZB6h
+/jZKWnG1XHseF26LwP+gfCzeGA+w+rtUqL4hMmXwd1DnVBOwbfu2CjXZEGtYgzfQaPBEB/XxCZv
4UcQf0jQB0HrNcUSqy7iZivIlVuoKP7P5AkYzQRhpJ+VO3hmixpUdtclCHArewFbSy7chlKztjE9
cduxPi1zLC1wFrH81X2XOnAZiPJMXYnsUA8js6NeOIirSGDOsTridCc2QS16VVWSrb1q/Si6CMZZ
SUrLTBKE7+AD2brKWV2/mrFLmXaMyMvBnT9DtYrZsiJfoxp1TCDkQHSDOM3cZQYrtcTwqQKPpYgj
1n6fscr4UdUZqTtVhw4KmpvDgSjUYE/PAl1l9ZiCARv/YtNCBZMDrG0/MSOuqSfsZVClzqvmAm21
vEuzJjfk+yxQhzFdAJw0pgRP1/csSWcTjVcm1uwaqD3JqSiTpbVZ8NXk8sYkJtx72CzKY/PfbFJ4
YWz1B9rzmCDyuWK4LLCH9zvw62H35ZLQWeNhT2ltIdSO/eo2qGzfYrYPCrZ1xkeiScUpYOEbHRIv
94PjEFmzf0wXhdtl5k39Wn2B8VXotSwL7bL7jSmSxQdoK/evU1pBlW8IGmrljetXVHf4KumPxmlJ
7B+Uu+NbilQl3/JB0cYr3+ceElYfZjfWKeaHco/PW/mYUuuSA30bO0VpSKe36udZ2iwM29xuP/w0
Y5HvzgKirlc2rziaRoMkKWGD5bNwAZhn06nAmAq9l8wb2cIxC1MfCKMK9VCmlnzESa17NDcCQGIK
77AbDnMSBNzVXlh9wMapn0aG01TsIF5e43FEVMu0ZTy4ZY0qsjSh4x5w6FQnXbZZ/6IFmV+is8EA
LCoZWV38Fwqa20hPiCiT+p0pC8mOWJ6jMr0N3mKeFQ8pLjauAXWoBLMgGCzOMuxI0aZVqFOSBmdE
F320pdun77n6CD9Iy2DqrthYeZ18IKm0ym65vZrYAwRb7Kk7NLV872BxZ9xRjNqP1YTzDSjfiLTc
LS2XcpH8ymFje2lAe18iYQJ6m70QqMNIdLQTSGdji0bumFawc/5AE0VRj98Rc26KAJ9dOERdFJUi
NO8pcwRIO0TTRxhOgQC73MQ1q9Kocs61P2G8dZBQbeOiC6z71cqbHfk9YghgIBWQ/0OL5k1nfhr8
Y//UWidhfGHtRSC4ybdSsyR4I3EoaT9Fy6D/zbcENMEN70tdgHcvVB1HTwyv0K1C76k87s1isnsY
WLmJ/808DoHaJWRNOPGN2Yg73mOlY7CDsr+Ce4nxzr+KLIW6g/QM+P8z29ksqc4sh4vmPkK/MLww
WOla4oebtagDDTs5V1exgEU3p1m4nvHaU08gJLate6InrH51t9uFy4+EmjbvVDKI4XHU4A1/PNmD
5eZrt9E7GnvmtsS37ltz/8wJK1q98btWpugfFaffo0dAhKEoQyr2x9ZNpOdXo2bM+ZuhkdqnUqLo
f7PiJEmfY9zb1NYMrBF3gAXxkhv+z3K6dBDloOSiPkhH9PJuEc3bavLkwghxqMSNypgtKhiyoD0t
7JXnZ/bs5K5qBxLYdiT2A4wylMV8RPsoZwHMJEVMIiIPuyUas8k/rD8Ulp0fjt6zLVL0qj0AD+82
EyklfzuymX+lRWfnJ4q/jBgBGkGvvi5+2ybXrgEZQaBC2VRXfEsQ3GzZT+O/nFjzagePhrmIuzCY
KdEqrmq31Y7RLwVzDShDVNgiVMj5YmdEc9Xr1r/oMKQ3Crxy1nfYWLKWC4QCBelgC7SOzXKzZgBG
YfuUoOXGfJSX8aHGm4scjkTq1f/UOUX4IUnQcSqOqIW6oLWT6KTmSnykyi0qspMhIr67SzHeJpBR
ch0QeO2PB4uI3w/7NmsdT2ApB70p4wOuO7gVm2Divcatn/3hkg6KYPVFBAMWGobwbFNcSSg7KktH
ZQHqV86u6KlK5qDb21bu5jlxNO2aLaeFHfzivLUP1dQ0/X0V1nQqjmOhdoVzhPGbvHdWkIydViKV
KHBuQLSmisFrychmbDDrEchMTg2wYsv+XSars7aocE8DH50SYtgqktMBDIWldxvbFc4T06OyTo6Y
LB1hQtjhCx8nEJNmVgT5mtJV7c5J2fLt+0UhGy9BXlubEpuHgTXEqORglTQdoIbFC4RXRP95O4n5
EOONDY8zZo/4oH0qpwPDH/EVsyvCzIqi7mrHWY1BStn4gNUg3F9cfrakOCFd2aYwxgDEH6RFpFlI
TZNuH30Mlz9LYUYH2jnrrrvYY5p4nw4gGneRx9JskyHwDaFRubY+Fc2QrfQhYhs3Ujrmh8fUS5+h
xC76Ix/oWk8QFJA1YanijWZ4zLAfJ4x2j6OXNVQWteM1IGNRsQNugRqROvj9VRU+GtPaxRFpgywf
RoI1vXdBLIfmds/ZNwP6sBSrZJYEsX7XJm1RMXZuwByMvQnm6lwitevTQBaXpUMZfShsSpdnGY6I
jBLQoPpmBh+OoLSgd1wcxL76uiTClvvE5Tb4YczcCQ8CZrN4f2cWCMkTwz6X84zpMMCUvEmHA0CS
oMXMyCcON6meCcHF95FcSFWhapk9A2WfiR+HRS/Cins2aTOGuz6/1SFfSgYHHHg6ukd3w/3Ljmk2
N9RLWCvhdU0pBoCWggyVDmH2EfAsQbwClGcGBQX6RkBJPcTY0PRcLksSowbSjgi+ekrwZkW/ASQJ
2KhvEDjr/CqhENH7tKsWoIYzpy9pSvDaTXgZ/JEe7zbp9u3Iv+UIYROgQ9rnXd4WgbONW6eTB2Ec
Qi7hbC8oT0vJpANn5ypBgPUiGM18E6HMmwTW3XuXlvTu56XgsyLlggkUlBfRvVPy0m3rWAHzwWg2
dMeVpPAZuXbyw5NFKamQ0H9JJxufVVvzcOg+QLHEZJjg9ZF5Bxcxekxr08Oezbe5nuhgEZshKQF9
/l9LuWJyylQgJqqR7/PLSo9HQpD7w0G1EsA3CWi9P1AZWbHkcNc+CsYBFlLOLGfw4DHP2rpN3f5W
RmcX9myJtYO95hPwCko7ZrgQzZrdINQf5rEzfpodRDZGZr5YkDgyuI/Vr1j55tLjYJ2vMTTfPwjk
cU6nkZNzv2mCxlZFHx4KI0k/2yGlZ746gpN8imywF3s0aU2zi3NJg1VOoGo2hOwGrykSW7VDXYVD
L5LG+s0vqN5kCKEAuS/XFuqlVFdXLHzI91CgQrdA7MTfMO8sBqy2Z97L0UONhyYGZDFkWf9biNK4
WKcYibvnsHD4apBxleWlJQwWaIPdQPHBKEo0Bokla18MJXpjRoCmTILQvV/okank64gU0wMYaqS/
Iprj4D53gEZsIYqSuQVit7hKWAPmDJefrp+wmmGAlYscEnNneKHw5G6NLAuToFAuhaweETFu2AoY
otnaXLCD4KcTPJ9pRnIccU+NmCiTjGzCG+hD+cvqGwyBARWT+ygka/WdkE3iPfkDUBLwbSu2ZE4x
IWDnXDOO4D9PN9gVBXaUDgWP78xY/qjL8sdoTEGLIG5wEV7jHt0DjuHXMDM2zh2tyTzd4g7IwLpR
nVlnrUI+LQsaJYY97p6svhGCOulW3VkhdCY2vh8gPGHUocjWwuL9cbOcCjmaNKlxEZKw77iS1pX3
BAM+SmX/ybcn+sFap6i2U2JlGdZVY+U+cu1QNPoIfANAlA1uDlPZXrfh+TfJuU08K77OoSE5Jx9Z
XNwShEUwL1CXxVtG+PbvGafEzjAtZDLcZhjk1LTaejjhMd7NbBvctz61mvEtT0MYalmIyLckzPCM
2XOtOoinoIxE58QJSkxpDf0QEtKfHIFguV2G2n0zcRbKz6DCInFVrONemA7khyrMuHaVAhC4yZ2s
dM86FBAJJNpdvt04RKwcLfX4nLmSib4wib2f56md+PQjuGWgOvDGoIqcpl+dXsmEUcOOCpnSYvyj
S7gNxR1Genwd02i8LTPlgm/ZFKtfCKTVUxUjnzvosQVP4xIQ4fBiFRGpGdBscAQfMqYI6hczIYII
gCVAODYWdpQdC0TvhFqiQbycuPoFGxQXueSDyl/6GeXt/xOJo1Ev/yIsB2So9X1OsjSrmGNfLwjh
sxCl9oUsSHPKi/8cdi7JAWixG2R0eIL8jhOEpMozeXv4Di2WGkQS+8TL3seA5TQNZNZdRkQGdAC5
rR4Ldg8d+Azf+dS2E99HQZ+82iYwyN0cmBSro7Gf2NDX2bd2NTG53mSVaoORo+UIn+ywrlgp5/6D
6ha72bSaXcA5Mlb4iKCD5JiCCuZljAHabPshsBTRK9weFExReMR/in+cyJyKzggHGaKOakZmG/ih
PT4vTBshoHQ9YPqg7ewJ7I+rEKWe/KhATBXkur2F6Mr6BzlPfDhwINJ9INEhHXpGuu49rsHBOkhj
pxPx79mA1MgFmE1MVid/Y50ZI8bSRZBtm3pa3x8wBmT9Ev41ouBmDn/wHOrKJpvZ2IKg4VHRfjN9
eUR+EIlTpKgkwgL3O+nUQ2FhHHRZdPxfRDlYLFw3ESF22QYQlP1uWiLth7JEioLx0BEQfZ3KADIa
GiLvyKH4G6ve6s/14K8+tnZiHTLVHtV0DeaGirEeKAEz/DYcymlYcuRYUBpmbr2rU1X0kkh7rG4X
Motfzop1/U879ch7m45t+GHKUtvfOriYfgXzABsFGL1d/w2brGLKSqps8CvAQcJP5EtigAe9L0qg
/gEcPZeZK8jv6606PMjZ0z1arhSN4TbCuW4uVtI1XEtgnjrUoRh78WKUkecizXRMQNaLTFs4vjkd
J7NIlnJ28zZHgPYQq6Dre7RyXBTfkz2HxVdKFB/zVga0a+BCYhJ9LhG1y0uhrIFtqSENI38wjbNa
0KcEkMVlioNO5ju03T4TF2dximMK+5k4UYP93qAB5MFhos9KL6ebzS84KsEAlM2Y8lESIU6wUUyK
6nIybdY20I1IEhof4TAgzvDE6oubOSDHIzzH4hV2HTIQZSyES+48uLzLiCeSS8rcfyJ9qGWOIChU
p1vdU5fuaxRg8tnNO8RbjC/ZvrscTu8lblWMTpnns233vb54qRi6l68WcQLTbx+T6a9ao0HjgaMS
ny3yLRBVZr3+oysxOdyZaRvbTKXIKuYwW2AV/Cv12I1QhecCYdjZb9yBDFC+mrb91UeL8NVmDTZu
xDbAJi+2cN4UdXbbD6yQ0TqAnwU2EL9F3WBs5jaOXvILz4LzUMbV2LV3WEx5vnyP44XaRo8K6Tmr
65iAO2oSSOdVjSp1V8IyPQhkju8o6whTao3U58xltlRgII0L5zV3Lbf6XYchmbtAMbNbnfgWC1eN
p0g62r/0Sk52eXIdA7Of7B6GRfu4Cpb47DSTBdCyzpzyS7tCBwda3jD9RjvF7JlQd6d5rrzOjd8K
Tqvxs2gD5iJsyzsf3GiH+M57SwoYPnD/1mJV9YI/P9K0s/8YioWuoaboGgYcemEp+q8faCJAKBhE
iQAzHHeBs5gOufZf+harGzf1AAOZ8XGYzBC4lezIXwi68qPPYJ5ceYomk+6kXxOptVUFpeuFRfg6
bYw9m2QNXYQ2YTNhzMA/tclBfuinXoHd6Xs9vqGQKKwZoT/Pj7VFh5KtZhuITao/5YxZZvYbXu0T
rbW0iuNpEDOWrhEPpXlnuVBbb0GpgvK5BxbgYNaRXZyz3UHYwSg1htIiMURFiKEz3NCPve/6ISlG
9AT1dGafNqYCqZtJm0/wccz60R7VuXi2mtJuvU2tytb6XOLW9uV28ecYIwaxOAj/eWHqyjmQKuZV
7U4aqaoniySKGv6ATTYXRpvCinhZC3ju7OaigMnofsGRoecDsTaxsm6LVPxfs4IH7+6KqPJKdFdo
nydv0+GUEOkuSbzsMyvFAtGHnv0lzpJ0RgHV1Z+apYV0bqSnKvtSNjYZPhXP6i1PUNVuBF2ZjTo1
wDAKFAXa7MboMNdHOruhDvdJurCx3NpaYgHYNw46uaeuRcJ/z4S9I+oIR9I4/AFC6cx/Kp881BuV
yxL+kwra67YjM6G9NjScAp8N5+4lxUsE9DWgrOCxwd14K1GtNveGDJX2MGpvZM1nGv0cugOh2QaO
WIBdp4I/uAXsOGMcShGrv9lR2/7D5524T5PMFmSbRszFQ4SGo9m6sW9lmHOIdjwlTG9JM1/G8mZV
VvmX9CRTHIm8FfBw8fsSOzsymHocENLHp0lzi1TbTEJkvfcM0z7N5LhMZLPrXN/6IhPaJuem5SN8
Ic+cYm2LohHVvMIQDK4XybU6pLyM2Td7Na+4YywksOsxE6ciKOOMUHFm2oA+SdliidKaaPoh8q7A
X19QMi1ykzkkmCCOHCSBzG7MoHDLTql9E+k08gwOXBFMqNhE3ueqhbAS4Kpwztg8Z77ykcQmCikT
tv+GMpuecoetcMCa2Vb9noVuGJI3QWZS9IBbqA1+Y5jTAO0iVXwRAxQZRtixFY4vhNmzRtoipZ7H
TTe1gw+Kmq9rEw7o3m9usET6fpxZ2t2GvnQgScKYD35S1m7OazNRp6A+jSBxhBmWl3AbWoFGoxh7
/kPYDnUAsGyyyLgIuwZwmu2JY2fCmiStKWF606aEQ6/bxEZSlG/xxbDNyePcQgQiSeTZBDA4kRhl
iXtpxkp9R3hJs63digGVmrGRKGep5e5Q8YQf1SKxbSByiryNYuI5HpHvEcUqPMt9BVWkXrAOdEzW
uawb4Y5fDbDfZLeQCwHvo/dz9zKgEtNM4Dirue9r5J+YY+Urp8J856gR4mAGTpd04hLqDZaerL9j
31N+Moy2YsANGssCmM7yH2qB+VprNRxS+p5ffZzWj4R0e4eBWuDORp57b/lF+B554/TZ0yw5EPsh
JjBWytPbxEz4S3G8wdWPRKxOlnRrHNpkIzIjs2IRUP3Cy9guY9t9B1WjVoKmYqZEy9MceOfIbitY
DP/AF2t/y0I7/jZIk/x5FS28kLkrX9B9TZjB0lhcQDZxoaEeoKmqu/i+qAwxwY5BwE4/CeInHREp
jIQg/JNN4FzhrBS43toYULiZ239YRacr5T0hLIshSYHqp5p+LLuP/b1bMuCEHIGz55WY7nDGNIRO
hJ/MO4KLp8pKHnsnYbKyanvpxCuSBPgs+bXfBvQsQGIcT/+2E0+/lTHcDuoaL77rIuzgp6manGpP
kZgTyNbHUFatkA30kMvxAXc060el/XpbWoUn7pc2BY6xqZCsLG8zhZlMt4NeWmjeBkDUVid++Ndr
sCDsEk64a1Foxo11i6JsWzQATEvlIaKsfY/GlBXdmH2OQ+N+JqNqrqVDCsa2DYOmOU3YcgiNAP5y
tptGVNscYRmsm3XNiYay8U9hJkb/QLpOHvxKZF+eEHBy08M5C/7FBJrRmOaw1nfsY+KBRdSwjI++
tApM9vHgnuEFxRMITK8Sm4pBOxcr8LkAD5s94QIs5Ris0yPjk6Qhk3QPmaLE8xWp+taUYna2DBJK
dxcWlafP7APwqGAFY2xczRpWID7OwmYhGqllFzKjK7ZDltt3JM9PuwD8JMefXyhzXpDo/R5Au3g7
Ets5cOo2iAzOrDF5HfFDFbueHWz9FvgD4qbe8Gf+WdYoLmSpeaAekUe6w45M+cA9+UWmrL2Vm47V
eYajeVUYkftBhI0LRZskagdLYRmbOnKOWgVDeaWKsF00Slah6ECCOedn/bfAcO2y+GA7D6xhrEqY
1sLgDHAs17yNXuGHG9X54q8DYujLymwLhEjseF9wYnu4NAsSRDakRfkZKBsxMq5BXI4DItRggxSh
xAsKdIcA7L7RT57XMb6qq55FcSjVZWpRhl+iHM3nPvRc6ptMor7aA17o2PnaKNfYhGnLfcibUX6b
0e+qG24bk77VurM+bctu6ovvTeU97RUregzC5BIB63ARcNGfkRZXzyTHtJ1DrjWhAdYbypr2zywp
ywmgtUR8k63iBJwsPaWUV2hXUfVY5ZfQeZhTytLZAblkj6r3aUl/vmclW74pO9G8joQY3YKpmWKa
ioRzuhtTPyCiuYDD7GMNfTJ9n1zqnAZuZ3Vh9oaUoX3z6Nwugm5oPIUEKeEtQgMRAUZsRPIaVrii
/+DyqKa7KmZtxlDXy6PdJJcCYVESS56ZuGsQ/CToze1bFjpZ89Y1djndYX2tzWue1Q6+5CZpVLFh
patrNIrw1I+U6qTYtgB55LUHG1IwXCny6gvxVG69jvh3pwcXTFCDzxtb5hYeAFmCKqw6zkow4iUD
vakSYQbHPRPLjsOZzx82Xj3eUpGUxd5Oitpi8+MJJAPWZEV3ZAhY7jFF/Al3M52BZpGSyQCvYnkT
nNf+s/3M8KWELnZUNyrPOTBlaGMCF+d2BBvBs8P3NNwR15PKzxHLo5m20HxSj8hZ9Bm/hM1MbdeU
wIpfrYWe5T3En84aNh+j4JMPRrsMi4jwODnhFM9vLL3C8WBYoMHN+h9p57XcRpat6VepqOvJPul2
mhOn+gI2AXorSjcZlESl9z6ffr5k9fQQSQQw6ulQdISKFDa2X3ut34AaV7cwlEM4uR5h9RWMltR0
xo5oY9llreAIJjqBq2FmZuhuKr0O9W3T25L1BHUboPCCNHsXYgXrii+4OSlY2XA1mauwI10JcxnT
SdSdPDvyFzFgLKwtTVj8RJC2igYEfuOrQe694NIm9ZSuVRgTmYO/ZxXfmqZh8QldVpjaHQnrAaia
GiE08DVXzaIgDzBk/ZLwJEuf4qqJmz2nXZK8+m4m6ZswCdVSrIDqhPDNXDkrb2J4feptbypDc9Vm
fpbcQEEwR2o84UDJkMeADYpCLux9HVNb+jIoSMOuKSHgWs1u94YN/r9q+ghMUR1Q+eTGflIBzPrD
MtF17OoJtmLKt0YAiIx7K9Uhh8JafYrhHok3pfZT83YSKhvWw5gzTKsU+WwdwNEA9nQlWr8w19RC
khiUm0edc92jyTWJpJTFnc/upfjEMUSUCOD8l4G5Tr2WOj8nDpCF+a3vzeRBUNgJN7FpNe2qCSJA
eobhk0wUHTKxZAMHEB19ZhcvY2KYJKN0s4JQFXUNrhnkX9GbRo87WtmdWbrXhW/r10XIM2OdFNLw
HbcNjWAibGooS0YPK36Fx2gETYba3qLjnAZcqtrqcwnDFBZ6QjgIyYLkPZkn+FpLWRuCm5zQcIK+
+NUXGScaEr/UZS5yLqKWRL1S/dS6TukQyw5rJOADu2odWaXAjbyAh9O1mWPhh5Ad5QTkMDOOGrYP
NVO5tw1QWYNN0rXr8g6vIK+MKKLhKkLOmYJY5uQ2zpAIh5BWhD2C5NG6TgK7XA8xFrc75IAJwX3q
e+6ylEj4rG1TFKAhNSptF1jDFaAfydxjRJ5MpUhCaXNJfbu1FpUWB94GdTuY/AKUFdZd00t3wZzq
1qYSZokNcs4VsUBgVf1iuuRl1hqonG8o3He/PLcBlIhWCmYIlVVwCauhHmt71ln2pQ3iYUtG22jW
OXTUcD1Wsaw7nF0yWCleUjdK5qLRPA6hOiKx55bPpl5Ww3MB4LHFb13qhh9BFxLwIy6JGA0j2/UO
hiP+NfIwSn7Pcwo1cWsoBm3HteFpVHMs9Egoy1ZZoy5AeBfdNbBNNXMMgVAO+ng4sWzcziZULMpE
hWJTVlJwFUjwKJZU2lPb8aVyyKCn5ZhBLqygtfwLxOVDAA5Nk/kgF3TvO8x/XUVRtvMvwg4Zy+sR
F83xyu6a2rhBHHFs0NBEyGclJMl4NdGo9RaiDIhylKyIIycaqGetTXQOpv8SlNchYOk9m6v55tmw
+1jxbfSSe5Hl38D/t6MdXnXluEkKYd6j4dP1a3yRoAVxSnbZ00iyFAgRBOMIejknCC9Cowfihhsq
EyFC6YuBFF9+AVvYTS+MJAh7RgSsADjsuib5Z6eugXRW0axHPgZfDVR8pVUjoVLzZKhQwpFxAqO/
YcbK8YlHva2u8KZIcxZSMbwCn8KG0sh8BbV5NPeT27YpRX4ZdkYXXpZWhBXiCAszW9tj2qCdSWT7
AxkpQPdp0pSvo8i7du1i6tzSsSBhs41aCiO9HYeNUfu6uS4HCwmbGCdQ7VETqKX8VHIZGCyF1bC7
HfEpGVZSq2v5tihJYm2tmFtrwXnZ4LcyaJa1ytSkM0lKtyme5hknygaDjvwhGtT6F5xvpAHh+xk3
bgEeCfxbA6y+M9Dm34VAejpHsqTAX7UkV5ufCcl2BOZ9quEolXSlu9VIeSsrMPWIsseDaT96jQRy
U0WHI963iVSnO002SnlFLVlqNyCySBMK4Wf5ZSIgiQvcAy1ielRjwF+611mnwqlGAfxNyXkJF+iI
XWsUv7eDlWTNq0iaGMBJa32zcvxGy1QttqJKpadWKywAK+is38fBkN8ITDDY88jfrdkS/Ta1zeyt
xit3EkFTAOTFrisR+ZvqXU7K4LXiHNyMQM33Qm7z7JYYQrnWXcnUt5oZ8XbTUMx8S0rfBn43VnsY
2gaKiGq/KqnIPnCkqdvAl5RkDTXfWKOUm2wRWhju8lbW4JGl6PNplfGd5F37kPt4tu/gZokfAyfy
ha300q6o3fEbEqtIvGaWWSyhNpGurLCrdMISMaSN3PS64AaRTW2Vp371kPm9sa8qONbLKG8BogZU
ne8k1Fk0RE1DYwsuKlinCtag6G8bGxwigNckdrsH09rIvNhzI7hG/bkJdqmqm6wGzBWXjYSUXx4G
7s6vxgHXSyB/C+i0wUsZhui5drnGC1oKwHovUDMHMy8qzQeBweZpcVWl7kvite6+IFnsFzjI+nDQ
JUNROycrRHnvehoVBkQMkcYgQYBBXwEX6qrH8qLIF3Bem584hpmoSFfI9CO5IFdXEomFaiUoUEAZ
DqMBk88iHQnwqkHAJkLMpNnAUR1QGteUG/L99qUfQXuGPTh+NbtBe8JtFcQDr00dVUkYKxeMsR/s
cMALYeJRXeRYlfgsuVDlrz1kTtlBN3GKj0gD1pTd2gxFgDpC0YiF6FUOkjtjdzmkWpgtUaOBtYGM
K9WmndyH5EoIGJN4WxuJdotYCWKmbVxsla4qL5Ch07Yy0tY3FoJcz1GBPwd+IOWGqL+69+K0rLZW
YCNuUfJ44xS29Lq8UCMguSRVgFsstMCSqJRk6ACsMIMaSER4pVBXuOIhn5UrutGBcIbT8OzFiGQX
RZc8ZEOlXpHmKyGHI2Pz3I1Fhs1YYVEntIAyK5RNjDbNHAuCFh7W2AQjsIm6CRbsbVUQGqZdzuXt
2ojRY+TLFIKGoTyM5Ye79vIxvGqm5A+3AAmmglFDVCuq5Dvkf3unzJXuhaorYoCjK78G+EfsXH0Q
DrymdAd1KBzWpgcxbdXFoxTtdALn5JtUIM+40dKoA3eJuae+lHO7RK6Vl1+0BHWnhGsvpJLmAJDH
zCm0ErTwyTEmimUgaZmWEHDbQJNwSC26jNmuednhOTn226CM2gogdjC6F3AMRvvJtvBXeiw4bwkN
RIUH5hBabnyJVH2DWQuFeZJ7EgYxsmmJlWLlwfeQtXlherVOisBA2LrUxC0Irp7gjP+WZ20MzLNQ
YDHnRUiKsml+dgob1U7LYnA0Y6oylwhCYGsK05FXf++OmEsDed625Qh/NsdGy73BaDGtV0gFRddo
eYU3+NHZAyizoNy3df+A3kyoX8txCCGE9AR4JJxLAlSekCpahTr2UpsaQV6EEEiIdEjcSW21B2an
VDypdJQxroM8HdmqGqWdAB1dyr7N0yBRleJCUNALDLYhIiYKBn42hr0+PH7CIvcGXPgo9SsJgGWz
HTUp4nUoidxOHkF+KkG9SipZWNUGNULcUeHtgVPp6uzWrKCndKlUICCJKyLSYOuk5h1crwJllISO
Zlil59VK4qneZJfYEY/xEybGUv5l6KqWb5XXqt7vhVJRHN2VhUnlZ2UhB1K+AnhsYehlOBRTYOg8
OGRsckjf3kqQzJ6WnGHW1K4QdhyWkq3b9xYuGsQFCEZIw97gzo7emjrXKTZZlVzqlEorfzTWAZQT
9VZVhCTv/vzjv/75P//1o/9v743cHxJsWVr983/4+4+M+lTgUQg8/Os/0S/nz/u/+ffvzH5l+5Zd
v1JCmv/S1M6//w2f+692V6/168Ff1mkd1MNd81YO92+8sOr3z+cbTr/5//rDP97eP+VxyN/++vNH
1qT19GmkONM///Wj3c+//tSN9xH4ewCmj//Xz6bv/9efSz+I3+a//vZa1X/9KRnGPzSLuoKweQQZ
iqnYf/7Rvb3/CAXDf+hUxHVb1TXF0GUaSXEE9flnivkPIeuKYeuGroBlVq0//yDYff+ZMP6BYgSn
nm2qhkAW78//0/GDqfm/U/VH2iS3QK7r6q8/VdrP/57BqWOGrFggDQRsJA0hRgPrQX7+4/U+IL3x
15/K/2qy98S4PF5QWFqiMrk39uNmXOHHu6DMvZTWCIiuskuw6itlSWizJtu8oSK+gOy8Unba32vn
YOl8/D7mma8zfd0PXwdAs4JnJdaSwy9FHRZ5pSE8FoBIxN1i+WGS/jUUH5sSR5tiUhhkUzdl/bAp
yJpuJgAWXARZP2C4Bl6nH79KCH/nT5j7mr9ON6fIx9qjIdvmyWYIXT1sT6iJgUiFOl74iYwVlVjF
Pomq8QGniIUvvkbWo9u9jv3XM80eG1EDWS0yjKwzS1YOm8W9S/NcOR8u6o3yw9qLjbVX18Wdt0+d
ZKf8onqqrP29tDPWZxo+1t+PDWuHDZctNmGTzt5FeOv/1FbGrtrYW7Qm7vztmZamNfpxDatsFVMx
TKEC7SBenLVEXKaVco4mgI4TomHgujhc5b26Q8ENeLbjT6kbRJW0eE9tgprqI8IxC4XQQW85DcU3
gYfwYCmrM19rGtkPX0sjQ2Sriiyz0RXNRlrrcAAaV1OVVnKNdZNuNYyQ5BscYtESi5df5WotxnWc
LM40OfX0Q5MMg4rWr4JUJhIasjYfiT43MivDeH7rIUO7jiv7IoxLBG17Y2JkJ89YX92itbWVQWVi
0nyBIh7VNXXYm5aU7U9/mdnC03W+AF/I0lShKqYmz7ZyHANMwpLP3fYAeAnTAHsXAB0R6d1pftPf
JQNA/LXaR3lzZunNdrauGxbrQVU5G4ViG9psp6H62PdkCkwnow50pwD+21RUKPcJoc2ZtXesKcui
kkCpxeQMnzbBh/MKBi7hCvUMkpYA2t0oplw3UkSy85fTozlv6O+ZBXkg2ywlKp2HDZUF+tdFPSmG
d8YuBsFPVNj9oDTxfLqdT7MmTGGS0eKuMsQ0bYftAKdueyMvel7RgXltg+TH0MLrvmaYoS912ax/
qFoenzmk1NlWeV+3whIsFGR8UXSZ3UKYjPLUzct6G5bKlZoUv5IQqBaqE/eDHz93YZUvw77NeZ8r
F3Bi1zBjt4Gsr1GvWVE2XNV1s6mL/ELI1HLV8DJHkYwHoeuoiX7mu5rT6vm4x1SVSRCyzd3JSFEI
PRwhWIfwNygjO2EUXSg6T05Nw2lUGR4LjUxgT80DXW7vEXivtLBFe2NnZgr6Mria4K9A4CPqpXq2
NnUwaQqoa8p8GPiVuVNb4xOPJI6n4gGNQWlvFqpFUpFw2LaNEcxQ5L7YUqkvVbh+a9cWVyqa5Eu3
y+/KQNT3uJGhtoDk68bU6ucCOiH4ifi66+PLUrG/vtf9IJlU92R4vqCsG6yigQsAyuM3H11vO2iu
SnV8QLEN1bDE+1mTlllKRQsarViDlqWwLwvgI7H0BS7RRYJuAk9tNSGtVGdQ5rI7SJGNg/oKN5zW
JGA4yA9T/thLIwLFVofWDhCeqhT8tuH569Nrd9oDn2bGtmVDM23Z/HTgFhaazKj6U6KEbSq8l7b+
droBZb4Lp7nnXCFksFTVxMXqcO7R1C2sNJ4YDgF6RxiK7EFB3lPpfUK36FmXqfnIUfLdsoOrtkjv
cURFjVcO1mNk/YDBkpEtVn5zw2pcLdx5QiO2ND4f+bZCPpkkSuOkgRu8kBnM7EVTk1kF9olfDo8w
KRyxkOwglZ0eDeLTg+FGgMKyUIyGzj4dtfrsgO+CrGgrr8HnXtTisQPyRzYKAE4Gy08ump2kWLry
u20KcOPCtFEp5JigCHM4AUZnQrBo3MEpeXhGi76LLdRNEnuQt6CqBtwpKsX83YuM68QAWcErWxiG
YswOp6FAxJeqkuWQLZ5E8bI1v/oLgXbk1SQeh5F3e3pg56tsur8+NjgbWKppGMEjeOOgi6r8TPIE
4ci66Neur/UPp5uaPurjlnm/Kik4CN3QZF4js6YKoE9+YiSWk/L2vB5VH8H20ULwXAHTjLQv2dWC
inFvcbI1QaIEZ+bz03WjEbQRDVtsKL6EPotOk0m/HYNPY4vfnueEPPRXXdsFK2T8/FtS+M0PFPW9
m9Od/jS+wtR0ghNbqIbFF5h1mjtBS1D7kx0D5SyjeFHsBO6Ne+Y0mkWlOsuUnUE6mz9EZO933ofQ
QC0wbEHfTWbZDCuwc8soeB57bGMA68IEWFjSmW592o9Tg5x80INt1TTmwV/XZT2lRLpV4Mba2hK2
to+2jII/kMzTA/hp1mYtzYORhAyDTTHfaeOvmrQqul0efGmBoVDDPN3SkanSAbxxvJiKZfJWPtzv
CpFXFsjm4IiaxLpR2CNOxdTYckrEu9NNzW8P5gtAyPRAU2VT4Ww6bEoLjGYI8oqmoNc7+KnetJHt
nxm5I3NEnGOYFpkiyJvW7Kkiikk9K5M6p2/wZEthcaZ4X2uBU3b6xen+HJkk2kBWhn1twmqbvsqH
9ZeKCoVvizS1sElGbYexaH4iazTcunaV1SRQctdDmFeNz0yZcmQghU3ojXmXoQtDTHP6oWF/FLqr
o57lkIJSl4WnAX6vR89eZIC2Ioi4ReGhf594a/QFcB3u+ia/BaEPX8oeMK5HvHOTg+c/M7/TUjk4
6ohsbV013h/gJryLw69l1iYsoyIfnUmmuna1PTrZAIPbLUiDTWB/A4EA/UO6Pj0LRxYwi4kXoCKT
CILTddhqQ/FL9622w8hXxXQYPLG3gJIHNkt49dPptqZk0ryLpqILlfeBOcGhZ8F75dk+qs06Va4k
nkiF5qIN8wwT73osd/hYKEs9iIMrQcL7R9KkfClg6heK9pK0HpdMLhvdfixtDx0wClQL3UbDmgpG
uYlcX/6aQDA/c9N9/sYGhHCBIw5kGmvCbx4OjwzUwkA6VHV8e2FOUHq/24cFJB7Ne2ql7kVt5WWV
26s0qu4GMr9jQzFo4PCUqbDxqCUzi9Zksg7GZ9P9eXo4P+1Vg5G0LHU6VDV27GzqRFuZCM6Q2Tai
8BKq5M/SjL/FaXIjV+fG4dMqoSlSM7ZpkTNQPh0Laq60dYgiuhO3KLku5bRAk4P4Uvrim13w/XS/
jjbG85h7QiFWnh90Ya62rtXpg4OG1IKYlagN/Z2lFqXSmdPueEsCNiAXvE5+5nB2iyIMM6wMBgc7
sB1icxtbCdCPkc+cOMcmCp6HRldUzvD5sq9lN9SGRMLFKurvUviqaWPxqmm8+9FMziyKT6fqNFMf
2pp1KUAKwh0ka3CQ4Hg0EvtGmPlP31e+WUFzmYf+mdhznjUkl3HY3nTYfjhMQcuPSpIwhKhQ3Ri4
pS5yr9rwpnjsK+9CtUYnH81L9FLv9BRi4umVoszf5e+t6wbEAqKl6Tg/bD1x9YRIymap4AiygDBk
O7xfibL9WndqFD4WyMvJj20PB03RI3mLoJy6G6xIK859lampg+N7GggeOLasEvwLbXadUTQK3dwe
B4eil+RjrjcMXyvTKu+SPP8G46u78AlvkWfJ/TsfZLsTDEgxwDsPbiIJXqnwpeHShhb322vcIunI
TtIVUkBc7YdDFCDS7aKXaTkCEUFAjO6b76INbZpDtzo9G59H4LCl2XnUVp0dy0lkOS4MYcDgY9cW
G1TVSuVMlz7vp6khwnGZ/+Mqn3WJ539G4lYCbCWVKKbp444M171hat/yjBfQ6V4dbUyxeQDIJO2Y
3MPxA1oid1bcWE42Gu1Eth7s5jJRYkxBW330qgVW0qPvnG7088FED8mGA8fi/UzZ47BRuwQqY5K6
cxBdRqe+LFHLbBHxayovPTNrR5siK22SClU4o6b+f9jAQQSQPNbQNCmSXl8iAKcvkP2MseBLqjND
eawpg9InBSNukU/Bsj9WBo6aquUA5LVfUJQ17k0phWHgFsmZXh2bNTAOZEI07hBizMNeJXlmQ35V
LKfE1XwJQOlJEu3rAJYfa6nX358sYyqHEScQ08zv4Vy38lJupm55qg4SIKsQAivMlUD950y3Pp/u
zBHVNVa/zXo2pgDrw2QNSNOQ/KOpFCQ0IgjtAqEY1A6G69BWnj3QA6e7Nm3Zw0ON9ijxiWm+VLSe
D9tDjxkZKPgRKGa0k7QGWm4YLYCmazJQn4pk7eE/4RswRv3ydMvTJ39ueYqIKVLIpF4PW4a9oEtD
lVlIDwfDpqRSjZVkkp8Zz2Ot2BzZYJqozdDQYSu87AKc2ALbMaB5LwKZJCcOo+6Z3Xy0FR1Iz1Tm
krF/PWwF13IPRT5MeDzqnBvZc/MV5bf+TCvH1gbvh3+3MjsV1X4YoZf7tlMm+n1RKLcDYp6IvtjX
6lC9WrDUz2znow1aBPQ84CyymrMpUkWIUMTIHkNS1CmU+mtOsD5W6L0UcndBFn7720tClTmoBKkg
5sqcvU1hbuF2pIzcL3oNnTVELSDHmvjMkj8yWer7iaFZUy1DUQ8nqwCr7MMHJ5AQRQWBDckcn6Td
mbzWkaPwoJVZX/BLiDviEZtT11LUBTUvBO8QVS+v28GFQXR65I6chhT63i8ShGbISx72CQmJvNH7
xHbcWOq2BbfdNvdL/zpCIvAhCDXtzBgeOTaolBDsKkRlPBlmWTPYFkmajrrlJFWkIm0yhiPSU76F
BaYQwYvteeJR0tTxJsR/Uv5POquYUw0K2xVSJYedbV3PV6XOJh2amiEgMfWenOn3TrWf8t46sySP
TaPyoa3ZYmkhBPha7XIe1y0yAAgoLFF0+Qm74+r0DCpHNhtYF9aMSdmSfPrsDOnR9ZLQeLScwFdE
7JSREX0vCe6AIeJIpUKGAye/TCXbdYDSmMtYtaToyoSdMOKvlTbNEjm44lqDt36ZF40E+Lebih+D
55cvNSkl/fcPcJU7gwOPm4ocz7RGPlxVbtIq49BzdXSIuqylFLNbDwLC+vS4HJsAHsCCipdJcd2Y
TTZiC3rXYtBMdMvltBhjVGyQuasKZdEiIxudWVvHZoGLgjhQJ8jn7XnYKbVUW0x0LdPJLW5NZ9CD
toPOG8TPpOcA0stWqb3asFHUMzvqyDuLio4xZSE0stFifizhEwwcU8gENHFVvZXtEO6Ltv9Cxbhd
ujqwcQ8i9jpCAHRVQl1/AJB8DjBwdKwJRokTZV3lBD7sfOMXXqqpLPYcqe+llLh7A3PBZRGVZ3JS
x45gjQGmSk6lTNNmx5WPHnPVB73lKNoki2FwIQ9K35wZ0qOtCN1EtZQo41NqH4j4VNQdLCcc/PZa
QJXcKm5lnFkxxwYN1BIZBmJrlWjqcND8zoPX0xDJj6X+TSAc7cbqJajJH6f3wbGFqXGO8WdKDs/n
RpVrKfA8wqVa8b7nUXtrVQYcg+hK1eoSfGh3ZvA+ZfIImD62N7u/8FZXKerRXqEkODMn2c2oZJeY
Fr8Qh1zKYwPr2q7u01h5Ot3Ro7OGHp+mCebuU8Tmpb0cgyHhWFF0zBhUZEYVP7o73cixSSM9aQDZ
MUhAzVOxqK+3ECkjwxF9G22wPgaLOuLCFQ2dsv79pihKk4CayqTEG4frA5wzVrak8RwL3U67BqGK
pMa9InVfT7dzbMJMRdAfQhq4M7OTS/f7XusF7VRIKaK9IN0GXrBLIAagfbwa3BR+oLfrSrwkTjd8
bGVS+kUuCNsekr+zDhrIL6ltlRhOS4h9F/oW8JMYut6Na5j+U6gjmJBIIErONHtknWhThAVgw0QM
W56m+OP1IwWTzoEwnNzNurVVlflKxTZpdbpz0+6dvVLI6HH5EGhAflNnrTSTWyU4VcOphR9dq54M
yVmWyptcDyH69Ma5cpMy7atPDZLEodxLaoBH52G3JBfSFuauwrFJSqCfXNH8Io8CL0EGIxy+E0Ig
EFjC8NgijtGEF4nHwls1cGsGxJUrFeEvC0h4iX7O0+mxOHpFISxBkhjAItJGs5muKKdYWAIIJ04g
XY/2EnKXkddOjKNIIY+XVgEf2q7SRTtGj6fbPhZwcsbKFmEuMEJr9i4G4M4DDrqxI9CFWsgo9hLY
AKBzW3Ud2M0PjEEdyTB/f/YBxk6zMaFkNXl2CKLfkkaYSBrOACB+n5JqhDfnJi8oSCmOWXXl758V
oDvIZ3L/Au6ZF+dUtAxcUXqkaiCPrjDsyx7rsQ0d28ag7bcH9KCp2TrrOs1XUPE3nSDTqW1qv+A9
LnuULReIqa5SuGO95J85oqbNMlvbGkcTqB/KnNQeZ0dUUEFMLMbAdOK6CFYhfmrbQUnrNYoU58qc
Rw4ljdCUS4w3gqDGc7iNSpgDeIhI3q4ggF8AQUTm1LuPALhmSrfM03MljWPtEccQbABbQ35sFgXU
uQqBJhy8nVImBb4JHnL3RnjVx/UNnD8st88tlaMNTnnoaTsAdZwdTDhE17hQKuggyNq6d91qibwT
UCcZ/RoAy0+l4v88vWKOtwiawECehUTHbDMkwPo1pNO5QwoYcREyEdiGpuWasnl1qTVKtEMGo3JO
N3rk/AXDSfJNEP7zsprteyTU9TzMdG+HKsaXqMGC3ege2xrBqPH/sylzlioqFQ0aHsWoXVorxVoL
le/Ua+urXqvRqqy1+9MdO7YXPnRs/ojNDcYqSk3mL8uffc39roX2bYza0plr8tiscX9NqT1usAms
f3BN8kSiileqtDPaPbq/WonBtm68sVD8eJXVLZxfHKV/ne7dkbrNhOcXFFtsU+NZMzteejdFUxAv
Qwevd32P0Geyl6VeXikRB6mEdvOuNeQWrHT5M+hLaeHKkOKw5Am3p7/Ise4DsuEI4KVBNDlbP0It
0ybCM8fBi8/4UeftgEwD9tGOEeqJf2UWvQoOXsLM6Ezd7MiFxatA0TnwlPfU6uG4d3HlQqBvvV0u
kufGDd4mBXPNJP2TWiAZCyTH8Cw+3dljm2UCMnHqcVkp1myua00YAwRSVrAixmAb6aNx2eNIVe7M
Kgs7NGHD9Bzk8f19Mz/UJzgcEDyiMN4ns47KwuvRr/Z3iBlF3WKyFJLX6CBH/mWJtYt5NeChVl+E
Jspy6HDXa90I77CLxuvVrMcBLLYtGnUhjX6WbpE6qgO83yVsLwE2Zund6RE6suumzYDq+JTs5pY9
/LI9dy4eI7XkeKovru3Jx+m6hS6Z7+t2Uls93dr0aZ+HhvenZRCifqob2L4gImfId7ittrsaV4lN
J4HeO93KkT7xgpn2No/2qZx02CcBRa2tQjRZzYEsWDX8dHERLKTmzOV9ZEHrhPiKTKXA5EU97bQP
8fZQouGju8wzXgYPyBNuOvzhFhAIN6ScLoyuXteydAadMe3O2QC+w+SAPhCFfQK3U9mNo1byfTzk
oJw9iUFqf6CenlmXudGi+gvMs2ogUMSNuRlRfUeXHUa4d2aAj5whUwaceAUkHQnPWc9NHy0k9I/8
yU0ASSTVWIYtKpEdbiSBFl5hgXWm28cbhB6pk1dj8Uwz/mGo5b4BRFPVdNvAbijsx6dqyBdqX2xg
chsrID3nAAzHWlSwWDHgYpHJmCdksJoTJnYtkqN1tQ3Nqm9RyoeTjYxFayRUDNseF7VFJwhyNr+9
fKfyEw8KW4WxMgdgjpUv2b7XS46Eo9IiAeF5a2kJyuNM8e+fyZRPKPNORCRSrbPLINYz9PoRQXXk
PL8u4/Z7weJxMe9M82oPrACJq+RcVDE7AwAuIHfDoiFGw+WF5/HhXOKk6DZVoHl714hlbYEPTCQv
VZE12ZmLfnb4vzdE6AkmmvgTWOLsaOuSQC8Qw0n29TAqv/IkixBiT1rQ+fko0IeVc9yez1w4xzoH
BhqSBkh0AzD1YefqUfOI26pkj2VY2kAN5mG2qPrBeD69RmbL871v72eAzilHlnx2xA15nnc4rKEW
jtMfqEWkSkcEqHdRgtSMGhjBIjD9+svpRufP3b9bRacANgr5G5Jhh71z6wrdeDtO9tAMIjjpARol
mdbeAX01kLh27TV68dqj3WrjxsjQmpET3//9WYXmoUxULu7zT0cBTJQuH4sg2Tdh28eIo2HostQ8
DWNulrP4hZ8rsupnOj517MOxO3UcnIti2+rf6cbZcOeR4HHo5fG+o5iwkgzdxZsiu49C7QvJD/f7
gPTrVpJjGAgQiy+1fvgKyGr8/cUFLlsm1QBMmihq9i1w7jT7ZERj1rftFDP6zL7MALWeaWV2e773
FUQ/wAhocgRIs0mua3XsvbaL933XYbOQddUehabQiUTZbE+P65Edyvlq0RnAnxzus6Z4J0m5JNxo
j6dn9i0tZPFDx7UKpyEQ7tIK2bzy5+kWj+xPYwJjawQ9hFHzHFkbeUNepV60LwegcEhWJhSEEIR/
Od3MLDR4H8OPzUwd/3BflUgYaigehvsE5VdMROVMr1c+KORq4Wd+8MXLO7KOqR2hh4MRtl5sTrd/
rJvkAdkoFC/IK8wGFnWvRCUjE+5L5AEVlBUS89bue5RnTrdz5BjiZa8p3FcmCJd5cYhAOqOsj8Gv
CYIaapHeLoo8FOvQHLIl8eO3CLzmmfV5bNFMZ6sFQYLS4Lwmbrh1l+dphYeVidcTxAE4yQHGOC3k
q0sNzc4zfTw2l2RngNUQVHIhT2PwYS5RG7PKxMpZpFQcLg0NAagxh3URwIN7KFOwmnmXIOyupudw
WLNgb1pFZHFZq1j6weqZL9akHdTIq5Joj0GrlOJYNKZwRgurS5e2ZqHygO4PKtAJGjaPcazYr56d
ijNV2COnARPMeIMV4c08H230lQK/BG27D/Gxvi1ZwXdFOvj4BYS/WT597y4rieI/KU2L+OBwoHWe
jk04qfqovVb+wBnRQJ6nN+T8zGl+pEsErWSFuUDo0HxYKaJIbmEG8d4cKv8m7iRz01LMvUB29Bx+
4x3RP7s4ONpAEU+PER7cs40YGpg3Iz4Z7VN0TvKFB8oXLjRahAkACLO99RuzfpK70P8WQjK9tJPQ
fs3dqP3eybl+ZedlDEY/l9DlFCPJ8aUQLXorcqGF3LJB+aB3OCRhctppX1MF6wN0wZLqrSt0O1jV
NlyohSaIzVdEuMat1+H1cGY3HtkdJL5RRaAupcKpme2OXh0QiM+ldK+0InCXRlWLBxmBOTwfSpGv
crmsEKxhaNDpam3z6fT5c+ScI8IDEkndnTTjPH5V+76uXXxH9gI9jjX2gC+lPYr16UaOHHKEPLxZ
J8w5EJn5tRu5ZS9hu7AvDQ9X5FZD8j9J21eNLl7kmp08SIn283Sb7+nY2cJhD1sgtSa6+qeeyb3f
ZoBbKXnnxfBL1Sv7Tgua/lpr4hHPRyWxcPLK869hJ8Y7V0eIrUE/Il5yDHhoMA4tvu1VHRTjos4q
N1qoCDxzYPAW+NG1FKcwyIoMqHPtoGwLpI+v/LLr0lUl+d5XEu5RDrPHQ1ZN9kqcj8J8ipcrdUiI
OHr8ubR6CEs0Ye26XahFaPsLbDG7VzckPlwklhQ/VXJYXGgExBHKvJH2kmu+MSzZ+OI5NmJxKRTu
/UzkrbWNUYCqN2U8ogkZsRWNVR/KPlFAjRHaohBYx2xPD++8qDSdNTaLFtVzUKAGr7zDs0ZTqNwE
qHruzaYsHuVIszAR05r2oU2rYV3Hg5asQsUobxK7BKwk3Mp9IHmRv+Lgnj7jOZti9RD2aXdmO31e
a8QlXDTEmkTY1nsW8cNlg9uEVAIa9/d1LuU4Q+lq/tahUtkgSViBQqzSSNr3SD/9B4cia40zZ1Jr
+KyMEBu+O/A0C/cjglKXCOx2yyAhBpNBE72cHvwjF/g76Yd7jbrsp7yJB57ErXKCk1QTqB0pJa7T
y0TugrsONOKrxDvtTPrgyCE1QadBg0/YSp67h7NtYioS4FgX4Jdlxduka5t16uLmjAWzuxFwv5ZF
ruLYVXVvp7t65KoBiGvxDqQewUKbNYyBJuQUzw/3We6hqUYhYWe1FqaEct+e4ZYda4pogYuK6BYp
munnH1aOa8ctfgJjsCejW2zSAPkUavfyosTH6kzW4FhTgEfBZPG/KW9w2JSdajIAgSba25EZPIEP
QkbKN8U3UpjS+vcH0AKtKtAS4Qx+x4h96JUV4mnsDdj8YlbSXqsJotvQ7nlY9pny+B80xftKQ3wG
ftF8rjTMOlw7p1eYgkKdR2oT06tK9NqLJQ++OLPR55S89xMImSFbUL61IAPOLk57NLBo/t+knedu
3UrSrq+IAHP4S66oYAVLTn8Ih23mzGa6+vPQ+wNG4iIW4X0wwAwwFtTqZnd1ddUb5uRugl+UITfT
mvlOzQMDtWEpndC5Gpz6hxS3xc9Etfzv3VTmXoj/UI+RwSx8K+WDO1hxjwoan0PZ+PsuvzHPP7D4
6HqC44Gu+P4bl/Io+kG2w5u0q+sjBORuN6Cr8YWkPvx2feHXYh7RmHotObZ8sfBdbFNAdUR0g3T/
Di3YpzIy4T4FMbY0xjDhOJ9syZFchqC55k38R1VjRocs6l5DhjJxpzTRjdNj5RuH4a6ilYmgW6KH
L1E9DBsp5+V4jKaBDZwRNsTYRQrh+GFK26GOb9TQwoSr0SIZFe6pJbfNoyZ+rqE+bzV8L78gY/J6
UORZPoRWxPsviAfniCnmEN9g0pt9kOU48xxaCke9oq99/QuuDkVlhCaozJ26zJBwsJKbQpFJVoSs
3IkOdXigr/oe6ue40UFYC+Vz9wA0iA6jclkyyOosa4s4iG+srNd/ZL6aHn2zRu13LMeXceh+RUKL
j1OubxGsV4pfc0GEEAuPey5/LWK5UKoYv3G8CW29LH+0ejiSmuuhGX8Qk9MMriOHdOzqGtM6kcj5
R1R0ks+5POFG8berzR8CAJT/zIWTP2oob2KiFNABoMfBh20daY/KKx2kCPXNECfTjfB7udoMhQ4A
eShcUNLf93uodXCAxEoovoG48qOXsuYA3k2/SQgYezVzrLtei8Z9b4Tt6foc1wYGD4lIEwxdC7Gm
9wMnmRyIoXbCm9qWjA8ARGLVRd0ikw9Kots/Mkea7pI8qe7T2qAAen3wy9NKEjbHZWDOtPGWDHe8
YQNEoiSSMNwPd1UXxK/9KP10GjyHsWmfjteHuzw9M5R3Bi6QelEDWgQjc2glH8f18EZLkA10uhyX
5gnf0pbEemNZ12Y2a3SQaHDDXXzPyWKxyXmCG9hzktfHzuAhqVzearUReYpV5YfrU7usYKC9SyrL
QoIFgSL4/jM6moTOfK5HN0KjIKRLQXCqEll2iziqbsK0Uncdb9k9kMN8rzWV8+n68GsrSxGePUye
yaU+//ubk6JUiVI4WsXwQ+D7Lky54WOY1v2LNFTN+fpYl09R7i4o9vT3/204vB8LB53MDgo1urGn
OHwoq1r5JLSy2PiAazNCUAwYz4zhvbi4WqQyi0CNCUJUDe8dHkvdzrGdzkCXT+jSRqRZO4XgQcEK
IJox1y8Wc2oHdAyRaL/JKAKdqH3/Tvw09DAO1gDYprlXZtjI8Drc6tsvBv6XYjtXLs35YW8v7y7c
OuQKC4rx1FmhfKhqNb0FSuQk8wN2fOnNaLqhLZLsrAFbx+vfcbHC/w5N+RuQDWUv3t7v55xRiNPj
ocWRvmnuJ/8JNbXPubQlsrI4iP83ynwx08qguzj/+5udWcp+IbCfGhG/nvqz2ajtryEv8XGER+q1
SmhulPEuZJJm2jDnkPWcUXvO8iiggDUaYTeMSD3LijtJKV7rUxyE3NR6HH+IqSAcHAkLz1oqf6Oc
/FCNlJDAiKSe2qfyx7zQktkQU5m9T8dxiy+2suoaBTmUKVTKLMqSlVYT6oas6ye6DHbk4hjb7HK7
Gt3JQSHh+gdeHNR56cHfACWEPEHpaJnnxyDQFANaJpHIAZk2CtEjaRwnwVZxfGVOc714lhzkCOrL
ayS2zDpO6sQ6oe9b0irH+a3AJUfru3Aj9qyMBL4FeCzZrD2nJ+93UxXlkYNCtHySaoy7lVoZa8+B
Gv455dXwX8YyAIHSdJxRoIuUAET3SADK5ZM/9ncTwtg45VpfJrbP9c80/543BbA/J8R5M84cIt6c
kN6e7LHUMvk01BiGBCMC3rGVTq9IUfi7EG3pWzVo5I3DvzIolwX7AkymBhVjefjxbx1SBEFPOCeF
E2ZN2nCCLhw8G86UPimBLGFP1eqDsxFoV8IBAHWeJLy1AMUvcaCa3Qz94ETyCVOj3PGw9hi/N52v
O1jKS8kvGwv5j9eXdyXCksUCIgRKqNMlWsw0CKta1gNEEww8FJ9je8i/pU34W65EdTPBEzmoalNT
Z9T7jUi0NrBJPZOnF/AKJDbef9dAKDwreS2ccON6GoIAkbuaH/uJz3yC2YU5PCo5hUmjFePGjvpD
GFpsKY0Mh0t6vjppSr8fum0QhEhMXzkpUeEPe0z9EsVrG8lydnGVVejqZbP7IkwxSeEh2teqqyJy
LnujlOSR1zRZRUV7yPItsMkK1Y1cnocoLckZqLAMfzEgiHqMEaZSa0uqXUXP++YrXvSJgteSQjUC
R/fSVTAmRxMYgxmxQ15iGA8iNavOa8tJ9Q9aga2dp0mmE5+HOlSfRF2mP0QMRD7Ez2irW7OyZWE7
UtUygI1RmpnD7JvzOU0lDQ3KyafCKmiJ8671urw/QCSjrVo4T3+9XXlWsjK822cN08WumaYg69Sw
VE5SXE7mTkPkvDvoZqHryCnGOHc3ejb+09Rp/YIYCMI514dfmyzPINC2SOMAYFwkQm3e+WViEvQa
uXB2YaPUravHVVy4RjJmnjZaZvf319Qf+SvEpsn1LnC++FThldgT4SQ0exHBL6PQmrO+Xv3rA0l/
agYVoJw5gwAXAd2ONLi+DT4+kZErP3x9qB9x+8QNT8AxwGNWm7pXSSraDEMf09rCNKyEA51oAJOE
Hot6AZihM45ViEnk8y1MGDXemzhl+xG6Q74VN/eVoff/+GmLDQFlmn+uf9WVa5MoRGKLWIgD4GH+
295s4dwuAB3POhA4j7vU1Ml0sA4Mt77k1jDzI+nNMCJo1TqJGEZK0vOktY+J6iAn4L9en81KXoN9
ACwCyBKguZbRjS6P1KWaiUSIGd02wv4V4qf79+fg3RiLvVJndRJAPLFOlgLzNEKJSvLi6LdcHq/P
ZXXJSAGcWV8Gqa7FOGVpTQlNG+s02GfqKPjc4xgp+v1/GIXfwkAzQWF5FZkpzjDCaKHQ+Mk5MJNv
SjgxpXZDBHD1w7DRcHCFrUqB/v33d+wq13GXtU5tl4XHXhrjnV/lxd/V/+d8yaK6qJJGM5sLfHmQ
V1HUOfCB8lLc1FjFk8fcBvUWy2Lty1BBoCwDWUaloPl+MlqtTDSRHeuUETNmgDph2bPrgHszU3N1
C8N3ORw5whv+z2K4vm+rDoa3earj4JcBfftmhnodbG2on69vhpUQz3PsfxNbhPjErDKlVXwLLTNz
lyJ0LyPZiwm7Ym1JE6zthxkIP1PFTUA6i3ggT1mh00S1Tko/fJcCGxl0FUvQ69OZT8gi17HeDLLk
bgjkYKaktKyTb5bTrqil22zov3bcmvmArU425BuF2csvRSoA1P5PIuPALni/MbAd1QyM2KyTqbzg
+npu8pdsU+NmfVb/G2RxlJQsDGKJhO2UiuizqkgNoJjhN1YxeJpM2UMuzP/PWS2+VVMhMdBHIapE
QbdLKd/tZCl8TVO72LjuN5Zv+b3iTnFS6G32qYsAiGi4Kbcj/ro/r++K1U0OimmG8nBVLONq2NE6
Aq/I1osay4voGg0wFnFLc+ANTv/hRKF9NKdroBhoKr/fEbjXdVpLN+QUdK9j+QyvjXrRJ3Pa2upr
k/rfOBeYeGzks1BvuV/7Ur6rrPqpKtrbDucikC+n6+u39pXeDrV4NQmrRvo3VLljqYlhHFCHZyew
NrbC2ianaMr7CIIE0W8ZiSAQ+QHAe2LebNGX9K8tsvxe1NQ/e/wpqjTfX5/V6gJStESnjxz3Qiul
UvwRShC3uqqGH3AF8mynfiSaf95WV1pbQGohpCgOvNyL3j+4VV3UQUYu1Ff3aEmcnbE9Krl0vD6j
eWsto9/bYRZxIshYtUxlGLVJ9p39QzLvI/GSC8vN5ddx+tTn/2FjcJz+qFOC2Fl2c4EsDGSq1HpU
n8fQ2J/yNDwaprQ1zJ/y42JmgNZofYGgJwNayv8JCS+6uk7xFCya6VFSZhmMLAjOWDJru7DDhz5N
MMaK9LLnqqSf0GLhfDs7Se4lLeuwiMqCm7GUxnNYddk3FQu+mzy11JdC94vDUJj+feGMxgE9oOFV
zUtMkjJTZ+2SJPwJIEh6Cjjs952ZiO94RqkPUaB3n/24xNLKlsOfYmiU10I4/S7m/3uJggFyKSX6
PQAqErkxktPcVeN6PGWmHGAxVZgezpbB7Sim+pRLeH/5eYGYS2jq90NQ578m/NOOU9aJ44x1Qt7Q
DruvCiWSQ1CUypPdaijaFghUy30LSaIIwtnHNypu/aoqnweh1DcTMNzRzVi8nR/nZMVCHdsHlHr0
+zKMlEdrmHzMQ0ctv8XxyXkWo6Xh5WyNqpenSfqMQmvzu0qG6K4toJRGs9oh7kf5B9nHio7LsDpr
dao/4zgOOq/1DelJl4oftV/rx8AKgl0wxKnXSM6vuSPxET18XN+sQdwHCCf/GMMxcrMwkdy5WuiW
ht9+QLog+0itewr4dXX4AIcNZ3DLig6dZNoePtvFXhVjcczH1N5TsQBe17fjbSPhU9eGk3RPZpbd
RUYXfkk1Uja3b8oQYwbD/K6Dk5sOsirqX6kww49t2UDcoT4c3fZxV55QIIlOEw6oz1LWixcsf7W9
MAaeRtrY7VDQln/3RiTpO7XCJhRrRac8Fh2iO0VoZHe08rPnXqeK5cS5eOy1VjkmVlf9EsnI2lAE
xka0Nj/RdSixkO4KLLyr4Agyu5kRR5Q6KF7f40hRPvn88CvqNr03NFF79LGvuaV+ZnsqSMczYlXO
DgCZsx8mR97rKNF5RVRWcFm0hiIoejiyKUGLV6023Rm2X5+DpJgeQMv6ugvkDakk2HchWgKFwR60
ZIBrofyZI1C70YyAaxEN2nV6rx+RtpQ9auumx9EEmcZzAnS/bGGy3mB9fcSIFg8Gpy8dL4z75NCn
XXTfASvbp3U9PmISBmQjVJsAFeU4o+YWGs/4jiYvqS3PikR4A9zlnY2uiBXF0R7Jr/pOrmDHCbmY
H3Qc0oA3/KfIr5tHR8raUwQQOdt1IcQZdzT68bNWl51Xp+nomkIXR5BH5b2vVeZTPKEaluEOem7U
LNpJWqqcK0XHvJjq8AlFLtLpMggitxzKiIQqkoZ7AwvnndkBUihFL1GVq4ezrQTCSyXV+j6JfvyS
ogz9oabr5hl2Uh6lstMPZdcqd0U0yF/wWsb2U9Ox6TvKrPKR2QR728BX1PKTyrXy7BOejv6+zMS4
N4eAL4Zc7AtbatgFWTTeC0At3xI77m8xUTZ2wkGAB8Gf5yBpOyAhU7kX0YTdvFFx8ByKlR0VGRMP
vFoeHgM/Hh4UqiX3fVzyOYbKaF1brdiUWEuhpS+m/E6dEBCUfVxB3cgfzD0O2NMp63L5GOgSBJbB
qhCjVkf1adZACl3025UnYoq/l0C937T91O6kJrWfylBOPAVvw+e4HaQvZkvVRqWB/GNqqM7Zcajl
EO674ZMh7PxmzAftl0qD+4PfxO2LJRRAjiIOlCMNDxU/eFWfdQ7HD6KoQKYZIi3PAqo5FsfZeKSo
Gu1RlOx/ypHv32NK8CkOo+ngTLHpGVEu3/tG0e2yQlJuh2CuUNm1LTwwyP2u1Wxxmq3H3cFQlAMx
yfJwBhcnp8P/Slfy+EXTQnWPFUp1TOjA3aIkGRwNw8B32cy7T9hP+4fIDrL7ULMk0J12fxiDqPxs
9DOd2Sef1NluXqia8ee0zYx9047Vk5wk/ocmr6zMTawsBWM5pWdtUpXHfBTml7qs7YPa4hramqN/
TkrMD/vcSR/NQoyuBK6N7NSORvrVcCmA60nf1HYExze2zXfRR+2XYYyUg2VK2l2opNIhw68XCxdu
Qy+pGmuvTply5tqYfo8mZl+q0yUuDfbhi5Da+DgiFHJW+CD7IbXwXxa++dkABPlbN2oLpc7OqD8E
TVtg/97UB7vpOy+I/eCD08dwyDFsfW2QVNiHCGEd8Ftv96JMhTcUof0lwwQ2Ijwl1Z7aqO9GQxvv
/bpvH6daDz304uoXTYrEZ8SR/T0mNt1na/DNozRr1gndrh97B38kOfE1Dx5nfJDwLG7uwN7Go4fj
cvjSSApH2qAhHEy2+aJTs95rRTvuO4yEXQDu6jFpNBQKQuGfYnwXXX5CnKRxSB98zQnOPqRr6ATc
EQOIX6GextISO/g41R44VrCTEFrZ1Q1O2iNI5FOlhuJWiwMt8dpKL7wsNo2TxgHw/EnrjnmrRZhL
YUgbjFbnpbGaeqMTt26RYA4DgqPNdjyeTKxgpPFglYq116u+2Uc1QAurzPgNmYWVuhzqXlbXynMY
CPs2y33o0vArzlqLF7mALeF2qRPu5aCVj36S5fdNbRpQI3ys7QtTLlwCauulWp1Frole3X4cRPjg
jKX5T9GX9r0TxM1NGJsaLr8oWLtaWUdnGdPTD1NWsTtmNwUuhkoKXyr0in60YaXvtIL40XZSfO7t
QfOwZvZ3vp3IZwBIAfxbQTSF4P7N5/r9ImL+FtNpy/uGG3M3wt/2yqIfd/hxl/vJbhw+pjF8Ek4r
/VYCpT6ibGd+lAM09zEZrkgDAt/VfAXbH9B3uyoS8Q57zezvH7hwMFHpgOSBm8qSwSNnWjB2Xa2f
0skg3Pn+LWo7n0Z/S81vJfEn46fZNKv7XirlKIYf2HIn9JNaIF1diL3V1sdiyjYS/5W3EyBmbhRa
eMBclt37gK0XxxrDDIr2Lcm4d5oCjEvePwjJ/m3V6sbyrTw0HCiYSKkDUKU5sOhL2L00VfkQMV4T
JPetnxvqPqz9ynCdqSbrqqk7xrukz6dPIFGUbIcQdbIx55V6Em2jmcA7E4aRbX7/zm5jdEEtv+To
5n7wWdRCOjZNvSU7uPJIxJRiduMAeAZgdTFKmKQhMdlWTy0oYzekFPdogjo7GXlvPM4w1f+wsnMz
G66pgQ3BEmQ8977EMGUqVbIxehAImzdkZDm0/oOG0DiGu/M72VWlUG5cDRaMcVdiXb017fml+P69
BVQK+WGgumCIwOW/X1wr1BEOI7U8ZU5ykAb1W+GYHzDquM/IQMy8OpsDRePrr9fLs/J+zEXRUyed
rwdorCcSHC3yEj8I9J3dy2RnjjJq/fn6cJdflu2L8jYcaQPq1VIkI4v7ukFNzz85PmXPrtd3oqz2
BSmsWwfRRjH8cm4M9gfRR6Z+CfZNlXEoHSeWTn3t/NB7fJfbMtJuC9y3NyQVV9q9QOFBnkH1UHTr
gmheRFpeqEiVnvwqSihPJ0QMLxyncdyXUeJ/GvLENHfgjNQnOZL6bA8qbCADr+h/owxSlenejoto
y4FhyT1h+vxdCEbMipoMuXTWq0sjKopAd06D2g+W2+JKL+1wiYx4yNmt9FIndUZDUxP0w4la6V0G
3qKEiZ/IymFsei119bAIUuYy1H9JI/j3j4PqaNBunftIi/1e6r7fWrPiZUEoeBiGzLwh4R68ZJj+
2jiM4w2pGg1x4P3A5uZ9+aYvpiVBLFcNGtH81K2RSY1HDRH8kfmMoO0Wv+XyYphjFpuAPIM2o7wI
1Lxz+xagk4M/UgY/SpefpaE+IqaKNpWIjmodvfz1qQIrDCkNmcMZ27mMl1RffaVAEHjo2nMn6s8U
Xr1W6gbXpzd/fazVyf0hGKKhzzmeD92blQyAi6hWjlKu32SqmwWqeSKPGsgwgvFRFU2467thS+fm
MjJCikWcl0WlcbJS3p0ARAS9gzjNVD52QU9twB5n35feOOQgBl0/np/Gtfl6fbYrIQS9T9gCGiEZ
5vHiUyZGaTW1XTgnMaqGp0hy4U1a1ruas9m6vbzemeOboRanQQtTW+lQdDn1svSqFf1n2yjuUzV7
lWv/1Y5b3a3GiB5RZG7E5PU5smMhZUGMX6r7WT3ipr2ROifeWdgxgR92w2F8VRKRbzSKVkdCKMee
7Qpl8qb3e8fvkdAptMY5ZZTvXN4cqhtMwW2gbXkGrK0lqRnZEkqmFC4Xn43tz0XWE471IPvm59GD
I4Hdt417KUh/K2V9yErjIYGTcX23rJ0NABvgV2fHhws8J6KYaSrnjX9q4ypxdYHKuTBf6IFho9c9
pmPyeH28tWNBw5Kmsg4YGIXm9+uZ404Q5brsn7qyBcmjidMYAmkMquq+stqzmin3Vqp/uT7o2kdE
pBlWwow3vEBRqGY2OoEDKjNC6oRKk4StqVdTBH7EiFnbaCLNket9SjQvJlrFsxoncIDFh5ywotUI
ov7JjDD2RJgRq7QmSQ7Xp7SSlYDV4uzN4lQ8GZZJkD6Y/YjxwsnAd3aHZLd8z6vE2fl6NVBNkdSN
dGF1CTGwBBQHSOICQ+mgfYvafuXjvmB3OeXQycz3adj4/4CVM6aNU/eHyLlcRN2A64mOAdiTZdJV
j6mT2znmPaKgBI/HStj+kLuyaahdT9WXOAwcw+UnYNmCGgi/18Zk1G4YpMm3AC35vwYPkNcjOAQT
7Y+jz2KxRz7ziJYAdg3UmfcZUi47NejK2zjO043kdu180L4A2g0agtg6//ubu6ro7XGcwOOchGkP
o2toafmxx2bEvtF8qe32jTp7YBW9pf7Kka9N9n+/rUCszY0uzJMu+idtGJoDbwnktYMh9/RCg7ls
UICz0nJXKcPGxby2iUEb0hQnwALQXbTyNHRj6hHxMMCOLR5iWX8Xl/rHVhjfJVFuPJjWjiUNeG7E
P4TJZeDxyz7R4iHxT0MRFKe8sIM7qQ6qjc+3dkx4BgKiZKDZHnTx+XwlKEyTVMPIJ3R3ihl6Z6MO
adXKlr/U2uK9HWr+U97slBAPJ1vo6IincfpxaI3XsKJk31XO46D8pejNnPbSUaUGQlrOKViqM9Zt
3rZyJ9NzBUr91ED0P5ZK0LoiKXgGXd+CazcSvULkbHlIo5qwmFcw8JQuSKpOSqzuYZXtlSF6NlLq
3iO9kc4othDva0cOpDZ1WhBIFhD79wtJijpJiL3TiB8H7dbMLPMjJjfqQy9a+4dRacpzkffOq+MI
Sk7X57r2DaHrzRcF2BpzmXZPQ2iovhHMzhSTc6iSWD1R9Eu8ysngekaStnG817YnZRjKWQSzGczz
fqqZxJ8yzL3zTOmKG5EX5mtViOpgj8MWlmItn4HUCQqK2xCc4Dz1t9uTxr+AiG2dYtGI6lyNYhgO
gZXVP21/GkPedZD3do0Txr8oc8P6TIFtbSzvynSxLUXAQAdIjRrWYitJPgwgO63AwwziQzhId0Zv
6p4AULcx0Mp3hHwN9HVWwaHEtLjzu3RAzjfUbNA95Wvudx+sujzAHLrNw+Lz9S2zNidgxUiTknoj
n7mYU9bQ9ExHXqA8JshFAR25cZ3TworCLTO9lYPBR2A2nA3+a8lvahFgiOa76pRGuiRctWiKlxHX
ds69VqQ/YkBaqWdFDU1EpDjCjTxqbU0BN6IhOVs+XeDAFHVKnFbmbNRhkt+XXRntyt4MvBiqtJuV
PBevL+zabNmmhBwQlaiHLTZsbiC1n/U9vgxj+ktN+i/FyO03+vIxtaOD04nPqlNuZFVrc0RrCyCn
PHdmlx8Tzak+QbHEPqGT/OLUk+qZHZYs1njwcRndmODazuFSwgyS5cT6Z5F644jdZk3KJs0sLbm1
xWC7meFXRzo16un6Wq4ORXrKvgFMdVENrSurMvqU172VOdGzhhANNRnR31iBvaWws5YqorWO+tHM
wuXeWCQRo5b0Q9OxT6KwzxF1SFw70H/ZNQKqyAhpOneGoxxEkI+7CZG2cyZJ/uH6dNc+41yuI+2n
hAJ39H2sC/LSKepSkaieFNUuqFXJs0Ss3abKVN4MmR5sfMk/jKVFekyRjKI6CSKfc1nHLzT6smXW
SKd0xLBs39Xq4O9nD58vPqoh9BGVykwOKbKcP8epQVU5x5ddfU31kHtF9YfikCtD5hIxoWTnfuLV
av9kD0FBw2mKgmanjpWSuJVwzP6o5aFvUz5w/COQD4ipvtaV+9oZpl9iogFHeUGd9L2tNEbhGWjT
aAdVS+xv/M4yPKCGWtzqTskfeH3RV/IEUhJEVmetV0ql83l+c8EkAgggmEpeQGoaeW1af1UG6y7Q
tQetyW4Tvfz4V+PxIp9FknltUfDGUWWZJkgI8Y5qGdln7DOHZxV0qnBbNPgep6DMJtcRuf/kGD54
hevjLjbX/40LoX9uXvC5F/NMwSHhuKdaZy1uk8INAiltvFjFzMhVlSh5KkfMrK4PuciV/x2SmiN7
CydcVDjeL23n56FRQ285B3anPMaFJe7VyFY3dvHqKETbP9KReE6o70dpisgac1mzzvRJpodxNJyn
2inHjVLR6vKhLYM+GAnFhaRhBaKkc7LWOjuAxlxV6DpEnLAAUBU+DFXcbjwzLoeDP0r7FITvbDC1
fAB0VWYZkwIuP2/9/lai4PPBUKbvuelEJ5HlwcbsLtdwHg67IoT+ZgmdxRrWJaYWSdbZZweV43sl
GXVXQ2jhcH0/LK5G9gN/J7VT9IHoOF1wJxJJhPEQsPWlksJJqwc6GLm490w9yug3m9JhihXLU6tk
y1FwbX5zJYX4jmvBhcbfUBi+ga+EfY7Iw13TDJRbS+Ktc31+i+vqz/wQtuH+YDHnx9v7nRiqduBU
o26dq6nS5L0spXq2Q9q/yl0rSM2/RO3/GY6UBvkqespcGYvrwiCR6jUncjBGUNtdDiHvE/jc3nLx
TduSgFv5dNCFNcjpZPuQIOb9+iZK2qNmNXZTGWfJEEZ6QLIaDIkzBOIj8bwZdqPVd5WbVklrHqhw
iC1q2MrSwuAG8EUGThd2KUGn51qIzIqjn1GYl39Qh+to5gAseQDZP2yZk6orsyWTIhOnIPbnAfl+
toFSSTQrG/1cBnnqfA1AvFfAkXC63BujUApXkuS8+FSORUc7JRwFCEbJyEEV4l9hgf8bh8Nk+v24
15M4eqW/R242sf/0Ewq69mOlBubz1Jd+9Z1yhtE8pPTpGxdapAg9oSsBwSWCregV8mhmZxqG05cC
460b3rqGevCNsNG+X9+7K1PWVAIO6ARWmS38fsoSv9JAa9s8q4YkP+ix0Z2FbHaWK/eFdKSN1fmu
HtTVz0ZCB3njbuLNyK9/k4nMexnfBpv4QGgFKLHIvjQIh2aPGfLZ763mWfihH7ktHI7HRurBVE2V
E7lTNmhHkvhwuG0mlEvQZaqknZgSRF8j/a4OU39Xppm4C+mdo2tnSAg/mv/0rVzvwrgtWxe0rY4z
iz+5cBh118iMWQqpffVha+ySAOv5qdGqT0Wq+GhiDsoXK60FVatIa3dmV1r7uLFzt6bo9dCXaekO
eilcZK4Tt41URGfNpD8Iv1JdX0mzkzz54IQLX5lNu7uahClt3TifQpdsNtyrYZi7hqCXA7643dH/
hhwYoSXv0JrepT0SyLQsASfyXtrBxmj2pZ5Hrl2Zk2uPToXKH36voFoDvhHmRJEJaNaHVumqavUI
trHbFbwm3aDNqvuAT3IgA6AdajL9eCz0x6EcnrPE1G7awR53vSU5d53ZDfsulIc9xBbrJjNQxzNF
J1FJiKzHxA+VXQhw9RUHBTx0HFRZG5QMnqDVfh/ppByiNKt3rS/Qo5aSyjpL2jTtol6SvVgq5X0Z
ap+CpHH2YxFOp44XmxtAizibTu68qrPso5W2FgR+49eo1YFHIeVbNGma5/eBsZdi+NrYMBk/ojB0
zrGpFiSVILxKu7XJQmEYf2WfVTe1Iz7kqBr/1kL0/eBcWI0X2HoJLLmZfnTgHb5phSo8YRoV5r+N
fS5wx7iBH5S7DUHONTv0Qyc5Tz0sreKnMEQjISpL+YPwlfir1qf1Xsud7CgLqTtlgZWAe3PigxPo
4cdKbZQ7ZK+qWxvcSuAleVEfqXL7ntFmmid8Wd1DIHzkdH0ETc5myIXauXKu+h/TLO1uAZn8mob0
l3BG6TiUQj7WprBJzqNZmYOU/GDTw3Elq2z249gOz6KvX/SwG29wuuBNnWcyZ6eymt2QT8bXvCjL
XZxVn0eYePvAzr7Hfv3VAal1NNoAgJWSW/vrsWTltjXQTUFhkTr/bM+xiCXcrKWujs4ZOGpYeLEo
g1e6Me2W3tcidZ+DBkKKc0mG7h152SK/xEWqDiQHpD1E5Wo82PqIgqsiJ/XndIwD5yDHhsh2RRhr
W33uleuIYoZJQ3CuTV0UFcy475HYGO0zSEfjWOdAlqemHojasbVR3F5ZTGACzHV+bCv87/vFNGqt
DqNUss4tfgj7uAz9Z/Tzir/r3/2Jv29HWYR/KkEqjVYSpDBU/EPeJiQuUEKxiLfy4Uc8yWJng1ze
iPsrywicapYnmEnR9Jrfz81HH6Brm8Q+d5ohdmoEiDhr9PSjXRpbHgxrQwFSQT2NriiUysVQVRCj
tUhif+4SGYm2Oms4QoVqfnb8rHi+vv9X7lKEKGW6L3hKY+ywyKZNfSxUJzDMczUUAw6+pr4zxjD0
piC4ExERCbnwXQOZc6MpuvJo0KkdomGNqAbwv0WSllhKOfS8gs6GqFrPsqFzuI2E0JVTUuvqqJVv
NLRWBmRJTShU5Azoysx7901WWAUt8rUDhghFmZfFro/78LdZGRaXTlgY9U7CfnqDR7/yHRmSDiKQ
CHxPlzl2l1WaQXFCOou2m25xkkMKChaIG9N233hYrnzG+Zkio7uAnsJFW6kOjTgKwaWdE8WI77hA
jQ+CmL7DSFvZScLJd6Mu9SfEmuLd9Q20MklOg2bSZpoVdJbnIog7f9BGxT5Pk2gfdDP7mQ5B+gBK
wfryH0aiFvHnwTJDIN5/wSHvslx1OPdpbRU3yO35z0Y1YDFphFuHfWWzzDVgUkySTPVCz7RrFceX
e8c6K9MYYO3aiFh4oV03P3rV8ZEGkOFsbwSYleCJQQAHe1aFvOTc5XIXjgXFwrOY7PCghrb91THL
eENac+1zWVTtAIeiP3ShvzZa+IwNTeKfg64IYjelsYWypt8XH60pBKp+/ZOtzYmCCmhNKGrsjkWq
LJrOnkJ49mcQ9RLiZFF3g8zVeLo+ytrXejvK4mi3CIx0+GtyIfgGXFI1DtLCLeBbC1RSKuVT2ynR
lgnpyjpi/QF2BfUYB4XSRfzyIx3T7aAmbTST6Uudw2txOx+IudPFw/fr80N8YyV9QCEZISyarP+P
svPYrRvp2vUVEWAOU4YdlSUreEJYlsxUZJHFzKs/z+7Bwd+y0cY3M9BoUJussNa73vAHk8tCL1xw
TI5Ld2jsyOkDolVLa56hG2W960VwQ5d+36/yRm8K4zw2HV5ozWymEZ5iSzRYAg8h9FY73Wg/UuU+
tJ6zN/IiDWdvLKK5IERpbqs8WsrstXazEwERD1U7LLGqjJoIq3m7h31/LZ26uZ10q0nUXP5Kp7yJ
8bj8YdbVh1PV9WF2pk+jr7oUOUXdlNDmrelqVbS9OMSVOwVSiy8mvPY+WopJumHAH2NELqKfgbFx
GkRIRoqdJyf1zV7z7LtXrdKP0qGc9qJtBTEHY7DPCOZTMRhss7cgMcRLBlKnOt+8My1lnTuzw1Bw
DJ5XJUz8kgoj6iWTt8AbkeqttkyKZX3wdTi0WlW3VaicGTEJwsThu8Ly/aCrXD/OTTu8GIye0B9W
MrDjoWjGm6kft1Oqa/purZwp6i5SiiEz1W1RZ06shlXt9aLoQuU3/uuot/43tnpNRzaSBFY56WM/
yglxT1ns02H9YRrDpwRu2Xf5lPiueC3Xptj3ZL7dacptfphzVfXhP0QMu7oIDXvOunQw3R/Cqi1E
U2goI4Um5JRPfbWvqqbcl8tc39W0NyF1r77sJzkOu2Ce1+OWOeWP0hi2/YhjV9KWqNVwWgmOw2qv
kMVHHP3WM/RXUi3Yu5ErEDStKPSgGeuqSKx8XhJqoCIRxiTmkEy1OohXv8jOHvqJ62GW9ZuVmd1h
XMzssKoe9ziVIT416AL4kG9905Bm3tVzcGW3ef8IM74+6j76JD317O8+LiUxXi8g9j4DvlnU2jVt
kRMOdDlJqwdpUvdSvqaqaA+ulMtzNqTiuKCl2BWyc++mpQOY3npjvS3T3oia2dOfPU3rHxo5eY9L
t95r6Sj3iyO62O/x0Ae31xmXNC+r2Q9XVq5pZ7/aspuBWilSTl5HWjXlYekPTaSv3ojeo3Cxv3Hs
j961JkKxK7N5F5W09zbK0Rb9Wj05RBeyN5LOt8o5UQ3d8zaIKlmquir5qVv6meYoxiwrlU+4+MPp
mTUITBdO9gfddHXH/9ecu81HbUvWBoR2MU3zs6Zn3hRWDAdOvjRVZPSLG+veOMVlZU52QgvgPW55
Cy6a2tWxwGAYLALacNzUG8Zl1up+L4BPrjelrze2OV2Ufv14u/Ry4Pjyqu90X/da63mnxZiDs7Mt
5T03XvrL1RvvR9OpYiY/Du+IgkZnl9l684vj0X5st2Ld1VM+xb07vS3p7F85gxyvlVXhRoUULzJI
Y33aEAHFdtnQ6SC4QRCMiBKp6a1pjlO49I26abiOr8a8QXGTMkwWzSaP5uC5sdHnDSG/0n+XU1Z1
kZsty1NJU0vrqIprhu1D7CBRfzPmtDpoRU1+gDV1O7f0AUjYjjfoxO4IXnR+VPlcX0/OoIeO0kEd
tIUo34AqJvEoYqKlsfHNTHMESKPmDD81n7ue9io9tmYndl43NEfGPOKT2OFahvbq1W/NVnM26Kj+
pp5guGhDQeOEtj6lFM+pS6oourmI3+bF3VoNVriV43sm13Lvdo0VEmjg7quMLxVumGjhZlJT3GB/
9lzPZn6/9lu/97V2iJaldPZoD4urpe4VxvXZBeTR1uqUot3DhtcUcW9Z64ORC47f3vCX+xYZHEnQ
hXaTZQJpl2f3MFhMuaC+s0xtHZNiNbLPzOozB2zQTXHgF0W1hakMOJSg95zkJEq+SHAZm4lSPc5K
F3tzNHR+x0CiRKnL7iJQKkgNvUh70Us66gALv3+C623pcTa2rFRSLv3zagh+oD7mnP3mL0yajQ/6
LbaYAaqlQq8unU9baPIWcV11qvVxilbZNSeVw9U2Ske8TKSZfMzgYKc0s6eo6lvAEKsbep2wiBlY
0l62/H3G/P6aXm4QIYMc+5dwxjnSNzM4NIvePUj+mLjOpXm9VsrM9001lu6uK8otcTgSLlfXPJsR
51qzb7S1+aa5dXYr2MHYXk12cDaXYP7JgJlM3z4n9NoZikRtq3eLUkw6l5AKc+dm6eZGa2umsQFT
9zoTqohn6C8VQQ6u34dcWswZPW86jOMMn56eHPxJdc4PNaXlz2XyXNoFk4zYeXoN9Fpet7Umniun
QCZheuOzVjokDRtd0d2UjTO/NoHenKYU/XhQqO9qcpd9b7lbDPV8wJfRnWIibrSdLsGBB7s+rtb6
EdjFGBaFO4Z5k6P3ddQ9etcxNnwuaCPFMkCqXDu0uJCStDijhVb+Fi5Le0M9u59HrwMYCr419fi9
ztaP0eKaTbXiCAuACL9ZBj/0ub1ZNM2NmgmprzPpxzGo3kyp/6pNvd5XK2Q/x5VrtCAWT7bS+r6s
mMiGMp3kue7G9Lot+NLSNOWNrWsqD5d2G+xYHy4iv3o9tJPzs4c9ETWpJa5p5POongZ8hMt2PORW
Z5z8fHl3y+21s8tEgJfdr2gRL1r8t9WsZ6a/gb6X5irJMebMr1JUtklf59NZZY4RSglQZXQkPa1c
JD/1Bbu3RWzGzhZtWYbzAuENgXjSdJXauUNpgSS66lAZTR5PPdpFiHMapjuMSlH6TYller+sjDrB
mepTpkk9UuO0cIBBWPeou+KUPDci7e8HN+1DE+y3tXv3ibtmPQRDWiWo546BkH2GhrDcy8E61ZaX
B2GZmZ81FceTv9rzVd/kVeQyjb8qUVA2gMryaOgCZwTKw8x38niVbhvlKLfjcSG0Pl3XB0ez5qsq
l+zyqQ37rv/u6agqdZ3KM8tNhSCjbaPN2VTszhDesUZ6t1CARquTtVHQ6wDx1njT2UsT0sA8zf74
yF6We20U17Ohyn0bNDJyNVM9uvWwHnLX3wS/WM9jWtj8dXTUgwd0HvWziS2BPfLqsRgLGbdUVyrT
sxhr5Yxr0E+P5pyquGr6F0VwQoG0++CQSUhGjC4eUk2oO80bvQdyASmb+i4DMO6n3Wot9asa8h9C
uRf6WTow23fNiJbQDFnlXCcdJdUgoU00Wpeg+rwHP2firbbIXFT3koG776Ys+7n2gR6OlHz4/s0/
2tF0wsqXKuw3k6Df1LH34Ir10cvmNw03iV034yiHRnyKNsRz0VIbTSLJTTyyK8ujbDQZ6YQLxQR+
9tGMlCGu8uZKjuqm3gpQXOKSd0U2nCslJFWl111VwtQAlPs5SmtDXrkuOR9FZ2JZZczdHXhcu8sX
c9l1plxDdNzBa9r2/tnuLGsXpE2fZEu2Rb3TdMS1mX0TMi24Un2eno1u0K7JMHRDNxj9A+OYItEX
+w4YnGAEvkaUWTh4M1oYf5nOdhM0k3HL+OPOma31KYAWERqjNBIjHbGh9INbrdWqkJFM0nBxvtIT
dszzkcFS4bm7bVyHs1j8Hs8GWT2uhSfi0bK0EJzMiO00mEOdLFmwIe3dcmfipLJXQ2n7XGE5kXf9
t6matZ1YShhFpbGr+tUwwsWX1VMzcIAIplvPlUs5kjWTfjVXeRZqGKyGY45jtXJs7lEc5s4kVZrY
bdouYbI4CHhKN0mTW+yTXQwTY68NlQdZl6HXCowWSntNMkbxcWmmxWHqlXO71n2TaPqw/eraYOZd
ZNwAVHReln/69WzFgXmpGjMlduNQ0pZV6b0CtbqqFX5ImqHsHcfq8ojHgR/lWPjH0t5OpUo/cDHK
aIW66ZwDN19lmtm9uAD+YeZuy+3mUj34moX1AeSqajvKQe+TWhQ/yPv1r9vBvU8VoXXpVOoY37Dm
tSHHYmCodqZO6iCa9UuVWb9zoBdnL8he8sZ51lb/maBLfyeK+ZN41uYwWJ6KljwVUesNt6Yrhl21
9UU4c4tHneCDeU1jojtQFeL+VITuwnlflt656JrxbDMzMxXqFaG1UyJTf43awXuwiyZjXlS+47HS
nQk1ZkzpVc1jK4fgOGnD/FS4PX42uLmEhEC0Zz3IMI2YKuewVZN8zds2GZj+sLS8a0dV/ZPr9FeL
tFKKmfVRU3WbkJFQq7Bq8/lxHszqCBl8iIOlPotK3ZSO+2nn2rfWXh8klAxO7SqGbkNPTNxf88sS
1hiXTbccZFU8uLW5F/hmQASqvJsunQ3k/uN3xqGUNaboOPhEFaP3HSMp6jayA7XA/xzuYZpDMmqw
rrBJysk6V4801BNdaKv5oZyMK/r3bBdATo0oS9vI23z/NOIPyQ1yEY1407dawftnlHjrVuZrp2kn
12zu3LLduYHSEyMri2gxNcIXg0kk0ls+M78XsbU0l37qfgMB2DmNsG/sgTM192kTpInhReH9En7r
vonctpC/Z3cVmENUYwVz9qZUwxYbNZDl0r3a2zpUzH4tg1eKIEmm9Y2HKQrQS1353UWkQAbYzFEi
0+Cb5vuvjvJLQmg5Kn2RHTDs+7aZwxzRcd56evliaG1Jq6uyGB8UNA26sT7O9KWHbRbzKc+Gbae2
2dvJdbJuG41dQIJ6f95GPAZ7pzTf20L2h3ad3Mh3lY4owpffqnX0rkSRn/zZsR+nDo+BlTF2pI21
3LWQfc62Jb9vtU2ITtWRlmuJs8x7l14zJYRg4h0L/Wfb1PUOc4RHdPxWsm3kL3f+4LAy5KH0uqnf
ravr3Wmr3R8Ms923Kr2RqvtlreK2cXQXzqrz3HiZ/NwMS4Fug384LZ5NYW7gYmEIU8XB7EeKyzgc
xvxuVKb9stDsEyq5ueJ8MXeKlT21u77RYqVsLzbxIqmNbob+h9kQBj/vo5qypKV4jfGHrSINPW3Y
IqYMK1j7EaD4HLPtR6iCrDfTppahH3z0uzo7Yz+0QP/wn4rJ+l43/uXWGn56mfPglvY1mYP7UdbV
EFbYdAz5OJzatN1Z7Zbtu9pS99rsVt9oY3+smc8kOBVeOPndk1dy+AaWaPbtWJQhZkDLPkhHsUOO
xVHjWvRNfUFVzAhnr7fLdD1mjKY5n8tQDcVpcTk9tExeMYwQ//wDUvNzQQmt4WNaLN61P4s3pk2P
qzTGKCtGO1w68TAshptszmjc+p1KoXy6lNoqsGr8ftxZRfVSbhy+Tm9eOwVmL22Z18xH2+I5bzJ9
h2JSv1k8+yy3xX2YKyeqZ53bxXIUm7DnXwC0T5vvzbvapn3aUsfZufkqktL365ih1PNIyuE+Mz0y
SFv9ZNRO+YpB6l6M0wk51l1Lafow6+l9xoHKHtJuc8DsNHet/WKRW7LVDXK4udrryroPerXGQPsv
q7PqyWC5JxvCQ5qVV+Y0vvlyu69n4RzzrMHpRbZ6bIvtfkJcFpn6/GH5VRevmbjPysy54n05mG5s
Xcy1ZkcMo5dIb9currBK+bY6VAiLCe9nhJdLhjoNUNAIK8SAZb0Kug5LmG51wHEV+QB17j8YcACw
DiLC0l8qQ0TzsgJaZCkeddpDU5oGP6x6XUt93nUNTTYQKvkiQ/DoTZ4fBmW+PIHfFVFTyG8Y9vRh
C4Ecn5haJgKjkzyUWGfFdl6OZdht1S9pl9oOF5ybQLYSpZ76RLWH7YC//MwY213jTDUkWVBc5NqF
TQ4Pkx0OjfrgZcV7I9L8ODMY2stulkk6ubcdTKRdN7R3piz7sO5rB0icyXdr9oLsIPqKoDHvSC9s
rspeJ46L+Jcw6KhpGwS3Ubm6L+VQGiFk1C5cUge7YmpS8uuOfimO8NYCTsx8DIPBOpeDW4W6Kq/I
W1D4NvlBAs7ix1l/MZYKZBptgf+JNdNbDgGesfiUdMKlsjEsAkKFPPWAnp3ucz66ED83K79CjA16
r6OpXcztVuu0ETex/FEV29EfSz1yjOqjDXq6klxrhrAwfRFnBCDGXtZb+6ZwslA6pDn2Bvim6Ltv
Tjq/4QH5Ivg0+EBiH1bnpf7gZNvMuMO2kbQaEqykHh4CvKo23IxiynwkHJrx7pdZ9YEJeRDPxYQx
VN+JpOj8N2GSmMZafByRO0SVMZOrNw+fGOqk+KiV2Q0zlp8m4AB4WSHDamSounp39YLJEDGpL0Yj
3g1BninRxjyXTxW7bWYka67zCTauHVoAfKUCfLu6KcE0Yvl0jOJTS41HWu/LjWTjrJZuxoelsf7d
eetOMmufxouJu1KeS9FcirDEB+u04ecd8TrEzjAF1UHbf2LF87Zmsjy4ds9fVNranbFOH9JviB3K
ttuJSgTeRW3cUiL1wJzlB4ZjF+awt91gOP9jW8fuxhuMF4PipSNRM5IO7BvmkHNiqXnBKst6FdWK
nFEOsT0Z/c5fBi1ctvmzXoKDkhji5H3LQANi13nZOppioziIviCs2rXn6Qpfvns67TyINq/KvNBY
luwO0GlL0rJ04ixdforJ7mOK5yyuPV7jRERDno7VtRUMN21Zv680JZSM2gFnNWx9qDk+XG998Xv7
TjfldaetyNXcpz6QrDI6j7AXqX8DogDtS6vrZ6eunavS4gCoDeO2qlPjbKjxEU86cS+awAPrz7W9
1/kF+48m3WFUGWY4/SUtqWA06dp9U9JCVXPwLhTQcgRmvUS1cB5XHX18OeivebXQZ/uaEXZme4+3
LGB4bhWhxwuNeZWHEaL/sQG5Aj8pd0XHdSLN2r6X3VRHnquAYL1lr+HKkvRELmLTWfUY413CouXg
RVLZIjEwFoqGAXpgIBbj2BK4d9gW/cYyJoYQhvm6Ot5Ppo93KYEIcadaH1xS6HeO1o04UrVGWHVw
odxi6j6RcGOAr6bygBmpupoADiJbGfaDNhJHb0kf1zD0ntSHlfXu4CqyB8vWk1pu79Azlgtwsqbh
SCBVpDdadssvstDTi/JmM8wM3fIgjnNpSkz3KpqK1c3AsavKT9glSwsS1vq7gXnB96GwP33MYKqi
8B/WYWpOfo0pFyFddf3oAI++j57/0ULxjWU2G6c+6DyKnAyDDLvHdd1tvzcUh6OBtYQ2Djkxde0z
99T4OmOiFjdbY8RZaT5Ul8cqz5f0UGvGGXI5+lPnzpjzH36FWTvniO5c2encJT0FORBViVlahIuZ
AxyZOtgcoRvgO3ZxoLU9QXhzCa5HLusOQt7y1tTrBm9Rm4xQz4eKmQMgYlditTXWRfdCUM51Vfzj
AjYcaua3SY5JTKgYDoabMIc9PKBfQ1A/0vWy9Hv9RFFYhCQliqgwIdTB7OC0StvDbJmfuVWRW9v5
D4W+HDYrnQ4s2uXYWQJ1hz796m2fkZDjLN+VM3FZWM51Xa0QlepNAx4umxt4tGq38YLj1IO8hUbX
pO2bXIw8Nr7ksLxaY7PtMJ0z8beSW8RtBNU+nYPIt/PnkigD1uxmTSF456vZy21XTpdOizGOuZMK
2DEckQfFqhjGs5bpKnT75nvfTDPwh249ZHyZq4vO6F7iyAPEPDN6W8DF12q+aki4Pc6Gbr5Uyi+o
GAJMNQvcZw/MUPTI0BByS10LTavxudwlIDXNb3RRJkRWW/uvrgf249qUFvBBrSiocODxsei/ZnwU
hN1ciZ+OM2CIhcZv1+W4n24K6lupBkX1XwuIhzipONv0oyvyJTFblpGm224yeoC3NbafwO0Pi73e
Aj5gl9c5cjdPmXzPhgaGT2r094VTv1h++YZboDzO1qgiPtp9G6SvWcnsHAy/U0klwOUCbVh3VV40
jAn75mRvjFEKX3ZhdxGPTzqQXxD0H4KLaV+7JV1u4fA6kFf8JCD2wimcIbT18z1E6c+qzsfEQLB9
567+HG1ULjutbs6K2KxfBVkTXACC9t6pjZ+uLIy488Z2Zww6w4Oy+zHZ1Qqi4jYh/V57lBfm3aqn
/a5rmypeK5cJlhWM3+eRqkFNY5HUtcRmuvZtYPzmvK7lZ687761fL1HuklhczjQFMnjKG287VhvI
EDF1+R63YI7M3JqSwvUx1NF+zaX+gXdc9yQWZjij4wC+ofAh2DhYD2oYuNJtMe4Df6r2rWmVUe15
MpL1UDz6FTUA1b61y7TmW4AFoa3KX43QvX01bObD1OG6umA6eMR99jJ56B6EAxO2SPG8nXQCp1eA
75tqU8yGkVHdNxYNfKr0J2EuoL9wLhhsrs7BaDOs5IbGiQ2bs9/rUC3bQQwVFHuwtKOhJsUumXUm
sqvOL9kYkNZG0e2hAAwJF29xJJz5Zg0urYTgT6l8PFRX3fs+55tK1lF5iWezDbJmbiM5jCDbwm3u
hybfkjVw8dKhMby1DLndjBmlRS6pRjSN7VLZxVOgBRbdfefsewCr00S3clf1wKnmGJhnfWyaLXT6
+kMr+1eYVzMLPlAA6M1tX9Q/U7B3DZZ9LOzyKXPajxzvxHD1Su0NKGPduVIfrt1curf5kKU7UON3
v3ZvCq278e3J3k+dMcSFbaS/8jytz1bOAV2jTLySA7anU2f3N70Gh0ua5VOxlffctiPEXYC2nFw0
a3VObdVMu9QPMnAZQi42KYZro671cyO27FA6mh9rSuBt6mYfXOtkz06LFgLpH6pen8KUvjzEUPOd
lynxw+seM5YZdx/I6bakdyiWk3We9AuZ60mTcIIh/Mp4mC0PYFO+zkXz0czGFM1W9Z63w2tbzdcL
VApka9N2MsuaeSOzpxK2Dah7WcdmMPhQXddk8es6cjv9BRd5UhGH5a3V5D22xp+yyBm5bcNz6ywD
bGgORtuua8AvEO4BiG4p4FXrU3FeyKoAMSc0GIc+2YYXviaUAM94ytGB4LuaqvKlqC6ASOmR27nN
6L0jo52yMK+gt4Kn78bNNnazXQo6qebZUEuAeQhMXKvqbzY1fNvyLIVfhvqdqUl1gM9w19Zixl3V
PlaDPWKjOLSx5sr2OZsxu246mnsOriAJNuNuwcMRe3nsmNvBb3YZaRjxaoDpQsl+HyWWrqvXeLvW
lmmiu+2YDEWexZuT/mx1vEVdlRa70TAgDdRmEEOrs47F0M6IEVfA/IJ92JYYQTay4e9T8n4M9Meg
nrawNdzDNK5aXOTdHGFUiaYuKz8MBg2qli/pKutdifdmlJppf4D3zHaXaoZTnj6niFZPjTatV2UT
7A2N/B8362XSLQ5+ezW4M5WSZMWyUxkgFEF/b4yXVqrNf86manaBO91yCJ/afHwhF2YEsvb7K0i7
EpNqIsG1rnf3etlXcdk7aYwjF8aeGuq8ARK3Z1AV2uRNPzeyvB91AgktjFSTvi69aCKIeocFdAfA
bJlXmrs+b5493rfAaxSWwCwjASxB3mDaWnqhi4rimDPtjjjZyIXq5+4UjCsDc5pKs+jeRSvHUCdq
MNIt0Hl43mWs+nU54ZdJJo1OsbEyq7r1yNLDCHpp4sHd9GQEKo9k23YihI7vQ6DQaU0D85VUR5jl
BcWnOU/leTO5Myzjk7PM5cICkgW9ziOtoCHX6uIb9m/ZR96gZKTdynCTSf8WvPcHNhWURXRBJIZg
X/iVEZ3ZW+mMzeodS2ujLu7SwLIZDDalFQayItixCLRF/IW/+Cc6FWp1E1UwwaC/hfjatiSlsIPb
Z7ZL9rNxU8eLpZE2P+YGndT//DDko3wi+5J9iAvBF+5WQWqRO6x9erSrXpzMvqMIz4r8Diq49ZdH
mRfK87/FIhcRJa0e/Dfo38YX0iLc60Jtqk1h9VFNxZm+amdliVWF65Z6BYBq6Rixw5ihjHCb9VM8
SoG2w5ap+XuFvScoiQw+Nw1bpGrNyjsZlMsYAbB0VZJXRp7v6osamFy4kf8Tirxnf/6FfnbhAH/9
DbyqC0n4kkj2NfO3y6th3YSFES8uO1ZSpkH/yy2t4ddcl/o55cZ7bvwWULS1YESEWb8JYHb+KCgE
fhWAKbHS/kao/33FMOPQYWle4njxH/hCqK+CrBdwXdMjggPmaHqdxe3qbjSEVO/P//0Gfmff8SwU
edhVwOTFbfzfzNMis8xV5Z12JJ3OB/EJEMNY5RrXXZYn5WKheAA+T/77ob//wIv5DiIjSMsQ6r+G
wtQCNwmfpK9j0VriQHnV76ZBt+JMlNr/LKmEo2xetJQYYfDAL+8SsKGmDuAkSatpYABu4kJiB/1f
CK7Gb2xQy0cOh5E0cbU25MkvvPaB3rVgipGfGJN19/bkeg3yQ1X5YTsthXtnDZu/PC3C1em/c2FX
UdNaAbNcS5d3qtbyt3KtjOtBGzR5rWTm/s1/4bdXfvkDkSgSWoNrwG8LHfcVFHO6np9ceAdM3HOo
LTPA4l5Bgnv6Hz8vz7JQSWDP5zH7tL8cQpkQuTlCTsHkiFsrNLDLE7HHtV6G+K2ba/zfj7ucM//a
w5fHeZBHYWgT7PE1r64wBRMNtsxJtJS0kxL+rtK05YnsY4G5+GLvzKHevptmK/+yuP5J4vv6aPwO
UXMZ5L4glPr37tHUVEtPz8Wp07KSO432xpX1a5b3/SFfm+xKX7LpXFdwq3rNee91Rs///eN/u9L4
8SQF4k6kk5yHDObff4E7CdpoIg9PvU2NY47FiYo92Jt21h/tTFv+cuj/6V3DreZt08UhcvwigymM
ebCasaxOkGWWt3oDMVyqTobWZkwhiwyCaaC7O1rnv/n6/GkBO/hCIEy0uMT/EYv+H5HDPCmK03wo
T32rbTEaDuh1Wmnyqd1u99/v9I+PQg1DjC3gC9LTf7/TWePoMkevPI3pChSHr+nlBwE/GqiZ/vtR
vx2/fD4kSv//UV80KpptjK2e+yV4Tf5uDSOgu99tiai6LXbVgNPO1P4tlPRPZxVc64C4Ap8l+1Wf
Iq3J7apNI1Z7asakxZYhgSSf/6/M9csvsy86Hwufhd+cbcpgTgehryXBLJOOe57LZcnFGtAq5eq0
TvQkfzmE//QuuU8c50LK13Xz8t//zwoZyIOA0ZezNrVSJkx3VIIMFQa4YIaEZcYcbqv+P0va+Zn4
drDxLkXQb1arhdMT2+uw/4Q7yMPQNe3V4vw18/hPuxzLUwAoFj7C6y/nDNM6/BU7PpkxtOu1jVVP
KIMtvymcoE/Szv+bzvuPz2N7A5AQsszy/PerdCADyKBvYFRUU3PuAzO/Nu3igbxeJNEbM5j/3gV/
OlUQ90A7DgLsgb6qiYyq9wd34MIA+y5CxrwBSQiQaPVNwN0mIyUk7Q+2A7Tnv+y/P+0FDjNEI7xb
aoQvx2dlSZJ7pkKchrxFBEquIIb4WPyrPvnvn/inxUnHQYQ0xHSfmLB/v9EUa2XIq5U4ZVMnIyXb
79qk2PaDMRwHZ/aiWZp/0cNcPtLXywmpItJ1CnSkFV8eSaqBEmugxKl3teoetUgXmXkNwX0axE5O
07a3Ms2C6DYWO3JM/vL0P73ZAL9HqilMg35z6pApLcCaGdUJyUJGQHdbJqOo/lbe/eGopnpHVWLi
9uZSLv/7tVqZbdZOzot07ZSR/gVfDEQwfzcb8Or//oJ/eJ0o80mBZG7FE7+qwYq8MXx4GOVpLdbu
AM8apbkjzLjXdTsWGxlMrNZzO0/kFStt+8vT/zEa/fI1Ubhann3ZId5vK3UZu56w34LH50VuEF+/
zW/g7rDOqn4BpDZBdU9BkRn5IRfluh5NrZe/mD+KsSeWYmGQko9TN8Va7ZlGOGfanEPUqPtHAfX9
uYXj8gHDMrf2KRZWCK39BsMMu24tgqq13quuFexBL3Zcc30uyQZ/Z3xrvdV6t/6c3d5MwxbKsob3
UCv/Iqj8w/FAj/n/ODuzJTmRbIt+EWYMDg6vMUdkRI5KVUovmJRSMY8OOPD1d1EvtxRKU1j1Q5d1
m7UVCQHux8/Ze20clRL9hulc1ziBaPuWOjM5pWxnX6zCY8wjeKtQS3kdPn07XVN+xUdRIYj+84/+
wUIIMAeqDb7FwP4tCzlE5FWGYkhOVTxwSsmxyb6Q4ka2mu2GjvMY2N0oNn++5gdfjs1aD0lkWX5R
3//6TufV4A6wtJOT23u9twuNdM7OtoNy63+4Oex4HFnwh4PEuFr8oLAGZmLP6YkeGY3sbpzWpt0W
RyVqGlnW+B+zgfFREqHKfrJQnoBMWFfXo9NHnKXTpKe8GZtPrR40uWyEv6D7E/+9+qAmx725PMal
BPn1GU7jLAYj6tkwqQo2Ti6GDUp56nFhwLYiJu7G9T5ah1hoYT4CnQFuc7UOmVHrZYHrJifbnMVn
XyfqR5dqWlz4rtUNKNFHp46lbqPJw3+QU1/dnEYNbphmktG9S6J4Y3SzPIaB7L9EgVxsc2noPRFU
ZuIfmIepRm2X6e/oU+wbbvWPTr20TRaP4MK0x6T761OGzgZdojOzE0ARs1+nFdxitjbjLirt5osZ
lN2dSi0tt6Y7JZ9guIxPba4z9Ex8rg+WhteEcA5ZbBrE8kb2wgdfLocyorZZtBfT6dXfVvdlMtpi
jk4Yc+yVimxr2zPzJjKLpKSka+MbX+0HGzy2U47WaIU5Mlw3GrracBxnsReaqc9ALertrr1DjlSi
fSNH6HNItyjaRnzH3o1376MrL1mMDh0IPuLrK8dI7xvSy6JTZidEOniItoJj1VbSWvtdTHsdVoi3
b4mTHW9sSh8szI5nQvz1+Sdf29UzFgBAZVfL6ISAtTw3lRg/oXrrNmScTzs3aDSOOos5mWOPN572
B9+bAwiUYyjoQ59G569vHhll0agYD5yMwUx3URu4W19ZYtfIxLhxKWzR/Muutl76tuCWkH1ynrmG
FhgxbJFSJdHJIKN03MrIHP9iSOeuF27wMxMjFP+Jrg9ZV49br4mT8wyo8BI52FU5XXXsW2mxYzrn
nBNg5VuaBn+TI9A3K7LoJnSjFvLTuKNiaRrlP0aBmE4eSVz72m+tA7tasHJiXthZSQNbB/zxtdSg
DZDGl+OqbUiWy6WsHbRdFdOOLi2Ru4C1Owyk+3X4PxznYLFmvKsqbt6qbFATgWF4a7y4CY5GMM0n
a4zHN0o5pone0B0yeMRAbCy2nJz+0L1v1/gflO/jY3Hdxgbr03viaBYk2hB0pSeiW/PJmddoczB+
BIF1l3Dxg/CmeNN7ODkPAqEPABmnR3I6FRsHEyTTdTg3pQUfIU+KdEvfi2GUr+f+rJCFPtuj8SLK
yd14fEUP0TQjdGE7Vp/pqdENRc41P5l4gVZD4lSs7/xCy+FyXomht7f0wv9CWp6dZilRFtQNkV1s
eezc/J92dA1G1PSBQ07v4rk3BxHhuachD4g5ePWM9h3UVn+cjRrtJ/ajXeGHNYOwOX2MzQJzGypq
iq7GWcFolOuplVCABKGGlcy8daYXf9G4KFyKTDW7iifBM0+jO6MkHHTdZHm9HduFn5X0rrPVsy5v
RW//815evbeLBGIBSsEa+21hqLOMxDJcgCdXG80LqkuLWXHLPBcdXHYZPVLz4HmJF93n9rMzYDlG
QoKbZC7zYl9GmbOkZbZ7ZktUlpUdnbBs4Sh15JDvS8ueEEyZzc4eK8S4qMi2Nay5baDn6ZIGqbOt
uowExKwzapv+9YT62aTSPAqyBHEgt/7PscudXZkRLukYRXjota4jNBUVbIJ6AsMzpNVj0EGp5/Yc
xtSpPheZa2MBr+V9hRfhkhkdg96sMeSJ36R+gveDrbsU9rkqaWIj+frLLtEPM1+Nh1WM9g8xZj2r
kx+5JGUx2T15bj84lPNxuw1RZK7b0rZ9JB+xtR6IBdgH1Szu8XRku8aU2YMek/LbBKxiq6B0P0mR
Nw9z1g6vSptoyvNwYYfpmok1Tx/TgbDxVCsUipYq50dU+uFOmWm/nW3QTagGrHT95+rxg92ABhm0
CtyHgMSui7rY7ZPANuzk1DU5eoQhquO91h7S6VKZL4nADlEaUv73czTNniUIgr6++9vx1iJSz+1i
Nz6RYI/bwSBVkTDI2Bpv9Vt+P4VRrAYEHNEpYGJzva37KHrwL/FCdqp2MfTY4pMTJhDuwcyb3sxJ
jDzkXV2rcK+Fm/z4jw+Xm6OdhVSIutL6LWVpaSJ49hAGR6kT+1w7qXlyyUc8WJ3dbJDUmQ+TPw3/
tUznovTSHMYLLofd6102KZ05FBoMSVHF7aMiIeFxpvxbF6mDF8jywhuV02+PeLkeZ3bOPYKRibns
vf/qo1lzbuBvi4IjIa1JtkY9Kx91Q6W5Jj4v57xpYQz1VZLMKJtQcI8dIcA33qeP/gZ+YAskioSM
e93tdcdeBa7uqWO8jLzcROiVJLN5W8jMwjVRN/c0MQtIGE650dQhN/A2v31E0qSU5wzGxPaf9sWv
jyBO/KD1me8dU6MYXxAsz2y56OP3hesNnxzOR0cC4m5NkX4rWbkqIuh/ovXoZ1zXGVbM0DpY0CyR
bpNPQ9+PDz2upxcns+sHp4VY9+e3+bciarkexTFsFoijTMl+vUvhl7ZTV+CzYB+8lHg4vuqZKYIN
Aub45yuJ6wpquRLNy2V9AKZzXaLmcd0S+8grTO6js88QqtHCt0VjbP98nd9LNS5EjhexO4BGuK+r
W/JwHU1DDvah9Hv6HkjJEZoVWYvavJs10ZiCqDEiiGvRrByF/LHoDSyVZpSkXw2nY/supZO8Ioes
531OPMF0ShoJdw5dZIbZXjYp9qw6//nnv3v5s37ZqaW5hO752FV4ROA9f/0lkiBxh3Yq/COnJwAL
zaK4GwsTpUnV3dgfPrwU+wNHcMaV4no16aqmdmtefcR5kXjNzR7JuVLDWYfirz/f1D+42qu7Ygmx
OIMT1fE7sN8sM23XVu4fO05MOBwXu2E/RVvLmMjitch5Zod1yMU161OLveZQ+V59sJdfiJTXW+mV
H9w4eyJ9eg5okjdkWXL+tawRX+gUIwPSI0ms093UGPMBFb27HglVvrF6ffgaLpR9JlX2kn1x9Xs2
Ircoa0c4mm6JCaESU/tzaaJ9swmPPEdVNbyhB5wmZJxqfgeoiQsX21j+qcl7o1gRmaGeHJGMEYDo
RYxWhgmGlz5JghOyHv0yFeYtWtoHn6hkVmtS8tLmAif26+MxCSBpDOa5x9YJTfiYVfw8W+Wtq/yT
zvbbO+H6QMqI1mSMtvxK//oVCn5w4ghdOHptHdxjoLfjlZrgLN9FKRHZK00xfvZaFFpTFE4bwPn1
iREufxKkhO7rXFbZQzVhUVuF3M4A3qS9mVny++ZDsDR0OlIw6Vkho/n1b5xNj6TmfvZYRMhZXnWZ
qdCmFOjvQiOLUV3GvvfQST/5kihHY9XkdPR+69uRy5Tx6klJZuj0kqD8k2Zy9VfkQ03kZ6kdVK9F
fWfL2ZleBvRn7RZBddrilyy7aJVrm56sEWRrzRRgye1OAJ3Se6+PM9T+75wzizcp00Ke1ZiSwWIY
iz9jzsLXarQtql6382t+q5UDz0rea6dtsS2U1fTZHjPkkbjumq0r0RhLPTk/xtJrPSIl/Xna521Z
FujfJs0BoM00sCPQKvMa3IxV7rxehoBtcsPHr9mqIrzzRFvogwQW96w4+dzRTcfUwby6O4mIbhCi
eTCoA9RZb4PcBpf5BBHuM+nGmpXDS8ZPWamzcN1aiX4ZU01OszM11ndsci3lFyV+uZsDIBynrO2i
ad1yNIIx6+Naegs4uX02bDsGJjxZWNfzacIEW0dmeGdweHqgxeGch65xo21ljkG1aWCjLBJ6ofpV
owKy5glGUe9jMcbYXO3eRVati3enV0uEBsSlzyY5yBeJf+I1dub2MqfhoFbGFNU/jbkzXow0i9S6
K+lZAbSoNANzECGbNsQUUnJKKVbdCGQVq1F0CL0iTlYsrvWwKhdWf25G03ctGm87YSzZjQXQxmPS
0ObhQxEuQAcH3gGmy3Ro1rUXIrEL2ib5gRuiR1Y5lSBx8O63XSE+V4PQMF59E+fgVMTlupO0S1d+
b87HOGnCL6FUFZcwA+9gAkf6VPhNtqt0OHw3m7G/63PP8Fe6bPCjl9bcwvawspZjOstUsLFjr7TX
Ss3iZ2IXXX0Y0rhLzsCY23wthsrMLmk/VgeFv/4biH355mKfFBtrMNu31OLHhUjjVp+asZV6pWhm
1fsEXRIWuN5oGV2oMfC6s2ENNFp6sLTJtpsFpqVaBu8lBu0Zc3KKsBLmi3JepMur35ZS/ZyJjhzX
YRt2yQp9uHmU06xeVVOmB4BFxgWDZPScxU2TH0JLYlkyE8yQsSXUDiOh2nq2tN4AR6dyg3hJfTKd
tChXhlV13aORKWM95dN8HjHaoNs0bWUf8qTLq52XZc49wuNgk+D2se/DKZxA+yEsdZ5LhPrVarYQ
ou0yD+tx0XHS7FN/1rtSZDRa5Ex82DA18MTx1JztliQHN8T08SXO0gjTUQxMyZP61Io0e7RN5JYr
fh537/dRtlMZYmFkmZ2RnSQI5u8phn+1ntGgPzdhF2Po7bxkVSCB+0JlRQwbPgnxHcuSb6zU0AXf
CTSxntNYip3Z1CZshCGz0I3DZYa4gOhp49Th5GzMacz+ggFeL3ofo3k0k9nY0LwJSIjOup+5SCSm
rlkpAFpebd93iddu58BUF9eIhFpbTVZuBn+a8V6Z1ac4gQfDkWhYOYnZ3M+jKPHAt1hPy1FPBQZG
kEHbMM+HE8uY/wT8W9+HLDUXM9PTA4Oo9mzWvbnWTSD+7hT4XWLmkiHeFtMUnLWtm5Hfq/Qf7Hiw
j74kuZOPuvLes5484FxYyb4VXnvpRqKgV/R+/JXMxlKhvjaYzNR15NFPcLxXbxwh0qAzq3DQ6m6X
guB5WbLJkFWHiQJCraz2zZ0J13soUQsZx1CM9kJcwUFM91w663oc4zc7qXJoX6WxiyC+MLGzx2cD
cQ/q6CB0NzYy5O3Umf3rIKlNV9j3Qh/Agvb/jrJWHFGBw9jRedYt1rn2nCRx/TkPZYc13PQUaeql
wno2IvQLHdFRfXcKPwt9+nbvhixKkP/n/smZkvyBgUqxj4spvZMJEfQije1NPGgJRbnIkl2C4miX
s8yeFV8fimHfTdZhFbU/cOm91+xRgPZRVe5CsnyndZfgBF91Dfmi67ywnXEtwRE/FbMjv9NACtY0
NN161Rc282kI0A/CNxT5cc08HLq+tE4Njw0DhRn3aI2DUJ+CmCJpi81M7oswiGvmgGMBxywxwxcz
CWfcirrBI8u1KgFXyl20SY5I7/OYPVwReOKu69pw/2oi7l7YBPSYlvGeRXFOOTjibwwj5f7sB1wJ
kVICy0nGQTgNp+CkRzu99A5kClP3c37oMgA2kenan+LI8HeD3c1nTLDpJ1NNNpHKtIZYjrt0E2rT
+UzCLAnAfoutO0/rcmuPOv85ZmRdMz4Q9YEiWhzDCWoeLAAZyg1+4XE8CobS8SZr8dniuRjmsyyY
ia6V4LY3faqxKHba815tLeX7ZGfGFzFFzbLmRPiYw4Jfj6HuaqSL/IAFakDeHgfirYhqdUTWz/aD
z7RaJ16Sbgmnnl66cGCZUVFhzgfGlMNzZ3Iekq2T3rmAuB6mXi3AlNQpNmms+G9O7AHznqMtVUhq
bdC0Klwa7ux9SWRCCPVqThzmQGIakMymofUdT5VrrikFwns71uEKlhmeVPz5xioYsupYpY1/MntZ
7e10tItndwF7gfZBeW6ySeQb3+lDroCe3kpac14V3PFXh/nIo9WTgMpbWZhEIlEpDZBTujTfJ0Hs
vLrECTUrzBvj3mp9sOEoGe88g2DjPbwLVewFTekBjIXJ2lEo3iI/NQtcdD3b2oMHpOJk5oY9rvwo
h6E49tm7hAmZnqdqMr50oiwgH6hy2pP5NW9RkwBoz1LxDBHLOBSkcC+JrOR7Efd5sO1QbGMoI1vt
yx9pl4snzE1+v0VgGtKdTHjtK2Fll1BnKSsXs6615EyXryFwGT+tVvViN2QGy3yngO9ylptO+LjN
5O8qi2W/In4SjpMRD/Inn8jcrd3UzHZxykojzEE+Yc1HBso2mb2H/BL4jrO6Wg0ejbTNMCfqJwYu
3wMdMEzsjjR5SCdgwFgA6lqFthLDVzbkCLci2uiLghmiwNGFzqF2BdmWBvxIR8/dM/MvWeP0cwR+
NHfwadaZ4Y4BmUXeWJWewp7PHOOtYV1SvtZxz2uMjtFs7DvXM+pyp2Ohk73BuGLbJ3HurDHyR/eT
E0wtoL7JfpVVKu9VYcjuxc51Ea29ueQtZa4iMEJ0xWdGY665UWWK4aYkGWN4bNWQfWImmm6xA6kQ
KpGDtgJO53GMq/QV7zQgPtXb+5R5x50yu/6LM81ZDjyta54hQVoH6tRkx0fWAOVrw9A7tY7dpUcn
rdSlKPLyPLP77p2Yl3QdwGZEesyD2OOqzV49UCt3ipH4Xe6aItqldtbuQY64rL5Vc2cxJZ0hlIyC
nxxn2INJKFOxwljusqBnFX3VoNJVuJpIhaLzWBUHVfXmxR9F/RqaPpbPEVlTs25oxG5NK3LeU59y
VvAXnKDXTxAF6UPgSDNbyAcuZlLtlG27GjOIepRbiyE5TR7jNIyBHOTi0FLhUggPVfw6lhYeuiKA
4N0Jvlasn5U+2DB3vs1tM3wJIvon6xmyxKPwO/Fez/NUrvvS9zZymIcLyUvtN4I01K7KR1muKwtk
aEWimdoakr3EZyBxjpBXNKveyvvHviqD5FxbfreHkMlkysxM58HGLH0UPWKWjZ3J5DHXlXURZux9
CxusHBVxNqwKXj99j72pO3Sz6+3HIB74WDTVbBSjtQy1vYViBA3TToCOlcm85lxeHq3K6U52ho+J
eysq0g/EeA5sv0UK0/vvydi6h64OjdcBvNjXJNMDlW1NioE3qXPokI5V90HxVQdztpEsPjtpyIlj
WjjtrFCOn3EnkddmiMzcg681YV5M/kqEEzgwjgcufmbGMoGlLWbHef6k5IyyucBCz/+uxIm+Xfto
tU6/lTkRiE0ZW0fLj7u9MTfzfoxwfWhzlMd+CIt1PQnvPZwZk3kzWYYBTsG72NL+Bp1wsiFGhDSV
MASs4zqESIZAWyLi8b6z69prV6bOnWGlEzngafpTSkp4gjYgYFI1bzxZDxt4ffHGTdv5LY/7fjeX
CjMR+UWvFsM+VG1Gs4lhW2wFn9a0RXLYkaeRIcZMhz66b/qh34PM5Rjkh9V3dj4vO5V+2z2j2qfV
29kwktDwQ6OznOmUwqONtoSGZHieoLoQaU1/L4b//o3NsSpWGNDrHQZveQb/CPM0a+qzlkXx2ksH
skwPRHbV4e8bVp45tQ9qDtPHVDuNWpdjhC7BdOPtLDoMboxeMaBnw1CDno0hF2YwKBBiivssqHG5
AmDjxNpZafdiUslvy3yw3ii/PzfwICijY0qPWVnVV4zksPVMAKPs3WO6x2cRbDqZTxttzk++nuKD
a/JcncbNGVPSgl3PloE3wCaWHCByugwRU/KC1+HAG19EVcjMLY43tV9Ze89Q7l9FG7E9B6GXnT3Q
vbAXR3s4CY4gD9SvzlsRRGA5pqLc9IVSR6Yy9VFDnirXWW1buzrIix1yn+auhhK3CZg4kDLfVDmQ
iIrJ1TCPb7JN0+fWTbHhOW32WSgc35Fp5wdwjc0xLCZap63RoxmSpWPNp3msjK8NsvjPWYDPbgPd
lF5Bg9PO2ApzNJ47q+f1MMbkm2IVpoIG7XHkR8se/KGwn9izjF1QQI+Fua4obP3phSRU6CG2LL4a
OazLIgc9zIYzyudaeBYnvWSx3TVyX0swrCXGohVKqvgSRkDwww72Tt1TR8nMGR7g5SdbA3LSgUHS
+KXragevwID52TaG+5DWx0mOprmppkB/91VQnnMl7W/NiH8UiGP02rWRE69dQNXbKXLA0LZlZjBj
I84totFxAFqapzs7yJMffjcMrGoMU3Z+1RvbjFtf2Uq5d6ZjBzRbdH4f9zI6t56MRiDfTv7UaF4i
qQp7F5hseGwh6q7zUGo6LBKbecJMt0orBwazEblH6iDxHIS59Qnjnt7NOD1eh7Yy1SZla4zxYKty
ncylBngS2NBkxoJHaXhDcT9YctiU/VysaZ7qh8H3md9xmqp2yDaQOLQV37OvvU1huc197jf1c6Vr
a9PaDdZ1flrngJVLrKTRz+FaqtjkYAXj61yZdnhn4jSt8Q9bA5t4KI+Z5NBO72QkhlP39xSbi5+0
KlAVu/q+cJv4GMPOAao6GeB4S8CNHsFB5Z2sYnebum29UUnQfJq0Fz+XrQYxltK+5sxjOPedtvrH
pmcxLkjwgXgRyzt2dSDfyZSmLwbO8F1C5XSo2sTbRUimHjRtmD3vW3umBGl7qEceDPx0HqdzmIrk
1WoCE5qYNf+wXQMydVyDf2AjrA59JKKDngyekTU4LJplBvg777utKSvxjYN+f/EMSfPbgo9EEGC0
Iz6LDFl8TyfedePdSOMW5ZMtd65XBIzZHecCdNDfhvWgN4lFhE6CV/Jv1O6cPssFvdZgLb64y3kb
Sgkk/ZYCEiZBuA4nvl7biM07rWrkIjRXjlYiK5BXuqx+llafbyBUzCQQwWYGCKKO0EXaV3YWdZFg
4x4UPdYjs01Snmz+rlqn/raz+/QVmlJ/yZxcfUWOkl6EHyEjaJ1k1/lGfh+owsFDYBLnBkNlHebA
ZGjrOTvaNgMYSUxzjRDjBoMI3Bxe4HtYvCmuyx4I3drEKMV2gNEe2051sYdkfp6xwX6iWgpXDsE5
x3EO0seJE/zd0ird5BVqhFU/kd1z5PRmvBqJyt5Y0v2/7GFUF7uiMdliXBlXTVy7r2maiYtXu5Q2
zDvmH6FW/RcBVmRvRblzqsI5e5wLK9rhwlDRqh/MvN+0qQpDjMe9fYlQa5xFvogvCz0bW+g6truJ
pQXAqXLeS2M2ThG+nrUnKV/AaxtrkajhEwJkJ9+g9RheJXjGn2MUdBzbAvvCLN7CCOVYqFWikrUM
AP6u6ML02ayd+XFKRXjIjIKlLTEMa6/dZUCVZVbwteghzCHrHS5W58/RxqQzvA3n1L60rVM8q9YW
LsszBsykaMqLMMrim5ubMQO3ALXPNAEpi2nUsnwESQWIwHOfcU9Zf2ddlWzhqYWf5wRGUDEpc12X
Hpt2Tt1DLCZdBTIpuhccOLO/8rp+vnOyaVjMu35FD7BM7+rGHO/TFgWHi7fjvchmsXdRxtzjXkqP
ndPZz8CDx3u/JFS18EbvrkH1gTiOGvsergtpo8ryxV1bBe7J6CEmr/omqvYFYfXDXWkW2Z4Kmp8o
YY1JQMvk1X6QwvtmTZO+JB50jdlI2n1X195Pv+/Y16BuLTzOptlFhUMkfedp43vX2gERFBnoNnS1
A5XMaO7GNANe4QU1bE6D47EIu2Ft+NRRc+7SZNNFPG2It2oePD8eflgGx4ZWBcWCkwIB7fTsMqqG
3Ut2qLxP/aHjHcUKm+KrtuAPVa29t5QJz5WgLOeEjpBcYHfCN+2NPbUyZwr5JATIrBYkHdhHxVMV
LeFqkTsYL3SwIRgD9PXaVe6ByWHRrksM8RBPo0yLt5RIAiCJThrC+FY08GmojhxVyig+p3w88PI5
fn8erFTFdCVpZow+3OIhsruDEZrt3mnT+aGPo+CBrq6xb8nZ2EDO6+/dUeQ/W4rOb/DYxnUuevXW
Tk3ziHCZJk1mkU/LydF9QjbRn+EZzKzdYbsTDFqfvZKovpH20aWuBnMzLyNzYBPU3DkbtGv16j7N
VPokpy766pkGHxkc4yFdT0ngX8pAG+9ROg13PtjUcusNESBTFqZTVHTROa4sgy4J7ttgip32IuiM
Vtup9Bafrq1BlM9OfxHdDO/M6xiGkA5XT2/T0IEHQUx2ZCtTNK3Bau+KNEGpFCjnLWqr7mkQPa9Y
MXDgXKcR+V9p0HvJ3YAdGiaA6Xpb4IuZu2usJD76cT30a1PVAslT3iORjxgJvqZKT5usiYkgbP2J
6Dumy1sCUgGzBK1Rbaw06Kr7ApTwax6g1bPIp/4Gus521lliU0+GZG4cAZImIOd8eha+D+Plrhjb
7r6xaW/z4ec7bEHOZ5qRzaOROs1TWPnFYzrp5BLGRXUqcwWUTdETt06TjgGWFcCHV0NBMWnSRXwA
ZDt+gzbeqhuiyQ+mifSqLOZn+P1+dyu0OSGKNml5x2lq/G3FMezZ4ER7Swm9zFGvZmTsnMz8F5Mv
IvaraWI+pwmgOubmYZID1575qtCtWAjLx9TcdPPAiTKaA46pVnlEk57us5kYC1kKTlaCQvnPU7vf
B4f/ZI1z26RW4o+8GtnV9BvHzluSU/qBtBZqRQOGt5cEb05gTD/tVqqvmdTeVw7l/Y8U519/47n/
JlWVy4QbcRK9IOxi1zr0RgK0HOfe5eg330PrAS+SK3PpvrI8sDJ8q0Kv39A+MW74UJdbu/olMFqQ
TCo96pHfZAVt1+eiJjP6aMCVOWWGCs61zqcd+QbRbkraL70x6htSht+F8NwtM1rE52hzUTRcGTUd
jMYotVIP8Hfa6p3bsuBtJDLe7I5U2/zck0x3bge62SqTI9hjGup3UzTH042/5APlDnlfyMwF0oIA
ixdP519TbZbL2htQwx59OnwraMPdttTQV0PDLdb0f27d+QdaBsypEiMgklyUSldaBsAa2sAhh4E+
dN9UACpPFy20YaO55S/+8EpYjJGnLP4G/+pKWS6xrzMfPs6Dw62VoD9eDDpLx4Fgz+bG9/PRxRC5
IRYhWAOP+tXviem2AanC76nFfKnrcDj2pVOT8AyP/c9f6gfrE9IMm2BEXD14Nq4WDj/WVDvo+47m
EMBjzpOW86tQjPe3f77QR98FtYewXOK9LOf6zQgrlw4IA45j3GfQbjgw3Je6aNbQE8tdPzr07TTb
858v+tFzlMg4EJ7QKsZi8uvryEG4UQJz2LHvffFOs4eZMCemghGlyNryxrO0Plr28KXhTMOGbv/m
z2oYRaO8DMWxmmv33LYtKfMJoLGCNJUHXVPirIy0L15616/NtZOM+V7WflKv66YC426jYaSWoQ2e
255+BUZPuQlQs3zK+1kduxShrx913o1v9sOHJAl1ZDfmNbjWAxlRFBi2BYQCLFFPQrCLfj6r9Q4R
UXLjUh8vDxbGIBxsmAev9gX8s9ouOpYHIw9PoiGtVmnw2Y0RmLthcLxbP8g1mQV5E5U1yxG3JV33
2i7cuGjOUy+Yjn3OiYT4gSb8Oiczr7gWTF9WrVVRhmhDamPbjgz8u6gvq/0UFhBp/9uruPwpVOEu
8nPfJavz6pOuwtLt+9CZjmEa7MH3bsJ40YxI++//fB2Ec8hyyRbBo3G98WFxMFmbCn203NA8BMtU
Li2z8SmsPX/350td77HcEq86HxZC52UJuVoSKcvSAsbieBw4hZ5HE9J6DRdrTe6pSWAwNtuymUFT
Ddnb/3BhhvDoUknT+e0e67k0cngB4zHrvln519H5ZoVvaiaRwQMa19345a5f2n9u8/+v5l6hHmyS
AObRKcdj4H/z458WRFdOgJW68cNdL5DXl7l6Qbo0o+c8VeNRgkVshq8V5UpZwbpRX63evHFPVxfj
5ViOJQCSEKG6aLvsXxfGoIbkpyYNWJ/TP8MRTNmQ3sKWY8qUYavfRsAO433k0wG+sQZ8dGkktmjW
4aKg414e979KhFjBq5O9ElDTdfKD5iQyLPYeiLNdiFphBdUYZnEReLhH/vzaXJdJy13jw+ELFL6J
JPYaCmWGbAUJq/+BHpvZHALa3fIhIlw9JhNp/Oy1EwjLlYZA2a9SFM7dzkRfRM8ahHj/H0t2/hjC
gvlzfMT7bIrXJlA9WSoSQFKOECJE+BC2roKESmo7c8WmAVZZGeguVi5C22RpuxOMVm9n5vzZNiDJ
+5Mb2W1+JswDkt6fn9PVC//PX4bCnqKYogoYwNULH7ZClhHH5uMsUJwULdmm/XM6qlM1yVu+4t/f
BspQvMxolGHXeNcFnHQ0U34kb8eSBqmxacBoQZ/z+5nIEVI4CfRL8rbbNg1Za8c/3+ZV6fPPbaJN
xbYJOhl17tXyJSaOAKJLU8YqpYCa3IQ7r+jMw5+vcrW7LldBvc/wzeNg5nBI+/V114OTdZGIM+qe
pvwZtll8nrwxeyj7oboh1v/wUihXgQ1Ic5F//3qpLGsrh1y57EjXc9yOTjXtYOa75xoGwF9/vqsP
fjbJDJajnQ+fkqPOr5fSUnXIHVz/UEfOk6ynbV/DlW8JhEpI7YNRfcP5/tH1ABrxKMFzcbC6+q08
o+MAz2zwwONUu7Gu2k1VOeJSz1W6FUgPN7XU+kb58MF3gO3BQZ27FOJwYn69yQE94kDpFhxYC458
nQcMxgweRfitm8NbHoRbF1uewL+WxUYS3ucPKjgg7/3Um+JrHPcPriNfIA98+fOP98F7IqVvAUpC
LwMr4ur7jsMJXiWd00OcGOYdASbB50VKCMG1CV//fKmPfjefwtujI0SpcL3Ye6PWbWNV/kFa+q9y
CYwgPuQSF92jBhu3Iufs6c8XXF68fx2/l8+NhgPR3Qxp6B9fBwjHLWkCJFT4B5SvmOnpcqfd/3F2
XrtxI9safiICzCzedlA3Jcuy5TC2bwinYc6ZT3++0gbOUbN5mtDemI0ZwINZXcUKq9b6g1fV84gN
Sqzh3TG0WNsYg3wgD1VXu8fb8VfmFlExmB2SAcXrbbFm8IowJsOefHw7KFe/V/2sx0bU0XL6gX21
5fS7coRB7YdqBcIeeRF18SXrvO5xelT9c4VUBx0gy/pmOpWxwYNaGZMwSNjZ79T03as8b06Q789b
/zzCc1b21oSL7Z0b6f0vCMlIiN+ewbUxUbZBUBEPb+cKdI68CEaOYvDpKWXi33hiJX+23Rlfndtx
VpYmvBiSEPaCyVW3OMJ8I6rSykEZuFb16OjC1y52dEdahObn6agBHz/R9R83pALWo0pmE+9SyxJy
rl9tc11zuAaqSTlPPffsIwI78Ilb7KbCuzAN6I2VyTz8RibT+Hp7uGsfkeznfwMvFqYq2tQVZFtn
C/SnB5jbOOqN09+FFFA28qy1UFDnHGGZ1GbAll+OsSsDS0cs3j/nptV/R/Y8Lb/aOHd9UKbScDY+
43UwWDUaeo2GhsoJihqXwZQIywNULfxzqGRmduyg7EE9nhzs65Iy+f32SXTkO5lkXRWgzi+DCXT1
MItRYZUHmnmPFDea6HaOPwr4wPr97Vhr+4DCscFNzsWnLvlJIBvDLNRT5Wzng31HUqvjWCj6jelb
uXbg8btSYkWKBy6ToJG6VmkCBDu7SlbPdwUtSK+AE77HTu+nMwEP3qiPXn8vh/wE0TyYlZCvjMUU
qu2EP2YBasEHbXuXZzE2mmmnPUIe2MotV+4C+DUU3W1kL2B5LZZ8x3kP7Xji/sbzCbpz/84olbsQ
t0CsJYd/x769i0Tw5fZn0+QAFjeQrMRTk9QQIkRj93KN2H5UqVSBucjbX3Pt7mZAw92Av3YFKgOc
5wc/E4+mPqBoV90H+pbgy+r8Cig/qHAKWDOLTKmsyl4AMoeKK2L/t3CAuc3snwzHpDjaKrCszbAU
BaIiisIDl+7lWGuuDNueXDxbs4w2IlbDSE+KPVvykxkBZRqAlQdbglprI+Tx6KKiQ7GNg+Yy6Kz2
9Kumyj0HEM/3Qwti1YIneqoGGk+3P+bq+Nh7PBNepK4Wh4vaRGjeqSWU/LwT3y1ws/hvALd5DkVI
Bgj4HhFsrHqfrLnakuRdHaZ8p1LCQhJuyeAMqZgqJRCps0Eb+Th0YXnwM2OgWoUZxu1hroTiK1LE
QXYYnrElj6JXl5JKfSGCGO+f58jF0q40mhw7X+wVcAZp9XmrKrty5rjy/W2jmcPedBb3gx8PA1Zy
AMDx4htOSiyeezdJv/bKgByAA5fm9uhe9A4XOxLFORVOKSJs5PKLeNixtVmF0+I5BSYOnjjuw0fO
U4hMuJeN4uRMjv+pA32uPZQjIOBd39moJICG01wUIfMhJ2EUqOTXQgWJGTfGDxPwPPREc/DvsiiD
utfjdArQfqyQCgdh7JTvhDFjhdSoeoE1RW3P2LzpZQYzCUuMZzEq4ZcU977kdHuwa5+S7IlnEnrC
dKEW2z9O+zGJ0RQ/Nzq9TKOp9Hs/msF1pjTOb4dauaBgpLM76DcKWdS/XDX2BOIs6A3/rEOxeFdW
1EjQgtbwSLsdZ0kilTk9KnOUIvh4ICWW9Qh8FXmEGZyoGmIDjyRuwT8oXFot1FmdEnLQBfD/itwR
zx2t72cRWiD5W3hk+TkeK3x0/CnUnnQgNpjrGU5nnFJUtgHd97GtneJ2eo+Q2bBR31n7EHDKIdny
CNGu9GgHVasV3TcE9k6BsQvJTnZz0plHMzb0jQ+xtp90lSoKzHIq3e5ifZvYWlezPBAtpwufrb5L
z3WC/5DKoj1nbrwlBLQ2NLQ/UICQX4ZnzuWHR8cQUq9ZuOcWDXaQheFDpNX6noxpYzGvJMswPqne
I83GJJqLc0lzx14zY0ec8yr41TvGF3yF/omM/l2iae9c9EvuNlaawS9fnhTov6EpxinI+3gxsmGA
l9GEeJDDZHA+lvU0elgip88lQr9CjNq+Hk39ngRmwoyp9+9UO8DamVLrOTXi6myX8CZu/6SVG4gf
Q33qpfF41Umv4Ix1jT1iuYdpJLZXIyK/idLH7/rYQRzUSlLIdHP6N+xQ/rkdem1/O7o8pG3HRLV/
sb9Bu5laq/gc0zrgXghkJqdV6iaceW8NxOFBHOTpqITSOL5cT33a+N1AR+2sjknzscS060uUYXBy
O8r1qkVtlGMEdQGDE/JFV/LVJdeXRTKqde1Aw5wiYHbaBEkJ2Hsy21saldfr9jLUYkBUFV0FVRzn
rPvqR1EaHhnu+zhuH4Huf6p1Z0tPcD2eZdi8SSD2LIsOqZNFhZlozjmzxaekwtywTutP2uA+gaR7
Qilo4xF7vTIYn0M5U2eX8IReXDKVUhAETaczcha6JwWk7jK/fGNvn2OfKHiz8KyT2buQv+LVB1Pz
2I4KXi5naMrTWdOK+BH30+COpKLeSBFW1wYlPgArOjWHJec/FGZgZJhWnodBNfaiS6yjOgCOCJPK
2Dis10LB19TRv5Un27L4FsBaBPHEMgQC2uzDqQhOUPt/knNlx7cveER6HPAKVG1ovF/OXx43qpuo
BV8pxLDEqJvhoEXRN38AF3k70soNzemsc0qBeOG0WPYyRDTBpu8M61wH0/vRT55KiAOO3h2AYhlg
UTPlVHTJ+wHaqW0AvuLuVnGNdvAG7UYQXdFnkOqHsn9zQRzVL+qBzDaIgytPB+qOWO5MVB/DVPf3
CLlOR4d0bg8iq9w4w67uYF6y/A/hawrFAqWPy8mGDZM4ZTQhoAXgdoavRi1ub7rnqv/39lxvBVp8
VTcuJZySQLHw7PhfUl6qVu5+xPnndqDrbtliSPKXvNp/jqKGvQ16F4+44ZPbsR2qaT7gJXQyjcna
pdKnD3FWdMAw39wSgrk6YhbB5ZH3KvjcjnajNoMBzNfGWzKtuOcg5hxuj/FqM75EsagQgOqhZ7I4
yHI1iu2hRRUQMvfXdowA1aLGN7h4ad0OtP7V/jfQsihQjkmfKpYKRQAHw53qU3pAw0pDN0qQqtP1
2+iXrMcj+yQzB4W1VO7Q+tK2W2QqzmkrHp2ofhcr4jTgQV0N9sfbQ1v/Uv8XapEzzVTC0ihgaI2P
bxCqIAANN47nqyRIfia6/bjLkwZe2RXZOKqRvJsGQBr0FbHH0kAstvWzlfmwEN/VKMvcHpP87hd5
IAF5Z9C1o7yOEstiXbgIP9fg98yz1lYPddeU+IfOX7TZeggU/5i4OvIa5keM0N+INSDLIzD8OWDF
1JA0Z7G7x1QLoHur5rma7GcNYoWv+fgVF+1nrqeftwe5NquvYy33Ny1Zq6Tsf45juz+MhX4CQP41
0Nw7SJePkMqeFLPdanOt7TgERDTB9PJ/Z7FaJqFmXaBE1lnp2x7zN3QBWlF/op+40bS4yomkNp1U
dqKqqZFdLmYyLVWqjMjuwCmL/gkdEe/UHqLE8OTr5vtgcjeW6MqGQywIjgqoAlWCfS/PK9PpXRNK
vH32jfY77Nl+V7Zp/NTPc46WkbF5OMsUcrFC6YLiFSDjATZdnI9uqfBYQZfjjF9xHezNwewxNmtD
dTgICTXeFY3dK0C3JzR4qU6lyi4xD6XvQlQEur+loL3yWYVE+mJ2g8omXdrL4ddoRzihmsGjNUR9
IHFDzSArcpzFECS5vWyXdltyj8jaMV4aulS8tRcFVi1o3MSuQghrncXj58/U14cE7z23tw6KMM+w
so46GgvT1O4rpCh1HFJy+5/anWjt2IcUYVk0cbK5OToIrgbTlv3GUu7r5QeC2qSkhjo+q3zxbWCe
IbuBlfM5Hf7xMyRXdSgIw/A5RnIyg5MdpT/U6ttomr+t4Vm6V96eoKUa9VX8xVocjSQpw7yxzwlu
osHwWCoIx2Q1SPf7IHgfWz+S9r7Sxp9Z+M6IHmiv3On9VtHmpY6/XKCvJmGJd0MqcIz0vLXPRflB
TN9d67d0ITeKYK/4wa+2Cfa11e6wMjriW7y3SvvORtswQszerT6FJTwbKjRGhw4paeRgxRjZ2w+5
5p7JtHauLp0U4JtUeK4LCDJugofx3zD+Mae/b8/myjkieImAcsMDz6QQcbmyqwFEm1rj/Y7zWLSr
QSOfURsOz11Tl3dglSIPfgoCp7ejrq0hHOXYUVL6irxSvwxrzlOEA2hunfMueeI5e7Cr8lC63cHN
mrvcafctPJdCtQ6NNR6NCKnVfstCb3Gx8xynhwCqnAcY8a86a5jHIOflYnQfmkHx2S78r4XkFd4e
6GoQm8ubcj4Fl2UtOEPpWGvzPkVCOUYRw8LYxLAz/3Q7yuJ4+s9QXkUxLmczqdUqwb8RRJM9f7eC
4Weuax87pGA2PtviFniJwwEo2aoGrdZlxwnZHMOclSH1Kghve3uwUD1Oy8jcNUlQjsg5dVvd8kWm
8p+ItP5J9Gg5XcHSQ1VtbGDUqVc7Xfe5jazgnJpV3IIkc2Z3N4YVjJlYzUlhKMJkH1K/cP7entzl
Wv3PbwAHiuQt2Rm33+XsVmlawXmVo0Yw9ktTO+NjMbucc8Kqd1mLnSAWPRpcRZS9stZEsS3svpn9
FAFsG8x/Nn6N/JavDh75a+iZIlgKhADd8WXZShmKIon7pvCc2Dq1wUOqDo8dt5AzPhudeJiS7jRm
X0m5D5ERHYbA2HflxnJb9gD/8xvYMbpEHvOD5KHy6vVCjatvYoHNGi/Q5kjjZfqioraw790RE1ud
e2DOkFQA8Gk/56nPrkbilcNvqrYOkkWS9/JLqJ5IvRzAx5TrL3+JKSo1QxUa0k87vCsgWJo9v6Ny
rRN4h996x3bQ640XgfxvLr+AxcObuiWslCvRx7rsUzevXWKKEAUS3XoWQ/qE4a0HI+uAL+BW9rEa
EEtG6QwF92nZxFZc0diFneZeUYgHP1bez1aBkZBff9H6dlcHdni4vchWA7LewYZJu5BlC1Idwc5W
YZd7djr/E2e19h41jmdA+liA98lfp+3dz7cjLl/jLx+ShAcxXEputBMW91DXIFxfNCypnnbWAcxW
89TFZXjES0R9RBMQ1S2sjHZjL4ZHo6c5FfdO/Xz7R6wco7LGQ9bMRcjYZVL6alm7ZuNG8E8LT2mF
eeqGWb/vsx7xBFRn/ptQMreVOxjS/iLUNNRpHhlj7jWuyS6teHYBGCLJq6nC3x7VyqEtjT95JXDD
01KWo341Ki32kScx+tyzRPwt8Js/yFEcNL1/mEXz53aolXUDGwF4AMU/V3qlXYZCWcNQ5rpGdKLt
q2MCjuwO4rlz3wTc7gCO+zsaiN0GkGTlCOAt9MKHk/SDJXPJj0oLvaW+8Gx1+OAavzDQ6TD46t5N
2XSYiuGrjubkxkW4slJex3QXOXowoVYf+23hhSIDnB910HVHrwnT77cndOXb4bZBfwg41YoZYpfb
Y5/ju+gZNa5lTd9VO6zS0R+KT3XkbL26Vkcl6XWUVHh+LFvyCI4EdpLKUXF1HH20O3faAHw+Lbjo
/4uB8byjac2Bxhv2cqUofmE3jh8VXmeMX80E+SYzQ7AA1j32LQ2c59vhVhamNPSQFXAJuluWL80i
y9UysnMvylXLP+OT5ltgqZra3vdo8GC+hMlEdhyDYWz/uR16JYORNA7wFWCcuDUWO32uqkTvS0YK
k/grrBFK1fADdkkR7ZVMI+2OUa0sn6wkevshTmCuKQp//LWsEHTqFOjWaBdeiy6RYeTPcWr/CZBy
3E0VPomaerw90LXVA0ZGUpFAq13hVhJKHxQl8tJLLdYqwjbZzvFjHEQsd2NKTRbH4gJGsV1Q1pSY
B/oMl4vHjKyqxaSNFAj92b3atVIqtxcba2b1w/FEAGhE05lNcRnFcdpK9DrnSiaimFaJ9QWFu1+x
O+7HtmDBNCfbbZGfqbt/b0/ky395OT7uQslekfDzZXmOb2a7UTaRYJQJLQQgeGm9z2qTJWOU4OYQ
C6DucE7mKvuYDU1l7etmfmymFLvUCWHWxoz2ltnhwTGg+NXeBWqnuEfN6MrkMKq4XG+chmunFAQi
kxaExPIt+9i9L/Kk1bjMRsWPDn3XfILy/M0o2w+9+1aFec53Af6ZrYQxA8j1xcmbD6gXp4JcSC3z
2tr3qU8BIrZRw91YzmuLTDKH2LXYGwNcvfz8+Dt3CJU1DCpMUZrt4nwXN8nGSl67u14HWWQ9vYJk
fYXbpqeg1LbHtIxmYHNOeuOgD+IxM5SPEQput5fX6sDAmQCeI5u8cmfrkLquM1Q1PBHn2q8kFYo3
qLV9+i+iUAnlmiSFRCrhcvpihKqoupAk92ik78NGAZRroR18O8raHgVBBgAFcq9zlf53AiBsqpP+
g2oIkVrVgEHO6a4pIlhNzp8gaY+N75zUWv1zO/DaJDqk/iicwyymKnI5PHVIyYjdIff0FpZXNElV
6zgRW5bXK2eqRKzB3gFKzVtjsQhxMa8ntnrhwaU6O4r2kxT87xyLDdDqsqQms2+ALg7biQUvmMvL
4eBpGyCgmdaeC2br92QX7ofGVxSk6sBW2TN4o8jmn5DSjk7CKmXFKo336Bpo+6LpwwPKI9bTWPSB
d3ua18YPd0wmybT9QVxf/q5CKYJm8I3K65sSrXA1Rf47yVQsUaYtAvdWqKsFq3fYV4nKGya7PGlo
eX6z9DS8r0FF3t0e1cp5ST7Hk5UXJI/oJfRZ1lUjE311z1GCv/EkBqiJvJnturiDqLJlFLQ2MEo1
UA5AW8t+weUc5oghcC4PtWe0VvRpkiq4VtlWB6PsnI3tuHKcwapjZBh/GQCoFss1qkRZosNSe4Or
f/f1+ItpOSe79+/HfD76jnUIYPZtXD7XxQh2CExd9gg8O2p6i7U7GG6FZqWKYl5McQ31FCBb6hfX
/uroNdKu6nEYgl+o3H3vAXAJY6MH//+EZ2mC4JNtLXlEvXpeZSLLJAOu9JTR/q1a06Ew8h1Kst9U
dJuBXBZN934W8V+9/9bW9cb+uDr/ZBGe4gdkfBdc19Lie8g6/Ns7OH7KYB7L2P4A9mI6Ba1p7MZR
RDvRVuUuVJPnUfO3tDB0mWZdpCkEp63MZcwzFvHSxciL0bXqKHYibzKyzH7QbG8em/6rXzpNf5+P
o8TzHhEORVgK84/YzdHlNGJT4GUQkPC3hjqY70Wq5PN9lExzdhZGhzQbCuKoaw8pwmaOYmbozAM6
5QCCzXKgrK9kG520q0ULfoJGHakLBwwX1WLRFurU6JPpR8jJUOPI+hqJO+ubGupeHM7v8lT3ktjd
2ChX14eMSVLJN6OExivoctG4UZ/DTiamQPPihMCqch446ja2xtXOJwpPDtAxNGvIJxdRfGvg8kM9
3mtGBNPTNv4YoPX6kLbD1svx5RBZrgXJJIQapYNEVheHTBb1UDHLKPYyVOyLFNHCyhg/wr87OE11
T4Ef1wHre1Rbj6rb7sfMODt69B2KwmZ3SH6uq1/C4wBoFR1SLs7Lqe1qNMe0qok9GwlMxN16f0SH
QJTYIzTVhANNOAS1s/NH6BmdpqT9oTanyN9ZdCHx/Yui4T0CSiU2CXTIgwc7cV20hX1hfakmCix7
AziD+/32hbDym6G4UTNB6kXCXBc7qc7ngP5GF3txFh6bRi12SlZ9R4Gv3IEc/exPRXm+HfHqCmJB
8DiU2FPe+sS+nCXdTDs03HpEjPPmpGq89nXL2Tn4GgRt9vl2rJVDCjUM4LE6VnU4ui2SXEXLAlQS
R76I0RYIwSmV/rsw03GnhLmQ9WFxGNwE5DklrI8x2l3e7fgrs8ttRP5kY2+Ck+4iPvLV2BkiCY20
jX1U0HpHz/1RKwFmAeu6Y+9nb73fORiZXGRAYEVL2+XLyRW9o7cojSde3Rgamo1zgIAcFlMIEyuq
q7W7uSvSjUle+aAAiG1whMB85Gl8GXPUSDhwxEs8xEGbg9pW/2px9YCFXXqwk+KNKD/64JJ7iu0g
mrR08Jb1FFxl+mBWO6jYRvY3bdyHmTIPogaT+fYjDMgs7E+oDbTdl98u86tI8wst8aZ+8O8bRBM/
9DiiP6h66Wwg2lfOZELB1OdhpMpdeDmDVYFKYDZOieeqXXeobAc4Mg/0jVR75UyWRllsOdl8dJcH
JXd1R5uzjj2/QBt5yH2umRRkUSui8Xh73a8NyIYZAlOL5OQKIqLioBgivhp7hUtGW+hOcAht+kJv
j+JIA27ZPpZw2ctpQ8MWeklly5O/RF0zCfNjbYt+I8ratNGp56xCzoB+7eK8cnsnadK0iTy30BMU
LoV1zEnHduFsO2+fNvIBmla02ExEoxbrIC0ifwyFzKlSNT1VaEDe6xmw9LdNG90FnSMVFX9p7321
XxFMjVRRxZbn6Fl5RFi9vRe4zv+8HWV59Mko4HaolQDzAmq8qJYMoW2WWVpZnmbU/cfCbIunsKHq
aDVK/HkCa3nvzt2wkVAtv9VLUOp/ZOUAWa73bIlfb5moFqaKbX8IcIE7K7rzbzgMb2R30quRVSAJ
oeYRrgL2ulx7SkUPH12j0RvH/qvaQWqabOvdqMR7p8W54/ZcLk/Yl2CwUGQ5A1GT5ULXg1CtpxRV
niatKMThRfSPZvPkKBzR7mut9j+9PR78P1BX6GsAH1ikVG2AlnMcBZ0HOQgJT98MPxRtLtozyZbR
7XUHn5KNXbbEHskJpc8IqoeGClpZy7TA8sPUMep88twYyty/UWsr9nszDdTwY+mYKNng9RvrXquj
m3tMqlz7iMdt/K+VDc5dmwfWtOsS3s+7AMFM7AUm3CABqCmOeh+XcfutmFT/d+82ybumU2z9o+0O
2laBcOUz4QkJap+Mnjx0yaYaMtOYw16ZPCfo5xPYi+w8jk36YGSJ/puS4fDt9mdaWe1UKChKgkOX
t8fiZDJC3ej5VsTD6RhthGQfiuKx18TvN8exVUAkFtUgzFqXy4G+WSkCNRu9oUpR12qt5tSIGNCF
SIsN/sNVAZplYMtymk4+D5NkWXYif870dDZY6rNaKF5FzxYjiMnu81M2VSVULxod6PC27owGZI16
96eejqILcAnV2j3YPWv6MgLPT0Djoch2X9vQ1j0tqNFoHfLOFHtrMEbrdHuKVj49PxtMlWzMc/gs
PkVdDsKaemX0Ji13fw7xCLEx0PNz003Gc6AibnI73tXbX84TpQ5Y2LK3evXAavu2VJTZGTwsznzt
rgaq8gcP7p9qX9suuHUzyE8plR73aE1t/QPJhNI86lGpfMT0xyo2DnuZx75++fBr4GVz3/MA4Z+W
Lx9uK0fJ/bL13LFuHoI+Mc8lKjl4S/ql+lio5lRxTs0odTh9spFjr0w9Uk9caaQaEiG5SHkzzISq
tnMaT3eTfwM9PbRaieOM26s7ffK38AlrI8XSVCW74YYGoXB57jejjZPFNDQ4mjSVfQjLTP0D6Cb5
WY54AY1pU70zcresQUDG7ZbA19pQ2evkcP/pDCyGWrfDaGAz1FLkkqgf4X+rm/4QjuG4w+Vqo7m9
zOHkN2UDcovTv6S8tMiuBEYfDX7jjdfoYfykTXm9d+pxS9VlbT4lmZYWM1qyFOUu5xPk2IyTS4YG
Y2mOeyoX2qkudevYZMl0MidDObZQbe5cRS2fb2+h1fHxlIDGAmvtysW89Ml7qSc3Xm5U2smPws7L
cic43o6ykgYBJKbRbDkQVkGSXY4vTotEzwFdel2m9Uf88tgjcGT3mA9kB5bItzSHJXs75hVsTH46
yEkU1cHt2ECULoMihRAZyDK2iATXiruvQov2RNHk4rtBbR2HvbgQ6p6bPzMPhi+G9qRPfO5D7yfa
Owe4W4y+YFCFG4e7DLs8JXgU8A0hAEgprcuflRfCBK8d8rNcHW8/9KODwZuxPsbyrjdh3dyehrUP
TDBKXbKNenUoxYYIVSrQLZ81CpErt7X9bDXlxmSv7UmX+h26EBILtoSnB4Wa4geQE6VIvrqpAhK3
cp9c/YceKsHGqb8Ra8l1cWCnTsgvt5QzwmfSJWyZ/OjOzzGpcesth+HVr8Urgc1PIsiTe/G18rG3
Z4OKOibwoYoNRwX+XBNzP+8TWvhbOImVsYHHRWuGziD32RIz0EwJLQu5UWJrmr+wp6w71RiSh5HS
+wc11cf97dVxPTy2BvqlPLO4sYG6XA6vbq1BtJSsPRzNyvizGztz8FiZev57GMfux+1g14NjxVMD
kpUgCTVbbMiYLJb0NZw9K8Vb2AoH4KOo2Afd05iaG1nhSmpAI00Dwc9eY00uU6h6jofYTkgLeTdY
KcxuJEbynTvTitlPWguzBv885xnJ+OmPO7WJe4jrIvytiBahOSfmbxu5/cpUc43QKJXwjOuO5Vjq
1exm+uxFpsiO/Hv+IRRiRjcl23qsX18nWCoDEAalCt0U/Z3Lr6qH+jSiNKh61pD0mIG0WPQ6RX6w
XPyUXAyWD2o2GAfcWKrT7U/8AhO8PN10el3yTQ3DXXYzL0MHaICbc+XanhHErQ82RB0+5XU4449C
VTrDY80s0304JubfMAyHIz5phjhGY9ykd6np998jCxPVx85BQRR7KwTrHqYsU5UTEixhdohUDHwP
U9yPO2McsQMu4IsfyBDV5IPpA3g/5JVWRwer6rrsx6zPIeC+Tg+NvQrQRz0JcyzadwlU+/GeyIq5
D2bLjPdN6OrnyI0ifVdneBAgyekn97j+Wh3OEoH6Reuorb35JgBBjPIEFA6S/CtOD+5ZfdfxuPYq
pSqOmCqB2GmUuoh3Uz/G59tfRmZFVx+Gg0yeLAaqWYs1YbFJuN0mJL8tNbtrSn9+NJJiYrix+i6f
y+ouUqFp2UWrPQcRbse3w6+sftIn9IJZk8C/nMVBo0cQ3nI9sj2pHuylGB/uequtP/WVs8WPWRkp
HUlK6vDreLsve3JzTI8EPxXHw7uq+uKHqvp5HOBQ7DKWLn0RStRPFnC0cteUWXMO3Eh8vT3YtV/A
241a2Ustc1nJdLu+z2Occjy71KbwwNRXf021BSgzKIF+rw0jqjs8RtSdA6Iw24EJi7SNvujVGSA7
GWjgMN8SJ27JP3/VFhWDkSZSxtALUZLf1WPpw+Gte7rceMB4kzr7B7/kFCwCHom3h3+VctBj4P1v
yFPXNK70XdFobrMUY2hP4E30KZ+y+Iuopy36/soAQZzTQuHpj4LSUogK80hRmNBQvQkLuJNOG8ET
Vq4ftMzBh8Gv1YMba+bZHgNsg28P8OoikwMEpgl8EkGUq8UMVCOhRBU7Ht5m2R2OCDifUo1Dnrrp
cZnW2izb2L1rg6XCRqESqA2VjsX24ZFbxAP9ZY/00ToblfV11IJ3jQalKdPdH2OnWafZL7bcRa7y
dhCiEtiPzhYqrCTUl4uoLa1A66rO8MrGoS1bUOCrDPvZj8PhHs2OdielVTaukKuTghcCJyIFDJJ3
uqeLmLMIhs5BAhJLAqXdh62P15xmpx/bUNsSnrwCvdPuA6JJn5Jj4oUYezm+yFb8usGa3uvUPt/h
F+1+iltFSv5YKgT0RrzPkNk8aqMID7YauWcKDtlbbwF+A3h3gEzAi9AzXHzasZNeh2Otem7YIHCk
hM19qQvMaXxXOd5etysbkzSWBhXldbS4lnmB1A+wlFDTvLxyg2mn96PiHqbExjvjdqC1ieXFQfqB
HhOU4yXm3R/TTCnTwPSwQsEe16/iXarN9iHJG+AHFSCUjI29g1z2q+jT9jCa4daNs7JJWbVoiCCH
Tw9+yZGBSdCK3i0sT48ijJ9isvemVPVd0RnDiRex+fH2mFfWrUSIA0Wj+IWiiPzzVwcuBPgyHqLe
4qGlJPTi5jx9p02z8w9+Qcbf27FW9iXPLLqNJFoklMsPmYvcQlmgML2gDkCEhQWu56TweveuNAK7
OKKUp8EL8gOMtW5Hvl5CtM0M6gQUWinwLUcJTC7QksQ2PBzVxofRdut7eBrD3e0o13NJFNrx+KvI
itpyfMAzlChJItMrVSfuSFktE9HNHIWdnVNZ8ffb0a5XCr0L3kAO7VSgNMsdaM06OMYp55SjSPq1
xAB+X8a4qwoMvD9Uypweb8e7Psw5ycG08hqANnFVPSt0cq4AfAqV5CI8qFg97uzJNO+szPwVc3ce
VSUERVzHwcbHu142BCYeFTvI/zwZL5eokiRuBVfYkILr0Vmfo+4uCpppZ/jR+KNU7eoB07B6Y7Qr
K4a6EkAQWrpAlJeVySqarKq2c5U2a9TkVF3qqcTZs8a3/va0XmVdVOdIdGwSHgTqKINejs6v/CQb
ql71MO7cq3G010qsN1HdtSk8W7xARuPeUcK3z+mLhBivTPmqXZZzbMwfW90INM8a02CPPZwtzSTL
J/DYyR8cqwEWJYq2UW5ZWUEXQeWfvzpruqQHr0kXxtNmx793rTIW+4KqDrTdKJynXUhqjwsupK5d
2qbB6N2e6eU6kqoO1AsAbWlUmqGFXoaPO621chG5nvQO7ULPdoOdouYHfB2kneTtYMvPugwmf8yr
sRbU90cTsUjZ397huLNXxvm+1j7LSI36IdDFLo62NB1XDiCp6cNuQYaKy1L+qFdBzb6o4rJWZg8o
btIdY72zHkDQOPOh8Ot2g6O88jUl3Ue+FqQY7/Ky1JMIAzy1wIRuHMRxcvtTFiv1dzOATomfqoMN
6KT90440HW9P7crBR9ojGX8CcO8VQAF4lcmmnDUPkl2wwy0zOyrktfdRnUII18M3Ct6zM8noWC+S
ugUUaYnL8e1BE0Mz4gjo+PMBGcXp3KQOiluOlh36GVfCN4/vBW9ExgwtxlwCJBP8fina4QlVxpX9
qaiL5oedGmZ3TMvB+UFHr9l6+lyXnai4WMjeS8AM/YmlVBpeZAiszJ2J+q4p7ltbne4SvdAPPI6t
YxXjiu24pfOY1B2Qk3GaDrNpljvFt7fMSFa+LX0EEhISPX7J8jSMhB/1qTObnmI5AaIHWY717aQW
gbabaV/Nd2VTm/np9oRvHQyLc2mYx9EJU/ZqEHWfdconO9DzWO8q566MD627pa+0vFvk2cAtyjOM
bJOC4uIgGoIZY2tRuJ4zwTlMm/6MiuJGXrccE4sW7BM4UeiUNBSW91dY5k2RVZnpYcGs7oK2bPap
nrZPaNRZWEhbP/WkH86353Hl+JGavOTNL/iupcpqVo0tgq+K4RVOY9a7xMjDv2owFgW+z5DMD7ej
rSwVosmnpeyVXJ0/foVpbTsQDVH1GNxyUn0ccao5+FVWe7laqW/flljCgcIig2SjLDPz2eckc+LW
8Ny5Ud5bUVFi8asbT7Ydhh9KoxJ/b49v7QvKywpBZw1N/KWWjS0wma1QKPcCUEznsrH9+3aesi/u
qHWHcNIHZLPV4u1pD5U2gGwUouhNL+vP4MrMTO04W+F+qf1+dDje9l1vBr9vD47DenlDvjyz0OCj
4kM9AiT65WWFrbtIgH3ocquXYGVHHKSG3oo+qGZd7McRBZgOB6azns0G2AAr+eSUWnSonIpmVzq0
u6yjHGpqFIdc1VfvqjlKDrbZVwfFUmoPJhF0QgcgpTNhLMPvQ+FgsB+mFoIK74Tqu13zeis4g/Yw
RMY9r8Lhp+Hnz4liTdkOGnCJRARTD21M2/E6Eh6qNTDNSZwObDh03jQ4SlmnFBkuGtFzkaXufhJz
98fRy+7DrCvFTsQKtBNHDaTd2Acn1X4VGJRTvqq1vSaaGEdsI/rljGXySeT9z7Ir9B3Or+VhMMsf
uVqrewtnzMdCnxhRU2NdM07Ohzjr588CE3XX7yYwyeJOhHX/WBQlhraUlXI99ve2WhZ7M6e7hTIX
zs0aGjNW8HXObPUo/Dp6xFpYed/mkdQnwz6+F5HYd5qZxHtRTD9t8Du7ycUOujO76Y/lJNhf0U3a
TblvHYrAARgbRrPX+r75ozWV+X4atU+KM/vMS/Y1V8pfMTZG+yIurGMaq49xMgc//RSD+84fq3NU
8FmxbKr/ZHk+3MepG37RBqd/SmL/rxMX+Y+mxVv+f0g7rx1Jka1tXxES3pwC6SrLV/sT1NUGExAQ
ENir/5+cffDtzl3q0ujXaEYzPd1FQgYRa73rNUo5QTIGBnPGwM7UveXgD5mN9foLQY9AmO6iSi/N
L4pT+rwMpGajv3PumrBqki0ScMenlazvEmt0ZA2mSrIB6L2DdbQvjbzfR2NZfa3q+dfW2Z/aIjTv
LfaxHSvzk1PNDYLXSe1n13Fvjb6rTr0Og89WKPNbKDuvyqjD1LJmzPrb4n4rhzJZBboViZkWieiK
4iRvd4ZvlI9r6HZ7pFj3o7e+DENfn/SSHyNS5uGM5vND4A3EINfqcVmnOm0DRhDxP9BKVdc/Btl+
zMKgPLQruuqqaEKi041yH7iFuuEQfqLbq38zKbOOofaar8soxE1rmJbYTVuzPsGulz/LInt2+lye
QGi6o9NKFSMY/aSz3LoXGfa1OejCbTOHfhWL2uE1giJ4tGV/MFxrPvKd2TdOKb6YUjW/zTJ81Ebg
/WzpbG9bqxfHmfgwI83qpUA6PJFtXeKRfnSJZo61H4GkZChc7EyrT87c4cvACZlEbvepHvPPrGN5
a/g+xkVL1uPIYWLMkptinzukfEJKf62N6EVlmXNTttl3EZbtYz1600sHT3FXOf3nNtfAUFn0fQk8
5fJv4UvDexQ7uADFNiqJuA4dArSzuf5Jvu0aS5N/iEjIXWnzAueydxK7iEQCVIj4ZVn6JzUb29Ec
rbNhBR2iUVWY34feqo6yKPOktcMfWWsSRA5r2ziXfd8+lcJa7sxlVTdFpcIPRT7Ou8prHPLq3Blr
7ZyOpwuYwgZW5aZDERyNGpY5HidZeUcm5kd7g0Q8BcMnuKPdzZQjyd00WcFF71fPpI89h1KReNoT
gh6FdfdxJTNomk0Zu9GE/4VbfmvK6DIeKZaUTI56X+nu99o7RtxLdaoC97tld996a/RiQNTo4yrl
sldmtTwOcGB2kK7kjnsybyYcUufJqBOjbqNE5Jjux2gi1MNiyOg+2vL+3MGKuKv9WdSxZF2mVVYX
rLfQjl0Bk7eSsrhV0GX3Y279ynLGeZNyXRQT0cXUdCqfhaejWzE4IP0uxoJHbGyzfZ+Hv0J3bPm2
c5HO4VR+8bPwK1L4NjFLb0u81RzJei+CJl5W/9NsduqDKbw+7deqvN98t02XzJpO2SqGeF4aSrgO
7lsVYx1QQzTEQplmpfoyV+OIusUUt0KbfXeOvOo82raxnzOzAV9s+0QsYR4XGoePOJhdndZLF5yF
3uqnGV+m19UztueLOXseg3aRFBgVa867K8OaqYWhf4+mnXWx8IesTbLCGVIv10R3u9mSWO7kJ8Oi
LD+uR0mxJEI/vcSvGnG4hWN5kV/1ddIbfrvvsJm/9w08eXIlGEPWS7ub+jp8WsvIjtet63ZyaYyd
oTUynVwMR2iha7JxAqRhs863jjOvNxX5BYlNGnBsmxxKW5n97txIv+ipLOMG0Ixjw1OJQdTph9Gw
66Qr6y3ufBX8HBUZMplXugT8llMi7YVDbca7Nt4qZs6xbhBjCJufqrux+UhPZCSIsNavjjkUN5QP
norVuIRfsq5pVGz4ufwl1xHtrVsR5Mf9jueNgnTkpy7Wbdv7zLpsBdNdlb7zYRN4+fVOnt21RWV/
xVZ3+u1Jy07bsXXvG9fAwNZpqptgQm1dRo1zMFZ/+bJm+fa591ZnL1vNBoAllP2Fusl+CXrPepiz
5qtdqVNeGwYcZxm8KlrJdBHaTissNE4mIeFJ2ZrGY0NyHF+F9ONtaH+g7q4eG/jFn5dNzHtbGo+F
b0R7FS7Vr3YSY7JBHUSMYy7yu0cwByI0eUlQrPnx2rDqXVZ70Umt9vS1zgt/B3O8vJjw3Y5bWCA0
Wr7NdVPGHsMhZG3mrxwuwHH06gxcqGKO4Ya33UqUrtENxjPm7+OhNJpzH1VEWOfK3jndbD32NFip
AhFJjVEXKOO2HKE93+i2lK9DH1qpN2R1Si70XVDnHzzl2fuyc55bsY47Suh+t5bDh3UJ5tQpQ+bJ
sHHSzBFWPNib2CvNeiW+wX5C8UAeRMfi6gu4Cp3MbxoMBL66ImtjhH7TPjOIQXGwwTo4shnjsh2W
vV94YJaMDsJBrHtzmnXSWh0haG7wvRNLvTMnzHuQSa+Hvihw23UW8qSjWYf304W/2qyGTE1DER1g
b+rQQCI6rA1HZ215uOP5OktLcpY44tbiyTaWYd9uCGVl3QZ3cCy+R3MZxLo27b0Y/Wdb5XdmWTzm
xUTO4jB3qV70B2fqJ4q3pU6tYe4Tew3yBIWvcxJj+LqSKpAuhqUOXrHMbPXOlhpg3gk07yamtiBT
WQgdRxb3YYTt3lNMEgyzfg6F+DDn1Z0z63I3lrXDfq5tArd89ZCPRnayhf2Ib4O9Jxb+s5LmsVlr
++gKdT8XnpNgdXwIs0496axzdr4x8QOAWWJxWbSeN55HfIGSMfOrpJ3FCUyRnUubL3kvWr6GYfgI
bjIdVD+8AKXgOwa6nKxeONz0s3QOWnfFy4RVRBoutnVc7eas3L5PI2zGd722rN9TX4g7LI5+klnc
xOxe5snsgLpzBECxz96fKMU1ORHDWPb2a9dkZuxPVhRXrg/eBpx0Em1zKaC12gVTj4nBNBjmsVBs
HsNY7caZ08LW4jUIuoFV53lZTOioueuEWNLJLz8Og0Eq9ISRR3ZRQrSbvFiIaRGHfvG7Wyhn5nl9
VJm1wicPunTit8a8IR1mMb4AoJLOeayF7eFr7nf3tBEcQo3M9pmIKFAGuRuxeU5mt1RHq+uL3ag3
SLqkaM25uffmav5ycRB77up+PM+mJsxiDPJnwynl3WqUYRMrE5sv/BT6OPJIS63UvOy9dRCx71bZ
S7Ta/Bncq6I9RnGSSGK3/s4Zbh8GW02fRDDlqV9mQZzjBhuvvazutfb23Jj9jLoJpVE9XP5n/xz6
a/+FTvDzSMXEqB6lrGKHcNs5fzS1hq5oSZfsr61Ly1ozihjXV8dY7FtkPv3JrTbQ7WIcn5yMs793
HOe5K/tyNxfCjcst93edutRRc/8wWBqNWCiDVECWOXi9+mabOBgYA9lpNKvYxxFT41Xc6DyhjXRW
Hex4vOJmCOeDVw35Q6ZpmazelnDBu/pYkz3DGeAtx6WifutCoXagPDRjgbyr1ukrq9uOhVV1Ry9b
P4ixaHfQDiLClKNXInP7UzVs4yGUcv0tWmN68Zxa75tFoRq0VX0PcAAM2YXqs4ELx5SgQGt/+W7O
H6EooweB0CGX4HPtZ3BXt/6lpFdK8971cfV21jRX7RLroILiKvC5hOd2gwcyprm6oR7Uhf5GeqPx
GBCNHdcBp/a0FUXMurc/NjPHaj6Y4/dpYxTtZG2duJkwYoXgYaeWydi1NU9qkGpvhmP3XLnNfLP2
6xbjUUNXnFPZ1bY5EpDinyLR+A+wMtu0nZYRPlKXnahRxetoCHkbVNUPDnqxU30bvNZtG6FoCUUa
wQu7Xcc1vF+9NnuoSjUey5zSUGxbZ1ESOtGuVZQv5thOSSumzxZq/6TYjO2p4XQ4dE0bxBL9Tyzt
jeQqtX3pdfXiiHxMgZWDOLRdnYwhoTq5Xw/Y9xRVOowRx7824Kr5Zs7KaU+Y22VoUnFpKtsiSPwW
wiimEJQx8D3uIA9h/VeJ5Yba/b6ZQutg56NOxED5VU9FcW4XJ4f7jwlRqxAJb4GjY6PtpnM1tON9
VtbBeSjWOxgqLKLVsIlgKM2021g3nQYqEAV/al4rLxGEsfJ+PjaRypOiwzJUje66M9Xgx5OyjZ3f
LJyWtGvp2G/feJG/siF6CHotXnFLmSkErF/OYt7q2bqdB1a4J9mjcNRvLh+YSy/LD44sL9Wm2TCS
M8EVI3X257x8bZfmi2tFdewq+7fYgvIGPYuI67ay99rWv41J/cCLck26ettuPY/tZvGGPN6U/JD3
61kviLG7XMVOWI3UJv5PKtcZrKJfdqNb6VevMMO9ndM0TaU9JtWow5uWoxqriOhTBgP0ptd1cUaH
87EzxvwwNvNdUBQ22faWETeirpNoaNQxN+zicSnxoLXM0rgFFr8riAu6zcZtTRwRuGneZT/tGY99
BEXmA/VWnVLsbt+iJu9jS7AEbci1D2pyvEQG7BJrSP2UtcVLWfUyxmaUSImBfiXSn3uZP4hVe6nv
9XUXy9xyzx3C8wTDYJkMHn3kFHQ/tA4+kHd7TwAljLmp7Mgq8nzmn81vKl+fsos9DnUyEl2+DTfu
prI6zFa7cjvLa22Fj0sVHoQluwSTvs/hKOUOH5pPnSUfyAmZDrM718mU258Mo6pS29LTq5HVT211
8aOCYH0zZGGX+KNxnthBP86W/21z5yeFcYGnjQEcCrqiDa3lA8afRmzaKkhyf3V2xXQx1cT9Mzbk
2u77npFi3xsvEApzpMRQUhaGgC9eWdg0CsG2g919CMPRvJvHxT32oBjHClPA21ZrkZDUReKAuRjg
QhyxE2mBu5H5dpIL+ZXZLcJAXXW3tJAZ0horpP8dSNGmT3yO1BKy7PujIQ0rWX3XP3SkgKZacxRI
ulPBCZDIUua7btFbIgereKigjDHrNR+tcbr1CilSvOtU0vV6gf+XN0leFzJtL9bEEhXfflkXSjp6
WiCW5pYN5ltROdlpMyjK2qbDrsQbnjWrI55t/V25xqU4bob1Yy6XXT87+dFvvO99Phex5DSM82Vj
75y6RsZTWc9J7qzfFqv56djV10hRA7FB6aM96+pg4yuxYVS/n80iSANR9PHs91Ma4bi3x3z6dbRr
ACpKpV0VIYQDCSi+ZMPq/Mpqm7ekHKu4IYPN6Fo/XoblB7PbJ5VtjyHsD2jbPvatVbmf+7n+blnD
uGtGaBq2wQ4Z2EbHyGvG4KY01n03R+NeNf7n0R5fbLN39nRb68klvJLkLf257EM3GeeoOXtZW94a
VIbx6FzQs7kzMcqx9h5CIbrJ/FTW+XR0aDsQVcy/jNJd9gTM6qN0Bo7Pum9e59mv92ZhMiN3rSFR
g/56aYTvhhZncz83l1sO5e9utrJpsMfQjIVPzVqCAI2tfow6P4ibki7XRdBwJPCe0OqscA+mnfcH
O+x5aWb3JgPwwRg8++WXNl2tEcyHLKjJv3C77dyNur1XYvuMMWV7XBt8E8yuX2NroummibNTWLcL
zTQdci2CBynk2RAu/uuss9jv4LQW0PLiCg3lbka9vce40z8Fst/roBgINGzuzdkQ6aqj4bb3nW8w
zINdbctyj94Q1ojRHsVikUlQ6CFmgnVG0KljKtwyNaPqmyQpJ9Ey0wngLCjm0Jjnclu62HQGnUau
mFKCPAQZsBoUq7C+aItINHsyg/tMdw6/LVKPRRaFuyLw5GEMbdI5/cF9WdzouxHk4kIL4gbHSMUs
DNb+NImbaSznndTudtdJUVFq1/5N787+V5JJ/McJcGJXT2tzH8xUSHQasKu98ql25Bffysc4MIdb
t25uCw96TDiMDwCUQarxBgOann5PUY05eKiatKipnPxuqHd9jYR13rQfFy5xR9UkrDQrLy7SqgYs
aKruSTSGc4/CC6gHInbqldac4HVYpSSIf6rkHBy7AMBuIA16ioeaAiUqdZDQ/tj7boyqp7pmUpag
OzZ5F+cf89oCnkV1Od7X7TTG3jI5GM76faqZb9BBiY433StTa5M+mXv4y9tinJKRx09bLbwjmQ51
zEzxRYytfCFFcr13VhjFhgkyqqtyZ68mR5FrqoNsCkqV0W8Tlg/CUeRUScHn28GGwespyCz8yC32
4RAEInGrfDvAXiWUeRuyXeb2+Z0/hAYXk+UxCwZieFp/PhKLF32q17B9murKvfNAtXhq2cuWDw/8
QnGrOXFTt56eBpiF585efjbm8FMu67Y3vJHKZyGzwZw7+6YZiGxlhin2ZtsbSdtgBmeRcP9zyRc2
taFjLKGCfEmccbZiy8n1hQOZHdADNS+qVU9+QT9UjmxAnbPlBy/KUP+t4bcyEhwgmBvycV0BSFmK
LQt3Xj2dfFrq3dLb+T5gYnM2pcttBtFXVm/3XG5btKudrf3IQC7ggItc2bPOyN7rx0W/BI33BKf/
ZyWHZyvg3c8YbDwGlg7u8Uf9jpd/hu2KHd6MXSsP1bBud5TJ5nNXLCuIRAg537XO2hkA6CLv0+Bk
PzNZ2Q9Npp0XYfZgmGawqZM7FMWevLHb3hwsiIJl8LQ65bKP5n6Ky2GW8TJv8lZUKgMPxHijyhga
DhayQBU5tK75Yl2yMTJ2R8DUZXEx9m2q74Zpj+dWj+a3vDS3uOmWfi8NVe9byxtuZ7Woncp7MzaJ
pERb0H7jCJtSqVWfOs3qMCPJxuPcE43cIdA5EQe97sDkKPIYjQir14mksd+ZDYcw1L0yZkpWpAwG
+ApL677JxHqcFESSCK8gOlRfpXa50ufNU7dXiBGfjEmIWMzjdGrteTqOrTPvidMSaT6MzoeoAntb
Qs4luxffasZS+9kS3r7aFu9YWJ35Qa7V99xo4NF2TrV3N/Bkryqewmkbkm7gvheCsvVSR3fGQpRA
2Gc+rhqlOOQ+pQWYB/STbuFEMTAlo0v30rlZgyRSnvVNhOudvUp1aVVpxiG8x9PUy6Sci0sJ1/m7
KeNM4zYeeQpIiNeA5KG8e7DEeidn/v/GWCvlhXxZ1UpToYidVIHGN6ymdhunII0qgkXk7NaxFdS/
S6v8Zk1rn8io75K2Y+IFmvxzo1CMYT00dxYHeQJY2SZMgEwqkjmPm6lQB39osqNDtntcsTskVSNB
ZpwhirGzcg8z+boHM+o/G+b4EtZUsi6SNcbrptyZDm3KALsQaDj4UYf6eyt0eb84/piAWLL9UV3Q
4w36gOPBXRBtdKkDII+rX5oybFNtDdk9D95KzBngQo6zc3Za0B6bXO+bnoiT3dYOAW/HMB22SVAT
ARC+iNU4i7L5OuXlr0hxYvvmh3Uba5pY+aVCu5SgSAWXH/tf8AH6nWfofK/dUMRVwxgmWoIvWUOA
KLOz7qm2evVoh/LLbIEudrb+gFORPhBmzAodrN+oBfjuLBpveAX+t0A2Ny3rJdGanhRW4HShJXuv
RdvlX3O/NPdrYC8p40vnSC5mlobtsF1iKE7vjHptBrl/aDiYnEIIuNBL0I3gM/PnoJcK2StLUPtT
GSCuP8AAs4O43XIzx4czauu0WxtTEZKKO+IemXjgJZaqV0yYTNO+H0YfO4h2dt13/Cb+N4sDQ5UL
IRTXJxeSxLUcuM39jOVCILthiWxIsAjDuduR+PEnhWOOLNDRYAbKCFk48VSYoHUQFctD1uVM7hw3
/y1kDQAmumnFXcHBkTfSYx5beb3Ba7erC7Xe9fuXXpXqi1P67QM48lilBJYPzn4scqzWMpgKkopc
tr/rKCot9vfVdOKhUHxzJSIBorIrdg3aBVe+wzC4YlBcogSh/aIxZX4A/eeah+Lh7Fu3aL+PZCvV
vyJvte1jNeXUD45GcLSj1+MA+3er4Z+LYjQEx4hTgXfA+XM19AKRjwXP59hsZiXTgSDPz6GFWW48
R2ZuE60sNhp2dokbc5tzN7aa2rgzZixibgcz6IcbyqzF+/j3j3VFyfnnU/nQMB0s8SCVXOeZ+EDP
UkNdxVFV9/Bj8hp8otreeRWujTL+uQyhHniPuuQCksP0583TodvbJH3jqNdILOeeCArAmIsV6S5z
2v4LqpGZVEKWEeNfl5TpaF/KyMjJMomqj/DC6u5zVRk0QmZeZw9g3QKmQtUMy9knvqc+b2JxDq3B
/OZcrqGCEAE36L2k2zfWjQdvCVnWhZaLy+2fd2EOkeRwMIpT1w75MWwgrQab6T5M+Pzsxi5y3uFn
efy8/9pALk8N+gu8IhhT9OPXMpI1tKRliYi58tAFz5bFyL9qXPdLr/L3ksbeWAfsB/hBWtDhPMTH
f96axzvrqGUrTwB3tYgvxvR5uq3B9vnfr7fwomnDiYBoxOv1Fq3o6htMDI/gXOZdYJXV3lb+e7rG
Nx6ci60+Hp5OAN/1muWbmcs4+oGRHQcSr0BzabU5dSZhg2sH+j2C1BVh6Z/FDdsMLw3i7bEnvFoW
qJhxnYUDfyxkYzzBJm7WeNs85R839VvjAHJbj8H0XhrytWjjn9UBKTwifgE+KKy6P7+y3uPFzSlb
jqBb9AR5IhsLlN4c9oahfvUL1aSlJTb4RnuCnf8Oz+5yeF2vTTZP/G8uLHyOrj+v3rZUfqiBSsod
O0ydglm2F464A7gPUkbnxhUn5kZPMn/PnOCtlYqRNRso7wVEv6t9NAPcEoazlidTWbwP4QL33i3E
O5S+a2bof54uqXQX4T9qo+uFWiGcYAqmsLn0xcg4OJBRvYMN4M8nO2wWO4Ep02hmUtP8u2+E9wSg
WdOXu/iXDnLzynfs1t78QOzSLqua5HPXvPKmCjAl1pdU+VONSV5sb9tPpi33wjCHWKDWy7XcNyRP
23hFVr4b2173jhUbHNw3vnPXYQuHDnix+L5acdK1GmAvtzjhLyuBM1Yv+Mhk0tzB8foZLbX/AEXK
OS/zBEVh81VC9JB61ZZXfzN8QFeTxvxug/YnY1H52xH0t3i2dVk/hCsT3aDbXGyhZ7l8Z/BszrEx
XrhETXaZK2oR7PJaTftp7OsbBtvRF4zf6zZhB52e/EErTJI6nfJfm7kHynJpfyP1wied2sSWMLKm
RuTLkWO2tB4QnJMDWwU/7D4zErsagmMJCe/WUzJKeywIz0E7b3Hviy0e5MBEZOBQSMxhFnxO7IDH
0us/TqYyDoa2f4ST5QM6DdYJi47lQH96t2W18WkowR46fxGgrx6/LlGrCeqvG/YIJptNTsRA36Kv
WrMeI17ai5d+c+bfjNDRTTfSi5IeC+JPHvYWMTIm6CsaEgLT3SE4m0IFN13riAPjaVrCiGGli7Vs
6gDo3I7kQO3mzro3qa5+hFU/ddBjfPtX79brYyHd8YNrW/m+WcP5TH+iUiJIayisVrufKkhZWzC1
r04VFPtt6LuvDprcB+zdGmRShWzTQDvbCVbtbCTaNsEBlyIPfqiWyIidsZn9L9vAIvod7usbGzv7
ug+rxGR34dX8c9dxV132mzSzo9dP9k1oTHKvnKb9kAFAxH8/qd584byLpxOab8Rb3tWRGGaZ14S8
yKfF9c8jHhYJ93oAxwjjJi+/d7XBc29vQrd8Hmf/wNv/8s4neGurg8iMGg4GGnT8q63OBYdtx5VD
GXu1yNjLCNxz5w5OlJprE9jMn+zW2IVibT8OrlfurRruM6MGCWZ0iS0BSi8GTNb9ernggIibknc+
4WXTuT4FcBlkvO+g4cGt9M/vo7TUJijwy5MKo5PV9Ip52fixsM1HGUUPrW08h3D2qn8ow+pfh4dS
Hv33xa8Xg5sHQxcBfI9DT5hnxtw39HN9AqAt3ilb3jjiuRSFX4AUwoGZfHWfAjDdANA5MdmjTl6W
AtiWQJQXPePimDdlk4bO8t4R/1a9CUKMog7bLGQtV0+38kaFPJqnW07R936ClcnEhckaQIA76Pfk
F2+8Wziy/d/Vrh4nUpDOmheu5g/dkiLfcyDjAj5vzfPfV83lYV0vGsj/PCqUnuhoro4R5mZd1ysc
I11fGQLBRdGpxG+AcGKnt0URF/MqgsNm4BU1jELmh79f/60vk70DpTulE2aIV305klsNsNVS6y7N
Q62sRAvrrtuatHIl0HP7Xu74W8cmtOgogl9uQ/m+erAil7Voi6U8AQzd97i8xVLNt5uZfV/0cA/r
fA8p9dyu2e7v9/lmhYgpJx5VvJs4+V6tnz4roy3cTGyzF+ub2UhB3qh+asLiOGzMt/3LmMAZzk0x
P5dm9U658Nbi5ZS1ENoRpwMG8ucr0xgbhiM08qcGy7FKrS9Q5Mgh7KuXsNk+/v1O39ooEUkC4F3k
vMg+/ryW45PI0Lhjecr8qSUewL+YuQNcM3L/+4XeeEeQ81N8YfaHTPLaLdGEXBFgMpWfpD14u2C2
s3NoMJ6UwEzvPL837snn8HFYpqghWDh/3lNmlBY01C4/+f3cxa4W5R3T9fDl7zf0xrfkXxRzyElo
XJzr3iXr14FNr8xPg++Y4MD2GfbkvjHgcAR+9e9P7z8udrUkekk2x6QEt7TaYjfMQXmunM0/KDfY
3qnf3/yicGejO0Gmx9v359Ozm6zrrTrPT4Ufbe6u0ZoxBWVMTrHEvvSewfObj5HJF6bnbCnEDv55
OUOs7rAwHTph1P0cmLAxsrU6Ivx8dvL3vJLevLX/utbVWx12APVOx1Os6wYJyNiY8WYMqNXqX39f
G29eiF3rUnBhd3O9b81yCFZUkMYxmFWTZIjHQVjW6KGE0v3690u9sUX6XALbPr4z/ro6X4fSC8sL
hegUmtgKJRihio8wVhYXLlWuvzFWzeTeKWe1wWS06/AO2m6Uv/Mh3rjfAEDcw6AEDdn/oAY2PjCk
JBXRkRGk96EiiuFX27j6phHN+vXf3y8lLEEDIJA2t/7negF8nJTEbfy4yUuSWWgYtotsVfR2oiBE
fKk3i4zQZW56kvJwZCeyqVjs3d8/xFuLlvhBdhec9CNUhFcfIm9IG4RSf+xxRvs5LXDZD563eh5m
TTB5d04+ze/prN68JiJWtmrSukHF/7xmEJS9VRQY6qhQ791xusm7SMfZ4O/8ZXynznjj+8Rm+/+u
dXV/2Mg3BtOq6AgbzUoh6mwHSPfbieHVv3XQuMAFgMr492C3jeHstX6MHO/cbmwVQbuq9pFcYCxJ
5ioNTJDpsR6aB7Osnox13hf2ez3RP+/hVT11qYQvuT+YeXnXUMVm5aYKLyZFcGjNNLdnBzJnhrFu
McIDntF3LuuIv2oVjbQwa7cLhISrba3qQnKd3hkvvFV18DCiCyaE7Px/Ui0F9V2Pj0h0dDUy1ng0
mSUMsy7SGV54KvKVsNmuzfd1hzYzxNns2V+M9zbJq9MTIgCVh0Nngt0+mMm1IlxOVOiTRmrae+54
GbRdSPnTEoj47+/QVS37n+sAiPAiA9+7/tU5gyZkGYJyiU6tg2vZZmLqHm9ELt8YROyleNZZh4V0
gwubzH/HMuqqjP3PpbGRJ1eLv//HNo5hyhy2TRadJtcvfkhX8LCrpYEAEEKN613DOfcwiP9dBXS5
qo1Cme0CuTQMqasXuAiGoMkJ8zxNgH8PkVdmj/C7IduHc/n/eamr99eIFjvIyLs46a1sDvbSTkcz
I7zQZT52+vvXSBYeG89/vUT/3BdLhhuyqbqAU//cmJa5E5MWYXbyR3vaOdXGCHtdO+AmNf8yg2E9
EA5U72dsK26J5mFNVeISrF05kNU4S6LhEKFg+OJYCherWi54WszToe7qNV2YfN5j+98eRmzEL8d1
k9eJp8cV8i20uypuC7vcAY8x9m+nizCha1+ldNvvVRZtn3RRrp9QhLWvZYYQFgXpeBReJfzUg4Bt
o61Y8W/WvYfWZ3RLGeeGZf0EWTCfBlPLVAqG3kWHS8ACbfKnEpZ9Noe2OvgIopqkXfP+xlzXFsKd
oV2sj2ukdFWB4qAos7Pr9hOyqD64CdCEQPGoKzwrQlxRYSAS91PXHp7RUVbLnZALDG3Zh/nLls1F
EpbueMymbXvVi6fRSIxR/ziZ5nLTREgtAYutQy6M/n5c/Oqn3cFuUNoRn1w3kyl1dnvOLbs6u7Xo
DoNtdofIa/zvdbjk98usTDNdc6iPe7/E+WUcw+aZT2lWe6mZXuyDIitlug5kb0CmNdz7DhHJT42k
9HluvP/H2XntNq6k7fqKCDCHUyrLsttuu+MJ0ZGxyGIOV/8/9AL2tmhBQs+gMcCaNehSFSt84Q3B
YxUq3boT8OtqXYwfxBBanwy60vBm4Tria17vYy1J7mBhm0dYSLrc4Dyj/za71vmb16EH1iAu9BcZ
wcuq816EN0q+F+6wWfqFP4hlE88st+SEy2Hs9uExd8roJaalgYm6Y+TTv4Xlr1sfFzJOtDrL3CwF
LfoenIyhTeExDV3tQ2oIY0XyrmEX2t5yv1g8/69D0QXU6IajLKotfWzHqnAxWJvio11mGOW1ayUU
j5o1AuK1/lWoi4vq7VCLkLKvTVzVPCM+Gn30ydVMJGebO1frbjwAi8h1nhEar4QZyFZZCKEtPlJW
iDQYEiU6usbo3JlRVM7lNvmA2wOoUyc1HkQxZN+HePK2tRhu+TddeARmqjwZC8s5e1edX1s8fALR
PTM8Jopig2/MkqbaIl6afWrSqnqoYsqF9ISCW/Z/r6Ixi/tybkmiHkyXTX/3wDp1lpRZoEYz5ymi
79FIb1+Xhtrs29Ih17I6uLE+aIbk2HmN8XUCmfzXg8L4Q9KzAjAb1AmMPGAX/XoYCwQ1ohmFvdY9
5cYXuvBEv+IvkNghNkKj4XyJ6JLVQpoyPg61mW9Cxxg/9wqw4BQpA4hMJsAiU/9aJ1NzQ/bnwvml
aDaLRzuEIe+EE5zckbZWxOExNNTg3py5MWyA/un607WIcl83oE01AusyUhdUKM+nB0TYhiiRwf8W
+E4OtB12gLDkLlaD4MaFdHkoCqEUzzhayyxtDDXR6pBVjzgjBhuDZ+UFVka6ktGo3biTLq0dtUEd
+V1M37j+zmdlh26LUWalHIoyqn54VOwggXphfMtY+/35oceHIYGj2ni/vGtpyVDz6gzj1YNJ9L7L
qkCnjxq0ygqMlrGqq9Re6aFdb65/s/9ENZfHB8Md1cQAkhh5WbGagKe2jWkrByHxWtylrhn96b0K
EJtlQBhd0focOR5W3LdPWlY2W/iVefHdiAGd7RzhqdVqGt3sZ+NlUeCXSQerL0hSNIeSMoVz17Ya
kCkJjjWxrBAGFK20BycxjMc2dLN2BY3SfSljtf1kouf2AEM4g/3By1z5qkicTwOmt4HfNkH/pNem
9je0qjpZR7H07mGcTjAUvVR+VfoGdkLYxC8lCiRAhlCn/qKMkOLgfimQHDW9EX/qxAH3WLVWPvjh
JGeuatxBA++ymZ3stkIG6wExl8+erLnCyoL2YU++5IAUhTAz06n0yo8Nrwn8xpTlR61taHdDWik/
p6JyH7uuBFZXTY34PONotVVbVXa/Ij8Rc7RIEOn3tZbl60aN4VbTuG7A86VFMvmDKbKOY6nKk9Zr
kNQKXLykn5G6t4eyrbrk5E3TWG6mpI0NOHQpmFeaj5W54lYuMUhrCAs3ox22eyB/jXokWAfMnsEN
U9YN6X2/D+kZJSs1atyvPBSi2+SZ2n+vEeuI/TrJ1CPGRl2+8pLB+VnF84wt2PsOUHSlwypnFH0F
1d7o9K3roXCBXe+koLKZDWCuEPBBjh7f6EdVGridhKnbO76mBd1vS06TvcpcadAzJpr/UOspFKrG
BNbvp11nnqy6jx6TKERtA4JfHflF10x/x0Lt95ElW7lqUbb5fX3rX7qNUbrWSA1R134Hg8onmlad
14VH0MXDJmgm948e1+2PatIBwqZqCVp80GLzZzeW+o2xL0QfiD1a1G7B7uJZNr/lb2TCMjOL8xqB
laMSB8XXKkOYft3qYfEErrb+CHEtuml5cnG6PMsegHKStKWmVUCHN+KsR0eJFEi8E3phfOncoD+F
k2OdzN7NDmbqaPcu6JTog/AM8b1ACOPbaDj9Y0DUeTeokQWw1HAkqFKh5TGVjEj9hMGR+7NsFXj0
1z8QxQqW4fxuImQgfdfI9Ehclki12ixlA+jORfAnKO6DMkf5eIw6LpHUReTQLEyt910RTT/wnM/v
Y2R6Nk5cOgelq8zjJEQHzn1ynE8gJFro85XxE/rO8DxbyhykCKctOM4yXRU538MHVFXf86+dYM6L
Bhqs4dj6wuocFMZLoA5V04sUvGlYH8k9rQ+loUfIx0TpJlDa4bNbAXSB4V4dS20oPo5GO34ReaHR
oPMK7QXxigdpwQ3pZOfOl4jh227orQTNw/shpccfR5D1vD6FgTJndfBp6ajkO+jDGMAprXxOET3L
P2duGI0HaYd2dQo4wOafpu/RSshq1BFXpt3Lb4XacfNZ2tREeytyW1wMAygIxwiK4gmUOToznZvK
bwFlsM/SnJLabzsPVaOajB3nbSPyVnxciEvjGLU/jKFrv9eeUzx7nREcDTxF4GgmQ/VDSujkeYEm
PfonCCnnLnTOVqnurKJQHxM5uN9gBkEnMmNtPQyxt0aR2D11qFhvG2/sH2KEZ9cDBbJ9pLdauBkM
49dEPeE+0Sf5aNWeXqx6px0eS7Sm9qDOwy+5i88mHlrpj0ZXqk1oT84KeuPw3eP9/GUPcKJI2I1d
MEahvoPyXxxaYmae00gTH6JSH/+ILH5lCYGZ9SPIZyYkP7jVZsiV41cksfFmSi31TlqJsZkIEE96
iw0kf6/j7NV+0B5TJBXYWy0w7TCofxZjWe40Sw73shPm3hzH8UEbetDYQxaZvyTUNch5AChdIw9z
v0D05hl4c37qrSK+kW+8jyQA5ZA/8ZjP9YMlLonEJqyshmgPiOCP0o4QU0CnfeOhAP2s2sV3tzKS
W1WLS2OiFkfZycRLFpXX8wvNichKspQxyyQcPw4KIPesR2V2agj6mxx9HpdA/W8bwsOHiI30xAcq
z7GO/3spTynoO7AeNNFTX4uc5E/sldF9Bow39GVo9f2Nm8XS310sJtrfAKLnjiCdkkX/R1Zd0NVS
SY+DPmUIfeaV46wxdlJhmeeudkrB/karPrcd1IKM/kShvgUFBCb5edAMUQFPLgz1ZLeZM9x1taOj
Si/y6KVHleRzljvZL8wsGjjAuREaaDNTw/Blo3ghGYaXoDbTxCq6Nl2EDRge9IcOM2MiPY4neCnD
LbFgDjIRrgR5t4HSgm3+lGaSB3dDWPd77Fi1+C5Iu0TxoyAICgA6XvCYwyf9bMecr00mmtpbZ1bv
fJadVf+GJEBRbPC0Xt2iGemV2yK22mEHeCv91nezYRjs9J9cR+YfMDv8irIBQLa9daG/X/a5uQfg
A+lqtufi2cuxnK9NL4mPsq5E9UkGUbcHa6WOaxFa468yVbOXyLCiO13vs4c8RTppBSRucBBiCpO7
EnV4Y0vhPKx8022q4kao/34TYw4FFJs/vDnvdkWhlt4UE6TCAcehEhGG3g9NikVi6mfv61r1O1Pe
glZcSGXQuEVpH/smCgVLyeJCcqeN8KGPtD3lKkF6/sER/d9E9v2NLNB4NV09f0+hAGhAKxBKp7yy
hPGWQ590XeHGx7TxhlXTVzYNH7ySA9Jn+OpwepF+8Hy3G7t12gjvWcmb7oPMqN4rqlmsjC4vj7Hd
KSjmd/0m7VPk1pA/WRdqTakmcR0uXQBgmrROVZ++GLAaXtDJcjYiqWGoBBAfw74adih0QEWRkdgU
fW+cUmlaCE3ZOizwUvoCnH6Sa8J3Kqn6gT58dFAbBk49Qe+Hj4wEpTPADcVuY6qF5yuxIg+xDLOH
qQmH4xDaP51UGb4rmU5dP2vREVNN5BS04k4G8iuGqu5vVS/ctW0O9q5G22adK2G+lxOhhVLUj2Wn
/ZW5Ye3copdbjhVRBp2NOUhUH7i7kEDXZHxvVFlJQa91HnTRKMckd2BPqKGzxZ4G4lI0lerKMGuU
DKIOpkVtpRso9vEHyDg4AhlKieCUSzxgOx9GVdHuFT3/rNT5l1TzvoH47B/McGg3eEnCoeGXfrUQ
lNjZuYVgQ8x617JESwLE7wdegWFFaOHtVW/8ytl5iqYU5SEFlaCGHtOhIW9/drKOhqZHIBOpKPNJ
6OAPpZqigJXDGyblc75MtUXboI8Q0G+rOP8E3Kt9MSLKVoThq7KK0A/j96Q+qblcea36FUcjjHBJ
xzdyGp68Fok0QEhYCdbuzMZP1MfMUe8QcchRNYB6gNDRZBsPoLS6rVLD2B+jSVs3dWKDJ5pVXfhw
zWbUA418sS5eUIPX4J2V/bFyTNhOOgpKKRzy0jBRaKq8x65AwVPN2uYUN9pwqqba2xg9FFCzJ0oq
8HPxjSn/FXS6vsZN/D+gKkDCadhPCQomopE/hTDwbzFy61s/ufYmy4vO593IAfVm1TGQCWDPop2+
ep1mfW/tuN8R/yrrMip7c4UzUPQRraTqNF9ioDWVfjuV+iM0yRRAT6Xt+55PFnb6b4SKADeiWQgT
D8JBlUpokEWhHfE9pDRMGXLlMF8iRGvwbWdQ111jWHu3g9wNzTb2M8SekBVELcCxqq9Jl/2poQWi
69DXB6eqIKkkMCoPqKNHawMK966NMLIxDPKsRKrBWlIy/ztIeM/Ie2jHauo137KVfOvSLrovh1zh
+UF6ZBSh2MRpjEIdDYynUchnZyANi0sNoq+MsUBRKu13YkoHNYScdk+FgwZb9qkZ7Wyj4Sp9tMIO
ecSk/tMAcvLTSoBWRKtj1WmT5cdalMPsE9DBhNFvNCfZpUQMANp6l+A4m75bE7NEGWJY2XQyV14P
O1R23impY9YwTf9qTo6QxCTzI7cPAWcbmycZ5sXDWKNNUdX9D7fO/1h59106ZnPI0Y+gbsD/DfGp
8KdjUOzP67Tl7Rz5eaFlwgNGaXCs6mrVJNQyLIS7dkliZati6sKNxyb1p2isVxQJLbLe8UAzjyOt
ODRWRftZRbbopCuuth0Mq9lOtvJN1WWxicfkTjpQ+xTXTFd8SyqMqh6vojpI1qw5wSWtdq4Be/wW
dhahBCnGd71Ok3uoJ83eDNNoH4tYX495ZmyLSKj30OOQUChMmHdCDKsuj343boVgJ6l8usbXGdRR
HJSbSs1FyOIDH3eKJv4rsZIi+mipYWnZL0qC343Kme4z1Si3E0qD1NLKkRtUqL8E6Gan6809UN2Z
vTYVOzNLos2QWWJdm2hoxmo4rrLOVLaeO8b71JUvaY7uHOAFZ1VDP0D1Awdzz62jnRVOyD8iEbIO
kETCvsnixFndY0xYA+QuhUycNXCd6/YxCWX/8Xrk8T7fJt5yySXhO1EDXQpIx42I9EijiAfwx96W
CAVtwLA/sEmwW2dRqxsB5iKSmJvwEFgAYcG6U9FxnePPN/m91kRdYYXQPjqITH4WgTCw1Jc6NB9G
WOirLAVa8k8z/G9ECMoaV/LrP5yPaND8yz3bVIgq02qXK7q6sabUpU/FhhcJBObr4y3KovMQngoY
B8OLmYi0NEvqwLcKu9aV/VRBP4eIfKdaya3OyYVlxGh9ropCEJyb5+eTctCGRziMSTWVQAmatM8b
5QnzhzsTT8Kyiacb3+3irExXtW177tlriwB1KBWlrtNB2aOoHq7TCKkE7Meqf4sz/1s7KuQgNOjU
0LU5n1aZooBBRqjsYzlQvasje52RIhCmmNqmMtP6oOjGLazr/NPfxH7/DQomgwo22/Jdb81A+y41
0IbeO1RkP/Ruba9jyA4Zt0iTfh3tSt/ifPlNNK6OHn9Q3pjzxZV1CAvmpAua33xC35wIHk0snFVD
2Q8UTLY9Ci47ABfGrTx0cdBfZ8m5w8pBZ2OC7DkfJo9bT/aZGvIw0KHYUnkTXN8pLr5+PUGfWOlV
E7og76C4r3oZW91OHfnb/K4sw2hbF2FfoGnTaCp6z1Ff+5oLuRwJYFguJhjv/vP1Y6Qtwv/XH0y3
X7NAB2G85yz2glerlk1vzNvryhePmhYlp42NOxM8S9+VMB7QiBgKlN26HklVtEZczx9y9AHLCg7E
LaDDspn2389B+14FSQ/Zb2nD11DscycjCfa2I32ryp5LatAJfPI0T3a08GCbxFvd/IUaFBXeHz3M
WSG7LdnmphcI6RbT7n9YIGu2hQbpMddpFwuklJBZHC8K9ugO+735hDjZShfZdysUT4Hhwjf7M+e+
7a80jCDC07YwjR8DlQhIKTduh0tEDDzWufh4QjQaafMmf7OJyywNC4izwd700r0zelsUuLZ19KXz
vOfcJkckqDHKT5aX3VWIdd1YiUU19PXbvB193kpvRg9rAc208oJ97GR3+Tiu7ECecPH6UFApsBvr
IZb5o20o2zgIT/nQ3hj//U7FHQ/SMJcHj6m+fEPLWoMHDt99r6F6vkI5skQgRlYrdUSW6fpU3w/F
68n1qFIqoGO6LI+7Lv6bRc4FGfTWpg/cO0sBrCIiQ/77q/l2oFcszpslhYxPRSqOwkNrxPHKC4Jf
XuKovjSq+ywYbszq0hUIUxDQLdT0GU5x/v0wlLOKycHTIHOoU6somaHnG+o3PtOle57qCg5L3IJ8
sMWbqaKZMTcsw0MyYdUJ7WHw20EqpzCD8W45kAtys58wxCQ5DSx5q425hC/9dwOD1QXHCcP6Xa9Z
8xIBrh8yKLxM5M9TU8oXo9BoE9IJa2jHDTXYQHWWPV5ZBUKAPjil/js27L134+64tI1ABkAImhUN
KHmcLziSH5BBEYDYIyCM5RyYK0JrNDlw17yFXJn/quXrOreIqVszHmD586ESfCHrHAv7PWICCCgi
7HZSixJJU4rqe8U220+ha4ntvx8TAwo7DST+i/fufNCqMvQCcXc2FPrln21ElO+bLpUfJ69qn/99
KIrKJq5T2FpgsHU+VG+HJTofpbKX5P/bsge2mZZWxS52xhtnEuf5d4v5GlqyeWwMNODXnQ9GvlGV
Q+R5+0ELEmtnoN35DcG81h+6MNTQEE2ou6joUq+7OKwosbQu4oNOrkAbSLXfoklLFDq8EWdeQNNJ
qeurLkAAtzX7dtWDHTiIlJy1noLyJCyR+k3iBCsRA1ULM8KfDE/vA/NE9QPgaAzRERnByUPRIy4z
l97gIKxDT8/40Mg+3KD7NvMiaIX4YcpYpgJDwqTXfSQPtLYuwpVbUvPpMXSE8sHAlPAHGtCBn8sO
WTRjHHZGB27Ri6P4Dtud8k9toDw0VhLpWmDuyOyU8SkgYvsGiogeSO6ae2SoZ0nIJE339jT0GzHm
8piD8TvhLj2u0TIdP2Rh4vGIW4nyMyG4ucssah4KItQ7GhHeiXvV2tCD+epWIsakEYnbrelW6UaG
iX0SqTOsMx2L2yprPlsCjx1UulyUPet8rfVxsta0jLyw0LQa9WneXd3KRbZOwtA+RWkU7YzBw1cy
SevsCCHZvgt0p0Kxs3AOkxlbBDpN91EkuahRgvLKfO6cOR+tyAzWs7LzQPknFWtDSUx6VR0812Yy
aDWNUXOQ7jQ9YkTLl6O4Ve91tBwOlBXqXTEgrb+CyaHcKZbDjZ6K7iNdwvykKRo+fmYWrVvZJg+p
l+gdepa5eyejMlrrTmLS6nO/mXFSbyDpPpt6RJcU66ENep3Nx0jz8sNgoG5kGk7xIhH62peOqGys
WBHhwjA+WWWhVQsfdlD1HfV7Z6OMoX2X8EiCENB/Tno47OBsjmuYlCfyHkTirVZfK4NER7eKyk02
ttqBRw6oBKOtDRPgQ2bV1VGrE/0R/H6KpG5Zbbx8/OjoZbytUNjiTrfNJ9syqz2Wl9NTgIxnstXo
xtO5GvLARqxsLKd1oJVtyeYJdnHZZRujSToAac5w3+t989gXyHMGmlLAgFbUmUKPTiECZlGk3oXo
Whwyqk5ihyJrMt2FaTH1a0Vxks9qbFjPVEDab7ic6c8ICWenfmhG+h+4JsQmEmy70YyruyLIzZcx
H0tlo8PtU3xT6VAvRTDYgjJuKvVD2IQePVarsWAnU2vSKBQ4KF6F+V90a+n8Zj1S3T4E0I7UT8s/
Y0qN02WO/qzrY86iTrwwsZGvOy0Ikm8IkOf3jRFW7GCkrZwbseCinY7fJtcgqQxca5vndlm219tp
8PA9bvejKsRzaoz5gw0ffE1BWtyjL+Kxz0T8perNafOPVzEj23OOyrUPJ2vJpSvVIkPa3mn3DR8W
BWdFI1SnCa5QPMtjz7ox0XeXMcM5IPqQd9DoUixLGdihYBWsWs0+q8A+dxo5QNJTLQomtL2vz+xd
8sZQeJlx75Okcpct3jNZ0QVrrAShTctCo16zfoaBcjLtYq2pwafrY717sPF4BmeFdyNzojK0SCuk
2dZ9JvOOZlqe/zQmROL9npAlWoVxKq1Dkjeo9LquW996394/b1B3obkRApL28TPmZXgTdEakEV1p
VP2+DYLui25Vw7NVivBpOEqJoHeyE8MWNZw1vScf3y2xon5rPuAxDoy5pOJHIbf6+M+rgYLFbFOF
jMVM0zz/SU3eRuQuerfvmzT51IT03cCBoVDeTvJbaMX2N+7L8Ebue2FnUbCakWcUWuhuLQYddK1v
rA4sfS36bYz4vRf0Gx09sOtzu7CrIPkQHs1biga1fj43VJecyY6ybi+BNvU2OsfESroNkVHe2L+v
0PyzKHD+soCkdRrvFA2WZ0XN6FrpXdTDZpnMz5jXGMomDRIaSU40RKOv2lp3Uiyr/yIVMX4CaVN8
0eyyBfVUdPIbkCTBu+eW2V3vlHts4pQQfVA3xHtBjwv38frCvMtHUAWjVsj+h7PBsVsctyycajsq
m26viNL5qVaWdx8Hdby9PsrFr0wpAboxqwrG8Xz5e3coYlFw0ArKDT5uQyHwQHenlt3m+kAXv/Ob
gRZRY95ZldLRIsCfVAa7pMmp0Q/AnKfIQu1toMNzfbyLy8fFqHI32oSpi32VtpYq8WDmzGB7v7co
kW5iA1HO66NcXL43oxjny1eLtlQHj+XrzeYXoEhUTBO4VIN4+fdxZuwGU6E+SJHufJxpSowuUzuM
8Gpcjlv9Q5eGm7IabgB3Ly0aD6aKjxs5IqXI82HyxKDcLsZu79WtulVRAd67qrglcXbhcmdD85ho
vMEu1bXzUQLwqID73JbOmU0Dee6r8Ahs697e6mm/KxC7vr56l6b1dsDFXrCbxsJHDRHLKK9faN9s
dHEr2bu0vQH1Mym0nSC1Lc4R4I5Yjz0d+fg0lOWWzlu/Desk/sROR84+zDpV3NjhF2IcF8Nfm0uT
u4YM83wZlSJpUg8Q3V5x8BzapSpt4/WUK8Cl6jCmHWmHephtY2NI4xW22cV440i/W1bYDPwH/Cqg
9bkJcP4DrKTlqRt7Yy9qecimcTsa+Y3r6dYQi/PVdnaAos1gsO/jfWQXd2hV//MsVB4DcmeKmDqG
rYtlrFrPzimnTXuzysxTVej1Sbi4w1/fgu8uCuJ/h3scFAkEQKK187Ua6WiXwjWmfQtI+c4bbeWJ
E6jscrxIfl4f6t3xYih2O3tjVqWiJHk+FBkrABoEV/aWMiL+MXVZ/RN/L4/Upwq+K65TJisBW/rr
9WEvzBDuEdAVaC70L4zFOgaKWYsIW+29IcoJEW4xfPWArKOn1is3SnW3hpr//dsQrUrARCM4uddt
GW/L2BIfU8wSD44zjvGNU/a+YuZyHXKskfugXML8zgeb9MiVtKinPchc/Q4F2rBaB008RBtKLCn+
g72Z9qtkrh/So/XSx1aiZvpYl8UtRbP3BF4+q8FzNgOEAF4uxfeaEnacAB+4J3XfjRXI+FHsp/FX
qIYPgfogknFF435rTRVIIQUO2K3n7t0tx4mfCf7Q3rm5zWVyA5ER9qjaooea/XWUH0WsQdo51W6w
/te9dD7O4rSgRoUEwMREBfjzuyyitIA2kPLCDo7314d6f1rOh1rcMKUokDbHgGRv13gjxIhzN3+m
DotIdeNpz9fHer9vuTAJqNECVknXlkS9XLW6RK8QXqtcsFKG1j8Nhfcbsc+n6+Nc+kxvL+bFA2vn
xUQQNxp72eq0p77OoquOMFe4lWyujzRv/jchtW0QWM0lR848rEC66ueHIwA8VkLrSg8CLXRtbSRC
31p1FGYn9EIHb4WYd+d+iOsKRfk6GXPk5K//AH2xpvMvMMi0Z7Q+pRQ6Eue/AK5mPpRtnB6U0oK9
6tYulbesUazexxk6i/0SQgqK59hi4jYagkei5kabEUHtKtoB6bxrVRVR/yEM3QgrpCn70jbOSKOK
xm/yMk1a8rHEMCzbGZkxumtXHRpMtNJI3I9Qb0a/s4wqWg143WkrKC+5fWOJL06Q8J+5zRz110vh
zWWHilPrQEhID+Fkz5qztF+m2cpPmcFmgfPl+nouts5/y4lKL9o1s3ja8oRDKxHABqsUE0zL2yVd
m5qbDru9blVnaaocdcRNV9eHvLCH6GiSlBHKIA72igZ+M0GE9RH6rBAWt7q2OqB3R9PFHGI1u48K
cs7tNKBeuZ8N2js8CG9STS+tL88+1EyCUpTs5gvizfAGNWUPjK04zJndiHefkc0uiLiZ+hp+I7fe
k8V987rANG6R0EHflo774morY9hI0uFzJlV/0NQSh123w1tNwe6mb/3W8G7kkcum8X8jmkhYkWFr
1DMWNxylkjjNqjA9SDAhT1mhIUNfBqDw8R/FvlX/IbsshTICFK1C8WEdhPm4oxfmrcfScn0Ut2eI
ZCW2aRtQqtda54aC0cUlIa2hq+iCATLmL/TmC2hIl0dqNCUHygS5H2QYouoiPjoC16PEC2mcOjeA
CJd2ObIiuqbTnyFYWYzYUe53FVtLDm1FHlqqBlhxwJP2oNE6H/9Rf2G+od4ONv+YN9PrJ2NUhkDH
cStwH8NEPeDLDAjXKR66odvZRX9LZGQRNL9+cCAkM3Ye/hRR7fmAMk4g3rV5ejDDjmq/YZW7Hmz3
LUrxpYPDEs41Mpdl1BcHB1BaY+M6m6Copxf7xMG+M28d8A8IeWyvXxGXh7KQB2P7orO/WEJhN3gI
p1l6GNIpWduoA2/UKTD80gMien2oZZD13+rB/6VVagCEX0oVElJSqpBJekDj76lWPBor5qaxkxrN
WnWvjdlhGqrdLJ+vdvqpU5Odi+PvjV9xaYNS//l/P2LxCbsB9HUhuSWMhCgoA/WJTEHbPpnpUDwi
BNrdWOBLdzAlRqrWlK5nNtf5lgl4tqwmZIEJd1ddX391+/CZHGITtsW+AxJexs7u+kIvOuH/rTO8
PuJI4mokgM+HLNIwCIcSl+xayh5VxADeO2Z2L1KfPaKseMK9MvoT0LbIealvJc8XF3gOpOkHAXta
AuRULVCbtLOSQ5DXWKWlsL7jNl2bRnnvsOLXp3p5sFkci+I52tmL1UUYI0buNUoxdexBMYVTRonI
7dcotkqsgCLvxvX2CoRbhGUGECuKelAoUVFYDDjA/vMaGNiHpkCNYD8UhKMUVhs7/5iMxWj4ONir
A+5EyGN9ip1m4sKv9K7DWmK0HkijtAxLznikJ+pp4Y68rvuDe3FwpyIzCVLcwmls1QtlFpzC6Urc
eBAuHPf5vQK8OOvAQ/U43xotDMnEGt3kEJVQ/GorS/ZT/aPOjVvVzwt78Gyg+cO9uZoRdwxouSnJ
wcFAAgs4/dFqpUVRV3tAT+UDPgW0+cZtimPq9R0xf4B3H4jLea7pG++pk4alwAMEuX4wLWoamk2w
ik+T7pW/GreIfDUybqTM2qVHgU4K9SKE4jW42udTpYVijl2NmKbelINxDDNCgBX6MbTRsQhPKC5r
kzvgQKRhyGSXZUopHLm6H6FZKqpfQiNxVpUBnwnXiVIxj2rdK3+vL8qFnzifEPYtqYRN/+f8JxZV
0NhpZKQHIupPtaLXeMoJ98bKX9pbIEDoDlLsQcp2sbcGXR873dLTQ507oLwHS++fkzHOqkMaCERt
rk/pwsmn+0ZYiVAQ8hvLcFp65VxcIpwGhb7GDvU4m2WsUsP82Mgh+V+mxpmfH/7ZrmNe3ze7GSvD
mtyT9UvgofpmF+FURM2Mw/6PdeL57obuP+OHPJYR1YrzkYpEzCKwjGSG+nd8l59CDyOa60t3aTdQ
bACHC2jnvTIj/moJAHZBJqKb1X2d5NmnDMeIG6MY86ZanMS57keLmNeAfvF8RbxZtLQhr2yykZcP
8j3cBkUJfpdSn8S2nLyWctlMAg5Qoa1XTQe2MNMGWa1tocXV1gpaeKrqNKrWSsllZm7IDUf53E1k
UX40lg5NbzeOTrCTsJ0UXcFpMxK39z4EdUVXYiIT2Nt08WMYf00Gpaoz8R1F3r34U05h/MEGAfJ7
Ur3hD50Bmflh4MhbHc9LlyBoam5yILkmQmHnKzBSGI5oZCQHuNB4cEViHYPnBCrzA8mFdd2JY5rr
TwYUnusf+ELMQYxF9j7XsDn1i5J5BJ+o0WCKH5QBZoRonGElzGInY+NbgvADUgzZUYvzG2/xpW0F
Fgt4KCg8QGWLS6aHXVKyDxD8rNWXzAo/W4Ucbmyqi2PQJUf6hLyWuvL5iuLmafYd3NJDBxkdtzDP
Xamw5m688pduMuruyOpgUcLmndf3zc5ta7VqLHUMDx7iJI/NmEWKD6dsuLeRTLgFvb80GDHafBjJ
06lCng8mI4dIGcmtA06ONSQx9xcIF5o3WnPjobq0G+fq3vxIEZssAcV9zHMvpjQ7cBQ2OTfn1Fg/
nWaACQOvSXqkac04PDeJ+4+skNdLDRVibCoo+PJSLmLuFuGxIrE08mRhf1Hr6SjieD2Uyu+6rUFZ
BzihXT8Al9ZUp+2AxAXOjZQDzte0MbMWsBJrKobgN1cQppIiOkLBbtbXB1rWsF+nBtIScxhOuYa0
xWIkTRupaSrpoWnNrQ2XT9RiqyK92BjKV4jcL3g3bpvIRRz2Vj516QUEIG5A56bBDJzgfGjKfzVI
voZdOmE3GId1sLVzjBqsqLPvCEr03fW5XoisgAywmK/yg4a7GM/CzFwZNeSQC0umIDSwhKbTLELp
8ym6Av/voHkSZtDe8pK5dOgdypCoxfCHmO58onXI/2z1KCRjxVfcYZyebzDuTjfXp3dpz/z/URAn
OR+lS/qaQJ1RrAHxRjeOvzHu54CI3f8fBqIaAy6Xx/GduEc1tW08VQ2MkNH7HLng11r0yk759O36
OBeX7c04i++Fk65ZOG6t7ClauDt7SLqD6Itb/KtLt4oD+ANclmtQsVhcX2FjOkOggDXOPAhtej/a
zxoiwTu1tdAXQMMJ1pkRrUpq3duYIuXv65O8dAhmkWmdrUmVa6mUYtPui6MEbLlU2+Mo7HhjQCOK
6tZZYfP7P2RPcFXQzqO6CMlmMVda93CkdKhEWlKDLk9VAHkVnsSm4jU3duOleREw0KynlEa5xDjf
jSru4o2S8AT1hjjJoPyTw6fF52hfSu3H9SW8dK7hssHWg/8/o/rOh3JRhAwGkIn7uFIdf2jE8B0m
kbjXNaV6+T/OzmM3bqRdw1dEgDls2eyobEtOG0Ie2yxmsph59eeh/o1FNbrhszEGMx5UFyt94Q1L
lLHT3fFaaHRuc7ouwCTKaCgRry8vkMxqqXUoW+vSrf1KG50AbxjzypN39it6i7MakTSYq9XDo6bm
bDWThLIzNVCEs/77jH1PQdNxo/f1lXLwue9InYe4mlIaQuSrwUKvGsdWy6OjbIutOzfABKT+7OXm
bT1yFhDOKK48c2dfn7+HXL0+Kl1hLbIZEl78QmMTWIdXDNymXb2TmUoWnMYW8N3qa98mxW7Oa/OK
uMK5a5MaJckRn/mj+mIk7aqZLUscjWqRKxuMENJYcwo955rZyFt9cJVQsFGonKBSQQSzbr+DmKWc
YjMUVWZ9V+CI/jTWEyDkcETYdSBtfprSULV8M7FbbNoBLWe+W0zeT2vyum84+jWPbZqCDV+sb90j
VHLvcUD4f3FaTFwBr6ihH4pESftLtyV/L25HeSK5j7+YI4z3yh2sINP0+TnJZHsKYZr8SJD72puR
qzw3qfcUDZb9EuMOvmts1Et8LaPNwpeLPxWa29VIizvyvtGK5kctcve/osvEUdX75EbBOmjh5IMO
97NQn6Fi17i2BvDFRx0KR+z8CrU0+jLHtob7U6uo9iZRwvJWMUT/0CgIQKBQMHm/MONDMUo2vfTL
KO5/mJC5MZlOqHtuW6MXr/HcGH/wRS2zo+u0Q32v1Kb9Q/Zjhzpslc5PlRBzGUSDKcC+an0b79QQ
CABJ1HQlYzhzPEkUbG5uaieUBlZxdq82oFxmRxzlUDukJ1Z4B/VOotA99DuijWuspzMnlMAX4TgG
pCuyBv71doNxEsK0R4VWnO9lpBA20P5k9vZChD8tTA6vvPXXRlzNEN3RrhntnhH1IYUi5/7hCT1h
HpDgQz3+mbL+0+XLfE3VWwJS5sgEaYFBIVvPscjaCYkkiKBwA/RN2yXP2Ebfgax+dlr9ZYKp0CAy
T7IaIF6xLYR15eGi0Mt78fcxXXw9Qccs1zosKMqy798Ts9c8ZA49LMKyQQ14nxO/T/q99Dryb3r3
twrKDwjbiW9Z5ilBqqLFHEhv+lLG6H3h6A46vjQR/nfbQJfVsLGNMfoSVllIfGF2zqINIXxtFicD
WfnA4EnehRGSIK4b1+AnSnoJevNgKEbih3ku7mNhaVsVOS8OV/mQJtMvHIZfyyH81aUx3fN5bHbF
pJhIN7cPqIG5QaRMeaB0FhZiCtxrJW03gJcH/oLzKVTmMdDnkFskd76mJnLfqYtZvW108P4rddpa
ZTj5Y1z1+8apkJZBnfRhrHIIPHniPeCXhzu5GzbojZhV9OzmJChAsEu8Txs3OeSOq7xMCpRhXynU
JAidXm6HQphbXDYVYLM9rXGesGjy087QDxIlys8AcLPPklvuUZsN9b42RHewZfm9xD37dzpA/5kx
Ndg4QzH9iA00uaLcqg9jq1dwKdRoC1lF3nmow90hXmg/lMQlOzBGxo7SnfVzKHJIHY42AbxDWUxp
9GpjZQimFcghvChJ07GK+GH5Qsu6z5aXu9teT92vtQqh1ynsCQe5pLsHUTpuwJ8XgVqa8y4vkXJA
mDW7d13YF56WUR117ds5Vyd/ojr8S3GFG3Bt28LPqZVt5rIg7zDaiJ9AUXdCKhohe/qMua5CQ1ik
sXstEn6fht5/osz7l2m0Ol+HDbI1qnH+VqWNgpQO6pi/8kjVTrpZW1u8q6aTnqTKbZcO3V1Zt4rw
u9juT50XoVMVadT8mjbJtwa0Fb/TEYRQ1Tp7zNzSzpCTwUBelnhl0ND1nKAtULEypAsMLand46DN
/VfpUWXzQ6ecgnQRw5qz1Nr3ronakL0IJWDhXT85s9RukR1PDpPJHxHpwffO8op9F+bai5MCNck9
GKg47UTKNkRY6A9+WCh1tk4zPChIlB9tbe7ueOLqh6juOCT6NKDd4cS9/R+SM3YVINisBaGno7jZ
o44LpUzq1KqdJOiGMEO6I2u+honMXlsFWXJ0doqXMcmH7ayHYzDEfRtIixcHoZJxfgijuNp3mZEe
BmUoDmplK80mU5Eal8C5S1vzTpPrmbcj3Nxj181t7CcxyNpeJMXJ7XPst1PerGGp2nabuEm830US
tXcaulMna45eOrsB0OdW/igXM+JMm/YoGPY+/TpvMygieppal7ZPH36Nay979LJCLOwh/STs8AUV
xQa1kkRhEyMrOiO/ms+gZaAGaQGEpfhoNqHlC8Wm5yljzU/LLjxGRcvWhO3raI3jG0L90UAB32Rj
6+yGIgmxJi5eiy6BOtQglkxl+mC2VDFKw6N+0s7WFlDVvYmtw61MGEgZYrTxYm041hG3PrbZ6SFB
WciPu75H9c2ai70EtfQaDcV9mpTcgFpU37tZ491nrf5piJAN8Brv1bDR4dMQu0ZxDfV5UXbZPkUT
3Ve87snu7CtZwTqv4xZHMIv++nKTYzewCi3tCoWZuCuQzfTC/smJ8mpX5HrlF15kI9HjuJu4LE62
1xzUNsc+8fIzto4q30ZfQI9LVgfqcfWGFEuAViZIKrdmKRF3GqZbU5szHOSRjf/noWD9U0EAX6mT
jy9P+F/FvkjoqZcNtks1PC3vKNBqnxttMBDiQlD+SsC+DgeYFokq3XZSBLqzHzjKk+zJC9hlE4LL
Aa+fHQhkYPdjoUo49cVU+MvN9ufyDN/SnNWLTMijUT7B8w15g9VaKnDkIgnp5lgbHWo0jtrja59o
dW4F1AZQ6K1T136t9TE5IRlu3TYliWkAtFv0O6S3aul3mQpPfDI67Rk5MRt/gziyqgDucYejr8ij
z7h84J4OYgyyMYNYhyKp0sxPzaLo//krUuyyaS+CjMa7Z63m5uAgP4CJS1FzMwkpYmXY5FyPW7Mr
QjwwFe/YWOIaHWydsLJ0OIzAb6H+RPRorXbkYFVao2sVF8TQtfdCBZ3Qhc64u7xUZ/Y9gg/sRNIp
qtzrzWg76aDoeaeA2EIiDBFUd8tW0Y51Zl6zs32ruq52BWPhPbQ0LS11LfAdD1Zv4YSuHAcyABNh
XC1TMJ63Ou3WS7vsCQ5y0++SJJF71Hway0cFzL6HAN+k0HJqvdsQ1ddfJuQR7r0ijLn2O+Nbkkyz
EUQxSP4gFAVtpSqjvo1cLKLzftNk7b2JGHziq7Pbn6BSqwdH5uYL3NX2WQ/b7MER1pj6sLr7HYUD
PfQny+Z2rroOKjPKTZES4Jdg3/QZ7Em8NrVS+jkV34fJiKwsQMNA+1LFrtUgHo5V7hbGgP6f6NX+
QfGU6XuH6JtFTGka5mFhAOYbJzemTwiha9am5z0dkWarFH2ro99VBkpi57fo//aOn0vHfWjdpOh9
CMeg2EY6R78Ky5Ev01Bn/3V5rd/j2ICF4Yze4essa/s4DhCYIQmE9bFKsvRkhWPOUxkq391MjEdV
lTYeLmF8Tff441XDISENUJc5OB+6sU4I0zst0uwUS28JbY1MMzalG7VELNGA8H+pl+YDZsHDGFze
w+usjpNCz2mRnUJlBuLTqp7keTFONFjFH+taheNq5hTqNxPxB/pP2WBoGz0stOjr5UHPPFe0gikA
Uh6gGL52G0JcdiK3YTNPiSctun1Vm/qKCc7usSDNvx3DYrA3TWeBtzT7fqxP9OWsa54MZy6Jd6nP
8t//ekuECROcukV2AtHRBFaWGQe0huSVkov2xhZaHV3qxrTZUKMyeLuWr/HXOCmIbTHU6JSp6JD/
Hp3Z2MWoOW4SI5yelJB2A9x25WDquX1Xk+NnvuVkClUwK3lKhqkm2MqLRaNP37Ljh82suPa92XbD
QyTi6BYlehMV6Kx+NaEU3yDQjxcMmtgHu03STYHZ0ibU8+qO9oN2iIoannebaCck57zd2HkWTgsL
l1tgTGxXc3XwKk8iwxa128rVMxSUS6+iqGBPp6RcokInQVmbrM7+DkZVIS3iBvFiBF06N0ZcpnSs
vQ2S4rPs3DToZ9fdj02JFZ7RGkDWYGrHoYrGx2i3BwPTJWy54+KxR1XvdpAdFG4EmLZDWbsbC/T2
xjGq6kiKUN7aXuzewdmHy154876Wai22Uk7TAXB1vyUq+K3iXRJo7RDf1egE3LjtJAIUAK1D7yW/
1JYEl0tFPnth5/pzQhWDS8nZK3b/KzK6GDFg0rR8kasbhaqcatuIN0lmps+FM+HLU9C4qVyJymgE
5i5qhb7lujVuPAqGO5T/pm0D59nXoknusBwM4aGjFC9mrKJNpYIhoTTI9RlztkEVIdpJDJH8VCnD
QLOG35ngkuyiivipHeNgsLP+SEDfNHtrGsUDGgDevatN9lbzunqLnB7RSNQO9kOISvDvsJu/0yMe
Sj93HOVU2TNa+YXWFUg0mU686yQ0YZDeduQzPuUM25l2vWzjDZYHbuB5pes3+uT9jlMn/+UWmbtp
Qzl8lYjqBVgnl/s+NX/JInbnAOPm/KccWvSmqjF8cWvFfpaz1geKVtBpisENPwjkNzfgrNCrkIXc
11pKrpHacTC5bbsBKOldeYo/nmUuUEhLwP15jBHQe3/GysmsOye06ZQj8B2QdI0HTPrCL5fvraUA
9P4kMwqFU+4uD1PjNUaa9MSoHDSPT5K2076gcvmZjtAX1W6NE5iCYYMtj+VH5Whemd7HC5OBF6Eh
GygYnnWrsLfPbbQze64q4KfZLfgmFBrHqXtRs0rZavWoHwa31lHaENMmjGkrXp73m9bbeuKYctCf
wiOIJu0qJgXmEdFkadNTF8ayDwpd6p8Q2oiHTSkU4VAey8PSF1lrNP9hnBv9Sa260ejjRkNP9Jk7
j1jrVrhd1wPIatlpCTsj8UprW8ZVZmxSBdXJQ69a1QlRohxpVSeNaj+JjGlHGcH9PtZ6We0NILi3
CkyuFzqZhYtCbCMCG5vxrzBcF1n2rsdr9vLcP5TtF60gyzShHEAXcz+0GjmIVGrHhLlPlDbS2Zmf
IivBiCMz+ht1EDdqaUnScsPa6TOFraye5bfLv+FDeMBPWOhXNkE08183fYyqVIwKwdxTqEXhruuk
fRgsHW3iImm3Fkj0Qx+FV+b9ITBYxnzTe4YpDgptFULbYhiQT8xR1yyV8BY9x2yrYuMBzyPpNjTo
hyvdn7cs8d0eWwY0cG/HFZI+05rb2/ZanlpNm50aM4oPyDSW22QUYpdk3jP9+dyHMjTi3aaEONuo
ykY4bf0SpigS6pn8XruO+NfMZflBeOoAwOTXQJ5+f6dUbp6XmVPkJ102EGjSvnJ/RY5wn3A4I2CQ
dVW/aqGHMvvl1T775ZEfpBUGXA6S2ftxjdJFu12r8lNlhuVBJLU8An/ybkUYiXs6AcP+8ngfLhfm
SdlAW2STVDLO1Tzl5Oq9KhVWOgnFRnMRQ0lxo3dmNX8VWvGqVOO0c8MZ0ffI8K6gn84OvjgAQwnl
flmnhyKjAJmPbLOhmhFqCosu6Er8EpCpNn47yIIGfUUujKD2tK/c9p/rCcvcwUiwwuT65HLvv7Uc
5zQ3TAJvCpXiFjHa7ilX4+c2aa8hhz68HeZCd+N9oj8Mlndd6reJvpSZTOTUkZIepjqZN6TfYUTx
0m09DGt0Z0Ndsz9YU/Pz8gJ/oL5whTE2bw9QxTPloVLJqZXmCODlrt3daVEFbNkto8nbT0rOubE0
Zy5x40wpGSE8T72yxdjepycf3aj1WIlDVds47HSzCqt6sdVSTyWc5BgLkkF+v/xrz36oBfPMM+ug
xLDajnkmpapmXnoyKRPeNCYOg3MvNOnDbEtu0TMoHijvI/vkVuYVgvyHhH75TjSfMVsgFwKQ/343
FJgbYcvIGqldbEGWI4D8icLzzND2fOV2+UCweFsUAKT0RhcoxLpmpxbCRTGJrZfIpvzhwVEO0tgz
jryZcis98u2m1Sx/jNRh08I62zo9ss2btkox/3DR7Lj82c/cOkgYQv5aRDBQjlydhDkqW1fJmTtu
eKLye3qu21iz2wD1JuslKyF9XB7wQ8i2fOy/Blyts8mj6kxFzYGggvVIYzQ8STv9cnmQMy8nZMEF
4MgftNlWcWGn2LLTjXh5xdz6TtUn9AR1jD2QO46Qm5rdeKAn017ZwudiBlRzwNBx3IFwr6s1HhqN
IoNSd0LMIbHINfCazRZj33qgNeTa8a10NEn1ww4RfLOoxExq5P4/VhTlRKgdy6UDu+T9btZKV2hD
mfGBZ9V6iSut+tYXkekv7go+daF/xfFRbQMSRAHYg0ny0Zhi1pXJQDYoPxUNUneAw8yHohTmzzav
h+Dysn48qDT6WVBqYYBYqU69nxrN0FB1ZJef5jDyfsvKiJ7aSO99FwWV/8dQUKN1QiFm9gEzOFl6
OSgRr2OjiGHvta1yg1VQutMwkruCkj83KzDeMDD1t0+5Crmivrf7qaIXq2u59dnzwAqYiK/5ahv9
ufz9Pt6xaGWAx1/kHpb69mprWKM2KYUos9MUmuMJKJ0SuIjbKWpa0sLDQchrpmOSqte4ch8a3sse
WZhG4JfIZT40vNVCJUnM9exkIihV+laK74QltHA3VLJ9KOt48GNPAUZu5hKioKAWgqcDTcD4mrz1
x+uHX+ItTpB0vTms+vsthON1rqYyyU+UMsKvddgVNNxS6CdXTuHZRfU4EuDumPm6OWKnM6BLgPCn
kQASG+H+d1+E4lUqtJ0vL+rHG3zJgUGFIbxGrrBW8NC6viMrJ0k0R88LFvM2WpUVHripkh2VYWh3
l8c7NzPSIiDKNAeX7s/7LzinRRS3yK2B5BswFcQPaNugLxN4Q5ZewfKdWywSbxt1ZWDX6ppfP3V6
2Zmyzk/IY1fPmlCtA17h1/DqHx+LJcvm/ePFQPV8fWsLpBpzUVjZqW5nWuHt2NwlWPA+tCgWbApY
Dvj8Wte8LfXlVL/PexgV3zhwGLTPuMzef0aPRmOEsUN2EsaQ1xtysolOKF5JX2JhF1/rMWkoASad
eCnxuJHwAaIaDUnUHwErKXE2BHR07O62gFOtHvXYKl/dWB+sB5oWJuloWTCZYh4f4jmdSp/8PfxD
wX1BXg2uToBRpPWVgPPDziCm0WmLLPEmx91bnS1TKkmiTr19dBUMSFQwwQ8uAmL3raiN58ub8OON
gsTKglRfHnlzsSt8//n6Rku82Yy8owJyIr7LaulO24S7B5O5CIfww5i69adEQHynvql4UFFCge7R
GMvMOUWjPRhXzsWZyI4VpWZgweigXLI+8qluV2akcTDaAj6Q30o7wS5IuC4fW9SS2s20uHTEVSNe
sNhARtVzicnpDdtID9sDXqKgSaprlWj93AWx1BG85QzxTq/eF558PIQdUZycyagaP02tkYLk6JZf
BciCx1Ef1cdUm0YE0MCMf47ycWo3+tgYj7nXo1BZ4TJqbXut9RofSbzykHq1eoKW41ANaXX7m9HG
8nkewBvwnACpC6axlMGAc4W7BSIzfg7HocRqI7NMxa8QWUivfPpz9wSBBa04gO+L4uX7zWB1nDzF
nvOTI+Ii80Wix98KbO5+XN50Zz6kZdk80yg1LMTS5SL5q6JvupR3bXXxdCG2PDk2YJpalaM/YWt/
4yamsb083odp8VSzk4Ae0gCE5bK6Iniruxp2knWUepUfKzl1Gwu07JVRPkatYNGQmgScgyA3YtSr
/TGFPNlQIO0jYqvwjmrMF4RSgJopCk/stZwXEiyEDNATwTLXnNVDSf/wSh3ozFxRbsZ1DUAahbe1
JgGYGcI+tFSOUd/0d4o1TWi4Jvrm8hf9sILcGmDuwBEgr8k5XW2UWSRGNiFUBekq6QOAUb9E6uI7
JeSwb5tWv/JpP7ws8MoMomMigEWU31sm/deGmZwo85q69Y5CH6vPro39roewcBLmIM4gIp8i17pm
TPohxmNMqLWIh9I4ZrrLJ/hrzCH0IsmSeUd9gsrKdRe/ToC9bgc9+VKweW8HxVBuJU2+4+Vv+3EF
GZgiHuyoRbl0Pdk4TswRSJt3RITZkPiTEFvvSy/rfl8eZ1mjdw8nsQAXmYmaBy42SN+8n6Ce04l1
p8E5Qtv3Arrv46PSm92eXvk14YWPUyJ9gg63lF+XxG51Mgwz67PRLEEhKzgYqEllf5JzGoZXIriP
24Qav0Et9a0egHrZ+xnRj3THxh7Z+1GV/zJLbzgkSpo4/oDh9XOTZ8ODjgvqNcbXuQ/Jcw3An6ic
xuzqQ+bprM/gFuyj0836TkdUezO63bxzTDrPl9fs47lDydNmIF7sM2iQFMqJN+cmm1Irv4dpiKdd
25uBbUjj2DiYZlwe7szMsOShdM99RkV1PTNL73WtsWbviJUNyOwaDbNXKRTnKetFGl2Z2/rAvYF5
1UUrlsTKoZ74fvWEqMeITFscW2HMxwiA0AbFxehAZccM0jTPA7MAA2kmphr82zTfRkb5mEePzfMh
8kf0dkqzidaHok/RlkAcHq3Tlzt7BBNxeaj1Fv3fUGyTJdgy6IG9n6TloSNa1V10hAry3Y3MiW5s
nvsa6NNZN7G/oyt6ecT1Gi4jIsVBGccACo2U9PsRHW+SypgmmOWouHmJCReaqNYn3+ykfqUktd6d
/xsKxjhyHFQW1gLD3qQkFma9EapPSfwYGX1z0+A5tLf7YQgKOV/jyp37mLjFUG+DObTQy95PzWwM
HlYN3lCuGcdxNL/Mdfc9oSGLDMgR7cJroktn50f/ks4CfCgm+X68RjGjys4h5NqAhHfw/MGUArzc
dJOc4HnXvy+v3IeWztv3NBcbJ5j4vEGraxNfixwxKVgTKc1l/OMaJ6gadMlwig0R1hDuJ4iQqS/F
UO69IbEOZmjCz6AoeqsBbQgaO7rm/LHslr8fjbefxOm0FtA7Mdxq/7a9rCerFALWWWwDqxMvodpf
89k4+53/GmSV/wgw8miALoNEee2L2m1912xvorJ79GZxBRJ5dhPZwBMRJEdPy1ptosasjAwnPXGs
JiBXvTY8Zpq5l4Wx7RM8aXLj8+VVPTc5uArLAaF2TQ75fhNVTaGN4ejB6p5cu9yXli1wD4zMCEhD
TjiIgQMo4ctjnpuj8ebaDFtiwdC8H1MzQpApaaYcpOFOmz7JX9qk+zrE6jPF10e3uuYidHaOLgnl
W9eV3t/78Xq3xEoiwigFNTwtBZ9TNbsI5bXP45TspepRVbk8wXOXHJHSQopkTEjQ7wdMjLgyR4lJ
ipkLI5inVAIpt75EnhPuL4+0bIf1AVikck0iM3os66lVHTCULtWUgx3aiAOKCVRGnZQlPqmW+ynT
1fbkRLUWSKUd/8ujWL1yKZx7JbEXojiA2h2F6dUBVCYsFmZj8aBJdTwiIi/apGOWAI4iGq1Fq0LQ
kNMj/tbplbj0Q6lgOfv/y9sQtALcuyzCXxGxIvFnlpKhvWGwPptj1N+24CqTLVqe9X0/ddGTN6nz
71qv1R5/Di18TcppVPy6SqtrVnPnthhJDo/MomaoGst3+uvHRPrEEc1hMHtu+U3Rzb3W5jdRJ35G
XXGlrXVuyZf6Eu1NUmOS//dDJTO0OwQ9YP1G7q+ip6gq5+ww9UZgTsWtF7fbqMSkTXPCK2W7c7t6
qfMusZ73UduqNkwURDJI720+10DRdAeXcQV8voNE6+Vtfe5z0kSjqkG/hf7Vam2nAfdr1LSjY1Oi
qB2HirutLPlzcmQBVKy2rpyicxcSi8dVRJdwya/ef9JJH7NZ5JDTxqbWfRjid1lbbmlVRHBy5w1V
neDy/M69WxQ/qSMDIlys794PaKeTUAGEQx5FvhBroEpGi4MrIcuVKPbMQBTFKWQuimCkb6urr7VN
Cg3zzFWby/hWh/4YTGl3LTA/8/0WFQ2i5QVQBMr9/XSoQ82NNw/KYYimL6qLzmwcfhvSeKvm1aHL
cRS4/PnOHIF3461OW9nOjSnCDtp0Iz7R4t0nlX7so/wotPwhTsdjWptfpu6fSypcOe/GXX7XX6cc
gRA1K5XlyqH/GIA5jjZYOAaisRRfGBTTjPiYKOW9KbqTGv1rhX4Z/a2VRHIMm2CtkmBUvfS8BAeo
qaPSl2pwu/C2Vn07b5wr5+/cghrL4wxsZcnvjPcTdea6gcGL13FtJgr8ZSyZuMjCUxrP8b5odGtr
DWp15X45NyjvGJorjLvIir8fVB3kXBRo6h4H23zVYuXr3DS7BJpcI1QK5WO3v7yLPlTIlg+KPCBb
FhgFFhqrYx+XpVlPISmerhTNsVQNbKFGaEmystxNpBYGEhsU50wcTL92SR1DLyrc35d/xJmbDpw2
rydnc5EJW8VCqi4je4gVmOtQOeog62vTgBIdZtU+NlQwGb3ittcarmdebRv5EtWhhMUN9EYj/Wsf
S0etcaJpxXGuI/XQwfg52qn36NYS2nGWKVvaMeanCh+yz5dne+46IoEge0DKAaz6aokjaU8ZMuNo
4OVh95jNeXVEvCm9srDnpoe3yJI+UyUw1tzmvIDKhp5wwr3a3NSm92nyyttMTf+g0PNLqdObrDav
LOO5if095OpmmGtbZk0/IUQnrUH3G6ez7otEwjW7/AGXLbmK9xzHQnGfyJJ/WDcjTDOO7cmbxNEt
PG2DS+mtFvXztrx+x54diQsd8AzsC+hL708jdltoxJucRrWv2x9GKtM/duj8Lury/6HwxmknkmGQ
N97y+5GEqyeGUyEOIWTP3o/UOwhGM5SX7Ao67cwiMRkMBJZuIG3r1a0mG6eWSZ+K4wSd6NYYCtuX
IFF3l5fozDX2bpTVk1vJqhglUtrHIkrMDRLQMyyX6queGY+FipqVNtqHyyOenRfVvgXbSN64Dl+c
RNiNMbj5Uenc6kCdTz1mja38I56B+wK4rLfIf3FHU/p+v0x67qiJAFR1HKglQdcJO/WT2uN8jjEH
3/zKRqdK83GrgyOk5I0UC/t9vdUrK43TcmJWZqROd7GtDN/hqo5bzKLRCJpAxzdN+2i0Ux04wpa+
lnoCLrf3KCAfKCaKb5EpqwBuldg3sfEZ1rp6i338D6PNun07pl1QR1ry4NTVZ0A04275/7q0OFWJ
JInq6m/Sgh+MltsriiL3GhoRUTfeSVM/JU34GWie/aVxLNSmQTMOEJ8RuoZ7Me1ms593kVXpPl8S
/l4qjQ31eiWoRazeFWYHq6CEOKU1RvgrGsTRLjBXaclQdhXd401ZgtQw6vA5akQPV7U6sUlTH8J0
v4+M6EcSjhqA/r7xqXshPeEM38u+/yNc7xEDeHxSXKndFKYe1I53rzaoq5cu9K4cj1kJ5aDN5jQY
6uQnYujZiw1TNoj6NNt4hXWr24nm8yZ5m6lNBF4rUKfVGgWNrtj3RvRFlu4Btm/kRzo0xq4af8uw
/07UUgQIfGEc5SjfxoZbrxu8pyKebi0hv7ppcWPN6qdS9bbxoGyNro9PveJ971v1CzLDxVav4e9H
sxf5yMY8zrNzO3rTTzW2bxOlCUCVvla9d1f2GGimlYlzYeTaT4WFKwSW272PImZ74q6kqBiiG1CP
d/GQ/jf1fDRkDVRf4NgImt6pNtncq5hXohtga1H7IIZeAYgc7rxsPnaD8YyeUrxxhcqCiSa8YZMl
vm3FX9JhWYkyv7HK4SfmLQ8KAvxHpD8e53DoTgjzd/s8VbudVgLWsBMbOcw6TzZlhwWQMUIwQd04
hmzhthRaemAxUdVtRm/8EeHqGNgSuPukJt7eZmfsndlxbxJPTLeyTR7VzCCdNCv1punK7m626IVP
vdfuLTHKBws+/6FwwsY3p2zYmjXy55qeqreZSLITSnr9Rlt2iVbGR8uahx2Ghh5GiOWdN+sPRmb/
lDgQO01tHiAEfp/iXm64HWu/SSd1p0A0HewYmL5XZDexKlhna3jxvKHwp8FGG7un4DgaqXnw3OzO
yssHrXXvZa+/elBc1U2sQyEXcfvNgE6wx4nT9ZNU6745NWoOju5Ls3AO9Gr2cTRGj6Ad8MxtrR7F
ngG4ht52mGWovc9hRZKhC7WtPhm/JBoiPgLuj4YXVjtX2vXBwSnlMM1REqhuSnsa9spGaKjL4Pnx
zRiN50iM5n5Kk/nRrOoFL6s5G7vMH5vMuVHS8knPGmdr9xgET2/keM2c/Tjv8oVc/t2dHIgPgr6X
Uh6odo4+cDbmzqaocxVl27EdHtqWf59n0XgCClBuHFHNvkGe7qe2Wm96JfrPKRGiQ4yv34ajWgd2
Y3/uYS9uiyr+hoIS1M1RwcRbgUfRz5/6yDwgqFn4WHnkPtnXIQrj7RQmv3HM3IMqRwVDk+bOLRUd
cC+fxUOmINPUJyGKgzFqYhPnmeNn5nho1H7k6PRf43gK/dbN4z1gzZs4s755afydcBP2br14m1oK
SsGlER6U0LivAG8HEyytuzIL1T1ZVbcJITwiItFUO9vhJmuT+EeIaw2PQLqDZfO7sLvnogqDpoDp
FZcBkPh6b1XuUzd6p9IxJUF1fYtWB9KxCPP4pYnvptFzEJ2hnP0ayK4/kOb4UwNbs7NTLXCm5k6n
CLtJE6Hv2li/IWS46dL+lyn0z3ZSp0FmofYPgVynb2H9rnLrMbWbDkaYcP44qvKnLCB8Qlj4cvnl
PRO9u8TQFKLAnVGFXpW/XKfoZs8piyOLPWJHi+xbskUhiRAai3KTK7LUhXYlwDjz3DPoUmmioolC
5irWVK06tWlBF8cpTsZN4YoMLefJvPIAn50alXXizIVNupb7xPjVHEgg8kVLvLmDlYtcS6up4MOG
WkIpHJP4Gs/7TMj57sVfRU5ZN8FgtD2GlOVL0ltotUOR8KqflxftTIAG2Yu3VyUGXHy+3gcyeZsb
Q9xZOeKNcouG+Sdj7O9ye7zLW3urx/OV6OxtE6xidtqxtJsXJwj6JqtNUicDcVmOFYgyTWh1aEXb
EtN04YuWmyPod7hWSiO1ky367JcVRyFbCMNy7IqLNH4wyih7Hp0BLuQEoMTeqP9H2nntxq1s6/qJ
CDCHW7KDqGzLsmzfEJ6yzZxzPf3+qL3OWRK70YTnvpkGPAFXV+CoUWP8ISmI1W3PLRzPRtS6A1do
6mFZFnTHNOF294CGGVsYi3ObA4UI4WcK9pTlVslzEZtRi9575kedIXZWl6hH5F9nTGP6v1WgWDJN
eBxojUGZ4X262iDkPjW776bMx7xG8aQYuSycNHpKAGOyu3wWzs1q6UWCOTAA7p+4vY2TNUgjs0ol
coK6fYWc9aNFuse7PM6ZJynbT6GBNIRjZ63OQBEnQG20Ct2vFrU4fIKjLz0CZbAL4bw5Jv+xDYIo
aMBo49FzdoZUNnVwsRCXnVWpcUzlNs0ipGf7qbf2mQA+KMVP8xC2/yIsUdOkMLWwnejwfvysmrgp
QrWtMz+bFGtXT7KGLNBkb0zn7EKCr8QBjuVkmI+jBLE0SWPAdLRCHY9pbj6h7KO5ndVB2Jvj/k4N
yhSxjaDaQImdi7qAtijWwqs6LSpU6L2EoWgyv0lgrwlD+TQVyr9oI9jvB1nNDlMnkaHanvkBduWf
nLLg6w6k6EiH3Nw7o9lvxKZzodChDGNSy14YLMvheVcICiriehUVmR+Ppq9ow4vlFDeFMSbLPRzC
Uu+2ChjnrhX2DtMbrOdQQF/FeFsSlpOCKfTn0Rj9qbAoSKNGvjNq7NbRuZ23Bjx7/t8NuJqiMrep
EOhE+bwUC2Kl2GP29qDVXb9xYZ4ZaCHcYdFNbQtVj9XMkozic2f1RK1CU+gy5YXiYtYNgimogYNe
jifLQVjdKR8GWz3Gra4sUxxNiFvjzIOmuYGy/5I58w8TRqOTKce6K3yTPGgjjp2dJNDWBS6Jf+Ba
/WCQyokSwJDRmMErxhGKdosBVevSt95SAj83RYU8h8BM9AJi9PFsGjDVEmiEKdUa3FN8Dfsa4Td2
DqfUDrTsBzbu0vdsaAblczqHo/o8OkOe7S+v8/q4gklb0OPUpnhLIzu7hKN3H8ioK90s4VeK6Hn1
lDv6zxK9NJW82KMM8Zd30TIWzRrKUzIiGhALP45lWPSCnM4WvtKIaheMdQevZ+CtHW6xYNZBdMG5
0q9ZCjpw37n/Po7kQAjNEH6jTyKbwafIADCyr5xwflnUmsYj5Qz9Wmtp7sGuGrstDsWZNcX/hIIP
BVpWdu17lJogGTJcp/kig5swtZ+KPPAlZbhBZUbb+E7WUXuZ6YKkeoOfLnjNjzOdAlwGhMNMx3ok
gZ3GODCRz6bUvjHQ2UktfguWYgDrXWMKjUJraYPZow/gLobnUmD6ZSeddaMW7fCJRsPPvz6YJHs8
3YFlAm1Yg4grOW6nZComv1A4IklePzdTj9JaaLWw+PsNVMrZZfzvaNYqiUChM6yhUrBl1fhqT0F4
KPtx61tbx5Zlr1BjoCGKZR3Np9VegVXQBuHQvRudZm5uVaiST/jlpN1BiFaLNr62t+7O+xD6NhwS
A3SY6dizkh+Phlar0L+aavaxE0mfdd5U/Y6sGrvhWp/t8CibkxHuArUfi51kxubPeW4zeRejDI3f
RV6bd01lWp+o9EufElP0z4o8O14x2l+tEoFJTUp/Z5XwEG9BsaUb74nUVu05ZmYUnhGT0LttMTYv
iVJq3wdRTE+wb8s/Wa21GRUtx4yQpFXL0MuVChUwParL35ORtI1nj2mpfr98nM5tMC8hRJ0IQqfs
n1EbmzlEmdbPrLh/TnLanB4PAb3fiKdvILH1qgNYQfWAtxcop1VAhfBvFssjxdeDQE538twZv8tR
j5t9II0tvEpz6usdlj6pfOjNnuuzmObSKt3B7nh2prk+0PEUPRVHBTWdZj+8pbQI2jjXWpEpfh84
0GqCjuqbAtP48xyKAXFQTdRfpFIP0aCBNmLvcV6zXouql/MrR4mwJ8lLDXlNKzeeQ7Q50Yzu7VI/
wNor26dSrygGzlrw1yRLjjwoAIr2hEM2VV2dQRmlv1KeZr8KUry150Gpkh0LYORUUPN4SwPvXJDC
FYzvi1sNsPVq8W09KwNTDiZfDFb8tQI9GFIXnZLwDkBrbxwlWWrkjR1fvtr1hpsLQgm9OLKi9RTb
bm6suIWAGId57PZ5etQoK6MahtpxMUceBKmNUHzuLEPVJRC/eQatQ2MRRx1Nv5lZ5q1wcwBSNOM5
Hpe/mLcu4mpiixI9zTE+nNPusWLxRO/tDoG4AohIJ9wgDPaGM921/DlI1NKUL3J2hXLz0INy4y+6
RYVTynaNTLnzKSnuJyEhJzshe/0irPY6tv44o/XVrr6ZdeVKit/2j0r016waGQQuNtwodRH9MLr9
eOZgaReLoJTqJ1Fj3fSqXV6FTt9uhNdTKWKGAXWCdBs6lsC2V0ebK0ufqKYruBvaSNq5c1XzmMgm
lZpVz/8T3mBP0zMddf4iQJvj+1grtEHixMq8WJTNvSKVor6KOJTqFSw5lHoRttA/F12KLos2U5/i
hjXoUMT0y3UP8G3ypRmH9musOo3wxqSRTTfq+lqDJCYqdI9todwqvVzeqKEZfDNb/GxQQDG7f2Kz
Uv5YRpc/D3OqfrbQr5Kv6fgr4W5EN2WA69ZFw3WEqzGqwFTFR9cZUxNRvVyni9jN8yz4YrMiPeAe
iVLwaDelazXCKb0qkeH8q201fVOK0YmuWsl2Ct/p9O7IER5NrMoQKfXm2RwfJdmIA29CmLv0EOot
/mkauzGOVUPTa1+Oc0dgCPQ0cm1aJjieVGr+QxqqmB4YpOfW06DG3YFbz/4knWpmOyWv0lfHmaRf
Yz7rBjI3TQ+gSjPyb6aFQ5OLZl6KsG4FFegw0DgCQ0gTaj/OQfazoRPVHC5/NqfqFbA8/leyHnkQ
wsLq2i26CHnTyRB+GzbuLCOXq+YUrEZ3ROhY0+4UEF7ZJzW467v2Km3aY2fNd0k9eSGyaa2zZZZ3
4ipIGsD7AkYNlVTUItbk81QLJccRwexDo7uJpN51nCMCWJ6ooyuIXF4eJkdAb27v/JzSYG+ND3lo
XCm1uavw0iu+oGy0G23TTY0tjRHlTEJkcldih6TBeTihIOQmqUAblsLnqOwXn48+UXahvbhOt79m
BahlqFErX4x9m18RrSpJDg8yoKQiQztZa/7y7cdKIRa1uFqxXIsV28fAUTdILjpTrvuBaAYP4x2k
Be36EY7Zt40zYp25qCwqSJwUQA7Q/1aHpNTzVIvpSfmKkLUEkwG77UA0DqHqgeEbuysHebT7XNPi
b0mAMCg84uHaSRzkECb0jwMpbV1CdvdZ9JkEW3NW5d7llfCcWEhx94WGqpiOS4JZtcb3saPu4LaZ
QNWsROGyH8LsW8qYr5WBddckWy097qIoH5aiyENSRu2unXQ6OIVaN09jqnVHLr5/gknPDuCpBh8j
wOQzVLTgQYOzcUs2FKM4PlhjxNeVo3yvjwAByiqMd8g65A+aBqEX3Uv1ypJnMz/MdPH2OhjEXaR2
pWey9F+L0oJ8STN7Vznl0HnZUFn08TR9H4VmS6t5mDxbG3l6cBE/xkJDpasYkaVwgnhs3cYxZt8w
kZpzrT4PQ/7CGb91ZdR8iw1h3GEe3O5Vq9R5Q+AheO2IMPecqCw8jqd5kOdq/tTZZMvFIJJjXWvm
rRPoy2cyTZ6I8+4WxFHmKRPL3QVy6YazNX+1a1u/UxpavBmEelTWgebugzZqHuvQ1F0DsVpO8CCm
fVM1yo8Ca3NiVDy3ravgNPHQOoFEczanHWSkjvlZlcLKQ/Umu8XROPAbFG+PThR1x1AvjH2khYNn
plobuXo1z99qBVFa1Sn6h8ZETjUcjfl56uNulyH0fsDVPPb0piGuJvAwESWcXcioC7t4CA5NzevX
KQr5kDjogOdpBLDYyKv7XAnyg6VN9lXnqN0RGwXzOrAK6SapEuWeFHbwkkBSvSBopR/mYjyBmrL4
J+IVckBLtax3koGw2kF21PonsS9Czq/qvpZz6hzCRHos6rocryYsKf5RUSfTkQUrUgwlFMYpZXCO
YOZ/F2jUXw0WXnIxdkyqh+Z2Eh1RpJ69SluyRyWz4/SYFlmGiT2i63hP9wi0BtWAXqWOHuGLMOeS
OxOmgdYMmZvIqfNHgEZT9pPexXQ4p/BOtsoe0FvZP6Sm3dUbV8GZ8LYYwxjASUD68hj4GE8i9Imi
iYTbNwf1TxTgRVOaBnesuaHZeSYDNUhANdJsCEckoh/HsaGQQ9qohW+Pk+LaWqoONwE92s51UgvR
cB710nPbplumXSfupMvVssTtN6A2EiqrTEuW0JMMaq66yh52WW+QLdxPqXMN4mSf1S+Tpe+MYhFF
v9VBUI8QoNCSQbhpqzZx/s5990NWK6AxqAo/lB+yuD7XV8KJ92U5XJeB6i8ZjdWjDqTSO82ArjW0
XAJrF9nF10HSPKv5Ic1bzsznlgac51IIRmUcQbrlbLyrq9UjUntlGBq+CkxAuo6ifMKBt0oDxcs4
hNN+boNq/C1Hun0dGq3yIhltin9vIY3RJ8SSZ+1rDr8+IZlyOlhreAP/NY8SsBNJMq3CRRT6hBmj
q9yqaRCbvjyN6ZM1yspjZUTVS5vNxV9Cq5abFQgqiTJc90Wc7uNqqFpthcGc6X6ZhPJ1gZfQAUmB
Asb7lj7FuYsV4yeYRdDpAVet1h3pWUKaJOs+ig7VL11JNN+ZUuMlb5rsE3XrjbLCuU8cDcCF785n
fmI1VWVTVhVSaqBzbQauhSHJvlV65QqBlvzL5aTh7FCQ75CdQ/UKyMjHNZwycoQeLRUf3dxS2qeT
JcfXnSIsVFER6d3iaS2fzOr1R9ltaRzSi6L8tiz0uwMs6SN1h0HXfKtONecQS631MEud0h0LJQ67
b7mCH9LOEp007gYzsX5dnu0JdlmnRIzQCC8rCLgWB/Tj+IGcTdEYKjKG7iLQDxoCwuQNVexMOyzI
q+tSN/rbKBmbp6oetc4TFdA2tHVbIByXf8obRezDUsAG5HVBGg2SeRE/+fhTtLrJh9ZoFPSfkZ9z
zaTpJC9DLONmLvX4WpfTl4h69C7VzC91Yab3WGeJb5KRODtr7KW7NMy+ahVKdIE08R4LAvEbnkbn
Z06mfY3KwdiVk2hAEY3mvoZTNIPQCvRyNxjkwG5s9lqwS7uEp0Fh2yhdW11lF27Dz/hhdlmCZYKW
I7rSNar4BKIvBFPdmOK1N0XyT5+Xw6Nko5xOviU5KTgtDaUdEGrVdSUc7UaL7fyLloVquStHW6k2
ahXr75ENBMuh0BemnbOgUj+uXaxNIEeG2vGdw5we7fy2yPb69PnyDp1ImKxHWcX/mVve7CfEA7j/
qkN/lF7yvXmrzZ78LXgRD9LfHs71eEtr593HkcdGPQOVWsQKPPFQHYzQddDTUNzuKP3aHG35st+f
v9VoJ4+Fxao4DQqHHo27gxcuP+scRVe7Y8DkpyO5wb69AYtzeVHXWcUyKh8fgqJ8/3QyVjvXDeBf
MjV2cDJJ90BGf+od1iF5esup3M3ZVrnp7B6i1g4xYqn2n8jQzOosl1OcOP74Rzx0g6s+/2eC5SH7
ub2q6+7bMr33w63CqQUkNO8RdPf12VPvpJfIdvXX5CdwE6ydLq/kOnKvh1rdSX2uoms3spII+h2Q
QvQrsB4h8sSXhzk3I6SeDUSVF6mXNde9bJOhzkMOJe45sxv+fls+vrYQmOvGjM6dyPdDrYJzXmjq
CIaJvVKv5/hGizamcsJ9fDt87+ay3p3UnoWKjgtz4RPrj9R8fvOFaXf66zKfrZf/1nxWO1RntoYw
NPNpQFROqOcm49XlzTl3Bt6v2Oo6TWp8bY2aCRnddardRwKU8EaSdfaDfbdmqyDoJBUU0YxJ1Iab
/qwOobIrD93x8jzOfqbwsxZzDy5FuhwfQx9O6SV96eYt1I5/5Ofq8LYv/GcZbPs7Pbdw78dbLZyd
demYpq2Ds+adHl3rtZ8Hh//jnFahLp5FL9Uj10eLK5Cl4jhUycINp+YKrMq+KHVPK6wfiibddIr+
INpc82prS07xBEa3nPn3M13tXzBVFTUE9g9xnh6vutoXk5NgazXd2wN8rUK+qYL+uoefIinlp9L+
UQbpU+PUuzLIn7piRGW79RTeuqZUo9rplG7pLAarw99CTta/dHX9ib7h3fufPZFxkQHEvLUnG9u+
JpA2Y2Zo48Qxi/poZ1EumdXbaUty9GyYebfka3irmo6cr5KN114jdcd1+naV86d4JsyUh82rfKnr
ra/y9wOuAmeRVoWO7+d/4hpXTyAR1ADua3fByxZRZzkwlwZbfaqlkYYO4j+O39evWMG7Q4FSvXqr
hdeBfEi7DXbjiXzG/54KcEFoD0F1WqcpEo1iTe84vzfO1XKH2zjtPdQjU3tbUOnXZopy/pD8d8QV
Ii9HbisRS9jOos+NeRdqX/9V3KZf//8npX4Md5rSa3PdL3E7PSQmRka/8K+4HH62ZrE6E7rZyH07
M0QDBaTY6chvjOmn/9sY6/u0aMO4DXJWKk92sZDdqU8eIFr8H4dZnThHC3uoQ0wlF0uwjuYf+WZl
ZdnU01P93x1ZXQizJIQ9Vmx6+pOLbnjqj2+pgf4qnsvDvztiBuRZbjqepGuoblzipaB0XD9S9Oxo
V1Gdurq+cXGfPQD/HWONYJUg7BPkGSOdH8yZM4bvXv7z8gE4l+GgOfn/5rEGr86BAruzYoyOYqr2
o4r+FrAH1RbXNKoFFhUeqJurjoYNLQZocD74kRa7QXsfaemtnvavnTP8aQk+qTG+RKF4ujytN/2N
96eBYemfQNfD8o5+rLy6urUQBFvdl5M/R5Epe7lUVd/lHETiz4BX2rgPa3yp9hJ0q/KpQnITJN8k
5u44IwFR44+DyK2CHVrwudADHOkoJIpfWSZbw7e0lSmd4zbQJ6+mFRiIYjZ1GD5Fajln1xLuEr/T
wXbKq0ZMypUpOWCPcUl1ZyFpPzoQ12VnmT/sypJwAUNHx9pJeFPluwyV28IzZehFGM225riPglkX
XOKSTfJpzvk3/DrgbBmVFH5XUzGkXuc04z3/Uprto5luglsWUxTcloGV/7GDbrzJ9cD+IrWz+ktV
s8X9x6ZK7ktyNPpKWM6YI+mdGB9lUTqtJyHc/tuYBiSLVG3IMEDtadocHbROgqMIh3LaLcqj6ZfL
e3WSOrJXYN2pUlOW4z25xi2gU+IUsaMMftO35hGBqfA39Mqh9nQsAh2XSbfHNsl6NJa7tp73uTno
ymPSlUPrWcFoUUGB5hJsZOYnlSZ+loUoH+UmzOrwxVud3BiDbdap6ikUJpV0k6IFE9zgchtouyIN
y9+6QFaHYkye8I4C1WvmoNrxksM51dwAfy+xa3Wal4IXPwR9YhRiV1cBFGsnyJp48I0q63Y4y0CB
wqTpdbDpHRcwPjY6B+e2BOgp2DDwrotYxxJs3xUyuhBilIWLBVsSy819GtfJI8rBMq3XlmrYLkEY
8REdOLO7sXK1jK9LUWaerIR3ptpoimvhSJXvLp+T9TuWp//SLllqf4BEjXUb1ujk3mgbWfhGIJKD
VTl/1LpDGXgOrMNsxW5pH4y+/UdrVGNj5PUL6m1kZen94rCBqOgqr40R0iFjVmmklKHjAZxgAdSs
8mJNx+cjSO/6qNuI/eu4zJBss0LQRPLilO+uDGVmRoU2w9UpzNuGouFDNeTB/vKSrm+YZRS+J2gZ
IOGxmFxtc9mHNm4MnexHmdR7+JjZ13k+avsstIR/eahzE0KonWuAcv+p1IyT2MWMqZvsY+ZLP8NQ
iup70YfJljjcmb1adgqAL1klGuKrvSok05F6PLp9TY47X4R4t9pDOxFAhwQBtxEGMYi3jQPypkL6
8QNdVEMQgFn0CSDzrxKcrAAeq8cCMi2w6X4fdgVOH4mj4h2tZrWK+L3t1JJLYan9U4V6OXgzjoQB
vnCq9lJgrty72MIMuEyiBxp6A6Luttv1rfY56AfjAGm4+zOofVztDFPtA7ducGtywVvaiks7ydZ9
FeEie6GKwsYGqy6B+sHx8iuy3CMAy075o0z5g9NRp45x2hvcCvK5AnccxHVbCOW7mDNwKbR25e91
m5q3syXUL42slAPe5+YIpH8O0gqVglx7DEalDb0JfZBHW4zMLpLtYQvBfCYGLewkPB+orWugqVY7
ieQKxE1Wwi+VBMxH4YxicTCmSOjZaRtKXtsGWXxQdCsDFgGy1qsVSABqGkIbLSte765VZ+XWAVuG
XW81OnV0NZeeFY+2j6ERlyWzdYpUgBidzL3Q2vGevn9g0+OfxJ/CqVOszSMxdG4ziu6mTjJtIzac
vKiWz3YZmkbdm5jkKrnp9UpPpXoWfjRneFlVY5U+WoEuPTUJGqg0gtDKycqmHm+x1B6PqL4Gv+PQ
0r7yeSqaa/dSh7oLwtlbIXr9soRlBZds+VeI1FSIV1dm2A+4CgdDiqhLIKHbX0vVE39TABlSq6vM
CpOb0Mq667atrI1izfqKXIZGDpLOJW8ygwbrx22xSrqkkwlrQluMZbBh13v1HiGEh2ATFH52KADo
tPDZ7ROVuzxN8giJ29RXANBczWpSeBLflGcPUIGTJpT/XA6dJ+WIt7nBR0Vh2KA6vSZuZjP42Ka1
Uj9tzN0QWdeaOd/HvQwwJXgM8vm1y0MV4oR5iMV0N8zK540fsLxm35/55QdA9gUhvZw7cqKPiztU
U0qVHyk7I+ic9L4wuvTFnvQhAI5otb9DNVBvhyERgReBb3nNGzNQvWGU6FDrvZ0BYIxVbaMWvL5Q
3n4T5shvFAeAbKvwIBWTps1YzPqzJFmz66hi7I7jCMFv42Sd9OyXkSA3qQ7d40XgdDX7KFUUK1bm
jBgLiM+roUymt1mMeJI7ZJVek/zQEvlMgux8kUcRi72SJBXKbXY5fOmDZtEGLRoLpOZk9qZL91T6
F9Ro0gSH9AjlEJhYqwQREFM8TMEIn22IHI/Hju7OXb0FYl+nC28L8QYJWJ5UlCU/HoM4Uwo1dCBf
tXGUfp5r04LAq2d7y47M/eUjt77Gl6GWriqJHh17eoUfhzJVCRhEZOD40QH9zEC4uxJw8SgL8WMX
NZDiLUHQc5NbYMH2GwcJVMLHEfGsqgp5YEToHuqTwu4auxjk+Oz2dThtvU/5x9Yf1PvBVkdKd/pO
BJMJLVZWEY6jXjFbFQKdSeqC6nq5vJYn3hzLYuIGBoeJnHJpun6cmpmJDsEA9g3FnKbZ08HPEg/+
DLdq2GDMCrS2KR+xT1VKd2yc4XWI6hnzhqgutEMAqjZxhVDsh5nVS718MMvahbtbU+Jl4PwulgcN
Mh6SJ3gfmt8lrLB+0giq+kNXh6p220SBtQXoON0u7pjlaY8PHfJwa9G0JJQ6BDhjpO+sCWKJyfvQ
wBU+jUrXDnkZupfX8EwMxpOVF+qbttZiiPFxDZOeHM+onMQflXmH5v+TjjCIMMWtLTm3YhZ72Sxy
1+l7P7Gba7sRG1Fo+fc/npiP46/CXYeGTtY70iK0ld0Liv7Um9QfjUpzosj+xVjI7Kk8/xy+hrU2
blzrHBdVS/x6uZI8AI0QcIN+AmMwi3J86cFqhhtl4tMPnlTPRqQKYU8MldZ5u2TCNMqwf/cVFaux
uBvwfjdzv3RIpOq++zZuEqE4L2fWFCMDFEagXVGiWu1pbybwtFGuQJomE16Zh8Me5nVz7ENdv42r
KP0i53p/sKekvKmsYbovEGfynCGs7sUs2bsQGXs6PlWNdBEx0M2DGTFSy6Zs3+tfnULRbmyhFV6l
SPqVUYXVZxQpVYSXwvgaFlZxEJXZHuU+6vdg+wk3OeSnKDQ6oIhavw9wwalxjhrrx8kETCKaxrql
P53OLjI4ndu1Meg5o0j3U0HlHvEVfZ+MhfY7Bpj3pIq4vBepLd1LbTYcc8eadpPet1d6ZyqHzmq7
LxS4G08ix/YSjNt2zVgMO7mfnSOJj4ZMk27u7SKQ9jwgmz+DIkW7PoFIxLDFJyugOuIqnJXdkDv2
c1dI4m62jeqLHffDo0Dg04PApF/xim0PpW7PX8K556mQzNKC2pl3aLkaR1UantAVanbFVD/aozFB
wLbGfVWaz0na8t5QksxDmzB/YDiMq1O1fpLbvjvoRhdiijPpHmwYxQcRrX2zg0z25UpqvVxP6x2X
tX3lZDF6LHOT7dPWMHZqTnG4nBE60mlXHkwJMSBbl4qDrtbSUTIkE8XHIWkb16E05tWhqDY+LuU0
SQYbiYAtVHAcrngNf4wkOYrGaVYomV8Dpnqpwrb/zRUYzW7UgMB1y2GS26uuw+7utuiCuvV6+I6x
Oxdgf462FI7JPqtItY9yLJzCK/pudHYQLPKC5h6Fg/1UTzlvxjHZrHqf+0jfKOyEXuyT1yWYACyy
agolJg+0vgVB/8Sj8Zeiz4c5x2B7iDceOmdiPAFXpoxr42N5Ym+CHlIaT+mY+FaR7bAcjzy5N9Wd
EoktCc5lzdfR9f1Iqz1JUI7WkbhK/NmsR79wtPgGXkF4DwNxouFHw+LydXJ2ZiRszAp0IL7MH8/A
nIdiioyCyGML+rS5nbmiMeIj6p/O1eWhzgQ5iMAWxEmKIpq5xlhS0Ab7WJG7F6OJazn2OMVMpqFz
h5cOEOkrJa1G+xC1RfmKT64+P4HXD43Hy7/i3P25qPFCi0IuaOE/f5xxWYm8H5y595W2jR6KGUEp
5BAwkXKs+Bi3YnAjO1b2NlLdHh71qF5FhLiYatFGrebM0i+cQz6+RZDkBN6KUvg4yq3M661I5l/W
nA9HTWrNT8OobiUNZ04V/Qf8JSgkA4leJ7EkL61UNEgwmKOQPvFB5Xta/dN+SM3oM8CfZONJdC6y
AAFd/MOQVD0BuQ5DHE96PnNrmuV9B0jAA6cFBQIfywrPVRt2l9vp1rSRG51ZURykFp1lEH34L68y
Z1uKiqi2osGvg6LcG2rvFWnZeBEGehsTPLOgUCppV5H4QQta67fiEZTqzlCTY00UXOpoeCoCmwvJ
aX+k0pYB2pnVhCq4AF1RCQHMu0z7XQ08LxtlmJqg9y2h7OpY/mG1vewpLRRFXS8OxpDx7pe02Lv8
pZxbTQv8NXUFrL8ASH8c1sCjXlEwgmfYak8+eRsMlQadT96yjjxpcCwWPRa631CNqABTXvg4kqkg
mt9YRu9PndHv7G6a9n04ifshiL9Zib7kHkoz1S5ZtdjpRkpGhl54tnF6Tt/xy69ABRikNLJe69NT
LTB06ka0GhyrOJrzmN20BsyWy6t67uRQluJw8gCChr1aVeEMKLhPbCYEiGfYJF4vw5auevVGz5zv
l8c6OyOwdhRvFwGG9TO5TosiEh0zAhUs9rQsikNjSfbny6OcuYuZx39HWT0IhBa0o1DEsm7OcyE5
zQsHBxF3SyTXgZQopI85pKfLg56dGg3bRfIN6PPaZL3VJoh5tdz7whynw+Do8DlVzCQuj3JmsyyM
7zgPQJpQ3FpVM5zCgqyUsVmpjodzo7izHvmlId3JSjRuXAdnvnJ6BQhUUcnFkW3dWhPT2OioIQy+
gmRTihRCH0QPAY2sSMk+z4jNBfm0cfmfWUS6RVzIy3Ny4Vl8/O6ywawVTDK5CgHso/Bllftwyu2N
rTqziBAJAVxRQeHtvx5lwn48ho/Gie/FfEhxjnoyISM8FsL8pPT6FjDr3KSwhYdgzbYtUmkfJxV1
bE3uJL0vxUlArm3Nuz4knb98Ms4celqyy8HAxJiscPkV72OyCFunrsbez5QUe4L2H9xiZNcY7eti
yHYpz5ON43Eme2JAtok3KZWG9SWwNEJpOXRMa9ByxJpifPxkBB0DsOtX1TzGO/oq+Q4LqfQwDvid
XJ7v2U00kEmn8ytDYFxdrYWi9lPROh2k4WAvB+2RLn58PQR0bipT37hdz24h1hNELRms8PrjNuve
tgsz6n0j760Mkb22VyAe6Nq08dY/veLQ01GW8EgwPq1Wyr0mS5KscLPao7arVQm6gZEq1yAuho3b
9HRODIXMCcFqMRFf7188QOqWx6H30WEtPudp0bit2VefLm/T2QmRK6BkQdVEX2tGwiKP5ToHKmAr
tf4HjII+IGqQ2vdGrwTzBhjgzGAKqn1kQEiJkF+uzoRFOSYMO9H60GCq66ZtoieLnJ6aaNRtybuf
nj/i1LuxVl91ppYDXCzGGgSmu0ltvjh14U2RIh+E4xwur+IJ75uosRj0cdiXZACVu49fdxiZdTqY
jWCz0JdRay9oH7Iecwtkqe1oPxPGEiwnm9FL48rjy7hJi2SXydTdUvLcy7/mzDIDtaD7Tm7CFbRW
pbLkiO5qZsIdVMJiH8fd8ziE8YGXw1aMOTMSqpzyYv+AwLi85sJMea/QuKugGPeTvqtrg5Q9nGDh
66TTfz0pMFGklUBaVEZb9vtd/AyUEtekXJ39JhiNG0B5GUTmHMdQRSs3LvHTUE0MoeyMAR26G7wO
Pg5lj4HShZM1+0ZiHNPY+t4HReThG38Q/fBHqtQtd60znzrPLKonNMmWjHJ1Vm0p6BW9hu3dwsr2
hmbO2TV7yzzjzBcBEYX1W9QJaPysLm+hpkOuOM3kD7KDsQxSzUcZwMH1DA5mFyjF1td+Zhnh4SIc
Ae6FT0JeZv1ux+qMAU2pmf1wbpB7VLXffRVQiLO0cZ/kunUNpsq/fEjOLCRD0uCRFwt25vpxSAV1
lkhyytm3h/JVhVR2dDrkgi4Pcpp30dR5N8hqt7I6m6qS5fLzUH9thTPfJHkL51TTpl1RF+1tNQ7R
lRymf915YVyOCJ8Bxt4nvdQQZjIq2urk57r01VosyOs22kfVnLlTbD5fnuSJ1haHkdGAhNA6VW1e
yB+X0hqFM8E/m3zsyjqo70H6iK9ydzVjpvPFHCIzco0ya74XRmHe5elgIEjUaE9RrY2fCpTaP+VZ
XB6zPIioFdcdFdVQu81KuXyKlDS90bqobT3Y3Kqn11Z6k1rTCDIqam+qdkJ6oQtra3T1Jg4OgZ7L
mUvVObgDDdS4NohCX8kH5TqnRvKogun4Ik2dY3k15rDJX1bygCrQlySOwlSgECKv1qGSKK7Ihar5
nTRbvLvCan4KIaweonzY4i+vv9BlLPaXkgQvR2A5q7HCbixrNC50Hw+fqXU7EY/hLlONNPL6OIn/
SWsrljeurvUns4zJZUxhl62m2rMKdmU64/lYZ6Y/qZV1jCpdp483Ku7l43RuZngTWQxBUYkhP56m
IYAxmVaV6f8PaeexJCmyheknwgwtthA6tSi5wbIUWjjCHXj6+ahZTGVkWob1nUVvqrvLA8c5fsQv
SkchD1E0QzSmVhOZhUkfuJi6C7fFm6bd+lgozq4rcnYZzrxeUPPMmcPjuEe3C4aD1rRm2KCA8ThY
SBO5iQDHlXNwyybFZtfHjF3PDQstKHRNP37y8yjIDyExtak5Yc+DBjoDlkw9P8UqNBfEy9D+HKeh
2RvGWH8O8ireV/qQRkOuX5JyWl/av03hv4uiXkynEGo1agavnz4wNKkaCqujlxXyYHRauutLp7st
c6wLPn6+d87PqvpCRgzEgN7kWci1USnopiX3MHIwOibOZjG+lP2CZv3H67z3Rqln6CrRCLEAfp8d
VLASfjVm0jvqgr0Obem1O31ECqHIIAkJ5cEarZBu6VOFFW6fuFvZu/5OT6R3IWd+75Xyma7XDODD
N1ih0kXz0A8y95j1yo4SW7oH4bVOlKfLd2VpkJUHY7pw6by3zQDhVjy6vzYwzp6+1Dy0sSbNOcpp
8r4qkqGwEql+AT37zmcKHMVbL2tcY+ghvj43KUO+HLE5PtMuQEvFxRwtSLR5U8RFFllefpH6sP6F
5wfVJSNZO7800M5T1R7anRhxvjli/4FkTwzOZJtVcx6HBi57zlUB2G/c9TOiW0zvnRqmJF1WpFoy
qRANIkuyw5qOzKV4dV48rx/QCpJyAHCQRJ/jlhLdqJNRWThy+/EqUzTJeztu+m0CPm4PjvplQPfm
2in1Psprr79w07/3svnNq5QFgw/aSa9fg4Kr5xejjwYD+j2fW8X4Epy9+fXjL2oNAud7zzQDcAWJ
1jqter1KFTd2mnvEZHckhViqstwnzeQXQDSLeWNO+G42idVGQJcviVi/fUBjVa1ccQErFOKcg7Kk
ud+UuQeeXy1SbtFjohkNI0FeMN58e57JAS2UBVHzR3vhXEemM4rBnQfNPLbu9Bt4EKJL0n2eNcsP
UXm5ZIbwjjAZKtII5wFyJP+kJ/x6R50ilp09FdbRJA9cQr135/oeITg0L5vF/Ua+Jsp7pgzLLzWX
2R9wLbYWedoCIFu4urZECwPQYZsLC1OVMqjBguB+M5mh8vWmDK3S9h96IWfEMQH26xd6G3xwb04E
24WEP4LGXJn0HF7//mDu84ZGkXWUDqLbwVBfUa9v24Iy1VYtdEXluddaW9p3joYD8Iw5dNUAFOZp
MFiGuvYw2ngTWbVr74EFPaRqeDLisd5W+KruBr2QQP7VDwvo7rYOkiocHMx75Fiad4sbyG2iVwB2
DKk5m9aFIOpn6anJKmuLyx2+LTGVspr0fD8jsYiyYKZvyqYcw14TCIxCXNkWSnb73nSfGlecqgC/
KAZHV12zDj4ywALN7P6kNYcFB3LJyqrbWyycjI0uhBkamndXWErHwEh2N82YJdSW3U0nhm950k83
eer/6vTqihGruZvhtKH6qVc77J9+m2kTh44MsjB1WoHtzPydEiC4meL4+5KmP3R/QKXH6lUYSxC/
Sm7TLJ22gFVOYlLtrgX02XSLCr0Y+yo0T/3tUqJCMtZ9FuUooaAaqO2l7p6QdzLDJZ+bXdGa3b3y
p3mHt1wfpn1TbHLew6a3QThTirdREOefFtPXjvXC4HRy3R+pDPSDzVD1GbaA2lZxvcftB4Ty4lwr
O9cjLYWb4zeiwPRm8TaDI55BW3kP6wYMlXajAven5/S3S98cxSDnsOtWQdAea50gfRZLuuWD3uX6
UEZp3C9gSgvt4GflS43HUJmJ+HEG5h4GDqyqJMMFxe/uE809KDV+Bc51iynfAl29+lOOWrp19aVH
Hs64Ltt0w5vy93ZWQ1cTmb1FdfbBG4fPmZ/cBlMaGVnVoCHm0sgy4r3XNEnYN2iQB8r5Y9fdMR68
F6/uJMCvdt/ozlXVeO5NM4v9kms72dqf0qrEmKrOBECG1DmIzNegU7moOlaOj0tP8n2U8HZGQ8pN
O7RaSOYlr4su/wGg1UAtajzNRXENUP3FnxYrpKf7lGXIJKYJvR9d6damM4FbZW37vNikK7IqAmRu
y3474h6ym2LvMAq5rFD2YOuNI4SNnD50yjsJTaW/xENmHYSPPIYVS3YntruDMnxcyhBGCbMp/5Kr
4DYfvV+ktW44esbj6MxXDFg25MnLrlYe22C2oUR7D3GVRR1iPZN4TqdGmBZJpDn2pyqwfnq9gXbK
RDdHJuJ+Nqb+oInlSjkYhxX9pzYVQWTqHRqtvX4lEyO+Sdr6cej7r8asf5ZCfaGriHQ/3kHbArPI
0Ojw4528FKoLSLQIYi3afuP4LbPkFfJmd6OaT1Bf570czUOiNSfLrsS2dYG5VNZKG0pVZBT193ms
H6GvzLdLJX+6CLBtzRpb12WpA9hmplrdrzCEa7aWZy+RmZRiO+XuKWu0PEzjNN2XXTftPMTnw1YY
5Qbvsq8Q4VFo9JYnWrAPU+UdR3dEBroHbKNV1JRD3N4UDlZgZQNMbmziG83O0CdJFAdlSb6ksf6L
m+eX5mufx8kzj4FXfsoqmeNsJ8vdYBovvQBoXQL2t2wwYeWijpWR3PIHzl652r2FX2NI+SXIf8p5
35mN9SkoXXWDIRTWYMt8FJ1/76javKVGvVnLbK81a0xs5WcltHEza/k3GG8vcbAMIUJ5WK868153
6ltcZfSNlQfDlsD0p8Ue7wSjdbyzFmd10OMbydG4W4QbKeac+6LNro1a+9I7/hSJxkuiNok9jLHw
n4MdH3DSvNWsLP/uaOLKcZIfdQykVeE1tg/c4ab325Nu9Yd5zPWwTNSjE7Q/S8EkNrO5xrqm+5m4
+ctspd0e2PtPyxzAqJjBnzEwbpPY/MEFCEsurT4nmve1qt2Tk5vmpoEPI0V3kxfud1AAz70xjxjp
BvfA8sGuLVJ90t0xQ5PWRSo+JxUvyuF75k5PDP+3zuA/OxhhbjviT6hqe7opZP55BYYfiE/mzunc
8dpLnfQ6Ve0EqSQW1wT5EUM4+reNzd8nktTfoEGJtjVV1w3tpToqPO1J2ebejTHxGivj2cvkF1Ob
jj0neqj95BSM8klL9Ft6E2Ewd09cPV9He7JDOJSbHvU8JzXQHtTQdHa7FqGtxrC3dZf9sHOsPBxg
XAeh7AexgEOfgGDMbfV5ynCK1729J4MtJRkWQ2hZNbKakBHk0xYqq3aDnWyzBXrnxDx+6/T2tMGW
ro2QoWQimVtRr8MyqJO7XvR3s4jv3Ky8nS2MwdO0v69Xf0Gpyxd98B/HgDA0wE7eURo/d4CKNgze
b8aGya1u0xVl1hLimvmc0dmZuvyT8tsyoqv/OfcEFn5o1m211Nqni/6wMOQizgQ3Y4AcsJ5zcqQf
3KYV0kbLcnIa7dY17CN9+5/YVNx1/vgrnszv0F73Zm3+qGaFxHKt7VMn/kLm/FL1TLOayggt6TzG
sj44ojp5A651yvarELD6vZNwK5CufRuGGfHArMHSUPyJE6L64JovMIO+m4pA0MbTzuiqvT3iQLjg
prHvakoL+LIH4I1XgmZwyQXX0KAKhfCc0BH+k1u4FpwsbiRRFzfKm77b1eJwCs2HStAZy7SrRINi
L3H+2CD8fwgG7SqW7rJZNN/cBziNha0l7nwZfJFtcK/lNsKwwn0a4EmGmpNJLP3Yzbxq7lMvTaK4
ix9otVkYPJoPadHsOq7x0F+6l6lsgCctO2xUN6RDh8nOcJnDq7AYPokGQvnsBNEk7ZNmmDRGh5+1
b4wHpWknv9LoK5l1aHvxb1OP8ca2tZZvBUWfzOyysGWScAWH4C4pVjpE451wZ65YSfkbzVfVHsad
F5rVfJ9Su4e57/zmrfkMAvrbOSkecK6IuJdu+sE3QvLiNvJsf483tAxLLfnjW/CczNyVN2WAkXOZ
uGakCvu6tpO2CMce5C57o920g8MG2MHwkJg+PDNzQnTZHLI7WfXxrtbz3/Ey5dcFJmybXNRA04dy
Nwoc4keNrZ2JjHEpuZrV4Gyp2w4dPtUbil3IaGpOr4LazZ6ZpH5z2jyPpjKZH8Uoo7Gts13j5r+T
DgiSnfTYRE5GvrchtoQdFsLrEX5RILhjd3KvmQ2sllBufq2N+IzKyc7DThtOagRWpMZK35Pot1GO
kvOhHDgO2JpdV55R/pzrRoVCgylrjr7+w6lF8aD1ptxlSX4L1fypBY16wP1UhiOZ7xUeGbeljAPs
/Mpmq/Le2rgqRvcjCMZDAcngWJu2szFiw9mPWfkZswArzHxjq4nmWyfrfFsYoFRTMaDCr7SZAlAm
kecSpvvGbLYk9qjTFqie6uXjIv0fsbC63ZSnXJ2tE4dzIsdtv5CpLIn+G8rdH6YlD9Is8ZnNTLnN
GW/vaIwH2AwufqiS5RAzqt7QsRKRknp/GusKlK7p/ii7/BruWx42ec3TGS0u6U5wRStlIe8xfs5L
GYQJaqAxSpzdZNwag16H1LTjHjj7scg9nCNna5fwlwpXfAFP/43Z7Q9HtMDWYh8yWeVMG6drl8Ms
a+Rv9EMDJDPLUGLBh/lbjcR1mATmo/TKJgw0Sfi32RtvbvcqtSSqa43+5MwQF0cvu1uUfujm5Xfn
T8OmE8Y9Hpk/tHKBrO+WyR4EWPKMMQYFG5pD4SwzI0zitg1dE5A0OmvMActdpXWf6FR9bxP/rkWu
cjMNlRFVmXXbgHvctgYEYUxnnsfW+xq0g4paURgPHIYsMtvgodRQFG8NlUPHNIBCB7U4OlnwkPst
eZdrNnsNZ3Dbzw6Nh8YQBPlbrwwwoLRQ28Eh04kjOSwDoOxmCrmw9onq+5dRaDf1Qo+w62fwcH2R
MPKafrKFcdRNWhYpZfk7u0ehkZ64CN0pbjfl4gnS4+55NtxkS1dXw9axelgtiULF67UFedPQiTTU
Cm9TO/29rjdb+juoX1c1whrGHEEQOM7B0KDpGxunaVglzDCW32auf0DXfImqAtC0vljYsqLIsR3c
5hdURuNgOUMT1opTmVBx7WE2tidMBK4Dm7I6pFDSQxSMN4U29LdWgTdi31W70hp/F4PdRpJiOnLK
jPxY48iaWc8fBYicZ9pPv8nTqK26vQi0W0f0hD0o1Hqtfkz18mPmsHGxxL81gG6kSt3BHXv3CgtZ
61A6ZO1WN7ZHMKVbGIPDi6qcjd7H5OPtcUkn7FH14YFxAzPgzPH476ogpNf4aMJs3MnZeak8kqai
Sq8Xnfl43gT7fDS/0BMy7owZ/wUu4YM+csMyNECvYfhepbV+8Gpb7XKTqW9F+D14VXFTq+q705vG
YehbznYJsU0Z0n9usFIMNZE/5QOk03R0ExSJXB/xaTn81koGnkNKamhaV/Q8XryRYQeMWQLA8JL0
oLVEqZlXtRnc1oxLD/Sab2EcXQ10bqOhTqg5x3Tidiv1fa9Jf0dy/jCOoP4rMXFNJdN3aBNDSE75
xRsndaFZ/FeI+HVvC9YtvVmYbzRLkTp53cmok25xq0aXx5yL2r+2FwOSf9O4aXY7+0Gf3A9eYaoN
0S7PT+lUNHIX9AIYLdLRwVNdFm636QFQO7fgGXWf4qKb7Q1ORPpNh8he/7W0GaZSa3fD57GPZbPR
h8zWQmSLGe0Hs8aBTLXJGv6Uqqi+j9gIUEOlJWKj6K/4wa6Yemr11lYq+9RPTYI9gDkSFgBsp5d8
Qd/wkcEOsgcMXqD+OvjmnPV1sslo3NLvzeO8FHVwglrh1Q9a6yRe6GiJ5l/VSvLeyjg17LCTk6fd
4APrPZhmX2RXVRKQUwKLsi+0Od82WUFdrUgaE5YizcDzl4Qaq9AnZBHGUbcIEUVwrSy4HgbQ30hN
KQ5Xi9bsrblPtrjZigvLe+90IYFsADNbhSI8VFdeH5Ik8YQxJq0OO7LpsqORDY67sYMEeXTVZd7z
9Deu+FaLxmlfdOOzdPqWfqihaIiVRaa/TELPirBCiHraKXjnYqPXKUGw9+gDhl5e4yM+tiRAnUrX
zlbrj9kubkEQhoay5pem0zvs0Zumn8Nq6uELul3nVtt4gJEZUavaDxZI11tgysUP16j0CYqYnnyj
8VAFG3xaKlyLR3PAqMRAN5WUd2p1CKXV9EKZHH+F9eXo4dKPPjm/mxfLrlVWt5n6pP0Ekn/FUPhz
8RWakPpd+HZlE9v7AmPhBBV3muxomodqmWp7k0N14WqI42DfSFP+mtB3bTewBMp9K4AqNM0kryVE
hAHTpWVA/Dkrv9jFFGj7QI7Ko41jVc0mw3DyVHeNjZwjRqhjtDDXUDdAwnBXT7LAPzUNcXfTwlQu
sIPukmHzcdf7nZdOdxYMPZo+wIjPURAjMd6dp8o6um3c7Ic6lTeZXVgXeqlvB3CrOsXKcwedbDnn
VHvw7NIhQVLHvAhoF2X4bQd7owc7jXRlqi4Z1r7T54bTAkiYpjPSwueISarmJnOLRh11DAq8z3mc
m786uIsutXpAWWCJNk4uYC3+UqfPYizqS0wo4GYgtHLexHfswSoN1drHRbOrNnKxn77yDVkgINuI
rN46uZrbG+ZJ5Yp1TDkt8+gVB9kWy6l0y5hr1hbd2o9I/W2XBNI7DEvqGqdcb8vverlAHut9pe5G
MfhZVLdzvNz3vVPcxzF9m/98LBBr8ADoY4UKYXzd4X/AKkmNPXaf9dYxSY30SS9oLkVIMUF6/nid
t0MXQh70CY/RrI/F+Xo8/1mnCxY7NnHIOE56guu6ow3XmVEmTzXtI48IzAh0IzEJUSHI3uoiTvKd
kAv9ERNPNHlQwD2XB3SGtgSDmjrHycaS5s5xe5TsGxP9jFJvOifUAhH791DJjPTanG33c1flw4zl
UNOrTYVJPNyFbhjrSG+x6XZyP9V2WaubybXqGsw4amYCT3nm1maEOWFmfLE6pzK2PCd8scwyHnXR
iN+GQnc6MicovZRNBgJuCQJK7d6hL/RFn0BWbJQogjaEqG3cDUaJnbUqR1vbtH1v3NApdG4XBwWq
MCkm/4sj52SgLKvjh0bTkQOz68WrohkIohM5o9Zku2EZk3nrGpqIHzzL9X9g+4kUvbLF7IZTz/97
YUb8F3199nUA5FoHmzYDTu8cSi/p5WgqwTeaZtU2dr6Bvjj0S/HoOcmWe+RE1+HQ5s6uzjwQAPSH
9eEEg/PCcXsnMNjkhNBLUBtYMR6vjxs8FLx3XVC4iSvpGc3lvEn11v7S2hoDFStPtv/5eCOGv45N
efK3cFJP7wqnt1gPzGB7MyZd9nNOM4thjUACylfpN48pUOSWpbqw8jtxHXA/aPh1APfWDg9lEVUg
aTJiG9kNGwAn+m5egktc5vdWcQh2cKmRcnpDxugai5in52Do0gSTmtzXmSdoxeHjXXxvFeIpKgIw
f3ltZ8GoC0pnSrxkQla5LRqq9gAFxQxO6CVrpzfhAENfODSUIfj6oaR0NmiWDT1DOQ7JaXEsWuVm
Yt9OU6VtqK/1h0rP8q1jx7QXl0UI/N9oxf/HB/27PuvC1QZadU6X0FcZrr6ykxN1nvo+x74ZNWL4
r0BEGyt3kzm+i0KC/vZQqm5C+8No4uO4FMUewmFyXbX4zDHbD6K21MVOd2LnQgB4E+iZqjN3hoCl
Q5hlmPr6yxutBNN1e0xPwtK6A+rPqxRfMj9Mq5+YplAaWxzGEPAp/rNb3Lqyg8S5DyQXUPJZWitq
svjcEunJyermOdcalH8dy6/r/xpbWIekGdmmFaHun0+7LadMpjiP01OeriW/KOP9WC+IGGD1e7Ri
dUm+6E1OxXroQfDhgVODb3V2WMfFN8t8nrKTBzD+c8MUMFT2EtyJlJnhfz6XqzwDsEfWIo6dbWHg
yWacXMThACjqex/9tkc8Iy6d/nceCKMNPj0CCTiM81RUet2gm1jsnWjjdwfy9zHspqK6HjCF3338
QG/RU6vcEkwh9s1HIOEcpkUKtegq0euTVmJSPMJ33A+O97VOcu9LO+vLxllMa19QyGy7lb5Kt8fb
xNIrLuzsG+wUvwM0BjU5/yCStYa+f/Kfqk/6Reu66qTT4o88aeRR6yZy1wzpvEMkado0OEM/fvz0
7y1KjFuhrNwOAHteL9pUzHp7xhGnSulFpOHIRWfIlps0NayoaWW+JZG/pCjlWfytrzIAHpXIxvNy
jJAPPTuvbTE2vWYZK6et1fOdL7C3CIUcs6+yl+AoVOz8GtOMpk+lHI+Sx1nuM7vNio1DXEl3KraM
jCFzPj8zqm2eyjJzf/emnohtpq2DXke7mkbB1UCZ1HyVSzEt29EoAxpoqrRHjFljHcXisTVc+kVx
h6VDgd5NZAXT6ibkcZ9s0wqTDawJHedTMAtx1zhN8akIgIFEpjIxHfO6oPjpDqrUdrqngDAY1srM
9WPTejCtDEe5nuObbKhASNLdKl68G2UMXvKnagz/V7KY86/KyYqTM47qT2EM4uvi1VPC0NZIHwtE
G7BnVAl2k1UzlQxdB3B9xNROhF2PeGCYg1T4VVtiZg6sxu43fqvLdY4n5peqReZ+05iz0jFHU23y
izFiy5DBB5R97xmF1z0UKPHUIaWTjPdzVcDKMOdRu3Co34n1JD1w1SD2gvs5R4upQu9iXMDrk5+Z
YWKBm6kEJEOX9vh+oUHQMgaKgunbx6f6TZZgrTQy+vkA1UgTznN5M64KxkiSVY0xQJm49CGV2P5/
zUXWVXAFJWTwePZ51HXpaql+GepTsgxAZbA2dorQ52Iboo8f551oSGQCdmSTXoFdPftIC2eWuVEa
9UmvNayCYzsxUFTVAA4VBTbrFzKPd1ZbmfTeKmJgwZE+6z0F+lSkQB6aUzGaOZaufUHLGXs2E/yN
LRGa//jh3nlXq+UQsG4TQt4bRranjGqSvVWdQOtrX5lwDvNmGMfA/B/WASNKW4tbGTbjGgn/Ca+l
PaQB1mAVDlypfdBL3z0sWWJcgIm+bSjSMuMdMUDC9/st305KUFNlW1SnLNGnjVnM8rNvtvFtV/UV
wJPMXPpDu+TBcjANquqQ5kXzQ/hOekethdFjTrS8cHzeVDprF89eAy4XC/3Os2hbAZOyUIUtyXr6
ZoPTmMC9JskiX6e41Xsx3H/8Rt9w0MkqyX1s7jKTPhINzNdbTbfQrjRllycrNUjmJkc+66LH9VMr
+x9IsDh4fjqiCc1kHqIB2hvzheoSTeO9Y/zvjzi7TjXPyfwldssT7AiGu9BbD80A5CM2+/wCee+9
FIKWOjkYXXXvrZmoHztiwN2QSOCgXhPlbdOfejrlJ/gu4mfKAJ7Rp2kyl1oKJ/6GNrLUGORNTpCG
OpyO5j9HpjUZpOZbHdC9N0q/jcJFwyjT/FSJ2InmzEvxR9KTC5Tnt7F9XWWV3UAzc5XSe/2arb4p
CXl+dlo5WjBW5tb6LBdXqih2hnFr1aL9KRocJsMY54OPz9jbqEH6ibAb7SKPKcv51+x0VZfmYshO
pS+x+WV2qYnd2HWy2v8PC3GFEDYgGL2JhowAcj+xClJr0doM882p2S5j71xy2XlvMy0dA0F4YSjp
ntebvWWpGoJudiKp6YEqWagA9V2ePK+DrY0liq8aSUtE+dKMF/by7ZcCABgtGQsC9lpWn9VjZurn
o1XG+UnaCshIl3XB45QgRh4qvUWy9uMNfSc6QA7g1iQwUHICLX59bDz4oFa/tPmJAm9fNsagNrlH
vRbNcF/NXc+UtItcmH4Hs/CSpzLQBzyVq/Y/29WvCno0oRk148zLvPn17+hK2alCW9KTp5z4pA2T
uHOnZdmBX18uBIj3dhiZPnQP4BfS5Dy7UsF1YpbK+OqUKt97gWrcPdrAErYzxf/2f9he6AfwNFcX
Nu8897FkA9Z0pMZN1kbnpssK52oom+G3TeKVboaha7ZSzFMSDaYPOtiPc3i3XEnTz49/yXufKI/L
dci58t6EB59WJ5SpLj1JbVbfRJ6Md2lBs+TjVd5ebmhPU9Tj5bye3/PLbRwKM6OaIAilXGzbxh3+
gCHoolZ1T2ZuYUr88XrvvEqDahviErcbbZP13/+TRiyl5UzxjBtj3k3VY647Yt/1Ur+uCOkX7u23
o1puTwTiiT1MANGzOPsw12l40mcEOa9twRIP5GyPMu6bIPSENwgQ5qpLoqocq89ul5r5blKWfJi1
qV0+j6RbYxjPrv6j0pMMXQ9U5MrDYCHDEvZ+lmGILHrD3cG9HX4ZRpJAOVMtOCPRq84Ns4X7E6Pe
Hh9kkDCqQVvNYbAvHdlezxQQ9Y6Rb4t/Uawtj2r2OwSBcY5f0VlDql2IwutV8rpgJI9gG5BY40jD
MX29632ZGRI1tOI0dyD5RnuJQ+TWfmL9GuNw0gEk9gzzsCwQM2rZpBdexJuQtTI++Wx5BYikwH8+
CxX6WHVLpbvTEZDWlzrbVgU0gya00vyawdN13zVw6eNfItMuDUXOj9u6sk2YogmChCJX+usHd6Rw
ZBeX6oj0QnGsrLUVYGfDVnbaJemg8y/p71K0bmF24wLIqOf1Uq7bVoOoagXDCcPBMtZBDHk2MNgO
ikBrXNjT88bD+WpnD5byeRXWOpcr4vIKyO51b7vf5sHZBEX7XJjOz48/2/ceDvt5iEOEfHTnzj5b
Ou3aaHSLPGqldkihcy7ucD/G9mfgsP3/8GirFTRZA6L13hs+vsDlkyJ9OnagtPESoaFAGb5NOyb5
YlUkFI71+T8/HmeEpyPc4ltzHgVbRNMbTdjqiMs233cZDPnjHItgx+xsRl16uKRN/PZcEpNQ9aTI
1v92rV4fFon1k4tchTgmFSjrlkoxrG3xB4+TC5u5noN/v3yLLj+F1Mo3c5jX/BXp/yfexoa2yFxj
IVi+baS57ngTJ1N+Yf/ef5z/t8pZccg0rBiCahRHt0rtXVbg3YWgZG9/GrKSKdTHL+vdxehL0Kui
48io8/XeLUWKrvMIKs1vrWfhG9+C0muiMch//X+tcy6sJhZ/QIUCa7m0G452WmxTdLujVnb55uOF
3ntHq/QROvOrhNv5jF0Tcii0ueuOoAUQ+Chbx603SuuzS5nqm0JrPQ1YPXsMaTl47nmWjOwoMMJW
imMvkTLuvuWZDfraA+hePBZy3sqlxkQFtEdc2yFuYduPH/RvuD07jSZYAko8KnzSp7NzUjij49el
VzFKg/Wg9vFUHlU6H4ZA7PXci2BB7es6Dz3vqpjju5Z+Gu4NkdMYFw7s23hGhsdVRB9+zaX9s4wS
5b+pEcZUH12GukGeaRtbS+/Io58yx7mUiLyzmItKEgUum+/yDs4ObDz3vBKvP3bFFIN0Nppk8EMT
fN8Kre7r4GD3qTYcP97sdz4TMHQ8JcdqdWk5+0ymTsPTA0G0Y1KbxZU5jd42z2bnxkUc98JS7xxg
emsr0oqQBjr27LXauY0FUh537GYWX/skGZho2PqX//xAsIcRT4Hov9aT6zb/E8pMKQE9F053zBs7
7klUiqCGjmIbuxwZ5vxClHnnmWgV6bwyPhTm7WfJo98u3sCfdseq1vH0dappS8zWdh8/0zupESRS
/LIJz2zeG8a3P7iwQxLZHUvz1wwlM/LMbE+jJfKKPwy693AU7+PF+u0Pvz9e+b3nQx6fiTq4Q6Bq
6/H5ZzcrW/a4QCC4hgBcsjV7KE44JvzXIpHDTlOS2RBMaTKw8/513/T4uGYd2mSW+inifAsiPgjl
Qvf948dZj9hZZPl3ob/7/M/j1Fpu9YDExmM/uo9LYN8aszzOyn9cbHuD1OilfsM7XxdpNOWhvsqK
Mkl/vX1pDu6/xKLmqGajoR/nLggwjam414xk2X78bO+thcUFox5IzW9br63NtMzOeDY7HwcMlrwn
verraIB08fFC72wiyDLuCIBeMMTN9cz8s4k04Vppgio7VhN4ZUR2SNjVdVOixtu4E8opl0Adaww6
e2tIhNCSX+s0APlnh3BE7zPXLRPpRKH7aAxbYJfCXjBX2jRyKH87ekZxIoylu4ZrMn1Di3C+0Os7
bxxxQlmfdJPUlnL0XCdAOE09uqU1HOdmzqIknnFEwjfjRmhCO3X6iiorgdobl2yb37kUAtQwyXJX
pBv22q/3WoefVWnFNBzNRCXfuDSxHAganeqs78zIbcfiAmzgfEGODsEZvwObh11nSa8XjNMuqdMA
g5wZ+ukNEibJjVwkBQPw4m+1aVyadL+3Hr1TmkR08t/K9JkWSVpZ5vqRDL/YARnbpYvqdpZZ3U2Z
feHhzj+R9eFAQqBXyWaCNzn7HMu4ZUjWJDhcoYl/zZBQ0Z6hzhN+cal1en5g/i61QluwNGPJ81o6
k6bVT3GhH324ixAxrE3fW3vmpEnol4xVvTl+SnvtQrP4Ter2d1mOCbJXXLNvX18c5EELMvgo3SlH
iN3bzx0yW4n16LovZqAebGXFkAWLm6kGtWvA9Pg4OLy7xSRLiHigXcbg+fX5AVOQZHMFplmYOhxf
aX9PzA5fgKG6pDJ3Hob+76MiRkU7dw0NZ8lZ6SJGBHVfP5YC96DQmdNmAzvG/N1246On9HSXzVZ1
QdDhPBSti6I2B9yErJCyYn3t/8Q+wo9mu5U0jtgejApumgaXll7RJsWOflMMcxtVVe3v87qfdoJk
54Ia1Pl9zPoGehkuPfL/w9l5LMeNbF33iRABb6ZAoXzR+wmCFCl4l0DCPf23Sv/glyiGGH0HVxG3
u0WwUInEyXP2XtumWfM5dLTWcMfOTClR9Wn6XVUk40EV+nf2hS+vgjj03PQ7h0t+2uGzGvp3izae
s7UH8ZzIilBf+uk/1k6/Pgtf35n2e26iftrWsXny7DksFUSnxtatiGiTfWP9x7fV+SrcMjRQzI+Z
oXz6xjKG+JVAmIEtGjPU6C2AfqvKDCZ1mgN4kP2KcNPvxqBfPAVclEkgrUX27s+vCwGTNNFJf9np
nbH2HLGZ+2z0kb98N7T+6pvSsTUiqiV9569tpgRZzuks0XYqjAnXb1BOHCdWiLP692P9BVoEkdVZ
YMBXz6HsVxf1t4U/OU7mTAiCuZBYRfJjma/y5b5IUNCneM9qnxP8ys3f89YLjTN6GHEvtJw+xhZn
HpdE81sbolj3n0VgTLSpCGDEGbRkDPu8S/z2e3lA0fJKsfQd1f7gG7Fd+IWT3vYLEe2lXnyzZP8q
xFlNkEmY9WHGP7cLP206Up6t4yRfwInH69d1u6IyQzfSTmnprIXRv6dQNFAxvXSmtvv3V/DFmxJh
OGqLM76XcvvTzpqTkJJWpacT6aCchK0PgZgNX2la/FoE+/37Yl+8vn6/2OemuGUItwOIpO/MCLGU
r6e1Ofp1DgOujpboynAGQpcQKlTtnlMrQS3//fKWrVKrQy2jl/ipClHJB+8thlE7NS+ccBra+A5I
nww68INEyDoO7GCWEi+67yYdXzy5DAjRaOHQYKyinr+F39ZTlcpocrSGgEBtuo1GVnLs6Ff2MD39
+xMa55Xye1HLSqKPQ6/5POPgvK//eaFJFzP+03TZ4TYYo2OXOk4RiEL37hx4mCzewekh2TuiHvYE
ONoz8vesP5atarzj6G1xfisglvlqUqv3gR64926h6q9MP23KwzmNBmKpmwaQRqPhdUD8YJjbVioi
WeVmjQCK7IbR2SDBN68qR9drnz/co83uUfuzUdePUe0izGuz3usDYc/iv57GzrcAMh6WEfs8fPns
RegrZ+mTsgWmaIEfkeWs7HCyDuDx7HKVZNhWWxhH23/f+C8eo7NQ6vwMc1ii1/nnfS+dGhutVi+7
Pjd/0gsNayU+Gb37uLTeN0/sF5szTSPOzSymcxTCp1WcxVZXVjqwSJFY4yEnn8CPmui/Rk6d7yI0
q3OvjvGL+/mMOUJiahcP2i5JqsZKyaJbKJS3euWpARyZ+3/fvS/2hT8u9unuNcDD7aIzlx142HFd
KNq0Q4RX4lEdwFUko7mp046lqijNN0f3vzU/vz4nO/wZCkri1aedviirpgdVuOwmKNGnIUmmi8U1
lv0SnZeuWWS3VbMgBnJlg98y0XdpO44+qYa2X5VKFv4vN+L//zbnG/XbPkFiJJNfW1t2Azm0fq7X
O9HBfUCCIgeAcU3/FC3/dUz165tGWXTuNp1zUT5tGYvGg1iT1LnTCSff2EXtnLRYfnAnvivNvqit
eSANGp8uGD4cXX9+umlJUivrOAWKIjok03LAnR3aBEr55Ti8dYX2+j/cTc1hHMYcDr3zeVf+7W5a
lsSM4Mllhxs0K45l7TVnK2xt/cyq2ngoly651Ro3AVivKubjvy/+1ZYPgoMVxUH7fHb68+LsmkBi
LZeM6i5arLvFjeSzOwDwfhqpj78pR7/afvDBcAhFQ4ow49MnhSDt9frIAa01h9rvpR0qfYVTxPzp
jMV/bT/9WjBneRiDRprKnyWNdYxMjvQODK5Kn63cpIespPRMtPPv0gW+2uqQGUMGJk+UY9GnBRON
U7ksJbuqVzfMTTVhrhz0vd/sAV8uS1RvZ50DNf3nvXuBOWFFnsHL2YTa0EJWw21aJ8AT8sj7uUTf
JW9/Ve6hJKH5w8N2Tgb6VHPNaTvZdF9+kbgJYEsafAY0YgKv060gMYGeWDq2LuldWun4Tnzyd22E
r5YLGEjekC6TcYQef65Nu+MopvbqvDNk+QG64aOcvIeoTIiVTOr/frZklkrf/Dxm+FsvzmlQKVXA
TTuwm/PVlMXRZas31Tcvxa+eNt6+qDbPYi+KvD8/0dDqmVs00KsjW/mI3epCYuLwq1T/zq7x5Qvj
9yt9qtUx7A1RbgDjnmwFtBRxdiuOZXWYDumy9hS7ehqUrlkNQ5StiUhRD9p4Bn5Ere4ntVX8Dw8+
+gbkvsySbDR1f35uR5LitZBcunPMsQlmSeTwnHYlqIpYD1GwZv9DncOJSGekxBuI8uDP64kuy91h
gAZlOs0xXngW9Ui96/OakCLvGz3ul9/pOT/aRWxGRfvp1awpxqTPqZw5HEKAmaoWwk1ZNFt6JfY3
J4PvLvXpvYui3RwVjmE7G8/8rshH9a5VzoFB5ZlT8e8Xw5cPH6ksaM/xJyH1/PMWOmkjRORxLak2
xwGYTYt6JJiN7GK2re+Ir199ML4onj9et3/T6mPTVopMc+ddro09iLolM58sfAugNtpyMr75aF9d
jUESoxYbox/trD8/WrbEelEJc95lQw/Rx8USbq4mA8YOMZN1laz/fSfPP+7zYYcB6v+TsJ6ll39e
rgXBkWCJVXdyjtZEIb7QrctDJibbRq2uzdi7SWBu/vuaX72Sfr/mp2ppzru8TrBG7ISZpiu8n9U+
SXCc/PsqX60RFHFIUPjTBG7x5ycrFg1Ql+B9zin2TajpjTkCGVsUdVPV5jem/l+ahb9uIwiNs+/t
fHo8/zK/lUljnqHPknTMsrHT9rCS05VsbGR4meEEZteK5KJJ9OpZRHVxN2e2dijwL1wMgypeo24u
90kaLX5dinzd9lW+js52hyltq73ZuPqtTJR6PU7DFHAeUg6YM0fADp2hBWNVNncj+CTf0yrrR+vg
JxF11K3M1Is3iE1tx0+4F6u8UYr3JlKHTZ7ELW9Fd3krW8+4QimHGB7cBkSkoR/8NK+jq2JR2n1B
qMZtOlnaJorhzvn6JJw1BGb7yQKM4LONp/eEchGbkk8DVMi0OyiTWwRjvdiB5ylQZIbRy3A2zYSZ
Dsn8MJhRC0iztE+dVS4+PcwCRqA1V/dirpVVkudKyEypvKwc4aY+2WYD9NU+IirIeRVZhtFHr/qd
60rzR6sX6cNitNrOWgTIt8EYVvit+VtaTu5BXH3XeflyQTE0pD5E6vFXX8Dx5qgbBtraBvecTDJ1
O7rjwSgKal9J3PW/l+9XFRUiGQTmqLvRfHyqL9wycgACLhxj8kK7Qli/HWsa54perKH76GHqtcY3
LfQvL0kOIUd/Fsxfp+JJI7cT9qq6s6PRswGr5MVBaYt6urLTrrV35jJmqC5N8R1v+osNARc6Tfuz
gwCJxafKQ2bwUJKYYg7h1kQITnve50xtidzNv28qkuNzYfjnk8o5huY5zRZSLLCF//mk0thSctVI
wBB1S+nPXn3yxGT7c6PfJJKTebX0p6bRd7jnnhVrPIk8u6JWH4Abeg9mJ0LYo2XAH9tar3bd2Id9
5l5bbhIowj16nRLqZXRU1PZUurBMGCl9uPb8Q+rKbQLhbtLmnzIRaUAsxaEYFVwgmRLUmhr2fbea
2woMYyGDtM4vOtKx/TyGE1U6pCMjuvUbDSxsMdzVEv0PsXWBSOI1x6fNkHlwU7zmQfPyzdBEZzSe
OQaebPdMnsEsVIW2Kdq8CPJqOtiWJOp75GDcnUo7fhj65gNfCpZCszRWFda5SLgnB5bgamjNRyuq
w94sLrMhfS8iXbtJY+syrsxHtVEfpsw4yabYeEC70b6Wh7xUhxVNr+1SRlcmYetqB86o6gBfcpSy
yMfoaoFZYfFCgqhfGEax8RUkIuPrZcOM1Uu7TMO8OPsmUmZTrR6x12A5D5Z8uMYmeuQHnaI5t313
TrZtNvllk2+hBj4J/D21qoRD2f/sy+haMbWPjlgFdUS/W8Ty5Fbze11xpyK8d3mSX7Sec/Sk+zF5
rUuwaP88Qnf2QVJdRRZRF0bshEYpN8nUy0DJvJ3mEVFdTusF5pyc1FU2iVOe9etU056caAhtK55W
c1QiJkD97Zszo7zM0K+bsdjObX8n5vaxdIeLSkskHSHnQ0yuE+D5AvaZ6c84Kp+mdPwB4v2nJYFo
Rnrxqs8kO4tuIdx12ZRutZrd+bZQH+yuCs3BeIuzJdQUlND1aEMDzdM3o43emqS+iEdvQyv8MGOZ
8xUUDpBtD5h1St+ge+nzGjmlfXapZYQlGRbAOALfELO8DUi7xiy6yPLqWpDMEmQQ4Ouy26LcvKjN
AbL+mG0HJcrXy4xfK4UZmAqTrd2cNk3Da2qRqK8zJ2o4duZuWI35rjfsbTWkZ4GFiuVRuNBMzFC1
470eg5gC7rNG+3wtosQJIHyoSLDTNy/qD7NDo0gbAJoWkXFFqMLrkgKR4Vz4hLMs8VMbg15TNZtk
iNat0a5NMWyg0K4AVb1ZnYe5lcegrumWR452R5TMfeO4BRTw6UCsx7HMSKxZlhG0cDoCoLZXPO8g
HOx0s+jL+wJsrkDQykIsT4pjg7rDTRYOCbfR0nJSJgwx+TIGrgryBO3rnRpP7R1OmUOdWVeu07/W
dnlOFVFumyJmneP6V6wcyXQ8Bm7cHDxV3uZtd2jn/KWsmytvaY+JtB61anhOew1wnv3M+ehexSXp
G5PV+E1p3rmlIWCbxwHoaFoVcEMm/HOLWfygvnmhIffCd3Oqlfwx85zT4mWsjd66G0YltISKj3sc
93Lw1rGIB7/x5LXI44u5m68y1wwdtoUV2QoBU8iVnUkVqttir+3YuE+iOfWN0bo4ixF/GOV8mffp
TV8KwM1Vs3OM5kSj+kctC/gszk0Wi6tOFZBNjXaf5fEPdbZPSjsBDDUYzNptel1X+qOyqG9pUe/T
Kgmh0NS+0jnorotpDGOGDCvOi5DlvBQiaD2WB0vRuKNwhFZiqeIgcZlzxVhY0KUn+7zj6S5l8tRY
jeVPwr6RcABGUSWIdPVTZRonSyudldmySK1kfuY8dszi+jauNFatVTzkOIGCZu40SF3aATlLHTbz
sCewBTQ6GU9hohun2FuOjSE2Zm2qAcbGt1EM2xkEqG9OzuOsmmvm6xBvZzZdowqNOrlnY7mMIh40
qR3bhF/F7S+TqVxFnfESWd5uMbWKTrTZ+1Zk31dmEZCpdF3F5ls5RbA5nRceg5BnNTpT2AHZtolz
7/Zt5lud5YXuOJxKVRkDm4nbUCKaanBltNYIsTKur0VNzZUUM195d53ULYaB6thjEQ+MLN3H2vRY
Jeo6GatLtHpJILg7ns3ONBhFitm6ue4VnvoO7aPH3dOrqmXb6JvrbsxeVT2pNuVsPPRZ2YfQ6gHe
W95e6mUCqtGESu9Y76PSXM9NurW1zvFdrVb8SS9vMN2b/qA0b3bW3dZx4/lEiMa73lROXqqrwVRP
P2xqWs7+1X4YCyAxnXEa3MQKgDPpvhTKW6TqD5CZNhEiZt+OarbwGip6pBN9yudJ20yGbV9ezlX7
ktaFSeb85PjNCPk3sd1wSvMHt0f0zEQ31FwRpFG7bacCqicIwnCY50sjH8FUVt6pUdNLry/v6qm+
El7HVNOMj62rb4Ww3jxNXEa4xgLp5miOs1BWxKAnuX0cVTsY1BjUV0LagJddjF0ykLG5qD6HdLka
FndtefA1mw5qfR82GqDivFrKTZmr8LCSjcGg3wd2ezmcfyeeqRthDjtJoIwNwShq7YNMoqDRMZ66
IicNb+4Pcuan9BzvFK+4rTIzB5TrHJOlfoobkwmTqYTeYK/QEVwqxF1TXHhcbDCfbN5+tZm3vj60
j23PhNhroiVMtJlRPfO+KvZeDN4tbDjmZuytG97gQ9Ao9a5SlrtEbR8B7VtbqyqPZtM9iKrc9Un8
1DdpkEpxgV6M7AochQfTTlkgxr7ids75aIeOlpwSUZ8Go9k2prhJ4ngbz0VIN/hhlnKX6tVmlkbI
+fhiNNJHxeyvLL7eTmfAC9n2WKXegVn5wYTBn9ld65sCRKfsN7FotqOXIpfuOeuOzb73iB9o4iMV
1H5eYKW651yyPuC4JsNs7K9EyXyOLQ7aNLbsStMg8pW71oJhPvAugXm8pH7Xp0z1hBbUeQu+00sA
nC1OjRdhzoMimxq/L2YZqCmbmhFttSl/nIRZHqc+Uy5odF21kPBXhljeWORbTXK4KCLrB2DRFz0u
3/upWNtmt5kHeUdb6bWQZ7Z2afrKqKi3ZjSl4ZwPt3rU7RurXRGz3QQVQRRZFDtsAhZ2D+MGnoUe
qLlymAegynVunEATEr1Wst5lApmYN+leSX9Rpq0qnNGenEyjPeRFfcB+z9jRGd6SqdpKt147dK9C
JXJbAi3c4miQ+NEYJYH3bh5OC6kfUa90a21qXtPeaNa9ol6lmXE5aokSlDqJxxlub2cimMDt7nrD
vI4jbaOU8q52na1WKp2vzBMQwyF6V/T+UjlDH+MeP6Y2aghq3S3s8kNmju86+NdU8w5n1xQ1nX3R
CnE0nElf0TZ+naZzZZmbLxGA3EBRVYyWZb4ZxfIDo8+l6PujGTmrPKY4KqGt1/Rgg87IPvRYBfqZ
Cmhy6oaQMETsNqBa1FsbWxuPlqxOs4YClqSWizyXfF3SAEprHj29Xo1G814s6eXMGvZz19p3bc1b
NEKDmOem3ytiD5v6QDOAyW+c/ZgoPaF99iI0ssrzk0Erw37x1sPSXwyYF0QkjJ2ZmtO5bH5G8nsZ
kyCwEnazBmx1p0BgCh2z1be6mW/opWyrSnmVsn9dMuOu88yfomrvOz1LfJF5B0hrF/qgp0Eeq1Cy
F+NupCNB1Z2saclugSJWK1iSIerNncpq9XUt42E3Zh+v3Uc0Oj8WFeVcik/W7eILJ9ZWYM4u6lpJ
YBdnGBO6fudkyfV5zKgKZ5dP+aG3qeVnc3zBgnvlKRTY/SyfibDbCBDxpjsrvqPo86rIkIVQjvyI
OnL75sna17aFOdYLIW/fZrP8KEF4k7LCjspsIExlV/t2W6wESbv+OJDLMriVs45b+14ZW+Qt1rtO
Mm6AH/dNKHW1huKch0WchHU/VOtal7w9HJOUFrGPZ0Q6Zku5j/EYDMmKU/lPgVxVGuMLx9bLyiS6
hOJ2PzYqNYl1mdX6irSWjTrrw20tnJtfcNuBYrKd5Es6GBsM2QcrattQi5QbAjt03xna66gwtwYw
lEDv5eOkLxyUCHhoZX7IonQ9uC7brM4ZEy1+gwW5kKtySgbfdvpTLYqXom33QrSXxUD0yVzX+2g2
7xPVeqiXjhKJ/A9wmcXsd5o3UeQBDAc4GcRufRzG5dkZ8o2z6Fc0ww5p3O6JEGxX+rK8tjGOvhiw
V+AuKfWwrM01rzi5anVytbXajHeOBiIY7ckUzACrjs1QXNmZBbKKYikmpst3MQIqhRHKxUpWZezC
j3aLt25I3o3KBWFEoej3Rgqxse4SFPJGMOou0TztJiOVArXUu6bWJ+b1l8IpZ5DScb3qdevF8+qH
PKUX1DZUhqYaW8F0vjmVZr/SrtmAeKiCNnfWUSqrFSmfNw4p60HnSmAE9fhhdjYVQVdzl93pbcz4
2QLKHhT7+eBW9QXOMgqUjkGHlRfXikhfEGkE9Ld2TVo86075biYYRtshva8dToKuTO77Kb8v6/iN
Ai0K5eQdYhJPklFbjwX2QdgoV4mYj7TMrMAV7Lu6fRoht4NHjCZf6d1hI0oneohjhZAfucnHwfLN
BaWi7LaJIsOcKFbG6JFcwfB9jpZcWfF/NjqIdx/Y1XpRkwvIBhxWYQZHuQsXUVyYKeE+TMbeoq7j
kUvNHxXva1Xotzr462DsnPd2sXy1aa84PV4Svr2zhuqjPtOAEr3hGLs8QS5miTrXLc+mE/NONXPt
JmIXIoNEP7liGgOpxoxjGuVgVu2p1fHIjzZgFtTfrH0l9zt1gSJNzW1PdDGBwG5JQCUVp3d49xjT
bTenfcB78LWAuOanqOFBwZcnm9bnairybZe0126qLuQxK+FUs/N7RfzkmcpjXFkbj4xahMl+UY5O
UMLC8zoBuUi59drxusuql1jJn1FmbGhndUGnRGvbmvd9d24ldqGeEToQOTh5awXOwKRgLaUl4xSP
nlqQBmIhrbbYFY2tUKY8cGR+IaTYLG3FEsol8nYp1/NsXLZm99Ek6nUVKW2gRPVd7yiHJJ83uamV
r0XOi1K0xe0UT/RtcuuaA+HLpJE5a0tn6wzEeOROB+bN4vDskDAlMrGfR20PPn+3gOIM8PqpRGBR
0g/toZ7NG3xmoduZz1CkH7Lc2aGZvu3rcZ8v8j6Z6kPhZlDyRAPbNbe3qSTKws2qWwe/PZk+6aOt
2qd8nnZ25m66nhJdrS0/SkoaBD3VT9TU9KfEvMcm97OJZb62J9slxSCiHyWde2uJHiir5cbxpmtX
TbeK0yFCMpsncxR8CXrYgT/k79wohTyOqbIFLLaBbnOZd1CsFzw4YZP174XZ7M8vHIa7kJyISbF0
wUmA6szHxfnIJG5vxzmRCrnBI+GmmX9OpwkGThfsMOlLmse3hsgeF9FVa7hggYy9qwUZvL84PHoS
TjMvVNtP+ulyTscP8FKcbz1uYUIimClDNmxe+7Cp/H6Q77QLH4oMJp25NLGvxvWVyqTcz2RU4mdT
ngi4DZHxqGwnReI3i7dJ+urNKrN3Q+8vliJOfZURZa3I80tSv+1T+94s1U1SdEYQW+Y2FdqLQ/8g
SU2gnkXEM2Bm17oX30aTe2+NKTFZhdxQVB0aWPhBp5sBRr4VVREbGpukhdZ/U8n0UdPbtc65K0hS
LV+LxD2oRn2P+OMFVQQHNt7XS1IycRv69WjZTDtogUBZsAWRkEO/smvsAgkKWw7UhCG/eVb8k5Z7
E2ZtsynOOTkthxkG6Q3VRFSu6b7AhCf9BcWHfhN55QCKy6u2mpIxGPbigkfag/I/8Sq2nsHq3/a0
pv1ZxSCeEPXB9dtdFXdPkLPlOkvrlJdvf/TIneLJK458wZPfZpx67KS4bccCy3WCMpfMsIFEia6u
V4sD+dQd1O3CFotUfV2BSuLvR7zf0AvnxrbTe+ICFudm7oS7M2q6U2jpjDAu4weOZ8/m/LNiNOE7
C1uuBWxomcywp5LwVUgRgds6D83QbFG6rSZFIU4i6++jsQypRq6SpF7beHZG194UZ/RulTCWEDXp
EB5YnQMjmZNWpXtRe+lmMhV9E+E0oXNQ3i3FtKWPvc2VmNw0L77EsRUHWkzfoBlXacs5lQy3wo+r
MnSSfNXhD2rS8TA18zXKsZXXqSf2GxE4lrVGKbLJbe/BcKR2Tt27ULLyJ+eON11qD63m7QwRb90R
b6IkZ6xOnbU+R3sjHfdlpGnkhxHLMSoUbaYznlz0IPTmxIVU2rdFxPSs+hcviZMAtLbGhmC8Zs2s
sVoU0pnYWMl+sz/yGnCuTY26akX3NIjmoS7zaTVWc+J7lbXuNffgFAqipGwqOcl6VOvklmBqZjQ0
9JXf6+xHxlhv9VTsXMU4NQn/cyUJP/kpS1n4QlOZaqXxfUutRRhWtc209sgClb6ZVK8Iqk/UwHtp
t8fKSZ4TXV0trHS7drcyHy5o9DwYo35pWMNWBW3dxD289K6l/7UYK2smZ6OnQ+KPFADnbNY8MN0a
U0AUhzR/2A2n8aZt4Wc4zMcH7yHNnY/Ycq7ThhQKN96l5GxasZH6mtbfL7NSUyWrDxrte7X13pKI
5DQ6sK+Qkt6I3roiFi5YvCSl+VnUQRTPMqT85ASgsbs0k/rY6dEDINpQ04f7aljIPnGqUxMNedjG
4pKeG/8UvjxMfkKFNPHYeenWM0RIaiZnD/ICRpNvKp5OSmNWoTSsazam0u9sXNUU14QBRjeA0wi2
qPNbpKNl0DWlEsDKlih1GWv0Let4KRKLjtJ41Q0V3iXlZyuWk6enF3o+fZxNHFPePHZJdFNTVlGG
rPtsueAJxgXYNZcOdaLvVlYfmHL21ulIUpDeCL/uIBq6hrLRjPJdn7sPK2qepHAo4VrtVkta2uKC
fA6XwNxAs+TVNCjn+ZLwF94FTe3cF5zIrJkPqbLJylauYKe1O2/KaCSU3RDg2KOzlLdr9iGCE6Ni
Rdd/3xLcEkToABzJqrFlsls4O/hxIy5nkjJIw3ICXBO3WTwUqzLtD93CXlhbLaSCsjg4Nh0NW5oV
U672zmDoqg68pGbO4L4tHN5Zsv2Rj8tqtrMfkIT5V3P3PsaQUKQz+VUWu77DHAuG0DuNxX3jAO6P
hua6qcX9oMP7U+kEN4t7dz4yZvBPtp3z6wSx6U1MOaZOg47mzrgUh0X1GCV11QpPLVLOJD8tFamU
I/sbj8XIeaBYL2MRcWP45iICTfypTPjVNI+GaFlu+p7nRGNOlIx3td5+dNIgJWuwb8RE9s4MNXg3
GfFeKMOLZo2+9Kzrnhi0SeDBSMvJDV0zeTVTIdaxQzSO1z4Jx9lrnXmY1L7i3ejBHQEqH46d9YCZ
412beVCq5blXe51AJO0mq+US1vCbADNuRtItg3GRqU/779VA1QfhcieaZDMO2VNaRz9dXjw0uJwL
dTGPVmorPkGdt7NOTKBHH4Z2OX3RfniNW32TK7wcvTwss8lcYWy6GDzrZx2RHBpLd1eP+ZvIoZa7
FulhSkuZY1Vr4pM3SNGOKj0xL+nZjTsX8aQq4hVc+RVjwb03j0+FNt2VkgOYm7FbGMN455Sko9Vl
dBf1xn0nxaVmUG2ZJskI8k3j7R9EKsONuCL+MXGeF+csPi23EBvC2uz2jhGdDLt3dq1h3/WTJ9fK
pN5JyztGVnKbJcXKUsywKa1TpnvPS7W8ELd6YXrjWynSY6QKZkfO/J7V7bCK5+WqKAzWXbZRl2qj
RNW1zMQ1r6M7HTWHX5rTrtSXeCVU/dEuHM717MBDeT6HQKcx5nZlAJTS6ooutkiJHNdCI6Y1RYDi
KMafGWnG/JfUMkv62Fjj1VLLSy/pftCF1/xinE4IBDjSEA3jyNQOkri4lX1HLWOfMofEybhbKZ2H
zMh9cDFAI4a99c4d8lanNVq59mrJismvndvWLt9bQ1/pot0ncqYlMdBz6g2O5CmTmi5eadl4PfUq
/cVWBLmdfiPE0s4SkM+zYAwjKOoM+IB/QaajFIv9AJh018eesU3pAP9MUnnbT1QgdqbbGJ1T7TgX
nCUTsHlXtRzoe1MDfzN4/3v+zZ6tqwY+dUtD9vNJqiKkkVg0W9xdOmN7CkcrKXO2+tn+dv59ltZ8
/sR4trSz8B3H7GenP9lVXUvX1t1VKiPjNXtIfl3quONYGAznyNIySNXGKBy/erGuaRy8PO0Htdq5
dCN/3A5S6sr/7pUyMWXx41Df2jBBzvfnN/XM7JA3wlbh7BJrIh5HTotsAj2RU/vN/P+LZAoTZTA9
ARshF5blT7JROXN+VsfO2yllYowBBl7vxCGge1KLYhquagLKrhqG34/64JFUgMlh8fwF3O2za+TE
Utk0LUjuEDUG5zSVCgRoz3yoE9nca0pCBMzkGqQaW3HOobhbqpSdRyWwa1WogsbBv9UMfwtSzh8G
e66OQ/8szv7ztimGIZoib5hKG+a8Tu2Y/JY4LX9EHLkQ1XTfPC5frFINKjtfD1+Thznmz8uNQraT
riYR2eOJd5wTI6LA0cnx+uZj/SVJMyCLsBSwn2A/5lJ/XsdokrnvVEIyhZLkU0yXZzL1sFCaLsNp
M3aGbxGu8z7wCuWF6kX5j3/f1r8VeKDRz1pJiAfIQT6vkQa7Yht7rBGH2ADQwLT5ei1LQpR4+urf
l/pCjIKQCKoX1gE0xJ95Kugb4lotuBRTserO7RklbnqpWwSf0xAZV+BuBQdPUTfX40LuhV/3Zfvx
79/hb9UPH9fFtYDtmk/8mWje9CgVcAxzdBJLESa9dVzkdEEKidVsgKAZ36yivxgyrFSuh7oRLrKO
D/PTqtX41ujDsNkpeekhdNHalVKCd/OGUl85E53cWnhrYS/+EplvUTo8xdZMPXePtOzKGhTzOwLv
V9831hU2Q7S/Gu6jP9dbMVfSStVC37mTbBANxNX/cXYeO3Ib7Rq+IgLMYdvsMN0TrJFGcUNYssRY
DMVU5NWfhzobdUAT+uGNbdmoLlb6whv2oi+HsJS5uTL5G0cIsT4I2KD+LcwiLoeK6zi2AWChZOZo
9XY2eo8aaMa4KxfdraeNAXxg/9CcFpHx80nhj175QWfB0zPp+G/bwsOUT5V51T6gZ5zXWGwWRmo+
pU2loZKIobFAegwn6ST66Vd9tUZTvb6rACDzF5pPyEajl3r+expVZ2aH1s0Rdc/goGQxvQFDt+k8
G8YzFiDq/f1dfb2ojAeuFcVfNFKvJLCp9tl5VBE5x5LmtZaM0yO4/HHbWJW7vz/U9QFiKHCBC2IX
quslhJbyzqxp7uAdyRXkO4XRyX4ouvlfuyMkz2daTLHmlJ/vD3rrey7kYpOLg3lenlps2U2j91vv
6GRNfhDSVK9SWdS1sXvaGjbGHX8/HgCsAKUb7n8GPF+/sQoowQLNORaG/b6IjeaXVQX6Z7qpGP9M
jVev3Iw3PupC017ESaF6Akc8H6/hVGK96ftHt03Gj03alvrBHHPtYxt4ya8ki4x8Fxtudrg/zVvD
MuaizgcTwgguoMlOS1W3rwzv2Jn4+TpNX3Ncanury9Hb4DNRH+M+SHb3B71+BZwlJEMNzcd46Qr+
iLWznZCTsZZ6stU9qAeKfuNuMk174xXtC5JfNEBj7ANR71sZ++aEbd9A3GqRFbt81DX0usey1D2k
n7gHAipQYaG59RGvHowhG3CJpZJrE76+BmmegcxGOi/Ae+EyCjWo5owFOftDz1ObbfzeyEO3wwpm
BUN7cxyudjxB+MK+vkQaf8SVUQaKeQY/+GAbxQCwsZsja0t/Zm0+vyUNz8Jqi0sNfpVDOQuCweW9
LoUx6wUAn1PagOjYRIbEStjBH/411vrxLZhSs4V62VTFHpAZ2Bp3grhNRTjKjnZpV9FeN+GdhPYQ
VT8ooWYf0qSlQUX7vqBNmyvj2e2m8he+iPG3zhIjLCNDq/71gnl0iC0xgremAX9Ed8rfWqcbfwQN
3KVdJzXNAsdFhrjx9Tyh5qmGyH2I6IrqXwsz8ayd5LbAXww9fS0kmmy+R8AVmo3l55Mb4pvk0/Kw
Z9WCjen0CvDHhPqoXloyD4VWac+pHCZQP1FGuc4CxrZ18fp7mSO0zsGX8h+hsMRCd2MAhsjB0sEt
aj/0fXXwujyPF+PY/FuuRQbgrbnGxjVpkgD81uQneQhPrpc7rCsmGdqi0JF7jRP7o3SH+b0+sKC0
kgXCEWAqgey1hOfBBtaW8WWM0/LZ1eaq247RDCJRNA2lW7JTQFX3j+81F82y4X4GoIkd39HRHznf
ZlacRZYN8fNYek637cbJ2haI0L7ZMnsd9NYFk8PNbKGFAIjSj7FNBTPw979B91Fzho2JrSA4kPPf
ULqDpRW+iE+BooCYjfW4b/Fo2ZZ6N2/dNhv2MjWbXUdB8KhNhfGpTuNu5Udcvbm4GkJR4/Yk4bg+
BQrWOo1hCnl9Us4vtaIHY5V59sHT6anfn+/Vlbl8ch1Nf+jbYHku1R6cPkowHYeWHrsQiP3atXcI
IViUZnHaFAAcHuvSSXdZpeuHYh6jlZn+FoM9P/C2sdyaBjh5Tzeci+cppUpFt8jXjrntAcVOrBaf
+1R+kXF80ugY1VsP/syH0ZR4a9d1ZdXkECIAJG5Vxucy62xMtLQmBtZdSkBDXhp5G4rMtFrKOiU6
iybUnjbQtl2aIf1ofvG91vqUR4bqNiUhm77y3t5YOzYPISnSfCYWEcuf/3FVDj2mOwZ3yrEhcH8m
95i+tNbgHOpSn1aenKtbmbUjXuLI8NwtC3g+FDpPLeTAMTry/bSHsavl41BjHLCyRreGwbr1t48H
LNvLokofNSDoYoo7RGDZFzvNe4vmdFQXK+PcSFdhfZOJu/DDrpXkyiTtyonY6EjAEj/gdhpsEATQ
ToPfT0/2NCP0nmZyl/UBqNT7p+Dq8bZsGIse6t8AcxbvhfMv6fi16XRGl51MX03PSUT5PHcROoqQ
Hv1nFFWGasO0VkO5cfSgaMDCISyBJXjJqwIuRGFVC9KTVkaR2CJGQl2kbujChdYw18mDOVrg4OY+
S3/pAKe6jYdKxn/3Z37rzoW3RdkO9AMh5mWRoCrL0YQTm5x0T3J0lKPJt2RQVBZ9U9RmSF0ZKTpX
S41frhlFaHtRYdZfgmoY/jYytrCAQCzDQFKIs3NJ1In6tivGXiSnyAYEByCY3jFAhqNTB+2LaLp4
hQx8Y9EpvlAwhDAD1ewyeJoavY8CYphTVPfZ3qzFq9TQqZ56BPj8PBGHSnfSFRrpzTGRmkTqjTrF
lQvEmGi4eWhBfKoy29jkgaP2dNIctGbL6QkoX/YoUFxYueNvDYr06e8kgLT88kkzARljBkF3tbH1
+T+Zpcmv3KnpSY6uFX+38nnCqK9PirWo8cZVyAMGwwvpKwQbL7019Fb1wImR1AdBbWhbR/h5saXC
lj73AEPXro/rTJ39g8ACkgMYgkFQW+6xP25er7XRbRwSpqmZ8ogxn3bI6Zzt/KVbFsXdsOOjy4cs
8d/yoP1e1ugE2ANNhPsn6sZ1iS8gwnCQXNnIlwdKoh5u+Y2WYAOnJf85bWzvwQ5Hx/uj3Dy3YPPI
6pYSCNfz+WzHdpLY/KT45yU2+HTcJNvXYK6SXTnPM+g1q/nlJEAjCqkP0COTejfYdbdShrlKnvnk
FpoW6C7weEM9O/8REeGQR1UkOdFHU3sqsxibwOKBE4GT2tsY+B/vz/q32Ox5uECWA6kX8j5EYnxp
zge0mlh3RNQWJ/Dn4F5LVCVeY9nFPzFkzHMaYt70RKLreS+la8SHvAM5PpkxFGMXS4HvmJ6A6vPi
zMV7ze5jZ2tUnj/uMxhaL9aMysG2jsqp3eNWSW9bVSn2FvencH0YiWyJeZad4S9x7vkM9MYfO2vE
iwG9MSitjZXTBcOvD4Jy3r04w5Q8tVaceCsv3PVZhE7rIHxJvhhQjL0smOWVm5ZaUZzgd9cfSkTk
wsSV3Uuk22uOp9cHAN0wsv7f1QZUHS6GAuhQi2los1M5B/Fj3UzlLknStbrUrVHIvBalHGZ0FWfl
ehtzk9rpqQ3k9IBbCWa0pbMm1H1rlKXAinskZE7/8o3otBFzO7LOU1SO1uNQEHgWyDl9uL8nro+R
87u+xl3pcW9dhh+Tlk7NaLEn/MJPHj06xQ+57kAUNib9Q9GY48oevLUZeGeJtjm0aNxe7MEuU25q
CpGeXLNqDvjgaodIw0FGL712d39qt7Y7ZxXLCXw4Ca0uhrLrvMGmVUtPswuo9eCPcfkatWr8Ypix
9hs9mnc7ga+I2t4f+MYFuRw04jpfX0K6y8wC5bYa1ACvT1W4pOVFj4IKsHobpqjFB8cC4DXTA/Od
EB38xCwXKx/5xntEfswpYD1xp736yn4Fjh9ZyPRUtzllvUbJ4KUZ2uRxrj0NPPik/5vyZh2hicdo
CqNW6m/RKwi+KboZ9uH+57gONpFUWgRlkGqGtnuphtBoqKxUihYXtYJoZ+fta11LbTfVUAJlk6bw
3Ox6lxpO+az0KFl5J35rwV7c24v/DDVrFoMw+2IbSK8rk6zX/GPSRu0+bUwTv7YGO8BywihKALaF
c5uHTTxnoVLlvCvzRIW+SsrQNXq19ZoaF1M1TS9RF4/gWsdmZblubFQax4teC4ZSVBAvbi0ReF1t
DUAeHAKJxyFr4geZDcVDhZlqqCM1Bhq+1ldW5cbBhwjFiadCy+iX0vRprEzqXMo/1rolnyYnh22S
jUlI6XgM8VQWK7HJjUkuAS/nggIbJbaLSUZ25YIdp/MYVUH8FDipsZ01M9/7ientRz/RQPDwee9v
PWthnV8sPjkd+AeCBfPa7ABfHUiUfRAdjT6r/onqUbRbKI8U9RtnVk+OVrpT2BWuOWzB28dfCunb
QNeoRNG7NmbCp7l/oZzbtQuWAkA5gCfbDeMcmefN2PZ2thcghppPdlvInx7tN0inANwdwMaZufB0
rWAzJnP0XVeO/1WHl72pqpYeHWaOG3/y1cIOdPuVq2/Z0xfTxrmQCA13G5RLL82bsYEdBEW/+NTm
0fAgekuelGwQ1MYe+N39T3x7KFIKos6l7n0Rh7m0EIjzNO0I1iI++ME8fRVCxY+T34qV1byxhZaw
hRYNptt0MPzz+AWv2sTDvEo7mirLtmM9o+PI2vxjtu173DaoDGLCsHI2bx0Tri0KgovVL8qg52OC
J8xjjTf6WI9U8A+dZrmv6Qjgib5yGmx84Gn+ypA3Hn5QJAuIhIyCHoZ1PmSdWykqgJRxqj4HC2j1
ynye7ChfE4i8sXJcxqheATxApOYyjAe+2HUK4uVx6nw0LYlAWkB2InjSTTWt5Aw33gBrMe5Eg45d
SYp0PqdqzGra8aV21AxfUViIvAKNk0Jv7W07NtYHt86KXwI+2eceJRF4MwPklpVDcWMpaY4vqRFd
esSdL74rTqFt0BszCbCNF2LqUlVBPnLeUJP2AWs3a/ZQ1+Mt+sT/7xIPT9Zf/vyPpDCY21QJySM8
QCbY9nrZ7gJ/bneeo8qdguSzUlS4OR5PPu8cc7zKiOxZtzqtNog6hGbScOduqR2zfCGIm3YG2MSV
uP76ODI/PGTIOF0QEP7y53/OD0UGt3Hxzhx7BZ8G6bZDP4/TWxDI7n2Z0yZoW+uvVRopTGNJC9SL
qoKH5ub5oDQpPZCFWXFytV59Tsqo2XSzb++zRIMcf/9qu/VBF+s/Kpl0oK8+qMtLWLexYiyv+5Sm
fvCMSiuUNL9PDz3WoSv707g+kPQfYDWCYFjQBZd9PCMJNM8SZJhYuBSfJmTcPvVVDsnEkVr84po5
0b+bBwOQ/UgvxE5PZvFcJSjS7mC3J9+Gbq5FWGpJq+gPxNWTD6FhXAlub3yUBeRFwABSjPr9xUnG
x60KTPhCp7wEmt3l6bxFWxYJFJ1eVzSO8v1fLwJRGwd2aQByCS8f7Y9dlrjNNENpz08VwYy3MSwK
hMgOsPiqHrV/IXWsKucu78j56xkQLHJRAZTyEO+5mGIJ6CyXGuvQVZ7c8px7245/gc9tG31PabyE
ThrHx8CX5s/7k72+Jhl5AbaBB6Oq/rtl8edkC7qdulkIKqKa+akV+HkaufLeqUQgvQ0iuX9MrW54
lg3XyUYnol0zRbt+fBgV/wbuyCVJu9RWn3E3gSeUiZOv5eXByrX8XY4X8uHv57k020gCl7L7ZYJk
RhJmq1sXpyBofvgG/7Sxh6n92FJJ+B4ohwDc7WP3XVCrWT9oQdmt7OJb01zMksiv6ZaAszjfVYXy
YmgYA/bO02D8MAoPDStryLq1HPTGkQbYt6DDKHzgLnZxXaH132CRhOljLrzuYM5B9V408qM199Ff
x2HIdgIgxL8AL2FgN+czyqJeCijGuAnXuvmIUAnVJmSS2t0s4vzz/eUzzBsnBCdHCjpLOYwC/vlg
Vh/FozH1ZPEzuPWGuBoSbtSWLykZ9/sRHciHgR/5zPWD7FHfSggXU56GQQwPwu/LbCW8uLWcAXVP
8H42HZzLpzajJOT4ERVJ5bfZwW6yFkKCl77en/atxST45E1fzuhV3bMCLE89cuSBpVGL/4QsP480
qE5GIaK1PuyNaxabOBeABYAk0ueLx5WsqBgFdTnenhrLUyMv93KmsFVrQ73NK4gg9+d24wvSNVza
3zof6yo4UoVw9JgOwSkJTPm+SxvjEX/qNa+h5Vdf3KzUsihN0zRk51yeezHrXdbSyjvVPbSNLKHP
ggGrtwW9UoSONdffuYDMlc1xY9kW+cDflZBFGO1CmSweyIGCOMhOCP9PiyCfY4dOW8Y/HfTg17x1
b82QkguNJGZ3XYHMTJUUyrSyU5vq8K4h23y1cgANaTqLXdphqqRUtPJq3NorrBsXN5LHXGgXE4Rc
m8gSR5rTmFtfnVSLnua2Ei+JNIsHVdvB3yLdaVfyNlEFX1TtiP7OD/9UBJEhpmhxpZfZlxg0BLyd
shHF9v6WpFJ2Y7vYIA2XDj3+gJcwU69tPCru9EaT2dWMbSCsnUijT06LihUslJBMXtahX+vFk2ES
a+4yHxPPvodZt5URXgNbSL7NgmXo5rcIutR0mJKiecn1ihwjVVn6MyNCRllnUryvA44yP5rY0r4b
pB8gO02AO1bqtW/A2KuvRm44Q9gI3RbbfAoybYcUK8pfee0GsB57x4Gb7pQ2BNO41j7MFOBrVAU9
q994AWADRK4K/h6xh84Ok7JCewrVWux2xywruq02WfPbOJTqJ2xDcANV7qCDUPdO3m9KByr/Rsoq
a3Y4SuavRd61D0RBJG7+GAVfVN8VcK6iwBSwszsvDl2/h59fN8KbN7zlwUnj1f1RI+64NN8S5b6U
mPDm4Wgm03Pnm7UXVmnhwa5FCFPb0tFD1USJzkfXF5ESB05UPc2PtbWYiVqtCI5jNHnIFwUNIJQJ
M9XnbLb9UM/qhWKpG+3e6jKo4S1OEzDgusz7biRZ96OyCs0PJb7oHoQFZ3hN7XHSQt6M+bPUCtq8
wnb796DpOopD2AMiMtC3H42ohOms+WP9RlphfU0wlsOhT8ROGeKp2H+bKr1BiBgstrapFDaS26CE
wbMpSV2+OjDIsnCcUucHd6fz7C12DZgRuY+ZDgLFy4vioyNQANzmRZ2ibGLN2gasuL7vhnacd6ln
0Jopp3F2jk3k59YG6ep+T3kgMkMN65nP+NQ0Ek4qjjGQkwf/Cz5CdoYMRT980/tBh0AKfvdlyNDf
2suRKnhoFFi2wirs+yK07Xb4XImx/WUXujJCQSmNB1w5ATofbt4+KxORKciUCRsma/VC7c0qMmAn
p4ZoUC8BprXRJ6NNDx1j4hjDz/w8aGn3jz9r41dAHC52XIbaNkUBZT3Naxj4I9EeGnql+Q5pp+oh
QlTmp5V1Xhn2jdY+6gpC5MZwZxutTFehaDYU8zsuW1SPvG6E0N2LoaaobNOcyF1XvgviQf/aj0aN
mbgFDcRuWvERjBorbphZQzRiouW0d2tsDzcooC1FG0ML/sX9HH/MPGYSEKvLEWUpOqph6fb1D2Qk
yjmMOm/6BPI3GUPhR3DkYCB5xSYr0+pL0xvN+H7ObTXBI3OQi4X3Xz9Yhad+sK0QNfRi4f2cW5yM
t14p3eqxmjtI3EFdDu2Gxv/4n46U3PsMHm55MFMdYulsxz0KV72dHrMOG4YwSxQ7Tnp133zmwuj+
s+cm+JD2/eRtsrQIUC2tiyHexG6cRI8SO8d/Fb5Lb0Acxnw3REZmY/RhtF9tkwtigziNeqcpS0Wv
nQ3qLByUqN2dNfaIc3SVhtRd24hpDcR96zXkrUBUl6rv4st9cXvbUx07uZGdNFv6r1kDZjGc9bL+
GksXScv7V/jVYMtTAaIGcXfSGa7x88H4CXU7REqcnEQzEUBskkpDBsg2flF9KvXd/dGungtGc2nQ
8uzy2juXevJQdVCPx6H6ZFaB2Mi6j+NNllj9QRtyxKmo/4S90xbbAuOVnRD4090f/yqGYnzeKlRQ
gQLD6LyYreRExBTOyRsxGT62XZd8FCRah/ujXL32yyg495CA0z+7Qip6WiTApdXiZBVDc4DlO2wV
dx+aSKp7quI0W+NWWLdWkZSQeJ9hF9Dv+Soink1EXSFw7Bnt8LRUYP5BFdz9MUdZj01QqQXtYzkE
Yxs68NLkxhOB84QRp2PvqtkSr62b2Mhi8JQsGoXDV2TOtOyg2B2fQLWm77phHsWGgk9ihdGIr9zG
oGGFwsqUzB+bRCQvCPCIDvXBkcnR4//mWlpycBWqHIWZgZ2ZaaqLoFNvmQ/TfOd2bfLDbcf2dRJF
8HT/+99YZcwUWTdiLTpsl6vsmODW3YEcHZfTUaeQp/lWaFcIVN8f58ZX9w00upYyxNJLvEhRY/pR
FVzu4pTYqdpTClDbyk/Lz3ld9ivQoOt+IXsKFBrC+aTDOtXg8xWWrV/iZrREMQ4O5YVmugc9QRa3
QAFxh7qbgNdroMmguew47EB3s6fiFwLbceXj3pg0PAES8gWEu9jAn/+QBi5pERmOOImqlPFG6nKC
OJw21jeFzrRcObBXwTrTDsC60hmipsVXPh/NG20NHFJanih+51s8YZAO7hqCn7RwQkeBlx6scq0s
fGOKvk6uuqRZcFrciym2eQ+wdyrKE49/hgAn4VICJLHZcFN6+/t76NbC0npdAATmArW9/J4YJWI3
GvTiVIoetn+MhpI/UzONubbDMgcorkYUE5vM23SI5WLmM9ADlAYB2MovufGtKWrRlEZ5GzbTZb8R
yeEJMyxWNoI0/SGb+6/o7CIV0SDuok8ZFbYO+jbUiv2EPQ36KvPIsVK8gkmQ2g9AgYtHgXr4g4Dc
gaMEIC7PqNqVHXFV+sOXjF3nU6/BLvmK3DWKEdJ4YfC96qA+IW6Ium3R9Q+kF8POnGZnm1pWEA6y
yVeynVvfB1NtdOfpjnAGlmv/j9Jfk5tjTDtCnBq/Ui9BTmLhB5EbKj239/okhk+tVa9cMTeeEkqc
FKgMsqtrFK/g8df0oaHIIDEDSlSjZ+HcDPXHoKn0t1ka8GdWtsGSi55VAPjAVO9pG4AcpqS+fIY/
pjnYdtdGulWcekeFgdsgBpi5+KV2Xfc5a9C+pA5vo9sbj9tJY6NKiZr2/d/w28vv3m+46CO6pZ1D
QDKR2Ixl8g7nNmgNrpckRz5FjBJjZIsDNqD6K8So6gWtWOsfw8SPeJ/Prp1TEPZLdBT0qPxhY/bz
vq+c0toARlPFTzNHLG+nxtG3wxnyz7+VHG0f2qmofqiq8B7SOLDfiyH3dbK1wXzXarFlbIwURbgd
l4a0UX8xBy+cRdD8LLs+6sLKVPWjiQZG+jpPZXYKylHYpwG9cfGtSlpQHEg0YpTaiIDONInAM4li
4R6Acsl//DhCEyyyuNc3Q17iAtyCBzjaTVR869DoxcO90NoqNPu+/DY4CFihTLFIHdMp64JNgNIJ
oq1dlSRoheT6N9uZaGblox2/b3Ej2q0szY3dsWi6U1d0aXxe3o0apzq37ZhyKcHaBsOC8sFu7HHv
Oe3wdn+oWyfdoaZAcwcjZjx1zzdiN+QDaA8zO+mqmcMMvMc+E21gbPQoN47wsJtD2TZPdtJ0K0YT
tx4Acn9rKe5xEC4jcF9FI6JB1KNSaboPXpHGU6gnlk830s7XiNi3jjgxuIurJRcLxdrzaZqFlQep
TvvEjJC4iFPksWRQ/NeOndj3pF+f73/VW3MjlOAt9S0DjNzy538cb8+YUxiPY37y4H+/76JCo5Ux
mFsp3WTlwrw5FNcWMbCOE8BlO7fsFH7zETNbrCoesMco3vqhM0I7X1NcuDUSc1rcJImRrgpeSpHd
pDKmKzP441PjKX8TK89/GGI5rLw/15X1pb68yCeQny2+yxfrhXiV9Cd8xI5VtIjaoBUZSZXvi859
xA3Ef0HJqt5rFLXeIm9on6tsdMKidgLUN/tgJXr47XhydlEuP2bBbtPEJuC9fLMTv+zNnrrwiRgq
/yceLfU9Bm3z2Sq9SRzs1kcgNJ1La6SgId1mF1e2bQCR6ZCBE7mF/ntR+ChSEF1BvUzT2n9xysD+
Udh+QY05krz/SY9c9uyhJIhwMRWCbdU6nb7JNVd8N3LYZE+y7WekpMCGGcSdWv5JQ16AUlvWJ//M
TuxxsdmzF+3aKEfqsqzL6JkyBSrWRRbHW9EqA020pcBHocYs34o6S1+QHlfWFo0i40dtGJ2OVCPy
lnjaNjP9jHhQkp/raU6oCY3fFwc9/hJ9bEe4LxZaIfaW8v0ozCUyCpsZ9wERctsvCvGoE0GliM3g
CVQaunf3z9c1857yHijkBVewQAou269DKRWqN6D45w7h1Ko3/zEn7SCMPsxqbasc9TManG+CAhyG
aqjWwnx67LwK6fSsf/Pa4OH+7zGX/XixRZwF00GLwkVY8bIYDB1WyBaaxskpy5d8AN1AtMRLccDM
8jlAI37jjsULOIEtSjoidLpkF6HLjZArX8l1n7oifY9HGIpeOjpytdU9SYwLWjkbC+EbMZNCb3Z2
IB8Gu0pQSC83vic+uHb86f5ErmGCfFjANviJLpoRV2kdilpZ4XhFfPJn81NRWo+xTS3Vrg0AXj1W
LcABE6f5mo0+WIepGt810j7GBLqblK6JV3UEMoYbWmIN03xzyeE++a7PRQ6K8iI5g4Tp1S7aznDT
CQ02jd1r7a+4aFBVSGr+lw3MRdSQxkLG1d6vx/KD0blB/5DBAf2ApNvkh2gmW+A+kYhEWV0nyVvZ
llevDEBlvMloHS18FvMyJx6VhsIRpfljpnwv3dlFnb9QDp+7fTDIBH3wZlhpd15jbJe7CaIi3Hke
bxhE5y+NiUysB6AzPo0poYJa/MlS39nXXYKNkt69mm2ShVVGSgfJ8HtF12Tl/bmGa7BjAGzCliRX
oCRzkcjRwR8bv8kgDNvOz8ZIXi0xvUx6/SZk8jznsg9N6T2MsXNAlv1o2QpZ5sA81Qb1DIszGvhr
v+gqpuEX0enk+eC+hgdy8U0MP+rseIbGlmcVnMVk0McnV/BUbWwk9wEQBFFwcmSCKByi6GirOdJ5
mak0GYiAecW3VE4ZyizZ7Dyag++NS4W2Mk+eO5M8Np2JG0o3UWNdOXpXOQE/26fMwTeETkL2c76U
IMPGXCDBiw0jmp5JtB0CBU7Y3iYZSld1NxQ7b9R/opFp7Yt0co73x7+xecnEvUUvADEG/RInLnJN
2nFn0gXouvJB2VZjbvC5HT51GgeGZ64Wa4WHqyEXEJoL1sejyIV8ykWY1JtZPUPbd4+BM/7ratZ0
cqIhwmtk7F4Nq1zrpF2XATyQOtzP3GvU8a46156UCFcJwznODQ8U6tC9/SlebMfoHpnODx9QkQbd
TuTjppmoge9intxPo5K93PcwqVZB2bfiHDgmHB+LMg/ltIvwO7WmmUuUNa9Hj5iUF7R0t9ZQZq/z
PA1yg4LOUpgwSa4eRGro73RS4i+JSgOkiZG2MHexhyraVgZON4dWmSJqCRTT+1T7snwVdeaS043W
/Akd5kFuS61W//VGn0/bQVZe+QDT2kZZvkNNi9eTntRGr2R/6AN0mQ8VmOJ/IQDreA9roz+GkRYr
iE5jwFXTOD0+Q11vtNn7tM9n5OVmCOxIBLrxW1ypPt2LoNRMaMFG9wb3Nn/U44G8sY7AaGzUKNvX
Iams/tRKHYspzWhQqR0zG0XIqJ7cB7MbFDBwMxXpHgxyp2/TQLnyCaWhrH6HO+z4CV29+N9ZYIaR
IL86hpYqg1+gNhsLJws01xeCNybfnVFiIgWgJzhMXg3cPXX6gCZENM1vsnC1H6UxqmqbtDKbHhTu
Pw+ZgKe3MzVDvESSJCGsox5TN12kIzLcw4zgTZRLo9wOjkJbOs2d8fvcSwIqzNyxvVJBd5zsNio3
GK0pZ4/JcPxCLTf/ahZ5Gm3isWf/CTqhYjc3GiyoXLjqawkexgzzuWmcDVExlUdEgrITygVjyewt
bdyiYBvASqlNHzKq6fWf9Wrxt9DHvBAbnaJWthEFJabQnJSqt2YHSm0TzIHJ3wd9++zrtT2jFIrN
xOKHkb3dv0TsqzhoucFA4CDoQYncuqgpOHAbiqEb7UUf0Pg82VkAI9xq2r/GhZAXc355a23wS7yA
53flTBFdn00M8yTt/RAVZIy5l6sDe3cF0FxV7+/P6yr3WcqjOiwnkFfczs7FOaX0QCeis+EmVH35
lucOS2tkgbOLk6Db/f1YDMYVhXKYgwjH+dzMzK492vMo4VbR9KJo9j3Z+hQFWJK5iHL+/WDLbQgp
gBL7lThNUGuJltbo1Y1kMa+KVvhnNDdmD5nFmoTm/mBXDzNfkZYB1U8yO8CMFy+crKNOuvXogxkE
/3K0TRuCATg39yGf0+ybBSwq2kzcGgQxtmwe7o/++wE9C9IZniidxMHFUQsG8PmH1aZMejTE/aMo
kJ3YjZpPQgVkIPli1Z3ZbO3YT5Ktj7gF30ArvYPmCyC9kybreAe0JtoppBx/YaiToafoR+47I55a
tTGiLimwTBHy5/1ffHWa+MFw4tnotsfzeCn64peEtGqMg2Pu+tULNsnt1yC3y5VVubW3eQ2X7iRd
Q2KA888SCVXaQeH6xymYargEBu4tNNk7Ej1vzf751g4AngfreynFABM7H2soDS1OnMnHMSzXf8KD
jt4qW9pvndPTYreIkpHMn1BIW/wA/pqBSUIDXZHAHB4cSBrzfHDZgC0pJpRauwwWSNhOce6FPfVH
bBec1FxtGN5YPlg+kEi5q25chkNjxJ4MRu+ogUB8NCVZ9XcK+O67Mht1Og2NHiONrkf9g250kbuN
bOpfm6alNjoAJRFU2Gs8UtG9dVtXr3BQlKXSQlNz9AfptgNuGpTL9SebWvkRuVH0cVBg7d5ShJcB
TUiN2l3aBXiTuA5+S+htdC89SvVH6cxeShVscGteQZcIN0Ll+E0nFKl5VRzxsRGtMMJSh7K6u7+n
b8R8nEGEsKi0L2HfRbqA9mQtRrcMjq4/+5g3T2JHDGI8ztZshWTm5eF/GI9ltyBKOwuw73zR0Vax
IwcV16P00CHZlF4xxqc6sHhcwd1Jd1M1OQX2+4NerfxS00SmyUdIg7vmCsKe0fsNBNyV2fXKfzWA
vQjjFjnB2d+PA5mDqtQiZnZVdsj1Eouz1kN/JG6MbRQNxT+lOaQrmcHVBcFsaNMB9iRaXwpy55/Q
BKxTwsDVjt1YUxP2te4Rd2x347m4it+f0HWWz1hMhoNKnG4iJXY+Vp0OBVoyPA5JFDvvUzAOMMUw
WB83nYcQ6FG6qPlTR1U4AHEZ99lTHaP6LIw2/ugjIT/sDSAVC5yGWE7roQLU4f2feONr0JUlZOel
gPt/yRfqgzLKuxK16dmI5am0p+TQVX731ChtWHmxbg5FV5adS4rEC3P+MQwUa7NRlPEJ90vxQskT
i4FEiw4+1lMrH355+87eRtQVHcrwCAl4PlfkcnH/UbGWQ4FloeohlUGp2CtnQITens2TpNi3IxQV
2wJJ779tASyLbUGYo9aL8MtlVDVPaOmWgUkkIHHq2Wj0eibygHeDz1v716u2KFtRKgFKsHB1zudH
ctuRWi/XTpRiQl7E2pPVYhenlciM3R/qxuGnvrucfohBfMuLMENgeRAZxRgcdWtA4mgqakSuS0QN
xv9hTjSSHbQEoPVeETTkGPlt6WfRccq95NEK+ohMDgPPIhmSFUDC1bsNcAlJOC6ARR2SRTv/fMng
6Kiy5xEeO7n1lIxm9RQAe9zVRaZRYdUKHNlEHwI7xKPq/ue8LnGxNQkXQGSAsQcGezG216ok9zVP
Q9fPVac+qOtda1DSHivRvFPG/3F2XruRK1kW/SIC9OaV6VNeKqsXooyKJmiDQfv1s1gDDK4yE0rU
9EU30EDVZZIMhjln77W1ghCulDK2qOsIQWLmDfveU9bbxz/j4gfi45VA08TsZJ+oi02vZtefMAmO
KEQ2FcEgYM7l776T+r4zJ+tY9FPz+eNrLoPy7KP8zzVPClmc6UYCyAh41oVovkWt7Dc+E5tA1IWV
4ONrXbw/Xi9fiWmcCxNka9cEopAhVJbzsDXSRF/nZIbAIJqRMuVyCC1LRLuPL3rpBqmYssVdbCHm
6VEnS7UgiSxqToB7CSAY0VHRPxgeEFzqV0bweZ2SYfS/IGYOHwFVl/dD2BqQ9litor6VD+6h15i8
tcIizG6wgp4w2n5p+6sstr7pukIaip4Yvok+6PJmKqxiS7n8kTDVF3RIw3PqF8mVcX7xWVAzpsS9
ULBPh7nm2kWSaRFruUOGIPgTWt7eXH2x5vjfa+nLs1jc59Sr2RidlhobbRaxU+dIwp1oPqDfinYj
PSAfxNNaQ90K9C/SN2YnXzvZOGsEb/69pAcZllJSOnKoBKIIap8+Hg2XhuBfQAFQMQ4jp4SEYC76
wEJ3fiDdiCBPzX2u3TTaWhKbSeLEdKdUfM3wcWFiowqEbIFdGlX00+o1mrux1iZdO8BBiDcUe5fM
oTi9oUVAOxoa+p82J/XGFlL+s0+VxYhaAgxull2AtO/Ho1e3YzEGTCitNjb7qbdm9C1muqnnGO5f
PehXPvCzjTfvnF0wmstFRXfGAWnqtvQwHSdH2WbFtxz51bPoCQ9Z5cij2xDrJLzqj1/ohZWQQz6s
CzSTuoEr4/0tgnITI5W/+JglKpo2gd3l0SYwumtE3wsDBzONaYBypyN49umUo09KZz3StCqU+dnz
llYPsdzo7xt5NCIiiYyuLq7c3KV16d1Vl7v/z5bJaeKi66CYHgkPNx8IDFIrT0+Kp26KDWKwwG4H
o4WCGj6st2k0+QYM6v9x0KCcgktz4cad6xoSDFKMIiM+itxtp1DXWZuGLHW/ffwiL4wd/MYsDBQI
ONSczhd95xXSllxGDhlRcz5K7nXd1WSgyqFdd6bhX7nghZGD9gtiDaySZYN4+nFojjbNFhxSFGbt
XTsl8QMRT9daHn/dgCcLLDxFhFj8wxHdOVlgE4WIWZg6PcXEkAma2sH4ZRFtTDhhlWDpBVMlP7sY
ycswzTLx2zNy87a3BhxvhQnedgnQoDaedCocYlvbkbdAmOrAohGtlB5PgMcIvUyg6Dp1QgjN3Brw
XbFPrN3ZIl/eKrUvsssM4qjJpmpy0kZLSXuJaDr7W67b+fdE6PgH4uWoEej4YkNF0dVmknav6sbP
nzl9dPbHYCVgnp4RYsjOiEySM5PjjFz7iykMo9vGPb3FK7v+v2e4s6eOqQ/kNyyJs8+1MMTUR5R+
Dt2EgHunogHgLXMWjubJKZsJDWbtDLedx2FnZzvpQrskRojUFyPy0ML1+fi1N40Gd0cmrfnKnuR8
MuEBoM5EBUxrisrB+8+6jbJqtDSIaqnvRrekuTU7gjGa5zHw3FAjfHQVZFZxpY97YfGnOqHTdEfK
fp5cAG49j9CnUqWwNWM/BITlhV3eixty9cxPH3/MF6/FerMQmdB9nZZBaUdHmuXw+NlJd8chSoz7
rOmzfYAn4krl4HxIcXBlr0zpnOkJxM77Z+lwVB4MHFcHkiOnrXJzPoJgTq/c0PJGTscT1euFqLE0
0U5np6l2hxlXSnTQmrR6yOO2Wekqrb/KXoM9k5T1moZMvKTXT6Gmq2t+h/MBQwQcOjYWHsipZ+1m
5YneL3r4ggRdaKGV+j+bhgT42fLWqUjx6hNHuv74FZ73DXECAstfaj6eS+1++U3/WXuMWnfiSWfi
snN33ptgA1AnQh3UCrQnhWWSwwnGCoPiAAjdJKRyJKo+zT5HZimeP/4t58OJaeMv7x0ZH+vQyfdC
l85Bh9Umx7E3XxA9aa/IPJ0Qd801scP5g6aWxncJn3xZ705Lh2XZ91bcx+nR8SqdHhhdCqMoqzV8
e8xmDel1UYsq8+PbO1/62CIvWFYKX7AtzwaXanKrFiiNuom8vLaWauOO6otZz3KdOcF47ZiyLDnv
B/NyIAJ9wVCmK3wq6IidORW8wPQofFO7d8xu3ktTBBv2avmqzbpsQ95PAy/Rbu9hPmhrzSWJTxaE
aP/7jWNuZQVGpAmM4+TbzdN+6Brar8cMQu2xKmdjF9OwAr/Q+KEiAvqKn/bSOKINgfUCaguqUPP9
kC4FYmG3tZOjUM0326yMpxxBwopQwubKzvvSlZadG1tF/jmzY0kjcDuLBM8jmhBto7dNt0OzZFM/
lNfUmecTIHdDMgAlYHZNZ9JBGc91X/Ug8Ay7r95UjK4yTAg3vSaIu/RpYApY5qEFCnV6kFaccIp8
xPmv5mTY2yWW54yNxy2loIbERxKNMZ13Lx+PkIsX5U2x++SqZ8ofPx/yWmVWcgygwmxmV9WrLvH0
VaDN5Q1oM7XN5tS9sqRc+h4ZHwafCCor55ScOI8QBYM+gJY8Du6DwDhYhI0+0REpZ86ttieujMsL
r9BY7ED49NFTnDF009KLskFW8bHQVHkkPVpukcr/s0D5b1sZ88HSZWbzsYzZ/0zofjfLwaP6gDt/
SXT2CmVle+bxgbI+6PWM0poj2ivP8sKHQC+Wt7dUKunKLc/6Pxct82pqjQSxnyeTN9QaxY+0WtSJ
COn/eX9Dv4eve6E4XEBBSldrs4k98NEsc3fbj/5wp9Olgn3XOlfOZX87OiczKHMIqwQ2G8c6S7CA
VJbGc5CCxDXzlgyQYCL1Y9Rc8iv7MeiRc3l99uxD9yS9s41f0sGWf0gpBk/AOq7/nIbKf6uqOfuU
8uyaMBqTiPTqNsFrLD3jha3z/KpVi1QXN7X1u05qnAOF7RF0jTPCVbvKQTqyGlwj134ZURp4a5vV
vEO8sahU9I5mK4J+UfySmCK6vB0xyEOlJvMMg0q3LWEfypXsAQWu0JfHdUgYROKsVF+XczimZRaA
y4yHLzKxm22v94qNsy7mm8I3yG38+CO/UDeDhwGmgqQjsrNYm94PEna8Wd+OtGxzIZS1KbmHCaMA
vuD1COLXWapj8FHzqNFViLl5JK41Ynuy1/162tZZgHCYAFz3Tw8C89bH8YAHvC3Sa0LEC2TipZCz
lDiWo+NZKaf3xmj2BUysFmb5dxg6zU7LcqHjSamn38YA4oBTWkH6e1loUbaiHWK92b3SbrW5cW9g
amH/itvE+hnrIh1DMPCkgPpzQVatZ2o/+9bLjW/kF3c+AZ5Wee0sf76NXfQJ1LgXirZ9VhDqMseZ
pzwtjhLM5aNTAyCZ06CYwkjT0MJ5InWIUYiGiujMSLklDpVOXmtaX6hqsOcwUO9gyqMlc3o6yOs4
K/xFy0tIW7ojXqtFUq1crHJNuqLrZx6E1eorS+rz2pBEprZEv1yZLc6n3KXWgNAXOA47rtNSbTCW
uQe5SxxTNVQxqcMlaiUG3/jj47F98TrLNGEyrDmdnM5/PdJ4W4dwFQMwOE6WsB+MgXrnx1c5X7G4
G39JMNPxmbNQvv+A6OF1ohNQnow4GlaBavpd3RkqDKxCbT2CYK6cr8/F6EslE0QkPEbqyHSi3l+Q
Sr4scpMI8lzLOrmOaXwxYSzdqLU5EjoezrYnb3KzEeVBxLr1zRgCa1xnQ6YfukouXUZT14h/icyh
vcdJrMPG1rD9h15dGPYK8EP9o9B07bZ3gpIPxSxKoqrL9Fek9PloTEPmk3o6q1uqFPPLpKviUcWj
N195sOe1W47pHH7wC6I/Btf1/j49fEqEmCfYdYN0uFNuZj26fmt+89zEfSwGT7xprNb0/Ofs3w+2
S4VgaYoZ1Al42O8v3bq95k2Jhp9IzvV9UiN/jrupubL1uHCD/wuXMhfM31lFJifJCC45L7Iq/emL
RDm8bgNT87FgDpraMJKiaD00g8H7ydprdLLz7R2ao6V8y/ZgEamebEkq4lIKogmyo3CMzjokfUyv
bwKQ8Vh28VTtUqIgMZPI+Fof4MJnuWRVwo3GsXuuAejhfUYgKEB+Dy2LR5QjaFnlKbK4K1uFS3e4
4MjYc+F4YAP0/i1SwJ3dsWB3LsGGPPd59Scyx44PhtCbEsXV6EDQ+ngyuCBw+Ou1Jn6OoxXgoJOn
OpECMYtAcs0mFVuCjvSDPeJKTByhr0Xr56tycCQI5mne9PJGS6p1a5oh2oc/mjlEnwsHyMHHv+l8
G8hPQnBIrZWHcQZy92yedj06wECN2MSkRiRPtm17XJ1I4+f4GjDzwqhGzcABd2lcIzs8+XYKSkYy
tX128Hl+V9AQ2pi0ObeyK9pw8uv4jjM2bBTH3n98mxfWV66LQ479Af97Op6L2CKqM+CAyUbb35Ea
pu/wouqrrPME5Jg4WMVkWrG1obdcjfq/9/d4ykC/gHKgQzpD6FaAkLR8zAmbUaD/S6kZD13t/MnM
1rvyPi8sOBR8FmMUFgi+opNh7fbuaKXdlB0NNUQ79E7Zpg4KfZ/NTbWxVH0tb+Pi9fCQEngMpIFq
0PvPKMnBlbs24C23SYP7oo1fEVnTAoE38mjHVznhl6YHZAj/d7mTQoGSDeA5n3nJ6mP1tXGXkGLo
VYePR8v5KKXChMiH//4Nijy5KcGZL8D6DXDT8sihtLXCHkIi0PSOUdMYT92Y610o2yj+mncBMd8f
X/78Jrk8izdTL7sxZov3z9SnzkUqlyuOlt53zkFEvgkjO+jda3Pg+VfBhZaSPy9ucS+dfI1dkpCa
y9bnyI6aZtnIzKQ1pEEv3YZV3lJBZgIWJl0OJ7oVrRRXBuuFbsDyA6j4sIwirDht9dQevegWvsWx
KPt6W7hJvPZIUdwZkynXFmX/MNYrPwQ82m79vCNipM6Gw8ImJ2RPOauIif3fJ2k2wX/zEugpcuw/
/YISzdCTvmKIRc7khbInU/dOi6zA35Wx2x7x7/nPneYY91Z/m7E32WhWrx67QDjfG3c2N2qUz+QV
ulcqLuczNb/LWlKLGBznzia/H0ppzll2nMxhdle9OY4/LI48b6Vhlk8fj8BLHwDfM5ml6ATYvJ58
AHjcPD1NRHZ0BpXHG6eLjSchuljtsUxkN8PsS3ejR7NFQ8TO9OePr35p/C8rJBsANgLYb9+Pf2fu
h56YP+5UOLbcTFhLbdRGfny1XMC/6H21ALsT6B5a8Wwhzyp044jRRkJSPw46cWDEVLbxp0AocFAf
39DFx8kODV2/t8DGT9b9snOjKlaSSTnT/UMG0kqGQdT32E6aqgLwEKnf1mjT9qnS7spksjys03v8
i9GkismHdvowB1VXY9ICEJwLkuFrSPth703lGndJEvpWBdit7ob/z0XJ9ENza1E2OF0V9ARFQFeb
ydHN4bM1EH2PgVF1T0lUP5C3Ud3o1fDj42d86fNYZL5UYBYi1KmYo/GIGapTlxXeLyWYyQKMHxHs
N0YaXaNUX7oUJbOl3IrZBUXR+/Fpt1XquAI1BT6mmJjv2DpIYH77tkz6K+e5i0dyJIsAxHAzUhg/
mY3gstuiJI7uaDYJWoosUgctKPy9MXefgqTEnb38PxqXzR3ho0hn66q9kgx3aZVABIz6jafKgnjy
E4QarEyvqLqWbV/Y+x6b84Nd+0O5w+idODe1F1XDIfekNYVNaY9NWDbB1U7bhYe+sHOowi7Ag7MT
STxPri0F7xcIeXfXFNiTtQJSYpP1xubjoXRh/qFQyeRjglhH7rd8zv8pjepBF1fpDLHYkcr5NCoa
BT692CtXuTAp0BqgwUTBl2nh9KQOkhW8Fm/3aLuJ/xnGiL/pi9Je6TEOLtQliPbNXN107dUQ8wv3
h3iZXhq2YewYp3LGSgDPzSeOreTQpXLdUnPq7vvYy8oro/fCO+NC7GIWnskScfj+QVpVO3Q5VJlj
oNndH73BNOfalf/gj+Prx6/s0pUI++CJsWIDqjhZMromitIai9RRuEZ5MLJo2BcQ07b29agac9l+
nc6o6GAcKsyoimkOvr8rvYwVQWh8D6KGm7LOItGXOjgM2YmtdMvsq6sPposWnWTHnWIqlHsptOo4
KDY1qXBvgCPC4bS/Bobmv46T0uJVZi+8RX5y/WYPiYcTQ2Pjsx4K4dzi2NTLXYOD1bvScLywNnAi
oorBSMB1dvpld1lOtvTEQJ+dDFJskCfBXepHmb+iQm09GnWcPALiUNcYyGdva2mpIL7BDAJDjs/6
/RNUXtfbceKSFWhF3i4fy2ZfJrU8qiG9JvM5G+tcinIYizsbTcIJTy4FvW20gOjQUq0q6w+QzsEH
ojul11IeqY+eDovlSvBlltmJUAj7pKBYW1NlBYQ+H3HB5jc6AD5t1ZGp8JpA2xRsZCPngbIVYmUE
awCegLkOa53n8Iy6Wx3i2s+fioEq8MqMMoiukDutg8mO82kShXNrp0n+PUtSI2Lr2zYyxPA63JVx
HKztaOgesAljigX/SM1AddUTjCLYgCAe7c/ATKfnscrkXuG8OhhxOsAXrGo0A1WTTOVdrnStQ6hk
V1/YkAFMTwvT/tF4jf6mVJXdRHFSWCuRoMpatSS/HEwXAx1/oTVuCicuM+RLsQ6qbFHy667st21r
yHrd2yT+bbwoKM09NBNlrYJOzvqaKdvp1qMZU4+slJkGC5a18EMhJnHT1VKPN4lJfvdKTp32TY4p
lia7wLvjK7LLiM30d6pTVb32p4Azgmdl9otRphOsDOHltxoZ4UPo5n4gaUcI7aWZMixtSQSCwZh9
3Lex1QPWKOPK+5om3fzNrYboWTNm97fjye4tNYsJVKeteXyntZo34xwX8UbTs5RwiQF+3WoePHlv
ZsXwEFWjfSdplBREZM0WXWtWjHrvNaVT7AN81PjMkkYZ66lJFGsjvXWLLZg19nzvhavtZ6SR2d7V
Iu+eNHlz2sm6H39Z7uDGeKxF/scZ/eLH0Fbxc5cm6Q1oifmpM1IrIT3d9HbAax0HSFqfGyi2R7jJ
WquVbxMW42ANCRdj96Ry57s1TfNd3mSoq8o2B85ZwvOyEax1N2QTNp8dMzcfdeRP+k0UZYkDFmum
VJWMNM/ytmppl8f0DTadk4oGBf5YdWEmemVuABcjyPKNevqTFiJ/0aNcXuPbnxUa+LzYOy/dZjz8
dEzfzxnmRBdT6F4CnMS34N0Mln4zzqX31FTBlw7RyPrjFeVcZsNui6rGInuk0nu2Ptt45CNeB7Cx
GZ+n48X6bRwhk0WqHD8ZrWvSD3bKfTADp/6rO8oy5/doj2aYFfG1pO6zPdjyY1h0qBkuOvbTso7V
ZBGEH+D3blJUa3hm41Z1Vnyr5S71w5YOZvOAZkxmaz2Vw7zyvLH918WCn0BJAkMq/6FtcrINLLuO
SDRioo+qlNO2AJSMGEZLd0ECesnI1TczZ+76+CWc9/W4KK+cG7bpHp85+DDAWu7I8f84DK8Aqv8M
TSRCW5Nbo1zFkbVykqwFxdbh5S+rlZXHz06aBruse3JsckRxRSZRZe8gggwbXDv9nl2Cft8oPbqy
ST4vZfBLUbuxkMKoYV072RVg1Woge2TiiIRf7GyZigNTTbnp1DgfTBM2S9PIN7uKXw2RixW5dt7W
tIZ20062vnMJ9dp9/OyMsw0mvwgAP90nWuJ8OScvjOp93botSQNJOejpeqL8+bm3JD0SGMG/iHlT
cQjHoWw+y6ZI5m0jTfmVhoITh8LyS+IBATwEG5sNzyvBStV3amWAxb3GEFoY5OnM5D0mU3Ll7Hhh
xTbZEMMSQJeLsPtkK+clGbVSKyVvfIjzeyuum09VWXn7j5/OpYez0JoIbWNQM6bfTyf44VSbqQQC
3SjFOsmTIbRzU2yszE9XVHHEDS4K8OOpMWqfP770pRukNLuklDCXsQd6f+k010oSwMBPz6k5bDCm
xqsIM/zh46twVLgwZS6+LYcNFio241RX0kkotl6DhXzUSRTb1FWVOXfDPBpbVeGZBNqlGZthMMCT
DV1Vh4PW1H6YllN5IGwnvleT3Xj7KTVJ79QHma/LPDN2wvKmbRkEYtukVnkY65FISXOwn9VgCkIF
iyb/qdVa9z0VWvtFnyv3OQJIUf4oBIY1AoWiDJ595tbfNCdoXotU+jFul7H4TmRzeZ8xFSOjZroB
D5nbbXFjJzHGExJnlb/yndHRiJ9KjcdZh7kcJbX2OEUdWYVY7yCwt+QyhUFWGM+tm4+fOoUGNOxm
0zgS81vZEMyjAi6Jn3lb+pXZGLaROd9Kug4bZOfiVVSF9zkTKnL2ZR9VzzOK8EdXGdlDoyz7SOUt
eXYxUOxqs8EQS/fG/VFnlZasSI6MnkVKzqDrBNqdPUn34NTDAkfzomiPK01fGdgqxy0OmLIL60lZ
8jkwC3DDQWLpzy4Rrd/zLAVMQImjbdecyJOUuqctqhdbmYX3kA+GJ3btTFFja3JrGyu1hgcZR3q5
1qdaz0KQOlr9WsRBNa3qJMvhviEmMOnTJoBvKyNoXzqS6LZ+lbVvfQPMeOqmuYJjUNZPaaeLT3XF
2rqSaYHUz/fKBq2BM/b2ZrTKyXnp/bgeVnZMTvTGYnMyvNRuqf2ssrmvP2nWHBVhhue5WuV2gHCB
p1l0m7wDTL8RmHl+TgZ4gdVYJ8RiB4NvhQAWel5mZ8oXSoLtcNfZQFFuOUG5+u+AuKmyxPKmcb0w
8sfAzQ5mRTxeyTbZ+Ev7dAsYPkSC0FUvOwgs9wKl7rDIFVK5r4o+NnbKI2oAa3Hzq4an8hrYkf/S
OBqR1cTgJc+pUxnYNxpfbObcr51V4/kxaT59MB3pfgJcM2JXy0OzxW0SakPWHzXygnuO6ubkMOJL
fwirrBR3dWv0UUhWmTzk+AHS0O705rVuuygJpdnVD6WaUz3UKtF9Z3ZB9G5YmjrCtG5fUT3Wn8tJ
d8XKTDt3MwUxiL+qRxse8uHM42bKBuuhsKXzbVaDn5P82ImEVIApnUKTyK5DEkTJbzsmJHKFyR8O
jUyIeviEG12+lLW0XnRTzPGdMnuxn5JI3BeVFn+RrTLaUA6OW63Gwm3qVULg1yev75ubug2KF6df
N0KJ76Wvij19xFzsTAR/2toKVPKdkANzbU9x9DnoTe+YmDpGBxGV9nFuSuOmqWMx7CKSPbZABut9
oTr7J1FNqXrE7pDB4oyS0VpNcB7v2jJXT5oOOibkwvVrNeSNy55WM/9YelFRayvnb4WaElqHVbaO
bTPZ9dHsfLai2t/mLvt9RSwTxl7WMM7mDREik9WtcKbWUMrLHGOf3Wz80mi2OWCve39RpBlgxkPd
bPK1LET8Le3bL1LWaiGSGtUmCfqx5BxVgGuI1BffT9UGWXUUthNnm55oq3CsVb7NSVR9RhhGl82o
zFWj5uFYTlO0CnTixYPOvQG2km38sTagT5Sw2KIuyH4lTtpvKqgr9ba3dfUJST7ekIaEu7UpDWMh
fg0H7Nl48ERTbjGQ6PsF3pCR5+CNITUGBfXHaRwIunO+LFipl+6rOsEZO7oR0Jqx5Asa0BGRCVIF
+qG2e/6YSQQrERgAjvayWxotk+EO9mbwR/e4qINIE9QDMlZk/znJIJliZY6M0IWt1+3rebCb1dAr
/3FOrXkKbY9g57XuI58BTZ0/JvmEdtEvODSFXUf5kO26W0OtslHmW8ytoPpKod0oDB7fkq4tKJ90
VbkvpyzA4zG71u9srFS6Uo4e/DZSXd3i1zZvMeHCqc0pOod6pXH+yS0V/2DTrN9Z8djti6oy2NI4
zHrJ1LtkzRtUvdmxjzwk0y+ie0fW6cFJyvzgGHgDOvCMqOeRjz9MVMqgKwpV3aSN0Jty3ZhaGq1N
xxnlquX0iXgwieffJJRUwao0lX2rpSKXf7y89ds1xjpKkmWLfeeR0V71O1mK2F0RW9W9VF4S2ECD
sNk8ZRlIql9tpIbgLkjb0QubcSpIxLbiZlxRLRPdTS4G/nyFKJR1hVVgCKUxJO6qMojE2QuOgcnW
djTbexn7tE5DD255zbACHHqAeuHlW4qbXb8JhD79Ea1noFdHu2egfjO84sBfalwE5YSS7OZEFFo4
u5H7uyKH9wUTTqrYAGqaCA0/d79HVSKbLZkyEZkcQ+D0GEdxIu8avdHq+4APKoabFskvjfTN6phQ
SRo2lVvIfqfZTl4fXL1v88+pWWZ4FFhFjlFTVNh66A4zDnVC7+6DgoCbdd+7okT0PRZ8EtbUBmtS
dPOAt4RBaB1PU2aGdrmIk/qI/is4FUqz4dQ4rbNDszl1a7cazUqGALU8uTXxZsS35eQnX2O4YRQ/
5uyPjCEBhyJt6l/YTYdfbjPW3cEfCRoMB1P6+jbSlj1FhA6O07MiiO8mj1qqfa2FAn41x3PX3SrN
cEeWm8GXoaE8j7RW4aCR6+tmfOs9V/5wEr3cjhYa1WMapUZ5U/CgjEPv1I06GtU4v4xgXAbqfO4Q
rVyj0V+DSbOqp9SUgcGRhhPDTkNvP6ymOImLjdH5wVtV2vlbnkDIDfVy7Jm7LN9qQ8MZ2ctrgTv6
W+w9At4X5Opvs+toxH+w2fuJ0Y1s72IwcsJsKBTooZ5W4xajSLCy57oR4VDEDUqU3vGetWJCSEmM
jRPS2/ddDlw+CZPWbFBvD3rNSjc0muJ0nZaWSQZlnvxJtFbcoC7R3orZo53k0Dhpwg5f5p9SOn6x
sfqU4kdftdY9WG8KKCobUFgSOR4bYUur+dXRc/6cULX/J7XL5Eg3ZJhZB9ivrZD8ZhhZukT8DpqW
+dQzyhxBZJtCdFOZW2yXj7LaBEHWPAg+m5spiEhmis1MUs1SQXkr9a7cEZhq/dLbUd84k6RkYMZL
xIJra9lb7KbVZ2/WVLESQ2vmoVZXXbOycTtU68abmaOkHc2/S68V7Lua2PyKiTrd+15sUHEqhR32
ed/H60SPijugJfOnvgqMOzNNajb4o0PKjuYMvbEmgsdsNjO66xoAXImdBS1U+cDl+oM12NVOZKZW
k0PcCYUTumRBBqYuj52Vd59prERPUinzBf1X/wVoD0Q3egSHQtMm5o12xkXs1gR6CR3d9SYdkrx4
K0wvJoTbEJFY5aXKnyu31m4HtiGvFF4DuUqZfdBZYb0Qh0EWGalClNq3y2H3O7M9agA4Np/LPueE
2MX6jSRq8Lb2QReRPZsm9rYPajYRuiWnICyJDUIvmGixse+acrhNm8yv15Rvom5l5xlm1SivqNCn
opvCmYqzopZYsNMciZB0QArLcmLr2KTOxrTUeC/iIH/osia4IY+o+FZGqaWtVV5oaHZLdHIr04y7
hzJSkR+2Zcn2IVL+sEfv5H5x+Rv3uQzAC3ilNuwxauHbdLvR+ynB1R4dcMybHC7KYdDBF658d66P
ThvND0kegJ6JWcv2QbpkmjWecjdVD5oztPyE3V3clIQzZLUltibjQiffqtEeijaZHjtjmolvcfry
iQp/8ZL0PYusO3IGnyalk83jaNG8tlJj+uq0WvJgm4SNdqDz69XcOsPWz3RxgM9VHQWFyXhLJx6S
YWYCZUdu0/QrwuTdcm1QVLxr0Vrd+VoffBbxnHYrOJH2XsGqZbPsmfVD3dcm5U6/sZ4cdDMsxCWo
f8Auw092/MbMgVfyQJfuYlg3ZfzYO2SAEUGgawi9VT4vunlXu8vcaCYfA88xqTOzIO2W/lZOKVqN
jO4qcu3bNDEpfDhewnKne92tHQzNF6akAJKlajhouEE993ug7NkuLoX+dTDAS++53Awj1tRIfKoH
UYbItqcNCQTjxvFz84ejIRsPqxZPvhPk9VL5zOUDPUdbkaFdVQdB/8xcMa8mIAsEdt1Mz1u5HZhA
kxVGEQCbhIjnD1lJCzxsZWfdVkMfuJCDa/u+dnxxw/GPjQmWPnHbd6kLYzFqi1tNG9Cd9OMsv0uj
szngitFft6hpDsHkV7dJYOSPMvUBdqccmiZKb8k4rhML003I6UOoUDZZRlm7EUyA5lBW4TwX2aOf
Zg5wH2v8ndUML9CdsrnlwJveOJ3mxSQxVOSi1D5bvlAzHaZeL7aSYhOBbjTX6QKIdQbTbnjOKHxW
aaFjJciNmSC5AkLkl6YV1r4kgPvOSxvvMa2C9IctauM1d5ZYslkk1gaIOBXw0YkeqgEur4Tzs3f6
jP5TrJiwNt3U6g+JM1hVyI6IoysmCrz1dCWgMIPpU09JLfTbMe9HgtC02nluMe7sZleP7otcaXMI
maZkn5l22e++0rWNki3waIOzRzJn03cFqv6QjPSd5AL1vYviyX1riZf+0ukjGWzgO3V2UuTrfRog
sLwJtgjfzb51v1jZlPI86zR9ZIdW/q7IMvxuN1Zyl0Za94rwgN1FZAfRkS+gF+HIDFxR0sri75nR
4P/qyiFG+jc5S9aG3b5EXdxvMp7Kp6nKeEBOoSUyLOYa618mI+egJsf84qRt+s0rMi8OqTqkko1Z
a83Lc9eHrdMV1XFsjfkW25d4a9HKNCtjiOMiDEqfY1GjaQymiaF6C5FOPaBLHw4qMrQHvNKcz8GZ
ztlmrtO4CidgpNOh6VIz3qCRHIobjsF5v1ZJ6/prnK2W+TIWqAJuzNybGGs2zUONEvUhUnXp7gZX
mT8NsBn/w9GZLbeJRGH4iahqdrgFtFry7ni5oRInZoeGZml4+vk0N1NTk0liSaj7nH8tH3ynnbND
3nBIRRs2Cu+k6acLk9k3ivZnHXChkNruFQw57dy1ydZsbr2rLF76eamFYdEYV7fL/6QWiaJjMP9u
/YHyMNjzQMRT3QuZmKJZf9etN4eJ4VRcl0IZHbV8vTMhmmIgUUnd5qbckQ1XvvemRiZoD1k5HsZm
qNDFN8quYghp/c+1Z2Ec57xuf/Ucv13izHq9mKMht2RWjtDJgth7ThQmlG5fGFtQ73O9mUGi0cm2
+7FEMbHzBtK+b1BF1e2KVjbWLqdRyUmslpH3npIb+RRsdkMiKwC0SCZFgOldhedG35mpcuwD4zTO
5RpV/Jgg49cXNMHmh5hsSTeInkTcOd7s8zo334oZOMorma4cDjZMT7Pzmmmpd5jcu3dabLLiCdOQ
cuMpzAS4gK0HdYZkTbM96QO6PS6zCIAOyMLRUU6kWRr7gbFYh7TyGRBlodZ/YUOSxWPqDOLXOBV2
YhVEhjgI9j5msW0hLE+hNVTcVlbH0plIqe5H4sL2rLCdEwHj+cEdP9tkxtUkaEVvub/AFixJNp0T
suLurI58A47ZYjKOi2Vqj8lUreqk5Oz273TxBb0TVb1fBIfVp3P1kUwEYe0JN3DWXzMoIF6DEVXM
tcCeUN6Rk4eXPXPNqol58ANjL3AM/3UBp/xDjuSP1kAiu5pr1Rkdjw0Uw0b2ti3LRIZB/7UQ+8Yu
Uk89h2s1df6pLrWrd3UfMMe6QtNXsK1AMTGJzY1N//JINUTFeK1ilLa3wklPFME11wMLBHG/lbdv
cgbpw7YSFRdlQzXcueaQ1tdF2OM/Z1rZP82NxSLqSMn1Y4HlRyRtF4T9maxSH03mMNb6rkHz0n+z
GKTy2LZ6dS6jnw5LnJdOgeogTbfwsfZF+QKSLtudshTBQaiJymznFTYzWzfls97zzNpvRjraLt2n
tdMC3zlbue+dysgOCwSkZEIOinw/EQlM+M7k19O+7HKu9zzMNRcDaicsStIIiMpjAKqifPH1enQ2
ewrfmm3pi9u9q8WBobt1rls+NGqfIibwk24mOfhkU3xWcacvjvUIwGVSOsCMkCXOZA4W+0WWj4/y
1tZzDHix9a5Fv64T8ChsJKBA/mefFtl0WbFQdxBRKzMJQOzqvVJZBVHmUS+WX2XFY79zEG+2u9yb
ydjoXZ+KS3Pa2iIe2m5rjqNtrF/ORBDrG6R95u+93pLV0UDx29/xNDh1HC4SG6arhaSR1c6JVuMQ
stodTjwI9RA5a/pEh1ZD1zCxZPOdqgNV751uqeZ7t8ks79B7BWXAhUZHGU2KBovYCtPWI8asXbnQ
h6o2D4o709mnbb3YO368oIpIhwpukEml6igP4IajciEaaFcRyz2/eci+ngqTGtuDwSXzQXnp1t9D
EE/ihw9jcOO1oK3vNOup9E5YVZ1pt7qBLhJ/2Ea+nrJmnQ5SC8naVpoEUpJ6PKs7MIchi3uYFy4y
4qFpBHXLcUsasanpAFEnzH1pMIgzS5otAUauAVIVZpwvu0LkfngIWVYRurfpxHxgMlEiFchtfHy6
XKvEWKo+jXtqMvVT36RtGllGLWgAwWkodrXlNwgSC5GKP0aVdhOPYrk201tW01N2qHtMP3ckQ/bh
AgrlmtvvjIghglScua70mfBnfHXmagcfFeWlViSL0rA/6BPxPjzYZV6MdtjbqI8w5FH4qRnGgz22
SzzX6LJ2S+EQ0LpJrbODHRZB/6o5WbZjj+yVfZ29pzoBOtCD5nIly2PhFg1duPkCWZQyZopgcG2G
9yntnngu5LIrrbTJHoYJTN4/zY2RtX2sqL5jNtiMgLBppAt4iz0Rkw3cNV6cMgyAOEx+0BQxN7Bv
xPPmyN8yhAuPyZJPu8gB3Wxjr/QJZu9E5oCJN/Ra5RJwN6Lw1zJ3ZsceeOw6bOKRWCc9H213zO66
Crxpj63SBGAtxyK4w7/ZDpHXz2v6Lfg7AZXzsEQ1ERmjFSojYuGjYT4i8W/M9jaIKrUgVjuRVdwX
mdwBQ6frJ625jTxVZshErsqU+hXYDAXREZRNYfCxbvN8bOnDHXZlZunx4HcWTJ5yJwoOeIpLNNdk
omeshMWW/i1vMshYzIsaX7yldc2dY4DHvrWdYRq3/skKyqYqG8wyeVYvhRcLs8+MJlZWX4pdVgWj
/SkrU6cJrAhIk9Q8w38dSpi7o91bLIAzdcnTuXCnTZ+bJVcIqskKZq3VvaLcl+TaKhm7giWLW7lI
n+AHhuwsQE9/OdXU7PvN6b0H7Bs0madojoyjaC2vIdcXQUET8fDK8mAWBA6/L+noDo+ACZ66VpNV
aIR9djuf0FKst3ovawnWmQLAtXV+1pVEroRCLFEhjgPo/z3lDdwMX0rfIrdWb2o3mrrPY4v3jpcR
Eqd/CKfSMb7TrJ59TFqIusJzp4tmvGR9P+m7vJarv1+wuP8Yq8nLrqvWXr2YNBZYFNwA1St7vWGf
vH4S4cmoBvy+gGBTRShdzYP05dJz8M9cjbk/O0TKqF0m+i7dC6bCL8Mo0B9Vi02I9kpRYH0MiHCT
52lLDWRB2TIXO68O5yxeUkLGP4dFppyevtNVT01GqH2it7knihfNGDdg61iewXUo1Pivqh2iybJy
AwUUxej2l6ESCE6K0c+/h1VCV42ST+egC10Vl2DGhnIxm26WaIDzZT34gczvK6fUw4GCWMgKEGDo
AuwHMtgVYSjnvSNF5u09MksmGDq2eQiNyvxHb3yudjAyrr23qQx5CCYLabqetT8dRhm2w2cqwsw4
kAmvBCmpm/0HVZFdUIRMJuaxrLqt/0TpFHA6TYaddm9zUCxrUvZlL+6DimyRo6uZXu4q4uDcy2Jn
4XhN0aCML9aWTfUrutRZI4DKjAeeyflxtWoAe0baunmSQV5WSTFIz4qGTqVdPBK3Vu5KR6tx31P7
+0/emqA58UgyasDRKF+eE+k2QU04DZARvQk8eVFYbf56anI56oTUVUPv1Ij8ngNR6SIOe7vcgLk2
FaI1zOYiMZDZoMYJU2WfiSJf/UdrlVMYm5vjfFM2abI9bjM1EehKGJcE1FeeqG005+Oq3G64RxU0
pDsecyIG2rr3jTsjLer6TlOvvhwsw2kbHmG4iHgQ81YkczDoNt5Kyy2CiDrxbNw1pYZvqfle3JFQ
bhHxMzTOfGn7zWwpqnfrNKm2Lc92qGS8BoR3Ix0rz2+FCsTqTwiWSmIgd73ZlxWYnZ+PCcZGnT2U
gV3qXRZQLA4M0EBhjD4fUbLmrfObbniFUFZoI9tJLl6TEu5mwSZt8ML+LOGSBdQc2x3TSlktfSIY
v+CcZwb3XaosuXx1dGmWiar9cNmhZCBylv2tWulf6KD7XMtrUXNZov2lA4LRk9teSVp0zix36XhK
e1Ykz37Ieq9e4LoE5YehtzwigX6jXoWH2PGb2osDLNNtLOQQOknfrn7xt9iyov5BaWsWf1Zvu1GQ
fCCteKpkN7TUMnsjuCYyssq7DrIXy4HsQ0ROpuwsGcvOQccWjAje9jA8W7VLZ6tbDl1gpC4lTGQr
Rtbk36HgXIc/AOlw6G7bTXBSWH+zxGoaS5183HAUzcjOY7yvWrc6obs0AL75kUEqS5V/yDm3kXhR
ScLmStgCZTmF97cCD8mvIHVeGAeS6xF12Vp3dIX0PtS7LcZw7zXKl0nWw+JehFkCEY1FM9W/QrCK
7tTJdvxAqxWun6ReZeZuZSXyrtgNPXmwheIJ70hw/tWP/wdw+sgKQOtXDhOjjCi3D5zDSm8W0Exv
rdNOAmYZ52pbmvRF8+XZDmrMfOPKTuDoY99ua36uCyHJZSPfalx3vkk1Wty2me2/MhSaWVL4IjM+
OySbYVwFnVc/ODMa4+O0QilO8ZL5tKG5fpFSaYbRbAsQu3l295aprDE+LV0F76y85StDof86akkj
hSL4kD4OD9cYsNnmFld0NNiFQztIw0NNWkvJViy4sgh+X4+senAJhlOs115tXsC06drfegztkUJ5
6rjitgghAzyGD+uxgUf4N9X2zKo9u+Vu9kxbRpOH2OOpmTl7P7nKSMqkZXSAPQbjKvZ2bzftXojJ
Ucd5kGr5Kqi9xP3hbE2DVY9L9w74UctXu+/K9G5m8x6vjt9ry4uIrZPbNylfc3Cs8r4v9t7IZbln
vHWaH8Of1kBHILluTWBqqxYXzKRgcf2jkR5x6gxheZ/CTNK2QCfAEI/kFqc76kK9r0CJ1kgqjuX+
fmnroovSbSvqIxNTIxOC7WeGGqb0/kgvcLnsewIKrpXrDXJfZGgqotlwvPY8qM4d49KjsJKlNX3v
U9kng1Z9/SOt3toi9tjxX5muc3npiKVMdwYQhvXAhSAIgfa79C+cKVRYVaxLs0eswoOpCJL07wxr
Tr+wXT/3/Zi1jxiv/W7vN46dvyDvUDJZUp/jS9qd9A5sXpDEIxv0eNPDuuo0hkhrzCFrxytrR1ju
LFcyS3YsWHOE4M1ngER1Bf5arfS7kLPsrTQBzCsyJEVdjjCCcd5VyHZgwcWYv0xuCbu7ylV38Q1p
JV5QoTBoD9IEMWolUF6M1an7V6NqWuImT7fHrGm9MSmdrMlfXNEPKtFFv677BdrkT0nG1MZHsAkr
phKnVpFtSvuzp8q1I8uQysDIIOfyw67aAn268X9SolVnVuyWxfLLGreJUrWm9R8URzBnkGUShel5
dfuGs2wisaTXHeWGM8cXFYIlhjqLkGwkwFI6H8iLumtNUczT1PViz1+KoYV73lOxwED6ZVJndMgA
AgswsaD7hbZAH4NCLU7keimRBk5AnCDzepC+yLHxzRtFE/wuJIIxHlxJsQ8FF0zicMbheO/RDP9Q
ra6i9ktyHEcVc9T90BnNy9Ys9hdGG++16RYXLSuPTHvtmsbuI3uqnTkZ7Btg2s798jRZY1YdAtoU
Him9a3By28YkI9OrszReOuE/Gg7IGYWQAe6KySyB4etxVRdVDcZH0BfDieCJ+TdyEj6NFVzkwy0z
HhfD5ekQrqrbyF65GRMpEGcd3Mo1XoNQBKDV6+K993iTfmtDCmaG1sh3LmTKp99ocYeNHeaopgZb
nIq27Sk6IsBLnSQC0fs0KLuLNfoW6pC2Kr7DVPAdKkE+PtAlZeDUTka5PFKccY5GnbJSe8vSXIDX
jaQ2Qxott7kovouGBjIKyiZ+Hn8i0jDKHXer4nYiH6J0qKdM/FR3TEOO9g+0sPWvBTfnD4eW/Wsy
OE+iWQz8uiW5WgCGhu4Gna60xY2zSfcN23mozjkb1xYXoJP35NyZ7xkRBLwvOZrvhBZ443tdC9Aa
4ZESGjkbU41WczjA1TF1xMvoOc/Z7asLDNkaV+nam3tc/2+soh/znosZXHcc6+A+1MKIQ2phn3kU
i1t2z4hefxj75topUR8YuN3nDsVRe2aGcnv09yGe36nJysRdRbgzKxk+CFHY+v4W+INawPHSRM8b
J7Nrme2hNKbmSWcofTiwrCPiKf4UZ2xQcXB6Iygx2AgUD92iEZfZQkarV/FobBwIcE21Xk+tlecP
BcW5Kh76qbrUBOv3iavy7rDO7nwINyQp2eamj9JXqz6afTUcCp91NB4HiXaHH72Ng8oZnsgemL9H
O1R/THdVXpIDq45XuHuPNK0ZXBZARnnh05zyDu/6tUh/WZvHTyzKuX5aV5PJmkMKfDsfl0voTgto
QWi4v1tgwEvjq+mztrrwvGKfBbeTKqsjb207VozAeWQcrP+lNpEDkVe66RHcQc/RltcGJK6S6xe5
D6F/atqwO1NHZn+VTqe+UbxsYNf9rXupovgwowpslmy4wm8L9DKBkLED0+dEdWHmz9s2iLfFpU0b
md2UbjDRJXE57JKtjqEAQMOtxbfPVannh351s69J2sEJ+Y4WRwN1ndi7g4CGQlEzWkwbTaGOSOlV
CVyKSt7GOvMwhGnzD7q93K+wLhmqLYfGtUK2/t5vbXtja7Zua9swGsdpK5rnUXediD2pR5T0KoOx
c0Vc+eVoJAUQdhfJSq6fnTeZd3oWdIv1i2tClqizvwXwc5VK+yTPdPVatxuVbOydvBxHO7TEuPwn
5r5efmUBms+oY0mf+KdKfw9LZ70EZtbT3u0TMB11gOcwrnMFiWHmfnrJgy1jsPcneUzp6n5at2GA
89TTPwu7h7s3/B+LLPE8WcDd75c1TT/aVdq7GqbzY3Cd9Fn1HnQd8al3i3S8S7+2vN2rqvz3heLN
NR6q8tvAUzWiltsq3NuK6+HGU938mXYZ82EsZ/7R/wtIWEQKtUDNGYaHyGzwLPXHKjwWbeY9KyK2
HXamkiL8bjnimY784d9C0+YU663JTgXv52fLwKwSdLFBddi4ajK0O515n8Fwe4Cjef4+08hL5xw9
1NwGKCwutdstz5snt2eMX9V2IH+9elu82r2nFcl6D8WsmvNKP8neWX162Fo9modSIbNhzjenx5Vn
HBYjXC389B59P3Fu5h1NsCWkftxkdU+GAHzfnT9kHMwBPV9kD8EzZxCq1znst9eh0cNFpGOXIGEQ
v8Mcy3DmEDhnRXB2M/cYoL4T0b3aogmbqhnOTXnDYRZdc5hmJo6h9ZY/86CC4tQ56FAOPu1GBLbL
ghggnpPRIztvtPO94eWbmwQZo+We7H8ylpRftH9E7eUynlsjeO1RRFlnA/7F29lL4+T71Ws8nqZC
eBDZ5vDeDkWYJZxRnXEE4puaQ9CpwIhVgQbonHU4SWrAJEzqx2qeLBFRaz7gj5eL+5Zi7bnyLUUD
YtELVEQ52NifKc3SXxrL3Is3ohWJ1ilTwYUPSl9ypUKoSzXeKWHRFO71Q+jHvqZJKQ65WYq9WU/W
W9459dkqNxux1DITtkEXInNa7lhjniDbq8FMAfz9HQKWad0ZaYBjZ2rALA9VtvrefVdj+vzrz4Uo
3rqJ0+uhWBqvpoKvq3mKDC4eP1PWXThyqpMyDlpM4YwzbXc5Db+UgqUv7InZbqagZo1goeHAJh+q
sZBOd8RdLg69RPK9OZDv1OneGPeuJZep8sDLaj6L2FLmcF7WAXwxzVSFVgDUgvV4GLkiw7Bzgf3N
DcIyNM/OGhAYE8ppRyaFjCGSvT0DEpqsknfhJchn7nWhXBIMdAaqWpmxtoJlL1HhvZdAmfdkDro0
oaE2oGa83uMS55xYu89llOa5CWvrbzU05qFuzewjICvgOC2KGDcuN/g2t6Kv1PS3nMYww7J5xDLj
i6ecYNZl3NIjEur+sGFJieCF62c1hvJ5CNXt3TY8/c8y3KmG2lkLsNVAly+yX8oVb9owTW+WttHi
WsWIFcmzfHU0qnKIeHCHHcv0lgSwXfyFZf7uGHn4YEFg8oXICPkjctu3E9VRO5GYwIXRsjbdP3uF
rnaB+yIL4z8JZnIqk44IALKDFcVwC4DwXJEqQX/T9mrAN/+aoTxezU2jBBPCf1LSL++pLAPTQz3V
J8Uq5O8wa9undeBhqGun+9uyEqKe4aY+D2MBITYrZEy62ppfHUPsH39pt4emRCZM9mD/Ow3EGjVp
SgwNVXxjGYtQ97/pw4RvMfT4IyzZpYALW/1IvaR/sNCKxPnYkAji2PihEAjr6m4oMnFgdPom1QzU
rLeCz2ULxIezGd5TzUzcxWgULUaFbv2pN8fcI8bm1rjJo/0IViXc5SPCOovJ5loPoqSUuvZeRw6k
PYjNtte43PckoP/FOlicROosRjRQZwbcmzn+eQ6M6WRqe8rgqJR7LLp+OulpbYBYtob8UWs7ZAOW
w30hhvRzpGdijU0x9b8HwsaGWJq2Q85RbX9uHSWoeVlgK7llf9GnLhrcB6G5/nj9UoHwO82ndn3v
e2zK8sEEEo+aLJ+uZofY1DXz7CNzEM34LoI0zr6UHLkuP3XhHEQCNQ4mB3v4xebM2kB6yKltgKeO
FiaXn57Ph1NwW+Ku99VVl5W5qwffJxcNF6dufON7016+H2EN3zPu6kNY+tNvcxztK9+w9FitYBJZ
0U+73tnExUw3gbGxnP+lSsrXzbVHrKeDnSxV+p4Fjf0SQBR/LKX9LhQ0tIut8xMZm/GHb2RA2jsc
/ZUrvzpKqSsrnrlomQwbZSHGDb0PK/BXiLQ8pPAzn/Qn2Xy3SQKA5JhVnvNql5NQnIJ8nvsx7MNE
d+tZlkbBzEFaLNO5dcRp2Lz6Qar2HpjoXoJcPBldNsVo78yj2erQP/TzWCae6qwaSjpL69uqvWUH
n64B+64xZwcgdFGXBSLmoNqlTKNmGoK4r+T0v/y37ymhrp0hnlICtsIhVccCTe+hcRRKK0bNw0Ct
4tdq0iDf4J94htB3X6SuXcTjhsmvGphAFu/DmBV6JDmSaFv5oXyBzFwElGtGCZCzQf7nm3dI3fwb
BWrQ7wZjW35NnZU/gjQixAUXnfi/W7VFasvlk/L98YzcoH0m3AX/4opgIPHm1nsnkDX/WcZx83dG
Yd5Iv61ixiYwtPsh38C4ugNbHNEwPvI1MhlX5pk0/esbbVkgkLwd+cT81t99Gpq/iKXwdk6K1r9O
7a6K/C3lIknHbLifOrN/QRemfkiZKMDCS8JGvTIY3te0SS+6d623xbKmAiy+g+jIqNTNOqsHfHHX
I1FpW3K7uu+zLPvePHICqnwdHlZSkY5AziJWNlZTBHHmnEBBCgbsdgFzqOzK8ri33TwOjMp/7fXc
HApG5Ee8ngGCBEd7zK0WUr4COPNQFFlAJwu4jWQDytrzNGI0iCZKoe5FOSw7Jw//BFCHMGjQwFB9
9XA00BU8KJdWOlHNSxVZtXOLzXG293BFE1XxGzEVZfUxJIiN2bOe/65eFkYTculeiAEFlVu8GGUq
L2ao1wdQMRU7TfMrs8zgjq76ej+XGnEcAIDEkXvtJLBPuS6EqKVyuPbVlt8R1E1dcet7KCigN3hM
dMXStDVPXBD5Q3fLXa3h8S5NUYidbK2MG6hH7uZ7S/eADFbfL6k9vW2gWGdTYhZwikaND7DZhZtQ
+4Aqy8sdAPXK9nY3lKoinbUcH0v+bYxUz9ukpTG8boC4F5+z/WnT83q/GL63X6p8OKnNNl81il74
hmC+E701P2R25n4qUqoBc2ovBe7r87dqAG7fiJCzeI68knpqhphSev0p99GJDlx2T/5QbXuLhcuK
a7TA7ybuAfi/1kUjPPh6lmA8pfOeL5ZIZjyMrKerXx2DUn+zKz1tQdbH9lhdVo3QZoLzi9ANbpcG
28s1REzD1dAYsd9Y5tEm+HaKs9qOG2/RtDa7/TFIM30OwITQvfXmM5qbc2WW6tJ6xZgE0yAPhrkM
14LlNp65DSJrEP+EM+aMZJxK2zL2Z8WWc3LENMUeU+x17LIHYrbGuA3aq91PrykpdnduNYRXY/G9
hGy74dRQnh5vFfUQHQDieV1cwTCIHMHgd+1kb1eHtm+mSxoYaj8aOo8LKp13NEiTbDgKBKtj89Tb
vk7gxt5xVL5w2ClUejzBBLoNT4OVF9E8BdMxmERyC5y0fM42kz0oaLyXrfcP9It8t9wOCHZnypvW
4COjQB2hTfmcYd178jlA9gznHGdt2D8BQxKrZS15kg2evupq/NRly+2Xm3EZjk5iYuc+Ob70Ywsp
64p4RXlRT3IedJ2gMmOCL/grCTfYOZl/QWBOrg6jH1kcNaOYmsKLgayCwm1RPwt3bGPbyKz7ZTB+
TDPIMK8gJtWFEruhlt2JL4y+BAb0QaU6Z1dn8lOsMH1y4EHI5p4zQAbPhtXpDzUT0CcmApCpiSpi
V+doeqsUpbI/DfHNpWGX3V9uJgz3pdHHbTN96852En82xTmwi2eGTtS9IAjIAzKWLxeVZe1uJ2Ic
7n045AtmrjnB/78etFW2xxLEHVNZ94rNud7ZrI5INIajObkfijBOQOPqoleZ3b7JzdNMSTP8QDMb
B/S7HH+p50XIM9PIMywnEo2QjwPuiiS1U/usBanl+Mumh3RbPntShHpCB1xQKR3y9MtcJWj4sGU4
HAos0yztIgh/lmZ7g1769ttheswARePcU9MOjhPTxJB9TF7+akpzeAbcwUZndwYLgFNn9SEoq+an
aYqHhleJOs6hw6SY0yM97e4b1awGgHHjT3NUelP9LLn592mxrbtF+ETquMhGToUOy2QC1o2KlZ3c
W0oERojwL1Oe+rHHO/grz5x6N930g5wlv5vcQKWTzwk2OGIIsKvc2TN2oO1G9vtD+FvJSR/L3m+v
ZQ7dgeHHRilShK+LU/2A5zVH2+FlwTylD57dNI+9LWB2COda7tioxFHgINs7bfGFJN68og14tO3F
3bW165FyC4XdgIPFDVvoHb4QFA0VOvHEHfo6vy3pL0TjUw5F+9wHpBewDtfGxlmVZzfGeH4eZmdK
yP/5qwz3QubtlzWLx3yp+SO5yB+IxvueKufaDq15rEczR4E+bTvXmH7wTobgEv7ySC8175CJG2xy
++4wT329T9lW9s06fhFPg4N0a/CEYIJIN5k+tyuex2KY1++wxYNk+H+cxWUqdW2Lk0XX1nMw8Jsy
AVMOru0mo7MgaILJjMnkGK6qBCxisAbcI1N5Z6bi99Sblzn37zsz2O426kn33MMKs5ab8Sni+JIz
XCvIypt00QpXlent/HpUGvgk5Fywmy8jQPQqqtvnNi4z0F7+hEHMB6cCBOVqhpeVaMUNpi1EVTgU
ANnXboqhMj8GK6xjQvi+UGn90Dj6WpQZlc+uOxyRnNixNrQ4WXatjraRsxnZFHSj2JTHushPjV3U
nG0ptCiy31hO9Qd3prkbLI00CvbcPajM9U8o+WgPVfbwSB5HnqA0SqMeOpGDNrOvY8iEjGizjRE1
umc0MFaCbqbYzbJ+NRr9QD5IHnd5UydBS000fQnj5+Q5MNmTfPJ0Xf1FR3Qpis7ao4m+93oHBROx
qoeM4pHIm+eLayKUKryugFjFGZBbsxEbnpe/DBYlDI14YZb7Q9DEF2TwL9vy5IF6KzuqSW1PFDoX
GMGu+W6CbHy2kWe+InRSd4BdDyvCL0wJrO6G544npFC87evMbbU0EhdEWifKLasdMdB5TF9I/ZJJ
8123CDMD9CVDVPC3/QWx8/dFilBrrAm7QVxbRUF9cyCullNmmLJWhw17zk7+EHgn5VrZG+iB9W7Z
2j85qeE/NyTV3wXhPCYNRs79HNhzNFfVjw63y9La5c61B3XYFCEU3dLThxvYbXkqw43AXvJlyWDB
aeBaA/SJXqYTCIL36HYpqnfVQRz2gOr2zcxbAL5BnL/n1vaOQIPpo+dJMjqj2rvekj+klcYuNpXv
dlecjG0L7krkzR+DHwzgHhBA5WYch9X+y9S7xH1bXlrF4tnPxdGUSMybvskZE9GJIqY8p3n27VT1
jlVnuhhZ8cP6WxJbikeqGevwrjD6mhB/FO9lnA62f0CY969G5NdUg3hiVgUTFBvS2tqbv8weeNls
VrlPaxRP0brN7UHN4skTK6E5E8IGG5V4XHYcSxZNFtdAanXmIMfqyRcusQZTPlkw94d5mbuoVHb5
H0fn0RypkoXRX0QEJiFhW1DeqOTVb0N0S934xEPCr59Ts5jNTMwLPakqM+9nzsXU4F9sEuAkOtbp
XKbKqUH5NHRHWR6y4ccg+F5bT2ncfVplu1BQafvtKtRcha3Or0s59wURs9w+NebyRu7ow6wsd2eN
7bydmyonUstoAq9LboNuanv8ZpYyeUgDUUM8IqxqpoN8fuR5LHpq2GbJOS2cluwPU1Jru/RnquC5
ZrMmXB9a+V2xPJiV/FIFYa59Gsh2SwHcpP4QfLMN/aeZpxU5bT5x3nDoNqzfssr0DT/gV917DDiS
YwgdB+89sbMrmvUjO+iViLisU5IezflHAwwlngUFldldaJDwOU/03xk7/jZMckXnsZqoaoM3UXjP
KjCfWSD3kQ+usU2qno6tPX5QwjQ2hNF2NCIQu+Kx2sis+PTLynx2C+8L574OU3ojOMvkuqsRgwQ2
Z4ls4P3XjPGLI4ltUtWLN/wniNZRBiGheiLg+GH4cH6zo77E4Kr0+FIswXPWEUaRBGyjuURzqTsf
pWHhISVN58Ybj5C4pV95031olV21Ozy1dnzQyAub+OGEFPNqM72kC7PGmpEyts+rtD/Sqv82BwbT
JFY/c5V6Z8oqy1nJ/yeUh36Dqt1yXgz1rsmMv1A50LPEeOmXdrzP5HP4eBTFNqdd9qrJSvCenYcz
Emd1ip3WxcGzHiaIOTHbwkExDesfsCGfikyT/k4KE/0X8/TYsSOFf9fhW5XJhZ+HdQe2EWyhhdAW
zx893Nz6XHPXihqAQ9uKsYUzOidcQ0SQ54+dHnQXf1lp+2PJhlZlzDJUfneaDntx9djRGsTxaa2D
J9VN/9GarMMk75ojbrEdTbNvf3TIZVQUku6yJsETwZtbTFo31ONoh1yfRtg44ilhk+DGJkCyQVH0
aNTypXTSZ0dp3kruRJm6fbHa9oXa2sVv/XfLKcvQtcSwcYkV8vUejDAtshlC+sA6OIUR2fNlGTeL
IGuCyzEUYYwocancRr7VTLJbirnkcA1HHYogpngweJo8U5+HAdVPvj1j24dDxuFSpv5AxGboD3MS
GxsBgepeu7p9UmO97mTi5aEIWMjhi2mlqT8voVsR48tx5RCrCOzEqNNHgaF94jIdjzVxux82nHaH
MfEW5o+SrbMUjv6mVXzyDZo1pqPqHbtmL9C+qj0xuQ+gVAiJmMQXY6C7mBNgPY06/3KSmsDy2D8l
gtSomKW5y4UVc6gqa+Nmog8ry/wZnHg4KKMIfs1V+bSkbfcBPcGGre0/8T5hYuECTKNJY/QbwDkx
SBB+g0mTg+XmfnOmNqPsJiaq2blH+mSwr+Q0y8hIqm9mz2SzKEpeSibDkTpxcyRHJ7eIT+yErEk9
Cbu8V72XHGzlLgzMmX+zDEJkKVGQrfblEJJofo1bhK4ect6G5tpI6qJ1oi4lalSQsffdq1tVL8ni
zoDJ5SXIDA7FGMX4EbPbtE6mGCtTNr51/aWpk3XH7fBujea1Khm70qze2XwQt8RPs8jMpuW99A0e
Bqy0OHsxRpgx5WxcseY/tq55cbvD/zc0VhgsDhwSQZ83nr7T3mAZTK5eQfL5TB6ahHROp4nnEt1c
Z77IObVPXOH3YmQ/Zj8h6ftpIg+evxJfzxNND13lyW+kpfrNeUTxAtb6buw5Ty5ea5RHTirvpCod
hwTC6kjLyY+6pMyOWLbWeQ3oMM1TnDJ4BnOkBY/LWhRc8zKo9yYFwnOLo/FFbORfkSOcEB2g9iK5
EG1nsoiXEyohhsNxnvZ/9LzYzyyqtDbSFlClC/s+9Qu4DdVupVzfiRFYZ5pyDz1+tn9huuDTxmt3
SFmqcHDKwX9WvvmipJP99RLf3pVKWKE1Tvw6pRsf8yX/7A1jfa8E/qojlleGlJVYSQ1hKM3zdrMi
EWJ4N0c50fleKn3FwP4bG/mNmZERBwZE6PGnjkwJ8WF17OouJnvgf0h/k2xqzzSU4h3uzbzHThqf
VkHkKH5wHYAu3czYJ2gyW2PISoV+K2vJ5rQ0S6ICgggPzlhuFoN/mmVPw2siGrAJXaD2wp/da8nH
8jXQj00Ag3MP3Pq/wBzvkE77zeQZXZiOsx31S948VwvhNzqlPgextMi/r84mrrLnzBuPC8Glq2tw
qZPQYuMX6zs5hrq/flO9jPjemyBbBVu1629i3QsCcUbpdHCeZFoYe7ObXtNR8G4tTKZ0A5MzIyUd
2bUwbobsunvGn7+zqe1BROBJr+qtlY45hRZ3OpfWSK6uWbd9YjLktpQFkQbDwbK/cMSCrckaxeNs
jAPVZFTN2Z1QzGhQwHLwntyqXX+RHHmijkQ/BQAqb5pKhNZjqkgWBbqnb4zn0ZznUOkUKkWV6DAb
hoyQDWg/EXcUKxnio6ml9rixFv0nb9ICMYiLWcAn6YndLPLdwFfc54XthKkPusOZePsu9p2Ad3Ck
aK9+1dKY+HY38jspAveAmDw/S7t8ziQ7UdN+rxveoUvWLLd2lldX1DeOP4TX3pVhWY1H0+EJlecG
9VoWKW0mNX269cL4WthfPcp6WJptuV3qR01gLC9uHANWFH8yKeSGILLDVyPjVLTSSjwL6Bjv42y1
Vwc65rYu/b3ueI7oIH4HuvSHLcofS9Jfg2X4W2eoY/CQMHSy8TNuaKwmzAa/WvOBcPHWr8kpXudB
tpEaMIOrJS12y0OFa5mTt85D2H+kqkKwSzu/Q0P1k/R5nHilyJFZQRJS2y2Vr9g3HP/KkAuf7c6p
9nq2q9s0oxykNHNPXjcwkKG77bzRq586DyvUHchoBP58JYT+6Q/eM2WVY24VdzPNXy1hbMHLufiE
ZE8DsVxWO//ndmRuF5M0LHSQdWOnOE4QE6CYKHUP6pQPTdFebFJGhzXmiqDbP5JSo5YU8u9Ai2h2
X+csTsNx5afr155NcQWrtJzmb2rXwz43m/VowRV+VoxeeP3Lb4OS5K31Bn1qoUSepZH+AkOxgAfA
VCbWMINkzH+5o4lEIa0X/n95FADrfRcLhYM2bV4oHgKjmkdxV46PpEPSkhL/36xS96LpntyWZzBP
YdY3oR/HF6cMLLAPo5H8Jn/o7fJCwvCh17wTYhqIdSXrXox2sGcrV38nRz7uyinLq8hGiDbDeZXr
PWOrzitTW3cETlOF4tEULXObZttgnRlfTlOhfmInSZ583/9u2XS4TScYHQQA6ou1lNdFVBJlpasv
lPJ/T4++EWHVd2qfHjgSN2aJZ8MVbVI9xlGmE+MaH/1kHyH8lMgP6XuSoLWpWI0RCKJ6OxBO31h4
JSH24MvQqnPa13VU2zH7q+ar5IfeTBmM83QJ3k3efaG3zK9+9shIsFzzmHRwQbu49Q6Zxxdq4hFJ
mcMwo2qqbh4FO8DvpvyBMji+UDEorjRbgdulWtCeTWABMtuVV2034pchZkpevBqaa2WnBZgtmX4x
2627hCWmezU83F+tG6Kjnhe8Mxk6W+YFVlaQcAhVIhemrtaX1x4+NkSCxdC0X4rulwSpEZEvcjZZ
3KswTuPxWAbtsquT3jkasuS/oyW9W9Y0CPvaqW9xPGSvfu/jooBCOHqdT1Wq8HHzCqxkT65Evgyu
jAthY+LhbrN8Z4tqbg+J9T4sUu1GV85Z2CQJ1LGG/MxMaO5q0gO/5qvSB1oqbkR7yNgpxV7EiF9x
Ou9X7j7D3JRzXvhb0+zbxxt7eMUjAu8CZ4LV0u66Y+1nuSFISuyRxN3Wp0qAvjDMtFaC+dLLhPaO
y/DXNygUZAJUF5kDGqGFar9tTNveQUZXewKYOQRUz3/pyQbsyKql9zK2e0zxMY1WVGwuu9YIhWr1
fi0n3iWG8KE9WaBI20yCO0Fd8vDBdoPn0aTQDmuPYSs7EOOS2IrGihTJuAqq+7GFim7z0DBTvqpa
G8EhIBUFZDVf0BVKsVMgQ8NZ2ctRzt54QAKZLqlY9FtlNzAqCp1cRtszTzJrvmF62l5YOkZzoTgz
vnvFoJ76oDTCjsjokau/fHMpuT4PUCIpVonKzsPH5dAfs7bvnmYWDR+g6o0Hm0fD0WRnw95hZSP6
FVxjvnNUAtmy1xxGz5reHp+uJ0MNMVfLkkRra/ivdEYFBYJcD+82WczvxKQTbePi/4iJAhRb58q9
uyz8arOMkZ/OHhHYJl7OlciXZ9UrfLUEP+mdetrE+8Uz77z0+z3kiZ6Jo5Po3I7zNYxu9rnOS/2m
0QZv5lKLg0mof0dEov2YR+q1icvSJ4OYdB86a+L/gPHoUJYFHa21Xf+ja6CuNtGPzegvX2KYzDNb
Ax5uetvd6L9SUwgEYAbTlewj7otTPqC8wLqbf5JRIXYPRJb0pkkME49sSv82KY1iwDxYKjHbPppo
YAXdjWuy3CdspAh1hyTHJcsO50kRLiIJdCJWZYAIGMxbI02MDC1Rg6F0HDFuqojeVntF66lv0Gib
d6mq+KFgzlRBJv/ce9X6X9+t07X3Y+OTHkUHcaxpRyqda1VvGQT8I2W/mozMkDRP2uvXQ+KKYpfj
up7HNOnvk9HPKNGtu42LYLhaZKh/dURzbsE4ctEDZ00+WtxYohzrN0nHdUdM1z7Q7VZHcsGclEvr
3ZLWXfZs7pp3Y2VOp2Zxmh3OcL3r4gpCd5M30cP+PS1JPZPUTIwPSqXEfTRp1psnlgcKg4AE5UFK
OhTxn7zEmp595TmHXtvBQfY+N22MrhmtfU+x2tRx/PboY/xd66l8k+tq8WAQxfQ22NioNn2uXUp2
I3PwaqErthTM0hVpjJ0s2RBnr3h7K4IVcEZYF20f3GzbSbcq8ZO3PJ+oZteGfsWzXz9l4rPkeyqr
re+PdAcn9jHcMS2DWzP1xTa1SEEQJegvtTm5HzSeK9AXddVfY8Bgxwna2uso+7SKXJGtX2OaORfN
7cioV61fhYzlXpcrgBglx0djKzs5cNkiAbZp60vGOR4lTvQ4/ELqcs7TSqMIbYlD36sV6rVnG6vm
oWC0X07ZuZeVDokPbcgiesylkn8tuJgnnlFFaOqq/JJmNj/5qGJXlJvpj9lXSHjU7+dXfOXywxaI
5VE3GeV2Ze8sOEBbwJtL2Ua7yTV5vk2VMjNuLNk7mwYoH5GgdiLgLBBS4OwnLQjq9RGEkpkJ/dJu
xZ4sqBWpdQq2vapfOk9mYO06U51Nc35coUhcsDJJfBIMI0OWeeKX6WZ0uo1kiMhXy3pbZ21boBb4
3M/K8n5haXN2BG1pPpuJnpjynfmv8PJHY/zRQw3awY3qec5/k1Vqtv0a8CPgAwX/KpCkT2Vaks4x
S/Fs9AYXeP84NA2ihghyVkFJ3By6LWjLOEyAhvx5GBJvXrCi7qxmUyKIJm3Nsk4KD5Ei6LTVPYUG
kgpjfAQdBgitLpt8F6Tj8HtZi/LSBBYG3yKbGyFJyu3oRPoIYCU/sZ0OTzYf7f5CnBU3CmzPxhQ5
iLgZ0/ucNInz1FFw2prE/QFeSHXMWXKBb6nj7zkglzKbqrpR0MyeHgCtiE8PWiXrA89m4FrIdegl
KOIE47qxt6uN4pUaSX9ZsC2DftqO+Cc0I9L2xCTxE7S4E8voE0pag/zNA0vB85FAxOI4zSXlM7u1
yCX91GrirTIYbfvslsLYdSZtfXprSUTCjvyQTUn0I3b95T761lrtmrEvefZ6K4kO4L/yZlsrnQsn
XYMfA4IAnSCxjGdzSNY/duulfI4H8S0ymrwbGyLSpbFBEWReF4euOca/4d43H0G1TJ+i0hrXoyX/
oAnWsy9NbjMoTEgjcOvA6tTHvCPgbzaWYKvi8scwcnOvZoof4Hzj0EaGQbxJja3kVP+LfIxK7JT0
owZDPBIcIuSDk96o74DJE5Y8ZkN3J1rc/3JT8SO9ghHJ1hygJHpeGdNwiF1LR8sqqxOuhI/SzGDY
jAZLa1OGkvSRv0iyUUXky0dawBnDwuyu41OhuF0rx+Das/hUTHxHCIsQfqJ0gpMdlLq5K2NN+XPZ
3zxjnKcsD8zunCCqRTheBsHy/5ekmoXZZ1njJrRhTKSsy6T85eRldWSriHEmwmoTJXK78gB+ExqA
7IzjAI0azX/Jhlst0MsmySEQloMa3UjZsdwl4D72KbLhARwIQVxGpnZr9HrdPWoS3r4g5/qaQZ3l
XYULz/YFb2MDzeUsDeBNr7p5lS70MhjfZQVzs3LyP3mael81Ef1D12j1n/QHQmuVoXj/kAmvIsey
nRNLeZfTRKkz3sRmL8gBB5Dr8rJ/JXIEDr5bEU03A5t3qf07JeXTQWfbsqg/eVakUZ4nGb00Us/8
WeaWBh/PqaAx/deJ4ODRm3mRwzwa5gghb3jLATweUwHJo13b/kxvCYGsFd0xUIN+WlfxlWU9y1Pk
Uu5N4JRh4i5rEhYqIHgxTM2h9Qf0QrtqLwvkR8ammSTQBGdr4kQl6Ua2j8PRDo4FwD6AvXZh/akN
f/xPNCrgI2a7IzAc/pJ/6Rs0BBHwoLDa1nCsRyRtTiCm8Z5dXk3506QqO9vpJF9pMuXoYWaVkvoa
GuCU7fTV64rbQs08z3ltzuuNBsf0NAINeV+qqjsofscbmhpFaJFCeTOmbrmYhq6e44e8szJ+ktOV
4wtPQQByPrEXq1wKNKLMP6S65+tl2fe5ZUOxLkt19PMgBhWAVHRDDEUu5MVz7ry4vMnV8S8d0bmT
vayPTnWR2Z9e1epXVfbLeVplcM2rxLtycIlLgit2W7yYHpunlfWv4glFZ5QAM6weArnzOEoCkIgJ
EfKdOhdTLOPINwhRb6g0qd/AwUybAllvRdC5LRZk46s0EpSOMIi2U0kpyxspFKHCnNbsFxJhyYAC
DCIlE/INfVf9RuIxXnMsvn+GRRCHPh/314MIyMJY2jfwx79yWwV3xUW+beDRXUhtIl/UCXFJn7Up
mNzLjfeVs6tpMZD20dK4OLN+8hrX3bZjSj++c9kpIFShPom2i4tP8jmlcL722cl0vRWARZurdAfy
OAbRxNB98+mybnGakofY3HZOqEyR7EuClRhMXWfdldkyRvMhRxTS1rSpLAONUlsSOAftxek/vy7L
rWGv7nWFjgxfNWhBF8SrCOlM+m8NS7ao8/CeGsxav4Bu6AhlGfUuWIcKNKYovbuHmXrpDZtKACDl
X3GX2O/AAay9QRh/K9xHW8+hLrJjL3C/SeLEhHkyD7tu1MMXMOyCFEa8ns3u/350mm2DJWB716rd
Xeks3zpL/vAnwtOQqby0oI5C3ojE4aq+/PIm132tTRdH0kny/YyYzM1VdU8KFYGMWJIfNAFIsVlq
tgXTaIRsi3JwJKtAyypzv4wlTyKWVPbbdE67n4G1BaEXD/YHEGIRGgk+JX22wbOB2eX+S2Pl7UvT
Vd2uJm8TGnneUOMAMdXb8OJ5A03LHzulwVU4FstGa5t9bn0Zv9kJTfTWGa3fqWP9HeykfimrwToI
7XThYifWkS5Q8QKSgJd5mbV34SRAgYF6f7VV1z+yeHZy6jGFNhA2EB9LSpuU1wFHlL5ujuNkuPz6
O7hyCcGxgzYH3e6cNjD2GuPt0Rdd72MmrRsc6ulI/Hd5XebE340AadOtNa8MK0sV0CyaLMXZ+gDc
vY14X/eJMevLGDPsynFp6gP4An83EPrcKbIH2yCprf0IiwuOBatETLvEq2XRYDg/0o5U96yX6UEo
RltSf6qGoqeljI+KyMmu9u38bElrPHHU0HNJSa/Ok7V+4m/AZXTLriStIXAi6GEjffJwKmJikEb1
YeGJ/55MT34k1goseeKJ7emiOpeG0cE91V3CHuZGbqzZo7Yl6rUDrZsTuw1cglmU1Vu+v5n746+p
+Xcth/QurClh7oo9cAP1egSWWT3xvfY2JS33/ZyP/oWNIushBuzyxMFVHweVmfi7ZW9/mS2O3Ebo
1LpV+ATECO3k05iV3OOp05ngQwcy1HaJTZaB8ysd5doc1eSJPZufaZtWsXnweF7qPRBX0vmaSAzk
MQzHNp1+EQuxAcZrKIFY4dNpaCb7L5v80vvSNv7By2jWenSpT7TXu4XEM5xrT8b/PBAxoTubxj++
Owz45dzWadgGWNqM24TEEvSlU9m47OBwBr4IXqflVQ8GEapc2dZRupoHU+Dq36ovsiMgeUoqGr3l
IjTU5Z6bhywyZxnBQDHttDVOwxHMTVnt6EImeg+sC9txSuMy3Up+zNfe6r9rr803PqnbU2vMw91r
rPqL/GcXxT1BD2fyJN2GoHqb0lojOgSIXbTJIRgj8W9UrZpzWQv6BAmVeA3PeCVgCAHm7Fk6+MWf
Ojkwmjyo6+VDhuqeCZixAp4lz+rOCuDyWhWefeMGJKlfDIT1NoMXzG9kU9TBdQL1g/g0fSR6xTWn
iFHUmN4PdOec0d/lXa+rO4YDbNdaF+oEb62X3CRu8V9gqIy4kBPQnsLGugLG8n20pzp/xi0yHvUr
hsnZhAe0cYe6+8j9lcFlbKryQ5uobsBUJ3xsWe+HicNcrG7yD/RTcmVnc7z3OEjDzhmNa2XRldzS
NuN7iuO6mTHFHVpH9u/SGI1nkUAoejLKIGahTlw5IOFH63kWgRepvFpoRy+iPEuB7dejEpy8GEx4
mPZxfqjKNja2LXYjtu3inHMe9lHKEfyZVlwcqtPJoU0y8QUpAt6N3bA2dJTZcwr08TJh/l1ms6tx
P9Ry8teFbnsr+uM41+lfnkTFAXFhjGqViRsaUfbsmJ21s/rCjxo4wDtzfSS9XZ0MuyTr9VGjnhC7
lEtMoSOfD/3cr/jquQxZ00MJkfcrvz+GsNLflnB7bohP8o3lDdX7Ug/divBkxhdybNmhF3NLcTv1
N36XZ03UeP6fBU2WlYkIDp4nQMIFLFJbBA+7DfQvflmpWeJXJB1rSOHp5q8I/wVBzcx6XVWg35PA
IRkEN+/Y4oKyVNukeh56yA1RzeqVW2+NBZBjNwnNvMfHM3EinrH488+mMY0PchgVrW3A42xbqp/X
oKuZx4g5P3m80t8MHleffU69q01kdWhnbb0aQVBtqAlT7Esf5FQUuOQl63vnYBhkTkWtCOIq3q5Y
mFwr0hyP6ClceWguDBArZUsA5qGSM4iRQsdbPtz21qXCFHEtNP9izxo/qZxaeHI+2W5+moOd895h
o3KPDA24t5asJ6phIUQQsdSNsCq4igcQ0EvEuZ5k/Zo57uxvvKwnGOXhmiQ0bQtnn1nBsB9bSps0
Sb0o7shEqLmut7lFzKDrx/JEYgCQyEjZmL1pak+YVwXhunCokbYfuus6DushW9hhsni6P/qDKw+j
kWobiHVCYT6fdelE5lLmv22klGMBzWqTmSCofdZ4vSE8MBuSYKYL0PjEUN0Bgjxl8Te7SZ07nxgN
aayKkU1TtBrOzevIuwM+i1d+AwVKfgQgyrPdquIXOyA4PZaWL84msCb2nfipQ685r6OucpJlW9Z4
9tDunPzJlUt1BZ7S3jMmh6946TsSFtO6/utUDl+OI2gvGq+48Fpp7j5i8c2xWTYUJBKIeacZwZp5
OHmpW0Ys3qsja9BJONF8JyY4LM+S8zskqWtctLkOTxVq2bVvuwQ3TSUAfRYICSD27rSSCz6emjeE
OQjEiszVL+xQxUyyEe5ulCMpPDeqO7M2hLIRG3a2sTLhIoMIC93U4TXqUzKrIlMB9zV1rYlLlhYX
W2EHl7oMbsQ7giKcS6rzlAxnFE1XTu4Wj6+hU2YI49dglOleO2375Wmz2S8gQE+VaWQfIzVZGCLQ
NF8zQeN9EAlbVYxAnmnY8jWUXBrfbaZ+LW4u/8MMoVrC9oAeMHuG2ISlbA/b2BAx8Bx4hLKcuzeT
HR2H9sHBB768/ld4cX7qaGHu+ZKC8DbtgQ61dkhh8QkqvXePKRqXLoZ5A7Fm+EflA3mNThL7Bc34
kwptECWeD4VSgL3YJ7pD7ckWUjHdGLevPHW5IGLDAe8CFYOTssnWWzdb/zm5M7FoY3AehN/F0i8N
w7258QZvOLnmgk1RZ6W+18Liak5jO5ckQFSyryn3bgZoXDer7YgcQmpxaRdkLU8aCGc82ZKqOgGE
mbYMbwHdh1az0hdGTm50zjOJYXyTx0G+iYOsGzZWn+DZc7jxblFA3fcjucAtRmobNtSoadJmko4+
oMIKK2+oD2mfUkeU5J5ZVFzl53XMSpZ10/zP3RlSObknPjJa3BalsUvSMv6caxegwNApZwenztjR
tedXlS8YNeWA4OuvgCHKsvBu9rrGtArbOkBTTLDQ56D64k+j+Oylzr5hWcFhNhKcaTaUkuHCFSV+
lEmGooRlin1plLsAYNwZi7yJOnrfW4tXC5aA0UFvyF0gMI+Z08BfcD3CrzEzdgTLxI58txwOw1xY
u8AgMtBqq33j2PVDXS4uwS/VPHWsC9kR7IwvFDkyDu42vnh0GCGfaedHWGP2W7vAtUWbWz+9TO2t
2eZP5mJ+QGVrT11nkLGZjPY/Z2KTOvL1Ao4jEUhgg/hnD9NLzggY9UI9rgvwVrM1pOACZPLOHhP+
VHMFeoQQ/AH64frsposf1dyrYU01EXNJdsd1hedNX3rit6IkI6uTf2dWWTI5lnXksoDjqhswbNSf
yjM/vx+N5RJfJttbjnaHXJ1omhurOVp/2VvaOduxBoRaWja40HnJmr+edsWhtkhPZcMorg4F37BZ
5/KLayv5VyRzv+/XuvwBie1cfJb17pZZWsc6m4bz1KzL1V9tXkSpMtxX/Cdwo1q3+r/OawFJzYSG
3aUx1RYklnVUEBHYK4I8xH6iWgMiXonx2bMz4c8VjK6WzXzKWxyG3tK3zcuapOm9L1pgb02X3zlu
PNzsbNoByKZFltee9eM35O6lLOzjgMh5krPODiYn3nkhERGahT8S/oM12xh2srNtOBwIA2K45jmf
L94ezn4arHmvrTK7YzV4e0nO9N0hhYn61A/LzdEA0GGXPcRLWsSjsP50nbecaqSnPVcIbdUF9dyY
YvdWONBqgFAJe1ewZI332joex67LX6rJHI5eVmW7zu7rrRBJ3YayAKvSCEdsDV2Lu0c2+HlAgPmc
g9w8sCywaflNTfoodJBdTAVztSs1zsCQPXo1wAaW3SLjma658CK7MKgzARY0aG0U07PK0b2addTR
I8q7UxiVzMhlv4U5xjUDToCWWhHog5wqGy+tcY72AtVuAer74vM0foWo6UQBVV0gW2aCTje9zbZX
vzeO+a/qHoir4VH2QEDLQ+0s1mH2XLUdytp8Q4bto2ZenZ2U2mMXoqDjQjGJv79MiFWWrOicuoLu
Od1BXmCl2/yHevWJu+PsUvoMUZyPvNstgvqHlksPBWYgLsXldPWS1SIcY2fxXZRWe/Ca3v0Eo2Ac
mhjrDD99uBmAbg82O3i2devn55bo5J+iXfOXTGC1RCRwkgPhU/8d7bL4QW4Tl7yf8dj86cFHI1/p
zXb7WWND7Ela/qO2Tyg8memCli4yElD66tgBfMW0RwvAQR9+s52sPrCJdtykRRoTYl/lCUuCswxM
5cafAYO1RmzhTw0IiBSd070ztMbn0GXp3mKNTOjNrS5Cpyeuqc0YYoPAzkKZAE9fOXOoPZZlomcu
trGDtDrx4C/XSC29/AYK2f2pBxqj5pyx+4QRtv2xG1FFTeXO5CmVvMZMOrvHbs9/hmZq7KuyOmXV
skCd5h87BkO5V4YDoMYZh/5o9kWs9/MwAvIZYsGDnT4Vxu8E7LoWmlaPi3V+NKHWHYC9TvtCwsuI
fO7WVzH3bDLNcnaNVPPwqMiys0/x944G5tN7zADH4s8VlUT9GafKu2jL45h18eVU4LsbhwrxeWiX
6g20L+FOaORnB7T+nS/YnXf+CElx9ihfVRPnZJ6D+Sjl85onxZVwa/cMdBa5jA7fFk/IuT0sg1AF
SKMFhZPQMzniNdsPvuhhzf9hbCuWAq21ydwzQLvLTPE79YbJCX3hZUc/pR6EYbW4OwitdAe6tvvO
gcIDee2UuSX4qV8CTxDHlBq3nALkdoEkgf+aZm3o+ZI/yqCaw+L7zl1jRRPbAncb5Yi8EXTiTwVk
KYRTa5MFZ5aiyjhuHU/mDi+savknnJIamXpEUfzUf1kCDC9nndEyMxctdZ7du7dyDhBWWmBIYXFZ
/x4oL2yxGpYmP6/YmSIgMg6i4GD+j6Pz6G4UCaPoL+IcUkGxlVCWLCfZljcchzZFzvHXz2V2s+jp
tiWo+sJ79wlTp+qoCq7XsQs1puDWHxCN6opyZ9G25RM6o2R8GHsFbtnFCAljQTrVlh5oeKT2Rac2
6dOBTezwkhrUiVM6yTs5HuMmRsX05EZzz3VidzsgmqnuG+lcX3rRJ/6ss9ShEuXbtIxpj5ELEFMd
Lhz5YKIvkGif68m+5pJImoFafxWNqbMjfLc+5BAF8DdOrAq48svXAO2g75pttmFNqaE0oSxI2tl8
rlM3+YvTnJCn2rFdeuFEoZ4l2mBFeejseRiCdeBAA5AmagMgWF5N8g25eb8ta+6QgTaRVCsHYzoW
NoeV2oi6eeUOur3DUBa84clLKPWM0ryLobPI8Mum30LZ9VZE5Z21+g+xLzlgoXxQK0eOxblNQsSU
GAxfcqes1qmCxqJVtUOxH0Jn6CzQcYFeoWSnGGQPpU6yAAGQznjxaPLjd/wV4i1LOawzXbeZeylW
3Ys2rjcfK0IGTjiuq6s+5PpzOWoFdUqU7dwISaHpWLzALOi9DYpve48Av6W8SwpU2/CNUdbHNnia
qQtPzaTwR+Kw0Z/soJkYl2LSAFfWIv9sUYMQHEEwM9GbGxV33VvCGv2ipXP+zIQWd7ZlSJAyuuG3
OqCdjuGu4AYtyn0ctbrwu4BVxBi0PwFT3TOQrPyxq4NWbVhZobsD35GplcZNzhWfzJt8LucHBPUo
hxDzhgezn9pTvETaEJY4Meib3J9ZUm6tUhUBy3Tw7O+80dN42+FZEHPBn9d4CV7isWn2YjLCHZcY
zMXEMK6dTHQf0QDCYen8ibKzNgVTaxpZ0/DQjKj8nTtI7Vx8sD/I0KdrD9Tg0BTwwxkVwQaWs9vq
/lAh8FqVBmAC+EYYYNiLI1RFboHfIXWrfx5ovJfKtfJTmdhELjnGvYsN9TPNmfeipgpuP+nByPxy
PjLQ9OhuTbgWrFu9PVaa+BlFRvbbp6HaslvrPic78M5R7Vrs/ipTm/YQYZFEe7D321VrSUB9bbeo
qyzvlW43/jVxPn0mSWfdkIPgS1OkhH50orN+6GU8wrQV57fXlDYdEwquVw8lDyxlRTe7SSHlPGpz
4c6+TqbDZ99483elG0i+rUkHN2xScvWbauDwlUkh3r1EZE8xA8EHUEXzIiC1aUydwDuELcjecqij
Q+e25icEfPfkUeaEqyrXpw9LBWKrtL7YG4Gp3bhTpwqdH95GKwRvVSnTY4Qne7yWWXyZF5ee0Szp
CFqsran0ScAz8J4ZffPs5QmpeYgODu3QTO9dVEUsRSa7udZ1Fe0sYg1qOsLK2Fi8Jd3abadwWxYu
/xVJ/TVtS/Kq09jZMksHHeFq7r9J6MmnGeR/BmM3Eh2AgM7wnNYMT+5gY8BCFOZOFBo6s1QLP8Ay
n/skvbX9RAq4/Gb7+jUTdo+Duj9P8TTeTF3Pjy5xBP+03hPHqUP34SUjcNCAR3cygxcrcMy1Qa1O
gzpuagntvGtjlGu06+5W2PpZ6ZCrC308I4B8lRo/KyNDc0P+LPwnfOCksGUJPYqZ7lRpTEhlF96X
mZdnL3E+mcVupqaYVjXqzWoyHiIdcBNX8cqVzSfmm2TvFv0bOpzuOQt4CaOUMtXVCZBpbfOVQutc
WsF3NY7mU4vjcDuVJlD90T3XY2Rhl0NVYXD4r7qEbDsvtn+4fAhOaKwlDRw+2DixdkGNnWyBxODW
CFjmmGnADKRiuDjZ0xq0y9l1jT/I08mmI0FrDZcjgxzK94mP/yGVNbMGMwOkErzhFP2ouxh8SVVe
p8l5t1qXBZkiZVLH0nrNaGqV8b+6CjIUoqxtnsJOggEagiJiLdxGzHTJa0VYSMfCCFe7aDBbZdOd
KLZ/NJdqmWAmB0E3oZFpksBvSpqbjPSCFyAwDiD62YdVCqfyrBsrzAZUNfZVjIP9gDcpO0xeQ7fj
Rh1nWWatZjSiKwBQw6FgM0tEwDP5EwiRgvaKjuwQed2bHgA8MytcXWni8tSCMTmlJdwWI0KEqXTb
Og7V7F460bZ+IBz0exI4OL1shmK9I9wBrOkV+5xxTBHt+Ivxf8OB4F54tbornxdSxGmoLmoGSTC4
7X0i0orIDzzXiR1BLQSx8kgYAZrN2W43cbZYf0KFvi+jf411RNNRLwhnIxni0MlarFJtxn/QO9MZ
UIC5YZP0VoWccpXOPi/3YuaOE6uBynahHGdEySOIc1eM3XHFGOWOsvXgdAUg5eRgk7dQ2dZ5YNgN
4caDRdWi6QpF5W37XBw1BxiSrIKdzHS2p8hN8FDjdx91GmqHgZkkBGrlDXFDA8En54IKP0jJxkgD
ws2EBCIxVIVfGFpqW2Txv4K5PZJ/oiB0rLB+0QVE0BHktHFQDx9SswKtwS1FDRu+JrJcnDpOTEFt
cfJmzKqs3r24jTMfWeEXu4HglSSwZ8I5oJx0i8G4DrZTsyATPdcHWPA6jOVFN+DnQlbAz/n/tYZr
RCKPHR2dmLxMe3YzEkgsfdZWHQPHVYK16skU1Q2+x5k7ad1H7A0G0K5+ZA1kEM6kYCG32Fv9kpoT
T/fS0vS3qCNXLBmi5Xud7oPUf1Vv/pKwGK/jqq13wgMHP0buFzGDAZN6Z7G4psOxCxnu4jT5AxDJ
Ud0SIYITRCN+g0zFoGL46nZL4tqiYI/mpsWljztB01zB2mYwT5ZKWJl69Tf8NNJZydCg8C4YNONn
Zfu6V9QYl3TWHuPSHvxZAQgPu100Rm8YODJ0Ut62oZXkFU/qbTxLxPKLwTpbvK1FeRlGxsd62bUs
S0MsGMafa5DY6OTRg0nDvwIDwZyqc7eSu7pUnKEZCmYwzWEz/uEyfLTRze37jgiqfIquSqfhTrMJ
uLZh2cdQuXupsyOzJnbTjHwFpkvtN0jwX+fNh9MlAEUNC4NCcQvcrjkRKjutxtxufIpJSOzOsEMO
vlNdea4G1OkJt8GTtdy3s/wzSgcMiJHU60EzpQ+GkubRpj2HMPHZCGzrVTkaO9MBZGloRs7WKLt7
ZqAeR4e5/piEr1o7AjkIol2VanvNQ6U8x4yUUnu6pKWEPFHD9w6jx7Fg8u5aFy7Eq2XTUNDvo6yC
FGH91eXkbe3UymkuUL6ns3cqDMMnCYmsnUY+KMye6x6R2SZygxeEaq/l8opnnJ54uASJxFl3JSt3
2bpIfUcYwEDCGc0JQu1p03rY+qpx2RcVk40BCZvwEJf8+KY6Z7V60HuF1tjt6H89HqYKsZHMifyd
iyfdTn+QZD+kSpcb1svtOnAhaOQmbwbKQYPbI3jvO3FP4EDlNjuMJAfmkVv6HjbMxI9CMs5UaILA
N3XqPBVsybcgfStk6jRHIAhjKtQJFmE3ZidzSSiIOSC3/ZDax8aez4WWnjrduphKjEj4jM/eDZIN
UvvaTwysU3pEAu3UDA/L+xyb2QEYgE5rB3MfB+KTEYxbqU/3QIEarfj3fVNDHcZ46YxEembmo17z
OkOxR55sjeOMf965WozHkRhxmaqhhhLgmsVWwSbh9U7GdZAybBtyeetKV+cbiRZZPx7gqg9P4eSJ
XUXaFTHkd0eI39lLXPJ9UrVt1PRFVq1+zI1EHpmvMZOwGUbnGpT52Lx6gEL+6dhzdjjRACQ7EM2q
MGkeGO9+OGHwCy0137hG/Qqu4BvI9D+R6weevBdd5i+GHg/gMjp9geQgiNcVHXwuxVqrQacbGqt2
WekQnzDmyq070ymz2D10LFwWKtkxHcZz58pzlMBBqiP3m/M23mHtJA0VDQa666FbsaB4blKHfSZ5
RtteTgz0PSJtGN3wxjBzaSxm2quUZ0Eor8ZyXF2hmGAMNoqnNOXbJFVgxWQDRGQR3tyiRq1RA7f3
QgcZCZlHO2r5bG9IYtCpFD6azDora0JhXSA4TNxwIwD8pEgYfFbiRyof9OOERq4h0uF3pH/0K1W8
GWr4/zx+tLThzLF4NxjXYhFlkY1j32OsNLSMu1TAnMw16Pp1dy36uvM70G++lrmHqTGeYxQXKa5q
a8TLaMct0mDFBoHx7H7WmW0oEmmMzKRmr56BZHvrlHRhmabptitS+jNAVr7leQ+sHKdtqGICUUji
XuNS/qjrFv2wYFkd1eYBeVXzgPqE4WtH3d+hjX7Wqp7DVrMz4LSTz1DhFS/XBRCysypL8RUM7IEL
9blsrXGJMsdW6DAnW6a7msZ8ZZfyXqc9FUrT2erEzJ2NZogFzJkIhIRrpG2ZWQK4lKhBKBhSe41G
dnzGvmiusSsDHAtn5oR9xSEydi9EIpbHrG1hQircALJsXuwp+iRwCV5aRJhNErsbs4WhSB9/NU25
GGDM6zBqFzNxyFjwvOQh7Uaa8ajyPlFALxgF9WxkKP0ITHm3ddyGEMnivRxYk4jEyj90vMhkotjR
NiIgZxU2nbVSUv2rbe+ZuRRj7+y2BGgCw4mwGbsskBB3fJilkfkxYAJ0F7imkYT1q1pE09Hm7QR1
YbxZI795n5oINqP0NarSCwZ7cKoTRuJk7A8IaQ6FNv9Url2uO0nH1sbt3avU8GjI3F7nBD6urQq3
QmnZvzrZlquI+OB1TWIIoXwNwKd5flGyuRgMY9FK4vSVTKqZmZ6lK7rVGKU5VN3gZ+4wecmeaixP
i3mN2fnBSjPzNNiY0JJAvXY5CioCUE4N7m8/lsYfIUugosbsy5P5BJdQ5Gc9na7TyHsG5AU3uBd+
xi24vjiUTHVLQd6ejkmm6FABzEaurtno1UeLi+NgmcUbcjdrz8RwU6t4l7I58MN8MDZaEVdHSvDu
TRbWpQMjvnEqgqWjwGmfYBOWOyPwwh08tHCrVJrx28dQeUrX841AO2pgm2iXGdlDab3oFq+svvTp
hdv8IiPiMDH0N0J/qSTCvHmcrObcpe4ngutgnWTze+GVLN+ym9JM1Eb5o6rDbNdyE66p6EfI1Okr
AAoUucVHmix42AKgLEaAfEu0W3wiIjDj18b8gWPsSobc62jSng2JeHZxrGx0TP4ro14iBd3sn5xh
IGB1vwFe7PysMa6aUXAsTcnvbJW3aq6Dgwsnn5MjOSEnJOYA5b4fIr04Akg7cbw2l6YU9TeoPGtv
TKWbw4SY0DLratj0GM/2Deoq1kjmNTOKHSF+hLE6efHhRrW+IVC9Q9akBevWi08wOEA74KXbpqH+
VbAHwcCoPZoYh4mYBdVuo4eBpY79SrKGS5DOZMI7NoYGq2r64q3h7cNoKVxazrQvtow4CK0tnKfa
HN6tIH9zuvjIP7fH0nGHvU+CmiigqHTnIpmfwkLcR+CSM0N5AchX07Nns9OfxWy/d6Zpbgal+n2X
mz6dqFov11MEaxDhLFqU5A2y1YUCB2p9DBcAUpnAE0IlKSkAsa+nY2iD7HciTFkxD6vqN64Ir6ZH
B9RPWyRXCyNbSKSbDjRzpaANFs3oj0n/Vdg617oY5aZpQKDKCn2mkzKBk8WuQ/S/hq6abZvAeDEs
5wMbO3OsAYt+j2SXJMtijRHwfSzlgzSNH08rnDUqimdNTs8mtVPSiZszoOJGj004nuP6CoA+3035
lkfqU7rNc2uQTSNHGnzUNs0wbrmBxLZKxmGF/gzVPNh3xJ/eKjaMcD2q6gMhPoSlLPkxF9BNPIcg
H9tm08/c+ot/bJCNt4aYRZyftHEvTXZ3tEpxCBpx63ucGYkl0jUz7A+NlufRce3fygWHYWIDEhpz
WGsaz8TYtLwA9VdYxM8Sr8ZmZIaBtDRE0h+cAT+pBxuOxeIP/kTAikY8Hf7lWupz6EQLjxdxfKr2
8zh+E592lKGky4lLHNECw0CUuocxaX4IDfmQxUhy5KiCCz2ByUyne3Ny68srU59LfpMYCxjbYJMf
oYw2XfHkma21D9na0FuitB6yWPmTU90nhHAbq5qOkc121+ux1Ux2KRBOWw95V59mpve+3YlnyAK/
mZlCKXIdCzwia5Q1Vo103bbmOdUt+5TFNZtmStfW7t+spnl2dVX7/BTZqUoAd8RTIHi7ulM4itea
thAp4XdVLIt6WfBONzyHRsVGEBg3noiOWsQg6buexWeDYhgbAXZC1lhvFXm8a95obD1J+zN69svk
tKcKxztPe/fmYgAc7OYWWeF3ZGDCSrrxQXe8C4UH+n2s/UOag4UucmpAFNF0ZyCV54/QA2k0uTz4
ueDysZs7s2EanhD3MgEEq4ZzcOfYKPzagmfXXWyOjXevCrYfhurZALYY1Su7eM8GgMnxzLor6DS6
zuTNdggjIaX7bun6W0/SGbHj9Qkv2iJYQDJoIR/qOKb9OUKM1hlRtU+9xtuw7LyiR3sV1XzER39u
LQIfYwO7g1uU3HtV85bGE5dYUj7QJ73EocfWLMmMJ6YpmQ/l5YRODx5RXt2TwgK0Hz9XKCnTye02
qOKdfTuWV0VWLapMC619n5+icLp4kXjBIMl+HL84aBXn0TQ5zuKet8tt2iXx0BiYF9KakRP7oYjL
3dCRvKRpfNN17Wq25TIZaneljdnEbkA8JDq3etMCnRTtJy7NRyKWiOWJ9J/Ys3YjTxHxLy0Y4/iJ
8Jx3wpUeG9RvqzIgVNy1o+tkmg+jHm2bRiV7RPYXI+FSVpHkhRq4rpRRvA5G4Sty/nClrWcSmRic
KgQCcFg6E6yTqwW7EIoTGhPBAQCmDcr1iYL3wSIynbUvLoqxLDetnMgQ5W3aSCliQrI4CeLy7sJi
qvXpkcb+oY3aZ92I0jPQjq+uLdkB5oj2814DCsCvOk2pRhfGNI3UpBU5bUezVsSFCVZIckowQAui
WlMNDShU+WelWNi36Gday125bFnWNbkSeMUYSyRsbUjh4jKCodYz/fKJ2flNrTreE7jMozRBCM1c
854l86vnkEEXahT4tRwf2cRn67CokWgFCVsevX6pIgnEiKIokmS4mTP8lbKp32onftIcBiUqVcml
adiGpbZ9g+6HP1qJJ9FEX21Nt1TRnVNjdtqhDg11qUMKZoEJaNuOLWbB5jFsZpqEdJj4/6IvGQ7f
TWRcNM8692Rz4XRU13kYBDpOC+X4NB4QVN1jyPZ+3LBla8MOVlbrMEoZx7M+T4g1p+JzjBC44m7B
dcqWY0v6YY0yr0w2gDy8TUhGrD8Nie2TQfLUxPIsyuYMqPsd5gW3XZvnnER8vdo0cFMwaT4DFgOJ
qyay6xrE9BrIIj8zB3g1kn3TBHeptaCusBKCAAsWqJjZiQy29S1M28Mj2usHPWJf50io00hQX7IW
hh7EyR6lU26s51Lvd5AZPpelhmWWW5oB+4qjRTKy7W8A+qtVppONFy3ejQg9BMsT5mNFrn5yN3op
JvU7z333aHThZ9vx9mFwOSUFlzc5MwBcR4SaPdYH6UWEkLCBWplG76xVJeS+I4DZkzEVVYIYZ/BW
LEGbXVZZz4MHCMfp+2fgJZRWESgNkC7rJNTFfigYVugxQKFqeLUW21DUeDdhNTd0hH+LFH3v2X2N
mxJQeVsCvYKZe2yjiR1Vqf+LLOharAuGjRNkb407LL6hu4WG20f++e6k5rdOJN9KaxDWDAXzz5yt
u6iJL+t1/gi/lKghRDYp8niOvxUo/Re7p+fI3VScG73+tRlYnKjRUfuPDNOVlC/ZPH25hbqMWUzW
lR503yb/LGGstLdst8m/mfWPgtyXV0cmmEtxoEmO1TXmj0X/L+o/aEBnRMLtipzSTx6B57xe9ncl
7Lu4cJ8TgqFKnY1GbE2n2Jm7N5q5h6hhnz3NV4o7sktnAk8axDnkjhyARLyXue1eo64PTi37lZfY
KbMTtnMYVBMRbCQyEoEWOmwQUhc4Bh4666Fjo/Knknb4BlNabxIc+8jtBNkPeH3XM4YC5t8eAYdD
MV/1aJR/gk4JD2pSIo1DCzrwc9gtYa8jOvcVZjn3o59K4zK3WBO4xjL2TYyXNhY5Gz4pTw8Oo6VL
g+jzSZoctDH4h5VhUnPAbiHFj8E8xuHP0vaW0JiawXPmyN0cGOZ6BOKyEUZD6FSEbUFG4a11qQoK
I57PLLUDP7RY1xbcLYI+iegHQY8szRUZc4TrIJEFd2MCUA7ZRMPyth4AZN0rZf9roGVIaIJgY7py
iyj2E+2gsx5GTjVjNB5wbPpVyhiTHJCLrYgnsaSOoDpk8NAWNRN7V94ZASUnKAHoirTaXhzWkX7W
9WwDUwj1onB3vQflnDnFa1MSoaZmk4Soel8W5StClm6VCM8+s6UhAYq8mXTTFO2864Cr/CvDHn4H
GQeISZJnw4nf9b6NnuDxfzpm/z6M2XdjNDmG3NLZG0ZSshkr8Ssk/VZ3pq+8EKe5aqj2nbcpkkSE
lSVnn9A3TG/qXZrqP7jNry1DobUpETdg7P7Ft7vHZzg+AA/jA1JimzR8SoZJAVKQtGlX5W0aXWPT
Bc6tthkvUM02h95m8B8VNPQekWOLbH4vZPJZOeajOTOL5tP7GRt9vPIHzwz5WPfgx1xN0noinS09
gvmuXgk586ytZqbkZFRFOfrVspE2YcSw4RdAAg2rBKnSE6U4zfnC1+i2QnOBTELlzBME6242PTe6
8YuZCj8eVGCusvSOCd55sXgb1iY6hAr/0Koc23DX6s6R4X/TmWO6Z9GE+5SaA5coBuPBWxOsCLKp
QirUfHqOm1YcDRpnMA4nP/NG5KKWMHsSLLJiO8zVH3Qokj/cVy+3nnQYIT7KcX+oCcirSWnLq5ph
WRhkXNmqhkqJVY7Dslm10Ujuc/ZQgBZvSjNZA7PQvHpeJ7UZ/oG3sm+mVzPMUmT7PJZkWgo/TWvI
aJVw+tVQ0nhleftiAYyG17N13OlkkxmwJtHq1xmtt7xcpD8wC1jo82BDso1WwzgydrJ1S8iNVDZQ
7Jih90SkKPW6q6zsTIkM5ZXBXciEOpYbNseez7BiPlcQ+Q+t0G3GlNIFO2ACURUgUVsdGXNDfjv5
rsELG7ezN2UPMz323OVXxGTPHIiHEOE8079M7qwELQHuSl0QtFqaEhd4Ge50EkPPhPNVPoKM0Vc0
LxsjC+9e6DEqjIjs6OcHgZAUo0uAunaUPJouyzqtStBroRrMY400l6T+ZL18yVxEJRGK7H0Y8NS3
mLi2IjMOWcXpqbw/YmKBZ9YEdpf7Rof0W7gI7JLQlVsnqsQht9F1xBaXxxgG/ozOmL6U/NqiG0uk
OeZ5TjjyVAmAzClrDrUWoiTmiGqdlLN2DmrzJUubbVfKXxvgpFs0n503YAVEZbzupuF3ElQSeQkc
jNSsjHxTvWuPXdEfXNKJ1l5iTm9V6v4F9YSF0VTvGADPlotBQOPQJrIwRGyIqwj5+d/cpT9Wx648
ZZK7GPOwFGGyXCHA8PZla1R3Rwdwi9YEWdMmN2q27ywyyT7QOptcFAa9SCzsOh/uGTnULurKRbFG
qwnroLU9pP0RKrUvu3AW215rJOMGMlRLrpdnpM8EPgp4Lq6YL5Wq+tg34qJ7n+RiKZrIYIrYdUZx
/tzF2bAv5xLOUzc68UcmsLUemyrkim7jWBW3ZnL7DSeJpgg7cxBdtBCu4q2mj90xiKPmMtA0w4Lv
brMaz7Awbuyxt6ju6VwT411a/PpciHdv5AyeHbqezsx3iDO+EKY+Yq/YMzK/kLk73tltUhMETkkJ
Kl9T7Pc0AKgPbYipXj6dWmUH27aIeVyj/CvBFARGRQcIAR7tHNHVfMRklO3xIas11qUemh1wdz44
eQQrUh5tznfQm6SUIuoLJ1xqqhh+ek5GbqiZTYZMGQoWDOXRVlSl9HwiQdXrLO36lArSt9dFQmon
4mpt3qRgOW6DJtMnoIwsRwhbHi8SaedLbsKH2ndZn72SpQTOmqSkO5HC9tWUVfKG4IzRvxvO6bi1
0GP848rVx60aDFcyx0iTx0CxuuN2DYi4AEfEwHIYsay0wHl0OyKCXvakn8YxIxXdsqZ6T6pSnb1J
updgbVlavc0Z1o8+scIMEl0LO3xb1fR6lRClgXCwIlyOs7PfAnzUYGs1DkSCtvdVSdcfy7x4l6Gj
7VPIfD96XFQnu85g9rD3L84lCXubqsSTtGTXJS/d7JnhGiPl8JshzJeIFmR7RPOJOpyHc1fDidlI
7EtHgertHhUh0fCBzOrBt825BaTFW5u8UBaP7iYYZpoMexFcVsSiPZVpGcEzzPWYtGeP95kwnBa1
diMoKhhNDx/MydNr1qDzcEPLfbA1s/tOkYI9BiNT8rDJEPhYS+Ygfpf8Expp4qO05kuTsFY1vJU3
IBThjo0850gQMTIsmmTnQcPaQax2XnVdqQ0rtuJldlW0m1HpHGKSf4/wM4a9UJV9D22yutiXzkzy
2D/UKBi6NvHWOOwjmNKg2u4mA8sX3A0cmxWmrDW+i+5pNPvehx3EQMH2isokpNbh0g1bK6UMBQNv
HaupESO04kZsZCTczp8zIkYBZpXht4EA98i3VlvbGPDR8xjhDhpZm9jrsrcVO3ZgKlSAVjZdgl4p
nnwKhR/XsmfP73U3O5BjWT4ixQ22HrZ86qGxe2hD4XymdUdgZmGb+74Ct9ZqBVTJVpNEt/V2tNiv
yIMzReQyN4GzxPw0PIyQAvcIp+dHK5uBdbTxIK+1bvZ7cjbVBeRi+5W23fSFx7K78ZVEj+j/mCsV
kY1oLHFaXHCRCAnQJHfMuRDJCquNybAk9BQiUewTRRA9EjWS7oE9AG7AWaCPF6IRE7WpMWo9ySzp
PyFlCjSHCs+az+SGKp2JTJ+w1o3HVzElRvJk1SwQL5VFMicmUkZjQvuJKyB2WuU8JowDGB3xLpZS
nEROTWcHyBvabNixN5cHs7D/IaiCOc+usjCw/1fGkiw4cJqa40MI5IFVE4U13IBnUBtoiuRhqpPf
pC12mRECb7XEOtLCh1pSGoWBytZaZb9GUGuQTVtfwpP3QsDI91zjaMAIWWvQdGCGJd8aJrdV04Kx
ZmrGEsmtZmIs0EAQl2T78EG1I4cX8z9PXvrBmw6KgBn6LY6T2Mn4+9ko5Gviu56sIpjoqa14AIxd
O4yBo7FECmWczbBpSIUDohlpWn+UkwuKrOMpgI5Gmuo1tcpvKgSKI0hY9FU6nPlgG4dDiOmtdzae
rj0Whmu/qTS8hRAFVMW6rarEa8EyxxdCuwHfedIHR1sbJnUaQDRUBbW7HgPLOSjHI/izhEMnrBwP
XFuiPkeUyQIBmp9rha/NoFc+9+awt6SCNrlEnvYAUtxxmlbccCTJpOFz6ZUM4ya2Bpx8FjhTKuYm
ErDYIByz62pIS3WHU6Ob477TQwUtTDc3CYYmZDEUNBn3bKFx3/WmenIcAi9TKEzKlX+LfR23DWG+
TWIzTmIBYJqNdXJkhTbLxCEJsWfy1oyOq12X629CwkXBLnLuGshDiFye/weVSOqaKHLu0NUZuhCP
iRgpIzGD8r/UGbjFnQ3/npSnamGZYFB5YZf5g3NFsEeFgF/pBLTUMRFXsHGR04iUtMmgOyolblT6
fykbjmPIa7sGfPHV5vQNY5v8dtjcKbrlk0twEe8u1ZtIB3vVLch7t+/Ulk0S9Kigvk1Et6/tovnr
hbb14NCuzJwtq0fRthEDIrAwMT47gIY0BUmxB4Q7bMJ68d5qiGkC4f0lbXihcyV/ua2ezNzp18KV
bP8iSXTgjDUR5duHdDi5SsKZN2WW/0ql02mUY85fUEPNd+W87yBpNUwGbQudspXbf92YgG8BFTzL
9tmLwg/PDR8hlnVcmyQUhibuLINYr7U7mZNvlf2pTMM/szCUX1XVYanpHeyX+Ex5kEtN3BKvvrWx
d3Lj7KPXx1Mt6u0YTt8xEgV0fzQYc44yONdimq9sXlcNMkVJ6Ay+sBAsq9BZGNLkxDaeuzRuIU1w
BDgienJ6PijGptBAFGEOLum9sOOHH72LroVeP+WVJKQsys/JGO3iXiu3cT98ps2SvirUEtbevDWJ
9tMY8T+mvKQ4aViXhDuSZDXJAPx7eLLAxjZeLI42q3J66PnK9BT1A9fJGIIlqB3jQcTMWPqpf0ub
YduQcTGjkCZipdkaGkQ2HVzDumgNSNuJtweOy7KwTO9pE3wEUf691OZURzdNqA+LUADfUeVNL/Vv
zIwfY2WezYxjVWnQEw0j+xq96TUbyad0vDf2GaHfKdgN5Ht5yBvqbd1bxxpNIVnzJ4MwJW1ut3kJ
6QgI58WkQ94S+lmxPAzvfF57RTj4qrTraCMNF1KY6E6pPWDMqYqDjfcLCli8GjtjH7OyLDPj2x1R
yNSLN57sbYo56Fcrq+rP2bI1cTJxGhHL+ZB3xMqkXUTqva2L8YKAkCEAuHFfsCxeyx7Iatko4LET
s0vCP6k4UJG2YtelebkRvDecPMjZSOnRDoLRvpa12gqyDa4kJgpP7Ku/CDiMfcXuDOsF0INarzaJ
1TzqNqkIeZ2yJKlvltbdJCYt7BQ290OFsshO6K+IC6I0laa9IaTsWPZ1z5hnqDdgTDkfMtM+BQg8
cefV17iLbLhu9I/CQpHQuVW9BUD2x0icIILOPLHFEStesJdMRf0FS9OurfoHhnu3eEQHaibti0w0
6E4a73WIIw221d+ULMMUvXHZnVKCwizNe1A/0iXQI8JeYf3H2XksR65sWfZXnr3xgzXcHQ5R1tWD
0BHUZFJkTmApobXG1/fCrcllkEbarScmV6QHtJ9z9l6b6nXvBfVvtjzxKqniJ3cRO/ScAK8ojzXj
zp0qqsPirjhSqUcn2cUE9yEtUGlzRaOfQayKHiJwJTghM5oEE3Np31hXengOA15uuBG/mrU0fqvY
PRG50z9EWdVfBDYONq/IfiX4qPmHUoemf3lHnfDkYgXcWtJONjnpniuoHtEGdTjiFOPCLV1mgBG4
A9vbtSYhQwXfUOguiziRgX2ZZA9miTDXjcR1HTXFyuvGn8y4qannEd1dSw4CeIWiZKbWONi85uCP
ZVfXS7bkvjKQ3LjmjPaBh1pU3QNweIa/QAeUgm9F/+JCV+ZD4bJH6XpGBf4I0r0y2t2UZw9ZJL6N
vntUGV2UqUufiIObn4TvNmuhp+cwlwTzxRNiR5K3gq7+49Mz8S3ZEF8D9GuYefX2Jgm+gAXQHkzl
tam99Ugnhe+LYFsyKxr94IF3soivEjv8Sfv9MJV5unbT6SUJA2gq1AYR39ZMMV0QiNBhA9jQNvUJ
lwKi5ZyzkKpsB3oO6qk7GLtOVC1/SHahmaN/TdJiFxQe3opBXwAuhNFJCzKO7eQEpn5bK7TLYohr
bL61s3VC8w//F2uHDHcqF85K1MeIMxig+nX6SLT9rYGoa1hoVIq/qF1UlPVc3xnx9CCi5gavEUHI
8RRgcwsvvMi+JBL3a5+ZSIvbiZsm+hk44qGMNVSKVN4ie99Dr82X/nCwodF+YTkxukXn10iyIKxH
xGfCFHzDK+IUCKI5lBqFtJgbjZ9/tEkm5uuHBBSDH+ghY5KXSFPKLQ7oR0kBDqgxxhYwwkvm9bHp
C3NjRXwrwJbx1i6cpT0m/5DPynYk9lFXl/6qZuK4+LyT50R0Wx2ZizypuOwxNESIJBffzCFr4SwE
wFEgh/dICIhFAXbArZKuTbt8dE0PFlbc5xuC+0hiHbwfAzdblKFLQ7GpUaBlTq/XWOeuM4vkBifL
413DNJ6Cpd6lg39TKof9Sownp47EJUa6Bzh3/JJ6Mjfsjp8GOfwGljqumpDoaLTnJyI7TkZeh8cg
6B+0Ye9Dy0PZVhbX1J9LEEMKWMXBEjxUpAjw3edru6dNj9HAbK/7sGUKG+s/s+OdUGLxYgdedrQL
kCRESd9n2GAJaxwJlIyNYeun9JMySb3qm9C1AkaEHRTGJkl2BoMiyucGPpT5Pe/Z0uosvMHh/bUx
iuvR9p4b3ZAQg/0zr+Re2OUVCoFs6/GhnSpNS7hsTzV6kPVQWD+GdvzuRMUeFgDmTNO4xNz6BwPc
fT+FTwhlb4C7fbXK+juKdB6B1K6ZpGUkFkh5YEi1ZcTLs2/ir3fn+XtYsa2i9fndbBYMSoRogI/E
t6AZ9uDQiUTyk+sMUwWiUOc7MQxfQE6xRwFkL1MiXWxOlGOm5rqcREc/EC741ITwvOb0KBqNLk3/
zlLrmoQNgwZ1vFFD96uMma5Hy/vXjb5QFl7TIv8RthPS91jITZx6y1TJvq2ZGcBZiW/gndN/TXt/
oyVSzd4rvnThCAuP2Bm0cdMJFjxG3LHWa13LE3ppxpae7vG8LhvVJrwqnCwGxsG5wEy+V2UBaNwB
YdjLTSGwCidddJEH3n1TOgAj6b2MofsyyUovbazj5NeLIc9ZR1Z85RvenZyneTGKPGiv/hIa0Qlx
Zb4ryyihsyxiuaoBStD0zeaLrEuwe2S05Io4/4H4DWxgSM6MbnJ0nojO41Dc+Mg7VhHBAxgimkfU
uRlTH3aLfZRcWSDz05L3RU69w2y9viPDEhN+iatVhlQqOnoMAFpBfhm53RdKZ+hQVAUKmzrQzVo3
X0ZOxqaOK/ovbTFdpnn+FGf1bQRUezO4Ata4icI+dg+VB+Ez87Fbzkn1GzPUL77C6G9y81tY1BR3
jMSAClvPE1EAm9ryfUzkXE0r5u7XE/IPJ6zVgfkRxiBToG6xqA1dI/cODf/GCp0aflgnGzZMoseV
a+sHk5nJU+9LppH4LmmYFvxBxc+O3RvCa5N2oiycfVun+cYaM5QBwZ2i4FubxXhSQ0sGtMsZ5pwh
rClTRFICReJQPOIitLa5cp6ivv81DtBRCVH70ZVAXZvB21ozoTaplEgR4fp2mjST3LhR2rvT2E23
iWnRcE+z31NsS9pZdTs/B+hXL2RBUcQUpG1LxnaLLoNeVHPRzI7zTTtmvotzoYDeIN1npBgw4gCC
hDXEy3yHMjdy8SarOhvEOoor5yomLuUiG6Fe0FwzcYmAl5RkXtpUveup6DE8FAZ/wKoLykS+uB4J
Kkyl2oTO2STp89mpLTZ9F/suvIucxHC4nsUvPsHtVdIbbK5pVxHmMwZaKXodZvqblg9VPqLhxUbm
DkvsoisPGYFqtN3KxnAYXg0QRcwY1OkubJXydsFcenhH0O3Dw6xiulaB9oLT3LK33kpCwS8JNx18
6GQtUbeI2fxwl2O1ANyGnPEbiID8u11IBH9lORBvBFCMPDvodo+liYRAwR0BZbhwPdZlGXjfHcf3
Llpu72CdAQG70vQ3mjWJXBTToV+gD3chs3ybEyKAVwYdhMcWo/Q9q4NaIFn0xhVe8jtgP4kiz2su
XEzkhAikejGPA1FH0pQPRkKr3mULS6iLHV8S0l3/KZ0BU3JN1Z+dKktbj2ADgutMEXqMaTZESi5o
vCHDdQKG4vTJXrpS8mBwf3pQkM2QWTkvqfkibh2yIDGl0zea2bW+0GnGzBVJ3vLu6GTRo2iVASMs
UWT3pn0M6WZUgMsJb6BjOcYldTA0APWtD8AEkJJOp3XRk9/XmV6MZbyLdnhxycNF0M5ILsY/JNpU
PnVdF3irmSftgjBwsZuMqvpRu7yLGF9TTsuhsV9m4Xk/PYzRtyhxOswtotfjV21lJGbWsUsvuckn
dXAMETmH1raZmmSeKjEhGGZMVkUeU+eXadV+8zI63g19z3XJ1mCbma5z49ehEe4j8kQe7Gx0b1M3
1MNqJuOAshoO5ezmFBsNU2iwoowC7iu3h4SFrlUvTSZEFSs4acRVWIhx77gmmpqGu/aEJIj5fu6U
lJ/4EMP2ix3ozEMikbT2uu+CKt4S7kqJ3gZkqBYjLacQXeQWZFR8MFyZp9tsnJJw34mUDyqdX+fJ
jbr0t+uMSKqazIn5e6ZKEYHk8P1WRkSv/oJOg3ghtUGO38lvYEdPx09Ve2AyhG/TIXTiPQD+0OS1
TljYSpStqdY+FJiGN6DTqrXMdd4SEymcaNUR4P3djR3jR2sgKd3Sk8EKXYwN71AjrJDgV4nuLrMC
raUG0bn3s5K+mGNNgX8a65A3Q+/7zd4v5+TZYONymQzw2iiK8VoilijR6gRENFgNBT5K9BSuUDoR
p0rabEYIgsyN9TJI2WX9MJ1mqCPBxu1bQFV/hZ22Ch0oTnJnW9WNsQ2lag6R6l25pXaaiQWzyIb0
oSqCQ6yeGQ43OEjoylFhBvMX6eGJghGUeWvipUc0McJGTUu3BW32CHaEZ6dwK0aFDp0oxCduvgka
pxPHcQbrhgqCQE30hbiVwe+iVgHj28mS8AQVlBtRd+J6mlvxh40E/IUmcw3rNJPphVsYnghafBfN
c0ao6S0cZajneIbTftv3LVReIsEJALSz7tnBbLArYTWd/srscumtP8YEufhXypz6gQB4mVw6EfLV
TWO7vChnxS8vjKmsGdbOhP4iXWjuBqUDIkBigTJCo8fdRhmEpmsX8ly2wh6XgRbs2ivy25ELoRb4
ZpZgqEemyIt0vPF3acZQFJMyF2HddXp5N8QJo0y7pJEg4mHu9llIfvSAFiKjVJ3YDA9AO6wro+66
GfWrl3q3/+HiEfopg/BksyFdsiW95lc21YOxRo06PlstyrH/EDcfxgzxglPd4dMYclTw0ieOIssn
oPCh/d3ou0s6ISbWFwN6TcxtaTSRtQ/T9hgb9Cnr2JGPxBgu0Y5WdIG2UF9KGUsGmWVtWOhD0uYF
q5izC8Ev7KKqR5MOdO2prgqkUT5UgwPBptGPyAqp+HrPiA9WWaAjzYyCItejTXJbj5LLHhF4d/0f
0dN6lL0ojnhl2gBtA+xNci/m9KHt47Zb1U0FVEfyTFZ0jrHKOJmpxNru7a5/+ve//s//+78/x/8K
fhe3RQrsPv9X3mW3RZS3zX//2/n3v8r/+avHX//9b/hztuJbz/88IZRLL4e///P7fZQH/MPiP3XX
N3glDPcI3JbZAhioTZf3IXgTJR5yaFSbseeG/3hR/d6ikgqffD7Ih1K+XpTGjB/qcPSO4RQFIbLe
kXJP+QVuT6Tsnd5/vJz1djnPtgQCQhOxpCOWv/+3Y0wri8lIGtnHGas2zNLSb756hFh+clT2O8t4
HkdjK5NPsadeL1OJsTdmhL+kaGuQJJa473jFPLvwf7ZxbcQXHx+VMN+sZ5lcNtsyXUuZlL6v1xvs
0ekMQmGJ9muJl9DkA43tMB77vEkBVgn/oluSAIFWFXupF1lwvWxXP/4V7js/gv29JSQKc1urs/tH
+ylpNa0ZnHzM5iEa0TR5aZNZ/XCyrs7o4KRVumlFweclHYXMN/98eSW1bSlOo+3ps3NeeAnoZXIn
TnY+RPd8rFtJmTNScGpGHDWfygXx2Z9sABnHj5d+e1dZpkbj8tfKDhfh9emnMJrDzMg4/dIpZhxf
aiYLF4Cjt/14IbFcyNfPKCuhdRR0FBiXW2cXOpZZjY1dGseRugbJuZNgsciwhjx7YPau+SA5TIMa
t8JH3wUMKztrEtMWeapNf2Sy809+0HvXXDu8OjxPAFs4f2cQd0RMURIFp74w7io4lpsSZ/oBH+OP
2Vdy49SlvM97Mk8+PhFvXxucB1pOlseiRBSc3WuKWtI3kbsdK88sbzB4z5d2lAT3jJzih3++lG1C
pREOOBZ1/izTW+BqGtxXoUr4aAm/va09iVC28sQnz/F7Z9OWlnaUtjg023t9H1WT18ZRq4NTY6jS
onsl4OIjPS6Jg1vmGNBaUocJJEZ7xHF4jD4+0nduYyVsU+FjQb+nz5+gwVSIOqouOKGsWhr94NLi
PUGbhlp/vNC7x2kvt680AZaeL9Qnfl9pNGSMDpwGR0QeIYmmwaLMAkObVf6szClbN6VyDx8v/Pa9
zJIWL2bTcS3HU8sP+9vrvyumbioGwz/6aHhPAEHbZy6qc9EKeisFT+zLx+uJvx6AswdWWLReHU8K
bZribMUhqz3+busf8yie5M6xqBo3k4/3gOlXm6CtJJXjKaJcJ4hXYr1eYzRjGwrYfglpodMAi46Q
rH7V4ErELKLwD20gypKJoonM+1V0+iZhtHOVaNmWa96uKP9GhPerWGl4OT1tlXA11oN7C5kEU10V
R0/GUImQHXWNHBpMEJmoVSSo+7KoToArc16QQ5iV2BR2Zt9onzplQ//Ne1k+d48mhaa77JzYygWV
3QOLIAt2vAzs1CSJCOfvBNcI4wKI6XxrllmEASDNvecUceStY5GJUMUjmqwZcoq9EsVAWsnERLxZ
h7rtDvQeKHtbvJBfU8ibD/jtsMq5tSHoMUaW+RXgkDaOXZVAFMG20NyBbkayH0oLtbgkUSt5celT
+JvB4mRCRonme7fOKfppOZQoKLKZGSsVlCbVy2hgq1uS+cI669u227RIBu4GVLIHs07GnyQ6W1cO
6qeAppQNkAi6Y487lj/JO+gMj/HWyAtYf1XeU9LlfIhnkh8C6PpyGL+Zco7uYsOL0YIVhDGs20n3
X5LQqAmcCmgSZaDBH1Km0PUxApYNcldm+otPWNQhSxr3hoIJgQvsUgbMCXv4Xz4ORewD9P0JzqQg
RytBEs+DUzOGQVteevdI94FwFxmA+i+QgaCguBEZieuBceEP+vGc9I/v8+V1e36XOxZQguU7INCD
nD1XNDaYdCbRaS79eAOOJCRzu2EWWlvz1iGHaDs7kXP6eNF3vgG8PrjhaKGZkqf59aKhaxZ9ZLkR
yBZD+2u7zUbatpbjfNdhSzTnx6u9c4is5qCX1prmqjx7N0+m6UpwZxGObxtTthE2A+2ViQqm6JMG
V4HbAFJTSf/JK+S9dYXNftxjZWa7Z0c5kdWLiDqJT2FJmYlNBB8wdWx58OqkxF5vkOi4tUn+/GQ7
9c6rkm6to6lQXaU5y6/P7hDNdQJxNDw5MUKscch0CrUeC9Pai4En0j6Y4z8fn+L3trFSSUoPW7OB
0+bygfrb61kDfDU7ghFPpY7zdejmqGBytum1NcHObhO62UhHNkFNGFgMUpFpT9s/fPwj3rurlMU+
0uQT7L79BhsBPn00jCfgLfVBl6Aq8WlHy1DM+OSWWm6Zs6dGKlsJvHt8H4RztomRScgdVVXRiXyU
3DqkBnvMS+5251KbWfYINqd5ccXA9DyfXeD+ReWln+xc37u72Ll5YMUke8rzfVRk2X0RI087tVbd
w+hwv8QSAzyGgR8SsduhJBXnk13G8sU7P2pPMIe1ENQtH+HXF9kRC59BETUhGjs8KrQoq9jof8Jw
IkU6XWA0BTFXyvLNTxZ+58ryeeLmsh2Xl5U8e0lFfo3WKaI+0Q2qfBi300sg837tDm5/9/FN9M7D
o3D1WnzOTZftxtnLIvX7vgwAX5woQhb/BePCImdPHhX2syrpR3683HsbN7YX8q/NsEUF9vqUIpyb
7DhlF65wFEzo5WPehFXo4q75eKF37lh2hzwbmirH09bZKbQt7c61oPxwAroodIqXHNMgvswm98fU
24rIWCfa5iNkmTovok+el/fOqkQwa3qKbCWUaK8PkxAazqGC+YQYyTmW0sXaUCj3eYQLuLcyI8r+
+eFaWrA/FR7dCc9cftDf3kfMf5q5K2x9DOIaRTv2XURqMDohPTpT3/2BsNqGB5PMj+IUxJkLLzmt
6/7q45P+zmFrTe6Zi6eG98T5SdeF51S2qKj5nP4n7Vo4ZB0uaIOI+gtJUbf/eLl3HhPNf6iqTFOC
2j27d3VvCrObS+NopIa6GgazOCVhGT4ootJ2Hy/1zquAlVyumefYwjqvHpewZpWwwztG6E+fhwYV
gyIE6KKhAt4soq2vbYFjzWTm+smVffcgHUnt4dIE4uP6+so2U+R0ap6NY0lS8KEfYrElQ9Dc5FTK
2//FQaJHdhU1AE2hs2cm1pkmoHAyjrbG6pz13nxVV22zqdtYHiu/gWBUWrTtY4z+H6/83kE6WvAh
00JwMc9WViqKetkuUWuDO5zgQLRr4NgEdDtdd//xUn81zl6/1UHVWZTJvNhdmjBnr6ARKZ/IzZzN
GObp2c7bbQm1yzBnPqSJtfVd44qg9ofaTi66yD4tKV8bM+ixAmJHCNXNJz9n+Yic/5ylyqNcd23v
za6pLKdApsRpnwxD3Y8ucyhPbjv8ZUlDUK2D6gcAHYkRebOf8LPiDtFQKoL6eS7ix//Nb+HiC483
p7Cdsw8eMgQi3cKMKToIt30TZfegI9J1ZArsuLB5beomohHzZNWMBmpBRLBzrV9atGx5PH7yDhXy
7ZmhAhb8x6RT5snlmfzbO40sQo48HcNTUolF/40eDeGfB/I1MJQX7Wku9Xf9RAKvg4JvBV0+flQO
hQy6R+trQbBZ+tlPWu6Ns4vF1pa6DAoJvdLzxqH05kBqwZZLx+n8yxrr6MUKxgA4zoRZyBeLnmIa
FGSxQBjqOul7/Y1skQQfmt8k//TTrS06MFoB6KPRRmv29flB05C2fjJ7RzNo8DP1QR3dBK19Cb3C
P8SL7erj2+PNJ5X1aAzQdXEEs6Lzh5SCcworuM1HEiK/d1aJFLocEHPM9nhLiq93jOrgGqvE/Njz
iflk8Tcv4GVxASeCNgzbovN9SmD7aHopS48JqHlvP0mv/d0qPbU4PbqhIUiu1F8HbZdfMz/FvPLx
ob/5sP21unIIaxSmNs+/53CrE2zxLaea8Lxemh34ksTa9yF4cTZmXz5e7c0maVnN0fTXhPK0I88u
bJ3ylp0tyzuWWodI1Iwlnhcp7cervHNMltJ8UJamzzLje3371FhbazD7fKzJVll3lWWtMUyuW7eC
pZAGQJY+Xu/NO56dgUPr1fNc214K4dfr2fTaBYRv44j0ub2qBW6zVT+O8rrq+7j5ZLG3Lw/6kvRb
TQ2FDPLg+ZxB+3VeYqmEtYl9+1A3rXPTGjFgXT+sDmUVILrCgnNTpzUzRj2Iy1qEdEon9LI2LfJP
GgDvXFF8/sDtNK1wdixnL9aiDhWJI1xRPY7FTTWa1jot8Fp/fIbfeUYcZ+mGUqTxEj/ffs2o3zOC
ZZ2jQHmxs0KYM7Zv+FvNLPIuDgREMMTpu7Kq4sPHK79zbYl2VJxn13a5m842KQ6Qdl/A/z3mdZlf
tD2CjnlJXVoyNV7+6VJ00//a2dtcVWWd3bZe5MX1CBnwqCrK7G+Nryf3O+Ef7WUyxfr248XePiMU
EJZUSqgFZ+2eLRb3YAgq0ZlHJtrpjdtjAmj4sMB6qVL4N3b0yRV8W+QK1+Pa0T2hbqC18PoZcbJe
k2BI6ybQcfyVxuCw7kxwnwATSMz1fEAOZfhZsfLm4tl87xmDMYxzqHPd5bb623e2537oEkxIJ3uM
DGIOGhqdZoATLrHjT3bsb87nX0uxtURKtjS2z46vTgihIN044ZM+EW2ZwP9k8jztJPG/a2X23Sfv
7TdPBOtRGCi27q63lJ1nhxYjYc8Hi4B6IDKrmYnkDr8F3JRZPcy6MS4Tk9IMwIjz9PGN8+aBXxZW
7Nh5izsMZM5unHQevZKY4/ikgsXoS+f6zkqn4v6fr0Lnh/9adGYYrL4+vAkKV+USdHNyDQ99Sxqq
y0HO+SfH8t79wVGw27Gk54rzSbTRC96N0mV77E3B0Z18epfw0B4Mg17/xwf0PzOq1zsshtCW4lNh
Sr4VztlXwoMCQgI7wRmyC4gCoXc2rbucbB3DbwDKRcpEF+mi24oOIfjBaTW4MV1FeyhzKKVdBKPa
EImxZVji0YV02BBMflLcTTghDjO1qd5OU7k8YCq4AHyDqdIRpf8FWUl0g6yYFhZEUjZsddSHmxp9
A7j6LmuejWASD27aA9wAGAycCuNbOoAG4g9FQjUIiLFYqlvIIZY1HqvKkOiG65jWH8bCawVu5XIc
nALCWZeRzltH9tMoxPCEAK+bkcS2IWEvltX8MfOyRQMj0m0UWkO0b4zB/ppZFXwD2Nzxfvbs5Hdr
SwThHlKpI9318cVxMgg56dCnhDmjUMzXEVHfPzWspx3TOlxsAewhXiRT9EXyB4JAAr8UOsR8rEyM
JEfPd+XzMMqkW48ynjftnLKpBGPUoUgs/H0hPfMXSZ/KxG2SO98STIwvZstgY4VHNNtIemF7FEnx
sQrt8SqXznxCHgh3iWyznR77ggiHDgcneZ3jgVhW64tKlbmFKJt9s6HBdzsxLag0gHLlabAF2PBs
Lit4DKArfxER318aoPOHlerjAVOx1MF3pB42M8AEKOOkqpjfU5TgH+p+K3hi1mZa95x/X6FNZSaw
J5eS15oYFS5VrJdsP2b1hahz60BQQb6H9pUf66Tu78LJTGd+iTmnm54IOXMPoxsJV2mkXbqWVTM8
DV3n/yGjJtEXWG6LLyYZJo8FM+UL5GLDVVTPxt40kunWF8H0ZPa++4UcBBR5pUbZN6Z4+ltSGU5T
OkeXgbSRQDhhcaDnHANHVBi6V3mA1nblkv+AdHGCy5muE7qrtyDfqXeKoKwyLBIFIBbsyna6CZKe
TKWhl8VGNolxKkDYtpsEHxI+pcS6bRnSPXShhXRJJTYIgawwii9tP3Uv7NucZIvow/M27aC8yxbO
+SNDIBpzZIy3l61gV3xkFAzRLxe6BV2ct0RzjNgGA+nXdybu7KPdD/BzpCjCWyftmaU0ZfjdiJue
tGenvJEd0SrI5Ycj3yJ4W804pi9ZU0VXFjNtePmkeD57ojNuEi8UzVagocr2RVupu6px/XFNOLXT
r8hDE1wLQhCubcFUbeNHabcni7QSt5U3KWejwsEk38sgbRL2anhR4z+6sKOwE3tSy7p2wd/Mp3Ew
xL6uLP2CJhE4oG9loYN416ovPUNlzynqUxyhAewMlwJvayEyxm072UV9R0AqzAlSwgv0W3CYkdvR
Eyq8Cj9uP+nx1HddjSmv1Y1EX1lXP4vGSI6ZTd7ppsn7ioaRWXiX2l/ivOAIpc4mq8rGvrcopU9V
nRrF2rb8+XeZC3NbG0HGq8MtzXgliLOf1hbqwYNvA2qZNGHvi+7fvgpD0MRYEMMZTaDyrXXPZP7g
RaH9rTezfm8gN9ub3livwV6m22TG2ZdMec19FXuPQVbhGESUGe+7JrJ/Zowwvnetrq4BC5EZSx4p
Q1MIB5S7lYeMvQ4fbVXE14xIK/oX8XxXW1b60Ksi+zGWrXPn9ojanG6OfwxWP143yoOR146yO0aw
Kn5YcwLac+pBVipfTQB7Y8LVmf+52RYzcPnTQl66w7827UGoWb+jlsy3W9vNNNQ+OevT3CMxWVoT
3Ymwu+IntBR12YZNfyR0wjoOTj4/BomCOYP5+YaAi+wUukTN99TO6NpicRFmVlbuwiwUe2h/3q5D
HrJrlAsqhmK++TbEJthAw+q3eVwWPLMj9zARmqV96nXYPbHX8bcwISAqJG2q76FdB+WK0Do4r1os
dAuaWe5xVPC6mY3Jmxwd6aEk/uuYO9Z26GCRPjX6OjYyieHI8QomGabTr8lkCsudbUMoAtiXLKEV
YxAGx8qNocckDLmgzNdt/2hIy7oGFGJvfRPwlK+t4JDFcEuayfb2kA0wFMyOvo2CxLxn9AovpS7C
5DoZhvBCWmnFRKWCsZwXnbEm8gsSNsYXsR6tJecXz3a2zlK7gACIHeopd/qCUKt83LrG2N1o3Vb7
ommSg1elEOhTjYsH4Tikqy6+TASICx4gc34a2S1ch7HmqS8CH9dBYjcbnO7J4wy7oF57BN9eEitN
ih36xAJ7czYPmwrxP0+ZnuQP3iIgmyOHMDLgakfljIBBx8lifGrYWfhJcfx24yjpJ9vLNJOCn3Lj
9c4qrC0oYpkDLcLz070MbIf4pYYQ3dEY3M1YdeaFXSdfQ2Hxvf14DySXYvD1FkhSdDCR4cJRezhn
m9bQ9NO5LGv243aCLMKWpAqlhAlVKx3PJKzj3d2qwg1u/JQ23vIeNtQvXA/2fV/VYjOJSO5R8803
NbaKYI2rERIRht3koqxVi3mjUdF2sstm045NtXwgZoITXMAlJ2KG3GD38fEsW93zw3FthxY229S3
Y0o7D5j08ECcTDHWT61K/btyUF+mxoWX1Cb6ky3k290qZ28pMyRF2/LZeH3l4EJaaWuK5KTtMbic
0Lvve8i+e6MECvPxkf1Vtp8fGgU92WZLwf2mvCCFmCw0PaUnBbd/5UPp/xoPxKfkFh8Ann6yZGfm
hbyjnlrC31cwMbyT1rBA4d9U5Ml2l5/8omXHf/6Llvb2cgL4IJ83KB0n7Fw0fimY4ZzAOxhXzlZP
wS9CfHGX4Qa4JSMA/nk7ICxtE+LNOoVV0cOi9fEvWW7SNz+Em5eWNvfxm+akb7ZRKJsxPZUR2Cgw
odkugRi4iUtsRVhecBSEQYeOZbB+VJCWPln+vefXdmn/KGW9o0WohD3GFTX7KS97daOZK1/1JV52
2A3T1rLzb9GANM1mFPfJwu/dfjTx0ftJCnh53gmRUFRgHFBxRhUOuqRnP1oiH7/K0Kx9osF7R4RA
v8Vi9MXVtuSbqQmWR/zkDYbZxkR1MRfZ2AP7LCfwrd0A7c2bt33eBgdeYfCSktkES9GHn7S23jvT
lLqmyVeZh8A+q0Gr2UirIu7SE8lz9Q3mmGbrhzbszDoqHlXr6HWclEzJNXb0j2+x9041EDfi/VDR
oig+WzlwO4rrWqWnGsfRMRncGhZiG9zMbe8cPl7qnbtZUFBYkrOMBPy8LwPqqEcjKtKT2TP8IIqi
Y5Ob1Wvid9tdhNxsE8HQcCIcYMJjDvjx6u+cYqRKNIKpjK23Yxn08MmQ+UF6SlQfbfhaP6omYUNC
as+qGz08wU1uPDOxb39+vPA7Z1gw8NQO6gB6budt72CgcsVWwg1GgPQuc3lxidzI7zq+Ep/czO+d
YZTQzHscwVrn8o5unODlOZKPnkk9RDqhuTEnIP5VMz5ZUZ6frHyGn5GW06b0/fp/cX3pSwtai3yo
zPNbyRgXkavTJKcSXgMt8CK+C9gZEmAmStIKnO4SRF/JFhDpWzO7wfHj8/zek0yBRcfaYyHFTfb6
oyUwufEORc8qc2FY6wxmEmWWGQR/PC8erb2r/fZlrsv+Ulmw9gB6R9gnc/Jjw086dG8bV0zSUbww
d+OOQzjx+peAW59UkIfBKSMa69Jz0LrAjfWqzzpzzIveu+SKl8ZfOl4TmcvrpUwNVCkL4vRU9ez9
gCuro5Nn6Y45S7zDqUegegcmussyexNHtYGObIR5UNnfJzN5Bm0Jfbeav3sZdUYnmzXKA4qFupPr
OSLLg/lfRqizSWuCoBGcxYVcQzEy4bAD7xTVH7NuYKaq6F57WM3sGvefNcf828TNUgoDkx9T8WS0
3m80fV8GCbiCj/3XShjDqvBMuYoatJly7OwFb3uEG1aupdclh7kspm+0S5IfbKxOXQL3rodzjqec
zarvDiPRTPa9OYZAh+Nw3AYyA5HfQM6VjcVxdFO9oXVwPSUTLBwyISBAPNuVmmnCKEbk41MSR9aq
byvrmGYBcQ6ujq68STjrLMFY75XMalFb/gmG8VAaHY0HXUOLA3REBvS81W77DBuZugCIwpZxxaGP
08dpIMwCPRmS24Y4Sqb8K5SkVDFNStUxAoWiOXCNJOhRJrgWmsEHsELYaOb7uyFt4WxVRMKR14nx
RxJ7CLprTZu8xqaqru1Gn9xcP+MLxgyITx8FVwpeqawW73HyPNXj10mF1vfUoNeBhYeMVVl1R5/+
+0kVxY7BJGGRSL6ov8d452Sl3o+ePe5mL1Nru4S46rZ0VgYo7aQ4A3dypym5Jjd8WmdGp1eV7bQE
3RaA4j2ga1Bxv0yBFV/37nilsLRdW/TuNrIr71yLwDIzVt/o3uEjtINpZ3pdsBnCztuoVv0o2Xzt
q05MWPgUPoJsmtc1VultK7thnQkH3QskqI2TuD9DISPcnw5Wp9pfsCrmJqY+PQEn//+Undly21iW
dl+lI+9RjXmI6OoLkuBMipRkTTcISZYwz8ABcJ7+X3Bl/51WO9LdERWOSsu2KBI4OGfvb6/FDDk9
mkWrNnhOA56YTEPIVRyW+UrJJt03B8f8GBSDmX7GKZlBNW0Hv5TjvTVAz+CBNjdyZJGClrZhN3MT
tcZ14hqji2XrK2QXCP1GJ/GLOnnrc/miT2O8YGzrktXS3cLQuCtG6AgUWS4pO8NFYZsbgsqYpiTD
uZmDMSPESrZszDxdO5qM/Tlsf5gidcPXMN16dF9dxNwLAJMYVRzzmwlTYUnIVeNtG1+ZpR4ZPoiu
TMBGx4J9+TgjTqBIEO6HxDvxw7ccOonfk60vbchHqXcuNdhJUdwxe8mImgpbreGY3RneOUyRE5uD
SZ2xM0YAJZrjl1OivlGh4rSTaK9epu9Aul0rAr5FXn06OuOYnjML7zC5rboSjqyF83Tbu+4nIwQV
MrNIXwZCfaG0wuybzcTNqHTamqnLzPeyvF0ZSvg+kQNcUWXkClKqE/NuOOZ047sHRGpVsQ9BdYUG
o6mQ4CihcjGr9q0OnM9eum/kvT3i2cV3za5PY8cOIZ6N7GaM7IIm8B1V1kOAf/YxNkb0nXTxP4XI
z5Uaw8CKq/ui5bvC8SMlX1hPBAKo1ybDExOdaPuMEPiwoo9vbRSa6wC9F1ejB16U9J4cyo7MWzH5
A3SuojCfCrfzQ5uRf7ZxN4QmjyoooRv4JeUlrPubtBlfeoipS7XLhrMWNA9o3K+2yEOWLs7g+MgG
DGjMgnvL2oOA1HVBsfWKTGPWGExtaufkM4z4E3hEn61H08mPSY02D7mBH8adeYmYmfXHJm1xuphP
dQmnpZ269LEIkRpGPO8pJUMfy6MZ22fFGh50o/6cgKcsKZ0nK0ph9cmtNXOlFsl5LLJma+pMh8Uu
HAb8DtWCZJy61HPiuEwbUIIJHOalTXvq17KD8qWi8MV6jj+8VUsYGAUrPTfTxXIKzsGJ8Qix6Ckt
FG9cIHSlShGqb6rCQHQOVm7fQTheArj2FqrQrFVtDqxGTbgWOOlXdKOzQzqZ7jzna/o1ER30loIR
Yh21V4sVpByL+yRk6LpjcH4Vs1JDVYuuymTN4Dx1YjUsnHOcjYydJnQ5HKEW51gMb3hMxYLDF6Uy
zrBKKhPA6+oVRwu8wSawN1UY8gAjorYRpjpd2PTD2i6owssqpdWQxCuceh1F4DElOaGd4JJ+RytH
UUaPKSqm7Y1Td+IK4ejDqRgtH4iIgyeZnzF1pq1dCYJBgIzmEylv+8LquNnhckKktJd5aJYAc8at
VqMhkDnGHMYVQN53M89KCGeiosluVRvRaOstJdkefcrKa7FqBOguW4e3x827J5QimGTocnGHRsqt
xnDBRhMeAI5avTJGclvUhX0sMwCVqUHpWSop4j3daPob7GQY8WTV3FdpCGSVf+nWipAnOg1qKEIQ
wq+GulgTf+/WKvUTMpjxmQv/vcoTudQCjQcUUoZEaKlPP6BbUJXFA9Jl/SVDSrdQmGhkk43bGoL5
M36ND7yNkQ/qD6CnCy+LVi0zbqF4Yjq42FoxzmgrB1WIq/Cq/ABfdybzGiDPF8z+1iDUs+imB+66
THlvxmYCo9Gw/wlUBiDBSgPPqEw6UyaMIcnscOIqSyLYDR+k/AgyCriqEp6kVdbfS7dU8P2Zw86g
2nAKJCwe2gTY1hCdOEbW+4FpsrSVSDkZAvgwawQKVV/3B/CpN5paP1aR8RIrdrppG52ic1X0fi+K
cMlFTwstd5RtSQ8FeEL9QSCZxdmz7j0v665hC2l1cKpyaXU89DR9JFE3xnLReZgXGFn9rC0HMjqx
7VXeeibkFYqtJMZrhIqA7HJGgwpbO2oGPecpMtO1hfZ2xYaRpHXgpEedUPemqKN0k7lhdg106S6z
uMwuST4BTJHAZkXjfBZl8JKlUttLC+9lH/WvTLu8SrBgm8kVnq/1BQM7JhKjkUA1VD2aXkkN1qWh
6rzoQA6tY0K6S4YuD9Jt9GtD7m2NXJgejJe+pSb12IzSpl/p0gQ+Ds4ncIDo9xE6S5pUW6YOr21u
t0sjzbAYKjRNOrnPTCg0xB2xV+XaRwSzbulU0MjkkK6CqaLdJ/MrVZUb9sjflIFCLx9AdUusH6Kz
FwQ3LdMSkLDQLJmqmR8ZPp62kWjleojyWzIsIJ0yN7CWTtCIb1hvbuWga/emiG603nuPhuTY4wKj
85wWl9Fle4MQ3FmnVliuBd1rAOfDBb4Fpqfa+UB9BiXJBpcTtuku0zVlA6MLTq8nGBBSAb1Zdgkc
B9Lbsx3wcfdO9uwJNmOczqt1HNrUYysIV5FuJSdYiHDCInVFWTFcmh1Ex8IC1QctzAO+mSX+XASF
Md3oMLNgiZkMyYBzCmj1FIPcMkuyitG1+FIzBQqW8Tud/LMu+melU4O1y0zeoqaRuxRhy+IYq4yA
T9211WGTB8W3KGHuEQpO/pCoPAbTLk6WVGCMlRnmxKMnqzrQ3QAh20OBaUyy/Knu9mQC8mHhzDz5
1oGA7XXoFO0J3dBUcd2owhqWrd4cgLsdytS7Cz0jWfWwm7kcUnNXzu2ixksfZ2hTJrMYq3d1YZyh
ANiCskVkrg9a5jTAbB+WcujN45CE4Ru/P/GsD6fHuGHkOO0g4wUprZkhb92NVsaCbmw7XAOamr7q
VEDFVUisOIaLY2uM/SZQFZ/pjJk2WRi3tQia45hK2zfyoYMQlrwEPBKoXwtuudza8MjcF0p85US8
DwnBKgk/cCONdomNPV/iVOv21VQ/qlmO8nUSxtkR9iG3jPzWUhXzzeJWQoQ1yZdk1IpxYQqgRgUk
VKBBsTzXCl5BfVJ5/DbTpB1rwzoLyAv0U8ue8w87Xc9GA53qiH3R1PWcMxiSU1pE2CP4FsiJ0bNV
9d9UiSskIHuAIbekjlRAeqko4xGRDcSFBhDOtLyjOWbFAZ1qrd3VnO0hz2uvGVF/PXPlrQL+YOcx
TOZJWvMAYj1f1CIGY1HE2oGVKf+WD5G2a7rRWVfU28Bi9AygE1MZL6MxvgMRSl5p2kxLN05KH1oH
EiAI9ZsOtIYP3xFQhcJpK91A8jC2ZeNxpQHyWDi0W1pJw5Bdy7Bmxi85TGkAablIhvAmVZyITJZJ
i2WsOMW7HEoNj02c52b3TSuenEA76JV2F8V2uUEG0p9BEzJYqzrXOm/VJVzDXSc7mJKm/Rpr0tlS
OqAzVeMVNS0sn6LikGCLoF4nQ32cVETwyhC0EPhg/Q0WMqlEjV5aF0MQUz8DX3RhSLmwxJBHu3c9
beS9K6YZok6UFGMJRCBvrJahZKM86Bx8UhuDsd6C0PAqQfdyeqHlGSNZhHBnt0f4dRxrC9ntSTj3
C3iyM85u5yWxtx6q/hTUTvlQ5P19WLefQRgfB+bA6bXVr6RYn13UvFMVHKThXYLBhUEcDKSwce2w
bYL6BF0tnNdZpJM9PUyD87VBiPvFzULjkz+Qv8JR484jKtYeK9TRYm/iFkpXHndV5SutLt6Aalsa
5H+6f6+pVdvZzrRiJCFGB2CaDUUzvqtaq7/rzpDmJFAwRvKsNVZqY77r6vTK9OBFCRNn4WHdWw2G
9cZHW/lZoTRHF18oyPTqsU4NWmy6ZJCnpyHX49Y4dpbOAVd1vztGsKWQvEUZgoMq1qxtEyQ8l4rg
c3TKO8eoeCB1b33MWYme3zvFsRX2Pw7bbpv40oLjpIUGZpAkYBFKAsxKFdtmyYMcpw9C3yYN6L2n
6bZIAi49TbsJSW+g0RrvGNHmUmnz5ynXX5Mizj845H1kbdJemVR1fDhhrQ/tv2bu1b1OHQhHp8uu
ep7CSq65pmk/8Igw7ggZMiIFUFavp9p36HQa4M+XgsWIQdR0vAaS6kGmNA2oIEi1Q6i9FSnor0ob
cl+CtMLNVN/QLqgXSlUjaJb8liUb4wwArUWVWQyLqsy3poqGPYvYNWlDHQDiwMA7zzT5kWp0uLST
6yC0M3vGfIa8zAhWcRtH1RMyY23tiOAFswx3rxoVN4bevY16/qDI9CpD+4y6alxZIHZWDUQx3ynG
b+4IR18T+c40YANhJ7ypeis4TdZ0KSx3P44RnHWM6AsT5Nky6VR7x+TaUbE4HcK/oCpkDt5ejbhq
EXH2vkMVb9EHU3qtZN4tmfB+LrDdolkMb+2ELEepJju45u5KOOal6MeHbgq9tdskx25Mg2XbCuMg
O0yEoxzes7CdB4tVsWz66KnnbA/r1mFEHdGxLLwVHxNQGbvYhYV5lAl8uwKM3yZP7GBJtirelAHD
1CIGMFp0aeNDDNxRE0j9TrOYJ9azl9TUz5GoYcQa9Tdbo3wSj0P8XtrM8XauipxGE/DtFF2BtkOM
NrIxYfSTfq/kaPO0uUjeSDtfQoe8OIrOb0FK8K0ifmb5zDg4xANYiMFe9xIOcSxe1drBWBk7hz6z
nnDNf6dGkgB1qm/doC23Bbww37BB1AROicsiZnbLxfb2AcB8r7fOB2Vy/YrWvXvQ3KDx20LitvEM
pkGlrKFRx+1xjLpxK+rqBi3fzu2r/hLX00VhM7iGf8YV47WsUJN35e5DjBDDlzXQLmpd2QJwArC1
4onDfsC1I4uDpeZa21rGISejxJ6HiPsAMl//DYI5EZcaW6jA5Ve1+iPEEQUXBNmBttEuRmTdGzHa
YDexsoMDmGcXy+SAku5cKCpHciUhNgHBVLF4GfJH8S0iRiXDHkr1KDEp5o2xQg9X+G5hs32ijnGp
CHqwsx8EanUhgn0CbBfVa/LdBgi6Taf4NrG9T4i0NrgigQMqtTeqVUXI6hhd7Vzd2Tba0AGT7HnI
UIFYdogfOMgANC8Mxl8q6UyPlPKyRchWf+P1hYP1KsnWWpB2VD5UG8NfoAKjN6Hoeo2xwAx0N2Hz
W9rSeqcAVC9Hx2Xv4yWnqIbA6HjckCNQLfxp1XBsY4CvrnRKv7ebaamORbHW4v5BshOANpveSF3q
ILNsCEbkBNj36eUm1addH//Yn8kTZLBnq2wPpJEfnbAezpk16KuOsjnUYdfwA2Vk0D9lm9W57smq
igZkkefdpo75JjPruTe8aj3GXr4rVVf6UY0qnkgiwMs4+JRZeclV9QMGwkni210Q1Tih/AoWIcWO
nVI1JSLDNuQz6Xduy6dqZ5FcTU6rIGrRb2PSosuKpB+JCsc7Da7XbfCs37KfekgHMfqCwuXSqdGy
29anl5eEn6a5oJuEykYSM9o0SludEQyhMxqEvahHeSVZ9lrmCi1+kX0aI3sJJ6dqZ0J54WkpL7bX
BytlTs8x7Hg/BOxww3S4ad0O6qziXurAS30r5eLvZNU/1jVVDQhL0Yby52eojnepxQkQRpu3SiFy
Ll2pA7/Wo1Wkg/iVjeyXWlXfWp2eriiUv6ixRl/KGMMXw0kRXZMOJDFI7TmN8DEKKZgOt6p8l5Ut
Qre0+ibBjS2B1HNsjEXDb3n6EoeEWGsuuj106qbPzBpPjPKmscU2zPAG65TwJuU2zId6wZKoomNz
28O8+LSd0M8cqMn8WtUsgxBkOTMrBZ48xesqI8Unp4yjCtSuHeHxYS9cQlVw9bp5b3qomZxn1QBG
j7M3PxouM1ddDOMPsNYMQVQU1dcsyuU2xRRPlgAlx+ke00SxzjPPfLcx164lswWnQBs/qyFstyAk
dohPqhVHnF1FRB+GpHiYAFIv0TSln4GnSb/uE51TblyvkjRI/Mr2MN017r0xpZ0PT7OYSfvhlVUz
XLqwifwxD/Z5iGRlHJvL5GWPhTCS95aGHSKTJFzrw0Q7pCYRVFtHpRNvahXuMiNNmc4uEL6HD0ph
ZfuQpMAytq3ATybrjHv7LkSqvQqSJFlZsMEhvl5aZ8q5C4B5l6H3qFTxh1BajJYCrq6n1/e0eaOD
qQxsDssKULeZZ76sOxSf5NZfGkxrx8Lxxnuwdg5llTyfWylRSrdawAanJ4NyWR95qutK6499W/ug
3j4zmFAbxEunXOXjNjwEzFMldyqrMNwt9SbU3FfBFE7bmuW6hjoYjyL1JWMmpLS0+8HB4svoVXhI
AoJbonUY1I9Uqhy5+iB7g0wn4YNDlevoyekwgLFEQ07S6tS03mOosrnhiXthtJZn4hQ8RAp05ioX
L+1IDYSV8UKH4tpahbMKE1a4MrSPSkmU16YJsyrjjEKaPbbGnQlTmbYalRn70eHot5ettiwREC7t
QTQvQ5ryMLOi2zBLERs6BSFB1bkzMYqB/h4oJaYKnea2wQxVa8UhxQ7jxGl9nUadi1QK72SlEVf1
kBU37ABrBMHMFC3MWvWFgkQHTtlxqHgomHrIdLcKe0MzQYTiR3P8oa4f7AA5C1BUcORjdK3mJgui
EZ+e90sawH0dRPdcWXJnUyKHNlxc9HJOr+Zgs8PKmiORzNiQgK4TAsDjRkGDsG7N4CZoobNEsUek
Oh3dZtk1Ruu3gxQQrUt9JWVGJHeK7buSwkKGaIGdK7OY5nqs0gfh6t1Bod8WVJW3S2Aond2eDy+C
pZ/m4lKo1YMsjHs6qk+tAk2lLvpiC2V/l4bJc6Qny2ykk+xieF3SONwZVeRdPI94GhTlTROyTvYU
sXk/go+4VD9C2gq5Uz2EIcFQZaDdwqyM71glgJkEo2wzULVRDPfD5pkUBgIETY7IS4MDaifhsa7t
cql0yYVVFgCvFjwLXbtDXN/cOCSeUSWa7kHpxgure7ZXop7FG/bUgg09ptRA96CpGt+zWLdXIS6r
vQfxZqHW9U0X2M+dhywC7uoTxiJKCIIzhhFnt4lTHiF9niGdAShCiAVFrNKPg128qzky04ZpK8p5
irk2OhHfxhN61sB0n/osfGpajneGbO5yi0tkiKkfCe9jHlEKQTtu0gErd24oHfVHNgSdnI5tob32
dXA7EGeMQ+Xc6v1aTw3HRyIKpRjOqG9nMbR4+1vWhHe1xr7JcLQXzpEJm73okMXtg8khwiZwykQ+
uM2KVkXX5B8UntNN4FWvqlJuHLfKN2Nt/iZg8D9Ha8jJgOpgHMRCTK7PMbW/TLmAvI/7ljjlzkwG
710Ayd0GCrcJ9axgh1+7OWqyaO//vrH/iwAFo3wAD1CVm+x65hb4X75ppRujYyYpaJIM4Rh0hfuo
Q+6ehK7+m9H7X30nzhQOi5Rhu6r65TshTpQVqP1oX2dhRlBe44rp7DhcFeSb7/7+p/pF434OJnrk
YOYpanPOq/zlp4ozrRlK4vd7FEbkXhXpVhTM0oax14Ap+VuWa9g6CfTYcd2GPGR2NlA79Tc/8a9e
BaOYjHAzGOqRWPj5VWh2b5YD9YZ9a4AO1LNKbjI45YgZjXo9JAjlnR8eN+yjCcAqJflNRPRX7zjx
Mo+0BGOLtmH8/P2r3O3xicTxPlMAZEuDxLkUekVBOlN+E0/5RYSSFNt/f6svoYyImo6Llyzee3WV
HZ1EensLlB2QnV691iDxf/P9fvWjgXy22FYxRsgh5ucfTQ0azejrkB5q7agbzfGqbcGQ2Eyipp//
9xfTr74XYU1CPySsiL58+RjtvJTaWBXhHg5w8MpFd5cxdXOL7DL/zQf2ixVgHsGEAWgZxMbUL8lQ
AS0bIQXQ1XSqwmWkAYtuZFD4JT0VZK/hW53Wzb+iW//+E6q0/YEufS+rqYH82X35z//cfJTn1/yj
/Y/5b/3/P/Xz3/nP+zLnf1//yE9/g3/3z++7eu1ef/oPv2AQh0fXRzPdfswwuP+Cqc5/8n/7xX/7
+PGv3E/Vxz//eC/7Ajr/7UcYl8Uff35ppq9SzP/LBzz/+39+cf4Z//nH80f+8T///Mdr2/3zD8v8
B+888SKGWMCyEBv649+Gj/krpv4PRp3phFjAJ+YQFldJUUI9AOfq/WOme/BXaNZzq9lc/G3Z//gS
f4sYjeUx7ArIwTO1P/7r5778K4v6r4/i11DZLyGseXwVUMz8aOCpBDPG+/KEQGQ7GYXNM9meoOoi
We4pAdrhRgG9fUIsvYyoPk0jKnf8E9aysoTu/+Wt+vMl/ZVr+2Ms8L9Ts/96CTYhwxnJo/Go+rKm
BO3w50tw25gyhWLjo4l6vxZOemtozSY2FNI+OSXVGN/jWsbVeSaYrwx04Ru9KBQf/PzOUwWpRO13
Ich5Wf+7F/dlFaoL1IsiEVQ7i0wsKOllew+J3LpkHmxVJTA7aIr2V+kN/zdGxvy2cNUB3QX9ZBJI
/LpGMF80hqaXeDgg2KzobRDf2LHAvBin6sLshouZAlovx+ls116Nuf77pFjxI9EktjYtj6i//5h+
pP9/fifA5eomeUxGy3myf1mzAoaRIpLLHgfpuj4UVXI7hYClrSKPOHfrnU+7fTpIJAVpLZtTnevN
PnUg+NXqJ5kOWN01BgeVors6Wvoq4kMm49VvpG6iBQE3tmgYt97ReU1XzNeM/sB7dDEz8/8WF//X
GwtLi7gytx+ZpC9Pcs2pXJEBo1/wPe+pL3DuTGOxayRJOn0SRIc1znnQlvtd4nYMPhQIf23zN4+A
L8P6f74MurpAKSGhWNaXO0/hDRBu5HkLL+gOYHWMCyT2ZUKlbZvRPOrwIDpjku2C1I3XLca4Jg/R
RWjpb54Qv3ohrDIze4HnOXLcL9OnKFqG3M4JeHSVfdfSxD7JIBGE1qN2rXhpcIIwfuyz6VEmPQn2
dnYsJWTkmHjz7n5zkc3f6+eLDLiHxtMKaCyg1a/LUU+fsx2YSafWwj1fSwxULuGfCjDOTeE04dIb
xGMRo/UsWoYnB5moa8z0H6kBbBwa1EBCTJsWU0MXfLC1gnMk/5ij2Mab5GgaJL+5K6yfn+Tzpwjq
CnAlo/IspZDaft419JVNZ4uqGkpPh6Mky9zBNKybgQokh9Fh5Iwkniqjqw7s0KuDuBARGe+RmOws
r1KucFQELZAxv1QxfRIYoR3F1pIOjilIc+gtaiD0CkPZrOIMlhTWYWeRAORcOTKjjBW28N/HakP4
nkY9bugT052c2Jve9JnLcw5j19EG66ajOwtzggE9U9WJYk3d96NXGueIsOk4KiEdIbPPNow8r5JB
F/va0i9mA1gPeffBrYcPOQbFnjczuclSKsTENdBC9IO9jMb6d8iZH9CGny4DIJUYWLkYOcbxpPty
b/SZ5hJv4rhIEZApqdQ4mlWlY+7FSqExVbfEjYqVXUz07XWBhCgfjmqjO0fBKeNY6NG3wtP3xAdg
tAKNxPatKqsImQ/EeTFep+lc956yieHR74iZLUxGm9CjK5+dcR8w+boKe69dR5Py0HnNcy8Ui4Ui
Oah6/pgj+16TPVoHOM/2upW3wMrzVfx9NqR9s8ZGrnEYy5WL4XMPS/VYJe3D398lP4bPv7w9mu4y
bcE5ABHmjzv6L2cRxBP6kEcA68zBuolE157bjreiJ7i99IRr3E+NfPcYhlzZZcybiLneZ36mO5i1
cy3h4yO0s43d37+qH3TeL6+Krh1PcGLPKmNkXx4Qld47jRh0i2u3iW4c4a3qUJKqqYrgCB1dp3gH
lF9Wz2mcqa+N6AqmEVH6Tlp4spvy2XWmYj+3shIrPSvu5C5TNadIyv9l5mAQvqoQzVHUxj1yvhQL
XVUPQzse3GpybvRBPIeItqm+ucYZaMS4bAt8Ynk4ur4SUw5BCHath+ZbTk4zjO2VZzW/OW3/GPv4
yztg8si2SHaTZofTzCzbl5U0ocIz1B5Ke57q/ZF20sZIzWSb2MAzBhUeUqd+F0rvHTIl27SdEW+H
YXhknuIQmTshJ/uAcpakQNz33I+JEW7NGkdKOenRiXAWE82OcepqfOqlHZlbJ6bOrhELW1tadY5y
ik+Fpx5lRPxt/nuTWbxoZOz3Sau+QHG+gK+mvz5oHzk8583Q6xEGsohtjdo+WL2nrjS98I5eKPFA
ezLYN6gz3MJoD4Kw+iKZg1tERxZD3dcHmYS3dW4KCB02Jg1zGi911veLtq76Q06qsU4KdVuhoAYi
lrnYPpSnv7/gvtDWWXs1YybJQ+Zk1AqO2NcsfUtzD2uNxSqRf6fBXu6DOidtE7vNJokDe5vHnnnD
kIq+Gaaq3XRDlzKPijL1Ny9k3gT+5XPnhfAIYK1iUzQDHPQvm0Rmd5N4sEjEieiggk06eMH0FFte
f5yY1F7EmZvt4oJJ9r6u9AWzJVuYap/Smqx7y2jUHSDX3zyXvu7W5kuRGT2KBCAy4Pd9vRRj4fYm
wW+Qck2UL0Wpv4JRoNgfN+MFX1O+zHpT3Zgm+UoSAohPujij2cp2p9Es8xCTem/KJobOT/pesIFZ
2AMM566ix246VbxRhsJcNHnrbOoxuCa5DBlvvdKfGn4HA2QCdF7vf36DHdY6enEoSHmHv0J+AisT
BMbzeWjPLsiqY72p2gk6qU7d0vDg7Nq0ZZrMcZcTLttN7TTVJmaKezW1BoW1buACdMSThR4MG1tq
r43hgILNaTLEQUrv3HJ8WKOcLAEmSedqUog+xgNjMH110r2sPzOdyoCxACQUKVc7opHYeP3Via3E
n8q0osuFAWty+0PbE3eUShl9k4myZWS8OBaIPVZFlnUrzVTWmOu/M6WO/WdO0xUgFkB7JOKYhKI9
uxbPeAsdF4FuNEmDeTuZffKZ6CuYAlNruu92GyN6NBpl71jKqa+j4n7SW9/qi2CfKgjbWEb2XGb4
spIwIqRcNifPxYfDBnAHSI5e3Pzz4gLmwtkxaFdvoxSXMuNkEyIo5otrKtanxnmCSRKuw7ppsL5m
5yFpxK72Knygk4fExMRhCJ142SpadFPXar+qOuq4ltEmh8G4oWbz0UdkHk2Z8xjS1AeWRgYlxtvO
9cRT1M8d8vgcjhDVSjvNdm01PVRDyehLWKa7OtXuAq/1UX2aSBVOkVkwCKWbzaqpaLSlpVntE7L+
U5sU97ZdJv6g3WuBmVwcp2y25CuZCOg1+4gcvKCJ2mLe8YgQj2LCX9Ja393WZVaBdWXRCPetCkZs
seXKEIQeuymPLolGVybLs3Fnl92q47UH9sB7p2UpXqdtKYr30h3bDWJE38zojfRJXa7LqYivmTfF
VzfBM5tEYmPkgbl1jap8UOeIRhmM1h6C6i60i/zC0xJ59agOu1I0Lc0BfQ7hY5mO1UE9CTv86PCR
bL1uVmvqobjNGYG6Tdreo7aedZuSXHA8IyHG0mzOCTsfM4ZCwi8Oqb5F73rfiX0ybDB58DeClgGE
Lrs0mhl+1EVwcrgTYXK1xY1i6dvB0VuQK85Dz4gAgyzBQ1po8THi5L1UNYVpaid6zlDiUjxJ7nNm
hLh8dp4xmBvOFv1+IIOItagz1hV980Oau89uTkQFAlP01mvMknRHdKWCKQ4RL1NBnGiMyoOjgJ5w
p9Zn/js+go2eVgpDD6uu2RlJZ+4SNR0X6qC7vrQ9ZuaZK7m6rEJB4BLJpzFP3lg1sZoo91MSDQdK
LM7SVhsqk01h7h1dXhVOnIeoYTxZbex121nafaja1gHhiHusIcSHzOQcYpmL9dDRVTJLrd8LDg27
pBjuu3Asz2EzcPQmZbpglWj9fPDQ13kyXk8joWkXey4/v0lCaQiZ6hoxvVs/7GK8MuKxnGXSZvCn
rtZRaQ63rcNUcK6oJFZCNzmbY7aNG3fae/rE/EqV2auxd6195X3XO+7SzECg5DDffcZkwjciuuuJ
0DvofT+gEo5pg0v3ZTBjZcvRwDmX1B19ZzRRns9vjTlOM9EjG/wRMwfzAJa5Als/nLymWhKHja9T
3Ou3UX2Vsf2YdMp05AqJ75z5qtGabUNoYWFbTUUj3egOSVycgrHDM1DJd8ciGIuh81sqaYYF5WVg
cW47ZUQUR/tbS/NxE2KDPHlVzS8cYdVIpguVZDNWX7CjDbvsU1ZDWqrT7GKqnbvpCeRBPZES0TXy
QDbk+vnHL6oBkUFJSJdoJILJWlX0zzlQcaVLsoCeYY7HserPlcY5oYlZI2NTje5SpzwbTcLxCsi+
LCP3iFp5z4RafLaMj8pK2n1KYcPPW5k/x0Pqp53hvukKKVm1Tatj4jRbmqH6Vu+b+sB9TrstaYcd
wRs4tdGxDrJuLYBE3qJ2I5/BaExkFSTtBobOvTu3qcUndkszU8hVQBvdkMmACKLxfck6XxCie3c2
zbGDJd1jlTZvTV8a11AjesKtMRbENylLQMNpq1PmZezw9I9c9HRwDGY28jycboEgvOlo8Y6DykMP
SPtrnGvmQwsJbwUTBZ1uVBOoZSNylJaW+1VhIQkE67Es3OlSdWl8dkzkEiE9C3JcfXGIdWvwjYFk
NB3N8hSYU7sFCfE9yz3MfjrD1V4kvPU0ec6qt9XsVvdin+dsttAyU0EB7SanKQhOg0jHExL1tVVz
GxRcclTwUTqD+PA5+gESooEAGgA2SKIZL5kalXcq1Bjso+7oW/pIDjywXeJdUX9Ao7suvMTFzatd
KjhVfjnffsUEv6Po2/fJDV9kJggkD4fWofbcMRPj3lXzRMg4ryNE5dZuWN65Y0r7ndSd2wPJlvGr
TZJ4h5oOpW/hXl0joStdSPUOWzwwOmtLXjVZ225a+z3j6euOOYpFOWTJfWTQ4yJh2atAry2u9IVi
2fn/Y+7Mlttmsi39RKgGEvMtCc6kJmqybxC2LGMeE0gMT38+UHXK/19dfTr6riMcDNGkIFICEzv3
Xutb2zHO5LYQhEL3EdUyruJxXaILXXNxYW0cDdxZ5gxSUyTyCboJ4bjb1jHLXznK5SId1oKT4Ema
PWoO4b1BNvVPTC0+WLI+o8ZKdiM+kp3XzG90jcOtWxILT74Z4pg2ZV+eh8+dpj8X4bUlR+0KtA+6
kV/lqNkSNg+yRuCq5p3TZNMWCEYVVBbMqXoWBy5qOHcWrd64pKfXpSS7YR5LFmW7+N330t+Rh3Z2
odzsbcb1KMxxuGlGLZ5baCyabZ37qHhOWnbvZDyHCCOournGjIs3Yl4xHm8gHRldUGuhu4a/oogN
SJs3N/a/t/CQmU+49Z2tR15QhA4bPhW5KyQWXMYnhAF2jLTGnJEGzn7nrgdVHqOOP5CFTXwD1GvH
ilNvMb1Zq6L+5BS3YfpO8d5y8eCJWGZBDimtic3pvQVHxvS4bC6tLbe5I9qnQmcWPHTFo1UM6DwJ
XQnwWwYV3qTnNMMYkM5C7rIMs9/cFekeRop4iNwgUW70HKEM7KacoXO2t+qovq+UIuEV2dC6gMux
rukGfiMGF1xV1+w7arf9bX3Ce9qsJHpfWo0lxY0M9afbjUsU7KAD/O8oWdeGZhdLxgiEDayII8Fh
bn5xK8yQ2Kdfh5wTQ0iQgnPPst2avxyFKoY44/FaacN49eJ4F89t9JCm9g41rUdRJb0LnqYVM6CV
y07SFRc0vwcZRu6uXfoihj14R1SMl3i2zCOYJcogUXtBQzy9zvr16GX+Y9WLNoDogpMX6tETIXoh
Kw1RhV09phfb7HFNVvm8LehiHb1w8gKjK0+aEsW9w/AJv2bSfMvNeJ3qgwwExcPW0vrkpZ0QBFa1
IRZdFQCyTiDIPTKKMInAi/yzNbps9L3vUVQrCF+TiwkDgYOa7W+az1+hC9VTP0fmuxHPj4kDA8Oe
yROgeaJdmxwH3VRM4jA51YumWQgHk1Vmsw6t0BJD5bJce2dVzoX05xFjiK1fSI2zdgxgf0E5dhf7
rHsZGArsah37XLoPzUhHuxGdLAyZx3GmwMF4Ku2NtIHWkQy/yhXiBC7vjXavS7w2GozplUy7IKlj
dZ/966boQpKs/KqmX3k04ja9/8tNHva7tCrAhENTWY2LL2TqW0LuO0NeYhMkHH8WR0OPYPTeyehk
dprC5vuEFO9h+cKboJ2VddaTVQTBSyvD+gBemj3i7GPw9EyHi009nfCDs0K6Vr9JOFuDps2sM35n
ier4kYQVWOxZ5m3GhshiukqvFlfQzZyC4KsII+HtxuSbtjGtNHCExUbPBTXIrLhUZ4nzvUE6Q1Hj
row+fVcdMfFNKuxDmBi7wkPPWTUpS1Lyyyep7jUMpg7vc4mWcerPihjgFb9IYqdTZ0XNJe96E26v
0vPuqZlWNM6SJ3753opADW/HSVQ/WJ1AWQr+6XZv1O0In+EQ8SdzjH1SsaHonDhwGhI9VcAaovZe
tNc980daj/UqNqMUHXzTbEYxrswezfBCvbrKGV44zfkGwKA3nQqX4kSP+PWQLoQ8PMxQMJe/PRss
ToKG8FHvi43b29Zd39XzI+y/dB1Z9Ui70N+U/oyUhnpdEZQTmRhL1D30nOJeQ3iK+cobDjGu3jKZ
7Pt21LVVS87ggzZoNHDL4ti5fnkfcgb3jt1fEGOrS+1P4qTanuTyKtlirYQE6XnqjIj9QsQv3hfV
GpexDlpz2BLrqG+jnquo2+ED8XF+Izht0xPY83Bnd/ZrQQoTblS8tNEk2cWkyMyoNwI/oxevZNTT
EEh+1L1e3bWWtdHLrnmgyDva7WzfUyhXj1iYmZr5H5R6+gsbqiBFf3cYRj09eTkONuB4Lhy22Q4c
ONA7t7X9wNKqcj8yrMFgXscB5WN0JiqYhPPGmkGgUP4VLpVbN6vizCLhbQAul2iAVLU1Rdtcy9km
/7y3q58axb0wepcY08o8VUm4YVdgfghOi5UVhdHbVH1WakiCwnWjc9hr1QOlmrlK4CQcaZm2gQKP
tTV0EHJwvObrYha7j616NxW/deWph8YcnEdRddMBDJAEsJo7jzluOqVZ+j1ONLH3GvoGjVVljzo6
sgOuDqJdR6oA1bXe8raHa5aHK1dx5Ga0sY9azt1twxPTej5qSb0fHfM7XvvuYMbYtCvF3s9qzK3r
d/ZjTurjCfDOu6fpuMgr+j1zj8HSavEXOV05X4Cn8BFxZLFBVNFxGen1oEmK4gnKeIiK61PHrvE8
LTd+d4oiw7/e7kQCgQvD1TvDiJ1nSRN0BQxuOt7uup3wg0mf0t3tLoiA5foSyuB2MFjD/Smt8Kvd
jlQT4XTv+fmZIZDzfPsGojtaxoJfd0QX3vVjxdzj9kpcBhMz4uLT18voKyNgke53t7u3rwgCgz+z
HOzrect3IIGujnMuBpoHrQOBtIhR4yASK0lcn/ysoBuMR3ZicIMPjubxIuGd7CwN6A+Zq57EgrVX
nwsj157NetKeu6TZZnEzPN7+awy1H3Wm5svtHn2UGDFwXh5vd10tt6mVrHZ3uxt6Mt61YqITsxwt
If+G1cPEBr8ctxdlduHD9Pv2oO4V2kMyZfvbY7f/AudK12N+vt0ZC+fIuKR5+Hp2TU92gifw9Trd
mLGIII3wcHu0UH67GfLI2N4O1vhc9GVc4VhaXkadhlyi6sFBlMzLkKA575xieru9WVCU2VNud4Ey
OtYjK03pfTSI5pbvDEv9IaUBcH+757D/oXIJ59PtOGG3TIbMctzfHkUcFW2TpNM2t0eHyuQBYYV8
mDkSzhf9hDO8/3oNbIIwqDT915uzCyWv8RR/Pfb1/GkIBkCAT7eDJZp40zs/u7s9Fusab8V1jOPX
+8H4FDSqsL7+Bm6rG1vNxON0e7Qvc3ng76e+XkduqflM7Gn29bOicG4f6JF//TWLJtSfMYFMQjR3
qVOZxN4Kcflzg+DcvISC7Sag0/O//f/tLinj9X7Ow/d42Qbfnv9vT5Ma+n4srexRAHZMq397TqiV
56ZXzuH2/7ej/DnAOCbGMZRi9+e/vGWn/eeunCL8EmzN1+p29D8HuB2vFTTy6raZvo7wl+fkZtpe
1LS+HerPa8qG3sNrAbVwN8OsXP35SX+eA1GiOeDhvvQ6HpbBGe9wLBVnrRxs9pN9V5wJpuYmT0mC
vj0UR+jOtcSx8BTVzvrPc25f3W5uT7k9+c/d21dIau6wptDIXA5y+69//3HO7SeZZmod2t7e3J7z
l5fw59B/eYkp9JkgKXJYi7fX/Z9+9J/XfjukNcU/BAji7X889u0pf340bnN5mjH6Lb+K//gK/vIu
hiZndwU2dvWXQ//lccMb+02UpXjnZfWLYm24hLpTvMiaGhO7YHmKww7b52gZJHjpyAqWRyuqpSAO
sxY3LXc7/NjbKK+sze3J2cwOpVmKcr8tyxcnM8nJrOJqfXuyOdjpuSFbHBwEj4rOUHfkC7/evjUd
pvRRSzrwRTw2VXl4Verl9n23m5GsTIXT6Xq7N2T5MR6U8fB1pFl9s1SX3t2OhKseIbFMrdPXoUyu
W6av9H++AWlPuL5oQaKiKl5M09U2bd6n29txuQTru6IHP3L73saY1EHD2v31BlTio1dZ2vWFglLi
DPI5JG8FGYE2PcYjAY9ilt6+lI7+AOtQrim+qp8je3ONvuWnPWmfee3KFxBC1PKinU4lQY8XHSty
QFPDeQtr8/H2VEu2x3Qw528OvYdgKCdS5KOyOxoz+FAVFvZVRSBsvXSsPpP+CMWj+OVolbsaYEU+
wQb2dg5zhUNhD9mDb8VQDftm+mFMTnA7vqHCH3WUR69upKxNLuroHMnUOzsmAZ9W3xZvieY/3w5P
M3JfElPw3R/oyMaMYu9hFpPKnHWL0SYsrhUF4ep22PAjXWo1vGWPZl2ae7yYoCtIO6wgmMh7qhTr
Ius5uia57+1DL4zXtDTSaj2X9kOVWfR9ai26qsRIDhm9oNXtyUwU4qsXlk+lMTWXQoXDU6tfXI0/
szPm5Xu5mE0Qxy/uB7N4b7T+cbIopVqCUh7dyn+8/bdjyWhv+IPY3O4OEaPfph3iO1TG2osyLfr9
fLcwexdbd+QwZChtauHBDJ8t+X32a+vgktL66HOVW2WGVX50Wn1ynXx4G3Gjbj2/9A6gQa1HsiTV
CuV9+WE1tGgjX7wRWdRsS4dI6TzCjRRl0fh1DEF2OdZ3/03HI7DlIpMd88TuHhMdfm2+HCNnuiEj
vQHkVHsk1tseJn5sLVsyXn6T/Smiq9Rp94r6hpjBGbktNLfaV275YKd1d/pzw4WlOwlgxzWQVL7U
2M7880s6h9WhooLGgguOEpoOe6DhHCo/WaxnzXLryOEcM5E5k0o+7vuuvbs953bDZns43766PU0U
TIYDVzdfixmS8O27bg98HerP/du3pCXelNgZMfT/5ef9OWQny3pvFupXrM8M9d3pqpdRfa3LeZux
NXnDm5RcwhJWlO+m8Zut95yzuR9vuqaO3tKEJC7gjN5eCveUGZM7azQMZkwNc/0Ih4JpSzdcmuUe
ppXsAAS/Zj+PjnzFgCA6acJ/KMI+vEcj8tuG4IKpr4JBYzIkiBqRrZKlQ3C7KU0MUZqqn7pO0eXP
/WQLXKU5Aq5vcFjG+O8yb1C7ooNBrly6jRPN4tUQzzYIeAZmadPbmHelf2pJYOBSPJy1wULhhX+S
Rqmjf0tbTAvDWCK4yqmE86nBV+W4RzwzYWDwoVoLNHdWoe2FCt/yDOC9n6rwFQHOufA65+fgpPuq
KO8IipI/aXPsFbPMI3LZYV1DslFkBXlJ0KTTm+6o7RRhFql1rup5Naw72e9EOz7XQMzKUWkbUNsu
xsaTpaIEzwIg9NkOxUoovOxln5hrhbcVNTADDf2aOoi0TGll1ORgb7L4dYHznXD/gYxx6E+rkQ+e
W2nvg2K/CLMsOrCCIbxjf740slbjEA0r9ig2EDwvWouejlCvHzPsZCvP1TtSEBp9NRlVsfIUs3vN
ap4HO9P3ZaZXOxtdnDKKixZyuKSPo3071R/e1L/ja2kfTTZNGxa+z45CcgM+u3hw53HCfOFoO5Hq
PTizdRKBHJ/1atn6f8tDgdN0whSdNbl7EHX3SYgN3ZJeHcbqqNw82xUk/KFMYzZslzBgUP7iU2q7
doOEc8vs0UfQ2P0aYrWN8RK+R36I4cv43if9cDXH+pOI4wcprOgp0vGLFRas/Dl58W3t0/SLbltM
/l3B+9y3DAjX5iCa4EVPRg1iEdsMen8vpl1sc3SUK5DgLz2oGOyPLK30syFKAIDrjr5e+gcXKtZY
J++mLTbCuvgxmThxZ9InH0gmGFiOmiq7TzPWpnS6WvzZM3qymlU90yHQ1+1oVgHdKuRHJkuFvkut
5mrYfb0ai+GIgZYdpTlm67LwCtBz+p5Ozd3QpzYNmPQo4iWLJ+kvRtp5AGTYWUQ0CfXQaXeGhz01
tcEODuuYfmcgZDqylDeoSypOs7glJJranQiDDk4fXsPB96gS65C+lQY123bCKIAHta0d97dlMKxs
s5VXI1Ge+cjtLe17blmPk2SrbUwMr9MpKDoFD8Htvol2P2VcJSaTusXlfZpWWey8KnwTUfMt40zD
EQgfSjOab3MtS/ylzqeyDLrn/7phfvgS106+waC6Rfftos5M32Vf/Jg7kiqm2qbVR7zdprR7uDvM
nZjEOxv0d1OQ9ojwElacrK5opsnwapk+XJGYkppOL/60pt3T0CdkwMqrFc7FHfq6hJEM8bY2Xbe6
VNGxHWhXRWjx1hEh46toeDXuR806gKnXKKfjzUTug8U2lsMl61rDFoNqxVjHrlHwl7WYw+B3x36a
jjtX6u6agJG1BR/EKO7MZPL3eeRtREbJl7R3CsY88xn9l91ET8B38aRa5m5E/bmpPefcltC+kuHZ
1ozHcBDl+pAm4MhozD1TQF+7mMGVPWMPzXT7UAmSPXxLv6tQZc1xnO4l8sVVD6F/1TdzTnPG3euG
t7eVS+93grSUOo8NV9sVpW8N1ElssqG9swc33JW5F68d8jcPcqrfoaZ/+sW7studXjh3uQU8QjMb
ZGBx+I3zUp7Y9h3Jjzt1JvURn41tglEfYESELpT+E/q4XVw10Vm2wzcg+ifRin5fu9Z7CE/5WOgd
5sz8MtLAWMWGHsR5ke6E5nzAKmrX6G0wtotfAHvkHpjVLyfhaa6GT9Gq7sai8TYW1qtVIzjthbkE
K/S7FlLhKqv7aj+3nhdIF6NYXeqf5Ti98EkcDpqr17AuSvfQDfTps4TPbtKEVmCHs73jw9HgyiOL
mbyf30oc3T4374TgSz26yHw+QF6biUZ235XOwqaPzrae5B2O0R+I1j+KSHwjW2XCwFR+FuWUXtw+
ize9N34Kb580yY9I056SuTzmTKQpTjPoB934XPjJOukKsB7MxG1tTA8s6M+yjUGkpXETYH5yV24x
m+feFL8cKMgn6DvypW0py5zU+UlY3+K2rE8kIXBqloNg5WTmGP40zRNKOXFJ4Vgy2ZSCcTFEgc6M
UwgLVhBmMMzCsbgzKuHQt17mhL09cVH47cqtmd+hEE1OAmSdNpsR9edgr0qFgtspxJ1HrPulsmXI
FUOEFxNa2JxY9LDr+VIXNj2ZOYXOQGk7D+Y5ooy4czORr7EMXWo4eMykYY14/dgEkXTVpo/JWNEz
7721GDJWvvXbC0liyTNzk+AzOnmxxZrcVfdE0YD8Ms1LE1XyAL9wSVE27ZNdXBsK0reNmbIx1RuA
eq3RPmb++D2ukMfbVmLuiYREtupOyBWkdq0NfO1lbq8bi5bhLNy3wR+Y+HbdXZWRVK/6soKAMd0r
S3QP2jyxF8kp0w3bZmKlg8iTuX+uFrnewJDkjgGlFVf5a5n0/sbxs2+thRI/FgboIVUlu6YwtIKR
Jitmap7lkH/ORmpuWY1BBuP7lXwRuEni7hAsfe+jLmeLqOuArjqyb1Q6Pdgtvtkm8ayjl1YV43rQ
TY130H12WV0En7bHVgxuBNoYgVinRBqrOmMbZ4WgYiEMtOBRxHSUvmLKbwwPjoeErRziz3SGCKBH
sDqsUr/v4Qyc2tjZkncTvZix+C2G9NkWUFntxfg7WvU9bNIKUrakfZGM7RXYgdoymdi0lQpPOiaM
TdMYDfDLVCdet582UFGg+bjpztK1ZqcVeEzfTEqguwo/BkaIzkANgdU3ot99iBNm1aJJpkvrLc75
od4UpSd2jO5jjLroLZAo55cWeCl0VVf40/1o9iGDcxnuvLz47Srvnt5u/ZYVbC9m6RdgeUsUShNU
OBeyD9srFlFrnBlbs5b4PXrfGeBkTf84GEehrTtkAack0b/V2efY5uNGZR9SH+cPyypOvlBbTZXG
NygIxwkizwBW8nnwm+GSKSTT5slq/PjattpKyzOSoixlBtLEFMsn2t+bs3jSVJI9od6JBc2GcBvZ
Y3mPR2liPD/EJ8JS9bIP3I5Zuuk9V5A4Rrgox9lyf83kIZ+jtI6QiC0lhUw/8l55d0M1P+Ai3aS4
SUmtxzACE4IRSReeW5ehg1TTsDagnr9lFnVljdxjCbenOJktMIkhlvbeHkk7tNrTUI0+jcmPti2y
k4GNnN+yonsQ6lAVm2kKyGmEWVwmuPy1qGG+nFc7EMCMWib9kEzaebA0eRe5F0vK+qlyCE1r64Kr
rB1taSPgB6mch7ieqEmZYGC6JsamyA25kyQ3rQc/8fk5UEEMQquPE5kk9eTdmelYPGfL9gMA4/2A
cHoDORhWSLoQaJTrrtuqAyzEQOjEVB/hmtYT1Y3qZdsOqXpQON6PZoPoyJbXlsrlOwNKJ/BsZQXS
U88zpMFD11aPfj9Md5iiWJTQ8O1jAwtymDr3auzuPaOX1wn0ZNao+mIa2qtWVOZxxnLIWAvxYjKL
9gwF8r6KdUKYfP9I+BXMl6hMzqExDIdR+OMGHr55tLhuJxlzSzLkGAN5Y7sBtZBsipqPDHK6D7Ie
k32k+qUxT+IS8rhkoznhEc/hMVSOvZem/TE3Ytx3vi6fkBHit1HF2hqYI0lCGtpMu3Z65G9s374g
cjI2Mwia9ezkYKT0+SOi7GYyyvClcOMCZI3sr0XNuRuBvSut/nq7cZzaXcO4MfwUblwjj0C2yU3R
xNkAKKIqS+xrcxci3lrJHo5oLOKHDg33ilSne5RHkDpcdOS9ZTUPtxtHQlvtBhMBAo/AP1s21mYv
HEzBWVD0BpTfiRyuqQYvMWhVvUHIze/LNB/TlKHQatJyMmbWhKzYe/YdHWP4bZKNOzXCHe6WmymD
7JxAR9q0hR0+Ns496WQL/z7TEDEb/UtoN+UGtHC8sdEspo0ZvVi6NYJKrfSX1q2eurTYTMlsvCqu
hE2byk1CuCcACCFebnejhQTJPndcO5oVfaMSWhdt88Kmw750puY8lCmMRY2dWZgzeYFjWj1rWl5s
le2H9Cpey6GNfiWgY4thSwxCeCIL5x0vxlp1vtwrEsJHP2Yb2RoPXWXH92m0Sm1G6Qnt0bthSQs3
3KHaaan5qrTuQ87kvXUMjRJ6nEc7+dkNIb8+sMfpQNBMMdEm7dADuKhm2Fw67mUE6hLQFdMCUyhz
U1bTuJdjXwexZOSDuWana1z4JeCJ3YyoZRVFPlqBfnLvRnkf4tFcLp/VlhPkJxhAcz9ao7bTIGqu
WMuwj+eQ+vwZ+9NshSffpkKioXJ1Ug8WterBLft1cS5bxE5+lIi9zKGDmWy2H/xEA8tBXsDaJVIK
R1WLVmkkbjZLEInkmbXqzb7egf33T9Fc/d9U35g//yaURvbtuOw4hKtjnLHIh/i7HamMGpPwixrY
xCJyzMrutbBR2uWWH11EAbkk4/q/ub0tb8pPMKqrE3Id405Y783SzS/GLtz6c1+foLqjwWyqy+0m
KTaNOycXg2njeQK3FRYivO+8ll/z8qPakIQndLjOblZowyh63YtR0BWYYtoKRu93TwrHkJxZcOtp
/KlQ4nLdJsE5mcxdOdTOihQb/RG1Epw8+8egReM7u5jRAzsq4/QeK0iJSCHF+kTfdngg+DnwdfM7
sNnw4PfUhkli6Ns8Ev265uQGhAlEiL+wOtzUT/nyebZSaXIxK0CR4r5ANTn7TNiNVW6F5kU2rbwv
fs/GOhqsd8gmKRKJPtnZZvZGu8H90sLDxy3XLGvVXd+Mz+1kpQelQGCLnIafm3fEQtfUHOROfa8q
Zf2omLkbXg00cEyleCcVBNXxvNI7UrOFZ9XfZK2txtZKnmggtNthGp1F++UetQbqnSwS9OAI1RF4
HWCPZqtepyLo7bT77kDhzCY2G/IXvWVvPRfFqXG4LHXdUAIZRXbt62B0fGfeDJ0v0DB2P8kHSI+l
rHY9HbFzbhmnDAJxNYh0TyqAWHkjBVcPFGqbgdhbx9g/UB58V6Q3GosVgPRC1D+hcSwrIYKUkfQK
zr63wh9h0tecH0rL/8kbrANramIm7sreNNBlqb+KEGOj+UqR90lTqT3Wopy2DYnMGwIPP1TCQm7J
TN9W+YCQBpkoxV3+zod4fEoqKM868HrXHt5lC4A/zdOFsh4un9q1iHhNGi+03hBWN518moltx1az
UnCjsuYaKT+uV+j45EPe08kn73B3e8UFuv2zl6brlnNpaUmEj7qt0nOi2Vdfy9CNmna1jlVT7Jx4
/HWrm5ucPKlOQ5uhXkaOtr0ZJWLKZtPv9bVtzyNHMr5V+tjjZMUNUGnkyUu0oFFzZoBCtavTrmzj
tzZX03eVcr6E43RoR4fkBEAS76LRFhnXWYvb/kEmoXGJAc4xBHlGThVf3XFENGchVhw0DINDm2/Z
JNSP+S4nxG0Vl675wnr8oZ/A7vIDBq7v5mLayFpJNChTtlM5+cndiAw/AZ7qaWaJ48qO6eTkgO0M
PwffzxQ/nMOTyLUfoa/9M/X0/wkSgACTf//u//8bMOCSfLSVrH53/+Oz/k+0gf8fUQI6a/L/+m/L
/v+GEngafpS/fvyNPbB8wxdLwNT/QZYYLn0dAADTbBfH0xdLQHj/wAvoeh67aWFDFcBB80+WgGb8
gzA3n4RZz+Rhj0vEv2ACmviHB5LA5jEstzAFSA7775f28GXA+Z9pAs7f/bAegZh8UAjNcX36IMtL
+fsFyEa8BF3DvTJThGkr4Hk1NAaJb+haG9I5zYSNBGy31jMCCe1hCJAEXYgTvBIocE7trjpI1lR6
k2+gcdp1i4cTWD2MXAXQxMcGsuWa8xD3rE1RVLR7LFnA+npxJmWm4/jpN6lNG9UWeyS+cpWhi1kP
TTXjC8QmKcJh48fZydXUh02K0zZ0+l+ZUzY72s8SJYMvcOtIavHhZNW4WwxjaVzXQ/4N2UIswmOt
qzMJWCqITSbqXbcro9IELTVGm1JobhCPbmDrzaG3hno7yPh5dOnvjSoX20ziD/W7a1d3V6NFqdMM
bJGcYW97krQVVIiQlHsz3JSG/BiMGoXeGFFvpuYq7SJJWu48A0wHP+9G1Fy63BhW+xTH8T42ldog
3/tJV+JKm2mJNPH9dT51RPLaBFJ2wDhzneFCFdHgczso9kMfpMveeZJJ/liPFmi7oQJmR7RnVHSP
2ZQe6sn89BQLp2Mhqmn1EZajFh8j4M5BkRByQGAm0z3wMzBPQ3q7a6MwF7WLiWoFxCYEMrlDwgXD
zKVgi+aV4dc7K0mhb444fXLo0rH/DTEKElTEzatQl6e4yr5T2sxb7IPaxp8pmboGtDKpHwHrVbrO
xqZDmUs+gz/1D2T9/hhau9hIszo01XRCKIjmGsQcrUHxkg1La7hxDsC7DmVXkEwZE6wwtEXQRRRo
k83FRCvNeBP9ZBlFkCJS0gE4DSfS47YdISBh4UwXzFsMgnR3NzreEOioe4bWy66U93Ew7WGM5Q95
Mr7mcdiezWE3Gek195qt7WTgCK0Xu0XKmvZ1/RAWySpscf1gXPS2Tt8Gso+0gFQ75hmmEWiaTQLD
rC+FNme+u5wi8c4x0oqrWf5WLuMETi+PHpnehI9tv+CPmTufyxnPaJLDP6M3AOzMzk7sq5ydKv2t
TMzhmPjmPlGRpAHvvodpNV+MBTuffbpmMa/z/j0slNjptaF2fQMjLF1SZz2Z/XbNyNsTKr5lsKPW
KS6u0lpyxbEf28Zvo0dLSM33y2qS99ib31HJBZEjiGGT2ism2QR5vlpTsN4zLpGw+QNl5veSLnQQ
6i/eTNDRmEXPYmL2Mit9qw/hXi40ct0nLcTL6t04El+Xt0uHfHjM0phBmmJD3y8CWwsrN4bYdeGy
b0RvvrHzH76z6WJ115NbtsKzWmOO3zk1trnZJ1NLIljMo9aGakgjqKBmcOqpXDfCjAI9ppCnv3K0
x+p7G+Jcs/tsDqSvnbRCO2AtGO8Nv0hoVXmfjZDHuUgEKNPqWbidDBwF4nFs6Oqpzyo1f/eCPGzA
lEwoeut9jOUruwfMOk70s2jLK74odnZt99vEChq0mnUWrF24n/EppgJFqxcfWmkfQJcxe1H2Cvj3
y6il35mW7jtAf1MpaA8npNK28hrCqwNNtSqH4lKIHmTzSJyyiJ1LSQPVzl8h4AMe7lnnLJnU63gR
eVZFtdMpd2lBpOmmk/TspPVgatV72jJ/oMXy4ip7Z5h0qMwJtq01ZoHr/mqqQTtXAi9wBJ82GQ38
hPq4DjPGEWXrnroQOUHie2+J5fVY1CbjIKAjR+yw6VeeS31kMhKqN1gmGGIzp9pDAUihsHtnxmJZ
YozUxG/MUbv72vqBC2WxU5NVRYoTaO+WLTNSWKZURCwel5zYV/JHGKPkr2RmfdciD7R+Rvgii+PK
qgWenI4MlUwcAMwFRdk/MSl/ixkuNDYbNw32powANtgGEmDLHM7+R56yGMaxIehv6C/kAxV1xOkr
oBV/N8aOVhV65sjVsBxrO+UZJpOicINR4mdKb0PSbJjghe3csdxJLdwm2hwHMks8csYdsnNNI1oG
HnScjW7T1P7aE7pc50VzqIWWrZELLAvhtaNfsA2j4bFLa/vixNOHNRVreIMML9R8nQZ3XiPK8Dco
7w9pVe7YGD7QMX+SvUNAVfGKP+7XpLsQ+CITmwNV5po9crRpzLA82QyiaV+Ktylsra02LHxS2c17
i4TPdVc10xk+Pl4rPHvbvqk2Vs1yiDwfqP2MPprYivshtA8FAiKMPV53yjP7jRnQuP8v9s5kSW4k
TdJPhBLAsBhwdYfva4THygskGCSx74sBePr+wCrp7iqRkZG5z8UzyUwyyHCHLb+qfhr1ORx8h/i4
IFgUVGqNagnB37HqDf9junYyWD+J2bSHJCmqbeKqY7lYAUtXXONSfvaNNHadrbjj5PZzFLifo8sS
O9vUOZtQPipnOEzWTPtU1JykHuWk08d38jaUV1gNSxWYFM2Re9qNTwW3ii0MrPe+LGh6xsF4mm2m
H4ZEDoIetFB0W60grjq2q3HhuGa2fFJpDMTSlltrfKp6gy8JQ3IHDxv+MI1fXvEhudizbnIZmLOu
YgI6zL7sm701ZQduffFaOOXLnM3P83A1KvyFiSmxwzP31xr+q72lT4ZY30TnAYFKY6sbPQGlqDo2
hhdt8+I8x7ewNB8J8Ouqrq6xjo+BvgGmlo+QcxSlzlTx2PrHFE+/4yrbuVZ2i93iHgwkAtNJ30R6
2G6VwEgUpj9lOryIsfDWXe2C/w15drv2F6e1CHh9g6E3AAucq+YpCHPcLL3zHvZ9tB6ZtuM7+o4z
7ZM6xpbJKYMB3TDZM3B3rFJ2I6+gsUYb2MHGWd+MuN1XScwiavOhJzoeX3uOUCvaefExLsJu6/6O
OWWVQfmR2q9q1LZ57U1I3KI+hKPdbDIU3TniU66HuPVyHlSCRFrrmh+5F9wDctArXLOXsgW5F8r6
J36TcrQknc/Dc110/bpn7EjNwXM6u92qBvJpc9JYqUa7R/X0XGF6XTUlIzxI/N+1M+ERnyk7bo0Z
bu6U/KR64aca0NCrX4pT3crTZ0LUnLyybM5929Vezbr85oQbNP0pm8WwNnTxh8TjljaDbGN2X2rQ
ylUpsNLZGbdxkaJFBOkTDjI/ZOCUTvkXfwoD60DxmhTHwLBfCEH2/EUdspqae5h6unN13cTN4v6k
fv2Wt+bJS8tPaRX7pioelNecchHbb3VTvA8GQm9uOd8i12K/pR5nK6c+2gwq+a2585kjVHOgLAmu
uQyWAoEePI1CYspy2y/LGgC6Ft8zadJ1GXfPOI5HsN4bnf6eSY8/Ux2KBJDuIxDpatMiHK+SPn5W
LkzbtNDBfk7HIRL5qzFxi3f6UpxGE38bjp7BnH8rc7yo6aFpm1622XVqOIcxFoLiGzbOkkD9GPrw
lQjzsyOGZ9Ga8BUhmDP8aFbGIHNUqM7bMDApUKiOXkl7Q5I5RHHx+NO2lH5FoKP8Zk452VcdTTFy
JDNieeS2qyNzV0qQZPaHVozslJWe5M1mx0OEWmP8W5pM5RrvzLIH+DPp9DX8AVI7LPVbly6UnVf1
nIv6mdOQdrMbvkeR4Ou2FKkYFIt4VsKZwoloQGRYbLVQEoIxXmBdXHiK0mz8Hhf6mkK24WhOtcEY
gloqVwMwUy51PFy0G7J2xDYLc9qGbfAnaSuinVA7A6m/xTjnnsiAHlh1Aivq3im7Y+mEZOTIpN5a
AtI3MqdcI1CTgzUgLo9SVIcq0E7gfjrfhBnNI9C152EsPxtlH0syGeuq6H9R68QMoZiyH01uPKO3
IVlWctUyeljRlzQZxHcKlwlGaGrtVu8Bx/QKjAWLm+IgfTEESIaMpXw3NQ5Oxlh3GIpr02VMI3Wt
RN/hKmBk3sgMoLEDTsDuG4OIEuK6aaTIAOAI58E0TkzzAh/BIV57QyVORNq3RayXmwZtatLNP4aO
8dstNHLSC7kLW97v1isEcKy4v+tp/T2XY3ioLD7RUQr/RKfccfmTdVhGmOzWpnWgeofoaUANYZfF
mGBbO393bOjoaZt3u8HR8VL23nvZH7nR1OvWa2mqjBCJHYw5B81o9ZWeV9HG1INnUxs/g9gefdbW
zM+A5p5pdRMwtIoOdpjRRT3pw/LsGWBd8zvh4njTWvJ7gHmwUlXHubTHsKhjuuT7yLck1BB/UdOc
wxIECeAJleKBGPwTxGfj20ke7en4emeiaUv9ifwHOy7Tv7Xpirc6QIoOPOfIHcEoihG/OncjM9nJ
gfcjcInvQ6RGS2L363q32DjQ0NmsCHmP07kKYtZc/RsbBuBWCG0Je5kF0wJzDm42YpSCg9emUhb6
usmCryHERmzcgUMIILWJRskIXlfa7F01Ns9Dr8gO5XhKuh/sNOLULweJIDTHs5nBt1nKA4tCrYNu
PJn8Vk2l3wcXpH8SlWrvhPmTGczLaTJ2Nnxg3/nDEvcRmokZVtlrRlWblFKsybwMyt1PY3Ae+Tiu
ZEDMUCTNZrSLC5HN6RmLZU8N4QZEind7WHQggapK3qIO2GGKZ2sUJBwcWgKtLrs2gU75XoXzFZF8
4xb0qfHh2cw29oBYoq501RUKCXnKEeSCKp+JI2EADLpjW4tw6/WceTwa5nEsGJsg5a5rw5qQS2df
cKHmkqLGGtgvd9xpTl8VvRrrUlAV4OZ/AgocMAs+NyYhUCrvt5gB6NCWLh9dagsNOPRFTubVyofT
qBsBjxn6HugQHGwNsp37MrPjLYQE4nRO0PhWFp7stgXxkssNV1muNQZXbZPwZjEIcR90eZpHokKB
MX8pMfweHWRzpG4KVvr2l9fDdBEN4ursFPeZ04kG8IgE7oCafpWsMH7u1l9tPD6YOq+UFsGDK9hU
OupdqDNqVqwhI9rWSeAfBxvZ0YPn5hZcnu45Iw2+MerwR5/WJ3bWmyKFcajMsr/ktjWv5zHcluYX
DF8Uy4CN1zBpsQd8MJR0c3Ask209M3yFk2+zVcupWmee7e50NX7Q+kJq0vr+O377/3PKl/8L8nTR
lv7Pc8rXtPmKi9//NqhcfsU/B5WW/g+hWw5MT8cwhWsseKJ/DSoX6Kk0AO0yeJTStBhu/mtQaYt/
wEDlDAxFyzEtIlv/Pae0rH8wuBYIW4D2nAXP+/8ypvwPmhDTUN2EdQrJkqEn8Kb/YOLWQxN4eTsV
fhjQMqWJ77ps7omJdm2Kf356/o2E+29wU1zl/6HJEQ2mkxXAI/4RGtv1ZZz7v8nRwD1revToMwPB
1T5lsbbBCu0+cfn3ntyIqgSIBnTK6lhzfUxbcufa2pu3KI8FZ7gty1tHN5LVPJHp5jAJpZW0J8yB
NqLemJfMpF7YMfuDqoKlK6prLmam3QRmsRsNEfkW+5rYA4fL3/QE/b1LmLGAL1GlsM7Tf79wL8M4
JNXerHTxRu5/HdIRcSi4Y/pJabjHgPrBXZQmnt/awVeXaJ/YEJK7wQBDLv2Ls2qYszhGuJ9CNlhT
6a/Yd4j/BAQWjF6vLgRMWcYB9x+TPhm3lpOd7HowXkjdOSfmvd46mqjBQ2gcaekwuv04kX4dytr4
Vx6efbpCEGysoT38zZ+nWXYJZTmf56EEIJomav/PfKVl3Y2U2QzeBt1vQ5lvilmJe+sIwn822pjA
ZXWc3YwQ4/IC0UkdqUOFa/1kagcT6ZuuqiI7COWAYJ1HtbObijTtaspI9sJVETuJTdwRhXUu0Df3
jV0gBw1EHRKbtRf/fd5M2c5Q4qUYU/2R46zytQcgPO21LRvj0W8MrStPRv5KKV+L8qZoXA+C6YBZ
Ue6n3MfO4WwHY7SJsTr2iuJM1kJdfzEQWw865RkeadhR6mfcwCZMKA8wQBqCmM/h6JbRfK/ocMFE
JhTDcKN9Scoz2arhoQXBiVanBosSe4JT6/1b2xafiWcOp7SHYWXoWkUrkLNXg1LPrYJvhRHF2WvW
McK7f4SIP60tiRdJl/pHaRMNb7md7qbelte6so+L+Z69matMmczDS1VHzt1gCieKE3aj/Naix9+6
ZJK3KuUI7Ngq2v5z/Iqx4+SVgbZPG+vQZpa6/33p2/rYx8V0/p+fijk3+vYAhYz4EFMK1MTXCksu
JyRsz3wFX9ZmuQ+y9Hss47MpcD66IaeUriNIAxBES+wFo+Q+2rj8tlKXfHFGL6kD1vRmQ2fZZ0PP
o7cYXXqCRdfetknqAtqhGoYSnWr6YPbzO6njbJ9kk+3LEsCJVufleUgL2+cRixmrWTaR9ZT+y8Db
u+3oYGV4AbAXnxUK9NnqCV4bY/IaucFDy3Dyxkz+Aqvu0E/1ztfjMsp8gZi7XfSQVVHaxkHhvV2Z
rjc9/c2V5xEYFKkM2B+duDRk9YtwQeJ0SkelpR2EdmZs1e4wHilIuqMQj8egWIoTZUPNLTENvH0H
ivweBQVicLkcJELOqUFo7WCyEamfY6zatrbG0jDsub78aboenA04zbxPu3tI6/s2yvVnPLqgM2ny
HSmmwxbgrmjgMmIodG0SBBhkBA49WqK1HAhJqh664UzkW+n5Gdx5W6bTK+3I4ycYf576pSUFvMB8
x/r0kkv49kLAxJ1zbXxg8djHTpt8pK6PgVrz5zoED22Y7f96+ftzSWPj1oy6cJcSwz4UejdtdD2H
te6NT5rZ0TAX90zPZZCcyz7+zd/3KRv0FOShHftJrbYwUmafuuhsO3gepnM1NU8w5k5NYcb4OoxH
okXRSxdxS7XKFuIjDIEReOG9QWCni2zXViPXXRZHboNld5ap0Z6VCNoz8yt5qvRdq/hnkXOf//vC
EBefRDtu4LTTGDo44jVn0Rt7630YsF6Nnv0RluBIU37JRh9c+QXEZ9wgyzdrFyTuSkPyOFSqfnZp
VV2ObMSfuiDcRk02Pds2nXhVPZDxGzChSMVs2UpubR/E11mDLZk1/VlNkna3dvwC32bvODYuBTqU
0UgKR1ZgWJozNZlvvVsqXPAwqm2gCRSWxhREO7JD7LYLKqHhsJZDR1S99T7TsGLjm62tC45p4cG8
u7bR75Vl5kcgLs05wLXSdVKdy2Gk0kpPqf50ooO35NbD2H6Zol4dNVuKO9SgaE1SqN2Vy5qOI0jc
5wkvMqPXLQN5UBb2d4aO/2b3Kj8NuNEY9s3qLe/Gck9JJw7MLCo3XpoZB6LDX5kQ2UscNt3e4qHZ
maHevwq7fEGdj7/dHIQl7JLyUdowvKiZO/ZBANhXMJOAOJdjAnHBo8eW9T3ScmUH4/iHK+SuXoS7
VB+/GzX+YF9jwjM7887KZoN8dBE/9LAiPgupwgsy9w0IEPP4KtMeE3cEjIGedk1mPIQTFI5j1bbG
qWjporFyQZdcnL4PSyHNyDN3HUYjea9H8gL23KwtcgenwI2Kg0YeYYu3sfxC7Uv7nF6SzgQtEtTn
SPCfSrvsiYQWQAlVXG/+/lAvHRe+MzV5yeRukJLSp78vysT+rXSJ+uhSW5OKahkS9iT4lpfZgv/l
KANMsbmAqyDoTOIi7HEtKnzYI24rn2xMdXFY3nKjT38YImOeTjBi7RgTGLEEv5Czt8VEVsXL7cvf
f4uHMbuI+KCzwKQmJl0x9da1NgGqpCVDDsyUJdeclrR2zWdvptvGr41Wu0MN9XVZ2A8T5l47Gjiy
FxIY9bPGhYnzvSXwNdZe/OxA4zzYXvO+9If9AlDEKC513nI4XmlLcIm28E3QAsCykoJaWfSKfciA
c8M+uZ7s1jyMXB+58Q3MnMcC3HDhDEdSoXjOWDkBOw8MtuPM5yKTgcnjMp+NLWQgOz/OnulhJGf6
M/HdFuO4jUANxhq9vaQdDnYsuD4BJzs4NdMla4zmHb/TzKC1NR46/o5t1Rr6iXtddxaEyjaNNhPk
dTPhU/vF+IZM0O+SDqBFNQYl0kf6eP/7IpP0jdkZzykAhrU+h94FV5t76Ui5XtLxFAOb9Rujao6O
M9TvGQPYwsrNzyxXP8ghfuAZoWuNTXTLB7I8aUGc3EHuJve4p+XGslTBlgVks08oADZknT2ZHXOV
yHG+//4ot+ifTJar+4zgoqM3/BDxeIeJg6Sl7Le+YGpWTjmRey/1jnZtlP5AhjarvP5h9aO1skil
/Mz0gkh0ZfxBbD8HFvW0UQfuqaylu8rDvH7RjAJULjLiLQJUBHZNukfPpXev7xzMVYp27VosTJdq
Nn+2lbrS/+VybGOWOmugN+aw+DIbOFn6MKh1PZfWJWh188Ior9xI07jqatZXrTKjt86Lp6NjL8XK
BIye6Zc/AL3EpQOy92aZBUMomB/HOXX0M2UR5ZZOO8j9Uf7Rt85l4kT7XOT8wmRqKecYtQ7QJb4C
PqMvTmvK41zBIkmcqHy0zc+4CInt1tQAjnB1sPbUGcZxXsa6qNauSQ953fcj9iGAeHMz/eAprnaz
dMuDNcsztTmtD49WbdSyT6mE+K01uYexiMbL35cJ4hKnAoxjUU3sTnWUN9FwYGjO/NSESzUYNuXC
stO3xeW1GoiEhaXRYxx0NB7vkCUNZf1SsV9tgqIYLmi50QkuUrnB4P7DsJcp6wI2Smv76nr55E/E
J262aTN76asjb2Z8APNRGsuB3gUsNuFGO1hG9xO8Nb75sLjHs+09RPdMurM/NkzXdmOTnnoQD3/4
X7aM1eKfxsBH1x2EZPAQ6STy4ukU2fDhIgN6iu4wFDcrJoJebExHdI/ykPXetKEsi9wQpu91lNX5
e8VEehvmQbNNsjy+mFH3xxoMgDs5xlBm3CiLYXGrHBrmiuUlt8cb3Lrp+D8/xei5Yc0dmfE11rEI
Yus441I/FBoXpYVR8velQpbZaGag+XFjqVNOqoCcJsVVhUPbX5b8ohcjf45y455SZf1hLuehLuLd
6SnsiIR5aVDBuKKlfsPYZ9siD28nyunYZDgfdE1kP+cgOSCJZn6BffRRQVRa0Xqtfn/E7fyTBE/2
VGDYwc+c1L6bxs1HVRKmieBonXPAl+jo+bRuLZ2fg434HPKWUSNfB6shyBiljXX7hpC97ksz+ywn
+hXRAcS+aPZFFU83dzDHG3sNUkzuJXtFBxaHynDGTcEDgP42PDfVCwda4kGNx4LYSp1ID8YB06rU
rm/Bz4bixYlJxENNJZajUHgDvQEsRytFsnGG3uT8y1FAH9OXyUVoaKecljxRGYfCwtYwTIF3An/1
c5DTy7BcncnfA2Ftj44h9N95Fu0MgK5IShhm7KGaNymfjm1ho9W7Qac9R0Vm+BU5rieV2XQqx1Z/
Iwth6fueoSVxfhHf5KK5ldMwr1y3mPdG0vTXZDICru6z2jStEe2WKBHHtieeKeuW09VnJZU8m0Ey
7ylJ/ahUCtp14km2ByM+tfBod0Sgj9SPJqdeGCdmX4+sJXuszx2V16oyjxK8pJ3o1h1kQ/nMWMDa
aSllyQlGJjGH0U4jtwpdaNow2yyuUMbTp7Kx2SKkVQIAtuWdFM2x71z3RLY34mwafNpJQLDRQdWx
rV9sVvyebn+cQ2s8iL7YihCned4VGeHNuNpFoBAJF9bmRg/jgxGbHHWquN+BN2DIGtJHLUOnfrVc
Z8/tNnlS8In8qsomwlTIFJDqp9dapfbayIr5YEg6Fa0OjynCsdqXowCS9KWchjZs3X5rpfUoGvB8
3NG1VZTBGZoZwevQwdZBWeInKjO57kONVGB3yDJdX8vJFVz8gM11mjGtyj+j2bwj7AWUJnKTLE18
Lz29egUJPq3vn7jCULPSsBiUV80+523rHq1LlyK1xOB0iHww6hxyxAulao0BdL+1G+MSVxZUqbGi
bEFY74ZlH01GQDsr4mLTOIKIDCv1nlHKK+RhSYfxTTg6buXsTXTYjrUK30EdzExd+RenkwQxTVjR
VUu4sSNn6SqK2wLcKymqOgPkXekYt4C1alUaL7PhsGyoMwViFuN8kFNkGT77qxlgJqqzC+GDTe56
Ny+dfosixu6dYTOLDM0Poa8uwqPymzoklmJ9YdmnRFQnejx2GH6STD+a9FxvApFeR6fKDmGZNqsp
XtcTqYgq1xtm2CsJ+NCPkENXOW9VosaQUglnXpldwkZPvQt2iP3U/GxtgqLeLPniE0UxTp5widE/
qjl7AONdBLmIKmJUeVdWwm/ba7f45kUvbs64VATP/dkMJ+E3UUXiXJiLoxzHYUZ+YJVxugPwwxtY
MfOAusd74eHGaqtm26UCeUirnPL498Xy4upYqsY7oD3L2UYKIZ+75M7wlcnqPLbe66RnLMGD/MKq
/ux64lPreTOrAaXe8s7pHKIY6M0Rm8i06ezgjr7wJgbvYADlPuTFsKFVsj8G3G9XlqiHbaUhPSKu
+VMFoLnc9Fb3C8/ylz5ZAPmN5jWJ1c0d5QtlwQ9l2HT+ePVj1HSAYj7Xni8Hz5BToGFzvmfBn+3D
OGrxgmtq13kNujjUk73ZYTRR437ifrRqbDLRZOA+JOMUzDJ/0GcKztY2E4hHpiBazOpQjepZ1fUP
AJG3Ikmeoql64M+Mz01nnVWYsDxop7Sr/NCFd0SMZI3S+LD7YTe28suu1C8xizc0iNXQRL/HLvxd
8IlZ9Ym6CuLYa09E+z4IN4oLytpdehgTMwMrGcM9M2Zrg0PnxSlZsSIX2giVONRulO241SvzNRqc
+egpSdieUjYeFxeTBe4OJhyCKx3hdH1MTqEpblkVk11nVdARmwEqEaOlT2RYq658pNNPWRhwRjOo
B+xFPMBTBI/D4lubm/NDAb51kiogKU0OJWib2c8KouBW/TNx9WDdNvJPqUUXr86O0vVemFEgDZLe
wpmXUAla4VRjL7L8ueAOZX55qC++kUXf89QDZijCP2qEc0RvUkfX9IrMKcBVgocol0xomuwzi6DD
s7G9u3r2JJMBv7+ODRLmskHq+2mIvK808GDHtrJZm5q1Iyz7R59Twp1L7UwSux9YbB8z+ftIKxO/
mKwfqt/WQzT4faWxHiTGV1XE5RWG/4umW+Is0IzXWYi6V8uJGA3iikYQaqDFmRC6Q6mC1dxTRvd8
NGNzY6XWQ4og9jH00k0Vk25mxoKv3uvijcisT9KnGAFzrDEJXhRHQiAstGBVO5qN4tfuM8ThCytC
OXuEvhtKZlG8VnUf07lc7cseM5RsTCb0Tf8cGO2lLigoxlJBGNd5tRXcvNKxaf2pfjfmPUt5AMeR
hCLC1yR+VVLmjBI0in8mm8pkCo1zHFuir/snHQbHyp4cfWOBf1kZDSCKUbLqD+SyU4thXBz3NDEb
O+w+bGWgine52S6IRHkocr1mQcinPeiXpwxP8iqL+gJyR+EzRS5vtQuscgwCxOZanHAXtBtR48QN
SQwug1AapsVxRp4g7JJou3TpjpXcgMSx9AbsLHJ+xEUvyJh5JCfr6odnwds3KE8utD5iS+cbJXWj
xVniOUx2lXtwFAdSWew0rbVWVQdY03I4uJZj86M3L0ykuMTZJt/pehGDybi7eS18b7CxQaghIm05
1BDtCcDn1M36sZ5xbeoICg0RZilYCH6avw1h7VFA5cLCIUc89JO1nSPVbicD8oMGad4Oh2/KrLFh
T7V9b+J3Ex3nwEO0jz1lrlrg+yeK2n0a4QN/tGltdTm0HUtLfZLg5IrO35qYJTTMkqZjLEr21ext
MjNRO9wafUCqteHhZEzMdpo3b43QLjaZLPJNF6ZXfXK3lSvbNfjJ29Bs8yQDuak4NWBcGxRIarP5
04nhJe000p3sLJzyf0eZ+u2mHRjESjhrNAsgsvmxaloY5RKzSdgyBOAwvDWyLt8bNhFNh6e6GfN0
Z+EyX83iCwU4ONfqefL0315n/XFcCzP19EeAdF1hQLNXtdkRZK2Ms60hRgdLIDsZtXlDapIOGhid
DhWiHMj6p1aLD7UNAQOqZ3DNGXyt8VQa7CbW15hhYpEcVpXAnAU9CwgPjHPUfuc0OpqxRe3JVhFu
DrepKjKUieubbpuvdML12DLzHbrtmTm7seImjPctDOUmnAMiQvgYoUPvLPCJILlMLKKiIAKUw9HE
aEPhBS3cVmJ9gfxs/KiMCIPEJKbIs1ht7x07j8BQxXA4SnCLdTXD3C4R1K0P6mmQrYXXWqxzpl97
hxoiv+e6V60JjrKaj4C8i4iMb2DIFz6KuJxdiqVy6YOOY8lJbYGZNN/zoQ72RtTdiiDteKj7Mrmb
quIKYiXUf/39yRCYwZXEN6v6vJrB/0UkgbYAH9sFZj3C+TLbnQg071Zb2gKvjU5c5dFzAhFuQtnC
anVWgdvkRyOhTyRQJpuAUO9DqIx7bQ6fupvu9Nq23qucuNAkGFuGRt+8a1xkbrS57yMQXTz8kAOt
uZsuHonikS6LC2fY8CSiulwlbXPLXNpSc9FixwtBsxfdVsckvoGdRRIxeHJGcAyJHr91U3GCFnR0
R735VLn5XaLmH7zlTWf8tZpb4VGH9Yi8KTqAOmHg0VbRk0OJeqwbb3ZSy7PFqWhjK7wz76mISVHg
+3dCbth0YPjD6Hzl6bSbiYERGAuyDbnfHhMyFpEaDyazpFUfD8+xXXn+DFPOH1uwufbAhJMplL7T
l6/VLjBhLTpDhuuwFXXdEfeba9OuxMWNEVhGa0OWsvk6Mj+EnFpOeZOfoppKt6AM5KbsYYsUHb25
4ShWvcBQ7MbiZuYhgScR/65TcMzhNO07ejf2JjPeVUD5M9Ut4P8bEyuSmlX70irDXKviLvNOXeLE
y082DEp7shTxMD0jXGoAMe+lAtLD6T3A8GXLCINlwlCF+gmOZNb4hgFFEhOpypOVty73W+gAHC/p
78kRilRK/xlJsVWdR5fZqEdkNg8aPLCD1WxiqpFyy//XQ78Y5K1lyn2zsLYH6chb0jbBYTRe+2oe
mIEr1tHAURgUTWQdQz5a5I8vaTCmTqbePOoTl2iRRUQPvC8xWCR/sXqtoq42do0pf1ntTN+AxVtp
E5m8GQK/hp23D+lN7cOckAoJaBqHvz8sDZP0baI+JaemqpP2crTn/Da6T9zhMAlqXzFi5lOrWx8p
w6AxYGQri+yCvSWtHKAZDtJQYOzMwby4We8cDV3p5NsA4nL9s/V+OmIBBzxEBbHfuuyitHRlBxvn
WVWS205F8SjFNF+URB5jdIxA0VwpqfRxGCuwrHDD66iicao0xfl7jmR/rWPhdy6TV902u41FQftb
MVg7MbjaOYvzC/7u/OjwPq6k5xoXm0FtlM2Y2FNcTOBdiiezcNamg0BTNom+GmA/cevrZt8qpl1K
L94jMkEfY0JLju7SgzRDJFdzj37KJSIv6ASI4/hqWQP364FaeKa/NJMPk3vSax3rTVIxpUNc39me
+uhtp3+eG50zg0IwDMH7UIhunyoRz7chVdXV5RSOqPdUVEV2SnoA2TFJ4Z2r0xLeFGOBvqAhIXAm
vhPIj+5G2H54Qyk3oPyAEYVLfds4fMpoutOBOrMMN/JoaILy0QFjnrxHhYItpN66vnLXmiZucCt/
DJJFx64DebXrVDvA8NlMiu0j6a6dhiCt8xw43wlJ102vmuklahswPCAccPwk803JFPVbf2tLx+Qy
GVFbXg3tvosYa44kJNpsPVFWptqbx3tP40zAtdysYCI1xWlWtQd4eenyjNisqoo8ZQhYC7IFpSRl
sNfTDKHG/SEQxcmlHVs0lJwvtdZ1Zl1VuJBdDMr04jF4qa2pOvWGUAeeZFZViBBUIIjjUAa3JraH
TWPgZxjD9NDZxDCoFam2QfmamtiISU9SCoLe+0wR7qGANx9Rv3yJdfrY4rGYNmM33EKvF5uIFMa2
dtLk2gYm+KpCwzrcFwTBy+vsTfCx5M8h1EADq9HyJ207zsjWrur/hHWRY+UYgj22TfIdowdHyZ14
b02aGjJObP7UoBBnzBnUPHUnPq34ahvERW7w67GMGNOSqFtFbfujnNjZmLzJtZ6U07WcmlXH0cdm
bkn5XWWtnUWCi5P0qdaakLa8jnnQDP7W3XvgIwgG/JwCeXSm4YdW2JCbNPdqSa+89Za+MZ0JAlhm
rLpJU9vILetVtwpAHd6qynV30uS6nKdf2LUhI+H62PStuBbMgFauzWWI6uh5Ldwp9cFanQhSBMA1
8pEzcdFtopVC7qQpp/Q2c2bx2XIG80jhEOhn6bZbwO849NuEalU2JbeZdsHIzXBItV92EjU0Anmw
v2M8vJPzKvGxmnIQt4JFnMbucBdNBPwWZgTInOEkl0kiqd7x1jHqRolaxzNVmp2wubFZ2OHK9H3O
biWDbx9aFnphoh1bvdDxdHoHcJviDyDHba7QFgegs4Y+bQdcvd5oUTqbTNs83egzvyeuwBwrCW4J
PeeiW8LQk4HmECrkiEWmEUtsoNKtgUdvxTmy8ss0vCvakbivVdnLBB3kyZzRdWTA7AQpaTXHQEFg
n1P2WpFDi3TGyBpWkV8lg6Y5Y6maEO7OmBqAnNiTe0l68l2VCvLNQE4AoyRy/lyJXc448sCi+B1U
4UckdO4MbFp+Su7Ar4zJQnFDpHNq+8twu42hhAVZYuQYa9O2VMZF5OeG5DBGhYbn1bzp3A8zEf9y
lYVzJ4gOmCNemSrNhxTJeBpt625Jh3OfIHOtIsfY/n35L47Oa7ltJAqiX4Qq5PBKAMykqGzpBSXJ
FnIYYAAM8PV7uC+uTfbaJMKd292n2xpyy9L002nJZ22zVPd8xAi9BIXvYjW2sfVE9g/3L7gGvNh7
WOWx0msIf6X6gLJzMv0OHiH70VgLjOVGiSI+YabWWY2XeWxic+YlXIxcevR4siXLV5J1yfjtTaBW
NFdB4hh6l7ETs1EK4zoUA4EQwPK7HFzMozNX8wbNI9lTLkJ+NdfuzU32jUTXp0ixqVsd9ge3Ucfh
J1MwJVOGuzirca9YSe7v23uFGxEZdEALOGQ9Gcf/f2jSpKHxa/wUdF9ELQfcDcL4eCzuawd2GQfB
T1xtkoMOZ454oa7kxivk/3G3PIANGvFlJxMNZyOaT6+kyw5Tm3coKdpD4nHM9kePEuAL3x5Gam90
eBN39g3A9u/kdS92XTt/MM4us9M/utLlTNzSHFeXxr2poBpjvUgN3MZueeZgxQzmrhRC8RlYLdkG
21Afnexia2ibraWNN5pTQWeSYwXfFjkrrJ15HsYwS2EqOziTtz87tjm/uVeexGAvJyextmAdMkjx
1IcsjS1OPVfls/GZO9qyJ87zuiTj8mY1xo630vxkrvJTxwp+Du7u1dFzt2WbBRGNKs6WjgXiwmv3
WcwZmBfXuhn3HxBt4P0ZUxktZrEwWdTEAJbVvZYDu7Aaeo82Tm5cr7umEzULaf2zv0e8mloWsCIq
HrD340BDqg9rFjCYCmnXvn+L2pQds7bWHyvdwiOfrq8p38BGNa5xdttei0tyFkAugpTEo2ZETAn+
uUVLCFt6Chh0phpjm/HsTMioE3d6NCuP8jEL+fT/vxrRT7c1mVzb69zjONIzsdJxlkx4m0G2xglM
jnCQaruOTMo1g5G5aN+O1W+XTGb3LVska6/acvbJ3/wl6eIpIBPhE7BmQHGcpwBqdFn32ZF8xz/L
c01iD8murM30rAtUY1vLX8ceBoNeGPVm8GPfZUuaENn+sV0/HLXhyeKTxkgYPGTcU7tCvgdqNCN4
kBxRUs6ThcGGdcQ7wNENT/JY5luhz8WDxguAvkDtKvVl2kynCbT7n8XJD5WBELAUUHX+J/s3lEVg
5AlOLkeObZPiXii8RoQNsMKt3TfYLWgrwqZeIRMh3oG5MtoJArUkp+Jgh5gNfde2/roRlepf0kTp
pOaCve5xlejQzCLsWGfPHNXJ1oEUDoXOawsEJvxFokxy3FakaEN9AMriw092MzJ+dZtyxmmWgzFl
H0vr1vu+7PRLkELMYYzedl5BUgV8TObdr0mcUqHe1uXVNt9rwzSfgbSWdSLCLs++WqvkL0Q97NXs
/avqzmJso/dIA3cIzG/ftPPb4srqCN2iQPNqxaGvK4s+H4JvDxV0hkdn0nu+x5ztYd4c8urkVQPv
MZscRkLVYYSoqR167rrN7LY/Lh4frmlmMT5M+mChrHH1WfrBm+zL9BNwsEaMokqNfJgF62Mjff64
47KMEfgbPhzVoNtYUPfWkiw2PlweAEV3dNH8HPrapvZIEr7cr24SdWZAUZgEdwhWvxzVriJPL0VD
SSUuyKR/KPIRklq3gA5RRZQvzWMzzkmo214b+wVF1WamWDVYQcv6l7Du2jbjNRflLV2qdOvpOd9r
wFcH6njndOvd4Zik9wXGFm36i9fVsW4QwbNAo2tv5OcvU7FTdfbrdLybHAb+bND7q2V7/7x5LR/0
V5fH/GYRvGSbjPWJRF8n1Ikdsmj39FOkU05QnWbh7f/w4tVn2ZEruTfqfZLn/tnuxaWx9Y03p0ff
4kYeujAt+/402EOkVuLhq660M09oTiNNKT8W29Bf+Ih29N2QksnSlZBNfbYbbF+uUX+1rvRPrL/n
GKH3ZOo8o3t9ThHV5l81JBNNISu9jUTF1qlXFz0jVFRONkuBBHhW6zDhV+jqcZPa5b2kRdtXs4px
vAU0kG0KCp5IVMHg0soCk64zRc14rwROs6dubZ2tWIE5SRtMO7qf2fLAofqx44VBXo38Dc3afhYD
wOSVVCfT1kW3r6YJbGP2OiKmTimiY0Hf4sbNVBV1lffkJzSR00bzVg3smRBnhqeu5QnsWAhRfuBf
fFl95Ktux6YP+HVpynfwfv55GIu4rdKbbr6XmeUfcq1n4sc8VwfzE/TkfFO0Hg2y0GU4/3gH6pOs
XdU2kq/tvoeWA3mAlmDgpHUxDsTpXRnqK2/blpXa3Mc+X5DG/bTpC/6HeOfosRNoS2pXC5sFrcOL
TLX+Pi30G6kqdbSKuoBPCEZCzsPzWBRvrl5zt1mSQiebrlHS0lGRoMFMwfSWJtMfh0E24vA7sGAt
MTpTAkbnHKmn5WrgQmUqJMIzaesDuh0rOu93HiQIB2MGiOkqnbwZ3EB/ct+omnjX5tl7vItoHa+H
KKHhz7GtFlfusKmJdJwwc70X1msq0mBflIJTrcK4BV2pqu30WtbefSeXss4R8dzZaGLOzLnVpku4
CfAnAsPZcljP4xnO1WGRDNeptmyZsWBWaCkVMGyxWKTis/r/B25U55K1/j9LSejCztwfe9rsNubQ
l1cJIKn1CufKSGTg87HfvKGVMRDKqzmW6S5JxQOGMeuIm0QeSmA2OvL/sS3ka+IWxbWT/XEsumuX
+Xtfn8zYbbJLVWCL4UxIESEPteEjaMAADYJOCROfT7DI2C07uQuKoA2ZYXly8BKCTwRV7Qic5zcX
tX8YLBVcTfhHo9/fHGFOLNRQcdOi5HFHW8c9rw0lqgLDazeK0/mjs5CAXgTkB89mRKhE+QCJcOsm
aMylASYkSEGOzSa75KxYmWDT+lLU0/uUICOpPGOZBqMSf6EfEvZZh/bRDbRD6fUDDybzcw3sKfYW
6OOy4TgkgFd7fj5dPMStHD4DHVv3CC9Dm8aTYTul6bOTjmLbF6uGoWqGCEu+npkiOeY+PeXNH4Dw
9oNvtU9t0V4TlOO0GP8qkE0j90bv0Ba09C2DjZ58r9Q9x7hSP2GQs0dbkn/O0O9bv7YeOG1s7aCs
gUGJ5n7i2MGTuukU4V70qkF/psaF57jGIwyMbbbA9wZGHnLEH/beAIiJor+9VpLjLu9tlB7v9Di3
dGDPGWm32rRO2bM2qHeV07xA4i46VAmRNe6GHDgAY0dR+8ttWLzjOMw5b9Z6iFGUmo270BijF2II
SwnpefRky6/XPisnNRlckNk7/ZG9MCwn6XYbzhD4Zeiio8Bv31is/wEwzBExiGLflSZoMc5jKHGK
AU8jy+ZVWTRBqmJVT/Ga56THybKqeJKsC1KeKz29IOem4KVVlZDWuVkJKy6gnfnwRZASqUh0hDdb
tCRf7afV1x/NkeagdFVIcWTP+a99Mx5BJeTsKV/xrDw4BT7/Zqz1TW7VHyYDZTgZNnF4kFowmPEB
xIwRXaTXbDOdzCV1oS01W4LhVOqTTuitPimAdQfzDn7NEu3Jxil+5Hg+xPOdLTVaOb1TCDO+oom2
z5JqZ3bYYPS7vJi2xbthUNhme4gB8v67k/XBD/hXlZ3twHtRzmdaK0+q9AvOG2EKQ0eDTSb4NmP7
t0aJh9JBa5x3B50IDiB5qRHXuzfL+/i5wtUYDT5+4IyzuHe8eYFzBWOOzD/w3PaLQ92yQWqU8TDc
yfWBK9Be9fu+lqqFbdUS2GDrAhr5c8CYhW4meY5m2R8vKW+ubzxPGi5SM/nUXRf4ijEZ0Uxb4wvt
ACGT0bxd72f8OqdkBYvQD5wwQAEz+q/ZdyQYz3x03S1nKsefVhgXkAuXAreJHqj+SLWJ9eyt9NLT
4sa6KR+J7qfQcLyBBfqy/nGt+c5l2HjFwGMQUNxmYO8SYmmNGHE9+CT9zvPX96a3/RC9awnX7maq
04Rhnj2lVHFhmh+uqIhQavQKUxwDJ96BtI8K9SVdOfEpND8AfEM9ycYd1RjuhkIhViKMxR53E1TF
+QYKjdhxOfyhDs0OU5n2r27ARy97lfGeMfDge0VMPp4zntG0zwX4eHyHMjJFSeh59dKbl/fxajj1
bhjs2ODWhpBSd7FizajA0YWJWTzmSQMXt2k+S8Q8uhHuVfW2Taml2bxCnhkua4BQQJjgiGkeQ6Q8
rFqXxASjn1w6s4k6RnaOIkp8eFkwVrszgyP/FBNK5nNq57UjPXUoZu+NS8Jn5Q+vTQi8ByN2qr0W
LPgE24HYYW7+rmabhlPCUsVkvt22wjU2jcCGaKRgADCB07Ts/2mqHrm52rkLTICC1To58GHnzR1i
fXnlHH0DZue4z2QOrO0wAq2pBcYtzYEzX9h/VhfcaYHBHBzdi5J5GrqLczZ5khDQQOFfm4MpCgze
Sh/3gmQHUfGgCnk75ERT11vhDXgFdQaf/s5YBHYiMIvvxql+M1LvlXE03dPPkoblYv+C7cbta073
NEy0Wku6Kygf3uiF+bUihG/XYEXV6crdlFWXxWyci7V2zpb4G0DyvH9lQ00h49QJECSltff84lkF
pRPlYJK2jEbUJFYrLTkQMCyqURyHHu9Rm2/r2n62XcmOuWIdU6vjLCmCXytQy07i4X1kgbqTJ2Nw
njOSS0fCPuYuaQkp4MZMoyADmWWvSHitU5QESJmolyI9Z3A6JpfwDnui9sj+79FgTDaCAbvxiFRe
8UDnHY2Xc6WRrWf2Og4sJ8+YlQ6jNfp7M5u1E7HAAkSeNUQYmJwTKxL3RFHbH9vWnChwyrhYV+fo
tM73KkUdUQvxuuJdeel8Xk7pmjKTjyc38GBKrfZ7ovoNi3/nunorM6YRPIzOv2bk8LM4ce5QkV17
yyZVk/VAUlV3n4vco5xw7eed6I0XgzXqdiItPTdInn5vPSrNJxAfgHoJcq0OZ6sZ7rfYoy2Vce4a
I3QgKkQgyjDsuHl7c7Jto3ss9qmJsPG3hF1BoMNoj4x9DDjrGtWWHWzzkXhxUlfmtZeUQJrsmkTl
WGfxxzEwCuSV552IX/3M4HCAQuUDdRZNtrU17bs3+EX6lh1BaSZrLF0AUgF7jwYRVjM7e6c7M3av
5c3wZ57GrEhC3+j3JMvGx474EMehbOuk9BDKhJeHBsQ19tyk5RMiJNRD8B84yYd6Jom5NfmLNZFd
r+z0delTNml++reWB2DNpo4CQk77q4FgtIyEqM2FqcdO/D9l5nwYhkNUys+AjoxvSivZ7i0cUUq7
Cikk8DeybqGYeKgZc4sUIYcdRetgm7B9nGWfxoUvqCMSPC5HAb2hnVFG3OwWmOw8ABl/mzb/IYQq
huBMuybj/K0WBX7V9WJdpj/AFuBzYnglvx1kUesW4M6vnvL8HaeoCy1VNwefddul7CuCxKG3B4tE
iilIz/k+gNtoRQDCq4bzMg4U6d17zheHEawXx6oJ5N73zK+ggIBskd5hNqo162VeZs4mLMFA1a8M
SurF0kFkyYaqCoMpfrSbJ1yE70IHTmS5uhEmmZLR1wJcA8ZP8ILZH593P1ANLYf4JkWnTgi9G2wA
GHA6S+zaEQu2ODuiTuKJ7Pq26m8TyufdDHjDPflAtX1NcYr81VUV0z3j160fDjUHEmwH828yvZmm
qcfzemrF+KllWHVHOz/OipyQQ8AUgcj7NYpkP3WE7dlZONyXG/g/DDeF3tjhQiQFvdz9V0JvH1de
XgbafLEcEby6mLzRcS6tCpEKmRcVcdcIL2bQOXdc81uib2/esmxVNR+pzI4WPlzcLda+nxSZhxmv
zdAGx5S+erXCNqtUBxyJSQcuEUoaf2b3PjY33yQTbjS1v7pF/3fIOhEpEx/fnMdQgscu2dkq36G3
mft+gN1mIyd0j6U3/TVHd4yhy2zM9BNr7AMUcBxcMGIwrUuBAxf7Td07YAFK8J0Feo4xvIO84nmG
6OL6NERjfEC2IaZI1qYIG+rUsWWy1V2ED3qacSRelffsDG0bMnR7Ud3iGZpXDoujcdTqb2n1krtN
++Z0y6Kc2mioY9gPwFKNzl1BsXz4aMFTiXIbDYm8eb72fP9G1mwlqW9Nz/J3rHsJCKplfbHgyXW7
OzXfPNFqx3Z5oDa3hPemENZCPWfoama+p6R59PSVveJMiKhcEd4ShYe/9LkPnCckSRV/uOuEtV20
J0kpwaabgMXTRUiasd3Xyy7N+mRL5uA6A7BFNsxPCaQ06ZQg88n+8Coj1BFMEx7fKUqNpaKYm/ML
atSv5Q4H+gGAKqjuzEIbJ4qHdIJ2eAnWhpvcudDA+9auDPwBSww1v9fO6kNms2PPBr2XwEh4NNAM
hEINt2zaG/AcOnInB+3QDLyQrSJTsRgmNnBl9svBj40IHpqNb0kPva340pv6eZSG/YqeAvrjYAHX
eyE3eaPUod1Wgeh52+TXzJJAUYvThsGfL1SZK465Mmpl7j34AmtZhmhsOT1w6MD5a3k9s5kq8dmt
s80/AuvtYeaOqNKD92Lkz23rPZACV7wQuEY5Yn53FhupMYBhIcxnAqPbuic9PPKotjufjohsJWxX
2AYXarbsexcLsDXOxcluJ8qep+yCB7DZY2Le1q6S59wj+JQ+N8nq712E2W2mdWxmuICXCceBwCQG
+64N6wVirV/P+6BgB1s282F1GbnoqeXqrlueYdb8ZmmgifPeWPYC2iz2C55MY2o9tHX+AWJk2Zh6
Vh24TqhVzZr+Toxji1tfLJn4iFqjT/mB5Fy3GJGwA/9Bt9SzdPjt4rr9JAd78FoGAOpRYkSx5GLq
1IrnKY9hs2bZV7gYSCgMR5hgw7/BOSQIduY71NNXtqwfFnC2Y8uZXq8xw6WYJkyAwBtpDuIsud5A
bfPUE5kdeZb5RhMpa3+ac9iQj7+T4+bHXvqwComq7JmF/Bxspubshmb+S42KiX0hOGS1xNwDKNkr
bS7V/mXhoTzZzogZGGd9WQZm5NQOs43nH9j3ArII7PSYLLSLJVDA8/TDXydoGXOXg94CkQ49siCi
c5sDrcA2I6uN7qYUi9w5IaV/wIf5yTIuDCqb7UNpnazK1DdiKPmINNxQItUPxMj4c2sZL6gkf+51
3gAgM+GylE8seXC2lWCOUld7ZQ7dZBnLUY1WF74r7cOlq4ExKzkVKr9kiSjOZuu+mC4uBpcVLXfH
cHLph2HXbd3tP+GK++RSretfC7SVRwkUdCkX4uU7zWBf2lJZn1lKE1QtPKTgxjDgO8Gu1yAfbwgF
Ep0dLrPBWsv1hp3O6f+eqxm2YgHkXZIjT9hCxD2a8UYV5eviayOuGmjsSGTXSU+Pi4X9Xevs53bQ
37JAmjttrsVRH3n0evecFicjAqrqw68+BZ/EH5E4HH68ngQ3Re1CdParXj2UqVtvgZTxVrM4UsBS
sx/sHriboPtbJcFurilN8vNcbCo5wtrTujxuPOPgyMaLLIPpRdIeXzsGKE0cDlolNDbt+hxrSmiR
P7IqtPO03eXU3+LFCY5mwjemqGKW3JlP2BnI7tC0psbRB+LIlsF1QB9KrElWSrhvYiMgXAo2S7VQ
jsCZwAgIGJrDt9XZV3i47Ac6ThzZ2qe8puBizS5cZ78A8MP2H2OY3Du6me5gOSVhmZXzGRfqU00w
7CQLY2+veDStLHiU9ygfww0gJ4I6h9o2vu2OQmzW+UWo3+PEdm5cWiQ/DbM5LSLJxsnh9bXFTnal
c8lL82UeWb7l5XwbakNcR5YDa+ntcmaNnwStYNMHXhfzEdqEHzAUmyp19jBS4YBnKWQL8ZfXEHHU
ykOWzXIR5nBCwtkJaGyvsa/7XQMFCPFA2cve8vlATeIRfbAwKhuWF3sG/zxINC5r3PaqWudT7/xZ
fJdFU8ltn+hBAcHB9HdJwr7urqcRWHg3LPef7bsp40aHy4yU+egVVjzggWVjyaixXtPOMTkPo+yY
FDUZ6xJE0P3SrVzFL51gn9bckhECjJPr9IYl96sn8FilmxNNCVmmHV0KJGBv41n1SbZHts96ufd5
dmkeiKCe/Z/TNvHYefZl/KwDeziybyYDnXaCi3KiJ6cSdIzanIfzPmkPivBUTF8uO34IdAs/YceC
47FqWv/e8HD02uA9IPqZA+Kp50yclhouq/BnlKLlIUBYYfuvlZdApgGbNA7Ctf8x5X5ytv1do5c0
zbDI6TWLk+kTLrEkShE/767DJk6xHl5zUhBFyf/aV6y2y5JEAnHvqCuyfVYFaKkpaK9aeRAhdbj2
Qp+OyqPFXtBLugFvEEuTzvaxGIYQCzRHJkfGWicc9ijtNTAI1ILRwCvm6HHnLEcma66JsWa4UNqp
tzicB31CqxfcW4tlAnYSdHDaVzfTjO6jp659W1Nzn4jPUlX2o6ctTxUW6AgP+kRqhw5T57lKsk9d
svQd3O5gp9T9pJ1x9HX7Rxjr34DO21UF/sb5xhngs0W01t2dQplimjwkzfK82P79+X5Ylhr1Q1gn
SJzzQbFBm4sJczhLgP1qYdBpg9GCCkXLpmJzSBIqMlWJ3rZ6txHMMPvqFlBe9fu/89NWZnNho/6X
KwAeFtx4frkMXm+PJzEYxy/6bU7Acdh74F4O+yxHJbBbAnRcdTZnXGL6nJaL5LICFmgCfIrMHepi
lfoO++ur3Uo3NnNOSK6u/mrBjASlGXmYVvqr6rmXJoM7qKXWPKXA/Qw5z0VJ0PA1MM/RE26uXuxW
2p/Kse0jky4BasGbSLccSuNMWqUWEw69UWl/E9BrZH6sEc+1h6csoLekrSeqdTAy2aXBwtOlnYGl
STnp+x7K096yx79wb9w7P+ttxeLiTJkKhWY9Ycxlp4piF1U4kQWUlVfTcPZDStdSiygUDxNb+56o
f0Q2RW3mitnepjVAsGzi6PdCvk/nSVe4sdFq87vrZQ/B/9bfDDnd4ahF2KjYWmX5NoBdxJiHPact
stBHTw/rgsiJqii8qzIDfEvqn5LW/2GaxlC7dhzwanibOlW4HI6rGw0HxcnPvxtWfFGDKzMSaWNe
cPCj0BaHxBQ/Bb6ZB5YfIwtPDu0eloHRKNXGM+v2ykXMrEXdasEmh89CAMlGuMUUnINTSfr3vl23
Tg7ZbDGMBJ8JHjlTpDZH8KHd6tg2vDH9Qv/Tw9VuiKOsiuXPyOIuS3G5Aaf9QsXyInH3E9Wjvuy7
1L70LQGPTsZdhQMw86tp5ykmZ78mldy8sn+wz2mn9Gim5Sos6+6BKHq2RTh9JbBu7VxNpLGzihce
LzSWcACNGu/DN5FUMw4Le8N+wC+VXLH2rK1a8T0xcQVkV236qkIzuBekcSlBIL4TU/LDKCOHmYmD
H/Zcq8Gc31eHzm8BijfaGiUI7ayA511pZwnmHetkECukUd0R27m1T6PWxAiiYKEBhYxLEDP0VRvW
qkuEnQaztpW8NajIe1r7wnzC2p3r3sq9UJbbsezOc8s5gCB+QQx6R+6dtQdKPQskqABl1cauBuLT
Txi4AqKWOF+OaU/iIM3rfxTIEtKlEXGx8+ayOtVnDlh4R5vEfDQRkBa9U+fKSH5GCU1ev3XJ4l10
YJQFL+G9naReJB0iX/mq3SYjW6kR7T6QjBbWu78qw40MmB0LCLlxxekknGjmWPK8PxhYwaBonPTx
0RBQcAKSBaGT5n3oFUkTtWBik3waMDrjGFxhHa8uO+A2ZbMtxGFIoC7yfpJhlo92zBjvcEHREG7S
HHLikMBKvOOE/ubOq0Ff2LXWzYwFGrI2GlO+6Rrc/6JM/WPfWtODmM0dl/Z4WDS+34pR6Db282FJ
aMxdwIVsrOat9A33xEBBL2Lj7mu5mICVhiXOR0yY1O6qcwMYBcWu5RU/PUKN0OghsQAoB1gdXFiw
EWUrJR6iQnDtsdtJ+iU08e8e1pbnhKk5AS0AMHEyVqI0DJW3hRTLXi2UWKzmOuyHzmdlkQV0AS1s
0O7Hs3hCOqKnTq+x5VkYqtvxlxF8PRFH1U+kTL5Loyi3PSXJTCuE+EKYuiLS+147oTehYFN0t4GI
8+nKDqq1Cn7yhCY+wMBduMjV31luCwzfIeoFORmwVkHG0LAT52HIveMXYfbyMBGqlhWnbsvoxG4y
yFnobIPjjmZyPMK2eiCESX42S9If4c0oKuhtfvWi6tp6yu1+X5h5+r40qXkuWzJT//9t0hv+Lgg6
+krv/9bhqMlEVVYHyWMHm7XWXrJucqhbtKdTbrnHDGfcccz8i6ZlOB5azgV1m6THNrEiSgOLy9po
X1pm/cK/yLfSOVhGsm47EL0K4xjVAcNXrtl5xGKQl+/kLsvDYqRXyQLlaPYcW8x1pPiM/kMp9VcP
pTOkAfKYQL9mj9OQ6w8Dy6YdOHWGSBo4spYFLnzHAEXwzaCcwMuDuL4XKYw55QDZ6EbTlOqPFJ42
D/qYRZYytJMS1UvZIoFImwTU6PGspmVloh7rQsiLijUq3adKvvkeYj5Sm4sE0s4YjwAH1xcRTOb9
uFRgienN48AZe1FNwOEzD/3unjdzmvRq6j1GgU957wPSWy3BWei+luI99z+WLN3W/kvKXmJlN+I1
TAgtATwOirb7mPb1efL8y9DnQLTzbdd+qLbe60AmU70+MY/sUiy5wn+ZkwTLQ36naS6hIEk1MA96
fJt5CU7mhnK2q9Uc1jV0K8wR8xBsCEa9dpgAVgUhNMMTYh4lz17dCF4MJL5hhBqgxEHRi1RaRHlU
T/objUC9G8OyGQcZ+n76lsiTM2GZSg/a6uHUzo9GdTXkTB0CJZyCWGSNYqGkdRomEgVYBVhAnRsy
bO2aRjBNP8zCDX3xHrABEwA4MJofBSZupSK2S1aB36m7zvm3L+1YmNpeAK1OkD81kFbG8qH5rJlS
H1lp2CtnIc7XgmnndK6vLAr7j8zhTlyA8lMdU7smAjG6xMgRCvOcDkdlhHfR9JT5BsGJowexjC9N
uE9895EjvXiy32k7POpC0jo3kp9awKHnQOzkq0EthrRT/swP2ltamM8ghx2n2cHFgoi6SbTvDure
nuhBk7+by58UvI9HCZojOEZonBcEWj9nKkuclUAmpN0tkb81UU1czmAQQoDvuKroji473MEtZs1v
z3+uBLAGgjlJNEzwuwLt1TNwb5UXQAd0r8ZV8emjbdhlt0kl3obVDznep3iq8B4HdJ9SI7ddWYdU
PseL/+G0tDx2HLnVqej7CCRNiALxDjgQHjLcBL3fSSoo+uaGmkNi+4q9dluSjWcCUvoHObfQvtvB
mPSCgD5RUGb1yWCVBl8CPYnVe4bvA0KsO8d0fRH6Gh1M33bLFgRBVsZ5+1Db9UWtn+O8xYUYag4m
d2WEOh/jSgFnDazYc46KXRjs941DMJUF2AWD5W4FyLBiQV9FFRbDT8KqJeA1PDXPVFFtJLbAGref
ney8sv/EwRGTKttmKnmlU2s3gfKS80ZLOHDaLpzUw2p82UjPHfvQcv2Xt+7JNGjjdC4o+triYJKg
XhpeatlDbc34vSzz84gC5KfwVLv7yo7+dnD2iRlbTXLOYKEVFtQPdsila2+77NjlJ1Jme9di/lJ/
cJ3vU6Z/4BnMOtahxbIxud+peC6NL+msO1k/6Sx5y+DFlP8GJ/9rcc02xY9DkEnvjsDeHI5orvzq
qLiaK/xE/X7ko3KfOfxGoDBCGoZxlLQAZiB2bQyCIyiMaAuHngtOT66NAItwzrmWStdDvC92M8G2
tIg1MqZm8DgO40fVcDJiSYCcvV/m5WDlb7L6wfG9IeGrIwjnHX1ql05OPPkIRJio+vm1vAMRJm50
53NoXmo8K5ojIXU9VP0b+LA9ro+r7hx1LKpJc/PbbmdUC1LLRWhHbpCwLM9EIMLJVGH9Yndo60sf
T3kbJpQe0s7hVw9Num/ui1FV4tj/c5fB0/KsoVDi3tSdCz2oKMlYXo+lKo/3Zsca4nFBYaDP7y0j
LC2IWOYTFtMvbKh5Li8zFgRqCCck7WnVQ0M74/7bNc2wMUfMs+z6xDsNVmG1q7E5NOQqDb6PvY/t
s+CxqBE0Hk1i68O+6Kl/XX7ucqCcPoQc3yQJpGBeIoO9qDdG5B73Gh5hzJsRgc4t4mYks3XvFHCk
/wmbKkh25moUO6C6sRo5STVgPfp/OWpEwFI2Da7glzd+e0clU7VDEQDx6g6mniopsbUvc+9tLE7O
A5oFmwdWxoRBaQ6fCXNifIaCuyRHb3ygmSTUquziiYNWniVpWnN5gMtDVmHcGEyQUxH30JCcHtY1
y0QKzVtphm2Qb8d7xV/KcXzYjkA0SVXygN8OE5x6jKJNGTf/mIDoZ4CjkekbXu9IPHzfw7bSvRMz
DuStu8MG6lYCUQLgCJZFMcunJmsfc7B/vKmpYcJJYGG/Kh9GxZMkGY6MuWFAIia16PNlk5khrC5V
dnhUS/FImnmnc7jBgoBRn4p2aDoYWzGTRLRdknlnU0cQOnE/FmWFhF+pdWngW5FQzR5rMMoz3Rs2
NtMCa7bJfEVgAr1Bhn3+z1Avd/REgS8bcQ0FZNsA0xuo20Sn4kpTiEwdltLK+NET/j/NuzCKbUO/
vT2QGpEEfgUaKLn1IlEcJx6B+mxc2g8MnltN9gjDgENJtKbJthqSEBMIzOe7B4b9xcLOnhYAvGWD
bcBN0f7j6DyWW7e2IPpFqEIOUyIQYBYpXYUJShE5Z3y9Fzywy6/K108igXN26F4NFutn8yZgDD9X
SheYqJ37TApM5COT9Criklnl4xg9BOLPhXYLtNQJHngUSY9bu9vfN3O4vtxaghMtRXiBJMFWikuE
fDfStbhq102XdYgLzU3V+NxuW61NZjVM/ozWB8neBHSvAt9OdekDIQHfz+ANYFeWqUS3FI8oHw70
yHYqnwtsB7TEfMVX5aZVZ3Fb3adgGjw2GbTg2tPIMT7zUi/dgaXtUHR4onJHkEkfCEfqVho0Gb1Z
mmxb6FdReEOsZWCFHsp9swR5yX4McCz7fyZgz1FPpOJ32H0r02vSMr97MWbxgVjNi4lCsGjb+5hY
pAozfLx8qYvF//Zb608bEZPzmlYjHP1qem71r0lE4lgx+xDv+ZZwzZsad8zTQVJXD0m7ldNh6pg4
a8WxU65o5jYaFTkTt7ZOn8wyIV3imJiJC/HLKeP6lIXGntL+UCZ+rYlvif6T6KoNV918MruLjiCp
NEDmGzOsz4ksl+aQSrw1rFiyBep2TLE/NL7SM6AmgVeBEFe9yP0RVaUfmTmiekZmMDbNb7U8S+UQ
GNBX9Dz3pKGEqRRTB6REVZFxfOlqLKhJChG2dyNet8wIbzLHfVwYF4hh77EMnYNAmLj4GnLm0BvV
dEF0cy4YOGNFF8zYy7LlqVPlg8AAR5sP7RyETIZrBW1VeOlUojeqP+LTbXZLx7x9k7tfFbRPxHxz
jAXEG2+5XHqzMj3dCvxUQGENOWMQvvl9cQhXF43A1xWT6MI13t0NS3cIcQjIjXENk4EIEgBOdXOK
94u2F+WM9uetaambkB8wYOuvncpcY0YwN79GGecUerBtOwk95Eyz6Uomh3DREUiaYkZsvapvJe6x
KqhS1eV5+rZacAyREtD/eOLyRyt+LIfqiWhuehCr98ppM5VYvCHqMePl1MI/Mn4SJk9Nqhza9W3S
n3P1ZwoRKQrAduDegXurYKga61NZmk+TVe5mU3CjUPhRo+ZYEBsSCi9o1J8nRiEsVn4EAWGXRpRM
gQh4YqAGOOFFx9hIFnGiso3AgkWfwx25nAvBILIZN66eSKcmFs4QoXJzPsaG+rHSjVExwSfiXNfF
U1XJOA2nHVQY6mFKfOouTH9g169mGh3nJXtDTUV1CrFTpeZXjWf1viBZXBbqHdB+yEeE9B9vhSOb
zalCD6Xo7dMaRww/c2TdTBJCySGtYhc2hEqtGWOh6gEKF1noxqtHrEfOuDDFJ1I+D43e7nFkatqp
1WJC1pYA20+vYIFYBd79E43KfqkkX4BYmF7bmChav4GuutTaCY6pGxUUhKEZfSWpeDWYFLCiCoCP
7lv1rbcuVtztIJntDLr9LUTTqgXuQFY4o0l8Tk+KKf+mlvkWKZiz1fg9C8qms5w42rbTHYA74Xvd
hFIpM2PibKEtE8CaE1KnLf6qdW4tMxXeCguhY99e/dPNyk4rZkDELqHD4GFRCj8fFUicXwIu6FqV
n/OyfIA6dUWav0LFYcnjLkI10kfQZfJhVgOxstB78rOkWeIbi29qMJGEwbVAXCnGczqOzyFQoK3f
FKG/dnYl6ozLoZyoiNaYJm8g0CFQ5Zg8HwQC0uRM5XU0FA9G/q5HWN3nb2SR22l/A2fGWjmG3tcA
e6vJXhheFBF7RWvQ5erXdbhvihBp/NQN5ahtu8XoYyH8Nh1mpzaetBWv9oJXDZ3zW1mknOWLbTLB
S3REILRL3bnGakuO+EFJKEjXYO0vOZjHTL+NC6RaVvuW8FrDysBe43H8EClsCdVeNtvXjkWUipOv
A9aE1aAkYYqRuxuKmi9DD045hxfhvArjY5rLe5KF9Bmg0NfSU8Hlxk3nV8bkDRGeKabYSfjRYiMx
ioFMCtTzBt818I2fFgowhBxnAuvdNclh3rJcpv2atJ6E/cdM3gFWniLme90aDBNrRfXWdfe2fdrw
LxCGBfVmKJeVBgnVQg6FfaZMjnU3JYs3iXACsehvROGqVzDWTbcM6YABMmUbsFVmEYUKW0zXf5aK
/mZAkpWDNRZR6YpqBZIIAV1qmD4ntDtTTVDGlVTSddjby0aKY5dHHn0iS0GxSLuYd6DmbGAY5Mnk
2k7pv0rS9pGCGD8m/JuiXIIw8kSnbrf7VCf5Z09G+9nogbLi2jdPGaWKVT9hYZ2GT+7RdPMW4HjE
2xmhQ2045fg8e9Q60fDb1hqFEmvBWMfg+SMKM8YuEKD06hKD6GF2o8wr2+8CvfM4ENydEf9TPyG/
DUxl26GiaiO8kUB0vBc51ASEWVN6oGN0LQayQ3VN+hpYGwr4xdFINEy00o7a9iaJPutKqPQHbC3H
hpusSwqPEgconc0W5o2CH70yuWog8CGUBnp4SjbfqzhdkBgAjTAPVF6JFkKnwJJdF06nvusMh0Xh
IuFYmCMCyyzrxmaXlbBUIc06KoJ4HA2ZIo86db1H0kGBOCWyyUkYrDAm9Pr4xuJN3bUdabuIhmLB
MfjNUK+xaC69NvQnaMAR4Mqlv9MmyI0O2CtYZH2XiIvd1tmzHN2ARGQt25ZLBSYi1D/wbiAThHSR
16/DjALkPlTRUWcDxaqH/KNjZ2I9xFWfZ16T4IV4DZWeZt2wSSz2iq2QUQH5Rl6L/LXoi08QsR+z
etTp6PIy9GWcP0aj+lME2ZvRZ10Znyut3liWvsUe1qigiDFnqQ4VzqmaWRrsnV6/WVDVeN5iK8ZY
w4uylNzdF0P8q4XIFwpAoQEamLKQvM6iTOLMNfV71D2yAid2zXDZ8NhBpsWvLgBD+c7ij8oKpra6
AlNxQgb+7cqAamLKM1xHiUPfrc3PSBID4EK7AqgnieCT7JBQkgmDLbXbus20GU6BXAqy9tT3vpGc
JMpJkh1xt5LDggfNZJ8JZSXW/ZglAaspTxtbZ+0kEPPjvhlMMK7WZ54sz6vcewOeuzoLh3NWjidV
oAbTtfZUAfG0J3UEojSID6X90cYx9SADHELCt3bKNDeuJUqjN9aQN6xJ6y6gFohkhLyRbWMW7ZAA
lSAwwXrJNHUAP8u6GJpeY/dhFgVaPfljvwXdLYpKIxODVezwSwxKKjr1ZskqjDg7wbNiun8ZrQ6d
Yqxk+zlSH1ndJEGDJTpBgOEuaVHuksxU/S6WH3PbTVd0l6WLnou4KgaOSqpGnKhoOBHyTOg4dlZJ
5GpXFD9wFUbO8uIzaSomQwojFoUNWsr2NkSucI2a9GIq6SUaZ3UvDUzoitFkHqmg0ZmcGgaoPyBY
DVbWTWqhmI5lLa85v+CZsd2/btMTFGTGZUJyyFjEsMTfekEc1Y3VfA8VMp4E17UaLfEZAta/csK8
2JvNcBRShsawXQNVJ2x3pe0z8sR8SZlS7gc1BQVUkaap0zNYveJiK7/OiT774GTwrI9j6Sc8OVpn
YW6wXtk33EfCyRxREl8Y5/8jcAIpFGkQkLWGCpFoXzxLOu04X3e1mpgZZrRvpUEaejMxfQtrOPnG
C13C4AKp9mpGoG6SjJJdd+G8N5DRqOK4l/tkuG5uhjoXcWFAVoeLoN85yO/ZTJp9UgEPHkTOxGJS
/yRE6Reg8QpBjHHB2R8Ci+iNdbmwyJfSFXTsNP+i/x4O6BdjuwyVYUs6rVi4SsoTI+6vMG6fet2o
v3MQzhC2Am2QimDMqW3GNGafpMXuwh1e/VQAdf3JorEtlvRmAvOaJEUmz/i91QAW7ZeGn6qdmHJX
27pGDyNfBxm/65wliX8lQ2AxtWKnleO1diFSWJPwK4W4HgjqtEHlIgeQi4PF+LWCkKheUw1q8iqU
dK8pBJ92INJ3kEub3J7U+YwVipeJJDRYowBeSThZ9epWZGhuV7AW31XWWb40Cr9IvelP2dYQ3xS+
1VPKnQR3BuC6/iZqCxckRi6Ohiddizh0yFeyJsRkkyxOdr2y3eiy7jeOra3wGblWyImtRVlwWPGw
/1kSLzMFvkNl5BESQEmuDxMt2/ZcNKOl+qsKoK6QrGbf6uHLJMDi0qL8YMb6MYkEUNWMJSQt+Ycm
3DioeHqHhOXy2iTfhvwmzZT8dsklJLRnadHnvbLmMvFOP8qInhMsNVDMNgvUihF0uFXEM2AuRdOf
VWsqLotknPO6O8hWxumHH7eqJeaGUMh3Y4IqBxQiQt0+G7y0llb8+Nybc6xLjByycaeXGP9QIkx9
/AkOnANrnqqT3L+NEMRDZfrKlcY3E24+0qm42YUj2tOdkrXBylDR6gxvWJWz0DR7BZiIouWHZVjR
CENYI2vbVK5K3DA0fSqyzsF6d6iSlz41D5I8uBmi12jMvdZQ4Fd8tboCaVJC1JS6ErIt2AGGLPB/
+6sBnG3l+mCW2Epp3dJLCV/GjisQhVzQPrYjl3rdUxn4ptGD0Q0u6cWrudeafEF/z7VdvWAc8RCQ
g8IlYIa1uCCWdy25V4n1RX9cgCnRxQo/1tesfpP+wBT1o9ymFzxYVjrhq9ln6LTXGvvCp2FepRbp
qnUg4YGlRLGLyuFVj7M9JCl8PY1jjK/RuvhyBzI5/Gaa9pyFld8kxrGVCA5xl7axMRJ5CcGTZOqh
VxYZe+K/0pVjEot7i6TRkZAA3brpfb+X5Zdm/cvkzxm95wSWqqaJDJkfhwyspWaxMTxfpPeipnq4
CJbpKtI/FdPMDO59+5hK5iy1+a8TKcqGc7vXMEEqe3H4zJi7QGNkDM6+NSOWIRtt2CC3lSGDEtNZ
gBwkCy3m8Fsx/xOgBxoCOTq304yUi/4iofFLWnTHWXeQ1OcsBoSDnGri48Z2h8PPuo+MbbKM7SAi
8aGcd9A2D8TByuYHiYxlGuiam1skJz4p7b/ZPOk8VPGG3f4pzTWoIYmRZUOzkp5yplUCjVtSuBFV
Qwm90UzmWy6d1uEKksWO6tKup4ZgQCD1wxP5i7dJeTEtJzGf/5/6Gj6sDGYxrJhbis1NT2EOum2F
9xGfipYpKDoQky7zOStWJ4lC29AfZnWRiwZRxHpQe6g3WXkuwd0vEvyXLZNdeQx+yYgxixvgUAjv
FITTZAo2iDtozfJwwobGDo7XQEzPNNq0PIDheS8ZoqAhI28oThhyGHYdkw1tob5BBqYqBk878nMh
AOZxXarVxx7D5qlwMpXWhBK/+E7VV6JF6AXBnPXwTzx9spBIuLxMg9bZY/aRolPKlVfc8nuFFqND
pLxrBZHVjwJlHcgo88Wx31dsL9YFX6fGmJUygDxG5msz4Y0U2W6knoaFiYYp3dfM9Kxp+CXTnTLU
X3OcAYcBZu/IPAkKpz2za84QSM7HrniHsbASKdmaByQXmOo2hR4yeJvZFCYRu6oQ1EH/tAaG356a
4+isP4HVbKOj4S4N1wq159QDJyHeZULhldaOyeKuyM+onkwNf0HMOxI5auWv4S1OSHtIeZDbXdgR
FQxlvGFWufGgLpX5lOhkRODCIlJgx6eVRHtqaGM+SwJTl/VxYT9wr5pXo77LyCyBUBIe+t6C92oV
7E8IzMwQEXVAbO8J8D2b338pmzpAVS6raojBPykH6NxBkE54oxC7ip8CFR7JvlyUHwJ6pz7n4kS+
OY8481lmWCjZK+miS59N/lHwiojhHpmRLcsV0SeS3QD5IIFFmPjZz0P+3kiaZ1G/zBVIEYZCqYyq
qwE6k1Nxmd9ihNeFmYSYxS7r212Yt9CIeZ00jDDQItp0C7GQHpkp8uVUdCHtsYm767qotAPWuU+N
S0+/tIrRSS0ecP887hnmziCMEvxytYi+9WWUxx+paW5brnWXHRJjfm5zaZ/CdqK72LV9+DampU0y
8kWv459Rjl+NdEubYb7DhzhZlFQxsbfAnIa/GRxxUpBYBJYkPBozIN7QaLjFFGmnz51DdtATGfN0
WbexU9yhVD8gmz/1GxWTii6+GJHpGZLL4vxuDjjoQssuO6LA8QtxtOrM58dmPi1WSq0zlf+visZW
wI/ENWjW1Kb4CPL+ZUDcCOjlNUOYI8mfo1R9jXCRcyIdy4IOkTu1iIaNMc9+KTnEyocsvep1dNM/
pf6pxXwWdj85SalK/KV24qGTEyzH5vskzJ68bkdl9p7OhP3wyXCAv3cDwyZqWoOnebP5sg4ZgcqH
RYv4LbuVuLjZ3zL0b2loxpiEWfzqUZI4Q4Rgx2KYXtcWj7AeRJa6H4B9WmIdNC0bGXVblLwT1YjC
eHmd8ux56Kq7MBm+yFtXKp8dNApNJgN9MMlv/JQGUD0K1KhqChK42yV4At1cqVh24q76mU6dDqfX
zl15tAdCraeCrHjDZLecBCvBv2N9b7HnyS0K/iG+FlbMn+iDOgYV1RyFzTuH91ZO52c0eQerHuzm
9Dyp9I40OeIo3HRpxS+n2LXo8hEIBrFh14KFITstDBfHqtaew4Ud0fJFYSjRHzs9yCGToTp8OVbg
6kppzobVbC+tMBKVlFCw9jueIbhz8UZmrFEO8ZfKea6jh5e47UXcLZH6i4qgxEqPAk9ar7FlK6Eb
NWclPYjde26ZT2Kyt5Y7EnDq2UQ6rq0OT1fyU2D81SlGSxBzzK7V9433zVviF3KHHJTEx0E39kLx
15eSv70UY/Ia1w8Nx04J1CoqFI77K0JV+Bba4gI20qAonovi2jYeCxBkbIbkGxnkZwfzuN7gdYIT
OXB3kqTXi1htHNi8WIkMLhLF42gEico6CzcruQUKAJqn9B+HN451Acg6VhiN2SUKSG4x2xD3VK4l
amGyCh4shvUTj0Cr7YR/8o/VeMANXIIgxMGWqfOyh4UIdJecEJywkZYD5BDtX6rIL7msAdpi6C/D
HbEwwptgSQaJvXJ9S/XS17ntjBZQXluwpOyMp57wzu+cTWBsioEs8c1gunXxrYtNQGCwTXpAkJMh
XQ4TQ1Du+iEPigw5JaRXTYociVGJxeKHG4VBwVT7xPvlfeIk+NF9Pg/pTKuAJnR+yVDPO6hJ89YO
w11xU/7KzwU9/rVCjQlgRDgkwRJ0z/MLhtM1c0xK4dpp3pkKWMiZR/s9equeed02xfHNCpob6N0d
lpYFk+IdOTGebDV/jtAtTNzkfI/XHM7AWCAhGhdS33JmJ3iW2CZSSy4szmbpKwkrRufG+CeMjvIx
sbxtnNW2DggFhmf1JHELyVieCTqzrV8aDgtCOxJTJh8sR4CQ/BQ3JHWY52j8SuEV9jmrXWlx1eas
PyqMMOaer63PDnPNzbpr3RqLKM5y1AHreUYOvABt35V/yxtUAnTK+C4oQ1fs8KVrKe/F5lzxmfui
HY52uHFL00T8xrNLEbSjVuC550cbV4J5+AH5UfCcD6vXsCLMD2TU9Tk/E6pDjHdeWDtC9cBTgzwA
D+cUnXLRtSSfltSdxoMaHQXzWMRHbr96CSiKo565sS/UR1RC6GAG+EaHClodXyBkeK7Nt8rrz5gk
5HDXGT+YfI1f8uBQzFZQxiafzQljFPZ7kPCa9SKxTo/OjfHVmkxO56M+wCNyGng4AWpXSbssygtb
5Sh/FruHUnta80KENMLoNXrUH5Xqa+Zp0K5ZFUTZtWv4EWY06zBzhmvYcXucX7SIN+GVbO9C83tU
AYAxqNpCflH9MfBPlXwX5nMBrV5HBix9h7kn/NW9J4vA+Nwu2sV3TiIE0ozZMPBRDCY2inVUbGxb
sm8JpSIQINN9QVnQqS80Az2TaeNM4YfipNM4sPYaVOU92wOzOKvo8fEgQ2tabfw3KmMwpJrSPswI
RKRD9bLcw73dyCeNLWfyIoVumvloOtV+3+Se3AVQbabmmYOCxzvEEMFzRlIQiwsmZtEXmOwwRsHD
Y0+ailcqz+Zg92lgSPvlMRX2sh6nV5mRfIwy5aIJLsnoPOsIsR3rI+OsxWuAB0155hEp6yPfbtfz
h8/huG8rOJYsuzhpfb0+r7wuUXjWUFDvizbgIUaFxjj8KX+NUSekQdtuv5JCAuLrStSdaWv7RuNU
jT818azPR6M6dp0vCgeTSNT8wKkumXbqUPssm7Zxm0uUpLEsD34hMaaNu6zkZhVA9tV9E32vhi1V
XBb102o4Zo07y9EXTC97mXigLCirv1w5KPIBzE4IxXS9Nr2rgiz546PgO+SebFwStWfNUfQL3Ba+
nj6YL2h/axRJ8V4l+5rfWoz3zBBL+TrJt/lii2ANWof2izWuUO6l1a3bHybZBgS5PmgjwJBuCgqD
UyhlFeCOGL1Ryp0pOVnIhtj6S1vh+2Jz0L0S+JFShoJAQaxXsY206/HRUc5YP5SDasfajZW2AyzX
anYi1VCGM2rXXDEeRtccPvZ4xr7FwpsnIPweP1byPzIoWDaJWUO5q1HpyZDSWFwg0MUVZ2+MIxWW
J3OVw4hQnTA1yQP11tIOIWbQSiK8sGFfswe+Krk78udCxJYU9LtWZ57ioL7RX4W/hBtlDUBFUMC7
/QiQZZ9zI1YP3hp+dXJpxj1z/RJuaM43+K9WvPRjw/i9KZDkrANyPZEqpbfR2xX8A/TLdEccLF8z
4EE+XXJu2i21mufAyZ77SQ96RngcdqR8aQ3qpsc80xeKtN1MhQDoy0+boGQU7gaBEOiH8LHAFtgb
oy+35wbREeYjEQXzSynvWbklw8HkDOYFyeEUELtJcqXTSueFUVoiXnoOGXV5qCwzNXdmJK9iuvHJ
W287jg8H8EF2m5x3ha5wl0XHiA/rrZg9DmI5DIrIyZEYzjcwZ2xTGhEcwNPKVoatVXtgnmg1NvMB
4kstea/r8LWhHMS83SeCZnkPF2S4s2OsblPgEGMwsZtOm2drdSWAu8Q5VSJ0Vk5sD+9cHj/FtBAA
cZDYODKKqXGfvM+WvVjnKaHC85FyhqR0qg5KlV60lRr3pxMZPkieGvwIARaZJw+76Jn5WvMtEV33
wjtGAccnC0KxMTlJHaU9KfG148FhsF3crc9ysYcaiQxuuSuZUtl2Hth6y4ifdDsftZqQ+jGyeOvS
g1zGEFjbIMWa6JMoR52gM/lQiz6/WhW7mepWsAjY5f9OksPPt8CAY1XzESGTfAjtRb1p2MfAobCo
JGZS42532s8sYTUR0EIhZsXFo74RPUO9xJ0JLqhX38rqW2ycsb0TNTPyr7Tu9NOReUN94vI68Vrw
tXUBDw9RJPlnfFmRn7GJIOuv205buCbidMz4qtcbtIhFZQhFCuFuOAnZQ+fXHGwWK6zjqjbIwgOL
DJ0egkc/NK+qdQAqz9y2dwvD56DWCC4QXhnYzwXKWy9lg1/vevyyO3Z184XTYGboMmDrvgMXZAmK
teskIxnoDxpkKSF8XQwfIZ66eJ3yu5JWkGDpvo5/+PKgB3xXrWP2+8X6NI2gA82uQnho/a4hGGl6
KOUx7k+MsVKRySUIJaRlfoagoDUeTN6UF46L6crNXOD7SPzqqvyrtO/C+Fpaf8IR3NWMuPmPDqC/
kH8AcYGIagYVii4D7b3XwsZpfT08NOZ+ZMFNrY5SYz1jx2TpOXEtFLmtIh/HvrGTGWe4vENcsdjL
OmgM2JnQha87eoGKdwUFjLZVifJ6xI/FkYY+tQG+whGJ9ZX6WLazN0rq4VpfjKcNAxnob8qhJ1Yp
nex8RRgJo+EuGDzwLiQwOijqEgOA1y0yqT/Q/zm5eKVAHUbmP1jCd8yKy/qXoiQxvrFWcOvw5guF
Q9ZZZgVZfV070Lc0DJ6hkzkFVsWd2CGGn1hv7YFMjitRF2zPub4yBu1kjHvc21T0iBt765GlLzCg
Ylt+gwSnT0wFj+A9Wu476YxdIWJgMjpt7mjloUW8UE4nlSwNhBzEqU39uY6v0nwXUnS/Nec6MSK4
Rg1qJPmUokl5XpHBrzB7I8PjMaOuqmghgTBX8xFrDzG2vBccd7x09YXHz5joLH3QYQBq0InBvdpH
7TkWyajceBI8dMYLT9ahmktWAdCktvKVxyou9xS0VADJTWf6/6Zau/GQnUiO5ODg74xbKGV4yWWF
VdrLNB3I0mAhE+iYBXFuG66yrQ+ZL9sKHp4IChN5u5w+J5iiQH2kzK1YCCTf1uCAFyAVKfqZL9wO
zW0tHssEc1a8CTVxCchq4NDS3LJiFoVdQiZTG85BbIlBVCeHYR38CDrtXBOqTHOKNhCJLbqRxtVZ
q+q9eN/SPBbtl0t7SiekCoTCDG+khFOVGcSFPycmGqzpKkzI8PJAZezClESRfHubaIPppJVMztBW
NlAagy2BkSgZeIzDkBPO5O7yzFVis1tVAVn1c1cTj6HhCLZKRzQI7RbQaNMhDOMNxqfT3JbmuswD
fca5rL4IpOF4R2cXP7Wc7FX5obSrWy6fOfZttJ7lR8fJu5A/lZLyIEgm6hcEMtKH1vXgrGvPrPic
R8kVkRdMgcZQrAaVkA0pX31OnQF7DftRZnCs8LI0l5XTXx3feqOHTKQGHfFRWsMua5LOc75gZ0G4
oT1FxAKmK5MmBddjq93MHGoQD4IxM3POjd00EGC4nnImPqx425FJtgAQPfIGFQWcozbXZGCX9cOH
3Gec5etLIn+XLakTEeHWzacKwaWrM7sYJ2Zf0Pio4/juOmaf0a0TXxUZK9bXS5nfVA1YAQvG7049
M7EPx4+x1na9xWjvNgObyps3UfkgGwu9+32N/yH68AhEvOeojiFO6v48vuZqw7gz0oCBbDHhKu1O
TIU69ISPLWQpaNWqBUNDgpRmEqGgTvdBmvU9C7dWwvFjqhb1Pl76MR68SKUxkFNOZ8ks/chi4yLM
XcHuayrJN5upA03OxH5AyjLjZhctR8hmjhlsfYiuSKpn1+I2DZu7lgEtu8e/rmQ31I+ybxScSvoK
5oraA5VbJrCdgvOhNJACGlaUjR1JLWVcaDIWQ/1OIPcqpFxXoUAzvrAcJUDbzrR9rOfZQYCIyuq/
Ps06j150SszhXwLVJbK0EBWI9hQu+BW08EHCRYQQWGA7r8NZa1B365aJvko2Xrv/GTz3BUmS8Buq
yrnSMz80+Q4iccLkSAuRdK8VUopqKFjJmhIsLemmlj1GQ8UNZ8ZbvT66RVK/aJxKxCfhYw6GSn3H
9TbSDY2eplhBvrSXelC/WyF6IgnWtfRwL/UMDJKV7mczWK2LEruAULB6/Kt63Ohh1R9FM3oupCy1
1TuFttpAwV0Fcng7g8HYIlq3wSr+9M74Gsk0TUvFG5f8iBk7kJr+tw81zOS0ETWrr7I07GmJsSfI
tJryocvT91qMFFYvW6hgdQpHBZVNbRLkO59kCZJA+zNzZmp1taIUyqBOytZPUwhfac3gviLFC/0G
/h6rr8B1RahdTJ2wv6o/hGTXsl/YYtrus7GcNBy7Tn4u5+wuhlPKAjw9gtnA89lRNPQkDMg1Az+Q
6ao3GoI3CMDDJE3VmbcysCEIGm38VgvNnM65MrRApPCHN/Gm8d63WXvMIKeV1K547VlD4td1kDiK
6M8X4sxUUq7GcQYSxOcoyc+iGj/llfGazVAEB3wEIB+OQ1HcFXE4bupgiuTGlEhQTyMs7u3REllH
NJI/R/EPmnRY5QACGRFCWGuJvMFZc2IDeCGbBLM1hwtYUdKRTWUM4umsMWRriKHSQj79ytB5+ouj
UOoX2Rp+9Zb33xDe5vDeLFud29/kFKx4xKgfzvmqpQdS6g+5iXR7Hvj9cldjDFqm+t/cascezq9g
TE8dFOedOXOqlONRInEjQ06c8eUNrG5LRrvreq1ZDqWSsu9a4wugIBYWAmsgdaFwqjLsNIz1szD/
GozwNePU3cUIuPgRPSiuz4Dzz9Iq8N7oZQARgP1hdVC6yNOkJKgtUlpikLQMBqO7NiBjHf4YeZ5D
dT4Pi/nAR6r0/RPgdLIuBBBvIb2lTI/PY+S7Cg0dpYdvst0Ugd8qjJmV3KH9WK0rNNuHKTG+btV9
23PFbtOxhHyDmjljfx/qQ1Ox1TSKcxtr+2w8tsvoZ0V3VRSclJr1kkjhuUnflA0Fua39FdTGmL+K
PvET5blVsGH3TCgK2rWRQVl6ypBNmtDiFooxnUDyLeQ2RX82kPhIVlRFOfM0FgUzxxyF0NucfmXT
x5qO8MZPpfINdxNO1LrrWPlCefKnnqCklbkWG0J8WihSS9bpxay5NQVI0iEapRIfsUvJ9Uw4kYm/
JLRTDGnNJkvgSlGbzxrtWMfnIiWCU88xniW2OzlrRkBoxGSi00qZj6+dbg9iaodCaYvLQSLNLfkx
ove2w/ZEp8xh5glIzaAOspXpAJkgr5Yqe+CYjbLKnae31vxQzA/QZ0SNu2b8qLN3Qg8Y9Uz0WSgy
x+LUdQlCQ9XphujUJhwwfR7k4LWj/ipvsZYqcKKw26eF5pUgyKqBWaVIklmrQ4yFDECygzRarIJJ
aSO4lVA0T4ZirQLt4QXoazgoyzdMrp320g39pVIiL9E+yhI1cmcx+v0Dg0nmTryHa+gSdYKGU3Hl
sOZVQ8gOGmsGENQtp3p+E03rLOUsl3Mb5/ApXcNDpqwHeR6JRRlIeyvp6tjJyQd1Cj8l4NKsIE5V
v7I7LYkLW9BtiCDmhJk9JSDzOCROWTqxTtmnxMhGeAmngUX8NDFGAms4KNqbSi2GkYBEFnVuHyIn
MLthZ4oWHBRgB0rDpYlk0AICxY6szpapdyv8gXaaM13VRKfhTxP5VRfLZQxVMDnGTWbR3vdYsyfG
IFNHrzEgQw+HgFPzhgjJj7J4X5clGwk6WVBTN5XhZmLyX2e2vJTzLWkuGoC5nZWI+2jA/hGKl5Yw
bc7om7ySQ6kJx4b1h1aYvw2SIGE17xQgIcZ9UTaAfIFdO+OIJqiv8hEc53X4J+jTK2FER2mVH3q8
HrCgngyUlsSdQHUnpUUAAG9ItxIGqVxBFjZnPxK/uvgcNpE3hcKl3Fsjt3DlQyx9kufiYhXKPlvb
66oz0mZnY0nWffmPo/NYbtyIougXoQo5bMWcM0XNBqWIHBuN9PU+8GJsz1i2KBJAv3DvuVEN/xTe
d2vvQ8z+fQ+kB5LnI8e4EiDNiZApGyTdAFbbONC0c5re3sPsX+yNMQH9kh9lV6NBvnkjVImm+8Lq
xxRD473F2oCjMGnCjdG5zJV/JFNdu1uyHz7qYbNRcnNu+cWf2iAbjoL70KRLqtITPV5DJ9Io6PSZ
09mO+jBsDbyLueZ7MpBS/1ThHodomDWVAURNXVsASixQa7HQ3+uufEkpjlZX7cjDJCT41SdomHV9
D+2SQPWOI1LebcshzgpkVoiyGvlXPbYvFkWU5ivbuYrQWEe9QvpEchjZQEP2AUPn3DKWk1XrX2vm
slaGasnBfeyVr7L9aNrhMCbVLW/Hl6pHB0kaE/57WJvJt+zPDQmnQf9UaOPiiikSXn5wzNlBH7mC
4lvMm9sHVOlZNHfC8grPjDVO0LI/Enu4V0B0yZNvkkUKhExoF+7XJWqog8TtkHIbWqHx7fY+I8cS
Xkz0pTbirYrEMgiiS6N75NKS9GjZ3SlFvM4amWaow/ZGnvBDJ4oBpeCxV9JbM3rPXA1uFmNwjUEd
tJ9Npjl/qsRD6iRUVTkQYUZI0LlLLMoqxCDvlknjroNWgiUMRaM5ioJFf0wWInv5IrWB5EeHFllx
5stvJ+KSh+M6Z8Xj0E/wXaehEKABq7/2k5B5vEFbvna18/Tq6L12q2UZGD+1QJkTF8UrRDJAOPmy
r+sDhEvyiW3vaHn1ebD0WcQOXi3RVjnjrpqWCA5nuF9/IIJQVWdtWdpH2LgnmjCe6O6+Loq9Y046
izrAhNecXHPZYEnOUtt7syT+GsQkm5D1BWFeCe6CphBP6LJPDq9VimHD7B8woN5LYukKmT6Ufd/V
R7dKHqLU1lnRcZWiJqu17zKdhWG/TgoTMUgjbqV/9X35Q4GEorFdmNPHTYo65ukebVtxQ9n0NZgH
RInnrqi2lpa8dN4kMK0ICVfV1LFBp1r7o79LBi62Qf0BH7tWggh9/7EjdaQC7JS07NDiaKdPKREW
Stmy1WgLwluVasdCarOkk6uu7o+haH4HmZ/MVFnmdvW/lBLpGPPRoGH2nPYGaUpz26f9r51PCC5n
Y5oteIRRW/2H5ohTruUHc0C8CcdvGFCuFx9EzZ10kA7LMcE75WZ76opAN97tsST2ymVmqbQrt5iq
Dn9XBHIPHwkORDprvD3pisuCyWan8ACCyBCk2rpG+VKzTy2jZLIRcedN9qbkXxbDBdL/Cux+UHjg
Yf3IdimUXUcVIcp3cPNAI59JyqQGV1yAFEMgGOCW1dIvwhcI64YAsWo4BSfWcgaGnAbwrSvFssZe
ozJOzVAxiIgNlfusmEwp2OkGo8VqA8MEZomdzoMJ39JAaRR/BMNSKny6PTNYirDBb8GDwTxoUEJY
oC1LCJrYHZlLKEBckqEnXwwZmRquOxBLIeF9PQZzvDXrEmakrqFHKJDovkcJkgVenBt8QBUkX3ZY
ZXFJklGwlu1PWQ/zjml5CYisQZ/VesTOV2wD2TYZnjsbhxSCPsmQ5jk5+TFVY1fvwHpsOhHQk/mw
3SosJqybnRx9m7kYEcdUKOg0BA8OeXBJ4WyU4iKxYiXtoy9OClSeOgZoq/xzmOrV6GMtYaGMwks6
hYT0WLaHZhVzvAw4fxsTMThrZSRmvgGGGIYAtsm2V5GnEgo/5ZZCuHIjvGY0iGr+NIUzU1iOVXoz
J6uCbWCPktNd2EFwiuN2rVSM0LpmS9m78I8SrWfCY2W6A3xYyAJOqoqRkmNkPtrZjxE8mFMhzVtQ
nfcD+2/munF5cdpbWfZb8kGWTb3mGUdfxZvQMmWcJIoEC9RY/GNybUvBeFhvFnaFqAxuRMRew4Hl
qf0OuHNHQq54JJrWBbmE4dnsS6xVyQ4HA1lNmcvfOvk0qk2k2/vAbLfouvUPnG1Ls/iZvk03jUux
ldQI+LNTDxNIB4PoM8AlgPstZA6VI8uBd1h/cyS+dWKPvvEtw9Zcfw0IntSA4bH1LXMKvTZlA3Lx
My6Q98S7odYYywPoAwiP/WZCu+rJtrW/hXJu5IqvNOIH5H+vfTfztd7+YheptC/8sUn0IbHBJfGJ
vFxdAPq6AmfimbgsSnLqOOEyER0IKzuEmCqwc9YbL2AVWclj4vYPAE7IWMoDw2Omi4Gj7chLRrWD
ROGqKmIN1pwa9lMUPwJxUrZ1mItZ8t2Vp9Ed/y+70/STe9yU2WtAQquZ1ypqAa57SL4cXAkLR87s
8WRzS3roPG3kB0wgKaY7BBR5NMxVJPv18C7YP1ErsCx6FBPNO/0Dnc5S6FECiUJYS6oss3F6VSTL
EBQgmVLcaMxCrWoNMIXxq4Yo2zjCv0vgpOmTIkp6c4mUDHcnosp1m6KULZ8eBrvIeimo9rE9s36H
WMNRUqNJSsZ9iMNkxMkvIbgJLNci1EBjcNHgCYDrwpda8yB0l9MDhZjVhYHOo1K7lYu4hPmqhDRg
qKfQ95iOsvXjgRbWeMo7Z00bThZRTT+69xEptp2/bUGzSybYBRa/EZqCBO5joQhVwoFyC6W5vqfz
MVV7IyoGCIy7BSA8t+9nKpMmiQZvLNj6BFAtK9xXyDwHfZ3ChLFR55h8v5wArYJ9R1clWxcWmisB
XmCHDZiMgsqaFSFmHEzJvvKskIX2LKkvNszXaKCBxEXL85ExGKC2ZDmqLEUR5WoIKDzO6pAxIXJb
5JzLMASmEDEWxBRBtFcBz2AAk9XiSrFjdLkJYLmS9UDwMBP8vz4UdBExafPWkWBqkKyFIDKqI+Ik
QkHQaR+Dmx44MRY0jascY4lv5kt9xwCNNRnNyLJkGTMG4xzQOzHCJXxc86iQWwuzwsB3MwzQ+gDV
dGGySRNjVfIjJBa7McRLHFoXUkAPpHRVbCH8EDpZ2s0nTWlUxjtoTUvLm/5sInjC0SqNVYdtyuvM
3eTYJf1622iYEQOiLIqM3JAOCopKdhbyWCTFMDGJqWXXBk8SU8tiBDmtrXM0rlJr5+Scz020Degj
1oSn4LWu3vgia1AXTVjBGFXmtJMr8KFXyCDLsEFfxEkfdtEGVva06o2dp5C/acLOoL04kxSYZ6hp
/xPMmLnzi/QusHTV2YR/njH/Q9Q/zM0M/3v0J8FkdpVcKupvldB9OfeBsRFgwGX+XcPI4SZrSDOw
8o+2uoAy/N95hDrGBnSpmvTh1KLEkCPPxyYD3xn/i5Kzi33FDOvQSTfin0KPFY73QLmoI2JfTmAE
S7sBw1CQXHL3mTRnS/kJfCCmSGAsh3yyp8z4OuAjCrvyht3eiNtUv2TiGUWXLnzp9S+R4Wn94TSv
0niODGwN1q61QpRS9A4K0lU/CnryFk1Vz0olQ/7dybMlD1q06qmnvOhrQKMNvNF08HCs1P4U+Gew
4xjI3yL00DZqQ/0N0Ht3Q1hlpGdV3kb9lca/tgk1PIOdB6P0Iun8+nsYki67JKl40B4aYbIdbBIH
6WkJ+UFjY9u6vzRtZrYOsgIrXDPzYq4ghLFR+9sEW55ya5NEPOLYOIVfsZb9WFT7GQ7ghqWRC+/D
ae9RC0VmqJbGoCMAAICXZiufXI6BfcOAsCAbOfKwhoWgYJwE84hRHrxzT66LpQD08SBKcykFhY2I
OKEE62YP1a9nWAiXqsfKNmGTyKSDTlryMXiMGPXkYo5fk0IYYDgYB+4r3Xqro2c7vFoB0A4mS0Y3
52DhzFsm3ek9c2lkTyOzMO2BYc5Vdl6xtKtF1f1F9j8Gyq1gUTvVdw7TGxdhL6IZkNlIMVGXIzoc
ZYnuVM6yguqjtZC+WvPJbB0nxxF0UacvAES64zJRmbdTnGSEEHFk+ESqdgegmryYfR7c+/KLI1ex
30lw41L/lwZAIK5a9DMaNxVFvNn+WgZkePPGx2mM90xc2uKvHCCKn1x3k7pzwfjFf/RtsEwszMQc
vWLND5IOF1nvgyk+NfTAzADqZ1ahvApWaEK9x+GzWATxzW0+M8QxAIo6zJtNl4CEorrYOo7JB3Uo
7XWpPS0W901xyalJUkpQT74X1AOhMSuUAe3Kl8sS20aKTYDRm21duB07cSbqEx0FSJz4lgAjGdVn
UVBqo2DC/RN0qLm9c9H96zT22NnOq09WcRlRtLkB/A9m4SKj5NTZ4uJQABsSFJOUkbvknNisqiuE
NvaHhTi88FpyaZFJWl9E0s+ARTTcu2nKPDK8u+KTF4Qx3PZfubLyss8KFVptvPfeTwSKomAlEkbf
TKTmTXw2m2M9dY/FXsqzdC6BufGMYxif+WsSLoNim5gntPm9ggBHARSOrNCkS8dwzcWDJt6ZbFFm
yWKPqjFG6hn3G4xAzPjGhVCHjSn9kytpRZtuHaM1dTpck4VynEx+o9j0TvaYfqvIZDeGFTtu1JN0
ovTq6y6seeoOByAMQNLJngivXclNOmJ5hbSkxcNej9ytHqPNMO1tn+yDnti54Z+ta6sKJATBWEvZ
0WppBjGjGsmJ2h7EM/A/lXACDQwYmBaA6pYGQjExV64v2RTT7RQu8sz4DDX/CCj8O0AD6odMup3m
GkXahV3Pp5nWq36yZOGHlY295IQtU7mJmG2qDJxcCezNK3bRUdQm5KXo5HSkcIQCxWj/odfaFak+
Loj+XQ10MkuGJfzfdZs8IkNnTQlRqIgZcOYro4uvRHVuh07ZGlO4aNDvEsqq3G0XyQRor4v9kE7N
Go+bKS+mdz8KDjU7wnQnh70jK3KVsGt08UuYwZ1000tLfnWHzUzY6MR0f0XG5zpjfJXq3wpCto40
XrgI03xNG62143e4rextDjDLj7PVmFgbnxLHhjkJIAM9urMFfK+E7iaum43B1NLRw3Xgk+ICdjCk
5NOJGikYaoPIMRoclorJ6qkb17Hr3ywbJ56RPXS9V950q3WwPm+ChgVp3nWPsWIzGbD1J0Xs0hp8
Sz3XH/bEgw1LBnc+VwDCI/ad7HAnMRcPx37RzYZOIhWpkdkS2URdpv2UJHFa+tSjVC/RQcnSL4XR
tLsp1zXzmaqkQXUzFHNvy2alRRVbOAUyinHkRW5ilDIFK8NZq8JgH4uDmZWfQm3XI9j0yXGZTQuj
ia/VWbTDg/clIeoNREm9BYKoYsM+J9S6DhkPHALjqTYoLHx4jbTgQPXnINP32BsvndbBpvprk/aY
GKwZ+1D9a6HUUfKWYDNVJfs35lykpvupULopPzY4j5H8qArQR6+TRDxZiTA4dv2XW+2SZ+Yqdwtx
no96ra7LE16mzwzbSJGR3k3+FatA1gI4JSyhffcepC675UVXEYsFZhF+f6w17Wjy2uH6HDunOwtb
PYfsCdsYukh50+X4VcnwjOHjs3w50UAtyro/n1QSID1tv7lD3d/3PMeMDLoonTX7np3pDlcBZd+x
Hp0brf3mN4EWVrrKu1Dds1mlV4s+EKXAwrbTneVhsbRX1sicvmgvo22c4ErubSPeDyz/BBxYIckK
VbcVU/48Gvd+Pa6KNrtC5bEJw80IOFeVgGGN1t+iOHz5LmtTKTHZ68yMc3DtGa2ck+sL3CiLsq8X
BrEXnrMyYEyniGjS2D00aHkjJVj1pOkSOQxk3Cd6AiJ1V7AWxWXAgx3ExlltiAIll15y8JCpBSy8
eSvVPy1Zesw3cWiPxnfuA37KmUxJFgaF1qzjgELYuUtwI3XyFbXDZkSlE5tgOSN7YRTNcuoNQ6Av
7viwmbJabHP5Rtag7dWwPBu59u4m42yMH3arbGO26y5kqyFAjG+8zRP1YjifMZAwMODkBkS4nNiH
gukEQbG2M++EiMm5lZ6Js5kBOIHfGI/mVgRVxGS6AGDIzg6dMe3j3iTMB1dwgXf/fHvYAttFB6kt
wkauR4GK0NSYHn6a46lHP0ooEfLsEMap8LqL5UcXOKFHsCprIi5VxEjt6KNhRQDdRMRBhlgyMrl0
FcooCom+fcWphzSEzL84xUAD1NOg0opBsyN4zjOGTPBQbEiL9ZpTW1/nkEFDbvrS1c8xvwzbPvuW
e04b1Pugt/REQcDOAvllO8EloMSFPbkFWvcvJueuKaNNxoZBSnOtK+V+gCagT+hXJd+kBu2ZM4wb
P3L2RfXTIOUVpYVdI90Kz8OLgJVctQ9ub+ytV3i2g/Ko8wsk24W0BOjtxsUNcUqU+meFqrkA99en
1nMctPdIVf4FfXoOxLgAIee8iiE5WiJZpRIFJKlcls2ADmN5pgXb3KrfaSTNEGbRJkLuRdPfQgRz
7nqxoBviT/kHQCoAysiawSWEYCk/j85mdD99Hkh5sDKbKwnAhX7Ae/JVkDBY7UW31uptFAFM43Lc
m919zHlor0GYRslUFfk8UkAT+Negeo/j7xCQmsWvJpum8RHyMRQuwz7cFrQInnnWs02N1JX2NVsU
4goqaiTWz/yW2B/Lu2b8DWX0FtXnOP6s+xuj1/6l5acx+2AF0lPcm9fGWTN7o+cr25fjrTJtI7WN
4m6VZlOA6qm8meMf1OFfh3+T9aqTfwjGDW7zNPR3WYM5pMDDJ9IoP2CaeJz9YLhC9vqTEHnQTS93
IHLH/E2r76ZEfPahA3oq9B/XvGpctijQJ2vZEtl6hVwju4wxMKt7LT+oss3oTlo37jKKK9yFjvqL
BIF1aSvSxTiNLFAOJngRu5Sysnzyw7fRHhIdpxmapK2p7Jz8ajv4Lw8NiXn5Oamw1mK6qemWCs/H
5vSHV2Ix1hsY8kcC5WYGlPBEcOfyCzU2ZS8UvOZlQYtU8pOu7GFsiPFLil3dfjjdNqDwEzwiGPwp
rLC7Xepv++EIOqNCyMUmMjk0WGHxpOp/veStGm96+g5qekRKGO2d5lA0R80LsMZGb4b7G7nuNsXN
RP3rg+DxTYvN6sRynZFhyHqe9B5k6RVM1D68QnqZPl4u70LfhAF6UtCRCVqsMoN+v6e+UzGumt+W
y777Xas3vLLO28l6VwKedkCTPIP8p3E/R8jEbfeuMstrciLHXqayryW7gTOS6PiX3gKWZtMfnG6d
eUuFHHoys+UmNK6Be6SgT7FwWw6wh2+n+KfR9oGzMMVXAmFYO/vV0RwX2DbLkGQTnuD3omTk3fxa
7p8h72V2JdMpLB4M7DX/J9VvDVU060XuAZfJq+NfU4Wlkv6ZWYeAtrn2wfkNX4V56JsTs+HUgtky
g0FaW5gyH9w0Y4x7467Jg9Ch3GPqndh3125A4r71x3+htc/cHcKrvGGqSm7OyWZs677TvQTaZ4yl
ueaO6xmw5ykCnZMH+oo5F2Oekyk/B3bzWZ8sXEwFDUgi1iZvWp/MzOx36ren5wQvHsgmQ4rh7BWH
gWc9VPeoBY//lYmvCFLMdLgdFR5//tNDRUxyEGqZaNFmh7RfhvZP3797+m+s/9nOTXJ59YzcdZf8
GuzZJZmbES3yV9sB7irndo3Iq3zX/b0CbcaeR+iwcbwrkyIaK2N4dk3QLevGP7XNRtbHdNw54tJo
R9c+2vUjS8+OeI8RZHmW8eZgPdG8u0jOAN8V6+QnK/4h5cGo4czI//wA7ID7cqGORNCHNUbpMJwA
/xxC+7dKt2S0q0hI1XOinAf9DuSZFoFtdY8z7sFHr2I4gX+g8ZHo5bPS72ZwqLFZa+kS09Yg0AUd
7A7h0TMM/jzjxgDFxjgoyTHKv3SmTSaGSpOZm8qOkqkS3NxfIc59gP2geGYMSjkEXO82eMcy/ifG
gwG3RntPq3/TDYbHVJ28bxrwVO2PiWKHwWKw7wnD7iB/k+ktMLamfqiq5dge2bT1mMz1W4RpwPWv
XrHNkrM3IOyZ1/KdKBDw4AjjdhqLTlPfORTt2kbzTyw+fOa1EpdBf2wncAEmykYi/u7HEhwKtJ7U
L+x5ogQ2Mc7Wk0T7V+CiUkbIcB5GbHWD/wppCAI9QnNJtNGUu0ybSui0cK6ZYj/yPPxSkup7SJOF
pNjRBvHrUGnOvfaV4P57K3VmGC7LRUHu70iAHEt69dzblMe9FM8269DdByrEkQDMuOu4c0JEyNHO
CL3ybLK0y9hZZIR0Vk120PQSFJUGqF0LEMEC1OYTqZSEBUIZzyHfm6h1J/Sa0v0mVYmICF63Y4TW
ojAFgnQfGwVblj8oH2zDwnRCHZAbjwPJRpvfG2vNYeQjzYIxrokHIzZjWrnYUubcfNnKbooNhb6/
S5kgo1dfKbI624acx50x/3/hSdwGKsC6YvUZLscMAa7ThCETDpsLbYSPh5sVsvgol3WrblNiVBjt
2mfVLVlHlUBnxoHequxXjeUORziupgqx34oZGDcD6vxUQb+Odpw3w5r7MtSXRDTP+yJqlo3kgahH
NFDl6P1mWqMvE6hmhc4SN1Y27qBF4FjEXEYZFAjVxjJphgP38LVvjV2mhgQ0poJ5taLsTYoolqUZ
1SBdOnmZHAxsMhz6MPLVqpMfeis3d8kpESRZugx126qayD7Bh8Ti3QzDZ6HgZ6knNq6V5z3VRrFz
E7SSRcAjZPq8ofRvXMK5ES5xXnQVSePej8OwXM0ByFmg5SoAuLzv0aaLgS4pglfbsb+eObRsfQN5
2ekHzgfoFSSaKG+DhgmGrf0uqsxh3dTmX+26OZFPP2aWTpSOUpnJVg03I9Hny7QrUX3XjNhJbANc
G9X6kklnrj5NDWzniA5BWvou1Ipr1dXlVeMCZ60MLhZ3V2eV3xZsG6J8xI4tidi2BUe8SdPZFgls
AwV0L0rWWdjgiqjs9J6jChL1a8QQFBqWtiIbkaemZsxD9KWzQRTVilijxZA7hHp18ZJlpIvgZJr6
Tec6GdHM4Z1cXQpb+yt1JgzSqfAjMhbgO7sCX/CAUVlvlZuleCcwLDmGRXLXci8/ullVkZDZrvzy
vRkRVTouyNEoM/ONJI9raF3lEMEU8FW928YRpU+IAxiy/14YeMVSJ0ZIHnLUpnKn1cMhmbQPauuj
Ny3rlanQwXslKe8ZI2+8L+xmINITBVWF+sIXMTycHlN2H3HHmkx3igrNhFEDueN/TH0Q2vshc+OT
lOOHK9J8ObrRSlVMY94AKMQXb6QbL/fsVSgJpsrcgHQXtJxvQ8GX2KKnJhoNUMvA4MyBml3PsvM6
IjpyUfoqvmgnePUZPihgRg6qmli9tGJESj9ee6Z2q7RkmWxJ5cNM/BOFl7/riw4IS4N7JIsU1hiN
xoQPzFnnnAYHAMFYgNbSPcehrnK2DplY1CDBGQ4bwnxR7Liq1ZkSJdD5k8lbbZsX8mXwBiTpoc1s
dhkxNoKwvWp5PE9NVkyWHevLqMaEniAl101MK6VvYphViXUpaJ8a/63su2beafAw0OPOa49xV2eO
cmb0NmJjvfisjS59ywtCJUylxj2Dyh9yfjAjsQWxUUsWR84ozCUiF7kpA16VnXOWKuu4ok2yWg+K
C1ujJEZRb8sarFrlL3XGdUil+RjMNGedwEZZljY7srDtZ4IwDmIQo0XdWrgovFMvkcgLdwCTj7QK
kHa7aYccHW08vqKQjC4FTPqSycotzuwHV9qKku2PyTPA1dFkPNp2T+D7BhaE4gTw6mXFgvWxK6kE
tB8fwoxV4Msgg2eDtuqS+HzGcTwIbqBwk+pKx5Qo+Kt0DFxiYCvZI0EAPSVnJp2vKptLmmEhjrMO
epx38TKYboqPBYu5BQ93BIopmdILWTnPuAn3vqHsmLspDk9pryhfbWfeQQpdJSY6kfjzTtd0wPkV
uaK8ubYEnydU7zuF7bsyZbwtDBZfCrMJ1ELBSWScIpp+jvR2O7D6BGzxiHlmz2xMQIFtLIqGjYA7
BHu9CxkmDWhbCJHnLauxN7JKS5vkDsWfNBJ7/HYN9ZOUis9M++4YI8WDTXQ9ZAdShuuFXvd/033a
tUPFbyoozO5B2JGxiQyIApIQl5IsupnrWGcn4FR30pbw6BQ+vA3ctoYEieODdQSPkzfDRBwsYkNd
1WP+nKDzEJbReqtqv0gUojmCVp970bSeQm82hkzGrZFNKRKNmwVt2ustyl1L/4ngPiPwgZI+sfPi
zHylY52eG6SYvXnsxnTrJcN3WEiduBbme60/bVNTj9yFLLCWUFN59GIWSgaHJKIt1TuVHJcizyqf
Q/phEHVWmlMmFXf8svYq/HX0imX1m7XMaYOwtJed2LHBRcUtXDbySB/tyr8MupOtEbI7nJBkW2aL
QTgND0PW3m1awe/Lz3alsoUkudSLYErFtjhFqHphcx0a0wI8rzZ3v4GNFEL7Qm4r9x4rmMbACjJx
OEE/+x3bR/FqsZ6waGfWeUDAdGrouBxnpM/l/jI4ZDrKQq9e+y2dO0l0xjzPwJuOyF2H+I+GjLNz
549sP32Dd1PRjVvkqOFe6xYNvnbdwZXkNGSKlSbeNJaSkCQFfrnqbPa8j3rTGG9W7z+VUZu1Bg9T
GRIEKG1E1kWB588aOKcGPNQO97FvmB+uOl4KxdTpjZv9oBevivyPuG/RjIS4cZWL68lgCWyet4yt
7sAe3JXOd6B5ywL87KaM1RQ96L31063VYGXqwszl5uFMQLXLp+PXcMPQuyiZTVmKeSuI8adCvGHt
72IcIJoO/RR3V67cshx4gSnqn0pMkJ22PmeD3c01ysZYsZEZQTUryPpKMmuVunXH8Ab6bI9hP3Ve
kaODOsIOg1z27o0xbl3GDD5z1rnw4nuUueRsReVLoBufi//RIjVuYm2uFtn3gI0r6GLQ6SFbmM7V
fqXi3VUvWekFNafuUByY9irmuQvQJfwUMr6aKpel56Hvlta80WWMeermK507q5yHFwMHJefld3Cq
YDM0YORYj098Zh9fVMJo1GILwpukxCc78aYUPEDzvUM4AHuQ2LLwYLQpwaye7pHDYuzzVny2jTym
8YPZ7m8YtOtIaTekv60tVDWuetMqDDN907E8tip8x/LXiv+8xGDwJVkpFXi0k2lq4JEKKp30ldn2
AwkFVwafRWzgdEyLgls1xi+eAJ/VM/KzWmBbLR4esAzqViosaxPVgO09LDElAGhmVdSGwzag/BWS
hrzS+TQMtz70FmqVOGgeFnHwRBAwusFYt24o8iDKdBq+E9YB7CA37ZRCnEJTGUoohY5iME32vp3p
P8s7moAxobXvzHkx2BYuGiyxLgqzeZYmJ8tnchlnqsG/bJRZZumH0WzR7KiE/JkJKqOSgzyOafJZ
95J6Q66uOfyCncIiERgR4TZ0nMhIfLOqSXEJtBXVPnglwyB53mM3akDYqgRODpUcRd3EUu8OT9Os
rmm54thfqHX366RwtYNjMwJiaW10mE0r13pu7ayRpPAqaeb/f0Ux/W/GIj778fB0uoKuqak4vA28
8xmSg94Htw9inK2N+upG7zPQOWcrpuJvzGlHL+eoqDDmDp3YIH/hgrXaQwq4WCO9xi3ROcQ+NmpF
0W8ix0ZjDDn111kqaO8CIcVMU8tHWFLaRaVOYmla3isBJkjDnVNKwgdtJSadR8cBpSTQMxxiP7MM
U1nRxHebthUdzlc20G6Hf57ldMvaAHgY0k0Ksp0mAxasmtze2k7VQ4nK3SU54BuhyH5rliHW9RZV
d20zy/SQYUTdHkI3FoOyu6sjl8LY2OBgxw5pugmExMa9Vwwt0F11XNJ8jjQV3bfPeD4IUS1VPApC
BbkfzOEc55cMrr7dukxQ46Vwsxgte8JmOmoRwQLUcOxHk6hPr8dxk5PRJJzs1E3BNn4q3wXPKH5s
NC9S54M0h3dE01Q47EUBAJw7Vf02g0nBLux9ooaPOGQ22AcVwukCMz+kH3a8nbI06D7fhhYxjh/c
zER5V3wc4lFgIojT2BJXpvNtBVRTiDCQIjWANXsf9glDiplIg3jlYsBUGmsXQH9kAIG6snY9721I
JkeOnq9VMcJOK++kLM9UY/wsBM0omTXMdOytm8uV23dACxOpzSWUaBTqKE1dlDfoG3NIAImCLQ76
910riOFkF9FwFr20CZFGvBgCZZ3kBN+5qErMR5l42OODcBlDAkbt5XiLthh2pZD5NisrHsI8K3qx
B1EJX0GP8GMPYbbDh0IAbL0xuYiHmAlEnYBnJZ1KYqKwwnU7pj+9QUUc2NgPhnwbpd1vTmzlzKt0
0qSTU1KmN02vjXliPNFafTRReW8e2YmqZKLVwN4fQmRNDolTDCuXnYO02vAIEKTDuyLG+kv6MMDf
Xz+aisFtas514QCbjpOJAc0pwEwZvt1XbuVveu0sh9h6lOi3xlj5cWrk05YsVrmO0mJUOfFLIgey
iCd02X1oBdNWwt/BRtRKtxaNTUyJRJClDlQWJsnrrkLmRUY13cKnZdStsF4zvGoR6Ec7hwbbaebe
FH0z28Z1eKddB38aROEuMMylU8Y63GBsBIHBViRaYhSEmEV6GJOMojq3poaTprPcBfy1gbeHdBgj
e3qSabkLWUKpCLKUboDYpZ1DYH2pdiGX/hSUWOMwHFNqDkM+pBHuOeTVAKlC67BsNGuzQUgLmigd
JqGaxWhG5i6xDnCFe1WsoxaZmwe5vs58fa2lIRyrhsQnH8zwJI7DS4qxp9kIG4GrAsWkoWvpigin
jtVcR0WcSmR9ikHoAZUbw63sJ3ZbZr7VvpXBb9eoXxlZS1pjYwmAfxKn411ztTvwWFqGPMRSpKH5
supj1YI6syOM8SmOKtHDFlSskehYfbzIlKqaiFKWUaG3NrhOKJWVjUJQttrDEk6o5/Iq+pJB+E43
x88QNXQYnKONWmwqE3WMohGQHCacfd1Ec/mPsTNrbpy5tuxf+eJ7bvgmMjEkOq79IHGmSIqUVFLV
C0KlUmGeZ/z6XpDddtsd0dERFShxECWRGPKcs/faxSYwSTmZAn7WgKKNAQQ7PS0/Q49PaVudY2N+
XIR4TTDyO1AMxF0S7iPjUpVk5uW5fYiD7rn2ON4r3WUPJGXfF1oxxXZdBDPjKO7yEtltmkSsNDwg
kXaOqKEyR/5MMqaqxN1xZXz1yLprDes6L/GuWoZPOAyxDnBZr1TtcErI8bBJUhFc2Tas7DmwWNaS
TJYi+HiSWRih6Q8fo0VrgNUomczh3l1+koe3Le5J8/O1sf8krQwmUtb268G7VS3niLayCHEQr27A
JchW76QS4XqujlYQH7Ox+8kpBsdagimD3sEON+QOQd2H7/cPReAG927TP/JZhJ3x6hEEbmMcZkgK
iRH7JKCbbGkcsoQP4pEqKUhRZjSXoJSbaYnVyMqXqc+vbYPBJBIK66r55oeC0kvzy7RJuamq8dkl
zIi+NmeXiZ2lLJofGD6rFRmYHygvn+sWdu+UY3GIJNFms2SVE2s62+ngro2+DFbtZ1kUj8rQe9s1
EO8UxL5A67tqtDaLO6C5F76Feo5MjCF1qTaH+tWK5HxoJTbhfADJANYVKoSIaEMP19ZNd3ZZYSys
WJF32eKJHbFkE+pgo7heGcr/6Vk0iLwxuBlqN0XyGSXFb4Iv9Hoa4NW7DTmBFjrskGyTO5vGiRFQ
4vreCJ2pfOnw7D/P44erA2Z2gtZwsgSHjExm+zZ8i60IY1OZzTSYaXW35kh+M3FiQE8SujJ98Mi1
CuxF5kLnEMi3qlJO93nnfQ+nlpVYBPM2FXoTrBVJwYgHWUqUxKioCRjqAAqLjjCpGzF0ASv+6JVj
3cnW/Dn0cY2cbDEK0nqvHPubGQRXulonQoOPWWRxveYcQ5N51YJRGhWXJburfte9vKf7/KOxMwIi
OMObTLzTGlbXUkOi1kbp8U4RQrPbOgw5YX0YcKI7R/f7qUQm1DSMR0yHczAr1KWHeA/gAdKkBjvp
o/i5F4YPeZAkKILb8BZQzaRpfAkNazjU6cK+6e9ne/ppxPmbTZ9IW/Zea+SCM97XHjU6TVPzm4y6
n4lwvzlReA8/cETzxAGoK6A+EZpq8h365S2WgDPgR78LYnPxFo8PyI1W9FTfU2QODYKnFoujtBJi
ZyuPpTQrl7kL8pWvOQ2L0nkajPliEyJAAQ2S2lmudWrLQq6HaRJZmxxNTmMTh1ATOwAK/+C38Q9J
4Y+U1SRgamA65TlSrzVhYX2GxDXzk4yUs+hzlMmL2zi/tc8xSNXe5Bj68+Kl6zRWc1bfsgc807Vw
IarUI0tj2ZBmAr8iX2aieP+Y7kMaNR0MHLbcmmWarb1SPeOHxZOALiyfYR7g3YolQU7RoA4xn/Rm
dMBJhlgUdbywCklWnCLMb60NT3PRyJDm9nuccZohfvBm2OzCR9ZWeqLYkGu6NJ61XEvxe8y6b46f
3XKS5WUvr6CI47MaiD0xXPiuxQQSNannmwp9+j3B0n2HPxse5olLFGBZb1Vl/qs1Zq9+jJB08mkB
LqC9LEigZIb1W0WgU+oC/8DtzOnX8Bp8Faww4xjJxzzG7wDfld/9mOe0RufPPIZk2IVCBqpGEfZ8
6TkoyRh5jZfPzdM+mS6QEdUha/L2RTGfsQuo4H1bIGItSf6p6COtrTqZVl7J/CS3WPOUNkz3uivq
5Rf8OU3Oa0OoB66vgMkPTgtirutt4oLUVvPMhDj5blc0BV3tPvZFicbCCOQqNHd9B7kz84rgXDW6
uWMVLneFQq+VxLjpc2TJ6CcRXpNLFu16Asb4KNk/fVWpfZPTopxQWMPeZD7pTBrQpYWFHvkrHCQS
iSeWqkZ+JxIYVek4KaSthx7BL01LtMsxVkUap7y19arXoMKLXnp3ftnWTMwSrujRpiqYLnu9B8FO
MhNWGd+uLCgVpJGMAqZHRUQu2nhhbjBIjmHaQY+afpUIPvNi+imXbK7BAO03O08cK7/6yREoeVO5
ShmTZoQH7uJyei4k7stuRKHmpTDncsulA1LSgdxVmlewijxcoxGa689Bi4MNcNUMGJ6YLlDvGGiN
kevp4EJScmXSbvysffOdLF2nFgOE3CBAfmYHrcPiO4yCt6LowVR19Al4V0ojZAHbBYuX7lETUUCH
DWtUVoNyqSXu55l5w31GqG9g653XK4CUGmBhZ99Ukzoby2U4agB9T7mG3psp/jpxHmplbkpNBI/D
CtOp62+I+AmiaZ+NBCdDNe9oIX9PXQdcGH4zdyzhwZmMRM38l+8PB2XnBotKJuL93J0bSoQhoXRs
jZFcPxcEVApTBVIGZpBoRchcdR8bHQbKVi6T5Z5k7qvVOa9VQA/MNADb+ZNDBrBZHep+3HcOKGD4
rvlq/J0FkXuPqN9nQWdi2mLEaLwY5dyeGjKxsYqO20YZOxpzj8bUNvc1PURs9+QDEll2bxlAuxWm
c45Ecy3d4eZ6CkqXjx7YncyNiub2oDKkkwWjrY1eRBt5h1tktuhb2HHNTE+TZA5y2EX4tQAwVdrA
a8IE1fQkjdZeQb6lUwk63KOxqhkfH82W1k6BKqGqDs1EYmY69kt5y9GZofuI4oH1g50RVj1AwvCI
msqqgi4E1CxlMkQZ3XMqFCZ5iwzwIBTPWc5hWrKITF3dY5FNrnXhW1enHe/sgPxRJ0EpTS+UsBwX
xS/BXSSSUs0w38vhJTmusy6zJF+p2k/WQ4pnYQDkYijZP9o4zqfocZhsubMlKYs2TUZ6SY7YmcQU
s9b1UG22tnGNzXKnoaANWNUP4ZR/M9us36dO8eD4gGeUYZPUYyqiKkaxJkCDsJGJsVZQGe908n43
GdRC7ZQ/jdADI1X5LxroDB0B3uykJgu3ZVeIxglmqXQhtUe/Ogu8Syicj94VhF+j6ywHjDRIDCbX
B1jfRdPajufdQCFMWJMc7nMMCJEnUFDDG1WL0ScFc4voG8sHp+oVkmaDgLzUkm9U5D/KeB7BdKJP
nyumPNlAtOx7M3KdkG8WIjjituixUSDqcX5LbKB1of0+xg/jxGVShcMFji/jgeDSNRYMV0/gIOsD
wFY9c835zZ4ql1io6hsBzM49qrxbYaXXwSBLRoTmj8Ypr+RW0aXgDeOSTT+WGa1PxwHyELBgL1mG
3P7y9szlz8iebmGDdL218ts0Wk/2NPe0v2DRDI750tnpngU8c+seR2WFspgfG/snKnMI++hGCEjB
1TVfq857qvtXg0xLx5kfSCaRd7TuYFoAOOs03d3WnftdxrA1tInwrB3sJyXESGlOBzpNAVN6coPp
LlKNksXTOSSJBHTFFkPdKIFQzCOS4XLbz/D05F3LtE35PVdMIrfJyu3GaVsASIuRb5P7zAcCEKbG
IJEO+4aDcgbJaGbfQ4ZHfvoZePU+7+Jzxam4+Z14XL/djl5Hz2yqNg6y71oabylcqbpYJQzLt6za
GpZJKDYKYy0S+xpF2Q8/C16ZAsL96Jntemid/E1AQd/rmXkZXTLkYQE/wjn5ROgV3qNnSM6fWOqU
XDvoNGvWqWP+MBcvY4kXUsCcrouXZnAsVMpwVD2iSRTR0b4mtoQxeauKHynenYI1kN0O6BXHUwxz
P0OuZKI8CujDJABac8n/GhxxXN3Z2XsdPaZdT4MOMysGmI41OzmtqwjLD5l69G0/zFbtiKwPOcCR
Ac0dROgoNO/lcmKqNL1LFEC8/lxMK5otdwIU/9ILVJDPG4q6gdK0prIOIuseE6taR7SKM88DNcBA
uIx2ObG2MHlplTsdZSVtK2ZQzL5hoqIktAZIkawLrZ8kxNz3jAIFBTRmp1VVmPcWWpcsubcrpkTl
HH60Nm3g3NuO89zdTSmtPHIa+nvWNI9DjO0rIbGcFSCsyZAQWcQKqVHZ5DfZAMiMxXO/rT2Pi7az
q4y3EpNs07tYPKJNSShZCtgu6SjQy+S8JLJ7CGVHQfGk00OHT45z2wMFS8tnHJwC5Ad9/i7cZ5vu
aLpkpuqMYKKI6xw6aYFjxPwMcgHvWFevuu0Uy5fC2ziqwC4Kz9PvTeprH5WMFyTrJVd1CfdzcP0K
wC2TgUgXHnBMAxNoQEZln/YTrpn8gd4zzurqQds/EKBltnZIhUUbGXBqiwkiUQ1+eC8hmho373LK
xucA9AGZ5NS8mWX7XfqcFhPbvchWvRWxBzXfpDICblJKKe5DRWs1LSNm3Ub60llq4xj5qs3bp1ZQ
w6gJLKDlL8r5rS1BTWIjrMjH9VZlXNgvkjA0WTfhd6vAJOp0IBEY5hq3JkO2M6b9/DDbKIV7x+lQ
LVntISNDFNwLPB7SvikhPS7DvTLeg7jrn1UPaKYZqHHGVy42optenDkOrl8blOHTsWcl57vGS5qO
4Vm4AzYapP2XQIOz7LPxgSlJdZxNaExu7ucPxcCsa9J98sj02Ltr3EBstVHbxA5A4Zhd3Ms6/maV
9XAzWq1WvZrcfdD3JHmO9jmyS40aqSwJeOBToBmTHsoS7Q8HygH3z/TDc6Xmo1XDwQ264mW5n7CK
QSHGdfzFLxwmv/xpFg9M+/u9S8yninXxZjXhzWiUdS3aDIsbz/66e04ch6STSq+jvmP61ZYVhWcc
7jIbQXlD++BlQaU0eUY+pOrcQyA4QpQzJ2+OVZC3VLlnqzamDfPu4jWc85syXf3ItKt6GeB5ft1N
x4Y+f4nrJ2/c6l7JUH//6uvHo5/vhgKD7uiyQG9GBPKYwj34qst6bMrtNXU1PKvekJsSddNTUcAX
b5TbsuevwzG0fsmxpFmrW32LPEQm+UiHrW2i4OK2ANWHTtV3whvqh3ZG7lMTFvcSDYl9r3FiPLkt
igOnMX8MjRWfabcRUmBNzqekR9c+Cs8WV53U3iVu6kdbgkjjJ7/WEbBr4ev2ocWvVacDhVpQT29R
OX+Udlg90v3rb1U2XTyuuJbLeHoOtg1cEMhdk3qYDQ1rzOxuKflXK23Yb2WF4DfLscbNZZ1stUKv
o1AvUAgZzRG6zF0EgmI3ISp/MshKdOGRhWZZ7BvZjuw7cI+KpC23sRM8LQOOnWuF3mkKu++uaptj
hbUVHtN4ANIW2gGPtNI4d5zJE5qLpylJW+Itx8PUpBJVVIRDKDN+pPPALYdrBmww1DNBeqk9+HJ1
RxRLBzzhkmSAyhvWvyQrAPz+2mQuEqE5yfSW2vfkCHZ54cvh6MT9vAlmDRqfPehxtORHAKztfUTy
ByTQOquY4EK6qAzpXF+dIzxWI0cr/aimXzt+mbKfSOuhKEtkII7YaEFQYVpX30efzAA5QkWfYYBO
XKvCAjBvHY2EAQgJv2SYN4Aw4Bmbw0/H3Fo5q8O7OXI3MyPutbCcdjv0fJyj64FPi7fhNGCGitp3
K+o4/HUyHUMHBjJ8lPh+huom7pyybvYKzpu7DNtDWlhzUJw9E506S21gOAaUgJpZ+ca0lsRuyVKV
ntGu9EJEQl0fuSjZ0LkOwkQgM8t6zbr81g55cBodsNg6ZQmc1dOBq4ZzcBMAbKHbTt9R+eGXKyPI
3430QIzN76KV9XNeYkJqWoC/jk5pOQp5P9CrfpgmruPF0FZHBTdSZ/7MslBQqkgDgVgBtoLr2b4a
JQXXZB5dOGt4oy4eX/daIrBzEnhLJDe1hasPQCTyV5pjrAKS9nsHhh6BLv1ooJ5GHd6mDvZT07nF
OmRuyUhYtPexMCGXI/Mtx8x8kgrhYMD+8CFkfknteGVMyKUt2xhOMbQVxrCItZvJGGlnVYhoKHI2
vGx8qKyNKh3ngfIeE64h3XXFx7FPrWjf6qF5kwr2hsBkYXOGgCFkpye9AGqcxdoOuyB3qaeDvmV9
YkfVjqYKMhMl4q0zxXpXjRbT2l7U5XkKwSeZQM7AfdRMdr82uCkgQs05yrsfzGsQ9jObvmCB4pKa
ThDG2hTJ1rJpWibqxoyyHOWLPqgJoDUhfqciRdIZdf2RmRl1ZBnXBDv24mSJ6NqVg7WL3S45wfps
78KqLjZfNy0jSU53swURSnGQ3M0AJxedJg2Llu5g7kpiC43mGQth9ahtbH+mTvGPsbc+upb5SFQ3
/iW3rY/tshFVCglKyF1UZfZBa9PfI0GJf0EKwMpVp9NNojnYDo361Qr7I6mz6uh5TouRxBOk7OQJ
a5JmH7KSXQEjap8JeR+2smxbhnxQuq3CCU4OSoW7xjHMiycVvKmUMJTOi6dzNkowF3rTjLb+zH1E
o4mcjHXtQUENWp/kqlnNG/kNNVNEE/xDUkYORuMcHZkV56GjnvVGxVp7wMUFcMN+aGFjRjXFTmei
k0vGnP6U1xBC7IgXb1ikgQ4U6YJC+1A7UbeOwgLzjoEcMTcQAxrA+braOxZ2YH0ryXPqc/bA3J+g
w8T4NGaf7lYogVd1A87YokbWFDTi2vmLZoSwW2FsCiejw2THJto40qFCMzm2OKGOSeVtutwfltPa
XS5ch4m1lRwDo0+Ook953YyyRyL3+TbaxOzMmVns2J1+trBgzqOku+o0GYj9hAuftgrC571unxS6
e/JKs3z0HU0hGLKOT4IDRUB4dFIGTcU2KBtxLinLnrIy51sJr0K1ON3pwZXHVvrjURskybUQvb42
jBBIVaFbq2nHPwT0YksgGQdonACuSfky3+TY+te2M4+2FfdPC/SoC1WHwkv5uzY+dpxkTyW9EuaD
ff6kK9JM8mh45IR7nDFPnkyrkrjt6OSQy5V6jnOcfQOc1LLh70GnEubTinhpxUUoppTjJCNXkWL4
VlRCPWTLpo3ilwlf0rYTod/Bl+a+r0fjIQPYFftXqrx8cbg+03AD2g8N4Py1+br/66tWzj+mjtX3
f9z/dVOJJYRIdgRse7XP4LeqYpIeWdpnyaTPDQRa3K3xrpDmeuyHHtYwZ4Aip6AheVdiQZEoKHwO
H63Lx9kJsPTPfngecwM5+pyY6VqnS4JCI8KzCXfw/PUVb4B3NJsG/A8nj5gl2LFWnjgwF7bpp0eo
+mrmUZveMqDYhf3ZELTM7GY5er7gTsuGsfK80QEeiajPu1NKP7YKWPbUXQ1BNY+9y5x03iW3UUzH
nss5UlbPFi62XdC/1o45HIw6GQ70zQXIp9T+3gvNKrDzfJgesXtyU//NMXmfh1K04CbCK6oxlsLL
J/j1Vbvc/PqqlrRymNaAKuTvLBc7ZNEFeyHLGVQ1mzRJ8A3P+PUi9BeBnVS8TisuXxuQoXhsG+s4
CbFXgV/uMI7aQP6D9gBpsExt9VAvm7iq662QjLZsO//txda4b+wyBpkjf1tx2R7/tSlxue50bJLi
XOteLIxTpHbQBwg+4bRGGcMYuWu8D0805FhwQcEm+nuMAvnNpUHGRWCZL3qk1XqYXcMS/0bY6A5J
jodHyKyMl2jGdhmFgI6zoX5aFDYdhexo+N2xn4R9+towXonW1lxBVZmD7Ce8YoewhI4ptoRwmBOk
y3Vphapkwkw20e1AJlHMTvs7peaqGwxBjvbzjYtq4oAKRj8wvD3ojPpX1sWlrPtzjJmAY5qzaTLi
e5qGiSaNfUFlDI/NQF1hpaH/NKHivJct3QGVsh4Xhp0uh49+TrycURApiJA73iv6q7fAAUWUWQ1I
oo5LGrANoyAkZMbVeqZfQqiXsCGeGupt7id9rNPUQwFPpYbDEvyZ75C65gblayxUyXHDOqeGYJgh
Qdgwtj+0Gr79iCXcoMhamTm0XxeE14qIIEpFpc29OAuvIK/XSsTzkKDw6Gk0+dOPCjXMPb6O6OyA
yDhGtbjxja9xr6e9nCDp+wxyUKSsUzeD/NTQlqohta59mJnrvHlgNkpod0jTo4RZmUUOIEVX4LgI
zRudkpVZur9ir6Km6T31OCbkNvlJkxK6EdiE8Sm6LaHyrnFB1EM21pRVQp3ofZIBtOwUkH1yJqAB
JtKej8w35YcV01AamOHG/ejv1FjJU57qpzh6ij792TLWXt6OGzBN0TfBr7HOZ0E6N3lp67KNPc4c
Njom/1DYv4Snl9S8xfSWh89BIt96O2e6ncrnQkOfColGPYxLbLAji0PbYS7KpLi4EVWblZMjwqou
3MYJJUM2Y8CdGKlJJCzrvqkAemgyImPPqk/aQ5DdRFpAzuoohrP+WUhc9KImLxGAZI4FjHZIaDnm
2c9Sea4korzZ9zfxckqSNO08FOGIWjEG4SGCvSTzH2moQpxinl71Tjee0KIUrEnRk87hDneAWA+h
Ue5HEEBGpJbAhHZ6Sw2xMYzKfAr8fqFDFRQqOJLPCAuvIDGzXWF2kGG6IHoeehclRhXtBl/T7u7T
djOYbvSizO/C6eVTXhfxCxjgYwV1+K5sSblG0Dk9h5OFFD0Yfs8Kaj+qNXlgEofExgPfzyfPKq/z
u63XhdNKpbDNPK+gdxGF6nmmmgbYxFioHIR8zkJUonlFq9oumK8bv4fyZIWyubSpgXcuXU4mrM62
USTimx4KGpehSLGJQIlB4T4ewqgbt8iwYroBXvBN+rAfgDwHm2ZwLyPjjRu0i+++afQfUixFLfW6
vbQLZl++ek1HO5R14Lo1UnvTo8EBG09MqlcaBa79nnSXfvwkQLT/+7X16xJaGtjphgHvbaqd4tLk
SUNCgm+sv25mU1peslcTJOA6IBqPlZ9J19J4JFsiB+VgB285aUN69vGCds62sbJmX2ps3HivCChg
BUKBAcNQBjo+i2WDJmTamDWlHhZGoLsWdI6a6eMtzgz7VrhXjcyN3veII8OqmJTISu68jIRCCJGI
UFBDIihriquo52/pYAzPnLc+xQgGpLfDYJcLFTy5xt1M2DRHvpV/euWLq/B1DVarDslosPBbFp3j
wqH07mYDfhdEaePRLwJUkiPuSTc0X7PCZ6Kbt49uBTuqyIWxMwqUKbUS6IEzNJxmW5rb3p+u8dS5
D1q/hQHSZTmR/eM2CRmnzkiECgUxfUFyfNT0s4qHd3SI7tPcZxsP1uvGdC1/kzZh8sop/UiWof1z
rAkTcW3AFBPTEnQsFcIvpIGvheNmuKgJKA6GfLoFRrNHOp6vIkrIbU3O4HNYo+QKhqHZ4Gjm7Dw3
WK2GkfosunvXAvijBYP5TIuXWWvkEsIZRjiSzF7sWsfGWBcR/QoVFB0C9jwN+dRoBuzFIBvu3U5M
b2CKoknVD3kcNiDmEFxWcYyGJYJpCxRXAjCR3odoWmuv67FZu6mu1kYAjmQB1p+8DP9PFv0ga2zr
WcAQsAFRo8MWj6z4hHCWXOpRjiu7+FYg2YMbQoRD1TQQhLQa1q7Re7vAoeqYJ/xao5PUHOfQliy+
oBlnvf1qhir7QABa0iaKaPV7xaNgH9h7erEV1s5NlMgV0Gc2u9AI5WnMoO47QWhd0IzIlW1bCFXa
+IXS1wAWZ1Uno+Bol7VN4FFThA+DF3/kGQP9sQSHS+cXjFBDQerq9Ik3uDi7VlOt//zjv/723//1
Mf7P4LN4pEjEhdD87b+5/cF7X0dB2P7Hzb89Fxn/vr7nn8/59+/42yn6qIum+N3+P5+1/SzO79ln
859PWn6bf74yP/0fv93qvX3/txvrnObHdO0+6+n22XRp+/Vb8Hcsz/z/ffCPz69XeZ7Kz7/++UFC
Qbu8WhAV+Z//eGj/669/mtL8eqP+/j4tr/+PB5c/4K9/7uv36v96+ud70/71T0v/xTE9T7jK9UyE
RR4vNHwujyj9F880ldJaOKYtlWX9+UdeEIjCQ+5fFNc4SyhTuVK4Qv35R1N0y0PS+wtPdxytPNAL
jvCsP//3n/1vH9+/Ps4/8i57xP/XNssLK+fPP8q/f87LH8Ztdm9ba6lc1xSmMpfHP95vNNJ4vvk/
UsxpA00+1AFw9VrL9x/7ZtwYRBKcZt1RANJZRKqctdPet0iWYxF4HcYWUHZtJc9lETL3M/XR7cLi
0vskxQgVq31gS3vB2G/TlEmQIQlWGsTAsZv40ONby91OlqhuXk7+V11F1i9KBHRE6aeVIMU0/f6l
bjW14UiIR2z71n6euvHSBMDXMjgST+1UXFL42MSBd290ntZdj6ipMZ3wHMyXiEnwIYCos/Po9M1R
4q/LQsdH2ZLC4plhdnbhYpgRoQwq6TLWveAkkB2QeO6DahGdReDNKOOXrLLfDdeLf5GweJpNYb+m
NRDYKnW2ggks3pU2uJlGGNwUotB117bWKiFE+9QU04tJ4/uAvI+wqKpGs8dJMvLsH8bc4C9N8xeH
iOtVk9jp1caJjKdcUsVaGZqOoL6Xus+unO/Tq1P/MkOTkKC6sw7SKcRuUoLq1iNXza2c7/ieQE8w
xVW5zyqV3Wqd+Dh13axW+7LJWTyH1o7rb7waDIWzJsV6ldeufV8WTnnO/L48V5hJNSG/Yx1Uj+Fs
E3SUEHHa5yb5MkF3C0ij2LHvEpr0z00cSkwH9NQOWZ1X2yjUB3oWAcFJhtscAPhRUTcJQDdRcbOa
m0NaVt/7GKRTguz0aliYjTE1educaxi66eSXjObhOltkZlRpHu0l6Kfr132+L38bYdUeTCUUsk9k
MozHr2MBajEkVQk9WryyeRn63YWDxT9OdwZ+ju2Y4hiBscPUUOOFD0QE1bPJOXuA1R8izGepZz2Q
CQqolayVtYdm9q7NJhzCw0wSboEv+Wv5/rWRCfFZudMuYXjoVr6aTxX4q5sYwVqbzfNIdt3suNOT
ybonHJS82gguXzSkc4+h5CW0ym7jLa7Gwe29hf0C+C+PGaiOrj5NseseJgSVeVYORx0E/9j4TcDx
MjHYpOm3NfsMTrUbsiZgQXK22wbx6ivaYfkgGxfJfgn9Mm667jhF2ROnEWOrQGytsg5oEauZaU8B
NNLih3YbpETkMYI46BHwRt4pfP0ujY2KmnNdDSENgS6qtwFh4QyWIfj0QF8DeXQ8OmB4bdJdUM30
9hpjUwZIDKS1Zkm48O/LaltpQI5MZ0Ygeg4mO+PV9noGdiE5WtCvNko2OL9HOl+YWAnqI8WlcK2j
cI342NeGsc5DYjAwZT2g+FHHeiD3xhqG5CmopgPFzkfvxP4tafjmr/7NWE84VEOPKa4OqHxTcjj8
KaagktY+jwGzEo9Kx67BYsm8UPP23MWh+RRScWqLHrSMy2MbZfExcvSHk36gbBsfBqetH0qIkoM3
9tuhaqp7t6Km7fsaekME57T2HtFi78NJUuGj0rtDrL2RpvolaqYAWYwQR9EImyzK0aBg6Ol4cBsj
ssm6HpoJA476UH59WY8aQ2uHReIu73Ff/B8PRQWkr6/bgQeHNcEh8K+7vu5Plmd83ff3F5s6GzQC
/cq9E5XF4Wtj6qJf2Qg2UOpH5aGWI+nOlVP8/asukUtuorS+mRKbgZmK8mAvz+vdMgVdNV97dmAa
/Cmo76CrDoUpK9QsUUlUwz9vfz0snZk7mQz+45lfDyMfYc5heG+Ucd99IrbXX3d/bb6eii9Z9QVy
n2metr1jGU+VDLtDGpHjEqRp8EzTzXtCqpOWYt93MrhHGwCAreGaYavWPPDWBs+qyMrtJJZp1HJz
tn/PnsfcswpO2U2zrH6KBhk+92V+CkwrvHzdmg0vXk1yWxQZn1JpY1oR5HbYZUh2kqlZqA3mz4YQ
7LSNFQxl0NzJhP/D1Abr3zTb1HkK5J0s2Sws6307+BdIofNWdbM+09CnSx89W10MiMWuxLrqiS0s
FJrbqfkmSnLn6Ax/NkPEx5qjD9Zhu7VB2z/FPol5I7aHpaMO+I5FsqtReeCofhndq+OgYp/6fZl0
9IhcQCsGUp26CF/m3nrOYuOFocuavlK6cuEo1/V8YSEAS480oDI7dT5wOnfArUhkipG8+XUGqNJd
lAu5d8plS3RvsbIpv6cS5FUfpJ+qrW6AhreQHlFFVBJuJp6ytP+WKDxsODN+coCzahWghZxne7Iw
ZOnnjs7SmGgyrehyIB28atuiNYCQMUW6V479LRoRAXc3o6jPErWZJxTN7ip707Z4G2PzJCFTuNGl
E0AOyZL24jdHMIRiBUxyaH01e/caCLLPF+IhMCC8HTvDzTeVJkdPO2+RgVQPLc2nsyxYaIw5faEw
Qhq/VBxDSC2zRyGsI2l6bfuMjWHtWvW2i+0fZs8yXdYRbo70E/8BOnjioLInDGr0qK11Ps74Zjsw
ojZaWGMXkLXRO/ktJYbUL342kcFcxP5Bs+F3K9OXMuaDItEI1ruDQMhkGFvF5cWzyoceZrPfwzox
ne6mioOV9TuzqOluV3u7Np8p3RniVIeFbZDO4xrchJUSscvnIuFEM+t7tSp97XuyEkGSJjQgRjHc
irEAyXXI4/Hdl2izw6J/zKzneeZc3BnTswNNJKhK3F8d+qAazq/xoIL+G8FO33yLnnnm/E6dgSXN
rQF83IrhELkOPsqBURZH2UDMhvOrlWsGMmv6Ik821oG7qk7nh8YW63SoL1EUHERMAnnR6p+dOXyf
1XRzeVbbACFAIIq+94Jw9QRC8RK4a58MLA3taFbmYzSJXRkY/4urM1tOXNm26BcpQn3zanpMZ2zc
vShcLlttSpnqpa+/Q+x7z75xXqgCAwaMlCvXmnPMP31SgwB5kMh6Jjl8Qs3cw3MX61AlP1EdXb3I
iR4cmzu507bJxTs0kU3aGlu91R9LtyFKglEl8vn2wQzG30H2wDZZBvLBxNOmDe+kcXJeMaiDmLzV
FhY0N9FXXWB+FHyCemECFBve6BLid2GSMSSETVhmfiTa6zw6KwNhcSusxdTPALr+Vo8cWmGV70o2
/gBNkC6J387Q3k0151hb/MWGhzCbhc2dgCMdio9kDqSKtrZ1CjXGAFHIymTN2q/UI/MsJD2kKJAz
9PU2K8PPMMB4FUeDWOSxS7xT/ip69xXRjk/oAVUIUmXf9xjy2WdT2qSyBj7GG9A1UpNPlWqwetAF
C8Nkj8wMwLU3y+YmUojk2PgPHWRscgDIGojwlzUoeFjkhwfGvxhZanlu83FPd+W79Hh3afIxIoLX
EMVoxY2B//Ag9eQKtZZvEhIxW8NQRSsZ4RUddw75D1ugeTLH/CBoCPc4h5gwaYuKIFSnVFiHzXcz
NT86nMN0zH9LsKEL2vlfXar+9A7feH0aV3ZIbkQQ487VtVmxmX2WBnzjegoOyFSvRoM+FLlgkoJd
HBy3WBQ0UZiQEJvsFqeeC2SH4tsvMyxrTD10DnSq6oVwg6uI0evaDoLTkXno4Kgrc8B3B4vWAxUs
8m0Uz3Ao+Wzi7AUg5qKm6YWlkdEKHtKG3ERj4UTxbSytZ3oneKs1VOM+GcrQQyBzFNNBr8s3Ngec
1hIMRMSbrEtRfwNSD8g7YYoZiz0ImAR/QcMzd1SppFt3jgmkjiWseosacEyDmWOMAJA9jaaz8lGq
uQn5Q6FpzYU77ePwOAw+k3LbHcD3dcwK7PgxoexMMvsnicmJmkz1BnkdvoNcVdjxo+JDr4J3PeET
GEmqWEaSL9vcN0/aC4plPBY6u7WgNn5MdGV2TWA3z4Wq/yYzoOteHt80+Ms9gjUmQeQ7FcZX03U+
PGXzbJGUURQmKohefrfW+DPJCeqrf5oSgFFjQb5Yk13HhuBa9ghVZfwEY3sdRjSi6bwSkXclWpS2
Wcv00P2wpuE2TbTp+oBuo29spzL6FXIi7rhVpyQefqQGBlF04UupJOI7/SvKa2IIkuQtTXZJl763
fnzDRvDTpea1Id/MnzFzvSveRsO5uXG0FLFzHVpcoIaS331MFVcV6eNE3nKI9yzInO+qApStuxdF
483eomzYWjG1pl/h+3LtQ08khAEGvyLkh8ieBwSvH8QQhvOJHspsaj+UTgx7LkJwH3JkQ4A38tcp
abcRKd6T96MbxqcfojhSybvezpJIDpbA7kFx485rvBOiiYMX60SdAWOmH64B0nYn/y1L07+9iq+2
1vydQHbb18BQO4imgFhmklNQzYkvFa7MufVFjkfYkI1bN4hKquLgONMD55Wt1+KzJrLtoR2Hv3Ef
LCQ21aUFZDXwdHKLvzk+xDIX+Y+fo8gL0/r7wdNZ2VrPfSLk6GqmxR9NjwmuLUiESYrkhwMR/Ubt
cQxirjg5kziWTv+Zh4RTIKDB8Ob8Kon2abR2E54Ry9GeUfT9VENQPyBO+zPD1Nkjs5vgaGPne5OW
CRQj/fJ5SWghvodJPUXYFEbjBBb42PfuUZjBTsroO/Tw7mYHXRhPrcN+31QjIMiGlUUDfk3zBfJE
DDZ17jMI1gtXoDDt0uyd/VRn2b9hYL5aXbwyY/NxQpJMSJz/xvyZ0O/mqcnjLeb0pdnGL3pZHomB
Odj3hAR/Zyrn6M1fZ0WvIjm1kXUKaJFWWb1lbRzEbigRWQHMdYz6bMXmoeq6izvepkGUD/MTWiUK
HKtybrbxift942Asp527c7EOmAyZxrL+rhEgt6wA8aCzERv0TdfjPIc0zPA2X4QduuphDgpTUXfE
3dBoPYKc+iL098DAMWD6f4BoHschQUIIxCBt/ZOvsVmBy2Vx/oim5IfOD/wpGtnZiOVHCXkoXJI7
XIkVl4GchVL1IQ6CdIG85WMkDs7JtIM52WdiXNFc4JdzXeDKsfA2jW7DOInUI+GBW2+K35pBXHKp
zRTW8anMoSDnASlvk/7UVAiMjOpcBD0DGAgEi8LSgSIO7xVDI/jfzXVE79v5T3n2onJCbWgS/FRR
CL7B1/Gqu+PzxLiPiQuj6Wr0WQxCutxNfitRTCOUf+oQ+pzzKv1gfQGwP676psMFRmRi64/wOsto
5fRSEdfig1fpWOGna9G0t66yX0Kkz+wDSYLfDxFGKnqtFoK5JHqrx8oiaCM69qRHrKoJxfakxF+y
dEfPXkrs2ku0E2uq6niZsu5t8ghGT9ehn1UMbFHSE8BVhgQSOu2bEaOvj3HIJZsh1LFyWStCinIi
c8zPyXTzVWThAGxsJlK2L466nb7Tm6zeq960lt7wmZq5tXYqgtoiYC3hWP+BnkzKa71Mx/FkJXHM
2Bv2kYYFji7AwoEcaDsheXe2e+48am/lUZd0I5jZIAyYExfi0vR+ehQ9xmLLaV+VMuVrQMiHm7u3
FoP6ZwIKGx2/OswNlKwdAAHgP9BcoCBjgVg7STt7MVU0FwyLdZIG6ElYIdhuOTEi8hAZx21uLRj8
QAHMI4RvLI9XBmuPuVLxV5l9028UC9sanK2bs2u1eu1VEmruKwelelxVq3ww4J1on6mTFjQw03XL
z9hVgefB0L0Rg+ZvMYdMC4JGvHoTulXxSPPihaU4C821QV4EsyASFXJQOiOqhpSeGTE+ZNwkOPCm
Dptq3A3rqMoQBBbWE/rmJiuNjeyrm0bA5Ghqm0E9uSO+OFXjAbbmt+pQ7/chNsvOFvhcAa8EWZ5t
9Uqd87AZVs1M2JSzNaOtoAeU+ToZErSKOaYXX2kRAVrZlxbai9z+ayCC5ORoVbsabKNMixaKWbky
tRoFB0RTowv7lTvyYYIkY4MzabgIAA1DIXhgUJhB6rFeqtYwD6Bo9K2IoPOUg7N3nFdTM/RNGzir
xImuVV5UWyPxDzgv08uYQith6o4TLB2hsBKMPbKvXEZiwmLR1rv6Pc9pzk6t9tORi0PrjFoxNE5N
ITP2ZsMh1LJrY3jk3ubuXprz4ZAbqOcaOgQtW/FFWkboN1ukzLX8HVTPVMr18eaI+mQWGSpYI/im
iUSjKa3/YgcoFik7grwUOsP+9FPFs8XKZ6MZ2T61W58f8dvoyz6tSOCwwl82i0gcUctCc3MWrYul
yjWSH2mIXzvgg2vFPqh6fTl+maWfA0StyaBtk7cgi31AOeGqHgBkJUYFd76iS9WZiOSDhOyvPOn2
PbF8B9+ooIV38VLRGgcdPzBoLYI16mYcAg0u09i+2EwDDnQ1OHHJoNiEcbuRWVGf0XMeRtQpFDn9
e+8T+iNqsiMoY4JC/I1s0EO4XH5dVe9sPWYpG9HYM6C+Nu3EV0+cmDKNR7MNf+DGMS2sQHwih5Rl
XT8FVve3MIIPnYSzhR3AFlVMNMcslnAQ1EWEUGqCloTFVO1dO21XrWd8kI38abxNJo5G3YR6P6VE
R/P9dOyZCqRIOAFVsG5Gi9BegdmvNMMvbJNAMpLJoFOTMTJrQIzUXvXoRf0tG8qNGIvsrTTHRyzF
mPmmwaHeClax8mDcRDNGQ30rrBcPdTxFe0vD4Eoa5dpN40XA3HE5tHgMrfY5omQ4qmnTRMU1zcef
rF5LHf8Znn18GGZ99cuwu+KLszcgBGchHo1qh0wH+CvzPgHMiYPGr80IBKPV0hMV5RQrYaCocPLi
qRgD+t0HgkOOGVzHORd4jxb/w6XRCnAS6KhrlBo+IF2tDN/6baV8nYzBp1xDektaCS+7I3ySmh2N
hbYvGLqOgzjxrz8EQDbrTICCMb+qun0uWtKhdYhdD4Fgj9AHuVxPBqywejLPaWu+NW7LIjxN8z71
jFEa+DnvtV/YM9lsinDZZ1p7rbzqSXarZKYcGiaLFnHdP5b0EET229Lqj5F4V+PwjvcbPhyooSVb
iLKLL4H0r343vtbWHuc5+C+AdUb51ogwRecIbklTzbvoBXMdu6OsABGytNmkI74uN57EmopmF7kk
MmBI8dih29vQVMXGQCX1AEvzyW0NYyn1nnSnRD9MqcnZBEpPu+GUTHml+5x7Ye0GGO6k7v/WxZV9
5ZHsSvSy7a4I7COrxDZ3yHCz7WVI+oOJmCjokBkbO4zOz0PqnY102ESN3Jk29l93LIH7btqKE0ET
Br8jcYYPlpN/1PqxQibt+Z9aQbKpBe9NIwqe89/j1DVHO+tRLhyr0rpOobGBOn9K2mAx/1944F06
C0OudQyJ1MpldQ7CXpKKLa7URyi1Z//BcVBqG5AupjTntfdiYu2OXhvOG+MAk8ofpBIkdeYeijx3
nTEyTjLrGAfs45glmMwh3FifW40PSvnb1rLOFPaH+aV5jrVMeH9OZl3sXJ6MkvmJdJ7obZJ5pC+a
tOcUwjy9TTg5hDlGmzYXn1pNg8p6oo/BIAMDS2wz+ccC4RjlpweWHL3zRdndogYyVVv1jcKaimIF
7efY2c4z3bfvyQ825vCk6OvVUbDrfYYn86cwaerFH8uL5ZubqXZ2oFUDT34UjqBNA1PHK5hHQX0T
YEYx1oEeJI8THDaldoEGFHfCNhvyDX10Vlj30rvZJ1DWpx5YSWpzju28N1pD69B0jqoNTy7l1TT+
naLualusp22K9dpEaCiutZYf8nK8yHSAW4xSq7wWobp2LQdqwhsKdQB4OUoVmr2nmXWkUSJpg/4t
OzgOk/DHh67t/rTyyy6TD4Fwd+ywBRVKWru2n3fyQebuMO+ohWl/gMBBCtyIVTLKeNEAgPS8nTtV
n6LWdyHeYE/MDJ5mbePQOVYDDYqQyOd01Hx8ajBfhskBA8pxUzrBToR8FkYNHcRgIXPsU4QjiV3i
dKyLC5agtU5AwmCkR/KtOnbkgo8tj4BSCvlLYqJuG68RuT4sJS/9K6PCnW6B5+ALVapuF7bGRWM0
pfR2V5VkNbgoaoZjaRvzyHLlki1vO9HJI+dvCtqr2/ebwUZ36iL4Gh4rEZ/9avpGVnrRfe+kT+Wj
8i+6sE5O0n/MFojO5KwZy2OHKLiNxWeVjKfYG5aGExdLGxOjE8fiAbcE+PZWnQMnvDDwhl/90JFo
bqris0ztl8xky6Hs/hnKK0YsUh29tDvJpDvR4tx7EymziD6Mzj7KuLhEWX8SuJQezDi/cLbeRCB8
CIcD4+6mz8S0oU85pF7xZLrYpAy3O8cWaDDW2cmqrpUPHS6TAb0Jmzj6dERCmfpr13YeBX5mUG8X
OwO1MXrn0ImeJid77n1rNUT2k+j9F91FaeiV7stgxWcdfGQuSrbR6hjq8hoXxhHk5XdsqZPBFpvT
/3cwVtss8D4yR73nkO7RfD7EfOFk1B7xbV5qyTY86P44o8+ZGj4ceXuI2fYjY7eaOA8KYotAiIIX
W7Ea+/FD6I+cdmfpbbo1hnjLAfni++EpAwjqRY/RwJxeERdoNp9hMu0TOFFxBVVZXweouaqcoSxN
aQ6t5aiD5uz1x/l1uJxaXWpIXT1qUiwipGC2aeyNvPj1XA4xK8CB9IG5/Zxb6tBP75x4Z8b9rfKM
p9IYn9OBNnWhfnARs4AExktXTK8drNSmJ1yvSR7Nvn+BU/Ps4r+jx2G8DGH3Hgog8+ZHO4DlDUJM
ekUDmivQvnmjjSdQOQ7aYx3Ee2Mk+Rumsxyhwk0bu5PPttfbG2BN3y3Gn9wkMmCo/8z3a93+ccCN
SR/yFNh7oTSAD7ODPRvlVqSMitv95PFdKdNXtOpvCMUutV++jPhBPDp9dEX9CHmjYe8yUrfnTxE9
26NJZAXUsUVFKMpUOZsRrkOXvxhYMedXqLfWngbnmY31G6XS0guSgy9BOJCbsWjqHE9pw45HNOd0
AGclhg2ZajsTH4Ljn4BXv9iO++g1xAza01fsobwsE/ncoR8bIFRUo74LnPhoVt6TabjPQWzKh8YQ
uEPCZY2rHtdbmqV/OqO/III/uBWQqqqnQYU1NsG6v2SaFax8jSgOIYNVnpHUBUWBPFXzNwqpXUrd
/tXbNMZ34TS4R9+GLoAnXSWnPgdMaBSXWveahV0l+zx1073h+w+yrQ026MYmFAa7paj8JoCIEBCD
Hnlh0E3TgCBoNr7UBJlbS59tyvvPogeORfAJqx545KYb5o4YVm6nEdA6s/pJM2V2Q24JYF0I/6Hq
+N/ERmKHkBVzeqIdw/SSm+RhlDm+EdnKDz/oX2tFGT+wGdgYhOc2iIyjMTH3U+h7i1gVMETR03tw
YRWrxMI0SyIIexpWjQTBGpfB0mMIv6jLACIgZ26v9leNiN9q2EENDerJtfSl67PgymigaV++1RSE
y8yjr6DjpBfK0tA2cuEYPQucm8xxvMNSxuW3NAgwdZ2VVRPd58r22Z9oxYWhTuISodNWXwJyajdW
CqRQm/hA4B3gH67AM3RsBBsXE1mT4c0jMx7WZiT5xAztIc38eNG5lD1piLt3FCN6ukEsuwhjE43G
Qa/0dYh4cqEsm07gWDEMaOUuKfLxkKmJkEyHCXRvvPXM4InqYDdM1c8HciA601gY1racNA3Al32o
nOEA1LFc5bp4SfG8bPLvVAWcVrXkHRD5tEDXRptXEgJoSxlsPJKqvNqcHs3sr2c736BK6kVEJQ6K
O27WDFXnLEeGDi41kUjHBzcmcVJJlr2yWJeV6laoqx0s5pQNsZgbfhgFmQbZs/l2HMsvhA6X2EQF
YgUfooIRkk418Cs25QGyHzbZuOi7AtCZzxxJ8w+2i0qx6a+kTQDt7UGAZXJ6ZrNGR5xc5W0PvGdh
1ulrLTo8wq0WL0ebcqcNNSzEzSnS9Ee3mi23yWisUnJ+zLHqDi1oGeCpnFBLlj1p1asC+TDb98iB
iJyQ+yOR3IJiFKueqLcI9AIUUmr5wlsZgRzYvCMeJQYrZo6TQVkzk/e5CtHsRF17PfxBwU9U04Tf
IfL0VV0HR2tgv9DyVd1PMW4oJ8LVj0qTj49Bqtu+Biool2z58DbGG4qDX0uCzXWltScRLlmG2Gx5
PWod5e6cV2RuBAMVSV2hD9b3QC+UYUI3kqy5alDXLPMoBBMkwxcx5NeSPSE9heagJcPfhEh2am3a
bFMRQjrS2Vhk6kCPNziocnhNFeb9kRb2cdR6a4f9861zArRJ7Egql4Y/jPJzWOrhoXNShJ6F2oow
wMvnstVIsACEPAE64YX0jGpT2tkz6THi4FSHLAY4l0zTpYqYl4ZevGLr+jY5E7B4gpbbvCxXAwGJ
A8rvQIcZB+4LpLXtoVfhvIBiONPpU4hyi1UJ+4vRPfvh9KwZLcIjo2lXyPzGfSKrXz+eluQpMORG
UF8zssF9pH+j2c7S3CHuE/s4f9uA73EGLoUIdrMpVnyrfiphv0YjxWdETm4qvfjc6Sb4QXycMlBf
GrNxxt/vfQxdQo3oYzUH3IaBCtXOySMv7dMIKm7KBv2lLym+QuMDU9zVkXAEcDNg/pNbHdbNc5BW
X2HyA53iWober2xJ3W5tnbg6kjVTpQ8nf6pPfV0fLFERSg2RHK0to7DUCDzECChUGsU5BiH81Qdb
Riptt1Us7RsHT44lPICfBru9Tu5DiaDbtZg5KiT9WibofoftOfGdg6nmWNTMywndZrwa2CkqPQZM
A1B6CMPRXw9l01j334bpJBffSz8HmFAtf6FVYJFskg8afo5VRo260iB4MZtNdgM7NTwz8hl5JchW
lYqlkU1YpFrNvlQOAjdkGI+wa35BPR5zi/iAkaIw06v2NBD1GkHoI1nRcNmCUq9LwuCLGmC70INb
NcNg16bSxNEZUcab4tRl015jwcaoRaKTXb9qMj30ZJJC3B3fBSlX3pyrVdu0w4oh2Nd28iUBt64K
4X457M6DLNtVKA6wNtvUwqgmLCva5CrS+EXhKbb4Tid9aKzHV91xrtGA1EAMTUYzMi8WVtw+CQvk
RGF50QrkfwWDvthFFeRn3+9/yXcGEMDMJMvfWACyDXEIxQYrJ3Cn1juxjy8PGjAXDFLP/IuYLI0e
3YQkSqLgHxTt5gdSOeimMLXfAUtdhYn8DpiIHAzT/RKmZbFHzG/6FGXLAtsKBhNzE/FOlz4pAZeK
len+H75BzF116W9qz8D45aKcLIyCcxvxEw7F7mJI/GRZVu7JGxq+JzO5s2oAMUqCJ0Z3iB8V6E4a
ECNJFVPzFFvVhHvbWoqij7b4uP5UZautfCvZU8b9nfiLGN0212v7yUGQxKCEOpvqqzPogXexHJfR
yAQO1+WCT4Sn0W5jWMYEa9jVmolgvpjift+awliIjq9FoQHz9dlHLImIu9m4oyvxihSWoqmk/S29
HO5Im1EQT+6jqINbg9edBoc6NCKJFvTjnn1N/KCg7VEXjAmhsP5NmwLgrYlxKzPWQR+SG+QCTDLr
MmAi6HWmh8c1JDwsjtZFFD7RRSnB36BWT27O0P7YdhNjhxBIRLTqTOr9Igyb4iU0v7NWxmyX1WNO
MkdOWl3icP535Dtr947EIm9N+mdLuL3BLKodtoOOnKkL2wVvBkBLIMoV87N33bJ0hPMRcUZ+vmxy
S2zeQn14DsoCiRebNBWWB2fsnw0DouRACstMTwf4EoKVcX1kBQlHXMdJ8zEOmidaA/i4NQbNhQyb
TYkmdNvV9XvpYORlamvTLIv4VoHXIYcTHphk4WP/HSo929ZuwX6AIeVoH7oAxYU00e3bvb6i5vws
uuRIA6l6TPLh6pj1tCxEjbQxAC2vglfd5FeZOJsX/KEI86jbd7tvi2WbAbFJahdxRSUW3YhHKMdP
h0XnTwyWZ6X06jTAhcAqUFS0sFE4BlLR+NK6gwPPJa8cSbWqHg1jyI82/AxLizUSr5K/WuAeHAxE
nhZpoMDZRuLLPdhp9E3mcAGgui3XQVowyUEzEhYt0WNBthqzjEYpEle7xHphJZSvA9tfR8XRKUYs
ylTuhmbKhWhqQaz/BjPMyavMLnSPfyty7MqknnZd3f0ROnNUoC7wP0tMCy55KX7/aAvzOXJQVga1
t9UorrOCZF54bMES2OFlggEAktOzeMNyXbXph0ZqxDINw2pJRk3dgPHh2wPRsSMai96MbuOLDmJC
04aVr3OGTwdVs2qCtzcpHuM5QCjVaQZ0xWYwaQpGxiWySLgVJn1JnHeffe1vjRmkoQ+t9jipYOMi
cVg1Y/rHQVu2JJ18CRVh2IXvCeerh0ijedzX3RraCziyMAFcEkL10O1lg5VlKapAXzvBGBJkO84g
e86+Ou++cRJgue60x/S2YnvULrMi7tZK9Gx47Gtsl6ccGR4kn9MIzRtF3EK2I1i8nm92D8F86Cbs
NXxQpnnQHeaaDQ5ZbB4zXc3qN2o0vis/ebYdUi6aDj3fGP6CikQZloFScYfkzbHqYwL9aOHPSq0+
22ZmtoyLP4PlQIWNafMw/TWoooLPMX7Us8n8TjPF2BTANGUnqe8D8uzdVLfjuasAhdQ0Ub5qC30W
+PXE8r2vsOI8R0wi/77lsgZfjpfyhXTKidNmqpMe2LKHa+balXK7MQjYTgQFcK0h4uymdDxEDRqw
ItWGD4+sgQdwWfEqCgwc5IZ8a+LMfsySxlpDZeolQjlKgVpVr6M3dp+55fYPNTua59LvoQ9onBjT
tqWVH9IMTK5TGvg3QzC/lSMg0Wh0D0Q8YPvOGbz4uTF9KcOlfzFO74NNk6bVrcep0aNtO0TlMlYM
KZnBdyccajdzIl4o7OY1R04RIBHJ4KTiIJQdCd0lXPxV1bV+snELTLn49X1webj6zpFd1Qcvb/xm
aaW5OLI5ogEhashppuM+CDMbwSQxNyr8Yvqa+vDvVM5hkmGbsAaRPJJ05vSFBROtM99aK+r1M+uA
tu5DV23TCQ1ADfaeQVIBFPU/F0GF/LgTjJxbs0yOaSRetE7IrdaPyfF+E4JMwpS6cVylyig5xDTQ
QJ4dTOih04OdOAmz13SjjwrJcQYatZHrNAnbNw1u3CpO9GKbGX37RlAQw6JUD05+2mdvDE4as/kp
ojI792U/nMpySB/YMzVvms4mxnZ6Rul0z6UCWmHXEEus0bEkYUomZuX5ujtfRKrgxjYJfQxuctgL
EWp7XfXhShNt+ZYP6iyMUG16atsdcM7PJOzYldsOAa1Z1oMyNOQTJssJBBsiEEHQjYlW6vF+UfaB
tQx7h2QMQxRPUbANK0VnAqSSyNwKYQ3Oh3pSS1t92HERE9NC4Y4u4eiVbXAMh3La6X109M08O5hd
EAEm6oh/8VNm4WDq5remx+PMQoIzy8bln2t6kYGemG8fMk/98z+tdLK9TuIIzgGx7x1H7O//Qzyf
oo3Xk2UX6Agz54vAzUmaidSmCaGRB41XX5OL0UMMLmtK6sAsrZtHO8hxQBUHIGWPeuWG+6ikhViV
FbBwJ2XJpN6Xzk2VZnHDtmuP/Y7lSrFTEP5LZe3JJbBvHpFNL3V6RR1o34YClIFhzHp68UlKrHVL
GLt11AQLN/Teuzh+kYIiiZWRXX7qLC1fF+si7SCAFQnhZRomD1XKZ6xqPYYaxC0hRBR6cO70HHo7
34A7T01pvibsk/coA9CjuO2LZXEeTCxvozyQ/OY0Q5wZPRLHDY/SKbBZDlGePMmBXb9NtZXOF+XQ
PGNZSk73m4wGQlQNAZty392IvnZeqHyWg2eOGIqLgD8aYXzNhN80KeEHBvNVQI7mycU5ef8hI/B1
2WM7tosPlG3eS2Vm/kvAizShqj7RPfdfIPbATKj68NATySTSNH4KFe0oEDfNznXS8CUIEmIVBntc
W1DgX2JBijvCdrUseX+t7cRPbcF7NxwfgoIltZfUqZuTFnu3+zXfMqurUOQx8HtLdCZPo4bCeij/
mmE2PHdsQ6nv4hOCNPN8/5FFTsZgds/CYF8Fkzu50dmHJVvY+q6drcCJAT0L0A8bp/mnirYvpkqL
rgYFiGra7EaSlrtt7djjbxNnN2hu4rFS6FPvV6FdDoXeHJ1Bct7S89sQmyNpf93+fs1VwfDc0k8u
qih4rv0bHjRxK9S3k/G96BK2f+MwVbdRc9fwg82nWEX1LWsd8rRTA9Em0FldNDfTUB9mK+Tpfg2P
JJnPDhbTwXPqm8cR8sD4UFu7hrgpx2G6R1IwcOW22d+vqjImCTrlzxBodXurOnCfSgsqigbktSJq
+lszcPLHYmlv7leHYSxWJeHum9x1+tvQTs6q8uwL5HgDkGkEFU10YGlmK/KQNuON9JKNKsLZWrLW
tU47RtWQ8ffnovadZycmKwEXcvbEB87tRBo+dMSwo+DhtvvdNJ3cVmOK+s2/t8kuVsvahPP479Pp
8EZWkqiT5b/Ph7C22nQ0khb/3lbmVbmjaUsP9j+/Q0mC48whvv17E11f5yiNnC3U/71gon7aixb9
89r+eb3z+5CTIII6TM7/3qRrlMAIpw+jKqNj53RqNaRbt5f9yZdRdr5fZFOUnN1SMQREC/fPReQH
Z+xq+K/D/73Jou69VPjV5ztJp3UPAyEYiztZa0wy/Hkt4eyyH3w0EA5XLU/l54lhBkwskFX3O4K6
zZdI6RTM0AhWfOmsAO1TZc3X7hcFTZ88KkyCs6w3W9NLMglMdSF2iUPOleUfdtZPRHXJmzWiYKuV
nhNcXZIXoJqAWJX6TKSN/S0S77usov4ly+NpI5A0b4uRs5xPy2OunaajpJe4tFsSOO9X7xeMMicU
bZF+vF8tJYLrWjOc1b+3/df9dJl9RKIW2//3JPPj7890vw37M1VHmTz+13NolAzH1KtcYDGn/3r0
v1dtmZs7qfEH/M+r+veH99sARMcbbI60n+e3db+4/yAdg5aCpLc8TgEN6vv//NhU08huXFjEWSae
RDc23/P+838ehOnnCykR3JfiCHupftOJwrGrprrVvt1fAre43W/GXjyCuMdOdb/qsKRAsCu07f2q
JFOX+bx1TppSvir7bI2ieZNNFx61tkC/OT/zaOiE+DThtLr/VMttMvfoHTw6852b2t5L3IJXLSnL
Z+lwDM8PKkt9eswMXv/9QbayozVjNbG5PwibIdtm9D5HRezOm8n0onJEe4N82V7SxvjntVcN2OxQ
0k64P8ib8Ge0JMLv7g+qXO2DfqB79rJGvDbF9f57M0K5jrAUYBjMr05XGHfyVBqr+9UEYs2iJMDg
n9dOe3Pf0Y27xkORw3LIIGzycpSh4C3lhJvYxRbxvw3ePfl2uedTXmj5c0NIKD3+ols1lSWem7JK
rlZ4LWdG0v0OrmmRUBR37vp+m9SkeSYJAS3Z/Oj5MeT4sappdbW934P5cA8QL3wS83Pcb9LIN2Wc
HSdEw3AbiM7uMUcrh9aIJ7lf/A9757XcuJJl0S9CB4BEwrzSO4miRNkXhFQG3ifs188Cqye6uqaj
b/f7RNyLkEoUCVJAmnP2Xrsxy+9YkslWnf/J9yYSICZEPrdvfz1T5t47rvYE88A9qYHOFy0vYgOI
8/hM8S3BnMve7VAIfIqh3AEAap+VF55Hu/M+IXEnRFb5DqAtPlTHJlvu9puep+3DXDNeqswMaf/b
8HcC33lVAAhuD2gMTA5ZNGmnNFLsflMIdTTb3c8eQXky1LCCiC3EzGYlm8Rs2w+jJJiCn08g5lZm
mBfHDMgtAx1FrtsPENBRs2li2C4TiKiOFJ317QdSnaHxoal2h3Bjtbq+r+mBMOvnL7efBwWRGKHt
aGcxBc6pLFFyUYL3PiNjWndDEr/VNglhmUsnFkhw9+I75uH2ABYVHWKQOrwXqMHubbcnqmr+XCjj
3QdJaDy7RW3svMSzN1kTaG+tZy5tMxrfJOLJJkH7pokxvmuSbrjvHG5vNFLiy/NRhg7T+M7ql8ZA
XDQHN0LiQe8XDOX8iL72L40kdi0odGdLFG+w82ELzH+Yp2p+QOjh2bErW7uMjZEfSiAp695MUaK3
/cxPEV/sP+jhJbW4T7SadOlBMEjfXr3bxWPmfGZ95a0Mz0QR4/DZoPWGzTI/wKawOUah+YoJHgg9
gcD7NBrVk6lXP25PHebR19i37tPgAk4YEWFvtclMX/XEg6vDa9eoX0ivNNQDgMr2CCghWQ+tW35G
yfX2ALLOoxXvm3Z6WNNDbweiJ+fXHjEg4cF13hkyxLrx/OEQRPVwcdjIIKrjuXVmVTQR7rNuB6Q4
ZFYC8LxInlk2/3ruzCHOxQv7/NEx+vBguUm8QVQVvmsBm635KQpedEmarX+f2YY4GVFJvAu84i+7
WPHJJF+lDWlwDByNDVUoz7qL++b2mxByd1jwUJNX8B/zUW/mgSh9kpTIf52e55UfvuuxvDbxaWON
B3WIt+OF/0kV58W7xDGxrGn6QxBzkVNHgpUsO+3DCL/fHgDIQVtW0EXvRDzF901JZf/22YDGWljJ
mH7omY1fpggs0pHS6iI0VDK/3tiYnzsuA1wbsVwz65JQLHONcNH5S+z5SL7CyRPQ6eZ/RUMcHuKa
Evk/HvTbl7dfcp3MOt6+osZmBMgvUK0IUE6r354unp/z9qDbs//6ye37X09HZS2Zt5GbsbHNYHX7
yb98+K+fRwZyqypU46+3cHvkr1e/vdBvp/jrlTy3LXexp/86hdtj/jyPX79+eyaDu4Y6Zhz/bFJI
Sv84j9tXhbTKw/9jNv4TzIYpvH+H2bh+UoXJo8/fURu3X/k7akP/m2Xpru1Sr0P+Ky3nf1EbQDOE
6RigLpBcCsuzgXD8HbWh6X+b6RyWruuGqRu26dlwOP4O29AM42+0n23PA5BBM0iY/xVtwwDb8Rtr
w6Uy7hg8iSFsqaNhv7E4fmNteHroWtxtMfa1aUF7rXruVLLsyq6413of/Huj7J1uK6J0Mv1TFd6w
yguTkCQ/Ofvjj98+u7+zQH5nf9zIHv8gf/w6G9d0hcXnJUgL0f+Z/MHmTEMVYdNnhESzSiShKIHX
ycdSi+UjqctXzY3kqcZ7THViGQVQ4skOzB6HTqXrEeLIqu0JUAY/Wx99HMXbf39+wvzz0/JMS/d0
3Z3/oNLy5p//9mmVdplolDEQ+rgguXQjbBdwdakBCvOtMotxSx0mix2yW3v0Joge6gV/yHZD5NWi
thpxtkc2JENIx8lJ0vHOTbw3GMUkTmNPQw8uaFYWtYPvNiClwW7P1RheEgqFq7jzfxSq87bk43aL
piXT2kwmZ1mLYGkbTvYX79TkMvrjwuCtIhB2ebcWUNwZBfP7W+31ILaITZkjmI3iRZnD3QRo6oxA
GOISbfmVFyCdSPG6LPRK6x4MMAQ7N3ApLTfTy4iD/dzZxlduNp/thMzndsjwhbANQzKtBw60JIfi
gQ9S8T6o5w5WBHm4nCS2QBPRbBTk4C+HBtf+wN71IaJfO84q56wpJb0+Mi3vg1hYS6u5KvLL125k
yOvUIq3rq/JSkKGwFpU1PJiNDUtuObRte8+MU0BBx1nRFAgMsceKHSBK95iayZEcwfDXIazpE8aD
LldWDW6T/GDaL6hJhsjzt2Y4lksR6PrJD6tDznp+RwzluISEshlDn8yZTPsCe2i/GU1/9B0XF1Fu
07jHUxF0HqUkaT/Q4aClInx8SoFx0PCf9ewSacG6qK7Z+bAmCzeN2xvHghoa8li3OTdtMm1xwMRr
mWABKJLq4ElBt7RGwSWrwD/oYlk51HEglU5bDQMqMEPso203XhoEa/cIPwraOWhuWmsr52RGlEp7
wuQ+0ymHltL6D7Ypna09GeqUUNagT6tzFdqvcpAmVOl4VnFm1aKgKH8Z9X6vaEEcNRuVboB5d1up
3Lo3d0aPMSUmwXdJI5KYXd+Kz4wy8bksHGg2pYXaKLdeOzjfp9LumnsIIe5BVbNXb0zjjW9FGbqo
cj+CPN0mCc4eZRjU9qIXGDVrcKjqOhOM9gULPcI8rfwpzLrPOLHEQQ9z1FlBghDIDe+EJbcYXZO7
1IbI7KcNk+XUHbQUNN5L3FHFtkmFOarQ0RclCbUuZqeKa35nNaqDyl7zidbCvcffYC9xyQNBtOs3
1mKoooM6XldeVW4E8VOoMukM2Xl3cqKARb6l1NEpTl6tZRc39NDMWisyQeoxGt5b9NW5CMZ1V9Nx
mkh8Kh3LOI16tI/NOr56CbBMgS5sQ1lrZsgO1zCOqnsrrq1zXuJ6Vq1qDiHlTBQJOfbhCMx4ihE3
1dtnm41nU5vBszNnP2CxRYQTqW1UR9ewGbNNVXv2yhhJxFK2++Ubzl2DevBI1mq58sI2WrdhScyk
nbsMsQ5bxJZkHkIywksNMPHfD6mG+8c4A0vKsmxar54wXA945R/jTAW5JO3YH3leil0pT6dDHZTu
0loyBhqPA9CbrQg44Soc6Bm60l9b5VR+kG+0JjJjtonDsTqS/CaPtlLEkCGVEr8gY7/YWf/JxGQy
QCImo1HrAsyS8g8kVYkIXBB+kaIKsIKzz5xOWAleuhHHaAZmJpn68SMjyYGoPvrStLTJFN35c5pi
YjvGnri492ho/NM0xM9/8QnOS4V/msNNUxiW6diWbkjH8VxWLL8P1TEgiSyZkDhYlhackSMipGh9
760YSf6V+qheDDKaljojytXUi3WcGeJAjG6wLDJfIqwme5ffdZOTVte0hCa85pZx74Yu5dhkq/th
hqqflIO5nRT31riHbo1fGdNSDSrwGHNTNJVnY5gsCOgYRfSMnPSNrEc4QMmYHdzaIHp66Kt1kjbx
HsLShlu9OYcdgd9lEuk7GLD9KQdDfxpgNUFob41tXroCWGFFS8kyPvXJsZFFw+eRNYmBcTHVjzBT
0n08d4WrUKsfUdEVZ98JVmksvOPt0LaBfwRkUKyigYDuwA6aiy2fcK+VDzn/gEY0vowlCdApI+8L
fWVzgcxHLjIZPUNJ7O+6GceJkotUKFZAkFgt+0NOxg4yGHgkPAB38ZhW9JJ/4n10HoEWxWh3xnET
6oTZjBUyyjGv5q5uhEjEN5/YroeiOPYqqX4d2gxmsaK3uY/mN4V6YFq7oRGtdRfNCN1x7Tq5RXUY
VZydax23I1vNsz815SLz6KcSmD4xh5U3lgX+ATU90A8a7iy7B9pT5VSbiSK86/oyRnS7jWu9+awy
+9hmukmXwvjyvMr5Yef9J5FVDfGZto2vZ7DujQH82GB33Z6+a7uSQwIVNfNwCFQp/mhXvhAQsWul
HC9ECzGkpM17bWrZhhs3u/Doqw4evM5YstBsSzdDGMh7jfL6wjIHucKNk6xpfMDSELMjKVX7vMSW
4QP8amhcT+pDIuvDXmRHaxwp2VUyoAEnIltiIuzwgDpM7XKv7u7+4o76c1Fsmuj6abfqLNB103D/
WIbSHghNQmVoQtYAQGu78a6uAi2uh+HeZfbY5NQr9jJN6y1AvGKZ1kZ9B7IivmLJcSbv7S/Ox2Sb
8McdbhvzRoLzuY1E8yD627ozVhW4HBtwowOmzs+GeocSoMKBamQfJX4lVetHs87LTy1iqagrnGgy
3WQASGgk1sY2bcbqqgvrSWizfI1uyzqFTH2F20KBrzbjc9ASX0tKKxUh+zmgj7GMCUlC7IG6jB4n
PZloCkhixAoGyWy6jtwq/BWyu6Arq2M1gXRDrM9gaJrPzFsfvqVtI4fqSiOL92xAdSnjxyjMq2sw
H+QwLgnqAoc1fwejzyDysn9zSOxb+yCVwmWWll+IjC3cm9F4hzgDdY4RHm+HdP7Ky3obDUiXbQf4
e7O6nMZOa3RXL+1WKhlYngj8sEiouTuyCROD5tEWVnS6wtrcixRgYJ3jfJQqdU5G5gJ2S9FaRUVy
LCudzO6UCr9ULCRnn62p+5CrX+mMggpn0XPOxTSu3FHqFPpqsoCs7pGFSThlG4HFYlUByVgOSGWX
xdjHh8BoPWAb5PxMcFsOU1bFj2E6pkQ79RXLEhnu8N1a5zrTs/2YzyII3LtD7IbHuuvtDczx/NEw
3tAPDU/xfIBsUWIv9nP2SUN0zL6MZPZVSCLFwe89BgHD4kQl9C7oE9p5YGnenBElx0jKyqo0YAf/
xVUq/8VFCgPSsizpOsL4c45sR6sVlUGXnoCPZhAIaJBYLETrRye6KfXCiewLCrpPR7Y/EpMrthKh
vjZxN0UUro6m0L/VyeIvTur/zI0CnKSjM3vdJu8/tzGVE9c18qVqgS+k4q8oyk1pIEGXvtJWBqX2
96YV5nnQqdkhKASWFKXxkprg8F8vIYTwdBctjWkZ/Dfv6X+/h+HTlgEdEoKZIRZ0DWKHySJnxh+L
O1gv9JRDutiG1+uw/wUO8DrCcwVP7jKOL+WYEKtkzXkvnffkI0f5i49pXiL8vvGGtalLj64xfz0h
rdsS47cBhkU7CNrQbHGOuzmt+ubKx7J2UYP4vVd+6W21xW/lvBZ0treo5zQg13m2MDPgKFlg7CpJ
c8fJ6aggsW1ONNqSZ3o/21z29V98kJYBUPSfz1Zwto6UggoK5wqP9J8/yqauCsJMZvvpGOBJi4az
XnqXGk1yzTLunviYDR2B9OS7AxFHtQzX0t5XOG0RvgviG9ON1RjBprqBuwysokqcjcJ97EpVniTq
7xpPPQMSUx2BfNBB3Tpa03qLDgy40do3gICXr1oLrmSkAM32dJKrtqMsYPbWNyWwzdsl7CrQGfFW
QlGWryX5135xGAMwyvWcJoxm+Wz1/pc59HgrxuheQiWpNEytjGZipZO80aYs9OEk7VM2JTBQ/Jbk
t8aq1tJtD1zFPmFnGK577zpYrHrCsn2zbf2pY/62dO0QUArZtz7GZs3yUB76IH/woxoFsCfdaWb/
XoXsrSfxSdYBWdSapJ+Ksshgo62q6US9ajrgnXgOG/B8/oRBYmrUMuqHVYKbGD1bSFMNcE5MbNCp
bkByeC2EJGxOkuYMbCMYxj/NeytHBshCHq7L+ICRDSGtkzBC0uFb9gouvdMW8UOGU34VhBk+3g4b
ut+TspUX7KTaSjiHRA/S+xs3xl+LAj23HyeE4gBJAElRkrQMaYgqfcWk7e0Ve/YTrAuA1H0KlRWP
HXYC7d7BsB71HIpIXqg2REvYz4lnlAf69uYmY2DuLM1nF4JHtUj0z0knro8oOj613u5fInUqE6Rt
ro28J7Wdeh17AYwBsKuNDZe27SvgmcF720KpUwI9ZOtFGxL3aMaXzbPpq6s32NDDe387KMIAbWS9
oRWnjwKAOmgj3nFXfwFl7pfC6Js9K8tuUZ/4sjkNrHae3LSNd3lUg8QLpnUfjeZ+tHou8hD8Y+AG
8Fy0OfnABv/UyXJV4UUvtQYWw1Qi8nODN9UH0Qq9HWCdtBIU5WW0nIT1mHlDdIeQDAFO0eyD5ttY
pT8p/Xzz6vBHnBbT0UpHKGGBQ0qTGYNnIGlAXHnhQ2/o5qr2rfe+/mSKuQwxlfVc5Osy3ML03Yki
plHmqvXsU7QGwwTZFZ4seF3U0eodsD+UvwMU+G7Su6eGpLOkDtFpuoRUp4G3HKfoLIwgP1XsU8Ix
NA+RHM4ZIY+ehDiUh/7yDYCQuUOP92QGDuFMaoB8E1EW+tmXtoMcXL0MdfxoVHn1SPllYyJKW1ay
PKLNJMsjVMOBjceuzeVTi7kUMXJjgoKchk2YWz9rs6s2FWJI9LWLjPXAAVb3tLA6E2WEGdyZtgQ7
UKH4bXXt+6ChQdZEqq8RZ5dLGyT/0ggR5QezF6TtP2DlDrypFMIAxhuPHaGGmve5LDRthceftTIq
UN2paRcH8bLvyDcCG7DSQSWuwrb88ArQdpLFds/0jtPGBsKDU1fHwtgTCCvQD67ZJ38pe85HS7k6
Q33qd3XaImWlgAJTtJc+nI6E6AduApw32LKrDu84+dJLqiZ4GDKaWWE0kGgQhvi6CHgeIO7k8YeR
+jSeKMRty/F1JAWTSGbym0d9RhbNPDeNq00miuyLdteWibdx2uBJT9LyWIHS38PL34YNKELHMIuV
bbffp1qzVxoU81VtRWQfzGYKq8KSqpJyGYvZrmnd1BniNS56aiW0Nw0DAWnfuVR7LJSt0avePtJA
b9d9kCQsmYaN17LsIq1pNjQTa2jZfr2uCsLOhgl9JMm0hBtmGCQRO669gj1znZGRB9vuMNqzZzeI
dg0iu6AoLMSnq8Lsoh1r8BYnhbJwLNp3WUb5Uu/ccBu2mO9HV9+QphGcp+jFl6o9Oh7JHaJdm9J4
awOUOzk4K9J6+z0+nW6RgipTXudvwZIsiwjJSEMTduOk3r05KELVrEbfYj6kltRP4bH00cBwoRQf
VVBeatcpd+TZOsSSya1Q41tPxMMmQLKE9px9qls3OvF+RbGpmdeXzuRsBRYxzEIhym9LZauyumIS
d74aKUD5BWS1SwFiiGDr/kRM4HPp5j+HwZoedI32Wi1+uMV3obrw3kfKtejD1NolAbxLYfbaKprk
m1HgRww7jfueuO1IoX2WWUrys++Rq+pPjxRmtnkXU5l0qRjY1DDTvGtXEDC6ftTu2AOvswz4BuAa
SssjwARyI/FST1SGIr3GlNCTmFt1AVkaY0ZiH7DE2C7SO6o21zgy96lgQoyVTceXlvyA0/fgpbMV
1AWZk82S5YjxaCTs4tFqHgVej2U46fgWiwIUilw0euMuIY9zgfNhcjkxLeEmMdwfKVHyK0cSnksd
AU9lVeVPVRktmrihUmd6+TuACqelztFV3YT5XUuOVTxcoP26SxBxwyFtYVNCx1rWYGYvoV6uJ7cC
Uemk72AYjK1JfAxERtNHdkfSZYmNg2VK+4Px5tro9YbF9Mr3JciRbHpVWglIDK0ARvMBittgP9aV
Q9UsAY0BbhlFR9YwzA/DmkgG4g8L9KBunKxrmz8DcctLslg2GPHOJfQYh+wJaCeE2DJxewti3I6i
65KNSmtv7SC0nhGSP1QdbWneROvIZcb00mUbw6RNGxt5SAThyBiOmWjqVcXycM9CbIkAQnuIU434
xcqt8DeggbeNGFU3UQ5bIh7iFblv2Ih7DI4Yj0iIAiKBU9kE/DGUS6Nlc0MYtmSB0fbXZtq0bEaB
yY50HT5jDIKLaVKPlV59C1AM4gbEqgNRtW12UaO0tSqzT6wN2t6wUo+ynB7AwVTZZqy06Nr7DI7I
fP09quBj3YTj1ujN7Bn8qb8GVyGKqmWTqMFT861sNzo9PDg1IRv2cRA3dveYpaRas0Wbwj3Wg28o
R9aB3ttveQckKSsGUMddcC2CwD6ggt/rz6WHM08QIlgmoTymhZ8yAezb2qkeVFVFl24+TI48qAED
u6754YUoFwq+7JB61d9JbzooCyuloID0VmRastEw726b3NMeqBHH0M2fPGrl2HmBBmKoIlNSw+CL
kwDPWuaRhuE4xyz33ydu0cOkyJc16s4kzApC6oLoSUHiGX/mvpDOHSsdyMq0rZbGyF4Wjkdzxnfb
nGU7XrhEs4cx0MVF2agnTVB1W82pyPpDBLIaJ6rp9WQ1W8FO6mzV0HQiRquFmdfhJXLppBR68jBG
FBYikVWbVo5iXQ8TzskuMO/CWtAEUtpbX3rRPeOZfyBvlfenCYzRVLPPEa0p1rSUoExuPB6GC4G1
+GoAcb8mR07ss6IjqNBPxQFzALCbPGD6VgmOvSbG46i8T0klyiwmEAOl5z86nW5sIKmT6HT7VteG
MwIs5O9uuHbQzyyN5jVtE+2i5iJHbwRbnNn+JfGhmUKeWBjC+j6KUL7oPetrVuV2EBA8PC1FIZtz
gsxhoZwXOyldSm9xs0tH4qfo8KBRNu2WlXCqXmB8bFOA4ZB27f6EcX043b76x+H2b2movyMvr7am
nn+bEl0DjBcY2Bqb73UcM6JyJW9KQUSvaVY7M2NKaXLjzcvAokyaEz7H0sOxWkrihI0ietbbjvTl
NN65jWYe7PlQtto2z73gI6rxJYzTbI+uoYNk9gS23J+iqxEL7L1ImrEfZugYqzzBeuu6O91JZqZ0
4T2h8EGxrUYWRnF4KMeA+CCM0YcqjPWD3w/ZQ6ic4EoUERlMY5/tNEKBr9OheWn1VsLjza1VH7rN
RVWGWvsDRkzWkMnKDCwYh+aMrs/EE8CdeqUI0LijSEYCT5YaO9tJMfm5jgLNU1+JlBgP0zwVTe14
h4qaPZctSBUzfGvh247zjnF4O4xCfYcwSIIcLfmFrRNyY88Ri5Im+cIsTRzIyVNlPul4KNlycvBr
oIF6hfGxR7P+MDR9t6eOh47Gr9VDFmbBybVZu7A59J8qz38ORNsecq/EJ8fidUNdxKOzAc89bqmF
95qurZEH9pvGNJ7h46WPYSbMe00MtFlRSr/rVYd0hVyAXQEH8L5synjTCxd5Ivywczq03EsVQTCB
oj8ujegzCyOSJoT9PbbgpFLia9ephNOhKAWcG9T55+ZDazJ2zZBwz8ntgMzuALpH7CPDo9uy6ZpU
XESSVI9IHcU+l59kPE5+pJ1qp6x2lGaf2lT6J1s02qlXnxGx2xjlgMQ2KvFPt4MzZa/haOCBSIN7
I2n8u7SZvMdY78p9D0okrxHyNnbpA1BlL+RKFZzdHIo6btLgAIY8WEZtZW3ZyMSXqPCji/LdemVp
0AaV/cOVfbvWUOqvZK9XZFtCH1NehY+mYF+eZPJ7NVXqGmGauQLiTa1FmPUsk1LvCprceLZF/Kqg
L32jtvBEqah+YZXXbdCXZYfYsGjjSv/QtX26JkAluMedYuwnCCIAlkOib0c7JFeXZcpU2nJ7azOM
3VDuJhljWeua8sEdRPlAtIcFSouKrPTN5M4W7mo02uwICcwjt3ioNl7K1CCT/BkQq35B8tiBoTkw
0zqnJmO6VCTuUscBDHCB3oePtHAm2CeecaUz7uwsKtZL8mk/exaCT90YPyIviD5DHQGH5ckf3Hzj
Qcw5R8ojAGG0xmsHiXLjxUVxSjXZkckQtvQ+y+aSoFcvjeYY16Sx2T79LJaPQxxbIA9clFkj7eci
8rOzWXTMdWXfLrXxRhcpTwraI/HfbXEiHom9UxoB602HbCm1JH/0/Il1RRFvNG8M17WAU6vmg0Xq
9c4pUDZVdbbo8jFknV3Y98oFyFrPB7YLwOl6UHRpL3qowf6zlvTu3sOhvxpwNDM36uYzgucDHYPg
omuskMSgLbUohg/S6n62xHgvNzi/nNPc51340nZPsY+8csiN+3RK3XNk2s6vQ+g6QJpp8Pl11B/y
Lk9JONNssNCN/ikrgwzVxvzuTsTEjoX8YDWoHjUbyyQL7OJshnLdBlTi0fynL2NFbZYVtnWMwNOY
SXuIPMN9jslvpNtQX9gInm1riO/TOa81jsDS9nF/un1Xl820ZG0cHoh9eRBBZVzhPW37jhkGp6nz
iNAoWyeaP57dqqENbz+UqZGvMO/jDp0PSMfvp2bQdzJHvDDPSHI+NEPbnFl/kchnTAe9NhGfxIF7
knm6VuHQwdeiIawqZ/qwS43Tr7NvWZjQ8OrH+kxzltDS/mfoapfKU9vOddoTnSQYWw5pxJhxxTOs
D0peqUm7GmXcQaZ0u+RsvWJQ0Y+qjuuDwzo8b6dLFGvjcZws+SBrxYEtKVqTD0cL60MnuhqW8TFA
9fM+tka6HyUVfKvEJciJkj8BKuLYJJRPVSA/EhfzeOHRC4uE4d95OeRNSZrdRwNBZkTrSyxHDSEr
qYr7bkipps/33aDhP23zAh9xlDzmVq+OqCaYM9MCMJPp2uxz9DddH3Ehas1TUAv1RLQCcF02HD6R
knppn29fKU+9ISB9VnaU7cx8iJ79oQs34WBqa4PE+b2pqWrVY1hZmZGTHmszqtdBTMhe0PvBDv5V
vcFEY+1NczC2KlH51qIusCpz12eDio8sshWbGM97IBbxKCMDge5k7aYxW9lIK8jWrJIjmn+1LYFP
rwR8z5UXOfUlb+4smLtiONvMzOe2xFNqlHm3GIa4Ops0ITatEROLQK2T2qVKEpRguPjyzADAkHdA
fRhjxiEOycCu+1M0HzSynZVn6ieDni67rKTf9rb2ofWlv+k1dzjkfd9D++TurVGkEBbgLk3vhXWm
9okRm1BrOx0fZNLnp9C0mlWfmYipiNrY+d5LV+FZVRpMDBcNMTmjgh5UzNCe7ydWdRvNHv0PW8MB
L7uPDJXzolUobVmETvuqHdg2jnW9D8fhZ17K7tOPqXHKPkgfItfFdeCZJBk5tD+NuD3FePmeQkss
TKwj+96WHhwyEX5WxaeqjZbJabaOp5xdyNryvWRRavQdaorOefaVdXQieGRNb09cWp6+tvlw1rZb
wGFy5IPn6icMD/bH4DrUvtJyAj6uA14wU3dBGmF9p7FlW+pjA9N60mgml2y0LMy8iDzrT6tbe3Ua
fsF3H2VASqoiWdnqCvu5tJr9YDXiY4yVA7nXGHd8qitE782Lp2M+ycXw7ip9Q/HvO3ryu8HLMXqI
0rh40qAul58jayq/ofC/KNaULwQ0E40KeAcUz6htdZ3RTGvtT2eoDsD8hntahBXDiH8RfvXJpiq5
k+2AyydCa2+rqPjyQ8p4k8TD1yTO0gutl3TKzL2Rmh54o+bJhhq60rOJZGWalKFS+qPvwJFkHWuc
3dhSJzJIyLMQUfuVtsRX98WnFaU11mygOnGYfjX+z6BMrtSa2kMBHRSlmpl9DhqI2InN9IPGO7Pn
ayDyyRiu/A7gA6Thwz5z3PZjNkew1MbJ4TdcNn4MRrC6wtiMHsKwMZ/m0SEo0/Zy+64tSSlPTZ2i
l4zFqQviN+qrEFX1KFkH/Q5spQ6zQDt5uqfWBOoF1yZFTm055qtFr3RJMm2y0oz+KUz9aUWW9ZOl
Ahhz2imJwDpQGk42eb/CgA5Dw6t+xERVUFZdxCYBBGZTf4xTVawRgBGSWupc0eKHrornejDjtSW+
5f4U3NHZcKmGw0Y5JNDM5dx2tRKXrr8LIkcP3oAxZHsWBCj3tXxvxJ+pa3zhKpEQIvTopABqz+45
VO0RyqWAMpPyJjIoMIs/TMqljdrWP0KkgD5LrBWOyGkz0hlu3eBOybonFdEIjgOzbeatAxIDTuRd
r6vc1DaWln/VWYm3J0lb/c6IG7BOpXG+fUdAinEYVPhqtXm3gov4Nkonu2KO+DVARFoLn8U3HgI6
tftHxx/tY8Lew8NhQ/FyMN/T0qZ2YWf1OXAdjeSJ6kcmNPPdbzMixTDegMpCwlTbL6GD0cpnTYm6
rflOJT28nzJonHGYqXUqcPXi2H7sCF57bEZ518eleDUCgtuJuGrWnRs/MYyzavTGt87l4jH7+Kfo
2S2ErR++VhnpBckgsyMuzPB1KKOHtjSjC01BUAItBpNEEf9AdMTkJOWDNMp7F5pinHEasBSA/bY4
qI2AYd/K05UOZZIUT+M8WXTcKpjMOz+v3C1agZm3FlxrD8oF0WOtAwlNozr5mvvQeAjeCKl7FpnX
n2PGnSCco+qZ+UhXkc9eqLJdXpLQoAoqVRAOXo2ZgeI1TXok4ih/bSzovprpX+ZYDUfPGVKYSdhl
u98IhzNfwBsMh1pAHrl9W5GFsfXjrqP/FaI8yFT/nqjqqQlFt7c96izenLOTpPqDb3YtdhVQQZgC
EJ9u4h5cETKa4sEZ02dXZMNqUozWSSD6nSPoKkJDzt5wndHmGQ1jL1jamVowvAShv0n6qd73ZkHN
qrPiSy/Lt9J8bka/vLau9yNvqZu5vUesvemNj63U8cKmiB8bzFf4dKuXvODEqmEiXtRYejIYnqmx
j+CElGtBZ6KZHZsVMDgdm48z/xGnaYpfPQLq1swg3jaqsvg1s4lddUPu8ijB6l9MBW6lIficgncU
Nh7GuEodsdsHD7zkZ5LSR61sz0YfQR3/9m2QIW6ya+c1AoGxA2or7ukfPtPzWA+BjF7/h70z220d
y7LtrxTynVGb7SaBqnwQqV6WJffHL4SPj82+7/n1d1ARGZlRFyhUvRcQIUjHsi1L3ORea805pkXI
1Z0uWNS3w6zIa9PFuPWOjkXfWHWXY38emsOD0w+ctTiNIqUsg9dIGR5KckEuWVtGR6VgENFbOMV4
9elgVUgcxkthETqkRtp1FlMG10MaVD584ulMNrVcHqIB5MApG3SzqGkh9XbKnW5vQkAC6ylAkVOX
VKcknepwceSp0OvoFbnCfCTIkwlbkspjZJCLQvhXvykM4H6NCl27GTlAJ3FdMDSEfSw5qeZ4lh0Y
YMIBjEYJDomyTBTy4T4Jgie7MJQ72KZMj0QLigalPJdeJVqHox9upo5+APzezZil3ctMncrhYt3r
7Er3EdKz1zJRH+1cyAscB/2QBTw/5bLHNeOQ6CAxIxS69YCTRlsiq3wS6V97uFCbQiWSt+jZXdOi
Cjgurechhhbqi0NuyJMS0GhGniW29qW8uQwJmCcZGoNbYNXN61wRO+6HJvsSI9+gZb9FLd8xaXZz
Jw6YePACyBVAtehfy3I8YddTjzagclhzxnMzE/VbDkBGb8dJUw74YhgzunpMfJXBMU5LGdFbCpc4
xUhy4EQRv5m8pcQVVs+xVZrnMKdtIzgUhm5CfCzXNtCHwyjSyhOaXj0Ns9zwVwwuyBR56GCEvrYY
9Ek/nNkMaPj+I83VKEP2xBmajA24jMuIubJW88zFaGgDxnPLUhMHUs6pvZtIPXacQzSi3oBb1yOR
iD5DB05u5TxoS5Qv/fgm7F6DYAo2CZG924KciGLW+8vyWTey9+91jZ1bw6sERkvQAQiDToZvZtRR
EwGKx18/Nx52sXCj4Xj0y8DaTsRPbWTc2m99Ll77Un+oe2feKJm848/ZidFRd3kP5sB3CD6cvIwY
jK0Sk5eLDByRZYPExwv9/H2StbIB4tG2ZrGaGNN6laV9ZhFq+06p8sM4zfkhmSd0q/FIlkk27i00
VgfewerQOlGzcwrfS3vBFECZBDk3ceMqYpRenwEGK7RwgPqxhOTGE7GNdqUTAgPWspvlJe5icPxA
Sde9ap1KUCH73hje7ET4G7N9DuJi2s9K1xwUU4s2Uz1hfdWMLa2Bj8SpaXONFSJAoDgkm16NBMpy
O9F6lfNVJKx1oPyZGsGhyfKDUvT5wVlubvdCE3tHqkJubLUFdUYKIPPIRrh9ZdaHSQmbQ2A1NE2E
3niRqgMdW27mKmh/v3d7GPezsmfwkNdty2yYNM7bjYZkE7O684v4Jm0XzNqmI07yUCEdWQkQut6Q
0OP3pwp/rYk0h59JuB35msu9sg0Rb4jwm7b8dNCGcDoUocNuUUoSix39c+himm4qeV9TQ7DI7Wb4
815ux3Jrx9G2pMezhyaPTrYt9f7AIdIfxNT1BzQZzC45vXtlbd4n4HWBVaSJaweFSbELjCOkSXCw
l7ft9jCgMvRm8wrSwln5kfbhs5kdocF5ljqgu5Uy8n4/JgyYTZNsK1IklmPkdjPRTNaNDng6kxwk
5YBJmmZSZrdaNnJGHu1i5US4Bqj7KMCBKfhkrTTirTKvQzMkXuYEJBAOPpu+QCsOap6XB6LGi8NM
6nzZHI14+DkQeIYiCdSjPl0p4RmM2xHzA2Bn3DITfgg75jiKjQ4t1Cp1FZR5692O4Xp50bdXmjGh
8irZkeMHiuaYy4b3Y+F9Zo3VHm43eRR3v9/TjVLZZo3BL9LzQ90HxeF2z2gaOLTMFpKdNgFLwHVw
aCFY6X0MG2YJSsoIla8cGt/KjOkIWLuijqDpdAwoYynWCv92cJYbEiH/9eb2bxWXBLcK1LsI3tXq
dmhPcbILkmHa1dksjgp2jaNukB5aCXtv1NqrHZjbxtYbtyFmZ62BA1nRDRVeYJTW4Xbj69wrK/+h
xvR6orNB3DXd/AFBEqlu02cdJjgP2+mJO16uMFCP+uFJZMwuG0O7YFmqNr5to682Z2/2k/Kw9kt7
j84HF082Rl6owP5xar93gxh5oz+PXjVqsMvysxUsMVsLHy7RnHeT2SYjp/YOAQGHZeD8SMby3SzT
YpcmYom/xJ2DiBbtCaMfeUKzU933GvxYVZ/OY//VOktRhGyYI4Zun0Lp6hLXyMxiPS+Uli42jnml
CdwCJA9O/XlK5wc8+U+5jSVChzZodfWO3RiNBJ/B/FgXOQc3O/3Ayd9I+0Z7HMISdtJtwWmDBvWV
FpPc9En0CF7qOqgkudGlIV5Qyb9CHMgGJ7+1IFsWpTIag5xOEAlkCMrq18xoEkDizpHGPEwhDnUo
vptUY/3konvNJ0RMYVceGU0zRrIAh+vg+qg1ARPZ6SXw7R9tZj405mAhjJXqNizkj9zWznkhOo59
wgLjvGTuVDdoeJtohzQlcXULYZXGvHpl+eXgqtG5slAKBR1hd86gjbskMV+hO5DvEi7IQt/cz6ie
74cZAKBO0J9eZkxMKdKEYwL2muG1NpysTroq+RSbdt4B4CdPya+NTRQ51IWG3JXoN48YqaAn+khi
cQNXd6OQ44WC5lefvdQkf2wSJX8g7OeSw0DJ2navDb4NwIsfG/bzo1bUGFAmWqvh9GmSu3LnBMMV
yry6Abr0GArjWGik0SVZhXh5aGijQypW+3atDRO5tKg2Bs3y13US4fdA1us1hrNRymxLYVpsa6KS
I938ZOT6s+n9dWcv7ZdKYUboHxJHW5k2KoizgOy5T0vCZGP9jqLxOW0GAOUEWXrlBwllJ0fJsAwj
71rNFaJbJUa+ky4RLPMr4MKHCitfIvT9kDZ3eokuHeYsTKySMMYCeJ0+te9K8hLEKcVXIrWXSkaQ
kfBfuBHZIVvDbqvNrKE/7KOmOxXGRx/OLZhEItVges7pWhQ2a5gAqCSxil2YUFuDiHrNBE3pAtMO
E6V7PzaBEpbqnlZtt5oG6xUca44/B9x6FDFNJMfCionfQkUpyQdEXYPVC7feLwWxl5dUQA3HdkmP
Nrb6kDxHdVoQfZK9odq7NA0kudGJ1nBdDAjfxVa14SfrTVTScwyIAMbjv27M9IXAUzW07mrydulO
M30nz+KuwEgN4+kHvolHETE0CmbWIcoRenI7VBnvWp09lxSiWSTKR8UmpGwWSAeBihDlkLx1DlGY
hX6qCzEh5a++S8cOPT+j9Zn7H9RcsBrDBvGA8WYDyV/1mqKty1j/rvuvqcoeZc/Bq8u28ZjePum+
QWpEWh9KaX6NEhFR3yTjPb4Lrq6AHGjkcm4PdY99yLs5zgc1RK5Xa3rgyXKipR6Wa6ClE8QdSpkk
1TY6XNODlfvQPuMx2TJMwD6Scw7sz8Ce7KRP31h9TOYTkw8uyk81zSXagtpjZDILzCzb3/VWa58I
Bn5F4M11LKdfWmRyMzrSvHZKi/jBTi6F5sH5pyIkSKXwfYLlq2r2KlMhl9N3ukc5wjxiy73qaqhW
vjXBZPLjdzJDmbBHvKpOrDKE+i4sEvLcczZHggqA3WeJlsWYtWMUy2E3GgoX6+LCZtB/LtJDPQb5
bhrxtnCEukwNngMkeDNlLWEuB8N0XF/tAp5hPjlm+UoxmK76xpJ7X5JZw8+IRIV3ckL/pEBjllP2
IFp720vNRFCKLB94OlUy/SkWNA05fxXm3w67zZ3VMtXPIB2n0Co8WyFwqz/ZNpovwhGIC+YU605E
DlW+RL7HdTlyMBpU5UvkjG8xELLI/vBTFh68v3sQ45ZrZZ1yzmH5rEgZbTQuOlOQ0yxVr5r+PoSo
UjJTqVeqqbxyHmFsn8wMNeRhIG8Tb7rrV6B64ga5EDvy76Ap1y0f3U6pi6dMjxkjVvik0m036wII
QuFqR50QbKRU1plEbHsbZYHvZsYHxIwfg1DbTR3b16EgN0+dVXtbn8wRc1Zb1tVj2LXfatpvHCy4
T7pW3Nd7RcKMGiG+ka6w16b8LayN8M4iYmIeyg5nRSzwFZQ/BrsIHxDVg6AfF3JvzfVp9jtrBXft
bNbNhXnGqTWS98xPX50ctYEZF192ndK8C7Z01C68omNAHU7/zstA4rmmVQ6gGsFZ5MmhNMf83qbE
j2AiCMP+nkfm2SN6Qh27IhQOscMaipkIx+REy8Hz1ekoegVRKdAERk7030ksUbq1YcyoDMoRIYfK
NbZIWPNF3PVuxc6+9qNhnYQ5OCxGDMYCW7ZUBUMUImv6pqbllnCFV/6Qr/WUj9QiIs2NnOnS9+gE
rTuk2PWz3hRHmVfrIgL0a1gOkfGs+QatJt7nt5hIOVeq1DWE9TKwRhU3wHww/Udid440c3ETGj5N
/oVYYdb3g6Vt9ZSlwxCh9YL5san1aI0Z7SVbMruWyEM9/o4UiMdzE90ZzrSPCwvyezhDxVRwyxJw
p6sHUNM/+hT6IlD+LZLOrdP32n0dzSid065dYWJCBPXZhs5VduR9dFzdq/CsNrZcnqDhJUpeY4rU
DZSQ3kXsRsxI6tYz2HvfRwvX6/YrQ6F6PdF8c8uBzCedlIi9paKTTDNCVa0Bw/PItKFg/kkeKMoh
o27e86wht8hGkNJE41NZsYPt0/Q7yjiibQfIEPSnjIvxL1zWK4XCE+S19Tkwc6FTPONrCeKr3dh3
5MAIjOAmQgtoK36/mvyp3eZJeBn5dZof/LTJuNvFsHgIXcgQMua5pxnDC9EukIvjTxtltKMxbUCm
c6fLFF+I9QPk1tlouI4F0i/2fUlTALFxy2SotsdpMzkx5MXgsY/VcTPJCLprQkBbZe3RzVW4oTap
2r9hSDwEMyN0P0I8QqtzqWor0PhUZBCSAnJ6QbpN4Y/Mzp7tz4LC2kH37nf5lgOP88K9ptXPJUBH
28A5lARhDKMVI09tt1vAjdfEqE868uIpKFKwVWVzqLv0HYRYDkEwlKts0NZGk5WECMRnGgYfsZU+
G3FzWvA/q3xXzc5BDP5X4nBoxViv1XIrzO5NpAkX9xhlepzG69IWl943fkmlfEqVdKubVOsWghJ8
b7ObBhY4KyR+ceDvGWeP67QbziTllVLBrd3wD23V7hKGXWTBDKug6AVSUf0A6bTc+5myg7IzbZR8
CVgZa1etHOKAJ0ZpmWaEZKZD1Os16yFVYvpBqOJUpsrdL9WsY6jOQ7il+8W2Pg70zaT5Ry58oBjJ
oBtKSZPIgo/blNtKGt8OXmhTgZjPfjqjtaDSsmHO8UBqCPLuho9kJHxMJ3hd2MZ9wnxxoydawSGh
CG+2kVwFinjFde0KUqeBnQ5U3/1JFJiaDUtDRFZz3hYIz9WK5rOENuipteFR8PFeANpGU7ATpnix
2upXm/vYcKOWa8uwQ6xGAptTHTuhPpJFce1s62iWM3M1BNMK2eRKGjlsGwVcUJ08lcl86mptI/Xp
ZY4zeipqu9XMQScPuks3cDZ5Hj54ZCGb0uxYdHF7vBHZuYBu7UItPIME7zQ5ipi9whhM92IYnnqy
xtjPjIYbmshZR3RtG4QwRyXgPKBNsYbivqSV0d0X6HpXaZvdK7b2grqaqCyTmZ/okWcybOIwV3Ry
mCAvZ8kVpXHmagDNuy5lsJT+TIcIcwxFPCgsL/IZU8llG5MG2CRwQNQyA1WoE2LamybyVy+RN/rv
qgYj8Jz75UM9g7a0nV1fxo+KEbzlqIK3aV1eY1+7ayww5GIMfs7tB9qSck0c72vd68WqKq0XPG1k
SDWz5c3WWLiZolBhQ2mwgG1u4ckTvTBzviEvz/KI/2JpOdF4uN2TYWC4wGihDQdFjc+F3k8kGfTv
OpXk06rCt0D4d3xsOQaPefjaq9F0hyiSFn4QUeBkmeYRdcahOQ97Ki7nMUlC4iU54l2VDeujjNLw
MEsng5g7c73s+t3gOwUgXiq0UqZA4GZjJGDafNWrgpFR65enyiKroc1jba1lZnDoZnsdJVl+nszJ
RzPUDvlZ40iUxFh7vSHxCliWjq6w53mGE3nJlIdrrOdESc29fmFIUOzqMZYrPNA2Ea7NW4TQlQlA
k1yqobrERTacSpnEW602dGp9kooB7ZZH4FGfqM4sTm1NzSnTDAAOYN2qEyQ8TbOh5KGl27Wt29A/
uYtCFXI3YVx4JUEP6eEreYH1aWSOeAgUbD28S8GaAe7LYIklqlsdrvS4xquRiqe6FY3n94t/Dy4q
YwmIH+aMDEEobmmI+G42H8U85qzOigKKBpZoGWNB2DpDcKTtkWtfMZLme4YABHx1ROjR/7rPSAs4
qoWcjrd7kW8ESN7StwG9vafMPUwSPciPdt3VFPh00kZ1Lk5qY7E0wmCm4acwOZnqk5hS+0xSuk3E
xIToh7wxVHqC3ZGlkqex9EfLAIn3KssGh8ug6Dq2VtGvTIvwj/PzN7FivA30Ok521lFpFdCQJ6nr
x1FjfkVbHc2UH+0RSoVXUFkL5iNeF22U7Ci3nnIjAnJltUzYU38jSq14VFtDIZIkzNgn8HdnvDfA
zfV1iNakmJ1o6wTRZyCc6jpUyTahyn0hqQ8ob1WLNcYP7X2YmTzORs/sC9sQ3SpYzI1Rkiw02cy4
69VcohooVDV2pRjNnSa0dzOANUlO7BfmOfjpEjhfyQ8lZD1GH6Gq19SPFWLg4no/ygoeigGwNS0I
XCmciHQ/JBZd8tkUZOwy69ZoTSnkwfaj3NgUcl5T1/c1A/fP2cEX2Uj7u40H5TCAxTuEoxqskeyr
HxakLA76t05Xlf0UclTZImHEOGjflpJedYOpSZ37tktH/NqKcP5e/Chl2URU0/5lBp/sDlo3M9Ih
MiHR2FZYXBzZRKBwG1k1pBTohFzZpC0qoqE0ks59RiqqKfotKSr+K9uVeLaRySV0JPIuU1+aplM2
PmwLVNTGh2PJgt1ZHntNYfcn3gQIkHSVXzrDcBZYHSGZbWNfkF4cVQcLfxwFjEMyA89BMa3RD+yZ
9+lXnNfatiVaBHGfrV/79DxVOqwC1jPBNbF6bGGpbolxBbJhIYNQNGSodUwXJR1m3XWmQ5fE3a4I
lPqJtxogRp8oS/D0Tutj8xlz1LBzciirt4fYOspdl6Q/lVq8d4uY1XZ4RzQ8Tmy3ISQ9RNYQP1hW
mz3G+Cnoptjq2kAqc/Q7mpC9qJyrMPiO3rfvrEJzrlEwOveOEbi3r91uFAUBF0brymUs/p43aQln
mq0KroXzNGJMTcT8jKa17er0Y8itawrVMAxy0OaKFe8UHX+8hVV6HZacOHISBiIRItNPdLzIim+f
BxVCZaAOKBGnO4F6/1C0JO0iBzKZpwzTWavkG4bt14h56rpRfthgTB/LBqkacdXhQepQAyxL2hvE
ZxtV2PHD7cZHX5NnH040kWme69YWYQw3pl289FNyN0R1/TNCd7wKy9BZlzNBBzXsVxIBOBcwWtzO
lrCPYqixnTOujp26u1DMO26eHAPK14suVa4UxbRRF7RA1cGxDiDdrVLwrGyPgYzXEmaSUvrJp0Aj
MeZV7U1Exl4gq2JmAGs96+NyksbCWFG++RMklzB5lDZCEAx18IQ18pf9kGw5TB7WkfAhOtRoHDPG
qG4NytbvpuKKJ4RWoM2oAeVXScJoG6HpzJFRU2gdcnoXXpoASBlT64xuCn1dHK0TKyMQPBcb0Wjo
17Jx1XcFhCfFcxyQhnbUv/TkNRFBk61JWW5xl5YPo21Hz4VKBcSpgwmqG3S06VtnIvqMI2qqbUJm
QGIpSePqyABQN+t83uZGYEbBnfcgCcieU+Oox+UuiVmxAaI5CjSINmME4JKAhElkF0c2L7NMGWgn
xNgbTNYMArXcDgL4Ou2fxirHBZ+qj/5AbIdGUbyyep8Id5ns8D4Fbuoj4+LZFmespiLdDhZppX35
TSzOA1pJZnIfjoBHwqWV4nk2LmU8wxzU02tcNb8s4g5dfyRPK5t6Bur0VuM0Rf5C0vGmGTYa3LZr
rGMbyzEvzfOnKSfIRoKmJPMp0J1pTc5yDjezT7xxUAH799HaMBlCD1NRbxdfUcvPm7QAT4FZcMCW
KNOjmjKP3vm6YbOx1mAk0CuUCdVeheAV8h4xGHrqsfQuOa24lXQ69ooZ78WUoFRqCS9seuPc4HAI
sOXq2mkKyzMnklUSjmukbZNXWvW6r/xqYwT+jJKJJlJW92A60DhRpShiPSetsqJ9AXhJTI81F5tV
kX5Qn5GPLtjcKFyo3cGYQ9Rx9PxLhIP8rTAu0zCrMWOUxb5Dpf4QASrOsswlHs1a9NXL/r70Dxmy
/Iat691SsdUNpRwGq1UQyZnRKHpq1iM0yoYkZotrCI584lZ8Y5/lNeN3zbI3fsXsfSL/Wo3vzdR8
oplHxnnKps3R8QiW9gfjAnvvt/pZs0dtbxTAm7GWlakd7ugmwS/LxE+iK3/w/k4rre6irWFKtwja
+RQaF12z0estp4RO71/ZKaIYwURdOtNOQ5e7hcc8esowfvZ6TEw3cHxQaoyfmCizwp2TQ2mONzpf
+46qMrBm+9/C46+Bfx4qLdYhQ5dA3KV+TSY5boWTFLueGM6wLyD1OKaxXtL14r6iEoTYQlUWQ1qb
+3HaFmO+63wP94Rf9911LqYPpyfERJEZf/A6LgGqx93VAZBNGERHVIcs7B1hYd82wKrAMqz7Ph/T
fcC0eKsWU7Gb1QKzYqM9QcyRAHRc4svZ8CvVNonL0Qsni6Z9+T7mgokaDFzR0L4lU5xoLRgR9EdF
dUa9aAp50Zntk7dhO+SAOFQ2bal6jdQQjZQk1nXDuLfteE+f/hfYKipqC+16G047y/gYIyU/dF1/
mg2yVvPFvbF04af4YC2CEFMkKKmorr3cp/zs5nCl8zouAplTFEzxDok/w4OSWkG3d1pH2m+gjA9K
XdUbI4N8U9MV3yCQdbWfg6AJ2RU2IXlDRavRmZ6o2d7QH2zmtsiOdsHOF0fwi8bMbZuSIbXKVbBa
ehq/llzj10miM4RNcMMh2nlHrvGTKHcPptg9O2GUVRrY405EDzYdIBaHcWEXfTFoyZG9be5J7rJX
TYIoTAmmYxkw7YlDFUFx89aK7i00SbBlQrYWQj7w/8lmcNvV1VcTQg7gHNqu4g5DjDC24Od2Cuh2
hEvRL60b3/uGwIhlEzqyFp2cPmZK854lnu21jLmdGUqG5hlii9nAvBr06a6zugcD0ho9jX6lOM64
MWR09Mf2B6GPzyVmEDon4Tbtxi9rwlMlmMtO7TPdlF/QdL+IDfuqMkAAcmrYpjP+YPaJU4S4mAcU
nCstF7/C5H3geu3OEA6ItEYlOsPFCs8xe75kVN6s8RcksXNZYvpoOzaKflnfT0VC37U0UW1YdF1Y
+bGFttaa6Wp0MTjrKuGNSNN3VTTPI9ZgV1pYrEIRfyixTfQbTGg/phnhzDCI+4BmoRZSQDjdcSSY
aBO20YkcmYyIq+QQW/O0lpwFmPpgsNFJziu6bjMU9tr0w32l4ZqPOsr/BdSeK9BrM/GrS+dXoQf4
05oHHUGDqj2mdAUwX2sXnYSrddDZ8zoRuOcme2fIcT8bNdkFS+xPNDiPlsoG0mqIEovRK8Vm326s
rjr1nX9oUwKM0WJ8s+96m3I6xr1KrHtXcKnIoicmJvcEERHVPrJzMsBAdYrchAp9rRFs5XqU+b7L
TIuWremjqGz2Q4sqfqZN5eZTskfV529Zl24bDg0tAWZUpsE4FIQWFQ2NMaN2mj2B0pyMNAOcnM+M
PWeKWiFzgfpHmo1tfXH68b6jAV1IjREAib3hFaH2VvoZu7jgzlKbdzotZ3YBGPFbbwjET1RKG6Q6
rKdasn3kM2AnblzLWn+spsIVTvYeO6CnYceR8lKPbwMvUhEc1FFOHDQlqKzm/kENDpnt2z9DH3NU
Yqbt3RBQgMeER5/odnZ9Pz0qoWU/mrnh4KZDqBhGPITdP+zQCNM5Wh6Opm2g68JcuzwSoZQPAVZJ
GEduaRYd6TlR/2RndyWjidGV07ZLNP0p4lc9hxGN1dyMH2+PsICQ6FKEXHBKihotyS+3m0DL0W8m
/hH5Rn4x8GxemseRjJuTzGntEgVwdpSkOC+bWZVili/Ms726/ZtftczZO/KfSISUR12P7ePtXhDP
VL5Va8ljsdzIZqZnk9eUJ3rKPur2pNtXbs+5PZQYnSx/wiS60NBEWIpj6OMpybL07vZPt3umajMU
vz22B/Kf2NZypSLM9Pfn/P7lf36PsAHNlYZqbm7PIeXsH9+tLr+lLcL4Ll3/8/m3Z1k5xbXucy5f
/vA4wAIQYidaHnQLzZW2jrmBcE34uhJJKlVmlMqAKFhwNMgxXbJJnekRxsiuiqPwTWdjuQ/UvuZy
zLMMqxBkvdoRrma+KiGVJobk8wpCUkmsmuuJpR/CctQPeVeTohjlXIZUfWugbBlTtlINcD63co4C
vQMZ2LGragHLKjHY57eR/ZULWkxZWQ37DiQIJH5iMRwt3oRBWRN6Q7IuhBzl0MeGzzk67A8oTTAT
4j93JCNSbC+e6dCZ04gBVUJjPGWEjA7IhmgL5IyTRwqPbqYjA/Tn0BC2dagVKGROooB7oCOwR1lT
2KPrKKI+aFy+8H3+CFI6wZqN1ZMB3+F2o49DAZmHadAuMgdopnzBbJ2BvqCzHUGDMGCP3nulQpOA
C2RrpP4+a79MHy1uCuGDE+1bG7/YTLlAzKQ7xENIAGrgeLovfxozOC/Ytem5oAe8Bfv/Q7HI+WPm
FFI+nNJewXGgw1nAVwSxMjF8sBkd+3retJb0QpAmi5hu+Ca39GeS0Ber67XiVIcmSZ+IpMgYo9iM
FlV57CZU0yZx5y4avacyCQ6j3mI076tDP5jf4wyucrSwWAKzlwv0s8HMFwwID/2y+5nM2dOM9c/t
EueQVuzNsu6OD/OkZf0vRSHmZwTnDjRhtq1DHnZwg0rxDZQFg0OoXafue07J3SRmkk6TCH72FUQz
oY8PWvOo1GpFet+Mttdo1v70YeIb8JRRXjtLfjNhXBnwGRjO8n5iYL2j4z6th1jE9IS0+4HGggdj
P3ZTrB7uXAzPGeKVKDwF9QlN8LNa+EjuIdbiywz27NUsrIPkWdrxXd/xvsgp2lvjfVUZP7s+8jj3
DHs1pLGcmQ7QCUopWucvqlHc67xrq3jWnTUpY2+MXkFyFf5+UsSw8hPRAjd3LhUbidEnxKpg2tVU
kXmI/AYNvFzrzBv5eFWvykHgwuiC348GELknIj4bGgWN4m5OHgOHazbjb6hkpYbxPkOEpxPKvamz
cfTiMOk39I8vfDTtbrDYdCZJ7qlIItdR3PrswLUDYhWFPvdovFqSVq/S6jtGeMZO57dWhIKDnPby
fkDt46gF6/SSFsiFWqgI2EiIZ3RGLh8w04vVuBx9TeUcbBEvdiyEhoiPVyPBAp7fjUfY72/1UCx+
HI2DU91bQhV7xaHhVXAhKHjbAgYvQTvivxJjcc8F3GwKsj5Tm+wZS93jh9nCV0TQ197bziKfkY7j
TfXKGlNWVW7Om9FuviMGu25ZkVirBeGzQ8/PaXOPiGLdY1RGX+9nRdFPnwKxaDeo3zUM3WOa1UfO
XLAKzFVMZQcIc6nUQAm0qERkCTMxrUFbzaq5N3v/aZp75xgY9yWHvVrAf9EnuKgEnJzTSSwylVS6
OlnGR8faK3Snds6QYgHbyjkk4dA6iZnpJ2secyNRgjG2E2+sUw/THnSUmRIdB9SMQ2YALrBjX1S4
N7TXv/+FXdr8/T94/Fnw1tKnaf/Lw78/FRn//cfyPX8+56/f8fe76LMumuK7/W+ftf0qzh/ZV/Nf
n/SXn8xv/+PVeR/tx18erG/I9Wv3VU8PX02XtrdXEXwVyzP/p1/8t6//EbhdhRr27//68//4vuUP
+M+/PX7k/3b3wbmw+Au6ffmm39Htqvbbct21HUMXmm4RufsPdDtfMYRhgmcXEjg7ONg/0e2GDrrd
wLVpa/rSILUBNf4BbudL4G3psKHJ16Sk7/q3f7y4PwC0v39qvBl/PP5XUrpcgLP/BLZJTUXb7ZgW
GDmg8kynF2LkvwLbCAbRrIEdKhPfY6oS2Miway+tn7PpHAbZqOuMMgzRwew6SX+Kpy/FaImq6YlZ
t0Kxydpgo/RYlYcEQ3LqGTEk5Kc60O97DItk9J2y+kviPOsgnaHL/KzkWO8SQDVkyQA4M1fSjGOY
RA51efGZBR/MSj5Dp0LSnjxOoL1WmubAg5nrE0RRah1SdNkQeMOoKusKta2bl4youlTn/ILmUZFy
pc+7EmsjQfDyWzJQjrjs71SsC0UFyNGaNonJgNKv5eRCFX2PkOwslIXsbgzab6tCwpSCzKlgbk3N
2Rm6o1ZbnNg0qDJ671lmeSXc05OR+B2f939r7GkqWSufRZe3y4oFoZD/63IhPOC/W2NnEu4+pv/v
G35fX7r6myAXYSE/q9LQbzzE4atp//Nvxm9olmDOCweFv6oRgvDn+pLqb6xIVXCl0zTDIrfvz/Vl
yt8c2MdSGpK8F93W7P/N+rL/SlwFGWkZrFbdRgcFF5Hf99f1ZcCuqVWaUxs0hcW2cUThu7URWquO
RCtPxsjgmLMcoymDYiYzs78jv6siyc4poQ85aozii06Mx2TFcsUS8edAWWL6VD5g83dICJRvVin8
u9vX8nA6+yR/pkLdO9HcvjfxhMe2omdCAyVZldjF3biLprdOgqj09RmXEY4swvzyyzBGKbI0Of0/
ws5rSW5j2aJfhAiYAlB4be/NWJIvCA5JwXuPr78LaJ0jkucG9YKYaUmjmW6gKitz77U3YkKWhkpF
BG4lGWxFpNAcskJYz42enOTQ+odIRA04K6gFK99y/Us04HbRmddAkRElRHdS8ODG3Om9NEf6nQrr
hbBRkwmkNQdOSIgf/VA/0zsWe4fRMB0s8+hqQbsnjQTXr6u+EF9x6Mb8u9YJ52hInIQg2W9mcDHc
W+35wU7P1KMwR4Jy6fl9bo4qcPkHOjYhY5FZiqL47Q1/d71CssB0tjSfNc1Pt7nIKmSi3l8/3Zb/
32r6KyV0+rRNmyLEtiVEScnq/uunDUA1r7NOIWPHYb8neSZSr2HPsSHsLXVTTTL2fy5ura/0zP2a
a+Q7mkydX7TK3XJM1MNVQlX3idCifKE1aBnstJ6IWupr304+A9Qax06Aepg/nja0tJ0COmoHaYtB
jCVB+xF3Tk9vGC6ErgeHoSzdo+U752jUCBqWysWsIDPkeO/vhVahnuCGIaOHuWKuYy5BcMK0J4js
vQ5CncCanVC97NpGbbcZQAhsuzTOvxFEgCeGbeDIcFU/UI1AJWQDmdqL5AiRE5mUZy+OYBCRlfzU
wU9DDhVbK7uzw1MNOKGeb4xMamKjqhqx1rr+jdoyZd3FkFjqLn1t6tPo8ufPSeMh/nnbsxxTxfei
qqZlT+uD7Uzb4k/bHi4Eg4wxptrMaL5YY1yye2x1oaK+rtprOd3CfQmNd/QwvJCntsAfkmykH1Qn
vyCyt7fGq1qmxqs1EGcui6I5aq2lP77FOcNsNh+Sw/wGV1h2N9HQY/qDSDAnSRBHdxE6Unu2M6J4
6YQgT84+6RHhcWNiLJsg0E6+1tZThN14k4D8Fl06gaRwzt0kMgiEv3H4ZuBLbQURZ5FLHrgIguoY
1Wq4l20uUDeWL5ZUHahMlYq0d3oGE6I41iq22bt0tUMYZHBRAqPfBEL1n9XGZlyQz6RM/zmQyRRq
T1SwJkB++uGYfCuVZotnsXmPja85x7ozRPbwlKkcHqzwIxj87JKGGqQ6aZGkOiFv8O890Teh6Z+I
U5eb6rNA6Sy1cUPWnneeL0rjHQxG0sgTNyK1mtcOgW6tSZ6gOM1ouonMPjO+shEsmOKILmlw+pwE
XVwYtUwvpeczxGbMCu+COJPpc6Awn/JfU+KFnf5aZl15cRDlHtVs/IsyHkWRja+qmD7nkDkg462I
w2jpP3tFeiafjdTstknPqZYRl9c86WwYO4Ax3bqsFGzXoQPGXdeV2xQDive00E9Nb+v7xpP+PlOY
bf3LDav9ihKfblib+xW9m4ZuwDbU3/YRdVSdviV/a5UrqXluOKws8WYBVUms7D2WU9YYDXkp8s+P
DxoOgrpx9bE/m4EkcJj2yHG+jNh3j+DhSA9Xh2HnDOUb5LDwFCcB8cxWKl4ZFQz1DxovNHGRTkMq
071qE2qBf3alS3gFxL5mibTIPjqtIhdgLzjg5VCjjxp+x22FtPzafsvjSju1imXsbb+8A7R2bpVO
d4J3J11oZVvs52+zuO73no/M0fOgjWVJ6aI4J/eOqUHoEKU4SaDUgZXDSorPdjIqpzwusl3jyHKX
u6WBVD8rV8j5qiuqSW2lGWPHdLSCpGt3cq1NT2mA2VPm0CyjnJuqRDW7mD97wB76zmzKEhld5rOB
wbra2PxGt6HyV00tVIZiXBSsaau8jVV0SIhuo94DA6rYBIrkNln1pf+WWahLWhSNdbWMuLmiVSbl
YRLKazQwtUXepATMDJVDO9tC6hLS4ue38oyG87PvRS84i69eVAFZEkN/e+yYJAl7R60c3BfX9JdY
hJ943hZFkGNWdbXi0pSZszOCBPBCb+5doT7/y22n/s9tpzNH5pTBTAbiwHwO+XmdRAhexHmvDmtI
u/Qdpg8jFo53nvRQZ7UKxjXibE661jDJZGE4rJyQAUsKUBZUNkGE8GIimG2uDtXJhfns06dmpBhI
E/kMvlerwQvro3MuadbuK8Btlk33lCYksK1EPc4rqOKYI3kDrYV6kKy8KAFaEdsun0TgE4PkFvln
iZbjqKtjfrTc6j2S2YG3+ATL3niNiesj0+YyaC364ZSzPmM3cUM9Z9yazmlOo2sebXPE1M7NWmkh
YNqi8TbC1ysCQC16CWQ0ssCgZfCiPGdIqRh7xoLtqokCYwehItno9L33iG8QP03LXsWyNz+NjId4
gbwaTcZ3jjZ3Sojqab6UPdyf2MXDbeBTYHzwTGGYHZQKNRPrMhM0iw6T3x0ZBLD+eoirR117oYcx
6XfVXjkpta2cLFsFvEJ2H4cfV8+3jVU8IWPp1w3D65fAxOOs22RJWnG0T+gk9RECS3sUL0GGsEYB
gIKht2JaOn2FvWnz53tI/opzZ+Wi/LV0y3Ckxn6r/l4Twbz2ykRJ0LSAg8PpHxQuqjlWLVe754MI
3wKGdftmBEDhI9W+1xLU4ADBdCGk3zHrKbUJA6WewK0yHgoBScyvwXMkbXl67824i87SJ56SVlq5
NXOeXTT75DDhI/nQVRLKWV3xUlklugkjaXaJEmKW6ZLkpERgms1KWwnQyc9dnVRXq1e3aWe1JwjX
F2zCw5Hh2M8XZewygnNye68QeLhXQ2vQVi2W4qzhhpk3Mu7fb1aS/GC6WSGf46IwWbJ8P7rCM1ur
0x4VTmqseVeW+mhsk6jpntl0AJWhQ42c4EiSRcS8vSSQKlCmfcq9kxLW79Oxr/lMq+ZsO95xjNL0
BpyLVPsx0XZlSQI0KdfXqDLKWzWSewGLZNWKkUzZzM6WSjzWdzVN5bauq+hfNir9VwD8/GlTVKmc
q0xDEkf3WwXseJYLDtLS1hJD8SLGby4Q167ZV6CIxeWxIfDtHPSp2JskGVxlHf6VKK5xCkuzfUG5
jDshR6ZYeB6jgCLEHeJnmBUaHKvEu9bnWk1RaZbWGhlo82TkXxPNVz752nDWdGpWBrvG62BiBM0a
/cuf72Tx+99GmaiB/yeyjYaNjZHv16JRo2rNEDSom9zs7L3lmia/WUBIVD8Na6u8hBMzvdiGg7li
vMAWHY/sKgM4Fw10ljIK96iT/3hMIG0njv54pcowlnrRfmofPavC9wDvtpuGwVg51Txz4cNwgX+n
H2CdZU1RXsiDHBaqbPlBUi1C4N39rqJzSgHbddEly1WgpCGrgQrybQ1FAMa9Koz3rjTKk2+ZzXle
7Hofd01CkiX8wuYD9/80R4++9MaIHyctuu2/vIO/l91AgLAp0tWiXW2ZCN1+fQf92h2aWCDorrMw
XbIA9ed0hNiEes7vz45SmVvT8775ZtgAthZY4KVi7qUep/B+/XVYZvmqBTZzMFTRHLhFSiCODR/Y
q8nzf65cZKIOpJPXnprxGEUSIGOcrzKMJedAoqyxRgG7KBu+kEZcrwlEY8HnKMnI3ffOSq6xw5Cz
tI9yQVb70DeYv2R31sklXdKlI5Hb7uJbE5ffCYtatHrH+lm4Lxx/6pMOEuTxbRCT/fXnd07/tU83
PVca6VaGYWmORkdwPtD8fGAJoW1GhW0+ygM8mybVLu8ZXrsjxbftFj/G4Im/WvxliuStz4FohPl2
PuZZodGdTNnfIDFqoIefhGmY9NaMnVVETJMsuz/U1viBElc9lXFElVti4iZOJ/2XGA3x+2ZACWGw
Mmg8P2xI2u+PkKlraWS1NBPHslFXHGvtw3wx//vV/K1IOxJOapw8G7cXt2ksvJ2PPrrHGDDQiEWi
HqYsUuMXK7cICpn4K2NlZXs/VGKelCDfE5ByrXDgHedDwuOkMJ6Djs7EY5EG0KA+tQkAWJqkcv14
kRFQvoO97Gz6StibEnYUb+gy6MnfW1SaeE2ZbRvOuz7xAf2YchD29bvhgoP580cu/udhoeQyJUsO
a41KW+G3hyUY0YAUXVKvjGhUzp4f93eWxVczz4dP0jSUzbjxQ6Li81yL3nngdg1T7LuVxk+lhVSD
duhRtMGmrJvxOVf0AKoyQMtCR1M1rSvzqcppocg6Rrki56u8x1Rd3O8Nhvd02ypNearCOjgYBTB4
Fcs9mm928E7BdRfXsfmse2DWCyV6zqaalRK1zerwvW68tV3n4zuW9HOBCnQ+WPUuNnEwCabYYV/W
NopAMPznd4zG7+/Heo1eIK0XS6Whzno2deN+ekqg8KSKnYHDaCLxbT7Fo/sPeer9dOPlqrnrKFfR
JcPjDrXoOpeHgwYQ3JgzubI6TR9nb8Mu5I7/y6PymI/jUZCJbeIAEiDP2ngdnWtKxfMyH/vNeMn9
ajub1C7Me1sH9VON4337eMN4qpENT8w8g+Rvsh7Mdy3T+rPhNAUZgckxjYtgF4iKAPIiq5/gnolV
wtj4lJG+t0iA459tz2KRUjgZkHC2HGQxbBpf5ZyijE8sew6wN+feVjrlblKaAJKno6Cd6xZnFAzv
quMZrzXp6ec0PlO6woegj38aPVd7ckfrEk61rS/jb77SPeMf7JaPX53hcbfsBgHrlYnyaj5391WR
L73+Ly/0nbext+H0zVWM4nXe0msbCB+d6R/ovW1Qhy/hgiY3/CblimolX9NMefv7sB9XAkBhi/pi
uoBbwdJk5vpOQIBZkwh/JalRvXtNetOTyHgvSbq0OdcLDPMBp4bpxDfEcYtMdXwK+qBH5OPv7Nr3
z/OlSFArzyfJ6WfNP0JBw4ZfqCx2UZleWpl/J23XWdMHtS9Ka6jWNuzBJKow7LZea6tnlYkcljeq
7gixpwTPvJKmkqLZQafVm+pCIVFnlSDG2M59h8YngiAF8lFHsHNSM6YhmVGkFXqHBa5sY3Za3b8q
Q4tGPXibO5JUh8a6m5uj/gDP0EkdEkGHUT3F0iTIwaZfOh2+YUbrCx3Z0LoGLsvzWwQ40oeuQk0G
a80Lk60fudZ3bew+VEzzRd0iVsOShPJv0NHOAsmO4O1sH83JyPRekg4gOPUJUWQuikqgpxx57ODk
4la9lIGJPqETw24uMYXVOuvYKd7M3L7Oh0DUnv0eNtT98Rx1oloEYVcy2g8Z7fe2vTHG0l1aQWdT
lMNEe7Qm5psI7l+wbRKXFphadN/jFBLUoAAbK+3WeDcgWG5RfGXITpfgAzhc2hbtHkWxup3QkAzq
6YgljMDwNRoliGtwW8+cP7BWRDCgMShuazL1YBAMJfwe0pK06QkwBu2NqTyuk6lONPku0vJmAkIT
6pBqdbqcz6zzBSctp9cSK/SfV6kpq/mnkRtbOQ1iaZDmLBgIcK7+bV0XejPgFO5dEo+0muqFaAV7
UMPNvJIoafD3t/Obauuc8mNWXgr8kwKrYcNA/6sr7Rx77vQaGx1f9rURnPwxCoD7IlRvGJHnTo4q
FUhfARt1dMF1UwjV07fW2KFoILidGMOPIo2Ds4aUps1sTkne8IX4+WMSlcZ1KEBt92X9JNv4tc2j
+mQwQVyVVeegmI3VdOMOzqxr1WkKu0jApB9vVbvMLhgntX+Ja2Jy87/vmwPgzqEAZ2aDOfjXxV36
FhEVTmtDFayII1AM7FEFWmjEKv6SmrY4e+WmkbBuF5apf7bSyNwlAKIvFkevKgjaE3HALk99w9i8
M8JVUUpuLBcp1gIUjkQXUptYssBZzVW97rg/7JZz4TKkP/7MJDXiLhTas4d7mdASOjejml1VsHG3
RCQnXNT6DU0JQiefxKLS/tLTrd0DE8uvgw81PtWqakVEKTqliZYrahD9npGbj09+wq+qyuje5g9+
+k5MVFZ93Pd+G90wZVZHap2nsHWM23zBQvM9TAnXDW3ReQttUD/PzxYqwhvtMXnuyf3aPgp91sjV
/OfP78h88WV7TQJap7IpyL9Qo/FLQ+qAiV1bs4oGmSTvsDZdlMzyDl0pj51RfCroUoPtJ7MwS2Jz
53hV/TxGX6LMv/Fmq0/zJQHzsXTDxNy2WcEWwz6gNiW+DWe4M5DWj71s2IkH5B8LNgiTnkrmsrch
lMkhkbchyJQsY8IhEnWAQmnSATOzZ0fG+bMhkHSVTuzB0uY1rYqDA4s+VIvpnzbelL2XEr6mZOFb
Oh2WxpSl76DmIfINGdNUDwoMG4qmfOaUOS1xTEHUiCFRwbkZO6qPCLJJcpqaslzrUVlc5wXQGvMD
N9dlLkTbImiuRuZcVGdsX+yUcZKTIuNsJp37WCi3uSR6lBU0CMZrYSfBqjMgzzetke6cMbt2uV4u
m3a8l9Pt4HdRe00dp78FWCrXOVkJiMyVaOX7hn9zAv/vC1w3YFdjcDIHTn9mGIGU6ZPqXmQ0xg1M
Z/P9A1uGwhUbzW5eVkbpfy0VBQ5l4jzR/8eEVWenUpVQDhsCmad0dHqURnNUek8uCwtTLC6r5KZo
b/O4oLZlCr6KDZyjm0WTbTrn/ver+bXabhXs3dr74x9WxgFzbAobziWoTu/YrMO62SsD8/tg1MRT
bH4jiCt9Ud0yPmRt+C0m3Xg3OuGC8Bz3klsfEn/2ggA77+pbWWWsuioEsEU7aTNWwPOAFhLCUeGD
UTTyS+sEZZXXBZBiXHqOpbD858F4n5DEXfFGPoN9nj+6UHrPYejbmMfYLVWmqgICoGt+t/Pa3tPM
+uimkxWrmdyYbQKRisYOP3NqNTux/zXPvWTiqaa3Ji0pddXuB90rDoiT0StoUpwTKsGrnMCCOIPC
xrSV4xkMeGmPqxLt66VMo+7ieoTKIL04WJbJS9PrQsTmJm1q3LFWZ+7I1KbkAsTQmZV+q/s+2duY
zla5WRFyHtnJS1fkw14tzXCZKV26f9RVVe4PlB4VU9iWNmarJbjNK9N8yZ14FbvUkE2N3EIhteWO
VrNZ2XZ7b6f637DbhAIF3UMYqSHMNqw/8+hu/iqVvn7QUx7lqvApLGurJgxYhkNFfIoCT6pkiDJi
KF2zIs7Sith7lZ5yz7NvxjR/8Jzm74ueQ99salyn0yhq/l2ZPmj60E1rQHknDz04kS0HmSK69iJP
vk9foLYrd37SwQoIyxrXU+o26x4f2qonxprpb3an9+/eUwHGAb8avttMuvfSScnayNuKycWqDFT9
BMliPMq4IIdBaRFTQR1YDkCAWDVL/RQp1j4cbfXkKQTOBoyWdzI0n5SpIhtt7AyRrIqFgDl86JzO
2k+/GvybDDhTSfLBfy/4BPylpeS4jKbX2gh/cpKdjN6odpaFWpGJw/AJMsCUDliFV7SK1rNu9fu2
sPMLETSkZ1kNHZLPHWr1ZRsHEQwDszgQrkfMT6S5N1N+hMFn6u4A59TYvD2+wt02BawyPx9diBNh
vXHKeuIyQPeYq+b50mDmyYEn6XGV7ucxi2WAMXtUzHOLex6EmGNscGwyrJtp8i4hon52/LHcjsaA
9KYlWr0mHoOGLZ8KUXbRzbZa+Ft+Ii4CXI0YA2/T6TEORBZchj/QmFQLE3rXiicwGOqgQWzTFQ48
uOkxHjCnJjblOH+VYc5ePk4eYL/ZtW0lvSS03B3Wp2Ml0TeSOzdcsgb4a4El3wbr85zRK9nYpu2v
RID1lyF5TzuSsgTvbdoszMGxXwuj8U7NJG8nT6tdE3XkbLKyzPeYnUhARJC7SUlTWs13f2J0z7Xd
ieisIvc/1Ckg9bEU997gx0mvDPYBw4mDyLqXgprvqjNjOD7eR6cBqxKSV0EKdSvWSSO1W65l8daB
Qb4b1PzuCZRNZmGebdd7EdPtO1/Amt0Hr4J9Ob3Utgx6gR4hz3S6tR923dNjPmo22MkGPbTPwATs
M4BYbzkGPTld6E7J/CEAFxGBuUk07ZI22QcNhY7IEjVH82EOsb+KYgs/0Tz8wvxEMhTnVneTCNU5
1NMQWvNkviGxp1vkj8OMZ54wm07dGHk0x1p/zZviL/8rRbmyEyQPaovG01w2X9rckJmfu0hkB/T5
5G2rLUuMVxzABpLHRE/tnA1QmzJokzs79cmMIH6HCtYNj1pPI89LhkXbfSijQW9uutiq8RKXodjn
fshxexq0CA0pNpMv80TfMoBx+DmoO7h6ITYDJqrWLnSi9G4E5SdFqzlagx06JiNa06z7j3zrF4Xk
z2I6w/i9ZWNOYr2ptUU2i4UC5LcStaIx1cval8Brqu0j8kXj4GuqWUjCBt1OBfY6+EAGq4NkECna
ezE1GJld4KUhn2hJXEmwbiuXuOCIiNDI/jQ2JCtmjUi3vcjGDc/NcK6cy7zLt36R3/IAeIEVWluP
2RvJXyQR6EH6oyBocD+hxBZm0/49FZ6lROpAWIAoaPYyTWRL0QX5MdGA7KE0nwIkVqvHOc0Ie53E
CU6Eujt2lxpTNOBXpEi4kbb4VsShtHctti4yzLHluj2KEBxfKFwmpYHFkFIUNZuD4Y/tLjLHkxGj
whNuudfqliqMsQm1l5dfSUhJ7uIe2H8XYF3SZZ9y4gbIwmDXf8yNNC+xlrT/3CfFs/6quiL5hqtv
SbgVwdNyOQSZ8ZqHWgwhyPBXJJCDiQzbinhO0FVpr68rpoan3pEnFWzrScnT8xxIYqd9tI5DXHSI
FwYWh7XfMQGcJ05z3ydVk7tdBCNsfqbOmXIcHcQHOQxz0FFy80/1iMiQxoAG7TsBUwynpxs4fivr
BrDB2ass1po698+eAximZR6WFYD9M4vnjxjRdKNplbm2YV5z0A/wPPJe7/C5w4i1LSqysYeqmOj6
bb4YHp4iRGeXf17ydXCvsjWiHfl3xuNfk2FPrnsBiCqkyljFVfvDs4h0l4XQyJBIe6AK7XgRar+w
AU9vxNRbbOr0WGaG+2KaY7XDK9vwI4aVEozBM7AOHV9C3OwB182HDd8cxr2vMa6rUaO81HVm3oPz
vHXMJbCODu/vhYEiMIJA6pG/ikGRkJzyTre4xVhAaFcfM893eh29ZzWKqQIV66LEEsAYAzYE8WTA
B70NvexsJY2Owxz8xmXZRfRmAvvW57G1K9Q03BUd7R03C37YaNrP6sDJaMRBoKW1cXCn1krQhu2m
shN2kN7+K/VMeSEIiZtg2nzczKp2rQhPQWwFx1F88SfNGc4cUsoA40p3kDAq/GY7N67mi0EY0g41
yE0zu7va0RNpapdfmX7WNiU2E/ks6CdmnlW25XHyPpSwf2X7DD7YBCD/q8NnaXdnJVW0pZeNFim+
/N/m/+980VX+2DHzto8lv2tTZU/pvTeGRlzyIE8uY2SJixsTd6kA7v6MxaPC3Erkq9dCv7bhjVwz
Zo+L6BXHUXWmAR8iNtRH4vl0hUaJjXNHb36Y/NdLHT3jvundQ6aQnEivE5ZE1KQDBtTi4Ol9fqoc
19v7SiVWjqVszUCPX6e/qCV24dl1vK+qFwUf8BLIx8q7A+/sB9Fb4P2RCJ8I6sEzYjrOdpYcqqPe
EOrDo2R2ILIJrSEM0yAxOPZ1IIe6T0RJRmumhvJ1SG0B0mySIz/q3NSsq81cldnIMA51o/HBCf+d
czghfZB3F0OevPRWYk6RPv5mIDJmranlcKgI9t1lAVmGk0V3nzgcoHdaNyVP25OCsM7Vld8Z43Kg
fmCorLpLYXh5QUhnjiHU/Ah4YNB+5BvV04s1wInkpUxkdwJesEkJ5oRDQPC3ClQiHQpQkP/Zn+ev
7NbZh0KEBwQ/nzTUYWsRGvIUgm9CMDc8t+lkRE3KalcYfnr8c/fJ/F2iaOqmtIVp04Pik0QF+2sX
hYZbpaeF1675ACm/Ggv/nTck37xcA/8fFJ8VMmbXQiX4WVgxpWMYteuwpq6Qvd9tNLuIr0HqxVda
5PE1isTkIOtcBFV8O7+m5V6zngtIpuNiNX9sEhEJ9XrJDOKvSCHkTlZ+dPZBjYIjmzzZftCuPa1g
Rj3th25tsmDP+0gXEElbjyDzW8chmDvr482jdElgdi07g8otqVgsAgU7N9WNuU4Ub9eUuE/8ATTg
bPQrcpiY83r157fTmHRX/+jnLccxDE2blFm6NCWh9b/psrzWGCfBiliOgEhXvtkwl7OAqKIm38ao
O28tJLe2Dsg9j5QK8dx/5LVgYzYuvq57qavNKqxb9SNqXO+gcNo8q1DXT5qbVWcXvhcOzeSCzOfA
YNE4WUNLg7N1rIuSkgnNuVo69Un2jdwXhKP+20zldwWQw0xOp6RRabxJoVnTRO+nkQrBAwS3NEgt
osJndDIpIMuqTJmwMITLHIkQrvPszdDbwx7ECktAUpKtqjZkkw30A8n526tay+ilT6t1QORYH4Fh
gLjK6DqJkjuYjVUBF+IKuwiBYmbo/6L2lL/f8rRZmTkKQ9JsxelgTVXbT3+CVzseAUJEbVfoB496
ZLfkMsEOrwPvW9XgLe9Qxs5tkuQN3LW91PrWJEBT38HPUW9+hMU27tWDoRT+m1BHby8UquLWyaqt
WtKraWSoLGubjjZaqu7J86nPOcNNYFhJaAbfhYMkMUWdVjL/Lexc41yMmQCvwFemV6j4F5lOs04W
p248q3WPGZg76lF+VRrKgojYSygVYjStRagx1Art2j63QZkcHdkwsfazp9TLjxn4xlvV9F9NCa+R
pFwdIg8qFY/mCCQdrIUxC1mVdfthEo70tUXZ3eJunxYpWuPWcnTqr86oo1Kqv7Tq4IK8qpSLl4lv
KW6RowM2LF9GQzLuZRQculaPCH9S3+YfZxox84QioBZ1sv3QgpcALhW//fmpm2+6X586tBAGFTaK
a4OR4W9Pne3UhUnotFxOR3VptwdH+w7kKVaWRdvaE07EIzIJoVVfsnr1CdP8PlD+1sAKs4SKFXg3
w+p/CMQat1Y384OQlcOYM0Qv7zbPCSD0k2qmwK+6Ye9EnbJsMfNsPYzPz0kEEhglC3wyanqdGIzH
NtVBGt2WTe6dHtOzfFAfIsJZSajXEcmMg60x2A4/z4Iv1KaQsYR4b2mVLomPwKta9mg+pgvwcrkd
0v47klpwmHp91JqipsJP63Dtch5dMh7BPkbO4yUwjO18yBqD4gnwoVxqoJT8FXDK5hxNUjnTEy72
daSOf/4s/mdDYQXk1OOwNEgcGDxovz5dUaGYnAWA+9OnQYw3tc5YvTGmq3vP9vOrRJW+qVIjv3Zm
znIflq9dqLqo3JPO5xjmoBSN6Db3Tr6SqkoJneom/PQOGVjgtQfgbuU9N8t+FRkiJPpCsk9j3tip
DIM+BfaURAfrPWRmsa1iE8GlHQgaNVy0HKUvE0lytYy8OCYQCecpHVDYiRghnsscNG3mWoeBgf/S
hN34H/lsrSHxs9AKeqrhrhShrtO4e9Yin39tOscWAbXbn99JTft9wgE/TmOxUpFc6o6tmb+p0guR
O2rUhC5qg6E7jh3gSk23EQDWMG7CHNQPDctaGAdbCRMazpPHIOxUe9l6fXaZz5tMCLBeFkQa0LW4
P4QAoXN+zDHM4IsxH9ElU7JTmAHkadynHAHv7jEJtCoCeNBZnSwNIEsaix6LtR9tZNpWu54pAPs2
RErwsCi7RstVofCzK6ixOWz/mUt0SMPXrqdzmMXfMis4jZIyEsqH3JKN9GL1dnI1JgFF1fUvwHOQ
1huYvWmlgrU1on4x6+bmNpXKiHqdojXf4BQJcaY1RH43PblLJHltHSNgLxHuy6PdokTtC8ribAH5
G1BQbTNlaTHkPgqGtOu9ZTSNT/CgykXTDgbsLr4VhOP8/chC/PqeTkP+sUQRNN8t8fRtpBlXuk/W
3o+t6pU9ezWXzZXm1XtzQibPcnXOaysrVSHuma0cDnhPbxKA7z6taaDMos/WMDNcpShWNbvh4ES3
l66Vxilei7ON35pnf0zf5kNl42bGZr4nH84ZzWoNEjxQtrqC43OFemWruf4HsX/vzTjUh9keExrv
/3Zb2vr/VDlI3uBoSRPJhU3R+NsOqieD1UWN18DfnO65FssS00jgKI3bLTQMmmjEx+DdByWW4F8A
BuZ7y3q6KdvYeQ2NpTTrgGWzgDElAyrLAkODD+x0Nw+SQweKwkNBzqf3WZPebr6jk9r5yOFg3YVI
4MCOVf7SN3W7dTPYuZUZ/lB7F2hqkwWbrsm+paxOVzeNvhmg8C7IzHdS8cO7WbaXEaf/h50IrPxN
dNCj5sVmZ8DZ4AXPeKnRMm74w/y7njUks/t6/o5q0qOhWZNWU06id5oJNcZ5YABJ5UF2APlZAdG8
icIiokc25SVrv0a2ar4yyupuiAdeGtu7a22Wv+aiIIHNT+tD7NouTZ180QWJ+fCZmBKhIP53sMl6
+zq3dWgi4aUv0atwpEuavn6iJSyuPKOIPljbAe7kp26o5ZOIvXe24vyZqufmQaPYJEGGGnnSPWcd
GesSDlNc8ggRMZm+JKamHIt8jBYAmkZwJW5yxJQ0fFEEslrHZopikQ620QpfHlKd6M3UaeRiGAjK
WTUsCdisGzIXanQJkwCoJ1ITMSsTTbDVGhJpPb+h99XWOaiTLdQM8oRbW181jme+EE4Kcj1wsi8u
NI9Rt6q/jOxKi0EbSvtD4y9bxhryCfbmYocQudplGWEfznwmG3R5c3wNH1uc3pzCMd5TQamfl3hz
Or0EGpz7uTvPEndFZO/wq2vrQkkMjDW2eu2lSmAuLpRikhfkQdKfzBHaRC++FSM3/sIX9DCnnpjK
p3DCyR/vxro5KCHxOBn7lJXbFy21kyVho9VhLhbnb3mTj+B+mXtPb/n8UleDOaiV4ODYRfGcBtXL
PFu1OeOs8ipF6VLZBbh9YMqiH7QdS7w7edPqJ/DjHQBc+cOZlKKzXHS+ELf9lWHLsdNZhmf1EaZ2
/mSbM3aqRWc7qM1dYfMuUJLS0Z9+FSsXrJu1TwIXtrvLP5dI8V/QkUIGlQwMk9zFnYDQRBI56DG1
ltNIvCSx+rHopKFkWRLdsBZxZaEkZdCSRiXvfA210B4c/MJd/h4ouGNx8MgrorWr4pNdFU4DKqlB
lXTbzt14VQABwCrEO3ThZZDaxhW0KE6NTnpnsy7brRB5SHfMVD4cJrmLRxMy1Mu3EUPZfVbTO7In
FspN3VMUj8GSZ4i5eGZdZ+FTnxg3p3aP2NvwQhWO/+wrJOQZ/8fVeS23rXTd9olQhRxuwRwlSlSw
blCSbCM1ciM+/RmA/R/v+m5gAoQkkwQb3WvNOSaEOTTQ8TOxmsabNvTUqe3L3yKlWocPi18FFySL
D6cY91pFYs7QAj2JNSt7NPMm2RPqRYWgT4dbMzbpA/JCmmCTSTyC07/SK39Y3FFgljKfmDTipmYL
iWsG9tVyuBvJqaIGnYQwrtuyeM3Ukrp7Wv1IKiIUi0pp6BbTw4uiuPwrGRPpGJGbESUEiU6bxesQ
T+5P4s0MIDkbg1ZA5JO0dphcq/1GDPiTao3zjrwphMnpKCcKNRl3eLihAhjqCotb+pSWVXgaPXmv
Zr3VcmUtamQxEC9RFK3Ys9ZOb9oPRDP1X0lcBHGKsBUP6A5ffzkhe1sepZNxsJzcAHlSj1uqRxIa
LGTxrZUSUkdySAdQl2BLF9i7QtXsozYSjdI3IKU2rAymBr3ySgghBEXHO+YT2DyhVdoZJ556Bn33
DP4bQHNCtM5BpOlpnBuFIxmTq7gji5Zo+fgk3exHkZDaWbWp4feGxDmmy28DNtJGxEG4/VPTRRlB
r+9Ct6A/j27re/htTkqZMDUsm20e5v1dMbkm0a9BZWAOsjbrNPxJ4aPaywxC1OgJRATgTtaEQ4FP
My262viotk6tUcJ0SAxPVSpCy0wVaPjB7LVyY9TZR28qwQrEfnJhXtE+DBKcZOlkR2dqnLtaxr+H
0SXQbGjLzdLgyO2k33Z2SKuS7L43dK/5TPTXzjB+KNVaswQ12cpQedFagUWqxnzz3VHPOaV5xeBa
WjgaIUxhJgivCZOTvdKjMUI3XG9ikiNe3cT4ZZJA49s5A1dYqNSiZ+2mPVTh/g8XKSR4d/4LtusG
QLwyhGdw1Y4KKkHdsJJbhjOzHB2SoZbqfjWO3+HQlz+Wam/PR3SiEoiOy5PhVQ2neO0FLqFmuv3T
Hbq3AUB2QzHzcco78tdb98SQQJeqRRZ/VEQfHsM+e/tTs6Efh8adLJTFWCiKI0W4i26GYH7S7Hti
HkrQBk4I03v+o+5SinPWBg95M/WXbnLltda9p84Q5+XPx2p2Vypd+3tl093B28/gkxpjeBlMc7UM
MX2k/c6DZsKfjHaeqS0feylwUVNOfg3U1rwn3m9LITRl6dwoMZmwsifH3i2JGUcQW6TbTIHHydAK
MzoJzIe+p9GMeI8wn3wVuWRlCBKRyBg5uS44lqkEwKwP236Iv5nlk3wOFESj5roPKJo52CEOmk78
eFI7G1PSry5BduZUZLqQ+bmn0v62mt9tmiXrSal/9AIekAeeu7BVugiuJKQYBtyk8j+ezB2qPlTr
ktgaytaKnzftBh0phPoUYq0J8LjyhLtqNCjEY0Y4X9oTmjQaFLB1NM60O7UUOQWo4QF2/jrsCkxs
FP9j60LrdFe2fbJXSfNBrQfMzQXjuas02PdaWJySpr5KiMIIqpUDoUwrwhxepw7AEW1bz1d+1qmO
YaTzou0ARI4K4Schgg95n/1S2pb18Gdoh485PEsSqPYesh+lNB+oslZK9WlnykUt+18lUNAkTB81
Jzx5zg6xyKHF1+sF/am1o7sJAA60uPyaCAqAKcpES5finuXTKsg1gSmo7Py8olMH4ShriKBgfDsK
0s3GCmEu77e9y0RIXmP0lc/RDqoFRagE5NoitCwGh9tBf4V4Xe4A7Fd+LUyIEz8DVpBYUYNoo89C
AXea6++FAJ1Bn1AV4xyPwMIXuKTZWMcsqMm3IY5y5ZozWs6M6CEgQYsyQBdmCHRUS3amUfwcGv1A
2wm/DKlVT0JMN22qwKFFZ1aQP5S8oukf7hI7xeGAXQ1i/Qpy6MTo2z5GeHmVQX0duuJhQJeAVufg
dRBCyfik8VbRYGnPcTreDZkeQlU72qnzYzQq1uG8/iAgLmbse79m4obG1/uFPnTFWBUiUeXelIAA
p5bLr5LiwwRuyqeprIKSeKNg4B0LJn1N7msdYVmpKnPf9fnbwMscFe/sqNXPCZ2Sh03Lt3rW3mUX
vVZaARDVTPdTS/iUMTbhaswdPhY0QippChTgSpRq4w2F+FtiyGtF/vzdirLPOX9vPUqTrjteOT9q
sk8arjfWpBtzJDVX6HsS/g4qWWT97Cy0MRqSShuyYmMt4QrQt8JbAzpLz+UjnNtnJ0B50HI7AaZ+
N4uu9mFG0qx2zWtCAeaSyVT4BnzZNd+UU0ijbSd1Mzr0IwGQYtI+YT6upUmqR6QHrY83MFxhV2e4
7b3fHSBLT7Zcfb1263L9J57lN9EePetJxwfm6xbT6BKtEktZ8gIUg0zhXEH70PoQGxBGlpe+y3S/
Y0VNuwMhnw63dqPFdblvQnmOFAVIqaJ+dAsywKN/DhWR0YyeFxxaI+WrVL5iib+1efKta6QjdVoD
4JSwegXNHoMCZZuoGPyKOcvQdi9lEwrc3vZXQu5dGagnPA1QLuG4wXrrYRanU3A1ElDLTlZmtPYI
AzZbPv+RCl4pKVcGErCf/gMfbOpPiXUJtDDgUsCE3gDJCNprI1DD4MKLtyqMo9wmLKEPhlPg6PXR
BFm59aJ43GiEndOj6V+QQKurVsa/YqIDtNr2tTI4hOFwkA5pMSAJJNEW5audjChILOSEYWpLPgds
ZfQiIDb3gxpxd630jdok54ji0Xwt1NnKdaJrNm5yLJtlDWpTr9Ivp0reSLXaarT+V1oXiA10yMdU
jBHwzvJupDHqieFZ4+Vuxja3iVxWkOSg5lZUgxccYeS3lH1dJb+tyHsPiZ5dmTV6srRee5AgCFwa
V5lN77bAkQMx8be0Jn0V1pOG15iSrpeUz/w77VKSFQm16O8T6jthxTsol/1qimiX0tE5ZxacVUjf
lSvctWDGwiwCNAaBk4dJl6tgFMT8Yp0l/KL1A4Msc+nCGw3Fs0qtJdLr6Cg5V7XEyIDuuAROj+cu
4sGYYF4wxuqK5HCDDQUNjRFRiI3KF2KMN0WW96swHwGhWt+6meobK8Y0nmWJctS+q5qKtLSc5BBo
MH5blvG+EbjjyqxUYD61dSe2kuk4C6h9EQgyEo8q9vZdTXYbbLOOFUFPtEQeG5fJiN/AzveA+omz
6ey43bWVNhCwRWhEfQdFeSefMH+xlfGeRIwsgMhiiu/8QUnuHzd+fImw9L1+vIix/4VAj3hrFHkr
8HB4GTJrbUYlA4JGzFNv2QTTEKiJig21iSTnBQdsS6autQtYqqySBB+vG7FYcGzdXfOuF76rzzGf
WgwzIyfRNzeAl3npyN8vk/XAiyGlkMGBWpNvkzJXoxIgqCt6MM3qtxaALYIUQ6m4BRzDR7VyVQk/
POhMEhDx0ankUlDpdtDNkEONo3detc95h7Lxm47Ue6aazmoKzH2oYeLPyrjAhq/u7CgVpzhkskZO
6z6zUWoEBmHUTVpeaMAjv1G/SGY4IXODAmqrvy0rJE9AWY1me+8r9WwpGQ4OaAMyehlBmbn58JQ1
+t0UYASlGe1I1hCrSM+ecHwTAxmg5ulN48DqjGD4XuifOr5IV0+Ul95mEEb9ctTdID82mIxWtg0P
dsqtD8i2GWkMEFb0NLw1gxm+ofaiFjLH+trJtLWL6iPjP7MNLOOLEuim5r+/nqhNY/FHCq6PzSqJ
zngBvyKJbyAdntuAynhXDuU6hyPuZcM7y8biDL2cd967e5gvrswqnPWYIcUrNZQXpqYQ/Ba3WLNK
VsL5ez/l7lPXdQkpMyZk4C4aMJXpCXRrNimN8PWk8q1gdPQuXulGx66KzsveBDWwS2JwlVHi7FUu
25Dl9zpjYrmyc9pUQd8h+OE99RwGINY7G8nFfVDiWJwwBIwZTWLXaS55YOMjYahH+K6u+xLh6FBq
X93Mf2gxRGg99grZ0pxsI/tDWuIL2iTtnDLbiIh0u5b8meJ7SiAR0opLfdObZeGK/Jg83fOHVN2P
JBv0WR6DmAV17uVIGC3WQlpmxVt6Ls2ljpr74k/D6hvvckC8gAaRlExTuUEevYqC0nph6addTBmx
LjMS+4W84epSu3O82/xsbTXUA8KW8CECT19SuBqs9gzjGLr2sLLd2iKqIjiGQVe9KjRG9p0T0m6C
y/Be13ThBtv6rMeZ+IN+Cs63Gt0G5j1+PT+RW+HvXGTjk5kKl7pxnm6W41P7SD1wAJeEndxGEeVX
0fDLRTF26gOAi9CJzZUl6CYImz4MiUc6N8SAlOPELlwUSkzyqLW/5O3UPNpV85qFRvcm4zI/pF7W
r6Op7N5Mty7XLXeXA5Tg7i1rque6V5xHWUnz3pCjsPzQhH6S7HDuWcsPoXZstxKCwHq06wgJbR/d
uimrr4lKigoKvlvgcmg5PkFW1idKoP//SGxUD65s07OnB5AfS1djGCgzBNORpvmREU5ErbOxpfjd
GdFAcGLz95CuVw+wB6GtLyfMx2O6Nu4knOu/QyQmDrEsyIR3oEvp7Q9kqMYKlEixhyIsQTY6Nf/9
EcvaGGWs7jW6LGr+pSPEW9uEpl46181Rhs8aNwavr9wJSeXO2ldVIp9BrG/ixQ+mV02htTmfoAxt
upJZudGNVCH7TFX3gY4ktOtUkvQ6ko8VPXQ+Cs/a4UBqd2ORqawC0KG1/WRdpmZS3yRlPGaBb6CP
OprrczymJ9Q3pxnaHUUebxMSj7C2Si3e4wxChj8BtWMVI1k/ivxo5UBk3TqVd6+xjcdQJWIwUPsL
Vzj2QWM8RZ6nfjAaGtT7avsIKUW76x7ZWPNxoFUMBskgTnmvZXdPKg/86oZFOvTNLGiyFRlo048p
qaHmg8X0BdFIkeGFqOZHvuRh+hmOnQm51JU4j0HDw2EyrsLtiVZIu5CJIoT/GVZhKNRtSKoKKWNk
8gKEQdlij/SuriXCLfHg/aNTxAifarc+pBRcz+acL5ZkU/WzSchU1Q3lty4dwgn08SzV0VoFPZUW
KYKa2k3fU6+V3rNV2+1aq/SIUoKp7RwPe1ZcK5Ql5+yyClf6oSfE9yyiYdgWmhvfLGXQ/dau9Ych
8tpraLSVb5kOCcDCmaM5R2tXyLJ4b7Xq2dKbD/D8+9JptfukauTzVADBzWZ+T2WO/ad2su3ybJy5
W5MeKeWJVLtFHvhrt4u8Z27xwyp04/LVUqWJEwoZeTPizyNV2d3ZJG5t26rcjiTRvrG6qxz5VTeV
Mw+hxilmLvlopCgrlyeAhoCZ0awX1mvWOg+nR8iO5q7TOvelS+tHnte+UqUH1V7F9a2mSH2koDOn
mFvyIydDdjmDYpizSnHLX3rFNlH0TtM2fQ1Cmd1GaLoIVgWINQpd6MVY+sFkSvUwvBUYnh4V2qiX
bILy1mjKI5x6Yh/t4tUcbONBbsckqyPWlER3QDO/633mjdfWCsW2nIbWn1yXYG2LoWp2jxkZSNmO
wBleCbuBGqGX72czmTLGCfmA0/vyRA6hYxwN3D44L8/kKoZnU1rKadlILrrGz113nltm3VoZZbSn
h/vSz4yS3Mn/bhZaiRIjjYIanKZHAxn0csrCMvl33nKsldlJ6XKSizGfIpsmTsAJPhshekJ6GqII
R9LjvFhdNXlBb8hTqwOQIP2nNPIn8lKqL9JlfyquVV9HJ6nWaTCua5MIXNumzMFV2537HQs+eV4e
x8Q/cx+bD5eJCOH9k1iAXonEueWgYRjUlWmTdolDVlqv2miXSmRMy8M6jYxzZH5YFTK0qO3pWzjV
oyP6iiiamdeh17+r+dDkWfidytR4Gl09Oi1nLOeiYEx3OWuLFbhypSSjimUp5pgrRigX4E+trwtN
wfKrmfqx5I56HYomX5daHX10fNI6k5VfRmG/UTXtXymr0PvIkCEIFZWV2ekKiygvfle86WE51VYA
dZVCIi7mOrdjq77QEXbWhjGwmrSoFmZwgd7zOf+FG9I3ISsl5nfPe2K9gd9Iwj5qhiS8lyFdsuUU
5NRn4cT0ZYBlbegL0pfNOvVhLOtmNf8i1HvBK7Klk9o45kuXE8eUxl2+lcS4fJZnHO3yU1hRTOBT
Xh+anmouiRsXez4+5LmxMiYX77Ji1I9Wo9L4RklK24R3BYfQuHJMSe4DTJ3N2BS8wfOmpRCc0r4F
r6waTzHo0X34Gahxh72WiyZvlOJObbq4k3+jAxl6XnaGBmAfFs0Pt9SqwyjsCMZKEkMxJBPMXx4u
Gztp4lMJKMEabHozoSag3LORbvD30bKLi29n5l56FKUNMKLKRu5rBn2MxGk9vzfz7oVFhEe0SeUS
8JjmK+EVBnMMxVmFTKF/sBYo/HB0jQdlXuskinmjq0AKqjpg9aR4clQ1SOJhL8WjU21YqPIFkbRT
EZKK5hA2jfa4bPokQGGsDWiHvFRHqixAWecVdbMOyS/RwZ9TZqkA6NjQOaXiM28MYpfBGM8HMYEN
WxTqz/9OWR4t5y0/of07edn/n6eX3WWDSQC8tI4PoUMJ9cjyGfumjLdFExSPQT8kHutY4O7EU4c7
7GDAbudN5dG50CySuee95fjy8y3Ke9/W4wh0A78uwUX4aLcUrYjreVkO/fsBkSB8rCTq+OWYYgzP
GA+QIbs1b7haP04koftZZGxUpKOH2qMSpITdSxZT/O+G7mebOtW72ZrkAKACMzzvpZSIiUtmPmSF
jVf0XMa6Bb6Iwdb4WXcNoCp3/CQGIN9bk1WtYoDg/QRmFsG4fhLEzz0PfWNsi342kyO+fRZmxy29
gUTFUsaTcf1cVXr1zOqjpVw20PKYd+MpePKA+G3LWqfUG+Tds910JAdAKgHmqa1TU9npdauc8ef+
7EP9pAdF8u3RBPVzi6hQfHjFvhFOD8QqrvcQCJInCGk0U1g/vwCR/BGXVCqHOng30QvvCJpod3Ex
ZT/Aw/lelopPaUl1g5449MGjsW7L9OiFyMqrSlf609EbpNyk/l0czAWPSj5V/DenT5SN2nPa6E+y
HpmvSuzrMv3Qksr+iAOtwPZFgGRZlBJ/vdLdrSHKQLpX46ZKcFsS/B4c62Z+yb2qrmvBzbNThXxS
xfQzK83ytOylKoZTi7L7ogRbDoVdM+FrrB6qjooB1bLi1o92fsNeqG3dvjZWkaG1JKhmBxiL0TY2
UvVETsLcDJwfUmfDH2pW7gmfz892zMPv1infa3rcd8GaaT+Cut1pSSxevGx6WU5w1TkGi7i555Hv
ycETRrgbS3yVbuZdBmKav5PabnzKRu4t1NFrd/UIrSKCB9kaVJDmP2KnhAba1tZtKBfUwrLh0+mQ
xwzkD0ofFLeoK8WqEUn6gukHWHvZkh7OJgJov9Wk+JEPgwUQeV7M1NT4sBsIpfQjS/M2TjWzRXV8
HE08vnBfS5890XyS1lSutHzEJ6XfE6Xt5+9nztd/BEMZzcN+ym2pGSrlhbhArgbyO3+2OdGZ+oQ3
2EVaEIFFQFyYvfQFHgKPElkKFZ56FOtGw/vWJ4LIqbFTkTWJTUOlz5QhQ4U8yR+RDdlEoBHaxp7R
/Eg15TghcLpLtxSXwp64dufjrEifPdQI46SVDxn6xz+bIYxtosdGor6SEu+VJJvBjuX4sGyqkDpM
k8TKhnvsoQH+8pRYvfdUFXAquhxzq/joKsu79Y6hH9XM+Z3q0rstGxrk/RZ+SrL+dww71RES3R20
FR2gwqbNbw/tIYChgO2SBZ6OUsFJc2fr0elX9AF1v/S4okrlTmFiV6vmsAkNs1qxKh33Vt2+140a
XSOBk9RvBfMAI0svHSmlhy765pbRUE4FTb080uZHYBxCH8SPtg4H5Sl0yJ0hpmUg8p5Hy27ctQSQ
pMAi4e76kZL1DxY9gYcmwwZuF9hpyUETfB7sLseGWvmteTaqY0paVo7+yaX8fHOGxroUkhwIqwpu
mVHbBzqrBAH0AWYYxW0vBc7APaHL3gyuKw8hsWrHMUq1o4cXgNT0PjmrbUsPa7I0StUR7qOSdaqi
J2TngLK/lXlhrXtTfpNWkF3rcfglkiR+oTjGGiiXOFSn6kvD+kFuzbGsyfUsA+uZmbbLby+mgFo/
4fBGFeLejrCJrAePppAakOYghhZRl1D2EOjyS1v2/93U1fTRIX6vNK0WREdXzkZvXVI8xxBxmjAs
CFPLw3EK3DPW37JVeQILxjMOD+vEf/7UZAqfVmcNT2raZydSkn8rU5FnRA+gzW67etrlkVlQxsOz
KynwSRCiBPWONlZJNopR4nRomSiYNNvXyxPLMclClHd5fno5UYZqCXxh3g8MgXCU0sMNEc6wL8lt
vej44uhDGgPX/aBflmM2iL6/j+ZjvWg8aMmmsZlGhWSm5cR/5xSs5dRaU4//fsGf3zL/bJM3w1HL
aMb8+9Hl2WWTjuAfvM4I/vPH/z27/D4atyRbDHG7Xf7i//yN5WQdzkQdwD1b9pbTVMBkwMKAVRF+
NP55LWiyevTMLPGsikhxs6nMi5Tz6BFHDxbK7yP5j86UXZXeODkBYquQpe9eMwJ7kw9tj+nMlIda
p5hPGyvy9clOj0PYqDdBmMQuBi41TbP9oWCsCRSnvThp/cqiyokK6puLBbK6Zar31XrKW2fGSBkS
YXUU35Jgu/i6ndjFqDjEx4lkUdIbsSnRxsniHV+GkUW0NW6y4FcHNPtBxdB2WzYmZFtZkTdlkzrp
IBQhh7B7ogGXn3Ftv9au2j55DnYxw5OEgPTf1pB8KCA89iW8/8cZW1CagIm0zLBPTmv2uwFc99ZI
zox18Xvblu5Rz8xk7Y5ptTG9KZ7ViGtcZUgpBqJtmqLeMNoZK01vxINi0hQrI4u1Sefw97pbXVfV
qqhbnVl4a1+zvL0HUB/aVjNfxUS0GJIm7c1JXhIcViqv2ytSeSyhWR1Y2O/0hthjRaNEaqrjWk5h
AfbBXUHzCNYoiRvfafj+QkuhKEIcvDF2T1gfyA0T1ElS3VXuThN60HnNZu1VZfiCwt08oqshjWx+
tqwL8IFV/h7Pe3VaB4SehpvluTZ2kecN1lxHGArSsozpl24Y5ebPrr4cTBl5j8vmP/uYPhns52e6
uK2O/3ZtJ5kDRuZnAnPI1kbbequOpPqngli1pxI4DsWW5jGb9wSI6DPL2z/PLWdFNfHpgAAC9G5/
NmGgkyHY4ov9d2x5hDOgP+d1/5/jXjs6V2fZKHOkaqHXtCD+7zfFA0GRBXljhwSnNV3YsLqFHcqT
uM81fNRqccrfDNEEm+XK66oqvuG3fkiz4QGNUvAZNW+TYXbMQyifT4Zjra2B5jaEjmJDDYQWJpxU
YLaE2VIVPYxD8stw2htNBftG+qd1S4YQbKIttgGTLD9sxvFGa2+kbtlGO5wDZDz3465xyxwiJ99J
GKczLQP7RDbG7qUs8Sa2WB2qggi/OCjOTlyjnE+GBkEexhunKKQgkYGD6qj+fdoWScwMMoosIH/B
Znn232b5NWBIkzSP7yqwjaSccOJxx9tBOSP7toymHwgOWI861DJsYLSApl10HhxPEpq+SgAt1DBj
FIhw986JeY1B/b6QGUtBkDieNVksK6kL0MYV3V+9HztfLUUPVYLGhJdX09GhyYe597HVCWocNSrZ
RaiNbwPFOH+SvUETKh9xB+xmKs6r7hQOYACHMOr5LMtCjIAUfthk824cesVKS7sejEzwpaU6aeKB
0rwqA8VH6W5Z5A2X5ovwvOEdwmN4snrgp5mj2e/SNohjRXtyJszAfJkdEjkClT0Vk5JwrMHbB14y
+IV0jTnGz232feGgMEk72PEJMupcajQg5k1WhZsmNYCz1MrfQ26vaeeaWB0rK1W/n4gLqKb+WaL6
OLQAlpB+eV5O7x/H8UqwtkagwTn/NqJK602acOWUVqUdnUBVCRJdtuqQzfm+8+FlwblsLI0pJpwU
GukGTCALLMLOSFv9Dbcerpw4E9DXk/qNDtdyOAiZQUqRXRZjW2wrNvyXWaw6+9yQaKYPi7vNoltK
G6J5/J/jeWbaWIf/c3qK4oRyaX3MyW0/ocudTssjb4yAXrQCrdOYnUi/+nu8T4zhBEu/jJUvypFI
643wl5lPX1HIxVVl6avdpeU6KskOJI8q4MaR7HW3Td4a0b8njRr7bjnJC+OgxGrMG788Uu2CiDpn
oKRAbPApG0jLhK9JY85QjlKPwX22JmN/VGWXsGfgN5kfUeMjDK2KCThtQ49jURGhW+aTSyJVnLQM
4NGfh1NiX8HOZgwX+5GpB6XNgiSCCQhnojGSd2V3AtTXrhnqD41SDr5r2+JBBynHLN69gYX4DGJw
8cJrMGFpIzQRk+4+ZfFjZsP1tVztAKBoOHdqOZyXR8tmmHf/HCv6bOUF2AwxiFAUgj/onVnb/93g
RvLOwkB/5iViW3UVmHOcdSMwWTtwHqOkch/xPAaHohp+J/PecjzPgDkTe30KEm6tY+zc4P5dVGci
brZNgU1WRbBn5utQK6czoKZ1f0zB2nCf8A3IZI952f6OKs06DSZvslFPHoiI8V6NmXvCAPODqaCp
GQZr/U9sBOkhsfT3Ph7E2bKkQs135HLyukOGur5SFfVQi3iXFvqLRgn9WODEOZZm8KbOi57eNbRN
3Lj0nnu7WLE6owHvSdIKMWZoSNn9gUYgWfewTOscnUesIxoJA3GIoEdp4XNUq8MhU+akZ33cO7pf
wNciC0wj07Uli7VLnvtkDtQCoocR7GA0BeFkpXrmugDfp18zl3tbdsWqNUt6uBTxuSHJcVxtO9nu
JtawZ08GBCRN0daJMlyVLIn9OvD01WjrGpK9r4J5IJ63m8whZ5BhUSQETfQSWyn3h7WeMkHIXQxr
dbMeintfKsNlspuCmU74K60LeYDnQwRd0za+DDHr6gP5sTA5/MTNP8GlrEdU+OR3fSWhk/lRZN/V
cHA2bdjvWk9nWTA707PeO0Q9d20F+/EqZEI8ptSee5oo7uC+CqtoVmqWPQJilb4aN+TNxkm8bpgd
+eQNj5tgBsQQj7ki5J5bYuCdxmqkxKdh1aJG8VAV6rT24vzSJIbl68Urjm1iqmEFZDnF1yQDi2GX
2rtMS1rvNYkmsR2uKk08FeiU12x4jRZYpaFTduEY2hs8N9Zrnr646lwDR8V9ycKyvQ1he/HAjaQG
hHEXU8q10N7dRuZvJV1HZmpZSmufXTkaTxJt/CX66cWufkCb5LeRecDY8Dx4gIf6fhNXXvuWNJIp
WKqvsgxRZOaoA/1i9WJ5eXgoAfCQfkk4GQWDIdeZKteh3IeRg1OxYepKhEgLK3LjTQ1UYphTNBZQ
uApKM2OOQ9dzQLJmLYEfeGBWojeJHMiRujqa+yTi9qwmVP87QgRlxbLeBTjYyubFCItqVaUDPPiU
XgAdL7SstCJOsIxXI97sLG7EsYrMn06YwnAT0AyxBims6eSuIRg7bX9RAj8MhT+Gg3rJi+C3SpPG
J1w4AW40bBqNqg4k9VVa0iiOR7g2tUi1FWLpQSV6ITV9mk122VOz6FF9lwUyfNUc73IwaqCWpW/a
zcpmMuvz1oA8IaeHSXD/WkeeggkoIfXZUK6JQeXN8lN7hctjxF2LIbZ1uSHHSoMKlaBG5MXhrXY9
ZWsgH/SXO1JrdHtDkgIuXLfZIGsonvh/xN5zMXr2qqy6cd3FrIccF01Y0uz1cCKz14b4DiNhoM1w
0DoP35cZPVMmo/drbosIKQwGo9Oo0IUkXVv4iSk/WuZ3xpBc7cm2TorHSIVo75znM7StR5dSoggM
LGJloHARGKQEayaCd5a/18AaQVP3bXtu1Wo8BsSWNEXOCjzB54p1xcdV4x2wLn8OymyVGsatZSJy
TGJW+sAq4IMEbb4VqtPtLFP7ymmuXLyeFzQZarRN8XbdmdnGKjIuD6RDUvlR1SgnZ9KuGFiHh5g2
YCB8r6WaKhVR3ERS5w90AVf6YG1yGhEPgsh54igg7AZ02fJSktAwtNbalczwaqlPEIKST9qF8mJV
Q7M1ldkNFo0v0qaqY2Rw9YZng8tiFmyO5zgrpvOQRHVL2fT/9pdH3ZQqa0h2yp8negX9sjSSasWs
QlvDpYKiMTUHzYh3TQ1nFO0HyNcGNBnC22vAUHF2PVJiKXUdldbGIuWZO40SziFDLIDu1s+GlOhl
hXaoHmr3EZ1y2bqxzxiP886k+ADHOBPOgUBJ2vPc6zcjNyPImNWXk9FYHQyxLWJvbtDYiJUwLjTO
1u1672ja5XZxFOS1+101ZFzY4NGIgU4xukM8FGWgMAYEAWDvERFGP9fH0oquVR0nq0AWGxKI80vu
1vWjpxPVFgS1uVbCmkT3WDwWiJyQUzTNddKmhzquSSXFubvKFcU86y78C4U4OFFHhyZmDFRtL/7B
8L4DL4qNR+OrDpewU/l+0KdCmN7SKUPHvTMjuYe8Xl5E5zzESqpi1EKW1WR8k6sZyh84Wv0QJM1l
5Kx9Oms7MhEbuCq6dcm4P1EHR5reiN2ENwvSoMcQGTL4oowUJigZHKaYaq33Bu0g2pq2wJ+KzKel
g/CnVjNMXbepK9YIlSqrM7i+6qyrwTemKXQSRshaLTLvEWylHa0kFKDcTenr2QwmjCEp8m0iNa0J
EZDMjsqgET7C+NmhR8+U/BssF1Gek11sxhAdKHVyhL4YfvHsHwvvo6TVuKVCwVsmcORWLJeOrVL+
DILMYU3iyf/H1nktN45sUfaLEAEkkDCvJOiNSMpV6QVRUqnhvcfXzwJ0O3omYl7YotQlQwKZJ8/Z
e22mW45znWT23Wr9ZaSxf6dbj4gTcdOqBR/hpt6QfDSNfEAcjohKsXlr9Ep/sKhV68zTkn0Ai/yu
c27zHfMWyuJuBJWGMVAo0NKR8WBspN+uklY61vBK5mdm1ZdPzQDTH9Jvu6p8skU6hdxdI7BQL5Uk
PluW8ZE1PsehJNiVYnxq80S/LA9V1ekXpSqKdas56Qbr0P++YDJqYyYw/4+jUWw9iyp3+Z//+7fL
R3pJIzXSp9v/958GEKYQrme527ZSx46JZPznmy7fy+rEtTSb7rD84//rR3K3C9BWpluX/neYZf2G
goGI8Xb6A7Iqhsjcd78aJ6fnhkeabkVnrwfRGw8MjuFGC4z0JjrRbNtJpb/iT8oOxPksy6pfkcQP
JxXYcMJn8fm896FlzwgbejqjSu4vsz58Elf0QBQfWlA9BdwGDZlOx9JIHd79JP2dZgbCbzSIJ1FG
NLDwydfJVpPB9DyqBOjSkJPHslBPuOCcJ/JLxQtDWhWhbKUcl6cFOAwXB2SwW56WppLuERuAHm7D
Ya/Ogk8f8+jZrNJv5vP9C1148ZDpLg8eY2wTGzw/FGb8j10r3Xn5VK2rzSbW1GRrSf9egjRIzTql
xdf9owfRobUkGSmlT4518xeKIiM1QAcuADFtQ32oukrb3Oqyt44EJ631vNLuSqScyJzFjpaxgZll
nd6iC4FzmWs74bCDImTfAx+0e5kpbLkZFqkA1sqUZJ8QapxVHBXdLu8ozrpqNwMv/VJ89FqVc07n
tukb45oUzTaxSMGDo0ZKelqQIL/V0vZg1+YfG7vgyrT8N8ujpgTDhpzRYzyNVrIsAGellvydO6SO
VPZeF0H7lPhN/yp9BMsWQ0z0/cEusab91MakF+W9cMsC80DVU/p7FL3vYKNuBqhkEi+QoeeXzEgf
TIqe0rbaDVPJubnbR23pRjiUcoJpGy14N2vvQ9OogLRcOeQ5HIK6v8bKhpg5NMxjXK8qvCGpnm9x
9d4ikHbMe+8k/r2WTn6r/MdE87SGg7meIKu2VpivuLqfbD+5C3FsuZ3r0foHOuCBt++zpUBOK71a
5Q5rSQ2P0Kr3GR2gpNcxN9yw7W7VQjkmFQ7o6aFlk8s06mB5AIqHrZoOuM9GhuOxh1Iq6O4oR6gH
aNUTy2tP4qw8ULyi2MN7EqcAk+o+OesjRwP1EqZBscrtYh8J808JlN3v1Occ4vyKsRJi3M7clVG2
1W3tOtTdraQj6STTh9945+kr7QtOC/K31B+whvdmKBC55ya3nMbBSlsbAzoiq9kqvUliVOd8qdMF
ufqhTMQrUuP3NoRuiLllm6eI59rkty+Nm9YNR8bbbwYL5nw4QeRzDsN5bldusybblPjqbKW+wSc0
4XoWzgMkN9Dzc6FYd/LrbpZQDvRSVrLChFnLJxV+UAcelj7ywBTObJ7wedhDcc9I+XH64RmS/I2a
CG+eRylfbpNRufUs/Ya6oy+NN9KacC4kxz4sXntqLuyeGxj0xjdZfkdu8iOcgQ3BSE9qxJSKWGQV
5xOD6jD9lVM4I6567iDWr3CLsO5obDW9OrNAkIgo8qM0GC0YHXwvzlQDKVXTPK6cpc9A8WASqm9W
xsi4mZuB8+tFF6heJdxWq1w1/mJ4hh3zJ0thOJUZojeT1YfB8kbJOCAMDYp8yty+wU+fhPWfUXUO
qRZuJBVgHwKVmEWq68FErUVlE7EmxmZ9LLDappzb/UTbsZRC4AfULMaNtMYD+YgkTcS4T3zvaH/0
g3lgCKCY02Ny0s/aGN6AAxxQwa1jL90Oo3HBsLgpGIH7LaMvsHa8ma4j2x3y3W04mkwmDOY+lYuJ
f5+OOJh79ZJHw1216K73AS0THRt3+8ImMlD1XOz+gwnttK5VTq2h0HIENXu7iz6xAG6gJ16tmq9a
hUSwQuMVyxPL+eTmgbmp2uSJ2/wrbVm4EsZpYcCoLrokani3uFwswrgBAz1VvvOrG0gICjm+Zvlt
36orqVeHQe/ObWkcNE3Z5yI6WzYscKJ5+iZfWzFaoLH5k5mpftLE30L5kCgF94XG2lgRtCYE8G3t
qxHaZ2nHnJ3wVk7JFoXoQ0oIqdaI6bLrCLROfjOtQGSp+wj3g8tgqi/U2VtTU3ZlDYu411D8h8rw
e2rxdgm0RjSNfyE8gjfRZZ/I0Q+FyU1bVmgvLWbjOoJobzvOQkNMoCtLvlkCpYYPd7sPp5fWzj9R
hml4VCYqAnAtvyH7gSv0T7mTn+QXNiLyIPqrxsaE8ytNApwU3JeD0qA8OufZwEhBcY2GzAoR97/G
ckITmu/0zLnio7lJGNVcrbPkJNqJITwhZ9naAGF9f5v209X0jBArWcwbERyzRp7VEjeC5bNJgD0I
AWh0wwtgPU6eTCt7+yuYghl6f50cOq/DPxmV0uRZ66Z6R1bRnjLf/xaet42HGLi55u+ccrhKQoIA
MWWDiTaC662htdGVBOcgpTE4vtqKhpE/3UzXAnr7xkQlgTwYthq3CgE7uALBn3IQPGld/4cjC0IT
rdk0k5e7TRDdjFw59np7GGBIz7uNGnu/NKVx7RRrjKW+jQaOI4vOnZnoZK7LbAfz6uqLGBucUv3q
6sQdrRfkWnd10JxtqT/FnfzUweHJDlgCMJxVEcT4PqrfeeLdI5MSAhHHRq/JLnIQ/U8CHZOR1h8h
eaUFijh8/clG4JFW2O0gt6xoHBwyCGOT/seA32z2FXbK2noQWrDWBpR3ahP+EslAzDPb+zpraFwZ
8jYY/W/EAHQLaZ0Fon6MhvZLZmcOwfYKS7eP+yTd64SGrDqaIiHDbgL9roYpbwgjNnnWnxCuYV9v
YCXR6RU5jUHQV5/RDrbCrqKypa4qPhQ7/nUnCClbS0Xj2IX80OpUw60NNi7bTv7E+DvplV2xp75V
WfbP5IU3O4RNwyGDSkA3X40Km3PWEvpXG9XKgueQhddQZWrYcU6scmdTEVixJ2KCbI6ImAXyFzmm
eC7BhldBytbgyZheY/ydBfWram2hcwR0aiiocNJc1VAPcVJMO9NU/6iFD+RGbFAbrkPsMpJi3Gda
4cUrUxGuT/3Z/JYR+ScoFPWeRkqMNBrCwtiVGw3yZtd3awwJuq9uvLgAzadu6iHY1WG9bSOGrRij
Yssn2SPeIh02km3Mt434RhP8Hr0iSbhONq0gLLWKDrH03NSgJT6u6wA1v8YwHPZtzdg9lhYTD2g/
dYoKvEHKku3oVscTVDKDDbYuXNR/cDw1FwvvTjdqGIPNvrX0Td2lvFPkD4sdWtetlnu7wPrMODuF
aKBNZNEDZCyRqedGJ14nfOVnn2NoUgx8tqoybsbBv7MyHkfYLGOezPjgnafpu4ami0VDq+7H7WAj
tg2tbRHlW5+zb9HsDMF2Vtuuno+bOB8OIrH2Cc7djjZGGmn3lp+u6cY2QB+Akw1MN+71StnXEvlO
/ZLRyx3ZPjy06TSFD37cMeanudMQgMwOnuvWpo858A7hnlnCRs0NBKPhxi+uHVMQr48OjUqi0aQd
vLnRgHfAx73BMW9Ldigyih69hYoGnDeQcaPPd4DJr6XhITP7bSjCQ2HLU28WSMS6nWY15LyPWyU0
1xkskSCL1wMX+EgjqqJrYJVPDvfBUE5bOoUb7E3bEe2F5Kw80gKua4umMNFKhbkZqmEPPmNbCQQV
4K5yYewVz4bmtC7kNAdDbwzTBILwrFvRNUzrzQQoJRcmKmNrr7TTxooE/8WYDE02QyJFexpD87Qx
VA5gSbzz/ZBafWbq9ug91GcbktD89dxS3IcS5q6arbHmHBIFw3MyuoWSXGLPOnCA2+Wmhbd6evFb
d7Zya/pJbfT9bMKdVVOdO/8+VhDtGSqCOB3doDV2cZEfDKAmcYMwf5J73zFcDujHzkpg1YcQ8NaZ
DnsuKrd5l3NiqE/+HB7RGaDbwr2Pc8XP9K+cs5XGxRuo466Vcmcmg0vNOE4bGAJbq7Y3saK6oR9c
a3q10B0OSqTuyRtxS+WQEpKhyq84Ht24KLdSkUfSCej62QfuX7dX97VSHUOCOGNeHXugrLNXsf53
mDUtSbvNqDrz3nRjjLpC5u91Xp9xN/vlx2C29MhMOGnahihWuPIajimFHGvJe+pUu9mwQY98kjVv
eovPW80RPywPuCj3Sp4w6OrQzc4ZmlGTBoeFCwqrzN8x4/qYs/vgTRTqBlLM/0KqGmaolwZJ3sKa
T8HA7xm2Xyo5Pvq6+83QCIfNTGJbUmCWh0qTPzmujTIF5wSnSJ3Gxa++31ctXf4EtX9rMhdpmNSc
JonOoy0Sa1N7WnwKcFThD8horWqlwll3rO5gAanNvEo7VjrMtSE7ifQPur3/5cZ2oxcfZTJ9Yi4c
P2jWK0924OSupgJBUPzZb0IP4JAGCgedpv/MgWJE/gDfzLkGM8dvgfktCD68JlhfZ8Swk3sl672j
nlUAA2eYwu9lX+ivkrY2QmXb1YQfbbFiqeeFL7fwupenBlLGuVCEx6xAm5v5rok2vhDhVDG2mpNb
zObCKLQ+9curkBVVDEFynLYUjH9TBhxnfzBjriEnRPfEsoahIT0bYaAeNWNy2C5aOjJpsKPYHLbE
9o3ugqXRccPvWaA24MGHW5aRlQbSgQI8D7M1q4++IpDN3i358hacElr7c3YmgiW2HHLe5j9WsVON
P6he11bi/lB96kCN0ap68Y4j+FOhcL7BjdDuMCMaLBUM8T1a9j/fKxERLHmnXHPEx3jQDCRJzA84
jtFhdwzjWaoTQDZGsy7oVhNB/e9D1pP16VnJEL8nPYd4kgUWc3b87KcwZMZ2v+TnGHqXzJtdzbDa
AQSmeK29TpSAYsVL6qeFOpap7Po/v9DYUYoHzdHTxu8gLeQ1wnjZLTkk9GyCQ2MACpuDdeM5WHf5
aHloSnJpmHIN8CAsjcZDR7itmlQH4VTt088LM1T2t7RebeLOiIBUIioZHow7p/ruIhJ/D43EOy0P
w1h6p8wK/wzhJLeNNtOPwvmr4qrSzLvKOYVieWgMlglmL8flWdkSTFFk5tXAc7pfeDHKTCcq0HXC
ivP/NIkodff+Q74IRu136VhkKsyJVdqkKgzDYoOzEz+pWn7of7/Sz3O7VWdU9+Bvl68svxNhe/eh
RyA1gH1HHT5SdfhFbRN414wEJ4ffHUD//djr86RURS2v1xKFpKMqG3PGwi/4sLJMHhXhOYflmekb
X0FZ9jj6mgHDoF661czE6gzjteLF2QPdds6dWf5NxZjtlmfLg9SasnKXD7GUkwmQk9pij1gDokJ/
H42OAOFB7Gzpd3dD3PtqEFdHMmoFRtSdUelzoBBFidPSX3k+bfzl8/zuB9XDKjjQttbGaHwKugoJ
6v9D5uHa5BQrECLibsDGa4pqO3qOaeB3N1AQzQ+94TOjaCKJ0gsZDK5hr3GDUuiriIyt0/JQ9lgV
BOpSN40SiG2aPqc3lfTC02nOxwPwAvMKFr/P//jIY/8lzoIXpQng8gmx7+iF75Df4r8sZqbPvPhU
MeIrq6MPByqYG1UZjP38vVHodAfP6Rj8OMOeFkP4WqWswQbap5+oRlDwFdYd2kMtL86NqWi0NSB/
rar5jw89tPQ2YfLzOz3BG7+CwM2vGLZ3Ra6lj2xCNFB0voK7Ia9d3dNghbXJup3bwGKIjAvTG/1i
qMPf2YFP36x/CRqMqCal+r7t4QhUwqKxXCxX5SvhkWLLgIgWPjy7sdb7XaG0XnPQ2SlmH5V9zIM3
LzBshO/RQxPdsdWm8RjqKZd9maXo58kp97r4KeTAfpCz4VefH/rS55gdlWJaySBP3USjP2zMlY2j
ZrAKclzfw8QP0WN44gtrvqFne+5Tg2k/YqJaD05iji0jegdZTjDsNKfl8EbiHpI66/RDyDJFQhx4
1XLmqDL6amrvvdQtOAMmHwNi4hD225z32I6duW/C9N1BoKzOPDxdMIaFdZ686YF9pcNUmVN4wSZd
XjIu8kuN7eoUN0hT6lzNL/RcgPHTUF2lTnEuA3B5ROGpu1lHdy5asuUaQWsFyakVcKsaetXQIxJD
sMFv4GCvIJmQQw0dSbOEn8sZv/yq3VZH/2AtDCA7RvBvV8Y/5Qg+ZazJRIkaH/RUNZE41w786Skv
207NjOxU1IXz2tozqlJ3XiyOSL6udjth6eq+QQDp9g6wKALFYrfqEh2tqWnvVE1r1tmAV3UBLuPd
uPFyRfTeUAYr8S2EcDjHCjpGffdV2R6RbJE7Gxvo5eanGVv0RdAis6iA1OI29oN1mH/jqNgEYxUg
RoN/IEqDvqQePbPdoLarGyVn5lRbO9vNRW4dSA23L+G87etzaEdKbYYi2sbrnjT+MYbKswROVxlz
dY5Hc2eLqySx/9hW/j3WTr1b3o82SfJ9By+L1mYUHEAstvuo5i0QyFtqD2Xy8i4GWsUQZm5OjdGn
1jfU8fO38yNgiHoRdBeuRrDbRl4chYrbA8FDcv55syCpZsfS88lS9frt0MdHP7a9g6y1FpZsoXab
ESjEyhzm2fVUInfG5HtaPqqdhrEgA0chun6l1gop8VWclse80Y9LubI8FPOYjmTzd6Odr2wndHai
a55zJGY49zMaoKVt3sPU01cybZs9YQww1IBsl3E2HiyVKeJSrhiJgxuTkUZCMbhesJ1apxmMVMed
lVgR2jKCa7TSjDFMAqksLPM7wqWIpQ2clmSCONcIvenZR6P3wYSND6/Q3sehip7UQt3W9kiyia87
kh7uaHFE6vYL8MrOLe1DpQ96BZNbfhA/SuplQyepKuNj20KHN6y832DpRcFokxIVB174aAzqSmYU
6Ldx103xXjNm8Wt6Wx4WkvIsWWiAgjsi/Eo0DS2B3rU7rJ/jtUyASS+L8M+CqoJCXWsJepFlPR2A
9SmiR1bXV+PP9dxLJ93VmYPnW/QwUec6BTjht9LgmFJqVb848wMCxOxsdUp36zVEZsvS8MNhK0yE
ZahN9Bs5Sfw5OdyQUuTGTxAdmYPiEJNQWtjlbcEe1MiXYBnNy6BSyO6imXu1ruKrVkmdgBosS8Tu
mg/HsIAUkH5xJErSfHge4gDWuFvAhM3FUJrstSQVVx/rFH5aoI/+2AZMt3+V3BzPHSCJ1ImrbZIg
9ZfMezZtBJwjpsvqTsj4dtoY/yY1pT3wteESM5feQ7QdnU80Yf6zmvXh3Yxy5IfkC0Ma81dt2ujj
ylcCcQEUaJ7GHo3JzGywelqUiAfCrYwU57J8zgEyeBki8pHyQL4s5VsA+5zDOIU1oIJ9xDJS2uiZ
lretChO06CZtQY71eXVcQvhMXbeu2PVmVmpgi1/EGxDLPJcwPogelQi9g6RF9aRSVm6NqEKcbXR9
sJFTVmMBZ0DREeX+7ycrOjwCpm0MAGRZueT8mUqRbEEYO+6artQP2LemKwOkWYwEka4kue/+VN5z
wtXgEXtpmS//Zd63oemsh5IBWDhCwl9DTDg0prCOFVEBP3lXhUUjxUorpCN4Nl8q+YWjp9l0BO24
Iel7TxD91EsXx2sZUmNDjI1X+tQbGzkbow7Lz1q+AgU7Rc54bAW2rFUJHY+NtvSOWsjobShi+M+K
+qwWxKeKMDJuVqN9ByEjhH1vgLkkT0y/oSHGoU8w8ZwkQGkDjtH26p1sxAPotrczRgT1S9gHnKaW
sI7aJNMjJSSFKE7jQF/ovhQfocRK1clu2gQlQY344gg5VFqmX312T2l4bKcRVaU6eZLaTmcqMS9f
Td9XW+JLDTx/ZYtsCT7PNCLksR2f/PE4KV3CEStaT2DRSW/Sz2QTWDch0ZqJwcnYJ1sT2Ak8Fttz
YdIGMFtInJjjaRpGCwdsok8IgcPrsjwYRfC1vHlBReu3CQx/SyHq3JT4VxXnDD5NiuEmaU5M5d+A
2XCC8MubFIpxE+KfcAKk0pnidaQlL5OODXr5hTORaKcSYAiIQPpwZp/R5ereFsqeFc2w+D7BwxVW
p0z1XvT51Qbuuy64bM3Q125EJX4uwVam6pDIE6Dc5eKAmAPCiVuDh7wher6po/DQxGZLhIt+n4Ki
3RnLwZG0PJFrNyvCSfvz/gwVAmmSe+8xSRJbqQWwXueA6iAEiCcatKOZRTxIxy5CVZ685S2Oob6c
plWsdG+V6UUvmtrzv6vDWvTYCLI4d3GTKHc/+ArmDK6SQceRzPQTDgj1akyJ4pIE6V1QWYKFJFRy
ibwerBxnleZf8q6OGHdI+82P+zsKlukRRNJNfSf8w6LR5urzcggO9MimyzNHOxVoFFEbjR+mqiU0
5sLsVLdw03UjdknwTN58Y0Sn/0Z1q/3WMVBhUmFSppCLY8akhJZ2dR7M6lXVnZzU8XHc4wh718v0
XQ8dErxL/V1BgLmKokmePJ+Zej3Xk8tGa5cau6de38N5bVsWONwY5BHQTVhraEgvfuaI/dAPNL0V
0jZSSmGQnumWBPR9rXEXWDH5eWjIj2x5ssco0n1M6BD2QtOiJ/CuKP28HOMRz7K2Co461tsEBsHV
jhpaZdK6DU5jscV5WPhzT/1MAwP3R5+ea+re5+alSwYfmEyZ3awiWscNpBrxPLR+DvqvzC8dmP6f
f1inFlzXeVlMzQCgg+CtKINJvXqlhYDQ7tDoQX5wfaH8VtQOaon/K1AJQNA1fDkpOJ59gPz/YBae
diCbJuOvDTy4XjxoGVO5bEx8Yq0zC9W+Fz+nmZQP1DPmo85TsE4D2Ihs3r9QtB4922RGYJdfeRmG
r7YT27ciMvaIosPXSOvnqo4SjU2Q2V4g38BzzsNy+Xt5ltmFDg3Urokp4YtSg95OpmO0cowM9wui
I7/EwfTfSqtihMeoPBB/XdquU02fLWivRP9OgvaRt6iOiOEyZv41dQcMHYYp526CXsPRFWsYZu59
MQI2pk9HH5+qORixkanzGjAxDiIs7lCGvUBa2BKw2TXt1peB8nC4W5d6p/GrD2d09EcNGGPjMGPb
LE8TQfqp0TPlA+jk7EInfU9U+1am5XjhvpAvw+R8RmNcXdq4CDYj5OmdWdm8eTgpTiNq4b3RRNna
60jYk934gqQkZWrNyQjv64wRChmA+8m5Dod6Y/oZdpmpI+Wze62GpDiDLzjBk6l28dwOGuUXSwJ7
T4LjKfWV5Bqir+gGpbtWmrOXMtX27N4M/STNdxkGL14k03uc6L9kX3goeS3/oCrW+G4HzJ1sps6e
GKu1NHLr4hmNONMjA7eqdHuye8Rq8kbUcHLkH0X7SjQbZjLo9INd33fJyp7qb35h+46BMt2VQZxv
QonkdVnAfUuon0xoLbjUJnRousJIgVXQ3YlIywNvDE3GMY3PEzahnR41qJVJ+ERhL/KtoP+2T4WS
05+ua9QiqGYBAodHFsMSUERKPgekTloGT5GMUk5n2FJbFDtmFerv6I1xo86FYmeH5lNVowNm7PKd
F90+qZvuNsUpQOOWeQrHKmtdKUl5EH3EZCfRr20QnPSJGnu5LjQTLLE3t+6A3G6qiaAVjXY2QueA
PJTvyIzELle9bCd48fDvgaeBUB2uUyH/qfMxPxVTVu0nT5UnkY1vBolP9wxMzFaDzgN+xzgNftdR
u1H1+ILtwQMn2Xop6hbduOuFFaOHgm4X6sYfCovqTGRAfV4+UsyIDJBKFWsr4LKJEoyNzmwrR3SL
H1p94t9OGqe+wAN9GxQTgWjN2VDeoext7KkQl6UQNq0OCx59ZzEf2vT5OGoPcQQJmH6QamXTay0o
z36WDkPyovrQ55id+O82XYRV5gtmaan6vTQszbrct/h76SeXzBubxn4itnBoSCtLPJO3pJbKrh/g
QlT9FLlFCAhoiBTChBK9to9YeFqy2N+BtupH+Fw3nWCZH/B3P0PCU01UqNoHe02d6KxsJETXHpD6
plNT7ycctsrbfqM1QbvuOdfU21706nY5Vei5lW+JHYxQUvbRSWmziOM2k0U6oyiFWXaHmFgV7pHv
dnS+FhK8XgMZS1UKycm6Go73ltsGXHzVinYVNrQQ1PdGdchk8sj/JWQYqMbyEM49Krrkn1lGCIiA
9nbL8KvgRehi2JHUB2FKDztjYOTKEpXtUhtziKHfUIDCh0W/j3tcjI5GjOmS+Bc2ySMMTNDBIPaX
/XZIq79I9bsnfdDQSNeGt2t9CO+yatFWV7ALInJS1qlHQef2Sh6wsOb2WmR69ZSABpmD1pLYds4I
UNnnRBFF9cbOUS6QZ0SwasyCXdV5t/fb4dwo8swIgbJb7x5+ab1UiMbh49nnDv9l4HI8lsg5zb1R
fsWGBSTTyfGEsmpqyOFJqBhSzrKqKeEQdGIA6XEP+oE5XdXdqf3el56Bie92b/Tds40YqOfdvemF
3T9i4twmy1HfKOJrt0l6zqzOv6G7GGVtyIMmlltb3xlJpL1IulNHYy7fqizfE1ifb8oJ84YmwmdB
zX4oG1yo2JSan3uAq4e1XdXN9fJtl1RfexTfP+0CMeS/krCjjh6yAbDvlAFURGYjGrN/y8rgVjDY
PYo8hgVJmbfxIpVJRhHiLZzyU2IlfzprBlyW6TzJbL1DKGugWaJ6RE0T3vwK89N8BC0Smn4NHYaV
0lewaW3swKWiMEU1OYh7ih8e6Tdod61R+VxRXUiFUo+w5tZLodfldnMwofxXQyWf8fai2Az11UDI
3VZU9aeTkR9QYb+oO7VfR4ArGKAW/aXWbdpDZKvtoXUybkirDbMR7wOI5WdA5aNpjEgcP3/nsPmd
sNWuxmnSj2M46Fc/0m9GE9ZkKkf2pjQ4GcB4Q5w7l7tT2Z5pFeuvpaeY1yi5ozhuV2mTKLdkol9T
KQhxtQIrT1aMYBHbQbmase/apnxtltwRJ8metVSQFW514a/Y4pANMNA+2g1O3xEEaGAV+fqnmRSk
aMGlTbNKVIpHUqIDsTmJ/AOJTRAau3Z2ceDKmHrti+Fq+qIpSn5pfWnviCvqDzJDJBJPCfyZILsB
xUEqEuKabjRc0wb7qodqz9byD5Gl4ePnZyLE26i5AwcVvi9QCovQzziPX2dUosizy1Ipa3ECLnLI
YrdL3HBAvKCoWDmX002eVc1G0VWb6Q29TCskK9HgWOYuT+vWeIrb+K+ZAuq0LcW8NFPd3JFS/uMc
SlfpmpwKO2neRJNiEoNQhL3BeAcsDQph/gAUNIET07mJdeWi5bozIY9gLNQEJuQ5Toz+pzWfyZfb
wU/LBP7C3JjT8wybRUygMNmtH9hhzb/oX6BESfvFGmu5RTY5Xn9Ok3M/uwKDDVPS6lc/iTQtGNz3
KVOD9QSy4pEmZEf6VGfS638tV6cWxEyZMnvYLSHZcVNXlLZj8fN0Sc/2C/DY+cAfVGDY4dV50SNv
Y7SY1GO7f+d7RseIfsnWY708BmH0h2yKZk3YBRGg89mcyCHnicK/WUlH5jt4m1N9NYyQMzXpCE4W
XCrOpE+lHtJBM4e/USHkCWlo8Bw7BDyyldOcUR5hG1RfsMMepEhWXyMf9FFYrWtC1qKs8KF8+PjM
FZNIQXOiazFMK102+iuDW/RypsrnlGYA3NS7Wsu5DEnW0q6QDSe/Cd/92u4n7aQZ9CeWj3gJSW0J
s08SPxHZGShC/psZ93FWYMGCAKSWcnBHmWL5r8jFCPwF7RfcRqnkhCCAlK9ilFhZjEN2bsEt3bdo
QJWzqo1pwPaSdpjJiUuxs9rcK2BeT2OjZmDuJc3nkc55TiYYsU3ppsKOishVKWl4kQM33yCFJNSw
RVS+j8YCi6VGntQqtvST4Q3pfsQuAEmd2azJ8X25NYuiymatioOPTnZnmFHwyNiC+3MBGZx4u1Ot
C6xrqkZC1L9X1zIomWqKuMIOQUXOoZkobLjMYY2v8YGFblgURHuE0fDdm6w8y+mZWtFecbYqd22s
ZVsVi48bOM8AtfSv8AXBkvxrY5YKSTGQIjJ3diyNZxO+x0kUDdzoOQMGCnFOTh04vWTCzI1dA6nq
MoMDx3TQouIb62f1oqramlmSfV+esd1MQBuA4y1Pp5q2HgArdYMIjlxkneYPMKL6jnVE7qVJW9qX
UUf2jqGZEGFaHSCVSVjIv3vb8hEzduwAy4I4qJC/alLXl5MTFWVzbsn3XD7184CIat20HXkMpmKd
/nsw4wKFfF2+U1YH/ME8W77Yqn/k9HupWdTMB4/uKGQ6D4Z3XE6o+KPDU4USdDmqgsTDI0ud7goo
zOfMS8tt3MXZc5F3NOO5EIyDroXdehl5/fcQxrWbBID/pUq9BoV31aoi/FWUIA9qFVN63AjjaaiF
xL8QktlJ5im1Nqgo8t+8Zo7uVjAYcjKZ32ugzQFsj0BsAlN9isE5vqu9XR8AKLrItUd00za0q2ao
blEwNE9dePvvM8unpx6rVD6wMdLZ71w9ZI5WaRw5mIggatalsTf7Vt0ahWPsHbRZbiwbEBEWggAd
H48L5wfKYx5BlGt7LX3S7sxSa34Xyu1q/qiyyvTJfI4zw7pkSAJ7oBpuhvEYxQvKY5pkxiVQgNtE
pjl95Cb1sS9r76grngY9Gb3AopAgbyZmS0jSkv6N1ZR7jZP33gmt6o5DOtsOqR+5XGqIWCK/2U2J
TV+k9akbAg+s0nxZV3lguGZg6lu6hPK5NrhmSsP/dF6XW8UgikTbsoj76NS7gPDNNL/bsljnEiL6
smM2NhPe3AIvR8wIvsw++j9cnddy28rabZ8IVcjhljkqULLSDcoROTQy8PT/6Kb39jn7hkXKXl6S
SDS+MOeYV20k4dPQKvFG1voMp3M1tUwCbMdyXmqHaR6QHiBfru6wiK+mmvXh4F/MrPCBMZLJ8+9l
UkOPJS7AWMNeIlTnnotLVs1RTfMFP/UJhtQDKLPm0qZTfUHkv4zpvkpBSN7DfLWRNz2Oc4N5at8+
qsbNC6bhu1fplPJd8DBZPc5wedj08vDpXdSwQ1uzPgtdkKvCxavqVB4rTCe94eGCINqRtiZfuSIE
5xmd1VHVqn9CPuSMAPGywZlUfzCzOcE8q8e/J+LA18wWuk1XlSn/rIyjLzFFcmpzpQ9+iOHdKbGP
+d2bb/YFuxNsW01l3WACMwhKF/TgTZhtpxZIrLv0l8xh6JN7bOcWplaUFiwsjYE2v2379KFid4m7
E28wbCDKLkATMdHmBS1f3ELBRvf5bwyeJ8tn1X0Km9+giqTV5/oLldJ0zlOnu4Z9yBguQ0rGcIBs
rUankJi7tyhmlBQNDyoSWDd1hBAJpHK6Pbj/jvGYJHp6EyhFgmJ+7tM5PxD+xPo7MVG10XZdK68l
GDhyxTaIWvPRNod38shxvBRDfe2L7MX1rAUN4C2VixzmiOKxfEQcHfAjMwNA4X125ZBC1UUV3GuS
ED87EzGX05H5FKtT1LHEdw/HexObLtNZcvimFHm8ZbY4zevqmxwnVl40vbIeHNZza/xAIYJeRB1U
ExIhEsRHklO4duOr6F+or2A1LvYxHcLfpLsm9w4zJEwHiB2q/Iibi1J8RSnqYwg79nXpBsBvGesE
bfYxkbENLV3kC35HjKq9iIhvxX75W3CxNyM9G0SH/Gvcbrtd2bA9B8FJ2KQ68EvDy56ndKmPJgmy
qzCv8qMtGQZqZl1jsl4XZZas1ddM+SPPC2vP0XD8nZrgawWGslibqaGlcZ9E2WPTufo+bfp7GJ1q
PKn1C2xTtbYNdMRxI3r/mxExlADHArHDA+0uzOJHXmkQ8nuGXSE60UEmWC5LBM2wSLqtndncutvY
PKtned4vbKtK8pHZrlwGxhaJ1R064v5IE3AS4zAgjS7z+jGU+xk1Y+Fv+mzhU0KpoIGG7MrN7KGo
6hf1uTMBs6+iaOxXuYz+orE8cCWMdFi8CuOeaI8aCKoSgUShX+2zZHnTvaZ60K0Wd09V14jJsxwc
WcZCw2BtkYKBXYVKz+Jhx1TPagu/cGgFe5JDXNyltX3wS52qcXAeKuEtNzQJIB7nK2RjMintpH5v
8PfvQrtALB8WgBO8ciaQD7mGekhcw4But1ibf1+LcSJ79rxRW4rsqHscsfoCT94I9fQMx7gg1Vdj
whE2KUFsSYr9mz9QL4OQIQk1kVLwBZCLOQfwcAzOCUcn7CH54LNKuj9TL12r+AShEOz/fT2M3Wyd
Llq+nztM7DiWwz3V3YlaPDzZAKXOcJ/pAkgnIEQ4r9ezk33prd89qCtLvnIIzDt7Vn/fOs1SieXW
ASe+BsBWm+IMLjwCMOxQ0QEa5Gs3O2W8CWMEywvulGRAl++yKLuwphFndWy3RMysDVCEeGHkGTiY
IwPcoT5ELFGRXvJ/3I/Y7HdKeNgKrvQ9qBexFaXdPE/GqQ0TAmRl9lOYsX2O2sy7zl706E1EjPB+
JnPev2EKqM9+6R9U9+H5L3Y61MTvOS9Qh62z4+XRk9v18QXJs72qa3uAJhSm+NdInK0thAdt08Oo
ybJfQwpCGcCNAwMWxrNcgyQRFhXgHeOxZ6x+rg38rzFs89XsiPEALbNkAslDWQXGaWCcXvjTTR0j
gGhuKZrnBF7n1Rchm7/IIl0XPW+081SIbOMnRAiZqFlrupeOqVr3mmRBclFFazSDUUgDY62iOLUA
H0zN52JGkXqtrWEfxbUPxvkamU3wqnKh7Ez/08sLuSMp5Rg2A2Jtu+wOqWtne8dM/FvnjXZ2XWxK
2Wmq66tpazWYC8P7muroHS70o/oQa13wiGQoW03jNYyz+cMvS/OYLphAx8jTP/mu3tDv/GoSH4f7
/ycJvH9KUpcsUeIM/TJmkNwn88ec5L/VW+mKirlqbrcHPQndR83Rc5h/wj+B/nbWDA7mMzsY3Igb
EBTVc1k1kkNk4KUce6LQqGuI7BA/zHApvw/jK9NB4wcmeZrnzM2YEaXLg1PEQGhpxx7IVgkP6trS
LawDfksSlnrpyModstjzHJpAZEhEWdnGGD9OBQmcq4EUmXPOLVtojbePYYmvIGRxx8zrX/JJC2Li
idMkWXl9Jg4tseFrsoUWHHhE71VJcmz1SPvt//TtFL3LqP2WX3NQ3qxc20le0DIfMu4RzzYgTQ79
WsYakNIQNlyA6q3srRS9gW3/ocIrwbX8jsAErcqnMGY2vs6TiZIEtMGmcuOfJNU6n2FZco8DEQA5
Y9hbaojQOsWjcA3cyx2/ab/u2R/52S4RGTwYC0eVEXPmj3wywRljiNLGqxlKCVI0whJkU3NCx5cA
9ZgY2BQxSnqtck7p6PWnOiAQvAUsE5h8k8JJT3EpxFtodogU8JKyC8muLdfdo1OHIWtx6zfnQn9I
Kg+Ll1wD5qbhYQmPuZzIzKWT8h8w0+kbR8vK24CLsZd6A3VzVXONGoLR1gA/xNuvNcfFHp81Mn/6
ezcD0Unkqf4Vmpb22GrWo2Zkwdb0G3ZydGZ5NQ/f62IuTeYhXfl9LByZ+aM71Y3zwbxX4R7QiIvh
OmTIhb+iOn2LcKacYosZISVY94wMsZQX//KdjKRyVdis3pIk/BNjYn4JJ7mjcLklKxkPfYUSSC/4
4K66NmHBa8k+m1H7MfK23is/mLejC6tukTpq6mU8INx9bKdakyzhvoZMvZ/u7ZLK//bZM0dIoGZ7
BZ/U3S8Rq1k/tqwtmWAcQlWI4KiCsdgZ2GWjmhWSZpjBY7+s04DWSnCGrUZ/mN+HLqr3kFbxxneT
uVa3IRJV/96Q/t2kPGRketxeNcGIVuvjcWdosMNWph8F5/sRDmMouQuD4Qnjm5vB6Gcius5TQlZc
RLKMGlcAEPOuvoWVRA4v1NYMMehXkNXO/q4ydovqGGhAgI0YLAsbwGzvJkmMZsH+Ncx9dypIOF0F
gPFq1jHkjdiJswsrihqG1v0T3CGspizKHu4fZxAGyX7JUDaVqe+8NSNaO0+P54NqegpO/VXVY9Mu
SdGoSKN9w4GRreMks54zjZwcJLgkBJGLZciKQ3TA3FzU3jLzlo4UitOmFISwp37bH2kb3FXg6xCz
ywBLZ/R8bxP4lsjXY+L/hL4leoq/q5M1bbL6xEAFASIKk6dxicNNLslmQ7F4J+RrHHwaSgF3wI/W
KEWXKIA7LyXOOT1gZO+5TnvDR+o/hiRuWGimBpsxH2vQhXTbmh2BD2AEhlJqfSMF4Smm24Uf4ZFs
UoxMFu+x71nMxEm9HRid7X1FSMldCj6IYavpVbdrlla/pfLHZa9dNOiT2YMSyW2KjfBxnmLPODud
yC46BCyAreHBMayf3RILLHkT3m4mAMNFj+nRbn6cPdWJ0RA2EWOKJSnHqiv/ks59fg2TTqcHz+qv
hMSM3C/JIo3HL/VjSiP/Iwk6u6wT8/r+3rIOsesFmXU8MAqW46tupvf2a9IqwsT/CDq7+Ej18uDZ
5EWJsNc399/QXf1tBzn4MV/DqGj3yPw0ZlGT0uWYZbNWyyRTbpTUs/95GXR85wSWfgGIBPXjOyn+
ZdMqt2qHl8fkJ3k206p/CmlNytDJmjxGwyiuE20jeX6mAN7ha3wMeE+1JHYeTZdYZ1nwuxlxZEMw
Y3Upw3pbAN3YODLV1JMPddq/t0JgD7cIt8avUJ5Y0qwZI+ITwMdxL9H+54Y81YAqtn2nNzvPyPv9
UCbO8f4bud8lppZaQv4eqRWee6fJz3jRr5o2Za/RnNyAXc/v41j/LNgGB/HwUsmVhBhD6c4lbMbG
gqfkQWDVvadwwb8MqYa0YCkZiuwwwkiafyqBxz/3B1vsbC+IYyvTvrlXi4t0aI2Wi3DIelKSYh35
CfweTDhjkPfrenFstMY31QCngTh4DuwM2BOPGZj7R7tzgnVZeXQNtXg2wzS9kL9HLHJSV8TRAGxo
bSwqquwzLBJrAd4DjDKr2GLDjCG59psfZiYqMKg9mzk7aDfVki0UY73Hx0vzUVY0x3HJi/3g4ODy
fDDEuYnMWC6gTBeBqWtRvaaVpeF6A6IDmphwsMq+QUnuHuae2UBL7VYSEZdmBUZhPQOyK8//+6i+
jvytow/Ub4T2XWanJTOi/q7VYXELbd25jJJNPrLP/Ts7SxqWQH29gEARCRG4nF1rpdG2i9Dbcy5Z
x2nibVu80nnB1hFsitwad2vNn8hwnpziZ0o2dgO6tKta/cHCUQ5SLmJipjWi26i5JOyCbchdiWU1
ou+VGkwOy9VHHZBdmTKimhIBOv0xp32Xyk8WcWsm5dty4P5riPpWCcu8Cjf/JNam/mSPhqLHRf3X
tuhHs5zi1fO7G+2v/hUsV7TuUrYF+FbdR920b28cclk+/qxCfLtR2dfvxdRyVRtlcMhKIzzfTy4E
ix9Jtjy5GqUX4w6wUqZ27nqY0sAPUKZNxX6i0HRP1kh2CH2qsvEMA2acaTaL9ZBxgu9aiw27Xekm
kal4Bljc/vG0/ho43fxM4iihfnP8LR5n44S+PbuWmvR9GA2oTTliF4Nr019Mn3Y54T8PKsZwBbrl
1QLRHH2aAzLbzdrtiCVq7cqLWnOneb8wXcE0zcusLS6AkXGhg6e5TBjm1za7ShbLbCNdUJtPeghB
gMhu/k3ZefTynvrhNQuxqJ4P40YQlNkvyU92lABE/vslUE3nEb4mKremIB8kHJlfCSJTyd063vuP
GJJQOrAFzj3zet8ppAsaBDZtpc1ovR4CBHEsgFsIJCWYPYx/tdb4lzZO/gQc8K9LSKZaA464Qu3+
WmU5mbxRdFJXfzpKashApIDReK8t2uLT/QJB1IPSnrYLDOBpqXLvVQ1EYFIQzJa8jDFnpUGyC5F2
LdNzR4eBPyXjfuns5Enz9PDxvrWe7NQ5KIvEQs0HxNC2CeLR2UuWerRztSa9jwd8OSP4n0EBbcjz
fV4ZW55/RIbwaC9j+Kwe+PveXhACBWZ4xJ6m9moDn/uVsvRx7SSrAvDNKSj+qEVyO3B7brCHi4HP
y1h2JyDwbJemsdkKeXxmifES61V28NO0hDtKLG3ZzUdVbth4EuDsosQMU2JyyoBzoKTNzqmiwMuN
zf2WrEb66oFPmiA/mqJQlRsOKWdclGza7pPtSRufhghqF5ZkZ5RGBB2VOg79aatsd+uB1o/1S/+D
cOg3ncTnxc6GSz4VLfmj4x6y4uou/XFL7sQDHv25JgQTisEbWzq8TnJtiFfNAkhWsdmRG59o8bpV
q+P5wgX2UcbucB0FslutInXYbjXKFMDaAAemeUI2nsRbXb5n6qHNqDWZpUPGkZ/3ULOSJ+C0MZMw
tlYAolg7hVa6ymXnaQxafdHCI0eUd8II6p3UM/UQGNPfl0agwSSXf6q+VlcE+np1G2zKJs6xvMOw
Pt1nVd4A2tfWS1Ky5IWFjAxzd4mnmXhO95TW8XmpbfweI/vOtEOwY82esW8NP4WcjcLqvgNyihxp
vWdA2Un1n3gP702Clufiocy7izrbcm+DGI7kFJNk1LKj/BtC6INJhm75/rRLaSo6WDObIdYOTg9I
6N8DdBoadB1rilUMgtuLhz+RTmSy/C94/BwHkZF8ITDpj22XE+0bOsYGrs5U7Uvv6JivgTnMPzgd
0yjlTsBEjpbLICUu0LNd5XXp1SOZZEPxOv+wxo3bTt8jbq0Hpaj4t9ZaPKQhSYDcP+wAN+sB1zVa
reG9JVJjQbd2ayk7X5q4IGA2DQ73+tMlZwjT/BBdlSbWqtqXKuKenklPXgGA4d5gEHSE60CKaIPI
07aih7sxmv1zY47443Q6mqBCERsyLFwtg5Xua2D2aiU72LwjfUZq11KljGaZWW8X04zOiY15Sz2b
5MuZceohDqyD+jre/5C4Tm7+ZJRbxh6l1MgQBPpLXZntRZXwVcEM2y3bzb22TatFEKqDMZ7/wsOD
F/zHEixVAEZx1IphW/tFhpSTeZoSdZc2C4d0wd7Hu0PtDp0VDAn6xrRyv+5XRx5gJyUnQV1c6jJL
bYsM5zxhVcKv/ECRznCbSc66zEbrQoV8LRK3YUs6MYkjx8+5uumHgYQD8zba4QgerA8g+l8PZoKC
zENnOCZz8xtzw7xTJlusDoAdZPEwWFW6Vvv3OnGCx4Q8D5bZZrbWa+cFwnyCoxatqYot6aDtXMiZ
f2DG1UcAb8BuI07VDjpt8zYbkAeZ5IBj2qMHYZJIjhy4JjWzc/38B3ar+mizB9kT78QOVW1aWo/g
QiucVlM+zh+cye+Bz0Yz1xay4HJSbPShcDeLF/NTG1Iddb8PoJ9+UaWmuu3gDaXopiBxLZJ31YZR
7RvD2RkI12hG1uqw0N3GaJ7rxHzDSJ4d20WYx3HCsBZFbfmoRjIIxQTV+3y1wMl9WTYqK63045eB
LeIubZwBBILUdhQTRlevHV6LADB8YNMFDq14ihyiKnlv2mvoxyTkZAKGUuZVWxRB7drRhooIc8Cc
BMIi0MNyAlWv96f5IyWfU74zK45nVoW9T3BmGxPuaQzHNh/mr8iMfwZpUFysMruPjf9Nhp1uYKjm
hoIoVjxbNNwL7O9XhGEHMQ3xFYYVsn82uOtmKut3IJ6AK3H97CcPUi+OKFRduo0PBD6T3y6kqWcp
9/vKP0aaqJ8ye4KPXeLJD5puQe2D3+pv+8sgYKfpxrBfHDRwVB9sBv1mVRZp91oW5sZIjfqEz6N4
qnLa83sNNxcLbyKrzdIKxN6d7XoTttn3isBbOIBa8WS7Fu9a0lEo+hr5wi3VuAda4ObAk6AgYVSh
LiQ7rcRmskpi0jBAvHZFS0A6ixkwHowwIjH+EhY4CDULrHX3Q6R0QSgElnKHbnCtQS+4tAYy3sjs
h53jovRQL6vOsBFDpasuobRXS9klr7xnmUev+nB0PpglTeNB3eeXDI4zS1N0C3TuBkERudTJdnEx
bTh1IY4hHSE8Yth1oofkIBwSqdsovdhSz1fYbX8wFlZ6GyPaKFHdKJwev0BlXdp5Qhggh+OJWRMF
VH5pgVYdhDx1YAx6VyUEjuVxpPUwEPF3fldfDy7whhoYt+gGXSwD0vVPL5CvS985WQXKJPULJUms
xaPcHGzkOH8r7Dl6MSPQ2HGOn1PEs3adkw4hUkda6NXzJg8uU0vnAG9/W5OsdlH7c7VOF9XcrT16
DTCbeF5aH+g0UsbhaNY2BkQnd8B0GSC55Leu1oPqJM289l0vvVc3TtqLXvQxy40Ko3kwdbvKdadb
Nes1uWJR/Tk51t9n969NdryLTdMBtLvM55KiyksDHGYIRtgofXHRRxugl955nBDPRHr0cS/spqps
ZfbbtIm5VVzIQhi2Scz+oZVrCZ+Mln3KYbeeIH8ybfMXZipBYa3VxMIfooWiJo5Q4YXv5ETl3wY0
+Z5d+B/YbACwOGCQx6a1rg6pfytDFNGLlENDk6u/w/OJH1mT6G8RvmG0kCYSx0m8+lmKR70GCsOA
8dwFrOkAZa/CinCvQAoMhrgJT7x/e40h/VVjCAEYowPRUiNa/O9Dnfh/X0boc3ZIHsyNzlyZEDUi
kQYPBp66oWCdnLYMDMt1gP1sKzJIWfjNF+/gRWgllWHGB8TJIeCB223cG37ZptBf1N4ijTDdox7Z
9AZkWJmZeG2r3tM3zLhlGLmN0cvq45fFjILV3RTfmmgop5nhWmoBpC38F4S/I1PXhIKqCLA1jo3X
X6GWT15q7bWc1LW8HOQqAIbfXuARWs9G2j6PIgju3I6qaV4w3BO2VguabMkcoPfIbsWE2AiJQ7CM
YDkZbamHVpqHZ9PFLiDduMxrBW7cLtreR0PUsCew5hTCU+rgWLGQ2aqXvtPOhzcrQamp5OpI0lbC
BtVx7yW8eGz2Pm0r79JYnUVffgXCvapb8DAEBMUyL+5oi7B2Zjt+r+gKp3hEbUDMkSqMVD2knnkF
9/Vx8oeV1Xarzvz0mex/BYyytrPWO8deL8hzSUALkrjS7LhomPWQ8LVZ8Dki2IV4Mo/v6oarPshe
7BVbMmSSVUaIJDtN0/5e+zSl6fI8WuaZbqN4refFuzhe8dNtuvjKTjzeCt+BGWl1AwDofM3qKCIk
cuBQqiTKJiSMtkEh5bBIltd5Wbc/NM1nZCVfNb5AEZ+n/a4H5YmdP6Rxke5xzrJtVTtHpXxgX5K8
WQyr1pEGt7v10VXSQZwXEmLuk6GcV9htTVh+hzsshAmgS3YHaT5+QxKLHLtmru8/dP1vNSNUD5UT
XVMS19AU1sWx0pP6nA5LAyJj+K6KxsC12nM9Oj9DLsL1vQTl/GVJjTNlTSCz+8D4f0syovSRRhXY
Ci4w9ezfg4ldnGQkrE1aOVtPHfSwNZmA/i6RwuDWYGGPA3di2PWfstJZOvObtdAFT3/GsJyfNbgx
h8TXSV1qy3d9GGCH0h9fLAcAzFIY1blLvG9jM5invCC6PTTpbpD+fmI6osvUjV9xzEQ8aVlTWASR
HT2i428R0W6apHNi3yaFQySM4IAwrKJs4Q2R25ZIZwSrXDuuB2KNbYF+G+aqevIDe61eFUyaLqFh
1gd17rglY3BbAFTCl/zAL3y/iNo8qiHUZDXGRdEC1Mv+dP9sGGjclF1UELCw6WYmUNPMpbwdgj7f
RL6DcTSJBRnMWv1JuIO9CbgzHoeCSOIowLxzv8+ghn/71+sT8VOJVWKLXwNSs31jYUgrzOi3kM5W
9RCnk35SC0is9kiTIGimjfZtyod415vAYDtn2o5G6z/riIKZitT5X+FypWsrLXCDz9pOGPUkdfg5
evrRqFpweG1yaaDFf+un7/ftnY4IoVrc7k8LfFwPGFtrda1dieRBrmzM7mObvKlCDtJ4fPDIZFqJ
0Q1w7GeHxkawKhhdwbCA5VYUazW54/RkQCVDtenRg5GzuQdCdyuLCJRCyl2s6POtPqKhlAQTR3YZ
iqSyTHADFxvsQZehNYzsDEmCutqEv7WN4DPJxhpO72hsp6mZ9iPas2sUFsGVqGk2leCePGEKDDdN
dM4RgtCUo0eJzGI8KrcGhyYZJxaDB4sSJBiLj2asrW+eqI9aZLrvieddotByfmFnvpRtTy6T6W2G
KG02U/EOdXpj4yO76vJ7ij0QK07ms3SSLzN9kJqnjVpKBl2HlA975cXXlg7uRD4fmb87wq2+NRYb
vnbsn0wSyfCNuf59KNNlqI4Sg6kaslUoOmgX1IOajqslFTPhbRzrR2K5alDiBhgBLaj39x7CNfmk
JaSrH4RpWqjfpC2blmelTK7EW5hEqfCbLWKE8X8XE4wt8M9l5dNgB802dsjavH/kq2rZoxyF4yNF
aIljlQ9uw156DohZlONf7sH8uBWmpbF5hCAISoc4uIdcr7uDJxXFxTmyPPjKUljsZhp30ASjTCjV
IQ7Z8qSWzEy089E3t8BIKTkbE/3tINjfLBYE1jgAckfCkhhoh6EbTACKbbNxL0bTnQzGTwclV/6n
Xs6EzlzGtxNuklYa8bsO/c39V6ONIyJrLyVTPh77c1B3xu5eBrkzmBS2UvmhcmRA0jSXuOiCTnuh
lGnX/88ul+Rs0vgYsqArjs7mZNiP6kE4M4pvA2a7ejng7Spct77MikRClUeeRuq9h0uN3blDPHoo
7adaN+39v4GEelZjkVsZM5oyNelVOwOdDkhM/P+UHHOit9neKz7N1dP1v7+XZ7AuQq84qs9KnPGt
twYRMA0YnTZE9m1bWfYqNHfTJdSYLTd5aHcMx3Umce/qWdYNDZ5CAoxGaQifdQOlo2dZT+rBGkC1
5mUYOh+JkUcbLXdztof1O2pgUDe2kcaXIeniy5jZf3KQWMamz/XmrONrWAfUW89kWFqvau3hC/Q5
HCVn4efVrnJK85x2MqKBeRyjEvPdiePuW5YltCxTYr5m7fTaSw0iY6hhm0UjbQwh9PHa14DxVW0k
zr6IA39dZD4Ech/hrVFHN+kHf2D9V7ym5a1sQa+XZjh8jBZK0Rny1v2Z+hqT2mE1yq/dn+nZZjTA
F8N2TUmPvdy3qIhaidpkQkYTnYa0IeZA8H0SXpvBsVfklpFhrkX9pZ381xbSz7EzYwPS+H+ctuqZ
Q1ArZSVAWZP0pSjuh5eWcNQnJxH3V65VijWd0jwjc+Feh/gjA0+qJodNi218NpHgqBZIdFw3rFDC
jfqc2nNF2Sn/zqUyplLLkalrD0EqwGF2KIQQjv/WO698a1FV0yP1M9vQ+bdRCrhb0j3ehzA5uoXK
XgwYH+F5pIyClnpTZ8v7EqBnRyBX3/QYeUScElPqMe1g64pSmq1wtGsm1G2eFbE/k0eE11pfnfp4
cNcHF7dAKl4lXdTiRKBqa0ghsFoWgkoCmEYIltR9vLXs8lSC7ofMu1TFAeMdVlpuwTaAnKNlF653
x6Jg+YKNYpkf3ejU7M4lnRsSJX9xppzhSDqY/mSd7r+WqGdTQAU87woBm9DohLlbIlv4q9SxnYem
/okfKGET0yZPtXzWBgRLuMXKiQxzp1Y4M5CYldTBXSwjtDZdiuDij2gG5I+OID5VNrboHQmjUVIp
Y4F1nXrDPi/Ij20TkPz/qHKNNnn4LXAakrfJ1iM6DjJnuJnT7FwiW2Vw3PNdtcsP9q5MlJp4+siI
Roin9Hg/Ae5kBhMHOUXt0BE7Desr6QFgsuX7xi1s3lR1pz0Mk+HsM8/fcpuUvC2UsuqhSPGLtHDc
j3bz0VZ0fLYcdvmRS36wahGpc+hM4poQ7mr+khy+hkjCdT77xcb876YhzuJqvWSxt6+FiTFWODbk
bjGxuem/xZbxqaXe9OSO7i/OsBV/PL3QFrKciwmFaYluibRoetGjxT4RTnGrmVucB294VstYIfOk
1LNM7NkN4IzCbj74OiK/WDurXXUyO/E6Ja3oPs0gh/VQpaMDDwUY01i2FBzjAk89E1DD2BlLdZZp
9d1VvQrIFkQbLVVMmD6t9RiUJWwwj/JVdnxl5xNeEc079rJP4+zVn4kduWQnEZzk2JyTSvMcGQNM
JGLmsiIjvUQtW3wvCC6m5V+AwVRfrm6TzROBnha2CW6d+eYxknBMV2/eTRcb9Z2ymGpfanLXMtMH
a6WtVaFtzk76VPXMG8b+oezj9ldttg86C7YPw0eg66drtams9aw+CLZ63GeZB0+pMW1CqdZPvcRe
GaV1FVbEaMa20xoQrdk+WoV/mHyHli9Kf92VJ2C4YA6k7ekutw/Ez570zYepOSaaFl/+sdbA4owX
LqFgHyzTC3VuSzQfoeqVU7Fcag18dmYUUZxCqpkNj7xxvvTv65l5mZNA7BgWTVvHJOJWY2y+8ZFQ
/qo7PTuy4R0PRpq/V9Hi3hKShrZmnyP9on4IudwobVsz9D+ZucLdHRL/Ex8v8q+G8nROX9psXPZG
B1zXZLkNZMY/VguKAyPVzyzzQc33U3dTk+AUDhj7p3XCfue6+KAEEo/iV3N5E+qc2tAzJDzem97K
GPKNRKL0Rj2wz4UDisEhwn3WLS8Db/JTbLhbQhuWlzjkS7UUAUUL5nPAQA232ya5RJznh/95Nk6k
CIy1JI11sc66EU9Vjxn9nMaEFecug7ZWH7yLLNFb4fZ/2PbuGSWSAofVcGdPHp5KUH7vuon0RuCB
+DkG/s5KE+3LK9P5QX2ag5l5cl/RVM09YBbXcO3TiJVphdJJPPaO7qzFWJG+rtbKi25jRJRKnc5g
AhSHmXNQI4N48l5r1HvrwWz64+K449UDJDd2/g+rZK7HdWdHQbjJYGaf4wYOba3hwBMhCnu9eCNp
4aMdvQd/mH6q/qGvyLcuylnKCSl6EVlIBnfDcpXL7yGf4ZH/99jqXT5cpFWItW+QjNGlYf3SNkO7
TjX06xpydbX4wx9RHEfvh4OtlsgS0z5FgimwZ5YO8E/XAjcDikItLwvu8ixczhjIbz4F112SAiXL
QbPdDXsthjlVB7W+icZRfNrULCwlvul+3pzVkYlGKSVWzR+28ffAQ8ethvgZCJVtHSOGxWfErsTW
roTBh9l6ZjiwG9JObCwE/DfDtjp065XxrZx7pOJIj+HH1ZFJeng62Y92w9C6HJxslY05pgPmzxg0
GGI1+QsfCeeIN7h9mjckzATAG8BZ57j92ZcGe2Dhd25jFMFV4Er9aObMwqSdYE3itorMbngbrcV6
8nsLmkaVYd/hv7lXvaTMkVLIj6Ze9r4YTkjOzpqdhBjh3U91fKqxhSVTkoTYL0C+MeBBwQoFfYJl
m/WuI3JwZdvuMZtrgiiMgBngf/1Fjkd32DNMUvuywjB+TUHl7PrQf1AK4qSaPzB6eM9xgjdXwhWG
uaP/iOf7fh7WLCKbovvWZ5GcbycScQqbZWiMv0VoMsA3jorpvbqozwUg9cfa98qNhy371dSaWxwN
v7PUkRBJajGKoQ7MQ/GTUXA/fS3FCBL4TzGGu87tPc7y6qGJSQhiwrMK2gwcQ28ISPDyUO0D92U0
q2dH1WEQFohRiuWpD/slKcMHtrMJngILo0ziZfvc1g7+y+JlGmD2qf01iRFLS2ews60yKwMZpX1z
hv41yc3w6Hc9MDAnhZmt6gw7o6em1wjPdGT491Ljqh6Mvg2ZAueEh2bR8qvm37vauTce4z76Nfez
Q4Id7bcVzcVP0OdOUxB3kLBBMXBkACONECD7RXloLPM3Yqb+4d/X1UvMvd9KLQMmIqVT6sHOlre5
srX7l0K3s9Z1Rz5VNJY5idZlvrOjjin5qDnJHhgAqn8mnrFXAXGn4FArtvg7sfenIvGZZanKj6re
udiZw6AUMmNUfVgkgO3lvG10nQ6UuS25cjwbwUEcKT4xW2M+IxADjUzTDbhaE8gUZf/DLDI+NpUR
Hcx5/rj3veqmXdlWtYmi+b0yPfGDjEdV9Bi1TXzEMsNAl019GwPXcFuAXmSHmDs+ft3dpP+veUtT
L9y1bXkVy1Sf3dI7Y1A/Dj0QSENjSAQvgC3aoBG9OHLMY7ljxtGIvNoEdXxD3d9cdTl4t9FsGRmD
k8GPLI4Zk3yA0v3VZdMn9w7sMgFsXXXR6U6yXA1yXaAwo4FTflhoWRmaPN56qX0PADdlwZ+W9Zvc
6nS3APIJivT4YPmpJkNm0ldNJE963EzY2lqkA7o2X4b/I+rMlttG2i37Kif+60Y05qGjT1+A8yBS
oiS75BuEJbswzzOevlcm3O2LYpCyy7YoMJG5v73XprXTlzuOYcB7CyoOhapn10s+LD8xbis3qN3a
vtA1dWt7yE/gcpKNOivWIXHy+YoVa2vDTbjhIPnGSROzbCiKMjn8Ypwi1nGE1FZvVJttcd9aH2Y9
jmKZp1LCUZHPZYJRHfXuVqqE2DuN9nAWtlcM4ozFqhyVUmAVXKLPPsf7f3CLEsQf7rMA0WUDGFlw
eO6OAp3ptRy8dbBGUOGUUNB5Inseb6Ha2cLRUkIXwSm7mAqB65mJiOWFtwHp8EQhBvfW0dGO5MrD
42r3RbQ69jO9evIWFS+cAjWgrMcMli7M1DR79MXyYvQ6Qb+MUF9S6HcddfzCqJhcikWjWKrZn22s
xyTouHPJQdwYqPqlM7PL2Ji71dE0Vig4Q2xNt0Jr7G1g446tqOeQG7y4cTe1PXXfgiw761HlHLyx
mrdyg875czMaRNC5vn652vRUFMbyC9m3/GxD49+OwdtFTjGwdBjnarJLX6EazG/j8cvrBeNGr15q
5PonaTgMwDZjp+im50SjyV0OAKYCMJGGYXJrGrBVo648BlyBMvziEvw4wyaA3mHYI3juxNiH4lmh
8hmWlvEMj+2m9xzvOFlZ/FLYKFni0ISz+02ykhrGF4VVZBfwcpavprFJsZOVneLGrI5Z5VD701Cl
ugo0bDM2pWZSgFOq+V6u+3OCY5sMjwkhIFRZkBJ7q7ZkT90Y40CYA8ukvPqZg0hEPlsdzjKPhcsR
n1kMRd50nQMc4+hzSNQF1/vYHuZgYPF39P43a8LdqUrMYlFR7HIFEuffRQDrKbaXZQm2JWGenUsz
xjE2IMUTSZh/zGhvpkXmCG+Gvku5Wp8Kr6l8a0Dy5jpNTupgdH6Aue2oEy9ipiQwuCPm8prNM3vz
iFMFgCFpnyvtsL2sRtgZz3zfUT6GeGQ+Wo4gnBC7H8vMmrBRA6znDYT/A1crZxolQvjAuXPNRAFg
RG/c1a4zJhgTXV3ilRHAqrId2u0JEz2XRht9zt3g+kTJurNXLk9rMj3MfwC6IE9Lp9Efa3aT6ve8
oYtwcuaznlICZ0jDlDJO9auSGDpuvKZ/XtG6UrvQMJU3ZJkPxpD3iPpa9kqc+6UsNLqXGv21Nzs2
QyI6MQJZTgTPhvOKyie35HuRL8WDfNaDqdrFCh67qNDSF6UwXJ/vIPmVd596W0cXbh4YKgSOfc6C
9Oo0fUN8Qzi6qMf5ZuEX3sWGGq5vr1GEm/Xdrb1guoXBrR4YTyRlNQIOx6iiDRNuxTJ5LyIVXAbE
Gy0c8JSIcYQkTuI5ZPMZ0kUkAvtNxPg5riZn9UIyCy7PQ9H9I3+WmlaLMmiMj77D5/8Ycncm8yDo
hu5ij9sEwzeXG0lo7oub9WsmfsQGK8rdBqIhAfHZCZk12A9VFb2NmZH7c5D8piMvfht6FfVZxbi/
q8Pox3r8o8I32PFnHc0y1cgfMSMewpFEjzxdKfaVaAuIzZFaHmfgk75J1PpQdbTttZYeXJBhijeg
q1SrB0QQizi5Rj0dZjrRXYYp9XyhhuGOn2phCgUO+0+quqeidak844xcQcbYRN53u/SPjzjV0kMr
ZpshSbWtRf3XRsplq2YGnQsACGNknQxhr4S53zVJR9EgD0qSB1dMfEdbeM3kl5Zk+QUUQcOald7l
7Yxpa/IsX2WQZNexGy6fcZ1rVmHI4FlUYMigR10yDS2yueRjQHTQ6lFTkzZQH3KcpNrhbyNS4mMT
lPYty0OdwBffaG4Pr56D2Vwfvrmp4d2kN5Ylwbtnw/i9qkjbEvL1/NXPhnpkXVvlGgTVshqq/0jy
3tJfStwSaJRL9tVV2oHRV/akTEF/HQbrMdGu8tuEkhN0wxufcGwS9fABuag4LCOErigtDkozcVPg
p+vro56+zJU906VlH+XtVT6McYKjpiL1mZY/505rfLmNwHCE61L6qROuMmlKVTPi8PTtuuOm6fDe
SbsDP0Pmp2z9/CjWoIgJkVM+yB+ipqEBVqpW0xdHnnqINYAzkqOQ9XjiJFBXPuiTRxw9KT9GM4W5
Kqw1DiaKW0QAysE0u1XUnKhTEsP9V+J4PxWoQzKwC6WOnhN5FHfUpN6i0cXpfF4nbUjE1MVgsy4h
Aq1GkKjLyA4DmudUJdDbAksuHxzqraCYIwcOVfdvKEg/SZQoNLTN894TpJ9y6b4iY2uVVkuyA/O+
BdB453AvBLnmRju3RhHKO3AeMBP5hzaec40tuue6quAoH6bx59Iu7/UhTNvsZ9m3Xwwhqp9LUN16
77f0loxdnF3MPBagQU+7Jk7IeUbxCBGvBp9qLrYGGZVLqOTWk/IuLQryQVpaKDzF3OpQfVeC190m
c+i+INYTNabnm0gY93Zc0a9UVS7cKWY+7qV3KacspuVavdKtYn6rs/BrtMO7EbvdVUXGPsXL9Eva
zeV5LaIuzdfxMpykaaQ1SptQTT9sG1j10r+EYSE4JECV/NgJk8+QolksvQJiA2eszrBGWP02tWmy
NJTlOiap8RwO6kIQJ//CqWhdyjB/kqmOJX9IATllrKcG31lc50MrznWaw12xMvJi1TG1gKaa1EIT
l/qAh2cG+0AR+OxUQVGx9raQfrZyt2+klXooD8j586uuO+DQYufR58Oxr7zwodVacB77KIeGVMY7
w5sbLi4qQPKRU1w4jz8x+4OZUeqfUxpekrEGrSAm9uVsadRBssOXm6YCtdbHRd9hnqIuavWV6ZX7
kHMZ0yR4AyGI4axV+Rpu72vYLxlZcOHIaUlWFKlpXiuUkoOb1CRV5CAlVLuL3g1ovGAy6IjK4mMx
1vYGyUijrmyyztNCHxlhB2ADOctWPWO8x0EnioDm5GVhyEbSu3VObdjXl9oj3O7Lp6EomskHEyUn
p57IV/PkkxsLWg+1RU1AqxBLg/LNNHuO7iPaonwZu7zDDlWKttiLs2PAO36V3yBGp19ZMCe7AbfX
Gr0zBV1uVUTprh62o0XNlaPO9yAwxXcUJQFlyEDH5N4i04BTzzXePihkAnsYKi0ISD0y9nh4053c
j3ZUpQagi3wPef0oL8dyQmxZ/5bFabSdS1+uUKgTJQ1etAULtG3bXzkdEi+RsrQiuuFtadrzdkOb
LrzvBn6/urrPWUlUxlyOMeavY+upJVg/Cq9CHceZN5AilA8uvtj12d+vOeJX05FQRgVJavv3F8BX
HelpvHTTXJIVsB+j9A7EGfsA8VKux0AxyfRkNosj0fkb0L7SJU/OUt+4xs/BKJSHBjfKLzSVYaOV
P0OWAgGas1dRbIu96kT+uKRp9VokKkaMuH5fxPkVs5Iq8KMY9cVLjcNC4yYNam49oyhTugM9dBP2
tCnoS/XFdnzch3mbfsMplwJFTIEOlLrCYAuk+Lwfj/bc1L9S4XHR8NH4+Df3kOKsfwodfqKcUjp9
3uyXDJNKNZs4atlZHKOuW94z0rRfQ9chpQQe0VaCTkmktY9liBkqg0Y/6zjjN5HOWN2jA4FAlo0j
ks3VUz2dpVIInFq/lrn9TcqZQdv+KgPHEW1UTM+qIXguXW5lQ8PJwpwa55TPOSVG6HeRGwJ5WKzp
GTJkfW7jNPMVAwo9UsxLmvP2gr85aZ3uM1QbPiwVZHYwNwPOWQB3cgVhw2hcA7xCLz08Rb/pO5eD
NGNQuTR1JaOqLI0ef2c81cgtZ1TSaR/a6fRkRTh+Bj1dDU2iQeWuQiE1u6nHtuxNh6V33mtX6Q9r
7I+M+9OAgfc+mtUlq5rgVT6A13lgPY5u8pUCSwDcJCCkzkuU1xrcyh9Xp50kva91jvNSEX1XMq/6
yMnY/PkslmBDW+q6am5T4Yj3kUtHoS9J3HcaBpCJC4pLA5i3zcj2/ZhqkI0dpdZ57+ylH/wvbqHp
MGKu5jGwCj8S8F5vOkXAranOf1alnJbXv34G+QwloC69q2VRs6ImkOvDPm5eWw3GXjNjymlqvX5N
PKLIlae8qa7pPnJYksIPV9d0OJqEaFZZGMNnux/YnW4pIBNE2U47LHFyXFrd+xEqYBE5bhd+pTcj
wE+R6GzieNk3NZ4E6gqJV6u1Q5Bb1Y55UfScmIKCgXYRHbzem24uAiXu75h9lsiKLYWo2qIHKzPH
bvFjPou+0bTZoYgw3ObsjTEIibgR0t2I1yKafdDQ1R0rC3tK4MYSeDw5TIH7lsQXTtOy2MxfZtXM
jyyYHhTXvK5Gtp424KoeHwAcqEgbGVHTyPywEbpelA7tatXmU7OjZTqwuosaFt90xUVZsZxik4/4
3Zw8NHcR58UX2MghJDKFEla3y+nQ4u+7Rk7z05qb4iBfqZ6KgpNnKLDy9UBx4raHlrlBo5uv8pdN
YuWWsMXPV2dxrEPMbDPJ82MVm8dhOVERCV5a83R3vwRNupXb5r5VtlFh7UF7w9XS53AbgZc9pR5V
T7NxdwbGHpx4s/rSk3mTp2M57f77IL82QkcAzd085NdLMSloq0U56y3nrqxnxFK7Q7prTSYBftTb
xPo9aKfr6zwZv6Y2/TcoaGtbd0T8K99sp9fPUWk356KuoyvNHpxn+sokIW7E29bov7Hc6a+Wnf5o
yJ/5ObG5qzTkGwbO+uT/EQetCBXLXgDYikisbrm/Sn2hoZshxjYKDAi7bBLf1s3pUHGVLoF9UO0c
4Dep7LMRGO0tIxyyBUoUUc+k9nQshtZ2wdZ6ifuM4t2ULtRV+AiVhgO7nto+t/Kv3hs+5jpLd5YR
eABru1tIlders8TuYVTpGKAE+Bxqmv2dIo9TYubG0wiO5W+QRVXgSk/5YxRdHgsjPf6rbowcyaHI
PUWQEGV1CUxZIujpKaBIdQ07hvQVhZTRTbGxMbOKki7X+c4tU1mZgn/9OZiPuU30S46NQXxqnJ62
FTOE72o79S9ocGx/TGXRNxJYtP6eDqQhYbJqN9YgsRkoGN8NJyJnETr7zjWMe1ZfoT74MNwTNsc0
q3X+YFT9dX2qgpPwtVPocuJaHQC6nQf8XMWkVyUNLuetwaA4Z+QYELEIiI6heHvPRcmRJSkeNL1j
m8b2+tIWnSmwbEl8E9XdOXnykXV4Iw8GJJ6jhEZiaEVTlz0uVm28usqsXCdoDQ/4D5+NDD6IVnPi
DCdnGjarCZWehIV6X0x4jBlwP1HoVu0TlfMQo1V2Kd0UbWTITDdCMkPyaVIp255yr9s8gB4Hbw7E
VJqLgx+rYNU0VInA/LkH0wBAxwzLB9a28oZmeJKvFvGlJORqC4PyUlrD74h7cGci+YmTXeVUmV9r
k84/x2ZaWdGFkg+RBWWLvAalJvIhcImOU2Nl7f5+DU06pZ2CbMjgWuW2xyB2bNEIdus5rA6ZKo4W
Vs1aAz1Vpj9kom+sM3vTOuC7C4xCT0W+kGjAUvxeYP5I7Oh50u7rXRSfyCHV0+m2TD1T9zrPbmkC
cJ636azNnbsvliU/W7j9TgaNzzJHiy2CfkYA89BOxNo8J0p8oCCbSanpuXfPwIAZeSEXpsizFhn8
Ec8KzLO5WCzTaosIIPyuUagsWyulAI4r45cZ0EUiryKsP5esb+1dGUz00IrMsFaKDm4760k7p9h+
C9076xoHNLPxWjpbU3Un8KhIYxq+JPGsXMxrklfaLqugZqBN68+Yf8ESAmv0Z2azH3GRP+fOdJCf
qzKedZzIwl2nBpwUsHlwu4QLkyjjm2Hn6kscoj1xKS9a+oNCSmcbzTYYeuOXNFRj4tr3NSG8yggN
+GiziDea43PiEDmRQG7PI6ibKNesJfm8fkb5YfS+3OkH1FBf7Jku7HrKac5Gix2sOP5Mpg4XaLqn
l+IeDgk1QdKe32SEyorxNrmN98Qgv7wBqr0B/iyfFQTv3d9nythhoDchWK22Fk9nTuv1NSXglaEe
JptuUWnqqnV8vOsClWWig96OrKvbO3AuPcM+z5yani18aUxkrEfild0zknD3HECzOmWsdb7DZk86
OhzgXUf8Ns6uKLtp3ewhaIIRXryYmheVil7L+gU+jjvO2AfPvVG+KUltcaDP52OpLv8ANqj3NUYt
GnSLcOcGLCmKBoRChsKCNscY50FOqfJiH2Yk4unsu3lL8j0cY+WFYHN+iCp1vhkatGEiBJ8OsVcf
gzMXK0kN8pIsZwMR5jl6Vuv0FzcqjArWbL2BXB83iL8ZDG3Feht946ddFu9yKG+pbndgrQwOXd2y
UsIXP+ZMkfarwoMNndlN5h3hbU4fWmy+tnZVpfSq4k+pY4RB/O9psdCnpE3KDsrhdAFaDddnae95
+AMxpjnIiYKnv5IXg46mc+6Q8q5DY0xnDkzVmsF4ativ0OPKx/OiYweo/xxtQif8t3Dz/F4S9LNH
jYJDAl5kps0xXkMiLh9Rrwn3ee9ZTx1ohJfKhDYJA/jbupzEIQ0nIkYhL+qxxjTA0Ko+1i4FhThW
Df73aLxQW5JvUtFhMHK8okt5flSGwqxETCA1JuPnjveQMhlO4wwhsoNntyl5GK+7xGONvWFwkNIX
GE1cAMlhhPaID5Ra5UgU2nOwihT6oPvmOYyVD1c4bgoGY3tnCatjmuScrMdluMgjWP1ZgSHbeGIl
Zt2xXpUU24rWmB69JzVdzovOvNLum42eEZhpy6Un7JuROXa7sX1i1NxCKSqQDoyTfCG/zGlQ29cD
kD9H6B5yZK9pCvZbYsLyS7FRv0wLAaeJ9ohTF0CJsK1LUcCetCucs6NwAP590AGV+Yze8oNpCjsP
1IqTlOxysGD7th6NTUiphI81jP6yoArubMv6a9Tle8biGt2kurW1AhpDVSGApaJ/ogOninEVlMCw
UHJKI9Z+dRubGiao2f2h2vF4XO/W9PYQzg3uVqRCOuScvJV/OzU5eA3kp0pKRIqF601iDAqdYp+6
mzVYoOVb2ddjyPtLY7PMhf4JRjRJuNHsxWS7HwJx9agY5YxBQmswVPv/YWlMMBAkYHTC7NZbUbLM
yosLaUuQhTE2Ups0b1ilsxdzch+oFcqb2FuyJfUrwbChTrRCT+V7V4apustn9YLxyBwPXao1a7ZH
Bnw6yB2wtet/Vuwrm/KETX81/6OneMqQPPYgBrXnEMKFz/85f0UEMVednh9KPUWv1dIre5owfaLh
i2Lw+WWm8xqGA9vp6Ur4YXrpQi0gWr1wzZeiNJs6JPmWeS6ddxLGwUyaTke4KHA+h/AwiSyoQ6bl
xKrAdmkOcl/wJs4qm/cha5XbutuYkBcnchZDR9GnNOPJBw0+/R4eFmmYVrXPvaKBApjt6KNuKswA
tffHZJ63UXPPM3XeqkXg7JCKT3iGYfT1wA+AA2QcXRQKT8SXHC/umTeIYZwyGcNzmfPhwIEbn0AO
QR9BZq8impPRsZ6k8h5ZwA/WyytW7FmAiovtMqk2LaxQDJCqwCx4SNtPtDqLAi82+c3Ztod/Vy1M
U0xvn12h1ag+yNOZVos++W0Vje53nWveSEGaNyOoqG2bqEWUIUfHzD5TrUvwfY4BR//xU4MM/Cio
SAl9ojgzFln046Kmi0GLFxg3JYZ7rSePJG+ThjL8CQQzQoN/ZXh/+FPBwO0FCNRGqrcUo7Ibw1p7
kEy42bY95LmiRItlxQYfHGM0G4qDnJWz3wJqKT8xCvum9U9IRd3TUDO0cckoc3bR3WdNAb8o3Tsd
78oJxuN7JNR7lR6UlZ2SN1gDJ5eStWaY32rDEYTE1KUVTp4ThEd3XgxcUXKqPyPb35KF7dsIAbgs
3bucn9gNltPYTjBCiJlK7AyPgsPXRetc/VB7pu7z5XibsF1P9wkdv5vc096M2gqeOqPP3yhXBDzu
jY8BXhppE2b40sa1cMyiNWh5bpOOzWWbT8dAnZNbmJoPuRzqLqkKVBJwN2KP0ysqnaX07W4DDuhP
tAb2fOZe2Ps5+6iytUtGQueCSkBYRb57ZJSOuqhR8jg0sEBoUFAr/eIqdeVjGWxEtR2T/nL8ObUU
wvNxeZYScQsYmFQmAJpa2aWTVRI1aOpzrA3sq6lnoCBpABXotsZjCrMR69fw5EQkfQNTJ1Q95gRY
VpepV053qgKUUHOe9QDjRE+p+zlOSmjhQ3ZTHfg9jW4szKCncqso/yoYv6iBsz7XFaODkiR+6um+
66vwynnzOIdmeBotBmGyRYNW8WF1cKXCpcI7bK71y4Hy1TPbf28a5wnbc/8Suov6XnvfAnSk0/rz
p+o7OKyy7jBmR7nuaoA6L1QjR9vGceytXHtlwfdQjRcpBNnkVv1h/Cj1LNp7sd2eFzWEQwKub6Mg
+j8gH4FCyQtnK196E+3sjMxr3ssEgLX4WcpjI1yS+ZCzKXrKNhX52Q/8wvGpwoOzswIjf1WXBYyO
p1PgYblbOWggCHzCQU3cuCrgNkGG39gimd0s5nSSjDNtUQH5pM1bP9lQNSaGeLHbfF9qzXia2QVh
Bb1Z+EAOkJQnX76UD4oJfC/BDKFn83xywF0dotqd92B4QWjUc+6XlZb8sjkOhnM3fqi0HzHFuBcz
NdKT2KgO4sGxk+msV8P3WGxglyIKrgP5Dev/B6Zkfsp0YmaVmBrjqsheGF78lHKftnQC3O5dEQnt
Y6GOzjFmTLgvSnq/m5lkSQxO1jEq7jNgSWTCyK6ce6xxxl08jsFSW1fNiepOed/rUjROe4b72dXc
JaB8+OEHOqtn+3akxqJ/BdYfzsrv+QSurIacvddjDPmUgoambd5K9Ix9i2ItnMzVJm6Ua4k+/qvv
y9cp8oCMVTH0f5OKm1yHQxWTOYiDorp1UYikZbj21dP14AEB80FzVP6lLeX3eLvO8imNIZFZfnhY
519w7hk3PbZnvxK9b4tqDRswOT+ScK63ckrvKsTnOyN8dC0XXqYtPwkVVtspcilqnTJ9u96SdS0O
dnIymQ40VPQxvi4xp/RmY7pDj/Ubmng2tUjU0Q+enzr5Mpy+GxEq8SzWpwwAMhHYXjmEZjISHmtO
MvqbkvP169xbbspS7ehA/shLUqK0Bf1YcD7HXfxQ++EOsEbH5sfGw2ZsK0qowqe8ZdpI43a7l8UK
g5HSSh7mwKY84P3MSrRL1CfV0THLy2CH+smsycEK6ledAXmilUU/W/Pi27Zp/JsmzYv0yMIJgWtZ
ON6pcGxQXpmu3glm0zNHjDRlrT3KqpeiAXjeRYW6x16s+QaFqL4mvQM0t1eH0gnpRKxqbvfzsmva
wd6PsbGV++TaRKAGWW7hXkIpA4f77kHb8G0lr5nu9OxMQixYAKvgioXWTFdeivRv8XULFdNutOZl
bCHptFYCQQd89pauq+5ksFNP0hRvSI4YXFpI7Z6Sv3iGQmuX4TL6VSNaGh267nThrZ6Ggdp38XIO
gpQCMDY7SA9Nc2qSstxasY1B3n1r4gwVUcOTJ5pbld7FN1EFEQMTJ/q0KfSoAmDAfYdiLtPCFlVC
m5Lsv0iCGmZQPugBxTsfArjUKGH7nrGZPqoB+hFGsPC7HbGTFIzOsIU7Wsx0Zk02mFK4sckxNS3y
PBAjlc1Q9hr3Kc7MVdydxNVfJilTn9nQbpnSUFYXEoxPwtHbQ1Lu9rNS/Ro18xYMNB/B0yAKFEC+
9DWHbpjCIZSQDxNbrx5KW/PatJ27XWeNK3CRhFWGnXsqziBs5r3pVA9lNGP+RUuC9hx1m3Sm78Pm
H7w1CYbshnpa+BTiGvEold2utxtHK6p3twmuhcW8yM4WqBQC2ErYPPLNJVU+orzcJ4vpvAEXmk7B
hAmuN7kGNFenZjcRMmTy2vSOcSK/dWiFv9c1A1CWpRFta5XzAQIO/VCYep4isrvnMMz/kbihqeB3
NE5BF6qwhdSzhRowsZCxDF3VBoLIwKZjpSFnTpfuC8+bnnGkYd8b3wPLFLO2vr4TOcl/pOAv5Ig2
MpN5L0mGKgMxYGbY8m2vQorXY9IlWtVvPJs/X3BxiLr5C10oXgGdTM6n27oZznlmigPM1JzLoUr2
Rb2g7Zc5Fl580jZ2r2fk7OzKKeunJC7hGzV9O27YixbGSJ3k+Bkl+WFZEvepARRzGUouoVkd+4dZ
wzyCBhgc25i+yiELA19+yqwoNDadFVe+WtrfyQXav9jKnRRl+cmkHrcFBeWnpjbcXSEA0kqabq1m
eaoslbIgd9JPESblTe3kvwdz0N8xnxBXaZiIDiE1cnaTsXkUBvW8YIknkP9jdTIOPQcpuiPubTc9
rUNPPKL9Lpi8bZsH0bmI536DmWIvV8880z+dJbqVY2u9wVQrDh3A5q18mfQjWFvwQ37nMn/xEpf3
Q2BJ5MiT/GYI3NzkMGfFyUGfGCCWTWgCg4m6C4Ii7UA0ur6ERn4pRgUriXgVV13JN0xLJeg6Q1dF
vaDAuLjBeLNLB+OXZ73ORqi+yFhaqnDajZMl/1Kwfg8APWh+f5KVtOB2lydm58TK+Wi4Wd++y2ft
ZC7P0cLaZTpz7ytFp2xi+ysxlvBg23NFS5aY2c8FDe9yI8tMXVZXdSB8jsDbKH/Dbb/T05Y2ZVNH
SGmdcRemnXP0tGR5xSD7MKJxuo16RkYlN88Ow/GnSnU1NkZiljeRuD+uNc3MN+LS52rF8UZr3laf
IMoHXCqHCB1nTCLKpMSFi32yQmKjAFaxCCKIOUvRUgwXDn16wUtA0lu3ro7q3UOCLc9hstRM2GDr
JxZ0EXmVJnRd7DjLv9f0CZyzDI8wPcTtk6Mab3wmGZt04ycNf9qjivD6Y5e1qUsGAwDfMeZnMDWq
+g7ioN9J7wL8knBvdMW4jcvKfQrYP0NAGpKLQ79W0jIIl/eFSgnO1gL0NRwJUTsUjm2KzHg24KH/
0zsXNRrhTgBTOQdx/ZkLSuKI29IazszlBih8N9cZOecaus7VvShbB5l2v1oWm6blxjgkp7SFjC2e
hGrJ2GQen9nHmeygTRoUe+eWTvC2u9q7laQKt0o0sdmuGPFdSNoxYOBA4LeSWqS4NZLlMm3LjM4e
mUKCPtYBvnGvAElF7TFZJekRrBtmDFL/U7Q8P5u2GvmOoi7vWptRCqk8qf3dtYfyXKNy3MoZ6z2Q
jE2iF+O7fIbjDIvMBJAo1bT4OjbTy+qTURI1vxZ5RMBGdZO7ohSHsDMG1tcivYs5j7oIks/s2PU+
IwS0GZQcV2W1baxi/HLLiOKPQLDQ24kPnDu9JAvhpcAI7Q0yXXqI6zl4BQ6wW0eVAY7zYXhKa63/
YClVDoxxMti/7o1VFlf3WFRHyBuMLcPwJLewrYpQFHCvP8SzdwH7qzMxZExlFAiDbBwVtrUNCYGR
sneZQ52Am7J/0VdmGFTs10HvhP9Ze9ZTNvCiD06FmIlPxRs6ju0A/qqeJtPeiV8RDtOdWRKq6rvq
lRpv418F7Yv/CirUMgbMSmo+K7SM+7prVh9V5GQ7F3bxSYr83HwgmVgQcJyOrahp1S82FcPbXE5m
WAImjrzhc2CH3yZBB4OS3Gwa8LAjWJlTa9NBpNS65ldYqCTCbBYVYoZpt3gH9G07N8G2Ggrs7b3z
WHcsJWA5hZ6QFCvyk+t+9Al/5NDMMZxKVMmlB8zADTX245zTlUNy8HVmH8mWbvmJMmSRKaLRQ4iu
18BzYr9V8vlci8i/2BOc1Xb+aVU26TnaLaQ0MHZOe89aDjxDa0KdFzthNymLG4ziLUQwtGgr1i+K
s1QYMnFjJzQw8llcXjvbbO4FI7EtRbjLrh5Q0Mrqw7LwLuW6Zm7jrsuerfaNoCZYj7qdSYMxlPD0
5l1h7HZoaMJJ3QEL+FBcnVkNzhEtaL5uug1XBpBxGdgo3KxdXybLI6HT5HlFVxSht+uDBGNRq+16
Ab8Xy0I0lGxiZ/cjnt0WU602bpUhD/F7NxeUCeUpK/ruUTo46ewhvJI/UQ/DMv9CUlEzIgNiKrSG
JsSGL+2K/DylRnAfm+bsGhtmTXnqY/Bs+07/Wcf1t14QsOphvLSW5rzWQYVb2T6Oc8UwXozpMy07
BCQKN60x1NfUbaoLE1N3T72Buuug8WBPmNpr0I/dZhBxVA0uNLiurTYXyXfN1r55jJ+++snDwgE+
sMisayxUnFA8uDONjUqhb8sID23ltua9ifhblzT8AZXIPqyrHWH77lCPkAuQITJBYUwebADyvlWP
Of4EMuWIu04eG+9mgPqBY/w6CPqeUyE0yivPMb4vTvESuFkN+VzoGIQtUdTzCoKBSIiFjWqdY0e5
pdo7MobzLEETo0pEpc3ZD01K0x5QE7HTyTG5mkO9HooNHS3pIRWelOS3Q1J8Pw1Egte/wo6p1JqW
AglVlPUMhdkf06D5RwLGBgRhaKzFtKtGo8akOQAlsyusb4JRV8eRClfJOOIPbF4U2LQ7pWpnPEBA
d1deVZlhU6+zC9H6/hg2AEk8s/mOHR1LHcF7kJs9SkM9ctMyzfTYWt63sM9/y9iZphs0M7ilhQDl
IfGHmEgj/VEHVCs7Cg51JlU9UFF8cK5Fm0ZQpcVTprnfdcX+lO7KJnf3Ne6/GjPcqWYSgtRseXe5
TuCW7bY41HImKwXyMZ4R1tLizTBpok5qhtPi8Lhgzli5ipkdVuht8KI6hfQF/hEZhR1HUTmXYyhq
uu4nrD6a/2i7X3FHuE4YORBhzY2JKaQ4gooHTYk2Np/Fb4Hp+NlT2GrOT0fhDtqnDTZAMu2+TiLV
8LOQhUvV4cHWkTH/03Ta94V/XaEQRNP2pGiWp1WKdiw3fHCJ5H8Y58zLXYHJMT9V7KYcZkQgVW+d
TUjF4ZPe1Exyjf6qxtqhJunTYU3UY8ZcrbeJ2C1O8z+aNRn+f/7rf/6f//01/a/wdwm9bw7L4r+K
HpBfXHTtf/9H083//Fe1fv3067//Q7YJx4RlqI6lOqap2bbLr3/9fMRFKH77/1AiAjPFANwtb5v5
LN+/jPDiKbL1576vfteIr482qPJjbrA1juoBrBU750vLBXxynQE2BkNZGnHsp9jANRhZ7QDkCwXu
toiHi6rFzvrUzBeCDzK5bSXWNypxgoNuCeCZMxjfo2I66sgeah6OEKPD+jlgg0PHG1v5XH9ZZkTb
NNHg7Akysj5yJRo5XUQ9iZCDYZGglLsMu685QRJyYdqqY9ldppqdS8nqF1C8gdeHxJVdfpWNYUIM
cDXaiouDFwi+p1CPAgUneizqRa2ksl5iq/83tSPklFTgq2cDBN0YQ+Uls/f8fxk7r964sW1b/5WD
fue5zFwEzj4PZOUqlYJtObwQDmrmnPnr78dV3tdtecO+QKMgtWRJxbA415xjfCMD+Pk4jmcBqgL0
R/YkJ3gtiplrWpYnR5AtxkxuvLIDhJkrdxpzH+yYO4JWKrXsNmOs5uguqisFeym6WlmoxirbUC2x
ka6t0MQ2HNBTsER9NMR1HDRY0VbHdmMd+ssXoYl2C9HhCW2BvsNf25+gbWWHiWhcL0sa1Pqrfwff
ZOWVIZIIlZjvNxTncqMUDfbeGvEZ5C7kXwwK7Jczt9xFS33fVO70YSi2U4zwrtTj4pnyP3wK0nfN
sG2V9hwQrH2PD81604JD+MP1abqvLk/XMFXNUW3bEratGpb98+UpIFKSXotIeBy7r1ydwRvTbN1j
YDmON8e18oY6r3uTO5sJjVDjj0Qio9Kms4FRzQCZEYi9KVSaW2XbPqKobR5pVaCJ1p0jVsD8qSlj
bWcjf6RVspB/LHAuSdIAQQfl7ZAjChAbZjdepVnte62197J0A9WSH1zmIJBFpwymTiFOVlUUh7IE
DEvg0XISSWjTAsIRN7CnWrsK9gSvy1WK6XiDFdfuWCK/CpYtpda3FGfww+9v8PX4/PP2Xo8fNZzK
LY4I01LVn4+fjsBSATRiA8CiiFkCfNUzzjS6dbPFQOLr73+bvq4Wv/w6V3V107VUQzfW0/mP1cRe
Rp1BI67A28CKptHXeK7WbD6T0BDDXO7HmfaQYr9lDsbj2g5X0na2L7EA7drNLasJFA1wuKS6pGX+
Av4sOch5EFzQt8sIL0l+pqPst0S0eHPEQr7k8fzQ6GG7zWqiYH//rhz9l3fFxQLZAhGKodFMW9fQ
f7yrBVrz0uZG4IMMM09SuERQyHyWHwkEDxvbAnYpDUgi2+iucB+yASW3mKJmAw8quFLsgGONqg79
Jp+WGhFWeQYD9D+B6F2SQr26qpVmO09UAT+I+ZOp/41Kpz0rWdHgYChMH5YtPilFc0FL8yBD/Uwa
qqEcb4MQo9xrax06KsaZyOAFOIj9zkI0s7al8KMrbuaZIeJO2SKXL2n4uZQyGtd9D9U788GHJvtb
bNZYx/RdpvoQ2l8YKaTqvi6ymMy9r1HKhKGxlHrHnE6D/bLKegTsWV9LSQmVMv0+RGBEQ74+y0/l
R3P7hyve0l6dLUvTIWe6mkrlaTucsp/Plqkwi6pbK4VVG58mJaUEcjgEFGn049jttI1bnNGlfVlU
MZ3n0IjurDb6gGXBveor4CKp7+UiLF8YW/vmkIuLwF+xFxPPeplWJV8wrkb3c20kO7wH7H4lyGeO
8nO1VNhSSUXNz2Wgp3t4FTq8glUGYxv6ADUQAtTs6KcV8f2pikZ3EzlBTy6JFm6b0mQ4TLfHJ6Cj
iEd1K8tASZCFlzdcIg6tuk7/uVBiuiqzAySG3cPvL3vz9c3MgdQMW3N0l82eozqv1t6OCbelhmW2
nbvgSRlwwdcYgTHe81Hc9i+ZFtZ7+b/kFy2X3GBmpGzqx0U7/3hpAW8eUyvASb/u8IBvHWWnto+C
q2Q/yhcr77ZCjTMc3MI8YclQ7qA7G/tWY1qsWcTwWdWuDYIMBH3RmJ5VuPMpxYx/FL0W+NLR0Qeh
ta3brN2y2zxCiFYfEZyIjd0l7mNaFeZGY2vzVPTo30anG55G6PgbbaH5/4djt66r/1wIud8N0xGG
xbGjtjJfLRnpBPo4HoCwZYGNZ3Nw60crNEbPXfWfYLqPUzLD/qvxwsq9e8wYa9bH5FwsTXsx70aC
AUhKjL+0S/DBsZJ6Z2URaCA+E2TX+tAeCAVCoIGPussoMxDBePSUaV+sOEa9L5NN1VfBNpl6Wi06
C4oaTG+itd+/zBndNsJmgdV+UAbRnUZEe9QndnAJ3bChcCkff388xOsyU9aZjmrqjit0NgnrEvuP
JTSlo9qZGmE5twaQjUvGz2slvQRRQmm9jjJqk/FLBDUbyXlUP5jtHKAoBBW7ZMUJsvdjvG4s02VP
48SFm7yWQ5bpjIey0UzSi+BAEx+b+HEt4nt9Mfo7S3GwstGzj7ImfF7iKfeZotO1WD8i99amPdGi
8VvlJyZAFWKhjwv5Tg/of5EFVaq719uWOWsVo/LB4jxk+JTnsqt3UR/EuzaptuFc4GzsGDDZ+eMQ
O+pTiwov0DX7StLZJlOwRoTBE/lW1V0rIlo40LUJ/7J2URKSc+Lmb+eqsPyioyu17uAsnQyqyh6U
TV0OwZmHIX00jE+irO8kXiQIlC8Q5KZjSr6qJ/v9ypj30K3yx8lAZElASHCQ1WYzFms8hV2Sy7Zx
tOBTXIfiCohNbH5/fn+t0yxdtewVtKObFj3TV+dXmSnIjIhgM3atrn3CN17foY4ODsHSwrP9LFUm
8iUGHwqjBosfl9qAVM05LXETnyJCILwsU6Z7LvAV1WMZW4PEzMO40PVTWtixYUMMam9hncnwalwV
qOgIYYmzCaY7SeTrujJngOIeU6WdtlNgq+/cBgFroo2E8oBO38ZCmXyuueWcL8uzw1VyJcvsWmmc
mgKLNedh/tgBI98YbHy5Z8JkG4WRdrHC9+1Shg894/k/3By3KvbVasF6YbsqukgbQ++ro1d2UYnz
i2bp7e5g8PjpJt5JuUvLRkc0Y1TQh80RPGWSuCqlx3ipLdypEGPSjTkq/am3C657gn3ULvNgGmTb
ILQzQBlq9X6aKBJGlManRelX9+l0J1+0Er6CosHNwhXjCTBWnkSqdHl8sithv0+Y1G5LUo61CPX6
DTI1lcbjbfsaKkr83loWA+Mp80A2POVHWFQ5h+2jweOdPzMuyK3RlPoUdt83aCpNmaEW7iWt03c2
AcD7HzKA2CS7wKgzcPKR34nwbAARMjY2eRJDYZ0lijxPovIcwAhVIgftCMiretunCxmzhuFc5cti
TChRqtXLnSq2gC8CunrqBH2kfqF7/1mWStI6kDnhO6UP7pUsb0nf6qO3adISfELMgGxVL5rm0H3O
t6QnHjIGHxFPshdD4EEj9PAqKsf2ArVA+Ey+6jubJEHyTIPEK0aMhr47zZyGvvt6m+xTFTe+nM7M
SbVchsk4t0LknwCfhT5meXenBZ0GgR7NHDG4JDJWxXjrB07JW/qm49UazW8w8ZTDgqFj5ypwjSY1
UL2+nZQv0O82eazkVxS106a3+88GW9xH7M3Lve04i2dUtnbob9nBJTRwBV/oXg2U3VQ678bRsJ9v
/Vgt0+c3RHl/d1JFvXZUdIuNKKTXY0cC+jbETr6J7Oletk7l8J5n4bbGrYw5TC9uSvNGxwGiTEhS
wyy+10wmVSwg2d7J9YcYdhwP9TagkTUyXZEe0dolEFpB631h4/lNT6b8bRaW5TbkAvPKvFuu/JEf
slrLYJGM2Vn+giAeyJzLRYk0eErPFWYrUbPp6yqIm5kZYm+uVjIPj0fIPMZZxMkz8HfjmhmUuGuD
WX7GSfhQxaV5dhdshI6ykK9AgBwo7LY6Yc/vj0oSM7Ex3fgjeudPDnZ5IxIKIgFEIrM+RTvUc8oz
i67pz2H93OboBionY2zPjv9cBGhNzF6FvsQAOC743zbttz29kuBYk+eOTQZ5PMvHBxj92PkoKQEV
dBetRzBrPuQNqWlkoGq7765Cc/p2q9T7fvkIWmb44oxeT3rjlxYY/rYz6+G8oLxBgSqGYFc1yAcn
BxQqmYOrQRMRpPxUmISNDHNc7Js4P0khSzpF7x1t6YGBV+SBqejJbyZ1MTkXKQZRU0EF0cIljOao
vM5ksFEY+tFQ1WfJMlX6f38k/5+TQKL7vinJBxjHcRVtMfe2O6AZ/dPtKxbIqkOwcrXyJdIPN8Ea
xrDkSaRDAQKG8AokqWuywo+auO0WrM7ybkXHcU5Fj7q5zr/qTfDY0U5rAkucFCACFrJaAp1Wfkbu
RFhM14+aGi+AkqqkSKi6BZlvafdS+hPUK0HJMCjMePXhkKKddIr07nYgOst6qiaLzcVQEiZgrGIH
OF6e8SkMIOX0UXMyrMoBbNWPtS9FI2ms0EmwSnUvx9kJOan0LSJ1L3T6+zexASVv7bn08Q5BPu2b
tQS4pasjA/0quCStfMi3UgktZTAoZorvsg+yVVg0sT2fx74gAV6Z7uq8v2sDqHE42bSrk84hKyKx
tzWii3zU1CPZAhn3SSqgV89ckHUc8uyNQ3GSa70xAmFZm662qNCameDFpH6lHKcPEnnzhzLi9ZbD
Bc9G+WBZJvoClWri5zIxEYA5bUGiw62MaGGCya5cuqJm5EfypZj5lkTpZ0+HZS8bqD+eaQbMSM+h
I72VkJSRYMcNLZd7d82kXwAmEVwaEVyehrsgThn0W7Zxui17xtI9ySEz9MBN3prOnauxbJGFfe6Y
oFNswYyLFgZ+wUzMw2Cnz6y91llUIwQ1kT5qU1xTPsApsDCq+tBkHb9kxXvsbVhQNuoH+dlsa/n9
Hw7d6wrb0m1NdynDVNOghni948iyleAdiJHr0cQa1qzGgS5FpNH3LjooYX9xEBWeRT/jMeoR2TUj
hjCX0MuMbukxKjgwqmWOB3eO4zNBYi9WJbaaExOnVloICun1bt00Idd+CgVGkwpK3MxzNrOT7q09
jtgMsLJb1hZM23B24vymWKfXYO5eJ8RjfVUPphZbJ4wYvSewNO1JLjRtr5sqEDxzvi84JZdMt5w/
bM006z8cKYoCFQCQZlqGJl61vG1SPW3FJC7nu2Zc4dfm/ecwgy2GeNi8ly9Ih6x7w9U/4FdHcKh+
jAatJA0mdWyET/EbmM/sFtp1FydIKE5ccMO6iu2miIqPiTDnHZuTiHGoA9q56h8jrSO4qcZCUMAw
7TPzIMWwSWDaO3jmjBaKDr6zOfquNeDXq5v2vukB49lK+ciWtvIDw2kf9cwV+yh1TZSfi3aH6zK6
6gq5EXbrkEWJd0CqiMGQ+D0DjScZmUVM0Ilh//wAydDaDPlonuRLG1nmCdXwp8Cq52PeVpOvIEfy
iqkz9gYNCKmCcBcGuVDwC2Ip3a+j2oxXfWyqh6ZKai+0v93unXgiGMQY+qfGMQ8loLddOGXiVFJg
kPBDOibzWVxTF+BO2mapoBdcrVikfr8CMeRjMUzVMy0TxM0zza25i7kIVjXTSJ8ggHjq/2gWpGRf
3X5t6XTORRJbbtdm3I7vuy4FXKDa/S4RTvpOoMUWAQVwoMTQ/gs9P9tqkZ6Fyw7MJRVmwz6+Ot6k
UU2GakgewpCtVNxBEdJwbJGlhSJgUnSQPblRvwGllB7sxq4PVSTSQ2EwjIzECPNdhyEX6GSvjj3P
srwK6N+7PJM2cUtCnzLuo5it4I+nV9EGflpp+pX3avkZBIOd3AeqOZ6UPnlyXVIuG/zIJ3eN+FZC
mO/FmJI044gPkaXvRMNGVvADaa1RyshPa7P69vv1xX7diWd9MSyLtq6juSb3zqtu0FzP8zAPLuuL
imq6d/ruYjsFFFmIcAQUoDNvwmI7REShyE8jp1L9yYCxjtZl3bxUKMpasPCXSUWwuaDYginTY8Fo
DOw3DhADkYa9X2pYO6yqhLCrVr7tMlIq50I9TKteYmQWc1XZ9hISweQwj49AVHxr1Wd2iHTxyy/v
3LSx79KVl942WO1vkKTJgtw4O9MHo6ungxJsC5UfLC/vAbTtRhGk64QO3Fu3Wu7kPHx07HNtzT0s
Fr05qk3+LB8XIx1TeC/GO32Z7LXxKi7ppIj32ike2CroJNV0AeyoslmdoAyxP9YoULxOqSKCfpaH
DjHHH5Y0+Vj85/7RcQAVCqFbpmEJ2u6vzo3IG6attQYFpMI1cah7JnlrU2Mw36EcQHBeF/ap5eng
Byjm341ZGflgRZz3hcpzEdJKVtXaOVlf+qTTMEw/5TqPOZlkbeBQ85N8e1NE0Ww835zBjj27fkhO
KudeFQOO4SGiKZUH7LVuKRkdZr2wceLvveg+1NtbWIBSObQws5DbHzdCxiVF/E6VzfoBDazxrp3s
e4Ac7qaqXHRGYravMxQfsUkC2gaduqK7EnbG8itBTqkbugBOTFIxu4HxtiioL9DRGAUOwfZFDngT
mW64dsjxDgEJyRzoiaL/8vu7RJO3wetTYRiuKtZxgampa3f6H40uIx4FSGMz2KYkQnjuGkIbrNGz
Yn1xjPAep5p+lP8/gmp8zdKWCEqQrbvUbSCYIKM6zlhdz4YVpAdpTdfC/O+IdfwQhhMUEBU5nax2
mtltfMdOu01SZGmITTpUtzPejwBrnGfnGNFkhHNrfroVrxWD3u2Ua6AvSspT1m9rp+bj30On5mdh
QEk1QvqAbpptwGkt+2hoxLMeYRcgIKHX5nwTWqNLaI1yls+upcLMR5bWFcvqtg1AlKSKIY71Mit7
KSxigs7kUXwYmp5ULi0INlFclScTBTkR4ge36wftUNgECcKtUYdvgzXOFxdxt9FnA0LtWkDaXZlC
efexwEmxgbrJZJyK7UV+kU7WeMN4SJZHMhX5rS/Y53N6GSwseq7drSs4wXJB1QDgTHMmnMp0NenE
nPMIz5yUGtZ2bkNXDEq8WYEK5U+zd8EqAW4ZV28LuYo7Y1ruuzYlkLQLWlgEJuOUFjS0yHR7ZxpQ
1JmLMWPOqZXbyu4R1vbufd5l6V07zNuY1th9NCPprgdKCrIxx61Wjru2VccbHx1xdgPretVwu2I4
uFgrsFugPSsGtNVtP+2HZsweGJWGJ6ry6mNGduFFzikUN0xpOsxst9dNKkHM2odbk6ZdCEdfpnna
5thh72fHGU9J3ep4s5k96FNPc2mFqbez86RoY3Y0FZqtdpSiiI9b5WtWTj42fDwAzVzy52gWDb1m
3NHP/nbzNququ2x/fyPphvOqg+4IW5gOC5quCofl69Wa1g8ZzqSym3dRMADPQU2ZI5Pxg3KJjkVk
fNAVwz4GhDGgyWDurEDqLVBOPsheMjqrnWYRjGqto1f2h9PdYHCjURXbn/W/gzzdMMM0/0a6edcA
y/i0cIl6y5CerXKlWDoF1kNN6bfR4JhsFnHH4H6ltUrHaX8zxrQIhkobQJuEBWGMGk+3a5Wh33SY
5V6wwvnup43lUgvmyb6Ms2wjh8c9esTjTaPeRgJkDuTWXdlj3spbrB5BGGpPVtUhwSFA+awZjnkG
4INwqovOgxwjidS+MgbbROGdAsX/2Ldx+6Ah13M6ddjbLRODahWomCPmvSztHnBrMHhYEKqvOTnq
ZFG/WOpbmTWtTsSXa9R57Bjs/m3dIzpP1KK/RmWcbhdiO9bQVSWp+r0kuisDIE/kj+ZOduGHlDxm
2dSQxZxaWFe5PigQME/NWsgyKQ1PUhJcNWsOdmUWKLByytllFg8EXm0roroPsi33I3etI5l0x25q
5kE0Cu92Y3Q9Xb1V39tkDdmwOnx0Z8oviqOlbwgWTDyxmH+7oVYjaVCZJtV9CaXEeQ+9TLnqDTgC
+jbbRJ+yTeQW9l0Qf24ZzL4tMBFAxiehJB1fZLhnUCWdPxcErshx1RB23aZvSijCJF1xGBGiSS1h
XNGXuZ17e5g6Lx4zsRsmF8jvqhBTXfQWt7/dsplq90H/oCkgeMzVtG0mxYNTtJck1nKvL9CqjZKu
3KaGOCC+4dC1WFqTzoDVmVAbGhGMHilZGklPRyhVey2uK3DpJU97ObglgZO9Z9AVxxHoxaMwOkIT
lj75lrB4mpa9hTLj9R0Q9y0PicQbnNA8JMjwTrcuCvnTwO0MG/amWX3Rq6rwUIjLMMA8rOi+r0qW
yW6QS4A2k6oyhI8kJdczJIu1e0MRN0AniI9MYPZx2N9JRTaPdOUOZGlrQ8nr1mFHFs/mBa/+XQKg
/tZXseLmaHXq3pwj7toEiyzNyG6fDH15Zin9/oJhhrg9orrXLSy9rSUHAy9jo+sWHF3StAfiguDx
tEb0qJLxdHbm+JiHU3K20E9vant6ui175qTfL6WZnUiNNK55VJqX3y9lxi9NDRM4i2EyF+GM2tyr
P5cEfW5OFZmiALcTw7yozEkRLfyt4kjeVRWBJnGahOcyZ9DcLGnguUUw3BsT1jpwzFithqbz+lX/
Rfcbrp9bioP8dGVTRXSnt1Y3BmfD0e8iM97JaX/uKMWV+8ODFva9OwEhpXy7JFm8s4zsshTEDDmG
M7CUzzvEZ91DlNjxtrLb7gmAD7BBZnB/KFM18cuaDhfUFRpbb5XwFvoVPx8JYQwd8Qh2tbud6gQ9
wC5SvxoVInQX2t9W6+1Hd42YlFqKcKLF7WjTQDYd4plqrgRBs42j7pAW9z4eUX0rKyFRk8soKwLC
WNOdDL2rRZ2fb7+nVojSjJxenE0LlbWrBOVdyUT4lhyyxofMZMWVxOl0pVtd1Vaf76pOYXaVe2zB
PTXOUczQ2tlJRNqPHav8qAraQ+sAg26pJCjC2HbS8Zk2N/NIlRFjjSmBAkEuBriOr4X+WWBF34EM
mVAB4FFPe/KqBuyu3tC4yy7PNH0jQ2djtrd35UIDKq9itpBPtzs0VHAKFcLpH4SrgVWxqIYJnAR1
s0LSJ2dNvc0mRgATDKkb0wzVWnnDvOj1pmZqdCdZQf3SHKQsooTt9nDDClkL21wp7ozYeppx46/z
tAsYQfFdB8ImmqDqUY09GyK9/2Ptj638Tkvijzlup8dAUdjjp+b7Wsv3tpbifNZ2AVxpwkMxU5Zo
7oKxVfZTsdIO5LJXtdrLba0kmIGGNWJ6RoXRiGD+1l5tkhTWsmysdk3sy25dI4biNCsMPVdrEfKg
6bhyDAjcqEme+5tOWE3/TlfxfaHwc0Rk+NaqcwYW3e6rbNEOFsAiPyyMiwxNVJQKIwtyS+6fOfYj
lzp0c0tSXDv38ntkxOLoVMP2lhLssAacKiXcqyLGlmylF0aW1zKr3sjZiObisKxx7R7yPNlMYeJc
JYyh0oiHZ3BHROWx/r70kxoa7yjsPs8uoWPjOqxukjE/husTZ66VzxGsmt2tLTvgvGCPvZ590nIk
XDmkL7ydSZgMwdFd6IHpe21poS3Mm98vbOK10oahvuBuNkAYaJb2i8jBrnK3i6qq9QW5XG+qPID1
0UbFPQ8q5Zw42hda5spODxagrj3a76VczmY8x4dpcD40RlexKDvlWa8II3CMST/U7Ypqpt/RLQU7
ccrgQaCzkofeCrtm24l7uxb5fVUbzb7M8KmXQYTKB3/koZuU/A4ywMDlEgM7rdOHaEZejhEn/9pB
ZBohen3CcfcVU1x4YMvJoEKQfoo2HF5uUJ4yxznQ64pxv4z6Wx3ms68IJqhdWT3aQfqG52K/hfYZ
HSWWRp+sY1EO5mdCAj5Renf3Tl7R1chzOqthbDPUJ57mPFSl7QtEAxstKAxvrYLOpep+IcIE4kSS
KlvXpWE81kF4rZBhX+VHOuOYrW6pvS9BmnodPMzm0JyWwR02PKtJx+ZqMPL6ze9PqvXL08rSXE6l
qqNesVX1tSDYaF1nTkgq9GN9cbybFHk2M0gGo7nlgidM2K7N9/PSEU2lmfC4o3Y4W0pnvUnLeZ9S
vj2MRoQBLSOWHArXwECaXJwkY4LfrPOxaGCcAkgHXco6PevF+FGIebqXX2zDUx8pyXNiLiBBo4V+
u8Ktk0ZEobmrcdSY/CxSP2T5i5x/9N1K32p7dfUdJ57r2tAQyM2G1NdbXmlGMwhaheyv0iB5wVHM
jelOzgcr186ixD5uGhjFjQOQb3EtDWiZM6XWp2LArz0l/UvpLG8rUm32vz/K9usnIRJAzbXRtiKG
ceHovW4TFLmFAH0ZNrciJKp6omTpFrHJMocn+aJMmuI1IE0P8lOSrJaHQn8el2NsqsRAmiH33Ipq
And/hxK58IqW3lOrRlf5MrqNuQc2k29MQ6kv5QT/SeSOux3xjt7dXix3QLWGs2/KGZbdxm3gR5db
OgR+CJaelFau1nbuttXNkQhMnglpDOW/rJPYA3rSfErV+o4oz3NRmu0VZnH1Xiuvjrrkz/bykM/F
+NAX6/tb87uXesQepFHMFZXbXKYSMb+OW5+hr96wyE75QxtGyOSWpqL+ReAMgnoXUXFe5rRtIaTz
mLL69qB15fH3J8WxXm05XVMYqGU1S6U8ATbyqjwh+FvgpoAPzvOXtMuqRTOyDO+gTIFVJdoMMQOF
kT7Fe3VFNSUNUX+Dg2QasQItofwtHeDgUbEDz1k0f1S05H6BW3AXNCbG67Q75RgSTvIj+WKCRt0P
fZJDLwG1EVJvEALLS2W73z+KbTwxarpob8OE7PPomGROdbG60jyGg0sJPOX1g5b3/dF2IvOA/jn0
oH0J4MNEE7YC8op8kHdqdKd0MPl1Zp67TqevFprRs7VCluQwEUpu7y5P4cCsm8RkupjFFJ5ykssW
ZwkIr40/A1uhASCaBgGTdC/Aalu5ekuCxZ2QZt1hN6ziU/azNnG3s16SOE0MGh2gGfJuPz+S0uae
4iCt/lRZvm5Ou7ajOS59NROxHT3qVyMdN08Yx8Zdy5yVYaXljCOFm1pehwoz2AxC/LkbrcwLTCe/
X4h729Yq6u1waucL4ekOPf0YFnSH1YmFsT4IpSbVu621O3KeSMEwDr+/0vRfrjT+XuHYGuusy+Ds
9d/bkMKCGoene16wn4o7Gp5cJ+OkK1f5yTTm9n0zd9WxKdBAd/W8VVthnelAo3txcfX2ubHHDpny
KIqCk3wRqpGdIqQocntsxTnKlGG2t0pc2LiMY6LB1ED7gzha/6UI4K249GjYaVg2O5xXN40bGJWj
hHbrZ6nx6KCL86Qxxhj0z1YaEp9QnYJglSZUQQX6SR3fhdoa2RUm+ddeHLEq5F+WsCbTvKcJmqSu
dkw6177K5q5ia3dxTdjY74+/8cvxX5vljHa4XBgzm681wplSzxotVdIE8AquKCOCxUg10c35IOfe
arZ804fUPOaddbKKwDy4sbLse6IgtmU9DZ5jBsU1tpIvt30/s53MExV4cZwm0WYkqxaLt4tatpV3
ypQv/pjTL8lauL0SEY4C4XM6iGc3BGo9R8uaD/XvlFpcfM0D1RRxB3944691qS5v3LHZjdrIddiK
vTpbPJwRSQ0wDxK7eZFv1Ur0N3kplkudkWrTWGq351SNZ6t5azpgV9JsZxvUm6WN9HlI1eXM2rVG
4TX5To+m7DEP63GbjOGOSKXx0sfRoYiAQDA5t08OlDncN6nzPMTToxlAsqjCvQ7jKWKHGTa3x+r/
+cnP1Ep/09eymgn0irpXn/7v2zLnv/9Z/83/+56f/8X/3sVf8XuUf3e//a79S3n9nL+0r7/pp5/M
b//+120+d59/+mRbdBBNHvsXgMcvbZ91//Zlrd/5//vF/3qRPwUN6Mu//voKyLxbf1oYl8Vf37+0
2riw3f3jOlh//vcvrm/gX3+dXpr2Zf7lH7x8brt//aXo/43DhpGFy8DCcE1nfSzS4bp9iZHSumV3
bJVCxRCsu0XZdNG//jLd/0ZwIFh1DfSKgsbGX/9FGvr3L2koEChqUPqj6LDcv/791h9uo5LbOfvP
FrWf61HuUJ7xzLZcCjFX58973QdGyWi5mBW8snjRMqoB0mN6cIKhv0rBzSH+w7PkP/0+sgopz+jU
0OR61a1JgV4l9RQMJANfFv3bqN4vw/Osf5vyM+OJP/wy7ec68PbuNId70tU0HX30q9/mIABTsJwQ
aAQdK1uew4NS3Sd56QUYjgb7ZW1sILlrYVpCbS7YoxT4ldQnUn4wXP7pvbME/FQCreuhqpJRagpk
xg6uwPXr/xhf6UhsZyUxB+b6y5tGvYQwbWaq96iJdpU++kHx1UKQWQesli0W2XyDrQ5A2fhAX/c5
d4K7dPkSK3rvVbY40rz2CAQA7WWdijR+rC37aig9PTv7Hrn5lzksLguB7XWpn+vJfYRLOaTNczrM
B2142/Z/I73x6qXGNKj7JUzzwql2Bngw9cWAa4m7mdSpL4ah+RHqCyTumuZlcbQN2+cex13Q3c9G
i9PT8pAeMj0ksGKgmQQAQJDZkImjTrEShQGqqX1LNWtxVdXLwm518YqS/j5h4et7iPiXM0rGTMDw
bXxmiR5UtW3Pzjywc58GnhcQR2ca32yKucqCp95kGxghm7nvN4nWbWike8oE3VVTtjpvCgWfV03f
gDys2HSdvix7T3PcDOx1rOieJ5KdLB7bZy9ucTLG9wKKOv41v62xPGnP8Fw8TpUXR6CSLGT1qonK
YAPrGkKM36go6cGRpe63eOn8mqc+i7dVPy9Yv9bjF5b3XfcpFugVUiJL+VUGQV8dDM1+zDY9WKQE
0hE2663FERfpc7wYnlB3etKzJf6E49oruPO68pn3HKQPI/l6Q+538On18AXo2DQ/o9v0NN46zTd0
maSnt8DkWxuOFW37mTY5s8aGo7fovJXmEqPlzVpcAYHr62RrhHtt5BlM16T6NFvfKoxVpTA25qxu
Q07F+ifg0fPGGPYfeNRqXDxVp6Aa+g0GZkwdhRdnmO3MHdqajUHgpCCoUhfJ4/p213DwJQi3qYkw
Azd9jkEiwmQ5Kt+y5VK2n8b44g5Paf2oujhxWz8gImgiPScmoSHAINTTEydusCi+DQuh1TMh4rTa
FnzL7nhvMGkoP6HS9RCGQGaCRds+IynWMjoaBVeiVm+18EXjtNuMDpI37chlwnlpo9y3yb4z2Pop
seW5jNizuiOt0JRfGxuMC3zfeh7izvIGIumM/qkt7hXuSDt44pIIaoB6bgAL0US+qG0VCKE2VCpj
0XbrZeKQAawypnCsEFoLQXUxGUwiJUeHzdnC0DE4WCkoxTHf1LlCeGLrqe7T+g615CXiLLe0svMo
8IGOU5WG+0rNDsy/sPL6XabszFL4Ffdsg/u2DbMNSjh/zYRh8OkzUSEm6aXhIs6xxY+KF/Au4+FF
IyGo/jZxYtUoJL/Y2ARcNhxKwBZenqEcLTiYKvBK2Cy4YLbIsa8dm181aDaJmSGGF8+saDBgl3eV
Mn3VmOeVfY4XfnpnQE/NUxPwLuZ1nR+t63vKY0ZcDL3oZ1SHxQoZCEKS46uqRn4vN37jfBwry4u4
PCvSHAadmTMit+xTHOoAF+m7wQIe6mf8cH7VN8zUv5WV67kc0e5EuUynKPam6dEx32icrjIg8STk
jxpf9LXfNbK1zgc/zrimOEsRokUgcUlSeuHcwIiyvUnTwM10/MTc5+/r7fQxCsVRxVW8rovD/2Xv
PJYkR7Is+0UoUVAFtjAYN3PONxBnAQXn9Ov7ILK7uqVnM7OfTUhlZpQTA6B45N5zAcPn3F6DA/GL
T6joLZ4V7kVaHgzPvlP/pg2X2YIy95Gkn4qMlaoEgFK4XxioTvbg3Cw9xxAHXliRG9N+ZN1uUm9Z
2flJzgnIF18fVJ4DYXobgTCs4Uda3056yWmHgMbUyZPSOcAcuCXcwwxuZuG3LURrkGRERwRZ/cM0
2g+nl3p6aXiIYs5SI/+deQAlHH9+WGtEsEtUznqO05bBTuYEQ1tTT0fFeC7TyIpNjY0LOS9xVj4B
4mwWXqAjmGmiYW86VGu3dR/t1vSrcQIrk6siZb+9LmfNHXSNXZOR0dxqoy8NY5c52elvqhiMjTfP
AUEfRRvZcrUkFwVnUjznK1EH+wfnb/4rIAiMIXcwF8Xkg8nBlkGr6I0H9nLrTVqys01nO6jqjTdG
2/UMSrnGRAQcOizABhTJgsY8a1Fu2Ji1eAEV8G/XK0dmgA9atuRMtLnh2WTji9l3LMGAWR+EZm5X
5urceO+V3Qaisy5oAiskVuutHf3/+vn/qn52KXP+jU34P8rnvfosPv9n9bz+9X+KZ/1fdL4WxgYK
aJQKGKD+XTub/zKQMesMHNG8uhK1wb9rZ13/FxU3tkqWApbBf+P/9V+187+ktep4mQ/CyRE45f5f
amfQr2t5/N96JFs6TLRA9dhwHgxKaPd/GcBbl1HNoH0WJN88CT061aHnXkjmLf5RchT5fE16Nz5G
DuoSBUdCm49TZJYb3ZjDPbYjNlqsP/o0t466UXiXzK3I5ctrf7KTaSczjxPEFBDM3O52bN3yxmtt
n5xhYEDzXaxTRbkqbi+DYpXHBGffu97VWRNoEgNvsQzHigrBrP5zxx6KCsPysK96QkPSgt04crs8
detLnxwyI/XBoLobHVP7Ft1ZezJqaqD2++9PZkRWdD9C+dy4BsZwpxricww4elO5B1lObUDQXHEa
Fw6Joc7bTd4QCePhEgsaUqKuc5xdzTlKT3VRtEcTYAktb7HjeBn8sHSJaJrMaUcxl/t6TYxO6S3x
biHBwe9rlo5y/XVmFkIkZpY2CHndJt+htZlrUJmsa0mYsO94yJYKtSNQPTQa2lm6aKFSY963HCXb
Jhns+xFBNFhW5niJGB67ksxSE8aTD8LkREJEfoOnvJqS5pHGW/MzSIQ35mySzsTAHnLgmGfnacB7
BZDi3QTgCMkovHFC2z4Tv/rwT0awmAkABQ4bXSjb0eYmRPgtRfpWRMO9WTP3LFVOScFqL5ekRmqS
13zPAmAXlVupN1CnB6J4EsfzzRUvDXXOO7K4f9EqBBhTXYQn8iHkLZ/YO2HxvKhdIxgHczkoDjij
MEmVhDvK9o9IBlH1+GjmKMakqKtbYj+ZwqV2sYkMKBjEX5fX0XDP5Oc6O/xz+79ijCoZqpemHbIg
O+Ye14vX7kTyxYWdaL1RM5TUtBuXJxDnoHDDHqFVYf8jm6sgnm/mVgw7R8b6SZvyZxK0vL3moYD/
K1D9+wdLBiA1iYKy1uzTkMqthwLzKDodM1BL1rkqtVuBdxgPN0pxvvkZxHF9BGmTUl4WT/wMiP/t
ur6sHLWFpgYPJ6AV2moTHQl45jgOG0Zi7qtYDZ6jpbU/SQiDOQoqtRj39iIZyGjaNRXpc462582B
3h9ZRVCg2rpi3aqOU6oo86ORgC84t2qePq266q8Mg81NmwnmVrf5VP4Ap0j2fx/9wkhU0A09ihmT
V7AHG0iutMa07eZjOLL4rZy4uCK9NbD971jWTv98KH/1u72dbP7xF6zQ0fYsza49x+TmBChvDbZ1
sPdhxagjoiZyU1YSf0o81WBabqA7+aFnXXjM1sE/5q/mUlLMzTzHyJ6WeNggzwC6YcLz27WifLb+
5sRY4kRs3Lh13BYaYtg15wq72t+cbA3XRcUnaulZeG/nzYubVaA+4rl+akR9TJcq30OWdg9TSY3C
QzFvYguLo96ZRQDzD5BkPjddEDVoQPpsxFpttEErU9SXxpIEHuu7q5Y33yj/5r2GF3GLUSZ6CZE/
UZTSjQ25lp7zqSXqdXXc4bHDn2lFxvM5qtSbXZfZ1bPSi+tCvhBFbAc1IZ/7AizS2UIHAZvNPALy
hVrLRq+0SdHEpjQAQyZ5JvpJWpDLJOodAJRfPc31gsLLURO0ovZLCad5bDu15f6kSW4hj9W1SUeS
djWmeQrSVrQvWR0/ZUP67TlmuqsdrvbMLqIbnkw8H9Ksi207WXyCKGY3Y9Mho4ZRbxmdc18jRDtr
JfIgtxXTKbYdOEv45OjFs4IcN9bpWTv+sky7zklefLGd40rXXV/c9SiJwlyDse6YTCxswlbnxSEk
i+7FtqIJDLs17eu0+xU1S1JYPT5Epmrbr7ivSboh61LolqRefVVxSu2vZZ8KupSfqD4nKRgtcy3x
wxHlUC8lLAxARMm5FgSHA4dei1aHbjcV2tZGmFbh3sQxkTMaaCh125z9TJozoVDQPHwUsRiKpT86
Hcm9FdKInFNvHkeXxWYfTII6TpdTt42fKeddG7JeoQVFof4AybeDKOG5WhxnY4R9ueP2pG+i3K3L
6D6xD64Edd+aBG6VgPTBYThBEQk/IQMPvw0u/nVRwa1PT40hJ5zKZyP2XrMsn7dGZM4bM10F8C05
wj2BYA1I8aa3D0hS75aUn4qxgy3zrYO7z7cJIWDVDem9mZ+0ykQzm5ftziJnTlctUtCF1Lg0A+Tt
kS4Q5nu9fCs8Pei7/kHzYg7E5THLlwfLcB68adqLMgs3/L1nsgv3Yy1R/nXu1a6yL3ceCL3jpSou
7Ki986zQkhpkmdYhL3xRfWhGdcqW8c3KaHfyOiKhXpnlzqprqA35Oo8ApeXLxProM+eXqciFR047
JPGwz0eyU0qIGn6ptxuzY2pDjsMBjIjld47X7ftQwaKmJ1zMZAGL6QEdYYY/Js2HxfRgxXN9miY+
K5toY4BQWAs6xXK4ddIYYHCLm5usi40LhWzJ1C0X4Ctp5jYwxumh7dLwMsXd41RyY+i2ofaxUXHb
WGoCvMpdKj26W226NCWa5BpMZ17AwSu7Kg8MvfbY5lvLMcWZoHlTu+WiersebdVRr2lzGtuFGek1
xKwq+9RolX0aoBijq+bV4k72CcbczFw+IzBLIred0tbAZbV8Fk5X7vpw/ONOgqCbxgN9XDJjkgJ1
Q1i3l3yCmwZiL9qiqBjd5Yp49tvMCI3HWU/nmmzMlbloo7betvQmvSwvbWVw8keCFTO3Dt7w9IG9
zeDHcfUZJcYLp4i5mZroHKkSjlyGfMLdG79C9GxxogVGe5h+oIblnwbY/XiwnW7dHzg8YiLkPVXK
2r0hrGPjaO73VI3PZl9MG66kewPrydchUJ0G+Nh+L2wnYPfd7HNaSb9wwDNl6kvUG6zoSPvRlAEG
0rGGzctdXc17MwS5Trs3B5GMd3NuOKdkrlhuo9rdu6D5TvOQn8gg5GZ3CuQ1Wkw1SEpS2IZXSw4N
qRLL56x3T3NSPkv0orwGQCLIlsveUitQxfAaKqpVL5CTZjqds5hEPiif32zcVmLd8BTp1HglLbBt
1l8sae1tKqMAZApRXlOPEttJtjL3tEOv9W8o6nith8Z1GJtPcDGYSUcM6uHcbkQMXF+ZqeYzeHZv
0tbzrnNz17lhduVkCOqxlbS5U7Qn9gcdtCEudhmeZNk+YPmwjmVTPi/O8FPrLQQiKzoMiHX2eSUl
VxcUEG/jfTYuf+xCDAdbFB79snkHKwAiZWcVfprurUkZ9wKlcqcNrxOGc80Zn8Yyex31XG7Gygr3
aUKpsapXwjZJAw3UKofyPbrKY9nh2fFstUH5j30pmc6qBEMtSajBEo+Azp3iMxA7i1CPnKcqcUQw
dkMNKnZch9w1HugMdR6PtHwcUtlANLBRi3EoxnFWH2cL82S+XjP0JsPIrYpNEDdRt9yNqIurdHpz
NaSKI9fAbyoe5boGCbHY8ZOpqyN4uRcF8mGqsEJ7oP9as3ojsYb4HJtDvWacGDAhjvAA16zTL307
XJ0xodqdkxetAxMoow7RJXHISuMZWvTwGFWkT5L2wLR2TgHVy/42jpLPmaPJ1lLk5sQDZ5Y17KRq
iWjNyps2JRDJezBJPPMjtTwy64xRJjPfcKt3GXr34S0RkDY2LxMS9DpaTF/KkqGENjq3JHVt5JL+
kJzgEbWnPqcKwEPXzUCberSkxSRHtJDxx0i7wuVicNMt+gvTzgYTfXqcS/m+5Plnx0sETKsdbqUG
5LhE4uNNjXGIU7gTRWEc08xbEBS7G6vpgR7VjMZsFzJpmtdvitdF7SVfA6FSm8CM+3NYtqcwCfhb
t0a4vgDl2PpLwwWMSxO1QrjNc4YwxI4gfvQ2c0nmXz1K0B0Dl3CaaKJqwMYtKjFBDdvjumgWxoMz
AVMOonBPu6cQ5Aad5Uttpq8xd/7MC5WTdsSwvZb6Y46up5XLNjHRK3vpETd5vC+H+UFC1Ge0UjzK
CVGpYZGkqsYtBultUjQEMS/5B+rRR1LKHvuTrcfPER3o4mWgYfAe11mywxBOChL5eWBa8aMtVz1H
h9leUhSy23E2f7JRnSoHBq03R3da0XyyJHAD2FLsBkbeWyQ3pRttjqdLghxsATAZFLZHuPGMtbIc
pl2zxJ/Mb5cL50JImOY+4UWxjuuJcNh15ouYnIdCjbRABmWdlsXWDSUkMZhkhnVpvUVfcnYY1lvx
Y+KQRdObp6GoJEWadtMjzEJ3PdTsJqbmYhsEDVhiV1uRPLi94sWgOe3WiSS/IHQDPxtO9cSTXdY3
c9WafgrClgnV+Nhn4tMmBWpSzhh4+gxScF63U1Jwoao/pck4Tbr08XyGPUWMr09jSgnOUY/NOxCi
WS7dMN5W0qb+TJN9qCpzT+UWbhLmmLxE3ir40GmNC97JqosnJ4IEcobC9JwHRPosXir5k7o52wYN
+DiTxmfhWG9Drz+WDSJYo+GvzO6+xxnj8+ujBTlHJmFydmlMQWPelmlbBc5RllwZzyVJMMfcbSbh
BUnfprdLKn7HfrXqQxY3LT6cKDAEp/1Y4IkwZXEQa+ru2FFzh4Og7tF4dosQEzCQ2B3G/dMQC4PM
s+6k6gKY0ArlKbOGKEzvOdbHJ6P3qMWku8awsawJ17dDUybPBTUI+z/0Kc34M3QL+z3PvWJDuOtL
8yvRs3VdAu2yFY/KtR/5XE8dCOdt2tfRljWQ2Dk8nI0hv73cfLMF6zRDoyXpojtCtPH0LRgNcwDH
FjJdqNaS0tR51EM2Dlmc3JkWD+JgW8/z8JwM4gS7k5tEzz/CdPgQtnnH2oQcV63/UEQVToZ+x6jd
PiR8KD2lQB4O9yoMvwYD+nLmeYSX1Ly9xdzdRU30Sg92ECJ6HkQ4+7bbfcypOsFWOGVuKPbdaD03
BSF0S6vuctQEOoLkXdmCLSeIIoimsNmOufjyMkAPlnaJEJ1tyZKbAt2uzxr3Y4wTOR6mO3K96MQN
1IZx/R2hrd32RvhcdsW7nZu3S/ouF/ct0mdAOdHwi7cx8jmMFre5lSWv4EqBa7dy8WHFP0Tl7lAq
wcjSOhYA6kVXWcsDnehAnp4iTbl+XZgHU691PxqWt8RQr7GwqyB0o5PTlvUx00gLGucfvXLuks4A
VRk9aWLajUN+xPp5EQ6ypEaPN7pLTaZEsjWJRIZL+2zqect3cbWtVNzDWJtGvrN9oxf3o4zusEEB
Vy4XbD7kHRUA8S9i/JpMai0VAq+wK2SLy1fdrKUSevBQMVhwXQoYJ9lldXEtKWC49RjLVaoOsI9V
p8pKw52o261tU3w4hDMHxcR5QtgHW5nc3uoHR183lnF5SJ30tXfEoz7ltPWW7tMNGjtkWAjOZ+5p
VX8ZmnWeU6KfGYNbZUOMdPEw0vbvjLrPtnHcK17RuNBF+6O1LTHZi9wJs4TtM8WMF2dcdn2pBp+x
6G3KCxWbHhQmckAtc9gWd8ZcOcdS618zHi1Cel3JFjC+QHr3lT6VEATKEcM7C1eHvoWZAubeYYRE
E9TpEMCUXj+mgnXmmlY7G6cobuYAsBimgnCv0B6zMou/I9Zpoaz7YJHVcwErhBQsRmCt8ZDhGQGL
W+yGuDcP7Zr456ltbNGEU2PfmiMVjTBNPCgpdjn4Xix1EuBE98VroriBmdBsMMv5/cQCJWq2TD/u
RW7drY8GGQvVNuQ00LTujQry4KVakLo2OhkNv85YHSx9/hCQyJulwe1T0VEpT70CbG99erZbi5sM
VJor17vgIqV67cwhvwxEibMGM/1ksIDJz3GAURGQqjTIYQ2IDenpsOoDX7tntMG8jJT3Qjz3DfCz
Vpk/Wq59ah077zFfAyO1P2GotiBf9yTv3FaWurETRNhAYn1LJzZyTrLbInTf87HycUU/Lkn9VYpI
HVgC85B1jK4mGPW6ClzCQjdVkX83lTiUhvUmypERbV4csY5tS/OaGBmPuvJekkK+LaPNNrJZoKGk
PJkhUldiFhiqpldrzc0b7OrLKtvnmJNlN00X9MR/jde4mHWGyxlZur4zVLdtQb6sNyX1Q0KxZIWT
Pw8TM7klsbfKMCnCS6rd9VQuIn4Dz6vg0iXaPlfTkdS2p9iLwB3kVHIlX3FIzD4AsfIlsj4OisT4
1WbOkkUr3vREk4FJg+qXGRTCVFrHamrwq9hA7euufPZ4YcJDzcbqEYSITh6YF3jF9Ch60hHbUrUU
1KPBlUdUGYcG7rFw3HCbQ8HT31rPeJ4FzSbWyTcmx3i4J2TK3M2FCwlMMbFeuE8hJx309HmB/gKM
NiIdfuBjxL71gGze3KVOfYtzMg29gaFc/SALHEOV+y3jaF/AnMkIqyJUxFObdGSDzThvgx6ZzAxt
yHZulWKKSZGMdhpNlusZL27Yq90iw8cIJgtpuGjfXkyUd6h25IYEjctQIOqg2iFSm91juP7REDOg
yyIJIqTEG0/nJNfFEJRizoKYIEf6SNf2QSFhrKSD80C6df0odwRu7uVczsGI3Y/xinppIOSdsi7e
RDEHqyXrceNWyUO8GlTAGljAE1kppu2fQujsupN7mffmRp+q8xwxl/I05y023QnAWvND9hjpZnZ+
0pv2EYk8Jm6i5nyHQJ+DJnSG3XMCXjh+0otU4UQxQaaxDqCi4tzFOEAWY07/Nj8ww1fMf9nkOxkZ
pKPqKr9S1h4Z7Xke94zGLjYxKwQKfjIrfxRE0FQ27VPT/tgd4cFaxK9o6zTwkWqI9BlOPSqiQ5Pq
28ZcsEkw60xn00GtDJlQjg0LDfPNdJvH0YJzaHTbeeRwntiCWtl4LPLqGb1WoLX2nScJ98m7fRbl
nwSzYjLTq01Bn+xrlkXxyOp9HhO6PcpPulz9RTX9uzaFpHw1xt4jvQ2A/I3eZvJStyq9diHz1J4d
8syoDhOXfp/yQRGw6W6Tet7R6I5bo3xDT4b0pDl1RMBbvNdAIKJRjQf1Letm2XeeJB6GhU7YTjOB
jGW+yxjTLRYqIxvwEh1DUqPrV/SU9nuPq4vdAUvkOMCUWW7MSv/QFYeHZTMxRSXeZZ25zQ303E5T
7OumZlTWlzZT2vJDlbMOiSN6qeUfIjHIBjHTki07I2G7I2iX+JLHcKm/zX7OzwYNoy8rdEI5cI8o
nG96zT1YmVGQwL7F43MSk8V618Le4nIUwyU89jrj7QR1Dimucruo7hgbSJZKYLMVHNCR0S09HLgp
5POZ+1SnxpZwXM6ddvowCEcUgiM5y3Tge+feNe8WE/2yMoZbt+Yorl4db9nIbgWY1N0a0KDWzgAe
IIm+VC9Ru5sydCkDcdi+XjW3GKQSvZlOmXGwNBuctm2T2cwYp2xN2H6OtS9wEPuA9nF8rUR0s69O
S5ucjHR8oDCDVCvM+7JRvxRahc+BvrgIdXLL0/0F7Dmqlex2ahxxGCfzW09E5JtGF4TpCN193drb
fe4eiqFC4cQoJxuTehu7KFXo5qKD7rybnt3vp2E5wfStzn1b/PYjU/+Z5oFXctmgoBnnY9FQfImu
/MOu7+Q6Qh4rOhAUx3YMdugJRhO6baEdiS28GJCytjGYkUtehM84jrsdqbZwEmlvT6XH4QOV/Y/H
z+zPdXMhvGre2y0T7ExRoKkscJb7eEMmoLaNh+jXEGMTFGmxQjaItCD7b+A4Kj5aELp7Ek6gOLDV
27h6H3LEyO8WfOvWi2Dm19J+1bnpgrS0rw00L6rFuT6VkgTVeX6Zo/kTCYkput6PTDFvVNJ/tSW4
6ZoYuiAfiqe2a39mQynfbEux5++smQIqQI8Ik2eNBEss687SI+n3g0p3WaL2kmf/qDISDLlL/Nom
uXIgG5fohe7UpIxdVMgICPT8uO0bvrKt5W9ZW6Di7bP65NpudYojVp1QluEnNul4QkkXs8UCYzcv
m1Rx0rG8sLqlPSUe7HPDHt2TWY/A9qL7XiV8hwwOS9KNpzYkYwS5CPqQyChP0eXvv50q82Yw5/ZA
6m5y6Yo7O0lAwmQgZtg47I1UUeN5JGP23usQ4tmuw+ZzUNEuZm9LVk/2FGO0H0u1qnE8lIPdKE7W
GN5ZpNrvUBdTbUmvAd3ODtbB0ecKpo21hWSjYQsL5EeE20lJpIL1ezqwLWB9rZ/+/mFn+1aGwzZr
EBvH5bkOtdeOJfsuQr5sd+1NkSiSMEMAGLojpm1iUzqoqNlVGfGJYWuyI45cta9torRDpPr0T7el
txpMsx1j6CgoFtJtUak0KMvbHVte9uS4dRGgcZUWq35F2WfuifNUp0ic56Xn+M93pqo/89oz6RXU
ryrFhYzZ1w4Si69QkfXAFIN5MsHSJEz620I9D3lWBFZSY8jM3y2LBrrSlTgZg7HiKDYeYt/A1LFU
6noT0AQ8sT5k1Atwz2OcOTNC2JB6kQSuW27K3mFHV/J+LJFJlRgY/HJKYpjPDyQh4MJqmB31rGb2
fdmwvEiMPwifduZkVreysautyLNT4qT50dPTT2uVufX0KRWmXz8W2oUW5LVLaLanaHp2zXWQpdzv
MkfZVubZezJCr5uj6s1NLUFFZ9Hrq3A7iukay0Tdl5MzAZA9aOQeZEgWSdDKkEwyFkUVSX54+tag
mtlUaahzYLQqoKJ2dhPMrl0UPrE+aU9z42yrxnjP+8ajaagMNljofWaWvqxoqhYBqLnxKor70ftT
UNKucAqmxw3gQ63NLJh0C8t5bbibklILkERyYUYxHyyz+upmEe8daT7RZIOnMvKL0xg/Ye7ZByth
M9IzgS1n+sGsQ9xkacfQ0a+hY3wZDiqnBrKbCpmUm+lhNAnh4BF7jTHJ34xqwXM4pCA0i8ew14CF
dAfbnQlGjni3Vc5hCUFZjS5AgSyv9C0f8W/Ur97Qfhz2cdXuhEMq7UwWS8aic6PcOvOX6doKMyYm
WbEdke7DwF21aPZPXejXeVibyMLdLyndZurIY1RO3j6p5p3m9um+gb6Adegd9zIz29K5tgwJunEa
z11m3rQjYyw7RJvmJVoaTJV2LlluInBAY6Vn1IKEUxD9PMT6c6lbGzt96VMnO7Jwp4lcGvsmdrGk
FeGDs4jqGg3hwL5puXbUtDCAOEOcgSxA8ysOsxfbLT/NQRrbXkC0nE/VMnprXLG7UxR+kz3tc7KU
/WwdETT9V2pbmIhY5vt6Q+ZJPDACHtGlTbbi5nrIhJgxFZGpVIbnVAOBAFtkV7iEqdZxz5A6Uw6i
S5shkx4/jTUVeSjRyjiSO6g0lnPPqAJOFnhm2JzodUjo0G3Mr8VPLSwklEXn+eOgnjGQhXf5QKVQ
enCkIgsRaNm1r2E46kHVsgpHey0JaWVS1Osnp+Gl78E+dQfkMVoYedR9lCexS5trmSgFTcLrdav9
aeIek7lOU7FM1tl1QI8u3UDUnnMA6VVvypGom6VfNpNCLWT26a8ma/pm7aXJ7fBecE76ubOckxGF
QVJjFqlTnuEhQwltWOx3Sn4Jl7VHbo/78DtPWeZODePFjheuxSMHQrPmhRTXHNtSf9Y9TD8QjQOX
WL4AFW8a9C0JiCzhd1SmbxIopSHbI9Q8QsaAxG5iHc2lqnYep/gGqaG1lkVcnJda89hdJGIMcG5N
+2GIN9YyCLCV0OIajz2KE8Y81zCfc4t7xqrpcxrDZPnARHCupgMHaAI6NsjZ7Bls+3MdvIJTG3fr
1Fyfga1nNExMVfh6Y8sEJGY20aEocEjROnhK+2kMAkck2n27SEwWAExawwKm0mg/WK2k++40CiwD
CVM2qFM2VHS1HBeSkGimiz/YcbstdgxECPTLGrgXnzZ9ZPeALkff2bX4mJQ6UYa+D4b1naxjkjqx
RrCSqbsTevuWJBGiaAyvhiM/5NAlZxGjF/T6VSksEuFnJkryyUmOWhmapykBkc44lpea8jBAof1d
0rs4l2LDwIz4JZ7LIpueBRURZrVxxc0LQp+1ayjHnPdT9as1DcdynfL+SpkKDwy9xeNo8sQ7TJAh
x5ABEmXNPlHR9yDUbTcNaJoZMllFMgTaLOnEWyJWd3j5Hb7ZOVaIK0ESeQFytn3Z2oqfNcfSXjW7
2WHYYw7Ipzpc3NtiHQalMUPC9Y+iaoEltOqloKGNqGyyBh96XOSMgQc3cOrkIGrZXZvlpNOgXmeB
AF7Xijlo+gny+2Bfp2mJdt1Y6mSSs5YX5uR3Uku3Wl1vwX8PlzYDoN1HSWA61R9Vh8sJ3OsmToR3
4v0tNzZZ5RsCmO8dkZqEWbkPWReVRIf3dxo5IvhzicyxmSbxmtrMevHQyJ48v0waQWMX5Uta3pYX
YMdkf/M7bTW7u7UqcjVNDKIOH67eOH917gvKPWTHXXaKqvFb4NfENPbrWKsotp+dIEl+GMLDdnFY
T0CWxBchy7tUt/ZGjj5v4gXnkvDmt/VtmKt4C/iHdVLFYC79mLTp2egyFK4pqzwt0X7tsEvukozq
cKnAMQA5DJY/c2tsLYIkb6KRQI0+5sld98GxUMvBtur+YV5HzK3XMMxfwvpMmOt4aAgXm+FlbY1G
fLDBKTZSGfQjOvI8p61JWI4EjdlCnyo8zi/ksi1ZREjyJ1JOebB9ryEoznTDw4AuJUia6teO1ROB
I5HvhWwEZEw+uo1w0S3ZuufWhWcj9WcQx27UqduGLdoCkXCvxdx4w9y/em1q39c9uQd9le+4diwz
q+l+DiVvPoSPzOIw6KBHN+kdloyPKmai4A3m05SG/cGsu4O07M/BzbRzWw7a+e//sq2B5Zyw8i8X
s+ARKVfVU6cZ82NqZd5eNn8GtBYnQ2NfMMmO5Sxx6ixMaKANkbpHjJNvdjsoLOBdvCcSu74suk0o
zuRVh2RcbkQvWd129ClpyTZIcUnYFN3ApJK+TGV/jAigw+U7/U5EkHxqhBVnnqk/MBlofHuM0N0v
jvU4tNkdR0x8WtKpO1HrbZOFD02lNVt1CnLi7rydMNrp1nMCJpQTqHjJPqFTp7lDUWWGVf9qD6LZ
aqUeIbRM1UEUbr5D27ezyz+hkN8LrLOzlZh3CDbUmfgfrDZVbL5RdM5bXk/k0E3CeFtJT+5UDk92
2tooxOQ3mRfrNj490vhUx3BmHVI7SKfKxxxU9mO6bsdACQfanRJDvwF48aJNTBBqYFJTK19kiWg8
hiZumIyotB3UYXOfEje8g+4gz+7jZDG4lRNIColhSEKc2lliNjjgcGxCKLrUqfrSjPJuFPm1LZ17
+ALpNnINvnHi3tJKR+deThGJBoPhpwhw4YHkNS5p4MRVHOa3yipzos+X/NZwGWUhdnpM13/6+69w
qYRIcEj/LiYLc5LD7N+2mk1bmcR9h5t2sCHSDekP62imbRBbAkv0VCj17JyUoB4C7y+2VgMZjaYO
v+WIQsToUMSYDowID2UTaFJmu8b9OOv9M3CD1h/G2IN9nCm2m6nzMpbRLREXFXFZfc/gHunpyGzg
6rBG9r2pzzEBDRuQGFhoWiRJNplZ+NTT7lB3aNOdtqUF4HAJBa9DjFaQsGdn19r9vF0GibEjNG4k
p+VsTdkeiWRyTVxy+UjmfTI5BOKukrsURCU5mH/yxqjPKrmOJaNHdNcq4MOfzkZKVBkERzZGE3Nk
kTSn3BYPmsGPgyvoxSSdseccrS0DfKwd7xtQd9DC52absEPHiaBHRyttsusU6dm19Ry/RdLN6bcE
kwbiGyjesEPG+9iBgOuY6JqKo8ksWWIkrbmRHHWDlwxbJzXfMxuXHumFaKrJHUX+kLIOOhXVta3A
gHrxa5LQwpbcT1OBrp/iXgThZpHbKU2nkyQiYIOCxdxV/8HemSw3jqRd9lXaeo80DO5wYNEbEpwk
khI1UtrAQqEQ5nnG0/dBZFb9kdldVZ2r3vxmaWE5SZRIAP4N957bt/56gL8cjW/MgtdlJfgFJ+7T
kKOAWYxDqC7dt5GQ0W0P1U3uVsiOHLxRqfYtKQ7uSDuikcq7qfWx2U/u+C0fug8Uj6TiheGRQKyr
7lb5AZn6cKOlS28uu1Og+u6kAePdUhgSi9mwemoQDQYhLq1KYQnCmiU3DDaD3LyOVpjsrClyN2wY
vmoELtOShqg7MYqcwTrnakA5g4TX75OTydCGXldHJPqu+Q2ITfJRE/zE6yGlXwtBwWxsRXMcThSh
wXwYUeYg9hnnjIt9ip5dHU8Qa89b30g8fcyp7Ds+r66iEJaCePO62URthmyZxPLeHzyRWLe2z/hv
GM17P+B6UI0ARRoNjwFBLAzpbSSHZMU1uzjwT1pUjJ4/mfeFlpD77Hq2RedNpANKNWfyul69tJCK
677VNkm9Ib+atfRJhB3G5eTVQa/p1Vxc7kMkmS/oWsRQjpSmoO5vS3JJfvaVKOceR1Z+ZFg8xIN1
EnkXUoQyPrMQrNj53pnyE/LKnIDn6ajC2kWPVrPWbA3Uh9isisJcG1X4UEESXQHohFSXExntnArT
+TYxkVtrPY1z3r0AErrK8a5Rz26GMTFAzX3T2OmH6iNyqxEbVBRrWJPxTsVMrrS0ojDlXtLZWnB7
MIAuf7Suz7CKyYAtx2RtpekLS4lgV6GciDssXm03H123ekzJXkSm0d6qyq82jiKXbORx2ZsodeWy
GC9ei4BtOigG5Go1zpUE4ceG1X610pj3U6DYEAm0kliMIN7PwXDtq77bFpLpUC4zTG2iu3UHDeSr
gWB6bndVtxsS6d6hVOWhVBmc4XE4M/2SDiLa4RjnGNOTbGzPP/9Q0g8PhWW9SA7U3/9V1uHLnNvZ
QeVZqFPsTqSuExr+859+Jmr9/LswYtH88+9AuMWkafXMdMAvcEwV7U7GmgCuneTrznTU8ScojliJ
U1n2XJ+2OYONs8ftBPVm9fMf/+uPqGrPIjLBdSaVvpqDDp7lEpcgnIZdIWS9zdBJ6/Tzjx71u0oZ
abc2oy9ZSwhaxhzfS57pdjQ/aDwUL5xu5n42fQ3iIClEil1YEltIehm4ZaRCevSF4idOTw3x688U
2GYKaPXD7NA7enXjht/9OczvkQ1Dngs3Etj/6Sc2I+ySp2qe2nP50yOyBOH2CsqBCWjIJpDgp4fm
Dzf8n4ze//Th/7dX/3/9zwV0+q+9RswY8h/Rr2aj5f//w2xkyN8w04P31y1psGH/p1HfMMRvcLnh
iNisgFzXBOvwh09f/qYLuVBGlIuO3hEGNqR/eo2Y2etwyXRQ4T+/4d/xGhl/dhrxupbOrB0flCBM
wnLEX6zsc4mOSxhwynL1LVbpFtXFR6ZSDt/JfWojZiXIV2lewE2bCo+Kn230Dv1umvrXDJunN8/l
eXLj91/evz8us18jbv+vPxZ2KvZ8Epu9WPglvzjayQtPMoJkswNZJbeuld9adnYrXXS98Ez/A17j
L1yX398DS3exbZnAA3jn//xisCd56GdddgBS/RoKCF6jecwK391SkXttaF/MyfCGcmQDCjeo9GlB
WHces6T5bsfgijUjqOkhv3oZv+I3w2mp5cTu2EwWnC+S90jdhkm3+FRfTDRM/wlHwHXyi1vs589P
QBs5VEiodAJDFzjCL2+WcjVizjkcDuzvvts90dJmO32kPacSBLB6TxTPwZEWOjcVBl40lju8T5u/
/YH96Wf4C4JAo8QyoM2nh6Eq6rWbmEcU2xcjoQwzHOfy71/sz/yF/+MXVn+xxyG+DtOkNhguhghq
yuqcN/D10NnM6jON7Od//2q/g4j+y463vB4ePfo6ECyK+0X/yy9X0j8FoUQWHLh6wVmFMallTVwx
yPM4efajlL0H6JIs+Wnjc/2UjL66NvbgErMTDfLynDGYwkaVLGRAdiZReFu5eUyuQrKEHrjPOQUC
6cLJ5GX17EA6x7RqRRlZCD1rB16M+MRuFVXjha4P2UQal7AcgodgZByAiBdj/BibK+mjvBX9cMYs
W41WdQBPQ8awhX0lML/n3Vid+1GHDCDcO0R4rBl1TDiB8lwHrXBdjWecKG+jY+9bjjsEwPs0aNHX
1mo1ZfOrKPToULDBWoucxaMKDGh8MHnW8Tze5JyRHPdmeT/MC2eBsmtbsH4LUDIvpRwejFkehIt+
2i0VS88Aeqx0jmU3TagaS9wiDhCupHnX/WLfS8JWSVz5FI4Zb8mqf59DUa66GRsuAzZimYYHjQ8D
fCbLtPQoZP6ZDGW/FXb9XmjMxxmxj9RoLjrAzDqnhhEeyfIJj27yloZsWkZSkHRMlcwljNRjca6V
ZXg3Ok2B0jue0X7nj6LE1xXZBW3eXN2IJN+bZvqGEv3goOdpI7HRpjTcpVODDYl8ci6TCZVIfQsm
EIYOx/Sqk3Lejmrfkwq+GZXPANIVa8T2z05BDrFuhCeySIx1qmndDtRL/aCXmCSsiiqy9b3W7soX
1WEAmCNWJY2qg1W2uIrmAEnQ3MMERlSOzA0yNzMS2YH0qo85LIHbqkjeauZ2bP5a/Dkv+RB91aAq
Ssf+DOvqnFJSpoSfqNeqaoftpA/vYbZABJysP1HfwYnGJzqSsQvK/WFuCSybO1exHICuUVmMJs1k
W491vOa3VTtcoZuSBXncoWHL5cBXQScimXXcMLF+DcsekWg+vNfsBXbE017jgtj5IHQ/+Z0mWmik
jHlVxuvRHO3VkFhPw5diwulleVTssti8iVwfhREZxHQfwAFE94RK9OLUyJXFOIPxKHJ0wwMWCFHv
a3BH7U1HHbUqin5vMN5A/83gmSFCigXHOfrcBMuZVwXWsSqGj4xHh5WZx3GWzz1FHjGTtHbPKDUM
rv7s3RbhlYfc2aHZCrRSrEvmexjWY3elKkwBqdthkIm+VUH6GhvDR1ViyEvLJ8TjQPjnDaF6VAHt
rZ4fezDOBIiQSd4g3fMEndRtPhBdEzqOJ6TTMB3gB+pw/DFHK0+0Uk+kzOsC2OvrEIXpY2Ua56js
DQB9lbnRW/MbBs1XkZnAHxBdklnqc9f1qC2c5N3OxfNcz5h+Q/e14l1gJ+3cVGn6GAWsJiyhZYio
CFLDNkRr401chRaCPqYWpRfWKcQDA0amG1vH1IiZkTTI5Rr1Oqa112goPIvaFwejqddaYk0blEc6
ev1PvbmGuZJv+KppOZDnSpTjm7jwxzdrJEw9JCsmiHJsGfmDE9iEFruyPkdJudZz8g46XB8HUZnx
PugZBs4Cb4xLk0dmh6QkcQlPlcYu0pC/ypbJRw0B0e2MtyHNKd8HrlbSyk6ORuqg5HNF6mHOu5xZ
8S43OrHVKnXWbb9DwsL8QR+C6rnd9Jbc5owSzoVv5F4IH3RLRI06B1qwx5rZr1Kz1w+k3GQPc0xS
60Ku9EuTR8agl/ckQrYHjJ3f51xWZ98MC4IBeD4b/ZdrsRF2AnMbGYLtWx/cN0SyI6CK3L3jhDfM
PmwEjosxOyZ/OTB84RFCWzFW0FJQHNMXpUa0Rt9Lh5csyBjNQnfGsevVaXMkvoCT1gS4rg9V6BmW
BkFOy7aSJCc2EEmE7A3vFUgRZFTTSG/qOsRux184xGuGbB5smuzWcqCrxawzPSzlJyvO93Z28k3U
d3oc66c0mb+h1n90UF4iguiPZM/gwuEBOAdzR0yv2qQpzHskknNrPwc88g5OXq7dGu9Q47vqbMQe
mVqrXJMxwy7/4hd9yvPGwWgVjR6ohYVx1jrrUCQwlcyXXAucna417AH6HKEEFNeiLwC19mc3EvKm
m0i1SNyGcVwG0ieXFzOaHuweKY3dQOmZr8hjGRXEcbNBB/xQNf5d7xvTCrHnR7tMiPNYQsHr20c9
Ro5ptAe3xGNXlnccW+6uEr2nOt9mczYeClMdjNS4cxmde1aTIc0WPqD2bmuWUXqvL5B5U8cx6Jfl
0UjlgAeXxVGK4TqfF/WD0vqNtQjT2Wa7+H7QocKluzp+fpUFqgS2bTdE3m+hw4dFCWIE2gtGeUj0
KXUOWmQhWtTvFVsdNV8bO46Zr6WHtuTACESo4/FZCQ2VQOPUnE6Vei2Dr9kMmQWO7resXPT9853P
yoRknOTWhy0j4uHHvy+XLGOpl/9cLiGYcoEnLKE2PNGW//5LPVpWVTq6XZFwJ4QcPTrhQpVFmm4M
RzrNsUi3DNjQPxByCxugFc7V0UNim35OHM27tgCdErJpO3WIMla126HS4Em5OFPOsnI2wjbeGjs0
7yuhHn2udNMn9cp0YFv1k3urJqTmYomVhxTJpWIhzlWGqFal5eL2XFTADqRZ/IjrWfNxOOmgSqZg
y4WyMSTeTt9Xj/kU7ItmumWi47GdPmRszvaWBUBbRc2raihZwg5KSnEFQg3QvEoxLlp6dJvYPVGL
enyjcHBuh0p7CkiIYjmvvJGydc109BXuziKn/Zg01HCsN0qPx9W9lRvQAYq9b8tNhkgXcPePlIEs
w5+GQ7dGFZdeZd+Rk91noCRJSRqSB8vM79yx7w+4+b85ZgrKi0UA60VKQGTmRsIZJprhHjgTCeU3
bpdoh7YiRTQNGE5Hg/O9SqS601SJFDvbW0F9apeTOCqiuzCb97kexftuRq2o6UhqqcPkUO5kkO86
rWJ8MjL6c5DADwUj0HhZv4mo8pxMfNlD/RA67rgxjOk2KIhXNUCZBnpT7qlX74uYpXRfYYBOx1OQ
UpB1Jt5YR54sH3q4g3sOggPq5kp0K51Rxoqp0KbCCuO/aVmP+L/yklLAd4Ptond7FGjnLCt3pWPt
XMv9znHBMkDG702VvA9MSpOWFii7yzoTHzj7v1XqUzYZ/AZeT8BAF1z9Ud/LNjpXZXC1Zv3YN7IG
MMpPpYc3uUw+ZwgVodkBCiLTq7ZfkdWdm2AR1IdYR4NeXVLX3jdm9swOWW/INUE9vCoWSW0t5KVV
/Q57eraps+ljQKeDCqNxV8S3eAP2JbAMA6IQhAksnGLSTYxklaS3MnWedb/5UG4ZI6DQP0zmO0HA
HeH3Kl1xe++ruNV2kmhl1LcdZIv+LoFrTitQdGKTJ8V3ulJ1YEAFdGicPyxSJQKkZMgFbD5tP8HO
zPYbq820ICxa1uBsncSPWNpU9CGnCIlaOJ17JrfG94QPL2AJdB6K+kmbuxLRR9Z6Y+ge7GJ+yBEy
48HM2m2b3QubLUmPQI7MneYikW5jshz7XWX3IJHi9FkLXikATBWFiFLjfVNkiE5NJ1jbsVwXNlJb
ZNBynQ0RlhNp8ynzgw5BfA4a+37KKrUGcAe/rPFfikH5nuUSDuLG57Hht4oW9Wcq3auuqYc5zNK1
GYrQS/hPtbIHrtvmMXWaByr37piOyCtqNdw6k4y8rtTewSQzSzR/5FX0ZTW5sy6wtEDDyt+SDndg
i9TAZJmTCILG8BWdWFKzxwtJMtAVPChUqSOs9ZVVRh9k0RgrUS67NOIN3M5raEvG3n4iMpO1hU7z
hxoJa/sN7XO0xVlGM5PfaKKkb2gfSlFXDNZbf2f3yfdGDXC3XLn5+eD+79nef+JwElb0b8d7hxaw
R/k/Dk36Lf/8dcqHm3z5yj8GfcL5jYEVxx6jOyLEJDOt34mchrB/c2jqbFsyzLLEkjXyDyCn/E1K
UtYdqVsCLOcS4PePQZ/4jZGDANWJihYgEVOHvwHkNABT/uVYZn2u+AmUruugK0zzr1OMKcPBpqX2
cy2Nz24uTjKWT7aOfS5VmfAYLTc8bBH4CSc8mXaMUCL3D7o2bQOu5y69wbKTbv0wO7Z6Ya0iSNNB
gjeoJQSpdy+Njb5gMopNpxUzao2z8ktjFyymmqLnVmCZaTfsH8zWcQ5kucYLanFVy0KuwU+HO3Rq
u0w4NGlwirZFPu/9BglUT6w2EENCb3cVYc37JiSEwSp3YwAGmt/3WCbJE/3TsekxeasUYlATd3dK
cGo4/n3gutNtquW3A8n0KWpoNsboxgdx0cuHLDSSrVkkH9K3buMJ/bRP9Ra595MRBesRCgneQ3gf
U3BoYufN6K0LjcND0hmGZ9pNuSEDeV9nCUaZKbzvhvIe/9olSOOPrkjfZ4W3s5jvJ5KrcXOErMNx
yyIgBrBIoYbZFipnuSINS+fRG56GJN77bbDRZ9OLqRvR6u1iMhLNagk7R6AWX4vAHdG0g8DE5RMa
6iC69CturjbyW0A3j7EuzhFaGGK26oM2NFBTDpbZvFIRcTjrBESVwr7xgfMUBVyTrEo+IsN5aiax
z0L9HIfTo27y046NffaFdmMENFqqlW/46rG8JUezMXaVJmlxm3dNEFEWWtGXOxKMk4fvWTRh0LuL
2I/vQtpwEtwZA4X8ejEwDqh6+kuE95qE6vc08586myGXMbuesNWXHzhAh6xrladfvkleQeSkTzUG
pjh8L+LKxqTA7iWz2++ZcQqhMK2yEs0Y7d5qEJxmEevCOnlOdd5ZvYrKO4PLdnTv2iT7oHRj9inz
e/bQyMZb+sE6Hs+hqHQ0vM457vViLRBYcU6R+RhUuyJgj5rYZJPHJYdqbE81G7ryofLPXdT7kJ+1
2XNyll56gsXBdabYm21E4whDPSziPl1Y9D0fqPw6M73oIf58IiAv7siRPKYD/qXovelBLVhK3+NM
37jtXINDIv9cQ/vL8i1qOV8MMGXoI/gcpxb4shis1wKWShNPGEQ3ZJUg0IQPhoxVJZvejGDVD3vU
8xQ+dquvSuRolhU+VnPdeLYefWqpuLhKuwmmB2FxAinCicjQCb9yLfyqq+hHt4/KwQSGiiwI3XAx
kd9oZbzbTYCdbswPgRIN99XyyYU9wQVjRbBDfl9HCW1/O38MkpkOd07Epsvg7YmqoxOlX1CCL5Jx
ek4gHkojxADu3cB2f5rJwOlqJijVS2G46c3oU5Vq4bjPDLktJ2Q2Sd+fWiKn0F3nApplc0c6Et0o
WRrTS+/gzekRonJXTNfwyWrIJ69zTd8HDjddridbO8ix4ocPLltOcrsFwzoTjn6Yvme9eip03tdZ
H158Yk/WLfLiAPVClV+iPZMZuSKd8Knpi10hI0bLikehfe6lYx3CxtnPcGPDMrTvlfPNDrga8GPR
Zjg17spSkO4LhassTZLp8NYU8WcvDm3rX+IqwHHR2A+6mhX2pAmyLZzUSr2YvPmbicozFs2ubRkG
2IppSGXsrDl/sm1au3qqbvOYahMXcoxYpSAv5dbvmlPExmbLxXPvsG1d1aWRb0ey1DD/RGfVTpsS
AK0raLdzhNN+FX8kQwSnpcFDwj1TLNGcqnCoVrv85ucFo+vuJq7FC0fdRTPyRcSAKSGuQvBQ5b0+
9CdOHGg30HYhxnkt9h6/pfqKWY8YQ37wXUi/Sc6Tp2l5BshR7hh5P1iTsVZddyP8xbZj8DQu2u5H
A4te1Vm5cTNgmU5xL4EJrbQiv+9Jm9hU0sEvTskUFkd68usc2wQo03HUU3kl6wUXOTocvGCF3Bdt
8ThODFn6lpoNONV71cwvCqxLMurnSTdf/JajgmhkxnUod+2eXX7U5keq3Jwxaog5pliA/K0TrdF4
GzEjZ2D5nssAitEXmrvMWddRga1JgCHLBtBfOcSWQereyMp2HbwuOpqbNidkR7Pp07QxWY0L+Noh
aFurN41+MmfUF7WOsMMh2asEw6HYuDVMzw1jXEk7e86C7pM2+wzbWOd5MjHFajXiyHT89NWUrM3C
ZI5HcIcHdk+ZLZqNXhJcWNxrwMSqlOvdMmmlq9Hs14QIaKu2pj8LVHEOJ2hqjF4GylsdX32KuKxW
RewVDd4uMyOjb0DIMgnjDsSbva517jAK2Bqllj2ZQD5Kbwpt3Cn1/Bw1xoNdheU6iRPyJcfz0v6v
2W6CNuFDHcq3mmQ6Y2CfgBN1bN+zcLnMevWI4883+szLs5yJ+NbvCCPVI1Q0tqzvC0Or17qmNytl
1V+6Yx4yTUmklOqpGtDWlBHINr2bhn1gNlu/AmY3xo+tWY8H5vg3lip5ovDVoDywTPvzliiP3OeS
yVx2Bqqqr7lRkxPefkcLwJCHnzWyOm5aaLzjBISiLhnDzCDkAtHfqZCLwe0xJ+TpKypObDUT6gJp
b6U+mszaMtJDewxcertVvXh0+kWqaT/5PaWSPnP8qby+AtryEi7dsPS/CTv88iVev0I40HCNS9gX
Hwp5EaFn0l2lobwdbftgLpe1zuKk79QTPONgM8n8rmlSpkhzgp28OWHcQroOJXxtut+aoOhXpquA
sfBtQ+S5i+AHgdhEEnL8Ndfhe19Mz1Jdy9EfyQeeXtx+OI3VvMYC29Nb8cwdksxB57ItQhi9U3Ks
Mr4pleqZYhYFPdZWvnSuXQwUvvkilZeL+tq5ZrNzWweKWraH8vuia/NL2dgMLSETorKHvBzNZ9Ik
oOxV/n4UW98IUCl0sC31Qh1Yo+LHs81u5+tci87EmKYi5xOfeBtvwA6wOXFHrpBC0fHbDsTjaF/G
g3FoAnQZblNi+Q29cST+SZT97me87OSGK8MPFsUiH4Ih9LMbbs2paLBOjnD9CMGNdPC3A8cntDnn
bJUUiWDAkgBIYFA+uln+7ljwbBZbJN110VQCkise28oNuG7ILwmE/0OYg2cMnHtIsYWXpPaZ2A7p
aardc4gu+lpnzTlj7SrJgwSZn9nG4Po0aMwmtVWOxaAKDmj/MBjZ1leSJl9DVx6Cut4RN2atqq6F
eylR5GgRQxHbtG5KP30vvwCVBV5ginETldq+iCYsQRWrR+ZAuKXonW332cDlRKCquCTysxHFgsjy
gSLENXTbh45nRAAZh60XLzFYtPK+/ZRYG9JV7wTn+piWXFLYKZikrCke960oDnOfP86iuB9l8l4a
jKLzaI/Px/FiGX0EE9+ujmGI2XCzqwkoj02Z1Z9ilDAeC9N+HHklBU/cQUfEYh7dmPqo7aufpjdE
4vFAjjneWkeDNleDBUGpngbqkLsp86f62seXoWAkItSTm7nffS38pOn5DCyDIycdGm9q0u8Du5Zi
2QMMcYhmrGjAfEfc1P6Y36cJHj5z3HVOvCXqlymlToHbd/OmmaxFfoloTzZWCtoAIXURH5zBuvPv
stT81HSt3VZsN7HxZ+/cvPgy53VlYWIunvCTfeKX6+GDl0++pt4ltIpVlLOWGcbmOg4IDJPs2mb+
u8FnP0suAn1ZfUAMfBmT9D7gJbyiwOxoMDdl94meuPh0YoZvefOgJQFqeyO41ZC4rlg0fu+5SnbY
Gu/NBS3OUxAmMcZAhlXpGHwxRNu2bfA51xm/3gLqMC5myjOhahn9h8zk9LrbM4EE82Prcn14FaN/
v9xXPp2Gbzs8ECI8BrUq4YLnUAP2hYIfMhO5WknFk6Di4k1x6Az5hx4MYAp/+G5EoqKGS3N5s7W0
PzROUFMSUJaWUFg69dyxhWSt+GbSGrjrJAIHKnl8uZn2hEKY8hwIYqTHt7NcPgabsoO8Je5jwILr
AJhiMHBI5BPNom4DVwjK8WmY8ueSR6hXVwytelsihMc6sYVtkq3yl9QU8x7gdwSfAbG0vu/zmXDb
EFd6ZsTv1REPy+AVGiVXXBHs1ow1JjDrFUgbmyceX5Eqkx1AjGyfxBocHC2fweJEw6p03Uec/m5z
27fHaswCD7fIPQWBQBdurGurho+B2ZLp3viSRB2EAzNCfmycS4igjLfVUwCb0Qnf2wgnK/faCTDZ
njflM23Fd1GdVGdt5kpZO0omSPKIAwOHjUjQUmAjr7y0BjjNEjQbHjzxvamGCVcyD7iuGV9kxPU9
0QwVDsz1IimPdW87gG+aK6LeqwopjJ34JcBfGcmakrGqvhC7FA4tXQePhqKAd9rYdcG30uSMo1yG
0VS4T0Nnr1VU6DyOsQIxBIYEeK3UciEzTzfT9GhX84vsDsWUSC/ui/d49J9QCkEIdIHsJog84Uzg
bw0+o6RhT0O95+Ch4H0C1laND5UJcL4KaMLzCBRSAS15Lac62ZjNJQpQJXJmWFsZlS+Tz8IYnT7h
AT2FDVAzJpA9f1S6zR5/pdAwQ/hM1Ub1C13UfSzHhT+4uCZ7qV/0WG19W11Hpv+7SDEuLqarhNdl
Y5tdL319PyzZGRjFwFE+Dq7zDbQBesMIzAinSoSQEJBI9DGr9Bpo+THNGpiYLXERoT8iTOSp7YAB
YqvHVipV4WPm1F9ZpHaG0N4maLGbVoAFnptPc6nYbCuASp+8dw2uvdb6Ubski+p20m+yOoA5m6oL
Tpn31oog9mXoj2Nh8ZGeWOqhUh6pokLfeZpV26zc0n0JcPOsRGQdchw9a9nv5g+KxjpqcMkxaOYG
wzEwuGW7sTlqYDe0oFRQaYgSE5w2tFzjTeKlPgkRP0/yPCBxA8Xzc+CbN1kov0DO3MS90a/rzoQr
0oxQsaYXkVsOFTwFJSpf+CM4xYQTaGtn1sQ6Q8Evgvqt4ICEGTyRQjAFr27o0mLlFJtTaRzRpm1U
xxEfppc5qB/ph27cST0tO7h2TgCsUMglpDdFtvAicwRCWRjgOXkQqGC8tZq7kcmxgQcZqPcu0i+O
69z0GlTbvz84/X9LJyLjiL/+mk30p9Cjf/mNljnur5rMP+a6C/j8/1eCkcMg81+rIoliqoPo268D
0+ULfp+WMhJVlg1iXZpCUHXZiNp+n5YK/Tedhpjdn0kqHBM85qj/mJZav0kGqQbTS1saYLD5on9M
S43fdB4ACH2XBEywI8bfmZa6kiimX3eYSDUZkCqTzF80dUgDF83dLzvMpNTsPOgILzVFn/l7E+rz
FQpXx9mUOWPDoqRTa8IZ2mMzGJUnlN9cGKdNW7Y0PimcRgamiVKPpxbAljGzH7SyXmC2dnfEicj2
Q2T1LpLUbuAuzW2bpB3ODGyAOv6ygzm4gKGr3ATzYHHqsk0QuKai+NKQ3Yjen7lM4ot2T5QHMKgS
X4GT+ez3AdTeSB1KrTNPajc54FUcjsedxir6oS/F9JVBD1gZVk3CpIqLzWAAtZnMNLptJ1d5QmMg
N5aqRWQgbMgig/tJGDtIGMSjxLpgBF/rLXSSNFpA1Fkt79wpf9Ut1Xl+C/omBgjl2ZDfGE4A7QVE
XxSkh6CwyjQr35axMg5aFKGoMcPmEbs59QxaOawXlrMtpvxjRt+87XKEc0bolPsiYI+e9iBmmqpx
NwA5bd6sEMSGUslOutAbQrdz7+GL9hi/+mAXq9ja2A3pvIPtWyxLYbzMdq7f0nQQc1EWzZ3RmzzU
LNrUIjdgCDp+s6UA0y9FDw2vnHkjcFN8z+o43srWpicfAhoiPYdxo02lp2BFUBGTF62C/N3SkrMz
Mr8rG44LgjBdxOtIJII2MD8mMcOXkw1ORCAS1PmD6+mpgElVMXWtwH9AS0+G1RwurzDPlNpINSn1
w5DvpdelF2CDR6pBxJuWsqE1eipPxMECdmtgvdVFKd/ySivXLETFU+DXLvHLYjombkIMCZ+9fsoa
m0W4UdTDDsqRfIGfJ8ob+ESGJ7WeYFuiKo+qM5yrVO5A52OoG3dwxNsY58GpQ/ECZFkWb6NZcdA0
uKbwkoVxtDNykDla4vIv69G/dhNoUIQpISUvrigD9w1Qxoab7b2om/RSJJG8q00OgtSuAE4x2gfw
7JBAejP4A3LbCCKQhWXpzOknCUVJYOvpo5bt8TiZC51bfxhQHZ/0tNXZRffl/VTl8XYoMnQO1rIA
iFq/PqOzTJ90X2exmFEjUp4UbxXAt2M8WVBicjXvXJ/Zopc7QXDWi3m8y7sMyL0mzW5fuoSUNqTk
euwLYsCa+O/vEhq0g7Sq6eSIdjhWUBNvbHvyYS3GjOpig4wCMpMee8vWSG6uwQNrEl6N56JNOLlZ
Zd8lra6IwU1D5Hl6D3eTvnz4AQFenYZc5LcBRo/7krJlN8FHQRETt90ViHh60ewwffXx4+EIQQlx
GqcANYoRjVscmj25ar6KvpwmGC/aMGv3TovTImaGsq76GqhIkHY/wLtDBtKs8KLPsTmTx1J2UBfG
xgRQ1OMaHZpYOyGfCr4bWhY/O/3Qbp2+oUXsTWzxkJV7lHSKdxnZRFqW7K6l7N5LJMXY68JhNylo
tZRqKj+6cTY+mKND/ZOZNTxcPFTh/RAX9n2SpmAxfZseO220bZPH6hLHIXEtsvVBoUHEqJcAzOEa
Z667a7mSr6ldQJK2YxSWNyIYYNEJ9gD44bQ9MyDjPQloqxaeE1WKnZDmuoJQlG1GkIfQZee8JHKp
HmrIizqLqEBE/beSkdcS+OrU3yLmDyxZmqG8CTM4QNU0lO8mWouNk4rqM1GjBf4oomMpSoCdLmjB
B+qo/jONHXmPi8kHFWjh9qi4UZI1ErBMPyC9IO1oLpZMKzt0BsJqzHITuY2GzhPQSz3pxclOtMrL
+348u9w5txwX1aHSrPLU91NNtk1rskjweUfvsiBUe4a3cE4dJ8ueo0mGl86Y58s0j9EinRHjMZ/L
/IC4a3IQ3hQVt0aJg9jGWMeEok0PxmRUAKVIoF1ZSgmTce//pu48thtZkjT9RFEntNgShAYJEtTc
xAEYZGit/ennc+Ttmqzs7ltTy1kkkyRAhHJ3Mzf7hWI/cSg0rJLCBm+Ul2P0OkHwP/d0xOjqqQrO
UmZM3TWOmk0+ZMhXDk6+q0pXA4NUj9OW51nuoBBYd3MObDETmUpy78aw81ITHInSQy1UVLZjUaFg
VdZIuZrYc1nPO5MlLzYG6kK+63XorEyYt9bl4K9qe8ay3WjUk8hpxQ1VE+NLgSLQROSSmlJW9N6a
JvLAQ2v/4AY/bwF7zW8A4Mo90rXzulYV7QEUEcyc2i2mi5KUw5PvpWK6qbK+XFLGAdcxdiqWY5li
JjvBqv/JHGo+eCULkPZlYoWz91CHOn1ArQaPAn643AHJ1h5q3DBpZZWQ2YxYioh4CGHNN7Npx9uM
thkghXhS3hJ6rJtUqaJDj8TQxpzK+EnLbXPp4/b5BRHTeettvcmWbVJ6IJPdBOfUzKFQaKR7xDKy
D7AJ7jvmZ1Ro49pJllptwOXOo/ZUUzn+Rt9GrJkT1qZwO3zX4PXSEmu7tti5upQkyeDywcYrN2il
iTW473IpEuTxMYXwsesKNXy/qiQ2F0ae2Bslz5ybwmytk2rPxisAZgCLrc2tMK26Xqmu79/L1Ghc
VK0O5XVohpzeHGiU8UZHhmNpMcpWtIST+8xrgIy2mhYeVVxnXuOSORMRTHW2IGWIzOOoT6si75Wf
LnWHh66BpYW/bJTcjo2q3Y1unDIEVPInhJIo+JYRWiyAtAt2XL5Wq3edqYaopE3uiiqj95B6iMcs
onquUBJsNOo+llfkhxney8HsGgFWn80V+Ezw1d661/I8vmWioDQJ1xHyRKHXxTpleKJmbczeRSDP
TNPDsqtjX5fRruxwxGXwZJq50RLdwGmtq8xwYeheX7PJ7ojiaPm43Y1SK318tItJCqJkvR3QBQg/
mb8E0zZM8aho0zTfC+5Vu8x7wX3SkMa7V6xyfKNYFRL5I6m64Te2VS9ZK1TpmBUZiJaMTrHQ3A5P
daAIJjlY72podhgh5nGopyOeRgktMelpZWyA0X4Jn0R1Kfwf5sidKHSGfHujW+FZDDQ9E6pvoAzx
jU/rr56KrAXQxLeyhYZwmSoQwXaSxdg+NdVr4r4M4ZMz5EA19x1a4gWDCk7M7Hy30UnTwcyE3qIF
X6MD7hTD3UChO24e2+qpBBTl2c0X0CmqfoZH5EPsa8l6gfRPuRnVpxmzrgzytanUD8yp7Vxnb0Zf
v+RWv3c6bUeZ7LmurBenydZz0Sx84NSt+KrddUq5XhsTHGmU4rMEcdyYNaL53XOTjs3aTGZvq+Tm
9AFintQW+K4GOdN/UmNJQa3ony3YRvuHTu+fstTfJA2a+PRP6PqQ5Zsavm8THAa/mJ0X1PXrb1qR
K5yIb11fn84MnhkSv3PUI6oXHtvkXdfO6sFHM3E9or8I3s2I0EohiQTYlRgT+9S0JGFHB8tOskts
og81xsCYu36wbkTegu7P/E+UGbPbKnYCIx8fKgLgoncS6U1WQdGe3sCcPnQ5nmdizrwTePoqxzcT
8rvTzPNKWj95cWjdZaUTPnZqqN3iqmMvIoGWnVVm3jIbBHKilWOuWtokIZRVJMgH1jPFgopLlWvj
zyayMmjLn8LW7x4G2wOLRuX9xnEzEk9kWdQKPbkKQdJlWRj5ojdnALWTLKu3LcfzPJDpLXryZVS/
0C++m0p639Hk7aBzAWhC7nMoqebTJEdHfBzeyVQ/O4G5RVqGa7DK94OneDe+waZGLamxCKTTa4la
6BuiPWoOF2UgbciM6K2rWAMaj4iO+jwzQkEdzmRzJlXWWemN/k2EzGpaiu0KwZ8Y1fgEC5aJBmBD
T52CEU5N9gSUWoxphoYvMOU+r957LcUoAs3HZ8fFj9HoJhJqp7fY2TgXQSBGrXxqNo6fqLeDB46/
Kix9TZFfWcSeep4MlHIFlFzQyal3Y2U+rHMF/58a5tiNpaJJMNSd9e5FE1ZEU+2AscPJ9sdVeufR
gk2zV9zBuLN133pDnl3gykm6dZhJuE9T2KQXtVBBiovRPLdmXgEU1GAiUAGzF4rd5IckrLKXVDG1
e6+JCoTVCr+3162tYnyKvwO1X4U8kj06mnhC1Y5Ghy8OZkd4KPidb7+MJbh2mrKg7syrXY2OoE4/
+ER5T/N9qj2xJ12PkxMAeOMWPHe6zUvPvfS17d9Vjd09jxkS0W5eZW9IAc03qtrrB3U2QBqOGY0K
Rn9CvqlhTkslqsrJeZz+GHm1+zaUeJsoFno90IUbZ2uYwnwpMRtGiStT9zmLR84mI/FosTO/VyEm
rO29lxnjeyPgvy29QtE1UpoimTcj4PoPYBnd0kKnCBdrN7b2feRAd66tVkW8wx1QLx/Voom3tCTF
G5vftrzV/VGgxCbyYgl+SVnA7lU+3TSugsJXM+lPw06nsVXoQFVHRu+gV/4kFC/HkNIZ2RZXmrWr
u6LaFI5h7ea+8tfaDHAbB5saZ9XZK0FwDm1nwQESzPKQIgFoTBMpLuHBUfBGGr1N3cOJV6FD2zM+
Iz3QzRX9vPCAsAP6Xg5VZk8Ag57nq8rxdK4LBXh5iZgC5tAxPCONWrUGGwptIvGt6vg53ZhCz/cY
m6uHxlLBhZZRWO0bcvY7NMYR62SjCMt4IobMY+fcwFJNj3qOkEJiC8AkhUr30vYKdkIj46Nxi3ut
V5MHR5vEjr9S9iwl8/049vOXhlTGoZoFLpkRQfYWfGxGY6acjp2Fs249mtMTJWBzJ+iy3piOXiO4
YdWgqorCeKmFNX2K1LWPZB+4UpH77sMWFqjXgrlG7AQNonwUKzebRHrsKuwNEoFKYwwIHlhJa5I/
1qiavsTlbD+juIa5LwIQdIbnqax+KtqGR0A+7YufT6hWOxRfsfrwa2cVma26tetaWea1XhY48Vgg
qukIaGfRzTF9jywU3ArF2VSiSXs02jCzAwbceIxaZ3ZJtfo+ejYbarK3iMYDA7YyQ1Ght0Dkyy2U
XnDwVpF95AQXcWkmNA6Hlyp3j5D5QohkFDjxfNh2YMzZCWjsRCz5UUgYI4lXKSjd0QC58fUmvLU1
GgNk7NU9b8a41gzzJy3ru2oPBIj6iuZOKF6HxbLsHVTN2W59kFIAnEj6aXz7zyui/w+1zv+PzNp1
E7jk/17rfP0uvkX/nf1LtfP6N7/KnYrl/cOlCAbCU9VVJpQLo/kvv3bH+IcheccWzdg/Cp5wxx3N
peiiww73KJhSpvyr4Kn+w7Z1WwfM6XgeyFHVcf6Tiqf+r4xry0JDB2EuRwVhaZuWbcjXfyt4kg/1
7LVRVgn72j2Yzr7Um/w+hwZKPpIe8UPMjnlSncCfd6pt3PnAKm6ilLYIkunjA7W1RzJb98DOFt6i
Gb8jHLGyseB7xjk7I2EfjE0cRoHnZeXRGKzp5PR3UJUWv932h18sk9+J4/8KcrUsHDgtysDAvMHa
GlRw//UyfPpFdeQyLY2kF+tB8edlWkIUK1tKtwmkj5tBtPPN3x9Ulyz5/8t4sSxPNVHLMDxY+a5t
edfXf7t5rtYRVW0UXonF8T3t82ozS66Ab9MPaaocdfw5XsZ2nB8Qs+uXyDq+N+zUHkHy7Tx4ZAs1
ib5BagFX5ya+RDoy3e6oWLfuNDyW5uwu9WkgpzdRq0SJ8TSVxvrvr0GTY+nPi7A10MsIEmj0eq9S
Ab9dBJBODIajery17dtWRHeSeIvkBV/qemw29JiJBbGp73DTQmLIbvp7PS0Ope3ld4on8juBKvsh
rMDT5OU9SnAAqQat+Q59gZNMPuQ7rYzzzTijOSYKXDes0fX31y9JrbCf6L16NziyHILoC/FrLi/R
9D1SjsIK0afgihclEbGxl0XVpIfrly43DiO1dHpw4KtguCqv1Fc8CuZ6Te8MygaqTysxFyAm8fn8
KFwAdjeKW8cvam2OJwdohSZOwKGHryEFg58w3I+F05N8+fMxbHrjjOT4OYN7vzBxx36OB/OnjjSs
ASdZ0qFfzZZq9O9rdO6x+4ZuB+fhY/ARwXc7HDa0iuYoBEZ/F0M8WAoU3+5DwAr3fgEPM/R7rNBd
NLLCwQIko1fhbd8Xxt4tQV2qGP7tcfiZnvrBPWHFtO96Kz1YVW2uuiWSpJQS5yJ9G6MKdRjtNhLR
fhioUN84Bh6P1y9ZSdaaz2S4YV61++sXC8ulvZKkvDFK5VerNu7TmozKmTJEFR28FHsyPFBR6f76
JR7Uv767/qgoxgmboXntK0l+kBYUh6otG/RhMEPJ43EbCntLaUBj8Gb6o9YB2SF9LremXYin2qyk
Odd31x9itU2f5c5PyXGmtGCKJ8T2hd7Z42udRThR9Wq3Nf2sPbazXx4i3dvgPeI/pTis3yVx+GbV
sE5RUj+EWpuwKbbD+4FCS+t8+BTlzHJq3tKoRHGP6shUv0gRwxNBeL5JLKv4RsludNPvef/3s8lg
Of9zMnm2Zju6qwG5t9Q/NBnmkpVPAVtx21UKEmdQu+kgGx94n4J2yfwdksIfKZu0nZU5OLFmLeDE
OUd7MllmXelvRMdmVI9CZD0BukGJdjpUdXycfHUN08ESfA1oIxzsGikTGLXjrpZ8orwfxaOCwgx6
sGZ+8l1g0UA7jyV10m2Or9G/WTX++8qnAQM1bBMFEVfXPNms+z1sNKpjpjQf6lu9GDwMMlA4u36p
0cxB2G8EH4q1TZ5iCDx0cXfKi747oVjUuB/q5IJGtq0S8T8yTBhUoEmpmbxkCLqhyuYbaLJLDJtu
bBonE+s5q+YFvXTj38QM7c+g4Wmao7H2qZoL9sC2/ggarYIXSmR6qNpSL98KIe3bLZFvJtg5lKmy
b4MGFvvO7L2pgT9YxrQEOOIcRnQnduyP0V8cwgnNRbbhQKzbg9ZO9S92Dk3d8Lv8HwLbfwsxnKPu
abYNd8MiEfjjRtvN5MAatfHZsfHhGB1wzoPLqvn341YOy38JZBwFdRnXdCkeEQr+OEqbdBMiKRxl
TKx3NqTxUoWzCI8KPdoJnmXOtqQkCfpnpvQ/Xdkft5+MiHmi6gQdmruWacu59FvgsUsQFgXbv9sB
qPiuCKPwmPQLiy7jvT8dkUu2d3Rikc7IIniGlnHRzRmysyNGShc3BPvs1WuH/tQM5tqlYPIKkLHZ
eYCBYABji9E2RbRGO9O96aNyrU6RcTInM2av4K2L2EOauabDVTiIQxGh3pOwNm5mQ7RrVJTVTazi
Wma0c4/WYvbDPNqNiF/cWyoojt7rt9efbKBQbT9ivwxv+x6A5W2HDuHjIMrnv79Z0mX89yfEzXLo
l+uuDucFAzv9D+0TRnAIraLObzso7be0g8y7Edu9zgapDJcZyX3DsCD2JeMqh2+8hezD+okywX9+
HrLdbtmuYdK+N/8g+dJDw96jBLw7Sn2qvpRy7s0xNAETKcwfVEasR1X33kAdHk3hVEd6C+Mv4MX/
Oif+UC+ykFRSbVIubomlOWRYf1Ca0M+aCrPEyFN1anQvJlyexyyOwcEW4j4SRXto3Vy9NSoAOC10
VFyeESFQMT4s9LzYKAJF4qFMn62B+qOmGcPm39wl84+k6tcZsre33Gveb//xuDynmdBhQY60QP0w
k8Fp1tJEvYk5bVyknynwRMcU67UVoUHAUXfHu+sX6PjTnSNsPI5SdE9nP+7uxtdxNs31mMfRGtYL
agUw8sEzz8oOmJ3YoHOi7OjePvQRpCyKTPOulAIfqDojutz7n5YPC4YV13yyuXzXruN3HQOFvlfr
lTNmKGZMHaYSdR0tO9BRqwqfvE2Z0MGhj+K+eK0GmMpxo2PINnnVuE27cp2yPsH5hZwTO/1u9rP6
Jm815cGxyvu5RA+O+inibF4p0JhG8LKemOj4GdFOSr0FVHpwS22EJzo4pHC+N2AL3xuRZqxiA/VV
yl6gj0oaf5pGJRwfnU1p6t9+JdSFPkTKorWNB1p6qAz4KbDyuRm13dSku7FRyhOs48/YdZPvAkOd
kpriiNDJpvcpekuBzetoDXNnQEuenAW1Q1w91Y84c5z99QuUvlWeJd7OzsjrxwIwLJIu/UKYeIv1
MW59uoHPeKo/uCrMVheFe6bnQxOizuhlI4tTM4Q47CCvMU/1sLouCiLXjTWlNBR+lLXqNNwm+SWn
xIFLZXdvlHF/51Et2Kjz+DQUen9XFI21s0PEeeMSBDKSn1+zQqKe5utpps4LFOIe2o/2gswUAt1u
MCGA8+Bkmr6DnaoBiY0fMPK11lGReEdLTT9DH3NPQWV0yrP/UFDrOi09GMUmeyHMt01XxrLfFvSu
7Xqz8BC5DZlTZ8zFnuHlr0Kb8Vj01MDpuUHdmkf0cr0xpBfvoDjt2unRShp1kzbKT6K9RKaxhewr
XkKWtdXcjYvQw5MaFHH9GrYpCXBdXMKpa7fOVAQ50/7fLXFyCfstGDJ3NQhWTFxdJSipf8alGtlU
2F4RS5y1SsE3PCPlVS2TSo8WzVx4m4o+/17kmhmEs1JskznVaSjhbc3GAn5/u/IK4PI8sL9fVFy2
5n+emUu2ogGAMi0gSrb+R3aZ92qk1gYoY7MtL5afXXxkS2xaHagAf8+xdUaZ9Kare4lzfE7GJ/mW
USsvXl0eIC4uq1gP1D65xA6AmNZ7DJ3yokT5r3/e/FO63SrPfxgx2BOJwBr0s1HnF1tU380gfpAt
WOA5c59VeuCK6lbV7Dv553Y7/mDi8jnYp9y23nO/vMh/eNfQ8bW3IqamR5vKz9OLiKKgc/VARwcV
bvW2qu1LX4uzM+nBPBs3uhedxCx+OqSY0TxB2WAdGyLQej2QH+lU4oce+3PhbY0u32SFspUnmHKy
8jodVT/bvQiQad6LaBlWKCM5w4t8iweCW/5fxuo57aoHhYI/5r6XJDsgMvOu8RK6KWTNvN7mTxgt
vVGkDqKC39NR0OrqKQzxtZzaMMDd58JGb29DuXRdXm2n9FL6/hc5yUnSoJIYS+hkns9mrQbeHOEi
IPeI009jQRqNHYdqqg+KSjmaXhzIDa8PeZSFY4tb8Qoa3FleTa57F1O3IIYZB3nqIc0DV/2oUjYT
mG4Grq7sEPJbUme/eGYYyMck3DBYAeP6EWr7LZT4bda2aWO89s133KW3832sKve2IgLXSIIRafwQ
+Rp5w+WDcSvxDLMOJzQ1IAIFuokSU/E56s6LfIvfVBcYRE9IJixMXtKEHsjn5jnO0UCUSj4c1NCe
QuUJ5YkfOUquA8yH5FPXR3ln5eCT9M24OAOSChwGGEpMF9sQh3hGNrVQg6iMAkyhAhAwqIhy/4wm
CnDl2U1Ou4ZJeGm0/mcoiwuyERdE+lWnwLrC+bg+vXxIgsbQg1oYCBiKR3kX5OhUxUZ4zZsyuwc0
wCBJxC/jfMRSHaNe78VNNmacBP1YXuQM0bL8AtY+GDTzhHz5YP3Iu2tW42dZjD81T0uClw2tXQ2A
6CsGgz2Ks5ySU10tkG04tkl8Gobimwr+k+Le2dr8Jo8F04vGln2Sd0aOx1GxDybbbfnzwEBTmy9g
9R++UL7l85ZjchTRaVborpkThRkLfmd5kW+X5xkj+5fM7iktfpKquUTFdI4s+yLvUY20Wy0gBdvp
BRXvQP4f69MP+dwlGh+Bc91F4t2qpXN5V1zkv8Ltf3JjvPMLOobjFPT5BDvXvIA+WZmavTXEJAE4
FzlijaneTzFSQ3+tHVmrn+X3eX6LKwPe6N2tnIbyJOWv5US63tTJJ/HmIjDAox5BP0aOavuvWaf3
+kteMl3qj0gttvgbr+2JmcFMUF11BZ5mWxvlBYODs7yZvVzXkCcpCucxU8egdQbcX0F5c8ASQX0o
alu/HleK7X7LO6nU3DU8L5LmI+oYWilDpRP5xZDxmaap/N5U2zvYcbe0nwKEFo5uSO+V5Uf+bcES
5IgwCD2KoTTR5O8iaXZWW4eacSEfoDy2fBRTbtG4ajbmI6kDTk36Wa/MS9aEAYaBZGl4avF95POw
mAFaPwY6ty3vDlk5LOQcsRmOxdh9eiqAK0VDbYQKyXUll8OGK9cpa1rh/CSPOMXwy+PhUf7eShgz
8s64GUtdgzCwuNG+hixBHS7Gq9JaVx2cGrmsyeEeh/pOMbrldV1KmX3V2P8YNQCC3H0kPuJ4o3yZ
eM2M2rylwhsaL9j8fs/j8IVd4mWWrqcUXS0WlDGcAp95omN3MbFqO2OAxHxgMQ46PVlLqZbE9r66
Ifmw7H0vGKyzCGh/BSpLD8gIOL7dfTM7H0DnLqLV9qmIto2urowI+akiu7SKGhQ6r+X1Uh28PYg6
EEJQkRi91wuQ4U4xwmMHll7emGIMgzv8iQK5Qobj+GOwYlmIV9udci/n9F8LpCYD1FQUd5aYVqBJ
gut4kZQfPsSzeATsmW+ozCziCZM64lDMlSjyUTRJkFrlBdzUST6SAT3GefzyUud6cDkJ5K0GUfaV
MKKnp3pA9Tu8PkLR+x8ycPkzogCZ9/hfswXz6dcaRO6MUhZhDpPssBNvmvZwPbCMUfLUo6Z5dbqd
XAvkLJLLiTbg9VpZjzEuC6UnzrmYN1YdA3kpL5pfP6YIwckrkq8NdsMaM50n0T3p7UVOtN7DSKI/
y/ktT61JB4qu6k4OE/lXrhCBPFpRg2YxpdVZEtT2yizG97T+FShHIz13+q08F7nomv34mZbdprAT
4GTEhgyR+xjvRzmTmGHyMnoDfQV/jfXyj3xIdkE09dXmE5qGDDkj6nQ3UdLspVBTVsB0HLWHrqg/
iBqk0fGpd523TJrZZRePIVJ3zgcCcZCIdhhlIQ3Q8GThiJ4LddxmhbrJMeT0w/fUMa8hUy4CGF7N
s/ap9uo5bDjcrKnnMd+gNn+2+uxSDMA1XJeqXXHJOi2Qp2W4p3jK3sBFXH/l4/uFUfcaL/sPGVfp
X6IuqQOeqrLHUD4xZ+rvh9lcunP0rlf3Mk8BrHkQk3KbpITJsLrINaQv3A+2VFuk9dby6fgMu2pW
HrNI/OjEn5kZrVRim1fjytXynVxr5KAnHQ/MDm+jrt+kwLWzUicEk4H5zseE6kdt96iFRSu5bspY
KWOWUSjHwSShIy2RKeN1BnXqzwARTPejX0nNMBsPVp0DG6XI6BjetzMSMhGcNP1mL4ONjHzyEy3/
cyz0l6noPuWHw/thi4uyEbG7k4F81PyvOu3Xs9oi7aeyupbfs8W8VtB5M/FO4yrSXAQySVAc/yGD
feLO82aiwi1HnpxkcuJobK4gYsPEhz8qAswTbp0ScyxjYYHNCFlRrp/ACJT3TI5b5waDxKxsXmIZ
aORckO8YyD4M194PPR5DnId855h7i0gJj3LEZ9gOJo5YybUU4vBZ3mF5nW1CO6Csj21ESAOmp0pz
oJyEIL+0dv/tfLl4sF9TkSS3XuL8TSZlcuLKxwlI5zPKVvKJyZs0qr+OWxTtbWk6yzikyc/nynsh
/5fnpIBbrG3zQR7bMLTAnfwv3Kz01vlshr/ubePrT1lZQNYTP9jInajO3FC8Cq6jAalOucjIa2r4
3Ln3ma6LunNvQWDeyUvXzTiQz83HVK4p5jv5eNJWDfq2P3erQuXBVOX1ZDNnOM26CeR2ut6w67pZ
Wu0dZSs2leIHFGsAN+IzKXGR6cTxOn2rLAq0XHs24Sd27CJkoJVLgFw1MtWk0njXxWfXKkHW38lo
20fVJSkrdEZd60Op4h1wj00fMjAIuXiGPTsw/cqQYIBL1ZQ6x85UvrLY/zAKGuH1g+viu8zsFWOG
ticxER8qfCIP8nu515jgJ8f5vk/UIDGZzHKhQF0Bq913Obll9qv6yS6VThMcSS5dU0uiIsOVqZ9d
Tduk5bAdBdmTHzLDBFmrWqyAGR5yE8XwpP0ayf7svAW1326b2f8qVJaEPlIepQ13FyaXGlxcESeX
ARw3MsOPtT+egeVADR/3sueERyjWx1GMIFsU4BR9Y5vtM00gpiHi8X3pHjNYTa0oV6k2BXyQXSZv
hTMAhR8xdFCDjj3JQA6HKOJTiSNDRZ4sD2DxeB0LtbCpPbEiBkgR4w/aDlslBdf315s8c35JEC+Q
ZyjP9Pom23ktzOoVqaugk+sBCi8BNmYo56TP8pcmGWKX0SfuV503B3WD72tMQhC1x2FUEKSwPmKd
dZqtTu4jrNZbNETHs5aaF3n1QHAppZiP8hzqLP/GEelszRvVz9/kn5Qp2ZMqTV6tbxQ0X8vc+ugq
dw+4ZokrAQtxvA/rZOkDjAC98+LXyCmX3qnhek1zCppu+hnLleul7/LE5e3J2xQX1aJfCk3fy3sG
ti+Q9yzOETg3VKzsxWGieZfV0498vejnLe1xPJXUoJz4Y00BUz7W374L05SiJx8q34c92k9dnBJq
Yo2SHMqQkSJs/2tgra3qS+a7j10sUK9ho8dWQokf+cRDJanINAMduKK9NpzMKLxr1PA2YV005mk7
41JIH+XHY+NDAoKGZP3UAUppX0Y/+irJjEozvsSNsvax4rIJRlpOZoUM3mQvrzHJtEUg4/Y0Na+l
+aHA9qeC9piNJBCM8oicbcryAO8khBvfRedcgJMEYlRfrrZkfA9iyJ2aTzl/5Z5cJlWjkx/hKCz6
zAqSPHmkk3EjX4NW9CrcLwXDPj+pT72MrTKAlpr/mS7nPvyEpgjiWq4PWGNtOk3f4sHcW9cQK+Mo
Ogx6E8ykiPacBEnqUpEAFMwqxyweUi3Q1fY1Cw8diWGcJutW1OvrrDT1vW37L/L3MsIOGKOQIMjk
wFbVz8ZYTuxuNRYs+OkXExIi/Tf8OoqLns6BYeT7KU1WPhqJhm+/iz00MZQjYpJLsmH5v3xrckTz
9tar8vt5iC8pm6z/egUA8KumnjKn/cwcZvT03A/aqS1n0sXp1LZMeL/9BOd2BuF5qRP3yQSS3pRE
BKu4tB17X45hztkapxK6njeahnNtGAcYt1/CnrEkjz/BASvP8oyy4QFb2jeXd2S8Q15DDQ3LcOpT
lteXpAN/jXI2L9m8RUT2ZXyhevs4ftsUz+CtXnonvsDBfcdFqiRb4D7J38ozmdM93alXESkgX4eD
PHBe/zpBrxbrqM1vRT6eW2EEedkdNU9f1MkcYMX+ZbB9QA55M0GgniIF+Tpnr0fwl0f1R56nvCHt
oO2wo1nKy1Ahgbluz+w8yOsXXfwoV3JMapAmJG44OiFbGtKLReY2B1mckPm8rEBkbrdAePtBDjuN
3cTEMs6K7hfZ+ZoBypXfhG2LwfEWGdRPucT7U/YD15TBN/dxYE+YZaaUGePkXg4KmWPSiPqyNnrv
fMi4Vg3juc9J8AYAX+glFPBGEpIhss4oJ6C3w6kBp55M41m+XQ5TqIRbj3qgrKXIYKQ7zaeJPiL1
L2tANF1GIMN6wWjndeAjBGNUrZyPVEFLnKyUYg87B54YV+MUwMUoNsrZK69YlmtMJd/FirKWMVP+
/lrDIkh5JEQopg4KIFuqGORCMj2Rm3BZJoTcdrDJNImJB7RloBydr/vhfyauIXgyM/WedKGe5aGr
wv6wczTfSGIqMohSnNuhOtA7u3VS9BfYqfns2DCBv7TYaTfDJ3CnD9Ht8ZYBt8+THWaG+0AwNNut
HMOeRQjC1bhP2wdVmYLRiijkzsRzKZUDC4xSRFlOC0u1j6E1nyeT+S3HPX60F0RxhlY7T/240Ioc
KMocZPx6kjONYGygJaSjCCtHqZ/QIFOLoxydcjbL2dBM3wTOZ7k0yEGIefztnNrXEQf35CWtzvKd
Vlpf55HuueQpqHAVl5RyXq7AiKInDudgwp/SW/mOvoWxDyCa6p9c/UsbhQrdWBTD9ONWxWUW/Y/8
fQWKObSjJxkFlPmkddWH/JPY958dogT4nIv8OerZgvO/moa3XoeWq6zQaESWtDy4nXG9UsQKbq1x
Osj5A9gmiGvj0ug+ki7dvtbmM+2IACgXasTvcgpWTEUoNBd9QFCgeGfX+l6VW9udF47aoWIaB7Eo
LkY5BEWVrSAY7aM4etOTi9KpwahGFFOVL7loaLXyhdvlKZpBgBLYJvtRjk7VMa7rlRLXK9vDJoAl
ooq0QE4KOY8RqFlVwt8Q1OQNd+ZfzymhGiWfq6/oXznCayhJpB/ycGM0BxrnLe+5YR4Zlm9yjMj3
QksaS+9dPvI0mT7iFGxP+5nw5OW90NOlqbWv8oMtjluE4VP/bcXI9ylfU7c306+i7B8Gy4Nbo3yB
Y/vWKSyE8U8Rec8yPgAxvX6QFvXIdKUrr5oftLpYyFUTvZ3P65iplcNMA1ZemT8bgVz7NQRPqxYu
xVB8dPbaYUWQaeZ1GdE67nq6UC33K+rqy/Uwc/0611SdKQjyKfJTSWYfmhZpGTNiZeCmQNqDL/Hk
UsoT8NpUFz4FZU+Zd8g8BpTqW5+s5Y9ARQLaAgGIoW081Osqy+90RKvkCpzz2KOWlZe7Exruesr1
tVwK5Zkx6qiBtQ9K33yY3vgjt7lSwA8d6u11yZ0dNvVm8eY41wgsyxp1RXKeNp/IFMndpdy/kGF9
+XaGZLMANc2u8bq5I+UC7YYuTZD4EbjBKChJkmh0csT2SWew11xFmA2BqzZrV0NGPXbI2hi4nDYs
2W9ZTUerBSP7Zi3rO9dSpaxiigk8iIqyoXYG21X7FvGIK2XMC5ZOp1x1Ck0MRJbWtKmqXXprGe1X
SiiGsx7I2hWspv2AQEBHdCvRuytT9+Awjtlrf+QIopkqlWVOjHHS84goMd7VuOcOjns9kixCweed
J4T8jOrDN87/rKI6ZH3IJ9+apjhc70UyeN8pSuU9rsHYVwVDop/l5s+u4pVRWRBgxDlRtWs/IcFX
oTKIIWTCBlwihxJQU02rplBf4QfKDdps/9qoJVGzgwO+Qur/upNPSKpbzEmc7v8wdR7LkSNLlP0i
mEGLbWqdSS02MJLFgtYaXz/Hs6bfzKLZVSyKTCAQ4eL6uTLa4t3vyz0Jp9VcevqDZP0CfpP/01Pb
N4az7tzqUyoD/Gj5DXOX7+fKXI+li1M5ByhxOVaFY9J8yw2VOrANMsUpxk0mmQwqmB+GC/7EAFAm
dY36aB2ThvhsGTkVRCxxiXRxSSDY5zW2+hb4/1YqDfcqQ6xOTwwFMinIie/bv8THv2ruPPo4JUwU
CkLZUfPK+IO+68mQcQvib4/YXNJSJUpuHe5etvqCD8c7Psc/A3sDudWP2792k/tqEO27Q3D/jgBX
7GCoHoe8+k1YPr3lH3ys5HWH0BCTYqAVF7n7qA7/9J736AVPBHvSriIqYgkM7AujherDeQt4ktKx
v/iY3WnsHIXufRCvoRZ/gbP3B++m+1ezvtY25tnhSJjEYTgy9YFWlpOwwLsitRhi872PNIcGnQyn
sfMvPDZLkp5vqajK8urj+SuHmBMr0zkhHpPXkMpjO6wHs3k3Mv6ZQN/uKupl7/CHXoVLxjTQzS/S
3zHwf1WeMIXrRVq3Lbr2UEzdS8HaI0mTVpVhF6go0+391nbek6xN+PHLXMNbwqE8JKmWoz/XGpGX
ay6TdD5Lk6qu9C8pJkjBkQHfjWHbB0kQctM4jrMJQslk8bU/UiacJ/+D0XiptUgUMjcwjHVlO5Lu
dCx7mDT8QKmqSGVCWheKUuyKcdqVlL2lvyLl0DHMz0bPQ+D6OHfMV6mMTBQj0G7AyrYx3nO0s2wV
dhnuSyPaJ5wwM6eF35lb9Kb7htNGdg35GtmCaMmvFJdpl3I9GQkpJuupH170JkSqOX/JOo8N+1j2
xgqazDrpgoMUQFxt/hpa79siRa3x+pZKjLxmoP7fDPAcZ3Db8sQF+r/aWmbxdAb63vKVH7mg8jOi
EIwZNWmSZCm0W52z8QxrD4L45b5ZSL9Fr49lYr7Lev7fpjeW/iXCpthp3a3iKDuUDv+2HJvDw+MI
YgiCJGgv1XpYSarefGockLIjyv9ts38Lyp00gSov+U7aYxTr1DlIIMzuL1OldKGSX/cCYGXTMvIj
z5PNEfSv4meORzuZN6X1nRbUPHnd8lYYXVBH4y0iL5WakmxjLpY1jqNsZoMZEup1EpNKKikZJ0Cc
fdK6G0nkktL6Vx6dInCT/sROTQV8jnY2FRcJQe3O3SjNeJQ/S3x8rzHZOgqG+l+LT2+Kj3ykJp+N
6ePoJgvZ/uSVtVLIEJBQkI2nmTxZ3oacMwnT24z3Si/x3t5gU6lFGMSTkBGmWexCoGP5XmPXwkPq
9fR6P35CeOHyRbrfXVmdq/slMavk3k277/qhZ8EuJkXo17LqHHv6Qg70B6n1n7KJvkOlOMEs3zAq
c52xNZcDjmH+H/n3dCi+pp2cMLoSfCVXuZv3jYit5N7wwKa2H7o1XDC6QbIBRH8a6BOJZ187n1ky
YOD3z3Nj5T7LepF1k7trpU+eFRNj0/6TXfX3fytJHg6PTszUfeiZjbMig8DEdvJdbs5sC++gLzaA
R4jlk+8J2g+XM1q7nnW4v1v/0nrlp29Wv9FAS0h+u6+3FzdENURipLTsm7b62KfKs/zbNGhfIXyk
tPquZi6vJVdHYwTMBmTnNMlNfinDLauibM9ySSxO6LI17t/o+IhWmnzlGsznEHcGlIt5L2gk7++S
2eQNAxT3RY/FKty+T8WcvlKCfukQSUjQB/vRc46A7Zf354BXJM+EvCrZ7HOH6kIzPBiVdnTxc2Ia
fUUud2Tkjdr94H3keOwqAHf/i1ZG36HPlV8covqo5oskrJFrO8OtQjL5mEo1acB7J/l3M7jZ3qrS
yx+57Vb1bz2qGrRBnJtkbd6Pub4p3z3tTerjsnvI/ohk4dGnhiu7oFTw76tdisHT0L3F6kU6SpjA
U+r9lK1VdltJ8OT/fmdsRkQRaRwdVEq/Utu91989PEBaXd1p87scj/+VnseN4dg/U+8sHQ2LVaf4
Fk1EnlFiCaw/ScB4fR9t7z+Zox6p2uV/bXb62zfpj0pftO4oIHEQoMfi4ln1xhzdg5cPDO69ywMu
aSSTVJu+IbuQ5qt84i77yF58P3m914kbClZx51F2B0fGkWfE1QcWTH8604C4620YGvtiKI/T7x5Z
p+Faka/ObXZBTmZCPNWczo5f04OmA84ycORe5hzTqUaDBoOizKjPqCtp41GLkbpCGfdAPNJ9DARX
R0fSGUQpNoP16t+G56BIsyfP+pT4OSelkRKApDubWfOOEzFkovOwdkQIJcF0QTaNI+dL4yUvufNv
l5O0nJH+ZZ45N6+lT6CwcUkh+Z7HN/vIt969uvntzfDU6/laUnvCgE1Ny2sy8w9JErB9hisTPatD
f6lhquVwQ35xWH+NxvHRr3gXBn1WdCxuqL2rLAArU3ag0/7k9JiByPxROsroWbOq4LNLBz+tqo9a
s7/1+nF2MiY0WaiEaXXrntqUKbqQKVPrVSJ86cgYKT1eiHClT/mFw8uXGrKBhymFbjkP+FQ4EgLC
2BXZgHR8whEYQhcv0waqO5HifSsRuUbCdos4v4nsh540T8LFlI3a9MWdKznIapaugFwgiSXcbBUG
2Y80Bieze/PNj/tCCvdmob9Gg3ZkAnQN2OsjrEhe+F1crcCa32TVQJN5y4Z/DUX5AW0HP8Wq19LM
CcLh0xr7DzPbyhkmqgFRD8gJLv9NfrVoy/YJv4U1LJeDnOBqSl2FnlFjtI9u8SqhuHypPJVyf4PM
u2mRdS8UGWr0Ok7aog6KRzOzvvCOkeso0bpkS3PHZL79Is0aN2R9yrmPRpNjrH6YqA7ctUOyPUAx
WM5Zciuq+KhP5MjEMAFbSRSrZ0bDBIBO0qOq938AZfSq+b/yffJ8qwmF5rLddLG2iluX2YPxj0R/
9y1nHKlkqAuJh+Rnyo9RHL4n9x80fmcRa09d9SZZmF7yY4jn1XBjp/n7fSfBc/iftmlmWhrzpIsc
sf/9XsdnsgfbGzdYy6fu70XelKYrNx13Mgnk75+UZTNF2aXwypXD3ihXQdIjG/a2FylXueayAuUi
z/GnZpgv0pgWTYS0xoKkfGmA8DirMHK+/cz9+Nfdo8YlTaMS47mFlkIh/rEr68js+n1N3Tv2CGik
1VoE9Xaoq909apDlL0GwdcWOPtL0V+lwiUBJgtC0bN/7d0meyAA+ScvuN71OKTkny9Gob7rFMyhX
EkYE+02XoYnuL3L9JJu9Xy8zTn7CbZtbmxjfr/vxIWnWZKpfWbaXNy/PUk+3pDCaw5Rp66mMvwd0
+H3bXeQQkMOgKV51tX00c1QxkpHZ5gPE3LueTB4dXXZfCbiRoR0y4OFQKbY14bOEq3IhRYhip8Pn
gGaV7qjUC6shoHD8oORsykTZH1LQv2/xkzs9O9GjtvnvePnvqJH/S4d/TKD81Xu8lk4TMX/Vmt/y
e7o8+YqBB/s/8je5jU2TvFCAk7g+0CJKVtTuubRRbgLgCleGccF6gFLPv71jZPy9m1rgzrwZieKi
qnwz7J3IxFJpuciRK0uujtIjfIG15DqDZ1J5lQJd0r4a9fq/p/Uuc5E1QZxuGsWixUBPkk15FCRQ
U9L4i8xXgjyJa6UbKg1ig42n9xDdsNKkrVy6e/afr9mpPuSdO00DhC1kcIpwNem/0IhJl/d/B2Cm
xn8ipuV1Ozvdux5SjpZOh8eIWHTfI6RRY0X5c5+CUVN+dLI72bgMazzoM9r0Svos7FrSlZkV7TTP
8bot++XQwVPCi0EZ/LvQyTLSP5KReVb1UKXNQnQczegeq7BfVTBJcSYgpkiblekUR7n6ssTkpowB
lmGylnjG5K3nY/JJoU4eWtmR/4kBoFbHpXW+Z1uyX41+c00Vbak1/4KZNDUI6M1trWgrWV+yr4r0
KgexvNCz4E0P9eO9aMRFtWuI1cGwMkv7s3iVMsj/n0XFqbvPA2cjRf65LVZTnx6lZC79iDCm4DmH
h3nMDwW5h5QRpbIphU+p9mmt+gapzvqOQ5Ct1UtjPknFEAntx2QPXHnnLggbJKTKFLzh3aWaNef7
+iTk8gJj4Sm4RHTpy9A1CzmZJLbLVe8QtMU9sZNL1sasvoxnJzaGe/wmMZtcME899pS55I/y330X
SFpsPEP9AXjLd5Kaz3Gu3LcIS6GSSYWIeQ3svxDk4Hf172rLt+Zx8ON+ShwoL060B/NsXKd609Xt
orDfzSh8bumONu3LXeknUjlr3qVptL2nmLzKiJssRePALF6yhPNFTvwqKz+GbC+/IpPNSs6jlsDv
XZJvuXMhORRje09e+Dlr//LYSHJZxreiUIcA0hzuhSmeI3TQpFr2Ap3cVXdHgIb5TgQOIseQoPGu
1vChMyTzg16gmDXbU+97r6Krkq+Tw93AhGHs3u51BD6VspqTtDxK+6YxmmVl95es8REAdIgPvOqK
h+LKm9midOtf+wMM3iJKvaexnf+KPnj29C8/jp+iDnoc0StW1fsyyDbygkQAFnf5l6HTekK1yi/5
36NaFeUxHhHGmMW1TtWlvDjbo4NB4i63wbLXZKz3DFeeFHli3A4SDoUQORBCFYsU7+qbxptRZuzr
1U62Gmm1yCEhlznqlcM4l2uRLYrgzy1d5hTCjdxc1QgOmeEj+M2+dcNE0Ov9yP+Tydj7AG/h8/2R
PYki3UwXvKTyMBhwAnl25HCSHyE6Qt0rLlU4LP9Tmw0uk8aKjsLznxq6p79sAv/N4+bXa8evzDP/
DPO1r/I3eb+yw9nucvLVdzkVRD1mYMUY55gJcFCKoKWx9BcdgYZErZY2PCfjyz3U/+9+3k8Mny9M
JoQKWB6XubqWGy6KDTlA5IKD6eMa49Yogqj7gUOnaa1b0VE2UlkLebsGPPktd0i0xPLTI16gWcFG
p4sMq+gkQjEJkqW9RgMq8kwB794zAJxTH5LoLwX9tqqfpS8npfVY174YSn2Nq4P0M6XDalJrM6cI
sx5rjZ3SPh0jqu/tEtj9JxvnX+lg5G2zGUqkrFTwpD8owZ0xtADLkrM0sQ2//JCf1yrRyqntYzA6
b4X/Ko2PwCcRJSsBvLEeoumIy9NHUPV/zTF9jytaCsB6Jb+R1x3obGH0VDQwX+4MXXMI94g97o1h
MINfCPC+8TaWBhdDykguIEQyNnATkYH0ieT/hePuMGXYBblxFzrE+OZCrkMTClPFsI1nzUZIqTbQ
3IoMmlvRpDfDZPa8oMXwPuXqQ1NFw9/QBhVv6IgXW/jLY967T0Y4wcE0hvw0MvR19CBwbZBchE+m
WzmL3PP7bwiu6/u3N2CmOhQDH2OnzBC9E//WRoa9NfNW2ee6EVwYmQ3WDFxmr7D6kLF4c/V33rXd
1P+NVEzn9KB/zXvVXflul19g6tmwuTCHmjxDv81ZajBDBNCJbZ3BdF6wSxvGqgqLchT5Q6+l1ROY
ZxDtbmId8RcJT1BGYHCSZTypA/wnigbZj81Sv387HfBblbfZR6NhZdKNSnPL4izbMQY57SELipe2
giHq+FxZIA/sgeILogVrEWbxKu3yR0tjnhUT7HkZYU7J3CAeWUG3SikhtyVejvDoQWgPuk+YZCiv
9extAMztnKqdTjoSx07p4X+1rbqtkREjbflbd2OychobtlzK4BLjY8tZB0/uTBHVhRwmCdQbp37W
qGVAx3yJAnhMhRiKNJjF5N53Xqsc67P3E2ZRhDkDLH7g5o1uYCXOBbA0aCda+tIrwxHY3SJuw49M
xSCiVH5NK58XUdAe8Oq7jQ3uFXXWrRD4bjpIQQsFrAIvCBufTrXWXmFB8aTHCUAw2tohpMUaAv0q
dr+CxOr2UTkRTsbDI6SzhT8TJ1dely9So0JOJU3YJrsBi7kmlfbe9nq2Ds1iBf8FZ2WUKxlD0Phu
qz2aiOTaaPFLHgLlLlkaSe7uBp2jVVj2WoUawGm6W8UDzUxDt/i1Cy9b+r4+LKtMEFgaIJfhodNL
Y+kVENhNQanA8QaKSK107CCRTSb8JRoNzGVUYbvq3flVr7/m2XTwjxDTwQ4hijpoC2biDnAbrqTU
5D2DKkPLT23onsYK12nXvMwaZWMEgni+wKHqFQVzrXleze4mz7JbEOY7P+iP9EWHvR6dacANSxX/
x4XaZszHUV6KmYWi7zfmy4bseqg7cL49jFJXxcNjChim2zGk/GpQmth6BWQE39FeNTtFYJjBiINP
oIFCb9zkpUMxDA/qwxBqk1sBWYMeGGiBtpp8fHjSalfhbkaDPYy3JXcVGN13aKCmRxC7H5Xgu6Wl
z9f0VAMA6+ChCPlhLCT2Aa+h5zdjfM/MrW5ShWnnPFnbergFEsjMFP46aEoJharhyZ6jI6XanwBS
4UHTL3Gg2LvesTck7daak5RFXsE7YFhcX5veeKuq2VuP2IMs5u5cw0xdtp6OrTHzANSYdo1lamug
Ale9V3713GOUrtYxU3issCvd5JEdgDdX/pph++1WsChKRuvvH6wUj8lkm87sTZD3m5UK6c7AwLyW
n8cjllV4dlclU+dqEaAIGEuWfPA5GO1B14eD2ibjsm5nZWXmFpLPeNokWPmmlQIRPQyhj5s/qy5h
dxhGiGtDExbL0WrXdBJb3kLjrAJHpRbMtHhmzs+l6mQcxzq8v16vdl0/nAtvErHEdMCM5jWwtBuI
+LfE1x9VCwOaANtfd0Y9jvfNxMSIEmGlmxQFzip63SDfq2zMcwIwxUVorMIE1ybc+MpFp2buCjO6
nL8GOAfBmrM0TFWghdF4yeM1nucY3auOdS1jHZAGBgLLgGDTUfvXwcL/wJobcMXQlhk+TrZlRR08
za9t5u6A0QHJn6N5DcDmaOZ1s67NSJx27ROToMGqgvZyZVn3c76GkedtanRGmzEpn6YhvEBS/EyT
nrpwUmxyBe/elokaRy/9vRI7y7zqeDWKspw6TGutxMcyoou2qpsts3x+ZurRPjVK+I5gZ15FmnX0
XH9YjDbgf6eqKhp7IKz6ZlhAIkcVaoK1d9PPttT6HT73GHV11bUPv3LsWLZlgcPYqHsbYAZ09tWN
qw5r1UKBg9GXcp1tM9niRhhItAiM+jYivgF2wXRsoZ/cUjumOCqllKmtCBacQ7EpwdUVYwnqdtCg
VagXIXYMM9tk2Wv7MLOxiOZyAqtDr5TH+77yYWUb3cLoL2PgfjLZOC4nw+DO2u3CdKZ4a01yYvtC
6DJIT/Jd5OnM94W0CZ1mGVtsNJHJHo2Cd1Go/utsugVWOvbFccaKsrx7tViwSd/bG8cqv6nDvw/d
cw8NEqq1ruG7pn4w9zgw3gDlQHOfHLhH1C7KXZRhwOA5XM4kGx7x27Z2ZJqZE6pYy+AgMGWAfbx+
qTCVjVCrqBhGae1lMjS4q5t4eoc8MUMgwkZ9dHCytZWlFxNZQAg5O1gXrJoy2aQMAy91uzRXdX9T
4mjAjUZ+Y+juDPxmKzvBoYCJaCahcrxYTW/t+dxrZUxZwxkmzBFOx7k1mFtLY60Qa3B0F+BdB9no
De6LEj/a2CcsFY1d3YBO7nhTsVI5CDksMgCOzd+wS+alWQ32trVJflsFIHjZmKeGYgSkV3NP1TNd
8A5yFuvcg+ayrrBnhlXjhOjbwh8zw82hVr+bBs9Hr263dtwvA5ujyRMFpa3F7irNVKyOMYFEWJqM
RbgEnSb+O+qmaaMndfYTSIQWZ2GMrYoaE5Uhs1pqXb90MZ6P7eEZxBqegwMPPlUXEqFo/knF3aQz
biKURA231rT43E/dJ8QncE0a6ooEALMapdgfWwTpXhr9zRxvn1tlu4hLdeEnGcJkf0iW2SSRjlmt
oypKN0TyyrJFONs0nJMmQw1zjwxU8R/GFEYdrJNkIdwDPJy/o4g9jiJ0mtVv1HzHXQxYYlHe6jnt
d3NmeExRP/JablXQV0tjIkZxOeULvb0SPwMLclxGKFsIt3s9PTQIBIz6BASvXRall28M77sFnEib
uixXub5qauW3GL2MEKj46A3HR7mE1rVLAGpOIbBCJwPSqh7K7j2JgIw4JbkSCIXFNFdrCw/Ok1ft
HOzm10oOv9werZubmdm+YEQ+7rJL07t/q6b+65ME0LCKzwOCtUWR88Hzoy8SJJrGzbCKO2JrRuQo
qSpNTQ21XQc7K2duDhWveNcl42bU1Ve3tKjohu07aHz8ycoKaqMG1lGl+ezGBzuqrz7DK8uk65/0
Tv1NyT6nqcIEJ+IDNe5DOWL9UlomTwGTjIa4z3luArQUP1GsXLQ196dcpHXz5pf+gqmSh6YnlrIy
q19pjftnehxi9Smj4wD/p9/UdgnrMNCP8wY+Yr21Wi9Y+wOT5kU/MKYwcgccfVe2PEIhXh1Xxx5T
wJNgOf3BmRnmESe5aXgrJ+OQZoCMO575XPCXOUnBoi9Ld1Ga1S0bkMwkXYbhFP4P29rVLoWj7htQ
mueg8wTvf8DHrqMzds1Mc2VptMnCYEY53NfLbmiOGcz3Uou8c6MkGxSteIfE+7jvAgooMA5zEhM8
FEIvd7edjZdt+odJaoA5bUB6bSkbfy7MbawX1y6jTTPiQrMMAmfH66Lyrinnnk+vQRWPZ4DPm1QT
EkBvRtvYrSmwahhZe/0cr3Iv2TN2yTbbRYfYcPApYOorLSm2xhQNK02t15ZOk0rXcUjhsAuqSzZH
vzjAc9a2QBaclmeZR+Gz92JjNXSKerLrbtiGEhuPodWsQoAiH84IyqBVwt/EL57bFCxu3NQ1Qvd6
PGXy4f7XxnETgoTiOcwsGrtxZhxcJSd1n1WKPFO/BQsIdCs21K3pVfaDB7MSfq+JdGzU7Yf759Tc
/AU9QOvWTkwklYIB9WynPLoNCPVFZU4cX/ESJDGdkCbSzfWQOddcs4NlOyLQ9NXSvhqqv8K4a58r
w/hUyocCwrBHwnKc8JErGFii3xz83w+wmZKjjbRZM5S3lPFLv9bfNZNFYAVKCEKFv4ZVgoGcWRX4
DhQNDbHOeAGki0H35L8zaRBtlCgGIK741XJIGPRGZdkfR0fvj/c/OZXiwjPtAqwl+2FeTZPv7pMu
R0LvDXvyG/2kTa2OipI/Jd2sbFzCt5WGmGLGe2JjYH2+p6B5aEDRvnqTHe6UHi8GBJzGWzAam8yt
tJWLVpcExxpvemfEm7qcNyaY4dXMyfzaJaiwVX8YfyMkZvhMwOzMi6tf03Q0sm0Vj/bj6FUo57VO
21l9do2wJVtzreJ9qVjtOS7NZDN0gb8oa+vDq2m21xp+hzMUsqaq4MIGs3aZMZ7mNKhwqFJxX9Oj
hICMlRYVrXFy4oyTC2tz5nUjdR0Cxn1rsvGBsMwJ6p1bdXD92VHcZT9mR9cdQdb16tOojNi8u/5D
HeW3AUDbE/bnO0Vx1WezK79qfP8eVDxZmUzLF1cs1ixxidT/xiNPCmQxP1t4ThpvuQnTioS5W5Vp
7x70HliZWY/peWrYPc3iEQyFuUmsWdvBfvNeWrc6BY4x7BBRYj4RAVQ1A8/cKXZTvDH3Yk+FetVL
sjJv9G6Nd03b1Hqqiz9uE7r7Rs1VxsR9SKTywa/Nc20FH5EJsycGpDbHdXEO5G9ZluKcEs70DDWa
W5puWWueCPVMppct7KDWXiOMVZbVHN5SqP+vfvfoJsP0Fmefg0D2Y70qT6YRILmyujOFiQc1DYZz
Q6uYfEvLn6M50ERM2H7r5FiUE6Q1pAybJm0+bCP1jiMX+1rE03h1rfSgNjjYVZU1Hay6ihi/aLVt
FurNQwzpgtBKjXZ0VvvV3DXz2Wxgwt79DYJBn89VP5jHJiIt50U9hhEzCmGQfIG/Z4AprI0Lcl0s
putKga+d02iOBnthxrNyqVk2Rwtr1LUT2e6bHZeHwl0XhZ39+rF9KmKj/dPr9hUdm/qTFNlTPYYu
MyHua20zw8SZ++kMRf3FpvNLTXj+tAsXd5jZcD/G4Td1WkoCVNTWJHlVtDRHHRpLFH/5VMZ03ylf
ytqgjVFqH5j/MooYMgp7Dqa4e9Bn8vvRbIxPyISYK7R1eAkTa7iNVUJW0/r6ZwzfcTHAtiRghK6g
mGN4avsWyEU2tJtp9M21blj9oVRn9UEtw3ZR2xTkYxDQW7Kem5LHyauJlGCLZtKnlaxQq91bnRbu
8iCu3UXaDO6JjGU79VN0s+qjodX6MUe2NljJ+BQTXT66OdFEOkzvsDraDS3yejvn08C7dJvdaBJf
kg44F4P61yHF+WLLWJv66Mf4JrZlEzyNpvcUx9Cm48rSDpM3Fy8WbGCC597b3f/aDKNPZslkiwFN
ad3oTrCCDYO9gRGX7RFAenvETbI56gkQXeyDtl5mqme7iLRzGjD4U1NIbrAROFuO0Y2LsK+G3TyV
z0jjcBK1+o+CIuIqHBVd0J/6kkY5hQGnw3JCH4J95PXuNWhC3BqTh0mP7Fe/HoObW8UvFGVepzCq
LpVj+g9JivVG7uMO5gFZ9PGj7ryzbcbRjwhvNYCQXVTL9FrtUMHoGmDMVbwNSpspmqjAQiAPmb6f
xxm2u8/YHVtQ89Cnob13fDLAwXOsN2serGVgdOrBocT2ltek9AltC7YfgspkxfjwRzqO898EXlpV
BH8jgJZUkdrklemY9TC5ny0OlGAbsTRPwuSiNXWCb614BIH7xV1mXbR4B6SNka8syEhHKpMmIzKa
csQKnbHByHguNOXFj3OSOw8zOn0mX1FVtT/nY7wZu3y4JZXb34YxOGC+NJ/S0iJ6jKxy0zoN21Og
PRYYx11N9vQrHWnraiVhte6C9hzSFygKBAl1brwY801D9P5oNXNPfOTYa30suzWz7TPzZ3AVVS/T
jhXGDWvuirsuoYc/WswlRO4cPhSgkKJZ12FdafPaj8b5OQ0sIrugvASuN581zo5TOvs1QtohfUxo
dtRTmB2Ngc7bVEXwsAt/pRSpufAntKGqCWqjnPPj//tQQn8+6nHtr4A5sKDrCsebamQ2Mx+SbYPF
NmEVLoyThgDYIY/Hw5RF58yYQuYFiPJRUVdKFV4bifssBkkhctTroUnJnfP8ZgFLxHwpKDdW4G2c
nGCvJSe+FInY3mY2HsWN+tBP8QFBV3GY+tk6eeO6l1+MRSF+KvInNfULXJdjb9+k/jYw2+DIJBIe
98gF//3p/rkimKxVkigE0/IPs3xQ4Rogiiw/dAcLq0KtEAd2OVYd+Jp0B72x8UYd2OO6ciTbkn+Z
FXMxuJ56wKWq0fY5/ClkXHO0pi8Zn3zF1lCz19REa5wyPApLblSDsaouXhPU72odp7vEtdS1ioca
Sfsw7bzeoAIIJH+lTwPl6DKarj51STy6LHhmpt4eE1N56saRCSc7bbd6iWZb0QqqGkV7ovzcnBJ7
5E8dkWcfhCDrbcc93j84holyUU/SpW5V7gNAWkLmylc2Vqo4D6p8rlX7J5tCRMqJuq9Mz73WNqz9
ysff0ygc66Yp2INROrx66tJBT3nyau9qJJG2GSfCsiBRk4csrKKTHea32iySh7aKVilZ+rWPs20e
uwcbs55TbIXDegyziUXCMCSDs+OmahVSgNwjRu57MncjTte5WtTnTPcrDlu2Ilq3ihgo6OUy9aqv
dDKCjyqnKO8EgX2MLMN5pe25SEl9WZJMq86F7Rx8aLsH3Wx+s0JBpxT6Fe0Bw/OxWFqOuVVdLEUn
X4haXAUwrmckjHuY6+V+ULHStUrqArFXtDcTRJWiQU1p7LDfx4kGFyRnZh66aXSMnPmhY4qYoeag
JMuFgGFScj4Grh6cxV6VZNCP1/1Qe4fJwqUlVWFnWY07YURCP8pSBw+GkWvACNB80GDWugstxEBa
P+3mkQpDZLS7hmL6VgvyGn11mpw0y97OhRFefKMsd0kTUUPWnP1cQwTAq+HRNegZ2A10MrRnr4rl
XG0/QVRs9nBmk+HRULVT5+HbkAC7XfagSrd2a/zt9HEP2TndajzXC4Qm6TW1nPeBFZDvmHEdDw6x
38KYQmNX+eRrBEFH445vbW+BH0I+Tdz5mIRitqD3MNYBe2ElN71nKUdNhgPznjWxQARovdiqs/Nd
fVo1GMFuatXvdHJYX1kFQgzTMdE9ekmQXyu7yq8c49MGCw8Lgiyepo0C2N6ZqXDk7YsXJ/jcV+V4
/H8fiOIQNbsKlkQ5Vf0oNrtThkfN6f4nc2CwIrTBaHm8QkDG0VxfFOZWhhqrUQP+rkNl/1oYNhql
qN+FeKYDiKQT0hvg+Abfqi8DzpwBeso34pwnP8SiaVY4+YrK1zeaP6dsMTTFljbxwEorQuVy/8Aj
f3RN04eWzKd6Cl6HMdIfu2jMbmw3Jz8JvaPaYD/jR1q7jezxy3OiYQfXpVzkdOkw/CrSU+hHW0Xx
6i2VAxX0dOK+wjV962Pgg2qZDuvSs+JHK6Dv4HVxTU3OYS7SZiSkyugVduoEZbQLp6e5a0/WWP7q
xqBdsXy3h6lcmxRjbrWTrvQ0tU6Zk/kXhZQhjLEnJgJaVoMWsr4jDMHkMW013ERUsAGbImtBWcSx
slPG+LdT1ZI6iXsLAtcGzPBTK6WHj0XZU48Ljz4F16taKCylaPqtg+61CZ3uBe9Wyhzcv1dMY9Fp
2CnlIy3BcQgjvoEcmXi278+Vs1e14BeiIlBh+OoLkweGY2dw6zN5WYk6Ley2ObyMY+sb+NDhaAdT
ArxQRvRBus6HpkCSEE44nlQ45ySh/U6hsWCS2PS3ForursyHXehQUXWNKF0WuDHtSv3/EHVmy3Ei
bde9IiIgmU8LqHmQSrNOCLfbZoYkmbn6f5X6i/89aIUkK2x1FSTPsPbe8V/XM4+WyRaAQvnj8Umi
a812KKuFzrIpFtTm2DtWC+aUxtzx+KgoM9Pkmi0pO/xSNP99ZjyYhMasY0JZF+y088QeI3s2HnHT
XHiclMwkfHX9+ernQ5d17g4KeGGkVCZP//sDSWWzMcas37eEQkZFLJE+kIL5kqo5dGbTf/r5ymz6
PtRlX+x+vvRnVxLdoP+Lf2v8rJN5YNUDvlZYDBZxJolmSwR3whxvs8eXMkW0pE3tk9E5DXG0NI9V
/p77xvRbTcOXPZjxa9fYxFHmrblnkJK+8FgHx2llslsSxhasFaS1rPRIxfCUrpP4Hl3G5Y4vIs90
xHkkgfaaGg2XmFZUZ3+trS22j/ni/mQUutcKsjZIsi655rOuHeaCo9vCBixsShBz7EqQklYUW8rh
ubKM1LOjgSjGYWXJLNTeCDOdT0lNBCXxUmeNmTuTzo4no70074XTQ4Slc4J1lLGP94umLTvo/D9l
0awMyMl4/+nvcfsuXhPwo8Yfjka2UK3ybKv264TSZ1pJ2GaVwfAJg8hpNU7ptPgRHmEpxx6l1zxb
5cl61F8/n/18bx3lMU5g7HKzcLZpy3KJ1N7AMhKi2NV6yljiEBHBW+6P1EAaAXK3lGcDl4w379i6
5aVapn25mv41LhrzhSTl7Vql6ok1mHiZ8PcOCYdwsUrX5qekzYifyHv8OsuqWc+LM+OB67pZVD20
uelIgsTPH1im5W9HQ3zFujsefZRMR+3x4efLn8/KZgKop/EL1Gqb15kT5sw7HVAgE1a3OkcsSIDp
H5bxP58lCyM3OVisgflWljDhZp2qb+2llmdmx+ahostrppPhXYs16W5AHt3t57MlHcn1Hiw2Wm0Q
L7lzqq3cuFR+AXpr4//KPI+odzam472R+ITmjLo2OFWP9zmvrk5MxkhrE1nUsUBrEMeyNnGjMm/W
W+sv/WlqdVzE5/TC+nRcW+JTaIV3Y4o+QgCPvXkGo9R1yO9JBmKmeRgtmobMntLKzDeepiOwzJY5
9Iu2Dkc1iU1fsgMccQ/lCUDJYok58IZuvPRFJq6ehRBLRzohqvYlf3ygdsRpDJ6BfqzAcFv3Q6NF
AT+bC9qFQdxyXMXOLageDggcjE6vQtsTw7cibwDyT2FQls2s//MxvSBl0na4O4hwtFrvjfe23xlN
WUa4k3rQAcoFvtfW6OdPCwOD2Jqpbugs7S4xhPrMGeSQ6qBlV7c3lrd4xHRYa9QnVvTlcXJB91AY
knZkPbnKUM8+9TGlD0OfklrQGbKtNRC26FiNe/GasWZK9bbo3hxOapVn2PziVhiPIXKtrK8maSIm
egyUSp62dd/ei9xMT9JSf1VZ/GbMqO4MzOegmWd5k4ZpBo0+IE3miX8jR5JQ7Nwh59ojUVJOC3z1
QK69kyOoWhI/GtDSvPOAxH6cYBmorNZ9J+bbM8qDuajqt8hR7smhYHi0FL8RqSP+mpX94ldmchiW
ugmI4rKC0YxVRBCC1pNT9Up+2xrOBc6vazHTB8TzsSOo8r8CpHyUIl3bLDg8kZKh3QnQIyuMQeQ1
1sflG4CEjTcZrqPFlPzhCVxy/Ie2cN0A3+Xluk7mcpXCfioztuLQb5fMtNPduPIDj8S5XYM0Z+NI
uXwadHkAr5kKHcu1g1FM+nueGFtVER1mz7j3FSYRCTl0xqtJayX6dt5VgnS4OanaEaVu4jPbaJwQ
/1Uk/qqN966R/5PUFq7Gq1d8rTGScpznb3JKa6pVT71qdfpRucZC2T+2+2TyCKDPUvP632fWSGEY
iyu/H1d8Z2sfqszmcJXJdCBXQvvwJYIOx4vvSwKNAo1UH/sVeNK1cOl02vTettJ58ozPYhLp/ec7
tfcNOWuclUSyF1dEtjORQp/vNk+j57PMzjRz+/MHaW/hkRT35cFZ8+Q5PqZjUmCpTyyW3VUtw3t1
KmMND6Lemp/z1SY5DIz34LKsfEYLwI01rjGTMn8IenCn34s4TZn0AXXT7NDrA02/kxDV4BJfv3p4
dOrKuuFnr55HlX0z1Kg3rsbYu51pSAjOtQ56UrdvlXaws2E5SSfbdzUaNIbPBHZd+85vTwpCLCp4
k97n6Q3q6jnz6vXPxLavWBscFTrQ2zXtxKUphLjEliU2zeBk29zBwyMml0Xz7d1oSjZ9qvHD1ckJ
aM/i12bS3VsnxPzeONja5kbzirkDVLxmHdoh+9vYafFtVPXjsmIHPlZsuwWTuAoVy75y9JQz7Yt1
98XpWvsZAIjCKRF/krLo90NcLttUx6FNh8JhQUORBY/objqj1a1NxZjcXD7lu+kEOe7hPKqkdyYx
7NOP7eRZgGF2g9G99A1e5m2quQfhrq+zY5hXbGf6jZ4jcSd+QIQQ/hZmzg4zcMXjyU5NtY1Nvvz5
3s+HAaeirba6HarbMZBi9f2wtsdhN7uq3PozhS3oTn36mRGXJJCHc56328ceh6XO+sw+pDgO637M
bWKO2dgNIA4QO36+n2eHIUxz0KUVv7WZZz7nWGEoKV7jVUz3wkr+Kk+gkvSIpGic6PFfaxnuBTeh
9IWbJNt61qCFP1+qWTyy56ZkS51l3GqorLxhgTHEuJj+fPBeZlMRZ0Fo7gbCzXphBdNHra0TsrOS
vGguKzKjlYW/zvxHFuxMMEh8BE/V29KiJGqYpG9MAjv1EXWYxxm+XUFIrlOC84+Zg0fOiEwn7eIT
2oLJ2YoLiVeZpyXXXvo1iK2uvvmKgq2godiu3Ar4mrBVLTBhEvEcRxD9vD6u1rxk3eBGnU+pOWIa
+4LPkMfQ2i9eRttqSL3tPzrxj647EzEYvX/W2Vcd6KGajVOVkNF+au81fHQDbizrgqnVCQNQUtb+
f7HgUktdANrKmtZbK/+MTZcw3Uv7w1iY8H00a9/LYt2t/rEPNG2wXEWyzmB5zIMZiN6aoosGELAn
B+9xTIpdAloWtu9aqp91vYcBqNu7eHzwcuyBEDqXOx4yD21rb53rIY/3CFW1QJtpPqc0dRFexea+
8/ZDPsMQ+tn0TKVFBjUZTvdlEU9+6/tHyQgHi4GmipnwDzNWObIPfv7k53vTRNirjTE6We3x9edD
ZrEM58DAgIlZ0WBf//dhynMOiZkStVVh6RjNwZ4W5H2rCLO46t/QORsXTnV658f385Z9VZVL478f
a4sucKw2fbdEU16kyL3/+7E+6UPDFtmx1Ox5n+heG8IdMEEx3ekwQNPch5GkhqFF0P/4inQ9cS/w
lQtbKfyo+/mJx4cmxSkuwYh3RQkVtbo+Hxfv73/l738fqxwtHnBuwmTmq5Clxf+z8wURrV9quzEu
ds4cVwdZQIKa7jifvPfKGenWdf7HyB/GKRITRTAAe2fisrHprVsbO95nXWfxwZTdGjaPL0e3oNqn
971qaStetLU6uRbKREOX487T0YdWVrxP4HB3UiPbOeX9ClLJFrZa5A3QZfm7elmot175e/bMt9Wu
b1o/DSdclsy3eYUp7GQ90E2O5lvlMQbRF/JL+0rgNdna//enhmFQrs/NH/LJxTnxm/osCW19fDG3
szhrhIEPG0g+HqWlSLfmpD82XMRdrhkRAlkTH8o1VRHFPc8REq0O5Fn9b24TMzUtMp92TsgmUgMn
WT0Mxo1443fJc+mYSNu4ubhN3n4+W7ujXnfx9ec7bcySEEPts8CR6iJtr90unJUbux8J8DTc8kCt
/0TqTnHhri4u7c8Hy/NPqYGei2+rGLuhZhoEmeYRbDi5Ro70IsSw3inuhM2OE8cyBIGoM8divZWu
Mewd9G9R51gnCqQ0mMZ22ElO9xetzFquC3FXNanNrllAIXpalMQ3OfoKrqEGJHabq0JZG8U07Buz
HJBF9XqomwWqM+T4gGwxISV8+FD2J7bVVNsdAZ35KNutjsKIgOB53+gIfucXf1JmUPb4MFAxL7c5
WafT2FVnl0wOEgtpnQzaUlOvwzKmwbKMR0tVrVCqzD1So8ie13wejop1mcy74TZRIi2F4NwlvkSz
DS30B82Oyor5qlYqfze5tPC+lxrboXs0Vr1DzSjFeRmN6gZlYpz13sbBudVw+gDC8V6cRxIBIY1l
3z1xzb7YNBYHdsroMcq/OT552lReBUk9lyxR16VjeZKkWBsQaKyTuEBwZMbsSjnZ0zqUgbawYtZt
9eHSdh16hSBsBE4ZWSW++15fRqnOb5RrajsprPos4mOCNW4U7F07HJvRte8sPg+ZBe4wuWyvmuru
uu705lcvQ208qsEMxth4UtIrUSHHKeXwcNcxUsU5y8JNKpm+TIPahsznhWeLUW6HCr94vfKbLS7I
MU4Crv0M207jTMNblAmizLliiWNnKvIWIwtF/hhwUeyUYnpiq/5RifWpQDETypmhB3jupl6yHvZZ
NwM8XPIgs6yMxFtyLeaaInbhp5KcDtiyunaDiWAftnmFe6GF07F8bddSnavZCFtfm44+Bkebkt59
K3P/AZnh0dcBQ/jQOG5nocLJtWs7uH0gXZ02NJlebUvbqap/7vri5E3WGeOLabtg/KX3Ywe2mnzW
LhfIUtOsFhLOa60pccZH65Df6vk+MlwCvJEGxJKzAoYkb1Y5vbGYzw4YJH/TVyVOU26rjjdYJcyw
Sa7J0EqR011kIISEhGFiveIw8itvq+nLAkn1x8xgfcK7phaYvtRkBqWTURUqrcLZDNLIGpoikI61
cU3k/7EFXWdo8t5VJueRo6LSLn4x8WHH0b9I3BKCiWoyXAgSDf3KkRi0GRek2B5h1n27ceMJobZ6
wY9JhI0OZgQNz0kwo3iwSnO3igQSPX2M9rw1Y1lHXGiGn3fNyRSU3OtAPF7gZX0dFrjAmXX7YfuG
zZATahe7+y0L8ktPtgfVCigaORPbdvF78PT81bC5ixAfHYzCLJi0rExxlH2S0y/mffxbVjbfbILc
cuAITvxqJ6AtAlIKBfSZ+DXB4kZu4jFvbK3Hi/Qq2FEQBMJceDLnjeGx1V5jtlj9YHwTlzMFLOAO
JmRtoEnX3bIcjPq632farzgdzwDL+dG2jkPKeKjdzvxNG9ef5D4fUoJdzD/uGpdAZE3KznmjBgr2
3jXNkMwQNxhVlQOqSRr3kbILQuk6av3bMtdO1LFqINe5b4LcypBjxmisY6z2WIC/S1F2B+HbL24p
32BFn8kJoglMh3DwMD3y5d56/BMOXW+zgAyXBG3wfnc5SN9XJ5zplLPGoWnnh9Qodlm8cSsQRYaF
dK5B5hof3cRNWyPFWUAGQ9ekezRi8UasU7fTPNejcvui3DF28upmrbXrHKqtPN3CSQC/aJKUUtvt
QyLO9nU1qcAgeBdMCa6fbD/WJpzNCWmuVVE9XLh9Xm7shScGhCEnxbj5mxiD2PqlKkmtkDt7yv5p
4/bA1uu4SG0/qA7tY9xeZYfUwdU55pAlAjl3Z6jjrTknYjcv7S1HMLnRLTs9l3l/NBsfSDDrWagB
EENLPGqA5DkXlrWD+TGcTu4sI3M2XdXnB9fksh9za9eYxLLWaLHBqnsZL6cWumtj6C5sqz5tY2tG
Tt6blyIzwV09/c1Sn33VYl1W2KxBxvYKcMZGcWYRma9JqLvJzWRjTkKneay5MEZzXJBJFDzJ3NFl
EQbCqpBm1aAmW6UC/fHr1s0jhnuBrJ/ijCAGeUlMfzuvmREMbfFZjB3aOwsOLmvHQ8JVOEAzE21R
4v6/Vne1aN/Sci56sTgXr4P+a1g+bSZ7ekXv0O/S8R86kG7fVWuzScs6ey7ZdeIJzhCUJ05L0rLX
xe3WN8YTeTyHmmIREIJf3BSWDhfBSUpfxoqFRZ/1r6rZHvsjGuAF2cgqHF5eUbT7UcqrBq0awLkn
IfDvL8NaImMt7sJt3hLSE4+t55xVpy7s+S4Wm62DMRtfjjKJZqCW7muWA0tVnztO+zxOcNthjzr2
4Lhl7+D+kMz2doRYDv18SkLyXUja+6X8e9LGXkg/QMhS5WjbxddeY1vCHPp7cr4K7sWkO5QZvuPV
hGcrpXTsrsw2zOFjnGA7XVbB0izrk+XAvJZTFrQ8orS1YNveNzsXl61y6W7UsbteNGAbDzn70vIr
gGNtJuLSN46nmCCstDWgmHrfIQ7ouz+t9TBjV8fan0+gVeyw8HWQdH/u6r+mi/vSFk6HfUlxGJHz
adX6kg6eTfapOgxJHkpO3tXZZGp9cmf0TutdW1eBPsm/rI7zNxcxzJJAFNNrtgoUnLC7YzoBg5Ev
LL/T0sKHSR8pk9pk3xR+Exo1IzIQ2pP9Z1mZXEq3ZSxm2ORWO3fy/P5MrtscgbmeEEhV0RCTUMgP
Z9op96f0hTe+WAdMU/rha7ZMwDJMVxK/3thm/maomW00JyFAv4xik6VSbr8uM0Z/vjuGWPIwDOAe
yT0ez7OVZmFPaqY3nVEs7aCrV5hAakO/91+Tavx3Yg2z8fp/tc5cjhoxJ4kosn3jYNWUrwQj4Z5f
ll+Z3x1FzgxNDO8CEnMzL/lb10FID9J6L/DVDpK/nkijBd8Z6ppzyvxwrMdLIfq96SsvHAS6kapg
5tHSGeBn+Y+m1Laf5G0o10cm137t9LCYvU9A7XkzU12zSA86fFIZONXWpaQiblKypBEUcSIhONlL
n3OuLtr+2th7X8XZTR2TVvsa6WgDo3GHTbaSOyKH70JLXVZgUrvaaakOk4w/2jlxg35UZVQKRcto
JqxLZo0yR6UwXsM+M03zVP8X99uvYZ73MrRSrUYV45ubeNbOq940wbh25ZZQX/I0c9/d9Xrcg2wn
Z716MMIL0dSzfiNbwmp5bL0tg/HXjJk4uMXdtv3vzMbxrSura0lAJscU2QW6e2Rb3hyqXlcnP8cY
Idf6nZVN/m7B9uvK1U6km8mgGHZ+nBgLk6jFpnWJyRBZ4UMbL7XeRx50fjE9+36JiIsMkLo5zrVB
4mwjnpVKPkdvJvxAySwExUbjq+dOlA0YOybGtJez+mewHg7GIuEyTMuNU8z/rAou3+tJEs7p3wy0
fUuhXmhHzW2SuaSrIUPRWmOJUrbSPUPJSA7+k/4IUNMKmnGPeWrR2ZthQajMK3DxHZaBteCKXhvG
0sV8gfdtN5gjj7vZmvwtbx1KEW0zCayVEL+R1J7UO6WDalc5apJaw/uBP7JAZM+KvwfAhZVt/jk6
zt0l0bA1Sd2UMSOHzAFa6deT5rb8FnJ6AoL8GK2j7nE5m+v66ZkeeLydHWsc8JTX3CevONq1hSOH
yeTOtoatPZNfFRfsqmFWeT571oEL9e5jBE4eA/mjabkjAsk56gTwjdZqbD06H07U9qTptOm93m5m
G4FQfwTAcUKSpXLGOcWV82HgKLO0YKwykG+cAjzd3stS7TLWgqzcNnq1VgApzm/bzdmnpMZBr8d3
7PW3/hx/thSOtY8fWsM54hlvTsylaM5uAHGM7D3Vo6VpPpfSu8BJR5XtYTORiPSYWDRbiRfMrr6f
3PxG8udrb1czmkL7w5TjfmmNa2r2HxmtC89Ufb/k/bYsd5VWvhuG1cNFrsZGIGOUQK5Tba6BIROL
ltBrNrkn6RCgrxhMqi0pTn9GrzouKUNbbV6iBRfMSv2VfnJwsrGITJXfZr//0iu9hCv+h6U4MgYK
vgheBs29jqIf04jcezDcdXkbBKbU+UammtrnsRYh4mOclZBxVfrxm26m/gEz8yRojDkyF4uMUNFT
W3Z+oHvm9KD1H21Q/uXr8S9CcW5z53u7ek5fEweddoO4r1/L0BK/S9WyAFxwFeHlqCNAvQ0Poxl9
blnqYzTFybTPj/W86KfarAfe0hFkiGLFR43bedrn4iJXAxfc9bGVRcbsjsGMFBI3lvqjFtZbl8R4
nzMUSj3UO5bxurq4JruKaBBV4LdSvWhxQvla1YckTs6GvjLfmtkdWnLLPVszq15x7iLDl5M5jdBi
tP3wQQP04U1iDhNpHRzXeJ4N86kvbO+hItr5GqqMpn4FvPHQUDUnfWxYdSy7pGyZkC40f27t3ZfV
30Ha7rOUpCHFa5d4/ZNXamfNTW8ZDrtOEn/QTaAU7x+cPtaNjuTAKlBOZ6JlE1TK82CmTQRmpYIG
tea0PHQGXgfhmFyNlsg9UyoZ0QcH/mzALziMn3q5LZkk7fv4oRMyOYeIQt54Ik9fswQHkXW4uSXq
1S7u+4PBIDPq8EsPIZ38o9Ar3Jjq6uamfwxbM6PM0Lu9sOf5QD63E2KAcWyZDb7EvvcOH30USztd
MD+yHoDUBCxnnPIRZ55ExowqzCXwZv1Qcegzm0Dx8687Wd6GjuJ33fYH0ZhnYqzlWqabSuk9KMqe
0Sh8c8Gw1ZgQ6BJ9HmRdXZy41hlMv/X8K8d5TS66gZ2JRzVbLZ8mIz6canhQCHy1+MfGb264hzzN
v9Va+cLj5VPI5U7/EpkYkGHr8pRwcfW1+ewjdKHkqGiQ2K8ZhgDeMPXfZWxf8BG86val9PYZmVnk
vlTY4Kc8irq/RrdgoFJ88OjlHOqLcwYB0A3aNh0tnN+xNzD6NuRv/JLJLxT2rzKTryREvmpC4GXk
5eBOA3FDFNc804XBNlSn8Z39g5/hPw+yJeMZkZVX95v6rUpTfyc8j2PEJCVb0zcFzSwsh8GxZbx6
vslapMdAE3UYxaDaID0AfbDzmU7ou8wespkGM1q3nci3jCmXFw3ZipmTEJKIhX+46LeiMyVVw7TT
9LFDieR1sLt0tVxcFPSp/OMxDwy0xtsJ2CnOe5IxSrflGOtYt9YI4AzhWFe9eU/K/KvXvd8SuhD4
donECmIPK/NUF5OHoqFPOEj1p2qJ/Dace3sI49jLkcRge2b76wEX/JVxCGLvZfktxwdb1K+fQ4kS
KrOPCUuDEz4JcsxHoBExbYb5W4xwaHIQWdQqtqkEjoe9maehL7AypWJFcL5ZfOGc2S9VQcsUbFM5
iRn2ehHk5siZ1pObOuvwYJWa0YuVd0Mpd483+AYeNo1as/iA037lb643D4kdtMnKjLzqt2ibX9rB
/0hbFGz2oI/0BMgLC91KtsX0J3NZ+wCN0D9RgPaTFeUN0r4fbgOpeOMW+A6guBqx4wyZQi+PXqMo
0w+5KjvIcysJCvONykts/NR9ttMqDXybQX8HgEto0bKHM4VaEpgruVRI02JukdYb4VzG715J64ac
qHKTZ2DGT9Izmf+5zG1cjqlUWM6miL/RoJ0X1PGb0c0W1PD6hcTvN9fOoyl1948EUrho65j4agwF
G3jl1llQ6KBe62NytULQKsW4RDMdevXxpc5Yb+Ks1G7228mUaNqmdmtmaODTlZSqhSV16dgHDVHO
Nm9jlDlZr6JUeSOdlPzWJzFG1VTdrdiM0kbMz/4qrhYF6Ca+JgUrQ8Rf3EraV+x27jbrxLtg+ha5
IOuxRvVKV02MsekqFFFO2PF4t8Z1CftUO/n6zKaVBXOXzf0uqW2qREhWcLQpKBucTmSTRU4sjlZv
YP4Cw47yCfm22awvohtfKXY4a0hlZ67DCGh2As0q6ZOV6kgORqedO0T99PnfdgUw8Re5l7H8NkTv
hmUBtie89kNv8lPBSxLoQ3KQvXtitXWrB/RbHsOrEv+yn9NhmB3mrG4DGe7fq658n7+a/q9blg5w
dP2Oq4riRSbYy3EqCZjEbxnzuiSAIqwnjTlwcLPwJ6aa/kPX200jMoknTAvwxPDb79KWOyiIs0Uu
Um8U/lFLebZPVU0bRegJD7StRhW47WrEe1n2MbD5Ch8NgtMgtgGBuTbaI7sk/kgaM8KRCGdfT2Ly
sJofulYum7UFZ7DuAzr1zQC/E7DwvngqZbZkb71qmjDNVjrId7fBD+QQzwtzLsPkt8oqxpfTJYOz
uhQWra0yUC15j0R7YT+3lsojvdkb0vwn8fObJIr72on1lKwInHq1Qrz4CIl6TpdCm1kGp9kzlxn5
M5g1cVosBWYcE1OI57SqyPCDILtwNtaws9iLjXT71Xq14PReVm/+7TEN/GXERC472RXnRJxjhlRs
Jz+hC5v8PWDhZSzGOtQXvXpuJ3TXfoKdBE/1Y9yZU6i6rt62/roexJBmp2nmwtIH67WGSA9NLsFz
mtHnrWhiENIH6DJYg2rNKyQXFUSlvactKYeaWIYwxTrhbNpapOh/PrDE2RWaHUd9EYnRE1vPs3/n
jWXf0u/WRFDZZdRB7miFpsszOa9zbsAU8tjzne1ax38G29euJkER1NxGd9c1AoJwpTuLOjPeLCT8
IU3ityFzc6vsnIJOJe+qFEEdOx1x7lN1LRjchCxfynMhcUor0SmFmo4+Cwfqjf5o6adEqPOaeU9r
XU6B2VTuwdFzykWmBDGsTmgajnhP1XIEQMr+0aTRBmUBZ9O76mqXbbQi3zdBQjaNUdsbA3i8bqbX
JJNvCDGqA5u1Y6Ov1UEzKxzBlmg2x7fSkwZlM8xA3Xxh04AbvJvR8k713wa+u0yte7wUzzP2XbEZ
xhq2CjmvUk+fRE2L+RfeuVu/c/7aihnFXFQRCCXVsfY+o9W9wn6c1sTf91M573l7gyS3X2KRNIGl
P0xNrG+hILy5GzAoqccAyCrZayQU7WxX7uKpvS1t9T1nvUHkEkN5NxsQ32W/3Exm+8TFx2JmohrN
2fqEBLWiS84f53qHD4jGez5kdRzYgmHw1OM5lKUnY8JiIENw6XSFAO30dHK0ueN4V4Gl6pQIToxr
9Zj416TMkL8neLQPL5PP/7jXy0ufw1DN96xxLslkbLnt6ZQm9yVP8QzsH0xQGRMLpefx1tQGwkCY
E65l41M5HRZd5rthxS3LrOudns5PYzGEBhXVJBeHjQUicIWwV86vPtZcD4CDZMPceQcH45Zkqgvk
Vu9cDRFtvCxZaDozt7/UT8Zvh9VG4Cpi2aCX6EVJton02NzqM9qVxOK1ZpPxhLogdCdIQMPgJ2X8
V1OpPBDY+tThiTP4dMl5owHq4hGq47Qp8jnUVvPbmfzfIOsaezvnLuP6b9Hax6m0p8BSktt8QQNs
NcurZ5vj1qzQPNW40kD3sxSJj8rN4re6m3ejvyC66MmlsNabTQ1yyifGZzzO4fBmEZRjdhCL0QV4
fxkbw215YvXTmaDlx+pBHeGrr3VWi23XDF+ZgZfm6Fl6hLiFPael9I18gIhyxhsERX1IptweMFu5
1s3h1v7RVT6mPYSmPy3wJRtnwHxEEjOxxfTsPBnGcqaiqHBZOrUTpb3Wh7nmPGNM/2/njd88QzOM
qZOUeQYnj2lQheUpQ+mm0QC6KYk6tx8PaIAvDe58KFFYZ/PQDPQEpRku3FilaA3jvRpLn9xnGUNl
tfEaXkF/BiBymK3BCgdpi0gZ4BJjdt2uGIKXw60oPioA1MsQG8c1JnIQgi2J6lyHgW6jymu0b2Ev
p9n5TUC0gdUzWuwVy9ioGll2+4rGb5Jr5E8xO8Zu7z/4U6fWfukx9ieuoYkAM3Q/SL2baCfCnuQ8
bSpN/E2n9Dfji2Fv69Vv023BAUq8jmByHwOPlkurf2o7HEF6whwD1wdSZBzKYwwhuUL+GNaZSfk+
ISmf2dyGLsD2XJNW5DfcZ+iL9mZsFnvsZtMwGe3fLF96mEF3a/nG3vUHpjgiHrdeRHWH+HzhheYh
uoZWXn1o2jyGVtMs2wWmCGekQuNosh0/yKqKE9FFRj/Yd8Oakj3a6HFXyaPVJXtsl7CecKsdY8QP
X5QoPlwXVQKGUeUir85kcDza9tZ20m+WP7jhpReQLibdH/B7/H/X9Fr52H/IOvlubO0XshcTK1qY
IlvHSwU3KwzD1JPW4lvTa2qKcB4aMJbKmjbZtaIqgqEvwBkNFbau9sx5fM5RFcONfVdrjO1+OuDl
Oux6NXBnaLE8mg83gtx8qqrRD+Rk5Vd3N8z53WVvwh0v1t3EK+BggdoZDAX6dTprGpdvgxfr/2Ps
zJpjVbIs/Veunecmi9GBtsp8IIg5NOtoesE0Ms/gDvz6/jiZVW1Z/dJmeS2vrkJSDODue++1vmXO
un1lD9ljWdEHz9vuyaKdemyr4kGJ6ojQj+H5M61344R4DODB2JnhhJWJBSHFPW/PqMFMSDqGjf8+
mJb5NY2y+KbCVZoZVkl5lDKjwgg/iGFPGg4TTiA4AVAlmhhrr3zy7yKso5u4dfrNdrBrfdt4DRxU
eSxLOBZpnb/N+UqCWryjFvlJqArCq0saFEZTzYzp+q0gz2nsTR3/ZkN9OvE8V38G9lKI785hQE0y
ACZ1jaNmt1iONEztnexQCtCQsXvO4sS7V3ANYAaV2U0p8nyreZ4AwP249NrJwgkWWJACN1gQ+i2p
MHubVt3BZfXhJOTvLMadHVKF285GXCdV8TjTlz16Ep1SN+RWUHVMHcuGpCeCfVulpjtFt63vW/M4
JBn1W+qy9AyAbEvt5OvuY2Mg+WEvWk7Inp4XkF9pKYpNhDwHKwaoRzGw5qXU59S1FqsVzkuv93lt
5bfRFM+9zzE0R60WcoJ6XmznPtNqc1caFQtj5qcHo+3vZDb5AOjmGRwR59Qh+mbJto7o7DkQdPzq
jJqOMFmFEtAN9QgOgNHYtMX78cIhpbhBNYuU3GxDgAXYtmmezg4XYWe3e98w8DikJ3+mI53n1X08
w6uCsfeMnDXiroyexqi7WFzoHDbIfsdAx/aG0MM2xhCztBlk0kHoPZ6svNdAxShzg0Qo23dL/e2P
6YNr0euNCp+mi4wvdZ2Euat1VxXzEqFVb8aMea/Nog2uNfMChIPDA2qyupHkgWcxhQxUrJ0EpRgY
yjlZiy42Ev9mWMjBhziRPdAkdQ6c5nKq0J2dFkm4TGnDOig5W5lOYLG00nGmlSLUcKKR9OYPdXtM
O4yq+ex5FFgnnKKQ9j2c+I5dbMQ03oqGNmHvpVeN5KBUpvS06onQGs+/zXJlHfOWGqbBBm2PLkwT
saIuAPOYWfuqW961Pc3jzkSvYBTzQeoklLjJXaqesmV8qV1MudHA9d/0CA16A+vOGmcrr+oR+WBt
cPTnkj07zKDqpLqPplQPl3480sP2I6rNYSCP3lDjjQnRicD62bKhSM1SgLoRMOf7zNos+gwBucPC
a1PS9hSeoY84knNLUGj8DgiEmLU8gp1i4+LG8iGLvOhIZ9zkVNx30MHUXaKRKTVJb4NyL0ib6C4u
mn3nYyycaoJ6rEmHfcD63nXwxF34C/Nc5CF4JtqOSXdNsvO2sKwVksAxM/feStchT5N0s5mrMxUd
kedpgorJZa5ZtWdZ0NFIkLbWhXMFe3BtWyAMT9orlkt0XIDSW3FAAXznZVV0MwmCdJtxeKwpsXVz
uqDxcw59HBNSTfTBksoQdRiL+oJ6pxecwl0mE7Zt/TSxS6dWsz/bG9/XMEVEu1YHpjRY3HsaoziC
jcY94bQQuZqScUMK4jqR57ofrGAypg86PopsHBYRt08uU24uxzxm8cEwUawjxN+jFr0h69onBj5n
T2jRbsKnTx7Ib18kZ5XZT741iYNoxCkxtS7sV2JTVemU84zKTLIHdr0fFTshXFwjyFSp4bZtNJyW
0RQoBNgvAUyBBvMdUHz5dL8pKkoViiBG9cu17znaFRYaAsArxofeesrHl03gUKrv09w6JQykj13b
3xIddqvxboaZgLfSWVmo+evRkJcxDc2Gpe2xmxQR3+mnTneZ8rvHQjPmn1Ij7N63Wz4juzlUVqwF
tt+/MXhWyHspXQoTbRadLuX1sPGwyWgubc1psbIbqYhasCtn27dS36lhy5QbweEyjJzd3QCyLgcy
p3rMJjb2sUn9UHBBZyUN/ZIwN59pTcUZeTvI7EHUEZV0yenafVqg3YzYQY5tPH0vahj48Nlmf+cu
LjQXnnxc+0RMU5YECwYnDnWodahAq8NCD8Q9CKf6sYieY/xYwgASCvFZudUc/5ODwZ1sNVBACesf
WpRv2l40rOLKvHPyhb6YJ6xLzR7ABh4FeYkUviRooyPixBZIrU0OAoFwu/suJRyKmdtyFlHxRbrc
GZsCcm/IqM+kzn/iHZLHwRTW3mrmwKucp9IrxAbiwdEFF+ym2nVWNcfZpF2Zk14/I79T5SA+GDb9
2LF1S5ZPDY6gfDJEXYZ67Y23RaP6vYFqO3BMdnU4WCW3FbOcgRE4l+mNiwSX1p4g8kOoINOoq2IA
bqHHE15ccZUrChJXd9D9o8tKO6PZZ6SJzwjcQZs+p5pxEsnwmswoXum0F1uvFhqHrIgGJsumGe90
ZfXc3DnGNRSl69lamiZKxOp2hpWDQiG9zx0CMAnB3fQKfAij0srI6GZGVAbNoB4tLFL9fCys7AdR
3sZV2tk0uZe95HPuCJZlcTXs6SPZR3KkF+aJbwRX6UGvtS+H9JKtNWBDxcDTx+OzyJM3It0pUPBr
BKQdEVlU4oFQ56Wq7v2y/0L2TBcMLwaSzKqk3WkyRtcXLPw2sQAM/7ikg8o1YBG24qjxoWQ4/ZfI
Q8BYvTmV/qZPT7Jqsk1SUVWbUl8JYMshbttzIqiJx7VzRiZHjvKoVBPDS10eE3J0pO7hwmHYChCC
9RHqYpxhrp4kJ2bK3GAhjLz+saz8kgP8wxqbZ0yot4JQWteXUD5oV4g1/djQ8WRwwCPDC0mQReBp
20P1jhhYpJAwyrSlXoV6mZT8sRw7+FICa62a9kHoNefCJQKkoEVbTOs3HBzkzsiu4e+c/J5snVZw
phDlzGGg58PCIAGhDeVHX+bHWOGD1Sx9283GfYEuk/dqLnZdT0MqYxifVjTXKUWJEEsyHBGAilIH
D6Ws1n4HETgILs9lxaDEw8XC+dcOxsqlfJ7afTqnAm4cRNQkjx9hwjED7ewh9D2SP8deYzCdA/ED
CKVSh0zSFgmHY3AIGMHQOaIpEIwg86Btj05ksV8b0z2VkcpIXTPZXRssUJFAnYXHZHWg3qOnxeNC
g9+u7Cf0fB58kVv09SiTk5oIhNw/OuvyKoTOnpk4oE3r4Q7lpo+qqmTttxnkwU1TCSohq0N3nGa0
nenxX0fLsmehghPZFs5GB6JBYvGyI/oPrQU6aZCzn5xu7dDTlg6OzVs6mt8ZfI9Q683XjHMtlnA0
sUsM6Ciqg8aY5SVWO4o33LELb3RsyjXRxRPbLFG3Y+q/pvVpsYqT1c8IaVewI91JOq6oJyrWa+6G
S6pKSD41ffqU1kUhR9C2rXD2tha2XKae0VNaFsPJQG6MCL/YuwWL/IjjMkhx3AUexjSHEztzARfd
QzI+lZZgKLa+dWMW46S2qhuQdPGNNllfYzGcG3SkezezikPpvk0681NbOdbRaeprFzLlkb+05ny/
znJsHhBw+/mQ7NvUgrQHE5VQ2uEKDisHwjxPt72lP2ej56LC7T+TjnkC6wyaOad/yiaKh7J0fLZd
bqyoulk0n35zU97FhBumxbxRHDhPRIhj17Jnl/EoClPl4ncw2w8NZQxKB1zHKeSHNP0oawvkrB/1
4axhJORDrmBPwoUijAZx5bBVFemMeum+5GzVCCsVyrh5r9tafp/hDppRRu8NAfVH5vWmZ43e0ep/
TYfGo6PhXuewBDtHsRNDdLEoAQbXmY6tnhlAhFFJRCP/ZiBDWNyk4QMnbziC6Cqc+wX60XFMuK3M
MtktpkuzPHGuS3ak/dyz59mUF0Ve4JYrbqymbs9ZEd/1M4BGMyHVsCk5/YzVlzu3+56DVTKaTF+j
yT4jRb+JqsbdTB0zYFoFmIic3g80l/lr043qNmUQoXO+NFST3JEaK8n2BEva9dq2xS7Bp8ki047X
upHC5J/wgZ2nvvR2vg5oErgMqheR1McqaU5A2t1tbRfNxm4M7Rhbxveka+oxMYGrkdpkwYY40aJp
dppiTZs3RqpuC2siNaqKySpAhRF1WqCVQME6haJDW590ovCZ5Xq5R3GUhcITGdYO+HCCBsTiQt5n
pZTMVhlArX1ZlZwkE+7tpE0BASMyBEDnXyeZfnQMdLOJU93SvvlGgW9v5prVmin9uMstJH1GpN1G
MSasaF7OXWXlp7X+pqMuHw1OABfdsmBbaEir8jlvtsLkwKvlHy0JHSOJP7H/qDOECTOSTT1vjR5w
xi8nRa68pvAt8j2B5BBwVn6B1WUIxG3TOyMqgP31C3MfYnbKZWbkhEHQ+2dAh03vXANSkbruq0VK
wppLsPDp8bbfCn1+HkhmYSW/B14SlCPJu2soyxoakvmkH7YGr00LBYqE9es1p+xPONn6gPUfXUy3
fkzva31aVgcBrB6uY5NkUWQnZX9f1NMpJlNpRfu31irGKz+c5srM8ydXN9/XvJg18GKRCZ+nYmBm
fjX2xjen9xVyv36Z1OrGiKI/LH2K8I812AUpSGBGw82fbM2JRNB6zG68FBQkqTCuIkclnt6AU6/J
TZUx/0yF8YwCy477q5LAUUO2r1xnf57MND3YRYy/StuPPrBlLrH1W2skQa5nH2sggmUnFDLODmFL
aPv+5+K4vBHA5Mv+2yt1GDqrwfifgWIC2HCRV1frMx9j/V019qFX6WHNQalIgrEb9caSA4lTCcBY
/CV6v/vcnA9rdgD8sAdtelgfuD6RgniB9WFA5QLdHe4T07opEE9qMnpd38g1O6RPm28ps2sbLatJ
FsKafyBNlDl05YHAQakWTAOsO404pf8KSJPRcGX4JJ6QQSNS3mZ+15rDMMzmvrb7P43G2Pzzn0ci
FtZvrR+WklHIDcOYaPjs+936LNf0HAmqCt4fpKYxXC+uNVnDK+oPL71LFK4FAq466EBBhSqskNlh
jUBcwyzXHI3O8E/u2GwXgwzgNdARR29QYMXBjb3mIK0xpFHByC9WwZoGsUY5rNfLGg6FIwiBj/Ww
Ps4k3mS9HOvBebBiNu810mMglCQp63ODwmR9QARxmENuvhRPKTEoSWuBZpvfTYQ1WOLv1yC8EW7b
w/ovEJL+/EKagHQzX9Yv1+zB9fpfs0yTbTRoOy2DK0LgSk/4+RpfWoujojU5k8MSeca7ndrnYja2
dTN9JWsOA28K5/NAS9UDKKhQB9sfEfSAa/azaWk74SwVvfuZrIEPtue8eiRCdH7zzGi7NaFkJ8kN
OLR3rPMfwlJfHQkiEdfVYpP7R8PQ4P9bz/gwiTcr8vELkNOH1fCGLiWTSKO4dqvos5SQmGbE9KSA
EMJ8J9CIm4P5Idd4t2LRSXOwLy05v+sL0yNkCqQ64zn6E+47HyKJs9tzPjziIqh7P9YYWSk0Otr+
UTgFJUt9u4Zlro9ZI57+rGEDBEk5aQxneTK//vqPf/znf3xO/zv+rjEcwb2t+n/8J19/1s1MTmAy
/I8v/3GVfqLxrn+GPz/23w/79x/6x2Nd8r//+ZD1D/33T/CL//WHw/fh/d++2FZDOsx343c333+T
bDP8+e08xfWR/7/f/Ov7z295nJvvv//6rMcKo9D9d5zW1a9/fev49fdfFDB/3oN/vgXr7//XN6/f
S37uQaXD8t0V79XX//NT3+/98Pdfhv43uuxIpS0PUJ7v2uLXX+p7/Y7zN99xbcdHByJ0h44C3yFx
Ykj+/st2/4ZukAQLz+CHTNs0f/3FOObPt5y/ecgHfYarpmP5ujB//der/7cP6P9+YH8R2nVbM1vv
eTm2of/6q/nnJ7m+Plc3hCV0naeBHQy4l1i///l+DwWJxxv/y4I60hoppJmFms6BirtOvhN8OPxb
MY7Xi/bB4BzuA6bbU+FJi9lOIii04FNI/Tq1WQ/q5Ro+EPS2qiNgaUJn5At15Zr32cDe6nA07IDc
bdHWZ7QIvS8vm57Y6RGEpg80zaLDVH8mC8ifSq4c8cF86SVyl64Z9yqrwVJNlDl949ZQpgDZ6ms4
BaQ/ejWd8MnKdpC5loxXYIhfISzcGY7H8bmw3b3RVXutI76Uxq2DAQwjG0eeaWdqBDZIgei00m4b
aFKHxVh5vC1rv0gHOAflfizSq5ZqZie1nKnEHI0bemdtqPC4IPIvf1eylyciAEinmVFHNy6zxVZO
YZLEXUBtnBOrng3jbonLD1P4NyqOpn0spiokcBjvqfkNwZdR0jg629l+HAWjWIviXDS6HpoTrTfk
ad/Slp/ArYZTar9qMLLEYMBccXVWCu+EgDZ9UAYGwwaQJrxR2GEDsv6EBKsTI5qPsW2MgyfVyyQ0
WofRfPTiWgv8vrsZQJvulsKkFOTk1Y7900TvNIktNB686X07xye0WuG8roVDk570BAJqbUbXU56R
U2Yz8sWPcJwc/Noo0qx4dC+O+56aEuP1kj7ErRlhDfSvdNcaQi+lWULzKlTIKeFHTAMaHMTHvqd+
j50HYrOJ2kBXiN8W/Ekk8fSMnQRiWjwGtbPc5KY8jAI7TFliHvXBBqJMtTuEXblh39Mxw5OcROcy
w09TIiZktAwYPgmLuLJ2DBuLwLYSKCFtiv8RIbuRGtc0ch87wMBbpteQ+hjoxy+t4yB+tvqjxP4O
qKeTAVC2B6+f3rwSXy6NSBdYdX7SiprA3hkVZFTq/a0mCWkrjLNuaqt0LYVdMNnTvnVp0WOUPDdT
xRQrmq8tPTm0NhFRjbKSXY57Pqg7j6kg7kJUIc/N6Bo4thziKQzkCI43t9T85gNqleq6bXSy3QS9
AFIoaiDYZILYMrCZjqboppBBKNyFFQ3PtpPPKV1KbE4+Ugw7vu6dF7hHD0w5rPNQ+7/Bpk93Tux+
losWDGMy7mdIiQmzBo4jNO5Nq+rwslb5ziLIAECxdYdq463VYJw6aBJ7/cmUZXTB8vagzXKHk5js
8AU6WoFWX1VE4eHCpZhmYrwRLwSf9IwxfSJFXW8JnZGOgScHUlGO04LPJIEJmZZ9SrAECKlhrKsr
07UPRpnvXGh/W8916i3b1p4CaL4rKw7OiY0C0zHxF3b3gESBiWN/KCff2AgHv6pOtEQF1Aa0yALu
x8r2WtO+yoVmfd7Lgz00dy7BUlM5VNu4nawLLIhmR6gGBig78bYd03JmzRdDs6tbrrSB1wxfsa9q
hJpARWdCEZYJ1wRAaTBmYSRGE6L33rLw9nW4ykKD8MDGRBceJfW572nuLRrGKxy+SUAOFhYN3WNR
jBHftYRZbz2mDACAPywAYb60B0oH8TsDPFA62qqcWq6dKKOJPtRH2H4l79nWQWOSOrTa9em9GdnZ
PWTQrqmircOSFSMiOgxkrHd2BU91oEGACCxYUqvZMUF6xlX/kfAjxyQCdgOASZMttz0Sa+HgLNDp
/SbG8FZj1gxZeqzN3BdUGJIF1oscyvhNMnf3Dvq+tMqxqqYTeR2cLPXRfGrzE0HX4JU8VPRAnaKt
P0/9TkwzwijGkJPIUJRgVAftwNqg+NiMwcwO7mh9uQZ9H1G0YekR0hFRBXKFJVATtmZdO+FsF3ro
TvWzPTIVyV21MV0y+losaiVCSJcX0/mQ5FLPuEXhVe2SekZbUNCP8Rc0OZN7y9Ak2Sf+N5bYbj8Z
DoYDd3lnqCgRpncnyChyqyH7CDo5PVfRIZkBabVNBI879U4V9KEbTlu3LuchBBM4/Wmfn4TCjema
abpz4fptcdkFiTbIvcP2GBET5/AfEP1gweltlA8gXQJXLDCXUhru07KptTYsLNpz7pBFYAzOQ6XD
NauQEhD4SA6fLs0wcvEuJ7SLgyotCHtxab8x9LQcqminwDCjlZ2z13sE3KU7bjG30qp2J8rGVviv
ov1EkXuaYwlmqtLuo0q9dRqYncYaU/xV1D05TAr0a97FWXwgla4Tell/shf06NG8B+hqbFDTD+HU
GB1av+HFozHCskg2TcT+2xfavTQUaYxMztlcDhJhTWRFyZ4OUcg0lqLWsB9LD3noHKdXrkaKjT37
9i6Ta5q9VuPORkE194YbRLX1xIiBW2im0YDtJdsK1F1hb3nHrGY6iSAOvSL15cBVVaJQHGrEvL3B
3VzPkF9yvKRZQ6sN98KL1S17Fyx/7j6jmsJLnZEx0DUdHAqGhjPhPc60vrCeibE9k6+pQVPlqnPe
l04RU1Qt9C/0b4DBwEMEuHePkKocsmdkNMCaCAjQ0ziMcD/R+1FPSQ0YfjZBd3pm9+0QfH6ALhdE
qfOTdcOd4zKb5Gu/qapw/Ubt4GEybHe1f1klOT+E1/hsUgQKjE3IQz+Q6B66etFgJ1rRNW2os16Q
W29YOPDiqcI8kHUo8Bw/MPB/NujAHmd7WDCbae3ORX5Nmma/GafT0JRwSDiReYZdbnMVC4pu8B+I
PHasNRCDDOcIYlTuVbo8zPH0Knm72h4DyGx3ATvxhb8MgBTXD4y6FpaWwhNoJpyJ8gGipfuuWHtC
ptI7Bcy70E6lp2BAYBztJXkcg0pP0H/GrZbVBfseIyaRqWRfFsbt4lzpGpwgGIwUQPR5vMa88krv
1p8TZHn+2eo9b6/IveXvwPpNDNvaytk9jHgzArFukOXgb1NWpqxU59ZP3w1twZGVINMmFsIp9Y/C
g9LSLezDdM85IbjvxIjF6Mjyct3/r9MJ6ofpzRdhTnQVEdfqydweLVVyN6cb6Vo702x65HBJF5bx
ZGyWEmdrNU1XQqsvrXZYJLkaUYO+FS8fvxmOVeDa7PReOZAwoCuifOJGBtOFv4z4DpCgQGiOkVfZ
N8sw7fHnhsR/NJvZ9GkdlDXNTxNJozuk912hP0qpfYyRrRCg0PiaywKlXlW0gS0ZLC6Wz4InePPb
n2x0PZxWmreDU4jQEj2GLZPijjMeVnJrBrhDdsGcYPbKL4nhJQyia47iVLYJukCIF18zLtHNPHnP
IJJQ3lX02Br1QMsDhzYdxSgunm0Yy8yi5INd7a1kb6x3aZFoJ13OexFRmebG8Gk42F7c8sTk9LX1
vFWdZ9HTI2ArJWsHGw4buEDunFfEnfnQsQS6/5m7gZTpCiBYVDd7V5zqWm0rdOMOboBQCX4KOXgM
x8fCjwUloGOrtKM3YZN4Zpi4Bih9tvPqyMkn4j1Q4zBpHbBnK5v/Jhf0xIIGrmfTepWTA94q7jdW
wyc6Z9vGsZ09h1GCrKuatn7kvYOtazaGoVdn36jMbW3Y9q6Bfx40lM0XQEuMjUrFhBmB8IJFKHRA
ZmyBFvX3bePc900xnsuRd0hIZmMTNrcri5nkoBfenXY9OOWxofJHVADIVtUwnxzkAMYcxgWswYng
G7hWAESsBUV+Zn3qHBRpk74w6v4mvWDvrG5yPa3f6a+1pw78Ua8X89mO5kubkC7finGfAWnBDAzi
cWrfvVEwYAKysJ/GGXMZVsB6nQZDKRnGcTm1KcHspXdayji+bdvWRE1Ww0HV3/4QZOkXsC/9kQ5m
101hPEiQo7abYHaMDSovRToAgw8SoIz+CLoKNsoYxwd2tNS1v9Zycezqc8usZa7Une0CGZ2WkYqG
Hu5BN+YrnPaYKyzrq8Vkcy0MzkCReWsMi0vvPHVDKnWEQEpxJDIN4DfcyW6CSMrD6bApPTNoafkG
3siLLQ4JhINLrCMmji0S0xTPXdHX9YoWqywD+a7WD9jGSZqpOxgOODDIgFh+d1xGsdTJj9X1J4bG
RRjRqGEmiJ+NojmwvNLfLtjlsfieZAzIAkrHoS2it84h662X+Gsc+UFnRey0pqPGqSTlX7KEuWVy
Iij4PTLisreR343KIrhrQdLnbB2E4tAnsx+kWpaXnS2ZXyRuRM4x3hAMWHiR+jvkK5ETncSUdanb
hqCA+n3XqdPISe40v8TZmiaVwtcs3Ol51NUJxrNZsOx1ZDVNvs/gTWuom4kki108CEa868nHKoVb
HiMLXj/Bahs0eLfOyLQa6ekQlJXoLsy7nmquZHwYijtJI/4pR/KSOZIkZSwYrR23l2HEGo+iKRjb
bqR9wCo+NDcoWJLjFEGNM8W9pycQx9SKmETeCgYorCcsmIA+LIrJIiEU3Ju0TVGQN+QhU5Ca94k/
aY14KhbytrkSmuJLixm8eQ7RJEM3HOeOC73DVeVBw2Hn/h0zWAokO6pkHAo2gIgpBX1rQ1pX0Hip
jULZacOMWxazEcskKXlsnl3+2XfkoNXZcXa+DbjbGcFPTDRzDT2cOU97h1zu0NIgdXECwkpZZOcR
hF7dOnbgpfpLV46PXdqvqZsuZ6pR/GgeSwm06nZbiORFwxfcVbW+E+RoE7iBupZdWhdXAntBOKKj
sSVj1A5OSTFnh0bpFpf0ubCK/kzqwlte3vf+N2j1pOvVUfQjK15KpdGQc7ZFXPmV9cSGFJ5FQhFN
qGC0HY+iXx5H/TecdsS51k/Jwg72A8mSnv/YJPnuMyAiWrJKIjkasRrgk+4UsXE6HWe57MjkCYir
3kUzglGFV523mxBdYeCZ9No+lG5xZZvptK0jjG/xZLmhsTAdcKEXNfG9mvaZT1YM/sNTJbWv2TZe
Lc17HJ0FjEJnUPjT7wn6Gf1zGu+acvjE9fDuw0vvuJWyweDObvCW2Le1kaV7j9w+x7ytG2RwiYbJ
rDvPIx1loYHtTP0fKukU7VYsGO2nTB7ncmuvI005/AxA0HGfyT/y4V2FCCSIXUEeZ1p+97r4VCm4
jyp/LlYWm5yta5cyo4rNdqd169mUzdpykKEAd/tBHfTZl9lbq8YQHQbWC7Ls69SE6pEcOSeSka6g
FgEu3JualWOyjIwt3OaG15oLdoNxLG6gPh0AZ43ItBj4zlpSHHBXX1Ddy2Ki6K3S377HLAI9Cgip
ssBK7ifbSckvEWOHXWxkBqJ/s3o8IYXZXibmSeFMOFDXQxujT6htM42AMiEu9MNqWo581/gttfat
s73beKiu0Jk1+NXcDPGMawKh6Dd9xU1TCNPZ5fZnUXnNrrTGi62L2z95BXPFmhD7ZrdDbiYLkGZE
KM/NIwEd+S6n9S+G2b7MzRwCgKTRAsgU+RCjRKhLaTI+9lv806euoCpCz7RVsQ0KnP4LUZ1sp2Q0
KYVz0cSKtHjt41KUBElihtmVTXFbCPeNbfe76NCuo/jpN8qJb5oBFFidgICCZQIAAnsfLo5UcZJF
PkRG44VjF1nMNer32Cp2ruyPU1yHk77RRGRsMr14GlF7BtpIljUpjbK0jAv9qL2G29tqXH9fO9I8
Fb484TRtTrmjFVsm6mfXaYcTBjyNYUu5hTf0ltjdvHdTqHKVxecPG4wS2Iw+IOnfjvPeXprxoSsx
5ViTXdJPIKoMa584wFsB05BxUooMRVggibYmdIEkjn8YOoNwLk4u8p2kHz38+HZQeJQHdrccE/Z8
AjVTViBJS8nUu/t2im4jYwQFKmk7kQ78A5qOALAPAN7LibYfwUuhnkPEy425Csy29i8xy1Sl+Tfl
Ii9+Mb66M86nlIlzsLjGXiATa4flhH/cdKvqKs/OAnjJNskjtXF062WZqi5QUwFqvFun7uSYD5r7
tlTiPtERD5vjA4lrZUhfB2fWc0lOZN4QV2+35U53EYzUg3fvR+3etnx1u/aGcM/iDiPAfY9/QV6R
t1GESieoVGMcnqB85LxMwiG5V8cGm/2GtD/ImVMLPwrETeMzO7SK+LHQ+nJDCz4+VUp/SDyPriUn
9MhLI8zBdUax2TlEqYL2GTQb8ehzAiqnHppiRwtcbl6p+uuN59b4TbiujD4HHpH3IPQssYkL0FPu
nFwbhcguVQtJqMoUu8tYb2or46L06vPoJ9NNDK02sAcbSE2C9K2EV7E1kJhR00EKAfqubwrYEcFi
jtVh0FFtybVBaNpq2yl8FxiMCyZD275Br9joTgRqQAM3jZndifp75EpMu9Oz2Q4E7K7GOfjbIGVA
SiCuujUs2bNwKurMrNv3KueoEzdPXtR+lol4XgxFFoZyUNtQo891eWCUgH+N5r2Z2tzsqwUZ7VcH
uTBf9Srt/YiS0qiIRIR8goCuT14FDTUUWMt9is01IFbC3Ho3nFVSDnT2LlHGG9IlDgWEVAScHEIi
EFbZqIQ4klgveXtHhXtVLVb+6DoYfWqOO0pabJfuzzT5zcaMvZfRiB7m3rXCQpvSYNFBEkQeUCF3
C7CXqJYRW/Koo7XpTyDL4l6YN8tUXmKgw4Ejy/hc9s51RFO0GYz6MGTuTz4bod6yoAlviKjJtGfQ
3bto9aBSpqaHsnuB4fVm99V7A+hFSlCWuiZfcefuTL8kUAcNHIQ9XAll7IL1EN+MRFeVhkRVpydq
l6a/3WbhfDZeU7aDhKyTEx3PEr0uqhNtGUgvXohoQIO+xW04I45Oyp2l09lWqimQ6Ck6tqw80vCA
EjOCLQgYjcGvoEoq7vupkGe81fd5/cecylFF2RFrzRr2A76Ij7N5MGITKVHyYgzuBa7SFPj1yarO
bS25YJV31mZ4tzq0VlmQJd157oPu4o4Aha6Cju5RHvsi5LOl/ZWZG6BT6oMG2mgXW+IXw6jI2ou0
GTVGWkcvgMCLvavcp1S2/AoQxrHHklYtb9nUpfSW1E3cNkCzjfFJ6Hhf5UxYXs4tzX4AqaDO6Cjp
GrGFFIvLjWyeUJOrvTKTpz7Dc566fX7PfPt3X3Uf04+euPB6i/igp78bH4cIyDquDcgX1MpevZtZ
EI01Ca5DFLxzdAnHzR/O/jg+d4OVnjSKQfzk2Y7QW+15ToHsT3jg7Li2cSElycbqbXXV4GisSesK
I0eVB5d8rm0uySPGEOQEdjySNo0PwU7T97rSDsouvpceTgJXR38jQbAsaftW1uDZe+yWTW/sUomP
Vy+dfWsgDiiuDarPMG97efd/yDuz5biNLlu/Sj9Aw5EAEtPlqUKhRrKKU1HiDYIUSczzjKfvD3Kf
tiy75fNHX3WcCFsRsiyiCkNi595rfcvPhmKTBr5CPFaL0I1TQgAXkjh9MBGBs6UomaPt+lS/1qCX
JoOgmdnfM3j/SOCPsDHjvhocZIJZrRKFMjT6pgWqt7fiW99CdYdK3zzk9QIZJIovDWFfGV0q90Co
IPS+WmKUELMjWkCvY+EPnsmI24iX0AgQmmpMnmlT4axLqkRd1/Uo2JI0u8V2AvF4kHRrSnWZISED
oXcDMMYoDj5b8TUmucYTosL+lNJjjtQFMa4p2IzM6qbr2wdkEzdA0yaXlJZxTb/8Kov6W1ISftwV
hQ4fngZLZUO9qhLqFDKwb0ufNXc0kytI5we9z429EdNiNAfWIAJtLaY2d6Xsz1aZP9Y8jijywV8x
dcAqxED1LEU+eaWmUoK12lOS7uoe0cWUzeraKEmGbngH56GO7b9EzoFuY4MWJF8XfQZ8jXlSzsM0
UqVF5J42yG6i5QnWY/wmHcYHxyb7ucvQ9KTWHhzHkqmoP2pAZAmUmZ91q0TE/5nohOIZ1S0h7Gi4
KWjWamK9DeV7vDT+FDAQ2C5cuHD3Vm/S789vEQWOlXZC6XVfjtlHbyIOaQvmP53/VS3kAr1j9Klj
wRKYtFaTXj4SmUMmx0xULVPsE+45kCrBAq0xNpWV35hf2YBoAq2I/dEhPBZslKf8vq+Mb4hQKdZ9
T0AOdMxpb5nJrg192JW1/KZnm0g3jVW70WeKg0Zmr8BNv3BLT1PBiUWuqRu35Nx3m6gvXjF2tG5d
2LcqbCqHvBwTA0M7v6lT6CJ1vC1yFcRsNnymM8rQybyMc44YYpG9OSy/ep7sCcZRbweL7TLTmSZB
x5T2eFwTo0YHtnzJFleBrgCrq6HyshqV89XyD2NfQgPMeoMWNlPvsRTTAeP/176syB/t4wNwk/W0
gMo7PuhWZPGeAeJ+gq57I+3mq3DqFNsXX3GYHE8xQ8dtmQ2xsydRfCD4MJBYImURNLvewVQ+NFjb
Lc6SWDLJYBnkR/g3QE1aH5+MjiVB74vStRpwEKZiNQczNjH7GhKbQlUpdL8ewqB4tVV7xjxbgZgP
NwIt7a0xicYDE8r2k7bcKgHjhNoR9gGDoGORyBvKVXMVx7qyxcYYURChl0WNDEGpnsbzlOp3EoAQ
Uctht6+c7jKY/deZFOx2SSIIGxPd+EgFpPNgNAZZKIxUluCjtoULVQwWYmhbkvJgDAzqAyw4Mzwj
8hhCHEjr777WWrD1rAnJyIVU4Xfh/iTKtjuAPMkpFai26B/sSiyya1hY3N7mPUZs8BoqAcEB4lXN
gW+INOtJEMtEMSU8oeTgSUZbcUnU2mU9RljC5DVqxBDY3dTBS+boLI7VelqC0SgGgYB1ZDCnoFXj
gTs8KZl/kvNkkfCnPXVjweQgQWDuA9ZzFklSNY5uZGvJCUEv84Vk5O8ydK0G2OKFnWwy9tXsYkiX
Erg0SSqDmON0rPqjpniFnT0ARSKAwWSPX0IX2CA69d3IEG+jkRcbPWdGytje2nFT7PRU4ZWn+De+
ohHDx0JClb2TuMK8RVxgzWG5UcljWjVddU3B5oVR+zgDosA+GL5Fz1XWMmXVMV9N49i4gWDPnSZv
UmM4ZMEoQlapfTWaej+zTvnkNzPybcoDsgjzXVU+kwKXPMz/iYf8XTOcZ+YFCTOg+aVr7GBj6SZs
k3IbdlhJ/ZA4P7VwjaQ37iSEC70ba5gdscLdMCLRDaoXEisQa6REZxFl+z5ln+jlP8x0fFJ5qUPd
g3ztv5bUFzDRsJlUJhvcLvYoN+tt2jf3GOS5DdQ43jMDAqFdvhozied6k32YZn8oOmNaaR15W6EC
hMAXfBuErE++1tO+JgZlHVXPtGXY5ergBER+TQzrUUkslpBENcH3jHurXniWwOnRVUsLtboV7AVu
Am4o223TIMOm2XLNeH35qv6GuPmQJLgb5Cw3SStdJYSdrjlMCpk62h1CbTJ+AbJx3nIi3oUBKZBd
C6A3YIfDKMVuNkDCFzNp0IXC1pJmZ2sntCh7ggas2Xw0Etmt9dmKN4SVoLIOsFEQhSnDkblIhZ05
Vxo2bfG2mBiXV4aF+zBg9o9emq6Vv6dstnec9BeCvRgcxlgMIwgSiWQIP+AfqjK0CrqGt8zSD3FW
ou6ePhWnWkxy9Jg6Kt8+EFhoBnxIUfeRFdoLGBtcDEvP1SGLIqczhmd16b+8dbl/R6PoRiGHfTuV
Db06Bv8l3ORE60gi6rC4pqjlRcCAzvG9gE3Sirsq2/pm/D5kcC0zK/oWWMTmjip87FjiTAUddvr+
C3VXemp6YMOjISStpMX1BRj1CErlQyMzbDVjoGejJMdNG3V4uIO9qsX6KXI0V4vUD2A1qQcBFyNC
x/8ocQ6tlEHFv9EylRUDfXTmZMjFZ8Y1c6LtfZT+Sn6qspyRuY/6NcF53vvHoDBeRaevrMp/CAuJ
QaYeqUyCW9iU/g1pIIORXGOomMRPdV8rk2SiRTLfT9fOyrp1ag/oGWV813DB2f1c2lid72HA3PpZ
lHsyrRQv1e172Re8c7RKW6UTq7FuBW+2aXTsnOuA/muFv7IaEtwAMwY7SB50hi0oCX1wdAb+UkIL
oEiAZWuwxle9ESHHIhFhQ6xrv8PYctSUBKQe77WxarpNac4M5y02Yw5xKlAPQARNtTO7otaxLPqU
k0Z6184zzU5Tf4dxQ8c0CyBND7HHjJoG+3hTkDjFbJ+FrkrXdWQBuAIMC9GY7ZA5Pau8igBqJQG2
yrUWLZhjFb5e7RjPiZXxMpHiIdXB7mnUWPuqofFh9F5s5JObMk9aZxoOBkWtNdonwe41zeP4XGNe
H+8K+sXgQmuCmhfeAn2kFMBAoVK7dFX2LZ7gWivVjcAOvunVcMlJny89xBFS7si/nZm5dhPtHRW3
OLSSMw95+lLjRG4AN3plKu4qHSxWiZkmq5V+X/T0YrhHeaLFIHdkdL/GUa2spXZf4bNYGTIi3U3p
cSAQrbH203pniqp/JpQS0Ts+AEcEKlXwmBBUWm6CqbqwPf2sijDaOiBoMMaEtKjABrA+hM920wJ/
yedjRvgiajK/3WiItSx84jlrGtfv2leTcDtEduuwG9/wTaOwstIXNHD6juT4p3a8zfD43uGXjbad
FLi/7fy1ayfBxnJ6nSGmn2J/0tclNtuodMtK6Q4RnByG4DSM18qyrVenamf1wwsjlYSUMWz+OTms
Gu9UoY2QVktGpqEPgMSHlxSXUvOiVly7yf4Y61YeVJ0stMG1YmdR2KPJyoC4rGUm90YdhzdNMX+V
mUE7gIzEQz8oRNPnEX7c/lEuHeQoP8GnQGVRT4ynWlaQJY7K5OhBU7DQ1UzLfNoMFv1p0qkLNYxe
2KTR4DVe4gDo89wCYAQyUQmSnOjjn6E0JZi2jE9DUwnhaFEZ1elptnL2aIY49tGtjLE9CJpCrlOl
bqW2d43Tc31xE3ewI0D7M0b/98LIqrl1GC+1FbIcRTrvOcNOKNoPjHfROZnPYWJvQT3TvRsAV5AK
Vln6Y+zkpzkAZyt6bvZxGaAm9VdgB87q3zsrnuPZpB8UYPsRI8brnv0st3m07ij/4oFeuiKCrxgz
XWNgqGQq0RtsuAeMihfNJqvdsbmWepQdrJTULYMdYsdUHdAjUUsIqGgIj3cajsdDkn8VyZiu/3Uh
8N9LfH9U+P4/aoW3H8Uitm3+N6iFEc8imP5vxMKrD2Y8769/EgrzF37XCSum/M2UVE9ssaQFmEAz
/q9QePkj20YXQFXoIM0j0P2/lMK69pvuqMK0ePMhLrHVP5TC/JEmLWnZ6F9VAZruX1IKm9afdMKG
oQtLqBajG1s3WT0XSfKPOuGKhAOzJP/XG9VkHxrJtoTUN+CwAPiD49odjXvNMt0+mchoThDtNVuq
FSga/doJ1ZvYSraFIlfVdO1nhmBLTNoIKyWBntA2O7+xcdkph5IUO0d/l+0LQ+zVWHU7Owyey6R+
6rrc8yvTC3AsqjXmzGFtxYU3lrPbmtFa8RXiEMB7t+FzIFm7TLJ4CqBzsEnB/q4U/LwxAr9kH+vO
rl4MuDbyXwfszsrIEEFoIPd1YXzxnR77Fkj7JWSMZhCPoM7roAUb3/Fz1KF2f7gJ/lOT/aMGG5n3
DwLsv55YBOc/nlhbmL2Z+Q2U5ao4lFOyGsyL7IjWrQzv10eS/3Ck5c9/kHqXVUknreQSOtpF0b72
6vEffv5fv4q9SMhVEjWkyQ350wHgsOQN/Onas4Mb8E0Uhw/UuOT/rglkSMRjoBVrpxyQWSe3ZXgE
z0VfiOIjPrcAIOs22+hwpOs0PDSKgTDiGRWuK9TryI0TskQ29GED/n6MZXf5WW01nRzgkyadKwtb
zcT0vmA0S6Pbn4rNRJhMA++tk/BTdIy7SrLLKcppFSCcQ0Lk/77u/f48/82lVP96hjkBqubwjDi6
ha/xz2cYsb3ll0NfezVQorCItuM3HJdrp3vuin6XUJ0QKS6tke/IG5STkmrYvvl4v74Qf3sdfvgY
y7P8w4XOBJr/KeA6xI6/Mh2i8JACqRRlhqH9wz3F0vPT3fvnb2z/+VD4yHsnDEaWBYBCGj1Fnz1O
L/7pG2l/tiksT8lyHFOqDsQFwxQ/2RSckD5um3BmG+2RxLZ9LPxVin5KycqtEj7XzskkYZZSoxbd
/azcFkW/aeZnwqzWjEIxVS8cxY3vv/nwRn99tp2/PQV/fDT1z6dAMmrvm7irGVZRQ46Wm4T0XjqI
71UAFa/aLp4cpQ/uf33Yv7/Ifxz2pwXZwRThlwySvQqpsIESvdBAD5e9l9L//PWh/v62/uNQPy1R
OUDGMug4FIEdGLPzVZC9/M+O8NPKAS4JfF/NEYbppbYem+4flqa/P1lQNwy+he4Yy5//8ESYAqoE
+SG116nndvrWMaLATUjH99uvv8ffPg60LR3HAIUktZ8eB+IxnDGD3uJVmOedflt2VzE//PoYUv7t
HYcDyDJUlfmk+tPz3RiBECLjjgP8xAo3eOXEmy6y9xpDHay10Kwg35EjTiifF5nHhpiYOSAp2tKv
BGSyhlqfmhGdo6HDvA86rVPGp77t0HxGiJ5QXkdoVpAv+f2OEAtyhJ7iROwkvg0Co2h6h2eF/G8U
BZuU4FZRvgctQQ+MZTpnvm2tb6J6VyR/3yIRoQR0HN7CD4LShtUecwA43GHeKGhO5BMGbfIdWjSB
4PZc6t99n/P5aSWyG94s8nusTV4w+x7y2IW9ALlzXMPYYkJLu3i+VqAvdPTmKQn17bAtS7EpGtKk
8g9xiLB0RrX1acj+ahrzA4LP+xbiunY7RONdl1roIpG3K6iWoCv5MUPgnhMXh8eWE9eE1nEuatIE
cNZ3CCbpE9g0/s3hUuNoVFBNJzQspb41BmNblPOqhEqWBLda5Wy4RS6gmm8TmEpJhV8ReNzOumur
b8m89Xk3Ll9hyA3PV3E8Kvdd8Zqb3wK6bPK5Bo9aFa9GlF38EaY/KE6JrRVkiTuXtVuggG4dB00k
2s4mvplH+wj5bzuET0NVeVVSHHBFaRkd/o79GbjReBo8rS1Oy+2iRO9VxHvXTtBxw00rBRoV+AG8
KbLJcGlxnKZQe4cl6EnbfxjGAAOJwNqEE+qka4R1SmlCBBtu9X54KKth11nNdqwefPatznTMtIYt
ZLTpNCT5wjxmNsNtNDO2uWOkxcSH1wNbZOZ9tIBIJ2RGBt8KvYXCvfGmZDFhTKzjCn2795H/Ce0+
c8bJtd9aR4FiDnnSUfe4ZfdWcCx4ygzS5OL4VSevGDClxznPA+rQ9kaK3ysC4C2x0u0syOx1wrA4
ClYZ6XWIad22dx6z/twYg0sd4kyN21D2td0bGRk1AfOOdlt03iAuAtvxXKHubcL7IoPPiIxqLCGW
6P2XOJC8/ei5jEv3KEM2GazqIIdERdgws2AYIDd4hlwUFp5REPRuyVfszC8RAMfcLG6LebhvBvuU
UcoK+Q3468HCgWRRhLbdt046qOzqq45owbeeeroqi/I0KHAIfwwyXIsSF/yIlRe4AvKaNU7/Bx0J
QdChG3BojMCdwD0Xv5P+greO96GqbiI+PmlfFE5bOSBj70tACFTSTnQ7KgpDpmKlgRcBYxyr4LfD
+VSmya7W2mNGRgqxXjdjkL+U/LQOPYJdnAuGdbW1ilX05EG7ZFRyHoaNzVSbNi1qkdCd4ivpW/uw
ynYdLF+NrNikfPGn8uJ3kJdN6RXD5NYBOM42vrHth0HD7iOA0Qri4UfojwYaSuCFSzGpwVgJ0rs6
M9AEMaGbAIJBaoxqAkNNJgDCv+qS3ktsoigdGPuTEhduMpBcshpPzmSdU8WnRBMro6T/uUivcBHs
HUQtyoQitjDX9eLp4xsmdvtgLuRNct0HmpP5A03RhItTDrdNkV+iLNqHefZi18odZOnD2PgnCJyw
iYYt8SMKoEN6A6uGIbeWQHEABcVy3U71pgf+yTPWlgWeI4LKUIZJBksSHUfdSKiOeIGwgoi592Tn
bHp0IgkxC7a4UGi6ejWzVwBnAHhyyuIdaIA5GE66XW1sgp78xDqGdfDssEApSXvKtE9EnkwiLyR4
HfHSIHACvROcDKKhLK2/1asXQwvu627c9/1NCfhfJ+JdAS4+ablXY3AR+X6RaBRpAhuJg8fjrRLH
15qpZ6yGx9rsz6qV3dBG3HWwhHwj2mhKuo+ahzrod79+C6rLq/QP4yoVIZtai38wz9oMje2fXunQ
RhcDY0HJMJeHmIG6GbEYIA0sbGclNJLlcraEqLzHSaLeSlxTOBvE98ekFzd47pgB9hclvNax+Q8f
7S+v558+2U+vZwuQfkpBVntmBnC49s8AQlcakh+juaZcS6fJPBhN7q9PyF9Kj5+O+lPpoXcxDuem
rD1yXeGCXdsu3kqIFr8+irPUen857UjdWZg123TU5cv/UEmFVqPaQiMnxKSZCU5xZ8Bewrt86QSK
Wdi4xehs1GE4LwVAHDabSSMga+6OfWV/CbgUqb4pF/Mt+HqrO2owzphbfd+jw31ZxbjcZSefZIUb
RLYrybaiCCy3Eu8Go4l2wtZvXtv7NnrEjLYaoa2TOLnS1U2/09kS9nDh/HpNAvQKhs5GlV9Kf6NL
qpMAigyDGE3jAuj6tjEnaGvtRVqzZ+sfURJcQqW5LM+cqfZXI8i+oPDDBx1c0sbBEZbd+CgNnQBT
j6lubGe4a0rtJcdxa6v3aC4zoI2jh/D8oUFQGPbdLp/8K+bZL2kb3APwOwit3hLJsE7ZjZVW/Dki
GutQOYPAWrcAfxokyBEvEh0hzQRZ6NdXTv2HK/d9i/XDlWMJpH/KHJLb8lawJob1g1S8pY1jzzZy
cqqva3fommLL2us73359+L/0j1SN/tbSjDINbATmcvv+cPSmskd05hy9KLZN1HnlPryNMuPUgnf/
fqR/CUPw/2P30eCU/vfdxzW8g/o1/bf/81lH317zf7v/KLu3NOIq8gfgFBYawPITfm9HatZvPOIS
IgDLq6VqNo/579gCVf4mNSHAFhg2PUUwBP/VjFTV3wR7XFofqi4kv7Ik/ye2gF6kJmhDLqQBQzia
Zf0r2AKLoJ8/LUMgS1VN4yMIHHAs/qb+0xo7jHTNdBi1YIR38Zxv2qKPLokzt5QG1rBB+cA72vQs
wOTXOgvmuy7MsIbzZGtqYt9Y1ncXHjPiBgsNNFjtalFLDckAgnNAz9QG43M6gvxIEntf8HBjeP5i
TuR2OkbPABX96BXIlr43FblYV+c3MheZtJCjYhG1tGHdem96fpAN3ukadhr5cZozbr//dpgqCMRq
1O2//1aEGHLThOFFYSalq3bWXVWk83me6ietvo5MYW8DbGnPwLlQK7ZGcm5FNu17tEhrcFTvfD/M
G5a5H0snvSQRH62up3WDkG3VYvu3ST1fLwKwp9bMsKk1Fnm+GM02ZQKONpMlStD4sJCpV00PRLpr
RpzShZuqznpsqb4stZ2gKXlGas4HfTJoni2/KCYYmQb6/Qq9Lgll5XBGOA94gF7y1mnZBkU5RpBe
9Ys95JizpmrqyjCz+ywe52tuHcoQj59BKKJebwOV7o6thqCy1DkEkhsP7ixB5wvMAOkc26c61gv0
E8hFTJ+24mDXh1qDVAlUCiOdL/ZT1A+bMO4RvpJvnlp6jE+/Sta6jEnOiEaCI2xnWqOfL9wmwH9b
BAmy0AyscpsOvTtP895wLHWflCDp7YmEjtZOB9fAT0myV4GvPSuAoOupPAJB3mSQbfZ9IV/aHuOo
jECriLb9SnrLq1HxPfpIMlG3NlaU1reC9IJ13fXjuvusDQSZvZY8fJelBEZJYItF8OOMh20lxvY+
q20UOwbmi2KJC8viaj3SElVCNseJbUJiVRjkAc4MgVqw68y0ac/gf7jRta5bl0oJCTYc6EQZihvR
U216h62UhdpDXS5Gh7adbCxzBRCI13ET3PoxTA1RFmu/cc43vBKCGM2Tw8+w1AdDouUiOB6Kn+mU
G0IGMGo3uE5zfhgoHLkerLsat0XCIzAqdnVpNefDHrhNimFf+NoVdQJ8ggkGTd988auRRwkme8lO
MhqD6D4eMu4tVJ2OQVpoyNvySxqN8amfcPAg1VnFiSUQkMzpFoM1iWWOVPYlQQ6xsscyXLihRc1u
vqEK3ZIVqexGuwT9nINCSGHTI5foz3OaXPCAH4oMHB+gvzOMZLInZW/uTVO5mpkz7RMykQqHRqHt
0KvwA/2xDmC/VsYlTrEjmjFWNdC+kjsMhH65qpOYrzFXGq6dujlMugpRSJU4L3T/W9UQCTyGFfuZ
fkBwXpt3XVY4HujpF603zplWPjZF9oK5vQQNEEVkknbswB27pD9SETtfqGglTfXMD61ga4AKWOKs
B2Z4afo5Z+ExQ4LmkRRG9ydBM9H7ExWIgSKOq3yyrfCxy/YW8d/H3r5C0VTWpYMoqkav5hH1tU2h
FnAKb8LtGAMPbgeQe7SSppVSmk/2DJGC2HiMHE6KICmKj0NPCUajYyT7q8uPpXTNEIwjco0KfuUA
wZ60J6HN+dacnbeEZ5aiHJyxMXzRbft9GOQWDOZeUdmyao31omZZumsi8KOp0z0404xYZFCJZhqA
pKMZWA1dvSVsYqZ/azEQSS4LNv4U8bkVEgY9MyZrvGiPE/8SaZd5yHu/sjiO2GkUCBOt6rDJwvWt
kRrZF6NH4iFFaxgXR31AkaAU8BK1wGAE4WydrFVJCS3EPjXxmdLIL13kdC1G7HVc0dId88VJpH2y
Zhhu5ixt0DhlHD97+TQgXZKVdVhSmFpavnM1Els+pZmrXpo5eRoT9RqMmbUjj4pkaAJuRFAT8ghK
Czn05OV95+qhUzFtR/+iDDkJCPaSHj1rcFO1U6Ha5bYq3HromqM92Y9+UxKLo9XEplt8CIXRtF76
L2BuVDwGwD5bQdt7aPp7h9AJz3LqWwSez4iPCoxHDEWSrCMLwGwuTMrUU5ccWobWrsnehZ2qdQ17
SaPDQaWdDg+tJPN14FbXBqzz2C0vAoQVQ3GL2hcYkD0ET0E0k5FsR5+tWbzMBb3ENmUy2ErnJW/L
zvMdc5un8xdnTt/JO/G3Mb7g3MeXse8lTwwUHDaa2MIzDb2FE4d0NSLUIpVTXlBgpDfhTWA4mPrs
8VkiOeGppID0M9jq1aNY1HpGfC07FlISDfMkrKEXbVQ/RrM0hRhZNNTkldZdq0jbIeSgF4pFC7yZ
fhxCXGE9fmFvpC1sz+Y+QarOa8kkTKMSBzI5UbxN11ACRhjlRZH+oxB0SCYVpV3E+4XXbnMeopKu
ll9sQrsiVayOU0KzdOivs3KKYkn3Jq32fqGpW7ufn/BHiE0wBJVndzwhowWPPfGXMPYeh3ne4SqO
TkXNO7jLEp4KYhGTmA5bEpp3MdIq9Lo6CkZjjVgN70E6uV16zDV/hSWc9a5sxc73/XCnJP3AxElU
ezAu585JHtvvbNFeu/glz/CsOmA2MsZ0Nk7lU5+S4Dig94sy6aWqZNGdkFo0hMAQliX8vTO/j840
4KRhB22KRtv2HdAJaK8CvDusWvIGKl7RK5tVY4WR63MkdV42ynQkj7vhdtXWZicZlESs0I2vVDu7
is9hAwl0nPQKxnbBlMxC/5IW6UmJaMzwX4pd1atAoqVXRaq5m9g2bYVor1Hdfh3gXxLwM98ZSWEj
iF52Xv0XNZrsveOTUhFkCtKZpO2PjvE0oHnZsHQys1aQ/AQmDQK0ildHk8Fhekpqe7yEODzK6SOB
cLGoZNNNrQ7LWtRhjpjvQK6Cre/a85hXzT3+IgKDOqvatsPMp4hpWJPd6tVFd4oIpV+LGrq4hutn
NaeP3dyrT37lvOqWtewVmzsZLiPNANm4VecnfiMy7P7InXCggwzbIMiHOg8AISbme83b9xJMM5wE
3vm5XqEm6mlyzBChDG0463BhXag80Sqz6r2eWu+BLNCq4vRtYBm0YXRCgx9stdi4yy2ME9geIq9m
ZO844jFTWgS+RoHRsm/OM3fXomANbPluU2icgxnZnCo/kJ9oKz9u+n0fv3aYRE9jHX5kppfaJG5T
Q+6sioRZGZdIVzXEWOVQ4lgrcoKRg+5LE2v9geyvdoWo+UziWIXI/1anajgr1OgwNKI7PVKTGwp4
yP/2Pr3QnNc2TIhiYh8xzevWVQnJbEkx0+rca67ZmKhvg+Y1eA3beECoFPnrxAhnil8mvQbBRzoW
8XVqEggIfqC7DVUSm7ClrPWW1u8w+IxSWEApOyjQ8KoEXbvtw61BJ+IIRuWKNc9VyXxds2KhZxgU
dWMBsSFqKVY9UYoHpZG1hz9hwM8oESTORbuL37uZOj8kjwJ1mkrTsqa1HYTk0KeNRgR3/oRwOwzS
ZGM2sLSAmd0YUmtvibpxk5alNjKIhvVbTx3aiHyatqWvHD/VVh2wlKKP0092WPUunsF4Gyn6bVkF
8jKgeItuIj8kPCgZSARtympVonXAXeOTfUew+uQD+ZZ3fhlHrHXUE0LcFFirV4rRc984OICVuMmR
3esHgRjCiyekao5TPbYYy9JwekAZ6a8nMA43ATF6NQPZzuT+1aEieChBkj5ihQgx+8UMt6vso51A
y9QxzdxEqnczQD1NIuZrwneNN+Kqp8+6Ibg0ihdtifpGBu3MQ7A4adKZ1UiOLivwuKG/gMkpukUY
iF7NBKvCmSRbssX2njP9EbNtY5NQvXwOLZ6EZFx1hjO6JSQZUI+yw+IE9Ecm0Zeqxiui912161TE
sioeByen4TQMzJG7mf6uqUInkEAWd2gzSAvY6nb6kGHnc9H3cXOO+BNmQi8GmSX3WVg/gunfEqO7
Y/1meBJOpdvkE4ncJdbZ+FNtAkLygCWzZQM2GzDFg+5M0lzG9mTbxCnxN8bZUELQ777joBmj+p98
3oAmOhasrm5U5SDjneh9ztBgD3rmVYvRIY2lXBOGkXi+peHMOjKlDfdmYOJfyicGcOqx5SNtEVMU
Xtf0NM7GYufQtI2ERsJV4t81oszdMNap9aJ7BKG1ayj1WZuUL1GZVxvNxJ5qZKSVpmrBrGLC2BlP
BB+P6sGnUw4GX33RlREIav8tUMk7HG2ys4qEjWHESSHsFRJ/We+toZK3eqq/MeYjh5oM54JlBlVb
OR5lHN0L3rcbR/XCCoytk8h+h6yOaKE++gg1gfiT9ATa/sFm0vOXGG7ySmtazH0YWpHJ2r3LckRV
U0TMAs3u08qJsO/TFMy3M/Q728HyOgyW4pnCPDdJnLpqMrPaCvuJVQEJ3wjWJUPF2Pn01QnxQ5pn
pFRgJYlGWYcEdWaUL/saOIQl9wV+hFwrOnfmRdvByeXpitxmQhA562p8Co0LqZhy1drDVY9Etc6O
c4ToabDs/KwX4m7aZXbCftLkpggC2vllFD+pcfUwWOIVH+C4a+UU3DkNdTlaergMUXEyuV5h2Xp5
go+lM8pwXWEfYD7LRbFjm0iHBbiSfCYxg91g6FE0adkpPKnqqsocGm7qRCfaZsNqs1pi1VLW0OKO
HW4DF5D1Rx1h2SJHYJuJlsqENxVKQoCGA9azIm4orfEX4dWI3yyH7PoICPRqHA0E8Gx+xoJSzgpG
c930zG7tAsBTBdfbtJMLgYkXVUqKNLGKBW/g2uGUZrLiTsEFHefsNUjly/H25dw4HVPCilGzO/ZA
axX9LsrIKyEHDkOTH9zAOgqRNxZ722aoJwY+q2FEW5rClwVrUTVMQObqvjrWRX2M64Z5bgZAnmSL
9fdAGTzr5yWbYasoXb4WACOwnpkozpkkpIHkPaNWJznP61GSpkXu7ERGwnzfQrva1PKZsLBvIlfe
tQGOCGkJca4720mtDvFkXqeEzYFpjoR905SjflFZZMJgg8sHelKUvMwZs8CB7fZKjk9KwflEXIeP
YkVfSrIDRHdrKMGanIcHO+twOqEkoZtRrbn/AlyHL8YiJc4YpNcmrRrWaB7mpaaNk3nnV+wqmka8
DWMiDpNlu11sk47lNFs/gE0jfPFqN7eELs4iPYPPeUvKhraSBmJxMUE0tDV4/xDooSxpEUPV7kz9
nAVqC7VLVIBBCBsLLHTFxC+oK4E7cV1X2haopbnKWnyLQNagxHSLC+VjCP141+mG1+OLXeaj7UEp
5n3Wv/L4VphWneHUFz3+9gyadfms1nDlZ3N864OdPmFko1DEYy6+YGp/6nPGnxHBbC4UmBfstSn3
Quus4kDb56LQ3bCVluvQrHJ0HBSFQYZmWb2ogpNULXIMPMU7RUbbwEiZQS+9bgGnxjEXywaMni5o
5m3qzDo1YcKk3dbQsOk7m+gn3jThpjO+FIAjgpb4msJvlBttML8U+MXJR2o+4E3X/8HReW03irRR
9IlYixxuJaEsB8lyy75htds2mQKKIj39bOZm/jjTtgRVXzhnn2PmDvfZ6F8m8N+Ci3bTz4EfFn4Z
hwGRioCO1EbP5ENVkvhWLDgjnrKj6oh2MXuDuQrVMe+aIl7zw8fcSgGJI3+5ilpF9tuMsT3MphFh
BadTkwb2mv0GQSN3Jk7c+OD2J3deL263Lfxixlkt3kQ0zuPyNbYcTcop6fJLXEgE3jaruZdfVY+A
Ic+DU1H6GlckaXOZr/lI2D8Ty5pPhRacDEmWh5W5T0nNnVQjqAdphmtWioEcXSMq+bask8kHPXrj
YzI1PczVHA6EfG0R1b93sEfJr0+idUkkS9ElW8IbV2P0N2ObBOwD84+fkvClL3uj+uz1owzrbukt
cHVVkeAfr98r7M/EynuXDg6r0UE01B0ganu4fl1IHjlLegjUcIhsjAZWdZADd45f7ONEERc0vmYl
ggF3RG3iFuo9Vdk/z4h+qykFtwD+MjT4K0Y1zFWBfEU0fyz6BeKXBRwDgPwGgXw9YVCWkw1XZyWx
Brk5bGH2Yf7CuypYSw3Yps3KCIf8VNqosD1Dzph0uxDS7AycZRY7xqM/QNPTAcKhT6e70MG2dFzm
BgLFW2ppP0qWHo1snaw8DC7hIKfd5NAXiTn7gi9B/BNR2UTfrKZZJ6o6+muW/UnhvOkRjjOh4U/i
g/GM8gOBnsO5H3lMZyseGFW8+8P4KxUIN13yZ3dTrtajTjg1vtlQQAvYVDEh2RMgXchTRFpp1njR
lA7vK+FEnFDoNrLhAGDz6lDQ+kidwslYIhA9DzduuS9p5UEQ4uE0uhI976ie0kXrqYu+2zM4Yc4X
O5csr+4t4IUNKerczS4D6D7HvpEAPdAMXkjDvRq5w7g6CwRew/JeMp6E8rj2Ul6EHt+VrS+Pc7tu
B0NbQ9JYdCGnXGNzVyoKPMFQCnesiEHw4ISowHn1mBe0FWiLb4v0D1QR/nAw/oG379fMpbFPV9Ot
mFpyB1qsWJ31t9cJMSkKcFNkA/1agcIr5BC46xo7uKQc2LVpY1fuHx3/58jVQVmMzKFG4wkYAZvI
Ub+QUIdzHe4AsuiBUwGqC0WfAPOZCrwSZ6l3Vmi1TnBlBEPekSHDQIlg3dtqQy0ixdisszQeuSuQ
SCWJ+4Zz/pcFIqB8AyiNA8LIVugElNYPsE2+oTgjZkAexhOEifxPHJPeykB3ifuDWxIpcuyIMtlH
tFOoBl+HmkVnZsVsIqvQ8NjhNv8byaC7JBkVVOpYDLOJ1jkJ6ISlBmSKXvihx7WzL4Lx2+T645eu
SWk/mSrj+ML9bYDYIm+LRIu+SljISw67/qJH+UfiSntrRekPHlWa36EggtcvwqmrL5BZBYIUgXKF
k9HQEuhrsV1uBT5Q3c3abQoJem37UJiaykP1WG08214u5J4xtMUT4b2UtKFrfv5f7gNw6wm3Qp1p
YZxNHzgbx4zteCkQX/j+SNkfy7OXIcg1EAYDeyln4Oh/8JIDQol1J9QkZRVXAzkquXVsCYNDMyKe
/ZaOESoy8x31VJNry8UGa6mArhtGnJMyL377frQ2bU0GmS1pRQEvoYPiHtF0/KqVbBkm2v0SzZYJ
FtTXsZu7nW7UYCdNCT7T9AAhthK1E9g9D719nsx/UtiZL4Z/twZB/9qoW8ob47XesOMnWlIsUMSK
AXQbb+A19kBSljkvNIGb8UHTZY5AkKcfPtXi4zz6rojPitCIxFG32jDPreFme8Y7a2+aXjIFxm4c
zoQ0wM7U0QV2KZBtozsSsDKv4A8jXfY+AgivB1jmxbaXcCCvqNPYz8z7fMhDB7YhCQMGUm7sjxrp
aT3Kn9DT0guQltNQFJg5i5tclnWVJBkz0wmwrAS1TVvUeVihPYmt4ZYJ2COjNuNpyZ1d6afBk9tR
DcRRTYsEPmAy3mwHMVnB4DYvcvTjA4I7O4//SKmxcooEIrY8gAqMzTZEn1WY4HRgVFvnLiPKTSag
UoBT4V5g7Ng218Bmbm0HPJrYvkNR0PnadYjbX3tuwKVvPZYfqe3H9zwip2LyjY8pvuAWInNjQn6U
Zoyz+EecY+knK96aNzlebZeRb2AH740+bUdFwK2F+aBlOLeOSazGmvvKEgEHeOHMwLC9bFGcvUYO
D1DT2C+zak4ROyRiWPmQ9MwNu1bxu3GcbKWdPgc3X4l3xkHoRZmO2iR5g6ZdAcR8knFLnAxOeC8v
aRmQ8bie5AIqDoAvwnasdjXmYFAddI+Ko7TNlsSbDHOk0W6xZ3cnfK8vWPOgdwF+ETL4W8PKZhrm
PwBePawp4ydqiF/2iZMYixfHImwt0MiWM3okknnX7gQhhhXzJL3tb1gMfwRL342rkjvA8fzOHKPa
xQkf1uB+jrUNLnoGyIWcIFsLcu5JIsN+aZdwoXgF+SGtJfOW+aFD6HtmFdh0I7SfnOCjKnZJbuq4
AOTXXJrmi954jPEzLOExwds5cLAkJ/nRj+nuqzrsrfTHbV3CuclTzOwLQapHC8PsTBgTK2QkU7H4
Z+avU1Ti/kvZgTWmEea2dYVIFzxh/vo3NsTuqOZlbrx274ByxtdKhmefVWGNwNQohnNk+k9axXLY
Y1TBX9aNuRgZWvaP5GdQho7OuzF1bME4Bbrqsx/Nf+YijkxIA27iomc/oT2fUs55jmzNpF6F6lTY
b1Kehrnlxw0oNjKNpklKzC3Cmyy2st7ivpFvE6AsVn7+NkbUGBviTsOwtyAVa7F1nvMBA3Ajj1Zr
/zTOSScDZ2VaPvs/aK/rVGMlYK4HiSaTYTwLwST9BQP1wJjWLOBXm2lj5p2mq/Kbz6mYYIFi+TUi
4s3qznm3c+vs9KrYmIB5aAvNDZ0RlPGuRPzLWiU1jy28pKJj/TLkHu6QguMAsRYO6pI/ekBrOxip
98TE1GJ9ip/EfVjsZVcUvFvNARwOJMqDxBf/0kV90l+x9+CulhGLeTHvkXV6O7cg03Me8idOzjXM
MigFPgtgBwpB1Wg3FzuglWTqMEXeu966Pww4LTxGQKaVcXBs0DkFClnMksMxSZOPKUqNXasz/Z6d
YN2ZVAR6UR+GeL6QUAVKaT5PcfKblozT6X3zzWi5uJ76t7ZpL1M7MmTvkmuhdWy9zFsMJ8l19Ufd
36CR/kCGCUjT+yRY4dtOlHYWlO2eRQcxT/hGXGURUJt6v1FU3mjmIIFX+V9+23RraJWF6rpfJ8FU
nkxLgwdD2joQmmaDO+vgTbyBEojP1m4ping570BCWD1hmYerCLTY0IdTN5ILQAhqGDn9C5v0a6V3
TxS6eBQbE8DEgrokVfUF9iPFPkw0H8/6el5AxproX7cqSS994wWIGRlEBmZ3yXAoQpJj7R7H8TuR
uHRg7Gbn0TgnDYooP9ZvDQgkzCoFz588+PjrqR2f+0r714nobMyY0GGXIq/nieiGB0vJ54oheaoh
zl3CWF3292BJnxuHOqevGOcEtXabuYF01K+a9mYu6ZkBxUmGdF3oEMPl6BDB0nDFWnsO3mc8lQwl
pjS4MMyL/WnDKN4/LqU1/xoObcUseyzvXedQ1sO35u4mkgoDK7gNuK+slJn/fEFlZ7huPgENoXUA
c1diT4vs3LiMnn6ppSe2pWw/M1I78t4gwSGpd440H14N6ixt3us+uKNBuOWGdwX6huaAlgJF/qem
egRtoBeZQ3z4dBMMkkp8yKYFpiW9diNxdrl+jxjFN31/KuYCXkphqMX1ilWq3BqKr5Aw0z1cS86P
4M3RHZIRfdAbQsM1kKDH63M92trmdCTAEOjSnfldC+LMfyem481wii9g4p+Jz8BqTnH42WfKdAyo
UJosGxCc5EfMYx4N27rFwnyShgQzNmg7rSI1zCfE1ptvhcF8CEn/F8GJwC4kxXBdhVmTvxE+jIO4
2PqBdW/LiN5gWUk7SOT9oTg6Vn7NCiDpKM7XRoZZHcv/i+ppw2PKihQnFaJLI/9OSfmLdfKu00mF
tsYvMrrDN8UyImcfsN/t/xLeyZqDIb1LIBagQr4gt9W2SOSOmOE/fVwbh6qjwrIwSagZxBqtYkcw
7bABs3ycGoKkS5h2edptBc0RqM4X290kNXnWpEh64J+W6xA0SHNIS2YzEfpAkiDKLkyp+HdIN54Q
/pzaANYqpviEKLmInaFiRtn1KOU5AReNar0nv+Ayl+nXJGj4TMkD1r0k+Iww+U9vtrzDA71Jbroj
lPfGmG9ZQRHQ+vPvjVQBcGtN+guU5GnOKsbYMKRMKiNdeYtg6AcNyHvJqhtxtBUy3OG3bDO2X+Yi
TRzOELoo6+DcJrPzThQADWw3nFwpmVdq+dVztNeGQUPr8bo1cLqpq1g/60x7IAvep5ada+wj6xYW
kFfvlenUCz4iesa4B2y/MFLSeV86Wb3Oiz81Mqv14DNM62ydhiTQf2diznzwWhabytS2JyTFWz9j
/zNIMt1xnxSNhBPIEWw6+ffAKs4z46d0+AYY8GO74t4DJN002RtQ9OPsUrSZRXYTfk8iIHunJnin
7Ls1eZERBBN9LnMbxqDfXs85kbwIb1T8qM2zMU8vScy3X9cw9Pv64cCE1uNHWS2PFu8okO5mXwg/
WWMg2csmuCBO21tuvSs7k78N3JFevbOhYLCgjHeSum7zROneDc0l5SSjTaK8ZutPFVDJ6pLiyYYy
0R4tpW69wizriMuYCXdDG/MSieEd0HG9+/9rMsoMwhVK7ll/KfLzvHXY+sDA5zSGPoymjbwZu2zx
HNbywyurPUBERAAMhqwNXNhz7EjEE7+NA50qDeADDUnzJ9LzexQFr0LxbEBFDL223JEK8W6Mct/a
AbHXDTNhLoU/Vlpv/KHBs9CfYfxw7jZEM3JjhjBU/nZkHNqAhsahZhbk8ktZu6HiSAYa9mA0/DMZ
UQgyW610KqHC/wcyCkcO2zrNEJ9uz2p4+Ya4PnA8vfUVHoIRrCxZj8LtJ0bN/Wl5i1yynZsgOGpO
vDdInIFRfgd0Becd9FztAhrmXd3koj9BvUH8kJE+huzfS1GfBtW6tSGPAxEAtX/wsMTP/clv5bH2
CImbaroWcSgD8EDOJNk7Mh6wkjzsiBkstOoxufapiogDSqbH2OeYiUbjD7PqCcoxkz347VsUzD+1
zw9BUBg5eGvGvzPU+c9Yn8Ox4yGaOvMxupQ8RBuwd8mebRuDI1oczhIuWE0Xz20c3Bu4y5rR7NAh
eit9Enuv5YRqeSEasHFu9uJG+tnqaoDx7clyO9whHv+cUYPtBWJpa9ryc5mHB0QesVcKLoC8gGaK
A+X1P5GoY66xjzDHZiPepnb6FA9mLkegHJRUJV9onNxx/c58fgbUIpgfFWgdslRR6sWMUzQhj6YG
TGuMyjXmI3aaHGvl1J+avmVCsi8XDqtuXqz+1Mr4KrZOIP9BAF6ENWC+GoOz1svJR9L9v7MVxWHS
B08yAloH5+MxdxVDW7O9dECT0EXdhJlD3mvPM/dp5eRXmehng9VwWlDa9Ym8Rqn2A/KKS9JjdKda
3rII0EnmmGwqAqgzz21NFgkV2led7hKCLuA8VptMF3vN0889VwsR2gfLDpadEB+TxkHnCuTfjG44
t9YFCiEL4xjZ86Q4UC4x7r5QXxQVQSsuPTXLjAIJnjGHgjDSjRZTpeuFAgoy0LVqr6MO17TCkVIy
DIywxfQRMZaN8UKGBjWlp4eOKn7IDXvv2T+g+Rl8na/eZCKj42hD60kW0tJwTi+AXL8RGZLgmxfj
SocxVxDPmJrJtYOOxxJHnRqN1joyxV4ffCz56jHVwT93DHHsu9velM8kud+bmstBj+hx0Bs6HRM2
GlRUpk3JLedO7POdq2j1Pwg8PqQpgL0dEgtMumYTymuwKGwusZhATBnvnnQutmLOq4TYwDTaR4P1
OjjNEeXMSUTtjvMI0lemnokADrsm+sGAg4kbv0TfrNPxn2yIWOyp9yKtoCJAt9QzXfZc8Rf57NnS
ILnj1JIVHzELKTPRrqMjngfdQ19C/LGhHgYLZPxN+hpZ3m2QWMMHRfa1Id7GUn/xiRqx0dahZNSI
MLU/GjwUzDbaYw+6L5XFdchH/osR0DZZF8TH3ljqk9LKwh5bjHbSp3WyIF8Gf74FZfUUiIFVSorM
rA6CjNCbr3TRFBPtwltT8kn0S3ovkVVKoAVouNE1NV6SxEA+C/Vgcpbvw/jl+WF5hP640aIsbPpp
Dw8ZbFRubKoWtuSkm/d4nJwLukP0iDjm/ODoCGmcY+w+ngX4cyjnS69w72mBRAerZ/YhNVM8ZKV9
EvFigtNUwDTwlz5fnk2Wy+s6e7F6ncrFj5/nmm9zGowA8Qo5Tl0WW2ueyWXzU8xh5mUAJ9WEVG2X
iqF8ZhOoyUgdNb3810r1Gw28dVGn/ysy+myPQU62jD0LNVXMPOdHLRkfZbO8KqNdlKFLv5wRmGt0
WnrQUpKhLKsfQ7sM2GB11srXqXchSj73HY9wYDyWa6FCZQMd3LzxwnxIx6Kfdcw/LEzWcuFYMajx
GQMM7C5mj3yY+Tke9Fc9G/wdnc8MKSiG8D/l/5IC9+Ewmn8QQcTbrG+JssrGj0wZ0bvnXdASWhe2
PavaI/o6BwCViaB/dpXcG55IrjFx2PSK2jbWH0Xp8TkGbRRyC+/AyC2m1prarj5OEWvNWRuDy+DR
+qMgD9UyFQyKt0Cn9HSoRcnGThZx5S2TTBp0OGlHl40g46Zg13SzCCEo2lCDGGJUsfdXJ+vFNnas
FdND5viXZ8FW+1g7xDN7BUDBEkDZ7IgnHYVTnkDtnsTOmAr/ST61RjeGBJPDGeLsLy19XEpqf5sl
3dZiOLOJCboOY5v0m27C0z5ifunp3Fea9pxYvbUJVGxyw40O+C24mZUz17vnNok+IvbmCAq/ipjt
lWYNLwXLJFga9wwHE0CO8SFJEg7ZEqD7IEqTtQGYOskCoW5Jr3LJB2P+/6+Ly7+GSfRQULrfs4lA
oRnQPYAeXutIS9B/F59sIq+DIBewpTxbG2bM58oFKbNz7hv6GqRkvkoSda4JFNlR5oGNxPeGToyJ
ulc967F+nrH2Mi6GlxzdmDb5qNdoN1Tl7o1sFFQI+Tf/uhMJPlRilVbkmKxSWVbrnO3JBmLvZXCf
NIuqJDYRXhHSDKeCpM0wYYfnIfYhlPhVLwdye7EK7FKDaIMA5GWc1s9jwaYJueAVxc0hEPln3rKR
Ywl5zDTF0yHnR6FmUPk5Z0oehF7BbrBinLyaJnKHWs/5Z8rC3sWpE5bodFZaZLSbtAu2jd9ML6L3
0PC17LUdBvXgAULUo99pLo8NJRoADTjNfnuvSHiGfeWvjQZiKcK2CcQSh69hr7tZPwilvRqw/RLD
rPZt9+RxuobmxEt2NdWHjzKbo9UXm56tVlQEX0ntiqOjkr9dXIzs4BemeI9zmxU7R638MIlLDce2
PA0Iy0uO0QJ1H3pRHq+J9A7LJ0OcgeomEH880g3QONKlz2gjC513ekIPR+Teh8Xcn8JOc9aCYIIc
/tRZq3zOCdRziTOxPXFMxJw2gjh4Oj8McuBLEpoWlOx1WkFgbOd05wlsA55e72eeqXsam9ioWL64
CYk9OtuutVXxyURtvFJZ9dUVqcIh2/8llKkjlcN9QzETrCcdLdISo2M1/TcCgHTqFIxNj/8y4A/t
kHY2ZMlg6yAdJe6DC23jF05rEuiOkqWhmyfVmS3dOhpO/MJ+qBKavrRg8wbKNqZH6GfErvMjd5aB
IUrEKD06XUUalZVQBrcTqtChmdlSITM3q9M00fWKgMmHrSecHRhd1/b07CVIPtoIXBxuPKA2E/1z
XNmowZunkn3qc93QVCnEFBh8bAIW7eclxsxhIACqxPwdLO3Q54QB9IDqyFU2XkPLTJ6shAE7GK5+
RYA9Gg14g46DLCTBwNZV/c7gWIrzud0T6Q0yoKmP3TRpYfQyBxHKoYyJg7a0f+y3mOWQmJmiFLGd
e0mGEuTWUWwb6xYgj18Prv89z7X+MsyogzR31NcoUhe7Xu3T3MxbVp4oF/XNXFbN4gB4YmHL55ta
SBXL9G30uZIyuWDCCMEbSn3dRumr284+Q2O58DPy+6Bhh7P7JW1uPEf4Y2U/bSZwMyNhv6Hd1gva
dueWbLRKNz9UZYx9vfavgijCrdMX7zgm3X1BJVX6ybWZ+EMmfkeYxvKILNnmEOF5uktUFC1DWzcz
P6Yivs8RSG1+t3Rl5AOYsgT+6Zinv9MYUK2iva2KmrvGIDqhf3iGj9TL8D+CgjpvFmwZ8uBDtN5n
m9XPAFd/ioIxIeOX575JDypiOGfHUShi5ZKw0zF6wyEFQGUnMiZntUHEjBn9zHHz3VYMDNJqITp1
LjMaS51iWAMdiWYeci2NtomkBKi6ZrAdZoeGCNW/1VR0UF1xxxjgbmyCiNqeQhW85slpDAatqne2
aWLd+pThXW0Ln2/IpfmMFLeQ9geK3KfSWE1789Jx3dGgaDjTWZA1yn2yRfAAL3zqp9jHqKgQ7Rmo
v3OGYpZWC841Ic/6ZBMLfSg9Lingwgn2SYPRObYgO0GX2fv1OsqxA1vcSAI7+aGzB4R1QA0R3vEz
D+j3Z15QkB2acTLIDppLVkZFpTtQpCYH6oyeLd/4i9lR/fW+8yOwXPPcsyikDn/x5IzJvI8RE2d9
6BgjAXYavCp+CYwISLSIBrE9jC0xYEKzrYF+oq9QMqmPZSbg7q36cTxZY+qcPRclUl39OB0VTz8F
Xeg0LeLR3PXCakly773MDPUhvuEb2TMjfu1V/8aVw7w8MTCatNl+wrtQV/TiTqp/4Q6zwFYTVmPN
hXt0pB8mfKUrSrSfQcCpk49MxvleL+R3YggAkibCg2iZa8qcrbkmY7SjqJdcAz1ThrTAb81V3XGJ
ak1zJSGDKgqUrEDRzuruMxoe7iI37tmjAVm8+z7OJUv8sTXW9X6BjsCdTqBwf0D0wbhrCV01g4fX
Mc8QKgeMsbICppVM5ezVWMY0snro9SDGXKHsdSyfWRWcbP+EjQSlUBFsiqkkG6+gcWalwWT6x9dV
SlQP0xZ7JJbUrc+mg3C55/GzG1wrdeZ/VL7/Yhs9S36ba6VlKyBF5m8Ix0K3lDOHnGVz1Dt7S5AD
eXkxM4VyKAlDHy65K52QPn5cxT9xmn7nZvtZu5jmk1+51G+gGj79DGGypr4aTuDJHBCzk+vRVdOL
XegutUuN0wN55EyHBWqlxReOYiziXFB2tglSJB4mWcc7X0u+HQMRc6F2XoKqTKu1H3si6yk1m01j
4oBjhx6RT68EY9zc5olQBIXpZ0TR77COGCbSrVjITZp0RnSUv2Y0sisCV+7jSH1DRtBWNHS2AX2G
U5MWX7INUi0JvAT2suQU88MhcnAKkOsTMvvTMOwkowKYouUOu9k2nwEc2tcR15ZzJJMMkY9dfAYI
51JH4i+QPLCUdq3JaU/zy7hOc0vy3hhBKavZMV1/CBY5oRZVn67/sMakYN5sIcqCT83lu5wkBR9S
iXEojuTONpgWIFjCrqit+viSckKvEhld05bIAaP61Gg1fT/7jhxYEL6HuK9xHYa8f+RAfN5sq+2k
WGstPX5ZuxhPJhC7EWdQh6tq1ZjZ1Q68TRpX31FDdM7iQZHjeEP1yqcv5CcvEuiU1Nw0k/08yvi3
7bKvdtbPoowf8zQdXDG+e6n3sFsoG/YEE1jwoE6Onh6XHKzcam+W5+1njUoSqXwYdHTnhe1dyjhg
ENuoJ1TzYZmb1z4dCkIdTfRjkoREhU5QN3gteasIiXTe/Wx5R6MKObaGIBkyfmgVzD9cloQ+R9k6
X5AREtYA4qdsN1iVR/8i/1SQQHsHE2GDYVDO+6HBdZlXrN0I6lm1Uid5cnkgSxrEzIhOHTZVbFOu
x2yPxYIroW0yVh2XJ4Hk22icYUXE8yNL0DBJSqq6JHG1nXrsI5F98ZNyU7QQAfIK5ZKbVusyPfYm
9x+X1odtteAppX7wbPiYpe1eGcN+uUGyN/k+kv9fBTv6IHfqM26Lb4QwV0WaQDI+kdaWct7ymisJ
4iTTIiKTck4po8b1kVf/BKXqmQqZb8D21mLCV8Sgsk6LJ2tqmTDrndrxqN8Mydwp8g1ihdiOMtz2
g8mC9XNPE1FtU/V/mKfD6G+C9t9OLORjbJyiZr4m7Xpnq7JfUVcuAeOMmdqM7Ea+UgIyE53rBM08
8JF8PS1Bg6VXuyerkcEa68ahqbP6taiMv5aweybbDiJze2fmtN4C+9xTiXgr8ON0R8TxwNoIciF5
r2IUxYakMXtRKb5lvaMdrdq7SNqFZCiHXZdMr57mHy2HOLB8VpTYbYqdkIcl16zoXJQKd2A/fen4
ZEqMSBu/Zs3tBMxT7KH7g46dihE765YgYV3UwUrrmmNBC7ausvqEw8FDmSvt5wqB32iJ4WiTUcMG
6YzYg/+94NSpifQjYIG9KQsUfmuXG2+qatC0MVMAm7ZYi9IwNzu6Zdb+Gz1meNp0Fhljxs/oCm89
Mz9heA0zX0Y8KQ47Ui0gzSBP7J8qrbWtlvo5Yhk3xRNk3sDjwNAm0MVOIAARDso24TXIOfKnmjRw
L2MpmdvQh0hiIsKqow0QFZCJvEi/SJE+FZH1j5yRY9/zBhRj/ppUpPSyyd4MmnZI9C7b2lry45aI
bWKPq2lBPuNB+zZrdNiJ3t7SOH4y2iC76f70a6VWuW7RJ2+yHsv0CKVa64IhnDjDVo1Gf6HbLDEl
0eB1icMIu9psO08T6qSxcYYnB1bMmjafwBB8tRJbwNpqBeyIiBdMjAfSoUyUsNlrlUdl6BJFWzZk
OohytkIx+OPG5Xtf07ul204IF6nGtekHaxsQ7YQMmFV21VpAejGx1saTJ4X97MSnzEv1LUKZP9kM
YnO0gWjm9bSvzbk9djPr18NQB+qb06yrbpZEVUSa910x84TIe2R+XAvqZcKLTJYwsUEY8fxaUWcc
GLT7O3ZUWzLX1BYo+aF3poOJJLTMEWZEcYZYrFg2Q0twJubJN7v00S6A77NNOB6VOR/USOYbc/V1
I6d7IRlfYJaJnzHiqNVnlfp/62FSu9Tk/jbMz9hhPGsZnKigZOgCEl5fS44EkriMJPHGu8aGxLVD
FUQxCwX+fzBbKGsc60IwX7opUzTXMtCvgQr+ELqKdi9KWDyZxCGker6e9fZX5KP2VOTzVqRWtp09
/RaIgv2e5uUIr74a4TUvQXmQKnF2ReQT4zz066KGf0zGRWc14+so5/fYWrx6KU4KPhK9ZXtPEBth
Ih3Ycwb1bDvd12nCV40oss20T+DunEJe6oZ2kn55VoeAOsVRYupVtyFsSJk4KT00VTvBlWj50aWP
cEpI0spRlKcmjiYyeoZZ3xk6U39igX3WV+RmB+dW/xuR2n5C2U7SSEuIvNXlHDGJyxwZNBo93MyB
VCEp41hdV0GsI0mh4zNKPjG0IDsIyAYen2rH70GeiNNgg22QbzaduaktQ+6mjACYzlDmlsbG3upQ
SDMrnXcTO4ZUc69WS3EXod+J+vpVDeaxK8wvVpoBeqvcxHwBuWoog1WdmTc+7JwViIXCvTZeg1JE
p8lzSekwtgCHzsnQw0AX2U4p64O3812PrPqg2nkZvlCruvScxOOwDkqCYtOO/qHxa33vqemlscsl
h8Bxdol1qCTw0MAqzXeEg09+7rNKT+zsYvyi1wvrxht3qmnQufaEXk7yMJjZH1C5zAhiPLijV9yD
wei2BUan2ayexyWEJgAexswbplLSCUzeHtOaBY/W6xRO/oyAX5liWwjm1bDxaTLws4HXYV5kOyOa
HP3QMFA51fm0GQr/vWWSt+sF93bG9qtDlwBrBXguMADjf6qWnmLR9nRSeHpKehsVV1AF27kc3L0Y
uqvEkMG3KHBmmIkekuMsjBKF08J1R92E7CqFY5TM2afXoxMlruvKcB23os6hI8HUI0dujY3mEVA2
OScSDd7jzN9KYJtYZtfTrD1qU//oLCQ6LaTM5W9z3Esc5+OVTLWmgxPUCybGOXqMzmxebCbP+7b9
UL2pHQVzBrtr9qbj5WvHVPUhl/JCzB1nodsdSjXdZd4uz7Hhr32TYqavyl8mljwcTM4DDOsooCiy
Cv3GIXMg4Z5gvejFmn90kZ68ttOOg0E2nZ3r5abm52hheikd2kebjyMxz8d4rr4KZB7rWvGzGnIk
Dwc2besDIx80tWnBtq0RKnDdVA63EEHaRJCxlklZlxKl1RGReY3b6V6/0Y06d5anvA3giLKUo9sf
grNCgH3+/9+l/UiDWuiH//+T7pcW8Ta6G5yd5S/c8Nzg1GnxlKA9RFXzgUO461L7nSpogZoXMBMG
hXWuMD+4jF/xy9fXrDnmTV89pQgel05WvWZJ+4eXXSH9hRRuYp179Oj0Wj9/aKMHn55wc6KLG3tN
mI2PF8a5Ij/a5v18M3FS7tvA964mab2KxuzDA7UWVg4BJojBzL0yPQ7TQgMGZr5khmzekkAYR3T/
Ecor9scEmo+4x+VXU0/ffW+/1aNpvKaIm17ANv5tXVr1NJ3GteezVg86be0lTMydesz3MosoixFL
SATWZyT9mZtPT1niROHkEz3N1vc5KxccVTasjIjBp0rotDvwa7KV2cYLjLCjZj6qKD8ZJoY/YbOH
EkW9Aeuw8PMn49xM8oxl6IGHNFix1dSf3SSSTHyv+RTX5z4eUFtO3zUacfxmvLS5f1QLLdPHqsvV
3AwQAzp/O+YkAhvES/3H0XksN45sQfSLEAEUXGFL70lRotwGIakleI+C+/o5mMUsJt7raYkEqq7J
PBlKHBnMM00CwlkTkbvTdsE+FjHAxHjS7i1sFWmzI0Dkd5LETK0sj0g5VlQbZg3B0VDVQ3gV/Utr
vUPs5KKlu1yiV4quuWb4wKOtaDN6tTp1FFY0Nqw3gjr69mZdpWuiDR4cKg+saCj+Xe+ZJX+0cBpJ
BjVTtbFJpzNDz0PrcoenKEJplrH7KM9CkO/JlUy9d2qYdFsnrMv1tJIINfL4UomK4JOCGVFFso47
0rGFZnCyfF3ysNh3s3GaNUlie0bnzqwViwmPdahVHHakbUAbYBkbNzfXQ6MafjmdTKC0IimViNKs
Grg6uWsIaQYrjOXfqJxVb9QvBt/CoScZEiUsDaEYN7gkTlFenQekb8rzwN6To11nDn+UgdJUZx4g
ExJLyCddln6H6zW29+AGB5SaBLRWHnI9kChp7bbrjMg0kAQbspTYhNTxTWYC1AoUyAQ6Fw01Cbed
xmI0ZiCVo3+lZRDNVsafxQxPJef3RiMWsDHjAAdiNJvToPRq8FlFyO3ljESkFNBLguqsFYK5dFze
2LOTmpaMHwm1/4pTv8bVaqxFKc09S8s5o0uwANejnzrlEEfv8NqtndGbtl6DCQckD4krA3LoqHCf
5JAwYLKNlXKm5KAbzo0YW7GCpkqca/PeYSBvCTdQRnMP0V/u4lz7KsbiLvSBSKCp+BuKg15grqX6
FtuwHEjsnv+tzplddhiH6+BcJqRWMXwwlmxt91nQbfSYXXhgRTqRrdoTQ++RMMWhsX40/PXzB3WX
LQdq1hNpFqNgdVuH/XnDjRbmLCBEeVdtVkOfMfednm8S3yM80Wq2rqfQ6QmqaaQZpMb9zc+bo3rg
3hgFLIJwt1bRMkIWfbIUXbUxkJWKKn9p+jTb+XW+Tpz+6HvaOSdcePdFrgNTSJLMhmyWC2JWX2cB
TshAvhbzahPLXrFyEw0Lbo8rViGvgPmSS3rPrvUgtcFIaFN2/q2nvyc128fiswJhsRo7Z1xZhXlD
ZQ91oE8BbxfFY8hShJcaqovA22HOipd2Zb11pnzucBLgATqbivZaVOMf8hno5u6vZdpgqLqiXuq9
+1PMGWUJURAIzn+ArNHt9BUe2UK+avfMk/90S/ZbbqGzaYaX3DLIzlP+a8Gpvims71hio3aUXq7C
ov2nBoe3LUyAXxKj6sDRK5o5iSvEy83BvXI79W0FjbNVZXBJ20LsDBF/uW68yi3de0YBXgRXB6vf
rmRMuLIr92NIL34ufrRk3Cok4cveNJ8y3Vvp8+cR427Gu08obO27myGK92RcWPgwK/OAvuLgE7qy
swx8JENlnvnG8A9Os12s6XchqTXLKHM3WmZedN4A0rzHTejy4Vp00SOTS6Sn0z9JfAhKNdr94Kwm
OlBhj39x23Y79N8/Y/MeGDwN87uP1pdBgFO+jlP4xYjlGU3i0a9ag+rauI3ilSPhy2OytVQjdVQV
/0tIYsk1LFJWcMZKqVBj4ebBrDb/j0Ptv3devO88R2y0GKRnQvSu7mZ8Cz6746YhUlO+jhq+PYK+
Dt40bksWAauYgxcvXQsyHZWWYOge+fZr0GNutFqxK90MuyDTJ7uXl6TjLva64dMyiB0a7RFPo5ut
gzw6hCXSgwyMUPWb6M1Vq7D7M9LCg12kHs6YaFNW7a1H8NEEuCe1CZ++gdKfkcCTUt09HBnhlKG7
cydCr0tX4qHDydv4LpI02/qJSvKn3dQ74zQ42umFy4QxLiHra8hgy9nGr8wakdg/aXaPygyxa7uM
DGAYx652qFslFp1hfw0BhXHiVvBW/f38mSXY79ZOdZ7mgpRy+TaZPeYUctfNzj46UBTCAL0/wkRi
RPUMRTbZn0kPhGGwS7Sg7R1H27VgtMl2I/tXCZuERB4AfCn/ek3SvvbUTW6XPhpUW7ZLnEveeN9V
VV5b11iHFIXDDOePcwtpavBlSTFsxwZ/l679tmbwRLv4nQfdg+An37qVQXUzW3OYlwVstXgpqOli
CCJ19h1MqFy77gTgeNs16GE9oz2JxPcXiLbfvIZwg5KfV+C/XFSt/VpP5OmpVH5lPZRt/MA+pmOz
yz7rGgZaRPE4KArt4alDRZgrFPWFSeS874X71q/YpUb6ZZAuLvj+G9VFdtfh166IdCAnN7+WPko+
Y5r+1TTl8+GLozhzj7pFhhJ7COqckigdZ6oWNQJxP49I/pZuvA+Kj5FojtGBF2Z62sUYu308Jk8t
Hyxf6aE2SmurGvUea/MKZ7qPHjlWvcpx3EfTTY3xJR3H15SEOo4S40J2J5FEXnhyR7VP8/QpMFH5
Ml1kDUMfPvg/vhfNAWs1z3p1H1zL3FsEN8Nc+Suxds08zWBnNeOTWRAW2cX9e6iscRtNc4YsGR8J
yJ6m6m6NJz6FSL5jF+5I5gBIChFPTMGflUiWaR6yY58xw0H+WGNx7YiEIiEBrba3k/DPlqJo/sZw
+qQN9xLn04kqbFUTLz5MnlG+4ol+kUa19Gr3YVBIB6F4p7ikVMz8PYcjADRVHAiou8aJeulL1kLE
kKqtF787Q/BbT+mdBeKhUr21inSt3ILvmZHY1ZlpAA3bEGKWS9m7+Wn+0Zjer0BbYjsRanvTfmP0
cmJvN60s4V2GIfporOpghTiAoh4DXJVeVDb7falBF1GtLtVsF5HkAmeTezUijbEck3z93lvJP9Uw
5Y3Sk16d+a9h32n7YmYXEAXXDI/Kyf/SjleGs5m5hL8PzPqNf2xe5QbcQKTuBXrcRViGYqVMf9ca
DG1sC7Sg0By5dGyn3U2tASAkyLEFGd9tVukrHpa5B/U7Cho0EmwVVSEyLNAKvHbN2jx5mYAnD4qH
FqXUS50bz25EaiKDHhMh8LIR3d0OzG4Vsy/RB/kVjjBF4mw4jVYINWLePNuut85HUkLgg/xNNRag
3i0ZfyNWX0BSRJpnQn7O5gDTosWuzHJ9FgEuXSt5K/xH7/dvqVbcBy9/4Ny6ZGnzqSIUmYiiqHiy
h5t2/kFL7PeMIQvLE1Hip4STBuO8iRggREO7mYz0kWXtpnMamBv+mek/moCYVZoFTE0O7xNi1V2V
RX/BfLDz7JYhq3VRVR9BwyI3EdO0rhnz4tbfDqzCmBnjG6m1T2KhGihWWMAjvXzn06JS5puLUL2p
HB90aQ67KPI/wpGIuEm+ED5trubRF9oEKs+qiyh4g9rfoowaKQN14C8SY/VAxGGBjl2r2g8Nutpa
ASKzRcUMNFgVee3uAqbbphwPsF3VxsFOOQJPXuUAlw4IYn4nkp+boqF0il80a950Fag5aAfIWm82
kb8L6yEjWpQ8Qgs7ZjaszBjRh1uxkwvpb1IUY5iFCLc30L0YAntrb7GFNg0CXJwqOpGc3jcQ7oyE
gbcp8DtTW7C6MG41KnZ+nvLPNTwWRp7ZEpworpWDwlzXuP0lchj2HVwDRvUbbko8o50dpmtfMjKJ
p2iN9ZfnKUWZlGM3q9VkIMwpNwOqU0KUXyc4K5p8rm3CKD3X+xkw3GSKmm6E/JVr2iuAgyOrrltF
/G3BbshD3r1w/e4gDDKUfQLZkB6148FE9ZG1ailKPp2hluE2aeUntFDiCCtjF/rttwcCk3Y+hRwc
5IvKlSczNN69XA2XHq+P7XTlpphA2IxI7EeBjlPv4GLSEcQZTYLhzAwTLogUq/FKzo61xh7WOjew
l6OU0U952vKQSvvMt8ZmNeyvU4WrrutYFFl5+uMxYQR8RDmJDi8W0XOa4f0NsKnJ2n4hPfASCmYJ
PFMILbDe5+G0iwY8jni/n3v8JaBZxjuEhIQmoWYCHUenGDL8zpTtSxSZEOxZaXBGW7NsiiPLzTax
4w9Llr9U+94QrJOiODpxXxw9psuI6WBNGL93ZuMveV/8G/N67sycs0Pynh6BOLQns1k3Pve8CSEz
iJiJWsr80vXkzlkMFMl/ChBYJEBrktB4YxV/6MmCMswAM+/ovlrBsEvmY0sLmZDzJXk2S4AGpxV0
9ndpTh0bYAe0WiuAlOTRL9lcnzrZnYa6xP2jmXSxtKCsxd5418PxYE+1uehrLHG2uKoMcpvT08mk
Brp2P70nVlJu1YyS+7Xd/plZn0XGaLcxpkEdgDG4eN+6BaPFs3TCX3OaDlnFKABD32Yo6E7aSH+b
mqPLobt0+5rsekR5Rh5dWKj/8Q1QgPVxjcXykmoxUFrnQ2MMxsuzZt4wbshf9dciUhekzJRJHih8
Ub+4SgtWPRK+peFB8kFWD9fnEBs42CI7IVqpPFmcBehUdXqn7lYn0d3ED0yX86K79r4ZGDMB51oI
j1kiIvUdyKXfIBheyFiHvOFsQmc8UJBhRSdajNXLDutLAFkfvFLgjH8uogvINv2HXxqomHTuzn7k
5am8Fe/pewAIuxymr9hBLh8HqCa1bu7GwqOSKlu5in5I1eKbWQmvRUcl7fbfPUz3dg1Ol7Ooj9mP
Zy99bf5TpXdn9HAwNX67ggjEJcuDf8j2TAFAZeymFcSsipUwoQ1VfXQ7NqpCvvJ5/ZuSZj9w2rPR
OIHSfRSKXpjuemwQ9AEcAohKJ9i44mYp/eASAgf19kUPu9e4HvltrWAPcpJvH5xb2O1Uwo/r1cmF
LUTRXOJa3+RWyEMw+9/0/zH78m3M5Zrv+ok4dx0tVvdCAhJmasPGA+Pgzi0t58Iq6RkaO8jEAce3
7r0hXTSY42dQaJN1lQI78+Nj2CZnG9CLtL1pNzqY2NyECFPBfrWFbaCmPN4n3a/p1v3GqIbDIEJM
QxyxABJeCkovbsrQPc1VbTvC1hhGIha6eYJHNFouY7WmtcfCHn+T5MyVCs5zhxvg4hvBCbH9O2St
W0yqKMlfBGIW7EznOQGajUWrhquLENzWvR/TCs94GjkWwvQvNZAA+z9DdYP4esddhIqzpdwp++Qt
Fjytcf9X1HCXWKrv1Nj+TUZ2KhwG1zbbIwNHy8LN8YeTAsEahQiKJMYulVr8dwxzRNFMki3ROiWU
E+Stis5x8nH2pHryO/bNtooCOt/xK2SZyc4CNZ/n7KTkW5NFcQiBJ0e+S5jK/9aY6SOc6hSWwvgU
lPkR6gUlR2a/YFUYzZodUIpWzWox0rE0crTqny2eBOrkk+PKz7G27mPCaQbnC7sA2zwvgGJd77Si
/CkoqqG6HfHffquUNsuK3qZQHHlEl2bfr0KGsZHSR/66WaKAd9FEWakP2JAtjgb9N9Q/9NyGyNqI
Z4OKnIYltBYqZJJJtLZJPw0RfqfV1cEecajr+VNgI14aql3I8HOZFuU+z3le8mC4Bb3zZkVfIz0Y
psF9zu1RZcmpYgUb8rOScpBu7LK99JxtY4VWKLsHVO8AOMgvnsNfJWITGCcnTj603cXsvW3GuyP4
eQDgqQaneys0Dmzo/SMrPBRsfYK+8f8vQCneNNmK9aR3dE40VpooOVwzAAmd/zamwBt6g9V4LZS+
lOHD81Kxy9K7MFOG1TaBSEsN4DVtPyJown38Ja5gwK0NC1oUx3QJOXmDVqI96UEEw4fZvqIVBbqg
ML3mJoUC9AE+lrvyvRcONGc7cHWhmcqWU1/+Onb75/8vGUMpoQmTQAwGQEtQv2jgQm2HdugjAY3I
VGxPJj3FjiVnJwaSdSrvYnjmuEO4mFs/o8bUscdPX/Op96FXrhzLB1oEh8ONqmhrxOnL0ODU9Gag
B9MyVnz9p6VN4Rrg1C9eOoaWYjpQF/jleBKgqpnxQVXzME1WIrnGHRAKcOBuiezCB5yhRp1a3E3q
Z0eDzukP+gvKCwBHpsIqraV80WUPQgsWiRO6P4LoZCSk1ptmIwX0A9dcdxrZ15EYxyOx7gvf0y1o
siSSRQU3oBbE36aKiB1u67tRSCZpLbDQMbP1g7Kaeg2eHvFlAjE2A/u3ggJEay2eJn3cdW5iAKXi
J+ezbM3y3arYpZSWBgy8ymAZTLhVi/BBDCY+rnkzI0dQFSAkHA0rvfiMXc/nWiVEOQZ4QWUIQ7TE
VIWJ1AxAprAqp+GRsD49/I/edGp1a0W87dkgOUV11tnrkQA3Q3TyVY5ql76r7sxH2yMfYd56zXob
NA3cci346MaMCUD+yEL0XmRa0KCWWbtiw/TQdcb/gw1pzRUA6PEPd6FCTyX3DKSiJVJWWOSOhvUq
5CKRv9KSO5JTFr0XWlvAesnWGZ51cqnqjvUJy7XJ7hmOchc006nyqXFKHXpe3z8QI98Q07xOgC2X
Sau9eSGlNVUiJkC7Po18Kzn6bU84Oz+I1oarXl2GUk2r7evJMwiGyPcpYyInRLZhwA88DS6Lg7Ex
n5MYYaVu5w9lVE8lCJeujkFh846aUntxBozmfYDCh4eXrV8iTmFEF6Sf1QoO95VbNgPa2ud8mTnP
E5ncGNy4e7xJ+43s4VRGJeD46T3T4jv+SxJCWCPTYe0xrhOntoxKK1x1Zv2pu9GnOaRnSoqF6x2d
GpZQB84sq5eai3k4Na1bnSOfsPAelgbUUtv3vmV9ZRDIbJYIJvZyVbONa5A56LiNC/KWO2yXfUQo
NeqwRVPYH3iQkA5gBYAA/qhRLOAjj/4K5l3cLXOphxq3Mn5GyUUW88DIeenfJSYW2e/I149Tme0Z
YN0tsCapCEkQ6bUXUD3/cm1cDS10gb7m9aya73JqhtUkuVH84qWpyUUZDO1FzqvXCpGuBA/Wec1l
0jFMJIJjvhUNtVTcPYRZXJ2qZYZsET8lxluvi9+Yodah9d/apqi2MA44JKJsB+fWWQ9OuEuCEFlh
6b/i5f+twfmJKWQxsR7BUOw0ob2kxIfFTPrzRJ/5qMNCWJ44qxkibZffVeZyj2jt06iJ/TSyDw3D
fZAY5xlwq2VXV1XvoshCqLLc2exWHHjswDZMNgAEsA8h0ldjiK6xMesXcJB0yjl3enj3/fiMCcVg
yxPeaTVHOCwaN1PRgqVvMTB5YI46Ys+yyN7D5rAXBpqMeuiT3eBuss75KLuu2Poy3KdFdUVzBUnF
1Y7gRAFlY4OAZCxX819toUktG269pgsuVINXMiyObet9NW12I91sWIQIOkMng7lRIJg2VtSsFw2j
mVsWR60jN8oPh2e85TeRhtfUPBQGbr5cj397fjs3qhHZtTgUS/cZT/NZq7+tenZHan0ATi65mpH7
qPwzGxdYoNOEwcX/ShGfDznZ4qkYD56GnK3qmGxGxCwZyv111ESwUfMJLOHkzcpTIeRVsJE1SNva
jOV0sQeHAQ865jbU2q1icMf0tnA2WaS91h1AsC5hBMGVbMbuO4ssEha88ruPqs9RZ9aWp2CjGzP+
Az/3aCUYuTDA4SVi0OOYi4MIgyU6dErkEC0rSUqqJgqDIXobMroqo41smNFR4UGhtPVjNZR7hkXV
hr96r9uoY+2+4qTprsEo6x3Dy5ZZTWZv+nTYk7ODELWd2f7BxentbpV54cM06fBJmb2YOY1c1piY
oxOIax07djsxl0NsX1wd5lCcU1NG8Nb/96ZH8Eh7J3k0fvkb4xlGf92/UaVCB3KjN9vRX0djeEWm
8Z4E+YpsAvAVZu1sVIbMV8T6sanSQz74q3aUjNRm1hdaEtqrFq1oYkbwSBRiATvGEh1/x4ywcA7V
VwLTN/mQrMlmY1VR9tUiKacnh3dw5bkAICap/coR0RocUmeM/mRJqcH4YymcoDpyLRyL2ML4rH2l
7NsWCkGXJM7YiyasVSb6EwMfsudQrnbc7BEspxc87uvKltR+THeTOjwGwt0Ds8mmMV/2ubgFRWKu
BHQAvYw/fSvfZxX3F7bn3h74hYwkWA+Bvh7I3xAM7hZ5JK7SV7gyck2xSQx+QKQ/AcZEqPJNit2r
Jhnj1UU0LMboO63Kf9iH+EDG/p+X9MepLbbabBBRdvivz7IdoBC5dAG9p38y0ey9zKS9JbNE0RUT
f4G3feHzvJhIfrglCYjw4eEyO7LfS8bTa7sH8N4Ph8RQ3QYOhbttWHUmAYv8plc7N3fvmLdIkZo/
I2tw1lFJxnk0kfcAi2Dc0BiVrPI6FN1rGTbZmgOujxiTNKXlLe2y33VZbx0yUp0DL492qSVvVZQg
z1R0E4296Or/uwP0Ll6s1SygHETUpQ0ar7+2if0zzRvWoX2vgMFCfGXeZhZMQHKdHRzkTA5igLRs
CnaFDeReQuWBpXBuIfpxIWPvSeByw9UDK/aG2s07zR6lpjfk9iSYV+PjItahtI2ri3TMj5L6gkop
y3W5BXV5ph4B3Tsc+9j8re3+BjTmVSjvpYM4HAqc5GHEuMDTshUG8mjZ1gNGDBc1ygzsAfy7wfgy
LQQBLjipkDX8b9H88ePqU0MEplIU1yGWVmhGez3VBUEO0bqP8F4C/h2WXcUGkzGE7zQz8NGfDu1c
1A1q+vIY0axE5R7QQb9oLhZM2SJN7+Id/hyPqvogQZkfR0ePd4i6D9GE5rGTPsBn2735WOaew5pT
xkzK31oY3WZS4Ih7zE9StkdBxpxjsIGcP8CA4MFp+FBJtSoVFnevn03kUp302essJfMCba2EkxOl
4sCIicqnwE8Wlvdwa/zFjYG9P3ETRma85TxWCgIywoubl5S3mV+0iGVFYp7rMFVT1h/YqJNV9CX2
WQdc1qteGPnGdZhDuVCYJL2/P48FWHWUO7TW+wQZZln8opn4Sa0ILLf8RhZLQlopqJsjMFOmlPsy
Hdnk5DE5gsNOmPBFHFhBqE7TDTE8UAbgLCbNjj5IP3apOFLg0rNM1dkn2bOr+vd6nE61a1yNoQQH
1pQkVbj5zXaYcBT4CLoyQVqSXunFMblIFlYRzidYKJWRpduBvbSyfAItCHyZtSn+jvYZQfnCdAmX
UVYyXkEbatt2nJja92KNWNbZZa13iYXcBqyTPDu7Ck6YQnJD6wOqU0S+u5HuNWuKdD3Y8dZO5KvP
bolEkA+X455NHFonHyZ4W6M6l2b1MERxK3uCkyCDn1OjD08FSRn84eA46NXVnOJ9xQcUtRrQ3Ijg
JQPesmfz4dcOGBYAQ29xhsKO54do+ZHlrDsnQTgF7bo3Jq9ekj7FkqaLhbK5rIiFgoF4H3WzOY9a
frfiO3XjynDSkPuKFBYbo46GU5tY9jxfga7NCu1aC4RzRt5B4zUo2y0uprGJP6e2w99fDLuisFMM
iSHjKyN45rcmQbJTL4On703KMtbn7DozmJaJkDXqsfGENJMoI4coqGCiiR0gKW1MrUc7TSKJKdIH
2KKZeRY89yrOHj2zYQrtkz+m3gFZlnoOdKGtuxLcBleVsy5NZIOkqD5DlVDgErlEs4C1GNszMEbT
sZvAr7PW37Aix7NmaMGrymfjdAPmIgoZs5MGhdQgnjEwPUJPfxLUFG1C+IANFYHtL390Y6vsHYEb
epMEjAlT/utUlzer8MmfrbV8N9pN+EmnBhfjxmsCv4HBQYV8dNV59JGeqxsH3lbmhS2qeVEmWx8G
0N2xh+yOQW5fEMM6+wt2bQ4VcH5pGq/VN65ht7coPtHUgP9kS5Oa1TuRMsiIKubISeVSOtZrJyfE
1izbZVjyW5e9s41R/LvpRjNwvlVh/1pZzjOZ80+tGYJlirW3+BIreGhibmDCJPv0E176Hmw5dgYM
qTFNTCBQCklYSlKqTTYQgmE0Dr5xQixQjNtq295hrVyykvanoTrczZV87kXHIVjKkvEHOkVBRV7A
xrdztdL0d2NAA0C30Gx7NWAnm31HTBVPVgYYBZk/VRG3r6Zb4NQAIQ1MaJGT4NCV0UoUWLHo0+9G
hD4Usi6T0SA44thKj6jYkCnbjIOs1rvO/3QF+17aDjjRVkMVBdWwbGjWh3yAXhOYV5iutwiD8SFn
/rSY9z2IYiPCm+wXZljDxp9OyvXba+PqP8hHsWUywTgY1LLMEbFTx7rFjBjMSdLHcOkjNrySIxm5
SbnNqxp9bUX9rVOtmi67rVZ2W2vCsOIaoEEjSNi9DlR/gMvF9iDd61NzjfLZh2xwhkWYg/J2ijii
9ae4Gh7ZJDO6GLB3+XcoknjrIwbYJl3Gh9CA0Ylc/1SxOw9mWevsw1Gl+a7p8Tb/CyXHpcWKv0T+
a+FawXHwlOoy3WZ29s2ZQQocVlcvx41o6b+DrsEyodMb6oiPFC9ujeF0RjTtGeosykzeaNBhFgH1
R8dH+au8iprIJm7EzJNFbdOIyzSCSIUovmK24fvFtTKYE/EOw/QYn5EYkbedJMcgJelp5HgsZX9r
IghjImdz7DBj7NgzVzFjR0rEW+aWNppHkIdaNtyrDIPeBLVVIyqNS9KvluIMLyvfxDqz+Tosbuj7
vpGEUm/Fzpdup2+9fBlVZjO7woBh5f2Xxks/Eq/tor7PHIlcCtOAmUQs2AGdB8a3ZsFkknajI1JG
05VH7niYdMjrlftN6/sIOkWqKfB6VtuS1v+9Y0Ady884Z2qQBtl1NMLNGKDh11ub7x7B8kqxF8dA
hIDDm0ClDe9R82Q4VOUWcoKg2tIQ4ddMrM9eATqzB1D6wdtkQ+qgUMT66rB7hNK816XzBbhC7IGU
qhBCWwX3SFiMWQDZHkc9eh9U8RbEpbmvETFlyAwzrR8uFi8WN1G4a2TFadq/azX1WyjNbV/5RHQT
r8AgAzMMp74JjuaKDSFggvA1VBc38b+Hyf5sVbMeWHoujID/l+PNK4xYnaNy2GWh74G2aN5dq7fX
8eT/huEBXzTPQwRQ2PWaV0EotTKpodDtPdyyOaQVr09YpbsxcCiacl3blk+6HWrbLHF+lHHXA34e
3iD2SykA5Sn7NGGDxeY440d+oo1lJPC88U40xCJuCo/wrKThJ9OGeLZB9ecGPSyYDf6NWUMGmcVZ
GmjskXKDZ8XKtWIIgwfaL39wRKGG5pwbUOMSp2qbqxjwioehSIQtsn0oWWrMr1VpXwXBu3VoX4NK
sRb3+meWqhB3Yvi/8PYOHOVkj8geyHmLNEnJ4C9ykEEw8lgEPRmweopbNago2ZqkWlQzKkqGBfso
QnqHpPnpfEwylnq3HBqCPmZU6p2x+85+8eEm+XVFob9bmSAxROufndDbwMH7Rp/YHcIAuYsxfsd0
Dpxx+rSPZ7e5I9lPUXF6jX/Wbfds+qSi5b7Y8Gc4EdMfmj0E8FCKzHBgVeuuJGymMo8gRfKXLhx6
lRT3rZ+hY4zL1tj4nfZdRGIGqORsTl3AiYqjObF5a9UKrPNk43H1ikMJ8JiSAHjGyKBwXNcaa4yk
uIdi72PU1KL3JnQ+GvkDzSqm/XBD5693hhPdMF5tM3w03uf/xWs6U6dQoOqD9sNhsxGOuNZtvmsM
OJB6nNzTqHuuJrSecS/gt2T5nl932dG7E5h08oIMRedcJ9u29pt14d7Ohkc+aSBnmMLlrfPHmxlu
zdK4u9ofFmQYxrHxL4PpjrLprmHWx6Njo/YUzsYRPfMY8F1YWCmJNW+j1Sg8rXkZg2rLSaHuRNmq
QdsI4gK3VvPK0DdjrfsgRGjSzLeggLGDQBhfbCnuBYNcWPUvmrE1ia2di0gcmGFWHSazO5NZwFjS
4hGMJkgN9nBVwZ1K3VrTW02oxoPlmBcUKcS/DxGSynYKiD1n70AbIpiYAPPM2+3QOHKF+/51MvJ/
LlySayanaFV2c6SHKpDZWEyFEjcNN2Iq5crW66M9MoyftPIzdZ1XSEqPukeJD50CBvY2ib3XmASf
G+KTbIHdyrmaaZo8VWX1rU+YcfGwlReXfWDXc6JaYWyssEI+gqRIPrz4xx9/LMvUL/Tbp7gTBgY+
Oo2xNT/Dsubw9PN2mU/pNXXhy3AmQz/1mIixmZrJbR42nOYZFWb3lGczUiOx1NnJLW/X6waTmBYL
cailYNaJtWESXuzRUmPRKbDLT2Y4zkCuu2W4EctyiEzaKJ0jt/cxHg51olebKdHqS1xaT3WCxs+V
yMpUWKwFhIcl3Fl7vg5o3/Fv/Zkhrt6Esv7UWP2h0rT2SzeVS5FSC17Q0Vrn+mAS9ukG6y4j8kiR
+LgqQptdIhuJrYarb53U2TlNudRtVosSkyMiRFL2xm7li1H9FUV3TYQHXjNwz25ZAygHX2rgfBvf
PNkokoGi/qCc1FqnuikPRmmTauRjC+qTn1posDRjpTM45083xc3tP6ggvitEmTujm++tYmnnBEtH
KJ3Q3LACZSjSVUPPyTY1i5TnD1Cx/auz2bR9i54EcXtgCuSk4QELANrwIeDkfukLXrmZvGgkCbvw
TGBDSppVz2asEXxsUWY6AALSncO2707U01NUdPwpuDi9tzVbjTzVMMO1gimz7fg3xVHqxPAFe1Zq
K2Iqeg+RYQZ2WTLO7138ho7o0Blca5RMi8HWcXV7OB1Ky1wzb9sDOYByfRO+IC4yB+5kG8E14r5c
jIO2y634UWXad4r/g7U93vWoBepe40HfwPraDQ4wnVxjPz0a7b5oBF4dBem5NqytbebYD0e+zMiP
N0bgX/FRxXv+WgtPvOeVJLwQajD6sHFVuhGEXq5xx9FZNpAqyFZ6Hkxc96zAlIuXO5xlGzlwYnho
hWneGxOXL0C+AgqAnZXf0YTs6T/2zmw5biRL06/SVteDGjh2tE3PRQQQiAjuZJBM8QYmUiL2fcfT
z+dQVo9S2ZNpc99mWWWiRDKwuB8/y79Eq0H9Uz9POIkYIZ2u1vFNLCMj5Yq64gTS+2tWoDriFo/M
2bKJTWTHxeQljdgvS/ZtGe0b4Ky2p4dPA9oKXmS31wXCWTttWBy/qJOTjXcCrg6Iqtp2fiobFM05
l7XDMCOMryYgKtTyVgsVGywvbMnYQSUQ5GGdckghPhwHeZG/ZqaCGdk+zmqqK+xN9toMz2VBvQW8
ArDz2sMU7tOSvClhflnmBdnOlcwv1xCCMexXZM/fu6RwwPwkX7BDyCoCKNZBHu4v+nXuRoL0S/ka
YuKrLCglTcb4zeppTylO6uWG1j2g6fLgYLs7IDx6TyRAKS5DnoFyycPG4EOo6iHTSqBX2nipZvQx
4k49gHtBdzif8X5V11cbwaVKZyAtVhN1qwEb9iFVd9NkQKATxNx5utqsqv/b0vuy1N//4x8f1YCe
2/KIWkRV/mzIjbH19qA+5n+Pvlfe1/7r727dt18Lfu7ma95//dP3/3DwxqfbtC2HHAwBeY1xsvGT
g7dAV8x0NUe4mtAdvLMREOzj//iHbv1TdTRddW1Nc1VVd8V/Onjr5j8dCCKmK0xTs3VDd/5/HLx1
Xfq9V/kSVaV0Guf3q66j65ZhO4Ztqqb7i4E3e6xQokyBplSxtBsSOHJNa/Y6a/LNtbk1uhYXsY/U
0U51piBt8prHKKI/mCpbo3Z9taQdNaQBbH5Sqxk5mpRxWbNv1RfQAFcrcyD0r/bGGddrhjq7aufQ
+dDg9g8QhSFO4vjy1S4+yXrD+1K5B5VAZpZfNrMQzjGuzFV8AmZhX8MCTulwhIjrfFsZ8aAyk+oY
VGJrgaUXvsALZTmdUYcdLJ6hrFvuPVrAcKx2wp0PJLr7BU3etND3baIH+AYgTUw7vPBagN8KVCM9
RQAV0wum7hXzSh24eQZbq9s5DTaAKe1AQFzy8cTK7Dlgcpa62EGZPYaoSGEAHSSUhZh6+VN0bKEw
A6U6JApq+MVvaFviOKdDCor2lgOUPGQmb7WyyY8zL1eEfJVEv6zaAvr/RrVSDioBEzP1HBtpPspX
dXpycngeXPccTodJszF2jk+omO5HN4IZkwWCllJRMYNoYh/AGfSB72IWJ9fAhiiEZb1k3sghU0cx
8uBIUVQLOTYQGZp1WfIxNNeQT0AzgO0ksXbxGSh2ALgsjiVkPoYclA7GHw1cCtB+TC3oF60AHLhO
xXyZo2ivJQ9T+mpSOlP6mUCzAOs4z8Pygj08hWjyVqnnqvtqD0gCOUhLCkGDEzp99YKmkwfwBFFx
D4avKcUixAvXVOKCFFY6Gjcv8ioTpLIXhW5MjFRc9KEYClMoKSc6HxoUyHR+bs1Hv40BL6ANX3D8
aekbq4rmvOzVeAkjbY2FmukCScZ7nEF8A1KVhZQytzI3H/JvXFPZFbPiM6diWBCRU5NuIK+DTv6k
aPtG2bBuqPmV0gM5xa4wgYGFiBC+VSY9BnlZ0D733ZDicpB5IT7fRkIF55JTY8jTpFg+25NXM53B
LLVt36rupes/BPR4CFS7FtkyZAYY5OsBjgLoh6MAoXKcI51cgngkUYR1/mh12MPjuzd+wR4eR2Dl
UHfOToPg251Fy0uBjiBXLhrheyRFPRhensPI1sHYGSVybFdf4G/vVRfLSd7EgG1ViRufWn8M/W1D
E8xmyJfh39q+ZFAl7DpCbwezxwIpyZkOHgM1qwlG2BjoteycGuvEYUblk5ukgF/wc9dIZDLMf1qT
2bqYwTnPnnxmE2tFfp30fK1/1FystS6epqrXlDzeXEJ9RClJ69hiyEchSr+zJkgfcq3Y93CXcdkB
lgkgOz4roNeV8SZOP34K4vc/guC/lei7Q7brO4IhofnPsdFUNU0DnGuApOTfP74+JmXEd4v/oduO
5sZ9MqABBNGt9dY7F7MI8mBGRiy5MA9Y9UXR7Acyrapxrqjf2Wr4LTknwy72NX5SC298VMVpWgJo
W0icWfVh1MVhAEBbgwZOKT5MhKVjeq/OfN+qx3oZZTue5Y/PHO5voBrJcD/kJpvnbQ90KBmqjGjA
URmgEh2SDXhwRfyRs4Ec9cWwg4IyE9YqDXYe4vASoqaaNyjb0jRMvxQHBiSBZZ2bovKm9qNtHroZ
BVSqHrKlimedSDgwHgUW/ozxY9HDfpqDv3664r88eX56utYfn+5gL0WGSSuCa/lzNl8aBAwLPWL5
w7mkK6IiB9Q3n7pxq6S3C/LGi4H1X3ttJo3/11fCkfnn92zomuWYtgGKQlX/eCXlqDCc7jLeMyy/
+VCLa53VjqeWoZ54cKZ7QCu6D8+VcwsPMly8prvvQj9iQJyaDBx82wosAzPioFOvFPR+adzWD1l1
V0je2kdtXjUKSEr+e9X1gCkDiqLHGtUeZbj761uRp/Uvp7mrasgO2/JuHE3e6c8rNtUdlRYqekDG
oXXfhz4HkIonhA18oN3/9We5/+Vn6ZatA7YxhPvL+2tF7iJ/jxTohHwEShehhxfuMASIHjjv6B39
zafp8vf94d4EiZBqkSuplmHCQvjjvSG4jCpSCBBQxps11U42RmNTjCNTLU6zxg4UyyGbAcY1vykK
upVAexTXV2ZE2geUwyK/wu+kdcStQCBiAXy7KDH4p+FGRvmyA721Zsgl1PtZqd8j41Utjm4SP6c6
7Wo2+ZT03ygb0Fy6tEkPrELbiw5DlrmFWIBaG1eR5+l950w3k9scjfLDnmVGf2gdgsX8YAz+qn5t
aH80w8cUowcK9JzDVaYRErSEVNmua4Ksu+I/jtebBdjsxGiq0JHaDKn1UkRm6eKIFKthOtpDdNAt
lIIfQ70IOuVLYYDXBeTYs+eX5iNdm7OWHwmhdO9YqeGM0Pa9NpDIIFApT16s7rbERgNLNKGQOoUA
ojn55N1G00WDlh6+qAMHLVS0zADXJelt5ovMGlR+hh45Xf1onyPnIwM9blzn4Z3Obmble8RKvHF5
BWRIxRLt+onqNw40Dj8DXgiYYyqkb0HevzLw6NcD2I5DmmLah/d7zSERkfeAcG4Biy4d7HcYQGOG
CtP63cjuwZBKwhxNTFKYMqKaf5P3JQ+UonpdZasLQmMCA4sMEknnAWnLWXxxLKTyuGa6/9D1QQiQ
sI1N4hl3gzT1jm0f4QlGIucsIgHGsbtgTBADF7R3imzkcUwOuDM3fQS+o3g1m/Yo9OmmmuDnjZ6q
J6e4c24XQzlaQPjHDvRH5A3Dm47YragQ38rAbFGhVijLlrYNajDAAdiQYyO05ZhVHaopD2BS+Tql
pGoHKtOstbiGsUQ3VCFzIzxq/HaDrMpKAorsvEAN0kusm+1c9p3V3XeY0CDUhpEa5J0X9DB8ht8D
dxGSbdK9jDpc3DmupRCBTI/qLMMWpD2ir+TJE8ksPjKQ4bS7VujCAvQLun60dq6r+qGBVD+QCGkm
azGNLlmpkypejVS1aRSdmOVccrCrmVwQyssiZXK7x1GAKswADZrjTU9lvILJHruPyXmnX0WTFnq+
ec1AlWkaTO0Df6+jylCKSwkWVX6CQ07Nwq+4uHk8u9KHbpFruZ3IZhGErOhaUfGgF8EPI/BJHBgn
DR+r2VckLzbtj8hAIHf0KlMRshs3Wjy5K9EH2KEWCbmBNLShG4YjJ8NVnaMZciT0SY5DiDT7ATJ/
VWmn2L23oavJeGEjS0RaVNnzdloB1PdMgqCKWsoEfQEQpA7DQu6yluWyyKx6vhT9uywiMF/Yaoy2
mXxb+5DKS/IqMDHf1eOH1FvI0sjXi4eh+5BJFAV9qR0cDkWDLDx2Y6+CqBRL13LYzN36lkkokMIS
xkA1W1S/L3bGABS08lBGBbzyUXavdVYftcmP9faIXTpY+tm3enGy6uS+S8kGuJ9R8VZJ38asGS66
BhIsRje0Qwmw7cJjYz45TPKT4aVobg9pIhhbZ56sLLq4ZgrM/Hnx9HH0cug6MlDNQCC2woLVIEsH
l1PUZaEZFgksmAwDKW9DezBDMksGuBVEr3D0IVxBJ+npvKGE3RKk7Xf5zPUaoxCahSVxnzwTH2l/
hJ2UZ+1RVlSDyO9sOphWs3AYrTujMfeM9eo8Cwb0C5tIOotSsaD4rIbdXYZ1e0UUa523cEArAq8L
WAGy7G3f8hD3aRzbUNE78lp38/QypM+i/EwATk5gpE2M5CfMGxlq+yo68miBmYwge5YvvqLAlo+b
EK5ni33a2Dv5v7moYUAYwazfINOUV/E5x5sLndF9U5f3dZ8ghxr6EgSnIqWspXhUYfHozih/q0wR
HprsTCO8zi/ucJXH78bq23oQhm+J+ZEkxi669GTE8l1PZRJYT7mUSjY+/3WxVQYtrn8Uyj1i3Yj8
pPsE820H1c+CcrLVggYhhIn2pzkvgYHrsD5OSIl4wG29EJ2KxlRQ/+XQVZEj+lSzazj8+wFx5qa5
GfGdIcvA2TJCJ0GzETXcgWrBnSqD8GDdlPH7yKNNnp3hQmSNaOUPWnagMRFYBOHvdOuZuV6p0WVC
e7noAHYyJkKVKeyfK/0yp18VwjMnQMj2oVjtrzNYiSb46dZcvcaGU3dpcE7o7wDrJOMxjE8ZmIb1
tq/uwF5yFzIJkq9sBWLt91W/F3YOjRfgZdJ4kXPthpKfiZbmwZ6+uig6SBmZDLpfDE0XXH4WoZFC
UzWlZVgCtrTbk9Bh26CkrkQNwCeI4KuGhwtZn6A/jAlR31j7ZMH9GJ5ZO8S+7Hc0CgxekztookOs
u5csKjzhjijlsKKAWTD9PXSEP5F3d24qlR/fwBEh1AMmJD5P8bHCbAUeGkM7YEbRwWZMJlokhXkj
Nfi214gxNAiSDN87DaNN2uT7ykYQhyBZFlezAt5byvAo4y5aaYWKY7i+mtoFnA82BuaOfWCMX2zt
eaExnA/JHuypFXlxMvqzMe4wQ0HGMmWYY+4t8JKuxvRxwMQRWo+GJY9phvt10UgPkMrJmLG5xoNe
GgeN2YJFkCzS6754bUcknB0XXEPkhwqnw8DqAuNGv/hgo4UbkzeiLMosZSRr4O9QYxD5k/zgllK0
ic19XHSnQtsE1fbKdBnmTywcwMb91ukgvUlecLNCnJKsIfsUwNhxLNYvigq9AKqaoUBCQ3hF+9Q1
+Mq4L+ir4udLzwtPOIY+5ULRiE3YEc/TZdL7fVGgdo5Snd0FKmi7yvpk7LWTj6QmzrWQ9uSfrSX2
j5alQx/4tJDPRsWHQcpbCZSQ2RgjWVD8iwrg8q1E/i2MWBNgMWB+74oxhITP+0fnHSEALmb1VCzL
WlRf0yLBlDjBd2kEPM8Fh/imhSBhR2oVyM9WDK+Q78+luyPPKGXWa7DbUM5xcnw0lsKDSEFqyrKL
E3/JBzYA+iXpgHC4cZxoiS9QekFI7hKinUJ0iCfUTgAjD4h6kT3KICHtWHJQ9gzC5ey/leHdhR1D
SYjH9ENB7S6/ze2YnwD27HuooeV4qEpAfybbTCUJM+JgbaNHo8OF2irflpVAH5Ia47TYfC4m43C6
UgnNg7QAMWpAf6k5LBZQ1u1dnjMep9rXnflAjiJNbcCu+Tl9tRWpzLKbfGjuJ8WMrwoAyZA+fTHe
uHH6MkbLIUERMFuuhjY6odfwlkwhUR3d7SX1ZL+jN4cb6v1ztz5aGXKtHGcj1NSQ/l6CkleBjwFJ
r2wbdnCb5cSrr2CY8R2GCKY6POo2SCwSz6zjKEZTR7Z9SgAbBac52rheruC+rZNnoFo/ia8t1K4F
LY5UrY8xSSVH9m4CRsRSttYrloNqH0HcelsPcu7PWdkCkKQDQpaW6CJAWzAPQVdabEegYailTM2V
zppepg+Y6YZ2GnPeQfwNabSTDXDHnSY/o+/TWYgRjy/rCn4VXoDM2WPkFb6t9kcXATugSyiTLFTq
j/2aBW6XYybSQnzuTmvfBHGUvujIHg2xAvg1edyqu/8eLPzNYMGm1fA///f/+n/MFfyur8rkD5MF
+QM/Bgua80/Zu3ccg+rNFEAs/zVY0AQjAtOxXTlacIH50wX4fbBguv+0sA3AKFDYOu0Bof3j36BV
yJmDaf/TFJbgB+ztt/FP/7qw33tl3S9f/9w72zoNP1XrqmrThGCqIEyhuoZm/zJXWNEoVDIrEl5t
LPN9MbZuAATzN6gAAIZstDpnw0XmZXboSznfO2t+NlrnNV5Bjrkdo6xyNO8WBUPSxHYrPy9IrmNr
wNnSmnpfFDuN4ezBaIyZDn92QqptPDGOvw6Njjn+QGgA0bkefnr6v9/kzzdFZ+OPPQjuSldNg8G7
0E2Hh8Vc5uf+ymT3zTQPUk5jVl+0elz2mtsuqNuLkYil4l6udCMZhXs2BsdL9NW5U8UXFPrTYIwc
+r7lp1WJYPvWRlGhDwlI/i25B5YOoEMn00RnjMIsBQZ8QOwMdhUcOZxKfGeG61nUDfY2FXyeFAd7
HBIEiYBGmaSgcQC8zTxnRtf7eNJQGspfa0rSZNNTYDezNu6tibCDBDohHpqYXc2dZ5a1zVQegUyT
1NQiraM2AZuiFm6g6aPic8vqUdXqS5gg6AkJFcpdmL8nSYRgXUcIzVS3C0wEFGkCtE+5HmP7mIwA
yTuoAW7tMo6cze8ACBM/BvHx47NVCH4lQh97HjfXyoGwx8kmaA0gTn2Di4RltdTFWvk9G/EqNzM3
aGGGLDlaYHkpHRq0eQTueI0KKh2VunglCzkqZtd5aT1AGYs422Pqh9IcyWQ7lPiXOr9FOoVYnxWf
I8SRRbmsGHp9RQaPeUyHr3qrNYdI9C8Ya2IpuVooK8jHhgShuxDLkUUEHWrKjrAUtKvRnWJu1o97
oWDzM6ew09xGJ4iH45O6Km/xguQxlNbv22tIB3667ko3iIFcYYyBu13mPrTs050b22Og9glQOfmB
aQgpJMwqv1vW9pQbQJjK8T0cnUgK4q4kmLy+NJJnWtGhCqiHZytu66u8zTg9hLcAt9mV7viRW2vv
2yV/22GrFAHuUrtChQzLw3N0xIbW9UPvFHxKOsbHjMeldEkPzAr6STq5NRo3PMNebVlUc/GcIHUP
lUVrT3i0450i9I/t/Tla+g61DWYmG8Edzo7IYn/7PlGwDbUWaY8GGAXzczegbworSR+fC3xWyFsq
N+jAXBMn3HM2ZGexNh+JFV0Sx/VdelLXaD/IPc8vQiS790mw8yxHlbVWKPa6+EWbEVYcJqvHp47S
1tYhs7fSVSetLnjEnLe13OSHKS1v3XFBl2PiM+N5wiBO5xVu2zdJa+gXcg/31jES2hA44cTN1A0+
U60ChqVxWLIln+5GZDoIeNup821bEhBsAPAMv/98ioZn8F4Vtb4zcDmEtsZDqQX/OjAkdQc+Bz19
UsXha2e4NsB53M63tYq9ir86w/3//Z5t9aZ6hTNT1tINidjw28t3krDyFY35gHXK5L/XSo6UjZ4+
FFik7Yd+QOYozO+Tkojad64pFaIozSIUdCzBXSbxCtC0DK+2V7/d+PanvNZ5BC3qkcjX32zBiFyM
OjzhKreP3u5s+7Z2guKEJhoyc0lBoRxj/qKJ5EHq9di0L89VYz6uA95xdNI8S8VXKtUjrOzqqseK
km/ffrWduSljFZe8pXUvqxlUGSWzhVz7nALqBrX6TYnay6DLSjrJnvCTbU8AlnlqNbPZ2aLy3r5U
Cc1oDOFREc6og9nIQsirjhX1lnkyesM0geuGJejmA0OcznkPRfq6MJT3p+o5QlfB3/a0JSBiRlOJ
VoQ+o9VWVbYf5e+Q8w5QsixoIszhkpYKWGtQ3IhXk12eBHBphlNVAOZCmJ7itlWQwdJRTR0j48DB
xBzV8lVA1sH2titgYNDYFMpLN8gRib/JoqtOwZ5nth1vnK0hyGTIsF37GjGi+0aGDh3jo6wHUQgI
zw1frZA3a8jdnA/Zs74ul0SKWxd93b0i+9Se8IdHpBU5wCoxy8PqQpct6msUVsN4qe+yioiSYjwq
d6Imd5gjMK/bLk+03amPJEBU9xB/EyjjFogogdqnmk+bOiQipK6fuhAf5VNuFsT1J33F2TxqcBrN
V/A1AIkIJyPIAApgAIW9ox7GoXP2c8jO2A7zcMRJgmY10n7IxdsV7Qk7t5DNZXuahei9RQE5td08
ql21gvzI9pJqZEWOK8zgbYsuSaWDrErdvYgr4hBRKx3Dyyz/2mpQZMYNq2N1ReBxEdHimDDk0dhJ
dDIgonvUwCMyfuOmlfF3tm0n6DRJnYH34QzWLcI33a4eiKZWuWiPUKlvoBTfd/KoavUIkRIas9vO
2A4uzKJmFC38OORgk587rzWIZHmoOtgK7TpvccG42hbBQGPXHkJL3KzrwK+PJtjQ6BkI29mNTTPf
1lJRXqVvvZSsDaL2evhqqnpLZ46jLcyKdzADyR7I4HwLdx4tOQ64PS7V1qlthsAaiqfCdpJj2iaT
Z1twuhacBRF8y4A5WDT5a5Qp7mPzhg3ZsDX6zhsLazx1VnwaartkyyisZl5xbRXpSSkLNPubKkTW
SEfhxbAuW2ZW4TNx1AS7Q36r3SEglDYFzFhDnKcs8oAkvqp1gwq/PFLyZrnDM8JXm9dFD6fjgkS+
rzigtU0B5QS56JT5Yzvi9t6Kzy08SU3zXTkxOEXgSRCSsOUmW1RbZiHdhF5hTTMOjg9tJAQqD0rW
P7QjjIZa4x3Jd0Dxn5WNr+qnzlgdr41QKcnlcTrqwOvc7g0eznIQaEdK5gIqh5i9BbGawrOrissg
D0FU/GLGCl161RHzq9gV18Ker6BwcaIzAqICRgYQFlM2W6/bg6gsNAKqRTxvZ58iDRGL6pCBpy7r
nrCa84BDzDmfpmbhAJMZBuhnv7Ta+ID1Nm1Th35CH6nmgYY28t2IFQ3NMVOZqMubYql3wD5myA7t
avD6BB0V3kuC3zkYi3bwy4I1aHesBuYloM3dCyG+97csXH4VQTLC7Y4Zb0wRLrMwy7YvicxAs6Zb
vTi2QUrLRKLQ4QAifsP8hp8b6zfIqQ5ABN7ntgm3P8UxGEfb1ehOy5uZJk5YbcLt3F0JtVZ76gfW
h4PxIjNzaaUz6cMBoswIbUO9t6t2vMLUpnTodbI5ALm5QWLrz1H3xJgjN4iBtkwNqwrQc5k0t3HW
oI3S2mTgzvJc6B2g1Iz23vYx2/k5yVjjyqMd3Ri6w19GE3xFEWEe00PO72Y6EdsKM7ORhBG7Hrj9
TzjNQBVEOoaeBiu09SE8MPNF2DYzHlV9RHqrs/pDuojjHIOAKKf2ZIhGgxmffDJZ2M8zrvHyAWuI
laJ8kdxEK7F5WxWDfAbTYH1OmYuzmdwxWyiBkPTa6O1jt3Kaz2mCvHE63zfGN0xl8HqU99DE+tde
hxFiEdq2aBVmTe9vsUfI1KwiwYtlUK8/IgMTXEseD/qWiXASDwb2iNshsQX9Vs2v6hFH8XQgJm6x
SzHZEmEFV93pi6tMZkiTjdV9EkPkrIyeeRIFUMPAwB6M84LSXSezCpQJ078Z+mq/1ltUWxqjbMPW
hbAc26bG/bneGvHsRASmhbAkc6htITez8xRBj/ZmxXiNF+REFw15hrXAf8NhNKpaJAdpIo0c6bDS
ePqiGB2xSjU/10Z7RR8D+7vOQPYoKo+R2t61ttP+zXXrvyBHVB2IHseyzpRa10yG7n+87rh06X9P
AueKwbiqC6QCAXFkMZwa+eIPirueswwKW6Rfbfl8HQ8PNIahBvSwOmoQuIGT5W4wCRINE75Upyg3
mk2uH5pTcaQS2nU45MWYjQJIGhtv0AgeOhMb5AsRd0vEE1t3BOX7beS8CZYYZXiZFq9x9zfoCe2X
uby8V101HACMpqZZ0Hn+eK8utYrZ4tLiqQvbLIb86StwN3hb5LhQ8N1gjrFQq+X1UiP8KG1NC7tZ
Zpr3W76TYfCFAQvT1rKrdR9xhp0Vte1JIY9sR2ak25tXgTiTPe7HHrZeVFpXVjH3f3M3v+Ihf9yN
KUCCGK5lWLJB8vOKs0qy3nVNQg/76z4xPwcD8AuSyGhpQe+KpuhetMO4Vzsbz8dqTE5b4KhV5zRY
HZziJb9L1Om5UMbfd9m2t3PFnUAjNoxKpNNg7DlqsZDuRc1Bj22sL3tUCKcqO4JT5GwlQ+0XvLdA
+GwPFXUpY9cYwRj/DcRJlxvo5zYNLw/IvgD8IizbMo1fACOTM2XpaDZwyg3o8MJGYr64Q0edY6IY
rqqOZkKb1FABw9tiSWfSY/ILTYwxuBKOwy2BkyFuexWFMx1sUNl7M5GtUlDb4UCkbha+lInB2gAw
MI684vaEij2Wiq4Lp0AGGBpJy94auyctYY7raJ9/3bn5cyARiCK6ALZoh5mWq/7SuHFiN1rHotKg
7ZDJ4hz625q9CaV9TXW6JIgXd95W/WyZ5dZaqF1Z+MvAvOUr0Rp/12YTNnTnvDiAAeRiL8PGUyok
6UYXHoDrpK9/fdniT69H8GKECcpXg4vrOL/sralXVwr3DGtEecY6C7Yy8ci5vpBM7GDj0AcbqYTj
8TCL8+JmT5MCfXCEceOLXHn566vRbfmU/rBauBzNVlXTFgIxBeNXCE6i2kDbMbzCtefb4EYxIsCo
ImF5RuofTh16ryv9GSGtgLImZjhVL8uhKSPLN0PrnteSn/VQ3K4RCHvpMHDsnAVEVTafQsNoT7HB
D47dzRbtwyx561Iy91LFbUPQnNrOfQpmpwWwuWV1Y6M6aLdwxAXpQripa2fxB5hYW0m0JalKSAPK
DocHw21/rzdTxOVUM9KAG1Z7gA50SGRGsUUtxEEuTnGlttgRRbIbGaUob/Dr1P1qOl8zg/I1cRFO
Ratg38jKXZYZaQo2uoo+u3J+ZM1c/SjRe9TdE/t9Sz8YKkL30yg52tA5djOzhgjDBAciK2HgdVtO
bUKO1cx0YlzhYKQA22jfrVMQtkl43lqj6jq14Javtwe09Ua0MXkMK9KoGaFT7Ft1P22g5veov0GA
AMjAqDFXUBfRSZdoVckeBZiaNeRKlJlYLTO5aEon9HHgFS39eTKox4D4MuanftzaUeVoQICgAMLM
vD3NITu7mpLvUWZd94b5RTfjxEOmjT5OGp3y2NUOdYEQXWqOfZBV6CJjcnyI+vg5soLJ4E1umfsM
iBUn5feS9vZ1oS7iGruXe/TWAK84cOiW7HHil+2wYphvV9S35wqK3yA7YpqVfhpi8NRsBMBonuMc
Rp7mkAYhm9b7UY3cpc4A1Glj5YKX3WUU6yUCtbIVhdQJ4xFNarygR45UO+/n+y4isVwkTG9B8iBi
QDYqjII68D4GZcwecjiVA/B0jhxhuSRnOgzlNNmLety38ujK+xV+fYyot1a06k7VrZftCLRm8FjN
ihOizN4yjDkohZsfOZ8I+XXfi5buIaI/0JnQT0XoAt3UUG0eIiW52AmiN3qRwRpfkxXOy/IYLYt9
Fuawb0p0VfQQ+4DJbLEASzg2FMrMEVhLJ7Cn3w7XCXGdA8O303azfTfaHgyvg7248xlap3NtfNvy
SilSPYJE3dJuGdNrac7XcSTotEbTMn780W6XZTOemM2JQGMgB4sDSkVunPK3xRqIvsFR0rFPW+i0
4v6uppoAWUCENWW1S1QZmd+lJZUBhEE0+TWGWvZ+awdlc3Lqm3A8DVXz5MaZcQh1WilRi7zlKlPA
3lBu0w7fk+3kURwMmJDV32GrGjIjb88pqq6HUWTfi2bF+DWaxDXKCcCCGAHWKchv2eMA6X8sbUwE
LMStq8VeDlvRCwMPgcG5CbdGgUpiCoQjpVlLYImqpT4MLiPDgYI8uaLzFvnR1Mi5cGkg5kMp98cj
YTs1fjSfI07ROO1fRdPHqPpTcRsLpoA7tUb7cCusUvI8MvMa7Kn7TMkNkpDuR5W6D3UFzMEuw+zQ
1e6X7RgYciJEkdA57l0HtUdsxro+LU49kDAFKcYj+vY8XRQwD7V5r6Hf4SMQ9KPRaoBO8lq0UWnO
u+dSnu8KJdUeWS02P0dahn4K3WgdH0vXdc+OTLEStEb3c2Rdq6sNNqG/N8zyc+uOqnL9DmQmkdOq
pN4AVnB53m59klEiacLy6KRmINQIqhhKw9vqmvRWXHXDffc+hvfgHt8TmTU6U/I6Z/1xW7VbQrvt
mGgh8OA60e0sbTYOkyKOQJMFqDimSEad/KYb6Rpojfk+rGP+dyhlOSz79cwjt3VJbR3HcunQ/TEh
BMOAhmUZ296CWMZ1aQSiYFyLwR+LsbJ+H/sY8sjR8vCawW0E0nF7T2VM+6CyMxrMmNBchz6hrGI6
UBkq5zmL2Vk6voEgvQ7JjZV0L6OG1ord3Tb0C65l5G4VI/OXuL7e8hInA4S8OsRHV5CQ4sWtWNXz
ttHK+CnLencv62ZafkA26SEMckow2COAFYh2YYrY+PZWkH5xgP6hANdgV7Q9blu+ZwXxBTHP+HjK
6rTUqbRheVRZU/sis08aOiTgD1+ROxLXW/dsnk2OThwchKhuZjHhf9E9YybwvNWRekk7qyHW/sig
ttJxpkuFihBwI8dRoUkwAB9whJQyuDZKfYM+4u2eK4FGIeRBW8bFCIqyDEY8DWNSfosSaNJbgvaf
/3QlaBUftkY8mmzYsgO8+tHKHiIdHTjltL2OpDHonrXARhEaljk8VfnkwabvH/86T/oV2a5S9jmQ
vShcTRIh15HI6Z9Q2ALXUoxiI1iMKgO2rTDX8uTJRpJf5rrb2smd8W1Ulw9lMFzS5PRq2gyb5BAi
CekRtWN++uvLIlX7UzpJpk8ySfNF1jfWr/lblEcLDsrg4Lolt27CtKWzC3q1XkMmUGL51CYORptO
JI4xGtZ6QZ/YiKchRZNl56gti6dpfrbs6tnpXfcK/eX+sdVQXx2r4TSYKI9s/xdNEL6WCQzN3GH/
HL8VlQjvhFTIR2mnAS2u1tdoNZhnBBKjwb4F/Qe2x3I/FIkgj0PrEfeEvhNz4GIo5hs3C61I6Log
e8qFRFsU1jEBxoq2gP4IAM3imiHsM0409+OotHtDidZTR4qFhe3gR3pGLjLRz6MddqlMjAlzmuaz
BX82tL18EeKiZjeYhWC3orTrsbenO5gVNEbU3r22GLSEcRhe44qd7l3J9lEb5ZswxwfDKqMgbJKr
Vm2jI45FtieV2bQF0IzTpKdFyW6SsYk8kVczVwUNiYxG9TAPoz3robOvZIpHFXQmbQkyFZ8WJT+2
eKKO00vhLEFP0Zy4j4nRnhPAuIsdHoSy3qEkcdNTPwkvZOqaEc2lT7IezUBnhs+176E0Daj30WHA
cG3aadG0T9VPR1Eu6BjcxYNvT0IL9NE4MA+IUrDFuk2/GiBV2qtBlCCMgP1Ul/cPJeKNDK8QY5zR
cyOwxKFyXS76XZfkx6RxA8tbUTepoma3pjie58u5UD764tQUGJJ0HRbcDXDZGpouwve/MXM5xHb5
yrwMGOvyjLoYYtvAz9SkeOoKbZ8KQG/qK7aNYJKc2BcRCjk1/o+VfdNeaZ+Dif3QzGC2q+/jefZh
uuJqfeRSd6q4QbULzZt9aX1r0hEdS+bZ6/4gCnrYmbG7+T+cndly3Ei2Zf+l33ENswNm3S+MAcGI
4DyI1AtMEzHPM76+lzuru1KslHRvPlRZSiIZDATgfvycvdde0iu/fpk4lKI1sq5DTd9a0bAVYHW4
jnn0PPbFdnIreMs9qEC8b8b4Joh3X42zEPbGJELORYZHhXsghFvGIieXKyyDCjGQNY5fecW28rl9
y6esDYqTVuGQxMbMoue11z2DHG8B99xzGYHp0diFTKAduMRALRmnhyTUlPxIw8Vw3NNGNfJi58+A
+xvhX0VNcTYgqtGvZHzinjoLZBA/vGrsrw6qTW0QX3LUhmH1feyWDem+l0sFOT/zbyUhZo5MOuvO
9DCDwUQTZjMzGy9rM0YaFF6JFmxMPN+4Zn/Ifec5pL2nJ/mJX+t1yYZ7h3ebh1C1sts8XTZl4zyT
c/aidTbFvHcA4OtiXUR0XY2ncm5bSiLSbYuu3mShvUshtGWdjYeBAsjEW0ZLa/bWI97vveGCtfMG
MyC+YTs55UEvwhfoi5wCQoAFM7H05ALh8jO4DCM6yNDYAIPa+mZzv1R7Zr9nBzBSl/t3kSnDGm81
bbmZYEvX3QvigA2o2fsMN8hsZq+6rZ3TOjqVHEJC5A5YQ4s5vja17rZe65tQK18dyyWuL9+MM41S
uyiPxCAHYVnemDlt96q76hFdR9FdEobXZcR4wTOCpiF7Vj+DrLlJgEysVfxpdsNboiN2ia5vXZwD
cnZjeycWkq1r6ruFUFfiXtGzxMjKaRYB6UDFSu7VQcvu/Db5zDThK0gJpNw6RKvaP83+WYs5hJjE
fVQPlQFhN0Xp9smKfxjx06lEbJpAwTENZm25vdUfEs+9w4FwY45f+NVJ1IBeR7PgCbQo8bIXuXgD
RLMtOa7lEZEx9aYGZ+NZ5J9xcq3P9HS2K14i76rHP+ibD7hXRXUdLvdm+02vb/UWfb15HWk88v1y
SaOOKBVG5GSdwEW7kwjKtJLrJ3Y/zso+x5sBRe5Q7XwkdWbfPgycX8ohu2lmcRHpPvqXoO9L+FUn
rPsd6VdhjgASUcRSJxRWeGTqCGV0fTN3cDA43GoFkyACEtHIZOPXPnLIFuhPnR3tCSb3IZSfPD4h
Dzb21ItDXKPusO9W69usDYd5bO8ddz4QGLBZ+OUmuz5pdn6MZE8VSYZmjGdCH4Myemv8hZP8eSUP
wcDcWADK9BNo0+LVbuu9h6fBNQdMoybCASDq3nVnEUTl4JCmzFhNEeQlYzGCwlrAX3p4S1AzNfyh
MSA8m9k5XQIdh3Po1beDXVxaBjwMB+/e+nWszfNctpcWB0ZM3ISFcQ3a7DjPQeOQ7xFjbJlEDhmT
2oveALu4HeD0qfaW6V22VR40jCc0Y92m2B2GuD+7dCkvkEnAcdIuRanfm86nlJ6bRkd8Gi/1BJdo
+FY1J/hwuxBw0ooGVnjfZyTMJgE006YBB43d+YKOAjJ9mtEOQCTLvew8QkOwY+vts4HdgcYV6vwb
Y6KjgMTGXYN4+dQnu1HLdlaoAQxCnzi/ORweYsKmHDTJoeF9Sny0OwSItlX3iGnl0pCK8b7QmelR
mFZQUZi1aAz0Zo4oiIx2i1E+Rfry0OqIanw0xVy6I3yw46TNO6QjPGMcuXK8fDD2yV5H9kKEua7f
gDrfW1kTGADFdECLttcFBYh4Y3zt19BEyw7tWiKyAWTc6Jb5zaXdoVv1oV1sNmcE5eRHDjgWC/8U
VjxHlkghqd/WcfZt7jIMmVXPFLcUz5lAs+vPhn6B6cGuvttkUlxE4AwBQdzbg/g0+dWTyIajMbsb
zcwe1oTjfI8KyzDSW/O5SKGHavcrXlkztK4JgLa3ddI+2EaEYRTr5+Tb3yviVticibh3uJnXLjuP
SEmtKr0fpqvBAHZhPY3u93osTzjk0HgZG5MYXzgfHKqpa1D3GvWxKz8NGKqmkXMvnhOj2HccVMja
AewFWWlxX1vPRaSLzjb0tIOZZXfReDOuKWFfgtM1NBtR3Ma2TWM/x6ezbgvLvzX4VoiTICAz1jMU
8pv4hJDiKrEwnnDps7AhLogOHC2kZq2eMq8/VyYVCIK4r03vgYIZju5KRjBIjiOqXhpUsXcycyod
qqaVQy5e8zYyQKmg7w9z/XVFOIkSiLJtLAdCdu2DwR5ETLpD/ZhgB4dIxEnA+NrnM+1unFWpXbbU
AbGFVmRbtK7+BUEIc/khPM5+Hh4jwX9h9BIXZV+25wl0HmvHVJ5q15c8sWK5zEojYdYbEZGshdpD
6xFjo63DfKybNnp03WIIrNyr8bnzr26uTTdevxzHYom6jdabHOhz2CXyH0PHD4FrzWin5B/jqtLJ
wIAT9v7F6fLDhUyzHZn07ptizR5dkbEBe3N+9JvIZLBkWKDOXag/oQcE2T0RgVI+L6WfH3l4OZJB
Bn7Wp6E/eC3O+ynM68vQId53Hh1339a9Q54BX9Ia3bCLARYG6gfMnIVZIFZxmOa1eMaoW246DYqk
+ldLdvqriQ67+lc/RbAHtg85uulmyCTCT34FTGhqGAPYYcVQGbs7iTmH1KKiCF+J3/jaYW+P4LhJ
hWVdJZdW95CTYpESOcnjoG3Rz4PQEcuBvttE1AcWIwr+EYb+lH9Lz4bR3MUpSsHUrQN3BEkq8BZM
nYMtjPQ0cJ/2aD0At7Iu9rNNK52u4AsWT/wdY/Jp6r5z9D5CT32IAfgxFGUlBTOEgOptSYk+Yc41
XTDOCkh6+OGx08r/GS30hJreDikG+0bP0LTWaOaXXWIsh5YxP6P5ll82P8STOe3z1twRSxUBs8X7
shg3Hdmc+TTvk0qnnRlHT77V7Qez25WtdwCheN90JmmT6Xocq5twmKdAY0IG9gc+aBQF/TocF7P4
HOv7cIBbKkUJcUdwiD7UGziK4apT6pm0qmrEOTEJFVNl3PnetGnT8goSFLmnx5FoZRrs0auIBWKz
FqmnTZpiOfUyyG69XrL0lTUHWmh5ZxUkXdEziaVei6k9a1RJU4b8hZ7xN/nwlIlVfOsgk9SnES1o
Rxehdq/oAqPUYFQwTJ6xQcmZHvX4k9t67Pz09BBQzN8Gnaa3lfnnGbC6W52E1txWfs9tUa1Br1u4
xhC+tCYiqVq0QY7FvqFFv6WE70k8IwcQ0+ji/SgpD/wm5cx5iYHtPi28K93GOJA5zxki22ZC0VVh
NjTdM6AOsomJs8GsIPT+wW5uY/G95odGtf2D7vzFTNJJAmGTA+9TWRZ7M3XCfZFphI8QuTnlDZi1
5ABGAPMDWrRswfjdV+uzEzvbVm9+mG3PxRbo9Utqu4kEIbhb5DXYPNCRg0wsjWn5saHZQ3Y9JUxv
nLAodhVJGxUb4Q4J1i1xBcibyE2DfuTiBwHYSH00+vBJWg4m3f26RGdLQ4k0NzAMnWqzwDG000Ea
C1MjqJ+tXLOPES4SaJbXCS4sTB+7Am7XFbmBwP6Qj1wxJLwdmjvLhfPrkG+KXzXhaUa9I/uirkk2
NrXxtqlN92RoNUD1QvOC3uhJRCldiOtFfCkI/L0wy3w50J0yOUkSN7feV71WLZd+L3qWoikgHp4k
9Gq5UrKlVbZ5NHf9FBKbdMo9TEphZNm7tsRNHU3hcbFSzh9jG5IGbOrXKKEItVy78LVBXnJZYCI9
gS4EntVkSUBiDumAltNcTZhBLlqPgJoLVLYTDNdaOwJqbPA1SaT0Ej6saBiDyMBe2BTtaVma8NSM
4mTQgeLMxvgAVZoV9I1unczBY98emnRvmuDIYgNSA92v6jB6tvQwiU+FU6W3/mjzsOv9LVSgH4Se
nQbLnpHyUZ+PhLCdNSgh2ySz7yaDOmgYrRFOL+O9kdjHoC2jk7qmg7lPyXiuC0C6g42NtZnXBVWc
zcgqq/yLul/NHevYXeXtZmiGmFSlVlGNMkGuHbQR6jHHhgqpqval7Ly7cgm/G8hc6ewieFkj/cca
lQ/UJs5WXcoaTd5uodMiw4xdZPbWUoEg8UhZkzMX1WdUAyBBnnACmCfpKS5tQddZfrWXudd5HkL3
cjkgSjDN+3eQN0hzZ7Z2uPop8+28IELSf51GcvPWtbscpXRhHJxu9w0OOUJWyCzbtSrG986knshg
03hBIjmu4TEhR3qYs/E0+tYht5AT6RXfpDf+DgYX6AFEmUrK27VonBiq9GfELb5sb9ox5tykeS4E
ed++1gFXJGtLK+DTyFm26lkWccdKa+JnVuosnw7TBdVO4IPxuwAzdmCtZnwh3y/mmh9mmZWn2bDf
NW1qvuFq8w9BgB5Kb6ilCT9Ovbgacqlxj5oNrsQrbNQ7rwpBUhIDI9UbVD/ZXHWNTu64U79Xapba
ox7NV07vcONJqafnM3PieKUuMAKFAvEQemucIEFitnfsT/QU3wdW6ktiA03v6iFu8qS6T5NTefTE
2B/reSOkQpVMCXZDGXXPcDBPa/B8bv6pD3UU8EV3Nw5ojdSkpCKedYrBzyXTpTNESTDP3/qGnCYD
HdC7KBgkiVzCMgMcopRQy550bTDzNzE2ZHYGcRDArGZP1M9y7hqZ0atZdIEaYAkMCjSYdZp1yab1
sTuRoH4UKMW2zD2AOwnIJ4WnFFBau5C/jRKIZUpLs8tMFrWCAmXqMBHzRrvBeF6hbad+U7zPeDIe
nSBBXY8Fsfuk1M0rzi83Xa9ki1u9RdU2N1vAiqarB2p9UmKAaG4e6EQQWcrEdyqQ1qSs/uqKRZbf
BoR4YMZGt6VmHEqQGiF5tcYlp5GDMEtJ3ZWUZfHb7dJ2HGJ83Nry7lMjOA3NJmpU2oOCYeJGMzim
1RATvMl51jTCBJSATF1uJSUNxXqIipWcQdu9KDzdRTrj71VDXxtYA2c0RlvXif0gJM/kohs1zn6k
KswDDG1DtufVXKEnSnr/LsfW1jc3TEiOM7RH0m7eRbBli7PM0fA5lJR3KFwgT+L0bHye28a+lFvU
ttaZhUQRk5GQ8fHIMsJBzAX5kAtYQXwWU8UtRP1FQ9zD6lqA31XjOeX2CaXUryzjy1Fn/6y9ggpC
/tTesZ6cpGUFlKMMOtHEZDFbVNoSzsRkVlTLDXC1VgkS1URg5rDUOBxh4xrtylDbFyAk8avK+yGu
d4IbEEXjaNDC0YJJmoQMF2huDHFh/NQlXb1tQHu/y+lcHRhNWQQT0LC1CFovyg5JW5jcMNy3LWeM
QH0O88BEsk0e1eLg+rKsG+hTtxp3nQ6FPW6/d5AIQUDR0zOxn0tZdzsyGZHCoXqGXrZW/T5volM8
LdgkEHJvTMs/qI8np0eH1hs51/smLG14bGaErkt1ilNTs8+i21tQSDY+k78oi6AEGBE42a6+a2vW
ItLYzfu1lQ5Ulun3SaWa0mUzVpqYzA2m3/7cfR9WaNRy+Fv5/qM+OI9eIvZRV1AKy/l+JkbgVtmM
xntBcyf1yuFUAbqQQiUuJVMLBD1ydklk88CxGpKEzYIixx7vi6Y0cEDb2Xh91e7SHLjIZCSQtQDy
pz2LrVrk7bZtLvIOy6264duGfX+Nb9RPDxOcQ86YjfCKXDytIx1kMx2/R5X9OkWuhrPVv1LK0zRd
7lt7KrgM1VfDWq/ron41aFrFfvtSxYgCE5NBi2OkpzCzHqyxiA+63ZC/E8Ez0Ov6smHw/64bbWDs
053dq+dbPWBkW5iXJiWnuof0iCO9LGfGPB32LbXfEJlXorSYNpj25yFyM1rOBcOBeqqZIsutmrSC
eYNw9UKtkkrJqZYJdZunJjVXiFtKB1ijJvcx86rtIGp905PtzXYLYyRprsKCEavk579fX3e+sd1x
p7wxY44huUPRhhHV8fZeUxNQK91lWVnYTPZd3Azcwsiu1kNDArcV2/GegQE0jbE5K0UveEIjMHv7
tZaFfOZhRpLa+Xk03ibSk0bCia3W+WZrveBOGD63XrIvXdfc2zzRF1CisatIlXrsZQTkEnu5IcWq
2jpEJBiuFe3xWNF2rHJabtnsBB4J3O83inr81ehM1/CKZOaNGk9rS4Ac5OBHUJfUSlqM9npRR7CP
hwr2gixUUsJjLlqb23KWzo7Q+kJgcNACbX3Xt1oGFJCo2GdS0qxDuQs9Hjeu51cli1WjQ7VcqCVP
fS4m4t6d1ZJVJdf3Iou+E9EHtl0Wv2p2bbnolMzX0p20S1U19hBurk1MAEy2xbV6I2ruJzdD1wGm
qOsoBuLkh+s6TJVjmFBr+DRIFQqpOZA8o+qq6xoc16xbaUg4eVLSwkPXrpZ/tSHpGRipyD+qhyQ2
HSb7yOe52hgUPSOEHMbMppI6NhDKPJcutgztjonKfVIlnwaN0D4bSYxaRrLMYfeCb64l1vvI8n2R
snwAT4veXIwaD7uoam548kQuIvRlF+oqqZtTTYHzEvu+TlfmOLQHVVIq1RMUnJfEGd7UNqNWnbT3
73RUq++7DwNucpnJemd2myNVkTIEz/iGK502F4yAlfiHdOWcK6fSiZW8lKyialdTn2A+o3YnL+Rr
SWIK6YPsJDoRVdvYvaZKv//3ZtyH3nbpkpHEObqt5KwelGabjGeMkdlnrCkbUeKvXAefVry06EmH
kpPY54UjE6d85CFdCVnYruwruUaKLsJX2c7MsVO+V2nIKtKqyig9ZrQfQjcnjZBbpOA5boylPKhr
ldajBFWFl+pBH+mhsW4iksKsAXkhtkkQILjswpyZzSl1SDtzbp+jgdRXKSHqq3HYTMvwpP6kNBwQ
RZhMtc6NETvhMZNuyikZ/EAnYIulOtkb9SQO+FK3nqWRVWTeLxg61dKmrInKVKJ2l9zpafRCc0aD
qqQDXs0HjZbqu0jTeKeLAqUCCuu4gBkFGWbmqu/V7ry25EwIfYZwmW16wVoDB97HG8Sthyywo/7X
LtUThham3pnfhjrFDBgmzxZRycaY0l3LgWGUFrGw6s5QGgMhnR6x5bNOyQvs5lwVXUy3KZnKytyG
4vRxHal2ki69B7H/ZFdbsrRo0UjNpDWnGDML2Bhod4FyhDeNVNlJSYEqFzx8EVLYN0O9Scb8iXca
Hh3bvXSc+bFb055ygF/TDbtPRHNLDDELDPVfQdwLPzGwzcYMxhaZmFZ9s3qrvxNTKI0JrJIRwCmi
eaNr/LI7H+wIiryk5yb4rnRBShyrLogYwzPNGvpM2cs6DdPBHNG21PKogRrqnNgpt5+UPymrhrrR
lLtXKY58E8tHIaL1Iprz8DVaESG3a4C/mtlWO/xQOpkhlrapEGWgpZdx0Fj6LZSIfkemMKOC1j0v
mbhqQu7VSjeDrq7OcIQIZ0/dbSerQ/mWrb5GoC0xynLh7HtWwqgRjw5O6YBIko263pAhnseOnF5Z
+cuHRMk+VJVURo/2WrGGGS3pq/ZndWeo0kBdBFVo9/LUpp60pXLuvdB1lWFF7W109ehM++gnEGSZ
Tvzm1tWL+peQeOdiATFE6JBxYIcCay1rI9je8twjdwKdYwvZW7oP9VD0D7oRB6nhObuRcrKVmI6+
Hd6I+8WY5UgJTTgE00SSbRGmnYy95BFGdCXLpPcVTFZw3mDvqyFfT5punglcKPdK7TK2jMVNebEK
LtZ7YT/NHp0DsPNJutyqc4CfwbshfQOyh1TUqTU8FUWya/r3sq9LhiutgxEWtjhxsLOfOeCd3bS4
DqW8Xp0gbTN9Dh1GUq4rbZWDDpDTYImYDPfO88uXCl4OfYBA7WmMG1+a0AlCBzaSR3qVWh36of2q
PjmzmO7z2ThYRiN4TqnFlKRGqu79tbIRj1o/VF2llh1VR6S962/dsr+uOgYPCwNyKaRW2qZ16XBR
T9gkpY9IiXMdTGBFydFS3cBKxdZD4vM7vTmpc6264dUGVlbRrRfVu9DRnxN/qjfrs/qmCXbYdo7g
+M25/b4gTMiVwr7cPTXgAS9aef9kNcddOrBBBhgvHK1wO6WecU46/dMUem9q18CJAOLVYI7hacVO
ndyV0C/Ui9vQLz+vJULKpO/9W8YgkfX0LoTTQSyF9XqVuP09t3wNLuOtlRZAncOj+hwXAot2EVaU
cTlRqWjvh/xwFFTUyPbUtYPyM1TDnZByLiKVcalASmc8sVM3hlI7GW14NDNEBfHyskYLawnWosNg
xXelPBeZeacT6JGd1FudNO/RytNnN+5Ihq2ZnqnXIr+HaF9gZZtWWoXmjh+jPumx199ajTgpwBCE
fvH5qL9uYAi3VSoI6zo4chnUNNhy2mi/aOlJm/TmqFZMZ87xvCVBupJeF9o0HIcKuYSyr9ksnHKp
UB+W/I9UngVmqUytCbOfmHm1dvRQzOv6vlzoJupTZh3vbi21sAzESNOHyN5oSF6h5ikvddcg0k3u
fLKUBE2z0N2oGX6YNuhVWeJwZSNNoyeOSBRpJGtvOBP+jPSEKGDbOGdmioLX4fpHbNkOmgmP9TKs
oDnDuR85PtHFLUl5c0Ztb4/1YzTWzYnglXuPvNd/eck4UXJuGQDRJWoQQ6mp1nF106vfL3Ug5Fot
BxQvI7/Ui7uXsN4V/kIzvIQhlPb2j2jNXps8NO6TKYhmf3w/RTludTev6TH3XKR5ktwwoVLimIff
JWvtjo2VRHqHwoG4GYexfEh42mAmO7EW/T4mRSPuX4m1QNXgrjVTbqIcgSVpc8Rgw6vvlf2Uo8J0
cnKaq+rDcjXkMkYH506u08rHP6ScSUffu8lscaX2WwwrHPuVzwEX4GTDglutx8ZOnuLOfIt156SW
cXVmFgtREUOCtEAtH5Uwi52I11Oe0i7LPN4FTizYlJl22xKEgNChvnOIftrnpc48oGafdG3qXHaO
uWHGzs4LVXkW40UF0zuwdn2Jw0nUz3FpOLvCSIJ45CdHAy2fgrmmqseENx49n9a+g4Zjpi6H51cg
cB27+7QXD7SpuDScgfJwCInUQ/LVQMbzLZBnGgOqoim7y5TW2Mpe3JGbtrVy5EmwMOtdaa2kqmTk
XFhTS685HgIDsMlewPYgBsg5OugKQN2RptAWLMITI1PLG2u0tjT5TOEWO1N0t3ndhHsGx1+02Rb7
zqTTX4pD6bELFFP6NSSMc4sH71U47cEpzeI4ooEZGogQmZaV+6E9Ieg/ceRiufPScMuk9CaqzKdJ
A4ZKOCLjWaKy2pTYyqiPAvKByGl3HaJv7GHYNgvxfwNxrZ6A3I0kemmG5tQgFXPL7GiSS4kof2Rm
jYh80LKI5i4eQsuLTt4Cl27CqX3vRa64TNf2xzQBJm0dbOtTl5xiSGnZ0gGuGEBnC2+3JjNDLKvS
Lk3uxE1IiFzU4+g2sbNvaEgla1afCfhAqE/UY1cQ3TmYtbeDfjhMen8VEilXOSHA6tq5Q6NbcPCn
uzSXvclasNJ0XFgm4/nai+f4YFw2bVNsl1Uj85K7eoytB56HqHsj6+hb3PKUjMZsn6zJvu3n5mUN
dR2IIM5d9X81HZiqq1mFTa3al/F0S4eJhvVgva0LGkOCZLdEjDWXodD3RWegs0sougdBPjQpxbuO
nKkLrkyJdQw89BKZw+VcclqM65T91rl1be+hc2qBZWyJLlbm4/04fWq64lw6NIdM0WvbztReahEB
aXHqedfKmBjhDZ89v/niR129b4mU1CA9UC/4EsBGolSTDvmh882BCaETMnWj5WChO5mq+MlfIJsQ
pcm6FZu3WUlUnWXFN+QDL1SW4A6E5m68mRSeVJ7nGD99iUR0x0gcNeCCnrjsigek/99x7WxzH89r
m7Wn1gMm5uvaxFFkIjayy5+beRg5L6TzRdif4mKkXzj4jJsd6LB9kF71M3yElHP2zkrt7BC38vua
xJIzkiAlm2PPNxe4FjT0rz7ehnnKXzlsOAGxo88afdZ1wpvfVi82I509Or09sjsaXf6DFREYVJbn
OrWQD3rzSUyd/zyYX/zG+u7MvrWPo+Rros/mVYJBwVzD+Po5Kdf1FGIu6ZBeQ2GhtWWJatt7nL2j
OUZkwMElY9yO2oiYes5vqzD9oBTxAzDQAxyFZjuJkatvmASZVJaPZ355HoxW7HqJE4bJcWnXKYQA
jG1Ta4wXSwOVjCy5bkLTnaVA09IYubhvl2dR2y8zPZxTOcq+UMeIBE4TicJh+s3PIUfbBexEYU03
wwrkNKGKQhDCkWOqvhQ1mSRmQxtPzxgsx9VbJmYStIrhkt5YepqbkbeRwEJsFgwqmlzbOG1i2/ZK
iD0yB49TQVWQEMbzi3kk08+V5VnIOR2K/MHcdQ4A8blxgs6FqIGXcAfEIzx79IjsWDSXk6ifaMUF
lo301nUQ+Reh6WLQiqNgAKx9ldKj1zprObqi6NGEMbnX6XYcW6/cjSN3IYsbGovs1CWApBHFm/vC
H1HxOFyI2o9qZLkkZFXyZCSIzf29Ltr4T1ebRbMFaZJuG54w7A/ewJJ7ZmKTcbcNdKCNH5PjOdqP
4O0ASigFvew7YNPboKcY9kxapu1smsP+D7+G+wHejWzc0mU/zXYZ1MDp/uCu80lEbPMVngf8TJ+0
oiszZUXQp/ilIodcnT2UGysqmNGEHeOAcmCKRIPGmfAKjwTfbSaApXqMEEha19RXr4DdEIM9ax56
Zzv+rmkN0UdO9rnQVzLE0c0bT2Em4EVuGnN6DUXlB9rCFtzKwL21vncHtha0l0N0FblUVr0gOXPR
ZkaN+rXq6RiEw46FUV9H4yFJ++U6goyRJG156iFVJYt+GAeYLLM2kW7lJM4R9N/TYOj0q0pfbFOh
8R1sMurMpsqJtKE7NDHqUnVFIj2a/vR1Eb27N5zleS4oyKPX0oEdrI5jo5z4VmV6P2tlxEHPu1C/
GNvuc89Oe2FV1uuMkf7ddizKIO8w7Lx3/zWasLMNdEZWkbPR6xi1TYbNyXLfTEAWZH8hlWMjVeIN
yxxLUxIjXo89XZ53Fksm9zT63tD1HzixzklGCDkIm4kRXMBf4H0z0nCvKqw0xEeGh+0dF0ZwjBOI
s2r1qHKrTqJHJ+5e89K+U/1NVZkn9fh1qYwv0msPeeSHFh3U2+aAMV8rihcKJJ91a6uaYVooKP3E
OwVFdR2j+BDV50rHa6BOz3Ls0MmpnSrUlQNXl16QqTrVHKbVqVj1DNWrpe45tVsa9O2BlkHVT8l1
LI0KCmilfm2ZFpO2Dgct+l8MI+1r9fsNIvrqLDZmdQpMSd3qOJT+4fH9D9Icj42Ac2eaDvE6FtrZ
n90WYSkStqKRrmUlaEvIJ9bsHGY/bn0iFv4wC1Sn79QfZ7hfemnclu4dZvgScmzfm0O97mIRPqpb
r15JDHVIe35HTdAeEiy3hADwuMneau9P7J/lU1jAw5DYHLhVf3Kh/42DhFwgl8GTBeXFtp0PLvTe
18rBJXTvHe2V5XgAY8O91di29g7x30xHW22rcCVd6QTTjJusN+zbLGSnVE19bTGfOlqp29+vUpa8
mj9bgG1XZ6LGOgWGEy/Jz1db5FU5xtnkbqOwerLhDa1y7uN7ihxW7/HOz9c9k0IOEujyZastTQHU
ZJIjxyejuhZlxZwWw/ZlEeFCyN+kQVOttKr0V+3FWnR3U5xaqGbphKlmkuo9GA72BC+jagfOd1bv
7X8EoQx+VDLTqfvf8ru+VVgckyjuFfjw3396hPZSFb/9kqvkG+fw6q3/+FU//VyIiv/67WSm1E9/
2JU98om74UdLHlU35O+/w7/Sp/67//ivlCo6mb9Nt5K2819TKC/L7z8zKA359e8QSl/8l60b0qFu
CNvTbRer0/Sj6//P/3IlntKyAVTausXWarGr/r90K+e/HJ28CF3gRfJtR/7TvyCU7n8JV+cvPWEK
Gxut/z+CUEp3/L/vVY3lQCAp4aV+vkfHGux6WxnToYv1MjCZaCEO6gQx5Zn9B3/gz6CPf7/EB24C
IqAkrWxBUjzRott4gcduh/BG/nKhb99/1b8CJ3/1Bj48ZIO3xMlgZNOhN8v+zhoK5zW1c+3kDeF8
+Gcv8cHWqEFjTCM3ZQZiG8t1tprtEtC7cggATtfx5fcv8qur9AFfsHQdSxBNiUMDJTHfk3QQz5vI
1us/vYtfvYD8+7847Wr0YQI8yXIgP9mnQhzL5DGJXeQd/+wNSEPdX36+byaj2+UzNb0T51hX1mX5
FJvufP37H/9z5ffvu+jDMk/hky1klYMA7AhFOnZ5Svkm9Lb7PLYr/oXSmMJ2w4lZxJvfv+Kv7qwP
ta6PVNgbshChSDsaKZYWnX5AjPwVnUruiPYPnsNffS4f9uTO1bm1QLTsgMyNaFgSqIbUpGb1+fdv
4xcXTv/whAu/0RkeLe5uMGpEi74mvPteK42FEIm+nANNrOjAiqWp73//gr94Q8ol/Jcbofb0ehTy
BcfcF/OxigcY6HaHd3X3+xeQz93frFn6h0feS1YaHoPlAO5eqvRJ6tBR3up+FnIeAD25uBd2h8/p
4fcvZ/y8n///W0//8PzXsIQyp1uc3RBFxKqhjgysAiUpeMxcex0Gl2SQxZ5mkz6A0M5mpnsWiqTI
M4v3bfedafzfXeRY6j8sDk01NqE1F15Qm9n6mLVLTIJ135JGUcV/iEX627udl/iwPCAp8IxJd5jG
aHOyo4MeZyefut27zxwvm//wTP3qo/vwRjDVFmMOgmEHt8bZWG31Fo/LZaOPxETM0dXvP7Bf3YAf
3krFqjPBSsHmsHTiJWrpMywAYP6wG/zqLXxY53IPem+HkGOXkan9Q6eyOXedLS50i8b0hd2Xy/73
b+OX992HJa/iDFiD8XdgRGGKCWf32XSgP0Qktm+IVELaHw0RESJy1lpMT1k/bn//yr+6gB9WvhZa
ZF1DCYCAr63rrjXaNNrWjm9F//AFPqx55hwBbclTd+fqUT4TWJ8RIzk7BSypf/AOuJs/LHpmupBn
3tVaUCJTdG+Bzq7ag9BsPfrDjfy3qyov8KGo6Tx90DlKsBKI0EbOGDOv1Kj2l4sibUh/mmiyxulq
/eHl/vYT4eU+LHl+ldk5mIcwqDRvLfY0yUhenJOiGoPfX7BfPf4f1jjLrkJvAhgayDZWfyjdqtR3
a2nkcKySfvpHRQjv48PDEzOozDxRewEYl+VSK1b9BkpSm/+TGoQf//GJCWmgsEK6tFcbZJvgKO1X
vFD17p9dpA/PxTCKSqAcdYMxZxmes6kD6brQDUwM7CO/f41ffdIfHg2oNiXG8NQL7G7MEiIrPPQS
nb4AtPn9C/zik/5IXMh85iX+LD+CprWI64sJQt4lXj0QoEAy0Z8SA3/1Mh8eEGEuFh3q2Q3CpViv
TH9trrvFt66W0cn/SUnochD6ueKk7zk5eDa4Z22jGLZO5E5oOLtWy05WQxTosddiX9wRd4Xl8vcX
7xefjvfhMRELl0wyv5Cx8DEFsbMwoinnXLP+sLv8Yl35SDFbojTSmWx5gVOMtdjrzLync26aZEVV
kUiM68wZhX72kLjMr79/T3JN/I9yisso3+tf6rV8jmhkrlMY8DzFxnVFR7L71pkrCmBtbSv3LkvN
PKL0yPHE6qlZmy+EyFvO3e9f/leX9MOSsIQuFWmmhQFeg2Eb22SCTK6ot7//6X+/ifLuPiwJDMFm
SOyoTCydN7NbDRjKu//L2Zk1x8lza/QXUYWQxHDbA7Sn9pTETm5UceKAGIQAienXf0+nzoVfTnBX
9a0rgQa0Ne69Vpjm5ZSkHRAfLxrZ9VDLzqHixxHLcwV4ZBjmkBADkHcm5v45Z8CPWHQcZUt9Art8
kDB6OsqehnyPShv15ISo1Bor+IQ+f9q1d7noPBqaqtxxgijh5eDmW0twngVQVjt1lzXPYDGudrKZ
uDe2KGOaBuHB3Go871ujUZ11ANMUgmcPSarpL13NUCl+/kwrHUmw6EjooJCHjbSrBCboCgbUICI4
YSrS5h2Z84M+84XW7rLoS2Y2F431MVPM0rLY+8B3o6oF2LuMwKD2+YOsfJxg0XcAP+6qHJVJSWdT
k3jSh/5N8yC+7OqnB/sQxUhlgmcb3V6Se7LaegZ4V4GapP1lVz8904erY0pdAx6Cxup1KFhzM/Ki
UkguL7v4ogcgvlZsLNMZ7GJnfhx65VH4Gx12bq629uIXXUCWW6NpO82JI6roynFpE2NyyC58NYvY
prrn2iCNNDECOTas6kM4wgpxpl2u9V/BIqRDBUNCH+C7kgKpBYM94Fz9rqrSV6T9PI8hkpALPw5Q
m+RVwZlBbmUMOm1UfvzYueugUl6Aq+vp/LvrAKwMVTUYGAwJzWJOAaIz54BLK2HnL4JbCZ7NqJ8Z
UDbC37HWOdVAmEKrxAyBf+YVrnz+v2eJH9ou7QOYLgoxJBQB/hSZGiQQVhdn1s2nX/qP0dNfRLVR
6PyG2R8SwpAyjgD84RTF7aBRykGZeO1qUEEikZ9pbGuf5vQePzwLMVWJDPwc9mTOQdFsKQpvZw/5
FhC2AW3pAR5Unnmwtde2CHkMmqIoCDVJA6It2bbcQ2ZVNkJO+nnUr336RdRzJJsUzoxdFZxX6Wvj
A9kB6mx5E6FO8MxotfYIi8DHdqTTEyhN49amQ/csCMp9brVV5fvnj7Ayc/IXoV+QE7Cq96BURCZL
4MKX2AYoVosaGORr6FZlXEwp6ohEcNEmKxB7i96AQxTFwhDqz6bMsA3ZwY7WRDjV/vx5VqYpfBH4
VOfMA/oOVmHlfE9HCAX7LrrXXX5tNM8v6+35IuSRGtQ6Toe6m7+PcMoJR66ef+4RVj45X4zjUFEJ
G6JKATacyEXKBq7eXf6CFsFeuL0WJSgf+2ZGfjXX00Oq/aMN4UNHIc85pPvaMyyCPIPFDJnl7kkm
6b3XqIKB9ABU8M+/8drFT3//0IMUY1WGMsXFwy6s9jPLJuTm+9n151df6Z/4IqiRmBOIcirw08G6
A0X4eTQo3odCIu41e+kCOBouu9EitJEohsp86lrkSOFMt3OPedE88DF/yyg9+LI6s5W4NvzyRYh3
c2t0nQ0g44HyQMV4iwSog1PCHwwYWdq60Cixx0ryXQPf5GWPtohxV3DIZLNTJZedMJ/IkzBnYtON
8icryHMQjZfNGNki2psuGnNM2u0+B5Rl4+fIobWtF5x5ipXufUlLD2jupNJB2WvNHD9OHR/QwbkL
7tEXlmca20pTZotYRyWpp1gQ2WTGESa4p3MFmsY8ZkGwu+hLsEW4e80YVVanfcKLST9FoDcB1hzi
WzDUKrttxO+qKaySz2+29jSLqCdSeG09AnuTig5kmhxyvq7Ip/3nV1/7HIuwty3IvOkER7qJ6I/O
GW/GDsJUBc/eZddfBn43wUY6OSaRmXNEr/udivSx0NXj55dfGZnYItwjKasAeCiT4IAPTEEgIzbI
hX2C5O06KoBT/vwuay9pEeyqANIyCq1NWsnvmtatN5XX3xt/fLns+ovIxsn/oKFxdPZeK/eqE89y
Ii8er24+v/xaZ0UXER3KIXUwRYCYGhybhI44EC0EyuNmUpdAuOQStUct3bLWAEEr53THbFudeXcr
X4guhvU+5RYM6taAKAIBwjSVyDMfwH50pjCIdVjaq88fcu0+i6C3TQkalahtghPy+wJF04AJ41k1
sij9Jvpz2U1ON/8wSIpQNkEvW9Q19RpkyXa+rypkjQaefigzedlI/Fev8eEmkfKZBJXPoJI3f/ct
l9focIKHz59gpSn/ta58uLgHDWBrWonepB+OpEvvKXK1tB2fLrv8ItxnVsNlkhU2cVtYozxUGKO2
/Qf0pBf+/EW8s4GNA4hnEAs6A3KxBXyENYh67MzIsdaIFoFeD0KkBn4UDH3OY+82yOCGMJmZWmKr
nZ5Luzs1yX8sDf/mh334BoRoHczIkMdssb8xFdzzff1VBGSXNs3Res2ZOcrKp/YWUe9kWIK0IPQB
m4MJHTB/HpBYosr2n3/qlXHpb07hh6dgepjoiK38fT33h3bwbhg/8xXWfvgilPXEDYoPsJilqJvT
XX2oMF2YmT3THa798EUQS6gKMmvxw0EAdQHDHKP3y97I6Xk+vJEyAstkLvBdSR3+9ERzLKLgshWr
txymm74YUUBhEhhhCPIFjZfklnZnBumVBuktohaiYxRfl5FJwJguMpYg0egm9HQCjcmj13lnRoK1
uyxiN/VM6mjmOnv0x48zcsEd1/8JORpoG6iNh3vzwoa5CGK0+qYpXcwJ+IyqR5xpwT3SB8OZ3pms
PcZisA4hfzAMNW57kKKT8Sp7ZaivzzbpjxYOhft+r/Y1jOWP7VcB+dCZwW0lIpbZeFmaNazJJpNk
TXpnXPmDpyAj1Y54+7zlrl1/MUgPOC2bJiW6Pck06CzU3wknf5JZOJ359ms3WIR0i7JaHCLiBvAr
P4RaveFM/w6ugMuGBbIIaSRIAq8QRt2+regDGMVvpVfedQE/c/mVHuNvqvGHwCbIFqYUae1JNFB2
9GveIeVv9M9E38qgQxaxnYHIU2IG7uwpWDCbytq3YK63kXK+Ekm7Cz/AIsTHyDJo8tCBBOAJAtYK
dYvZ8bCdy51uQP266Daht4g91IGEcEZCYdHNFGXQhUlj0Bv0s8pgTr2krYbLXPVSKmJdD54kaYWO
CRjqqItFCQBMY+GZL/Lv1houw03PTuUKVPMk/Vz+qpsStFfMACYxXzTAhWQRbqgKU5Od8MOhaggz
GMW1/iFRqng/lxFo4xe9p7/914dGi1waIZALViZzG7zxsoBpM3vW+XTRKBouQ471rpdxbDvj8KQW
IDE1NPsSWHNuDvDvXjZchpz0OqCsxOkTUJRngoSDyunMvOYDhcm+cPyNAH/nTIv6dwCGywCsvdyC
DoJHIS25yyWQ5aiPwzYeQSoVUtyaMyPHv3sRCFH+Oz2I/DmYeBfmCXjOZNpJi/EQrD2v6S4aJcKl
dy/sB6FVnuE5MtBQUZfP7jvttdsZh5UXfvVFfE++HCpnaJwdJNpjDSMkcY+ep/m5Vdwpf/0fc+Pw
7xL2Q6v14YIcfd+iWWHlU2GPuXGBVmTIn8fiFb6IOBs1ivcdM7oFIDQixF5LHmb1C+HYEdNlqsHx
YM5TkI4hWN6TT0/InSxyylddewS0Un1SJlmej79oxdhNr2E3nyT0b1QAaB/NUSazjVtJNn/JCLYv
HluRzdM9HLY2PeYaYMAdrZysu0NBVAtbjCfq/tdFIbtMyeWz33inoy+Qc0h+BJcU0jbAKg4Dc89p
8Va6tmUSbgbHVD/3fZGYnH/rBLj6XvNYONNlTXCZghu4ACkCJ1IkdAZoEHCBq2Y2r1FTn1nTrHQL
y5TbE+khnWF+S6RUJepegGkB92/qsnY3V40zXwc410FdFhQj3pnBYKV3cE9v8kOLJE3EfdbzIgH3
1N+zYiiBbKli3wcTzGDb5MyYsHab5SxgEgCMt4B5NzqVyJJ30AF507VWKvaH7pxdde3zL/ogKKSk
LVoLZHhp5TPmsew+zNLx55gT58xSZe0W3n/flyuiIPV0U+y7kcK6OJWjCf90TM/mIAdsZp7pidbe
16Inar0itb1fwiAmDehPlo+AKeVYRKBAOfS2YV/1Zx5oZfsMVaX/faI0C5CK05ZF4lZ/RPiKqdPe
zPQPiqV3Y6uvChLuUVN3BHfnzB1PK/T/v0EQLLNUnVETEShVJLNygMjNdsjX2bgG+kR42kYCBELZ
QNpxWaMIljmrILwX4VyCSIvkmQCkmrLj4NdGzQSReg/+ySWdG8y+/32LHNf2AYB2dmNt4S6qJQN9
o1YPJaqwz4Tqv0fYIDq1lQ+hijzCRgKslSfA5JvYlwS0Ksc9V/exdvVFR9Cj/D2lFtAjf6Jh3Er4
4vMy/fP521m7+OnvH36662tSlkEpdqSX165ASWTtn3nxa5dexPwpxb3Dih74x5lhGwUzctIkn//q
f8c6nFj//dXTySfQob5iV0jvps3MIWoe2vyi0RDpW/+9eNG6boAmI0BHH5pr7Fnm8Sidp7TM48t+
/SKuBQ9QZEAB8RktymxCBdoidVy+L53s/fM7rHQdwTKpFrUnLfhLjkyUat89wKOwZ3nEMetjO9JY
OP792AN6iZX9e6XPtdN/94zISfzvewNXJHV61NQl5eSVcQ9j4DVp0Dt2NCXbtOLhZb3UMs3WmUbU
NFatRGo4vWkpuxNAsA102HN6otTqW7S7GfX152pEVtrxMsd2zN3GdrSOQNZX8Iqq02oWWdbhvPv8
Y61dfxHfGRD5cP4osCwn/zbtOSr8m++XXfp0yw/RDfH8mFYpJnalsThdswpdecmfPr/4ymgRLuK7
Dysz12ktdpUOvokhAKfnNex+VFG9o8p76ieAIQGf/fxmay9pEfEg+kxdb7RMBmSw7Ew22T8CBILL
ktCDZUJsVE0uCwoOxiKrZw/12FkTOzX5Y6GpcS58hEXYW1+h3r0BbaQawMEpHgnsOJ+/nL8rrX8M
3Ms0WObPKPpWcDqTyaH9TVXkFf0Z+CP4YYMS7XU28bJNHBTxoTZkHt3ocTBtfVIfADP0M4N9iCUG
E/T2zHR55Wstc2RHB+wH1wMBA7UUJr0qelXJOA9Att1+/sRrN1gM6hCtGT8kMHvaaHb4dVioaYxR
P4iTq89v8O8JP/r7/0YOiLMwkgpt9xDr6X0h+gcpqiNq9N+5CwRcc25bd6XTDBbBjykjp5pWuI/O
M8yx3LsiTxXQNs6hYsGZcr21myy6AR30gHcZ3KS3MA45FQHdVl5NM3mJSHdm1Fy7x6I3YJlFxoaF
NC335lgpwHPS/hXa+ndsprx9/k3WPvqiD6iLE3mFCrPvvQyYbsdBlsvI3Piyqy+G/TScCpc54NHW
2LTf1EWbHsuAmm+fX/30Pf8VoYvgZ9hqo8SH5Nq4HXCnvuBbbSKyzUKw8j+/xcrrWabJynYgtaph
RBc4Cf0K4Quy/Hxof8/MuU7D+D+eYJkaO/NsaIztUWLUooHaDuWMLr/zZHhQmh1UGr5kIAte9iiL
8MaREJ1pCK2EjKCx4q4CD9A5m8O8EtvLFFk6eHQuCwOJRJ3uOeFHRgFTjLrmjyXRTuXT78+fYu0+
i9i2A1j2aXCCqpHySfrpQxVkNyDI3bNuesYupjzT/a/dZxHevLC+Qxt8mYEQgNa9WJHqqRzAVIR8
GmQe97Je3V+EuDPrqhElRe4ZuP7Q1mUgVnrmXB7mSoT4i+ierWVC9m23D7T3Jkv2iOPvP7VOz8wa
16JjEd5ZlVV1rZnd8ygLNo7HoKSaoYf9/FOv9H7LPNiSFI0HklgY18JCvje1dkKthq1kFU++V7Yx
a7V3rjZyZeK1TIs9UVEZ8IoWkrB2L2t+g5LPO+wZvmLUj8Na/IEZHmaC/Ovnz7Z2u8W8XmciMMbH
7QwcUlMDKQt1b9T0zvmP0M+R0pOFh9CNks/vtvImlwmzRY6OJgTSYh9qqApM3mPAapt+ExoPlEFx
Jpl8pbHx090/TIwjnAebivN23xeQuVZZ6G2kE5S36USGy6KSn2794RZTRX1/bvGFCPYGYDfUv2aW
31Zpdj/4/RsBsOxMv78S/nwR/nNWAc2Mna99dFJoF46+rgoI+VKe3gem/KOa/syCfu3TLOJfBYB4
BSGoqLIAPU8z6PjyGfCu1u9hahrdM7G0EqlLgJJgrARFzcdtTJNtoQ4lOBfJ7Zm39fd05R/j2DKD
1pJpBr07xU5KpZKgcJ/SicYFhGJbFBXdDgM5vcPxhbMRgt3uGEkGQWxpoUBoeGz46F7YPhYzAnBI
B2KRzbvPGvPHp2DP+7l+Thtyp5FG7DfhmfBdeZ3LtFocYeCgYIqimDmQz/fOr7pUXz6P1ZUpwTKn
tiAegX2jCeLGt9WWNYPaRAMXB9FV9qafU/vNNYWXFJXI4s/vuPYwpxj4EFRwcdN6RqZrPIuxhO2E
QPx945NShWc6hrUbLDoG3YUWaxcdxWEWwkoFlYl74QSTLToEpLs2ZvJw6R6u5VnCQwtb32Wv5fQ0
H14L6AIQzwcNXsspLTBMu3ZbNfay1OmALeIeKTqZASqM7cYq33FV3KpWP7h+cCYi1175YuB3uYvJ
XgWrScVEPHLvnin5+Pl7+Xuy/Y9gX/IhOTLrYBJQMBvr8N0rB/679UN7bWHHfaq7/pUO+Xer26Pf
zlMCdqiFV8IUTwUSqva2ymB9neoaBigwWUvKwLH1YbeMinM51is9Klv0AUqTBh6dOsBRi8pfy6bE
OeFMQLRzSHPNqNs+f/4eVu6zTMSVoDWzcBB+XGmnO7QMvPt3zzJGTwqqIbuDNPfsZsQC7vd/eBo/
WGbe+hNTVa26cm9isA7j4hDF3jcXGtEt23sJ2cDMvcGomBS7fituvJvwgL51z37prbuBwr0706xO
YfWPT7+k3fGS9iMgVuVepK9u2G7q7KbHCdfnLxRC89PE8V/XX/QUtHGyCfrIct+Ovo6mrZ85mHft
ig7Y9mkzGMYQillDYHbKWi8K2KaxwCbgWVU0ZgC7zw3aV11qP6tiTdIcyNquER05dKX0mx+UDoVO
sLORm2IDQe7QDoDySUpuABmy4q4K89YJrkaHBVBRj3zQ5Vc2BWH9pSYKYpPeA2MEiVsuCjRoXrmN
3oKI24w6nmZNgnQ3NT1Q2IZF8DeFQtbOZgzC/JoWsEYjCUJ/5QEwMmU5t98hRWJ/UMcNI0kwN05w
g9LFSsArBejYSVVD6mvkZWbXevDdO4hq4YRREwDSUDlGldMligsmfwwhgcJRqZyldhPUrYRpRfrJ
oFiZWDdr771uwhFqIckGtEwAsSGvoijdqYOpirGlDR1mPg5pzJ2ZbSSTV2UWza+qV7DVo9+I6LaU
wzjCcUurrZ+7ISwPLowXbE+9SF4h469PQtV58TThO2n+W7fTbWZUviXBeEeHJuZ1M+8FVOYVtsuh
hY2BCIcpFXK5NEK3ejc25r5l85tvf3ck/41C8zfqvGlj7rxxrPa2Y19oTm4BY92k0t9yY4ubVIIA
BmY1+MbGBRYKKasVSO/1YQT3eTsCbn4kxjC4rUV9hKNOQDuSwyeqbIRUZmx1zC6akXsnnRRWAwd7
lK2ZIvxk6M4maM2PZirdzYBBEDB/nN7WNftFJ++qU+NznlvolAZ+XbXlrYDkIcjhoM7K2J3CO0/0
39s+/Zpn/Tv1eYkqOw1FZwV2eDSAhe5kL96UfrGme+AzPk7TwEGIM7S9grCnnvlPopwXFrG3bo7u
ykBu62m4se64yxxQZ6mPcrFqAi04c/dBk72Gpkui1tsVnjmWsgi2XdX/coa824Dks2fwegr7XIVQ
r6E8B3ZSt+d4ixM9uLL7VkTkmcJuxHQbbKZaPwHnHusIYkXvhfhBjHLw/ZjDxuQFOGdi0Vdgwe8i
t3xK5/zHlI+3JZDmXPco1G92TlXgPOKK+lHsEHIsswqU4qg7dsMM+W67SzP3qnbzg4WvVdrwMJAx
8fV4k2YKxG5y06Tm3ikcmAhkvbdZegXCGBxI8jsa5gZ4//s0nV7gcNyBy7Sdyfdoih6KfowdP9hY
nKZOGP7VuM2yGlGChNooOmpcWg8D+oZ7VtcHM6OhFHBoZPLBdk5sfQB6J7mRQJwDvbEfUOtOuijf
tba8T2V7sOV74P/yaPEt9fJEyXCDXYG9X/BrT3SwC7EXT2ZY8GYbWl3pSD57oXflajAnUqyyUFed
eKzNd6nitx51YxiloA6W+KYhaN+33QC9rvXCt4nkcdjXD9Q21Ub39A3VddiDC988rY/zqRx/7K9T
om6nSMYtapyh0FLDKda+gFDzoAY4D4UHhwR6vmwixdY3LWb3XpTumRs8YHAaN8MA10NNuY5964oD
nMb7NvL9rdZdhXrmEz99siB2y2o3+gCVpmBuo7Ey9n0uhHoGgigCR9WMM9jUsAt8sTmOoyDKyoIH
44XsOR/HKNxA/m2fofyeduAb4vMXMA4YmR9diFb5BOWz4o3xYeeLbP0MPLjzwIhFqZVsaqmS3CG0
wbN1DfR3sI8lktHshVUgEmw9DlH2RkOe2Gx8jpfzLRoAAYTfPUTpocwZILbIkBMG+g5jv7C+V9+q
KEVZDGHojKCmV4B695kGlh5FUjvwieY9bcsmeG5xTvEgUFEDtqpAytE1r/3yZ4hz89cwwEZc3bb0
yJhx0B3B+iKGErOqvhlTFXejbR14FyLMcPhMiqRyuPlJnaBKgonJ76j+AYvcz9L6tVYnOQJp2Dbr
Z3UrBhlup6pSV5mHK+68sYTzhJaNhWpdoDDiCs7YPrrVlSDFu+/wzj6RvGLPYxohVcUrHYB2jXb0
z27Mxp9CeOqbRtdwheHBeRF5BVLVgJegEo1B8n0qdU92Taeju7TvX4sqcm5MALLU3nQNR5z1TmR3
JcxG0GPakl4zUnMIpC0M8HlpotgATPVNQgP7HbT42ol9oqh4HFsA29EN4ad0XX1lAiKf25m7v1L4
aRUwLNlIb/sqav6kVUfdPTgt9rsj9fguq7zdiSEtYO5Q9Kp1fHYs5Oj9pl7PwPaF6OCQEnc6SnzU
HwWSnF5dYdojxBLeL+FiIvAwKzC+O8iPH4DLbZ5YVajnqWqaA7NRi5BkfqjA4/exIyjG1j1AbhJe
zVlKNj2rwheJSyFogxYDLuvmrx2yNPLr0IPIockbCVuI86MlrFP7YqTSf6qjVn4/oYg8QOBC/ss4
IJ53Nuq8K9OhQvzeolZp3JV9LgGWZ/DL1CyCrzidWHnvj3W3dyBlfswGPrxWkKR/ZZ0LB44h1TXO
C3gslRoSONNljBo+7xDxYDqi/+x/+lC+dChuH/JdAZv2gaX4TdOEbLcTgnYLapnzyCevTiY/r5tN
gLeI7sRxIMxMRf+1HYnKd3U+8R4HR0FEb+esh9MymFnxZ3BJ9cDzbkJ1ZQ/a/jAErwG8mVsng2AP
SZn0BFBXuEuDAQ3rwywEjK4NZFa++9ADWUggvTagTcKBBnfZlqQddkjt2Icu3WB6Fb62oBC+lFK4
2V0DfGcaXdUgOb8p1LDJHbBgBLZfNyX9VTHCPrkfVedCCz7OgBIcRq6RnjNzZZ3N3I/6gSMvGBbF
GQgwGJWr3GcxSipxCpsVbppuAp0N4g90IwqCUrec4Q9Fjnpge7ufKo2tyitcEbut+8ip/V9VOWDq
ijfnsicDg3sHIWARxX6RqW1bi77B3K0wg0u37Yj/vmXAUnuYEyn6JPPc+1HS9JmPMFabtHEEFp6N
eAYTp4fACt6WI2ogbPSj48icgvkmTNPmKhXI3J39jOO1gXejkAWZpgREe4wHN1TRFiZMdH9PCqh5
eTvkBYe/dB7buJpGPUED67rOTwjf7HQH8VLkJVHIA5h8at8RHRDvhTv2v4YCiqAEOfRTk+gxnPur
0kUGGkRnQ1jVPvxLVSRvZGmL4LFm4FjCzFwb290OvTfdoWcJp9iT0F/sB1k50XVjB+7sAFyj7lMJ
uMrJumpsdIPyqjLcD2ZyX1FgnMPFVlDoraKyyn/C44Pl3HDClCcMBpl6I90M+QMuvIEvboH5xG7M
BEirVTnOfNcxroHfxzwXKZtKRsdIuBhElNB8vstbcHoe0g6FaHteDU4Wh2hyI943vFf7ogqnYJcN
tC0OSqAWaDfVSr7LWtn8oCuSNy/4LhM79lgm2C2VmWu3AmEN5QKc922Suh1mVQRZk8itBYatwLln
74uYojqw21JT1fSGeSYsD4qp2u4gYZzZEaSz4K3s4KjZ6inP4N7UvgOthFYij+G56TlyXIrC/Gy8
ztXuJh0ogciy5n75S7YNNwLUhWpSz35BIEkdAtmF0A3UDgOUKyPRlSyAbP5SzIBNb081CurNEtVA
7h3NGV5PXSVFykTxBXpgnT3BqZYOD+6gZgChhB25gc7U6XpynTZtTn8XSEjKbnK/oVOifdhIDi4d
h+lrzijzviNtmUW/yVCII6l7+OAtmaHZINUmH6CGSl0mkOgFZO1wDYIWnCeoPaCvJTbxcOwORJD/
qIKxnI+p1I09SIFspwcPQovoWw5TF+Encl7gbeuAFCNk0W4Ek05U+V1/TUA7q9FXax/rLJyAseio
ahjhmq2jJzfcZQ2aFOa0YFfHc+Aj1Syvp9l7zka37YCvDtm8VxgtQ2fr4q79jSy6SOwwJgK/ztWp
8C93Kk2u3aIp9UHnuZ6+ZVmU622qugL89WJqdZBA8M30FTQjcNz31g8xKyxDClUT4BIgpv4SfWW/
BMhU97eZMKC+pEEL4ZRH4XG/QRZuwO9G6P8cWPYqBlmewynaGovmpIT4JMB6MIUHMsVrtt+mhnKM
SdicgZdvQ4sZp8aD8dvhC8QAKOHGusQEsBaTGaLiGmsQASvQJhflKYwG21OOkX4EIPlEBi2Kp9y1
HQEmUkNct7dOY1wb88gT5idEsR4ENGZgTXEzjF2alZsRlMnoAJEuduBGGALTI0evWT5FqR38u4HR
sXvsSrTuK4iFBigvKxQm7ZrBE9MtBW7vATbntPtSay2wHT7huJUmwsVg+yuTrPJv5r4O3SPWza2I
FXO85rpJLYPOtsYhKixTw0hDtHGZyvKeUO50VyNSCdu7GvVwElJVQOcwiY2mTTO0EbkiNOrMPe8a
R/305BiWt35JIahCkVZVZr/1AAPOrcVZf4mc7imdvwmH5OaxLCqeHbtU5vQKRfZ+eQfoAXCa+8K6
pY8KBJit3mcQH0YsNdrevvXgfGIXAVY8ll9DxzmdGktFPWjRydC7+04TnGH0BuLTZ+VE4TX1Ktpc
4Wiz9+5cLUHp3LbEgWsK25vusGv++idRKz+8Y7VYoV8EBM7AnmiKjqJjlV75q/CqenhkOgQWLw1l
SZ45NtHdPwiczLviDsPSzLToH97SEHm4+SYo6kK+wQ9joboB4KoYIc9pAtZeEad35zdUMWUGMqXM
ePdqHjqSgPs4PgS1UVcd9sJ7eHVLP/tB+9oXL27LqXlxxwl5t8DNOhYvfaDpjA0BPete4Dv4ZG7d
TaOUU92HMLCPvx2wzSgyKQjEcsitipTk5TYYUuvfSKG86a1oA51eGxqirADbcIOKNim+VRGrUqbh
OxbvgnzBwkaMcY8pT//gEid0vridF4rrpirz9i6SvJh3cAm56rGM5hBTeySigQKw6XwUCoR3+WwD
d9hQrNPg9hzceeTbsItQSTAS4bhXRnQuhOlF5oaA9YZ8MpBhMOChMPej2Ndhh5QPkL+MSItlOz/L
nGKn3FCLt9LXA5afdHSrBsvHJvOgDK30qJHi5xsfKiKSa3LDiWT9PVHw1G9mnYXRl1F7ro5DUmTm
i0PrEM0ucB1k0Uk/y5MCq68Zuz5wiM03uqxryGKqAT42HPikRY5/wFnX3uEoEL/llLZYpHcNCJT6
C6YNHnQ/LA+66Fpgd8rgXF2deoIU0qnCh2OZ+nTfugLKdlSu2+IlL3CqD4WWFe0UwZaNhvdNI9Do
tzZvJ6p3mYuRgW6h6qjdlyDUU0l3qQk41N2B35eom3BdHWFF30PalhQjouE7xw5LH3tBAbUqxtpu
vHbq1OR7jvOI28gIZzAbSlQF1Vw5hLLeVj5cILcD8qfMjoaE2IPTTTO/wSFhwL/CPqQtDNXQ/vVP
TS9yU22HLoj6W+Y0J6pW1Wl/eikGzIMG2JPKHGeJdAIfN8H4jWFHGRxV3DeeL+hdRtNoeCDAAedI
MeFdBoGZT9Ghdpte6SKNozxDH4/KoNT8EBVMN3nMKyVztRERkVh/hrA98Rqq4XxSwPp2fhFufMOG
xgXS3Hc6KBRnbOxiuV5YErwIuITCa4zxlXsEZaMzcVVzCwdHChK+/xxQN/DerGPHoYIMpXXV76jP
Qihr8xzLWLHh1XiaOSszUP6zRUoJg5WNOvS0P8VrBoUZSu1seRXM8GH/BonxVDKQmZBDalJ2mA1A
nkxzmE8yMnMSAzIp80c4L6My2pR+G7lb2vWT+YaV72yPqL2hZEeikUdXJMdg+UeiyKu69/Ko9smm
KTo2virtCN3GiF3YWzFw1QaTwpC3f3yhImi2hUGcHjIVDOSuzp3Q/Tb+j7Tzao5bu9L2X3Gde3iQ
w9TYF0B3o5nZFIOkG5QChYyNnH7997R87ENBbGKGX5WrXIcUsYEd117rDUJyrMfUSJ0zXeDTrDX5
YH2KuIT3X9K6iLExGoUB7Was52OEagXkF4OuT9FqqruRXAMz+MkcsO3DF5Wl+tEuAbtmeD0XUQtX
38n64QAKNRWPM8btlttC0MB+PtAy9XoiBYph6yRiY9rZyRiHd2FOFvKiHXEVPBtzOapIcpo5txZd
zUP1wRzCqdRdJ50CHTvxJstwzo2VMg38WtVKGzZQ0nSKN/clQ4AbILHgRVkYR0PAvjweDjl+0ime
BHXMmZdNUxB+zxpJ9LsxyVPzDCGv2N6UtoNhK06NbYU1akxwJD6QCnOq+2ZMpOrGnFXsKOMqDEyP
3SAJvhV5GkXbGfM5LHELqy6yR0S4g456hcqdBgZRYHm1OlFI5U5DKvYwQ6sKws2AIH60kcxeNs6r
EqfFDZkLldJx27VDc1A1HhBdTKWjxcjUMVzBOXZDdWJ5SJRYzQ5e/hh9jWlRFt5U6Hpwg/t5XXpt
gnform3g/uz1DG7RTtPhTbEl2XLzaM2xyqIMlAEn0n6ElLiTVTKoiHZGSnwdN3Ul35PpE9FVbSmB
egOtTIlzX8a0iwxVPydwPNy0i/RQ2zJR8X4fA1U2PxrY785+aMpTdy1jFyp9FAp+uLE3WmQwfwxK
mWE7p/SZHvnW0BvRx3Hoq/kyjXD13ShjCVqEQYq7uPHCOB308zo/Mm5I4pQOSjLWyBEqAiXeVOgP
6J9HVeT4hosaFjvbb2UJN2K7ju77ubJxeMuN0X4WbTSkPJa4QP4qaSVS454jrIHDsh6QtL0eyyPK
3EnGWrqCQNSQ6S1rUeYf7VngLBiAGnAerEKMQQzHG329aTNizgGhZcbIMPdFFiE/M5X4HR+Sox/a
AVrNLPYUjyzrkx05IRbIklmlwcUwS6aItsjNDXm/lbRuNi9bzLVte8e2Ms21J2MQhx03riKlOyGT
9mGyDYjabjFgy/ggJX0z7MKAyXUY7K5IP6l6Z+LeyXU+valQtrQfSEqGTCFjmG2izoC71HgwsV2r
P5SNphU/jKJBB2FUwkz2oCHkTeISIAXF9xmgnHlZzFai/sC1rcOyXkYS41FPx05cTuqQKw99b6by
+Vy2I5bOArwnM7rUq/KCy2Wk3mAs2oWP+BEWmGQGMgqBHYkM9VbvE11YLlkTzbqAyjuVu0GzhnoX
CeRuKiTZ7aI4o9hhEhUY2DtLlqtnQRqfJU1rTt/63kHN3xVWMyr3UhOKbh/pgwUEgnu8Oe/QwAuD
PRU2K+EUwypDeciRli5IZBt6ireFNvZklVhVD44tZ6QCJET7QjyKmyEPSFJPTnsexJqFu/psQFGM
AnLLB0MWJXF8ZeeB1rkkD6wYTVI9TQosBMGiNsZ1hr68M1xNThg1466JkibVd4YVZ+OTlE8QHXG5
ajXR7Yijeo5eMZtK+jmKjsYoXtOHWnqVsA+FN1OuNMNE5lozKYdoUWjiKMUNB1eQnVPPYRYjZNel
0PjIzgqsykxMOKVjhl509k3mOMlgnVHBKkkQzFpi4YQW9g6lNZd0nd0l28HSO/ueXSDPOVBrjDEf
S4nSyC1hQF0dkjoJ7GelNZ3+g5HGmvEQKUYh35dTlyp3ttxiOOGLaKLMY6OYOY7UgHOOMoQNWWXa
RjbM1r4Yyn4MWc+pbV4q+hxXB7nspukqY6MatlnWZBWXRVkOZC8tyq7BahcP1iu8kyLrEBjlMOJJ
X0YJeaVGJ0nW5XbNhtTChsoN2erv5wwwqncEiBiXUaTP8ndbOeLj8N9sU4sUYTDVZIkzicqRjQ3a
vtJiQ9+piAMNX51m0JMdvjqBflEFaR9nXqk1xtCfkfsOnXiPG0k3U9iWingqvbpswtGrswmmBvOC
4tQ5CVy9u5rUJi3CmwJUW3rZGHVnP1Y1GvyuPuaT2FZd2w5bkWVFsS0wnb8kmSrfJWwTmevUFJE2
MZLrn3Op5ZY6DtwZuQKb6nMgzeEHjXTdd6mYcnLuTnwnhXrec29Q1QGD8ELB340KXkH5zOjPdE6l
ydW4nqX+wBSvqKOAlT4nftOyi0m10+ac/RfL2cgM1HZjTgMlvlEtJa5xWWgYlGUJ6W5rDGfLa4fL
Kt7gcZf1VCCQfcmcm9ngnpxfmrJmTuUmLuVplj1FnUzpQR3C8WuZMcW4UrcU7a71aRoqb55SNd5Q
a8HGXLLiUsVSkCmaeb2dmpeGI1fSsfIisT9jiRabpFG09uMIlul26s1Od2e5DQ5QPJ1Lqr4dMm5N
Wt6QujG/k/QzmoMEEAKLFbTqQs8YOQ4OIbkusTOocAwbssJF5Y01x6Gr9o2qti61FVLLroCzgAN6
asQKUXs2DtZnx4jS+YG0CJeZZgKKasSyKV0gkdU7noX01kWWaoF9WR5NG12M3uModVVydsmhzcgR
eJEUD60H15nsGxbO0uS2Vl9LOS4Z0kAuLLGQMaVJS3vEK5f6ZMjt/zIp0qy4NIyECYJzuSl5xAvV
cNnkxmztBfeV4ynbsQzqJhbl99QWBvefERGBvajiFKZHVUnTFTmsEvfoNjTMWwnHz9EzKms4Jgq5
aJYbYSSJ4wHoy6GxBprCBpwa5ge9tORPZA3zhDiuxE03GwiKN50ExBCv1FTmeO1nJ/GgyE8fdFtU
wpstbU69oFFD06VcoEhnmqIXX0i8Iy4R6RKROkG2Iu2M1CQEI3YqvmC0OxKEhjLXb6DddoEbbl5H
TnaBqTgQDzcRg5Nfl3GnowlpGGZ6VpMgbXxMpCqKMkU1z2DOpCPaLYtwzzSgb8n7KY+PPss6KS9X
KmMmNyi1Kt41eIFnBOiTPH/Ug87gjpgiC3YVYP2CRP5U5Z/MqW3SbWCwdDI5L3RM30OZyqqF0brH
Bt7Nnkyc6Gw5NEYLK0+7I3yuWv0qZF+PvJxz+bueKWa9oRQZUrs2jRQd/LqfCt6xCQB65cTvGDFa
dXI+OUZn/RhwWLgtBQm9B9LkXXhAy3FuvWkyrMfeCWV0uqsIgyeyX4npGqNlPWUVkTt141i/0LVJ
Jk+Wirm7qqpGTr1Ok01Bxl1NK9vLijkfeGmun2eWkpmjaxGKN/ccPSombrWZ6TdlTS3DyxywuCBJ
+AOZVHyj3Q8a5HBPDtNR8g0hyV/tTDSfOA00ZafT4zhuo62WbrU2LC+6sWu6jWilMfPIOzg31ORy
yR2UOXnuSkvkWIyWFHRnqqPf9YhgASPOJnUo4BiCQrycE0z4+Dw4xp3oG5mqnGRV8p2WQ4oCyGFU
lPGVWkYiKBvQmLjsVHOSwT6xC24pF+A8pLX4QW6ww2g/t1GAIamGZyl1OlNSv0djcJwtpEzMxO9a
7pEekgJMtRpF/xRiuiyQcS/6QWxzmwPRjbjWXcDn7cWZEkrT17oNDNOTDCXBPAzambSPJ02AyFFN
JToXSsQRNyiId28kjRKSa9pj1jJzrGK8kYZ4sr1cSqm9oXXUX+HRKZn5po6Sev4cWSkIKZQKns1w
pMCHX+ys74eiqnALqpW+Zdcm6WfjAc58AdVrlPWmGRImZhDoYX3fp45sngfpLMj7zAyZTtlwUkiZ
h93HSYzd6DvyNKkxCUcrGpQbYyyzsqUqnjIsVmqzRBDf0W1ytnYdyBdj2VTl41gBVbcRuLH1lvTv
ILdfatuckRE3xsxEgiYG9UsoQuq4yQu3r5UOhPggd6JyttjLmtGnxugmEKBCEUpcUQphj543dUgx
LfDxUe4lhXhGFOR4VuBFJzBxSy0+MWaqE8SWhS9tXG9Nyoaa14uYSl1itW4kmc0TFUvlzFYqYOAR
E6sswJcPyJQI16LGvG9TEK2x/b+APB1Baa8BnhYgw6qIUdKaQHs6Q602u6y19ehWsLNilKsS97qD
U83GXtWyJvb7NrQ6j4xo5HjkkMSanvIpJNsCixiOM/4ZUm3tBJtYtsEwcLyyAir4miL0PfVB0z57
ewxO4ccWsMS6aqZG1zRzN4cRtXekU5J8o+RkOfdpLOphhZt1aqQXvARydJWTD6qxM23sHdpBKbZV
XMbv/IgFwLCsjb5BhcTY9VZOwlN5tKuQpVJOK5SQE5201PprKyQpyjCAs+pE7DX1dBY4yTUiQ2sa
ASe6Z6n21wLwpZRlGjtbr7bgfKmQA51fQfGdevgCTRyMfdwaXLh2IXlG1677wGX/61cAiKeevgAI
qmmpGZNE36hzTjDROog5zmIF0XkC9K8uwMRmreQDFA+mTQQ9/ntTxMfj0ZyQ3VHw+SvdsoMYsIf2
Z5Qr9kanvuf48xcgY9sYqa9aOSB4ZQSC1E36RWd12t3by+2nHNEr28tSDNBKJs3sp1DfdUlQ4Wku
V47wQms20u9mXnAqBZUdtm7qlI16I0XxnHxSmlkONgida+FFpCdleK/rVR1v9EgM2Iu//WKvT3Fn
qW5UDsCSscpp/VAvv2BW/TQYAoRHtgJRPvX4xfrvNVC+iAVJ20KPObmPap9SRqGblEm7ed8XLDaB
OuotjEZGxIrV6LKerc9JPFwFxfsIBs5SPSjJLbjTkdb4lAuv6kSKt7FurzEBT3TPUjeoC2ushrse
HWdj2uhyfWabNryn+V27r7PUDaoNLqChlje+qhrc32rtszMSsL+r35eiQVOkJGjaA3vUp/4iAqok
BnFT9fnt249//Sh0lgJBKo5Kmoo3CjWb4C6yzfMsIZvJ63sVMeL2fY0sFr0wjukcnUYqJ9a8wCn3
4EM+mSLn6p7u3m7jxNJ35MWh3sGzSSOStL6pCD9vcM81uHq7em581wbgtFT4NrDbz/CBST1oh1zQ
5fID6fjKz4FfvG+hy4sDf5C4gVR6x3CR4Gta4w5k9X3jaI9vf+WpmbxY6FRQmqg0ReMHkuaHKmX4
sjyT8zVngNcPBGcpFtQHJB2STK/9oY23ljoSLwbNIaTy6Kp2fEXyZmU3OY787/u0vRQJimc9aOox
BcwblV6qT9e5vSa+93oX2UtBoEGq1awvQbpEec8NobbM5KoySzChiYr3wHvGwf5NDygtxiIVBh01
tbcSm2wW6U9Smd6//fhT3bM49UdZNFSAgpodpW/26Eq0Hv6o2krnn+qh489fnMHhkTVca2rtZ7ry
NCTJHUbqW10qV+boqZc//vzF46OxKsk8RI1vqLE+bKG0Oq0X4laVrrz/sRdemzyLla5HYWiTIqv9
eZQOca7eZ1V5OxbCH1EOeHsATnXRYhlnMcBdtaWJJuivCBmuRDfu23jNw+fU4xfLOLOnIK/6qfZr
zfom9zZywrbaHpRwiFfOpFMtLI5r1aJK1sdM0G6Ab1FlykVI9svFNHuFCn2igaU4UA4QsB2RrvNr
bt0uEmI3QSTfRLXz/V0jsBQCakm5U/hmBNhQL/pJvQCm6NvBO4Xxlvo/zhBmXVKFtV+k8SMux3dV
XX4w+/CmrNYsT05M06XkD35itYycb+3L2AwZKYKpSnU52vnlUNvb93XScXBeLDUcHdrAHKTK58b6
ZIbm5YTLWJZWH9/3+MVKDsi/pGGZcKTSV65ThXApDDv0Ov19/CrbXizlVksqKRFO5afO+DCO8wFp
vEMnOQ9vf8DxRV/ZKezFMpbJFU6FQSrNtjNg5FFSsdJGkX94+/EnJHPspeIPCeNk7oHv+WlVPsxW
flvbFRyb5qtWScNWFuZDbMHPKYDAuUlqdTCZWsXNqjVW/anvW6zyPjFMQDLAkWdIMZA5gH0O4Zqc
0YmHL/WAOqkgkT6Kyg+NOULbAtizKJ9tp09XqOCnGlhoAuiTkJ1wLCp/Kpu29GELwIQgi4d239vj
c6qBxdV8SrvOrvOg9A2DzPWGLHUJJcmhlLoSnJ9Y4kuBH2h5sj7AyveTYPiOKcIlqKnGq9A/lWvw
UW9/xXExvzKJl+o+ljWOttzLpa+l9YMRT4Yrm3BzNSTDVz7jVAvH/nuxjbQZad9GK9DMn+fiuZ/H
6VyZ1fRLOo3FmrzUqTYWK51CAQilka4SUSJc8J+bMlXvxkx5F+fathZLPVMF4r5WV/rUIcr91MjN
bshEtHLanZpJiwO713ptKrPhONDG/CSLINzrQMnWjL9OPX6xjjV2WfRSGWKnCKpmZ3UUjV0jEOba
LfLERF3K+oAJTUVR9lBBrSLxG9wS6tp+EEXxxQj1d8aVS3EfWH9qZbY100hvP8RhcwCP9QSayn97
HZzopKXlZRhMg5ZlYeVbhfO5EINCWUJfc0k69fBjx71YAlUO6VXq8tJvuad+lkxFPevSVRXWU08/
LooXT4fbGSWWZgigw0g2kZrZ1Jlpbt/XL8dGXzy8niTq+xkPt0VL+bYwztJi1S/zdd0W21ws2yoe
cYK1YdtQKoylB1JpCqy9RAAHvzPlTqsvpChAIa4LLHu6bazAKs8qRzVLT9E7wz7rAClB0dOdYJh8
Oyy1YTMMU1J/GW0TIYACKw0OyhT+7Fk+BGF9Ho4KGqjSnETGrQZkXVw5mmr2nxGBSOMPMAGMdm8a
jWVv4gro1G4YwTRuTUNrik+jBajrttVNKfkqh2bafc8KizJTmYJOuwZOryqwnxNrumi1thi2oLbH
aVPWCmU2Z8zVCfXEoKp3kL2mbo/DwxzuB6dH4iO3SlM+QwYvgc9jaU5w141jpFzIVQC23NU7zS7e
OZyLjSwfwSilnSaQbIbIKIZiY9iT8N6eKyd24aW5J1AUMPBQA/zMTD73Y3HjKOF5YMXvCxiXCkY9
7jQUnXh3owvYZbJzSzj+bDubd739UrPI6PEQVPKk9FXHGd1AcqCsj8l3DoOVQ+RE9yxtPGs51CCo
KCWplSRxBVuYNkif0Se6f98HLAKSpAfyW+Cp6icyWkfQf7NdCxB/L+DdvO+kWooSRWYsd4VqNr6F
g8wZmDsgr1mt3739Aa8niEDgLvaaHDplX/bsNWOdeHgEJxeEvPO2Gmv1bIJDdNmhPvh2W6cGY7Gv
USpsLTE7dBZAI6jI1WNdVLD6g27lY041sNjbKIqCd7NL4ddtBe/HmQxxpuJD/In8SPrOuGcpRKQU
sTJLFLR9E/XaEZBrXD6Dhh6/WxKftLIwjl3ySohoLMKTNq+GQIpahkXPfmDTfA7+fc354UToYCxi
k7IDsFFNluCmLMz7osy7jyn0uu+5Pg2fJqR0frw93Cem1lJiqDeqGUcRjJuyChIEOC0kD1yQAepl
BVwSqgyyBZM7sl6+vN3giU5bCg8NZZEpqGITrtjicye6AV3+eE0F/dTDFyu9tIYgmUMOZW1qa8/p
FLjnYJz89736IloZADA0RkzGC6nG7Dyyi/QCoo38+L6nLxZ5kxRhGgjBLl501nlUaPJnLrlr1d5T
PXP8+YtwBTn6as4bQtE0yLKzDp0KrLraNXfTE7N1KTMEbqBz4uMBZ+f2uZ6V1wRxn7V4euzafM0n
6NQXLE5ojFZAkXA59qWp0J6h5M/Pc97l7coZferxi8VsqBo+KAmyLYYJKOQMVJDiyQGKBivmAyd0
ve2lYNAkq0FgZnbhA1hq09u4QMrEQ7NfLRHOEdI9iinXkm2hAWm2nCfntjnV03kkGcaaE8aJnfen
gcqLOTDAgiyKHNou4Nz5MpSVcQO/KrnX7UjdvT2JTzWx2LaaBPaqjoalX+fhtdXPF4Gp+lG3ll89
MUhLzEI4UuUxa1H4TiLpew2NjX1WIrTwrpdfAhYGJG3sPtVyYG7AYEAR1/ci0ft9BEByTWn9xBcs
5ZxgsRO/J0T2w1RFtiflCXncPCrKbGUETjWwSO+YKHJxIeTgCLQ6yS/TsbFJVKF+s1aSPtXAYo+d
5a7Wm14tfE1TYkLBAbYPaTa9d9x3DYN23GReTFOzmZmjKg3ArPzYtOk+mrunJpO+vf34U++/2Gez
Np9ap5vRrKiLxsOf4ccMkmTl3U89/PjzF+8eVrMCFBhljl7Wd5manqtqsxIln9hjtUXclEsS7Gu7
Lfx5wLc4bge/iNQDsh9XEsSj9/XNYo9to6wOIVqwvgxb2+pKP0D/rYuVLfbE5qAuZo7ujEIzCxk4
JKRpXBbtfaCoH6ppft/bq4uJU5dFGAYOGi+OHg2XduvIG84h9fbtvjn19sefvxhaZ0inHogXgbEW
BeqZY+jGfBa1iT5thkwS1o+3mzkxg5a2nfZkBuQDQjYITE7KI+DSHrxUkpHmf7uBU9/x2zyKmwqq
Su6rWXeXCUDVLUKaSrB9+/HK8cB8JSpWF3NI9FVryzUfYGSwcyRnr8C/rfR8KyOaVIlxJwz9atKC
HzI6Imr8Zz7mv76N/x0+i9t/tdD883/472+inOo4jNrFf/7zXuT873+Of/Off/PrX/zTfxbXX/Ln
ZvmPfvkbnvtnu5sv7Zdf/mNbtHE7Hbrnerp7brqs/fl83vD4L/+3v/zb88+n3E/l8z/++AZ/sT0+
LeQY/uPPX519/8cfx/rJf718/J+/O77/P/7Y1c/Ft+hvx44pnpuYKPxfD/33Xz5/adp//IGokf53
yD9QFxxd1Wz0BP742/D8r18Z+t8tFa6qDhXe0tWjd2Eh6jbiz6y/28D6nSPk2dBUVT0Kbjei+/k7
1fo7WAUFhxLZ0fh/7u3/fstfhumvYftb0eW3iCy1zT/++HVbM21btgwFDcZjS7qsL4s6OlfCQMiV
epBNc0/lADoIYutc0LFKetE/f7b8sqWFfOzvTS1mKFxoAUhcqIfgagCdeB55yabd19uZiw5UJF9s
pNu1yPjX1fZ7m4tVV9U6lFWq24ekClDAUTcdpzLo/JVPe70XHUsxIHrZ9vI6Bw3AMss+Uw/tBg7M
5bBVNtkGw6sr9QYjFy/ftc/hJlhp9RhS/LXS//VtzATT0LGqQPRhETo3iGebpRWah0n+JE+mr9UC
6asfSJIg0d7uVjEmP80032pwMYAw7I0s7G3jUFzWZ+N3qmTJTrrOdvat5IVn+OneBU/S4IIN+TS4
awnfRQD/++cuhnLMoABXtWUcAPITug+7+CjIUNdIDsnoOUSeMzcepLXdqP7fgC+/N70IL2QYBJkT
0tNQVVwky7xozrdhvVZYQ19xZUiP0/nFYYeGUlhgXmccohCdNq6Me3ibcACA2mq7LLxD1M+Vw492
1dzGebGbtckDA402YnbIrf5cH6FnoHvYwJSqJJSZW1dO8nNRk6sed3M574v5agQWJvcBen7xVg3i
D/lcbAJRnTtWv52UcNeV4baU+g3B2vmkISVA4ac2P4fSEUoP3tpsXT2dbhrZuXQqSO0/wsg4AzHt
FtWFZsY3k5OehU76QXRq4fVD5CO1sRmC54D6jj1Y51CWXSfIzwZ92kb4kYCr2KfZ1zrOCGc/DSi8
1CVyZQrbwfShCnaxsg07Ff2cB7N8MrrzsIMmWIkLe1KuKk17gB66NZ3Qa9PMlVLzqYhlmMBAq5Xr
POjRC8xQ3x9uI0Pl2FO28lRAEaj36oDEeHJjKcrHRDq0wcUIgS4qP8oD1SLAwCiSqrK6CU3pUVNa
V62rLVbnB1Ep5+04eZbxNeLJJmSKVrpJVDg5R+kR9dIqxabXazd2wquwwF4pcQ1Z8UrkZgpS3J36
FOajxy8l2fJGNfAa6UtRmXdafW30A+19U7ODmD9Gkl8W0m4urlq9uqyS1i+tZG/1P4Js3BYm3RoK
F+QLRK3CHRPGqy9c2PXQT/Qd3CM3LWc37o1b2UBNiyUj2nCj6LJLNWA/j8IbnC+mAmkaOhEyjz+C
rtjWmj840ZHr7ckoouDa96B0PxQDnxW9bgA09huYA1BFclexJNdUelh2VDGa0YM8fRlScXCCcCso
Oc8V/eXA5S36Oxm6X2h9j7rHLrlrNMkbUCfNM6zrkNzK+8C3ksMohZ+zWkKdxNrGUYSdyz4NZlcA
ME8Qgy/kvVA1bwp4g3YnG8FVaEAzzWN0MSTmjfCSWfqMsIcLX/RhPrLD8Iuvo+ciS90hSvaaVVx3
+sTn2i6JDPzg7icH9VXwCjOcORziUFn53PTR08Q2imQXAzde4CG67fWjWFrhd6z3SmJGKDVSgOgQ
5f1lSKeNqPAkZn8uoSIwy7lXdbcUld1u+oaHkAd59Wy2fxRSe4XmDwN0XlIxQO5hg/TVDlmLx0Ib
4fTMyCIW2sFBB9USXFBreVcOgZcCga/04Ql9AFTY2rMo6vejztYwPaAy6+aG5alihpBE4SRCI234
UieZV8jVNhell6QXBr4muL7MY+g78FbfPvd+DZb/3BcVmfBBQbhcXkLqC8NC8SdRjIOcmMiKjRfo
r6xk9l87wB1F1+Be/wyJFltvTSqoCDkDD4n+aIovZXdXrxn5vRqYvGxjuev2bRO26vFk8ZRddlvs
woPkBZdoOt2iB+gGlhutpDIXGJp/99xfn3UMKF5s9E6Vc4GpJuMAd3vaml6yK786nu62j/CCffH0
9ji9Ep6YMoOk61DXCRQWN0AlgfQjpN442OawbdsngZyJmCtPL7dvN/TKhKAhw8C8QkPqxV70pAl3
PcMyxDgo6Ecl8o0Vf3u7gYXb8M+O+6WFRcdpfTjlc0UL9pV+Pm+KzfjU+fZZvhVX2dfmKvjk7OA4
wXVMvNhvNorH7ia89kG/iFDPfogO3V6/k3arnhWvzNNf3mvRxZXZhUpUshQQbmLjtIGt/EDe1X37
8xe3Oz6fu4KjWxbyy6ZqyEsgYl1ZdRrrk3aYoidjgs6Ph3SLhhJKXUhQjltE0TcJF3Bky2CqSivD
+0rzOpaAKDFwaUAPZIkEhhalpXohawfdz+/ybb9HgvgGqTQ32oqVhO3PtMEv0abya1uLjBq6WyIp
TKEdVD+8tv15Aw78LNtFXuUJj2NvN3p4Iu8L95vu2m7oFefSJvKrbbOyA/22eBbvcQQLvFiqBH6s
GoNvtqsE9ZVrw/laKa2naWusp19RB8exffnByhKPHtepqdp9qx1kTum4LXe6FaKD+TGEv5GiDarU
t1Gure1Eb38eai2/fh6KLRC100Q7cJ4guSuy81Fpz/L4h6JkXpRL30Y1QuB72mRptCkH+MpjcIU6
xNYREzqHaM+Bcnh7lv+2lhYdsbhnYHBshVBktIOFKpOafzW1H9Pw4+02ft/0F40srhM4H6ulJvXa
odkqO2VjXFRecGttZ2/atD56kL62ksBabXFxlFk4r+phwmcll7bPuZ5uow1qCq78MboLvXSHTPtK
Ryprg7vYjy2niay6YA3Fj9NW3mr7YMOVjXPGOG+31Vm2lTaZt7Zy1xo9/v7FgqFELnJLG7WDgmIz
nnAjWLswLDbIi61shz9xbqf3CGVJRoI+XkclQIlDbMAHm7LZi9JPaW24diIPXmg7e7PRP8DkQgh8
7i8sufpUm+3nzqpjxNPUT31MpNbKTu2JUruPEdkJBVQTdC89VPciN+60L840Xwsx3Is03CDk5BZA
zOviQ6QScjXTXgkQw6daAZDzo5WXFfrAAOcqTSXktXytQu2/rq8i9EQa9ZuEpPhofDBlPBYc4BAa
ouWhvslG1bX1r/ZwofU6rGqyIePk9wR3kV1vkAuQo3LfdDHKNcMNEhCUhzV3HjNkBxCL4Mp41NAu
D6pi7yrVeUrUcaPPuGnlX7s6ubaylUN4bX0uduYBEWLEj5nILVKXptNs03jaDtUafG+tmcXG26Cn
0qbmrB2QYnMRq3XNHj48ak8rO8HxaH5jEv1MPLyYr7EciBbdGT5nE92rtifnG0av8SAFbaUrsz3X
kX15rL14h+vDSgS98o0/D9wXbatBaKIIzS5kt1/j9vMwPSFhsPJ9xx38re9bbKeYPhcmfhMaebdx
I7nZRnjlxbAzd8l5snKarH3OYlNte8wNm5rP6cjHIOZ5VPLc2PZqGHR8zu+fRLZS023d1M3je7zo
thH5iKlvbJWIXfZwC/G4Aweb1jV8DVkdN2RXW+nE1yfJXy0uNjX0kDuzcVQSiWzeysYBFusd817f
itkLSPK1Xv0Q3Bln3VrdXT3Wbt/61uObvfhWqY8VxLdoudlGt921WrsolrKhepKX/cDb4TJz1V2+
iQ4l43oA2fP97U9/fUz/+vLFalcaG+H/wlEhHz03yDyryCIrWEH+/7WyWOyKWXLnpoMPlSR2szJ6
qR2Tl1hZC8cj9o2+tBZ1ciu1YIGrAa0oB+7euzIOV75jrYVFOIUDH1nZUSefPuAMX0wbSbV2b3fV
gvT570DxPyOyRH8PsAjSTEjH2Q+UgExzcxWmro05EEn0Hcmm/3vq/mew9FeLi3WdBFIRFjEtpo/d
1tqBkkCz3fD1225HuOT10bk1uM79yneu9eXx9y9mftJxuIcto4Xv6JfjKk9wfXLNzeyRTzuvCtb5
mpXmyjJf0g/6qVMarabJKWvcZso9G5enIq08h+Fs2zXG3YkA7a+OXWwr0UjidGrp2GpLPhIjGwC6
/ngxWm7vjVt1ozy0V0Lyur129nbnrqxqa7Gr4H+JQqlCw0I7N1rruUbEiiDq4e1WVqfqYvMYMj1R
h+LnVJ13ppdu+3mDkPfVsNN3kFYxM1iRWjh22FsrfLGPqO2E8uB0bDD7UTrkS8dLZEJdhFg2b3/a
Sgfai60kSA10CyU2LMVCT9ya8Rq4zdB6fbuVE5eG/0yQZX1O6iRwKxMnHZ6b1901djQdeQyKSn63
0bz8/5H2ZTty60iwXySA2qVX7bW1qhf34heh3ba1Ufuur7+hvveOq+ma4swc4OC8NGAWqWRmMjMy
AuRzuZ985715eXbJzpKBbGlByxK724JOd6ceEGCbX+DsgmihNTjEiSQXU8bmruG8tjkXkJ2RM4UG
CLztzo8luO2yUO2P8fpK1G+Z/Mg5Wt4X/Mu95BNwWThaZR7eAbt3QcH5q9WOILC1QPzpGcOdaQ4u
ai7gOBu3nvmLmq4nTaO2zGXn4YV5tnQmtmqsrea2cU9zIZ/iD36aH56it+KknXsLii8OxLzuleHu
cTrwWonc7834IRC8gU4LrIj3yz69A5bQ1cHeu4PuhT26xBmprxzaU+Tymnrb9b9xW9nBVJqaGZjy
ES0pHb0OkDy8+y0hkZ2hmBxMV0D+6r8uKH8NZeyoLRGiFWqPSKdkYxdNb40CzlW15njXq5FLAeUC
GiqaqLITSCkdwe5r4F0qQ1cq76iTRzw6p79LyNtG/qzB5jJotlDQcjaokoRbRpq7GLxVHMgNHMv9
FMxcT7R5zr++1cV6TGZTaWmTzZBJuxfzyjM6kCQoTQClo3NcbhM+YP+DeNbDNtUylslsxcVkSery
MgGeWhYdSFmX80rFbzKkwlaK162pvN6+0Nev0MUvZB46qomRTQghb3mRgwrLYBm+7A3++AN94v0Y
jHZ6RLKO1pIVvSQuD2pw1ZYvVmdypGSVc7UvRWDDxvc5Iw7VH6ARaClxDD3jnTF1nADENQDGf2Ha
JI57c5VQIAXxgNv4Y7CcZX8LrJgm+mcWzSZGYMQF7zD4rXFTv0GWC8SGEifUfeIVbhkY44Mg904q
gjt13zqoXyBXkFzDJ+5wT73qlNujPTnHJBjOcmzfpw6vVsa5smxCZBpVMisCQYpLUY9ZbRADcz4Y
b4XNgC7S2WjJZTVKscLc7ygaieDF927fgKvB88IEmeTHUOIVo164AMKq2TIVrDrarRtMA9kP6Xhq
01fj55/V2AxI7dZR0TDyfT9AZw1jb2rfWXCvHLNQrmxqgyfpaGCBekRj3/rLNIMMQYTYS6NCDQyd
b0sUzcgqZbBQ0kHC8ITRzi74uDObqij9FT2oCA2lA61/7BbZVoTIM8jU5MmdNIygcpO29n2igWq0
KMAij5fLLCtniCza0rIvdOjbiSAfy5/A1YtA/3OQJNeMItHC0OpikTk7GSX4EoUSglhtE0KvzhWj
AQNUOdRLdVkcrLjOIampQBEyFfvTANkaRxqi0jHB+Aui0BYCezxU4RXb+nJIzN0xCmWOsB/hvmgK
1QJjJRSqCAcB+wkhZC7ol0WYN4MIGtNGlHrhfvboE5IEe/pl3nV38iE9aIpV+aY9fz5aBMPOa5yH
nZ1y/M+/beTXUmINSr6GYYrQYjO07Swu7pEJ+YhqiisaQqXVg1pW/Zj7EMc5rmJAUTOwM3c4ZALH
DP+GH4koNF2sut2Gy1WjaUwEM4MUzUZXXgKQINLJWnoI0uaFl6ZJqOsgts6hmJJwOgdXIsuXpZmP
K5ZanUNshYYgVdi1CcJXq7u6Ubj1UrjGCL5vmUdVdC24fFmT+daw4wJFXqwphv0RjNmpGzlLuNpA
TizoVfCC5+ewIWtbl8fLOEcVZO9FXiU0nAwI0K4CuFSDWnkgkRnUZN0VgJpk1fAm6vQez3KQww8x
MNLLiyIuuqX2AC4ushH2gglNS4gTtpMNFrrfA6pndpfRfSmSX0J2iCIQdMeHTO68gWQ7BXCqnAp3
Q1m/L/Sxg0C3TDKvwaB1PyfOAqiTCu0zuVPtVFufR60HHYGAX1CMH0slQnA2B5a6/A7ytjsxkT+g
BOPiDrZ641Ql8DNQRsJ0q6VpqSM1MEyzDKAHxAkr3E/FeP2xL9EwTvGppr3hz7s1MI4aOqIQjrEF
Lujw7wb813vApp1Sa0rQ/cLtQ3ITNvObrvXQktScGC4waoEyU6BnaEKhDIrGagI08mJtjOsmwDwm
RIbXfrGHfLWmpbQyfDUIaUCVI3HG9aOCNCFkGkGZvYM6JhoLCWao++91HxrDK8ZbOMHySj57aeE6
k89Go9SbuNHRPYKLDR0YF9IFJ6oN9jKoFqiLxXzxF5MGHO91JWp+WZZJUhVEMUNoIWk1yqZkR3Hq
JqpigcYRwhWxlRuLTfsHZJLgNi+h7IpxhuostW/ClnD/DxH8y29hUlYwOEN9Q4DlQI/LaYCUkpbG
qbk8DDwL1RmPXZky6C+azULtCeXDzl4tCCvuodjoT0HFO+HtBG+4EjZVrdOM1JKOEwYRor2pusm9
ZuXApkU5DXq4zXz86OqnFbXsthQObdFzIpR8pWT/5VwZhw0piC5LGtyRbBehF7nvLNC1v/SPa6C6
GFKBGMYJkkUO+Bd8ASVM8CSbj/KrGdboW7SWcC+6uccLmzxzZxx607dN3Ylb1DT36FVaLfjueglE
ceJrbU6WsaAOaAy8GstmQX9/C0WWVCDEFImdPZEM6IgSSGJ9NmpqQKsSL0eWoPtJ0Prmjle+vVbH
wMn/WY8JI6MAGZtGN6Ktqw/9EfmpTlBTjV3B7hyqAcoVCHRPg/mUuLxW3r+x8j9rM344G8euxuwX
DXtncgVr8DOngJWre4BUfHHH8SPXv+e/Vvu0wYt8BMjdnkRaTkPlOxH38/yoQqrHpU60W8IG7e7C
LkW/UtwicQALeqrtKeAFbd5PYDzo2PWd3Oc47LbbY5jZWzvIOQI/2suNG4Gan6CDPsYvtzd+LdO9
+MIy4z+rKVKVaMK+5x7E6voCINvP2yuIm5HcMFqZcVeaWpF+qrGvDc0fYfJrlwIYEBQ6GhDpadwT
T5f8ZQccsjA7/JvK2yGTaRq5qi6xtO1Q0aw6lSDC4N7e4XbXb22Q8U/jAnkTaJrB70O/AXJVVjPu
xnGwYyFMycPttXhGwvgdkMJNOqE4zDpbXF0cwDeS+zEwr6MxnKBp7MYYSisUzltl28GtHTJ+QGmS
tAQqnoaQU7IBIbVQ6PUGAfhaTr+B97G27V9cw0qh+Twj6w8hVuDE3WILEy+ebdfoxl7YCeZ6MOs0
JdiLgnKWfoj3M1Sp3cXpwikoh93tz3WtY3PpQRXmUnejhjrPtpoxa77QYgL0fRhFwImp1aWSo4mt
JfWoxmSKkzd7Sf4drzPHPP/NW+tfvk1h7rgR650ACXoaDvt6VwTxvjxUu+zAz2avARq/7JbJgKK1
KyiUPfGqO5a7/tzYibPe6f5w5tcH/8279c+uGLcCWF0dJZjpCKXZ7QCfg/ikBQxQANFtFAiot7q9
nbjcwu3Vy64oGmixZRn0QYyFmkJCtDnGFstZDUYttqCPZiNUQ34Fijw1ry599b7/WY6NS1DHiqS5
wnKiHmKIxdZAuaN8rCRz8xWiPAteCmL/v1zCizUZmxUiwLdLBWMcrY7yrozXF8QiOffiak53sQZj
k2qrj6ax+cwNJG4e5oDsqp3xn0T2qzmTgdk+opmbeiZjk6B1G/JIqMpQLlN/bNedFMmPDUobpjj8
ajBEIIiGRTEUQePaESLiFrLqzFBBub3jq3ZjAjBuoIMh/wUaB40X9GLTvAwF8TkWNWcmswXBr6Cd
pYdl4FV//x4uw7sSKFoCoXUUdv6CjqcmRMJibSrC+jVtbFrYY+uYEO05J3gtFD4US8U9wERya+VP
5FjbANn5tzfM/QlMWCSo4FVzUZRgHP82xfHOrAtbllI7rzp3wPsLCnKHMr5LxB9SiVcsCJkk+qRD
73pN1iOFdjmY4LRustdK4Py0a4/Gy8PZvtVFlNGGjppNisOJo/lbrhtWIyvfmlHlGPm1YHa5DBM1
Y0OgEtjVSvj+ABKOTi3+L9iVbT4SWGcdY6cm640wyS2TSleKENKde8lN3dw3jiKa2aKLtsWOF54/
/z0meF6ux7qjSknjGsIPazjHkFvBXNAYq1aeTeA4bhypIsEKyUhRfZ9GEcgmCMeRBKyc1KqSX7P2
a4TUVRdjsAvSdGuHPGn5piR3Zfm9BFpjLaHipQh+1Bt3ok7CqBigGAxYDMcsr/iDL1tgvFsC1aVm
SdQiRGpNdy1kd2wIqboKpFXc2QXyi9vK+nyW3To1xtmJVRZLQicVYeWSvbY3d0JQvEBfbvtie+gw
KpYWmn7iaU+x2wbmHTgove3R2r2U39IfnP1vxn3rxzD+MInFRVUgOxZmwurL/RxM4vKt1sxvVFys
kbxtg29CFx0nvbWV6Mc6YnAfiFFtbc7iOttwcAHFCNTtXyXzfhUTzUfNFLZBlCLsNOJIyWTXdN1p
/fPcjnYho/dpnCM53kOX9gxkv7VQv+6gup2cdWBFSkUNVnN0K6W6a5re6+q3dhL8bNKcHrAKOn0r
jHS/FPNHojVu1TaWNuWHYl49MQZIf2nvRlrdA9wblLQ+1L0GqkuDs0PeBplnCOZQiDxHMLscg20k
m/wOcs5VHSRGmNS88vqVfN0wEGXULeapEjtYIqdaSxSQFoVEit2BjP4CBmPopVq9ymM1vZbzfVmL
8XLQU1zUVGrXsDWMX3O70fIDIGT2h7HrDgWkcjLMiOsE5bbjMvy6bTafmix/GfPFRplsDNlhUfdJ
XYYKmTGbOlvQTbQKHeotUupVchcIGD7V5NqihogaPyAfRPNbIt9FUZjMww4iqUVZW61wN+qdU+TQ
WlVVyxyOUJvjGIB4JepcHBTyka9RB9J/EDjO4TtrvT+t03i/4Bota2WLmL0sqWYbCSSEH3oQcUrV
6wKOUmht7QcUlpqR0wK5Vlz58lsYJwjVoaleRJxb703u4uYuErAz5mhRQsOoBu8RtPm3f/+VIMz7
deeVJIIYEdctnLvS13XFE0Gwlen5rp88ECXaI/FayCsIsxkMWvo9Ennostv3AZn71x+g0Bjd1Qrb
jaDQJqEy2xqPZo+ZOh5l25V0/cu5Mm4sqk2K1GYuQrrrd42v7VRf80jAG3jkmRLjTKQeA55mBVNa
VC1ohW+VLJ0Xsbdu3y7eKkwCJ64QUYTO2Aph5iYUlkPeGUeTcDDE18pDX45sc5wXyZgytklL5aYM
oXbsJLbg1UfJFQNM/jq6LzlozfkorWJcgFdh/FTzuGWWjOfqlCQvpbUtwzZODn37fY0A+00whQUR
dzRFbUVP3RWyco2JiJjWdmMogdlipv6MajSEujYJY83VkPEUmuhDx9Uyk+8adEX7RkUTLSR0b7YH
0Ty1tYBhcM3K+hB8WdbaZ24xvMVLBUJKE2/V4sEQsT+KFnD1oqqdVTeBnJd2s+4xY+OYufBYyXVQ
oxU3dFu3LrbQxbeq8odAEKQpZLbH9xG/pyjaQIjBd7hIEGY9zrPsVXVtKcbzsmJis0MfLndWJX8r
h9TRNExoCL/m+V3LM1vDdGU/r67RQzo5T3ZFXzhT/pZ2KkQByGM59440nWYldhVVcLXlbMQgbihA
etl4GLF09QbjvVnh0WWwFtHA5JB4n9UYxMHhiSlESyPxAFFNjonyLjbj/8s8hga1QIowiUa3Xzv8
1s5aYtXegvvt23A91mgyxnHxgsPQIOMzh1wul8psi7AcJR/z9mfVBApJ0sUHquE9JaVPUz7dSxO1
0e2EHKD00JD+NScqCILUNZBaaFw268+sq95Smh+GCrRjS4eWSuKYWeaoOW9y7KozuvjBjNtV8lTL
lz5BcPTjoPNzf0MzZXsenP1af8YAm9O/DobxrplOpwkipmvYi7FVK70lCK0bremPctZPU/S7Kluv
z5dzMpb72TBPEDJQfWFIXlUKodwaAi/akjgDXqjpMNk9BNuB+cDAbY65UAwvPqYLGuWoBybVj0ot
LIyKgsozjOYG3RYeufF25//yCRd7YRx4PteTAAnjNRTW0o7zcl+R1zkTUfSs9jKIFHSz9G/b1fYv
3lqR8eWRmvdKIm4rUm80yJ0QJZzq7TUo2JcPxDjysUpySpd+xbCbLytkD+SZJWQAa6I7uwz2AF8k
YugZBaVBNEMj21rNutVM72Q2fKRJlr4Ux9SM3ppF+lmgGBThYv+zU2CiAKnltV2UtICDjKw1x0z9
2+0Frgaziw/LOPs1yaZeKKs1hAz1kM27ih7R6OdMWV8r9345acYfFVo0VDTCSSsnvC13mLF2VLfz
NGtxqv/gZXk9+f6zK3bYDiLesyGO2NU2uQUcwOAX/uC178M55YJKrtWRLzf3+WMuIrVhjIvRbGa0
+ZPlFLujte4Vr7zXd//oW31mrxcLkaoQ24WkCMz5EVTUlgLl3pKWvIT8Sg0S+9FMEzUyw9BZyII2
6pXSKBoNoVODEVdUAM3scVkqx5x2kHzxuzEGqeWZGjxmIlBBX730f5ZmXHOey+K0QiInVEfVMcR3
RQc5iVB8X+Q3yKjZ02g4KzGfyoT4E7Q7c9ra09B7QxcYmJtF3c8f8l+RmTilCTrt3muFsNJ3VLpT
MdUaBSZ9GoTFwaiwrY2pC/GywOzfxrw8xTSGVjxeg9Nc7MtYsOYuO0ON+l0lGPtTlN9pJT1oMz2k
UrcjCXWVKrNAYu5lRMRob3YGvRmY9AcnRcfCxN+MRHXXXPKz7m1WH7JoPUC1AULl5o92fI4BnNQa
w8eT265Bn5TVq62O1E7FZicYeTCNo70ovV3qGPZQ3XQEH0BbQGkKPVYkSZM5BGm7YJO4QOZyR0i1
S+fXpF4drfg+QCK60bIHYR4tQ4z8lUAfABLNWhS5fUpOJP3ZiqsPVlorTSAampa7whC9Ukj3akdA
7N+4WaaGpBr8KpWgIgSiL/lRmjEYVZae0dePgiKd4li3B/osTepJljEQTST8OdvV6eqhwLWbUm3X
YYaDFgBHCvY4mzYpe79TIHOu/cjkwxqfyARSJ92Ti5+4ydBhxYTXSoNqeJmzF1LvBuB1iLxYeVq6
8SRZwiQD47Rac2RacTKGIAxyW6l8npenGM2+gbYv0ZDsFwPK0mnkNQVSytv376obMyGaiZoEATMF
y3CSjdmomq2O3opv7EsHgG87twEKdIAzsFOHl6hw12Ocs1iTLFUaFMhUa3TWY+mswWwBAutnQRPy
x9KuZY2X22O8dLLi4gsLtkeVI+I7NXI36x+WquQIqF2D0INX8F/n+Pn3C0e2dgREvxBHD1fcNDCE
h7Exg9yJtInTGtn0c1J/9sSArmgu/DDX/ZCiBpo15zr/oKDfqitw6yY5OWdmJDslqS1Ca6vrebH3
ajXg8mcymW1RgK2qTQ1AfHAkfRpbfY3H5FwAUBYBer+ohZMDVbM0kMkTFLcrKs3alNt5ZredO5sK
Xf4OxisuSwQ+wBJmQHHN0YOxyLt5GL4VIPIJZuDVu6f2wfwtv9f76jF/5DYsrqUIJngKJMBygVVk
Z4amITYbM14LWL0Oso4u0Pb1OXcBFPWlwcp3AIFUIyokvHB3rZWJJg0KdqAe1BTgsnEuF2aSZUW0
SCXOP4FoJtD6iT18G4Oo3c8YzSTH3ImhPOty7vjVw/6zqMmUo/R1KY0yg20SkP/A+QOw0LwDhG3F
bupP5+JYSFaFquFres5ASJP8V8oMn1O3l3s2GZvLQL2TVCOWV0AhZmIAFuWghEo2Z5fX8vmLozUZ
kypnccYEPY4W9qvhv98bTWa0U+9Q77/H9sx7E0WG3q5t42Hg6TZcv1gXZ8y8jIQxksk0fPpRxcc4
KvBa5C09Cn65jz2RU9S7ar4XizFPF7UyBFFLcKJa+6OJw0lKLWjl3D7Pa3nL5XFuv+HCUqdUUpPe
xIZARNJjWr7mMj9djwUX22AfK30fx3KJbWy4r9WZfOokTnTsXdFeT8le4Pjoq2XZyy0xL4+1IZA+
0mAhs3jUw60ElbqGozaeFCbvxENj3+ZHIN63YgJemSq13KJYCJnfH0vzbcasQ5dxnn28NRivQogi
YZ4D32rsXkn1UBlorT3eNofrHwtcuzpBS07SVPbw0gXkfKOygaUHV/ZKD2roznQeHMFv/cg1eR/r
qv1drMecW79GKMR12FO2Azj7Y3thVbZpIwsCsd9OclKPywB99RgvlmSOsWihKAKxxA0vJLyWDn2c
Sls/ja5st3atWNSea14c3NzCX3Hwz5KsFJKUIH1WU+xSDfVX3VuD3K5dI5Q81LUc0+EVcK5fgYv1
GF+sklFZMRsJkNJJU60BUQBYSx+cc3WwAnA5ACyUhyrHXV0Dlxpgz/v/tqMxrpkg0E9di+cXxn9A
P7cRcYDld5/6OhI/6REg1yM07x0eouZatDXRF9NhseCSxiz4Vx+Wy+tU4UmIZ9/z7PQ7MbGaE0g0
z1qYP8ng/EjchQukvWJEX9Zk9iobckYbFffEOAnhoFmg132ZA7wVPlA1PA5n5RB7zf9QjPiyKBN9
Bigwyn2MRYUACVWwTTQax+oVNVtgpYuXjiPFea0+8GU9JgBFeqvPaoSD7bt7QltQudJkJ3VgGRLC
BZxRglR+I0p8TEwuYzTvfLe/X8QlAQ+qOYeA0ecDQgFzbbiAnmvtQePRuvlTbE/9Nr3hctwfb1k2
VpEKXRdVhiktbq3aUK6jkrVRazS+4BJzD7TRVvhJHR5W+Epa8+WoGb+Ld0WhDhM8BCGCVYCJtI5r
t1VUu9F2dYmKSdwGnL1ecUpflmRcL+TNDKEUsddpP/1WPTEQ7OUs+tm7ggZXZP8PQNcvyzFutwWM
UNMIlivN2Wmq5NSXrdvJktfRAQCB4mTOxGvmnvNJP3U5GN+LgtCmCwjKTUVjc3ENZGZyPqbTg559
H7KzOEM1zOg9s4kwMaUF+Vi5XXoP1jC8xlT9KcvLb6Uhvw6d/lb0C35ZC6LBocBkY+V1s3Ay5iHF
U6r93vfAcC9V9FTTyiat8pzXj008fmAg8oAHmE3y/Tq9DeVPNfto6tOan5c25nzEK+HzcnNszq9G
CR4gUTw9ZCJGFTrR0uh/n9Z/WYFxrlpsdrRakulBnqjb6vdDUlpy9eO2LX5OuHz9SCohogH/bWAM
grAE8UkjmGPcGPRh6nS7BwizbRsPlKyv+Zj9NOe4tPQ1kyzFBC+gUkgHbSCOkvzU1sLulOyDkvJd
khd03EAsXY+BnObBHBdg10MzQlqrQ04MvyDiW9YM78NUQwQdfC4d4hRBw0YDPx6GemL5biokO46f
6NiGBr1bSrCJ0DOQUV4m1Ieq674B/pS7UZoeidzcgZghd5R+vUdrX7TqVaLulOF0xMyO52ZPl/xU
jcouHUFxLdaB3iq/TAzgSuNPqZ0OqdH6qQz247p5wEV8omnpTX1732YvFAobRpJ4HWkGoD361Y5X
w1ZTw1li2ZbTnpNYfo6EXhw/6PFVSUSyp2ka+j4iYb1tsoBaA2TmYQ7l6DEqTnOWPjd0sqkih21a
QS+GAgxbLZqr5xidQ2eSdtBKUV/S+KFD77QEm4HYpfYgZBaSD6gkEBt8uvn0llSto0GGWivBw0VM
qwIvKCoiMkVXafkQm3Orvi+tu8RnYzo1MC5a/5hlaplkPKnSbNdq/aRrIjqhs90IGPnK7qJup0xv
JVBD5rybpW9xBBo66Q6ppI++nKdDIHBY4jtNN61iQqFrBXpOfW2TKEgTMHd0hWVKPGggO/z7f49Q
1whcDNEN7ORrwKqWvmrUWZJDaLzZ0JOBqrEfR3nQy+QUxZKj4pdVM7VoRT1RsuWpcvTRV6L8qVrQ
ppF/6cWGkeruFjSrkyn6MMEqnpe72xeNfcCyP5PtL6itKCdajJ8pjIdyp4PK2XRBZq+gJYRnM+Tv
HM6Cm3/4y7T+nAvbY+izXlCHoZfDSTdPmWECFHMYjcrKIbsSJZhmbH5r9TGhL0nHKz99er9bazNJ
Gu3LWExpJ4elLr1CCsEZi6M8JY6egxUvzfdzUzdO0k5vhpgHilq11jADvVJ35ENanoxpLYHf0TG0
LSyps2QYjo9lHXVMAj7UHFjGYngCbcB+WR5jEoHR+KkgrTfW7Y+qeUgE6tbNsYBaayVOGJwkq5VR
gzqSOAWC7pNhTyHEbKnQPIM3mOixnvJTFj+Q9ZHK+qOQIV3v9NJSxOJpmSTdisD4tgo7ffpBh8qS
y+dq+jV357EpPUW7H5fvSSVZ4vikt8eseEaRvkye6HDauq+LPliZ8grtWLuHN+pNEAIbg9UrI4Sl
4WxXXDvcmglRK+sluxzAPyKT16atgAcdjrNaW2oC3jQJyKrCzUSgB6OCE6iZUPb/LNMEcbJqbL6I
SUfA7jMpOWhRww0suFHk6+Irxxa37/23PfxZgrmjeTyIwlJvS/iGrwAiRQ8b4UmMsQLKpa5kn9Ls
hgymHhfpUzdXJlajsr2aVr1TXCBCnVS2zZNwUrz+xCt4co6QfQiVK/RcpnKRQ/R27Jqgymr+s4/E
8l7VZWeUI1g0wngo3JZ8k0EmwflITFr617Exj5xVEIU1ViYZ9AVGttvyUtOdvPJZk23RpS4fzbt9
9RtWYWynevHUGFKQWZEMe9reVGKQ+v8ZxGvL4G8tw8RYokqdKBCYQ6kJXtkeGulJN/ZEX/0Uo/Kc
Q+RYusG8Y1JzkNROwiH2jijbqtf5hoPnmwF+gsLhzwltd/PW3pjXyyDj4R9POMKor5206jB0eN9j
/m/pPLlqMWDMw14yDZ+/jIRxFhMRJKidwdILETASHUM7feVW5keWffzDk2R8RqHpcav2+Gy9J35s
qJsNAEA+NlrH0ufxjLGQJHZfbD7fV31ECg2rFdRaX81HNXXmNqh3UEBwil/IJXdTZfW/kUXWhZU8
189JUDioZ4Y8LB1bVPnrlzB5f4sZlLUBVjXMhckd9QdNiSxBXR1Zmxwqty4IFSyjeSVF0EAtYcxr
gMxAfBcJ77c/wHYtWNPCcI0MehtM+4DU/+vtrFJNTw0DltzVdybaKYusgdWZS3J8zaAul2EuDF3H
VFdibLdzZ8dUXfTleqRnbrTrLfTGVjdGZxEtZmfhjglf89qXSzOXp+oWtC/RIw7LHFnjFopzzvzX
tet5uQJzW5YUgKd4wW0ZIX+QLwGmzNxZbR5ISw41JFnSRbFvf7Wrwe9ySebaAN9gJsPmxdVwbU75
wyZLEDmN0zWn5EG1lYDbc7vmXy9WZCdZcggfLx2m9lHWNdc7ABSj2KsfN4o+UMiDh7vbtYazZUg2
6jfexK0IcizokxjkIoyYdYOn8eZyJxtMJ8/Q0kHZSg1iN7c/FBOIdBfh6x5MsM7to+ZcEHkLBRfr
LmAu6LUEH1cG2zgFJYupgY4l5z1wOFbK6nwCxj3h9DcrrSurwdua1JxyI2+F7e8XG8n62RxzESvo
NRgwVsVphZ//7KgYXwLMXFYlKlboh8nC49XsdNQyeM8O3j4YVzI2zdToJQwRRPBOgUmbNeXiOa69
qi6NnfEZUrWMKsTP5TBtVnfQJEtLH5blflXAHKM9pC1mZQdMjTXZoXZunyFbFP4MDJKEdy7a6joA
T0x+NhmFVKtDjc8UotZuVXZ86t0koHsuyerVG32xEmMQEqbkspQM2+eCkNVMSuCHIExA5Y8S4Fd1
hGLUoe1qWxZQFpYPUYwkvj8ZEZTGCrVTQFojeCbSxtsHoFy7cNCFhFiQpCiQp2Rcm1koktYsQJmr
ZQhCNoglo6kZ544IwTWpA2y/dozyoW12qtpijHk3NoGhlsBeH/K2tfXlWdfDJRFsEtNgHfcFmtZ9
ZNWjC40ct83eRg3tk3J5a8fpRVtFbyGYfe6olXSdpWuZm5XRfmokmyziHg/Ek56pB6h5tVZU1aBe
xXvXXrM1taMJ6F2odgW398/i+z8N4GL/KvOuMdKxG1qxx/xtM9pV9qtO4rDvn6qyukuT2RGnwkkl
McjN1krM1Mv7yuur3K3HBc/GsQrWovfk+U2e/Ns/jK30/vXD2JRlNso017syFFvMahjzztDL0unn
qNxVHfjfm+ZnYkx+1JiOWoF4tEJPOCqFR6qkhx5YL1E+tQmaG/FwEAbDgokn5SM17rKl2DUdxlfl
2epAGSJPujXIUgBJinoC3V61onCTnuut5kvKw1DeqwmIx0Cxw0vrrwRyGVKWIPAzDBkja4wDS8xW
U4XakDBaIaM/qjnGcwbeI8nblFJUfzmWuq29YERTfQf2F0yUHNu/Yvpf1mdcW9bTEVUuVQo1DIZm
b11/DwDf7a/I2yLj2aimDw3GqaVwymNXLU8keygF4Mez1m5SAIgwXnV7wSvu+suemOSomkFBpoq6
FK75Qzk9J4vB+Wqf4ulMCvtlBcZhQD42M00MNoQmLNEkJaYH7iRoWK/bLB1mYtvuLaPdTkxHv6yw
1eJtmBorg5WlxoucefPyPV4fB+k0ZlDY1gAmQnbTL/m+k1qvEI4DqN57mh/FmYCN2dwnYv3QFsl3
cHu4Y/dLSQRnBNB0zOAnpSkFcLME31Nyf/scr70YLrfJvl3iMQfQoxYkpNDKXikc8H5vEj6aI+5H
aFKdmzPaSu7tRRWOubCoo1hB3XpQIikcFHKvxZPf5EqQoS4vKPflrFntklmyVEK4KYUIBkB3qHTS
TrQxxxONdxKmdQqdYnzzI8oRqA2o0FbviyDbVATwIdlv6oymijqKV4o7Kv/IknuhezSa+5RgyMPs
nS4zXQP1XF09CMtPYO1cIX+gmR40CMyQ+rZbcj+XHxFmAEXErnqpZY55XYmSX46dyf8GtY7Ba4Fj
L6IOUzJPQ4+pX7H1Fv1XMfy+fdy8tZjYT6I4yZsRlzPrdmAxdija3W3YVjKY2J5vL3UtzHzZFxv9
/w9pV7Ycqa5sv4gIQEjAK1NNtstD2273C2G3beZBzPD1d+Ez7LK6orTvPm8d4Y4SmjJTmSvXUuOm
VRPs7Aob6gDbQ2rUDzMINFkrHwgolj30dm97wEllZm41YxcurC2YWbu1KsggwSSkEONcOHPtGs9x
A91VhimxPmctKhr9oYy8UkmIYXUMVcxcGSb9WIMhdkSrag7gS45Gssurea48QSBE+d9xhNUs56WJ
M1LBrOZVFayKt8gFR9oN1bdp+kE5tF0heZPuMyhIhE3hNq3+uLTvcx+6yMYB4QrCg8yBUhWt0I8L
DtWulxQazz0Zv32isOpm1ObE6OFcWj//0YWbnPjaIYNIoR6M6kPjxneyfOl5k3WyKoI/0+ouSRPW
6cfqM4JJ3U0/Vllq252DsN9AHxVAMdnZOutuToYU/NtkQCfLirDhcZO6TXibo4R5ea9lR0pwaKHZ
Z3BnGGFB+LskTmWh/jjIdks2D8Gp1TRCH5yCpVtJwAbIHiCdDuXjh96bvXlXHRVP9h44eyv/WjmR
52mGADOhvaEh91xrTlqBDUjXAKYvEWr2kjUUC9JrLHl6GEWapzoh7cRy/H7TjT8yI2yCUKnJfprR
gdEM4JdNzHpvNhRd/6o7Wv0haoGPoXmGnsDstdOA+B/QZjINKHmaHXlkvHiMup8seicRR7h86MNX
vYV6L7S1Eg9PeKeYzAcTvRI8beGlzfuoZK/zgNvQsGBo2Qsvoy0goO/NOL2jDAzylxFdrWnpK+q9
MR2jEQLjaN0IEfp75jxs+ioNUugnszk8oH7kW4kZNEPGtv2s7jWlQnCBHiPo7g603ucW2UVG6izA
LY7sOGiPSgo53xTk0KA/U60JwQr0QhCNqDetcW/jDegQ/kjzeFNNH5fP77kX5re1FzzaGPOGQ0sG
5hc912ubowY6xNRJpCdKcoYNwZ2FmQ62PMhkHfv5Oie7uZRJtJ0rt36bimB2h6nNJorMyRHq3asq
/IqntN77IHmHdQGeUrJyZ9IC34YTTChcVD7MHa6+dV3vxg2Ye4PkFoxAHoy65IbI1k4wnb2ZaEYy
4HxGSu9NXeJQ5fnybHTZEIKppEOYRkunaMe+due9tY8OFIkOkAyq72lAtvOv1EODDtoIeOslLURX
gN9082t5hla6jYJJJX3NUkVJ9C80WnWvbQdA/VZKFxAhSVf2fORzYugE08r7OR2tpNWPRvlRjrd5
9FD23a4PVfSPQ9hV8zoklDRSuegxcJdkdPIGxOsDmveyvVoRL8yu+0iGPZR4FfHVPyMcsq0O9t6a
Xht6M2YPWvQEzgJnMu+RZHHiDg4U8gdoNsnL29J8qInlKGhou3woZC6bCo/8pOtAmKrAOLSQqnfW
8iB8jzfddeD60dbq4Isssys5hlQwRwmSyhDynjFzmMKluZ8HJonOvkqMfwScf+04FQxRW+ZVyfHu
P+Z6f2d25mtWwcXR5qWb3msKluzkd28NfgJg+fRYGc+k/V0Y3Kn17r61+BMKJL6aQEw9OWr17Tyo
zrzacrSgGYMGKw4iTrwUp3I/t68Rf0q13OlHCp6cHwz9eKXpg7gNWcocxX6kmaDh19+QHnxq9Tvv
r4cGarv0Xpk/O+2FF795Du4DDa0Iuu6NFv5Nw2DMVM+KUJixrzPAV2iqQ1i0f7Cn/jHUn3RAqcwW
OgQvnB/GFjnL1ONTHRQEhD8t+uSqNzJ0jlncKvbix1p+sOvbKH/LQCcO6JlrlpC0iIc5RPhPgViw
Ue8bieaPFZf5fbH/VvT7X32eJ0logHA0VlYc4Vk0BEOf+mEZAreBeFeZ/RKy9334XnHLbaxDyqRF
t7Ov2ZNzINhvVoxKN3dUQw0hvNOAGbhavOYdW+iiSIP8hxPjA6BrNSyOHKoju+GCRbeH//gq03wL
R/D2s3t9SSVHXYSm/7HAglHP57pAZLIgOj2On8pPhuKaF3qL6eSHtSPMTNwuc5KjrEoiCR6/+PVP
9nWZ9Yqr9uoZwbESR04Yf+rKeugbiV88e4IgTk3oqmtk6yKrBAG4plAKDY4xHBzoa7gWtwGZIZtu
fomSDD29yPRYTkIAFpTBps9t4enYgqmqkdlZ6KLqx3LlLQE5EuLJDEAfiQ1eM7yiuTodRjRXPSFW
GxNMkTcgAJ68Kv5p4e2aaRAZrlV04/6eltalqkzT55wp1jSVQePd1iCHINwPMtbczCq8YsPyM2t+
klGSfDzr6E8HEO4ABGJUBgZG/X5BEt5MQhdcq7s615FRtU1fR7fxXIO/bNl30+u0mPvGniSLe84E
aJDFsin4HlFhEda2agB2JKjo3E9ddTV24ZVm38UMyM8aiqZTfkMBb5Vs53oq/tjOkyHXVT+5GwWk
K9FQ3mtfte+VPA/ZehuE4JBNDeLJjR8vj7fe8EvDCZtocmbGfWPp94q2BNYMSi+euDNYjjlg91LO
I7Er5cvgnC6osKW2qUQ5Afv6fdV2QI/GblV0+xHt3XGHRp+0bIO2UD1evPDktYl/2vYQ5IO95Tqe
zaSM9qYhQ+ecP8V/bbFgAu2cV1VvYL1JfM8BUh0Bnr28xGdzKaeTFgJWaNDTqp0wxKooQCCBiooU
uPMQIYFWXnGqaiv1XbJTJESttVl3qLBgyMbTIGWZ+FAY7+Ct1iHzx+Xl8gzPWrq/zqwIrquKfCHq
gNHUAenbYTtVH9ySZbTXu3bhpIp4unTSm7i1au0431m/rE0dpIF+W/0Ex9mO+PNWCS7P6Ys4XRgP
tx6EskgGUgsdeN8vYt8YqjpTTIpDWTW1XkbE+ZDy2dSW8axEZrMb0+gWvGd+iSrIZD8wdkzs65zi
LaJxp42Vu0GPr2Oj90b6K6oONkRW1KkPRl4HxgSS79hCP/7Yumaz18JHBScbtbisMu9jltPATJcr
gyw/Ls/q3AX8NivhLCojq6ZIxaxWLgDdbYEEUUAJ8aDclG8ruMaAmVG0g8zjnzGk34YVzuNUarWS
FUSDINF9VjwZRexExgAinHzbFz/40Mru3JnH9+mAIjdAq1hoQ1vnmTnQm1vn+RhtzE3p19eyVNjX
SbhwUr4Igk5MdjeY04Cs07/ut4GxwJZFjd2iOtmH4i8bbb/4+pamnRN/yNz/OZDat4muluBk8D5c
bB5DCfjLXyhQgi91H3rbdrkjfMUZgnsdNCPA2Oj+AE/iZY72swfuBb0B/yAL8e1TBG+ZcDwxABHQ
oAWQO3N9ZNrr5dN7xs58G0DwjVE26RkaVuCsKIhFkxc7us6k5vqMQ/g2iOARgQCImFEjs1kVGaji
nsdm8S5PYz3sl86L4AT7UqGDsrqcKVhTaiuidu3ykibUZXdAsGBgVAOo3Tw5l3CitW9vch9iSJKU
hGxrBLsSKova1QYuuGZ2TrX6Ueu9UjPJyp3LxnzbHMGO9PZ/rrW6T7bt6GeTOwxfNSioDLth53DV
wWtJfWv2MQ67tru8c19v/z+2zlxboyCwZltiR7ZCiroc4045UsX+1Fj0xgf7N6s+tWhwyHTki47i
LxT7NANCfqA8akFUY+P5ivVYQhDxhMA1bECK0savk/rYIilg08adp2dD0dEYQLxUr7Y5twIFvWOx
qflhnuxrzfCTQnHi4TVU9ooR2M2PLL7HVXOi5qNHO0CPKhyIHkCF7JQD91g573MDUriT7XWkcHSi
QawWXREpUhPZ+JFHgwQupq9n9tLCCPsPGogKfdxoRR2zfQHWM87vSVoGg7141Wh7sxEB7jcEXQfQ
DRo+QFrqZtC40UB3Rq3aGZrflX7dV6GjK7HTTlOAqrke7lMK3gh9o+n1VrKTZz3SyU4KJ6lMEmqg
yUM5pgW4aXtFv644OoZV1QVN9ntT9Znb5Ul1F+vlT1VbqsCgCxqHSpX785Sne+zbRkmIF6lT5uSq
vh9iKyh6ZD6VcWOnT2MBHQrw7I28f4zjYc8HcB00Nlqgw9KN698Z03YVww6iyyqqgICb36DR7WhL
Cm5JPIkhTICjnW3bOg3itVldrd3UtJttYulomFTqn9zUwPvL2Xu60tkoYPtTB+KqbXaIreyOQR6l
gIqshVod6hJhBR4Q3vqSVby862IrvRKirSsycR3SGpLIkwlC6EM3bS4P8oUqvnC22GrnTlxcGimg
L7ILnC29ulHH9GNI+u1s/NaL0m+VrVbcqgMg4NOVjea8vjd9SiGgW4ApMrHcVImQqf3USOag3AKQ
LZrfgBDgoKBC1n9+UUbJVThrCf86WGLjfT+Eg6HYWJOs0zZ1wdx4SQICbMPlVVmN96VFEZytSvq2
DAmGyadwU/cf01x7aq4FbUl32WRI9uBcpogaJ7NavebJHtAxnbLq63675jH9wV/xTFyz/3iH/x5K
MF+u6mDSyGr91UuTFHxxDxbUJFEq5Uhs0KcrzQ9aE4+GV4h4vBbltJpAuy/r3JlRjzbgJgU0sRro
Vp9jyXPg3HIjiWQZmgYqO7xjv8/fqMOhQEFcOQ6MQUL1NpofO5T88hm6M2EquVbnim70dDQhQqhY
3lntgtFINQQLomN9TH2i5j5dwAc3p37comUFJcV4lPBGsDPPrG9DrwtxstFI9SgWU2flyKIySI3w
IVGXV4gSeUbyBLkJAJpfu/leLUeP9kswJyDZZ+omTFJUfSIPigy+BVQejXS/Vz7L+HmAQL2igEOv
KvdaHR3wP/foyPRCrQaaA9K0NRr9hlZ3SKtcL4m513P1gyr8JuSlx+gdN15C/bVBV1/yoxtukU/b
8OmtyCFJ3A+zO/XZY9pWYKad7uyRvMXTQnx0VXpFzQKmvSjaNTPvDBNIrpmjRXUfh8fQ3tjtsYzi
m4amd5ev5dnHwOnWCY6wjUp7nPTVEbrxj/gdMPBoG7s5So22OwbZju9i4MZe1H/SufBt4wSHFkZt
VE31oByNoXK5zqF9KrFsZ43Aydy+ju3J2QD9BFkie70EQb3Lu210WDWIgAZ2ze4qdKwAiJT/r5j3
mjI6nZfYs4rqBjM0BYMmCwkg+hFoso6Ms4/i03kJb6iWQt/GXudVXmU37JO52mHZrYJ4tR/dphOK
mSu/BZUy0ZwL0E/HFWw4Hm5Zn3bYslFN/Cp8zMrnUL8y5tlleQJBk8TXMnTeGzZS8rLs9LmsFNbV
1mHO0Oapi7lNBLEWqRs4kNYvdxHqRJC6RA3XX6WCECpmcq6fc9b8dETBh3Ro0VVQSlWOkw5FiaY9
RjELivTGVp+z8FDOzyHvnVrRkAjM6juV2EHbJK4eSlHzZ9ddR1aHqqZOiSnYuGJI7aipa6y7pqwC
gE7F39XirSva5xx4C8VwKKuf7XLxGe9ciYE4uwongwsGYjLAY52lJc5zNR87u0fUhh74TvUjiCcY
FZIx4S5bsieAkxC4lG7XzdByAVjNGWsm+RhRO+VflwtiW7oGrkRifsHrT260YrOxI3WqHC29cqK2
284Ftn4CP3rlhABNWrDQhGleU+NojNN1mdTeNI+PeplsWfNRNJVbZ8cmbQ/UDq/6hj+wIbvmpIVq
SAkXXfosRndPrYbv+vB5eSXPBVoMVEKahhZlsA0JYeGUKUbeWtCybiqc2qh0W74jeSF52J572JyO
ItgGKzXnNq6z+LgUlTNmhVeoPy1AjTL19+XpnCt3oEj113wEaxBCD7posiaG5wDb8LZ8gNCHW+xg
VSGHKWWlOncHTkcTLmNBFbPpkzw+ggfGCYcsoOEcKFYI52n5w+zrUFWaD1Z0q5hPlycqW1ExlNL1
lDRg3zzOS+srVe6blARaCx5GKoPjStd0/ZaT8x0rZq2PC3ZvFUKDQiVepFvDWVzls7uT8wbJTqRg
V6Y0mqp0PSvVPLlpFm3YULta10litHOx6OnWCRZEneaF5y22bmyvotkKhvlKzVVIfzzzSuby1+Mt
RuCnYwlRRQ7poBSl0RhUSKAN14qAkeckt5H0BqY8JaAIDsH/oR0o+Par3NogFepcPi6S2VKhw6WG
gAMdLSs6hjl5mSeCnFyGChUyulr6Sy0q7/JwZxOqJzMWMS3Qu156TrCJa4Y8fln4UcNFPPB9Gigg
G4dy7K9qcLVrlDrqJ8DKN9Y9Wsbl2NSzkeTphwiWB3ytIevyEP08IC1d08pZDK4Kx7Y9vhZzBl/1
Uj8CVdMuYXtZpku26oIx6omV4FEN4xrj1VGDnTpfIi9rkSnh2zhOJH7obDByOlfBGiVpC9i8VsZH
AhyAZf5S0QwIYWynb2GY1H2TJkgMFV6J+ZP5iofH2YglR11ilqhglvSxBNXBgpOuKI+suMuqDemj
I3SkJPw+Z6Po07kKNikJmbJkXRwfUT1H98l4ZdgcLhQyzH22BwMoMkTct6F3Qmttqyl47UKzBMxv
oGKiAH3bMoiybKvXv5/YSB5X45DoKezxAEmp4vcyzc7Yjc4ICqWIysR1pMdasF5pQRdN11br5U4e
DQxQGUH2mji24pXHYjO4aOCyvCLZ9PFBrld8Dnt/6mWpYNBqi4ImfLXRazGW5Q5Ii97Vx/6mukGx
HTd81cUZbjS0Ketes6/d9u0fgXtOv0FMm+UTMbUoXH2v0roqIMLadAUOJsmBll0qMW+mU4WCwvxr
pUdfZY5iXLVQMACfutcbbhXu8n2/vWw9meQwidmvZdQm8APgFlUq3avpE5By3pCGWz4PW0gRbWsl
Rs3mtrXJjhNQy8ToZZj3ywzea3oXjvlmQDQ8aNRn015nBspIgD4gm0cJxHpARLpU/moiivyNF9D4
G/nOSBqw+NdezPbIIsfgsesZKKXnjY6sQ9Xc8LpCIxZU66NyE+WA1RHD7UgGILVdBUMauXWJ+i7J
XVNBkEAbr2TJo0oemuy2BS+UboIJqs5QstX9zAKCn2b24JboTlrJzX4Dd39Foue6bbnL7RFxDIBh
yxBJSAOkeynY4zCrKNQ+ETStDTjstbpL9sUGSI2A+LoC+SYZzlISynyRlJ0YhRH6AaRBcvdIGuJm
1ILIqQFxgX9SMjyxhUwwutmUc/CXwc0sI/dosfIESFZONhHB2qqxhRJKBOu2jOA+HRqgToYrkMxI
ohRZpPl1MU4WrIpmdQFpVYyC8+CpTwBUbrq9BWWS9kHx/tfdEWxoXKAMUVbYnSZEdeh3Ho9OMkyS
SEi2coKlZF2WUUDm1zh9OxD05vEqkGMQV89+IcA0hfDOLOKWsAVGKm+ueZ1uprSS2CTJPEzhnWiM
phV3QxEf9bnye0D9eqDGmjCVLJfE8plCuDY0ZZszihsa451hNoeM5jtSfbT2CyQk/ctmVjYlwRoo
cUi7GMDzIwAsDng8kRuGiFreB5eHOYfvhqMyoTAGsQoKkNT30EBLQhopeQO6870JAm9ihn4McEE1
1xD1sHeUoME/Dxq0XFY54DiqvaEpet1l0eH50Oy/nyGmADlTNY2bcCorHwx7ig7AF6xaPLVfcnfy
cSwRCSM3La2gr+v45+H8a2BhT3W1G+dJwcBfyhkeEmSlMzggmwNRGdvaLzKYzLnu5NMF/3IDJ1Yk
i43OSHsTMT96duswTNx0uTX4Rx8xx151pkd9kydA5sa3dDDAlhmRlzwpUGx2GfxhCtJ4iEGj0Pzc
ZyZIc+CkINtpTh7ea05njk7LVc/Wqa+DxdNodZ/DjxGOdE0YKzhBtTfrqp+Ej4OSPSOjDKW1nPpz
8cpkFeNz0NxvUxVC/jgCUVW1rm26Y3vDzfbNYcVBIMfkysylKKz8leYyCTUNQpHpNMSyfZ3nPdd4
HR0jGwDnpfbW0J62/bwdI7RxdyyfrzUzS52CkPhgq2aMtOAY6NmAAmu8RQ3jLenN+7AApWk4dTdR
AYmRaXIsZupB3QwM+jYk9KKUHSI+30F1cV/r9q5TQzdR6iArBokBOBsPnM5I8ADNOA5k0GHURpf+
zn+srRcZ2m9yaLl9kYrJlvCcxTkdT7AEHTgwFqKvq1YVLjqB0SWXOI0+bCQWZ71R4o07GUcMjZeR
6mNTtbA4brhJ0VuAnoftAOnUpdjH+jYLpIkw2YiCe2jVbLGSDCO2fgg6CmjsHRGq+sDbDvuqx4hS
q3LO5Z3OUbAqaa8ZoJ/r1jlOwOBpaAh5q8DLvjYTUDBFzHdyUjiyHohLCyu4jFwH2KABiS6UvxcA
C9C2MH7YSCQkoeKn4TNrbrXxykarKCxNQg4xEFZT/zH3OQgOao/Xn6b6m0MYOp/v+woEXPeFehyn
mwLUQNw0DsTs8WwDe2ixKUCBUQO9oGkkiFj1ABmkhyIHoShX4+dMexgrGUxbcjjFYNXMI1UJmzE6
5vYbOE53Rob2m14GdjjnhU63TYgkDQrtbt5j2/RYd9qFIoYo0QwUupWiya63bEbCm1yP+75hxRAd
y5+9r/rVHvxZ4AmF5u3tejRhxK3o0GykR1M2R8GscGUMi8LAShobEvB80y7oG4Oy2BSEDLTrtj8H
qkfNZzLOf0dwT3YXBSujpOXU5M2/76LCPsdra9d6X5f/713Fc0HbyZ6K0ee0ZOOcgC7xK7KA8Kv1
qT6m0CAL0P8fLD6a3h+L1LGrv/HCOlt1PB1bMDzxuOhgcPj32Ll2Myc/jeZzzVCrKMGtornGQRsy
tBmBIk0WacgmLtigupmXvizmCGX+YqOk4W3Pr83pxQzRUV1KC27n4qjTqQrGJ4UGU5EwHOeasluO
rsR4uDfjGGQd3Mv4a10faIEOOpBlaPrsNAQM46CklrgW2UcIAQfp+toqTdxfdT9cGa5Zb1MwwHY+
qlygdXn8G1oYshHXW34SzalN2dB8gtNcb5Nde4iRFTDQLS6aCLdVeS3XTJDcX1OwUTWkb3rUdaIj
b4HmzjKf6J0zJ73T9zKAvGwowUQpSTqXLMTxtSlIjEF1t8BAGS33IWUqMYfkvDm0tTUSZ2ClFxYS
EqsQDFRaiO2MYOPIDfO16tqDgdJUxdpNHLYABYGBLI4etUr5pTEkuJZ8w5RfRsicFpg+xWy3rQkN
xlVzy+J4L1WbpgQOcfBtRQUAM3d1pKK0MgfO5cZisaMzEJyBXI/ru4w9gtXluuDmfao0j5ePpWxq
wo6hsEqpQdb8REtBYpWAaeOFmBJlny+4+5/e/68FFDYrDhcUZqgGf2JQL52f0LNwkxYK2afpGJAo
3pjpfFAm9nsZa5QbuxyEpgpkW6LUtcE3wPrFLe3Ua0O/KmJ3munazeZeXomvYvOljxScD7BUmdkn
A1TybH4oEtDLF9sQXKaQcOjn0CMxRAigVjE8JyQJiuoRDNoewA1eWF6NVHOn9G4GpWQBLtQR9CgW
PPO6xbYNAkMD/BTGpoZwN8h+s+ZK0ZlbQno3RaQPun1fjbuNAX6ZDAnZEE8js4/cqE+uWnY1TrkP
DYAtGH3AHlFkQZSZpcso/3F5+rKDIPi+eSkBgypwEKw68exBQTpx8KFF8M/M4H+PgkjNuSTZ2Cs5
Xg7hL70BOKkHp8OyGYPpc/JXiSeZpzkb7Rq2YZnEtlT76212YgRzg0c8WhNwMas3KTiZ5m77D1bu
rxHEGTGWL5M+4XAbfbpHEWUTk35HdTW4PMxZg3cyjOCvmxbpaX1GIZIav8e08fqEQRBWgyxDKclZ
ykYSnDNL2oWXdg+BUGqChPC1j4BoJN7QyKgrv2ha/rhyJ3MSHHOsR03XmyUMK7nSZuVqbkF4AiWh
q0yxVX8Oq/uVB8ixsu5H28a/jWk5UrOFfCPUDR2Y5VvC+t5p7NIjBeSuF7Bdjc82S4OC1a8xR06G
dd1Gj4xtAjIf49hZ6N6aujddq++ilD9as966/Qwa7P6ahdOnkcf+SoyfWskHtZqbRCl/ZYqMsPrs
VTuZtRAJpM1i0HI9kl9ZFrZTodViRG+Xj8vZjLB5Msr6FScHP6Nj2M41krSr928HL9lHqL3gvGzT
4W/Qfp9PCZyMJ3iSoh9ty05hPjvP6nLnX/wmyMaBYw1atn7lleii3UkmeTbEORlUcCy1jr4PY8Yk
4yvIOLiWdsyR+V55QOJij5aE/JcMFCy7HIKXMHn779fzEKJ6F6aBltODqZqBakpolc57zZPJCSZZ
q1Tb4BRp1oEsePUgehtuS0Nbw4Xc6co29jUt91PS7qrSSpxEaw51N/k8XNuUtd4pFHbQSbYnI/tR
x8SZ+IdpPF/eAclyfN3wk1PGi7abNQMb0DVbNUYRKv1t6tC3ljUmS8y4iLZq6dwuc47TZfblIbdR
s2MSWIvkVhqC1YuLboxKA3gH0+q8ns5uGxZoZYllR1a2YoLNa5qxrGYKDc/CQH/c3GysSL+elh7U
LWpybajjPZ80YNdue1Zs9O4DIguHKdIOYQrtiErnV62UKuD8W/Cvk2YIFska9BlyLHibtL4WhE9j
5GqgRM08aHFnLvR3NpXH1PtsDBIpB5ps2QUzNbUsj+IET4b16dV2m0bf2egnuXxKz2Z7T4yhIRgn
VVfQTavBpSV1savGu1R9XuBqCqp6I556aXfb5J8MckZKOT1eHns1QRd8nCGYqCIE6VZc41xl0BlO
0RJiD4/IU7kxVE26l8tjyYzwF0XmyXVMpqlvygXzhHz6nDsrpmANr1qoMr3yXYc8wv8YX4kMyKo5
RV2bK2ulFgriBMXu+P3ypCQnRERgUauakibD1beG2luMpxGCJmn9eXmQs/YFlTCdAPyAKFHYpQW5
nxLkr/lxZqCXso1NbkiQnOcorIDtwAMSj0hTV8VCYD1r1ZDyCfK6Q/HE1PoZFC/c0RC4XpVztWed
eqcVIOM30it0u0B+VwlDL9YS4D6n2KPp5Dcse5pL/aZEclFlmqtUyXutspumnvf434eRqFf62N9f
XppzkDRGwEFBVYidrx0o3yOJ2laswo6T4hilUTCA/7QNqemGanxfsvQHXo/Im1TdgXfWXdHmm2R6
KZm2iTLtMUlAjWG0+1QhCsSQum1qr1wyyS245pBORC8aAp8hd2mhPV3+6HOvOXy0ZVnMoORPIVAb
tCRQz+iKIx8psM3j1aSxh6wqNqZq+YlqHObaeAU7ywFNGMcWApqseDcX/YkM2Ssf+r3dQKTHNm7U
kj+pq06Xpu4zepOwyDGVKwSQ3pzNm0VZnJZhgJl/5nhBZ9ArYpbh9aPucL2GXQeb3zIWPxV0P3MC
OYk4OiTRsJntOZhaNFsq6q0yGD8VCxhH7PzlVTjjaxjKppptAFxtAnD+fefm2IjsUe2xCDZwk60F
tk4Vqm34NuhHXR7qi133u51jTMcxAXuprlmGyF7Kel2Noqzsj+qcPauLDe4vjSOZP8/3eQ/dkEmv
VQeKpcY+5sfMrD9IpB6igoXg0s53s93eG4qhOg01K3RXp/MMsvQI7ZktO+p95c1Nu1GHZB/nHQEe
3Fb8iVjZntrpBs1h3Msz+sGNCcK9RbvXy+zdSkOoODLTz8YrTpobxcTRIwv4e8cg5kD+19AGtMKj
rhY78B2Bn2wBwuYhHbUf1R0DyZtDlttF6wMV4jyNuSmi4r6tSt1RkTIk2v1SDFehme7NclAOJhpe
WErvonLwM/D9JHUeB1AiHF95qdSQf+ROWDagWjbKY5clh7kaLL8w2sUpDBVWLYmekhmgr7i5KdIM
xcjKfhiblc4CVF95Q3+2pXVEw8az0SeNo2VR0FqaqzW9PzTLTaRlAGW2oIWGgNflbf3Te33fVSEy
iAkdjaTDrtIczUwoOSL3v1S/13a/MpUlav+09BgMfc06AZk+QWfE9+OaFSDcIVHVH83qJWXXc/4r
HyWP9bPzORlCCN/TJaZlamI+AC/HBKz0UwngwHMyIDGXSrzxGp//cSNOxlr/fuKMMzOFHKKB6XSN
7UEoC8Xc6UfEs1s71TeDMh3rGoAgXBnJuJJlFGPyvovpZFnrMuqfHT3aXaDTx8vH4gw049tWifF4
RkuzBVlQf9TvSjy9WtCPuitbLtrpwMw+X3WPoS9LI8rmJUToo45COrExL9ucnbB4W1VAh1Hy6vrT
ZH6fmBCep9Y0Dmlc98cGzG5Za/oVIvNI/VRkQpuy2Qg3qzZ6vdQZZrOAyVIrrutpcSrj9fI+yQZZ
/35yBBc95HiOYZAaZbRJuylg1sb2x/82yLqkJ4OYRrpkeoWzMNspUid3FuxESyW45T8DtO/7ItiG
ZmG4SattYOMjuA8V8/nyJGS/LxiGHLFZ0ob4faqj7S5FdBI9Xh5BtheCOSjNBQ02OpapnJHAncD4
PEOVViZsKDm/YrTMky6ek3UefG3nr6AsSq4X1BjaZZF4fO2sfbOhfYLYh+hEJJ4xzSpNe72ejgV0
wKq4PoyjmTozoh1WDa/cXt7rgd/alD83rH6y6vJ+zpPHvJ1fzIg/J7OynWK+rUCq4eiV8mbZveTM
fH2BaIEtEO/pq1ehqqj3zLUZVRPdKG/JYAdar4DB0bI9dTa5A8TMrYlgLBzW3u3fOb/i1gIahGM7
f1QQCCEPSmN6ZQR5zbktngHaA7trbW6aWOb1zrRbM2aD5I2oYI9RNVFFZ5rKqG5KVt4WYRdYg7Wf
+wWqtdYGnZNuNBePpkp9Xms3Legq/v9nEpE9NERUE+k5sRVx6tuwBn9hdRvbKFnEsYPVcqZRJntx
hjgFUzwZR7xd+RKn9qJVtxp9s6026HrbUwzbhQSno4PIlgDkUYyv4/xmsAidD5C9TcuHpv0A6Dgg
eRmUiwFmFWlR9txtOf0u4U5mBupIFpoPb0e1esMDZj/25UOW5fe8nCBiVzmxWkDhftxHfHCGWX8s
0Y0eLoEWNZsFUg6GLIw+e6lOvsgSAKldWKhFmszV7VxEVwa61CdibJI48RdaOHOJQ5GGPxN7m+YQ
xRpBL7XcQ4rrgHY65/9Iu67muJkk+YsQ0XDdwCvceM7QmxeEREpoeNtwv/4S3LiPQ3BucLsbepLI
UKFddXVVVuYAdlhSIplNiNdIvqdyZeHIX5DVoUxmhIL4UJUp/nx39ZlOANdsk+IUV6obBsXBEAn4
hhX/Ix0gHawO4yarQPITSZDPwZLVva9ZEq3Rri/ntgay17DtnoDI90Ss7aOhc/0UWgqaSZ2BVY4a
vjWJ9MAVZuv9G+tABKuHKAxqjqJFh65ymwZ6JWEEmnVFbKUEuPoRMjc5OOyun4sLCaNpoJpMiAbk
KRID3wfK6iDRKj0rTr0RrCuf/q406pKCA6zwoozGnhdsExBURPqar8ZqWIhCLm0DhleUBhkIhYIz
eRaGiHxAZ7YcFyct3JQasKVSaLUiXCG569b8b6o8+lXhmT1iFNRozMqmdNPKqovGvJtK0yHpJ0Os
+95cVH39BCt+96lodmUKUhmKAdmhOSgXCOYpgK/Fifa6W+OFJ7QgsNo+u9N18gqWc4Bw5VcFtBhJ
Ud2F3NjhfcY3hda0TpZlLjeF06ImrieRxVHcNWPfanIBmfQRxd7OLavnJlQ9Ej7kJnrcUmal5klE
ELBViB0oQBhSJYS2cfMQKKYV8cT2BwksclCsBnAjbs1t0xabTNGcAF3DULqwK7PwwYXE1jJVH5Vw
6mFD4ahZUXQU+/FrPaJ3sKd3bV48puPflmVPfFyCZ/8MLzBrhoKHOHqdFUhvfN9PEBEZet2sxMnX
1BuNqDtTv1/YslP4+2NhzkzMwrDEr/Ui82ECYFNAW2SnTw5UM3aE8L2ENjqGAxqx1DKq6jETwq0w
+Quf8NOdfh/lLEgrueKreNMItK44kbGRTGsE3yT3GKrZK0OGLBoKUGh5gZbGEhPd0gTPbhiZ9cnI
KmzLsDPRPScfAF+6ProlCzOXIA1Go3PonZ0ytHBAANGpgnjBvy6YmNMGDmEeUc4xfyS45SBRYm/X
h3ChKPhtgeYhWzaCxcIPYWDU3GojVpKrOfQ+eGBb4pDFLu+l4cwebAi80kEjmDFIeDsMuOdwSSHs
QlL1+4BmfpLkcpCjAiZOHlmZ4KuxmuiOmSvxRNzmA1sPtCfADIaWCjELolhonR3Qd8a3CVDeS3fG
ZOvKAfz81rN3kCCCsbiZhlt0N6QQAGGfhpKfSJS6efg46qeiZg8hUPVVDSab4GnQFz5h4fzNgUqx
37W+KPAFQf6nl+i2Gt/9jNyxIHYXNtLPx8z3eZ85m0FADWgMYAkKp1DBo3cglv0kwgNASk+dMvGC
V3Rq3C9WfJf21MzF6EmuFHmGHewP6/Ej2zCvfKx20sFnILrUvNgBfn+1MNifD53vg535lhboJFUL
Mdj2PdPdaCJ9ts0Xuuokt20/VSgMBx33tScAYyhuKHKEi/w6F94y00eAJcNEXCCDXnp2gxhJqupo
GjhNzSA5tBXBmAF02eiarVWBG54i/4IQsXCTu4DcyKVd3Q2hg/LiwtJfKAd8/5DZqa6lnCjddKpr
N74J1i13Ac9CY0jqRp5pZ0/qodxH6+QWIOhtciPEFsxz/7HD/5qP2ckvoPam4pAhDomhl8d9kD4t
PB8vb7UvC9PPz84zHky1H34OtEF/cAdpzmBJFObyMfoyMf38zIQvRyLRIY9wGkx+Q5N3hRl3RXd7
ff9e3r5fRmZntTAamZu0gdMHfi3q34aqWYd+vI/0V8hLE/FrMfN5ocv6+x6ZnVLhm93QKDDZ1iU0
rBlUu7YxM267iNlxJqMGJG3C4bmuEvTCKHalSqu8GG4U0BezEKQ7cn8EZ513fR4uPLS/f9XsHEdj
5Js8xlfVbrv/FxdHZpUbZb0EErkQvn+3NIsVQIQFAWoJ69rZrRPs5DUkXt3uMF1HxhHlS/AbgarK
zr3lVosLfIXfbM+1F7s2TwuZY5Rl+lGynVZCKwNt/b3pDWrgDMaejeqe1YeethYjeGkH3Ob0j94G
VkTuWfcYQJDBaO4knzkBl6022QXsxa/va19dWpFp6/28Mv/ZmnPJxkSv1LFMcYi7re5kGxnRYnWC
QKRtgtULbb//0l1b6ia6gHf4PkUzFxYiTDaaAcujrfDkdyUrc4Cxf0z/TGiHfJO4wzMQxYu74lKA
QFU4b/op3Dpn8WPo3YpLkuBUICPvaWi9QcYlxkghlSttc2+5On/p6J9bnB39hMd+1NRScxqMe9NP
wVNH7drYBKFqy1xxtFxyAilduCEu7v5zq7PT7yeySZUyn85Zj2erZo+Vk6PT/iYGBm20B6f3AXvX
f5X1mnoq+OGdJVTC0rhnJ10HpjCROMatrYL1JBs29fYtN6wsmZkd8xE8CqDrwoL2XvWpTvb/M3Mx
bD+b0E/HdnZNgA8mSCWO/Rrc+Kt+k4P27r23jZfpZl2KsC7deue2ZnGGBCXaYUDH4gllJBRT/6bV
wrU6rf78zJ8bmB0+rkPRwiQBBqNryKn9TcvOyYYPdURPj7G0ET4f1teszcMEMwm1SpmeVMwGKbkz
8eppD/oNHsL/IqOG0FvoLIWMl/za+RhnoUMD3RDWV7AajWI7dFsuwHce4FEM5N71S+1iOHZuahZC
xLEkkWL0m1MtqKNL4c2oSL+SREdOBv0YVmaC1i1Emx+IKRNjtNMcwHYd0WEDtfK4ciS0TxT9Jmj8
tRibdVcWr3zs3/MyfFCSyO2DJdWfy/uL6VRB0QANFbMFAZVuLseci1MSc08Hz0wBIozrc7JkYjb7
aRz0Zsuww1hdoPu4d4q6+i9NzGYdcjRjCbyGOBURKL+DexPEddcHcQH+iUSr+jVRM9+dmiValvQQ
5yRpnDR6ilngJCWoVLrSkwvuyWiF5aKxtYg4PNfQqv1OZN9So9sAuluE7nP+O+ghGQcat3ohpLy8
v7++bebh1agdaddOZ9hQQMS1NcRRADUYJEsFiv/D9X1ZmnlysGEnDTEwC9FG2xZevoJGtqtvEUFN
Lz37+pz/7PSB4oaCpCsUfAjSm3Tm0NWRxQnp+XDEE+c2G9C9VDDjTZYInu1pYA2iQIkELLGCxYeR
pbuem38518ACrfsckBJku/tIb5FPlG2lBgc3qFiF3TA5sspQfuByuQ668qMK1WdI0ByYAur02Dec
oBvRy0l3lSK9qjlSvDRww8xE+3vktBCu7/ulM/IJpvjmGDFUXVZUgqynbppzsAXASK3Whn0KwUtw
4gBU34+RO0poLqmC6jlRu1U/hMe67z6CSgGDdOXlauw0IN8KOjRqRKMbKC8GBW+KD6iMDFCOVP5u
5OhRjMptFdzm/YucfAwScMjkFCJli5S2LUOivGhj25ShgW2Q21aNEPyg5Semu17V/15fzh9+YBoi
gi0NAq6y+oM/wjDk3M+UtoDG6taHr1PDpcfwz4fOdxPzm1lKTGXoQUhxlNbatmV3dXVSdbfwMhBi
uJ+N4xSEYh8SOU539SLf0fwqnVmf3dVyHWm8ho74MQql0yg+ik4F1Traxqrn6zM5ubMfm+VrJj9P
6VkAUqgp1ajfFZCWDSE99ZSDRD+lC0WPJSMzt40yFs0CGcvVhZ0dq+DXZrdyp62vD+VHzDabs5nn
5rkA7CbEUKLoMaOlTbpflfZIpDclEY6kCnBRZAtu5WdAPLM5c+WqCoY5UcBmtx09ydyAfjUHz4W8
yQrgZqAu73QOqQ6jBnlh22jcNHCWab8mT3ltDWc+O21pzhjDZvE1cHBlvltqHzpdib5Ed/WvSPpz
fZ4/IUDX7M08d5eBqDHBsI/GBBxvCqj2DuwJ7b3rXivoHmrba6U1blu0OECCr4RApSZS6EXKq3as
vLiP7lothzLX4ASxfzCzGHooirEhXHswWyWx/OFDqqoNJ+UqIPkW7IAhyL9RpY9GCBoHxXpIMKt0
PIa6b/kSeEhKeYNOvlVTExdiFuDqWg0peFu7v9AyXUBe/nxizpZ8dpOYtDJJC1UxNCxFVl9oXh49
yhV4W6QMjGLpOk7Q7tevYq1wZaAWx/hWr6FtbJ5krntFuMR3srDr55UFFGaZrFZYfJWCIh1djSEv
LQoq9wx4iAaw3qFci6Bwr++Bn+n5z1lA952sEx3U9bM9B+xIqyYo8h9RHwTlw2CbQWvXeW/XKqRK
EHqTkjl6DIL9x64Sz5xSD0DcbUOBCyiG7jmDLnXPGlD6AicAGYtAQ8k1UbPsEfzzbqTXjsSkRdnG
6QXyc+d+ffVs50I2hfoNriV0FYV34XpE9qa1+79TMgJPhQXn8FO7hAKhqxLGqKlQilsPX3PmW0EQ
R/ROrtNjyEe3DH03rcie692m6/KdnFQuLjmnk/qbLADxEDeDBzkq/wzM+MV4vAqb5CiHeFagQc41
/QQI+WhVoy8plfxDC4ytHWpgU1TbiloosWIDyvoC0596Yb7Q0KlreNUAbm3OUQGqoaZmr1bkmNfM
psp6jHD3Bfdpcd91wTaAOrrEk20dyqcIu6/J1DcmS9RC7xZu/zZLXaGrNtAXlaUG/UvkoyYldeuO
Zzdk6N5lDnJXQyEHoY1PalWDfq9BhWEIdtQUjywY0GArzL2i8oUg9+fTCiujqtQEFFWnaPue7V4l
N1G+6fTuWDC+r2VPR3tuWh8FAUEkhUjLtjR+6/AgCUWBqWvsQlE3RUi8mCUei80tVF0iVdnXIc44
xEUHWtya1UmLl4Pk6UtmO/bbl852bJZoraQItTv6ithgH/2WtX0BHSGrjeuHrMme5TZ7Doo6sZI0
OiCxfZ8CrI36u/9bCSlg+dFHXzHfgtqUsOCrK6eVlb+gBn80lXDXMt9LK/kG7ZPrTI8fCBMoovuG
3cfZmrLXbF/3sRNz9PmzZi04ljYgXg3EhAbhnRHPF136HUNFU08HN4leE2TrzWbNO0f0LlfXPopG
RnKng+K6qbat/zz6K6O9j8vRJrSztMwbQcZRDg6g2MTn6wAt9E2sPeZSahvASkVldMp0w/VbBao5
eCaMLHGEWQGqHL1DcM6pO4hJjLJsDSaQ/mH5VBnwfnpxaNBKjub6l7iqR6sn0cZQsZbooPmjQ61V
HzRs5xrcoIGt6E8JeTc6zQvLI3a0Dz2HoEaSEjZTgMQMaQADMRZ3TyHYJxNUDFCDY8cuHxwahhu5
uSX6KUoUKwTRUw4mb2E8qcB8Rn1nDUbvGGpvV9Iu4L4NWVMrzGQH7Sh+duqHh1iPwGMjdkUvvV73
0BdePLJsMrSlAGeiagiJv3sfkBtzk2i5fETKx0mGbFsWwm7z8JRk0FdIT9X0bAEFfCA/DeURpPR2
DaoDhlcYqDFbATbm7liq6p5o97TPcAHftzW3Y7OwVADt+wSOMzvE5t8OnR+GVLiU+qCbL/aiNoWt
QqnGNob2uVgUMfkZTH4f1+SzzrwqzYOmICHGFTKguPyHkFGs/sLs/XxgfDcyy2WUZZTltMwg1jYI
x+fEmToUry/Qz4v7u4lZUAy3muVFlULdDxx7Hd3644rVqiWNv0EQVSdbzXy4bvBC5PLd4ixAhlBi
pENYUobMhuoVr1FzUNfx6r1zIPJt9DschTU42iNbWQj/L08mmlXQhMXQsjPNxNmKaUYZVTWl0bEY
nzSxyWN9IaNyeUv8Y2AOjQ1HWkdgTo1w0aahZQQyTlfwgWz9wgz+dMbTBH7ZmR0pQnufhBLsDOBr
07N4H4a7qDOcIiUb09ed6+ulTv/dd9//3dxsp/sRdNGzlERHMUYr1ddWKXy4kjVrStO9LsRKrrsd
y+Fq6kBkTpIkd+i+Qr264twzBQTh6FvUIJpi6PQMEzvVQc6BNEBcl+tKQwCRC47G8SJGqR+tqiZT
bTqEqxEooyolf1iWu0rGF6Kin3kf+n1Us6OlmhpyCT0lR556CgJGppvIqoROOPg2yXpL1fR1RN4H
3iAcUKA4Cd9yfWJ/NlPOPmHasGcb0qAQNoPqb3zUjBtEaA8GMNsxBZgkpbHTVaDrTU7ZcK9JThHu
/dgHoqpdmoZpmNcWd3YYme+De75m5Dhqf9HkbWthZzHww+Badlhyy4BIZGwFokzbLPYxOXFKFqZh
aTfP3q5ZJBuiKaXoqCXsScgptoOOnA3bR5ns9Z1YMPdT43A267Ogy48YkfQGPrWvopsRyTdc8L0/
WFlUekl55IJbcvOSqwOIzzp3QBkV0FwZ+SQO9jWuW37NnSYKDrLyqBQ3uUG9qpadvAg8HUW3UMvW
Wtvcx8EfRUMxqiaPpt/d0oGB+2ltFLGDfDGgHK++eA2DozS8xxIuLlZY1fC3El7po1SntFYZV5ai
sZ1f17s6aG811FN1n64MJX3ouFAtWvRL2i3TWl/bC7Mgb2j0OukrrARwv7tUaewa/DJB++/2wc/m
f+aGc10gkWfIEcgqCXDZymr0o1UV/rtguu9W5kSLObC3HG+dCM/j3z1DYbJaytD/pFqfmZi54Z6Q
cQhCuOGJs7pNPbSmgo4JMXGzl52BbwIGYepJFQulSLCqVCewLxGr0B2k2ReO8bQyV1ZuTksugZdm
IMKMjmn7K8VcDiXZlHV8LEq+6uN3v/lz3XUtnNk5I2EkhGg7pkTHrqUQzhk9PP+8Mbj1eeTI5pKW
0+UQ5Z/7bs6iDTmVThdIvx7Bg2hlCVgzS0Y3WXPQ4awIki9spMyuerFw803+99qszjwTDzq0HZcM
O7UGZKSWdnGxRN/9s3Fhtolm3iiu8zaACEZ8pIN+7JoSqvRrHe0Jvvht4s7kkItP29BWWYXcTeEl
4bgeSLYJy+iBhoAkombTyoNbRGJzfYmXJn3mDCRGeykXiAuTje7pO1TuPL5WdovV4IvRhWFCqgry
gwZewliEs0uQ02GkA1fIMU0RdvoK6hRFu+2FeieF4HaR8rK3ys4ES62alWsz4wgiWmiNs8Hwbb0x
nqLxV1T86lVu5+SPTMH1m3y0fv0cB4ca8ilytenLvTKaqxJPxyp7Uz7zgQPe2KrBP3LNEDYe4q8G
3aV9ABgWQ7Ep/gD5265L0PsgulNhRK9KWHvXJ/jy9X828tn138bgFkqSWAaBTrPhjT3uGASpnBa0
jMVK/UBMZC4kDS9u6DOL0wVwNtclHbK+BXXLsapfG1SaRnnB604n4seJOTMwOzGlX5IsbWCAVpFV
AfuDHgeQjU2tgUuA94uX1Zmp2cFReFOk6jSWsiv+yAW6QzlaVFK6cAwuv1bO7MzOQZd3athQrBLZ
Sv1Os8VqXJsulBtekIbwY494pRcfA8dYiot+tsBOruHM8nRCz1ZL74dayWWMEHR19si2gwaEoIyi
JCQqzRs/ew0h+0i1rdKUlsZqqzTLvaQu+MCfgpnfv2J+kfZxPcjS9BVao3oRdJhy0JxVhhcZ91pX
HkWz17M1KbJTVj8bqu8lRruNsuS+9/tj1kBcwXgiQbgT0MSsKWR+BO5HVu7amqK1CKmtQjg1z/Fr
pR02oaNKkkXgCMBAZtcKGJdy4lTw9Gput75q8cqEUo5w0V9wCKIOIkk5OE+kZ+LXayipoheoF28J
SImsnr1HCKV5qo2WEpXMChP/MVTvlDxMrKwaP3qAikXOvJCETy2XXVpkCAKV/FeHKx21qIPSj0tg
iktnHrAEwlQDvTcGMrLf1zTP4nHgiUqOepo4jZHUVoQMEZeppfdrWUT22IMUtYWS9Tqr31S0A5nV
wiv10pVz/g1zUthaxCIXKFIfdbHVqGKXhWb7MdRBCmXASwMtT8m7nBEL8QNT3/3xaTQbK2PxTvgB
kjN/oGTYdX8XnOEF1wS9E1ORNRkoYzLv+oF0+BiWpCE3jQO+SsCf21XspivhiT0NdtG6gkLlIvH+
hcfPudF5cbWWaFBo7NNo52qj291Eju+AkQGdrTZBvnW1CBe6dJ6+2ZxFjVLbg2avqsmNkuZ20r1A
HcRi0iHqbnNlkxa9JZurCEjOUaw6PL7MuHdTf9z1xPQ6ASXxEI7V/y31t/nw2Om/GrYK4MmbUUCJ
NU1fwCtxkEx5o0HLrC2gum5C8ctq6VivKGQQVnqh8DXXRvBw9625E1rxAhytahmqhmY4ik7IhkAj
cvRLQL+Z9OT7bbs1ckM5SLFhWqi9vzdqAKBB8xvwhhMR+pNK25UR9p5uZjiMZXqvtf4aGJ8HUIuh
uXU0vEykKPqDWpJLb4JHHpQYt2X1HjHNI7HvpEK5KWPsMQoRsHHbyLo94nL346e2E5asq0j3gpi+
RlVxeFYAGEpzwG4kFeKLAXoU/5YACUSx9oTaeInqo38n+4aXw64+vrfsCatsFUjxD0Bosbbb+HLm
NFXkjFTaq0hiO2qs2AQcUbYU3MfpuEZ25aag4q2FIBUnuhWTyCIy9GB1REHAT2jZoQvFfmC2Wma/
W3DyWJpeAqQQiE0CWd+h6CF63qLmmZHY8ZtsHxqJrRXaPqOtB4Eoq5bDmyBUbkELjG47ZZ2k7Jm2
oFXr/C2U250Q1kiTQiOLPptx7Zax2DdxfkuQFKj1rAGFuewJhe3xHF/jRS4xfaWEYFqv2psslGK3
S1Kobpalyyl7MsBdYrGM38lcxmvrCSSPaH8MvSlLVY/9+vpRvhADfNvgs3QRZAa6HA0q5IYS9rfB
+yCQ4k1bPWX+039naBY5Eh5X2HIw1HDTjUfcGwiidNKgbYKtrpu6lC36NqhZrGb47ZARpSI3kKZD
7nxdrgxHRi3KAtWxN6zpuOSkp6LcLJL6ZnAWqtWkxl5IBbmpZNQeyCHKHopS2dUhRLmRRODDppZO
nf96fZwXKm1IR3654c9o6CzmUElIeDfAOxE1dplRgUwXohppvFaCO17UVg9xKpPd5vltWhSWMN59
4vh9tpLRPgry4Y1ZwWeXK026Gfi+ILtSQAI7e+6MZ5YFq4ohwh+PSa7btHpt4XaYLK81pfOuD+Pi
NXs+jHlwqGdVmElw7GSrhuivt5TeCl3JVVfxiUDdEH9bhAQvGp1FiqAC6gy9bclNmJb7tgHHXvAL
wsciOEgZ/DgodPoUfREZyjjPuvLCUY68PuwL9cTvqzeLLgKtSGk6rR4I7kxuFRu0zDjmXQ2tsehk
SXbjTq0BpobRizXZou15pLaRWosX64Xg/HwbzdEAYFiVRD/d5rWLUWqZa2rILK4nATrh9Skgaau2
d3XgYRbL3UumZ/er7w9BVjGsgo+7LBLRWpN6DqrlcWGPLQQsn9mhs5NSAhfg1z3mWgeKoC9vkUN+
vr6c03654gI+V/vMggl9hJ7E8G+6Wu39AMSjkPiqlY9WVVAe/iX69+v22LQ9rhmcOTk+yANvp3BI
g1Zu18Tgxc6cMn4hqick/alSGwtFOyvKoY0qGQ7Rs1WKao7HlQdZPPgMVfQaecxc36J0RNE+p66o
8iApt22EiiQ0fMIxdXtIQScdc/IREYOuOG0x2ix+11Bprx5y4DuL/Ij78xndOQ1/N1G5DUtuRWP9
UfZOnRtuYoqDQNhPwOzt76KWWbrYJcM71au93kgbA1rM0NsrJvFt+SEIgcH5MNFqQsY3Y9xX9a2g
mwHRUt01FgjnbJ6I+1B7NJLkGCjoucsNpysk26gEGLeMXxp7yPt6p6RiZ4Jz7PqUL90r84bKDuKU
KnDccPPO4MoOUBX28BpvUPlY1Ttp4XV+2RoAizqRJ+DBHC0z5GOelsN0Y5b5XpR4bQW9l5HWzSMI
uUVHno+/q2gnBw8ohJv6wn6enO6P7XVmfeYfcwo5ConAOrrekGJWNiO9lcK/PNF/Gbns/Ccze2Zt
5guJFoDYsYI1QGI5UF2hssvHO300UaxVHnTs7paAJB08Y+nw8Xjd+MJI54gbtRwU8FvDdtagcUPt
D138p8lNW5MdzpOFab0AEYXX/xrpvMIetEUVtg2ssdS8EQ2UHuNXBuXyMRdOrh+S7obWRwnEciYo
wcIMPCPhvu8fQYliI61qjcPq+ugvoBG/f9AsApQEgETSiA8a4nv00h7kXnMJCCcVjVpR8LtR8QAv
a4vVwuZmDeoTqKwbum1oLylkeep4mwKeEZnQqFr6soux6dlUzUPGADd0OB0AleqvGZI3OtSBxo0e
95CDf1El7VQmLwGkIKWJe9+/y/PGCSEvoarQ00wWueov5D6/rdzM4aK9tI6z6URwSf4dF3dVE7hR
gkylvjE6uuJjuxt1p9HvRLKQCbx4S55NxPTzs7uFp7IZqdNEjDTehJoP/hsF75Z8wczlmOjMzrQg
Z3bCmldI8MKOyMbnAZpaeoLj70rmbQayHQ0M/RphR1nslQmaCWLGJlpyehdvtbNPmA7r2SdokPFm
oYZPyPu3sCF/pLy/qcx71dzKYCTo2UdYrINeskDSpIwHkgZgkFrXzT0DXjYY7TyV1qay1L+zNP8z
XzhAFKPuVHyU3pmPSEqblfy22K3/szeJfj+IMx9oDGOaVhTwxxhiQ0DQHYVQPQX19TgStoFebytu
tEOQ6Q+jQjfgbSs7yU5jdLq3A2g8syWfPE31lRtg3jnqd0D3k2m/SyhhKKj3m2NslzS/4+BulyW8
4mS+b/FvojcB2S0gTxJ9yK1ul8Oa03Y9+u1a0Recwmcweu2rZhFjJCUkKSJEjMOW2NAlnOT6ujvT
9AK3egbVqtM+yU9KbIMlZw1fsNxEeTHQ+9qh5sxfmmFWaqAwIjeRSl4p9pzKwULkd16Xf9TJW6wt
AGGWlmHmBZs0ACf19HDmMWQJENEZuBygnrKRoPQXdAtqDxe3OiBewG4qsq79CHFCkvhUw0s2GZ7L
7sCGtyK/u37jTH7yxwqemZh5mUZoCUknE31eWlV6b4bxQqB2+Wl1ZmLmRaBY0RfVFIwXmeIFoFQ1
0k2J6qqIK7tSkqdQg4SK9MtUiJUZxn2YZXafbCrwpfqGauUQLAj8cCLkjqR7xQTKt9sp433aLUaU
F93d2YfOPAuId3u/i6e58NCZ2h1DN/5DwR5RWOhTEzLSFcWKrwabvWNLB4vCypeqFiCU+lrumc8p
lbCv0xQTJefsNmx2PPilNpk91IcE73DaF2CkTR8VkJMY91J50mQoWUdkfX1DXLznvz5CnUGeTUAL
lE7GkS7qdC110cmnvQPRkfvYWGK8mQ7Llb33iZ46u166uqt5PSVqpk58zea2YrjcC6GCpdpKZmW5
vZRDXljhzxzOmUWZgIMrS0scqOrVAMdSH0XrVoGThPJ3WZwygJ71kSx5yaUpnTmNIjeViboUVnv5
uYfAoto+mEhd8vQIkXBgWpGiVfWTTD2z2RUBd3pouyVA4+uZbwkQW0CczPVjDVHgTVkeZJAygoJw
nTD6GsUcCkjZTtXSxTzaRV93thNmIRaTzK4uOT4bOt/GStwgFwD6HrTjQ11Xr6yyQZs4kLWA3q+W
cxGXL2ATxR5Ie4FueM68qPKoq3Qd1jtbMIezd52vJh5bCT35cbxvg9uoQdv4MlvV5cDrzPJs3GbI
ZV8JcAx1a3xBe7zu1UhZIoOeeCAws6FN514/chcvsTODs4jSkEUrhxEMmlF2W4E8PjFuB5BYKXoO
ZZzGRrPMgk/+yaE3hTdnJmduvxNJxMzp4ZPiQTF67WaiwQCSELBvzU4XhU0vX2Rfizm7Avom7yRl
GqGioSqRvAj0x3bgdb4+j5cKzt9GNXPgOsgGWWV+7hnZQ87MacDfPTpTt59hgdIDDWQr6iIHnD8v
WL58jX4NcOa65QEU4eUUnslQEM/zbl0pt6D9R/v2n7zaxmH9hycrNOWCLLAAMOPBr2+TQF/YR5eT
FP+sqkFmvnv0jYbK08N9BFGujPJEpv+BpuxGUjorheuBGFPXjpsmQDaKlysSxAuXx6eIxU+X/r/z
YJBZQCj7DUj8mh6vRBVqTamTp822j956o9jV4FhnCSgDNYfXsT1oYle1DSo/ezF4Mvmg/MOgf8ux
3JlNbpNItyooQ8lt5SigU+yBcI5MxY2lxOnxwiw7cKjIt3F5F6ErgEKgRDHax7LfEzSChDp4LMCz
20Q15MfB8V5JdoWBQ48LqsunUd+XwMeYQbOFpuiKIuBY2A6Xb7avaVC+P5z0gLKkzzENY1t66CRe
58FrL1JnwAADtNRO/Smd5wMkGZDMHdDDEKF58/pHXN+SBpndOkxqzD5CGvQGLZUrKGugHUO9/e9M
zDyl1na6DmE+ZD2le6qfJpns6wb+j5DoayJnrlGmGUQfJl88hQjNQ9au6K/yAMW/A3338SLeLJNo
Lc3bzDVCingolCkLHiTU0sYXv2oXRnX5Yv0a1MwbjkVGsnFyU1j42zqF/hfn6zp7Yz11xPC0MIXT
Xrt2JGdOMWS1knTSp1PskCct7eCt2U1SwbnHOmupZW7RB808oZBkhQg67YmV9nc4jFPtxBptH/1D
/4/L+vrVacxhCKCaNdg4DQ74LMvwo99hB+C8BrJdqXVbbSvhtb4wn9fvMpB1fj/bwteySuHYkpXm
pikgFzr4HRpEJsUOirHxxhcr4kwMCEuloYVt8znzZ8FrbyZR2EwbMw8HS1IZumxBSvZeg0kEQNXr
o7wcKP+zRT9jpDNbXR3qiMDgPEBs50JKYzXRJ8jRcFRGlOX1aJt2BujBl5hCl4Y4cyhjq6W8KmC2
aqNTiZZcRQpeTbBgms8KWUiwLZzz/yHtSpobx5nlL2IECYLblask25L37cJwt23u+85f/xKe7401
aI3QMX2Zw3R0lwACiUIhK/MrAT0aYgnbjlSesVCr9sOiO4or1vk5FK1NDkj6Jk5yOEPiLFyvY7O5
aIcGxmXL62IcJPU9Ku/PhxONh0OVNkXrzDIjXFpDYFOlUMkXQIlo5XNIMtckX60FXwd+seh4nZ1l
qZ41tKWcH4ggATe/iuRHX0ar+6lXJ8QJldbvR0iNUcsb55/DBN4lnp7oaLgWRdKQXgPaAnmI/SH/
D7MJITIFwuuKbuK//9zldd/2qKviN/Q9+D4QBbOIYHmcJJMdh+CmU0qV3hgUNp2oLahqhW7MxaFm
yUQc4og4FhrXIuUmqtfYHmbtqmzQnteRW5o1DhnWl7aUvFpr/Zyq/+ULHP80DsRbNWqSIsdPm2IH
As2tYqeuuTWc8dMwnf4Wsjo/ROh28qj/jmnxyWs7RkWJ/lt21LNzKvF6GH/Dhs8Di8st4w3Nr9Ir
4XF1CuiOo/JoPqhdUskYaabDVwLi7D1c4Mrci8qNFN/oSYyGKqioh/Fdia5Tc7lOwptiaZxSqbwe
qimRNXh5hCb0XLDZGDrwx/bxD2PH+tEm6Aa5nXX2w9Qp3dfDNW3f9bXBXTDZCrabKJL6z0hToy1x
mCASnMucVHV7yHVDzAdfu/V1FCvw3PcResvNb1y1T1F1jgfJMO1okGFdqVCAwDevpRxtbJ2TNnjX
LL12vQhhPzE9K1CcnMdCMORTUHkclssq0aA1DOiZQ44StQ5dry0zds9P6qmD7DgCm/OjgfVWJccR
g8qV/hznOUib2snh30CLZW9VnXc+2smLL4xMdaKhfggBeG5AUSvRuM5lRgGFm9eW1Umgq1dBvmR0
snvQHh1ZtiVke4Eg8KkjwUTzAXQOvmzoOJgENslKI03d4Uv59nZNXO0HGMnO4CtOa2NL6dB990UF
k5NJ5nFYDjqVOFVKK5a7Q+vOLiTuC2/cfGWZz/OVWAbiZC3qOBwHh0Wq55C+WLsDgyZ59Wjv0waQ
KDkd1GHaFgUbN569xBeC4ql1dBSZp5D3OG6NyfqKjH6yTQwS8YFtzfBOQZF0vlqhN/jRzrZYb+vk
mjoOzSFjTgo1mYjG5njx4Bs73kUeHsAhEQJZUp+RinWv3GYH4Zpi/zCPfMeBOeRb04FkaomPm6J9
pj3EXz6nk9vv5U2zOb9+VdH8cti3WHBzyyQFg6xiPGfPbmndUdAUh+iimF6yFeVhFOGYkES4Wi7N
M8+EfIJENgQqAWH6oBWtXefoYMiDoXhF24bT4yJSaU9SDfaN8b6MV1EOhU0t3Y8TCqawmY/616Q7
VBZ0KdYEXLMez3j1NkMvuQCD6Cl0PZ5IDl0HRR/iSR27g2rcDmnigDHzGJHo3Rzv81RzSPpBqnoz
pdWmXRJfr6EEnHoVSTbqrAeJBU8TPAbl4LeY9T3005zRvFcsHHXFTRLfhi1q5Y2vLY/RctdlEEqt
Ui8BjzFuqL9KUoC7u9eps12tOxnNfWH6GDYwVgLrSQRCp87w43Fy6Ncllio3ZP5re6IO3jnNB/rA
zNyWbJADAshx2ukGMmfg56s+3ktFWl+iH8ChfWuuC4mkoTtYoGmsFLWo1dxlaM2oteYwgS9N1kcY
1ZxfuyfT5ONhc9hLJ4a9cD2AM3Afe/Bjh/So4fWfNSbb1jeJbwrSQuPUuXkckYNd0ltRpo0UuyUD
DVWLnLl7XBYwh9sLBZXG5VGqPnR0go3lDk6iYK8+r+pjO9zJeoyeANjOjPasY19EFj4Odo31FgJY
NNRZ8mofp3ggjjwFTIdEkR2lXL2eQpWZvMBecuiDHOlvnwH0tMaD/IhXjWVgqqD1j366PCT9A9wG
nEG/LozYWWXw7RM4mGa5k03odISWXQ8RwJyi7yiY4tvc+lFbuaMqmCUqwcak98w8geJm47UdHJXH
i8lovbAp/Uovt6lJwfKIb83yWbZ6WGVC2Gfpc9MxyHgj+KqCE5Vvc1H0JAPPD4jEzhowcFVUbAon
cXAX2CVOtS09OHGKFrDoQOUbW0ZmBjQkAHvWQwKCEbOfGPz+MbTNp8QVLaSTzw9HC4n32zW0SSs1
g3To38Oh9lw5IA767b67i4SkVtE2MbjjpMrqAm/bBjtOilvF7mx4iwbANLt3kBMJzU6EY+OOFHhC
xRA8BBiUl2guheU9WvicZgspV6EesHBsHMKj6byBJTo7vpD31S8KBBdQbSu2pt8+4OQRDo78qmCO
h6PjL8dhLS1pK5MOo8tTdMkkl8Yc7sI6dCWYt+WrucFrsYrHzLC9ykLku0haN3NUfMJBEe9KeQY6
86TIEOvsP0YN7alVNF4ZcaXbEMFcrjs6v8eQoZST9C1R5tGVTUhjpSGBHRF8mJwwKV+KyEwuinTA
GdbX+iYLaR6YHQw7yQQVmfRnvUImozPQwJK6fdk6Vhuim+dew4W6MDaq9IgXbrsJf7aS5ejz5JAQ
2xuTp2pBvUhAk3ejkaD6U+K2p0KkroocvYexMDrcsrSzoYToyvPPzGqDEj6ymQzmaVg7SvYIqXRn
zSfHhOvWGIZOOe+Xydz3bYznc8CQ6vX1TRriilUgOCSO8RKk1Te6uZNgphSBZh9L75Vxq+S32QjP
pabyTVggd3NQgmSWabVdolvJagwvziRPgxgZhSteSluvjCWoPlRojblJ6YuxQJ0Izg+ZsWvVD6K9
t82Dlct2DpiVl60Og9M+NuxuJDZNrGBah405IC+pZ6doC3QDja9QB3QUrXQjkm+q8QK71bVmZySx
bcq1V2o3Wiw9MkmoeC3sud/F0UdfopOnbO2cvW8Vg91A6KSyNrDIKuXBHlcDMnbdIykCqdiZkB3P
2tUdMjI7JbqX+ih5ISOmLrtDX9Y0N0+pZLm61ddOpalXaYwZne9gywRitz3ne1j6Nm7R0ci3ovdW
vjYNMDTRbTRCLzJv/Wh4NlOySRowoarGCbvbDJdYKR9tiK/ZWZR6pnYRV4E65m71FoK51oKyazrF
MqCX8KHGm+hqXUn1nqStN2rI8+e7ZNgO6DCj0KbujLKBZP87lAOfl6K7U6P8OZ/3TQw5w2qf0X5f
pTsJx1gIndV4DPexXnmQyLiEvSLstnN3qq5AH3KLNXmA461j5e9D/tE38kGi/f2fHScGl5qYaTQ2
uWV1hwKaMJ2FzJbETpG+pfBtzlBAUuoa+zJ0euyxRnqrowdSGD6ZrpeVCOSSTqk+/AM7uIQFyttL
WS5IWBbN7eZXU0Z7aX8N6cd7w9hJqFgmq9voyB7DH3VSXwxZDO+SR7WhTgRluXC+iOvLHM0Z2apA
I3FvgRAjmC12Fpy5ehhcglMVS15lIdCNBsoQwL8mKBxyz2hsIbHbIPQE8QQJ1VdbwVGZAK/GRFIX
JFSdp/hj5zLjC/Rtwg/JLdzEn+5+o3NTcOX5hWENnUZYfXzFVP2i8pR43zCzKXtymzFgQvzpApUV
m7ikc0Q+C4Lshidct3W1REuIesEC39O2vysltv5FlDPRzcfkzvxVqRNIBJndIVNudJAlczW0o8WC
4sW9VNzpyWdUhI5kVU41xr6cSk4JJJqmzYy+KhqvrqxQoDXwrX0KK0BOdq8oVxU5gPudrxOK0BBn
1zNnWiRXheBQHidXypDsFq315tzyhryyJYpTH7t8NSG60Y6SmyAvbSQqZK0J1pDJ5Rs6/PFKQ/qq
hUxeb9zGzyxhRAkGrUIIfFnuxMUBeqpmeJQGmFzigZ5ZPaY1Eg/QS3PQ+3yS4rbTX05Ipum0ywE0
Vdi5SwRy8OBTTIFUKxCZ8+v+qZZDF+5ATgV1PQoHxwWm1OrTIP3ordewAYrnz2hWsaf4U8a1so9X
iLh/KsVTWm3RnepUrNtUuZdgWKcTSMRCWymGpCAuXyR21XQXKYqt0AM1Hwapdc9vWNHy5bKfWpfl
fKqAYGn6VmWPXQRb2lDEumYgcwaETA6ytYYpnCaY297N3shj5s2bbHEV6Yv8tO7QWR/Btd7BBYsy
/pOw5iQAQZOD6Rh6v+qSYI+yG8h8P8CiA2KVnhR0gCNRAV60kDjEHYc6tZQKg5XHH51+m0GmkVxL
IkkjUVLOuw3rkGYK0QHM5nR29cfSz4Js29yXKGqLRiQoBvBMbVqVJZoTMKJ022+ZPN/kd6ApCK9s
gjIZ789jIIHtRgs4nm/La/aRfi6+FLCsXzQiUf2TZ1kX6qpro4LZey7s1Q93aEXbwOSk2cpuH4jR
RXQb5bl/paQlUlPhesiqyuEn6jnBuIF8v9e9QwjsDw9hi8MyS4U4QDf37BAOQTEsDzkBy3DE8JA1
6k8LejzRW3MeSEQ3N4tDEooOkiqlmFLlTg+IB8E8NwnSR6iqurn3G6e+aLVwoLIWw1hKNU4JGljP
f91K0YH9TDfiS+LJh82jw4F/OzWWEdTCCadv745uc9uvfvwcQ9CrcAxncrvt/NjD7MyGWtxvtBKf
RC8dvudQvVdkjRc81uOCpBI0XYBeMBd5ZxkVrvtIxm1kVC65FXxHUTj250cZnAmBiaaPoh7zWqE0
40GLzzVuJtf6NMEWFyWMvzoNsuv30ei4wz4bpCRWp4SFm8K7HhVl4sbNC0S2VLc8VE4UlI+0BcPe
Ie2VZlxkynXk/I4dx+k9evRLuF1T6HlcDlXaf+1RyMTXmOjexkV+wWtT7eiCVoiTnXHHI+c2jGZ1
Awz/MPJ0qxBUpp0RJsr2oINNadcvrEMd/8tTG2dd0SHvdjKmX0QfP71rjwbN7aJINdYsS/Aj2OLC
u9PfRnX3+NoQIBcWykTLizuL2yHXu0VGwNmXflooJiEZdfpHNLnCtlE4vJOH8dHwuMMYXLtwyEtE
G330nmePOqtkO8y9ctw0LqurQuS8A+3Oznf/7dnnKDj3yAZ1lsGikAaGWlR7D610SEUxyy6WdIho
Rmyt/JJhfYfiq51FSNQKruX9ocnvqjL8ASYpOFSxqEDPtsC5MAyTj7ABr0dJWUdZfzCsDvUoczNO
16s8ODLR9l3foY9al+EfX+LWXUMJU99oiQy97+Vi7SdB4irarnwVtK/GWjUZcKTbMIC93aYIwMHF
/I5X//UAP5pgDqbCGi8FIWjGXymkrGOfzJsRfR2Q34bItqttz6Pw15313Exz4IAumFlCQypyLlP3
1nF0kq7ytUqD3l3tx9b7VB4SaydL2yF6zg2XwgF9iEBz16gXMndatHBDDTA2O0/CzUOmUNZc4BoT
DReNGqHWBuUFeXEiTXHK6TnqQNeNIJ5e1VttzoKlijcoz7mTPPuQ2/ZkUDRSKZDw6KFBn0YuvHbI
HBMyY2mKgh37RQS/QYIYmFm57aBsWkiT6daVKRP4TlxZY75XCbQutcKjuKeWFIQMHWZS15nmaanq
GDNTEIgdKb2NK8kzrcsyMTao3UFRpzcg1gOWXuKEc+PmJnRC1/xAcvmqW+v3VKWNZyUi/gE5mfMe
fW8OFztY3UQNlAMPLWiX0O/Uq0Omv3SYAVMGeKyJX0uHJH1oBqhQWtBgN30zn210WXgZCR1jMuCL
U0KWZ9gUeeHmkCnroTBUWF6D5pY0/lEYoIN3+VU/m3YEuqxoe7AFeW4BcTibprreSS0WLCNQ4O3w
/4F9fETvy5MkBnYRBHFQu+gDLCTw+Iuks96SHYTQyQcjNo8ObE8LZ8ZbSOwJAV6ESBzGkqoE0vXY
J/m2gLvVfrxv8GhoOfCokP0ltMdb9PV65zfnaSLB9+LgC05RFDbLomNxpFtYw8yrX6OrLwDVOahQ
qIAIvZcqKCJ4vzHek1nvUWgOgSkNFZLOGC8zZ1wgUcaaXFZnfiMb0X3s9MvIUSwuExwnCboRMTtU
RjxeDPba15uumA6Zuto9ld0FBSGqNFsje8s0SGs1d1Af20zo1GjHa6s1/MnYDsZHnaJMPyrBbN1M
0XiJLii3kNE7u5qxL/gwgtXAV45UAgmScERtGF6g7oDHRVRagnkDm+o3BdySaYSKmyiDPUnzO8rj
+MpRpWVRM3dY+OxuB6cZOFuw5K1xZy9EOotk9TfSKAE+mdz5oKOzUzUmfJseTrY6+jDe6Adb+Sxh
1Z8hkxgohctauyr/NwoqAnDhCzq1PmugemLIkyPjhZqJKlU34ZYVVbrRAUPqN1a+KCYHaNJSqhqt
8W1ZTPmRlCBUMhGn8Llf7TbDISyqEpwwFMLdxCBQnqFwq7C+DomjdGeZVq0bofh5SB71FvU+G0QL
D+9K7/DsseX1oPm5H2LKS9Np8yej8KR109wPxmZxwfj7ECaUbIi/YPr37+E7WQ3DHGDqg2nH1QyP
iHhJXzew4QzajW4rjubku9zbiGn6p1f4UVwOdGY6QRkxRFypwWGyuoWXQfQMTy0B3g6bLZa4kBB3
smR4FJLDnqhXVhJFWN+SMb6s/YUxkoeygGZfYzp0WCCWKOiDP7mhjgJyCd6YhnqTm/jWkwXN/xi+
BrWbaNfajO7Ilt4WZE/lH+fh6iRaHYVkf360vFR1NLRMR8hBrWFPXF7A1co9H+L0/e4oBocTUziG
UJRGjNGPNSgBQq6O9X6C5TdfyC4BXUBUbT3ZHX+0a1QudcqhvDpF81fI6REJkwEvRIgZWU52uRKb
eAVaomsP+rx4BktNeFEXPluz4l8iml8OMSqNJGlRYA2NOnZIdVUjVTw/vaJVyuU8Qwo/nU5FBLn8
CRVuW9NfxukJ/OZrpSK3M4TXz8c7fek5+pxcujNIaZQubMmMfqJ/SQ+y8z8qQJ38HVFUtjrOAM7X
q9TRCq1MGmYaRbgymR7lZL1R1/tpvRUM6iSr73tQX95+R1EsqdCNlkXp2sifjcrtkHOX+YNm+NYI
YpV5GcnmraSPgn6Zr16qc8PjQCapK7yq0S881XcDKrJK0GxZrUckbC4AF8qBC94/FlKwzwYTVE9W
o+1ojZt88FoYPKEXnWpeBGHT89Mq+nYcuqRhkUylhZgDNZ9Isms18ljkpWAHCI4kyn7F0bdT66Ia
5AY7wCCt182qqxnRXT12+7TYqbUkGJMoGgcttI3memDzGJb7RUHRHgpecwkh6dD01Onl/ASe1II5
AjLK4Ue99FZhaYjWukbnVfkmT25JtmEe76wBezK35gDGCXgvXhXaTe6jiPWauLHgZBINmgOZtAkt
jeaYYq1B4850WUfGtRku11lzAEVUMMMCzOR9kUytHVaNFUHhIvwqqeSxjf/b++73fte4pm44r4YZ
MTCvmq3+XM0tm1B2T1zAEYq91at3YlmdU5NowQgN5pDUkGGY9M91ug5Fjk+JcfXAlmkO0HHgrat5
0SxQw4U87vmlo53afEfh+BsiPGVhfzSYZD9B2QS8Vm9CpmTpn13zs+qkoDan2kshIfBZpIt1b4Br
+1zJ4CYNRW950rKiAWCprB1qs4FpmuDcSLBu64MGzM+0zm0zVWsnbKXdkrabOJYPowFCkQG2rIJu
RmvuNeSkuJSC9gwT9iyFHoI0NBtdTq6iEIrBVanAMLGQYGJneko27qDI5q4dtfMFXN+lAvWqn6hd
DXBGXJSfYYgoynARlnCxry3mqRkQGJgMnbad61t4zYvm78S5czx9XMIZLcOcpY1F9jIoS0Np191P
On+c/0anzu7jGOSfK4LOsDTvGT6CroKCGKipZnIXwXqx+Vlr983y83w40YrgjgCrHAwDzYZkbzLV
TPkyouiB6+/+LAiH+UaZTWbIUi8tDZ0mfFvbgMY/zsc4mVIeTxwP+W38v4OFBm0Bnomt+comCaza
gbi47HZ3v/EGdgqWjmNywD8Z6RzPsDTdZ4/ZPtqwpu/iSnebS8BvhANbfOkRLQ8O/MHL/l/xY4Za
ENPH7y4hiIWUzmsl+TpSqHN+WkXrg0P5tQybAmZ4/SFmjcKsxitdzGiLPh/l5MP38URyOBhnlFYz
Wj/3vR9fW8/rZfhY3BQBe2mCPE8e2XQT74QFM8HgeAYBBC1aw8pDsl9aGxWzBub2V4kH0swdbCgf
weoZ94WPbq75+vxwBajPMwpWs6RSz26Ra0e8WGncqlOd2iKbCJY5QzcE58MJVinPKmhi9PlIBSZ3
Dh/QCwuSqKgkIYrAoUgIfO+SkUUo72XkH+rDn42AAxBYcpbdylYhjeDntMaXynLzZxE49FimJYul
EhEgyrrrCFxbC8EYTpZnj9a4xYFFS9P/fXW4WMRut3pq4UQXpQsvRqhed3ix8SOKnljo6opKNKcS
/ePQHGpQKkek/9rFDVRzBtNPptxjVgiy2uHdQoLm2XVciV4r2ID4e8xxVA47iFLlhsESqimBb/CC
e36rBEMkB7iICwBEAIsWhx+wSQwVk5XEFtJs5FILZBiJh9Vbqk6XUhzDjCvy/mDBKDLfRY0MB1LU
IZa8YcLsIX1I6u2fBeCSDU0dZBqyb1Zl6V2o0Su9EfCEz69IjIHLNQpLjsZqwBg6L9tLz9GFtoEp
zkULIkd3OTEiR/wa3orMOtlW+tdlgagcWJhhLGkKy+Xn8kDi+qqttRtGTj8/fSdv0X+vPoThMKMg
eNGCWySSjuKlxZtgldyZkOyMJRS/a8VTVeq3UnUTj5ZgZfzLYaYaJoUEiwUTzn+mcK1VS0UP+sje
umveQtzgWQWc8QnCQ3U/bCFhIqxLnjBQVwgc1P+OyYFL3mbGUneY1LHRLvO2c2TIMK1riU6N0SUW
WIVRE5SFtYOFIw0/teiiUu5K9DUQ+HT30eTS8QeBgtZUF6/q6Fu69WPQDdidbCA8alNFY3aPmajS
cfog/P7VHC71VUryKsZMSZtoD0ObysZDBRAR7XXyTzQKqDs8GaAEJ3qfO31efcflkKlfa2rlaqTu
46IEryW250mwe0Uj4wAJ67uLpBIja9FJUUWHdaDugl7FVoXg4PP5pX4aZ/8eDX9x1dqQlJQVO0rY
lffWTbqYT6q6SwZB2nJ6437H4RBJVyJVN3vEiYf6bqbdbl3gy7AIFoUoCgdKKirOqTUgSm+Vn+ZC
3nItKNGYcn7O/gX7vgfDoVBbJzGpGM1p/ikdogvcL6OLbIfH0mfIC31Cl/9QvWS+aOGd5Mce7VON
Q6U+Ikq2mAt7LgLBMzA20Y61rc2PdCOq7okmkoOhAp+qndhbXGtOTysNUHC7jRMB90awkzQOd0Yl
N2rY9qj7Hva0yvTax3d/+KE4jJDkCKTRmuE43jFZ0/Fr8tDbWgD+m+aAioEaPXpJhSnTScn64y/F
YUSF0z1qGDY1i20GxClfZK+zoxtjr3noKbof0CWLd1tpq3vnRyyADo2Dji4Kx2hh56OZlr5uXsX5
QzYMm7C/S1sq2gbsH/v1MP57G/C6B6SZZ9qzIjeMreFpnW2MKHBZ25vqfMlxbhv43PmLm8FVEC0V
sQURUlF2KppqnkpaW/Cba1jyvexo/+Ove3u72Mnl5CqN00DeGiXMoHoXa9AJoPMXU9qmV/t4ZpEV
/VaWU39A3yBpzU09Lu75z3qSrXu0oL5c145q0mZXVaq2YqrxSHKrVjZaN8p79bljffSxq7sLuIDu
OFxC+hxP8//tivb9oTng6fplyHR2SEgrCeYe1lDNrWCAgoXLi6OEZUXiELQXrKXiDS3oFvWS29jJ
oQvauMk99CzSzq+2xBW/ywqwTudgaIWbhRmNGF29Kk9aE16mQ2+H6tv5EQrATuehiGadlrMky9J1
9B+tXi6iMooicKCTLeP/fyXcYSx58XPjzw5xvu29hUShpbNDPEvqfY3mPqIdlPznH00Uz/vMlNok
A9tWDY5YJFfVe0NEBBfBVP3S2o7HFSlmH0OGP0fdg2hp/tnZxlM5G0tdxpZFSPEAnoe5q4rs4U4u
W9hYQnKdEkr5Z41eTVvVkJCHQgQQBJ2tVL53g+AAPYnw3zH47HAgGp1a9k5jRbmbLMFM0HZnQmAG
ljaQ2UrjG8MU0qlP4upRUC5VzMJ46bSBDQydvrBDhVcmUC71Tbew0ITmxLeouNlQCLHc4un82hPM
qcblj3JpTpYZIXQBiiYMZPB4sNqlaBudTuSORsjlj1Jezole/C8tWV0oQe3KDVS7PaZ8fH5Eosnk
oHuKEvhKhxIMKC3c66p5O1iZTdHUN9dC+ws2O7/kA0fDYrN7dEjRskpx98Ps5ZfdIyQxAsObd6On
Q4coEQrxiz4Vh9rd0NOlYTm4pIfX+aA7apE9kpQK5u90fnE0KA634zY11bjAoOrnFS+mZSB7GZj2
xXOHtuPejsmuf1MfMx/Cd875T3fysdY6Cs0BOimhN4SSorpPW7dFOwVUwLcV1A0gaoWCX23Hj6CE
WoG0Q8GlcHIPrndPwt0ommcuo9RHiJDXK36EtRm8+l53LLr9q3O1YBSNMZCfDLif/Tg/dpDSzi8m
PrmEWS4xm3CWD+Gowe0YRWg4gE76Hto0r9YMq2TmD9t8dhIEFN6W7KWe33VYmdMt7dwmvlSTF7S2
VtA0ylKwc6bIi5vI7eFX2hc9mtNxyc1tWl014RYq1mjcZIo3wBkp9souvKy6xtGKHtoxkROpn+Uo
O6EVu/V6s0ImACTRos78Luq345jgtRJ7GCCcZ9dm/EpSvIOulhOauk2UJyjxuAOkHGAbva5Xc7Pa
hYG/dehGxTYaiJ1Ll9YMhi3J0UW7GcJN31zW6nZSrrsR/wBaPOL2TY0P5XTQyZ1iKNCIgLJhOThj
F8N+IYLsJHyii8ELK93ToJsQWhQE9oc4be3UqF7U4hnM+mhB109+L+no72Iz9dBkrRvriqMYPxT5
tkhRr9MOkbVuYumHZSpeGT5kCfziIaxIE92nSufi2m53KEeoEJ6owHUaiQMTClulH3GbORb67+oB
nL18gF0uvLdWfROO8z6cTSfspxw6RNmCdvIoOL9UBAuUvwAoSh4aWo0zyiTJBaWRqxPrXir/Cy/q
aDPy2T6B1OmkpdgHVQTFg+jOmA9yBVvf69aEmIa1CDb/SYLicTzujKC1kUmmhnj66+qjdUt3GDF6
hKgcfV49NGiI6wuCs0LnzgraZPpkMagrHvEEKkPskbhK4VDvL0pm1d7QCvfm6Ge6E0kOnEzIvqGO
T/87uprLIiN0BzFPIs+2JSqqiSJw54Wh19I8scHJ+H6h/hBSQe3pdOn2aAzcSTFOWPXRhAjLDTaN
udjoFxi36Iq90DwQe5TP6AWSChfCspBoZNwxYWipgf4UxIX0yt2Ag5c9QxpOtFV29Fn7jTu3KCB3
JFRTUmpoAsORWMjeuKDHbRVkz6K55C8Bi65CbsZACMaMnlH/vmfO5RRMcBWy2gGBTlP5IJpJwfrn
bwWzXCvhnCGlCJsVgkev6/pZKOH1WOruecg6yXk82tz87cCIwpjmNYZnHNpLw4cltx/vTewt1jEo
Yq+e7Mo8jsZBiTF26RBJGBcO872ZEEfDk0aW76cpc9bsvo/wlpeM7qjAyWizjE+q9abDJUAqrcPU
VCArTkGlrF5joKfw/EScnnFDIzCh0AlcZP6ZMTZSL5mdjOx0XGY7N2K7knDmoqZOW5F58GmOB/mO
xW2TtZhnqK+ie2huNylQzcm8cGs9SG+qBqZ59Q5p/+350bFf/2s+/B2R2ydtp0KAcgRFoJwtv4H2
ljSZbptHDoWQLsmfz0f7l0z173Bf6eRR+j3V1VBPFOHyy1raNehm/Ck/1n53lVy13oAbUxmAKxlC
J9mWN6K98y879js6d2uDXm5ohclXN+GKdqyrHrKZiV3chC4Sh0941uDsAKNXWAA8ffx/x+WubFVc
NFKmI66SShsYFeNRKoLyx/v5yRUs1C+C+NHcIhO1yoj1vaZLszXTDy0ndgzv984QMCOFX5GB71Gk
sK3xlAYjHhgboQwW6Tbaxrv9xPy90TLgaJo93Cdx0DvrB9S3BLed08j+PZlsso+CD2vVazHbj/0K
fzf5pdIEh6Toa3GncKqXtRIRrFGddF4+fNST4fSz6PQ4fRH9HgYHK6qhlRFcAPsDCZIViryo7ziY
S2IX98wIS1SD/peL2nc8DlrUyOgTGQ3Le3qj7/SbxoM42VXawS6N9fN0/vjZvaAVFJqfe82hP5T/
Upb7Rja+p6c0w2YAmQwFzGbadr1vSd2mNZ7O7wDB0uAbdWqrmkgYYk7blnhQVHP1RvDZRBE4BEmX
goZGgmHM1XI5kWxrFYIIgtWncgdh1vVh03dY3pl1p4zX0vigLIIQpyv13x9D5fbvihvRaoadjEI2
XgOc0oW5ym3e7EK3RdNecQ+xTr+4Kz9IE4hY1SIMVrntm62xHBoDHgg1G0bfMOPRfO0i2uUXBdSo
raByIY4nDMo+y5lTju+NaZtuzaUMQbvJjTalH7uJk7QuCtxe5P8n/sfR7HI7ew4VmGeo2GkZLrJd
HjQr/AHDPwMpldvO/Qo5qybFMjEo9AMb6AyGzgCrq/MbSrQYuexAlUhTdCWWO5nSIIOVYm+222r9
+KMofLtLkhFVJS2ihHTeKstF0fZwkL85H0S08Ph2l3nQtLKmEHeWdzC7daqb9cJ007vRZnrv8ImM
bQm8DPd8VPYZziw8yp38Enr4pFIFIlmAvQk6I2Scr4pml0DrXdI0p2uD8wH/pW77N87zPS94o1JX
GRKZGOaCzApCH84EOacZ6gyipF2QcFAORgYJeqN9yBa6gYU+byVa2zVIpkr1cH5QokAcZgx9tMTK
iMW+qu9N+1FIqg1OFZwuz4cR4eKXWN1RalHJbIGElQyRlPi9eGvBzMWNrt4Q1e69eFM78StkENCD
aoslYQRbje96mZpRt+IaY6RW5Chq6xjlZ5wJxG8Y9JxbjhxqNMsoZ6qONvY4Q41NRiNrehVmo1+M
QSTitIoGxGFHYUkmtjV2dVmDBzI1uDspF4vIfEmU1/DPP+GUrFPK8ihDjZ20lIN+fJwjxSfQtS26
h3l403QozSQ3S97ZcAm27euu9BewNC1tCLQGCj/p25g3r4K1JMgUNC5TUKksDasBuKlg7LAtsRHl
7V9ty8pu9SxU40UpnuDj8g9DkpSiI4zdrWRZskO4KRVK61nN69TfrP2LYHgsDTmzkjQuTTFi0uZ1
W4OgD9YKih8wVtwww12ILEIZF6wV0UuD6G7MM4vips3DJUPE5tMM5MRp8NyWONAwpE67J79jDiL6
hBzsaFMjFRPT8tCvVMsGg4qZCbGOqeISiirEZzpgogNDOEzu9jFlfW0oC4KOubmtrMZulMr9P9K+
bClyXdv2ixxhW7Zsv7rJFjITKCioF0cBVe5tuW++/g6x71kkqqzUPuu88EJETqsbmprNGGVSrIjS
bLPUWYftD4baNDooCFmD/NKGuFkh4zGRDV3wYSCK1QzNgr2UhAytT2+1TBbrL7Hjf+4pU4AiNOU0
CbpmEAkAlXAwllBqSldKoD9wgpafiDL9kPMP/nkb6zrRNA1NcJRLoQsLuqgNskQsXI4hYS6EilyW
gVwaHUE55BwaMrpaq0o8qD8n8qtJYTlZvyCHqgBxq3i8ddr8kEF77H99Fr/aEBbL1OeyUArYsI7J
vQFKxcE1wN1u7RAgBz+DNN0mG5OwdLodhnOXwV4bkN5D0gYE3wEnROiewJnWgLZNTu95gRXl6yCF
66TNSRklnJkp1Jyjru81q9jRZXFnrUOe0V7VWMY6HNwkayF0Dl1aa92jzikbSBBqSCb1oFY/2oQG
mrNNNJ+g67FY7pUSnLEsBQt0LfM3/3xzfPngPx6jLSPL/EFSvYs28y2ElABWi8dbbmTIfwE0vtoS
Lpt+QGejzVlJoXEddFuIy9RussvW5pqCC+lfZba/GhT8Ws10FAIeyOVotFlQ4+RA1cKFUOH6+taW
HNg/HsNjY7HKRAE/aWoofrylCfHK6HVB1UXUJetKWnRzwX3+OjC+989dwJjGSRZ+cHiCSPshRV37
cgeJUz+MQN95fXR/urVfbQlwlC1NgbpADrJIz5UxZBBDCBkoy2pMZKm6P32Dr6YEGMpKSH5NFk5P
QVtIS6MynqwNR90yK77VZ1mU5EJvwldzAiLlEEKkut62R1r+Km11Z6oWGoCIr5mLa477Ft0Qoxau
aZpJNswFF/6rZQGb8ASGJMKAgRrr9ifQCeIEUI9GYhKlOcsatQj6s3UXnaydOfnqpni9vqISZCQC
SKlIETZNkarHjL0vtPHahf4fwV58LEOLXYVcINwgzomKFnxvZLg2lzVCJytiB44vC2dcuKm/TKn4
cNZVu6gMginl0aLI9q0Vr+nOXeq4yYmjffYg7Vz80738alPAl9ZG5VtG7AVUX8O2JXvEKIGeNXQ3
QJ7n8dTAMEq2jgRrxIdzXw9ZOjk4+XmDnpDGRSGHh74rX6Ohz5u488W/vlkuZNi+DlLAmjElXZY0
mNhhBZEA5YNXyAqGGE2hFIrvctZR2RAFwJmROkz0FtuzDvpgDpDFNh+sOmDHIoPeSwIaRxLQ7Fjo
0Gr08zsZu6IE78TntcUixU75FR5BuqvSb6LQ9Mq6vc1QMyeZWsnlK76mdTo0cPRgqmmQypqgSFbg
eBDUPw+lV7PUVzNtlRmLT81fUzpKAgm6zLyAQmNZqwmJ4cSHEJ9aitkrKnvbZiX0MPaU3JlauKpC
K2DLew5qAT0EBSNqa4Y68cM8Wimo4tEAXLmWu2E7rVLLWqULyAWuT5IErMTizNGxWEO5a7o4bG2X
+mo0JQ14puTaER/nSCxSwkxnOUbpEqC/r6XhvT7au8Q0fPCT9pBWUcCJ2DTLdjYyFeR9EH5UF6ta
OxTtyVUNFQBznkevAvkpGwmUoy23cx5IqLxktQIy5tJGc5OizKB9rNKjzabUL8vpPnZs8pLm0/0c
NfdxaZxMu/rJKl7krx2KGYRiSebr4Z0V3tchwt00dwvz3Rmfqv77aH7PtdtshLAdxM+02K/g22TR
Jhp3hfXqlI9R/+Ak99N8N4Q/GiYJ7EpWRYwbhGSsIiT41WMzam4MBY0FvJbXF162KgK46jM4HsgM
pKtM27Wgx7doxVoj5CbOn7JYdhY5qHyNFHxBOTFSMI2ZFo9OqaIU6V0xf+rli0Ferw9IgmtiaGDK
MhuxcLiJYNuAAtw2b5nbtQ8DGPEmSOrG2GPXDUqQ7IOH5MxLDMNpHiobRyfL58iNmpuwVvctShXS
VpeYknmkYgfSaCpplyhYrfDWee7XeCR7C/iS5v+G70Fy7X6c57NxQbJxKa0BAVB1Dc2soPQrzzno
IBiEB7xSTmR7fRpl6ybAJMT/hobVMGctp5k8RNquag6U8GzG7EOHSwJ4slUTvLMcBSNTpWGbpNRa
Z9YBd6+PcIs7Sws5JIdYLAxFlJWyjK9ZueSbZdpQxQyuT53MgvDio3GeWQp3ylRifat74z4fZOB9
/dyKxYSEhYWT1HA0bbC/9y/Q4OqSp+uDuBC8/YINYstQrBl6GtrYAM3bfJ/NWHdXW1Fv2Q/75BYU
v9E63Iwr566h6EXLVuVaBoWyaeT/P9vwpZW0hapjGi3NWIXQX3NqJnEGZI9zsW6wYwtoVBZEnbjH
3h/SN0ig+1AJ8qfD+CCn37u8yw3KlZTRoS1qXhSEzJlul2DJNe8hv2rZ6LzST+HkSG6Ry4f3044w
dVFb2v2owo5h0NuZdZi+ERJpoN+ltg/tAYgbzZJN/5Gn/fMu+bQpOLCtpdYLa3E5crLjHtoAAxw7
ZJAhVICa93wVryxPhRNreRSOQ+FaB7f1eaB2/l4+ZiApZwFCMIzr3myeZKFbDh/XPo4vzNleUlC7
WU5lg0sBImM19HzjYtksUYOyKhQ8g7epW05dKeto+Iuv+Tkn/LY/MxshqDkYYaQe41Zzk27xxq5Y
hVWxdZLRjSGWlALiUmKhOY25ltnt5u6m7DIU2L1qxbaALCExSpcqeepNs+rGePqE9rfrB/2yD/D5
jQLQx2XR9iipwTGLxseK1gejf06WVILvfzlpn2YEgAfDx6RFMcy0weAnjveR/kT3sQpercOwlrc7
X/ak/segLpJktM4yKKkGgwlJ1zk4zSKnPjRRcwhj61RK3Y7r06irAug3+aBQRavwEu9eh+UmqtFd
ZGiSQ/aX9/7noAT3UIkqREUVWGmex0BxkVXzrQIR5cVDTTfoCphUzO0vPs6nSe6XnO3hcI7GxUKV
xjHqlcNi7Yg6+5Waunmnu0Q55H20VoEwXZR5miLTybp8B3waF4BMtVWzTxcs4pAup6HbQ2f77vr2
l2xMXRVwizcAh6UK3OJKWNE+R7xc8d4MV/PsjbqRFapfR2ZdFYBobKA3mmoAoqhLQTiBEp/xbsl3
3XwbzsfOkjnDFyor+C3+OYECAtkFyg4Hgg3T+crR6bxyi3ZCf1l8KDj3fn9TvSQv8oq26/ccolBf
9wy4Sws9Qf/lUaleDLAllqXiFfavXE3966snMySgCrrtCr3XsXjDTL3EQKlIddtTUHZ1kuz8hbrK
LxP5EVY9OwZZW0Pb3XA4fs0B/TlAsp6HvRYP5ZTfjFUa8JRYHUjTB5IT8HE8z+xSEuZpPuMEtGq6
ZtDYq9F/1Ov6OrRKfyZvVbV4ebiv1fTgpFxvr3DL+r0lUk6by++Pf3bSR8Ts7EPKFk5FUyFuDBGN
/om3Vtsnige+N/xEGOe/kZiSDV1AnmFKTLtncADnst1r6W4qDDee3i373o4eEwSImAZ2PRp6Try2
RzQUgWu8UfqH61tMBhAfmHw28LlS7coifAXa7qZrcm8MZz8xpttcdfwSkqotvTGHLIhsRI2qDAXE
FspGk+frnyGbDAGmmm6w4zTCZGgVOYWpglaxl+sWJGfpg7XkbJyjGrPWQk/kUSlWWeisqmmvZWsM
ffV/syNAEg0HRueQ4QGWt+sW0iE61dxyzPxImSTV0LIhCTjUKb3ZJi0mbVLrrVEVQQVZl4oh9Vha
6+ujkgD7RxPF2eyZGiMEFeyonWTmVkV3cd86t4v93CdPCzZHlTm/rxv8S4j6nwP58YA7s6gXbQMi
RkSMyQKSJwvVFv2jEr3aNqq8lBfVxn0MoZqe5K7ZPNmtBBAv7kfdcCDBZjpIbAj+DhtomxUqLyEy
6z2aeLZDLaOMvZyqOrMheDsQUtW0oYONOjdParqPx/o4QG1ULSDrzX5G5Xwo9FcU8Hv/ZmrPDAvI
o7Rj3dAE+6YNuhv1J5dC7FfNE/Rln+Xp84ue45kxPtNn68hIWurmgFGm1gK6unw3KScpJ5RsuQT4
KIt+jkJe442A7C1tpt1c1TIXny/5H4+ss4Hw03g2ELMG5VmtILLeUN1F2hsctXuDsECba9/J7mif
rBeWbJtiOkGc698c9TPjAqqM1TxZKsr2j2o0InR9G0PJrJvIKhmkAtJ89a+NU0CVIlGNrI8wl9Dn
e+I1HVxhZAja7X9XXXX5FXk2NMHJIfnSgq8YQ+MeKqR3g4KiaA6cBuyYvpCb/9Q9gcIZfKFo0QnU
71AOkGD2BQUDuD+f3yC6P2kNfXjGsyZtMAbGk3qbx2uQs4EvbZVxeZ9NBtJ9dYWobotOCV6xO6Aj
67+Q+7mIs2cfIuBOk7YQsDfwIYRBM15xk3YTtb/RVOuSfNiifF22qy/eIWcGBRCaY8uIU7REYLWh
1RDWXn4qAi6sRqFVGh80kKd66b5Z/6uXwpldAYN6Y9GSZCgQsrBLnznamiqZazcgpQ0zL8Rjr5Rx
Zl5+6p2ZFJBI6ZmmoYeRZ5P5InNdW64Ybj7JXwiXiwHObAmA5CxUjazxY0NZb9RGowOiHZx117pD
/Sv4HxEYQQMAcfFwX8lCixwMrpxg0dUxxoRNhpPhFaabgVWVt425MagepJGGSqVhCq7fJzJzAjbp
gzKD6CqHOYVsO9v26ZwGS4oMov5e00hyViVQ/zHzZzBsOY4TGyPgSbObTdG2a8PYXB+P7EgIgJTb
qGAdeR2kAwecWvdVs+rrZZcPsvis5GoUXZwkNpApnjGUjqYbWy3c2qF7u6r86+Ph33tlO3wA8NmM
JXXSVNMCM+Ah2CvFo6GiWA79z9OdVqAQEZVsiYxqXTYyAVWseKp0sweqKFV0a1m3CWluGjTNXh+Y
ZCuIbYdp2UclHWFF47V08UNuThJXSbIVPvSizqbOKK1q7vlma3LlQSO3uZ6uyaR7QyJ7gMosCYBB
l2apQJgG5alKuzOzbpOEp2xMg0y2uy871p/Q9MF3ejYmdBXrWscbQ8DXsni8vZr61U09uA1YaeX+
n+RG0wV0oHM9xlGKRWpjxZtJ6rVtuM/HbM8g6IU6dX/Sku31fSHzrD/YU86G2Nppmuo8txITZ2XY
NxVe8mEaubmibo38ztJOjNzS/td1s7JNL+BGNJQ1KXjRduK0h7hZmUzfDeb360YgAn39OIvVnXnd
tgYYPZB/W/AOa1h8jGz6pFY0dY2xhgpiUYHuh2z0tE8QygSGocohXJmR0aGU0IBcCUuKHSuosbVn
RfHqqAeLk1PNXlxqoIVvZuonhX1SJxTJ9EuqenGMiohuKhDlUtIpWGhCbvLCPhSsg4VW3elmu5rH
Y18y0F7Pbmbx70KhFlTinK7xSicLYhDmIiPha9G9hVg/idjGnE5mZLtTd1tHe2WOLJDRrEb2LdZ0
MLuEfsVASxP2u0hfdhQhB78PdXWXhZDbU9opXRs621vW9DoNR2qz1VKtm+pxKTZT3X2zSrBKKLbH
Iq46tZk6zbXDlxT8Mjb8DKMsYDd562jyqyzvbfbccWabuXP1+XVIqtsYDII1nC3bYRDWyJxtqKH2
fUxVVMwwnzYKrA2Di5KO1CuSpQgSBpcVrJK529dIY5RL90uLlwPLm5VugItLZb6B0hurgd3QmoIi
ip/SzrjraW9hnobCVW3lLgRtc3pUMlV1DSWRXGuXo+ufB58IvuVk9hXkYPl147i0CAYdRXy5z9u0
cnMFLbvZzzfyRIUEpIlwFVR6H6LiHlZnnd5qTX5rT4nkHpBAjFir23UNa21+j2q5uonibUjemj6o
nXzVQNNEUyPJrSA9gnzMZ/hSxyAvUC14ktjPq/zdGlz7qb5VUMeGNpR9dEIArfblioiyky/cEVAe
+/8V/SkBaWnUu336G0W8mwLKAxKUkU0p/5SzESZ9l0WGyaOCiAe3B/sX2FqWG2waiGjH6lZfZW+Q
nfF7D/XuMvdVtmOEG6PQzTFj/DFvzo7bgwjKNiQXhGx0/P9no8uqXA9TUiBR3X7rUHTJlINTLmBk
qN1i2aM4enV9Oi/fDDbhspLEoiKHpqLbk1FUGNHQ9gDLfq1pt1MlKd/6y8X+aUWYNy2nE4rYcP8Y
gMYd53rlUnFKuSce/IjYlQbvL0cKPg0K01hmRpsuDUplBz1GaeO9VT1ZJdsMw26ocm9JSzeKtgsi
2CTLwOYFcl9VSjYt+wbh0m1pYtGBP5hB8JpAmCbZOd60s1E2BC4DdIPIHsyXt84/Yxapd5DnLY0W
2ddjEQ9+Rf0sU5Hm1oOoecwZ6qEtJbi+d2TLKvLuYOuUpcNhGzzT488EOpycWW8Y/aFcQ+84O0rX
9fIB/ByjANl5q2m2msEiZNDeBmetB9oGGlB+OK9Urr4DwkIpia7kiFh8nc+O5FIwkLkx7pWSbDUr
oPRAyUQhier+JQTwOTIBuPtEr5uG93sPqxRxDh7b6gLerSTPLMsmUQBr1lah0XGHvqyGE6PDrTmY
knvo8n3wORoBpKuuMBG5xpwNRnYsi/w27A9K9BPur+Q6kC2OgCxKvsCJ4S/iwkKdEkTZQ5Xs2vDb
9Z0uO1oCnDhDqtdGBytZ/cQgQMbsdlfPdB0ZbG3MT1Euq8qTDUvADq1icQ7VJbwfx4cFPbxWT1Ep
I5k7yT4QheGixrIrhxMZJE5yVKfpNlaers+bZBi24Nf1s6Zoqo15M4v5kIGaRpsin9QyKUbZQARU
6BLLiWgOMw6yTczJNmbcSDa0zIQAAkmPauiYsxWZJjkuLLwh/3umIh7o/efIiNLdJJmGop5gYWbR
KurfMvai2aFH51/X10Q2Er5mZ3BGxr6Hr4tVz8P+JgFbiyplB5OBmajJXTpgP10ijKVQpq36AzKc
Dr3HmyiybkY6ekmJwHX0zJRSskoS2LEFNFigBG9FPEHQUR0qgXmQ5rgKZ+Tsi7vrs3j57qNU4yKO
pmN9JK/PprHTB32oFLih6dZ6NoIKcWlovbxF4HH/V33e2Bxn1viinlkz+jasSc5DFTwyUtxz8njt
XvmBKEnuVv68KfbXx3dxl5wZFHZJZpmamfO2FJvlt4z2kAR4vW7hcoXMmQnhjljAP4NoJhZrSMFw
3GZ3eZM+1J16kyCtmllkpy3Nbs4J9Aeah74YbzVwxNJ637QhBCirb9c/5+LWOfsaYeuohcJKvcKA
p5Y828W9M26W9hUFehJfmP/OHyHPMzvCVWI0dga2fG4nWk5Gvq0nvPLn92I2/CSc/OuDuoi/Z8aE
awRynbMZLjCW5+Ru7p4ix3hsS0kCULJVxFhxSBMnrXkbZVdNG2OyXLM2JadNMmlinFizy4WavAYj
6ZsfVnnL+gisMXPqjqD5dtjv67MmG5BwnSA+XOcZJwSxFLrPDWeTGpLTJVmXP8LDeBdwXZ3lqNcH
6FrvCvJaW7LePZkRPswzzChQEtPlvIonMdnP3iruBtDQ2LZkaS7wPX+BJpE/wLRDiOiO2nKcnG2d
1W6VZz4CVKVv604G4uWx9haQgrqMPRVV5llD4xdafdMMtZvOKJC2yaqbgrAF72BvFJ4ZJ74DEdyY
vsV08JCk96PwVEeHAZTyQ46AlV1KE+iyFRegqGFkMnreOKCU4F3QPeoNgPN9gnr0MPa5Dz5KYwmy
G0QMP9uJw2jDD+e0CrU1fz3xCvgh26g+tECO0vZR2SAF5NGmxJ4yjjy8ZRUxwf9Qs/Ix2okbbwxp
yaUEUkV6u8xkTCsdeAF57/gGjU5pXa6M3IbAmCzuJQEIMfK8dE2dqdxf1hf7Zc5OBEIHzEjvyyI9
UtlrQDIuMVqZRBH6WArUjJiJ6pXqSwIKK0SEvSauJP7MRxbnym0hhijZgj50ld9KYboZgyUcvc7e
dPOezroHjtAB2dso6DbmGmFu0r8u9VOkHZzw0KOz0nlFs57txoFsJ0k2khjUdHSEh2depDOje61S
x1dLxvksgS6Ri68bnWbJJ1ioNHLQolco4J1M+nAd5mXLyD/iHB9JighegmVcQPGIACa46jNPrV8c
3VpdtyQbDv+SM0uZlZTU4atoV81zgad9372MrWQ4l/uGPi97IngwIctRtNDH/HxrqxDcuMtqmR80
33m11U3pxysHiqPZgB4HXyU3qfltupWzycj2hgAyIP+fQ2QksXIzCEIHqKjT9fXJlFkQfBojBJuB
qcLCaA8PYzzcOfHmugUJmPzBJtDRwcQJh2sf629hulZAVFjrmm8Nx1zW7XV5azgmmpI0x1bFF3JY
oO7DQM4W6ejmXV3WaYaq7UV2ni5v9U8rgkfTJoVS0xJW+sq504bfioISdHApLzKy0b9cap+WyNet
HvY1SdIQTn14WxwQe9xx2h377T+kOzL6K77Uf6LjpzG+Vc7OVV3Vdafr5nKskmclzdwq1QK8aIPY
IWulnPysqpDte7y+O6RDFHCDOWUYaiW2RxtMfqx/BOuK58XTPGKjHEkW87y83z8HKYBHC+qMEaXo
uEWn7jmMypNREV8yJNn+EKAjSlJVsTgzQBtoq6hCD/4+QVplQjUQIpG1v3gJLhkLVeDGLt1RWexT
layjABrjaPZtpNq8V8IC8z6KyXGjkYBJS7suJxrp52QK4GHqXWYZIQ7C9NbdaD4rb/nDvUOC0aJu
Y3H19rUjefFdrmP/NCoqjuexOdcdrzMw1shY6VtobCTBf7od4wIp1lu5NNpfHtf/DPQPtXFKqmzQ
MdDRczBOOCrdTQt6uNCHsh75Teq30a/8Qhqhl+CZKDuOxvZkjFPs1ghkOqlmbsywe491yfvpL3fd
5/AEmDGNxUyUhSzoUEBye0j8rP3eNFvL/FagRiAqVJ/lGyNJ3IzE750y/AoztGr0ra8m5m62kqDu
k3u7jL2+LLzJGFbXD5RsFgRgSuJFj7MRs9/RLuiofTPn6qOiEslFJZ0GEYpMmiHLCjv83LLEN2/U
x0j1ivbJ6gIHj6lNuB3Q/GmrB83eK/Vh5qdK1uN5Odx3tsEFiDKziPQL15NMkXLSjW9aeKOXu3Ek
a5Y/2/p7PuRebIBVbn67Ps8SbHQE3LI7fexqrprZlNEbzc1vef79ugUOPVeuGEeApoFZrMi4IPdi
vNuLudcLKALZmV+lyZMW555hhf8qnPK5tQWIaiadKWGKyVS08GVk6iNEka6PSbJekMn+em82tkWr
jK+XXqRvzfQ7rdMXB/RTeTKcQpU+KPQUgX2LNG9ltL1u+/rJ0MTuBavUl6Himo0GwqfuRPrY1euj
mssINi4XQvyzJzVR5twA2WGH1VuO1gjmfagxZQsUcBrHI7QPqOPNyehNCFdkjuMWEwp7w8yl6bQe
oDqVQQVKLh5PL+4ly7G58J9GNFs4rUiDqYTpiPqgtcSFo/cw6xZ6i0e8QOLWXDMC1sAmU3QvwjXl
dihXGkBebS0/GlB0UeUVLQp+DnG2BlJi3eOCA7WAtKVzqGvkw2qmRqABA0ua7ozS9EuT3BCCxqke
OqM2hK4QLtON2i97+C3T+KzMmheCa6cDvRGo45zsYIRgDa1KP4uZZ5AwCCMrGJvvZv5A68lvesuz
6sdIr3YNWCjGmrlOuuxbJXRJetK15qZGO9yQVRunbryhPxXaqcqPtfliqcwtysXXu2HL+jLochnx
w0WP/WxmBQDKG9Ugqgmvs477Vc0qLy5u6lgJEsyYSol7fQ9f9iLOzAmwo4eW5YCmDpHrZ1QrkXkF
HgN0d4JyrAl0ZLlmHyyoUuE82fYRoKhQ29GcI5xa1hSvTf8YZstdvKDjDfx1911bSkYpm1MBh5Zu
stB4yDNeXQVmf+b21s/J1G+1/mYYNpIZvQgLnzMqukglzS2H8aamdDuin2oJ/qdGJHzA7IK19xR5
3a0lAaOLbu+ZVSE9GeZJOFu8ASg23mc1/zZpxZEgj6yb6+vjkw1PeH+FPUP9I6+/VIz8BQ1cdwZ5
SmOZggFfkT/uqrPhCE6RM2l5U/FyjB5tWmPebrMy8uwMuxM5PhXoloPyQFnPrbZpJx0sXyctjDyn
QwWqma0ZqwOjgQ8xMd/Ke+/6DMi+TfCIIrszlE7DtymJ8l2LHk2FbvIlQsXn78E8KIx4atFKbEp2
sCPgLTPiFo9RzPrcwt9mil/n6Y1F2E2bo/z2+/UBXnRFziZfgCBWKkhfKRhgHWrHcCY7c7YlJ1K2
Xfl4z567Rh42cc/Xt6qsRxp9Y8T+3oc/I2nLNd+O1zaSgDTN0qSRHsNQ9NN8s3cZSFOzm5S6eA6i
DFtWVHf5Qc15zyEmhbSiSIZVtBOqVa2wAW32GAzfylW2bgL1WVmnUMY0v11fJ+1DsPmP0Z2ZE7ai
NnU12njRUB5SJ0AO0ouSye0pcgxkndSoea2JNxs7Ws3gU8y8ilYuXU5JDu3IzEGNSezO4490XNfo
ZtXYxqh7T8WbObWRtQTJOPrvAitJvVg/zE2JtMePYXhGnXnQzAdlfFdN3UuTxVUNtN5MUAfqwbLW
/owVPFuqwJwiL9dfDXVHoidjeMzGDUUOSu/8gk1+Ej2k1XGOE6/Qb3v7u0pXcRoY1T6qfk6QrmvU
p2y60eytkSbe5ESB1bUe/LrY3i3EBwK5nf4bGVcvikDVvVQgGsw8OIJ+YifbKa4CrXuw+q3RpBCg
tNzJ0Nw+PCxqGKgQICmzF0JvmvyogjC+QExxgv87QSEzKbv1glbiQTsZ2uOCuoVs34YPI0SrWu1b
b6PQFbKfIM92qyb0s2beVkkDWrtkC60416Rv/QhdrZJBvGBymQZhygbdT+xQLTcqgxpKc5cNh6R9
aqfBrzPNs8B2Wc4QTiX2j6lr3L5HWx4kJIy+hDf1YrZ3djP5g0F3eXk/gvW3w4yAeBTimWGz1u2H
Wof0HdVXnVl7fQOxYt1ym8S5G1u1BLXcS4oqZ3uw3bBK7xdl2LcViGosx6x9M+5frCx8h1bohrdT
2nG+HQl+wiEs9tOweUDX7hNZCAYS/7q+cy/C2dm+FeAsyWhBdR5GsNRmUxW6u9iw68zBqJ6KRvOv
W7sctTgzJwCaWRS4tmqYK5TIY1sjiFfoxjBaVJ4DCOBP+6AjkCDc5ZfJmVEB4pJuNlOTc+J0zWa4
aY4hNGkwWiwVCiZlYuIXHaozYwLM5aXq0JRXqSxT+W2JfxZ4ttbhOh5mF46B25NMMjyZQcGlilEs
2ZsjRoemTr9oQWgQQ5NM25l4H5fto6pvJGt4Ecg/RyhSrikLZrPgocrwFvEBMEGVG/Q6BFhPT16k
ctHJOTMmeFOZncWGzjdM3JkH2uWeutQvkf4qGRP/mSvwLVKwtZSi1aNH932ovTTqO+neafXSJ5up
VL0cniPEAl3WlW46ytI4l/3+sxEKDpYFMore4jU/Mahq2p22IujCpf5iupXmQyh3ABWQvE3h4rV/
ZlW4r+rKoVHF88Ra+dJW9wRHsOt0z1Dfrs8s/x1xYk2iqZZhO6pGLOHs0QrEmlWFiR1psdNMSGX3
scQjuzSUcxPCiWvjVIXg77AcafU7JKqX4SVotnBLFRkDmMyScNQihdJEbUD304z7zNk7rHGd6bEC
J8P1SbsYaD0b0h9FlPHQhW3R80fYc+uYQcSi0ovVZN5oefvLLNGXbZjbdOi6dVaSxCNOccwGRNqV
dlsojwRO+fUvunRNnH+QcAyjQQs7K8IyptZ7kUG7Mb8h032IvQN95+umPmo7rmwZm+PPmUeKlp2a
TguoCusqP9DCAQVOXPvzqB/aKgI5TT+6eZw9hk7hZ8mJsnerrDyigEbT3ut1HrSNuQ+tOKDGW6uf
SBwf8tYMloQEM9wZwlA2kMlKay9ebOcTJJziYixIpVlYMd5AorjW3noN/Q7aENM67Fy5ItRHncOf
s2SYKHWlxLEM4eIeldTsyr4CQwkE1yO7/kGrUzweulAPhu4upDunX/ca2HTSH6OOFqhgMXSXQrh1
yJmnDejjUg1/GStXczKvAbdfHoKKw1FA6xqH77OFeo7x29CSFdOYH1myQMDlo/T5+fz/Z4tsOvZU
TgxctZDr9pTMdCebt41lq7phkg11EWFN8mlLwCBTS0dt5GRuoIcu4XNEuxKK5gOoDiAEgIRFRyFQ
Ia3w1y6fmU+zAloUZpEqkY4htuw0gV0hR+uZdhrY2mnurGJ2TeWxR9wlXFZWOKPLcE8h0weVZpAI
Vkb2cv1UXbpHz+ZA5Icu9bmncVPgAOc3VYkE0fIt1LfXbVzG+n8GLBIqQzdEYfjDbdguNUHsbkgb
tS7aMFAfa1u2adgilXbLjCqeZ9iotMRx1Szf1GzyjJw+xSk95fnDNKeenYZeEhl3dsdJ7KdnSvVd
jlbE68Pl6/fHCfz8FHFK8UTLpg6sOccCoqyMnEa8jwZNd1tl2Vas9fPO8XqwdF63evHgnFkVkLjX
DXtGJwR2VUxdB+GNst+jJWhjgMTvuiXJVIsqV5ZVpOWErBccSyvojQnaSJLg0kchwrUpFFCzDwuD
MSfH1W31gUVVze3KVtmBG+uY66BczMhhaEoGks0FvCQM8YKR9K6q4YXpxOpLY9HCHfWqRPE3atun
6FvSjnfoKN+XmgnxsW6bgMXGbUa79cK89RBhdaPw+wKN53jcxRpzmyHZ2brq29WGjrXfIW4/KfG2
rUhgj9/s5p3ZChoAo4cih+JDmp3augtQ0hO0pDwpERhRS+bbE17dy/i7CnsEM+zEK8ENauL9OpaA
1p64Kuj5FkTEG8jA5YUbmS3Kj/Mbu4f4stXfGIp106t3SjJhz6QFRM1Zi5KD7naMub45KohdkP2o
K4DJNq8ewoS6BUWvUvlQke/Z0qLR2PL1ql1dX/+LkGFAu8mwTIfoH/h2BtHE/n+kXWmPnTqQ/UVI
GIyBr6x36769d6e/oHS/xOxgwGy/fg4ZzeSG3Glm3kiRoqijNrbL5XLVqXNA4TxpmQpOqAewbbpS
DcSwER5eP0O/x1jFbnkUG9wYwPiXIikyzg+a9lQ0g9/2Yc/Rq5RzdO7efz2t6wfo95DLJ11MCzpj
ZlHmOQ4QkNhN7Mg4uq017kfRFqhI31jBNYgZnP9TWtYxLrn+PEn0HhuFW0Twi/25NtB/LtG7ovf7
QreCNCeOBnbz6iEtvtvT54iAnNUQXeK1Qy08QlK/69UDguzU6a0OAe67qPHx6puuF3tUJ1R0rJeO
LshO4+W9YqZhBBEGYpdLUmLD0V97csL5/pdlrJHTKCKZeDtg15j2xPTBkfmhRqrJHN4lsZ3GLrae
nFev0osBVyFho9MYcm0wxQUds2jDZT/YPzWyz15ySsGmu1zjgb1HlaSWG5XTq4nEy8mufBQC8TTm
FcbOZO2VeMajlcZDac1T5iLMx9c2vzPIh0oe8zF+0setqv/VqVsMuXRqEkNbc1pDYCttxnaaz1J0
nj3wUwYhdVW7L+q3nlT/5shfDLacnYuzwcshgvWgdgh2Fr/IPoXxMKPC+S8O4MUgq3CMN9TAdjZg
6Z5A+Cj3WgNRZNo7hr2lxfSLpu+v++ViqJV7AWGgosaWwOI15lNuzUGu0ebeUsA01ZLse85RHDUE
yIksWn1mAz2ipezcdPWeK73uJHFr+gkaQ10YeevVKlSaI8JcVf6blgrj4jtXPikuKjHqxTgjGpwc
2peOBa2+ZNx6KV+35d/jrLt5k4mQsR8Bq8flE9bBAlPSQ1ws/7v+ouVUfrH6605eNtqxlnA8zEcx
BmNzkxnvdReFmX1vmp3TgsgZZ8sdTVI6VL2b2q3Grau8KBfLaq7chprJMgdxNMr1Jhjv+UdeulKe
q0z6TbPQdrwrDd6SgP9/beDXI/+LZV65DFDoMHtMYOHlQgDiR8tSu4prLfp5DuDVt8We+KmPJEIg
t1zl8ru/WvQlqrs4wrjMlVg1cYTRABAOEGJFuwMkUc2lkewtQRlkUxPvl7v/asjlGrwYUuMGctO1
higuLsKuusmajyo7a71+C5EwsIZkKGB3ldspxX4CSMCJ6sllffeeRuUnq2rdAZX7o2lSb1oEIlMU
Zov5W6JZcsO7bbhSc+XdmAnBdyKxNHZTBSLWnblpPENFCK0TryLthhlcjZ8vrGDl5wYrU9TBhBXo
1j4mkWPwaGOEq5ntSwNf+TeZt5rWEZznJRW7cBfOIb9bOku2E7HXX9EX01n5KKn3o9ERE0JhBHl6
9N709Ifgp0R8mvEP1BCdZvxnUOSu06SfQ01Vlj+1TbmpqxHV749YJ8YiQyFDaeI21EFxNNXfIz0D
qGYjQlxW7Qt7/gs+PXOlnliLXE6N8tewQ9MTwjbDSTndJeZPiWLd1w5jWbqvBtT+PEA2Kuy5QeD+
VQO0i9VHmljPtNddvcu9uHhPKxSy7Nz/etAN87RWTiqKurQfc5injN6U5mjhLfL1AP/DbWNTi1Fq
6Gzd0kFIg6qiMCdAVPUABhFmoQzavQohu237XA7v32v4e7CV3+tVrQSHCgaz5r3SxG6WCD/jlaMk
2YYbuZ6dtW3Tpuietcx1T8Qw0EkAVjWdFXPfAAibkS5smiTk+RtodHGXmb5qQ80y0XaZqr8LO3rk
fXbs+3cetRug1au7ePEtKw/ATFQXha5N5wSKrIwcu26rD/7KwurEVk2kXDBbdb2LopW01qJenO1E
RUdSE0Blxe8n6feQat6wmCuX1x9jrTbRjGSTMnUUgCmyI4/6wGLxvoks15ZKII3IAdI2aKI6gOKG
KybimAOsqSyrjQ+5sqp/fMfqRptklssMVG7nLjcDYd4pVb51T28NsbqMkL0lc5fOAqFpgGq9+QY7
guT1p4UCaOMNJ5TTNjG1v5rIVofkj3mtrqRcDGMqhkqcjbQeAisr3qENgqCkc5M+hURp/63FWQYZ
V3WgZPhQhuIUKR7MPbBhy2gmySbQ/j/r3U5YoMllP6f8LRJvaf5iWS+tGqnOKD9I+aBZP0GS6eGR
TdVoY+W2Fm5l8SXl/Rgr2BuZDrvRzo/Q4dnY/iu3zB/LtLrqiCKjnCx7YzeW27MfURzvavH8tbFv
zIOuEnmQdVdyjq70syotT1VsVxn+7x7+chpU+/NaqdWxic0MIwwAaLEShKjtxhw2fMNfSp46J10C
9fZzo4FXRspQTzpPlqBD7fdfr9bWSMtqXsSYdGbAncXwQhxK7NDy9bLaPEjZBjZ0CL8eamP315WV
mfQltZbdB48g9Eh/zmDaq6Lg60GuPU3/2JzV+S/4ZPdqJcU5LS03tj8KlrqR7N84e4uy3G3sewYl
5iR9MDPitGI86IKGkTI7IvtUUJaBToYjUiDthq2212tkvn982spLCM5kNxgNRCSnMXdInh+kjfpR
FweIAZ0qQaDedfsciGEOoitUIQMTAr9Tu5O6T7LqG4uifSOzQN3EkF0JlP74stXZh2RHztVysWgo
rXj0Fk/4u0Y/qf7iOhMXYGVNOqm6t96GfQZUmdjwPdfKfH98wMozGBRC6HqBDxD+gNhQRwPMEFr7
6axBFgt4kv9F082VV8vlkOsyQ9JVc03Q7AMUK2l3TYRepqXv0vStc/XU+ZYznAtcjKcm/DdvyT+G
XrkoXvweurr9T9p8O1xgOrW7Q9Zvw+tuOMR1vaGYyWxmy+baKF0mYDNMNg/d1hCrmDcvMug75hhC
P7ODcuZHoBDBGVebaEYjvrqLXHWjDW3DmawFM5NcN9RocSa0IbtkfKtQWNXncMOZXB+FIkdvUZXR
dQPEUPB2MC3YiOGw2NXfjKBF33+NUgLA/d/RG+8r++IVKeWNca/b5u9xVzdML9FkGukYVz0M31WA
DR8o2sFSL3NrEH3fqHukWbQg9wFz3CJU35ryaitjVR0ghYShO+gMW9krqMcgObK1sMsE/g6Yfk9w
de2ILBuNbFlYEbvty8IfGkOnXnB/EQEHn/mGguHWpJafX9xycxzpPUC/9XmEHo5qx0erQKGemltu
bGvfVpePOaTGFHV88aOjp0HanA27WkP7IHUa2M5paegqXiGMo1ebHQdbc1y+7WKOU6Ilo1Ji7CKt
7wowJrbgK7EbuREwXGtjg/P6vXWruyIH1LZiEKs49016k5Wal5iTz4fEY9HS3FKyH42sHSU2HCX6
LM2zlr3q2jNqMBWtAlkXkPhL7AebcCBx+2aXmf+C/euPD1zdJZDtqKO0xUKUNpgbq7t0kzDv2lJr
KjU0AzUeYqzF0BpZVVABSPXzOILpU3kBb6xjbDE0X7uTLwdZ2VKXtJ0uKrNGbaY/6bt+p4fxrtvs
st2ay8psxqrizNRqcZ6yxCF6E9bNDN6KrZL0r+fs+sRfTmdlNnplFRH+1KBVALZRjR3Cfza6GTYl
DYQOKXO7BXQGsRqtUPT/MaSNS1C4yK3eB6dEZFv7tPKt/AXKt75SnwpjcI38aPTfh/7YtWEEsTaS
7OCtnHow8YY9ZegxF4ALNJuUA9cSMBCd+73/KwvrKSj3o86G6vzLCPJjlLrvIFEayH1xVryths0N
O1hrirDaANtcopl3NOz2bbjwh9BA3W11rm/Ywa+U6IX7KDpDq6xMiHMNZZSS7Yz+YyTqhoO8RpFy
uXK/VvZilFiPrSnVbPWuN2KnnWfXMjXPkNbOkJ07lXRn1d0DTQ1fa3KPts2xLAsPiSGfdvM+kWiR
NVtHs+lS7G/OaQUMeVI4WfQac9RJOah/Or7xzdeqHX988+pGVPlE0n5m9Xkm4qZuu+7Rypjp9na3
s5iAvDkKb0HRZGNgROjTtuuNUGc56F+cnF8J5Is1SzSkDEwNOzMDud++AuLltfSkgqr8X0QdF2b9
Kz93MdCgd6aVTlZ9Fj/HO+1AD/2eHWDevuKzk127HOoIHtRq3rc4aq7l2/9Y4pWvIyOK7RKkoL+a
7vEsC2OPhxNkcOP7rbHotVj1cpYrhwcrVyeNlPqil+fMUMkos+J7NedvMRlDm91gAwGHQdU02clu
Ieal3iALx4Zak9HtDeh4jIVvsJtZ4oykTzkAkjqQlU5Hm9c2uylKZM9m8mBDJ6DtI6cac6BoDkjA
gSZLpW4ne0+RLSji+VD5VDz19YgarR5911V5NkX9ZGfkrBbZI1M7T334f+7xyg3PQ6klqYAbTvfJ
LvMXqEPm4LU5/MieqWeHbIcztCusQxmaTxtjX8tCXq78ym1GcwekvoDb1EIrREsOfBmyM+/AtAU1
dLH1rfE2dnoNE4G8AOBKRrsEAoob8fQQT2bQp4MvqyEEshTg1j1XQ4QkntK2x4GivkZSJ1EKf2Pm
W1+yevBZM+D2guBkdR49zE+5F+3R7+qaoe5CGkYFjnWLbeVaMv3ySGmrJwSv0CdeFbjXi+albzH/
cXbAvuIMTekJarhV1N7ac3KDrW6zoCkUAyFMC9MMCTfdr+dvsWWCX/iwNYceZBbaPFVG8w7kKKUz
6LYPAYSgaZT7WSg7Dfhh9A5lsw59PPaqyRSgm/TJnHpfqFHQY1PUcektsQ5pQbiTQV7SFASd0u1t
3wFwap0skGcB3H1EisVJCgYZQ7RERc8JMF1G3z8gvYAmIdTStAqILmhq6LoHCL0DBIqfzOC7474l
qmdQFeEwP4j+JPubOgN5101f/0jIuyULV1oEsqIQL0UeTtbPAhGKpMwjE/H0PHLHpHBp2jhakaB0
BgQ7ushk1TlVWd9qEQeH+dlsG6ePINIpgpLVfkHbk5z102BHgVLwc1FnT5Y0fVutEMDcR6BwmagG
SYXBtxPiAKv3YBIT0hhhbM9OqqH6rFkBygUAwwm3MRv0NH2TOtTFwJHn1fh3DvHsmUBRCRxuo2ru
egBic4nIKoZIHwMSQyANH0cu0Wigd8LtqnavJzX06BQXXRueQvBUaZdaTzgZRggSxx2kcr1IIW6G
zcwrJYByrieMKsjUnyRNg776p09kaA7mPm3KfUOnEC1JR9YCpZU0B7vTK6coqpuW9345iNPYszAq
9UcxPi9k6A04Bjs1xCQcEA+4AJOEE+U/KpmcBJmAj++Fj04qvzcVB88MhA7DzrCmFxKBko/Md+3Y
grCL7meJTyyndk9odNtq04+0w8MPUhvQhQ0VpfY0sZ9aJCdSwMC0n1qCpncVqJnqubYaVye3UL4u
Wqjk5q0FwEh3N6f8B2HY6ZgDW1Z8oKKzGxRIsxvkfajwCILkGQfdRJTnz6WhvTdEHPAS2aeD4mmK
PEZQnI2S2osjEkgk0xRhQLykPVmldrTa8SVPylsNnaIxt3onoxJdfrgRkBbsohsj/TZPMaCimZ/O
t+nwEpsfNroOMxkMlLssflGGn2SyXHXSP0Bk/61HVSc3ol2Xln5p/KwGw7f4m6HETywDFtrS95BN
O9jldI+yxYc6V1jsx74Bzq3Jo8rh4wcfB28w8N5gnRfP9rekjQLdWpRBSzQeJvxoJToUV05FFRag
htBMEeiiPEUJAWLN9lUTF3hqhEXe35I5dmLzLcfDT49HdPpkHopQFSDNjjWrYSXtm3QoD8TWg5l2
h2rWTnZrupDzWw69l9PGna3HOBb3Mxlu4hjlm5K5HBinoqJeO78p2hkcyYgeERR2g0PQaIdm+KAt
TD8zRtUpSMPAYtjubetWQBx3BnqEafO7UX9SVcRhydST4IPXGNUxjtPKTSLl0RqA8aCj9b0x6a7M
y72mp4AF82OU1W7dgotGzA+qzndaFj0p8UiA/IZ7MTXXHE6CAcxkjsDE9t6UmE6hk72Jvy2oLdIl
uYnrX1XKAO2lOCmZP/N6r6GVgKnNqcyVIOUM/RQKwByWo1SxF+PQkIqCBxJQd6310+GHhARbU/7k
zcFE4n4Cx8MEyYB4Gg4ZCAAy+9Dr0dsI9y9LdivAEyG72k8K1Y9KOwCbWGDY1R24H3bjfIP3smMa
t904gmTj1c5f7PZjqujBSr+jszSg8Suv7oX8KVDCikdfy1pHWNN+Bi9ZX3A3qqBER2YvzntXxt9K
if1DwnqGuEAXPwCuci7s6K41qWsj4CdUDyMVQGGV+B1clIku075W2cHiB8b9FE1ZhrOo4Bjt6Fh4
J+a4uDpcXJW1H7ody0JjOpvxrtSfNLNzc3Zbpnsjw9OwcO18nxePddR9UBIY7edI3iK9cWPIObwZ
WZCIRwUrq/TwgyethXzfDAAACuj2DTK9ePuAG8OJS49BColB/+itrd0ixVmF+E+WHcs4nPVdzixv
5rZrEBaagFl15XdWhln3kLDPqY8de15UiZ4skPyoPlVf8Xx4r/ISl9E7cKlejv+eBpqJq6a5AW0X
2kNecm3wAWg5J+UAnu8GuFSUIIZ/hvQkVDhfBQ1ePNm1BsEm3sbiMdWiwCIZDqj+kChHRS0B/VEC
kqdhRtMnEYOExNbvBnS3hAQJ9DlKX0eGftuRLyB+SjonU6YenLx56sLdB7mduiaAsyqXB2OuHaOu
/NICejtK3vHy2KWJchhixA9mvtPyZ4iWS3QA/5SR+gkKz32D/K+TTdWhwM041fGhtd7s5AYiUW5v
JodSEV6l9JqTlwh5ivg0411f66pvJdAurCDiJb0sSj5HJX8slDoAv+tj0meeOe7aonXkVLm0i7GL
AnsCeFkhXMqCFmZM2/sOMdS4N4H+tsvuaUiFR4rQAoUuJIzh8PwmySJcx/rThI0eqsTTu0PGjIOk
6Xk0Jqcaiic7xwoq/cPcDd6Ygt657R8Uo7mbleKmacSe2RBmUoy7PM1uR2QUskGBLzdDQhtfGHiv
JuKUJYhrEmbvRGq7alX7SjZ71hA5UUO9Iu9OVG1CO3/HLRxS1v9I9cG1IGrY6u+xgt7SuQxYDTo3
SdAbad3wBODjXntP6+aQD4FQdafIWajn+SlOH/QGrJCD30nTa8hPY+aQz2Eh2pwDqHzc5pYSjAbz
2RCHtfEQJ3JvitsYWHjttlPALQbmmHaaPicxOgWvf0AuLkha7s8Gc2PB3TgBk4xcWi9Sr0tAZqOX
O66YfprIG00pdw1XQWnz1nD9oNcmlLYUz0K8A4KTMdP2Rc/O1jBDcEd3+qL2u3Q4DuSNqtnrnFV+
hDitLOyAt+9F1LuJ1rsDoj/afLatdFMoPjZQZmYUsrjTDS07hFidowzNDv0mj6Y+hRUOpDHUbykS
QKBbdWgBTrEGXghfpZUnRrMwT5SAFc8t11yEdhyQz6qBAlA7+FZvg1YHPfYFyqkQ1yVAgptV5it8
ukO44kJM1EOUnk39KzOMOxyQHUDt4MBBXsr6xmGNzJYO7AclscgzaOUMOKFEvNJuN+Dg6DIJlKbA
Uo6QnBcvBIz2zfgAoSDM8IDSn88sK7AKMPJUsVMY4BX5bCYoiBrzE8qSL1qifssh4KjDiEzDcNrR
dgSgfgbP0Liv3OSAaXRpeyjNPgB76GEgY/Xr5CWtcIWoIHirwR/TYKQQ5FP3daW7rSzQYUJDAeWA
Cfw/k/aB5ovnoSrvezL5gIY4HcvPFi51PIu9tlmolnRHQaAEPurQaME7mtQnvBtw7+mPM2CdvTL+
M4/8IVXRmWMB6ND9jMHEVHB5ym15iqz7hOueFmnI6L10ae1V5uwqNHVqvHX4LF+ImXkA2ATlAAJn
AUhPh9NZT/yx0+sQBNWP+XRvGsW3Lhv3U6UHFk1co8i9TiPuZItdYaAzMY6CbARPWUKDVjGfB7Nw
FMSOBYxOK35mjDulXj106QmEamndh6ryWojnjh9pd6zKY1bZbj3kIClo0YI8oVMeMrlRqEu80mI0
BsSFN+VZaNrzTs1T+PQfpTTQMJI4UZfcMB0saQ12TlieAmC+YY9+WW5hhDZyf2vdSCDJiqxPkWg2
WOfGU/sTyLmQdd+0rHyWZNrbdXsn5OvXr7WthNevRtKLPFCjIhM0p8jGDHg1GSoCVgRQKWJ9kb8j
yHbV+KXugqnZyrRdT0GaNiOmjizWWhBC8r4SZoRxqxq6zdbosOnY8X82ZrdkOP5+iv4eZZUBSWRr
4Lgp5p0aLrk7lGniheER/U2+4i4a1WXpR47mJGgSv9/Ksi7Jpa8GX6VACo3HyWwP9bnH1No5yMR+
AD4bl1I/bTHqXMMPIwXw3zO1V8xxJt46A8B7+tlKH3n5mOUAwJcCPIuqlnqt8ZDVpVt1gDoUEqRC
kZMMitugxTlDUFciPWIWha/g3Z1HKMCrpT8tPVQ92WhWu4rYuPzMVXIkSuaem0qOTMUMpRHlu6kn
oTkPx4YMezv6VlWJM7E0bNsHYcVA8Ne3Fp4ORhJ2wHfFSb9XM7h1vRGnIqrCr61lY7/WDJm0oXY6
5aU4x9GBJ/fjYCMa7M9jSQI72mrH2RpslWiukb+247lAtVmCbp/izqiEVyj3JYq++hYr59WUFDVM
EMGi69P+ZTwXh1yCU8DKWzi7an5Waz000un/DqGEFvrvEVYZqL5RrHwisXlXZcJP1BMn+VZe6dpp
uhhhvWCxnAc1xYXdKGgJZ3g34MFU2x81XKOlwF+xeMMervvGiyGXZb1YNq3nccvrBHgp7YlH9UNG
QT+oIM1C9CGoamqirxA7B4Ujx46p97U1Xi88XYy+eNCL0WvgdLIcOM1z0i/EqUUYJYk/dKCyGJ5b
oXpFrHtKke5aJKVzmqbOKLbkz69WI6iN5zjVNFVbs3hyWoGfUDXq8xTVDhPfzc7ygRj0Cm2zmn71
9rsYauWp427UDXT/12ejP8bGS7UwEw6J0w2W4Y5a8ly2BzmzsO5z5qJQultoPstkil2t0QLgiz05
VAeZo/WnQGW6hHz619tx9b66+L6VMydqnHRjksP82M8o1SBP+IiU5YbFXZPswDH6rwXX1ZUXJ62G
sHdC+YlCdqKzHO7Xr0jYd53D7/E0SDKPotkGCbkfoJH6xWZYxE6y2ILTMNAUwIt4+Y9JhIrubGWZ
r3qsi29bue4OzZcV1MBRMeJveWkfxJI+TIIB8sibYP7rDuv3OqzcSQfEQG0VWAceIZjXb7tkK01/
vUZ9MZ2VP8nUCQgKI64BY6KH6FAH8iZCmXkGk5KjIEwwXrPRUfwe8qy6WwXDP/+pDGk4vcf8IXbU
I/mhHpMzQmT5sVUHvsZM8YchrFwP+gqaqG+xAOoh2WnSs1Fg+oFXp/46gxMDeS0vdsvYycLWg5W4
dDe9Skd3UGJw2wqFDo/HjvFtixBuywRWLqnpqKwrg9ZnmcdhJFDXF0Xl2Ga3q7Q69WyxFS98fep0
dVUrtCSRGcAuABKALbFB7UZXQcXW5xvn7npN8sIYlolf+FokpusGgsML/mLyqasfqxt+Evs+3N7a
rSmtHB0oFVg5p/CpqfiWW/UeyRM1a3b/H2+lqytvJXNqQMAL5qNNhdMOLR6swmmQIvl6mK11+3WD
XqxbHWsQTVej6my9JzEkUPo3S30zLeZJZLYbHX3T6P6U8tFM/k28Ydh4kOgUF4O9MgxjbjOr5zYG
pveEjwFPxX5jbosD+Ct8vxhiZRMNahGK0Fh1RrotkhyU9P9AmNE3CriF6KnsThIZMrU6ppWNIhW6
LIp/ZZUXX7AyFQPdE5Sg2HWHGiocVBG2QXmLh/W/6/zRtYuhVgYjajbVBuA46LYEocP0onSo6Si3
hsU3AA5XPft/D0TXN1xTgY6vVI3qrOTZqdZCg8oN01g+9X/et79wnD3TQPkAvgeQOeU3VTudDVsB
ofVoPDGkaykvd1EWz6dYGTbq7VdP9sXUVpdWJfXEaky9OrfIFY1UO9f9h5KTjelda4y92Cqqri6u
CkTNlp7CLv8Ld1gAGMrdIhQeqpK6ax2TgN6KD9wAW0HQ1uatbqXB4nTKJKxEAXArNYeAjNb562O3
nKqvdm9Z5EuPkrVWPRXLU6XIPOMUgYppQqGnrdD/mm/QrW9NZ+VETBMqWHEGJzIjsafprxQ56o3Z
fO1E0LX253TYTPsmm7slzdR85qT/xm2VI15NcVuCjgEbh9w3yoY1HDYYTMcfYBR1QVQuAt5U3/q0
P4HIclfVDyW90+382wyaYnWwvMg+MrUKbfmqMQqq9DuASJC81VGGUl2T3hFoGFroCbc6NEbd8IwE
jH0rqulltoNU486YgiRcydwkb/Dgvjfr5GDIfZv1Xoea+5AfiCjdRmtRA42Pom/2s57+kHltIDPV
BOATe0axAbyaRAerGCO3VT+VuAKSFyREdWGAA2C2HHDHGu7A5F1O45suzl56LqNAM8CzYfaRtwTp
yHkW7ePXi361weC3M6Pqym9qak1GtJ5ViKK7PSqRKmjmbQeUsp4SNiHqzE457LeyPVvGtPKgQ8XG
NqkG6y5FQdBGjamJt1pcNxzM+rYl89jwbHnGA2MkFCTyGUofhbexelcnwjRbN3Xk5qxfq3txAlHT
GFQLdDx3wkc/hk/9xEe1zW8DgX46zYnvlY1j+ItG+K8zfzHi8kUXI9ZGlom26nEOQd4K7M65gFzh
jtHhZ508owYAy26moJqTUxLVb4XZc3fOBEqkBftOO1aDyhfy1bUkyInz6aUUM2hwmmONAoajqBy7
f5+ipjdwtKhn5IPk2W6ITQPa5CCdkrK4Q6dODEC6PLQ4HmpeeXFMnDG2X4cC76kMdCxIEJe1dCwy
OHX7YlCkHyQIiFTT1cHFC+UCJ4qWW0Y33gya4jdLr+hDUB2CE3fL0q7DfS7Wa+UjGVT71ESOuOFq
ij7/sDE6RzZHfbhjqLEjNZCCNneUk2PnYTxzPyGnWvU7kW3RumyZysqBphEIV+TUW3etP/ii9KLC
WzpcijeWu1oA1r4mTDZZqa+egovZr1wq16nUrKyx7uwZZU+EmGMS5OUWWePWKCsf0rUpigPpgMt8
lG4/0P3Cgs77aCPK/JVfX9s+JSpDJdaGkPBaa7JJdWgy24V913nkrdsXfrOXt8UBoJkbfr9gI8ED
vc/uzHsWQHuyBtUuakmfsb/14ryabrr8kNWER9a2qdFS8w5tYQfIZ6EHJfbAKBJg4E0xomsiIDgY
v6e98pYVS3s2j4mJaVuhEhgOwumQo0aJrPzo1om7hLnTbiuAuXo1XIy7lqNsCGsHFMjYstzB0rSR
n5Vb4QEB4NX303Gz1+2aGVFCiaYSCABCjfpP1zZLLZoFqxdAN+Eh/U6Q0mFQetI+of8IgN65ABzy
X87y96irSFQYycAVKbGXB3aouJMHwF0gkdEv65qAHnqLreWqC6caXnZonSIGXetCKgKIqlmr0ntN
Sw+KlgflPJ3iyD50jL5QA7obHfEjM3tS4+wQ0eLEakBtwVWC0p4dgZIdCYWE12iSBM4JIuQ51Z4b
aMIsUqVeDwrzwX63Kvu9GKoTs7O9Xs++Wb/ovPTRZu4hV+J14rlJ9im6LZfaR9sPbruQqIs6YL35
NI3DIx26QzFiJ4rEa7r2e0TZntdGCJJ7KK2mSwkfqChlAYHx3QwuAFWw4Ovb9ao9MINBmBycB+Be
/NMe1HgYy6HBOs3ywFsDyCKUT0v/60GuPsspqBVUcCvAexir0wWwXFYaqgrsTK8edSYcnjy18Wth
GedS3KsIhhJx01on6B5m7tdj29ci3oux2SqFqSU6+IqmeTrLBDoXXICHczjVdDqVFfsYuNaA9B6k
8iTOYpcZMd+1tTUFSkL5vkHSz2vELJ85KF/8xgZcUDWBJ0ENneCje5F6DZS5Aa/wKtDG9y2avGK5
J6hf0TF/rqzxPjYQHfAamNEkdqc2gvJV4lJ+l0FbYy4+iYpkXmE5LcLleDzJ/Fsr2D0kOYIoJScC
jNpY2ju7Fp614LjyLJg4csztcc5+FAU6pZF/HfhRzc4EvcNa3bp9DRlFXfk+Ltx0AA+lUe0KK/Mp
oAdj/EnJHQdgjVnMLYl5lNrzZD2Q6bbq0E81e8iof0Ka8U5v30GWct9acZhGP1n7TYuP/aQfmUFd
jmyjSQ4ztAakuZtadkjwIlKNzi17e8t0lu356z76bTq/wL0XsRhcWEbyyGB34IzYg+Z9T5cq6YO2
2+o9vBY7gI3OQu6GItjUVzZqzeCM6uwMLDRT6bYaAHhbJIXaL+/612R+j7HWC+WQzuJiZngdpQRV
bS78MWnBEbDv7TEo+vxhAibBBIRUDNKF8JyjprFrAWRC1JM1aE7WU6gy1Y+Sxg86V5y0sL3qP0i7
suVIdS37RUSIQYBemXIePLv8QthVLmYQYubre+GOOJWm8ia3+7yWI0opIW1t7b0GPpza1tzLdXvq
yp9lzc+S3gG1xDe+8mjy1jFjtgnHwpHy16hvbT//zMAmlXurBBgxDoRtwHtONbYSEDTgJHijPnpZ
Ax2xOFsR4LPbLt+xZipEFyu9B2woMX7kMuBfkKsWne5J3IRvA7TswGXPfqvg7nfABbS+PrnErMGv
sNX+Z1Z8lr3hBsAACQWXOUwcvMryn/mqF3Tfm6lHAHVmwJgokAEBcGmdQk8szWiAfkK6b6r2aE72
UAOBvUMGMK0ZKE7nD79NGm6IpHt5PazrCjp6WhU6uXhoutSNehd1D7unk01V4eWF6SkAImUxWStl
8TYA/8bD0RlYupbL0Y2HzqmBt1UbanNIXfihBp3MV73oXJ/gDhDmexZGP1WR7INmtDPKXFMvHnvB
TsJIPkeuPiECwkFD+2hiDiM7dU+nPljXvQ1qCaRKj76ctGVwwxgKYkvoIVGkUCD0bDryUhjGqvGZ
lyZQJ63TT+KbG4Mh+wlLgLqgQTMwiE7qOxYFdsyTn4mk/1D9B6GddPmsZhB7DjQvGxLQDhsAXSor
FcLWFNPWgV3OJfURXskAmzRwMnxvAy+DEH4SWCE63HR4UsldUr3JHAUpYJtQiIAD2pMBzJHRo7cE
Qy95eFKas9Ykbl52XqVHK2DM7aKKAJ5PWowVbGqwTni+afG4N31gctEEggCRD6Rtd2qN8sEcSycU
AYSnxy2q9psayjb5We2h2dUaLh/SlZkkG5/DuEMC2lNGTzWJgJ0D94lYUSJ9ACX1YYi8hY5+vqqV
Dlgt4Gca0GlLAPJFC99rKj/KTQ1MzuiUxc+xgk6rCDdF3jmy37+gUbbKxUaWgPUBeTJ8aycWFyRS
vLEQmzSIUdfZ+Sm251C4afHathuj+8gBiycfEiC+fnAmIO2wBp2NWHVz3djxgnl1Yb6WWuJJIHsi
7/J8/6lMtn22NSKySQDa48oGZZG1ClVjIkNOwKhfGOs2IyD+t2+7a4Je6kUUmwuQqLqZRymJ4TgO
Hy5RvYjx2PVvJPA3pIk2uQGbJw3LM8mL16oTRbBQKUeLq//3qio1FaaTKa3QDDJLK3Te1Q3pYDhm
CGWlG2CnLWrtTPF4Fku/DTFlNhcXQ1IXPcWbCOzHQ1Ta/an7rdjgSBzoB+7NtemoulP/rp8BBu7c
ZYu1a2/eb8PPnppjhFswHgMIXjqqavevE6Epwt3Urfq72pXtHhW8NXCWUruQ0Fz7xN9Gnr03K7QZ
YGtRmXgyVDi88PFzSlty6+3IjlrqTUpx/4X10pU06tuos+cY92VFNtNeP7OHSZUu+NJYaJzepWjx
SctC60vjza5jniqN6qNqeHo+tF8wqXG90p1so+JjLgErrtR4L+c2r2Ph0lcEWsf4liwFC6H0DEBm
m8KJSwVUk/FffsCvbPli57YD4FYB6YdTuEkyiNHYOiQIpgdR0djjYMl2e1yWHLmS3nyb4+wJlhqR
xkmO9cwIWkd9Yo30cSH2XOFZfRti+qQX84K9JJIrA0NwmLmvKyjDtQT9YNXO3W6dLOnAXnm5fBtt
FmLavsXlkobjSRDdNfPOlds9XhcLc1patlmUYb6iyamGKFO5sL20J0kaJDGArQHuUG0AzWoWt/7S
kLPIUhIoiCs9JiaNyN7Je5qeFya1tN9nEYRLbWeGLSLIBB5gECmL3H4nr0PnZ7ZpAPi1yY46zW4J
sLE0sVkIqbVk9PUa+wO+BVZfocLJ7m7PbGlPzINGmzKz1TECZR8s6CwpPfL8/fYYC4unzN6TA+Og
6BQIFiPKfeXeqHzgqp9E9ZYOlXN7qKsLpqog+xuagab57MxWZtKFvIAOYENzJ2pRAOvJUjC6umQX
Y8wOLYBrja7y8n/3QoEtDlDyZ2b/7G3wcT0AxfPV0j5YGnKa9kWc4KSMgC0Hk0YBIruthVUonwko
+LcX7/o9eTGz2dHVh0QDhNvH6yjv11IjvRhlixd4/BH69WbwH5TkV5/rYD6E+7DjL6YCZ6ZQ/1Eq
S+ahS59xdqD7soikMlWH0wg0WJKNcItbEllcWtLZiRZwdBAq5OdPMY9tIkVwfANdKru/vaRXt/7F
is4OsEH0ONYUbTiVGmjD42edlWuNv4YjqFDJQgZ5e0Z/OU8nQSRBIB77soLNapyeZFTl5GQhEi4N
MquGUmH4XeTLWDYdoG/9qGn3ERiDt1dtaZDZKZbqDC4mFWdnPwOxdCAQfqtsOfp1e5RpE/2VDv/z
bVA2+n6o1ADak2klDacC/dfSfM7KAxPHcljYAtcK1tS8GGd2eMswT2DBO30XV3j6qrxPtqZTvNIV
GHWH5bzzGo7823jT6l4EiyLse95GgXkGmvQRUs/3vmpOnh+PsRzfS2jw+jmeo+GLGps/yqioJgJ2
4yjmHSm1n8SMHEJkx5BPZduCCQLzWjNaaWBH3179xWWZnXHARauUtJl5Ft7o9ftym3rgC+4bdHj7
FT/QhY17DQr8bVlmB55nephH0Kw9DaJBUboF1QtTK9YU6rijiHY6bosOpJtUXbhir3VKqKmpADlB
OdaUjfkGaJkEb5GYTRsgQD+2eYu2fB2bNvqOxqpwoErUrI3H5SfB1TB6MfBsJxDIaI1o8BlnIagV
1dAgp+vbX/Hqk1LTDXMqAerILr/vtVyMWNSRovfl05eYDVaY7rsB3O003eV9vMoKyR2HzLs96ldL
7a+jezHs7Oi2bRC3wiDRWQX3UiR4xgoBjSF+X0POI613PZh+4CD10f3UVjbidpXVbJ1rtQOQtKeV
xTk3+3tZPplhCK41mFYad4uuiqEwAkNW+LP6EcTZs3JjLqlqXwMIYzf8WbLZblCGJFDhwxCdfQgf
yQV9ogloxfF7PeoxaovcJQ3kNQaxrVUKM/l1osngpp6LGjAT9dcYgWPMns3udxBLD2kIn9lu54P7
mozbMml2YZs6ak8dFDUtGEQtLPzS555tqIDnDMm9GZ2jVqDCxlYAzq8yoCTqpLSUMN/l1ASqRVtK
TJbGncWKaoRCQpcQhs5mCwUnFIB9u1iJE12jUY9enHh/5/ftiv1Av6xwbm+2aU639tosbhQCMjAd
TfA/yyvS/ajCn7AZXZrg9ZP6Z1PM8oQ4rOQ8FtnUZAzPwXrSsK8teQUxLeA19N1yaFha0envF5fE
4PdcJEzHl/ThlzfoFvyaCpGuBAq5HbuTah/2ycYCd+gr07+xlnOK02gADN5mX9OkHqx+mvvmbXrI
93fDq4qZJk6+MtElTx6kjfKylFVea5BfHr3566AJekXtFWzfDiT1DHV1I0wOPgdT0F83PkThwOCz
5GSwWkW3R0ANZW6ubu+mLyGXW0swC1184CmrQpOd1ZN/J70Cy+UA8nfQnX5HX0JPcoVLtxMAMIOT
D8ez2Vmq3Ux76dYvmAUgKcrVjvpydBZD6ioGXalDBDrrueaxV3V05SuSvpDQXa/9/Ql6bBY4GiZJ
6Cr6U9MetUW0syGpEzvRqgfIJDsHNlkvQ92vZxgXg86iRuiPghpMic5cDSz4CqxKvdqPQegG1XmQ
GrcU8NQ0w2NQ968+yHTZZJIWqO7tL774M2YBJIXiBhcCR60uN0H5e6iE1VXQhUn1TUvlB6iIq/Su
I15sajstre67ZAGQef1dd7EQs+gizMEPIPkanZkMvfi2sI38w9e2IvYfBs3fk3SAW5bp9CzadGHm
xYm+AukbmL+l5/l/SIX+iXNsFnZGFe3jPtQi/N+xlcgbHh9Fl6/gfrYOJWMNuq7TSlCZlGOweDlM
OYmjdQ36PyWIw8xtW7FUrprO21+nwdSoSVXYW1E6e9Cg/yoMqfCjc+s1z6OjoGn0CUtzq3PoM8y5
I28JpqNO2+7WiLOcaRiAOq+iDDobZueYBErNygiRX/SeFdWGEo7NBSpJEr5DTt6hXFSA8R4k/mjl
A/aqcdeN6k6NHkl9n8ePgdbbZarZYgygroP2Z/1hVEfu/yTQUyREsnToVI9lvhqVdBfLawYlBCfU
29VAg33W/1zY61cvy4vVnEW3Vs1FG6KNce5ydLb4OizEVsnhAsHb/K0Cw64os3WBTDswVoqEf5Z9
1EsgzdS1xkYGpeL277l6y138nFnYMfSgi+MYGz8azZcyggwI2u6AlXqtstGCdMOmFBA42tujLn3g
WdxRWc5oDhHIM23zR/hJqHaLul0YQ4tKJ79vj3U9sl5McRZdNI2reoH6xTneiAy+bxaaU3riiMZN
3pKVcEfX9GN4xDjRYtn1+n16MfYsrqRDy+vYmO5TpGWyA2I+hMumqvxGW8PpaFGIe2lhZ9GjN4em
pbg/kSVRj/QWnYhUG9j6Ik2CqEZutQf4Qx+il9trfDU5+zPNOR6mUutGy1LQ+gekDWH1I4+X3Eyv
x8WLIWZRCDpGpEq7CHrcd9ExRwP4N3QP3NwD8tOu3RLgmFeIoYjVkrzi1VzgYtxZLEIz0u+g2qOe
Yqr/VFu00YfBVsvarqLcouhMWB06o7eXc+FQ6rMYAeGyJOFcm77i//Y8hFttAOpe3x7mmn4/NS/m
NstzqqIwgrZhOIa9h4cfWcvo+gFq6zb9Dso/U4ZdMmu0RzdzFAh0LIy/tGtmsQe6uQAKZDI798pz
yT7NdKmssPTtZmEGknuaBBmVaR2r9+Rd9eDglVvBm+ROt1d9rPbVRl9np+Bh8bmycBD1WdBR5YoQ
ZZguTRUSWFlrK74J0AYkPCTNMlDp90lyUIzxECkP1VA6HObtocbfydivIxE91mH0sfC1F+5xfVqt
iwcNoEhmbGipemI1qipK6cSQfwuyX7IP+E3Xr9ro2I93svFsFMp2gD+nH/5Y+AnTIb1xseuz8ARV
0ZQTXLDnsJXuYg2CVWxYKdXJj+FOkADYCAXkIXtKmqdWXS2MvXCo5paGFevS2CgRo2oHAm/k9+DC
zduFTCJex8QrHP08bQrIHH6G7hKa/Xo55s9Jm0NkTQ4inzztRGgIOWLDduUKQoWrycqn3ag7fzN1
yiDvpsDeHJRnBcxbKCySdVpawy5eLammGgtZyNzwUJXkOswhwntKJmc7lbs9J+s8ehqST9k39pWa
nuBJDg2Cthm8iIcAZAXjj8ase2doVOhQdxBgavZ6Rw7o3x/bEGKHdB3o/A44EVuu40Nt/KqkV1G8
+eoGVDgLzoo2G2TL5KOnEuDa4SVZjCgzAqoLD9E0gTrugKjq091YIgXJX1E5gzlXDkWtZzU5FtVH
Yo6WxvDtskMLaKf6rqIgqu5a/5CHkNSo7iugmADHhjt9BtVKAApJ/mz2z72/TUMACobAboKntk/A
1wmsmt1LA4FjZ+ikerNTZe7lVQVhyoWy6tK+mwXzkCVRp8sqO1MFcKoKWj46hIdq3+GqR7X7MvoA
G8le2OwLoXVeUIULl55VDDkPZN3XcQy3h+DF6NRzZrLKgmalLbIE1BIB9+RwJQwgdgDQtPS2IZbP
Fuv7U7D7+9ibRJFVxdTZ1/vvIvKY0DYHCR3HPoPxi+CGo7HwQNvNkMkbBYLTMPS2Em7u1Ra1hhbM
LODM1B+SrjmRJIHelWwk//72Cl2vMph/ftPs8uEJ5DeNHnk4NO+OmSRDQKY2cPy6sTmZakmgZ6j8
NBCedKG4kvIi+QdB2lUtowqhGbtKgdSenzVAuLf+UafZTjeQz+saVCSldp/J0J68/Yv/Qy755xfP
brO0LTUACRHAuu3oQQ1rrWwqZ0rrhA0F06UddH3b/hltdoE1g28o0DZGbiADuto0G8Hbc6u9t0Xr
8qz91XRJbWkpdB9VyESiL16p9IjG8j33jV1polhWqdlOguJ5y1SAKulCpex60YCZqsIUSkA9mP1A
JfWVltRthJ6BDNRndwCCYvJogeEGYPIWWmMLS6JNqd5f2/hixNkFqoYoRgwMSwJe1poApahRkMa6
ahUV1BtqBkFeaMHhUS7iehdlfGtCRRQJ5LlMoOWekQPJyNvIQ8eHBqvEC6eDoXGQBnsZb75JFvBE
tW0vQy6uauQHGgNNW2T9UQMKXKbdD0V7J7S5R2EZgo4PPd5pUq4Cb0vWERm8tGSwke8RIIEbJ4s0
7aW5z27uREqJUARWm8PXWGk6rwHiHnyfH2OfQta13RmIsKJBckH4WoOBa1Tr7u0DYF7bkgwfWqeK
Ati/OTuyWT/4ZSdPW1JwKD7C24p3nZVFMviagNAMaw4GWDeoFhU7YyjXRfggcW7lzc4wfDuglVsr
47rhb0okQQfq59iqcFqHAvz4CXw86aArCjOqHg0GLUUt+4GOvpVx5cTSV5WMK1ZCXLOJXI13TjS+
6mLc10FiYyG2HBJ2rDc8E8+BCISMPgLZBuLqDQP0O39nyYuMT6OripUpoaNA4wGnBvLQI1TYnk21
xQfPrRIpd0LhikOD7QgBqKKpdkIP12Gp3Jf5IQWgd9TvRZhYaeJ7Bg2cVIKjlokQlBk28yErGEFh
FGI9aZjbFFZ0UTraRSfsGlwc/y4uANll+wbagkXVbAeIThXRkiHi1df25UeaRSlu5r1UdYirZAvd
6EmJLNhOhKcWTxjFGl1/918Eq2vpzOWgs1gAwXtJglHhFAv8FUy3B9DJphJq6Jj72s17x3gv67Wy
6DFxtZN8OfAsJKDDllRZh0JGBLePRBOeRH2IUUjwcOh6oPxGv0FAFL/NAoxB6PdCuXetQrQ9i7U9
+COW7k8sy2yAgUiL6ip3GTiOCW4TVhX/jzzk8qfOTrDC8oYpPX4q3JAg3pm4jVruIs43TaVBi9bc
D9NZgRDP7VN7jaeDfhajoIcxhkA9G1fPzIaFSDVO+T5YwyvHhZ4l6BbSVqyW0uwrecblUHPMZZ1F
7ZirmGLSQGKxCZF1BmSPzpsdBuDC9AXxFib3JeUwuxO+DTkrS4xdEccjZIcB1g8GsAoEWAGdgFZk
3J9TSd1C+vyhUge+TX32MCbGJ+vaTZyhKakBIO+XyHRamCj5eI1VBwieWh2gFloeQoOxueMFWhwl
eBGvnRl5kRoBFQbBWmLp2e9BN1d5lK/hPeSITLIaTerWDWndLO0ctTWOxNctoyZ2h+59gIspRvhS
Y+76YAw05ocEAH8tABXND+Gk7wVh4kmhLSQNxNTxX/pg8QHxkRGwFqovhFGhnzTlATKHFuwj4AVa
4O7ZR+YhkiFjpZxZ9UAVSOEn5yp64rkjlz0CkWSrovKEDMPP9BCxTev/EIzYgRLbIyjyxdRCCnpb
83tP8GZFffSWgh51h057SCbsfB4cKDiTvmkgeqfrlv4CUASCxQFeJEZhxSw8mTTbLHzXKwHl22ed
rsOLjBWPHdRGBjM645Od4kp7jlvFbcfWgYokRIuTo2lWz0oePYhAoZaWGI5plhtaUwgVIdXphnDh
F13LV7/9otkzQuh5SbmOy08i9FlAxceUNj07TNvFVAx7gj/SlnmykrsmRCQUQ3J66tt+7Htd4+/U
HJq3eHywTF3hMeT4NPwkSYD29AJb4ErN5dvvnNWUonI067rFy6PKEf4AHghZkNl6EgGa6W/8ES8M
6PctPXiulFu+jTpLDYje+aJEB+1cDPWppekTVLitlgT3fcgXEs+loWYXXKarEYCVeMzo8Qu2SQ4T
iuSoJyCjgyPr3N6HS2PN7jXCUr+UyiA+d81HIt6DcTgoGrxXQKW5PdC18uq3BZxdZGlBtBAeyvG5
Ch4ruMX4yh3m4/l9uYokUlohsJSdVn0Ew04vk4faVI48IQ6lAEgPkHtuxvXtX2RMG/pWZJ3dGwVp
5Kpsk/jM2LtSZTsTr9SBwdQDIp4piiYUlXskU5UECfnJGVULLDXTt+kISTnC27eI0kNRPMm6cZBD
ss+beMU1QMsC0CkNG4rtbhX8yNAcksqdAgn3Wt2XrPAMqCLoRN506BvYcQ92riGOLYOxu2Yc00CF
wsLoDZy8+Zn4HRZgh4B7bDS1CxyNCzkMrx5hY6iD8JxtA5nt1bQ+mOW92RUrCbGthrg8tOnf+cRX
a8DgROQcpWpPQt3R4vAz54kJ5d4WpG0OfW0WP+mc/W5bEDH7LKJgo8UIkESLPFrGT72+qHa1sOxz
KLIh0bpnNeLM5MUu8wzzf0g9hqa75ok4sUd6l3hLF7e6EG/n4p21VgxI4XBzZ/4LXL2p3rrM3KIu
UNhFDqNBeCuMeo4H51A9aczsVk3F3pseXJFUdiVoq0t94JDqpafVfUzlJ95AJH3Malen0VEy8YLP
ShU+1KNVwZIhC7BPQCxTkkOBgrCEeoguEjuvz6J+Vujb7Z28FLq//n5xmYRhaACZjFNsnIod3+PE
nMpn6hV4rEkWrewC79baHZwOXgtbxZE/8RiIFm3XrsnSXh5xZXaDYMeVkBTDz5BDbo/1HfUFWIr1
SgPDTCfxcywSDUrYkSMpmUVlbUAuUh91fRNBWkR8Jsq4i+p6V2knCJGtbq/RtWfDtx83uzZojAzA
mH4casIQp5Nxp55Dr3SgBOrUKPdZ9R0B3ufH7WGvlMm+jTq7NqiGFYkyxHJpLLamhI4rCLG3h7i6
sykc3EwC8xpqzAJrboyS2U4TIzk4xoZq5cVvKhLv340yC5YlokqoE4wSN0Cy6o0ddaqdDq+3R1Gu
3kd/JmOS72mRLyrEZIp3FgTU7bhC9UNFpaPTmev7jLihiJHBES9DhVOX+4Mks7WPOK0U1MlBM4i0
x4AMO3OQdjXla+IjtT3kwbCmFXTaB7jsmPATKoaPJKQLN+nCZzBnebqvG6lJRtxvMsi/OowAdEOH
HNaSVefVF8jFAs3yRmDyDambhjFjMEp9YU9+R4qAEyRFWRz+TAsfZPr//rokL8abnek+7bSm1rg4
aUBicEVZZbgowoxbJWVrjpwrl1YKWksZh80ijExQXVlrQYdb6TMe1nINp4AsfByafNVxDpfMyulD
6g7qUvv26kG7+J2z4y3r4UCJjvwsoMWqBG0avIKFxPPqF0YJhVLGNHBSZ0M0tRLqjLf0aLaZxdEj
COv6HEtiYcmvZ0oX48xixjg2taSEFOAwZ3DzHyCUhw+GOzmfQTfKDZx8q70s259dPXkXo05/v7hD
+gLeJ92Y0GMxngbjJR6K9di162apZ3r1Q12MM8s489Tvc38YccJFeGoCsE39f/mdZgGxTZKGl6Wp
HftStjJoL2bmAdIqD7dPxtJ6zQJiXsGfKtVTepSqbaTDHSg9QMZtTcyFHvPCrpvjNbXMh2pfLGlH
jkNHU7AGx8/E77zbs5l+7V/H/M9XYbPoJTpD54MJNLcGWxMj3/hyPxlGoZ0l7ZIkBeoW4GIu3Nuj
LqzhHAxaMDwehySmx9J80KpfhR9DJ+wx7pSFF5V2Nee8mN4siiVUjgteAPNW1yBS+Pscb9My2wTa
GyMTqXSvQxZE1utDDPxtJfGtGr1x+tCi5NnhNTAm6WcfZO9MTyAI3OdgKfQlTPWK/LdoDbS6Cpsa
HMVOxIXmE6J6z12Quqj3HnxIIdTIyn0DVbtSyty6Kb0BHnSdIbsGnANKKfAG6KM1evygq8Y9dBKc
f7fIs7BFUpFkPc/oUdbvJUmscrQxelMcCn8Bx7e0U2dxC0aBuADkhh6VaETFXt75qODISrkQH6fj
e2urzgKVrHRSHNcRPVZQ5TXSwYZdCl6TFH5fwC4TDqeecWGfXiOu6ORi/8yClp/EZkoGph3z6rFo
IBwPW5uIuo3kb1l25v1z27Xbyd/s9qdbmuosksUqSNeRqOnRSIidMNNGb8hN6SukCxwN0pKFFG9u
j7h0ImdRLQlrvZQDXzs2ICXFCjxnIrYexIF04/Ptka4mMv8sqTGXsI1UdKiVSNBjnJ9i9pNHPSyV
zA0ptzEaELfHuj0rg8yimyblvR/6uFETQd1SovAmYmIFY6mXIlYXYs3SWMr3e7SAJE9bhbgXKsh2
1rDqpgOsunNxF0Iu9/a0rle+L9ZwFtZQiU7VSMUaBgpxCjq4HLZ3EGO1wy60yXhMinulh3MY2CEd
nrC3R7993P9Sy2hyHqgJQ1yBs7sDJt+xEOLchKp9e5ilfTKLKn0RMqQIuCNGCFXkSozaSbppa3iu
GNytFLa6Pdzt9ATk0O+fr0Y/FB1hXIS6Xlhm9yLE0+0BlpZtFkrG2DSzvK2m8MUdKdM8E7teE/3C
ll9atlnoMOGQisQBDIOxVO2ue6SmBBW3wS4VZuX1EnRgaVKzsFHFxdCHSQdHxAqKQ8BPDyZaccbS
XliIw8a8/4ICToX+D/ZaneEF1AVuE8oA3EJlW6mOnap4eQkpCuADYrokB7gwxbn+RWeMSlPXBWIx
3nUC57pJylWc/Ly9OxZnOAsfEYwzazPAMCo0kdI+sFNkXqGs2dpAVl2mIPNQ73R2x8uFItI1rObF
HWfMMTSy3EMsmRgTkhjtE8CXToCMnXw4ap8niggMjSQbXR1wYdKnJXL99erMn0j2RZ+4eH00vh6l
WYnyXOupHhS7RDM1Vz0ouDFr4l8p3CHKf6GIs3Dcv37XxbgZk3gpmdNpbJ/URIWlprm+/UVvZ9bG
12vvYoQiGMe4ZHg1+t17JWfoVJVOIN7KBP34KlyboKIY0MO9Pej1UtzFes6iTCOXhlzECM7TxxRn
3p0hA0iNLeSObTDaXPOlQUkw3dGnJLY6aDWCBbEQuG8nL8bXfruYeEmkvqEaUokEjsY6LPsoaq2t
dI4MBttRA3CJhR28EPK+1uRiwGGMVdBmQnrUw0MPP99GJrYZRh4vUY1n0evtJV6Y3ryMXZTgrZeg
uh0FERY0q21RACoFr1+RPw99sAPHa2EnXaPuXZ7QeQ270+OgGwzEhprBfLUbHL059NKk6gmFBki2
RWFtjZWwFdqBfyBZGkndgH+M/c+4BB2hFdYIaU4p2/Go8yBJThe++DXVym8/cBa8MrQ/YmH2SAUS
/kKUH7CVhLFwdoBaAVR/h0MSqp4ily4HOlKKCBxEYzeUH1JoSls8BkcjKly9+NWpu0x76weARnXY
+jJyAKM0q6H5WrQ7v2ZAjv7S4RvZC/hpMiBYlVCsW4F2SpfJtQflQDtu8qes892u1FdSn7wSVK9y
TXETXYczOv7AVDBmo8hWae+A2oq78TMNK9uEy9xUtOuhAV2G96owXYm367pf6+Um1ckxbUao+ZXw
D5ZsJg/roYy9xogQHPd5xSFtTeEPS2yGjpbJAHdoQWqGwbrWYCW65hgN8gq2l6cGKpalYb727dg5
ldwjJmhU4FUY48XZDJJjlJVpxxmJvKIMB1uksNeroDGYpkiDxhFfPRmzjxaWkzV0O2kC1OXt/b0Q
GefFfDjsgpLV4kqfNGbxXSHQ9357hIVMeW7VKKEiX+U+XjckLtY8/52NYKOSTzlcuFOvzwQarjK0
nBTypbp7ERdaGmplGET9SckfqH/O2gXcyzUvCWz7PwNMP+BigKQZMtYXGKB2xsauJNcMv6SkJlSS
CgPMxBtNOzjLLlkbDrb97WVcmt6UuFyMnsL8QIO8T38y9dwRAyw5x2hhiGvsxW8znGXF0MPrzDbG
GNN1IiuO6vRrZjdOs48BMLQ58KFLTnVL05rdYHJZZESdFpXD4ZZiWnX08O8WborwFwsn+XruQ3iw
P6kZwCPssYCU9O0R/kM298/OmNOW2IiGt2aEPQyo2k2zguWtp3lwR7eXoKPXs9M/A81euP3I2tKY
PlBkvELQM85/s8VewNI+15XvC8ZyRc8MH7Phr0y2nLS1JoVzgAohBrcpU+wHYL2fHqDcu1BZWtp/
c77SyImEohlG7ux801GPNna9mbTaKoeUj8QR9nI7c2ED6rNTbcIrU0qmc5ULyMGZFayW725vjy89
779LWX++2uzo1m1ZULjtdScDMFO/add6t9bqt7KBnI8e9c9pYaIDH2tOFQb32mgg1n+Ze4bgl+TQ
4DUjad/xZynctuZ7NfzyCwl2oKdOe9c72HMY+SFO9p2GrEDNDwrARaUY1+EA8wcVGGICDQdlyQTs
2kaUCQA2hm4SDdjj73skgHipUU7B1kjfRHwy2anHW+L2ul09VpeDzE5ujquPqxTbYchBy4BFg9yf
hJbdVzl8RgF77f0v9XJ/XFLBuNppvxx59tDFd1L9Yppe2oAjfAirDdN+gTUN5tdqsrkzlWeKGx4u
6jgTwiHwmsanAip1eFimMV99Nf35NX/JTXUG2CuKHkzHIoHIS+hAPxb239bkdwDIW70VFsgqyzYH
147G5bizaBNXraG1UyBgguwC2D13/sLRkK+W7A0ZgjZwv2BU+XIevIjOZpXLWhtCGiqFYR/PlWOo
Vr+NITsm1dBZQ1fpjszbcS8bAGGYw9B6sOpWnBHtO6hmRBANDsHy6UYKNeCmt5LmET9S97fU2Pfs
yLKPUv8c5V0Jz5IauI88PpbFoxhbS5HeNdDokqiFxP0HJadK3yfhToGN8wi5ZcLkdwgY+0XlFrJy
n46dHarZK2kbwIM0sRuqZtUPyiOtC9SqoheRnhn90RZHQj401j6mQ+r0CbVxLwA1yfdVcoeJ2iHP
tq30C8QQKANAeB9cD92U3az8waOfld57aZDatZAsoiV2CTnfnL+pwYknwFxCQyGIKHLN+jFCKyJL
IOUPhCXheJSQV115lgrFitPKGTvs0/a3AJMgB7QxBe4H+4NFBkD9QEICqa4V/0PalzQ3riPd/iJG
gCAJklsOmmxZkl0eN4zyUJwHcAZ//Tusfn1LRauF+Lo3d+MblQIIJBKJM+xovctTuOJEMKOngJk+
RzDpNjuofKJtpCpvSfnTNlEFaCikYTDOO/QkBnBEkncFKPEgyVHGZ84IiQMDv7w8Dhqo8cVtUfzS
AqA68UMj8RBNoLEksWuhZmb4PIlW+ukEtWnaOnhYJgz2bMVHII4NwJ2NyfwwhgxzDECir/WStXbp
3mhSpsEQas5bZJGFm6YVGTQ4xEGLfM6ROiLAg/BygQ5T4Eky16Vbo8ngUqIzwyTmshblmgWkLEGs
cRWsx23/0EEowCngSgclZvqRHlvocESn5GuA4prsFL2Um8+DL060xO4gq98ieL+CnH9nrKofqjNr
n0CmCVicDi/MI0RcZWoLF+uG87iLCa5Z15phh7jIzdMq3LQH7RnPZ3Pk1ml9SCYIbyy80puZiJIJ
n2uS5RFrAmoB10toUULu9+/ziFaRMU4ajBRAWnkifuH1gP5+8C29xW1xI1WTnfEp18ItSiSzGqZB
ZBND0gC5Ri9fIebmxqq9SsVnxG46Hc9uxUrPXiTD1CRx57+fZUu765poAPQFwxx/qzOpcAeDJcvo
A56+VsCAlJ3Bl86A84ldLKZuUOsunjCxszvKrAcV+gOMdlCAuNDt+KlLrQ4uXRfPAy5WEe30AEwY
wg50MB0ueicnoDkOB1vaCb2YEM7WzOK2A3OTRpgWhtav2Ml46HzqJh/cBZYOldRuwKSmr+o+ldLV
L9Y150NcFE+s6y04ZWOIU/LYdaUTEKiEK2sbCZ2OPyYYt2tM+BZOIsnyuZgZoD8IypNBdfrbX+ls
+bBpIIaiCnYwVUjPOyOAJnAuCn3tPuhBs3PHp/mSZ74KaeP34v48i7yY66LMYuwUahyS6B4gtq0J
LkCl7znaMxY7VBn60P2boYOsFPaQ/e9ky3je/9827Fn8xZSPNAEEGm013NACsKVV1E7Vzb90IaXa
VxeT/1msRdnaiZqytOuxZdzwLk5wlTFXsR8/ksTp3WElvNof0ZvNoRMiux/KQi/qVjUxNVsUAwgW
CWw7cHtKokML3zawMrysZE4WynoGl/re5p/BLj2ikIyrmKGpdej5C4/hkTjC9ZDg1M9QNxDbVWHv
WTFJK0ayjrVFtp9Gg2Vxh68Zla8ZWOQdFErGsZctGlmYeVGfbReTlFocTSPDh5yxpHyHEPlmguN1
azhzFQM1ezORA2wlm2VZEwfJANJsjbizhFeJBswa0HQ4UoHObDzKy/yLGffsEy5SvBlAO7/UMJt2
9DhZ9ymQf5xDmPhekn1kw1pk9o5CyR5mW+IQ7NWV5oU7dsuc+dVnPqJlO+FiL+F8YS4yTg+KZwg5
LuhT70wHtes6OpDK0d4YxBn4StlOD6j+/8cRLrLMUBM10GLEnPsX7Za78SleQ/DPgSup1BZOtvMW
aQZM3iCeMkxnsrV26uZfTSc5NfEi+uB8Ihc5xVb+HaewHifcHxJcVnia+6XB8Dg/QTIn85gYbno4
qCba8/UpvfgYchZ96UrEDLUniomMluOy4QHmvsmgx/Ae38T3MDjHqIONskffleQr8COAFPoRSn7C
xQroz/ZYupYEWZYTOuHQtKfa0dpHddxcH+NFJOj5GOeNc5ZnQp00Oekwxv7FeOGj162TFT1C9xM1
Form2+4IXoJH7/NWsmB/d/evHIu/b+dnkSvo5enxPLujXaE1VQCVBlz2DZk76L+Ao8d4S6ev+9kZ
1M372JtAyAMKxVHYm54PP+pQPdEGKulxAbPtTr8pcrodOMR/Whq4tLclqJuLax4uq6ZuUAaA3aL+
NVjbKUMWskNYqP7YVaCo7VJbwKUqcdTZ6YjfM4h7SL7PxRVwFnWRIK1OWDZY2P+quqtPdQU9kV31
Dhl61YX4WoYDSLYkZCEXuXLUSTUGNJlLo3vLUpwmfw65tuL9PTHLm/nJSeVoALWAYbSGb09AEOTR
4FFo6UoGP0/ptyVyNvhFHu20oedBV+AwEjh6VCCu230FdGMUQRtFp64hAFzo9yAwu0pWOPoUdgBS
5v71n3HxjDr7FYvMStSIF0Gd4ldMD6glIe1hugkFOTSjsgFfPPXPQi3yKvhdUWjEHazQIbEzMPyH
4gTub/CijiuP8IALkTugXD6uzqIusqyhNkYGNXEMUP2KcOPprNjX4vtcoENi3NsF2wiw/JHv4Z4V
um3c/RDwECPDIBn+bwWh//y92RKwZ2eMwyYQTvB6/wgXX8+CMVqnCAh4Y0ePFHjBSp/qXU/fi6EF
PRSySzcQqa/Tu777FUWhY5t3RXfoIFqfdQcViiwaeekH884avmzxXodgYqXmKqvv1eA1E4+Kgoaa
TbYxBMEbcmQicQI83jbF4HAC22H9EKt3RnmsxEtoPkJ8ymHtmig3RNFuiIADGXu3oKIWFBXUpy0P
E8PEZ9wPjg5vTPgIFhBy/lXzJwY+XhvCvU1fAwzYdtti2vD8VAI4F8F7bKQ/lF6CUL/YuDX/+ahg
+/2d2M2edgVRsZSicPBI2D4a0D7tMvj4lEe7fwfHfFsFgAChQFBzfxg+dfXWzHdZ93p991xSwoYS
6L/zJiOLE6avg6bW8Wh9yMFpyEdj1WkCfc2UQSaqyWCq3u6g8+NnNQOWohI/x2QfQ3ujqba2BeB0
8jl7mfUq9AYJgSnQQ2I+qBmskw1lm+MJD7nXAv7A5LB75FuT68ceja3rY7h4Stp07u3oRIWzzSIF
jFFC8jBVdACXlMPkwVhqH++gTj3LIFoOmHc3ya4H5z2XBL6Uis/jLvKBzhQ+FI2hHxUOeaPyy5aB
weZ/YLnjzgMstn5WQvg6C2E3mpPSj9LKSZjYqex5SKCkRLY62PSSqZw/95WIS1ALZ31VMhVT2fiz
ehlfW154K/BmSVCHU8kuuHRmnw1v2ZpLeJwNWWTqx1FTXMI/R5JBr2oC/kK7aWqymSLAWkzpjf/S
uXUedp6Ds9IGXnNhO9RMPxrWtI7r399OeTfaAATQCnah2VetC0+gCT8xBc3CsoYamZk7MZzJr0+3
5PsuIRaGUYlB1TRMQA66GElcNZnWqgJJZrrLVFB3CZGclhc7TOeDX1QsYddHtghN40AtWK7UMGWF
m3FemVDtJy5h0DRJKN1jt/u9IiMqXsx658EXtQtgNgAZFIFxmDRwQd8qfHa1/5EO0JVBY0cFORTG
xU6EtDFlJ27C5YnWMfo/ntXLHvJU2SpYVC96yId+DHUdJKsRuqmZ1+I51ZsLN+LRTejB+/1/+9iL
LEW6KG+sHP0QDrdRnbuQ8IfMlb5tZsZmrO7AUJJEvIjotGe+GkySYTGxlDPSdRZTxUzmx4Z5Nyer
9l29h/73/5fKwd1hm7nRLb+Z/os2zHngxeR2xjTBcnTUj3q8VcdfIn7v/rv68zzIYkJbGkY65Df1
I88q9LTKWwXe8pneugYL4XZa7yLgpljDt0Ea3Ch1VeFIM3wKz83rH/aSbBo7/yGLcyAhQ6J2kNhB
+yJY26txA1wEmjJ8C3ltT9pEvNSwPI+2OBTCsAO/QUP6GrTXroObItNcK5ucWhUeLlpbo7gzi/Ir
NflGg3jc9bFezFhwX4VAlg2rkd8CWme506oNo8N0mwfNyr0+STeKOvnwKXBpGHp2UZ4y5df1iBcf
j+w/IZf8Nxa0E97sev1YzhbSZXXTRrAUb9imzBKCUePGk7XkltjWuurIRhf5OknqVZtkuAFNrgK8
nlVCPM4YT9d/2cXj/+yHLWo4g7YiyEluHvgIDJTGPSPqJDX3xRPyLAT9+6iykzyERL0yHgJUZ8KG
6TZG1hXJCujBLL7j2lMWba+P6tIl53y657x59oUH6AuBB4eQUbfLpxer23WtxCTr0pXtPMTiDCos
09C1vDUPJh9vOoKXyFBZD4a4ZZqMuHWxS3Qea3HkDHjbLmBOrx8reB6quIECxH8kRGvdite7gcOW
kymeVU/rFAjLUR291IJ2bVytM1X/KVB5g/8H3olZP+hkgJF44Ctdurk+5xdRJee/cpEvEyhWWlaG
SdfZS1Xzx7zHg4fW62twUbgzhdAAadP7aRxWRjW9qMF+tCE61R4S7ZOPvxINtt/KK9HoDhv3XaDl
YWSmAyqOJNPNGfVbdXi2HJcZVx2b1LaFfmSwEg4FzhFIDBKwtQZK9kYnWYmXy4WzcIu8akSTEeo4
+o/Zlv2iO+Lmm3Bnuvx2WNU/sw1EKVcyLe7Lufws5iK7RlYfF0qEk6uvTqGAsSR7zjDFZhrA8qfa
AUKi0IdSBCsMe2v3g2SGr+8+e3nHtsTYlGLADGsscg2QTAicGbK6+B/DLFJXFoUJY2ZhHkCVWauN
6cLgHcqAspLnevqCNNvfucSC0iVTRQjLxARibG3kqrYFJsc6hm04Q5OI/xhTmaDR5RnEW79KQUmj
xmKNwqU8seuuMw9R+tYPK7UPgAaSiTDIgixWJjP6sCFpgG5j/qWaH2Vgu2x8up4ULk/en4EsViKH
CBnoOBqDl/u9luQAEqvbuHYn9aQr3W3N4m07yVyaL2fmf2Iu4apUNKkyWYwdyij3bMVeG6q2ZQm0
x8A7vz48yRSyxRLMC5EoQu/NQ158JPGPvHuOZM2N+Rz5nq7+jGax/LQy0kuL4pxpJgWyc62XtjJV
K9koFqclU7kRVCoq7HQyQSV4a1Tu8lzGeJZ9lnmgZ2cyq1o7nAwDnwXkjqZs11oS7CMsBrwoSQq8
iwIsACf9e/+wecRnsYqaQQPCwqRpDwACJMcK5kjxvuSO8az3fvkm9onXbpQ3e134itdtugg9K1cQ
J0FChsGmFMAjG/xiQw+5RRO9jfB0RkJfNQEi4hr625EbWGXiDiaIFmbKn4ys9nADcntIJ0NvcmtZ
de0QeNI5Cri/jsUjyYvD5bbT2UwtkoCuwsiKK/j2NSyi8u5O5M+jdQLAatVoYwPX2zTzcZqsCFJd
VoXQ6U+eC453m3BIdxGDyxY0B65vKtlcLXIGhKKTzigHqEAR6yZK4WEN6pWwJ0/pJAYSkkjmjIM6
WyZQko0GUujskOFBuM+9objtUJfnRSEpgf/DifzPglwK22thojHTxoKELdtnDlM27pW3AmCxWZRa
BlWTpIylan3W2nnXQx/4QE3uT+ARhV22uv6N5mXxLStZQEYz2wLocIk2jM1RoWqLN/wohekYK8DZ
zhxjeKurAoJi4o6FkWRVXHxCsM9Czh/z7GOFMclSvc/mB2G2q38YGzhAuMY6h9wd5rGCVXIj2Ry/
0R3XRrnYtVMYJ2XcIiS0L+iuvZ31+amT3VrrdMPBg+g30DX2rI9uFe/75xjX5cChTvuFLWN5AR7+
Y6/cXJ/4iwfq2Sws9qsScEs0kYrn2hx6H0l7Z/a/xnTy2sCC2qDyyNJsFQXj+nrUiyfEWdTFljSb
qTO6RKAesR/HCWKs+UP+35j1YjX9s6Z+d/3OPnAWDmQY59lu6EmxTo147oREa2D+YFc+6JL+HAVR
l8cVgI1wnwTDTfW6dAAq+DMas1mkXbbr5+P/WrjF2R1SvWUax4j0db3NPPXZds19ckexWiEGe/0T
XQQynE/f4hSfjYVEOyJYV66p0YFOuM0zHTmt8Frrpclfgua+5+hEjrlknBfzzdmHm/9+9uFKFhQw
IkVkG0/qjQVWZydpxck2/+9b1lmIntqi1OcQo4BsDcRcC3SNAHn/Csjz1HFIVuKFPIlcayocgaZz
He2G4YHnkvVz8cA4G+kiB3XFoKvNnIOAtHZBHNkEOJUnWNaEWr+9/j1lk7rIPYJGZVQkwGVMFZoy
A6x5KlkfTDaaRS6pWwLhygK7WoGvDPAtq0p/UQDDhwC2ZIVcLjPOJm6RQOwuG2g77+3aq2+FeIPf
3AbiHo/aOyQzDUcDaIncDZ9y9NflzAWIOuTbGJwLF7tiSlONxnhtO8BDA0ewMzMCCCSXr38sWZTF
Dsh1MeX9NIqDCV6r0Y/gRvReDD+R/y3Moqw1oG0FyggGA5F7+MhQoFZgAyr5VpcX3p8ZW6zxsMrD
3BwbgL+BmoXhtJeTp+vDuJyF/0RYLO0JdtJhRAHLsXsVTm+tW89qmkbkFgxy60kp2UmXiy/04/69
BhbrPIc0cFtnPWCj6+FpLr7a3XxSh26yQ/Ev+UbzSv6e8/8EW6x0VW17C+L2WAodvk4DZmGYQIMb
HKZaccMK6aI1fREPkrCSr7aUnEw1TYwjbQEk4596/kSZ7JJ4OVn8My5rcdW1Q8AVIIMKtGi6y4a7
igVQVXqHYpRk+cni0L8Pkxgv8vD6yKbDYGdeWj4H1bij7BDoMtyTbMYWmaEYxaTYBWBPXdm5Hdqj
9fRyfZ3LIsx/Pzu0MqONzCoFUlqlPWg/oNorMnyyZCstH8eMuiu1sAdKMg/x1ph4Yw3LgBzeWcO+
0GRgKdl4FpmBGwUnaYR91MCTEQzPABL6/9uMLTJDz1oOY5ZCHFpIdVpfuZQjIEnU1iIVmI1ZMhqX
YEnRL2Ieo7EDakYKlJVFWeQAfQy0UhB8FX0NBeUKtgCOSJ1kla6tB76tna72qze5Ffd/KAH/2aPL
VyaoOtQ914bkFI7dzzIGEB9WloY2OjXVXVRMj6aZPlvJ6FqW6dRCtnUlw17KLzZo7Y9WgOOphvwE
3ng0vF6B/SjJdLIoiwQRqFHbCIYEW4hjF++jQHFsEIGvL0RZkEVyYHDW5loCmFgvInQrYd9kqF4R
/ld93j8nk73IEGUTaprVYr13v4GWFeieCAcs8PXRSHLq0jS71Zpeh3cuOxCIxpXQyI8nF7L1oPcO
kiuzLNIiRbAhyyB8iZRX6j8CCLh0PXwMYB0HUy7JmC5+IdtETWkBvQx88d/JtcvCnrbQKz7Y4i4D
1UcHqq4dpbCsiwn2LMwiYQQR7lR1QJIT3KRO2gu6ANsM+/i+XKeujbscSAuhG+0MWc1yMdeexV2k
ELNo05TEqMKi2X0JCsVGpQBCN27j6mdvA24H+rDS35Dx2Zxqr68eVf0G0gL/zWH851csq4o65Gox
KCYmGcbnFkSCuYJfko0OnN//t+9p0b+/J0COdAgBATkwdVeqnUemZyPRJEH0+XN9q87OBrTY10mT
GGUwcXZgweAPo2HCFMbk3tRAUmiAqU+gsApPLex16mxtrahW4OYZf2hYtOVp6LHAvmmGHq9MnwKe
5onduyQscLbrXoIV3nbPim07w1DAv5E7ffRhdJpbmbda/kHSAnylwqPqLjfvDPVrVAp3StqfNt6N
GbM8OlnEMcp6b2kKSNLCvof/GVCisIzo1FxzSBskbpgbuWMTtvkvEsTZtCzyUGBBkw7dNXi4mB9W
wh5VxYJ5r+mX8Y/rgeZle23+5119VhJFrGSprrXJiQ8WoC31fgS4tTPhqlomO5EaXp+PXgaLoOth
JcnCWqSltLdHDvEuXJz4YUxPXL0DU/56CN28mPvOJnGRkeox6GnSIVUUZngotHk1Wc2uZu2N1QWO
gRd5Y7JXLe48mRo5WWE+VGnj4gXzHaqsrqEDP7yDx4LXw93cCotVj2fNplLWPRzNkzZ1wxEov0mt
NzVWIKTA9mFc3Fih/cscqtuhS3e80ZxUE/sA3AqtKZ7ICNYlJb6guOjwx6LvbyvoKgRtuFUz9Udl
4FXRSjwlBcUkjTZq/JjOdpfQEgjK4UYo1Yq3IPkZKGCUxB0LcaLVkSZrlW9F/EEETFqDn4MFr8oa
tHYl3HQBxDjgliuw1gM00v0QlBU8tztGQrcGDV09y9etkd+XUCAehvyWismluQF3v3HTNKBKKakX
TEDSFbhDw9XetwOwRcSEbnlkvycq3mzgzAaftjq2T7lir4JEd2LxCn6HZ9rqDZT/ViKFH6CmPOp5
jzxVKs+DYjldWMNHtd3mRrTKmvTRHLJTUcMxQYe7bdU9T2bts0DZQFAL3LcORP8h3PbWjaalSPAh
UNnaTYszutVamDHB/RbSpNAScmDUA/8AsudQKhnr1o3hxZS20UpTXppGWyc035D0Yazj3URsp8lC
vx5g/T3EkFoovSaBIC6YKf0ICzhDexaJuWrtY07vCQQfivqLdZGXJJGjVbGDnbOG9rKjKfZGLUy3
zHUPwhM+VTYTb51kOgVY4MpYHA1Id9WRtjGzPobX1nCbD/mLTkY3omRXiV5zBtgXWyR3dNr7U5hu
G2gpjLCYLUDiHBtY2uyzBnKopT9VymbOQhO5jdu3Bp508KfNoOClKrepFXl4xpuA6chPegiS7WNS
7XTzCIsDdbph4SkO9wr54AXdJcE2T5O1Hn1UQ+PEIQy7ph9ZtqkUjL77wpXP6dqnqgGK5ia0ABrN
DA/+V1PwkBi7NgjxBvVqk4++8UGScWK0axk9GeIlhdgDkK06BL4KP672TfwUi/uJukS7i/iLPu2s
8kvYvihXij764/gJ/5Q1tFj3pn0DjIKnlM1qDPzCXlv6AE3RdE3HXV/78fBqiA/I+0Kc+QX5ljc/
J17eThHKQO2xgx9XT49FdmqCNTG3BCpCU0sdnj7HzSEdYM+s/+iNaZUD+N5a8Aov9a1IYGY7qEB7
3Vt6ea8bscOyd82AX4eSOjHEIlmdeVbzqQAnRdOnQTlUoEspsKpIUOAEvHL0/sc4AF+vZZsheqRw
b2nxjlhaymqs4FEw1n6mnKYweuEQ48BXDHmPCvwBFAXSwCAtfwrGFmyL0i9bKMxlljt19yl5UVNj
VwyBV4rJizU/x/8DnivVQFIfvaA+tSEeqvrcZxV1FfgJFzeTwd6gReFyPK92UYyb7eBE0UuYnUyx
1YLK1UplXaXcH9TptY9OXDxA/R2LtDgIpu4z8pZAkE0YyQ8amJ8xVKATvXGiBo4rg+6PtfBipCHL
+upJfwNhFS+3LdgFvdraHcuLE9Tx4VADwNoATZSq2uCxF318DdR25b5VIRlQGJ7B0OrR0fye1q2m
OTo8J0P0pqPhvRVoGMfQ4kxsj2m/4NYMfDRE9lPbNwoxGxRaGzzse2UHm7iUrwK8hQdFiRPR8MyG
e3FebwLR+lpUwpgIKnx17HLDXE/QLO40dTXC8aPKa0dYEKkshgdhptskQQ2Hy5BnjOoactQ7PvwS
6a2SvjM4kY69+hZ1wDAX9W2nZ5tATXYdMk/N6bbnyT5ItHs1Gk4ZXU8ggFH1MzAo3kSRcrPhvrGR
VTPztYEa5wRv5riIT6W+F5O6rYvwTQSGbzbBXaPQY5cat6Lf9MI4mQRueDBfrcB56mNfLWeJh+Ej
GQNXrU7RlBWzTN+6yJ4aHcdVqeANWrsN2OQmDAm4itecm1BtRN92kAKbLxzYwIUD/cIsQ7VUfVEn
ZHphslqlySl+InDd2zB3FlIFp90XH3wLdsvOflUlNbcs5qJIEIJqdQuq3YmV7QaqgZ6AE6gZP12v
Ey5UCX+NbFElpJbVZyPuNIdG/aEGa1PNNkYd4olGEudSM+CvQIubS2YluFqCb3SqG/MQQlUeJa3T
QbGk6iDsNzxHEzCLgA8Wib6hsp6rbC4X15cBqAId6j/WoYRSCbKor/PXgLf+9bm8hH8/H6OxeMBP
o4p26dzwYJnX/Kq2uZ88gJJMXe0U3bNNGDmRhO5x4QLxV8RFGzTtW54qbWYdqml0Jv02qCYnMYZ1
UEF4h62DWiJ3c+Ee+Fe8xbUoolXfFRzLpYUIQGtCRGo6XZ/E3wyVv2pyXJ5VSmeZM8PQ9W98fMVq
KQnwlo+8X6X0iCMFTpVFdRC16bXFC7y+4Rxs/VChxKTq2bZTqMebDjgZ6Jhr+SOD7E4AG3kjBSfO
/mqM/ittQskN5ds9fPEjFzeUWNMISUmfnIhGvInw23IKXJ2xXWHEOwsFwvVJ+Tbti3Dz+j67p8Q0
qjhr8VDMUFqZYCrZmSTb0G9XoUWIRbpRGiDPqYaGutWDataQd0V7UaoJrLMJR2q1o3a9m2oK7h9e
5+Iu98ig7TsTzh6tcCLY26mFtc5i9T7v3mN8tX6vxB0MjXAyhvCRKho3RsnJp/feXlcMip3hr+tz
9B3auhjBIpXBjDnnJGySk7XvfEhI+MUhX2v3uocO8TbzIz/bT6/XY37LnouQi6RGgInUpgEbvh4L
P8Gh3WXE1fXYqejqeqTfcINr22KZwpJ2KoYeS0Bft1tU/5sMjJNoQzb/d13Ivwe1FAHQVYWm8fx2
gyq/e5puM690qxsdSg71HVmhTSd1AJZ9uiXr34AN2xhxbKdkK8CBuLVXfF2UG+ZhX0MgY9pDRAwP
PO8ypZzvUPbFWBf5zG5aiJhZwK/oBsHtjDiBitcXK9xD7GFdjisTF6wqfNdigLOz6HXUcpDtn/Wa
4mb7TgQEH7PsDX0i4lVq6fNE0p/4dm4tft6iPzSGahJGQQ2gC8hsBrSm1TSCieL6+tqSZBd9kcwG
JVbqrscHTwiaAriPJeW9JMLljQLlbsOkNrWW3NxJiSCrOXUCSG/jVS3rDzM0oJPHV2rRzMwTcqw6
W3dFxLiPJt875dPDVITvfVXfVVycRGvCSThob0cj3VD2i9HPJIctZDB5PTlZIV91ivFWNwF6WGXm
wer4xCzlJIClp8TyA5T9UdMcQeC5zcBGbpRHjqtdOo0ej/Bs3c6USDPP3GIKvCGb63NN+Wk2ySFQ
n6f06/psfDu0f3/VP5OxWHQjq+0prqBI1bKPKFf2CiWfhESrxDa2RMtvVFNmf3b5C/+JuFhHMVOC
cWQU099AFrA5JoUEiXJ5of4JsFhCtZnp3BR9DK7SBGHJLzN8iGQSYrIY89/PDsGxByYkK5AklJrc
R6BawnxqA3sD5/rX+V7FLT7PvJbP4gxA1NQ5HcSp7ZzKdvRTtR3uwl2joMBaGbt6NytOS2LOn/x7
dv8zf4uziyiTjYYnPhCJXLaDW3W5V1zY+vnjmuhuu24k9ct/qLL+BFycXBmaczRIEDBHyvXBwg3e
1NXs4FmG21nndHI1F5IoJXoeftD4ACf4YeHIxv07tVwb9+JUiyzB9Ljv+CFqbLTM3vs+3VIR5ds8
so6DbW0jGuyJHjxEbfIaB/qqR2cWrPP2Rgusbd1l26E1YQUL5Ww7WNmxWAXoDdYjRKOCZGPDXtaA
aViQlY5Bfs5oUBWKjHo6oqENmYLG7SH+oDfKfd8MfpGgFaM2t0miuGaQeQDReAT+xNNUrbSCPdU2
BPPTXNKo1S4XXv98iSXOkGdcD9oo1w9Ug9yFOt70KbB5VXccLDTv+EtHawwYVwlW7kPjWHYoe9ND
O6YQq/oqWwJwK9+kZrCimKLK+ln295pyGnBlN2D1bIk3zTjC78SFivkvapWOyHFyWdE7o926yIc7
vZ7RIHb5prXkZ17SY61A6nZCMX19jVNJElqiHQseRshylXVoq1MHz/mWPnbaD6uEKZ6e+iL/VYkP
NhTeKCLPnj4U9BxhkOrkOZqAeYNuEFqA0c8E31PNQwcWwI8Cuo9uPj2VlkwBRZKif2N4znJAE0P0
3qKNdQiscdt0H2FrbGK8HWtoKZvta1pIyjvZ3CwSdJXQJIZNK8gvEF4u4MEGl1XJ9M//xJWt9hvT
eD4ktVCHYMSQJp6DYno/GGwLhRmsrfcCJUXevVaT4gXxXZN+UjR74r6HIWfiROO4GloDnjkvpMih
Cg3RxrZ31NkKOwi2CgxC/es/VVIsLNGVEfgyeGzgySk18KClQPXCOlAFl7vCklw2v2Ox5lwPwpSh
MZC5oSv0d66Puy6isJZA3m0gQzlNsL0Y9k0F27Sk3qWcrCz9AwbXblkrK1OYD5zLgEwXb5Jnv2Bx
2uD8onj9QDEQQYO4JICPRwPEazX4Q0zdI/2/P3ktRrw4aUaRpHoFDOJhiiANgIUMv7sTU+iKqJ+c
PA8VP2H6JRXmxRx3NsjFaQNabwBt6xA5rrtvATdReXer6DX2brcxIHJVknAz2oUk6vee02Ksi9Nl
4mpu6UUannITvrr03RLVKoCAVZnHsD6e1kZf3ajKUYO3lSXury9iyXddpnVNGJA9nne0ij3SGE6r
CsfEAwgsLz0UY5ItM6/Tb5v7zwQvcytXu4k2IBkf0MqHLyZ8Gw3i8fHz+ph+IzOuhZnLmLMcUsXT
UOQa2k3xtDHU9x783wmem0FZOFoC7Qs8UqkQ/hHmhsIarxhsR8BDUoFoFZ6F2unI49jp7Z8WR2WF
PKKkzDcsCCCat1wLvVJ9mZHiJHsQ9WMOti5heMCJ73RdcfWodvLwwYKMENxcNByNE40cYeIfqXPP
YgOa67Frhh99ab3U7B0nhstRwNnsvbLiNemh6qWPR6sobqm2D1jvDLXq5vzYW09jejt1xB2bTQqs
dgRojUhf6vbNrKGjrb7HLZriitOnvZubqz7ctQVUU0c8sUTg5+vJiugWSOR4HNAtPFfxe/iT4g6l
qCdTSx6SWPWTnoJDFYAJIdYqjFi1eIT2bLeOGx2isG3rhbCq06znhAexk6bMvf7ZVONieXm2PBbH
izUGcaVNAOW1tbg1uLLJEn0HSRqnNt/CNPQDKHQHdbjVSPugm80w+wA6IlSQ9NEDgBUn1ICcJKi9
3FS8QvkR4/ju0zcj7u900ezATFlVCSTYJ+YnCuRuzXbLJsvhVbbJ9WzdG9VDT8HoN2mBF0ZjNbBX
Y7znNpTjFftBqY6Koq3KgnkZJA9FQf0OkhPorOwMEq8F7XyLHXNmw65Ed9MaTwplvoFVwen/kfZd
TY7bXJS/iFUESJDEK5Oy1Orc/cLqMM0cwfzr93C+Wo/MkcXa2jfbYxsCCOBe3HtCnopfUVCvxTiZ
8OWvIhIW7eR12G0LScNjMf8VCQ4JrOOYezah55KtQNpxesijUEmz5OjJSxNHAj0ogbhXWIOSFxl4
gfYHtUYCnGfbUbE1H7EBo1QDGisytmvEbCE9cjRgs/5cxJ9jVzih7m+7oINA15FI2SGGh4uqxJu8
BYcvq1YefHhi7DiYcz60evbcUukQNzocmthBSPBbpcaxhd5Yi/ZaMMLfSHaV9kX1YqfMuR2Uhxyh
2OMPXXRfFXiJBO9jea9GhzHdxvXRZ5s0v2uS90zi0H3xEtNIH6curRcCcUfadV9hY6e9aUD4RbQa
BMHCT4aSZVGiVDa+MQVOHGMKGkOBlhG0cwCBYKQ6ApyyFWH0Dvz4lqbjwqvnapy/2JVTUnRxmxgw
y8ChitXTQN9igbyekvQYAUEeKwvMuoX4M88owrCibKRjeO7dChYn/1PvrBZfVUu38CyWg42RDT4t
onOTf2cT1gC94Dr4uX2al1ZtFsC5JLUF7QP1FGs+Ss/0PZH2BpL+FJaot0e6mgRffJ9Z1B6pX2dG
j6BSNN1GB9JH4kcFSnFN7686uXfrTCwQa66/ES6GnEVsAXHjCN6u0MxWfryhcaI+yJ0a3tCS3Dtp
hQ5V4iOQeoG0k3qduj36gSmkaMpSsUnUfyl6hjxRkdY0YT6uqAoPhZbTLTWgbV7hBaHGuClG4qbl
/zOW6N/Jxlzmq8oHSapT7OYy9j6GaNglFNLi9WgSACgVaB2UZFwrtFk4RNdrpwpnBteoqoHp8+9T
RLwmAMYE5PyBIqGDKHSVQcmMjmeS9u/RKNuyjju1h6py+1wLeSUC+WuQ7liwHckSqXo6sX/nB39+
y+wA9L4cR/FQA5mTg1kAIAVZekVer4NfTHe2/RNSlREELMIzKQYr4sNdAYnIIHpT7aIxdpnOAGnq
rUEKFzKs62Whi4Fnp0GtO8FJ1GJugzUpKicGXudm8An8QznpW5mdsOolGOLSgs7OQyt7UVIXqJsW
MGxhETeBD1x4ly8MMQdVlmGeEINjXjWO2xibCvEX8o+/+e+/j8Y/22JO1ij7mEiaJ4NCraI9oqum
QoFGG6UHvB0fuNEN+IficUDtK9Nl2BD0NpvgF1yyE8BoC8Y2XfGNt6vZN7DMIy99s40geRgo35pO
LcIkxRxUZpFwcbddT5z+/PJZwstzIrICSjKnYN84/lqsCnxvzeTbylomh5Hrb4Y/o83SNLx6yzFu
Jem3W2y4TmwPIOJd8UJW/6PyVk/GMd3Z5cvte/56dPwz7LRDLuJw4/O20QgmGW2mKcarCo0lpCwL
J+h35/bG7TBnh/DaCFu5RDcjLQazTeN1HT1FAP6ID0iUAnBpVA9DmVtoLG6Ubh2H3UrthROIA9VW
jYJ82+shQQwt3HuW7wHJWol8JbXPnuZBioABzjghyfxPw6g9u2Z3ACnCgWgC0T7eXq//eFf+WbDZ
NSeqOPHkAjiGgtao1uMtgqywAvXFZDoSUG9jBKchemszjsLhogLd0i6Z3YAp1VQcFyxjB+MX4yew
moPvwG8GfTILpcI9VEbsbh2sbk/6etrxZ86z6497tOyHHPeuHgRrSfvmA4rEdWXzbv3/N9DsyqvC
DhYHEMg/p1litexbbzynaQGDXOpZLFx8fIbWkCW1YYokhrMfAjG388OP2xP5j+LSP0s2J6AAMxSh
yjDR1LN8G3sj4kW5btBfywN0iIMGKkHDOs+NdQyNrgrlGCleQpgv/obZBSagiBgnOgKIB91seK4U
LiOW5JD3GC/PdXqqlzgkS3FyrhpegtrBe9zpZ3U1wBooe8ifsrVm+ncVlPv4G12kN139jroOmxVF
0eAjP0uAdG9Ei09AyYUpBFVuWGwN0JkiUH5QnDz7ZsWejccOgq/NHlrmOn1WUBe//amvt1MufsPs
RiiLVuoKEH4nd5uVOKZH1cq3KHtAPh/g6sDVHc3MN8SBeKD47nsrt5fDx9I6zO4FPzVGjRX4DZF+
70PmtRPlUiD/W8J+iuQX85zdAkkCJlkBsddz2xP4+YbASHrbjD6lQ+f6hDtRBgXtVrc72bObIrF8
cJtF0N/RIrRZrrvUQEGnMtuoMhMxosqdPQKFvtfhpRZmMTHHrlorMl23Sbit4NGYA8jJhxXgfg5r
5QOKO3sjBARGT6x4rHYkrQ8joIcdA1kh0/VVHo6oQGhWg+0NjKzWYKHBpSglZVPVgKEM3rZmkuMN
Dzx8ijjw71oEI0gG1QUdtW+UDSBAjCJOtfWZ/9hDho3Xr2r0U6Txqo1Ut/aeBkAyG3AbpaKAmtg6
lt8lVlltusJv30IF1ix55HRNZilKstMG7YHrvht7jSNLATGVoF1p0r1RHSLR7aTJhg8t2VTQrV5l
CH2oYZEtVbeBiqoJyFcRgKzxvkLXSs49J1RSt1eDfSXSu74vt13/msQjcJqywwvNrIQPdBBgdewh
IQrAznyj9pHdCmUfSiulwDuAQFUrSJ04TSH8zezOQNjw23bFgToNG/kuLJVDNeY2qrGWnwNBRdT3
mAT3OvBlBoVU1gCnPMFfRinZqky8NwVU64xhq0vyvVSrrxMSCBL6VkXeG3hjipE+8MDYhZyt0xgx
uoJBSEtAwILCNcVNyGuTl8xKJ/FxrbEqClqilNx7gdxC+wm8cj5uyxFaA3kH3WCmN6ChwIlPJd+V
L9UuMK0F9G7Boq/8prTTgT0OPXWKrnYDxbNLH04uXm+2oj51ESwrUG9D4wjOGdqx5z08c44yg/j2
QVB8dRm3sNTYgQ61a4C+oRPpQjfXyQptDcD+r1Lc0RKLm8SbTjymYptLsZWyZK9pw6+gUfcMvSxg
gJVzXqlPY51voLjhqBIMA8vAzAdqpmqzbv3iRRtB91aIkxloL/efXkxd1YNAC4R5ddGDGhm+NSqH
anG2kIL9bvL8lYJdnN9ZcA29HhaTBagT1SvUxotN6PixDW1kS4ZTEhUrY7ThTLFwbfw2ib8xqjKL
tGObRnoSKtJd7/UPuYdeEuW5VQfNWc6BH4crRmPXUn0imQ3cuQU1+8bmNXwvKPDiTe941dQR6/uj
2htWL2P71kuAvutIoD8rM3c5KkCIVuQCJaJu2/3k991qctJrt+VTu4OesI1Ct5M5qSvvINGYrIyF
JbqaXV2MPgvTaS41VOtDH49LvtbHXQ2ibp3uO/p0O1BdzwcuBpo9MfxGlLlaDuGZmZ0TvE2OZJ49
HvUVYmVgLsEMFkLSb6/ei5eFNsI8HEcdz1dZc0vQisp2yVJ9aeVm0X8oBrWDN4V/5qia+oX2rPRw
hqejNeA6WVi8aZ/e2sezKK+PvgTaCCQK+yDZ4tbcBEJ24o7fV33syi2iCfwW2v4prjVzYejpu9wa
ehbcW73zjdoIJoRcuxe1y3bGZrxPN5AKLrbpQ7em97dHvPoovNgos0jP5ViDB0Y+nI0SQZChAic1
pgShCH8AUTDuHd7C5bQRS2u8NNHZDZXXLFHGKStXVwYSyMLNVzVe3NorCgEWOAAL4y3s0DnY0QcZ
IjQ6TFNou4R8R93SAEsnTp1BtKUhynPSovciHOJOguHxSt6gEOlWK0BeFnBYS9OZ3SM8YTLJShTg
YrBiwdU1abKAOF+cz/QBL850l0PMUun9CPMZHGKjk2qTY+eOzqTwLi/swutPbUM2KFHQBNfm4tjq
0NSFz/L2lFe4p8A7UuRVWG4U1DgN+QG8pVo+xOmT3yzAcoyr+/DPwPPXoYhiqesJMU4K+YEAyEot
/T0kXu/zBjzyqtd/iajSXQNOLEgE34AZOnhe/JoBx+pWDYXJWjV1reCVldH+zktaayB0U8LQpYJ3
itE/GzxZjZP9cI+OTfTts13uH1P2qoNlTNJH1rSmSnqQfzaiJ2hW4W+150TTbVl6Q1sK/J4yexWY
PFVtqN7BJwR2gNmGKtuib1clPeT8sYsfCPqUygjgKMzly/7EVIbslpla/MH8jwSKxiiixfp92xUm
k55led13ZwUez3Xo2ej4rGUUsXnLDg2vfgh/CsJtWcWw5lMat6XDQXTBZiTiTRPFqurlD5+RpZTl
6gV/8SFm50fEtK06gTY9WH4usUvUp3rfxEVb7Ro33ZSPudutU88algRpl/Yenx0mWF31gw7twpMv
tVs5+cwqKHT84uE2CXVbDxTHaOO1QCbDU2rfvn2vl0wvZj07ZcSIWt/3+/Y0qtFaxNGpDIRNlDsR
K3gJvQUeCGK9ZKsoOhdoc4seQB0dBNo23ajoNqexv824d/K6FwGGIwiOkVIcpST0rTgAoL8dbS+v
HAU58O0ffvUCuvjd059f3A5tHictbAHaU52/DRP5CyS12yNcv4AuhphF/DFn3Qjz0nDCSvprskaa
Bic6639XanhaotgszWgW9CPwCsrB9zBc8zExXrp0AYR0vXhwMaFZbEepQg+kDvtsgKhjuFZ2ACFD
sRL2PkjRt3Bsii1YBzmQV49NeO5o1Sqo343uOYHI5O21nUb6K8u4+CWzoN8PRlYlHr4eMFNmoH52
Ojehlu8o/YbTl9tjLa3rLNC3eaXlI89aKCtBNZKCZLJkBTNthP+eDXhL/96LiqSVsMHFbFLxWQGX
7HsDzEu/bk9jaZDZ9VSURcxKtNVPbNSsSu/cFMB2pEa3R/nbdmQqvPzzZfS57HeOQaRqpLgFt80z
LnF/nbmBjZb9qGxCS9kSy7dQA/HQpIWd17pYOHS/lYhureXsPiqzrC+TxOMnLWVnr4fQyDkn+yB9
z1TdVKTa6Yd7bXyXxC+1Roo68nWi7iP11HbREQwuNwSGomj7VZKCKZS/VeRDqiNH6hBdjPDsURDu
pe4cNdRmKXo8tLGilB9rH5bXINCnQMRH5KiOr132TJvxUA/9xsh2avIVd/kqG3djex6klyCu8ejO
Ha6dOUO10de2bX0u8Oqvu5/C++IhvFM00Lf79wZYHl+CTmPRq2ba/qpzbA4B8TdeWBpQLyyGKgGW
F5bCRgYvgACyrixc+Qoqe8VBTQ7GeCfIR1TuU/pc199JnKCl9V2qX1R77DpXgG3LUOcd0xG0VE82
Fr7I7bAIWfZ/b+4R8n5kHHF8ckB1gA22AjC16Qftlp4et8+pPodICpV4JE+QgUGwE+URVCmWnnBL
R2h2wyqSkpetV4dnvIAdT0f5hhS2r1ULK0b06fr6axNzQkBBUShO0+yihR8uk4aRN8jphvfKTyF9
wYz9QAuIb3n7PGC/fEn6gSFatIfxw7BS9Xy0soQr0BJOWwTavrQLnp34hCZQKUGJwAj8nZaz+5G1
62YgQLfp7qhpn4wSE/5pn7XH0OPKdzHNwXZFc0Z/C9TcVdDGhQmJnaf9kZJuHTWQdwH3RWmgo4Mb
34CTX8cJevaSy7yHQnko2w4lUm4WyPUKPdkAz2J59UMenuj4UgHKI9hPDTmcBoj1rvXNUv0Jlc9W
W9cDaC0djLGnkuG7PzQuAYh5qH9GvwRsbV1AuaP/puF9SddKQe1GYAC8HHzlKcL/S1ZB72MMKLDX
MbnHP7Ea9mtIYD5nKMBzHWuy4Rg28PZR8NzrwNWFzA55asZQdArrx6JP7LR8LjhkA/x70n1w6ZeR
/nT+u9wIc2DUrCBdM3ob9J1R6tVhEBabBO62Hd+l6JnQ8IWWqBZT34avF+6OT6CDMpjfDZBKGIMz
aXdTo88jT0LfRUFgltq9HjPH509xeOrUb238iaGio/cgkA2foDDafiKvVDijlJsWHCIJ8jhyBFWj
BiZ9neaGbBtVvyq65upH0I+WqsCYslyr2C1SDu9VlGwHhMUAggFGxqxcTZwS+jQ6hNN9OF8Zvil4
C+mFY+wXlsHWtUxtSS5snuxGFQQG8otBhSFJNDeC/GIVnT2VL4Tx6ynSxUafxfEoHDMCDR3pLgNh
kwRHGmtPTU/XUrmPstbyxwjMTOC42UE1YNKYxgu6W/rVSsnFD5gFdyONSER1QeHFWKz7QLeESM5w
iHtEKU825Uz5ysGes8KR1xYHBQ+dAEKdvIcLphafi6J+g+W4y/0W5ZXoXKT5KlEetE5/ZLV/YlG7
Sg1phSLxR570+xqgQbXfa/quR8EQVBroq7xz+tD0uqUHv35DUkVh1uNbonVWCvl6Vp5l6DUk6q8q
WAd4nNWEuh36FZHHoGX1HvZHEUD/xc/WYxJZU0mp017T8b4jByNX92CrvI6is0M1O7Gst7zcP8XG
W5099HJjU+8zG/O7Piy3DY0OWv/rdjJwNUv7s7hzaHHVGhFRkqQ9gdv8WjcPRsDAEvqhQOGqaCLc
Huw64OZitFmCwxKjqoFybU8tbx2JjrvQXxkk22YQEw1SnPX8pHutayxW9q53Ei9Gnr2/gANoghEN
k5O8Dde5/4IalKXtocVlF9hYjmchNi9Mdvpf3ogQv3/SxfMlbAwWKFHYAgoRrrXg4f8OCdmsYRMC
WuTcHvD6O+9ijrMw7um8GjsiS3dDTu9RJ8IFnmVrJhrZFCAm6h56iMmL5zWm2mXbKuPrEjwsD8Iw
OWgC9TCuY63c+2ipMKVeBX5oyQUxZfoT19yBZrMpCUgAhz+CLKn4XS0QXvzyKapfLJWnd6oGSDFe
eplqCvRwYrxD60FxugwSGSBiabGFW2hze8Gupj0Xo85yhYSTZMh87Akh3RnVh+r9REKYebQAGL0O
xbkYZ5YqwBK7VUtZbQCy8CBrBdUrs90MhwQyexbmlpu5B2HqlQ+S3LJy5tWE6GLw2fUdFl6YNLII
z1H1mGreLoI6DC2XzIcXz9fskm4i5PQC8eA3pbws9wa0tHCQ4fDaO8zy6CcIctD0uf0Br1dV/kxu
jpNsFa9i8qg3sHijtooKVJ17cCpF3qxCiT6RWjtOfNPr4BwmvSjJQl3vajZ7MfrsNhuVFDBNFXfn
CHWaTvpu8C68PcGlEWa3Vj0KXFyDhyQzVpECvqvGUnC9fUf95XBaAodOWxwBTgL4kEtbAoqmGtgS
fQR1cmE2C7HmN2D34pT7MD+vaz1FDSwE5119lLLcTuovHXjSHAyG20t3vT158XVmd0qgwFbOb2Gs
gpqfxcO1hzLf78Z2dva6B0jwuH3aO3G/DdA2pMUTbONMnYEkuPA7pm90Iwz8vrUvZg33rihOJBkH
cCN9Ucffqnb23Nl4Ha58eynoLG2Y2VVT4P6koUAIaGCpZITHHOnMwnyuXygqg8WkDGNsTfn3XY3q
ujrkUjV1/SD9LGxoWq11K3smZ77K7WFXrZLD0rSWxpxFtkG0wwAmQ3vSOJhBdQoI96kLl5RxyX9E
0D9zm+2ZDkA8NQEwCOftKSSfutY6hSgc4elfvaYI2xiR7fYGdkrhidFiSXoECcPC60q2WKgYIJJQ
fxWT7imRQdUBz2jQCfQPjz0UmY1ccdXuLss+6hC8BLAu0tpt+ieUkdriva9fU/WJeKPFA1RBoPtR
FfdwLjWb8b2BA00a+q7EE8evjpLnVhIAB/mdX72F3bNEnkeNOmVra+VnNRyaEeXlUzG8cu0hNR4z
/tWo65o/GVANrBk38/pr8Pejeu/1aNOOAtxnA8pCqSWP7yp4v7FhypAUi+sHln7EzY4Wx0w9Fjrs
KODRWB0TVHqj6j6ESKCuvikEcox8DWcWM/Q2LIzdsvM2o3zsjZ8YOFsB34oi/QrpR5L7loQGRFxN
Yo/ftVaaOWgrKfvohxdV/ejqZHr7FZqAcsSpwhKUwzPhv4wotnM/N8Vwz0phK946npgD5K36jrAO
Rv80tD8dEOtRcnd7sy/tu1mGwDh81ThRBlDhXJA5SXbUgrfbQ2jXc58/e252ZPtWbSVIErUwoGmd
BMXLEB4gVcLMATtM4aD+MPIODrlpKPlG0jcNgatqUJi5em7LF5KfNfhR1p8lPko1iW+OiZvzzGZI
0lK8/D1osYblswQraR+AFB0goFArwMZ/7f2PAL5hFbL9JjcN8ZMj2eLidewCs67fKqxxCCE1UgRW
Aj2NOL+P4j0M1EwgwyDvp1vwvlzDWsbMxVeAZ3U6Met3ov+IIIBR6VCMRKoBew8bBmHcYmmHByvT
UBJJ3LbLqGX0iuVrxI19xWrjz9vL+h9PjT/LOst7IhKnLIf6KBBskVtA5i5kzy1+GBjhFqW5rfEv
OjauXCx1Lf4jKfkz8iwVynpdzSKfGkj3ZCtcZw+pBZTZCvfBedF8bbps/w4u/4z1++18EVxSYK2H
JlGaU213Tr3J3HQFs8h1a1E3h7jfosjCwoGYm31pXpRnPmXGCcwJ1B24GzYZRAKZs/D1rlXXFJUq
BHBLmfM5vBsiUUXXST0/oTZMQpRkQsi1hJ8wlAY1A36whnFuxWs2ZtBrwbXX7hvAxyQCrUIUoiAD
QcGZxCYdl9R2/3Z7Qe388ofNboRBSI3kRTI/SdQzu3EEszFAnTe2kli2cgZ/Pd+3PBn7rIdjFZCH
kTq4XedDKe7UcM/WNbIQkNm1PXD5k2YXCESHVV6oKT+1/gfgcivZGM+dF+I94+VbzviHpqR2lRl2
EnzgCezG6WgVybGC6priP5Q4m8OA8ympllZuCxgX4omsnSNIc0GsGgC8xGKDsKEaZPXDFuovgGr7
diErFqpdTuTtwyaByORBQx0v6HW7hDy0IJVVNAxnbk/o9xg8CIgDZKhYJm8+/J5Rv0n23Dtw72dQ
HtOcLyzJ4leaH35EGrwnaQMILXsl1PTvVYeskf9BjUQZzPguWNf3sbt0HKeVnp/Gyy8xO/mdEmPv
6Co9MbGNK+DyaLiPgJQUvNwQuAbcPiTXzuLFaHNUAR5yLUrdGj31KBcyTQeCaHzxIZB2e5hr8ely
mNkrp/KoGoKtxE/RULpqfSxBqwiVxA6JAnkyzQwFFIBjfeFpx6aDdGMt5w1zP0LlHRh2ekp4sVJ6
/VNl9Vvay5FFyuBjgKCfFxXEElWIhMXLYHbeQOB55LkJ36Bzr9VwAFYg3AT90CA7xkBIjtjhYamD
FhumZkCTTZWIfdWIPVRRoOkcOJIGz72mtX0jhBDqPsiVVV+OxyIRW0HQtlFru5ETFMaYgsr2S9vQ
nT74cJbtwYsdnmGNsQqyNxm4phLc3SiySwWKsfVPx3qTlJrVip+xBgkljjaVaJw8fr39pa429i4/
1Sw1r7xyGHKf0VMWUReeJpCOQzsgAaJYlM+yD6lsle/l4hyhKZwU+yr4CJuHFJx3pXYz5RTKL/Gi
f9TCTT73gahVL4ujGruUUawos32d2iOLVi20m1sIpLe/FhZh6VhMf34RErWhAt0a4NyTcFobaYuT
W/EWW/aXcKfGZv6QqOaSLTXlS6dkFhc4FLHKpkffqQ9BJqsNS42RcjTJUW2gR9N3627kqwQObyn0
kcBfs0QsTIqEClSfs65/JMY21LeB9BRNqk2yagvoiPcDs2muQMoczYICEumoxcMOUXurDAFYTr3K
DUAvfTLpf681L3ZzBCPWfxtF4EwIeJ2CoqGPppLvIiUFnFjgTzuws4lp4NJu4dnDjGpd1CCYS215
Hyn8Ia4OBKaLOB9WZ9zFoM4GhR3Lo9tBHwdiSKtmgHCBSEy9zLZqzdyRgd6lZWdYN1qCi3MJNyBj
dEdE7QYCfEGl7kJ6jjOow8BoVYf40aimttTpNrgTT7zI7nsfzSrAl2MDzgHQ6yGy60+pWRx/i7p9
zBUZvStjm6mqU0KoUzdKt5PLB70P9j1k9iAweOD+9J8nW6XW96ym1qD4h7QWd3rXrxsGtW0NGuiq
XbHiVUjqTvX6M2FQZVHlo0LLTRniRaPUZoqejxKngNgza2hk3ATyBOXeqNi8rYeqyHgc6leRCMfg
2RPT+z3cQu1i6tMYBbBRHRBaUF8ZEWda5mhQj6bSey1zK+BvYehvQLWyNA8dilHfGkTfTXoJeRge
GwWW8EqZm3H30nJ5k8BYS/OCU9CnB0SyVa3hLYhnYafG6zYfdxQSviwFCJyMdo7WXw9lLVW8oY0c
Z4dSileK9yYN68rvD3GLJkKn2EzA3Coc7pQh2QmlQ1z3T6IBDkjeGuqa+8kdh7EbHbsN03PHSOlG
hksCwKh2EhWbsYpaUzM0MwkF3H09ZqrGMS9PnXIi2ovhfXoVt0MabjuIlXeVYnkid3MkoLGamF0d
v6Vyth9zQE8kZd02R/j5mDEBp47tyvhL633LJ4VjRNTRcgfUgQzd7hJKBSB2boohWfkeQB1IKoB4
P4Dg8Sjgd+379S5Lql0wyq43tJso0L8K1d8NcW7HxV2Rd4CnoVUjla4vg7PBv0TGLbhXrAu9tAa2
0aX2QCHLP2g/meGfK+QoUfcZpf5LRsC/g2CCGZSxW8ExWG866KmX4JDnm8ro7tM6ePQ7biVZDRnp
wY0VFUCB8qHiaGyn0f3AcfwN7IMRXxZ9V/AjHNUXD7TvjppWRBCaBvcBBW4NAMSCVpC+UPEpjEOH
BzHT7yjkJYi3Zlp5YkxZw6DjIYjegyyxUUg22/GRJPeFgIISj13Ste++Qr/jNFjrcEVauE+n+H4r
EM/SSy+M0ljIpAFz3/JWytqzeyj1r4A5PS/zjq7C+xUoO0KlE0qdyu9k9+L2Dlv8UQlLafRpIP4K
W/oUXQhHhxjKBk1wR7MHV2UO8Y6+2MjwP4eWnPK2MOPrd/mf3zCrNvlFnWiZxqcI4kFsA0Qkq7gb
pGNaWJENOqhvki3fTp48kJG5M4J9schvvVbHu1yGWRATUJjqmA/v6jBqd2nW7HS4cd6e5vUE688s
ZxGrHUirKA0aA6IJ7URXN21GnCHIoMpfu7eHulpXu5zOLB8fRAjnp95XTpMKjx61Nsn2oQ5VuQxv
c/W5r+uVR2RbGybB1AhsDsnusO9NUjeWrL13Jd5UHL6vpQHdksjMSr4x4sMAtr4SFq6YqkzoL0R1
d779w6/nEn/WaNopF7sx9xujMBh2AhzZTahd4Tr76dSP24MsfGttBi1DzRnFd6MIz8jnTaoN5jDe
3x7heg72zzS0WQofJB4zlEKnvxWdsi7F9Th5yqZHSLlM5gsOqYqFptfCymn03ysn+WE4igLnOGqz
u1TJNgkY1axZApAvrd0s4418iRC5mV4Je/YFFblJkQWKgzAugUKHybbUll+WDKyodv2d92c9ZxdE
oQFhTmOpP0UoVYbDYexRBO9OifeiAKqBdEXzX+sQhG2jaTbwSu3MoYL0MLwgzDyBc1zah/UPjxU0
v41wq+Pfh15ZVqnwp9V8ILpLHZpO1BemBDEKvKXv0xIRC0RH7HG9pnhJ+48j9A+R89EaH08jjg/L
jURr3yMIuWjo3EiQr0xbsPy6HIjL6DC0COp4oZMmeWOpuvP0BHJb6TrzgGDAO773AidsYhRX83XI
Cxs6CmmLqkCHyqCH7q9oV33Rr5pSsoiAtY82rJWRWVX9ycJwD7+YFZEZKoFINkswwAL9APcPtgqU
2oHhzarxZFeCd0sypk+e1FtJpFgcRh5p/isLvwekRb6Mlxk0+hSCpDT5oqKGYoFhyflOV3Dz67lJ
ugdPSFZvDKZQDJfiGpFx8gcGyzDiwe3Km2h/qG4/gM637sgHqd/TElyCIHC1wXcC3plJ9JwAVT+0
PmxUoNsEfB9kTaYP4lQKZo2SdvWkwgQHfEll/JCl0yjdM41ChepVTfax/lMGmYN0baVXHJJfq2TK
HfaVdMjYd5FoEHHSTSNZBSCCPwZoZgOQhfIQSg7+czH2bqohy9EGO9YJ0l/YnsGcB84YVl9AYSba
RSS3QX1F4YU5JSMWV75hI2MLHWVY3lmNWloKdrkuoQPSTDKlZoK/HBVsCQhIhSBzansZ/s0x20gt
8PgTMgxldCnd5lWFZ5dsp+okQg3yJtgDkuRW/qMi53bu9TYPX6u4sHIFVmgq5IQ7S1fRoOrfODBk
AyRC5VaxwvjQ8/1INCiwuwMY50puQ3DUMcCRrTgMi0RlE8Ycr9ZWFGZKUn5O+mQ1wKFHtNCeir5i
Al+d2p80vswIVeBQarEJs7UanNTGgKWJZiuZsorz1xQKdyxpXU/EOyVtMMXQoeJeGb4rSKIzfxuO
pRvi0GC/AtxgmEMCmGZ5HGRHxoqzAaWCpIG2imzn2XOQhejT8LsiM+50A+k+XFwiCacKa9QXME9R
7yj++zDq/g9p17Uct65lv4hVzOGVsZPUamX5hWVLMkmAJJjT18+i7sxVG6dPo2r8LJfRAIGNjb1X
8J3hVGuPJb2T6s8MHRg5Q5kPyPcRWK8cTNDrwVkUwrirvlnMbNIJ7pgS+UWRP8O5VTDCxVbo2fVr
clf9kii5M6JyeXSaxBunaSv15S2claCWPfaffTtsxjpPvNy071hGceDmSJ6Vm3hGeCuBYro+4Yt4
iPOfw2WUahXTrFZwHa2sn2SVgorKN/2T/oCJUAD3ll37Ae2YIovEFTrRtcQlImZrJxNJ1sVG7pC1
0IMqkkM3C7rq/1KI+b4guLxBUaADb2S4IOwb6TgHkA+8+WUUXh5KHhz50Kvyc6jtZ2G/lwSplmhx
+Y5ATWYjhtSPio4AlIV0qBL7pfJBf3SbVYgZXbuVXbiDrghEmH1Uw65/W8HNyPcHht5SwXKR1KOS
sntmvozlG4k32sDe87LZXh/r8rY2TNkwHMtcN9SfOUatg50v51IK9hg8JKAEGCkuygdBB5UvqExD
NNITIU4uPg3OhuT2T9Z3Sp402LolDCgSaO3ZbbUliKlDY7lKEsPZKz6kcOW6PtWL2/ZsWG4/5ZAr
Z6Qy+yOVWEjsR1OPA6Gn88XGlfY9Cp+IAjhgyB1DM0k19mSge2PsNxCXDxTU+q10gfet7tPGiCaA
lQxdE1R8Lz8SzobnstQc7RGqwxDrqLPbOnmRWHlnmm9DVUY0eZOTMVoyFc8CFGWBTBuIsU3yGwcl
CXtJoYAie4qlezYrAgNOiEYLScJl8U2Vbo3ejGxjuoHQAWq/IpLpGjv/8Tw++9Vcolt3qqUA09gf
szWVktQmshb91zQcYkBpru8C0VBcsiv3zjLMlpWeGjm0gEBVbN1N0X+d+0JgzXNRCO58K6yX1tnD
Z4EIZmOVeXZKD+VWco0DDbJPCUaDXhfMfh6sHnZbRXSgBdvcXP9+NmoC5b0ZB2s61oFzrLZg8O8g
srstEbqAgEBPL5DuRFpEF99GZ9+PuxtJaY1dIxn9UW+QD6YflDzaIL05yrwtSO9D7VQwy4sh8mxA
PoRACVbOU4QQ6KJ6Q8Nch0EDHB01Wuzp9Hx9y4hWlAscEK6HQqdupqcqz/1qklxTPqgiZ5GLegdn
u4W/c/J6nMb0K4WR7xS0/yBJLJt7ZzSeHJSZe/ImmwtQAE+Kc7tAWZfmP4xl3o1GBdDvD9OETyPS
9vRXTES27oKPy19H8TxppjagdpUg/x+kBZIje2uytg1eWZMkwcpQF2ACL+IONMPR0REDP9rmFYQm
2pR61xnzcZKfOzjYxQN6K6Yc5gCcK7A8zSeyAWxIFsldrl/yn3Hoe1xuHwMH2XR6o6UnoC53q/Ca
Fi2B2OxBsS/v3++BuFvXmByt6UpnPi5W+3tWG1gt4OD0EC6jld8yO6wSSI8MD6mS7LW2ex5leN62
SnlTtPPPESytQ5I+swnIfROObebU4pVjQOgZmq1lcZqZ9YKaTuY77EXpHpxGgtjRBC5VViWwWisI
3FayxFerPlAk+adEVRJ0DtxWpKoHLzp2fozGcJLhPzgasKAwbU9Dn5vgGStNqLiCeJExVPR6x6tG
5kPMGHxW5hFwcMx+3A3Tm6EAxTL7PXvXyBzO6CvkYGigRLNRcurmCYqPNCy6O7ZqcMsg0cIaFRel
30+/K5pFGrRmDBARFLy/Z0v3Y6n3FNSANaiMEqQl8ZDuaALlA9XxVHo/TR2aqBChVsAfyuugn224
TLQQerpvWe+XMJtIrbC37BDQZKDtIHvcwxmqwnjSa4djIznPpnyqIXGcpA68Yw1PliXII6H3N+Kn
579QbY4qffYonUJIQodGNd0T9JSmBGjZWYOkkRaN3d0IMZ+p+yghikgSw9ONT115YwusrtbLNq/8
zKRhCnPSHu70UxLQFsK/7VNrqp4KwpjWjKsTrh/Psa/3UmA+WfZPpZID1YLcINA35Ui9ZV3AOQ3G
ky6/rBiJLN/YMOrpIYAEIruslaETdx6FgHSfMVdDPqdqfmKUAVtYkNkAjXZ36TK4JX57HL/pZAp6
VnhlksGj92eJVow5YJXKNrAgpa0tpwTa0rWp+Qwqywmsxa0Uvj2d9Grq6G7JkISLQb5pdBiti6L8
5TwcdBPbMk1Vsy3usp6YVGvKWtVDr6hxF/QhkI+3bu4nJ0jHptA5gGltC0qU132KpFIup1Jng3PX
twWQzhzHwGg2/hzoMJisBuDXvPJhvp32pg/Lkme6hYTZ3bxtvOYpvi1+rT8P+RHQWkLu+8UofPZr
uGt9RGVrYCqK2eMuux1e0fm+1aD1UCCbqKDB42XRqoijb6St6HJXLwars6G5qFgg/5udGi6tq2DG
8NF+pj76kvZW3aZQdnFLV/FUV96gYuJbEAWAnPrdb32TPdAQpY/o+l28Lvo/IvTZb+ECp4aqIYEr
cXoCitRtUevt0s31ES5n8GdDcLmFgi5bmmUQVkxq67aFioHK6J0TV/u4W7Y0f43HN0Z3TuPcGNDI
FAy+ruW1+XG5hg7ceFpSiosBVtDtzo5Aig1oNFauZEF80QXvZCWewzvPY8H1sQU7jNedbUnaA5eF
XsY0ARg6yiGjz00ZySnauONBJp0gP76oLa19L7TNvVXGBLcgBGug8OSNAd1D+go+ii9Z0G2gnLHt
duQW4THIfDuQN7HXAOdNIgNEOcEHv5jenf0M7vHRgbhbtxa2FE1WmbQ3Yr+SUZCvXtTpO58rH8nq
gg0j7i3Mld72brFXo6zwSYzei1vvihMk8MKCudnjfJCZOyBRR+zGgRJzWS5yEc9/ChfXMoAm2ilL
5+OKPc82dBf773S7Ohc6Qij95UzubHG5sKVbsQFzmq95r4O1T1lkRHYItT1BYBCOxEUph42VYioA
jyB3i3SvDIc9KqB36kZ0MQiO6Fdud/bAGrp2acwVpSJVkDCnsBSALj8S8CZ3RJ2ZS0PpsmypyLBN
WLByJ0TpmW5Wqa6cgCu6rbYaxFaaDTKcFQwLPwKA4l30qoEtFGzXi0/X84G5M1FVyQzaf62An0DA
IJ4hb8BOLNJJAIvFIZD96XNlk0XW4/UYdLEcdT4wd05Mlo8LzaiCuwaOoZ6xQbv6rgrAsHNVHzCB
SBW9Ndap8BH3fETuOKQ2GATdPOJkJuMmy9hNPcm7VDVcaIoBwZP4tn6TmaCXGxtqU6jeiuLupSvt
/AdwR6Qj5f9+5BTPykT31VJI41lX7docubMxErwIirRSEH1Qzzy0HgRQ76tg9GNX+Rw3regWE60p
d0tPtexYYNEop/hplQjKdqYv3VJvxW+zB+tvNyt3YXdqD+w/CNaY3QRUsweEkwf5BeCEPZDqgzXj
9aQtqOuCvSo6ndxdXShNgaYwA2enh3YfUHJ7GhSR+jES/92EOyusLhUU04RBdf1/r3xNg+t1l3k3
alNuKCdSEj+bZK9slh8OUdxG3lbok+YMFAZz/BRMd/1o14blghHsalpV0jTltMLkkQ+Hank/oj9k
zQdIXsHa3p9ByOqAFezy0AECQvSdBQfF4IISlSBjDFDRGhtWvX80I4ewHU8rnAWmCjC2AQQNBhSe
YN6Cw8OjaUYAPHJFKtZHCAoxklv6yc5G+g9jJzRAXfENfSkROwsIBheRVEAvFW0qME/1RivAsjB7
P9PKx8U+6Cr63NC0uT7Fr3rKtU/LhSB4IY6l0iMGgtjvFnYdpFZAHek3OtXPS1U/1fFjA4n4DJyj
Xn/NoSlszc2N02gHCFNstHQOCJymYPXQQ/ZqNlrPBk+F5KpfWoM3opxborhw/TdfTNPPV4mLaUna
ECD2sRusJbtrZ+dnWwB7ZrRQk0Wz2rUdVsF6KAV/pJRuEvYDgExBAFAFYY7vnfTyMGTz+hPWTEr3
Ukw1hHOiOqIEsYOALfGt2wVPVDXsvLbbNzBWrLadHThWINIrFcUELgaWRLakvs5wOEE8AzpyS4F5
6tCDLKARYqe3cdUERDMEK7Dui3/sG4BDNLSjV0oHt29mozLnsVLTkw787JC9rR14YojsKi6eh7NR
uC9N2xqdCQm7M2WPiLfoOs+erMByeEKRFO4Pzptga1088WcDctcXgW0Msya8ACEePrtqAE6/l7vs
0D2vDbEkFDEzLwa2s/G4jyf3k2bpPZZxoj966yeYHdcnJPpM6+Y5y1gbmBbqQMOlJw0YaRCbSkDz
oah0fZCLZQL9exb8tVRNKAIZhrI+cYqf5aHdWb4eSaF5U24diIZiz28hb3KkUbKFylO8WS00zLDZ
IacUiqUKVtTg7qpFR0sRrkXo8uRPtfyqg4Z3fbaXE9Wz2a6x4WxNKWxIqnEdYb2MAMqxfqX+4OKE
3zm7/thQN/NF5ryCz8hfRENDwGAvUJ2Gopdbtg9S86FBlU4wsfWHXznT/O1D7KZ2hgabpVU0GCXO
gQoctyonUTe+OJn8i2h7mr3IqrzLDahEk+fr418U3zvfRlxMMawWEoUZhITWqsD4DIjN8AB8Q9q7
yU7yxjC7g+P9id5pz92pOJobWKQKrhbROnPxZpqKtqL9nJ7KfoTfIOyLAYNTKpFex8V86mwHcVGm
SaltVh0mWhM4UEKhbijyDeRvJAuqgvXT9WUVxFCDCzGV5AySZSTKqVZLf5FAK9CrTV05AWNIY+R3
2GMKHq+iVeSCjm2McTtqOCCshdaStIM3bTBbgpeGYBC+2545vdbCxgCJiwK/MTqCpQGac/tyffHW
D37lSPDQT5s0sq6u8bOy2jCBcJbN5KB3MpfV0fWRBHGLR3xaFrPqxZzS0zy8SSk0vSyRbZZoLuvd
dxa3allWFGbjsww2PLuB0suKCur/AGZngyiUCHa4ySWy1Og1rSBxeoJyb0gnI2iN+NaY8LQeICCd
tLtRCuwx8XC/l25Rlnut771uqAI04nx1hsWMUh2Hkgg+p2jTrH8/W4LFbv634CeXv0n3oIxoCAGW
fP1Lii4IHi9Gy0Gp4xmbRo+QRCx+FfY3K7BGflit3OGg+teB6wtyezaxAsYyui2tGmzK5OLOA4Pn
fgAR5frMLqaa33HL5EJJQmO5wORQL7Vt1wYSV83w8IImObuV+kcKd/TeYoKQfLFoeXYrfAkAnE1N
W0iTNba+XreDv/h4g6FMbATkFjSmjSMQ7dYEG5fvxcuMahWlSMga3wyqQ5d7MGcIi5v+jW7ykN7E
B+0kRaOveWgRvrzjebZLbpQovzU8E0Zdia9s1ypvfA/q2U0esc1ffQG+Iz+htxqXJS6oKUw2fWRv
1/JtE4mqgIJzYq2Zwtma01wDYUlHvjGRAjwbtJpwCauAJlyfjejb8l2+rCnSOc9xUpLRX4ucLLIf
05fsgA6ET36ICsWib8sFJTundUen9SaElU0J35oFnWQGWb5Mf2pl4cYVRHSLCzaDYraw20O81SMW
rEaFkqttuk3+G4YIPih8W9FL8HLt9vt8Wlz6Mk6UNnkxpKCHoxCOx0uLN/CHjoKU6s+b4iW+lSNT
VEVdE+orV6S1rvrZXumy0ZRh9bT2ckDLvFX2NDKP7Ra8sI2oXyO4wb5ERc+G0qk1w4EQd+Qkp34H
Axha3MMHMgBJVrAzRU8ai8thYmLac5zg5Vm+gozpp177JHmDZz6iTAsvIV8+2qXbv9ZbCI6EKH1I
G3TN77Rt/VvamLedqBQl+j18i64HiH42198z70D/gbrNIxT/XxfIB9UR3IeflI0VwkDeW/sDvU82
FvLWoD+UxabZqXvRSbroH3gWlPkGntr2+ZQtiENkC4ai8/4Vl3dI1q1fy4An+tZ+HiNjA1NAjx70
18oGtMCdtxM8LalrboZberc2jcf9ctP8SAPRs/pyiej7JNhcABtzEPtnshYOzHepbE4wtQ7UJJjr
h45FM+DRjnyyYS0Vg80jiGmCfNvm0iyiNZKl1esrKqC3JFIjLey/SDWTB5dzb3CdG6iLoJbwl49E
mwtvSx7HxpAgaJugdtgKMC5gS0jxs2B+69JdOe82F9YAXWITXT/9FM5BgSADKADozCjwp2j/LwIJ
IcGRt7mQNtTyZDMwck4FfIcYHJlmufRs86fZCuLY5ZLe2Zbh4piVJzGoxgiearSEceBsqq0esAjV
7RDCQmHpwyZpU/ugoQdQM3KrSPnLqfLZVdc5Lcy3kHpAYKHVbzWwp2sTUGIRt0y0plxs642mSuym
WaCTDpOs5gGa4VCB0iLA3h8mMhcBM7oKuK3S3ljkNS4Hl6GXodphnU6+Ltd+jXib24CfALJLjM6z
ZGj+Fx90RZkabdB0dpikb30K9WIbWstgFTlQDgVPcgAlpuskH0LcPmmA4qmllZcc1gBdzYaymVvT
k3QFbUctrKzJM5J7Nn1IiQSC1hhlw9NKi28graK0hpeigb6aihZAnsbTx6JCsDNOBCmvIBP6h0oI
m8t+qfDM1OwcxEmfMNjdzYKsUzQIV7NKpolIbYpBZu0tViCQXIPtJr1dP7iCdMThQqKSTLUEeziE
B3WfNr/aVFgYE+wr3m6yL6hjt5mMbO7n5EuuXruglW3W9GMtnq5ClvDZ2QrbAaKJcXGvKhTKoBGa
nrpwDGQcVVg2+EVUr42aUN8YdyKSiGhALgICKdPok4Q3wgJWoj4OYU9F9o6iIbiw18Grq6mACj6l
xZqADyCq/b9oTWd3uMMFPBNpG0CBSIdJB4ChpoGYzu7r0T4xaQrJrN0WFpgB+gRpZZDFy/yXNlqu
A7dCE37b1/cmmgbXbxWHC36mVU2M1YScZuvVqKpo7KftHBeHZWh2dpyDYseiRS426Yzqo0NfW2J6
DDUDaNd4EohIGoTZ7Ilu5mrwY2te8Z5gT1qRbur7VIcBUzF7i4LMu5qjyTK9mjT49/djulG7DlS+
BgTGeAuVaeAfzbvWdFwNngZZ4/WK7YOC6qklrV2tddxmBM04B/5a6ncUkMx0OirLndFKm5W91/YE
cvFLuQW2yM1Ae1aS+hhTiKgz5fc8FhvNxvYk6COqxhb+TacSurnOdEhiZ5enxbbTkxNIqhFKka7M
GFQZOsiWJ9sJivSVYe1TUPjM5pR0aDNX99Kwz3NwZPtTDX1hM/k11qgPQ6yY9Bh+cW7M+MTqF1IB
PgaN+KE8JFZzP7ZpUIzlvlD0YznohxhCG/ESSQ4Lig7y8g2c3B3QFNLBJ3B8IITsFjxmSXc0h6du
koK6A1xq3DWyAWwrJH+Ric/O0Z4+THZyKshetL8sY3Z1VuIbNYEjOWFeOje0AlY9N8JK249EezRI
4ueyDN2P2lO7FLp6UONoKZw3gWaMH5UOBm5kj71nGspB1d4thkcohRmEMdRgTBYeo0BAa+mHQrOn
wUp9+D3e53kWVFOzX0qoQA6i+vDlYwlZJgsGtob19QA7e4BoMgogmWHAJQOVlu53rwsfjZdfU98j
cAefyiXkoTsNEMQ2pEt1bIcR64eqv+RIXqVK9zqg32ra7+ng7GtLC64fxMtP5O/huZiA7HGkc4eY
oAFgSUG4bvufPdTVnf5d00SUpcv3xfdg3JlPlbYvICBNTvAD9akiBTnE31RHA5hd1LC9XLn6HopL
eZLYyJBnNM4RhougtoPsq6TvS32nwUIqlu+q7keuSoK1vBzS/jsmr64s2emUaQbIwEmLsv4Q7xVD
xT4V5A7/UkP5HoZLHmLLdCDeBRM4si1jd5WTbRJ0o2KX+fh+Yg6faFpcHjFpFescq3aOcfq7Ldgd
WZ5axh6u78N/KWV8z4p7RbVKV42kBra8hainC4XERfpPP3bFfMz0yVg2sILRbL+J+o1gbMG+5IWW
7UYbRka+xoYNrHTMH/WgOiaBcq+7igfPruxN35Se8NF6+WX1Ped15c+ii6LGRKdS62DOY7D4cKbw
h70VWBH4rj9Es7yIwdWV79G4SKM5Hc2KDNuzDZw2kCHpA3ZC7sIDzzou/6ku+kAYkc59B/EnSF4J
rKBf8PCB9aNw6oLA+lX+OJt6Oy56Pg/mf7xQrbCO4MQc+xmQRbI/o9Ia9XvRmNoaXv75kP1eAC78
SDPcrUnfISZEzdaC15dsB8BwkDoYn+By3DykxnGpg2G8gwDaTXajo+gzPCvBBIlI1/wl/2pgjZtB
8QBMhB9m7Nud23w6b3YBHSx33IudaUUnjwtiBqyWLaIOy1HKYYw0w677x6ALVZwFVwDvENyMs0H7
GlfApCLZ0VPVXdTykDsb2rKTrtZQxnui6dsS3+XjL0Obb+q29w0K68MClXmoFeRwVhecSEH41rgY
185KARt7WOXmeG3a8epf89nGB3DR9zB/OQwjZAWaNPUJ9krcS0et/eGkYzgXxotcmKHatbd9AXlk
GQyeSSi2CFXV61tJ42JibMKaySnm5RgvINAmgKsvxvusDs7GWF2UbSv90FkP/4J4XvAInvqw73oF
+8iIzK72y+EAS8vWbqF10Xoa7T1HLqCFgbTfhLTC6gAE9H+6PGllAzZT7uuagUxz8TVz8hc4jzl4
+7LSALC8CVQT+zB+GGKIPNDZnaAnMqQ3E7lzStyuEIBuyAcpD2jRhZrSeTmg747yofRZULcPSw/W
05T56vBQWGWw4Oca+uxPIwxmB3VnAGOom85eMtG2s6olyIYwb17LooXa3a6hLx10MsxFhyTEr1Wp
okHiImdbjZSI2fDbzG6KNEw7NcitJrSMW00ut80CG0UotiijFlJKPaKB7FhK0OICNUCGo1iLRxYM
aIbZK+m8JVBQhg+Wq0HKGV99YZY3jsiVlwOZHigMZ+LsZZh+ovi+SiA02m85h7NO5y0oK0jOzxGu
sqlEfHPSwrJbAskZj7Dx2MY4s4UDuTrYnQk2r+A6+aqlnsc2OSZGGSOsk60RwlydASfW+9oQSpBq
cqFxAqpDO39odlDLrqg8/y+giv9GOd73WYHYSo8X8uoRO/jNXZEHFUhdqCHvV6b/7DvPDt41YJXC
bbw6jS/pyfF7wfkVRFqNu9g0vTbx2ZAy1PBei4ckWhg91JPhpwZkHNBWguObAB4guFA07nZLe9rZ
dTJlJ7lQvQYOIdB6FczqomnH2Q361Us8+7DQvtOHKe5X9DGATq/mc+2hLYHcq08D5mehen99J4k2
EndhTXmlxZqNJDYGPiDuinAsQHmszH3biBQ5L/LvzufG3TVqPeglLJwWqHCXWy0NlsNo70fqrh7l
AHwGUJFbfkIaFS5P7CjiWVyUsTsbXedwzkxuKDGkr9yk+KkCXAp7rsIsfRUyxPoW6nntFkKSHTXh
JQbnRdSXVKBxRQXZy+DY7xSJJ2EURiUpaTUuR6tAZKCRnqKxka7GaHXyW5KViJo3BRBC+dJ4HdSE
VsexuSoiyB8GBbE2gA4HFW5Dx0DPv9e8pY1DhzwTECsUyGZmBO9ZWJpd3yWCLEHn7iJFM3orlkbo
oTk3yiProP2HJOXvxuCyc0ey5jZXsPPhiCulEDhAVtCIEjTBdtfXI352vPIcPkxzCuePGMqamvpZ
V/emdUwzM7w+mYtyM+e7jQtPZQ99Zmk9V3VgAWv2rG3VHfSl9qRGd78B1mCY4egQmWHyOu5bARfu
X9Ai/w3QOhepNKuhMHjHWq5yPiZkxt/B5w3Aw71HaaW7nZ4awImj61MW5Hg698xPGZEBPVWyU0HN
bVZC+db8yJCfAOnr6Ukq2JGiJ6rOBS5b0eUUPQc89BvQJVB8A0kD7wpIb4Ra0H2KnjYXToAtA4ao
OLIB+jAPAR1ULW+heoU4qT/2cDScBryDUY2+voaXgtQfw3AHrRyYNOYThkGLz46yWy2soVXgE9/x
dDd+t5QIZXxd8QEWAc5VQ1lf8PS/kBX/8QO4U2jDWxNaOcQ5lml5Kh0lUBGmSAPzigkNQMZ2Zgop
a1PwNddjxz2b/hiVO5ZTmfdDRnv5WOajX8bEW7JPwcpeKIL9MQR3IEd7gSJekTtHmeYbeN26DfvV
6tkWzp8Qg98T8tnNh6SHzq8II3cpFvwxNHcaHV2CsHDR6ogFY6DmLsTY8FVpEIPmAsmrx/S+MUP2
AVusxsvCWhAMLj0k/hieP5i5XFR5tZoR4AWeg9fzCE1gkMoPuQu0O0DTZKe6aWAm7mbeONtKZER2
ifr+xw/gjqpsoabaD7Z86gkMeqwFz4047HIUzyEpncj9HlbogRavGoX5q1VCbgD9Kr2u/UYp3M7R
/CZfbpWKQJnXCWEZ6LP5sNSpu8oblqBkgI0WxU21gUKO6DyKjj2XslhEs8yqydbyiRZaYXsqH0jl
r6iNrwaU4uqym3/+P7ru5wvG41DhypU2nYG9qkh4l79W1W9VJEx/IX3+Ywju9Sst8J+TxxLxLFd3
Vaue2PxakiZq0sUHIizqbUm0lhfu3j+G5GJbotaKyYZpgQwaSkAfmk9CezvSQMKLhW1LyKO7nQGB
sL9dTS6kkbGUIYaD1RyVtxEOPYbhFaJuq2huXAAr5swpq7FC2KzmQCL6jbUomy7TAjSSRW8/QbDk
JZlS6FjntEEpkWwn7WCF+XHAtac0bnovNa4e9jDP/Ns15EIYlAHVjpkM9xL7HIDOsazXqftxPUSL
1pCLUyXakZJhpM6R0dEbmBnI9uQz+82Zc//6SJfyoz+2IheRMIMlNSvgP6HVH4BH7sH1d/r1f8ea
PTSf0Ie5PqYoCvKY00rupQaQRyAF63yjL3CPYmVqelqdQYqhhR6LDZ4lXK29tFMCWULZtK6WUzuh
AoVaatzXsE5+0Mkc5EoGCM5dOd501bNkQFQ2OWS1HEza3oS6AmwCBMslCII8fjVLSrmY1nDUo8Gp
MnMzm7mbJWlwfYX+5Z40QOtZKWDyFyf/LDmvFniKmqyTESCQnMu3Mw4rpMbiEIHC70N4AijuhOp5
SW4SzYVhjScqKnxVLv6ZiHz/BC4sdj0zcmgJrlKNS6jDn+ueQez8GWWmu5m64z0MzP2VSdLer9e3
5cnhcJ/5Djw14RYMd6PMdX4bcJW18XgEt0tY9biQZGPjfv8+LobWca2qqY7fN0vOtoMWOas2hXYs
oM8TCx9Ll7/792Bc4IQ/yuTIMr5Hyt705TTXlauWAl7HJYjUHzPiIqecAl9qOqDok4PahG3toZh5
p7gM8DbUoSE+vBsfwWR/gOuaEYG276ISCJUgEdDkcvD5nuu6Fmd7r6k1mc7ZIB+Lud7IBahAer8h
IDLURPR0+ZdI8D0WF0yHRbNhihorR+j/hihQQsdi2iSfqPS8Jrt33V1szwCTYqt4ZSBtYSR07L3x
pX0BfOvx+pH7erZc2+9czAXENmZWg4e9CSVmEgOU1k2btpUPjGTH2imBUS1QGCLFo46qfdDBWl6B
Uw06j57a3LfzDjRR15Bf1UyHyvRemQhEvBq3039LquRaTg2mquSV8AdLm98ZCrzLamjn/O4hzmKC
1laR5wwWiI7Fdk11BxGzXQK95UWB115P55MD/7ClmMNhgRK1nt/3mrMZrY8ZfIeEaK663NXs1egF
q6J89SOuLQt3P0hxMpv2mEL3ckSpD8Sq+4Y1BWS2k1vK2E0yzTS0LKiblczSTllJ4DQ0PlAtrbx6
USQPDfUoj5/oQh+raVY9FtdT1Ma4ow07hhyNAwG0LKlfB2OBmfIqRN4mRaA3Qw/Ho5UH0Z9iY/El
krkzbY6xHAd1n9te4SjRkr+DUXc70uJFxrfw8qHd9CoamXAtBtDOm6BKVjm7Uo59MrxUoLXqKBOZ
5WbuID/duAN9GafEpb+XcQePnFtV39vpcE/l6SCnQIAUoI6x+5L+WNp3AORYCQVXEwwvHLk4lw5J
+buAuZWi1a6VvBS56trz/ZCUaAioNz2K6nk7+5IURxakLRJ9jDqYvNZ55fY1UCGaEubZM1vQnJ8x
F6kYoLWuRAS2TxPeIrQD+G8ALLraJ7ESafl+lK0fKVTJK6k8DQVAeVmbgBtsW0FNexjIAluTSPeA
Nb7KTcSKnaE+ZNAf06HGqsrWDtCNYwWOdNJXblL9mputjlZGrM438UTubfhGzLHlVtRwV2hgCfPN
voo9uzs65sv1o3apYPFHoOOeEnNSdKriJDAueDDejVDZFB4gMjnYO3j1Cdmdl5rd58PxSAG513PQ
8B0bL5fJ7z6yxIWGDVwIoZFXPrNt4qHU+5LIgixHEEa/OgdnYZQ10Fg2dTx14fLGBi+Ge4TStPv4
/vpiCm6mr0vlbBio3ZkaqxPnOGUjkE9FYGUDni0suj7MevdcCQO8FbMFA6m8qxEdRwlpmUm8YhQ9
jkULxl1/8dwmypyh8jGWD/2Y+zYAqFa+ZcQUZVeikbgbTrHHsaeGlZ/ipQmlqUY/rrkpIOJvym+r
I6lZPgPFmZuVW8FQsAbpqlEQwkkKhnwPza5WsFUuSSz9sUO5a7CYeqtS0Bg8OdTaQ0vZbxo8rSdg
sMbajx2APSuo8DfvZfHr+mcVrQR36RWSM9dG1crHeCqCCplkCvzv1kpEsH3RLuVuEYiRtpVDYrAC
ekj6kWNVf6Tk8+/mwkUVU+taI3OQEFIr21MD+lTdTc32k8hY/V+eTP9NWvgWvtn1Kc0cqBis8cSB
Fkc4bZSIbbuf9A1sJz/3RDv2Ej/lfINoXDI+JYncSQUAHANYAbpX7JCfKPt4C1WIh2JHfNvXouEZ
rdxbmFvt5Q0UAm7UW0Nyp7fiKCpvi7Yr34+HCHeio+FnH22W39Ge7aFotXXmdJcNKAPZTTQSEmVV
6+OjCxqPl4s132vPJeLmMqi5XgGqMMM3PVOrDcvenfmnhDbQQIM6rvzrm2o9AFfi3j/6u2Yfj2ar
OUdjnsIRXhNGr3pJZ0Mvr9oNxSSqaAgOCt/LXZS4MifZzE8GLC5MVm1nR38oU6BNwY4op3sT0rJJ
DPcy1AnnMYcgDDw6ZAqZWamFS5noqX6pUfnHxuMik92YGW1nG8ih6XbwAUS9JT6suB/UN6h7Q2hi
k2LHQQVKqBUgPGVcaLJSptRTu944eGTaBZqTdQSrFB/pixVpwQizeuGbUrT6XJiqYQTFdArDHmrY
e2dGarjI+yQVVHcudbb/WFQuUvWwcZfogmho5vrGbJ90Bc8BtVYD5hT+SOHVZ8V4gsAnB1dBEfcB
XE19PXm7vrVF702+Dewsk20TdHlO0L37H9KuazlyHEh+ESIAkKB5pWsjqVtmZEYvDGm0oveeX39J
xd2ql9PTuNh9nJgIVYMACmWyMt+yJ/pZPGUHYpleBXAqpCAaKP7dso3qLNlmvI1+JQ/SRvj5XsTf
9/m3HnA8BFEWztjlSbf12LRGBcxPUCzuFbBQ70h609MfA9DnSeRdXr4sCl13ctuir5oJMi53dM9t
aE8Cp47yq77BhLwVJpas6y45W+rKc6XxEOVgTaZHlb766i3XPupIMuIkc8y/9XRDf4pbA3FEMbEt
9Y+0HZypuqsN7jaZV0SFO8YPUZRIOmWyctWarigM56yExhMqF7t2p0H5CXQtgQ0EjLVw0Yg3lGba
z+W7Rk635ZPER58D4Zzep3WPd6i1AKKmi5NCDZM/iW1l188BapmFDT4x3V4QFdkH2Sz2fTuE9K0M
uS7b3JWzqhIOoApEde+U4M2nqSNEviVgq758ZL+wTBdeo3WnVysAP2AlSjPqTPahAcn6ObD8GEDO
IoDYwl09eWQC72mFsa3+WFWIo3cR2LlBRcK629bcK/jfkT8DBr8UMtLwMa4Lz0h/ZZNvGZm55cPC
Od2DzyrKTbeOtB2lD0YLJmixvbwW2Rdb+cAqT3QhJmIczTJ2lBGEtDHzeNFIbvnX0bvwydbkSTUz
gpqVOBt07m+MdNgrTRnvpqFzxwnPeaqivN3x9hoTrfDBYOQZyC6HjtgAdXc00ZXygeSzrbHgegin
jZYdR6MHto7sW3z2Aj6aQj8503/S+o7Fd4Ri4gKfzWtHYx+mkadiILepwxRYavWvHBG2UmHwcVCB
vasOkCk5YPBlk0/lxqT1loDabH6tFVnbU+Jk1x17gv0fygJRvgLocR1upuYXhCsbTBvawBzNwPxE
1/xX9LFIEIBoTK+t7CcEehNP6u4XJ3dpN/g/a4szZndBR4KkuHEFymX1LvdCDyyk2pWmumDOAqHb
RkZjKTlpa3ankGDcKKUIJJTIsHtoNvoNcBKhTOle5gTX/E5qa6KtXn8VzClY5R9ibokXKOKGUAY1
bURpLxB4zVGBSLftJpKSV0oi1a8RsJNCwNRSJdAzlKj1uXD8BMxHeWwnNL7WOvGUxbIWxdmCAIZ0
NG4KhbI1pNwIm6ruTIRKE8hsdVXZDUyWFp/duBMTq2gs0FNMeiswkQWjk0A/4CpHP+iyGzqbT5zY
WLmhPPSLAvKT/EgwmlVMtdOqGOQC12YWvEO/yc1APnDZouTDrbNHXwe0BhIH/KjTbltFqdN2vy5b
OHsSvte0ThbpBDioOXDjWEHvIFAUdy5/ReBM6DLVQf1Z4l3Opwgn5tZ3miVT04Ax8tiVNrQXNM3R
j8UBfAlOccN3ivEQobiP2h5whJ6sS3WOicCgJ8ZXUZUouoiTEonxkotPBzQOPN9T9oobSvlNztZK
TkwtG3tywVAO0uahFWgxzdVRDYxbk80fzfDZl1TyaJ3HPp2YWm7GiSlTZLTw9QhChx2qxyoUo6PJ
ajHFXYCjuk6glQb6Jr3ZZXSftz8HthVgy05A0InYADiMGWLN3Q9oK753ZS05vudLESe/bflMJ79t
EH5jaNmSlxnFTRfHkZvnIUDWKWbYqQ4+f+CPeQfpiNzSZmIr+OUNKTFjBFq9u6gbrSbMvBlgea0L
vEDZRRqzGS+teGE29XO3gXC2ok7lTiT+KwHh6OXLIbt+q0htLiIj1PLFb3HlOgFMtI4+L1uQuK2v
wZiTD0ShMhJUXYXqiAH60jTZAaC3aQtZqUB2HFeeqxiHMdWLGFAqtKJLDPQYwSOkjjCWGkg+mWRB
6zxxrn2dYWgrumt5gfndOx9kbfP8cvmrnU+Kv8/VOhMMGSTJppQBlbaoamOGwSMH/aBizBzsx7MV
7lXZuiR+cp0AAvANajYdR4HRxK6DyVFIB7AVdQXD6Gwl9VUyeytfFatTRjKg++6G/fgC6rIKyDso
AvuOcLVf6lHcJDtz719F0rBLcubXaWEYgTtghijwsYOr6ENP5Nnm8u6dryWc7N7KY0Vh2o3Q/Vv8
8JBa7Lq5CbbzDrMQGDv1NLA9Yq4Qs12v6HCmbnWcML+F8NKW/Iozg0Knr8E6EYzrQcxBMBn/q8DA
0yd/cMngNTcLcQ+iW5vgm+9V9B2D1/SuANO+dNhOdltWDiaLk3TGZBRUDKAL1aqe1i4KspKVynZ0
FRpRkessW6Ivn2k3hkFuYsOU3HqJf1FX/iVTOnXmCVDFzITwLNsq1bAlyt3/Y9BDci/WKZrIejLS
EYtpneigj1dBH9lwAcMhgkRBDYi/YqnKtdptAvQHA3mlcbl3vyUl32f3t/SoFOmcoDzzxTbNwTat
PC+VIGg34qyEexn72xft2iV7/J8vqNoboppYNx9p8VdNkJCDx2CItn7NU3fmAf4xVLrFY1CSB5QE
tm6ASDHlwdKtjQWmm0ayaaeWQ+K4GiwzBDl7QCCQ1aR2XnV2GGzVcX6LlNKDMJg15vccc2L9RG2C
Ag14beueHerocWx+pG1kQYtJs2Ka/8VM0yaJBuIH8B70rHFmkFMYPtcw11eB1rSwTUO5E8PNMATX
JgGTAMacQKjj1Jh6U2cNmnXgC8DDHvvpAy1bt9J8SKil+qZT0syqutCeQRcFyhrNfymDxO2r2Sr9
aD9ili5OqRUqo03a1x60h3zWvJw9TYmM8lpycdbJoAlOynke8/guhQhzYLrYdsnVPF9XPDlOy084
ef+1rKliP/aVI+/fk6beEWhJk/RHwQOP1iAzF8yhQ2bH5uAqCiS9K0IkZEuSq7tOBY24q8EbqQLm
qex7404pg6usg76fKXmzJa5OLL/jZKWVzyEqsiRPnUkh5UucsjI81ZflgbI9W3nUINb6YCxU46in
QAT1nU36H5cfDlnwsWbxBSAjrwUjKcgEzZdi7++W18LcxNulZAg4kOSMyD7cyrdGvJjEnCHW0ZUP
Xt4bKPdnmWRzZHnZGjqtZ2kQGi1SIxJAV0L3xDPmMp0G0iTlPTuAOsUGb5AXeDIaQcl2rUl90ZyL
wyZnxrHwG5dDSQPk9Y5kvyQfUFu5UI1Evj74OHlhYc0exyTIwm5pYobA1F6ohwJW4CTenTSEk61t
eUpOTrwZYkhctF9BqvaZXC29sMrRN8UHdNos1Lb/4zKXn3NiDonKACpAeCth4Rp7mt2VUF9q9wtB
avSibhOQJF7JoijpwVk+/olVJa8EZOkRy2UjgOhJjqnfmdPnXv8JgO5PM+owCL1HToOi/6EK29pm
KqTKC2CckvotmPvnRMPvYols0yVxwpr4V/BSMF/N6VGUNwIcaY3+E/3nInkpxhuj+Oip5okQYpbp
0UhMUC59Tr3uCg6QZDgyS+EyQTvZ71n5pQZkypMZqHB/AQQThOKU4VuZ3XHFuOadLO+Wuag1OzC4
cWg35Ev2YPcOtzU7cP1dglmoZWAg8hRJL4kvIeSFKGUN0k5nbiQKhUtUKkhTpVP9mKv5lV+C/Ekv
r0bIttRxoAP5Fn5wzJYHaaaD/mmwW7/YN8HoovCOuri2y0vhZItmadoBXxMa16zzHfyHlfMUKDwE
sKAaqcDQlAJMPe+NbN5cvkXn20PfD/IatF1GMYCIGgqzSye5MO3wFmGPQdwsd3FcCnBMOfP9aBuQ
/UotpJpALbPKTkCUIxdTk8Sa+grIoU1UoOiADGVRN8jAfzVuY28ZFZ/dQduVr4E0KZIdnDXbsGjS
JJh4BUpVFWqD81s73bbiMWOPUCUEjBWCZxlmMLNPTIaAjZHEFqez5L2TuM2viPjUo9Qg+g8UVCT7
Fnp89ZGO/4I07jTz01eeErSJrDEqNBbCYXwjfYauWH13+RydXwSUkw2Ta4a6ZuYsR8GqHlp0R4Ek
UhBhmd3Pyxb+4Hm/TawCqjZH62jkeNYU5ELAPICIAfLxKV6ZJR3RXtI3s/GEXdoR+CEk7vX8k/pt
e+XNMjrwAjyuwD83bF93gLnWEOMu3f+4xMXtnBwFoUcgopu/kr3emcpPARYOcI7Dd3gxfV2YDE1H
sYCWzjwpbmkJq353ad9LXIVddVgLUw/44kKp/ZXotVZ/dW+++zt+q9xN19qWb8u/MoiL2bIDKrG9
ZrqM9LIzq1IYoMNBZ3oDjvUFaLCVdtgk22iuHEwLXsNeLEeodnpITs12D3qj2AKxp+Yku4nsy8gW
9vwIGLrEz36RPlz4vGsKzMFoKc1imt41EcBKTL1t1Rkatgng0qOfv7Ah2PrAhTu9D/w22PhuwENq
R7hMSARdRTdf0iC20v5A0LhqM7LTIDs1Jo2rgujbKuZkp81XKgdVQndoBB4XtbfIXIHhThH3jKXO
3KoR6FUwaWakP9Ma2nH+m9BiyT35gz/9+xSteTh5EJlhmGFw3rgZwVwdotfgIfu2R1dDYxjCojJw
gcwtmCvnlupES4Meewr2KPaSmDYI3MIecnzjFjrdR6OzFTCCCot8Fp6ckewcTwN86/eCV/Fg2mE+
KQLFG5KjdkfBjTFY0BtHThGBIz90+C0Ymu59j9z4L8MOkjZATFntT8wUv8uO2Dm113/8lJWDnAqW
qGGdxXeGouzqcHhmXGNWERs/StAe+jg/iUqg1x1ZMUmvKyPfC1o6HVQywoYc6q5y5zF1UlI5wHmB
GlG3RXjUMi8bGyuaxLvE2cku48qnAsM/Q0mNY3r1AYoCAOiriNtQ2EbUZk52dT2CivFKXoJc/uyl
i7jysUOjRajehfRIen2TBX+12lU2VhbBSATmjCX3QbbGlVMtuGFOcY864YyZDl+j24FjghoEmpe/
5WUzgq44S/rEpGTkOIT6fNDKNz94VGdVEqZc9tEYu/vn22SSIjP4pAKG3WPMwvdvzOY5DW4Ak7MU
1OlUcADMVJZFKDKrq1y2b1LScL80jimm7Awzupro+DToBZTkU0oQIWOU1YTmz6Fnhb5VlXG00xqK
nED3+r4KcR6U/PTxWdQIYLUJglwkDl6Det4W7S4sFq17DdrWqnkf5UhR1NCa2rsU4XfKMX1zwNBO
MkRQhMkh/V7Pd7TM3qcwf+g7wGn1zzYpr4kpa8KdL1D9n0fBjOM/P7RWDD4NK1xjVBXBIxru6Fxb
U5BaWZN6l8/N5bsg6Mp3UkriqSvw5k9z6YxJ7tZ5YBn8Nkdqq08vl40tf+zPF0/QlafkLStJGy7G
TBPHZcPyWXINzvEKnnhAQVcesBh7tTBoSo9jh67KhHZv32C67Dhg9wM9sqPsw6+uC5VCJ3TLUB5R
qtd20J2kiTcF0Cj9bUhNO+2GbVMP1mSw9yGLnkR6SAwZtuIPldDvbV65v1EHDY/RB8g8oCaoQIhL
gMq2TjHb2P1qzB9dP+7iWrFmnVxV2WMPopTL2yF5OAVdOUKzzJu67OE00l1/rdrVTbLNH0Ivstk+
wHvNrdiNN8ZzLJnkPA8F+vvFFHTlE5nS6zkuFVJkZ3RQ5QacBBzJoSV8W7f9H+2e7Wc3dsNkEbLt
qMVk/SHZp18PEJugIk80jIvjzQ62/cMyIQDOm8OiZmPeiv/0BIgvkMZJTO9HTJuUBHw3oslutKCz
DOUmBJrwv+3m15pPzGRNH/aZgsBLWHRPN8YmCKxFPHsAFl39BWQjNC88fZfeSIPqxQVfuNdfIeGJ
ZZIqeh4thW52NH+xzF5UkhKEfGVl44Yv4xaXl/qHksXfN+cLHH9isDbKxuwHLJXu692wXzRSptmC
AtT0pDgzoj7AaXdgzB8d/+hHIEvh70JSAPoDtOb7N6ycGdxmrGkVmY+5orm9j3taj/s0B1eJMdkY
c8SAVvZWz/G+rASmzlqJp5NdXrbydGCNyuJoiXqBFcQ85w8dBC2Nt8gTG07rutGtbwBrDO3yf4XU
/r69Xz/s5OMraqyRykeRd6afc73X0rdAVl07x4566sa/PMiJDWHkSjnlSgpFsaHwQN4EHG9Ad+EQ
QsJEkNqjNLCIf2jAUKklyqb5qek7vXxqhNjqFfY7prYCPWBlJPughmheqjvpvJ31A+3iQ1sl+2S+
yqMI2C/Nmf3oNq/HtzRo7DSaNgRsMX2uXcdFsy2GYovgw5no/eUzLHkLvzBOJytszZpgSBbbJ4Rm
Mx0Mb5OkIHMe7v69UevBzlAN1Bpimktiou27Tb/tPLLpN/KA+vwI6YmlVWQ405hOdIkiFqmpqLFU
O3LRj94vFLro5RXO0piWdYnOj8CcWF3c0sknnDDPS/LF7QyljXQhBW3awrUQ2eVTVC0yN17kybrT
X9fqgq9bT3rmxRTnGE7+4vlR7K6ygwry68D1ORiJHx2hWVWzAzGRJx9zOxvjC800VU0BuRhfPZtV
rINxohrxaDWxFaqPI+rqbSFtHp315t9m1gjMskqnNJ/BLAaJ802yrR79H/52mfuI3eAoS1kXL/Xb
5zwxtjo5Q9aGs6miG9aYDxWYysd8tPIusvNUFhrKLK1OS18ZdTgNOC1lu5+R3abDZxmglB3/unyx
zzvmkyWtovfUDCEQFoIJqnxJnvje3/S70gPTh8uhHeAs6mTVMTp221nyIkmOx3oWj4ZFVSYUs3is
CMAym1tI1TDXIJnOWmLCSxu2evYghlSRSEHkxAJh5wx0rSQ9JpPqDSnm/PMRGgva7vIXPbswjaoK
1Rg3DHMVJwvGuxwKE/2x0TuHD8/JSGyuSIyc9ccnRlaxcE+VMWh7vzsSzI2wIrZmUsji7WXnf/t2
JzZWFzhPooQJonV4sstdNTrN/cLZuhTHgt4GUU0C5afLn+58oPu3SZCw/NNHznGnNWVbdSiYgynn
Wtma7rxfWtv1Jt/IKnGXv6G5LhBoTROrJDAhQ42GYjEepunz8nJkBlZ3uEmComBl1B95QuwRmlxB
IZ1TOJsRn3yx1fVFsSatC4TnRxWATgvCItPSPL8br4xy4Yw0UWxAe5n+qB8ht6lYlxcoM758gJMn
za8CVBtq3OFa31Vg4Q5SjNzlIbw9qMWNn5eNnfdUJ0td3WUKJbVWpzmgCKnbqk8tdZVhv7BpA4qU
bGr+GevMzSZwfNS+RdSPIHgCe7jVFa/dbNqXf4xsaxf3fbLysGBZKPK6O3YGdaFEbGe6JB76anL9
+fqZdOVH5mwoQHlSgvWsSFHnp6goKQbGj4aHNog2WQa3OU8JJMOiQtxrjCW33OiYpUfRDyV8FmWE
edenNAONEnq7qBm1HxxsJfOoO+YWemRqsq292SyBQmhmp2M/8xE9xDSxC/TbUnZk9QtUD6wgrH8s
X5G2V2r8OJsgYptGu+GJ3TB1tgAdt5qxswuDWyp/hAzFrQ4sFseMWq0+c8B78gDTpwbED+Mm3PhN
cAXRzZspLO6Z8F8yqOxwv7XrcMd4A3oVAD2QB0agpajbqzGBHhVqL4N2XQ6TM6HvXOQc9kKXC/Fw
eUelvmflUv1qbjoqgv7YviyCsc2GuO0+fVpSe+LIkmzpYV451yQKkJUgHjyCqrCqDwYzG9zWvHPA
A5k6RDM3nRrtJx7+LJUSM7Tzrjbe4+q+IMgQE0QEaLCVim36s+TFPB+Hf1+zdbGhJPqYIknhx4iO
OAy5kwbVTQ+uGVYxR88wTFjFTmxoP8RoRBKHcva5PrG9iq9oBpKd0Ne7o867gz/tfSTJtPuVBfu6
9aGq9Ovynktu8boSkE5zGJMSS9VphQSMWmYpeUQXP3DhEq9Tf23y47ETkCXkfbuharQNBMRmzOqq
l0U6l8MO8yvpOfFIs6+2gs94zeISUvXJR5J6tGMSt3c+nzjZoJXf60WuRKGCB1rv+VvSUqeAiIUK
ooisyoGzgFtR0S5o3c74FWm6BwZTJ850i5pPdfoRS9t3skWvfCSL5q4WGukQ0kHYAa9rTnOrJ5Ns
2YpkG1e+QR0r3ReJboCaMjskV/MWOme6Ne57N7CpFRylU9Cyk7lyD+iB0Vn0eF8QpFiGjup2L3lO
JZ9unW63mNnVxrbpwHx5pQJaBc7FwKw3ly/Y+drp93n5Ko2dnEqNRe0Qo3t7RDug+1Q/Z8d/wgwl
+oyAdrVWsgHjtFvus85VDYgDy0I8yfVb8ykNXZAknQ7zirKQ4j+Pgafl4ACT+a3zc1Qn61wO0Mk6
o7DWmqxXEA+gvDfwTd09jOEGxJfFK8m87jHZ8If0AG7r0IIcCaRBFZs9Qkaj+cjAkYUuLHEgvPsv
iw4nv2sVofVRp08sgUNtnfpa8YCQGu4X0UcVCJS4Qctp+eju5U2XnN2vDvTJt4COSZZmEGE5Kr7q
UdCuUVI7l02cpxo8WdfKD41di3VxBm6PCIxzU2O3A7OM/ocegzhlip2IDG4wB3aJCofZGa6SLhqo
b1X6YAamR6HUZ8SFWyBxqnMQMjbvZkO8Km3uzTjY1lk523UuXMZldIzn8QYnP3zlsSqVF5RoSKpQ
9kZX0vKfiptlO3rX/CQV6KplkYZsN1auq2yDOisyvHF05LaplZiF9y5vhsyTrHxV2U9z3mlJD6Am
SPM4GA4BOwuZxMrZ0ADiuIohFFWl62wtyoYpbYwBYQkHS596XyRgWB6AP2Gd1TYYTyWqJBg5++VO
LK7St7EZUzMSPT+m3bZPXkJgE/7FhzsxsHIaDS1IHTUTauLkYQxSF+zHVg1IzWUr533wiZllnSf3
sTWTSbQhGPNi5qBBN+yD+0WCPHlFipiajvrQfjbXGD/1pivfbiQUT2cPx4nx5f9PjA9aztu6WkAT
xc9q3EUJtXyR/ccPufIGRPerpkk146glD6R56IXhiMCXHMDlj/wWyp2sZHVz9Yh1LQWg75jM4KUO
kfOk0xWdukNuRLJn82y8cWJrdWk1ddbbLAWKoAwQXnCk1Hrj76rgbTB+pRlE6IK3vHkr2nsjz+20
eapE8HT51Mj2bXWp4wGD5yDgMo5jCRV28Vpi6pf2n5eNnM+5vte5zjX6IVFp2+GKFXDj6pjim+Z2
g/itqJ5KHz0yQ4AMeXgqOkimsduahJLLsWza75sKLTgV/WSurHHRkWgGPTQw3tv4QGiAKYQdqPgY
lcBOmdT3L9WrC8bW0GWTGGlVhxk/OllSb5jB7DEuLQaNsgR8ZF17E2nDRrJA9sVUccnqKqcaOQBS
Rt4Yx0QjV1zv7WaZ/soJQYcFwjsWU0C22vC5dUxRKZ4/A0pSDF/FepQN8ir7bIeE7klkouf+pa4a
Qg29Ar0o5ObR1gLC1ooGsEgDEzzZU6zshGrasWbWu1grNAiwVlbB9b2mt38ZWqg5I+s80bfgWwEr
cqwD/GdkyTOHJB5UVPnPUhO1o8foYoFEEqpbsQ8JFL2tbqY5y7Zx1pf2LKBzOfJ5ZwzdbE15OLtt
3l3n03yV+C2YSNj03MWI8oweuhA+EcqPLqwgMxhnGlAShn5FNcU1SIGeC433jZg2RmhuAnU3aeMO
/FyYa+37amNiLvMoOCCPcc3e63l6aDTEdC0JboiJyDUSbtaBnlYzsU6IURRA62T33VhuChIfW0iu
4TkEdbaSg7lpghp0m/hepkMOCbNqXb0zwA+NEGXcpmowuzQ0fQjapa9+3zvlaGzmtt4EtN811N9q
PhhBK7PxoYIkDNRbmGGRtjx02giJMgiJb8asEQ6wztdGF+4LkBoPJHJDRfmIMwolSqN50jDPMLSl
lY1oe6W2iFQnzjsbgx4xCIuLG9UX2wwMxVGTv5D0p5Imt3MPfsxGEXbLDQwAJ62F81uifT2+srm5
FkbziHKBM3F/WyOR6FhDLEPLr6MEkulhjVpOHaAtEyvbSVEsAnglrcBuZEKwxOHlNNhByCD4KvK/
JrxGc/Pk17172clw6Q1YPeQ6U6uGsrw7QnqVYPwF4wpshlhpDKITZZ7A8djnx2EYapDwjYPVMKQJ
akFLq9JB5TYUXXWf6YsQ39QzRJIaWOtNkGLpdQ/glQBhRBNSbqs63gU2Gw+wtql6+liN+n0iMEtn
JLsB9NAN7khXjfeqr26H8Zefg+jZRPTPn+L5boze+nHPgdSeKwAgQF+a5QD6svcoJXaVQwmvuSYh
xjhZsOnNfWmElgHJaD+7Dfv9AEVoEuaOUoM4Q1Oczo/AJI6XNvyRxsdpeM+Kl2l6J5CFnQOwdg2F
3ea63WGOOwIhd45cPbNGNoHFofFUvi3i0WIM+xG8V7SxOmh1F/MTU72mOYTRbCkgLNZiCOiW+1a5
b9LB7pT3Rr8LJpDKjwgCAQRj8ceotnbMfFQYleu0EigmBSBluhvSh6T94Qvfo1HjIBa2a6qBEGN+
iSINbMY9FBwVt86q1EUeHNhGo2A6qMFugGa78g+5Et/5oEhoIL4Udb1bGvmdIpL5Lk1eteS+w0vZ
DY/c2BcRv5tQB23zB5a3XpzAZYErax7eOwwc5Uru6rS0IVJmQ5p3ZIuEY+1kWQkBce7M46YCcwAY
vMF+UYNq5SXAR8w+6hLksTP2gzIrUI8q0AwQiaRmZpMcBXdo/ICJ2dbg4FWcJSLugwSkyx8N752h
mDdd/NyMAHaF79Vwrc97Hu+UHgIh/uz5UQfKjy3ulOWD6jlXnjSxSxDeqtWelredpnqmPlo1P2Tz
r8aHQUzfMtReGPKIkl+FheeT1Knx55VlFAZcaRXfj9lDpD5F+UvZHuP0ehh9lIgHhyINzSZs74wb
evTJbaA9GWDLyQrI1+qtnYvKipQbVbmJxNaHsQR7xcgGFNtugpNSJYWT4bcFxV0JiXszYJCXN+C2
YndQK5smyQaDF7aZokGqo/thQA4Ywpsdhtx6A9I2oA4Zysma6MeAp38I39PoPh4Qneato4TbCfud
3AqQ0Fx2BudxMPrfD/56eKUIAL8macuPVWl4swoOKRZ6FVHciqEtj3uUFqqXR88+g6IrUpF/Fal+
m1/F4j6rRY0iOUAA/dtQ/4X9sgXAw/9xkaug2yCpadR5gbAKU+QseKXajIdcs+OmtPsq36X6nvnP
fpLfkIlJAv5lBZfCjSWMPgn4CRdjzAt8YGM6jih3zKlseE4Ss+mrQDzEfH89Akx0JKDL97PYMv07
3t2YbbWtOgkf0vms83u/VoG4Wk+0giIqwPrzrdmHNibtKY1tfwyvA3Bm16CWvLx35+Pub4OruDsv
EeAEDWLEOXtNwSYH9QZAVEaJlT/khH+bMVaN1lgYvASxxTJYwn41Av2OHAwtPjoNb2hae+pVbVXX
w65+JVJa1vNAmO8raKwC0plA/bcosqUEMrjMYdDEyI8Y0r4CdTdQMMBRymAw51O379WuAoC2Jhmn
7XJiBLcKo7c1g3hce0owWXp5+/6Q0XybWuX0eRgOWtqgHxs8Bfc51LBNlzwuUM3WDvf/Dsp48ilX
7kQfcsMYpxJ6DhvhqY8LjhFD9XZ1WzzI59y/SsIXrvZ6Zk6v0wIkO0iWKpc84N3LkUvgrUKF7RmI
dWivx9tS2Yxv7VN8j5ffTW9kIKrl9F/6BSvn4ifN0OU63GcyFVDJeB8DxEnpS6Te0SKBOw/2fd7t
Lm/pFxLlktGVv+kypo96brCjqkMMpO02bQ6fpsWqjz5pPB3wliG0zYcO/JPgyDCm8KEZy9durLc+
a13ANBwIFoCnJj2ozRBbYBzPrdAkD3HbekCK2IUwn8M2+aGFsduUXD1mJH2bdHGbRGjPmp3Vz5Wd
Zgombvd6/ah0klazxGUbKyeXRDowkgB3Hwf9pVUf41GG/pQZWDm1cY5BcBWgCJQp5ZYpXg/+2sub
JHvX1xN5CjpBeaCjyKVuxmtxFTq9BaagXX8j55U+X8P9vnXrqTzR8A768pj+G+wv2LK4hnAVLh7b
M6S7FvTmJRQg5xGLJxZXDqxnJsEEy8JU8AqdKANN+M/oim2JGz5HoUsLq/lR25NVPF/+qhK/uR6O
C7nPUjYBytRrw45grsQMfFc1hxsT3KaXTUnevd+m4qBEX5bogh+7ETPbkJyi1Z0vZUCXHERzFRhV
aE36g9GgpEvukn4bgCLs8jLON4JOdmrlofq47wYqEHphWECxx8jK7lGb3ugu22hHtvmrQw3ErjbJ
I1irwEmibQdiI4gojvVddgTOQOK8ZJ917bv8tu55WCPeVPb18KTXt+awubzk84CBkyWv3AciPn0i
Ao/Q3DC7JSq0AQEcgKwqH4pboBgs0Q6HBceRsEIS6cr2c+VY6jEYtGTAe9CCN6RATTtVHMnqlgf7
z94fjYd/xrM+KXmnDSgefBGLWwPGIzFyYt6BtcnWgBhwJsn3XH7zJYOr8CifJozVQrLrGNBpW6rX
EZ2Q1KuHRC83RjbZvsE8HYROl9d5+UuqdOVhiGJOgkFL9kj4ZwMiqmi+v2xgOWnrZXEIAXGmAOTM
1r4k6WKQiHQJIukshpY9uKQ64YEMaI/WvZOi2HLZ3NlA7NTesuCTPESgMKbEE1q/KmZLVHuhJoZ8
EoKj9pB5siGDs0/CqbWVY2k4mQbUVg30fztXvJQfeLAxm6dA4H4ZZXkqMC4kXeK5k3JqdOVrIC7s
G3zGJ11GeYcbPm5Bt188Rmgne72ruOCkSo455KPv1Kv0DjJXktt3zrmc2l85Fy0tw6pnQEyZHFUV
gEJDqDwW4u0/7uTKvwyM9kZcA6mAMUkHopbWl2jFrtgVDrn9VyH16aJWLsUYuxJCdvioizhLaJfH
xdq80TfgFwEM419cu29rfO1dRMV9cM4AwBKKzJnLrT+kruTznXvET02s/AnwTaWYE4A0wd+01z7n
6/aY3bBN+cQw6RDu9X1rl1Js7eWjwdfuJB+msqmLmB/zZHBmA5zBsWYlRrqVLO7yFeDr2dOAIqKc
NexWfl0cpkPLLNS8PSXGZN4iVoD6Q3uoMOBQ2uljAco9yQ04m8ueftzVvZ/atOiHAZEtagHX2v+Q
dl29kePc8hcJUKSkV8XOwfY4zIvgCVbOWb/+Fv1drLXc3uZiFxhgHgYYNimyeHhOnaqd4oA5j5oI
hi+3ilsh+cWVpORNmTn1ldkZKsQvKLCFG2XTbUaPNgLyIO0+XkPs98/42RMc71bCztRMULFnhA7w
Rs1ee0jMdDHnM96MmtbLyBzxpoZs3qhiTmjtv8zXHtlfm3blIP9xHh19F53SQwzyOTivqT/AnVS7
6hCQhBMpJCneuOwrzuUhsy2fRhPERqzDyXK0F69+KLzcpxpy4RuN7nkrfTO6X82erYKWkdZMkoAQ
g0JO/1D7EKzcwUL9jY4JCs0Gdim8QJWDCmyXpyqFYqxDM+g8It7Os2OlzGg+1p2h+Xb/iHKQ4HOp
V/ewgnxgNuV4Q6QwU4jj3A7HU6nxpnOzx3K9hjSMWw9ThrlijthBrTu7xZu0SdCpYH5PvP4ExR2/
chtCO0qd+Ew5DkVt/Ss7+vUvYAKOUMmhRb3EVPh0cJqL6ir76GclWfVROMUQxJFc85psht9d7yDh
P254WHR7oTVF0/FH1FilPmAwhLcN0K66Ge4L01ZPF7eZeM3Qt2rYsvw1ChMnlkutp0WCUSrzvSi8
Jk28GZ7HcAh+FqLc0ecUBTQ83+qc5w9+K0Jdj8x84azX+1o34I2Yjujbow6sqJfc36u8IZhPmGip
qEcT0Dwh2wCGhW3HU6m+yftez4K5MKQ2z8VUatCv8Z1ci+106H28Bv0JGWxLOfbO8kxFKqfEmjnx
99+EqF9fjrk38EyDpURJG65qDZmqCA6o00NSaBYZTVfulkMIqmkzndNMdeL4W9/N4O9WPAsX3i5l
rpVMWaJRU7F/BpQTR12yFi31BPAt/tuXZC6UpDZhVF8B3oQ+corWH4fEvT/CTSr0+ksygWLShVm7
GAYVf6sLXMVIx9go7r7Kno7vKEGPgKpf5ZyCxN9cFn98RpZEkrcoscUxHOshe7Vr3+NN4cRubgfe
J5P2Idv8A6MXzrlgde6yVM2rCiX787xTSgteRDaKj8+LLdnCLtlTn3CewBZnm7Ayd6ScNBTqKJj1
3VY3ofEwEL8Xf9//hjfnpWiEaLJu0L/+fGkYgpAMklaqZ6nNdvkoegTUhftD3ExMyqsxmGOX9FpL
hBy8/FASHRigPIaZ/NGQ2q/N6NwYszMsUD1VxY00mu+DGPr3x+dNkTlvgQjWWteKyBwWv1Py2JPo
35y01fyYk4ZWHRk+0VjDejnDYPCAmi1nCW/uhdUIzEGbqkQtc7mAf4ZD1F0Qz6jL8uRIOcvEnir0
0Y/jHNBOtgxPhSqzm5p3udx+K3zNgz1FTaaVSUbU/pzD4gFNtpEnvoUU++3sBKkrZ97LnLwxb1bM
ZT0bmY5uGpCNjaK7tOo+X7Sn/7S92HL6OBZjFaCv9qz08C9dWksKefxVhW7Rv2SOVutGZ7kK7cS2
ifNaTeJrHQww9BrdolWuBRLiO2GAXI4QzN9ydd5KmnZV8/ENoqRVhySWJvtFIW3GPrZEqJVrAgKT
KPUkzXyc0H3QBA+h8iRp4aGSJrfVQ5+I2pVM865c2n29ZDDezjf9Ej/nbU5sJRB2iho+ZClk28QE
7DdShZxnEGej6wwcteJSGAOB7CU6TSxZ19w4zLZaw8un0Af/vfVkEClOqqHsZpwnyMNDcajN9m1a
HjL9JclrUPH63RjsIvVxHn9NYrO9v19uv6xWH5PBo2YItTI1ImotAbKP6EJGzasqt3bqbeamNRR8
7g9408tihb86g09yA1P1gaJHcpg8+O948bRpIDcMzo3ggIUof5sXhGAEKiSqVzc75VtiXIbpWPkR
J3ZWeRuZAbJWyXr0SgrRtVT797b+Hc3ZJiyi47AUu37JH5Ws3cRk2KNE4WjSJQ4fIwkPXHWoN1o4
gWs8PmqBsC1nHUSaTDwqRvpdA5+r05pjvWgHUjbXKUCGOEx+kkbYaZq8Lbr2Vx9DGwp5wIXAwQee
HfMInYSEHIxCUPbJUPXWrOXyvl+Ui5SatdUpS2LPIDfBismb++Fn1qO1Kkby2Uq6lINRtyPirx3B
UhGGuYMnNsEHahzDp37IkPbSBJsKgB+gCuBM3+FeJ9LuIJ4RM/30fz0IpgTDMwhHi58GjStgSc0i
l4iqRdc0Dz1JVr0+PrZCDEWV2NPBByUpTzD19gn/GpGBMrKYaaHqAzajElrQD7Ag8mWV7eP9PX8b
9r9GYQ44CckwxmGvgndGXHF+FeAfd38E3jyYU9ylWlJ3KYmuc3idjMVajNyOGl4DBm8U5uimWi51
aoF5COG7Lj4IGjWh4skE/s21/LVazKlM0xZ5rh7fpHW7wyz7wxOVOYjtdKu+xr9UFdoD3CQzZ2Yq
U1RKA7EZ9QLr1+9gIOkigHepqJeKzmcrg1MJ8cQ9evLuf7TbLxblj5mqTCZYBYeVjCLaJLJXBaxC
ZCvRyHhpfqD5r7H06wDJ08YnDzylj5sGaPJqXCYMQafOok8mVnhC992HUFqftWto7Xcfyi69dCcY
ji2goDvUEuYfNMHdxt2veTOZg2gQliUXEQMP8cMwRS+JBjbuKPV70wD1vSkytzXkl7atL1WieFBs
eITrAUSwWqjSxt+HAUSPRYOZ8VhzLifOQWWtnOZwLOWWwgFq3xaY5xXa8TnfnK7tHYxjzXynhUDx
NV3wdPtUSabFE1qNLreGN294ZhF/g+VfK80gTwUqsBKMs3mOoMaHRufc6r9nTuD8nEAttgu3+gZ/
jDPx0L3OWUreiWIQiWRG2Ik65ilBGYIcBRTcZl4J8yYBar2RGUAqydhIk5TRixGZi3peFEsSEMYM
wltjjDC8K49tu1zz9IhvZKkRmis0/RnGsDDm0b9X1Smt34n2MwP5PlMK3Ki6df9z39T5X/9CBsxq
ZSADgfD3eU7kvV6jwzQg6GyJ4uxgRMq2CyCXoTZ2oB66eZvGftZBPv6pRBARR72VQkJETg859KVj
kB0rEZKGHVK2hW7geL4s2tssIHxAfjEnDyqMAzi/nv66O5tVY2AxrKss0IZRPcO109FfyccQo4AC
Ivblf7hAlb6nwap+qS4IKPGeZsobdA5vg5/T8/KubmCLyVlRzr7SGMyEZ1GYLDDNOIfCqSt3Zv2c
9Zy4kIePGoOPdSgJaZB2MI3DtDtjIyIVj9yg5rW+BKslsulcxYb/LLHHX5CX83lFyL8Jyv84tqyP
UhGLclNluI4Gj/qSxDt1hHgMsQQfpXLR4p3V2zmsrwuBNdfVJU0G4R3t9GClI/45RXBsH/bzW+9V
z+or6mbQX+Mlzngfkv77KthrVJLkJaFYC/3Uft51VQJR15/3d/DtJOtqZgwAdqamJoKIUUYbmRbV
liy01VxgAuaAL3LiRxK8WbGwp6aClGgYz9R+5hEew+hvEOp/92L82h8M7hUkS6tU1SOYLud2n+R7
kuZu3wc20lWqvB0W2alG3a1I6kWhwEH2m1zlFaZpDKZ1IbpwApizIHyI0V/iZk6E9k5M0/8f2xVm
tB5ap2HVXVvaW/xy/5PSL3YHk1jjJSFc1HyQgUlJt2s7xdJxBqHwav6+PwzvTLDlG6HqFjGDUBFA
QN6lSHge0PZm0xnWW8XH/kH59V+16q+WljDIM6Xwgx5bmgBtBkh4bGt0ZHHmxVs/JvhqUWmEzDYe
vY0TPUH1MLu0mJfgtk4BCQJiZWgWgVaf6fBed7xghDCPraLUpVClt4nqF6afPoj9QXESjy5ponn1
QduFsTucoBgSuTzbJZlzMNnUstD2RJlqfM4893t3cfBal12400gvgUPLut0zXMI+7QVqV3KrU4Cu
qTMVMU4dbn2ZE2ayVkthugRjSmr1HH5k2wlLsU8eDQd+PUENL2fY5KD1HArKvH5X3rAsNi16sywJ
lqDLn8TooR9/3d9aN9Wz17uXgaVxQqPpbOL9PuMVFdnpjjIrBXu8CCcIN5DEpYKeojP5XWjTs0OO
09uY2OGZR0v/myT/HwDJthGjX6yszFCGlJyDFljQhsJdcNB8mEnseBKUvMuaTVUvIUECqISdtIo9
nbvD5mfrpBd0cP4D0VLOLmZT1jACgGpngrS4iI7X5SEr9xW53P+KPOBjSz11JugKCSSU6uoNfZO2
pZ37Mczf4oviAx1CeI3HXGWUm6x+WSeGSUyiEpHtQpFaNLhLpaie0SP4EbYgtVjNoYdp7890seOH
FlLfaIS10DT16ehUd275BG+OybCTdxTzP4Z3kPIP8VHzQTPajo8RN3V5e2VWP5FB51qZ0SczzSoE
7yAWkpY+3DzR5gtOIXTgKit8MncTZP24u5lC8l+uvNW4DGQHda5pcYJxqQ27LjvBYkPzHN9E9IT+
QOvTXG883pAMVsMUHl3K9QSswC0xvg/neEddW/MDxOS678GJR5a4HVSs5kh3/iocDBYzNusAl8Pg
QU4+BLMWIN3abW2ZbuuFspVv20PQOP1WgbsO73q4ea5WozNhYi9GohEsC1Z4kG0pjRwJ3ImCl1q9
CcCrURgANiBXixYyBE4ofSIy/K0s/6LXb32GGADuU1WdhXxSzxkaYrX+UoPsx0EH+l/c24tM8Jel
S5XXuqag0RZilpkx+kOj7ev6cQ5+tOpLtDyNE7VFQFvNUvulPNgz+SWgYa6D73ATyraiv8LhnvMq
5G0ftt2kR3Y8DQXMnD7ZhJ/Gh67aaeV/igbi4VQ+Sc9j4MOcAtEFP+q/zXb6+rJsBwo88IQ5qYHL
6hGZPHQxjM/LwfSg7LSt9uJjjiL9B3I842F8itzATWye/uzNqG71AxhoUvIobhaxqaFdmG+hnueJ
YfvSxNeEK1zPG4kBozqd1CLqc7iAo+P92GbW4uRu+F2AhLWIhn6LvhfFffCvdJNWe5ttSBmyOYFD
HL6wDmPhcLo2ITcLzJsag0GiQqpeH4lyFn08bkrL/GlGTn+SoC7XuVLhq5DwQ2gMJ17OqeIAg8nA
j5a1XZH2mBsEGnwtO+aR6N0/txyAY0WQoUfR1ZkEgBMHxNjmNZYrV/43wlPrT8TAT12JYyNkuMJF
lLeJcqygb6rW+o/7U7mdnlntdQaCFtkMNGPG3TTvhPP4XBwgVrJTvN4voQHhplvxcfamZzy845/8
5PX9PSKxBPEKHCajrTBHAttwY6rPQX/MKuXJqDacad6/glEU+/ONSOXrxnbCNI3BKf5XlLCLff4q
HEER9/ltdPe3iMRSxI2wgflXNEL+NIWyUWjNyUMzPnEmRa+4v78+JJYfHs9iQQIDO33ymq04QW3C
6wdEzdNmsCHeCFex3I7f4n5bnvn9EbdLS3/sHIm1K1L1opcTunOUR3KNT8OBdqEEXv8Ki2PZo88/
HqbcfhOthmQwJRoKYR66pD5nW8Qz1qihv7oiZ0XfyapViYdlo9tgco+Hzp4gcrTsUmNX/TZlrzcs
mML+5j0+70ONxDocNaqeBQTc7nMMt+MkvZqazAEz7pSZMCeFtW0jGQhXR1vPbCRPZ3SVZ14Y2vS9
DZHJI0I6+B2gvO811+w6vwxH6HjA9IAX1qk3E9ir1WcQqa+XRNV7nNbOSU8ENEvIFDnlA2zjz0Hm
oLmx9foP0S6Qw1btcBPlnmLCuc6DDg5yhO+tXdvdJt0mJ+0jsFrHTLZm/RNF8NKq4HX1DirL8Nzj
bjDsUXaSU1tauq96ZC84vJwwD3cY0NPisTYFE3cTWfJDBferVEuhlZg6QaJxginOGWXp74MQNcFY
44wKoErPP1v152jspvihCD/uowFvIAbh+rATWjIhaGnABpWVn6kKZfu29Jo4/Ba0xL4/Guf5Jn0+
5FdPjBAqOqVII4gBvBOl3ZqyU++mfWx3bpFtlmccxhbBIe/LcXD1M0W9GlZuB91QYsSGet/Zcy9+
zKrkRXX4+h+nR0/+ahy9Nys5TjC94BsSXOk3MBkgz1Y4kM3CDFXlOQx8EeEnb36cnfm57Ktxe1Nc
JrPB/CIUTaMc2lVm5srLuF/6zL8/R85x/iyor4aalFhV0dhHUy3TAWbtG8WHyvrmP2LkZyJzNYym
B6KaaVjJRhjcAK2QWVl492dyu3T5hUyfD5rVGEYjJLIYASSj7fJa4kGPOsHG8KEI+ThDdtRTHS1z
RMSby/cKNAA7dtSH+z/hdj529RMYSGlzMB76CNNU/cr02xx0n2Anm6iRUD+azp3AgS18ArdPGPfy
Mgyce+hzfVbzh2FSU6Grpz4jKflNBYZGMU8gknfds2LHZtnVjV6kNdAfwiZPCgQMl42KFOvsjJFl
pntxOTR8PzN6qdyJcViR41aezCyJUb3r4E83HSY0n1CTaQHJKyuwUD3FLzC8yg5OM6+dgbeqzOOs
HJDijhWsaq6XjVV0ArR4FF71iXPgP+//1acb5QQShiJOoUQTABvoj7V24gguhNAQwzXocilc2uHH
b7W7TR782rKfWf7V0LKgg7BLiz8D+GHWhEUEh8EOXKR5MwtUHdiXNZCtQSXqWLmDCwk2voEZ79x8
aiGvfkQP3l2qRPAJiA6DaQkQNPRVN4FiDlrEMrt9jU4mcpANVoCnHsD7vExkJSHvojcy+mEkOvB4
qLXf9zGBk8iAX86fL5FYQTvDDEIB7WaAPJUTyH69gwhe+v+1/eAnZMkv/VZ/13+DBtgX1n9NxkHX
68+/QRfKLNckhAW5hoNKAIHFYheT4t6fK+cdKbFOVZMkp21On6vgsc+urn6MUGpbPst8pg1lP2SW
0+3UPEeyn4GjU/iZG3r9fzyyChMEhQrSjZn0edkYbqJ9DzqelAAPBxUmOVRB6aVcYL2L/PHoNrHb
PFXetKmd9hDHTrRvkSvnBQWfV/EdEGS5nHGkklIIDQUn1biCkpOh0fDUbZG+B1K0ThY8ig691XiJ
ZM4R+SwzrA5nlMRaF/eYK3UgKKPCTguRE4XcJhV8oZDCvOmyBj3OvVrXuDj75yg8FW+1TauIHQyM
N1UI0h6PocEDPoVi8mpaZgXY02qkjmHY3ljdNkQKXPbjdzGzIjxSclwqfeO028SBc6ZmTS7I24+8
X8FDvs/OgNWvaEMNwp0CHrOjPTgqSCI1GfEIgWCYDuQXneIaw/IhO3UpjGH4NBXOxfpp+7gefpJq
PTEHCrxgLu7CfbqfJyv9PmxicEMRqMioGVmlM28gjszrgOJtLAaVYLbSjSp9rATT90mcPKiLcuhW
tyuJX/uKZaEmBLW9WsHtpkF41443SDeOoJ8SS9/NT+KGl5vgRNMs/bSeGiSdRiR8IjV3EuTqivGQ
as9m5ynxO40fFMji3sdcmZPUUhkoCpbZnCcRn9D43uPepvsouajX2ZZtuEYZ1mJRB0b0PhuPILyh
o83NdtFV397/GbwTrDJx0iJEcyRXAF0aGcJJzep/w+sUglHEU3/wE083IyYDhHbZVAxV/UxTrDau
0BURgcUlHhRq+VqIcBDpZohzmJsShuL3p0ax5y+4+zUUS9nrCnkejQiJXq2GUquaWG2/Kwve+tHP
dG8U5tIaSNY0aYlRJi/pXNmt/WY/7BYd1X08oC+8Xu7bwLOaFbNtpsTsutHEeLhNwiNYRzShBIFi
FbXXAMrvlwjKvydKV+bnRW9fn6vB2c2SohtN7z8nm7/jqdZtpc2wqTZ+utX9snX+gXzNza7u1ZAU
jFYbpqpJIg014vga3bh5qL5LRe0GsW4L5UXOoMtYzXAvihyhCHjtHzdxbjU0c7mFoiZG+TIpwPjR
FVBvl37kdgdXM7xdqNoCpIh+3N+yN2F9NSJztzXlLCRZjtMRysopCfYF9SSIREjsK17ZXg0IUt8f
kDdFJoyu0yGJR0o1EErlNRmHfZiJ9v0hbiPMalJMIB3KWdpJHYCOmpQvDiTl4SmC3YrH56H0+g2P
Fsc798z1BAHwWAhkbFJBKh6CTIEWsnQqU16X9eelcOfks/S7xZCStCNBdTZ0SfQkOKGS4Vsupc/C
HJ+Mwa+yH336wzA2XRi68tw7WvkRGdrWNOKN2miHIi5P/ZweptJvAbqtNzcZ5LMggL20dp5MW8nA
9g4VSNif5jrzzDHfR+3FzIZNPumeHu/EQPKbutwYYW4VOWS8wY5eitxPFo1DBObANksB1KMqM7UJ
+0QR9V8GFByU4xQoL/L8+/5m+QzA7y0qA29CqJmxrET1WUnGBwhenwT9t1AJm6S4RlK77ctzApnJ
4jKaKhrFpq0JP75SujYdas0kdhT5OgQfWNQRvqqiaRvJ91gI3RrazmX6Y4adEVFkeACm8Js5FfOv
ThJtUe54yMFbLgYnm1aIpkHoUQT3hdbVe1vobWKHbhfYE3SOXaG2dSRbj4HL9w69ndz9Om8suTDQ
IWZkxtj/C2Q/D5D/xw2Bl0axTw/lIYcQvD2gZsal5tyMoVbDMmgZqcNQjgqGbd209czoQWs2zRZl
JcThyXM7e9EJwYwZwPzIo+jJv554q86gp0n0JtDp1Zim3SGDc2pSQ847xSMrSHi4yUFqwgJnHMRh
TqO3bIS9pITuXGR8m2OKJgT4HqbLpRcea3TmUJF3OLk6hUTF3n+ju9VR9Rc9+T6VpQ26nAfMXTS8
zQI8Ro2NVqd+Hj3kcIHqdMhuTCdROuvBa6dD0KCF4+D0CrtNKT6VSWor0IpR29eBPCcwtNAaW6ym
X4MEwnrYPTQVjLQLqBK1ZNyo2fLt/kG9/apdfW4G1ZVQglEBvTnyQL3oITRlZuK3oeq3SeKHRXHR
pa1eB7ZqTk4VPbc19SO1K0mwuvBhNjj4dDuJvPo5DOg36aRJ1YhvT8tbGXhvM8pbcAWBXYuV2r03
e807VOJ90QPzRbYghst753OuUpb8qKvyFCwTfkEIi4ERXhshj47IG4EJNStSLbDrADYi9NuhxeQI
ZVcnPUDb1W18E1SM+uX+R+YNyIBxMqep3qZ46Jmk9aBl6aajd38EzpFlm/TjFko5yYBdJCnJppdU
pxHmnThKkCTkSDXwAudPU9tVIJnUmpA0GSYTRdEmSTU7z81NVEi2FFRHMWifEwXZf+SNd6qew5TW
HOwE3C0zW95hAhLtF7EktqHlLbWNce4vw23S1tf2Zfvr8T/OTW2YFbbvADfrGH3vKD3QRpfgXO3h
/uHMW2p564UvvBcFB8l0BjW1GVFDR19k8gg7dV205/ENTppPA0Si0h8SDuz9ud4uiq/mykBnqhRC
3Iu4HGG8OCAgLDw4+sC7JnUjRz+FidNCbF061pdsF0J1lqTQxivs6spPovNCU7YDX5rR/7ZEmLt2
rmQrWzwFijUGfkCeHkyoD6YeDyU4wanO4BSMbUBfJUjKieo1KHIrmcB44Go5ce5itnG9ncsAihSY
l5JnuyRJ7EXoNsLYPUvpyWiQnmt/BgrvLcF7HbK85arq04TU0P/5rCqDkHzAFYzbX7WQkKNijvxs
IG+iDEJ1MAGKInrly4qPNl43VESom8ZXpLM3GjnMBt4b9cR70XBw0WDCu1rqo6VUDQhwbmmyRoPB
iJ3t5bcGhRbavIozAzL//WPDG5P++wq+JhJM0APCJ4VRF9ywN1kRPd0fgXcaWBH9MjHjeFIR01D5
xtZWXlKfHFpH9ZpdhC6YgFc9402JQZ60MOEVJM7KOTvk76gc2fMx3plojIAoJzWvFbgpcd52YaCn
i8ssEWq86KksrbQ33dGjjeW8qjnnVmNV6+U5jHqBfiupymAPjQai+Wk2wx+wYOCAKS/YNxg8SedW
i5oSF8dopye4P/nzcTxRXVjVaWNIVMDu/p90ZXJmyJKMI1GR+7pQlHOQw+qgV3WrMXrzlKmZ4Ejz
bKu15kbD8qA0HULTvHlBt7cXw2S5R+baqjX5YRl7X03LI6TfCPySlvce/knmSN4rZEXtJUh/wI8U
EsWtpFn1Uk++2AmJL0qKTXKoNcKSAI/esAs20ZwIaPWbIQNSpHYXxa6mV98npf2FKnfuF6o0b4p2
zpwiMB+EfnoY+uokNYXTwkaHjKlV9IpV9xeJ9MAKYa/Wnd13+fsEdzBZHM6jAU+kcNwOMJPLk2Yv
KL2TC913ETja5q+h+V6No2vmBYzrLrnebqs23IzkaAS7RfgQtN42hksoeZOyn6snBB9WHPyutBet
uCwp+vzfZtS+jX4zwowp88v0rKA+PxzKBpZLrYEE9CETIm8AYUyWHxCSOY0Eo6I+34LkbKFzKa8S
O5ohs5bolp6Bv3AQ5oc4fkRSwMthOjk/ZSbc6QPBKiXk0LG4IXqql9ArulO0+Ev9MjaJkyVIbAnX
mvwIkEhAj4XkofWFQ8rnIQxLDpeMSTKnASe+dUOIptrjMdzRTqh0QBPxP3kS0gP9l3SCKRJVNDTT
1Nj2YfhqtYU64LrFTnFmc3Ra8pLVxm5Ov+cD79V/M1W5GoyB6EjL1K4zlOqcTREk9n+EYbWLl5eE
XDroqdQ9hEiUc90avHFp3H9vkszLu45AiEvo2yeZ9HOrpqe5SOxMHKwBztW6JmLiXg0/2mmi9nic
uPpm+LiaNAOpVVBLJFlolbHT7Vgq/RFVsKGQfM0w8H71ksrnXFM3sWc1IvPyrLUBFfB6oPVUJfOW
gyxu5tOyMSFkCsZFAg6GhgJcBbkOXsf97drjamgGbUNBnuf2kzeHJAcE9uF7cl1+zkj7y7/zTewG
zoAkvLXMLmwf7XpAorjzeSUbzoqzeceGSGA/yFp1bkSdEgM2WtpfAq0KrSIBxyMDcZPna3Xzpv6a
N5v+mwUIO8MaCR0H8FGIB8iVAWrvf1berJhIDrkbMQQjGfGNNtqKknht9dJ2CRWJeCkCOEpmnPDj
ZiywmhMTxKltC1vEQqrOvbxbRsFeRDhrwwqiRuvtPJ/ExHRCEnr3Z8nBIzY3NyZJJ5bo2z4vhOwS
5HbDUgPVYadE0zWPBef+aLebP1dzZJDBlPI+0qhqbDNGeM0+DVCXWyCdMY/HBReTgECr7N+SjFqq
RqF7f/TbDJrV6PQgr0JWUQqbfqAMd3CSPoreTwYru8zv3YXaw+hu50JlAd2Nz8hJBpnXoL+Y30x5
O0+1+hEMPsVxIAaR2StnYYOwZFc9gV7YPUHUyKPEvkbfa4g0Y24b3e0K9mpcBqXUuUYX3QiU6lCf
r3foHEXpaLEn959AAu98MrjUx0UzNDFunmGe3FnfQo2Ys3E5I7DZrbEdg0oP9OpcBZWXJUchL/7j
ZmU7evU8TbNAINVn4xooFVa4k7eipyBHzlMD4s2GARupVqW0o6XhoUU3drhVoogDZzff+V+fn01s
9bMhkYJ24bXafqola6h+SQkv+r+d9VyNQue5OmHK1CRiuHQKTlh1QJswqH/dtj2NvvIDJi2foRXE
ISFlEF9KT3DIA69gyVtIBmDETmyHrpKrc6zpHhyFLVPNzvdhhLeSDIoYgTCSDtfbeYJNZKQ0sIn0
4Bm/uT/K7fTgaikZnChFpN9ivTNh10Bm8BgVR/2NpkVHhecnBNdQ9C2fql20A6l74SR2P7madwI4
Ng0VkCpuB8qyHjywmGbDhsu4C7FEWCxuyhMVxkr90EdhX/Nj9E+6am+buxZtGlCN55vp8W4NNkdV
mJkcdJQ4tkjqMZagXlLso3kPfexTH75NKCsZ8yZYnnk6OLwLg01boes4qpUGWJ0ciC+1m2ywtcFS
NJd2l0PC2s6fGgI9dwut14Xh5HQF/r0s29dmYDNZMrr3zJRACh3Jx8mT8WKymou2qSIr96Hv0kE0
Z3pXYMUNX3CPR0bixAgGA05FNRqZseBMycMPY3xbytZL4i3pNk0gcs7WbeLnaqJMEJTWUTzJGg7X
p4UUrHP9zrCmPXHQaP5UnPK30AYj8k09lq6O3BYHJDkhmMHA1ygVY6kJ2GiaUu91TbcSBQ+W5qqB
9K/UW0PPrSFdOCkTTqDJZrkmEkWaRjOwQv4tHWMvHrdJ8E0hs6MImtXJMycMup0WXa0xA2CjIKdT
VmPAzoFDnjxblM5GJQSWyI5OsPTdQdPTuQ9nHFw2GDRLRRXVZ/hkn1EtylLdV6p+e38E7tZhAhxj
gIp9b+CMxJD/OdE8aP0t/N0UG4PKi0AZIzxrWxhGw7D8hS+hw9s6TMQjluaUBsjfnw1FfEWc5TRL
7hIS2GSU/UBCFdZ0S5kH1PTo3QFqNu3VChmMsnXMmfbWw7B1PLXHEHK9G+kEu89pB8l0v/4fOUjf
wo0bS7Pn99jzdhSbRsnAbsG1iHBP3JkgvfYEyR9LTdDd9Jmt9eNuH4FezDmtnINjMrjUTYZcy2WL
GzJ6z9XBi9VLbI62UH/rFWhv8SQNbyeLvs4Na8smzKTpxBF1IkrAH7bdGSQvu/mA181nxG5yTcso
2N37ugwc4YGb9BON2WS/l/zA733KwGwVG95pBygh+QEHGjin1GSiJ6MVwzQ2cEo1YxMOpRUSnqk3
75sx2KNPeRHHdEqdIp2aGQlD9TyPmW3U3auCWp8gbP4bLLDt9T1YGBEoWLSIAKL74piCnZ0FV0Ez
qNGB80XlAmOU9fpL6oXw4H7jjE9ndO8jMrA0V4tIRXMVHNHFa0+oQUWOgk4GqpsL74voiKqeE/Il
vXjQwABS0ugGuigASNTlR4USXAPqntc7qDXvtDfycH+anx0Zfz9Nwjbfp6WpT6WOIKHzRld0UzdF
dbg6SND8SSztZJ460Vr2jYFSny1foGfrttsa5tkyyISOeky+xeUWSvFZ/gNUiPzH/V93/xsQtl9f
BJkaTjjAJzxJ9FyypLH3hGLYtBHva99fdcJ26k/5MqhZDEyqzG0Qy7ZGULfq0IOs6N6sghORPSfF
t6FAD2HbebnYcDDxk+fz1++giuCqK4oOC8k/v8CWHpUKEBiQ8+0hvq+LEPRfaHCK5v2whK1Ujtdl
oz1AhnWYxg0Ewfrp1yhLVpfvcgWvNeO1SnAqyWHptnL8oC4w9FIMm8TvZIihDoY23HKfRYeySpxk
bu1o+CDBMVANT222gfiw6Lk7JpEzk8gjVWM1Q26peeo33Wgns2MYRwEV5kq/mhNqA1rsVPlLmj11
6UcevI3zYIdzYiXVBarfdkpMJyldIwASddexVxxt1K3U7DZlrLk9akzJKTMuU29ycsh/8/j6WkX6
mVfvWCNQ5VqnfXSw/PFBGnOKxw6x9lF7WHx0XyKXihbCb2PLbSP7mxf018j0TliN3PdtKdS087Nz
lAyra0EwUt2R6/+R9iXbcePAsl/Ec0iC45ZjTVKVJkv2hseSbXAG5+nrb1B+t1WCy4V3u1e9qLZA
AInMRCIyAnIKJ4Iy1eBinZPHFm3xuWOHDF5L1P/5l/vWxzdwcafKZKNfGL4hH2Ivskx/zqWN2eEF
WwHlWOYZ0rdRZV6rNRurm5zrZ/VyDPoYnItB1VJommJj6au6DS36oESDICSsnu/aEeFiUJKltFss
9J5aSXQzTjSUWYLCH7yzvRypAZE3KYPuqpR712e2fvm1cbkcuNLIwqx1a9sZbTDyAx31TVs+Xh/k
L2nwx/px8Wa0SIe+vWTNUpRAAogF1xjL8odnIKY81TFey02PJ3RwaIVF5BkidPVf7swf43NxZ9Km
2srQLHOMmsxJ1WYzLK+Jau4AGrQbFYeoKvY2QN1xZjlKr28HmDkD6okYcdjDUejk0DL5jjRt5rKm
vJmUBt1UaGi8vk6XQ8I/n8l3GOIVNqOsWW18mgJF/mla32L2RRt6wRPjutxXNp3vIawBvV2MDuMs
suKmNNrJKfjkJ3T/JqW/TM1DpAie3y5f1z9mxvmuZbEVO2ly4Bv1YQfutN3QfJ2Hu9FGiSYTDXb5
vd/+GI3zV3pVzNK84LjSL/0vY6dvYv2Y3EQB3VoP2FRfe06zWxFETOAj+E7CibZG2Y1Y1L5CBRsv
iUUravgSHFa+kVBVjGgsCsyrQRuSDNEBTXNi6CT26OQDx4jir3CQ/t9daT5Wk3NNVZ9CY2TBxAB7
+dp1z02fPbUz3eVzfj+kyKDAhnP9HIicPd84OBE1S4YOOX9+aLZkQ/3BSbagwAGbuOihULRtnGuK
TToqxmorQIK5VvNopLZgNiLb55xPS6Z2MSnWT7ekAIg2S4LYXH1rK18mYalqPUdXTjbfErgUxhIV
a3dwujXfzOA3xbKOjAf95WKkkCgl4VsCO7mJmEmRWa6VsdiVFHd5jrYLdZYQ0AtkJPlu3uc/NSpW
zxb4ML4zkFVEj6AlBvQekROnJ88U7FO0+SpLzbbuFcemItGUv7yS/XMQ+C7AVFpUI1m7ALXe8qpa
3zIowBmLO2yWaodQnceNUzdvtvalRjlcSuYnk4EeUlWdQf4mOCGXYRQf37Ka9VlKZg55M7UV8oVa
UZ+G7pTiqqoAk1I3PtF3loEmma5xid2/CAYWnBdekCLS86KxZSyCcWcSt71diT4n0CHrd9Kd4qdo
ede960MKvJ7G+Z9ZZnUDZjOAJ3J9l4H2WC8ww+Xt+igie+ISoZ5I+RSt7hutMHeVvTgxnU6SvEdP
epjN3TZvnq4P+JfSzccWcp5HGpMlVRrIuYy74nY4ro+fiRs9pPeFB9JHPG5cH0+QXPBNpcNsLnO0
cmHogLoW5eTKw6keHyYRa6loXnxLKTPY2M4KBtJCPNT0ANr9jlFzsPj/P4RCf3lF/mcheY2HrNUM
xRhHPH4FSgBySR+3tXKv4f0BvPYhE1EG/OUl6mM8LplJS7Wx0pUTTQez1ylqHE13NAx2MwXZ7QKJ
e4C1M2eVAzJnd/o1qTvrqL3oy2b2VipkURlb5Jd4/JZmy3Njx9REdg1c/HfZb3UsOdC2UCJqH7uw
OFZ3kpcLbvWCsMaLQMyoc6ZqhJw6psNJUcudMri13ILjH7QqVnF/3XoFTkBffz/zdwqBxmyW43ia
YxqYTPLziN1W+fP1US6YkvWOg9NWVmmi8rTvUWQv5qIWa6kEz5urqtPgSN+XOxtkHvmNiAv8Qnv7
5+E410bAGxV3HeQf8m31iG6c7iDvRt8MqgfmWpAM8OXAgpSZm50UUJHrXnowwVYgNKA/sXGfP4Pz
fVodzW3U178bKzS39EB/Hgw+8ZMgFfQgCVeY83pKXJWVNaNVecXhpi8rHOytBwfO2p5DW4GN/hms
Pk+MS70yfYyiNobmdCUdY/lrngqChmg2POIDwu82zZpVv+NhCcaQ7nS/PkTOu7S9EFn35xn4NBse
+4FDlS1902Gbmu0MAGqWQ1iiKEQ7JLAGntC9a9piIuiOPMZojKPkRe0L324mP+lNN64Gx2hHr7a+
U0OCOEItSJYvPNt8niT5fNBj3ShzeUYFnn5BV+AAfe1uE23M1llpsEC6GZijIzqHAjPhu55Yrsrm
OLfVUcmBeMrviyHaChzLn9H387Q4/6VTQ6a93ay4nd6vARFAwd84yVvQR/beStgmeciSjUr4fHwh
HH8emfMx8RyVmWUiWpWL8mZ3x754S7vmIZe+zl3tSIPuqXl006qbytoZTQ2WSNYE12d/QTnz8zdw
DibpbcteChyTaZm/WRCDBEESkEw3acLQ0D26HZpClfSLZiaxK0edw6xHZj/J9l0qD9vFKt122uK5
xJ2y3s9QCyMoJOS3S/tmgN7BKuNdZla9q+rWXpYtyGGapeaqaW4HEGzEvyqkO7WMbpquQ91Xg9R2
ubVNKMAWhQPF+JBS8I0DiA9JLxSBFDeHCSxS+qo3NiQnpHwbt0KQrOiQcW5wjCOlUqDKDQJufact
47fFXgvduzZR9mW+Qw3BK8hPCWJ7mRw5CgTlLTCuFMZpBhAwZwvkMQ5mfxoMdmMxJDnFItgzoWvj
fGcv1ZHSVFJ1tAGUntoHOznFheXE+raoG0/Lyg01F2eyFL9PM+pAGllQ8BYcGR7o0g1dyZY1zSJp
+zjl/WOjvXWMQrJtc908RQNxzxNzPOhLLOH420C0Vved1m7zLMajjP4f15RHrQBFMjUFxTmAoHHT
u79VpG1X19D3rfjiqrnAsfE9WEYRWdJYwetYi7aPZI/YVFDYE63d+gXneRmw3v2gwEqoGe0aAs5b
JQJ5qOL2WS+wh3ci2c/FjU9ehAelRLnc5ZTBIJYqCQcZD9B5vrNK/U7V9h005hd72ClJtWUt865b
yIWC1Oeh12U4m6Y1ZuoMaTsMPRoPU/Strw80Sk62vWzUqfP0IvUtPXqeDBpCOEgQE0W7yHnPoid6
vKyDp1G8bSfFW6bv1+cnGoHzRoad9WQiGCFpkk1LKvQl+NdHEMV1vgdLUrUxV5I1DIHzP/ItXJzC
lU7bdKcItRvoqxn7f9NJ+mnfeCxKr6WxlaNf71jky2ssP9OK/qglEVpKsHw81CSOikJpTeQsPeRR
O2ixFkIZrnUHrtg+jyuJq2iOMqg7H/td9A3cENCcTbXNSkIFoZPtBALJVZdz7Q5qRfdd0dbxGJMh
UzNlmrB1XWd6eaU+qPTYmUE2528d6BhM3d6R7nkCPLib05+Sidbk+VsRv163INEir7+fHUEi18pI
K3hpEwcMUrjQc7XC/zYEl6QpUOvJjRRDSOprjf4UqnaClxdBCs8rNxhxpVmkrqyjKlfPdK0SdDYy
IFngMUTDcB6DDEpupxYudFaWu72Nyq98a1ux4D3iQiHk8+ni3Abg4dNotDDKTgV5UFUHqgRlc2n2
I5vtNPWrJv2aNaCD0YuXz4bb6snGbj2gV/c9YaHeluE86Du7kYIue7LGyjX1PYPMozMSFdj2zqgd
OV8E0V741VxiE1W1NPULgiI6LiBX3ocgUM5Lpw+zu7R0CCjkUMOBfpUCEA57ALk+Lhx3suRKjxKY
Dk5JJ9is64ZNeJSK1Erdkq/uvc0eNJ24JJ0FIwgiJ+GxJhF4v+qIoKwRozJuQVxNJoOjsUMrb0dp
cJM52YJoaRMzUcJzPc0lPPSERnE2liPS3FWKClVq9NzSA9suN2XIBPt6PRMhvFSE3tRj10lYRpoC
c1hNrl7/UNEbQQV+6MJj9mr1mmqt7HyKQbgballYFMwMsPrGU95+w1TbzgOykNyqjyAq8Ig/b9TC
iW7xoqqkninKgy6f7o8P4Dxh2xa6FYFt6thhN5VO3YLXUu332qA6rdWgW2pwzBjSxjF+RcPb1I+e
oiberL7irdW77jIvvLV+Xg3OZyZx0qrjqu6ZbumGLauoCh5HfO1tRXiC1bP52UqISiJq4/WQ/hkP
P9aAS8h0W+rUsaxBo6C/VjNwazWy5/x7orvfp+QHQJj/dZ6cS+2VuiV5+v+Alqs0BxQqdjEaxzdK
uPyC5m1IX01R5ifaac7BSmOr9ixTQOCcoOU7c5e59Nj86/oWigbh/CHwYnlGCbrjC0hFtIV8p2fz
kWm1wGwvu7l/dox/mkzq3lS1DsQXdvQkm4dM/nF9Gn9xch8D8Nc4G3iyTAbhRKf9nOwxyGzw0pPH
lBn+SNNgstLj2Jt3QyHq7hUsIP8UGU+WWZtzARz5vE8JBEvqbJNLRICrJgKT558f0fehKNmM7rK+
RY+FobaV27I+KNsRCp0F+vKL2e/s5lVmv1ot9YwMkvfZYTZ1qFaMk09jSKstTq/eaaXbsdpdhtZN
5HrTarJflqWHFyJvqum+QYGlz1GFser+BnlK4mQz2m2GxUb7eV4/K21Jgqxt3kZ5QhUQffn2Y9SC
mD8RWMxfEs+PHV1N6izlY42UxaRIq+PcvC5t8qUrcd2Kv3b5z7UCsrSvxvJaQg2HDbfGsJfA5dCq
i3/drN7d+RVPwz94pgXAJGOD3Z3RB1FoTWB3A8D81Ab/7c8pxn+qvTaCgTZ5zeQGX2WFNZgHNb1w
+vgLfjnISHDUHsSx+t62D0rXboa48ZvxlqDaZla/dFvfakUwNFA0Ur8MHSB1EG634oCmVNDLIjJV
zm2O1K6pqgCbX1dv9RJWkI9nD4IF+/Np+lNEeC8Gnu2axcyZ5olkHa1odCrWnIimbrK59qtBc5aR
IiYY6YuqsBtTjk6thH4PMsIcO1xtOiNk8yt617/XQ3RfWk3sqGP6c6r00dOHCQ9qWZD1bbZXzM54
SpvFcEE+ekNGtXQiU2Vui3KecNX+Ugv7METOD5eynMx4XocfRvoUrmzo8qlHnRHEKFWYu/93cs7P
K8h55DG3ImvUYXKVdpBj41DZDzYdBf7kcuTWNd1eaR8MkwfZGHox9ApeDiEp0hxWNFEdIvld6bSA
ucWpAh9GkAOHKDhQa6D84zydDcutZWdbjFUFrY5IpJyBasEUPxKySyDOmlWKe90Y1z92bTBuJU2A
Q7pcwWCx/tT3ctBMjyQ+jsaRDpNPRKxdF1PQj6nxIQ7dcFnaEQlaZMx0ZBxgw3ibyfe5oZvr0xIN
xIU6qplSZbCIHef+u5RCZIDd6vpjFVnb6+NcjNlnE1I/O+BckUobAr/suACgHltQbyj/XU30bAwu
nVaZWsadZrKjzmbfYCh0F2Awn+Od0j3qg/JgyYVXGGgbSq2DVZn7flEFl/IL8FCct7NP4OJMraOd
EEp9DLcUeaWKBsWNnzEUprwizRwGr2U60x26Awp0bEEldNOjQSA2XbDKiootFx302aesv585Txvw
JalsYLBqZrqppbqNwQKIMIpuhOvOXTkYPKgmqaW6T+eSHJW0cmPDdks88XmThja06ktlUE8mviW/
4kYXKEqaeNATEFQPLtD5fV51LqOWSiW1KttmR0vpnggr3Cl5hC5U0I53AwD7SfSWD1/V8imNl33e
jj5F1+Vo925NAb/Xf9QUsu+tqNB2+WRZsrq2KuiKzK1/kye0VkzCjhmEmmuGVw/Dl+TKs00R78Tl
nf4YiQvFk2ZrZdIacBaK6Tf2HSlj8ICKOFj/ssofw3CrvBh2XUtg2wR2XwkMN/FJcsxbd+48eph2
7DFLQSlBwYupvI1oZ/h53YFcaB1YN/ljeN7bK0s91HNFQImADl1QhQxxWz3EM4BxA7hwuuG1zh8I
w1sIqEUcSYO8SNn4Ou2O+mj7y7hsrb7xKfKrwlqJJlPZG5VGRN1yOSZ9fCUXJtBUMUKRXWVHCRD1
xJ0GZQtaZTfWT5WwnCqwsPdrzNkJL/KyqlrUv46TtSkSkNFbW4D2JCFs9/KbxcfSv/9+PlCT5nkJ
2P2xVN4WGRoqZv1sdFA8pZZXt6U3jgi68mueG0+9SF94XbA/3cs/C/qeUJ2NLXVaNcSg4jvG6SGW
FUeuwPBht2DXelLUYyY9DbKoT1o4Xy6QoJzI5q4Cz8MKg6pOJfTe4Lnd6l7MqHi5BnS2tlzEiKJy
RgsfNrH2e18JqlOxmW9yXBHQR9Zo4TruKv2L4yyBNuynpYXXz5XAebzndmfrC0ntKWc2TvUEBEYS
/cj0jd2I2ib+kiF+7CLnovqia0crYxZqO8sxDlvMVParIwu1bf6r+jJuO6FyjWhinLuSDF1KrAKG
w6KXwjK9ojgMWRZcX73LF8uz7eO8UjosqWlJ9UqxNvvzNwVdHWEHtn3Fjfd1MExAY4hQ9O9SWNeO
BOdj6qiyUiWHEvoEaqionhxb/0FZ/6wP26SIM6egIBdKa2dWSwgdUemwUBkyf3isapkRVou1ktg5
+iy5JI+3LNXve32uA6UGoQiYpRV9PGW09+y4jwNcmyG008YQMNX+Xebwj1G8e/xz0yOWvFQlTB/l
TwSU2h32xhati2ERUE/5en2nBH7kPXM7G0yqx3RJVdg50e/B/es0uCNLelBDL9o8oqDkMFMT5NYX
LdDWLVVFGmYqPJqSZkszyEUJmiDpaOoEkuVpUFSd4GJyMbM+G4VzIDOFUofUIuLgAcXrlRMI/QUj
rDb8h72djbDO82zpxiWrIei3sGNh7fupCGbSOqYK3FFZovSjOXLS+Nc360I7AIL92ZCcv1BKW8oz
WV5zDRkKPYXfbFu3vYm9akMP2cFw4g14RGVH3JV+MZ09G5lzGy3TSztT5jWDXxnNc89Kw+y90b+A
YLSQOeJiDD8bjvMfaEnXWId2xGNPX/oqC5bxsFiDYy8i7TCRMXJOY1ZIxWixJiYLuh6TOVTRaV+P
kcDmL+Y/H/Mx1pLOma0MNUt6tlYw2/Q5td+oxQI9NXyd4XmsMu7+m5nwRHmEJTMaipQ1eGphc4h2
LVQfho1aOenvl7fVTEwWtM8iSivBchqrGZ3NM6qqPFd6mMlCMpcm1QEX9LouRJWVNdO4cvQMLhNp
qkqb8a7GQFVEN5nPbprX/LkDJ9FaLlJT13y8vqKiaXHOxDbixirrCeduCGM136gG1B0MwekWeCwe
Gm20cdqmA3ZtmdP9LN/2g6gVS3CqDM59tI0l65TC8xL1F6mL21iTHWsB+7kdB9cXTGTvnLuIpqJa
9AZzadFXrsxfctRCrWmv59AbsVXBwommxTmLpVMkZkcjzF092kns9eaWRdu6FCL2RGbHOQtChpSU
KWY1BSRYIKjnZU+aB0YsipfsMsTrlOgV7gLX5yePz+OfExNNUWkGxAST43tKJD/RGo9o42OXqjjQ
dDONeD3PdS/Xqo2ULqdW633VeAC99KZKN0q+r6POVQZyKKbmlUhF4Sr6Q9WJlKAvV3A/PByPnbbj
FMUUgk1YSa0bsKRAGeQOza+OujFPolxPcFR4BDUrZ1mlE9zM0GEFtL0cVwKbEo3AeRjkRYNeWTjx
uqVtWgigJEK0ncBseVC0lLb2ZDAMsab9a+EAZBnNqwSQstd7xFVu1H0OyiRU9AUZpmhuq7c7c9Kz
xdKlkmHGdtUGXbWfyvY/rh7naGS5SSvZRp6ClNuJKsB+6/4/DsF5GEQ4EEiD3+NYT9tu6bxIeNzX
ZbgSZHg+vASnC/3AMLKxuG2lNjSLECIVgic49bKntAGd1hVQQ793sJxtRmebmZzpCGVrYqVA+GFo
UK7x2E0Jtll3uY0eNXQZxXvsFu66oGr10jvLN4/Qo/DNziv0UNStcrmkZH980mo/Z5+UZ9WClgt8
0ioDsqqKLrID2+wUf9TdaWfumtt8s2JpVerEP6V9rzujqEz7rh365+p/fARnpOo4LwNTcrQMWKkz
Jz+GeV/gblLr4F1igJzLecBQx1Y0ZUvQgZYtg6Nn6BEDgYM2fZ0JcwyTQjM4OxqG6SslKAloupPV
JshrBf+b5Q0meAcAppXtCk/ZgzPTJOhYvDhpr72CEmm7FORLludh0ud4JeuLr0ZLXQIGl+ux8nIV
4Gy9udOSy4tmyWaHkui7EknrwBW8mvdI18hNAb4caL43biQijbnsBT4WmDtAgynFdV1il7WebYfs
OWpE6cZfYsLHEFxgriuJGK2KiRnRyUq/IK2GqELsjHN+UI37WNPD3gLLZcwc1QyTRnKvL+z656+Z
EBeuO2uoalDhw0Vog9N1iwdkQmCBor+IK/BbbtWo8q6PeNml/zNhnl/CHKk+6OkqDwc+ixEm2Gjo
lXiVEzO8PtBfboIfI3EPVHo8qQZq9XBO77RkxQ60rirykeHGBFvBWhqLwEJnBda9TRwRU84F8Zw1
K/kYnUvzzQhkE7mO0aFG/ouiHbMhm6a7lU1/qEOrv2mei10cQJnAa77km/Ib+A1fR7Il4BQqAHsQ
hILLjvrja7hYbVOWG1G8vuY2FTQM0Nm7/OrIw/UVFw3COcWpL2MNLXzY2vjb0APt0d3ps+g2evkx
4WxhOa83zTUEzQacmA4qlaqLq42rMA8rakGxbG/iwt0fVHQotoq/pF79LyQDP28s54rUgShkALwf
/ZIr30DiZz/lzlOP7aE9ofXcszfKUb4XFaEEroh/KFeTNNfVeY2B5W5sRm8RN4ZcxEycLSzniiST
SGZVYGJVeaOQX7Y6hk1KnLneVMZpzBcnr2+rlIiO6Wp6V1zQO+ToLJRWZhvpeoz9VEN1F4Wr2nrk
la+Jy7bMw9OniMVJYKX8A/mQT2CYIbDSPn4gFM1uWu4SRRckkBfLu6Zs6wZgmopsvCOAz6YlA1+Q
9Rlbvc8IhO8qsGRC/6NGjXeE88m8qHAsXfCKfDFOno/KGWc9F7SpaIYjuE1Phb9sBrKZB3+VXFhl
jjdGuS0WjwmeUS8t6fmonOXgdkkTipf/o0lvpyzFkxKoGI1EEKsu1WHPR+FiFUvKdpIA3MDcVjnj
bqOHa8OuSDH+UrZ5NgwfoEheknjWUlycIIgznky2bFj9Eo8HSS9Fba6XbP98LC5EjZBYSahaAUMR
T45hPA/dSxKhuU3/IUV4D0h8YwJIKYNIlelo3S5lop275FbOP4CLUlUn64Dr5pgsQ6bHTqkab64H
hYvPVOdDrGtwdhAUPSdDP8AktZAEaylW1k9L6jb5HbktDumtCkIC2oSgtOtA/jf4ReuKZnkxZpx/
AxeZYqNMJUCpLfhsXIaBs6d49Q0AqiAtkMIDyP47l/aOXPvNXfWzgYqtwHYFJ4Rw51JrgWU0cas8
ltaPCfWXTvtqAA95fakFB4SPEaYB2n+QdyEydWFm3hbqXSM3Yb88JPIKpHyZl8y7PuKlZO58XbmD
L5WVgVdAm4FauAyUDhvJnqZuDKZCGCZEk+NOvyTZaDzXV0tFYWk41uHQnyRCoBmq491qCxqYYxUW
YwIetZ3pGbfZEPzHTeQjxyxL0AzSYcmddY8uu2DJdvUQC1y4YJ48ndFSV2k0lKALIHN5MM0Rba+T
k1j5Fv19PyvjOZrr5yxVhO0ZArfHA4i7SZ6BkcgtXLKHQ7y1wti1nyHW831xF7/y7bDaqa82spvr
FiSKWH8giq1M00rVtN6f8iDRtwHKBok6FFPf42TSuZ3m5Dci5TeB49M4j5BPox41DHuZQ1pFsk8k
FjWcC84Gj9nVF4k2c44jb2RjmI1joLTzZopRsJiLQLCIq5vmc6izc8gjqSBrDinzvmTgwEo2OBql
Q7/NI3C94PFd6/2JJsDwCrdtNaczrz5ng0KsBiP+poFb8+BOcUFXOCh+AuFs8MBtMvlVVPMQLSrn
cPJeKyGZUmBRm/t2upnMKlCyLQHrqWBFRfbBuZsGoLNcZvClrT/6xAMlgxKwp/K18he332JukReJ
XgQudg+cbSPPWqSoqQK+bsxuJiC2fqyLV92+N4zZzfInBqHKFAdD6UaBE784VQU9X6qmaJbNt1Zq
qEnTMYmBk4EiFtiRvVLKBAnixRq9eTYGd9zsbqmB5C/QH3oz38OXBerPAe+yxbf0GJ06cPE6w77y
UZs62Joz/QTWj4qv5BdPydlHrEH6zGYrzUAFqaUIIfSwsMqhuYHePjA9pNu2pD7qZKEJSDpFjXnY
x9Ity16M+iXPcQcxesdUen9prDCvcGkfcvDznsCGK/D+F9l4zhdqPQBn3zikZiyVVvLb7taKt5S6
1qlmgfI8PCdh7U26Iwfr/TZ3pyP5CiXgYNDdWMRHIDIK7nwnkSFrpYG1kpGZdo3pqmMkuiJdzH7P
9oM7zGykViflyLRXRta1rhud0Py4KpmuXNwMlTBBFqYIl5c71mCrSROSww4JRCnl0nTsvhiDeJkg
IcZUT02Hb9qY/irT4iRp+mvWVUsQoznUkSa9do0OZMdNzGZXLzpQZYDXwJGKpfaNWoOMeWN8L2Rr
8NRhGFBAmwA8y8dbU2sKpxknVyUH1WReE5PQmBdnHF7irn2dlvhtVqlHCFRTaP4zkqUfA0VJ6i4D
tFfXFZBOL6AY7pMIa0Okl7lbnHp4TOrWWcgejCZuAe6GuTD8SVGDIR29oQIZdG3vTcbwsrCT0KG3
yIY3gsiDQA4AokqOAvydPVO3pNBuAuiTpsOWzEqYp74UF0Ge4FmKyfiLBTTytsWsoBI4OokKZjOs
Q9/uJfsW5d49mh1PLa7ATtEvT9nSbtXaMl2WQ1pQTWpPoum2BjtHA46CEbnLUG9UDe0SmEqUPVTj
TZugU71R9jP4O8ssJCiXFyZ1WrNy0DLgFNpLId8b6X3b3o/jL02+LQ2AzG6tfnSj4nGO6K80Xrm2
Ey9SvlNmeooeI52XYq+oRAXFixnS/5qrLfM9skMZ6RBTXf3ktG/q2s3kakMWMyjQQr2goUYQgS6V
Y/7xBBiOuxtOWmtIo62Cmg9QQohFgYOIhCsqQVQQuXw7OpsYfwmMM5jBitLBAx7pa6fTO6eCEGYp
3dQmlH3mVY1Td+u4dOlYuDNrvTHxx/6ui7pgws7h9u+mGhGc1ot3prPPWt3HmSvMB9YY2TxZxzkF
Sc/s1tKTZiSC4He5TnM2CheZzLEbo4FK5XFcm8lkdwTSj0Yb2XaU5K6vvpTxg9x/MdANlVo3NqQy
uynZXt9qkWFxcSmqySKPoEhCh0PlRBPwhrkT9z8qtHhFs1D8W2RXXISxxqaV21RHhLHn/TKDt3RG
uzLEb+ktOt6dTMVDuQXMsf4ft5OLKGRaEl03cXzkFPw5xA7r+qWmzeP1tbycmJ7tJxdUzDKbFwO3
YFSJoI0dSrcLkKKljBfjzpfuIkfb9BtFdIQu9kWeH1Yurgw0YmVpjeZtqhfPIMiHtSh4TkNhmpj9
QS/BN67T3ZCz3QDuiqQDJeus+Z0VysV0RyhYU2uSfQeAYXHkzvgZN+pJruadkdZ+rKr7Oh6ybZ0V
tlPJcupKVQ6B4KGPtnEttU4VgYOtbR8jhm2kJHsbbemlsCFWP5NqL835Von1YBUWNvRUVJW7+Mxy
NnUeS65VhoUGYURxZfrSZlt15YFtHPhIi/4cSo8opiMx6sX6PiP+1Fg+bbYaPSRWFVBNxIJyEYB9
/jWc11Sa2GrbAcjQccYlKM1dOdEdACHwnEndRalB/G35fQYlWjKDvO7/zp6OZ8gP6+Mx57phLiQf
Z+tYS+jBB8OSnTzKUAfQ0ZJ+3dAv3oTORuK8ow4yC5Ws8KEsbUKJ4YISm6h9SBtNGwT+6fK95Gws
zkfOhJoNqcs1a3ptx+RrlGT+UnYeNATRNgk2+2wOE9Xe00g0y4vMcecLyvnGPplsLY6RD/9v68hY
3v9+vgNdXeoY0V5U5REtLOcfEd0qplLAHZP8GfUex1h6b65Tr0tlwboKAtz7yToLcHOczVS2kIza
SOIiqJZXHfQCQUFy3VIuVmAtQzY1ZAuIUPw4U8HmMrOn33f12W/d8mGcQzQDS92+QPHsBmIa4bLD
E3c4LK2bg7ZCMNOLz9znn8B5ZT1TlSXTjPJYea1PgtJLIRE1nuSgBL+nqPHjUjw9H4xzxlKRd8k4
Yr5JUW2XPPeHNvGLVIYgve4U4nvMpXvl2Xg8Gn3UVGOCBmG5KilFDvGWje6PgfViBYCjCKl23xn2
+WLP+XCci4tbJSJJ3KGYPVe+uVAXVxh3tIzDiLxlLo3toKJ7HvUg09Wg6RFG2mQ5WjngLjkgk2TI
7uIJMilZ3YVSUn7NDOsxXkoftVxfLQ23LORvE4KkBj3SQ0GfFOVQNbflxLaFegPBOlfCvanXJgcN
/9RVbBGB/OpNrs2PS0fxzUPbzYN1lNWXavyR4R4hOBACA+EBRTbTzWE0sGFzGG/VHeIRZKDYjbW1
fqjQE8BzQOmPG/AdLuzp+tCXjvz53nGe1NJ6dO9DTBEVnigoYhYyKwvLZQivD3Mxqz0fh3ObpZkm
Rl9ghmv5Kt0aO7KJtinEDIG5D5B/iW8R7xXTa9vG+U27tccsYWZ5lI0XppFANVu/id6MvN0yyfQa
8K1BrGRMs8C2t0r1k+alW5uhXhde227qmHh291QDdjJVhWdnu1SV/BJvNUvWuzMBwIlupe6eTdP6
KNZpD5W+78YfpHzIWOMY0606gGZGYfibb1YtuYoZAG+JS6XtGJLXWJFoiddjdm2+q5Gde2+wGKS4
RiNrX547OQMh5hH8ZFCVD7X8JYtVrze25fBQI9MVbK7IiDhn2uZVMfURnGmKQlp2u8LPpk21SQ5o
4QtZMKJMLwqKoiE5l1qWnU5sA2gW3R6e2izfR+b4TCdNECfUS8H3zG75x9e6tqK+6jG1Aa9xu8UD
7fTk9PcQ7IlBTN3/D2nftSO5ESX7RQTozStt2a727oXonumhTZKZJJPm62+wdVdTQ5UqF9oXAYKg
zmKaY+NERPMnrNe8kTwKAKjidfcZ5H/D7nn+gFhdKNKou1guOv85K1MLgbohA+MjchazhW0swgxF
irK17lSNLipir6Wie5md+bU6HDL2c2CTr2Q34/yD5ANoTmCbx8qrqvwnmseGq1Tpuy59ZMXbqIn6
rIIT0lZW02nywbRaAETsGJO1sbSZ684v9FJQlhAtswo7Z6NTOo3C+aTWTzU1/bkBM6zaCiy06Bqs
zGSj9z2kgfC2Cm65fARRKaASRZL4ZacLKq4XM4bzM16++OwdG2oNVo0E2Xel9wA7mqGqOy7obVz0
31poEs0O9TVUIJLQkQVlcdFmrkwmbVqVVIVmnxrIhxjoBxP9OZdK0RdeyvjPv3BlqWSqKlWewxks
QLiFLIztF9aQIhTVrP7FB+iKbaimZilrgs0SryU2dTQwIE+genXy2JAqINoMzu7KzSxUVmbi2TCW
mNtQ6F5VN7mpP1m26rIRKXpahR3d2OSIINy1LJRLZVeDDEZSKr4CXhtQNbsd4uOC2bssOxaT7Dl4
ceX4YNY0oNMY6M6DYn6kkMxqKevdtM3fYqrEHsiLP3MpOynq/HOq7ipV/k/v4u8vX5N82lmpWylk
QU/TyDxrQm0W8rIjcvXrtn8x7f90Or+XWRkkNadVSTO0pTQgitOmj8yqj+zGDouB7UuQdOUtE9jk
y2/x95IrwxK3DKRuRNdOknGfNCxUaeJmE/Xaggp4fC/mmbb5e6mVcQHzAOu0Sq1OTOpd2n32qRFI
1S8OyadS8aTxUY1f8zgT+NPLr/D3qitjk1XQCeYGjq4wazdloLYtdimdwusnd7FOcv5xKztjWRrL
5azST3VQba3X6bnnh7rygV+MOOBZmrypHHQYAh6hwiwAGl1Eo54vvrI0HR0wL4vaBNAT/GA/jw88
D9G3aKBj0bkKD1OAYBbJV4z98iME5sonGTAciFKHlhrKexEc9SL/5fnvWZkk9GBGu4rJIsJKPojj
2crGbENbfpeSSGo300frtke0BDfaju3s2pXncJbfGb/nZBcDh57C24veluiir8IqA5OTiazo1cme
jlw+OF21s5o9mBwFpuJfkuHfF24VTOX6ZKU9xxS2Hkk/9GDcOB45OBGC1V3iizrmgtXUddvCzmlm
taA/PZn58FCr6alT5Ejh3S4ZuxsjQUbMjpZmuFIjeSCvpxg3Ftz86xurrjsZ6H+lpT6AJ7GdwZqi
/LQ4+jToorIxhVQqsImcQgVwDgzpnU05JE0hGkVTjJg/SDX3eZF/Xf9By/7+uxFV14SgtM1aphrY
kaVErO0BfIPmMUQdBIZTEbw6VV7ZM002VDb0eHW2ReDiCPvR2OTLYBYSlmraSoR9KWYGXnmw35XU
3GGTCt/qpdbLHftxcogUTmUNEiAtg6JZrD1VM9W3mVOoqCtC1yids+c4Rpaj9kbrmlM/unmHtFXJ
dHS3ebExYVVMmmluaaWYQOkm6yaLi12ZznnQmtM2zdjTQMB8kxvhDCLJKmW+Q+qwK+etnDfahkI9
PmTc/iSkOMQ2kn5W1KnbcPBbJtUXp8odsUCflaOFm4xu4owuNFH3Q4Ul9SrMGs23m9eWE1/nVuRQ
Y0d0eqOkGfAU5WbuoQYBQiO1ZBtNbUAFmFX3tiqZbjYbRTAl0lGmHET/aTb7EgpW6EmDeL2ETiTZ
Z4m5Y3L9MlbT3pwdj9X4AXNZvHBL/ibuIbjS7Z3TTS+tWvisiYN0RqqPErszQCq20DYjZi2rqjki
I99ZrbGrWfYLky4x3RMzmkk0tmCbsnoXmAE3r6gXq5NrqDuJFV5ctI9E+SRsw+ZdZ+wq4AhKKHZy
KrlUR+xPbvT6LebZ7fW7+y+Z/f8YD1VeeatqHlWlT7EPerTM9Y6b+KeBaV6vCzQQQw0vHKyLIr+8
WONrD2bluiRbsWc7hV82MH2zgN6VPcywfwuBPY7Ea2H8rjeiZr3Iaqxc1jC2Rj92tX6SGZD88yGt
YjfrMPAzCuLji8Ncv50RdFb+zABIWZR1PiHCKQ/Dc2UGzl56KZxAUoMGUyKhE3TBDFaM0HCCuNvM
T2bn9p8i72OINnnlfuysHzQ+y7DTGYtmA5pl6vgay06gZ1COHrAm+CfmOKYuQUDv5olqgWaXhCNU
4id72CmJHJJC89JhIxsQ3epfqA1d98Lw7B5YYsA44nTyJ1Z7c7KVqU9j1YViFyp5vTdMdUCY4tU6
lEfijLhjKd+mJdR4Z4zA88qzp5fE/KhoElkzWklNGThatqurxKOq7Y32bVkDlaLaASFPqaEGmgk8
2MKH2M/7mmoboyrA/TPcCx6DaM9WnlQF6sBuZYQRetQ/D4HqHR8/F35nEJYshS7AZD71vdCuL0/s
ynNYd7w4zHGu94jk0Jmv0ZH7rsB8g4nBW6h4bXIDibUH4bJLoH1t2VXs3yoDL8GdrUH1MAHTT7KT
Akiv3khRHkwvIhT8RT66s0ex7mQ5I217eUaQUh6sVznzAATotdB5qd/puyV5fz2L2L2xvqYYdJgv
47tYOeGCqhyEeP5OCNTv7tBZbm6rVZZClAY2wHARAfp9VJ0WIdbSNX/kz4CL+fnO8RWB4/6Xss/f
NvbbBp8tmxGFzJUEG7vog1X+vB9zD+FKs8MTATOXJz2ln8tJa4G0JchbHZ+PkQEGsy73BTdcdNdW
prcfCp2gUr3cNfo8YfzVpR771MHj0Nl+jTGSJBQG5wLL+30qZ59vd02p1RKyeBUuZki8NJRBIj4d
ktrjRuSg6eAZ0YvpOzfL3K2162/HYxpk872KYbp4r9NIZBwF73zdwTJHJhdti8vISx1xlOQ7HGZQ
MYMmtkIqf17f9GVPrz20tSWmLKtVGXuuJ0cNdbyZH7pOAKAV7fHKcsWtBO3YUdZOWmljtDPsSbId
6uqFFYqgyCS4Qevu1KSPscQJ9m7IR5dKdVj1UnR9wwS5rbqmSNKGTmI2h6+WEkzF9RCr+tkbP2oT
Kn6cRyNLtzLUaCeugcgy3tWOtWfDT5u9dskp1vUbiLnqgocj+upV1aLkXCliKEKeTEw9y4oRdeZ/
61P9bSXWXaSK5XOXVhLssWx44LF0C8kOr2+sKDT5zjDOnmIdU5wWuinfqYrs6Xf546IX0bpJQGCS
FpTSHdlitMsbNsVJNOa+XMIrD2E9w9aaeaxMjoZLqlaPRo1mDQDIRrZlDM0ane+yhGyMnATXP1rw
/L57BGffLBk0B0gZfs6xP/USTUxoY7TAKV1f5SJQ6My3qIvNOVum7GbZArGcc8qKB6W7LZy9lmAu
Nv6ll46Ho/UtjJAs0T9P78f+IZa/1GG+q2uRtLDAEnxztp39jgYaD3bGVe0U10kIoq9okN+Rmj84
Tnt//ZNFG7uyOQp4+riT4ZVmE6Cu4JcFbMcbG8Eq/wI3+PtdrHs4llQqVWl8ZyiQLA75pzQe4m22
S30ItBzMEJRwiwCtGvVeJd2LXMW/1PN/L78Kk1JKGkghaXDe4xP6IH6FUgJT3sz+p+nsMN8alJAZ
1ClCXNGHC05y3YKpAZhuUVlYwoYJMwNIzaTtlwmpEfXbT9PPn4rmUiK4yIJTXUuB0EFT+i7FqXbS
hwLlEQPoZYELEdl3bbG2Z3fUnlgMsgn4kDZothhH9OydBiRk6uah7RsRuheap6ZudZfvRNGIKOH9
hkOcrY3B43F2+u9d/Yv9A3UK6UbOXcy0uXrIosIQxhuiotl6Xs/INJU7Swi0gG8B1nNLn29M34rs
cNqLLIBwtbUpIkxWHDRp/n9+DV0Pn0RWYEWqnwmNuui+rKIbzWzyZlZj7dQrGETODhMkdttZ4H4v
Mk2eWdf1VPdc5WXLU6yCcQWP3JdgQjHRyAXB+1FpfJtiHNoJlBRqqulmYUopn7LQwKBb76qYkDqC
yI5HhTC0FXz7eoKP1VaXpgbaJ1XZbBw0oYrcgu5TK6goCIKP9Qwfuq6TmUyIDCql3uTz0UozwYsU
raD++SD1MUvkxkZcMDFM56Xg48sqwRIiO76ezFP0dOIIzJaegRayt+qNBNMIbap7YA390Zt82ru2
vBxZRjfsf5P+CeKP9ZBenUpZmRswOwwqWebotwhzoCweLYnv4IPhxrNheOTUrVHO0AJ9L2poigzf
eojPJHZhyAoquAuORvfobmoOBf1guMJ+5zpRDSad1NXnAzLwo4jtTnRbF39zZvnmwSqMuIBlryQA
8gcgIKCD0pqC8vzF2ayzp6qvrQ8i8ERuYWDTbbVdpOPB9bOTQZmWuhzDFp5tADW00G0xj4FUOHet
bT7tSiS818MTUdqtrywTderYIhk2e/DMKLuBwt6W+XbEbgev90bQGFY+XI4UAOYCqesgDzaVJ5Jh
FrkbfRUkVVxhJe8AZ14ox5x9CTIKA8SQfUjBNGzfJCeRgxM85fXQ36yOKENThEtT/SuV6aFXM8EJ
i/yLsQqJEjNWzJEios63kDIuvFHfxJCXk0MDVIOH6kkkgya4uMbKOhWZBCVKhhDMmFvA/NuDRMCE
XSqCgEsQb61ZcgtHG5NmRPXP7JlftPcsfhtBDJeLxmtFn7Oc4Nk7RLMO/QcF9YDcyjGYobogoXAd
Iviay6dk6TpyG+AnANX9cxkSj4bJAcQEJenkLdCnbKdvf3yHHBvRNV/e9D8yu99rreEKeuEMGDVF
sdlpq2M13PalhA4H+GozgCdERayL+3e22Or68aSwjWxAeNNhxAS1vG4ngdfluvEQ7d5anNQcUpYb
FMbSUL8oA40/m58H2m/bxHySG2XPlMfeABkbMzcaKLc8uWpfr/+Ei9fx7DNX3T7eosleDji/xv5s
qz5Egw0Cyw5q+S/XF7pcFj1baXUhEyWGwss0LYlG+Qim4bC6bSPiFR5aY/ahC9JNd5QwmvgoWHcx
wNduzXLQZw+hZGrf5BLQecsEL513bRFBH+Gu92EbvWoHvWqQyxSn4VAGFUqDgWD5i+HA2Wev/OFY
z3kugbUT4YC6U3fJxp49o3YhRwee5S4oYhc8o3z2VOij5F4diMohl/u5Zz9g5SmpnkHUtATElYdx
ZECnczMjCBh+cckrG5+/dBsLwG+KXn4PZwFpIdmIJvtOll30TGs1EI4dXfQdZz9o5TEBTUxHfam7
lTHQRjpGWnP1UYLmHLUdxU0kw+/b7JMP9nNeOTvohwBghdapbH/IGvOU4qHFpGpmPjoWqlcYDUJJ
a2ODPUAGMCXRM7CmMldyQIcyqaVbQAELlEXKF++yHDHPhP/VsTPgclJ0ANVhR1tBs1O44SuT2JXN
wDMFF043DM8YE3AsNi5FK0vu3h3MmHKt8jJdg5gzcC0UGdqA+akU1TE0asvhBXqirpbrgd09KmZy
l1bDe4s5fkxmVf2LNguhFtcvKCbq/3wfkzHqxWQv6FVEzLbums1hwD9NL81DjLnvpnAOtIBB+MQ1
P6cOnyHu2yy+9d/f6D9kVhsMn41phnBC5r1X0iqIM8efsx9Gc+ys0rUMkPJjxrPkCJwl1Uso9x27
2aSK5Bcy920FBa8Z4yDJ4I4tOdjaTMAjEbuFTAVZkmi3li85syaU17U627CXVWtjoBriavEd2Ntd
Xj6wxvJm0CKnVDRQdN1I/0OhFUpvRhY3cHwgiceiNOyqDu1PaVO3qQCr990HvHYUKzMty3o8NCiG
nTKHeE1he+kCEnB+FNzw1IJ7iXKL4eiwJSKp+OsOFzCTP3dWVh2gTnLAZ9Oh38wm3zZJFZqGSEj6
cqz8t/nR5JVBLuU0pXMJ6GwNphGQLeI9Jt5YKEcm/7SRKIzU9iZLxrj7awaVPGWwHnWGeXU+CHLV
yx9sOaqjQErO/O6tn12lvmgdyjlmpZvysZWoNw2/RqBervufyy1R6/cqK2srU5LlyYQLuzxvqKBa
aQQK93lfBPqTpLqgdfSdo47QEB0xvTxBrkyHYrMQ0XXZ6P/9M9ZE+T3otaesw7Vi2UfNoEWomqHg
Sy8ihn9/6ZodX7dbGyVUfOkCMjFaHxCh0tzSY+wD8b2j2+YeHoDfyXnYxmHdeajZiAedLhYgcKCQ
ZLUtBVjf1TVmedHzKTeXCfhFyqH1GtttHghATieI9C3p/8LbZfVg03Klt/xpEpVWL77g81+wuuDy
qFkOqzGhtyDFyK6IdBfkYVsx6dzFp3S+0iq0aOW8qKQRUPA2kE4QQV1ml4sofUYwAYaEneqKu+sX
E//zNVf32ZaTTOZSo0PYxPTG6rmpXhPAQ4Df2FsQgenb16a66wlKck29t7u3EeD4jg+9W/WG7ZmZ
U7oVywKdWK9aob7NQ1ztgApn7tQLhXWX4HltS89/6zoSyDmgmTb2ZwyN14XYEJbUrbdjkLsM8COR
K7/0xs6W+74YZwZlANfYwDpsTUPeh+zHREQE4xdjeEdxFFO2dWi8WatsoSoIK+1idvDElnlIeiyK
oO397AiiKFDCN+/TS/ll1ELZkEum8nzdlVOqjBFEjTqS5iYD4y/7NccJSFLH4LoFuZRfnq+yerql
YvSWbCEwJVWGaBIVlFQBGwiFGDialf3j9dUuRRLnq62eqTKUXWGA4e9UIcPrSBM0FfQTybHsLChG
vmAcMprxjK4vejHjPF919WQhKqebU/4XDMhXn6sw3mpRebNQDAxCAsHvaus/H8Dv+7J6rArJrSK1
4+a2JONOMaDsSyBpF+CxbuJsDKZWCwxrPCoVSTybqbsWWccAhTXQaBBvoGUUOxibmyB67Yx7TS9a
z6Ia3Vic/xxq/itPaKQwBbzq9qOUdwduS3tSlTu1jfH0s48SE31N126TjHjQJvK0WkUA0y1F2YqE
5mTfzArUIgH+zKD4bMjuiNax12XxjSMViWDrl2+9thcrY1DxuZhrrpETV0yXjg2mwzAE1n6mZeYi
Gsn6TnCdL9aBEV3opm2ZpqnYqxIGaDKhCwu12pPZFq7O6mCSrYchA+Eh7wNKMPIhK35avcek3ypy
6WFw8WEmQGWOZJuNUpjI1r2pNCJg5rLsPzbi7GetQmjVQlqXYkQevG+AVdzVgAQUWz2kD4nfC/Z8
eUPXllrZKx1YTDVPYDe0bsdySKNVQSG9YeLTFzyrS7HH+VavDFTWFT0x8pFAeiEDUnnyGtw26y7l
H/2wgH4cT+I/ZAiFXl93+bPXvm9lsXjVZX1ScHIaLGiwsGCyE0FUJbxEKzNlynPPCLDQiB/Lx2wz
RMY+ey+OC6kcDwxANSEEMr1YtyL604vsJOdburJUFnCbmBGaoLgN6cXcAXnljzGfQmX+SmaQgigY
Y9wnlgxMB2DcyLKhtwAenFdq3EmI4OO68BS2U2o1TEzZS4uQmoOfJwmk39ELnkCensx3qr1n9vM8
vILSCWhTlAVm9oBJdVSkWqcCiRAa33YubyzyldXvTq0IsknR+a3sI0mqNldBT3SSso8K58cdVXB+
ohVWVqe2EHYPCo7PkU42B4+CSqLrd/AiJuXsoNZl2VGPS7DkKARSNnbjGpZ9AIm01+QYgCmcyCxI
kMIcV9mul50wofVumqlrYzZWKwtf0guBfVnu/JU34aysXlJVpm1osLOtXgdOPeytESQCABlc/2zR
MisrljepIbdAp5zM6mcjPzCMDmIQ4b9k4+d7uzJgVAbHn5FUEmJ5uLKQRErkRAt4XQTU/ZbWurZt
y0U6Cx4brQK1Giuckz1aLqW62yVS0ELVQVKZP1PZK5PPAowRXmHQTW0k21xmu3zs71iuDBtTzcGS
bJSWWyncwUh7y+Dq4XZkJ35Ka/KSZKjWQUXvF0349JUOTQWuNvulT56qsnR5W4Sx88SzeG9kRQip
8+04FfuYSeEg3zbmwaleSAvefAI+YOeWQ7JrU+XFbUKBbXVubXDsulQ59m00FVUJ9jc4N12+HRv1
qLfqbWqwJEjylCG5z6MUfyuum6CD1fZqudJ8ymiGArsRyB33r1+Ti8Ph5ye4MtFtOyGmAF/sieTb
Kn6zAGufy35PzZoFXc4Riag+q3J30OgxdSDsZg1hGR/sKey6fC9n7SaHdDgd9ijK+HP1UOoG5Ceg
HDNoLux/VEM8Jc1KwcX7Rslduw4rs8/0ziYlwcXrfmD86a56hGQkCdonyBgVAbqLRxBTRenNhJ56
9zwdDC/z86j8ykFjfH0DLyeZv8MFZ+UHhtywnLGDD/9rjgNNEADI0QhcCvj5vomsNxEaS2AznZVV
7iwlSe0aVnkwQ6JR1+K2IC65yBB0fitWZlnRYpLbFEssiRRZBmJ8JQH8fwEHLejwTBateDHd+Hsb
/zFRRzKQWJgO7JX+jvG0Q72jTxkqqg8YzdoO4K40N+oGaJZtHmS+aJJTcIbqepiu7hUdqpqwyRIY
1GBPRmmXT/VmpsWm1FUUyDPXGordyH+osoOUi/ujhfKILhrRv260/zFEV6hJazctoPmdTvxptHaV
+m7BWV2/shdX0VTATCxd1o11Nx5EMDE3SSedWPqp9CD4gI6oIwptL57n70XWHXgUFlQiUSO+mUr5
ICnpYaoI5rzu+XhSgc4eu3KTyVQQTVzMYc4WXfnWoZ1yjB1RAlFyqJJKaRBXua8tA2f4zGx66EaR
/tzFt3i24srNzkwnzdhNCD/V5GA7mzgtttdP67KFPlti5WNZZlC10rX4ZmmQ6R+tp4XgM3RsNwYB
TbIf3stQQocMXRC4M1f5KDAiqLjtgd2oG2krMj6XA+6zn7PsyJkj1k1ks1zG4CkAixF5BllKoHzO
+tbx4gcr+Kt82AwBFYuzXq5dni298lW2nbQsy+Ul1tfC7tS8ta27aIAkTxySPwrEEHV4I+C2UeZ5
En344lH+4XHOFl95HG0Y5KmnenwzKj+L+lepWZAeAlocql7XD/wi2NY5W2nlUQgxCKv6GqbQQgJD
HnWZe3a87aYGKkagmS3hUB+gQuq2wilqgWkwVq4l6WS5yMwFZPfaBt2W7JJd8znfg3Q2SvdIzP12
owri4eVrru3rytXUTiGbWtYTEP3kAR0+TUyqFvpTrtrgkNYFBkK0t+s6f0EKVY0VJANLER5MW3yj
HU1XDeuwrL1W0EERGId1xV9LgJNoLZvf2aZzaqzjWND763dFsHlr3VtqtLE8a4yctBZxAK1Bj/My
FG/ywpWsiLilRZ+zMkROnaQIQqEq0NV3Wb5LTS4IAkQLLP/9zLT0Y5oORQ9Ll2I6wZTue0fUbvrG
3V25bWuxW4nVaRnLFr+LFSkypPnUkwnDxRAt4+b41TT8QGMjilXl2TaG1tXrIgSB6Kadq2OijQ8V
1TckhogxSOFSdd813UMD8ItqPeT8vqzAyNk9A7OCHuuXle8zVrqjFo7N48TYrp65b9KwrgaXyDAc
hYGcAH0IG7kF6/0cE7kdxkOX1D4sjdiXi+Sx650jGYrtaIhkcgQvfa3Jm0MGOos7RHhK/9qVjlua
b7r6cf12is5zZci0Tkp7wIKkUw0SEKW9n0xBknsRy3BmKs2VvTLyxFCkDDemC0Ek7zuhvSu3zaMM
/Wk70j2MGYIHYnEN0q6FDJ8fv87HIvxPc53nP2Nlw9JZn+dBS5eSIVj4n5z5kKe2pyZbUJPnQ6i/
Ub8+yH7SuwBJDailS8aNUfjgBJGENcXLsftv97GW7o3H3tH7IuZ3kylFjmMGc2tv50y7HR1EDhIy
zz4NpdreGWQOlGJy5Yk/oojmXz98wQVbC/OqcV+jqYqAflSMTVlARS6rQrlMBFfgW0nhyotea/Lm
rDcgkifHN82oB+BGB5gaxbYxP/KieciRK3kQn9Lc1AKBblNLD45qvqR97VsJO0D/5nN0jF3Dq43Z
ZUj05Roj3aBDi5OvGoTxvP5JdVN+VRqQeNSuoYBCbZymPa/yB2Pgm0kCIfDsVHdG+isHHVNlKz5A
xcGAzgGJgWy09c+5fVmihgGsp+URCshBM/FQt/pAatUD+v8BJhRjkrlTVICG7XWsj3P8ixQvqS3D
9Sd36mRCiS8LY6IFrUG8pAeSmOYHmyu7WCP3sgmcADDjtNUiRpS9Ur7Nbbqvyimgug5+J9klSOQL
3Qr6meyrQjmNaXnf1c0ef9o1Ae0kzsj8XDImMFwCz1Izbc/p7EJQiSiy6+iZl8ljoDpoStNW5JIF
gdVaj3gEsFWTEmQKpdwEo3lodHAYsilU+b4z3voWrVJ0RvOi8AsUr3muemrfefGIfwdNujy8Xr+3
34joaxdqFWXqlOiS08CmjEXvj6AN7+XKZR10WdOdwrZQhXF73obqAK7jTgusAfwdDQU3IqRxU3lX
ZfmtDYhXF6NKayRRy2XQLJ5ykI4Po/3OksMUg216/GXNFsK6ORqgeuRUP6YUknl57FZN54H81LWt
1JeV+0llQcYNTH9Ovtw9ybWJzQFaVs7AB9CHpL3J6c9S7aBKqwle8Pds1bWdWIW8lQkoyjTAfvOw
epRnDwRidEcj1KJQvN4vGl/lDfWnsPVxOXwSVkfDN6NpU2GUAHM2oEPT91RxUzFocEmrrv2ylWdJ
7bKB+kIFaq6tvrOfjU0KmQmXK14RZUcW2FBGhzp3GLtd5NxalddjkkDEpXGR4v/M6q+FmiVuWmZK
GEqSVeJKw2Nm7aua4kZmXmlTr2mPORCEjTwe2myvW9UvSLhHNjQu6Ay+V8A8uhsG8NL163u5lnFm
/le+yCRllSplR07yXXIf74wXcJcMrkZc6nOcEihgJF97u76oIAy1Vxg90jbIe0uEoQ0mksfxNgft
kTYc0QN1C0RR1xdTBIe/7hv28xwbmezwO+h4+UnlN+G4+a636Z69F8MWLs4Ln52zvfyes7BUdaza
bkgCuoASKEiG9q8UGqAT4Uk0IGjjrN/RunmWCWhqYlCEqLUWdTO6qE3zU+GUhn3dejyG8gfZmyxK
nef/44asAnMMBRDWmMsP3M0hirHRuNe3KFubYR6YN6LOl8Be26so3eJtM5TLaqRUQqNsQ0d9ZwCG
kTgXnLS63NUrz9xemWJJnVCb5sjWtDR+xgzCLqtnX+O3hoKm2BHKapuiUvYdm5AtZCC2LSATE1nV
AaPVbs1v2upNAyi+aDFq08D99g3wtlGaYkS+hYe/L9LPTgJglD07cSownqLQ1F4ZTytR0HnoG+fE
ivtMeSJgTrSgjxNDliADLEV13mTjdWxGz4SH6wzVtZy7DLa/p7cWpsPT8dbBZJASo3CNfq1i3Y8W
3wDyb/lFTQTDLIK6mb0yp4mZFQkjSAYyQ9vmyVNTKa5MAPtN7hNp8Ngo4j9c7si1g13F7WptyQVP
Uv1UlAVIcriXZqqgyilaYmUH63mSmw58zSfJ+qE5WqAMNLr+7gQR7rqxmHSNkdhzS04zoF5tjVYs
1bykYsH1ZUQ1i3XH0OmhHh8TABLio/Sj2CS74bZ0FW9+F8MgL8PXfnuP9cSHk6Zaqw7YtQnDAHEk
fwxPCSjU3FQNTNCfbVEp8VvJW/hhmAd+6P2iuHsjcq2XUKGKAR4uw1RN09DXQC7HbApEXkjTu3Dy
piD1yodsdI3WY/v8RT5pO5BHobXfeNKt8aa8sUpweS4Ynj/WX9m4oYIonjwAGWfaD5A2BkHqA+Mn
hzVu38tu5zxAt1JgMC7c1z+WXNm6rJrbwbZNfpekBQT/oE2rzaKbdAEG8scaK5vU20weMb9DTkVz
45g7EAh6VssCVeOBriKYTCZUF3ct6LquX+EL9uWPdVf2hRvI+xILL4Vn2VaBYMBoKUGa08cYExMN
ij0VSwTbuWzXysL8seTKwmQZb2sLslunjoygsiu3Lat3tqQIbMClbPuPdVZmJklpHfOxsVFQBA/e
U44Z1oVISD4wL98h8BS4xEvBz/l661ArSTtiMdosBUxJ80DUE5l++0q2iac9/S8C7SV0uLKN61hL
S0HGDYjQslyzJcDPgqyE1F6vgx34kPauAgp8DF64UqShuSrdotdiqx38mW+8iebrhN++CsS0Wqdl
b4Anu7Ohd6aML7RRMdcfO0EBjrXcftbYjSRFXOujuDBBMwSFwesXebmo17ZjFWlVhVE5FccjlaWb
BJ1xp1B8knzokr6xWCm4wpeQK3+c9WIyzgLPOuED6C+MJdD9S+68NI/pg61JQbfXoNOtblSNRCWA
kYJbfSHE+2PhlS1iOQY5qhin3ht7p9mMuhNxep8nmcAuCB7pOkbSwV3Zdqx0Tn39CwiYsvmadUF7
QWBW16ENc9I51RMdGHC5dxv2KZO761fiEp79j81aWZra0RyZpbA0sDDeiL6X3XxUiPJUeXQtnQZ5
/Dyxjd5yweaJvmxlefLSGrWq0PldK8fvHJizmkmfgm9bXtSV+74OcXKFDgDMYI0FByBTF3ld7Cdb
HtR+jHJr7v4HjPj5Zq5jncmEervMcmSSRupZDpBRsyPYt0vYkT/WWJmRhDhSkiQ5bt1UPpoMyogJ
Si6ANQwg7O3jiFsHDKsHHXmn2ZeU3qjF9CZrjxNkfdRuPEIRaDNMd4p5J82IjcyCB8WAKkdz4Nn8
IDlfgjMQOO21lKyhOCynBWKhv5jmtc3/I+3KmuO2me0vYhV3gq9cZ0aaRZItW3phyYu47yv46+/h
JDdiYHrwVVypyotS6QHYaDS6T5/T7QBnd7MDb/KRE9xMJtxArjY0SinOMeFkIslrLLUfIAJSg0Bp
tCTyfntdnLNvLn9fBbdAB/NTWCKYk0Zz1bH19eFOEiROIsezwmQ8Cydxm0Pq89xDOUXUUMgiL2Bp
4gQZTrxkMUCKGbRmSgBOo+2iMvhFGXovxRilGVbO7V3jHHoW+2OAvLnVZ5yPQHnoQhTagtG7bYG3
Fias4DE9S10Cdyslv+t10Jka/ojiWpzPuz+xpLGTnWmM9xKpUkAU0X6jmDAbpVMHCWpI3v+ZIQYW
UoJ5UO0JRC+FTjkEpWEXKiBimWy10Ia8beq2v2ksDXaZzKqQA995xlizk5ndjk6mA4wy5yPxzDB5
SCO14ajFWX5uxIsaYJ54/FyFEWctt+OBxrIiK/momYC3oJLY1bEtgQi7SUFx3VBbgZ6AVVORU4bg
rWr5+yok4B7tC1kWsrOpVn5YaR6ovj2IyHNiwtYjd3UBaOyIpRaTHJOAEBSM9ujL77XIjV4KR7ub
duF9fp/squNBgHIburcy2DyyQ8zlTOJt7fL31UqzutWo0CDBquAqhTjaLcqKVOncWsfU30R4OQpv
Z5kcJTArGmkYoz6LkFluXTCQ+olTgtygg0wx1EMgZmwv6vISr+HOydk1kQknQLUO9Si06AHTfA+d
dVuqwCcA0sox/iKh4SXSvUhaqw8PyvxWKSbHh5eF/T6BwUzYvzcatFxREw5IoZemi1x+k4DIleg3
KXgSpcFRRl7+wnkPatdizurLAg8WAb2LnQ4+UxsQEz/8mSaouuONJNmFW/hmv78dcnhbfP37yqSM
9n1u9jD51zMBqmufYwxVgkjJC0KLh4PirpCJPV0kV7Wawm8VZfwWy33iqYqySO1EDijUPVJ077MS
6pgvUU5jhm87y4Ill7Vd0m9/uHImY4GwO9jj1RGqfYqtHwDk90J/OCTPSzsq5k75cRJH7fpeW220
KklA3bZgt5R98/t0Jmh3QY7t3jhrX8vTYn2wJB9Q8clu3gpLO9b75jH3xl3NuTi35hzXAez699UP
AfZL0gQRaTkFk94M/mJtetbVE3Fap4pt6Aembghswac5ufDwztsHSiGmLKuiQlgatiHtMDSalMpZ
nlB2p4L2KtXUrfoYE1x4DPfGaBdp/J+uuw+j8r9PsVqoEqUdBTObeTIBiB+1n7HOw5T/5iH3YYVx
7FAU9THJkVsl2uwURo4RXRmNM5CPly8yfVbrY016G/vCuY+2Wnb4nB+GGTeGOLE4aFKQgYNlYWNs
7fqYfzbcwRb8zBVezAvvDP/Gkz8sMjftHNFZjUCZdFaq49wXvtCfak1EXbetvDo5i2LtplVi10Xn
tsCTTiLIRaNL3mIwWH7Ni52QIr6QixDHdpsdcm2nhY9Z/hpmxxFK87dP+XZC+vFbl7+vnD2OY5qA
EyU7U3pOp72KTkGfvQ4xL7XeviM/7DB3sigoKOS1S8WwORKlderspUozzmKu9YZfL6QPK8xNDJXq
KAjzUjj3EygOCAprrbIPaTiBDH7CGGiUocCmN6prGGruKW0W7+IwxSxqB5q20TykCrT75netFMDX
0kB2oAZrzPcQXBEgdren8jEaTEfGf6QlP1sC4VkBYGsoSxWValfT1zy6JBDFBYGGDQ02u8ieoOMK
hMNs0xyi16roaENi9ymgNMrPkCR22LROlD9KKbAsSIgSqEdVgnIp52BfqPIpAghFUTW/pqFFQsA0
zK+JmXlzOjhBoruBMHrliNIoFAfr8WcrP1D50nYXpQ6dqYAQhPgqxalVlpEzTt/n+NjKn0mRvwnR
fJfP/Qne9C1MAM5clFbMz7oRepk5PktFcILgpxPogZOPEWfqbavh8q/zyOQstSKnYyYY8LhRu5MK
ss/JCHhNZeticurVzDay1A7DOxQkbSEqONF9Ozf8x0NY5HyECbFeo4gGGsrzNapWTaa6Vd25IBG6
IwqvQMaLBSyRXQWAR2cgnIIlgbojYLEtZOt34eiCDwKMsDXe/gfFzlz9S/Ka+NQPUOSywnPm93AU
8CBxoiHnGLI8d0mtJrOhIpsJ5dymMtRNNckeBNW9HVW20Bvrj6wx0Z60A1HToUKn9b539XdssYc8
7XH+YgLETh1MK5gH0PS7cNTLbdO8FTLhvp1Uvc5nvHsReCsckEb254lX5eKub/kVq7BZk1DWG9HM
IPI9upIDzsV9DahE+LBwfAh+7oVPnacDL8G7XHj+y8RrKRaqsFye9X0oniplcMYQLAyleSrSzNbT
hHNceNc2y1NjZFoWRYGWnUdomAYvKZ3tdMisysyBZgONlfrYzanbYfbv9mfcmoT4lwcxoZyijJiG
cbYwQDZ79EKmvXZXeMlTt6udfE8dGB/P+VPmz7wqw29y8I8YwUQo0WwCQxIQI8QxdKtSsYWR2iME
nSB9BcIglOuJ6ACPYreCbqdy/EVFR19WeS/p3zw9/vkdLJxeEeUgj1IR70pMZbbRpzoqT5WWDlZD
hNPUPhZSsjfI5A0GIDCd8qXpuGyy2+XRj5/AFHdMLTLSOSWIFwr1jHR0SlI7umq6RR7sVbNxVV3a
G+hLyVnv3/YAzkFm0fd9DjrfqEIIqXrjbCSyG6f0ayHxlsiL0NfZ2NVRRj9LreMeR7lsvylxaMfT
GxIwsM1HPsh0ASNWvUx/zIzShvQp0BqaVWl+VD20SQlaNN2jaouxyMQEerPakwBQ9vg0TLUOXWUp
durIr+T08fbW8HJanQlytG/iqDXB2NRRHWq+F6p/ImZ0rMjRoIEbSO9BGLl9T6wEs+tx4YClFW8W
HgrnNy20D+9goqBOMgJuQQQHcNk5orvQGhIIyNsZBqQKIOEyO37idc94bsEEwDRoc0Gd8Lkgh+DN
7YmYMQS0eVN8WwCjdfjRmXxVMoIxMAq8xBYVm4XaNPHizzWU6a1O90u0hXtHBGTUjgAz9aBh7cSY
35FPApfQWeZEfBaFj/n6qgYnIh5OmeDS+IFAo7kbRS8aoRIg1raRTxB/UO6CXrVS+VXreleEPiV0
iBG7ZEeVWzALNHYGBKspn6mExC7Qv5VZc+mUo9a9RRUmMYTYiTOef3DeFjoTR6teEaSsx9tiNjqL
QhxdTT7H8uPc884wzxFZVL6Qisv4WANhk+PgoJXuApa5gAUGe6GpKB6m47jLOfNHWwNzaxdhMfhZ
reV4QQzKOQ9HYJjzCJRfCWQCQbc7hRdalU6lGq2Fps/S0W+rY5hS6tfzXSG9jYmw7/WsxqDKa1hG
EJqvXm7HiE23UVTM+kpgfzFV5myaJFLw3qxAHjAgxyznx67/IUwY9kWDO8aUzG1ry238y8NrZY05
lW0tmRUhUgZd6AbFR2g9JYFtdMFZ60CPEIOX04y82yaXGHfLJHNCtW4EnZcp45bOTlMfWYTySgeL
f96ywKQgGSD7OrjcBcAzun3ro93gqdCg5nUGeQthjonUFiqRUyXDfHRvNxh5wJygf3uvOCv55dVT
yaouzPGC6P5rJRibgQ4FbyU8M0y2YCjNVIYBPgkJ+n0PPtdSTpykzH2iPA3Kg5FdpE7kvGi2M9QP
12OfNE1T0nnIcRcmzZ5E9SEBGHVAO2XE27FTY+g2NU6Y6IeZx+G1nZ+tLDOPnHlq5DgiqXCuq9EX
xhBXBQqyWfWcGSchN481Qm6IKdOCPnT612kknK8qLwZuOKjGpAGYh0naWIDnkGN0LyFPjawF0Ndc
pn3moMTWHgWovwVP7b3+tStc89DZosXHNW4nzKuNYGKNIlcaqSs86f/SHoEQbocsoAPzIHWqQ3r+
D6Ofkrayx0QbrUuhOpnCzyiqLUmyr1FhuX1guEtiokszRlPQaPi2y7sdIzo9uA31pxnl3/oc3EVc
0ZjthGO1JibYxCMptbzFzGRX6rE3dkpj9UYDcGRX+OVsoOIExiyhfxIrNTqWpOgdgaYvzVD/LE2Q
aGcUr84u8uopR4lrhOxC2TUPMQGyjGShFYrFvaqog6cRdInkilvV2XworH4+E8Q6I4UOgYH9ukYY
CPAtGsX9Xtzx7npOjGEfRSbRaBwC543mnuEPWW734wvILex2gNDg/G6ELzIy9tvewLnd2FHjXioM
EO4OyHN7E4TVEbI+4k2xbnVgjgpBmi724e7PTMo4+qtXCchhVJCEBLh7ouCtlIF7BO2L0Ge2HMD5
oGAionp02yTnHmIfFbKg5EMw5gFqQ/uGfiOxxjGwnJkb4YodD8awCsl1IDoBDYK+lAm63TzrLQXY
Y2oQR0DF8vaCeIeYHcMNmrrJkxItpYXSAIV/0N2CAtBPIW/VoNKmfLptj+eaTMxoZQks5NGcnSUM
25fNmwjWwWJQ7VD43NCvpoSAXPNki7ZT34+Dxz4PyigwTCOn2XnSvtfzpz5U7QizIgW9JGp9V8Zf
taDyaJ+5VAYNrdS6qP9ZQ2L62VBxpkU3n2arn8LEgLAJRHk22+AslpKLhPDHDCDDkE/Pt7d5u4L8
YYfN9vtKqrtiFrNzMTX3RWp4uXigUXUoisEp2gzcUt+iqYDI6ed+4OECOT7MJv1SAlLFSFUFdOgU
T6nnnQwdikEMHFVsfDXm1aI4Z5Kdv53KoqxaDQQH1Kz9sqCH3KhcznZufzZDV3QJBAOQKfx3qBGC
NEsqY0KDrLRGqMDVaBkAvJA9S4+duzC7ynetaPFogXhWl5WvAhxR6mSM0Ag4B2aLJsfom6MCSXnF
56xuyTl/DTofq1t+x8pOPGSQYtM6rK451iFoljrZCsrRV4rwTiCIqQjhwhRYkuxLesWJ4tu9ZOXD
OpOpoEaU90mEvV10eY076V5180PxFDmpjXraYcDY6n76XH+5vejtmtbKLBOJmjyIIr2HWWW4a8yd
bhgHEplOEb3q0UsffhKlEkMnX8PqQRAgBWwCclo1VjuYPoYLrbyBSrHqziDerySQwJDubEhjY83j
W6AUhzKtednW9qn62CYm+TGMuE2rCRdsspfwVnyBumxoY1A8CTzINkMpY3a1hcDcAh6Cj8Pfjtsf
1pm4petgvOsrhNDlnVcgcwHOAIzZvKz1Ny+Vf+xcRyFXrphTyNjRCfdDJj0H8jGixNWavSChpC4+
jNGPPg/uqkHnhEvO6q7TQCurfUD7JC5x0NSmcQr9eap7vx0TUOelfmAcq6C24yj5w6ByRYmtrBIU
rSSa9HB8zUqf1YPqSrvclveCq52WqowugzqUVxvk7jATygJKRzVScdhJGO+C6lmPMPwG0Tcl+G4W
CTThpUNjtA9qUfMwYEs+diPMXNP71Xolo4zVsVvW64o2ZppyF/Vxq7w3DvqdePefcCIf5/t6/lfW
Sqon4PfFNyVj6pbReQIFaq58mcvOKYtXsKjdjiecWH0l0VqZAylV2o0BknsVgurdcMpApkgNrvoE
J1RfK6ErM5U0YyJexaoWqFV/UnYDsNjtfj4K3DYaLzCzGrZUjFOhzpZL7+siT5x52i7xwG/4l8qY
4iYPXWrxOYm3xp3xdP2IAUyskUQFxzG8xpp4coTSSg+pbdgSaJD9yYa8pYMRsX100uzhaL4kB94R
4XxKVupWBZ/F2C57XBnJrsVIWpJXewXKurc9Zjtv+WeZClMJUs02laMexyEmyg4dAlsd0qfbJngr
YV5Ikd7iZs+wEkqUvVB0RxHjb22t/+HJZtVqDXke5E6CHUj2WGX8pZCh8tLcpXSXCtkhCk4CZKXN
zs2GV1MoONYVzs3I6tiaeTtJGcrMkM00H4YZIzYYu0KhzS0E/SB3EF0lki+kxhHIBk/IMLmlzo5c
dU+hCjEGMfc65dJjZoyUICqJpfsoK60ErGrA2u0VSH0J+vd09MQcMFVQECcLOcsEUaZJ8WPlM83A
Uka+Q4VYbiDGFEA0PNTvb3/G3xQ+Plxl+c6rUw98VjW1S3Ap8mo3D6cqAfve2AObMEDRxywfO/PU
ya+UoP4KOU2tL21obHpk1J1CPJTg6UtiK56m+yamliABBQrcVEkEW9Tekpz3puTcpgqT0I1qkoaE
wLEhlXNP5szpZy/RXvuIummj33XBz2ziEYbybDLZ3NwAddQWyI5m6RLnxzgADeoIJvnHrBQQOVDe
DHgy7r95Y318FSYjQ5VBo2BFwTpT5ZTT77r6ydSBoKvu2vxtrCurMwqnKMydUvPEC5ctvHGVskK8
dQIBij7DFo8IwSDZOZjqsZcu4jBw3qscQ6y2bjSLf983apLt+uFI5XeRmpbGI6XmBEMW1dmp5az0
Me6avP4ORjS/CwROuOXEQpWJhRQ6RUWVY8tkYL/bmPoCMFVGz6u1cxyR1deNqVgO8vLwFhCA5Ppb
CZDqrGnf8yHfDXh8pwJImszCvx0hNhdnaCoQk6ph4pX67wCR1ToZ20QPL2o1uyTqbVXu7EyL97fN
bC5uZYbZQ10LiImxIlTzm9QCOq4hoG/SLpmYW9n8s8oGZyGcvm1ze1hiZZRJWAVTT3qpgtHBi0/9
c+tCA/CseJE979BydpYien2PMQJyltzkENz9D5pFi4lfjtvqJzAP8RJ9iaIziACJxPI0gF48dgov
8jprsoPGkSaUynhJyHb2tbLJxHyQ7ZNGH5LwAuCAcKiSx/BO2gkQ7c1OCihGfNBktbIjDhbY9zm5
LHfLmQgeKV04NhFsU/C5lI/5DiQ3RrevwT7TXnrRBYUP9HoBcofDhad0D58rjkbh8reB+1OYwK4S
LRMxuSGA3Vr62jiov3Te5JBD/QqJuW/BhTi9Z1CrOMUvHT7C9D8kwjyvZ+K8Hk7jqOj4CdmeHJS7
1B89ei//t6r96oMvP2N1ybdqVWGuvhHOZvR54e8qC8EK84Outv6cNlYAtaJe6jjVl824+2GUrROq
qpYRlM9Rq8veAfM94BHMARte0+Ubh4ctB07hPHR1hPO71Hday/gyvon4YC/mdxHyOtk5QsG5BPuc
Q3bhJXtfGmKZO+7aH/V9AD7h9Ek3uDMk22+M1bqZSCa0oO3rW/wo1R+fhadFrKk9xqg+Q4Z8acqZ
1MrvZa+x28iajyBR5xyxbXTk6gcwUa2rlLiS0qtf98jJTGtwDC9zEmKZb7NNvspOdzwYBwBouMd7
uym7ss2Es5hMeqQtx1v1+7dFNCG2Nb+8JFbqjNytXk7Hrc/PxLEkkwQq6GgwqPV3aZRdjUS+VBpe
VVc/UXfwgtHg+PR2iWO1PiZ8Ce2CcCVL+JoVl1Sjp1fK8ziYbia+KiQ9mkH6JU+pnQYcvAvvNDHB
qhdrUlEBH1WSI6udKnsuZev2dcj9eEw0aiGYWoHVcukiSrI1HgnoLwY3m63l86Gwz7l+t0Gmq81k
wlJR017pe9gb7dnrPONr+t4APTTf0dESWqtx233xYP7kK9nxLLNMI42WhUYXwrLqt8/DffcJIL1r
pZNYmg2mRjTrIV5/5N28nHDPMo5QvapApxGFF9PYSdFLbWChqgLhVFI/ib1xKZJ9O/Kojbf7cB/b
zHK8kUiNjaoBl98yUbXIIhrf8HC1DV/3IDMcerzvupnYr+wx8ac3pCyGCqxwngHyz6dv8VDZPYBv
olZyPIhniYk2hY6hjjCskb9BOLMQW4sE4Ikv3uZA4pyN5XjdCDUsW1vZ9UbR5jj3eSo8ZmMHihZU
5CHHouuzk2g8c1wHZeKMJAuyOQQoe6TPyadEsbpz/KA7AdSLMbEFqYoOyDYnQefGiVweCd52U3P1
AZlYE5q0HCoN1CXiAaAeIMqeCyfxtMQegbWMTsZs547gaD9uhx/OQ4Mw0QeN/XBKenzMcN4Z5CCL
Xs6bTuBdjYSJOJlegTEhh2vKPgirH4ivOODW80I39vGkwkB0/kmz0ZHiVjx5WQHLNiJVFe0qHQ60
SKnEO/OJ+FCEzZzIaT3l3XhYaD0x6/k4+Jkfe/mX23u77b6g2DKILBnGlYxwlQDqTTLNsiSb53Ao
cU2CvKWurVY0D3H8kopPt41tX1X/GGOLnARCh1Wnw5hYv9fBY0F5FZnffMYPC8ybFJgPxQD0c9Fp
WMiDMqeZQHpY2INtPpSf2guAwa5RelXpSWABS7iJx7arfthnUrxAFrq+qGG/zn9qwd40R6tI/tNx
+LDBRNE8kMDA0EvmGRUvl7TGl7AZvEqUnm9/rN845ocdJoZqs541UIQ3MUuTDVZoAmuV+y2Ue2un
vdeeQTN7IJZkd37xOfWgHMUJ4dtgeqjLG5qhKjK5lmBXrlkIxdQpPWYcogUcuZTiA6c7gH4UFLs6
ZHH6HVB9t9e8HV1XNplQE8gaiKxnfD9UME/avXFXf+6+EKy43MNr/OhYPAR3GAt1OHYXv/jlFlnZ
ZcJPjqkGcHXX4YWMAqBlrVcqszXPFDVlatpq7JTtDvr1OzkkP8QhtMX52+1fsHk0P34AW3OjddOB
LYSic0UqOxHfUqj/3LawnSGvTDBncyqGulPKRUnBEe3wDtw3ew18XuodTzZt8xCuDC2bvXKcQO8j
GRBhHEKzsgCqtyFyUHacJ+ZmxrYywpzCPlWEiNI0vHQYrTC1NyjWWHV41xdAuYLbms6j3Q886v9t
bPvKKnMmJwhf6JM2Q8UIQ9M9rvyH5kf5YJ5UUFkIB3Ay/RC97pTjbKTgpHM5X3DzslhZXzZ+tbGU
SPOotteIkHxSZAvz03Zuiz8mG2HAFu8Ogp/cpVzeEJ5vMimPVkxjoGg4lLpxNxWgAi956jM8C0xe
A0XWdjZlHL9+HE+6kN5XGSeabvokWPYlycA/v4htaVRNzZHg6ou63ZxJlk61IxSzX29/oU2nXFlh
PD/pm8QUlpJsso930k7fg30EBCc8TsLtq2Flh3H+OJehc9AAgS+AQyVGTRDpUo/xm+qbDlDzXAOO
K1oxtLTJTv6qeiIfUbBY+CVgrn4BcxDmtBBFWY7Dy3LRC1ZrF0/TtVJZ7otDHFkBx/d5349x/VzS
hrgDCeG5ngJHiD5nqMi2qsapIiyefGtVjKcbUtGHw2JFlT7VAJUq7ZM0l74xf73tJ5v+vto9xt/1
qRuioc0CiBAnFqWBLXSpd9sEb8OYm3TK8pmqweIiQe8DAOEmfeiV0Fy5bWYzJK1WwlycikHoOFIR
NMEoFCsFcUcIoLX6zjC/zpXx5bax7TrIh7XrFbcKgKSbQ8xtmeBVRFkRo9OeXkBopb1X3Movvxif
bpvb2kKI1Ska0UxgVFk0idwryRgEkD6Pk8nVm0Wx5xw21L1tZStmrK0wPqdBzNQowA54HioQHJup
lbXkcxxfOknZN+1zEpgAoPHKZbylMQ5oAIFaUmnCevKnRStAFkNLTv8LFGG9NMYH4zrV6ZwiSISa
6IDU1RnVdxF4u9sbuHkpr80wPtgKpT5qZaWiZpRd0C7KnM6RvHBXeaUt2PJTHQNCMrm4ISsMI/LI
l7bO8so6+6iK6VRmoKxUzzQcDymYYOVa4rGRcHyEhY1kU1QVbdeB4A1MCcqOODG0wRPusMVmyr9e
C3N/zeOop2WMnRw82ljg4gYdox270LcoLfqVfE12/0O3h+OLLJBErIQIs5qFijeb/NgqdGeG7Q4I
39ZNh/kplHqLVsM+JuI7qJfeqPDeD5jVBAXEsAhZYNDHqSrjfpLLvdAG3hRAQ04ADaKegKE3rWwc
r89aAm3N+b90l9e7tXjGKhqlnaSaU4/dAk+nEat3yhg7WRdwAjn3oyz7tzIjqY0Cdgo42HLVNp2r
xZYCiakBjcjpXfbQglvyzdtnivdNmKA0UG2kLRi3zpLyrufpz2IIv7QFl2t4eXKw9+16B5kwFKmA
Qurg2cHSBgcAfTs6BzvRWxjLuPRVvDPEBCNBh+LPjKC6DD1AZ3CEIrKDqbSnHO1VdEL2KjRlxivV
PN3xMndejGAiFO1GEgchbpJefA261lVayvESjgX2/RiXLVThFfiiZEBhCupudZpzrvrNrHP1tVi8
RpH0alKbSCkQHXJnVmz1EO/oqTiHDwJEsKzY1i2MWYz36fdZt5rX2NGc2265+YZd/wQmQGEuZqIk
R2Mp2Q97oOj8Ev3CxKp8nUOuyttPJsMey9oEIhkHIE6kyKoV7RQS3oTBFWJ8w/3V5UesTnYEXcB8
lpeTfTDO5Ul/kzzzbHyPfmSAAl/CA0o+zgQxW7KLdrJT2aHDc0zOOWenoatQwRhQg1/QG/lhCHQ3
HOa9VhYc79zKEtefjQknU9WRTCPwTiJUVp0dJVAXN7N5kpMC4L3qD60xUUXvynIKJyxKH+ZjXH7B
tzxlMDzMF+FPN5CJKn1UBhUouHF5VeiLBbPVYDZxCnmFsc2R1vUOMhEkiARClWVNnQOlaqASof0F
Oi1Jczv6BK1GwcIgF2jyTTtCYLvCRNQE6i13o9bZQws5LF7LbBMKh8qggRl6XQPfOHNEKrmPWqVp
cP0dmk+FN+w6xFHBB7sPt3G1Hbs/TDEHRZpVmoUxTKWZ/lPSUw9MTZDr3PWyO87gqmp+RNp/CgAf
Jplbt23TMqgNbDgdFdSXQCPxdDuWbZ+JDwPMmYjnLsB9hIpEPvVg0XkNhjNJRLsib9TgUNwuTvhr
nPkwxRwIszLQOWqX4geUslpQr4EMzpaN76T2FBk4Uc7WbQeVD3PMmRjTpGzmHuoUk6Ht6OgHiebT
pPsPffe1+zEnYpqrWWtK+IRBOrcrTFubdre/0JYSlPRhQmW5osPcCFppMWE+LRSJHYjJgUBzwrsh
tqo98FElOCMehwGd28RZJD/Nk45CIDKyAPkyBir1H6GdOoXNq1ff3mGVlY7PtDYL9QE/TJgEByAH
T0Ytsqrfb69/+w78/++osrTSWZy1oPeBlWxAF04tnEDieMpmB3y9w0wMUfIoyNMeJvCwmdDmgHhq
6C47qYn7aNfY/FI/b1FMKNH6aRKHZVF1IO7nMXYN+vZn28ZEjjkc4ppWOG1SeyDmYJlD7Ny2sFkH
WW8bEzv6QY2aBjLwyJuR7UWu6k67YgfttdIC/xdfa/Y3b5APV2AiCKQ9ZbTVEA1VX6bw/ejl/10e
vRJkYCA14qmecH2DCSMiWGEoVWEz2Wu9jwtv8Q3d6VwjODVWjmPFe8pzTTIxpa/1uVDVqztiCqUa
7OpH4fyt82fuFR24S+41yjnLbE3LAL2BnFew2brg8Z8cQ7a6+Sl3SyC0JrtFLZzcTcc/X+z1fl9l
n4256NyN18XOjRPP1l9nb7K1dKfZpccnxLh95alXt15ZDFMR/ZMcJ4PUqMykD0p97qDPWzW7SHjm
HJElcvz+zlOvn3plS2rVoqp1eM/kVYOF8LgAiWKMTEqttwRlPgXhb+pQ/xyS6yFamdSEJJyyZUOR
EIGU2Zk8VdyPBUaHS38Z1hz6x/YHMvrMQlllV9g8LuHfPNA+fgATedAW0CKxQzG2devn+LG6oIrt
D5CpBOeKaXUudRIkgu03Gf8OC4t3K/GiBMsQrYDiPpy6qysrit3iPQh6sCWaQ340DazAgg4iV5aV
a5WJTfI8x2Aih1Uw0N3rh/G0kMwvb1EIiYQ2CkD8OHE7H1WvMIjVlzaqCCPuApxL9OVDrluKpwOZ
XkGTCuFpwD4Do+ZDgRd6XPwFb95gmoqCtEoMVWV1P4JRSoZZBf5A1weLpHc6khLO4eGZYEIv9D7k
TClmA+vrwfMCigh72KmXzirRz5Ktwpc43dzNyLBaExN426Ab9LpHi7Gf4l0R9E5MDZDd7qUB3Rch
4gy43F7eLxogwhTmRExgbZZlP81LT554MhbbXvnPijQ2RevmuNMmFUqcnWmZ0NocUEnNnBjDZ06M
Od808iEDwscY85bGFEgmoa3lsagRYvGqEKbe6ikvsvJMMDlbpoGQuKuv94b2VXSBI3hRAQktMREg
Qhwx+8yLK9txbbWXyy9aHbc6bTMxUCbjDBFx5OGZp6O/+TN7EkDHIIDwXjiEpiXZMsCwYJgG06J3
+zxsXtEr+0xcrc1YBjd0oJyJeKzTixl2Tp/NHCO8bdX/vche0VAhnFrUSFRzb6ipl8UPt5ex/B9+
uRJXy2ACZYgmT9hEgnIOuhwgl2M34oulb1XC4xvnOj8TP4Zk6hOzx1pGuystfXS6feYtI8SxbCWn
6DG9dD6PAGlzagTYyL/j4i+iH0qjTZ30l9HRxeCMZxJ/JHYGDgtgCQUw24u9neQOaB68AcLJf/sL
DzfFcRY2n+tnMwqJgYMf1899lPitWDuz3nCKsduV0I/VstkbNapuBG8CQjQUUxcWrhYQ0CWr4K1n
E9O32lc2axPyIgxHyALjYyJBDR/zU/NDfQ9z5IugswKpaRyAxtCOWiut/oc6E+/0s5lc2OmkDZZ4
00DnXfiOVG5JKzq0fpzk1Ow0f4YmoeK2943VASAKCofbx4bnzde/r8JPJVGjQdUeG9BYkhdBjuBT
a4fusnTUUiYXsFt+W2xzFmy97UzQmcyq1owWVgdv8pBP5rkzCgunNg7SYBvlyfT1yCk9fiK7XZde
+RYTiqIs/bu0AlakEmu0VReQklcCaNw3Y0mh7eGBeMa7ZtMdxgDhcw+8uur2U2z1G5hgFUXCEE6F
vLQ8B7DDtA/Lhmuvi74M/cZvfW5mdCtzTMQyk7puqhTmsn0I5M7C0va/4GY4Qf76hFi5EmZ1ZTXS
8FFpG6WWoqNExuVGup1LQdCYuUgyqdWyArdVrYfOMEQoDPX2EAbWmEG6mJace4sXd6/etFqTPuRp
oy35N5pq1Q/he4RscSHyKTIrN3E8kt0LkPGCZilApy+gpMGHvLh/+5ByNvb6I1c/ogy1uYBqhApZ
bHkXpamTa+8cC8u+/Xp9Ghr0Z3RJJixN2xDqJIfGO0R3Se+Gva47xJgViKWT8KDN5eTH2STbcwxW
gZ6qKLLG4gBh9fFJIVplaV0w2kITPaVjvy9a8HD2mpO2qJ7oqW0aUHWV+y9RQRx04D9RvCMdGknf
I6BqRmhGEaIqnmm21MrMcG+I8fCQjSTyDLnz5XZ6k6LmtZr9IKiXZvmjUciWpMju7R3YrvhrHzvA
xIU+LxK9yLDJWozC5ywcZlE6l3HgkmCHCQHn/0j7rt24lW3bLyLAKuZXxg6SutWK1gshOZDFnNPX
30Hdc7ba5XbXOnsBBgzDQBcrzZphzDFaaInIPdsyNNWVCxHk1YTDcyYBAEHGGgXhrRoUjzlSXuHG
RFDZ7MSgjoudFgA+/2ezOXswm0mt1ZGBS9TmntWNJ1UOnbpe1TjJ6LZ54Va95Sx0CBKFecgaQfME
yhT0BLjLYdBywdJfNk9fn8PFR0VDR4WWIHxfASAtXvuVqJYK69R/8Sr+Mw7fGjqa0mQNQMChUH2/
dMtWytClmTUpuugA5Y3QmVmaN7EkO4kqiAD/YvC/hl6xAmc32LLUMK01HfX5aQKBpCvnvW0huIg6
p03uIwDl6iy8y0rizxTE8tKTnKUCIyL8Bi560vVeHmmIuB4len8MmGe6jRfhLViBL6ETvVy/UH9x
bb7mzIVSxUSNRR/hK8JPvoGnDOpy6MOhkgfOcgnvXfxuBZanBZBVcLUaXobIaf6Lb/P1BVxoRcYy
a60aX6A8TL6JwwUJtf1KB6kqjow0hrjhRnjGOMcmlxQ5bifFOOSh7Oty7hngwsLftmWQwGCLU6bF
3VgW3rCI+J4vvxJfs+UM2FAscVSX2N9sXtysmly9FKQW/uItfw3BGSm5kIhETRgpiToU9F7RG7OX
7Scz/uuA1Pmz9invornRQeQziWbH2aylgAhKUWEvTXJP1V0tzYKgQzQAZ4VaOaoUHBcYRVDJVO3J
zES0nevqXHlj+fZPaRgHQiLYn8o0bIIG12KldO2bfbTkmy4TsSAKzCrf9tkyo9aSEWZ19fpWJvPO
W82qyDkR3XO+0bPMZSmbarwma9sATh7UM7zynhBnjUr11+Ruxe93T+PLqq8s/QCMQGBoVuN5bV05
QzPUiWxMIda19SBqRCx7sexm2yMZZSq2cgr9VkEPQQRHvvTHm+zun7Cgi/aWMzWRZJSxAgDRoZ1r
kBF90/PQ0+AWTtAGnevSvT7l1YpcmzFnZSyJVhCrxZInVuOWCwA1AAvOkwiXLnIUeDV5AkncOs6K
tYcXpfy7tgWdwAqF0G0pqG+IY/0Ua0KK5sbZGLCbp3WRrUk+eXJkaFtki9eKsPAiS8a3fTLICo+T
DnOi1bdyot8kECQkr6gKu2SUPoj1EbVgMGCxo7dsC8ZnO4bcZlw/p33mJ/2tKY8bVaUC+3rRBFma
oqjEUFSLTwYkM7N0WmO5S1ndjZnsKEJencvV1bMxuINqxCEdrVJVUFBY27ILd0Hn2//iEkW5xYst
b8bZaNxBZZOSNBCLRnrj+5I5xTYMqIfuU58eM8u1DAd8ZN6a18w/pkKU2Viv/R+X5Gxs7j1MoyVi
ZO0nNpMZIouZPRoQ/JOS3jbL0rPad2SznibwktQktIdQPpgtyhyxyAxfdgnOvoM70J3SFRqbsAao
lzv5ch92jy1qKmHp6M1jnt5XZZAZz9cNxEXbfzYm91qmSxSGi6koSKBB7RB9jTP07cW9OqIDy72Z
6EavcoOtpaIxR0w22KOyuT6Ri3b1ayJ8vI9Wu2EOZwBbGzlGr30YWBAjG6fRbiwlkIz/LvN4Nh7n
qEdRn9bjjFSJCa28ilneUEg+2PQDZUVKsZ/m+FHUi02aUWDSRReTD/JTeUQlYHWX14uZ/aj8lUt0
cYb3YifOewrOxyci7yweichQMCuJ1EOR3FQSc2TodYTysJfmH21JdgRc4baVdQL7djnIPVtdzviA
m52l43osk0FzDQ2sOPXidGhuZIMcGFhXJTHsKs+cpSGeFX+/fpYuvixno3PGqB/rjODaqYfYsiAD
uSNtGSSW4OYJ95EzO3XRWKOxoknCNvImZI0T9bbpXhXpsY2QUAGfcW6CKhYyQEo02XQSCdmvv3/F
7PGEqmjg7DVEeUj2aaep2ydK78T6SwjY5PXVvBxdnS0nZ2O6OQJSh+BqsudVl7vw81tI1oWb3l1z
1npkj8LeQIG94QkFCjqN06KtgNQQVNF540L4VDArwfL90fEShfNQQ0sLyQjjVRl2YA9XNtM+d5RA
f63mbXEngaQFHRgCtJhganwXjCpVGaUEU6uYac994Yyq4PZdznx/bZjCJQB6pUwIrT6nFh+pEz43
PzLf3OJR2rIA0siarfpdAIFz7R/SUYjmyDnqpW5owHUBItNmup2H75YigE1eTteeTZEzMKAT1EtZ
hhFFZ1aQGJNbj7iAdXertuGG1vuh2Uu0PCj6N9D1HhoNO1k/N1XnWO9oeAH9D0hrE9NpFahdzrld
NdNTmFLBmyZaBs4OUTWnQHH/zymuhtpr51RwOQWmjmcsbSBXHKcGPEkptJyipRAoQoppFtG4rifm
iq3hWRRCY6LLVAKtwTIbWdnFn5/1AJ0nKCApaJnQHROdcTY7rh27wDVvk7fujQkB1CIPS+EsUThU
XcaiT29HsmOnhNJ3ua195teC87X+0LX5cv5OFS+z1tXo5hqVxMno7FLJNUHDMcAcmfUOfCcCJ1Zg
jfjOl6RPFioZuLJJCyIz0I1I3Q8tv9NFDA2icTi3Z1oMFmkjehjCBcnf6E6KTL9tdvl8EpjXyyto
GoZMVAPEG9xAsSXPdFgteKL8mJONXvvF1vCZZ91Ft9MpDo8WezHuQcT4mZ4TcQxdvnlfo3MWkFGj
WsYUkoEsMd3CugsXYch82bP6GoKzcbGZF9XcTGsyYoVz1E442qYboX5A/eIjvVmQeUy8UD1Ervao
QClNcGIux+zW1wdwJjANs6gM5wRHpgLIMTa9uj0MYG9Tq2NqKc6U7VgN5UIIoEMU2wHlh85OFC2Q
huJf3+vLNujrQzgzpxd6qRkglT4YfUDqxTfY1swagS0VDbIe7DNHdqLFNEmJDBHIQtuFxPC7TL5h
IC3+d3PhYjjSxIsJvwAF20IKbmbzNomZ9++G4IwYy+s4HtsZJYK8tJtJDXTtx9J1gk35ywv5tSuc
CYuKskyNGCZs6HaZtK+01u5pZStyZhtWZmtVbYcW1MTkbZHfW9FpzI6jIm307n4pam/pn6bhpgc/
AYvfEvI6ZK1gGS5DA77OL09ZlYTTCGoatAOvvHGSrTvFYXmJD9ZpCfKbNXUHvnPt23/nfv1nWSzO
LoElvVDjFrqeYXWcemqDLk90MS+Hsl9DcMYHqfmMhHVqHSorxNsYDPTH0N3O1Y0cq26bvCxJakP+
2K0UYE9a6tToQ8yM2kn6yjXMvYaa+vUTJ1xqzlaFzZAXaDiCO23ugVgui2c6yg+a8gReaVeCTFcn
z07Vs7tZBz8syrlK8gBM1TgPbgwFketfc5ET3jjbeM5wDaRa6j5Cv6xmI5G8Mgay3SP7iapk/J28
WCe9sovNspvdzkkPKMgqoPkDD00iBAWJNoozXBOb9cZcs54ZZKbCJnRATu5kMyQN7oxGRK8tMGAW
Z8AyXV3CoukhKFvuG5RVqvDBKkVuxF/ycF9nj7NfsdkmVdfg4VvpkRY39cjHsrjKfoWqI0s/eYrX
RA4lTqHa4DW6vrOi9eQsW2aGTaMbMJ4Gsa3pRWVQKoN2yZIj9o9E5Yh1vf500b5mytk3I6oaPWvh
MZnI74G5ZXxTMuaMg0g479I4qHTJhinrpgmUw+8PTzwPCmkhXXXQwaNFZxlUbKMd6bCmeOqur9+l
I3I+FHdERqS8ulyTTCQQj0a4jcrKbpWnfzcGd0CQyw4b2HnzoFsvUnQs4W7SVBCAXvTTzyfCHQSk
nidrpLjhSt66ehh7bCA+UENbNiROKz1V/c9yqjyjSHbXZ3fpBJ4PzB0KVWssKzUzOF3dCeXZBxzI
W8QM93j1XAV01NdHu+Rlno3Gv2AUrPKGCYbeQyK9D2q71RJle32Ei7byfAjuuQJbxigvaJuFl4lQ
vrGjzXCog5VMnaAsmyC/Dki7bUCGKbTBH+NkP5dv5aYXJmQu1lHOP4R71PpMYmB4xGutQUbO/NXf
r7wDENXxVBSJKmjJIRdkw98U9ykI9pTv0F3U2mj6Aas8L4UdAlHfy0BupFbQIIRJZkNwhNazyduV
84lyr1OT0lquCrjVBtBPSVs7klQFal+6gwl67xDtkUXxXzid50NyJkZWWyrDbiMoAz2/1kMjWgPY
WBexHK2H/9rMOPNSxMmkySsEdQYaqEjfoWQELZhD1XuGagJqVrqQEBQ8CRdzUedz4+yNLkm1Tqti
fZCIT99R/y5s8pGjtaVfKSCh9wBA3SOECRz9pC4QIpTfhPCQ1b25NnHOHDVGk42qnq2hGnjcnfEp
foDSiUscYG1vM1wfwX4agjfD4sxQbs0MJGqYNHAaTjQ0jtJXniUrb50a2TVlm0ghIL0zhpuK1uhm
0kMwJBTfZCMMUvZdZqbmTUUN0KoJCM1ETaiK9BRMnWCmqivy1NRQRjZYWGH7AI8gzfJtURJit5X8
rdUxIYT4L+AvPXUKZU4EgEpM+/t+wi9KMr1bcpBAawxQ3Eo24BOUzV4Jn8eqf1a04lYde9wyK1Cz
RynsQB8pRc4Y6ZNvQZ5PH4EDmTtH19+irPIhClr4yoNV13ulKaCkgQaKemeVmp1FP6s6Rkiq+9UY
neJC33aS4bel7OXqqe3h7c9vstK7cantjDqG8C7ecLYZhXi71TD9sfmEakSVVYrEI+f7zqPE2kLT
zUNUpHba3/WTbBsFNBlytD9bkW/K1LbCh8FAPJQPHhmG/yLha559AGdQFgUbWK2I/hZ63naX7Jax
/H79mVh/4tocOQOigKlySWeAOqGKR8wXUxO03l90K8/nwJmOqmFRJOeYQ1zf1uhCLEobjZFueVpR
fI2nq8WWHnSgNr/9/65EURvtRdN1toacFenmZKyWFLWOcUyfNSnz56n3upy4uEee2rXvuq64Y5MK
3oKLDtnZsJzhQCGJTkOJaWcS2h0baSvrRlBWolSOaHacudCMBGLkA4ZRjcopR3parNEFd33A5Gej
uEnrb1IlWlHBkdE5fHWX6c0sJaV5sLpdDhL84de/OpK8rk9cpHKktDiSZR7ZWZY66SjqThPsjs67
JLNEJ7XGshGq7GU1ctsIraKm4Oz/acstQiydrPx5smXwEwmrPq2QeDIPQ7hrilfDeGDNrmGCctSf
2/H7KNxcjEwt5Yyu7SFq42VN43Sy4CyLRuDsYD73caqOIM4tJBTv0G3ZNw/Xt5x8SkT9bod+n8X6
DWdJOhk9pmkpdcahlqOtDOXhLYVutmupZeq0UfoOLorRZgb06KolliEOLgepSt4obR21zfb5bPqA
5iZAmA9gY9LGLfhodgpZvEltfs1TvNyZBOrTY1TLNjQyQYvXGexnr2mA2bXT2k4zeVOjd+CsSCVX
B5LQVssMlLoWOkBqmba2hsDEa1OFOqrFApOkr5qsBBZFgtaaG78zEd+p2m1lNcGS1K+qYR5jTd3C
jbG7PPYGVgZNuy2VzpYKyW3kOiARWvVSvNUNxGWhEEIhJFglQWyeSPQrg6abpKKHCyD3ut4Sud9b
eG+mrPimm9k9mRTVC+P0e2VY/mRAzUWNt7VO7rvq3mqK58asnwfDcKuOvbDQJE5q0G+qfmvMxJkn
ug9z47afe1+uppscgAa7HFiySSy4c+2SvRth5UnWrxAKaF5vRk6fxg7pMJMe0X9vMsVNjNhm/WS3
kL2XY+hVpvMAcH77gm6hh3hobhllp4Vob12nLljVYXajabbHAdN8qwbtWDQTscOMgLUhVIG6hbwg
NRK/Yj1g5L+m+cZox6BJfyRS+FqT7xEDoXoPMvV5b8ZvWc7cuqo2clt5xRLesCj+bujJR2KWXt+R
W0TcwIK0lXP9nP5pN34/pdxrWSBtHncRbkI/Hswhc1MjsgvF/JejcE+mTKtSkluUzDr1l6JBrfFW
Vp+uT+RCnP37TLhnMQQkx0oSzATCHnertjGkIO3mTtzH9VlHvHazuZcwNmQoctZgw7ZQa1VltpFk
EjkKI7acmbehpG2NKXJIcpqz0ddANIZGEzfSCo9OzCaFfMjG0SmSBgxrNY6Q6gzjr5zMqM3ULqu+
61DUKIw4iHrV6dngJnLsTaT3++HdQvtNUU+F29XKYxQxzUsIENbD/fW1FJlH7g02+zGMmg488Ypx
qtO3XuhCCd4Rg3twswG9nkYE2us9EFT+2sxZBuFWCdH9u/aidbBldo6QxL8+rwvdAOsZsbSV4EqF
D8dNTO5VWWJ1DcJ0+OOsGdEqDiqF5r5qihsaA+4wGnbGmK1CO1QaTiyRUMqNXMFX/BlVW+CrtmDc
VFNXKE+PWWpDOE91Hh7ofXivOhG4I6DEDaERyalv12by3l0xy0V4kywBFNlE41+68+fjcy8T+Kxl
VOPX7UUqWZ2Rl9c0P03AF9tAlWPpcfxm5VZHhFSWx8iajnmZ2G1I7VlT7HAUAUAvONS/rwdng+K+
igqSIippkYXtJEgBZr1jggohrEo3gi+zqMcmytwlgV6retdOELmJ1MaGffYaBd0s2p1SR4Fgl1Yf
gL/l56vE2Sw6NVGBJtEVE7P2b7S3cBXU7Ropo+ZfQ8sHUAnBkGsC69qQnAkzSZEbXQrDAl8B1JnV
w6piNvuK1z2JMsYXKqa/LzpnxCCsSw2qgzFheDUUxzh06BUhbv9U647qLo0t+xYN6EakJHABKfb7
uNwVDBudpuYAWYSVIHRxYydN7dzpbCPANH+Kpnkh5fLbcDyWQJ+smAxUW1+FFPz+791jvVubgGqo
wdRB6qxSNKrkWjtIA7sr2YF+ur6pgsvGU2zKjDZNOeCyVwO4IQxfTWevC0XZV+E8OZ85HoZolqoy
Oq4VeNUhNkvRb1T5Tf3ZJz+60aqBBwmDyEeFCw0r0jchCuDSs3F2Y3jR1LSJNEIkcKAD/e/JXh3Z
8KZi1/CUoLjTnpoV8ywKFwW2lCfc7GOZskHCq2+2TdA1mwJkEbrc2FWHuu2yrRdh/fDihhJFWZtG
ZYI/v/v1cywVWsLaVQixfq4eU/QWQ9MINrt9HJ5XdpoI+m3Xz9CF+jVO8dmY3O6WSjV1ea+a6DaB
hvszfYeYJOpZ9VOzJ4Hslz47KDsCMyFDUy13LVfEtfspfP+HaTr7gtVankUzdZiHuqn30iG8LWGB
ke1mAUr23RbayLF9Aldstu8TW0Fjm2w7wxwMt5VjudKe3muJXb5cX5CLD/n5gnBP2NIp+dCYnQTV
dc1p0W0Xyh6IxWwwaLp668rFc2t918vCrtreLkFhC6CUwFpfPAc40GvfAlV0jTsHrBtZmzJoaGVZ
6LBiciJC7NJ6vD7TTzTZHwt/Ngy39WZRMoSFuXnI2+pJ119AecpG1BnID7g6DrATCLjMt3yQ7mSj
T9xRC0+mhjpIu7wAgW+HHTorq2W2Q8kC1TR8jVYGq0RbQle4cDpDOzJDdWqFwSM14rW7nJW7Udbu
pim7y5JGd0qt/RnLza2WP6jW3oRqakG2lfTr+jwvvwtn8+QOmKxlKP+bYJZfpr1Uv+Ton9bk+Gm0
ZDfSdy0KAKph3Ley7oOIxFOR4b3+AReN19n43InC/VumUUEOKF5uourR7IVqPetOXdtJzs3Jp66a
yVq+Wglf0ZzmLHsKOREkhQNrK0ppXQAq45PP5sO5L2OtT4SFn8IKc6AH1IH82q54yfCwjzcUtHei
GO8CsOL3ETnvhUZZHJYmVhCttq9oxHSQBS8D6W6dpAafvjwMtS3uPl1/9tqyco4MZTQOFyk0D2yC
emYPGmsasPRYoDg217l7/ZSsq3ZtMM57iSWYgxAYs8MSnyJZtksVToX0SIRxuWg1+ZykLtWVUWkY
KcMlDkZsIPIV+9D9PoFranhG+7Ij5swQXAI+v7dYLDLyeN1C+jixzkvRUHt9AUUjcObMUAo6Uh2p
0L68W9oIpY7H6wMIdkjn7IheSVJMFZx7yVDcVHlItV9T0TuzKRhHuEHrTM9eRIPGablYQDZph/Ae
llaLgupxVdlmO90dkGPaIG6XBxtt5t71KV4+8SpwhETVIXzEXTTNKlnfQ5fiEE8PTIa4WApJa5Ig
VHsiIl2bC7Xu9VZ/DcZdL3VpGBIQkFiG6/FL2SqgCtVBezae+lvphEymW99UoD9rwXwmcjouv7Bf
Q3OXjURdqbcEQyv0Z8YCq9531uv1pby8i8gFrIgWAzJS3CtOwwJqvyl0qpJtdRO+FdAGBxeRK3nK
2+TMfvo434DYSoCovnhGzwblL8FA+mFqcc10rXWsBGLw7T6Pqo00CfLcn07IH/bqbCTuNpQNlWOQ
P0AKU/lVhEAkmD/7mTrWcuymeyqVdxDhwGO6A/ytyt/QXAvguolpm49FQe6gzhGUVuuG+akpoUNw
q0qaWyXUr9XRrjTdiYefTfJWhidC5GcAdgDRUeEDIVAmoMusbhpAcEf1Pcv8XtKcJDLBchQ7+Uxc
owecTh+PVDZ/xjrwl8Wk7U04N8pULU6hlFt9+ZbLxL++3xfNz9l6cJd2quIhkeY+OhaaDH818iKi
vVwf4uKpPRuCe+b1OCpoiVzkoWGVExegxU8gXVM/XB/lcvx+Nsx6xs7MT2V1emU2VXTU73OU7lvP
DFSvhHgcSzyZgJONeEMKxTBR9kg0Pc746K00j9A4hsY7MiMJ2kiO1rC9PjfRJnEmJ2RZrM1I4wG4
hJq7ii6KSnAvLvTkwaqdrR5nWjKa6UOcYBYrkeO2DUyUGO10K7tgYDlJgo6Ry9HK12h8exUE4uc4
m7voSMfGGcCi1E13Y43MrtQ+jPPoxioGp72vxpCAIdBlmbdNIgoiBavK91o11iDVRGqiY1W+NUYe
aIoqMGsX6HJ/W1W+16pdlDkdcsyz9YivoYRhx5XNIJ+wUvusDfQIxFLVaQHP0vFfQXUvJpkWnE8+
uSr3eV7pMhIheQiQbAb95ARRg8CMXPauz3aUsyNxJoN8oGmhTW+9tEh0SBYCKx0tjjRTgxKFM/TJ
2LOR2iAbcgjAKRo1/EJlaJiBjOW/ui4KZ3CUJCuzpsO3QKbQNlnj9HniXR8CEe0lx/dswpy5iUxz
bsC0Eh2VWLmXhmmTqkOgW1owhmimmPTcnRiazFvUzuWR5E7W6+qmSkfbKM23zGwCIjGfWQh8korZ
JjV+SFn3DSSEjzmjgIATCbCe76QsNjpCuzHZk/g0z+BEUnR/id/V6CYufhZUswuANCMdpFh55OV9
FZjmXkl+QE/JHpLKphCRahuAWKLeVhTLzmq0TLaxq3XELVF9MZa7BA2APdhIcCqt+zDay+FbB4xu
K+cABBtHihYqyA9UKiCnt+iqK9CtWvuAVbgSSqZJ810DcMVI4SBM9SaXKaQLY1tH4lpF01fB7pSh
d/LVsR2OBqJtAOTsvnvI6G1RPZSWZJtx5Rj6nQbKMLl2JrIxyE8yM5+wn3OPrlWYPIDTgEOFhCBB
cRCwI21tXdFf4+JGg4g8S1607AjhEJt0SPO1dBuXj43ZejJsWRIFuNs2Ra7PjE8k/m5Kbg0mEGrV
dtOm9mD91LWNon3EI3MgllkNH02tOXJnQQvhZA6T0/eWHXeHRXlUUjDdh0c5/qhaw5XBVdAatzph
TjZtqghKlKibJEGPlSbxLlOhoiA/qZ2GPfDrUfUGpbapBYolRfWriNn1WHqjmkAH7CPBLy/NkTKk
I8tXKXwhE7jkmg+SApmNhCnIogo7ZpnT0F8qyTZaI5S1FpkJ7hkrpVJqkhAPwJqGXvvnEreTbVVz
RjShHiF56bEHQ7EnJrCRVDQw97ixWJmnVsrj42sHDlVtM20AcVS24U35vfNyx/B6VBjUTb9H0dgL
T9mr4VrH6jvO9fUrffk7TGWFghFN5eXZh2ZIFpT9wXKiUhecINgb8H2EmchyrB7mnx7of8bhccE6
ZFnHoZ8NSM06q4uCeviLvkXd8xEMJwdxOmB9ua+Nxzn0CW5BlvQhLHPDEP81jiqFwBEV9iSnrhqB
gYvhH2EUiyZ62UJ+TZRz6kcly6cagFWcKOJLGqTuc5SgwXs9OBSn2RPlWwQbyEOBQ80gk6mg67eh
z3F6AH0orTbXz8hn9vzaYnLPHABFKATPJDrWYBMBPfqdrKePmbXs1HDaNzJtvGIo3hpVh+okORUV
Xvwm0+/bUvNbCSHAMEq6A3Gv24WMt1YNoIZlZG4BRhKSNrYW7irDl8LUj3D3qnGwZThFaFo+ZBMk
40KIoESwxpERzLM02Ube/QRpbe80ZfsdKJqd3rRvkUV35TB8VBmeoHrCB/S0gRkd768vxV/87a/t
XbfjzN9OFzNuZPXTtwkD9T35DjSq0dkrF/9aoZPGTd7/A3d7fVev7QD37lZdqcxzAnMBtLVfqbIz
0Mapk8RLGtUWTHGtul8bi7OJGKqTNaCV4L4pPghiA/ojfFjTk6aIvWo1ctdG4oygmVZdW4AO9ohS
NFIzeNFr6TEmqGgktTsPgNXXqSCoWD/+2pCcx5/X00wqE14SGXSvROtKb34oZg1Uu2SX8odgKa9f
zj/46FWgPLKlooiSkHpy9CJAndPrNoATA12QvVu/PsXfYltU7/xLPuN/j+kfJPWtNIFkA1T7h+X7
hOKqtQfxUAERg8xGseBR3pf/iAHw+n5qvK6QKucg/8iQZpjIsZ5bZ2rBzhVKtlQzsFU8JmEiuI7q
9e0ELg3bfXYdR9pHlLWQu+1GGuj9sJGlh3RJ/XjJX7qhuJua0ikWeI1VjWzwQ6dvpV63WQEeJEZA
UvbNKpfnYShPKygpHfd1EW1iDRwNv4yldvtcvZeS5cZA4nzeZqBWg2K604JIITH6WzWGQLe8GRJ6
b6nxXqfjbunip1arNhaKYaqUvGVRA67FCuCjEm6QmSq7NJJc0BMI7qxoGTgDnWqDqsZSEuNUK24H
LGGEuLHKYSq6GyKLOsn/EjZ/nS7OCGp1HypyhTcugxq6tp/s1BnBsVT8E77Wy/Hq11ic5WNTGEld
h0CugVzypzj0yhfNttN9501e6TJfJBZ0uYiufw3JGcBB7/W6MaFK0LwOaGOXXti9inc88iTkOXFr
vdYdXc2Zbul+XLleNIGNEjwymszZRehTotK3imaAw8qhTn/XPJAP8tFsqOJIu/6A8106hig9sXom
fzeNgF79fpeyoS9BgAwp7CTMnH7Z9ga9GxbDj6fStqgLS42b0jsUmG8j0rcMWcHr5lJgLT+hfWeX
mY1LSYlVxcfafO2Hxzn8SER+t8gwfh7tszGGOl40q4ZhRBRCds2W3KyUbAhmMlt6ik/spr1ZPDFY
ULSln3XPs3GjhYHJS09Xt1B2phuY5A/2xgIjMHbU1j/SBzEmQjhXzjimZZMVpoK5Ru/RM0VSexVW
L16kk+pCJnBlJkldsectnCpnjDRTNfopr8LD0lS2qd/Nc/meqtCNlXfT9CxNBz39liIIV9AdqLWu
usj2UjR+k6X+9fMkslOfX3q26KToctbFWXxM89Yu9J/WlMV2FyJJ0UGzIp42IKWFMCoKlDXrtvr4
LBhfYJY/N+hs/DIGzDCy4DdPr+bOkEEPOoGCt3VlX9rJiAWmoDnhJb4VPv9rdHPlKvOlIWXSSVd1
RXRUg27b369qDtZtvBl+RkI1N5G1/KwcnU1Sh3JvqjUlnmC0V6+d62F6t2xyACHuu5fWB8IbD0N2
X4Gt3i56t6ltpD9EMxatNGe7wNmmpcxi8dGEKsiYH/Wld/UGAPdacXPVEDy3oiPOM/MpchrGWQ6N
DqbvZy92lBfJKzYQo7UHDxN+hlxfFwgxc9djaI0vUuXLDDBSithj8hV/Bh48cqa9cjeB4DXcT9aN
mI/0Mhzj6yn8RCSdbe6gtrnGZJgQEPfCfLAdUJk2xOyeu0Dc1XoRu03PRuMM1mIoMp5exANdHgXx
9CtOkb+a243ZgKerextNUEhLhqMQxbl+UwUvz2fL8dk0KcrRoZLhohomktIDurbS1tFmEUpNuJyc
4zREeTtUKZwZo3b1XeEvMAfok2BbbVe6lZAEXHArPtFcZ9OCoDaT5RJXM6/noE1zr5e2JuqMSAYF
UlgInm/hrVg/52y4bNTLpZQQWw1+s22zIIGMsexO/b4G1/lq9QhEEDW8Or6oGvWZzr9i8CjnMQHb
qWfxssasMmjMNENHuj2Ha5annW5rc1c6YdkfaiDszRr9GGa2toaaSFB3fYlcgRLWGwUkxkHb1JmN
avvi00TddZMB9q5F/5CLNigqs0RfaRXfdhGAVOhV+ZEV1T3Tk+MCGmiXgnMavv5K4lip6Fle2tGX
ZGM/V/np/35aVUAOddkiuobT/vs6q1Larckt1DZAbJgspzZ+k5Lv18e4+HaeD8K94tQY1YmUEoDB
SuoY/dqXnLoLUbdNF++GmNrD0LhLOdxO6WYYBpGFXd16fkPPh+duijmpZdsXenQMn7Jtty0RODnd
nkQ2AZ2rscs2qcsesic5Egx8yRKcj8uFG5JU0izJTDA+Z9t2MANpLu2lFHW3XwpqzkfhbsqMFq3G
UMb4qNWGb6Ldp2UCvgnRCNyFUNLezMBLDjJAclcVjQdtXMF1v8B9bpHzSXBvLpRQ8hkt2SiexuhV
i3K3K1CpqLLBZ7UesOk9rBoQc08o9kvgWIKzU8q3RpVs1YiCYG3tMgIBk6ZamzK/qQdIyKAH5vop
Fuwm/07TCKz9kgXUtZG9FRihrU2bDIJuyIvYmLOF4N/lYWaqganHx84fG3v4f6Rd2XLjuLL8IkaQ
4P7KVZK1ebf7hdFud3MnuIPk19+kJ85pHYxGmLj9NhEdYwhgoVBLVuabEjQPcu7UibMigidXutct
F0NkuDOHfxFvk9tXhX+j2ywe5hzHeOrfGGKRfGe9QzM7VHzrVZxUkC82qBs3k6fPZXkkZVOix+cU
oyKm+WE1J0TzG0m9s6PvcwEWn6zd5B0F9ruFX8hyUDupXczcJl9+NqZRO0s/hLM5uxlpUM5tKTA3
cRa0pN8xWz0rWuGgu+hh1PJZIRSFml9Fte2yKNAryR0tspPMI5WIn0a6VxbdeS7H48S0cJBSTCCi
5dYYTxhUfFZn4CDotC0xx7bE9i9Jk1B5jvK3xtJDdaVSzlNk8ZYFdkg0PCK0ZkcJQMzSxCTM8NjS
hRy6dADTUstKb66XPRsyt9XRnBr6zk10hsbdXL216PEOPSn8mWTPlvWypJiCzLINBb7fm9S5hfrH
gWmPdrfXGcCeY/WSqZpnR6oHEHnh1TQlmKIE/GcJCagjKwwj9QtOZkA4qUKD3KqdQgENwH2clM4o
70oN9e1qxo/X5epjMpINxNFKFa3OcaicTkfBvbiTi9iZh9lN+9Ij1hMZU1+2oEbS7Ant/S5GLSOe
3DaX7zVIrKc2c2f1+8R2drFvtBEn0Ppp8aSYS6A177N97MYZwk/HKZ+2OjmnuuV0GnBfHZihDcii
9pCgrUp86Hu5LZxlOuht4cb2AJ5v6mbzAGj0W9lBjTiWnCVD8jPV3oLvYGnVN9Rju81IjZd+HYxV
Dq2Fhrlk+Ww4zzULTAujA+nyKIPKVI01r+jzo5mAnSNrzmWzkdvubSFHOT6BsQEveaDFNlQ49xnm
wzugPxNMDpl6BVuwZnAwLbULNVs/yTr02e6W2puP1cJgX7Mn6dkGQktHqUb/s39easvJrGyTz104
QWVr0aARD8xxnB7kSj0n8vJt7lH3YpsBYu2TSfxO1X17Vn1alAeIuYYWQf9TPxdF6ZagoGD2k2of
qjnxaU8Cs00aB7STm9jcTZYUmr0GWPUPWTL90XhcTKDoqyowGgbUkOyDMt6Mf1UlScHMv5KwMCg8
4OBNZTv0D8Z4XtTYI8VbW6vuCPGAvpG9oZNfy1mCqXw3p4e4mjJHa5OtDT4NAM8qR6f0+CXF0b3T
vA3nAfSIY+IkTL4zwYldQFUsL9FpTiHMA/lNTAMVA3WycqMqe6KcEddUluZk4yshiqtLwJFbH/EE
buemPxWYCqgbcDuM6CEThymtE7W926IJbeOpmPPKNxLmaiD/iLRdiWEzecIY10LbldwjHJtuU7NS
8BxcrYhcemouqDHqBDniAE+thUrAgBPGpKVv+2sGFb8bG3Onusvkokz/h2/lVzv4IjSWWF4Owyod
z1xM+wI4KVmBUu+q3I130dl6mk/2fXss3zXENdFDOx5oLiqVC14JPrBBnXzJIgSNSv9kSGGk9X8W
OfHc21bJWjtWscBi/pIH6Dco36RU8/7sQefCmkEfRkTFVXSKoF2QJFOQpy+gChKc1Rq53HriuMgG
4MSlj9AWPxGtgKgJ23T5TovHbwqCwSj7UXRgFJk+bu/sam54YZs8OgwxRGnnkQ6KRG/4lW6KIPGM
JxYsvrVB601wE75ikhtb5GFgmVUbo0xxE0bUEtBmzbzIU8IoMNAgyjPn+2t+GF07hPYdprUmyUn/
0Fx4kJg+qXEh6WNyjusztc6yhVdDeOEFWQSPAtMlc8qRkqF5gLapZWOsOLlLm87ttVFwoIJ4W+U8
i2QWJgZn+uTc0nd9+lEsTwLzWC371gfjEiKFJWlbGeitzXO/TxBwuotqnLL5Y4mOppSB5DpCeW1x
OrtyCYkciWJwOjnkVv6eanFgd8TrM+1M014AZfkqJt76ZZxnWeQkVqskAoRkB2h4UHnmvC/D1F1c
KMPf0cYvfCP4V4JjquBMuDRqHNYxwwZGvGIt2s/+lHiIfeDMEcAUu1hIti0yJ877ZKCqxGgurigA
0O40VN+yYvQivdk3ueH/4ffmfJAM+JxipvBBWmgXAbp6p+YQeZjHhtom9TLUj9le3enueBBxgwmS
Jn5W1i7qHOIiyPztPt8WZeNoGaSk6R9mTfxEbGdkdmdLyPB1ibo2GS0Hg89ehvgQzCPPcvowoH9L
y3YnDeW2rLpTX3ywpHVaAHkWSKwTcI4DyqZbL7dPXrT9Nd26eKqHxIyyMkOnRsnkEMRkWyupvIj0
gpdMYEvaatsXy0DKYailHN+3zFu3HZNdMp/0PsgBwb+9H8Fjxo/GagxUWN0AzzQjHLNi1LfGZHGG
ZnTTAjkCOFr82rZ/0gZEr7dXvgp4vnjStPWoL/Y4QxtNmld4LHOHX91xRdflz8o3M8SSuRN7Ip08
0afjPBFTY7C3paZ9ys1XIPoPoPVG/i+gJRKdJ+d0rHTqDFri4ZqzV1N+lADEMWfixAh4jajcdMld
PiI/u32Uop1xnoehEmlHeZWcu6F1SykB/ccvSzhket0mbc02LDDvGdbaVrr4Xkbbkrwu/hulVsEX
agSVtwrp7mN6SN1m3zuAc+NDWtscOMUpAu0mWi0Bwn7pnDwja8mJTwBaDfKXwe1epa2wiH79LH7/
Su6C9qpuk0LVVqsiu695OBm/6WfvgF9e9fFDxE2uf0gcfq/J3dYInP7ADU3gG0XioLnmXWY502sr
O0Dqg0G4d+vnlEBTE0Kqtz/81aK6pvxemQssjK6rICkNN7k2ffK75mD6xinajD70cV104r1s27ze
XnO14L8/6L+X5K/tUoCaAWkqjA118yzeMt1wTGNbghmJZk3wZ6txl9ZO6WIZWo7+oW1AERIKzPQ5
ls8KsFlzpG1uLyb8kNztjYGQTiIZFcFka4SzD1jiPagu1onKEQGLCtwv5AG8f2FBq1XeOlTuBpdl
0UeNhMwlw2xZe4InhKpOdVy/YuqJRk1EF5kLHjCQGM+mjIssW1/0Kd+rckPAXy+ZAme4Wt+NXfGw
3mKoNV3OUC630ZczIpAVkT+8AF/1yAunpFeGTEqC675KbKKUAJ5Wy9EY5FXwkhUrL4q7UtKEpejq
ifbG+RmFFQWVEtx5ez5K7Kipk2BrgnvGQ3cZUbqqmcHzUoEUX4oDfLVf+nw/l6dUwry+wPKvwTov
HInNORKwOU0psXCO2XbcNoc0xGCjtwrjUdEdux6W/9d/2Jz/GOsFvKao7JxRA98vHoI6yGNp0Fr6
oqgAbb0v2JrA3Hke+TjpwCQ3LmvTxllSh9YupEc80wUFybb8oewiZ4W6FKFoul7wEtmcM6nUbKaI
cZJziiGj0sq8ORq9UTMFHvLqmNHlp+N8hwXBTAoWKfTFAbEAQNEF78crZsDV3Xis3flDhKZY/96t
W825D7Uh1pDnKPFrynsXA9KApq3Z5s6MIimVvjNF8AFvXwRTXk334opnZa1qpYq4LcLwR7w3huwZ
iEYUvZ/NMX4QGMt6bf95cxie/t/FZllhaiThMJN9hZuw3AGFdVhcxV9TVKFpira2/pqLrcVxrLZa
gZQxQxcTZDTlc/2R/1wHprWg8DGXuQWp0yGDWpRon7eN0+ShsTHm34p4QY+x2Pd7kMs9luDC29Q+
81DkPIyHcfDA9CsK+UWrcl6GytSgGUXsAEXFQ4dBHpodF/kbKz7zUkbHRfUVUHnoyONAfmRLUDoc
epSQJxf/p+C3XA/U/+OGTHn9qRdHj/K1VZoG8ti0f8iWX8sEFrXxp9E3niW/6nIcRtMiWPIfuua/
1+SCGQia1bLag/soNTRPpYo3tl2gLCfZfu9j4NvL/WLmD2r0WZWChu9tH2jKvC8qIm1YRswb2+yu
bkfgZlBpn+9rNfP+8ALx3ijtND02cIH+qmXnvrWtN5MLVxvEQSca0b39bJk8KlWpDEKNVAYWNglz
pXDz9DCw7Bc8LqiqX5L4nRp+N1aC0/yHaux/PySPRW2lGt8LLFfg9p/dlUiyDEeQO0lhC/iKqOIi
cPDml1ldmGo9/SelMU/a/RLIvn6X7mxg9nSMx7jaXeqJLuoVFYW1e/97g5xjAmlFnqcD4lF5pwey
7oGjS2NbDQz0uZdAGxlqwdb9TIL+rgHaGTwjuTPoJ2OJQGa6KwNSe+xDBOMROEse2FLSTo2XDO9O
JQN2XaG4lWebeJJ34/xMtPC2Hd8O78yvb3Jx5gbpdYruF4r8JhQR41d7oiIXvJ7hjaeGx59m7TiT
hWXwBmllunJdB3WHSUizc2Uo+5BuDKFkviWZtBkUdNIKwo55qomiB4FL/kqJLjZa2tW8xBMySNid
17G9TcDYoCZ7lj6W2rnWqK8k80usHyg6+flwUlgaqAMmNmIRwvx2YGjysNQGnBIqWbOFFQS9QkUV
TE6hYGuHYzgDSy8sFaxv+a0PwLmq1sb0aJsuqMpXxFeK2omSh7L6MHM0j5QfZf+k043ef9j19z+z
LS6AShZpGvoMha/IekvqzzwTuaerXpHYlgz6UgWsJdzbptnMqOUE7HMJZMXrAHPYewL+N3HeevVZ
uViIe9Aam8lTCYTLGd3hY9VBMDxOXb0Gxq6PBKIA1x/Pi7W4J0w1+moy0KxAhpI+rJsagv4F/J7/
Jh2/aooXa3GWMXYYTCxy+rshu053pAjLpHB9xoQ50dVLeLEeZxGynkadOg3peVW47rcTho0LL/ar
O6Ax3WJDIYkoyk6uv2G/1+ST80bODeSRy19rkpf5AEIb7BCzK9/LQIROFmyQT9ObUSe5DOXZs620
e1U9y+Xgqv38cvtiiVbhXi2jbu1IiVtkCkW1GavdPDzWUSp4Ga7XrS8ObjWeC48ZS1pRE4OAmOdQ
bzV/2UCYzh8xbrSmkalYtlJwyfjUXJZGUqdsnWLzGEpSgCSYzvjaAh3jQbveRU31UR8P+lY93z7N
68i1i41ybkSdJmh8qVZyHkCVuUWTCXPRnu3WL+lP0KSHPfQ6S9y+EvSzG9FjL/qUnGeJczuXhhaP
faO+N8ajjhRaKwRNpquJ7MX+OI9id1Mzjj1Nzyk6KzZQVtODBV+JyRuQgk0iXO71Wu3FcpxTAdHi
AkqZKsXkrLYDZn3ca2A8yV3DmX4pbvNpbYqdKFe/GsZcrMk5FqrAWCtIAJ8z8FOM4488kZzbVrIe
0t8e0f+uYP0tO4+hqgogRHpmFXjLoyVIBjymsBg0JY5Do//Z7bP4BL1MMgvvAHjNqhpDlvU+K+Uf
kWR9r+iPaWQbcyidDOgPm0B3uJI/lrlBpbhWBGnO7XOF4s3/+gCdIXleSJ+eET84DY2CbioF1nk1
Qb04WM7NNHrX9FMpp+fFwDIQpaWRFMZmFVrgvchJdM+6p6Efgtuf8wugeet7rju/8G5qpGHKTmFQ
Ivdny1U8FnYPoDub0dYB+ivepbBX81f1MowOe8yfjKB/rnb/Ard6O4ax+Pw8MWtFhi7DOkWKISWI
5qRbCVTTsSca6LztXsHwxm14NGjckhblLMzlkHYO5Uh5SaP8RwMAkeBwRd+U8zjTbMRgOIHHmTT1
pzafDIBUG3Ye9DtDBZZOVkeQQkhuKQ9+1WEmQrI+gRaEINZwRGXiFGeuATpboAIhTPtQ1seBPsgV
PLBRPRSTucUwwmFu68e+Ad7U7vKNriePt7dwvUVyYZacFyNWVhBaw4ulL8wHqqRzoWnnKmF8ltEk
WSdfywDqyq5g2avJ0sWynCMDbYbRxusjuAKoDaiog8DG9FcQyfA4b0SkgoLgyOITfDZnVR+p2OUY
rG0gGpoyWpnMw0R+KD2N77d3JzALPsHPhwqDP2y2T9B4DJJ2dtoGI3kxue+Uz5Q1u0bSwCYvYpK/
jvL6faZfh3Bx1Yu6KsHHpIJmU4dA/coVXR5Sf/jW4Jkn55VCFFppsQtNbr8OyZ0YLi54Ei0+pdeZ
1FZKiWNuwXZrQk5hNSeverUP3ZZsCGgx/8Ucmei0OQ+nNQphioJL+FeFCqNcQLlFbjdt8wLkR5vi
bnIt7Ls3wZKdTGBF9wbRjKDg1eRzfzYtRhlb+OIdQCozZF+JrX1Ll08msbd88G+b11XKNe3iQ3Mu
ztSGMZambN1x/GBiVg896g/wMz3GmNhTQ3U3bJM7GvQxaMlFN/d2IGfxWf1EC5YUBeIDqKGBdH1w
wfDiG4Ug5RV9U84rRcncaEWcxOcYs12gud80ZIuRAUdKEK9OayuwO0PeT3CuAqf0de4XF4hOFggb
JNAIFdv6qXpP/bVPDJlNUIBBJECUQwkSD4ufV0lswnJ57dGthrvSUWHmKgkaT22B+mpd+QOwv9s7
FHw8fnZl6UlTD8COn+0pAWv4Park0EDvnNurXMcI/rZPfkZlsIzIphEa0tbBdGAmq2zpC+jblo3l
tf7sofXfnWgKVpLU00R1BcH7z0+spGqHS9d/5fraTj/NfguGNAg/gKf0TQ7ysxUAdv0obP2IluW8
kJ4SSiuK0omc9J5BDaeHVIhVGQ54j8+lBVjt8r1mBvTOi008xB41fWgKIdbEqPR0D/ySKNsThLQ8
CN2iUm1JzfrCBvWW+CjcQ/dqs0pfFL6EPlQR6p7gu4vMi/NLktkvpboWWccABwCZG3+5Ux/UAzrB
Z9SWIZNQPIsSy6tjxBfOkEeiE0KKvq8IEAN43RCQPYCzCeoAGP0n91b/wnR0iaVu1yXt0+3tXi+q
X5g556QICDTUVoW7AA2fO9iuBcZ6Z/CJqxMnp36ZHqpPzcfIj+xgxsc3Bnfsf5DR1WkIcjAxlYno
+FeneuG++k5fJqlBkX8E/VhW59shf4Y8pCBiFBg6j1xH926W2YzaVsFehxQlhM64q2UFwBpBM2g9
vhuZCw9ahwx4vOgdXhprhLoX0ZyxbaAR1YWaCrHl+TkBQ+LtLyqoSVo8TN2eptosDXzRlSCwfBjC
cfNjcZunPhw2t5cSBAw8Vh2JdTcWoC0/VSUSL63G9JbuqsbgNJa1V6cxuL2c4D3lAevMtJkJAAO8
E/o/HTrDeqgFrXAEXfSkqauJXpggStdTruWQVV/hO8zy6mDcYJp/i5mxo/1TbPKifXEehzU1cnm7
Ts9JOn0UVH9UhxbqUfKdosUHglEyGgGNOgjeGMFFU7m0b0y7QrI6VAskY6Mbp8o6puTj9gcTFOtQ
lvvfk8x7TJKDvmb1pUsAwUAQWa1AzPYVesU+cNEu5tOX79TLIfxSixy5Krh6nCep2USyXmZraWvN
zgqonM/nVed8JYajr8KHQ/BW8SB0C/OQHVDeEfjmR09+icIhpGEXkDe6n70eUQIRAaQEn5DHo+dl
hOG3FJ9wUiZnNBNXivNQBsnh7c8ocJbaGnFe3AcZ0200lnDvIKXjoHHtROaWyD90UzhCL/hkPMJ8
UEFEWdaoyBfb6mnxzDv6bHnalxriv6IEF3hnHmjOGnlcMnmdUKHkTqN0m3b3Stp6FtjfTct2qTIL
vPPXN7nxIPAA82VsS7Vr0/TcgHMaRZRkcm3zgdr0QY/fWVTtJ3DpNmYDZe0FYRc9yW25GZrhDa1Z
D8xIG0vVD2OcP9ZabDgsxnusNxgtWGJXyrYVZmZIl+4UcO0mBClGC/yrejQJ5MmReRDMmZZgEi3j
xIF0XdCb9o+kb0ynX7oHWZkQwS+thF8FmgKdCOJ2UZVG4/zcnFODpNlX/SJ+mL/T+/bJcJeNfgTr
RGjcgdeIOeIuj8C7fvHxXVhvLUuGUdoo2pvdbkrtIF/Dl3elKVy5+CXPOkZh+z9zrRrn9jSpLuqG
rFXSxfbsBNoBmLJlwnqvyHo5B2fYRkkaaifnjBgOkN7O3GGIKYkdQ7Of9WVXRZ+3HYHoZdTX+ujF
WRYVAUV1BakjuFTUJdFmSkNUgVzoMgUEwaAoLha4VJ0DvpUDRopQ8UzPJEdYPELVN+/D23sSxDA6
59x0kkVa3qG0XM+oKaWpa9q6Cz1WV2k+G1X0IK5/7cbt52XsSwlCr3KEbHl6Q+0OzJr0OQ8lFJbG
n+JKluB50NfTvfhaPQbik0mBGdb9bsqTgM2NVy8iQmrRKuu/X6yiMX0pqFKim0Mh+hijaod8sVOf
b38mwRukc76D5qVe9slaHyPv5pJAZrncjrYZKODkuL2SaD9cXMQqvesbBf3aOtqxbDm28ZPZtNvb
i4iKjDrnImK5SBWQlq/VL/VN8TA6e5oZuvnpE+D1TleBbizZaw+3VxUdIucwhsW2pGGlDk/zxS+a
D0p8CQ0y6LfcXkeUzvISUJaadnJN4emjgwXOqLUYr4b0iWxEejSC28vLPo0aizvFRK4zIx8F+h3z
pA8jokyD6BspagWBkOAp4aXq7Sk1lX5NQEgYb6pgvGNBtxUzL4o2tUZJlzfKbvE6QcbtPKXPhE33
s6F9U2Jtm+ZyqCfpz9sfS2DvBuclWm1qZrtCzBVbhWcAZsSke8MQDYcK3ipj/RUXe8okmtAFZNgn
01iCWZK3Xfc9r0ATmi6etGAqqxIht0Qfi/MYGdMqlrHMPiWtCtaR17FVAM+2nWkmOwDeE9esq3Fv
xewepA+BOX8rRtmrwPuTsQepUjesTx8KefpoBwgOyLWaBrfPXdTOMXhHI2U0VU28BWs7ByLuAWZl
v0KhNoRw8Pvt1QQvqcH5m96IIepewn9Ghu6UUKPIskp060Unvv77xTfupwxIyL8aJ0qAue7FK++/
RigDy5sw2ZBsMp9t7F8MBB1CClyRR+WVuZMFGlBRDnxZH8zu7Fcevtha+m62eY1MM/Fjr9s1okly
QcZichFKOlrylGlfSeY6Rw4FtTPZrrNuxMOYymsqCCAEl/VL7OTiiGewfzb9jMs6gLJGMT/B2gzc
q6j2LVqFc0AMLOeTmWGV2owcrZ+dIjozVRU8tKJClcl5noY2pk6tcQUsQ1B536GfroYKJtrE9KIC
0zQ590OLbGZqhbuG0cOjctdu5gClo4NI307UNDB5pzNnfT+UKB1RCzoKmdGhj1anR2nRoBIASPRy
lzTtHZGftOl7HL8onXFMJPmh7aywyzqnq3vVURogmf/o9pucq+llJTEaHXX9SHvvdOYsiqijJjpg
zr8YzNQjpkXw78vZhuQMtGd9pjpyj1E3NoFO6qnRBFgUUT5pcv5mkhlNIhNmejAHJ3lqgchAiUd1
rMG3DwyDYmRjA4jWQ8dMcJ4i07W4REifLK2QoCgGqgN6XOuDQ1AdCfprYkzkV5h+I2fgR5w7o9el
4j+tYTtYZf7SXedWj0kAEb7pw3pXMNXtNM9x4xQf+r6QXL10hmDyrSDxIxCtptB1nu96jAEMG+sw
3M0OSFIg/QAu5XMDpwy2KY+5gBAcqsNyiE8AKULzSpAUfzXMbu2D/O/z0GEAQyUMc6xa2G6TNwm9
rOf85/JRnQoM2EHXfP3B9T2Egua1sVAdDBQGT6KUUhADW5xvi3UJrKINCvL6+JhAqijRM7dAJ2PK
BE+DqLNice7NzOy8lisEwdl28dBmnsO08DGETcGTdhx3kw9CDs3pHtcRrjLIntdxLrlz2wlK53/a
2ePR13GZLZM8r4EyaAww4ROCcStUNfTcc+kg0eV5ossmAzeiO+AfsirfEBvSUH3cvUsW2WdWuTPK
PwSsWZy37Ls67hlYkM895N2ZsRksgYv46nXcsjnO8U2smlVzQR+17Qy/Un9ks+0t8XOxQM/NNJ9a
oh468NZ7pU13EsIjP1FlV56pN+v5KTHLXWazfaQ0bqzlgO+Bw3/pQRxpenJqgCrGLO50Kw0rufxR
gBjDKSPipaTZ01Y7Nv5cIu0Bi+SfOh/O145ZlFvgQ1g5ZJgPaiwQcg3vdAtaboiChH/0cvBiS1Mi
2cYC4r4zkdESrF+aRVTEFgVuPOa7SoGgb8tx7VdZYXvWN00YYdSc/FjxLnnANrWQbVxkFzz0e0yz
migaSc5TUYL+OwOl3RgFKv670TFVX5hQh1OcGHSJElJl2mffls7c5HZ5GBb2rNmQDVsW31A/p/JJ
z17zafA08gmel48+ku7UoTuS1PpIelCGWPcV0zYzlITIYTZ65khESQR2vprxDTO3OddaFEs+znKD
sLCpj3KPaBdslCzbt0uBAUIhI8H6524tx/nQMgFzcV+jraOFbHGJH+9YDVKJFS9celVYvt62wdWe
by3HOVKIrWIWoZnAFmovgZmZnhklTlPOQaTLpzjRTpU9/7y95HWm2N9tcX4gnMQdpEJ1pPpoolJn
zc8aKJSuuOge+uerWqnmyG8KxMEbQP3Uz9vLi0Ibfjxcoda8VDau+Nq7giZBEdhA/K0YuNRdI3/X
sDBkUrhMdBvXs7x11rzDhLpsQyYG4KRcOSp7KdBAEOxNZD2c+4pUU88TaDIi76XH0o+22uPitqCa
TdEFFNUdrsPMVJVoGAuAsJjORf6yNmdS34KxALevDE2ok2iunGOSheJrau2u80gw3ndPBGQww0bd
CjZ7FTF8sTz3xGnTWKR1FGdnhaAVqOpOVJhOY0C4Dk/9ooxOU49BIWOqWhXEW9dt6GJp7lMqhZUb
LE0znLMaKPsk9lSUFYEjQjoOecpgVSd7VBscu2iI7ao7uliZ+8KzDPlrrdWQijMFLBHv9aI4C0Zf
liX2wc8tAAldNdmL1bg0wE70MVoUCiWhTHWjNnaHwhbY7PXY9fcafEGzylJNjoc8OdejtW0VxR+a
wFZ2Wnusc20fQVapaGQbc6bkY1TmoJnzMDYqfwQlwFhKjlnPbl4ojp6NwUDip25Znkop9SVLRE1z
PTO5+KVcQaJnfT0MC5FOA7h4c/21NT8nWSu2SQ60OgSuxhqsHZirSndDrRAB4vFq4eBi8fXqX5Qn
RsuM6qklGL2bTUdJ3y24rthsXcGluppsXizDvT+9GpUJkbDMCnEsIX2Aag8Nq5N9l3ml2/rFEdgh
aYfz/znfiRIIgbnx9dKslSZSVoDmZ/TbOHwqhmjO+WqGcrE7zmMRk2aj2QEBtYDheNELCP10Tqq8
GujM3j5I0efinFNFh4xqVF/hfmqQwNlXWVjOD7cXEZ0X54YkzUh1jeG8pP6+nyPHBr3i7RW+QFR/
e7QuTozzN7k9LLU5RNapVkFmDnUKa0EUz8rZMxqoLlbp+Dlaw6nQlV0xxNupiLwhPtR42M228ywd
+NEcRzwugaExX02kUDb7/QilH6UAQbSafIIaxq8BsrCgJK+gy6DfW8CD0rJySitKBd5GdGKcQ5um
RaO2raCWYpcOpaBDyt9un5jAQfO1Uqkr7LSJYGJW/0zjp6bpfD19G7K9YaiCzQismS+QNnYtVSZY
L6Fk8dEsARQvnS5+keKX2zsS+T2+MqrJfdROCqoLzDWdZV8Ffw3nrIXf/1dO9NvcTM79JJT1PYFO
0rkDAmYwLbc2Bk+wndVkb5g0XxstO7tNZRVXEyTn7rjtnqGc0xw0CeDjzrNDiMghWKomB1O4mjBq
ET13fLnURBlyWDI84Fpo/KLlV7RkP2CkMpDfcSlcdPv3mHE+Za7uSI/qTzHZw/VK6sUhc74JKtJ2
bVeWhZ9QvK141FV/DHqbqUtOxo/I+QKNnSFOK3AmgsvHl0rtTu8ii8Jd0QGs/uDiwRiEKmISvt77
udgd57EyedLMokRYONBjsyDBqLCz+ADtR282Gl8vWn/ExDqts4DS0qUlFRmYyAVwTqZLNAQKRZKB
Vxy9zNZvkqekhcax5fVAVy+Lk8wuHF6mO+a0rUNRpfx6dez3CfAV1MTuZFlFDHTurD6INXY/g98Z
wpfqt3h8oJPu2kYMbYpnDeLORoLiIGjuug5zlCZG3g1Ag1vzpZdPKZ33GZtnhyRFWELWoJIf9OYD
iu4CuxAZJF+GhchTlhoLmufLaQrSTXfoX6HtYpzpc+/0oDYEWXGYn/TMYaK5HMEzbXFRlaTZBSZm
EXy2fbqro9xnerLvWyYyCYGr5kujdCmGvJ4hZtj5k0cf8k3qU0iQOpAcAmpSceUn4yO5zwS1C9Fd
4OukclfruVFAz1vaTIEZNKF27n3LgQop2K1EqYkgdOTroK2sjDFo0i0gUoF0BzT637XwRUfJea9R
tyTSVbjfk/Q9BnapAlVU2z8rjAnMUrQQH12RKlKbBu+EGj0n0PzITQhRmGi8TJHgIb8O/rq4sZzP
amMAhqsBHmPFldfnGWJSeGRXb5EqjzKoKIQfS7gk56T0HPO2+bJIoCKrn2QfUHaQT8zBOhOLDgH0
YgVXQOD8+VJkLJs6oJF492qqOGV8Bzym4BQFd5kvPAKv0o6LjBVkrfFVUE/Ok+2l8Gm344erGzEV
MOJqtmkTfiDd6uMobfUsO6fSY9x+0zFDeHuBq/u4WIDzSRlUYOo6abJz0tEg0Ww3ksywnWrBPq4X
hy/W4WKtvmINSLVpdm7SBHDYyKkpQg4GOqAZQkxqfexrXfJ6gr5bgaEgKJEo9AESNPtBTwfHzBMq
2Ph1TPvFL1qP/iLHLRhrxz5WUG44rboYNbpILiRw7AfbzUFvrqQY0JS22jFLHRltOMGBXC9MXiy/
fpiL5WNJhSarrK1OGorzQBCOG3MtDFaO5vW/CLp6VZi50oYceyAQ/l/J78XqnF+zimTWoYGUnale
HLVBflCiRrBDkWVxHi2NogTlI5StBtBrZEYV1Nl2yo3wtv1ef3UudsJ7s55oijrN0FUZIRAc1a7U
og0031cQa4p1z5TAhdGTu1T/OYznRBK1vkS75Dxbbk1JaUy4oJa07zF1ZJByk8oPf7ZJfmIc+g5Q
3Rvhsou97WguZPFWJeq1+Af/lvgi67g+vP37UL+StAvj7BPQ20vg+j6rJ/XH7APXuGeoVnv9Y7qL
3ilD59GRA3C23WEu/9Cj0ykc7b0ep138Bs4zKQMrxqwcM1wQdMfq07K3g4i6pEMWAwldMLp25bfl
Gxj8xQdwNai+WJvzVtqs9Tbmb7MzyRRfkiHY2Jo+ACGOPSkQyhJQdl19+y9W4zwRadQBnWxQhdmL
BgLzYhuVGAIola2NsuNtS7oaNl0sxXkdRTHquZvhdbLt5eiVSHRIdH6ce0Ffc0lyA+4lgn819f8j
7cuW29ahZb+IVeBMvnLSaFm2rNjxC8t2Es7zjK+/DZ97thVsRTi18+wqQwCBxsJavbpXVREkJaPO
hF4qtYI5XWepXkyKRxq8MWelY1q4Xe4QkrqLtKzloUOh97sSJc4iW3eR3iOWEjkpXH3dX4zMgU9c
xZGmTXV6NDTDI6N5sOEs3cSDo+dqoE4qvLNi//YXvF4OuBiTQxxaL6gqJUP62dVWHjtoNhVQZqdb
FmrnEFWOQTsUCnoJvijfHl53dNHQoMJU6I3VjAuLOolvHXEqfMQLDhgG0KdCX7GgJiA4GnyP+Kw3
GpkabKRuegvzZRN1+iZvYZuqC14vooE4tIEdH8hVOvbQYI0HCWI0xHyPF+lgwipP8AEZePwrJfT1
Afme8KnrB6K3XXqM3uRgPuVIdTPdGzQMo1MXayh6KolCjc8n/AWaV1FVpp2tM55BcoBJtbUlNrr3
xl1+YsJzkzceQKOQvzVP2hoF8Tvz6faMRWvLgU5ay9WIekZ67C3qRWuYTfmJlK5Zt/nfDcTBTtnL
ow49CgSzveTjcMI+pnCSwk9DASlZcOvzbd5jrmkkz7EtaSmdpMp2TASuNk0Fw4gOHQcvILMoYaZj
mBxOjopVwrbwMcpQsq6+G4suglHRvuSAxRjKIutSXEPdL2MLa2I4cECnYHYnBUKwy0bcFSTamHz3
dgONzFg1ESKyKz5Nke5FJA5rBAs6j/1z/lnfhM/g2zJux9FL0PWyEoU6IjjlG7uXiKQDLK0Qpm7L
TQ7b6LV0qNfLPdo/vw2b1lV2khffhVS02oJvy3d3K7UNo9IE44Z34z57Y0FWNzuD5piPy330lB/i
HW0cJQQ5QAQIgvPIt3unaqaGlo5oUs9edaP3xlRxoBNRTaK61PWi/RfU8Z3eKu1HK8ry9FjXo2Oq
5l2kZn6XZXdREYGis9AXxYh114xsBLVlc5bkJwL31oh8tEXoKwSOKlJm2l4UZnnQ6NnooCj66zZo
CM4y3yUeTXqnSiHgWFd/hZbkS0YbtDCOvT2KaM05aAozSRlr6Muhohp6BuI6yX7Wc+Rlk1wAgqLA
mW8IV5tFVhcNGdkWHrVO9dbDckEunPlhNYAjIT3Ifv5ge8VOVCESHiUOrmLVSAe0F7PjHK37+6VY
R+0jY7wwboYB2fnYUSRPC4PiXihjLfqKHHh1sOaBbjbiE5bzRDeqkziF4TKF3/4tcmNnnTZO9vxX
35RvFFfwhgYw47oxm++1Omy72T7UxG+U8+1xWPx/I2Dg28PDRssaHQbAx8HQHKW0IJgtbW4PcX35
NM1UNGgj6wa3fPWsWiDv4bElqT/bBTUM4zBQkbjpdcj7ZxC+Wgnz13ZMCAaxi9xD2skth8yB0GAZ
g+mcfLs9o+sH7mswjj9RKaoZzQnYiDBhdCto3PRRua3K0I+K/5S7havI/188vmQJP6jM6kL2UpUW
b5E6PzGR1jT0tToKPtP1ROrFUOwOvwjlQoiUZ+YCWhfTJmAbXd4VK3hL+vG6fBCHjtd33tfM2N8v
hmvNNp3TSkbNv0NLt7adi8y7/Zn+gFZfQ7CdeTEEyepwGNDhheBUhh99B5MdpltKXTt2q6fhqW7d
yPArL/bF0/tDDvBrcA6V22qu9HZg2349+NYq3I7H9CPaMa2tIWjfmtBpfqBAiQy1kFCmiDYoOy0X
E5+KptdCmIwc43BrI6jLIv0BNYC1Zjyr2s7uwFCU0JkIcUyleIS/LbzXEmcORzcuqrUcap4B31K5
tHczTMnbIu5Xct9sLYkeUUvbDsPiJTnx6+X7Ej+W+UvYEi8l9otlaWtYXp1MlaztzN6QPI1B6oJ3
eTo6PTG8WkvcIf41NstJgQ11aBAvG4hfttW+WPSNrHZOJkNSfkjcsFh8OkioempIjSzJee6fu3I9
DdKpLnd1hgaddHabyfTBn0dr4HfLnr2mf9YmGIaHj3Hq5+E5TD6yNoAGmFOqpjfY6Mfs76M6cmT0
0libOn6CerrbIixIJMOv8U2qbC9lh657hyybQxcVEpWDk0NMSxncnBrwjFlB4NcxVHiNtJA+QuZB
h5WBsUvrF3VcW+Q+Uz5ycsTWgoGUU+W9q0q50/fPWbSP27vIAg0MFiXtjyFyokX2s6X36/G90+6a
8Lm33430B/pU3R5tQYpcuhlEDonoYAgQ2eQuU9sEm7qSGFjeq+V0tiHkvtBftw/fdX7ABZxwsJ8r
dZaYOoWy3Ruqksf5x5gGZr2WdzBOfx9eGHFbgTrAeXwlT81xOtWzEx6k4PavuAoylmZaRLVVxeBp
GHkWFVYjQ9hBp6AD05NiPdwe4OpJuxiAQzGjT1I5bQzMcthH+bcR6n2PiIEFEd51bL4YhkOyNh6g
rgm8BJJNPqUBNP/13bxm/TBjcvd/Ee0TrRyb+AWEKPmYhGOxoDpUTltzKjaWSCdYtHQcSMUwtQ+n
2oqOCtqU5H1mkHWzwB1aa1e3v5FoKtx275JMbeTRhM9UoaPKOiA+FvVbfKpM/CuOuvhA3G7PSiqR
xUQPRGZDBpXEzT5HFcqbyEuq/9KyUwJWWxtuFaVzuzC6G5vmJJtQcMv8AVyxPj7ELQx8JFQzYtub
4nvSdft4iFZjlPh5CUO4XEua1STn3lTWThOXkFld3KRKHa0dV1oWr2tl1Pxoxnur0CDsbkChQp6D
Ui9cybTw1PnRp4qrZDNaV56j8g7FdPQvUHtVTkh8zynYg8Sp48TXRxE34dNz5Mbi8DyOoclye1IJ
kjQg0iF6caK1CmtC01Ufqo1agBRRusKsouCr81wM0gwThfkW6gyn+aV7i1EAG9fztl2nbyAn7cWJ
/auo+rUFeApGW2tFjB5SXPhZ7Sb9eZkDmhXe7b18Nc69GIQL0uZBWwDdwJs615xMQl0Yce6swuF8
vp/H/u/gk6ddDLkVhmXJPlx4N+sg2Uii+bBzcWtrcMDWwzZLGhqMwOz75F200lcKgiKRBoR8nUt0
sXAcnlG1NQqqhDGKxPVhnCFZ2d3XI4EGzlMEOouJ8nTR7gheDCHU7c3ECaM6SG0dHQG/ZOQK4HSx
qtqgnKYjMWDyQmHUmJFgNBuQn/Rt1rwTc6fXygHm7G4pkbUsBVF0P073UbWm+uT2IdRVrU2lJcFc
6PetDNHavAy0tttYUecNVhoY2RMdVlMxO0ZXooeDeNoyuFFsuHYID08jhjv3ugtPhZwEloSMq4zm
jiOF+Y4W/ZwHVCNT1SfkvCjV97BoDwaCEO2py7akIo4+/Jh0XzdKd1HJvggPKujdVbSeiwB5aCOC
I0mtASuwrdBpNzSzI6mGG1qGY6enqS2dvlrFqHgMbeJKTeopRrHPy4d+TJA4OcfdSRmHXT15qo4P
qGmebZWODj2q1EJFLXrTtXojQ0VqpI9V3EGFTPXK4bzYdiAnIWp+2sE0cySOW/1nnKHVO29dOi3f
wqWHeVB/p0pwXcx/qNZqigSZ0E9Folt7kLuIzHSEjqSB5oBkBF0EP9CAuOaSLatYM52s1EovLnLq
xwN9GqEMVfXlU1HOT3bWbDVirCOyM5NwHaq2u6TK61AioOtApmiWdtWksVdOwP1lUyunRg89jXwv
4mLTgg4QJnDhaqf1qO7j7q5RN5C9yNPdIj9VaLnI8g0xCkfRkWhoC7ebjnacPTUELWWk3JYE+lT1
cdZTr5ljQZpHdCi5CxOq7G1MIdUAEcVozUQUWTVYWYs4stfr6xdnkrs0SzpH0dJhnN6Tg5ju+h/s
ddQgozMox34l0iEWTItn7lgxYt4xw3AzeF05GrKZphj0Zta3Ifr6s/NrWjx/Jxzgn9my5Zu2ky/v
h1V3rrbl/bzTNrM77OtHetdYTvcs6mMS3A18h5+UoJWikfDcnanpZRka/Tooo7bfs2ojRwKZG0Hw
xpu8RgOypoakIMVsqIkj1fRHTu7VZD/0p9urKbjGeROZ0GpntP/iVjWbp2R6KvTz7f8vmgh3AVHS
y0Tv7eRYdfACqNASA0ZA2SJbbggaX67nMC/2BXcFScrSlX1KWBPr5FcHivcn/HBMF16/fhZIx3TX
umLZeEFYwru56uk0DzOEao5KASpqvFnkGG03P2+vougrcYgBmjBc+dhrQYZVOvJj/jyLrnDRPDiw
aJPC1M1SRj2813dyg9o0FMuW8q+22788WyMgN7zJKc4QuuCKfpvZr7dX6npuxrIU2VANlC/4jCvt
5awoWTCc72VwhNWX8Gy9MvHRbIvqULmxQCbf9L4M50mWmYrP8dZ807dVsOyq59u/5Q/Pyq/fovz+
yAulsDdsis3PAFhyiq1OHMk1XcuBh/JZSh0RBF+HqK8BufA1jelixaOdHZNmCiYIwfX6HgbpXoEH
zLIILvY/HLiv0diuvXjDGtBVhvkiQArdjek5qlafJlSgFehb2gV24aM0DcFeUIhFUifXN+vXyOzv
FyP3UlM0nYx5Rjn0wcvpoY/papGpf/sD/iGq/RrnX6FLj5bDOomPFTVWHVxNZqNyaxT7lvk+n1dE
OmS56qTwm1xC0+v0yJnmVVhRX7IhziilkkPbZYvarKOWID8t1kq1oRoKVeHFrdGFevvnXq/ZXex9
DiZCYnb5VCc5GgryI7zbGwSVjTPAgNRHEyT0kLLIk5at9Q7mVfqQnFBYETmkiL4MByNTp6ZT0yZI
qEf3VfSzRmcTGBmCebICwL8jyn8+C6+BuYRhElZzBOLgytiypHPtkyB02DtXVHAVnKjPxMTFThsI
bBRlDWpCUnyu7Z8SuEhdA0MraFLrmci1/jrMf82Lwws4ZEG4UQdemP2ppe9xZgoiT9GR5cUv6z42
Op2Az2HdZQfUu2afFfnoQ/ym10jcy7CLgMUMRQNXLfhoorlxYNExZSLDTuNjDE/B5amXRRkJ0QAc
JrTMs5D0bGq1FciW7TfTJFg+dn5u7TsuwhjNYqgMGdxCaUBHmPyBUu0a/TsQoTgW9KdJuh+CjX49
evraEBz+pJ3ZGvKAHgZmfRrt4P2YOaFHVwm0HA3orjfP0lHeCAYVLSSHIiadhwWcIyaaU2CPgLK5
GbeGlzvoeQuS+9AVynazfX1rXTnQIFattCOaOI/MZgPq5MGT8TR5e6Y9JOotE+AT30We9mnHOkMy
hDm5C+HK3YgiAbwdBDvlDzm5f74cr4pplokiVyHCkLJyImQmVDgYRf4cOfqduYqgau1o++w/agx9
3QC8PGYZh/lCpZhtmFxxKnTqveUBIxwD/7+RD9hw5RCeQiZYoLT0h0fZ13y5yKOhCQh/JqALSkt7
FITSl+GuOGvQ4ZPu9G3olL6ys2q/PYt0V0SXHt8MHoNVVdsM0j6njPLOYWmc8Z1JWlO/XU07Zd9+
o7AyAkHvLnm+fVgEZ4XX1DQLLbPCDvX9PoUN2PgcmgJy43WG7MUX5TCH0q5s6wh1Hm1FFUddZ+fO
oy7TUxS7Lohmw8ENjfKJpgbOYeeHq9KTdwk0dY4JLgYtIGsIlkOXWRTKCSCOV8Vso1gfCjx3j4ny
ZCl3UlhvIPfbl8vq9pf6Qzbka4dyIGPnRpHHEwMZSB0yG2l4pfs5WplUP96KwiDBSvJ8CWmuwJxk
73ctWSD4ERhEEyDMdaL/18bgu7qNKYfd3hjlx3LfHMoyKGVH3VVILz4sy4P6zjoG0Svsyd1ZI95w
Ut61EYJuQhKeaKZczIIGYVvRc7wbtTtVhbDL8DDcMTfYFC36jrmN0Ae3E4G4YM/wZcc5JnNpZTjy
Qwx5hkVzJ/Wx1AZnVATHWxQv8T3guonchcpexfm+VJx+P+9D6MWd+53pDl74ATRdnrpTLPRnFT0d
+fbvsoYBz0xx8zP1oRhE8T70lO/qp9sKDmKDh6ToOXclulHQXWcasFVQZZsnEmWzSfMkmrNjuq/3
oY4kXn1UIeph+sNHuG+8El6fByswGKYWovvjyr18OTh/YLQ51qKePdtZLzQ5E9tPPbVZ2W7jkUD2
5cYxxmN0Em5fBmlc6PHbuBzXyCRGVdjEzDDunR6Q2Y1mvzsXDcIs9mRS3ap3bf2QBOKhBevNc48G
tI2Stinzz3xV+r17QKmpu5t3duSYboVCt7FuX4tT/GB/Fx0g0Wpzt7XW2ihkLlp2pPqvKO2hRPwy
S4+3AVdhgHpraRlyXDydphFZzGIk2adT6/SowDHSg5qGSr3hnEKI57lvV7oOoTlmD6q61jOYm/CB
stpVn+20XTU42i65j07hQReFuFcA5Levzr0VZtJWo15r/3u6qgf0KIGNNYLLr7rxroBoZwJBTP/2
ilxDk9+G5e7yugjbCRWfT0UzkHXc0pvO1Wp+sB/VBwrR3aV0yLORuv/hafTbuNy9nlmqllq6mh2l
KXNLGdrzRDA10Ybi3gytMhR1nBrZUbVg02dOKwC0Zy+iR6Tou3F3OETmojIZciQ4LAiy9b0P+h4k
IKkzVu+3v5UAF/iaugWBvVGLkGFK9Y/R+tB0GwrBkGjpQidLvt8e61pocvl9+Fr6EEM4Re5wy+iO
9SAjbt9GPoQNyAd962I06IkYbNfY+78NyF/aYzOPYSoz1FNwZ/fQnFACiKIWs9vp6B0In1r41lee
Bv1w2O3BHyM7iGWcBJuGFzvIo4gaYTviLUbvS+2+m3eJ/SRYWoZkN0CIL7FXgxUrsgR8/xS49lSv
PjENwQV3Cj2LtQ2uZQx/W1k25wvQ61S5MqIZyMIUdvvjeCrvId8gPxd0y/Bl8FB0thwl8Qgc79D9
2Xv1Zpec8leRMdyVuOy3H8JhTRstuqYVuF0Ga0fUkwzbzNtLe80R/LcROFQpBjNSkmXKjo0vfxS7
HqTWbL34pu0w46jXMihWjQdWQwfX4A8omMPvwh+EsaBonhzyWGkkLxNBpL3kw/ugGKeuEpQUrr3l
f5sohzp1PdmyTABuY4B6rTP8TMAYcJkZMEytT5LkDDtR2lFwNPhaam6pkz1LOKCdOoA2pPltSPzC
EMxMsHZ8JVWdJ4gTyli7XCHbQU3XGhHJdIsmwiFNa5VjYRhDdsx6FPubn51qrvTwUbAV2X+5ccr5
cunUl5bUzewRsqpKfxr2sgezO7J+1Sgu2cg3vCUoimCBM5c3+uPwHiHRKW58vvYmu9wpfDV1SSBq
HM3gszK00VwImjXUmeCfjUBW3tIDki+QnO4bR93qLqSjGvkdjNe/DWp55VS6lEahUfTF9OkeCmuI
5lc1rPei8/wINY30m/QgrdJ1MUDAQ7RxBUEtr5qaS8mYZhShBtTuXWscfaM7yO0d+Myvw9wFBNnl
299etIc5FGpIkScxxcOhzpCINX42OI+3RxAEHTaHMC1paEkXXCGF9TIQ+KRYyUsxtm85ItrbI4kC
RJtDmqXpCr0t9f9BGgXPAaiknuZnM3Jqf8LVkeC2Jg55F7/jb55ThRBOTZ9YdtFPoYJg3R6O5giJ
5Lh9jSRPMMGbYRWG4Z5bipbCQ89IECdm0iaF750TKsl9FqfbmvaepBagnOe+aRTbCDUqC5xuFFvC
YWOV8XpSMxC3wk0iStZce2x/HVv8Kg6kDCnOplLCeZncdg+heDxUCtfao2MnqKDPL2qxv7llMRz3
+orSXC+6CRdnmER+OJwSFBRvr7NoBPb3iygkT9IpbkPgIatZyhQvKVNAUBHtF/b3ixG0MaoyK8EL
clx2NNLXRf/Uh0pwexq3zwNWigtijDmJTNoiJaGf2j1KfZGT1k7mxwHrurbgUlJ4+QFCfEH9H0o9
v20JDlZ0XZu1JsIKFmnrIDb3Wow1KqOjaL1b5JKXVyJi002cwWQ5nJHS2qLjgjCDpmAj6PAKNutV
qo/rEpZ4txdWtD84nOmUDi2bMEc4UgKNBU13wKMQfDvBBvnMa19sEAVRk5xKCO7LuHBk/T6BDrE6
il5ON68baCxxeFIvRqEnhpkc7ZPxK04h0s14z6OPFvUg2dRrppkGR4tV6KpPf7WEn2+6i/llw0Ii
NQVUQ8Kzbp9l4/R3/58DiUpNJkVqLETXBE9c60NtzrcHuB2sYO04kFBHhaZw2kObiv64mJ3XDbU7
aWSlFW920T7JU496VbszdQuej+39aEApAi4d2rAcYRn2RovpocQr1ZRbmNn8SHPtQbZEt/s18anL
c/j594tlNivdVnFPsB5v+tF901zW2m67yV7ZNGBYgF9oe7JAuUK0dTnUsctGi6wen3aWj1H2rZUO
rSb4uqIhOHipsjJP+hhDDCrM7A0FWvrzdghFocu16tFvy8dhSqwh8ApNpnFkR1sL3RGmnK8liudv
jpa9qjhC+G8lq8SbNfnv7qDPut3Fl1u6bEjhAZjBWWRxW3mdGqIRbj/M4H7BBS29PJOokiFCnVha
51hLG6Af3GnQoj2jiUyfXjIwXOrChpSU7tQ6VPuTKcuctvzoMpHLPIPMPz5B8Fs4JIrmULco3k/H
BaRedd2v1RUzJhRdEoKN89kWdrGquA+nhuq4JMo+29TkndqSr0JT/DY23M5IYTYc+iSNZMKNA8PE
m3pTQIPS2lO8d5ELwrPp794rGI1DojgldltVn0kaYxWWq/ooO6ln+jX6ckK/e2FGUssajYqzJsyF
iYI/ha34xYpqeqU0McyaUeIxfqVPyZquQZjbDxBWWMMyPPgP2uKXR/KTwHgxXp+ooRKPVX6UyH5E
+2KG2upQO6EqUrgVxBO80kkRJVJcsbRFXsBynVofRvkgRUGVoTVSsF1Eu5KDmYh1fug2Xg+sejMb
fvfKOAfqSt+2h/nQ3auNswgzP6IL7LMAcbGShpHHldUjRpsDOdD3013yGm7AwZt30nu2ZUJjFky3
vCLAm+lTunADR9fV7akLFpnXQaFWH3fFCJmMESIkirm2S/SlQFWmt9KH2yMJ1phXOzGUVp0KA4ek
K+Go1n4be80ripfbg4imw72EtApN6ksJeswcFk6PTzhMrhI3GxHlRxCA8jomUWeRUYEl4FGmI1LM
q4aI1I1Fy8VhSkoW1bJaxE/dpLiVWq4i7QxTXAFQiubBgcck24VsQd3kiLZsFa3MGiqHt7/INWbN
JV6oXDTSI5Bu0JKGifjRox5ofnk/oHEI+j5LYG/J3lqTNdmFBxGxRrQVuBAFmJxIMgtAVeNH3Rvo
bax8QuNNYYsEdUSLyKGHMkdWRyXkzMvy+2jDh6USNfiKNgP33intyY7mHonOFETH+VhP1KmEqU5B
BMBrisRV3SVwJ0aomq676EmpDa/S0Z/UHBS9dW1Myo6/3d4cgpXjye6k6lQ4UyBNTKHCU+uGq9mZ
gBYg2AYahwjLoBH0BejIr+VoedUi1Gfv5R7iUkYoSCn84bUPqVwolphE5dVvyi6SWuw5aICh522v
bXsUUJjRkwT2WnhaKqfZpLssECHF9e/2NSy3/Zp2UdV6QeQ2BjNMC4rVEEz7Xhi5Xf9WX8Nwe3BI
BirX0pIxGyKnTx9DhXq3d8P1Xf7PCPwGTChNFEVF9nkJYVjRtZtRqoJZHByKxuFC3Z62ejNOrDgB
bgoYIttkW931a1y3DloNV7htp7WIJiZYPX4bppTScDQ6BKTZfraoU9NRALR/KIp+LR8X83Yj1i9Z
kGwi23EzjB75aS3brnG0zCeZn8cwyPygbuiQpxaZ2Xo9L6PT/hR17YkWly3ERVAz9gO4YwUOgRE9
5NM3OX6oTcGRFg3B/n4xRJ+PMzWUCshO2vtB2pooUhjtIIiMPnMv/34Rfa0nd3HlkOrvSwONculm
+oamX2wQ8kGCHnVPUZmX3UW3huLuqmqe8tZIsTsUss6g9zrIMcob1oHOu7QSXVd/yEl8TYwDjHBU
SD0VJdv/i1+0rgkngsqAH13vsPrumDkpXYlryyJ81DgEySGEUcExHWopd0zGs4c7HMykdipU56S7
xau8fCttijEQGZdf09pBCPLPhPl+C72WemsusLzSGu+zleLDjPNV7j9dCaagGJFkg/7lyT7qRxFV
ga3ljS/L91+QxkqnKO/BEWiOUIUKukxZSw1oovpxyCzEppp/G0T/UMH/mix34UlFGjakxOnQVtlj
tFPOWuNEyVbLD8j6TvE6h9oDvrTFJo2GoFd5dqskco33Ap7qJ1PI1RIgH9+yEaq5riY1qgX6FG8s
86eRCN/fAkD4tD++AAS7MqlZkIKVndTAitzxZD+ngQ1tqgViX270oUFJ8S8RnXcFDGsahjPkFY52
Wjk50b2wbgURhWjpOARiW9YyMyB605+1TIGMURjc3i0iLNB55FFtmkEJE1jwS7qvHjvYQ05IQzuT
B9Unz97iXAhZ/qKbSucAqFc7K+/omB2n1rFW5AGaNV7myzKLlEDYZGz/YiOttHeyr7fwnxYcERGy
6xwQyYtN2piASs3I/tVDiIQsI9TMZ3H/1R9yfP8cR75hQ7K0JUvqGnNFVy+UoVy4MLEM8Iwsf7wr
X8uz6Dhcj3i/RuTCm24wU60JU9R789YpUs2b+sFZ0tQd8/nb7e0j2KAGhzUWrD6MfEF2O4le2h4a
i1AkuD2C4GY0uKDG7BurzpMmP7btgxlCH6LvgiTTnKgpXWkSOfSI5sP+fgEkIKRLRsWK8TZMeML6
3DY/b0/nD6/hr4/DoOxihG6Ki6FrcBUxsdlmW/+oTxASGdfKZmLdLdB8TR9aCBz0wt5a0S1ocGhS
ZDTOowq1a0buMAMdZ27aNM05OzNvHur3q6LfldkOfb2W6ViPIv2BPyRlv+bOYY0mmWXUmC07CsRl
blzVmXngmsyKTEhPFn1KDmNUa+wqY6HIHtYgyyRoJV0ECS3h0eZgpFSha2B1OGjaSg8MA31f4zpa
zWg3QZvJOyynG0eUfBXcdDzNPJzjvqwpllAhkxcbVoDmTndOpdXtbSoahoOQ1kyGMTYYKa36WDri
kaX0axDjbo9yrfXpMi7jGeQaiSS7/N8dyTZE8aqAmgYT6DvJ1/15K7u4zH8WCihPMEQR3eCiWXLY
guq4ZdpqgwoPBHYokYNiRlxKB9EdKwBkvglj1okklwviXt1hVwDoGeZWejQfu6DYwEYjaO/Qu9/h
M/qC9RWcAb4JwzSskM4zJki20gdEnlfxfQYm1+Ahqfy9RW3AeBSMyLb8jXDX5DDGkIm8yPXnG5Tu
tZ/o4J7Dp8ZE3sphtzoEkQ7DqX5NlwfoxUGgcdqJPqroF3AgY2jjKEURAm6yTdbNXbYqNrJPdqJn
rgjIeZHE3oighZoizGbiofHgjydmfNcFdePqD+hDdvpVDtN5hTiGwJVZtJ042Flq1e4hDQlyDHTj
6Aqyf77eZ76aisoigu3Dc8gTKs0aCVmEq+0XcwymWETyFd1JPHNcG5FlpMnnU1QO6u9gx8RZMLzW
90jH7MlLs5k25ewncEGxnFrY/CUILnhJtliOFzOvkXAyIHDfTpITl78aG4TVzIk0AVf1D3W6f26/
f7HF66QZ6glTndwZ/XusdyL2/ofJ3b7+H17boslxsYxa1/OYDl1+DHPYPKGHt/7evcKKvX8nKt75
sluoDn0DzeT7f63yfs2VIe9FlKPkgz6pERa2H6UAhTVXTX7VvSx4HgmXlEObZqzVbrI+l3Tyx03u
2alreJB93bBCb3lni/o3BDeGxYELLZpxzgeciKU5qGG3IUnpLWolKMqIvhwXushwbSXaxDKt0rnJ
um1RGah/Ir5Ie2iPiZpr/lCG/PpYHJ7oSUWXqUIYw+JCdgvjqA/day6/G+G3ETwAgjZMeoaBRijt
shpa6t8T9TytRT9EsLg8Z3yQbdh1THgpSe2TktOfkrGDM5tIfEP0+ORJ48aiSHloA7jTTV+48r6/
r3Er9g514fg9gxiPRmi0cxWwQ9E307uoTVHwcXkVrjrJzMk2wFqC9r8bZnAiTV+r6iWhLZx7Ik9w
H4tG40KcBAhu9SzkRhurm6xHxR/mp/k92maYKuuQmQc4W6jVY3Rq3m+PLbg9eC65ZSrzJIUIPmTz
rBXPsU0Ex0R0/HmaeNvnkykljCbuQUjNyz3aQzDL9mdXWhVBmf0XY9/LeJUnh0emaseqjcdbUf1s
lPtKlwVTEq0Zhy+VBKa2ZONztcpBtuugT0X5SOH258Bl0bq21lm1qPplPXR+vFIdbds5cryHOoef
IBFSd470MH4b36DBKL4aRFPk0KZUjYyOBbaFlobe0kEfO5cEzbi3h9B4LnjRJMgM5BjCis11rM2b
SLYFH0qQy9Z4InikqlqdwCETVr7Gltxlr9k5ult+TAFIN6vECx+XtbkRuT4IdrzGE721Kqawlzex
4z+Ubbspg+SsPEWQA9OCIkjPImK5aCE59JA78PwWGXk6swEDZbT9YpwE30oQAWqE/YaLUKHotTKe
2JZHbv6heNNflm/KN3vX3NW75aOVjtJD5BInupf2o6iqfv0sWLYuy6ZloZ2Mf+YO2iTrCqhTLG9c
es2dDudgeWdAJuZuTJGLZERcbYfEuIpOKerJUJOHJPt/Y6td/A7l9zUwNRqjKxS/Yw70F6YHBYN7
r3hSHEz8v+WtLwbjPmosWUMJ/X8YSA0vekWDdsrWt5GfQci/HoEXI3Cf1Jxh9acWyB50sCUvVCi1
JoWTzfa+XDIYrqproxB5YV5/jl2MyUec1La62oKoZodrIPLyjRkwsdC5RamDmm6WfOqHkTUCxPPt
2V69Yi9G5oLQotX12GzwHBubB4uajlKbvkV1p8jhMTA0q9ujXX38XYzG3xBI/0hKDgSAi7g9l1vJ
BKUfxbsxLAUQd/XwX4zEXRQ6qSIrjVG3qcZXbZo8ySSCfSJaOe4qmMJhzKYcKTp1fG7iZ1iy76de
dhbyESuDAGcEs+FLgK26zGFqREicVbkzTEDLohaUpa+XFb5WjK/10VZN1abGfLRV8TisJD/bNxvF
qf8Ppoii6XCIodHGlutoAWJok5sphVeUm9sb7Wo0fjEZDiamWZmtXsUhps2DNt6TWFpVlS16wYlG
4aACSTeaL7HBOsch6ozOpeTB7B0m90dd6s+HElbE8+T83dQ4rJCNZIhJbaVHtW8dpKS9iASm/v9I
u7LlxnFl+UWM4E7ilasWy5K39vLCsN3d3MB959ffhPvEsQ5GI9yYeXaEIYBAolCVlVn/u91tcLiw
rL0U2YSxwuhbasEkJ7/X1cGrZvuw2olAPFYAC3wZD7KJ5WQRTClKYl+Xt4pVOkuEfrNeJNF5OYt/
tjE4XIDKNE3l/otu1MMXl3kATQGBJljuxUL7dvbPrlwlfKWODAU0WBUMZuiZP866azdQMy8/ZqsN
qGE6I5Fer28Owcni63VTZEZRWwAoUDHbGczIURVaKYnG4OKONariFO3RTEcDpjTMVXjd56FxB8K9
Y27yY+yJ+KqC/cEX6loDWqfqCBYcnKhm86lR1dtEfxyrSgCzot3B1+tKYplVZEAg1y7UXaEru9Y8
WlLhD/bvVntMhocEuiEqjR4LGObG5Sq4jC/H5d+7k1dT0/u+UkwVRS417LeQMkbCKysdFAzrjy74
evDG2+QufqAHEZNaAGW8lBoe7/FkMcDM4FJS6x+tVW4GTQAqop3DgUqxjmtMSiTWYDSwz8jeoKVg
BFEkZXIRRqKoEAop8AUnyO8uARMoLUL6HEtOH/nNzfst9V15Y8ZO94/yzWffjkMWya7gsZviUpPH
PjQby2tiwfa8rPlwNgQXcsDrmhpwNmJXtBasW/Lcze5jRu7W5z6FxXdggpqO1ky2UZTpQKY7CPWj
9lQ0/iTk/3+dhSvgxhfz2rpOpiXBfKNVclqjWxEzwh1mXEBFkvXYS5SuRXfjcqBSAx8tGMk1XfdZ
S5DqK6Q4c+eZkMe6N9a3YujbAB5clWMWIO/XTQ6vudGJK6R+56cpXg91rc9oxrRdbS6hmmvqm9JU
Dippf68m9UtjeEt1+m7Q/hcDBfhRZJX5o2/IzVynv6rSOhjZWm50ZTSdqTbvTKmHbvDSaM5oDV5X
UrcyC0+X9Ns4fSap7ZeZAcOs3EmSyCGwtkQnlZsmskvRqFeO9b5btR7/SQ07M8b5rBIXEgiirSw4
LbzEXKSamJjKjuQWwhcumCU7iDxvWYoPKeJQmhxDcHtcrgl/bzC+pGmnclGtKXTPrIfFLW6nEIqn
JcpBe6Z6GH8pJIF7LFKpEMEuryg3DcSGshAeIQbcXlzmylC40Q26xhitTuxlI4jc+YrmsNaRGssS
mM7Tg4oXSKJPOxgzgV8/epHIw1ll5/7aOeHiNVQSCqvXkefTgemduz4Ph3Grh/IteWSiLboLheb4
bnitOh8NM8buTyjSbNqw3WW7yK1FbYkCqOernJocFwWuOejo2hJzo7uJ7N4H70agnSnavhwSj7YC
57sOwfG6/Oi0KlBtVRR/s0jj2tJykKui17CQddRrJQb4ceuhFuCbKZJYkXVq6I0tBXMWH2VYvljR
LMgQi3YRB8ZDNOJwsjoHTT4sJYfLMkpvYBEl4DYMXSVAA0EIxFczSQlH7iTTslPT3Nc9AI0aDhgc
btSVL9dDSNEVylc1+3a1UAVH6M8Ed8ge6kmVa8GrBeamIIdETgZNSch8oCEwrYXdiILNyRc1pbVo
abayul9JXAlbpu2gZikl/r+cJPdANHJ7UBMC7pf2sGKaQ4j0WeY2ISOXlqYDYTyndeuQvDaW4P0m
QjteFGvRezIq6X/i59WDd9eTjX4iRiTK3kSVfsEptDn0AX93HOYETys5Sx3DTD070gVbUzghLqzL
ZjmJoJb5pwQn+4rDzMiiQA6aoAyFWseiHcLhSl3WpmYryZ9HN5RkYexAjwnaDU2H3mp+GgwfIlkd
dpSv4IzN4Uw/kpnAWQQFYeWUlTCtHyePWdg1iqMU0Gkj8NuB+6NgiwrQzeYAxmrSTk1tvB5ZgSjf
d7j74doJQYXqKHoWf3WjXpkhX72kSW3JDexNQKqffC2AgiC6D6ttX21pv5/yfZzvUZ22ocrZbOmu
TxAxFXfg2WVvKKzan+zOkrZxoArIIpcJvt8BCV/u7KkiTToM/E6wOPSq4tbID5HyWMMobLxTqkcp
RdNfg6pvFHm2CpkQtTtkFbKY1iDIJ4pQka98ytXato2B6yzZftH/XiYQ09FmCxaQVyI+Wrze1TuX
PonEWQXIz6trgeJcN1VHGGHm2aapG8PDR5YOay4qPAkOFl/y1CKddNAgwuOzzhwUCKPZ8ITdL6LZ
cHiUm21EhwRB7RK/rPOtkpSe2aBzQpTOFOAeX+yE1PQ8Dgsm00m1o8fmtqaiFk0R7vHmQ006dz1a
aVlkF2+mkHoZGDE660340YYi3pTo63AYFBmFCcNXxDlyPDtQOnOJ9WLmLwLMYZoN13CAwxw9wovD
inH3T+M9baf9ols3clQ7o4KXXV14WqyBx083id3dXx/6+sYw+LJnHS3W1K2IShMSKvBNkbMoWEy0
2YoZjeqlSRKV6JZlqpotc5NUCyOSaYmlHHbWQxQOYeKNsIfBa4MpDogofRd34vdovBQPBNLWTmes
7EF9raCnG/2TOPTs/3PpuGRsQFts0aFcDq5i+vPqlRXZW8k2U0dRjeDiRXg2FlvZs3Kn3UcRne2v
J6kq+YwG1qo+44HFaEaEhG7uLU5e+zjUMFwEBUXojnEx6D77AVzYppJVnUj3VaTotwlMrN6qJ/Ok
btcddg044NlOOpHX5EkX7M6Lp+9sXPaRzybeaBCMmnK8UM3qVxK91vkGunfO9RNwGU/OBuGwcYYa
jVrN2Ckssaqgoe2U+pKbbhNQGhqoBYpaLS7f+mcDcoEbUTO1q5mKUrY10TTj96mjBXD0053+gXV5
jK7+Yj5UNxDlPunHFbTQIpieqw/1NnIXFCOvz1+0xlxgF1vwkGmhinRa4Ng0G6szyCfbELwZRYNw
MDqSXqtJindUPFc+GcntnGWfZHm8PpXLVIezleUgRho0JZFbnXmP2TDmol4RGve61/tmkAf0SRbF
Sezg/QW3v8f74gqc7c+sqpAdU2B6viIfpaJnjtaHnN7mSM3l2uro0r3aQtUF+fNO+aSpQLLpct7o
bHgOg7p5avKxw85lhbBydNViV0Lykjl4R+sDc/COvX9EuDsbk8OiGYHhYDD73pm8rz206ejGjAQZ
18vx59kgHN5M4BrZUtMyTy8jyHok4SAxUSaOeaoh0dy7I1Y62YiV8QVAy2vyNF2sFlC9ZTxwpmdk
bid0eFGx0YFo33CQYxkT+eMfwXjgPRMqLWBvNPpFDLvGNJD/UZL8bD05xCnTvFVIhDPeD3hGWapr
ZL+uHz12gK+dBA5FymFQmgLlmVOttxtVgbFuSgJ7gDXxU2L1QTyLTJ4vJ/jO5sRBiqUUdM4LhTUk
22H13Ho6ig5oizLghg6bipMODwWYKeWoO2ROz6o55KtCjMYUHAwt8yJtI2oSFAQdvDiP1M5tMjCW
fQ8boDIY1lRwWQlwlFfeKdVSUQ1ThYQaklDyqG3mPPXgp+Bd/5oiIOV1d9RFLZdZx4ZRQ2gCwC8t
9kcHuLJjJEkaCn1qBAuncaiSWlU2ZgzJ2k8p9hYFhZYhhMXdXpNDa/Ks3XoQs91Fg3IoM+t6q0ms
KK2h7GFrHQQht4J1FA3B/n52Qagp4peKAdmf7rXOqZiXWe88I5Nxyj0ailweRBuEQ5bSapu2Wxu8
3GeUgajqtlHmZvOdYF4XkyTfh+8v+jxx3gzzgou2xUUr++hD2q+3sErz0qOoRCrcixy0xGYvJbEC
1dXeK7cIs8E47TdFCLPNcDiWoXp/fW4CJNM4XIkkaVomrcXWHxrfNmWnmePHEk6WS20dI3RhmUMv
iI4uPsLOVpMLWyDnVfcLi0BjY/CHZjto+yjSXQgqXJ+aKNTlxVKM1oTWB1Q2gZkIdT0aFAcDdlDN
tggkT3oUjCaYFs+UjIsk1YoWaMjqpma+KU9M4Q6tZEH9zJrFyW/U9opAlFUTbRheNqWJ11KeEjzN
WFiEoLYO5k2P3LL9onqZL8aRy/yB7++nc0DSS9VCoghhA3tB0Nf5IfNsZEaZk069G32mu166zfP1
5RVAi85By6IsaTZqcGErYhi4GKmX0tfrIwiwROewJMkyEAdMbEtwBn0LL/VZe0x7QawnGoQLTQyN
zoRGON14RLdr7hRkY6giPTHRTuQgBJ5DcarkE8o4S7bT49gvV9T82swZZ0PwnLrsAHS2GTj8MKA/
OOVIrmEzTP6yQ2XMReQaTRAOAVPNmSV3C6vAdcOIwrJnP7dvtuws0A7q3RIiKvCLSIWMqMtp1LMf
xSGMZsqVqVd2eqpf1sAOS81J/di3T8PgKLv0cd2x3hW4/yS/jJ/XN5Fgm/IcyiU2oac7IJLokEDr
ZbRz6gIamwCweQalReehn1vcsXRsvBX+19nPAe3bivpoVe+b67MRYYvBBSq0HboBmt8sY99umxjL
WLhJB51QSI4fFjCvE1M0JPuXV0JrXgtl0QxjAcWVFQYreZuiTJ+GuNxLCdunD+NACq7PUXAieWEU
CE9AdEUFw4SoKjKQ75LyOImS3l+SrdcmxWFLXqlmUxrAliVUPuvRKVDU2BamE8ubFhyUTb5DW/zW
aIOk8GQ0ZLwbi2MGaCjwRL1Vou3DAZA2dlY0VADvgnQ7Yu96G3IKNp5IdrGboFPalatggUXPW554
mSRDRWXmRJZtIzxaxtKpYM8jH5VwgYJKBAJ/UPmiCt7lxoVvDOAFVFQjBQHY6JAcecG1eG+6yt4o
UUyR3M4zws/6mbnOgdaTe80xuRNlvUTJCp6VmakNbcoKNlaIqkLFUzZDj7rW6i43zJWEusNOBD0M
1a/sMZ6VmUKuLYK9J7II8aE0j6aeokO3gS3trq8W7/qhuczj/l5d3vu2XHrDaixYD6XpFEJKCeuo
bRodGko6nHANvItjr1glt4RhgJ79M1WEs+E5XIprPeoqbKsTLja6RTrfbSAiiKL6bwmmggmeHLNL
77tjDitjkb6EAOJ5+uZaZVI8lQVuPHkTkZ8WvJ8Ei8sCqGtfkv2Cs2cUjQo9nXV8yf5zDkDR3I/7
OCSH6Kj4mU88EetDFCfztEx1ns1WbTEjJnY2QWCX7nXortMNGoRDUYOWAIB4iZW4t6SEVPh09mi5
Rv9gR5ZXKIWXR6lXtHfUTAT4I0ICnq051lTucwUj9l58H921aIKOd0243pReEphb9Tj/pvfaO8QI
fhFPmDRlgHrtY7L1OPuYnTIZdq3gYypHO7SC5inatnvjwFwL0PfgSh6Tt/9H5dyz88EFQK1MV3np
MeiUwBxBqv06nVwCsXSlEDyy2H+6Mj2eoBmlXV2SDiNR8AeHg70ttmaQ7YQqCIJrmucpmoYyaH2H
Pdr4dFv5vcfSiMlxyBz1aN0x7+LkSdQIelF8Bcr4lq7plm7Y/M01S00z6DES3rCgDSgcrrcLeugJ
TNqTQDbcdmMe5/cydvq33CNbWSTsdLHt/Hx8bu+0Q0KrkkkPGw+s9QMod4BdUBJAA+xouesHIwbA
vyYwP9KjtO0+dEHG/9Kin4/PbaNizvRKLkokByaIB2S7dQ2LdvSvw90lPD0bhL+3lE4t26Ud6MlY
fhdr0jhFZIvaGC/eV+eDcLUDlem/2gUCsBY0lzh28h2BebgezG9oRBW8iS7i6flg3O00FaQskFVh
hQpwaja4mhDDsgM/h2nQCV6UwtG457g9G2qp0zSFuL2FyhqSU8/gDnssPZXshOo1l1Jh53Pj7iai
yIQmqOedFlK4dVr6hrLLJcuT29pd8vvEgJgqgS67UTtmZghuRtFW4cLoVB21yh57eoKevy9FYav2
Ajj7KpTzeHY+Py4+7ld4HtUr/CY0FVVRxQ4LRXXTwkb+fPVGZl61zugeMrY2vDSvH4SLr63zsbl3
u2qsVEYyh722orAh7h+h4vU3owwov8SkgYtB6vmAHL4kA+SYzYQ9S3Z9wHSXkpfp17gZXXKn/IgH
R5w8unRdnI/IIYoe2SUUGoFoEmM2TdRrnqDBsu2KO2WCc54EskT5LljWSzfw2Zj8FQWBp6KB9zTs
5wn4goPuJDCtLUeENnHuq1UTdGp2aymjM46/KyuUm4cmfzTbH00OK9FI1GYkAnX+JkPDrynVBklQ
bFiDZETnr4MXYVd4RqBsbC/7XWy1xbFvkMGDTSyY6XHttKGIsnkxi3e+KhxImUZTKdqKdy8ryqnN
qYTvzs9o9VlQxOyVJNtt4e+LLOJGdJkbgnvlL1T8edBNQ0WFuDQ+7fSzb/FN6E1VtY7U5qEe3RZx
cTvMfj09EmPbk8O63BnlvsoeKlN9MtpQg7FinoJPU9u71GodCwbxa4aiNwp+Azyi0nYEaSRziHKn
L7GLkoSjgXzQDR9thhYSo3IizK+btJDIUShnKvJjyeilKXXHqXtYJtTTy9iVQEKK69pf+3ST9w3I
iv1JTa2HETSvLs9crekRYQ2+3PX/7lLkuwfyyapJw5oV6Jj4cgrN4VaEdAxNriAdr3xGkzEh2oDc
TmJObkknfx6pr3Td7WjeL+YEA9seBL3eNceXLNXBfLSdxrJ9Gzx3LZGdjLw068f1oyrAd75pgBb5
kC/s4pwq1VWQH+lUARiIdh4HseiqV1cjwvUVIw3ZTkB5tL1pIpPHi0+O88PFAaumTfAMGSusbXSY
s2GT2Y9Z/1NPPk3cmpHyYhOYBpTPdv3Yo3vKpiu8GA9KtgSp8TYaG5pBbrLbSESYlmCn+tpH5/DX
1BTLiHVEtOypJ/V+CT1G5s2uoGfpp5j8I4BevqGgUpqyj1EfP5l96tGsxg7STqs2wOVS9OQR3Cx8
Q0HRWElrsBou3aIDJsxDLdQD5LZEx4Z9uisryPcOTBKB2wgFdrEbMwWnf97rp8TLjrnbwsCzh8k9
utlRFxQ900VrycV5FK/I2JBzOGHR3xLS2qOFvhNIsFqv1w+haBwuwmuhhgg8xCHMIIW0WItrZZu8
RipAFkmFXRQ2OTsmfN9AltqSoZsgXkPkmN50u95rt8tTbTvFYUYj0w6X8c30gBPSNsjVi9jWFzsd
z4dnK3H2NJfLcbanGblQPZw91MN3oNizXBL1LBgZI0+ouIofBdW28no0BJ7YjkLORwD1ooDA5jCp
ryHwQhklTQ+nH+hZHO6p7sb75Sk5js50skJ6bxbuuvpjyAjw1hakQCEwiLY1h1ip3cZSZgKxmFv5
eqNtrGifKe5YOPpDui1vITK4k7zmo5pvJDQjCoBfdHg5WFoqA9edhMA+U3XXmnZpic6YuPjMjOF9
biwXnhqO0go7sS8Rkc82AN+QYOsUWcQY8S90zpAVqkLiKzvNlzciS7eLFanzkfj3p7IakOFC0Nd7
CRyqky9t3xpq8iEGPAyesZNfZC9/qcVO0YIrj+8pGOqkKOcBk2w9lE7bbdu7+YwGMqfKHHSyKX4b
Rr5yNFcvjrzrUCJ6m/JtBR010zkzv8gMSmC6Xcjy7zB2RM5i2ovI68JF5pCLgntiLibOc7atVWdG
vkTbtyfqSa7lF6kzgXjqwhz8F30SsUoFmMnLrI1pVEUDQ5K02I2d+d6Yv4pJdfqECPodhSvKYVZc
GbrcZGgIRN8qNlHpFW+R92mFZkDfRLtWtHM4YCqWIultCU+EOX1HRUGpfpvy/fUdIoj4eOPt0oxs
o45w8KG01HfJTstEtTfRi5433NaGHkX9FCQy1hrLXBtZ3ge8Q08UGlxfLsI3FwwkaTWFxZZR8aCn
lluiBNxIWnB9xUSjcEgyK1IRKbiiITrzmE0/EshuDVChuz7Il0Ph30c5RGZx5NnVSJIhgrkgAje6
VQK43If9BrlyN7qTfW2/HNBNnN8lx/aD0T5kr96tv9rZT+60V/IqSqeJJszFPbmZKkpdIR5ZVtfU
k9NUyseairJo108w4TXW1haWIGjloSg7zzfyjqFVFpSg0lhP5bsUmhsg86sINq5fukRmUz9bZUTH
a4mZ0VNhQM/EejMYdSL7oQ1PSvq760SZVkEWlMgcePQdXNClDpOcdqwnnPGT1BOji6viG0/02Tjw
0JQp1fC4YUWlFvF4EZbPXeYsUAxFAXSLBj+fHtrM10sBu+xiufn7qiW8x3Y+9UXbm1jUZEtHR/aH
cNxkz3rmMApduYPoIAQshA5jguQd4ft95N5Ky7rCfFtvoI4VrBs0rEB2sNoaTPZH6DEqKE4g8fq/
m6cYtE42SsxTbp16y/ij9EHOPB3VbQv65R3GpW/EM/3ludmLXluC9BH52mpnW7dO5rqX5ZQV1WSX
qVJJsUNuy4dFCZDSQpeOyvw4Fw15E+c6NgmyluTrijwb2uyHoYoIJt4HUbgcskCznNly4m2GKJU1
AbTogRDJR7DtegUQvz7/2aCLXpR612O+5nqAXs8yFK4030VogBA6Ol8OhnXFIrpu6yrvVpustQLF
/wEtkvriNXkWFki/dN2GjPmmUlBCtFKnnHTRubl8FX8Py4GDNSW0k82v1ED1LiV4ENVHwJ+LDusk
/NNpJcK/v4lmvsfkQUImiZFpLSO7MnnaEuVR1hBkhaWfgB0WCnYOuyr++hG/h+MeOdRepLWp+xxF
xPaGbdomjDx9O7rVtvSLB1H9ULSi3KtGXtRZWWwk8Qyt8gxjhE/1j383I54hvyxpJxHmHEXSd5u8
ol98qj5Gqb41stlBGgnZbHNTUajhVNvU3neJSAPvi/t8ZU157nyh6aUBqTEWdKcb67m5U57HyDPH
DV436zNQQZ8c7Xk6zBt7G92s4RIs8HCpHpLcG9D7sR9KaPE4E6QJToanhrYbS66JF7AjiiMEX+Mv
pHu17v74glSF5drxZzbagv11+cr77/biHW/lzDDqlRZ4Tkrvcz97mTo4TS4kvwh2scYmegZFVcUC
Ioq3JAto5dxjpgpQCzVC9HqUDhIU7ioy/fkbzP2eGhep2ISMQzHh5PSBvptv0n2DGz26Mfz0Mduo
vUO2IprN39ww30NyeNT1s21oLd6telg+rjdgk/rmdkTdz++g+iDtuge72oBIJbheLgP997AcJCWZ
JduECfpqNn0182I3SPoWHamBVPQOiPmCEvvf5MC+x+MwCewQCPh1gN3WW3z9h/SSg09gogeFKTyi
sycO69tkH1MmfuBVH9fx4+KO1XHNWJpJiMZ38GQZmI8WZHVRjttL08nWf9aT6MV6Mcj9HoOHKL2k
ajKroIqpYX3TQWHuhnmoxb7lj8sxAS8euoi4tY/NftQcTZRjvHjqz0bnnkupGk/2mEDKXiorZxlt
B5aV7vVFvBz6nY3BPZZUU+2UtTeSE3RTF9tFORMKL7qDSwVSGtRhPieip/nFXXo2JPcoGnK5jo2+
RgOa8XMp4V+2xmGRSY7RxfAyUwVnQvQJOcShazcOZgGMb/LnmO4HyJAs+gkUB6el4BwkIsvtyynR
s+lxcEPJmHaj3rBLxQjqh9Tp7jros3lK50IhhMnPGbvSb2cHdUA6g6WWHrvOFd0YokXmEMiuU5Wi
4xSB2LAgqB93oxoqdLoj035VRQ/Qi6h+NmUOd3RFnQm091iaIt5Eg7duvmiMaDmHr9RTlbuixhHB
2ec7fySzlNuOWTvBIcCvi9qHl7rbGvJGcDpE43BRUF8kNZR44TzZQohshQUBrM1LcleEjdds210s
ebLs5CQQRnsXs7vfK8q3/4Dzo9eNjpYRNRu9eUlcpVmcSoXVr5Ld1jRMo1tZfpDaN8GEL8bvZ+Ny
kNP38DIs7C++oeW8VfcQh5z84ZBW7ujojgLufH8oSkcZvPLXRjhrwT7i24Faa2j+NL+O6HxQvCYk
6THFe5CVLsxymxxEnnWC78u3A02WUUyGienO+YLej8Kxu8ZRqKhp8iKHXjlbVg6EYrsf0aCDuyo6
VKs7DuECrnx/I/U7vUVaW9tIfgtJR7f/0dpu1n5qi9+AonQfPYtpLIJbhe8VaqUoa9IvT6Yp9cdi
dXMqaPMQjcBhz7goU5yy2ap99RnV6VNlCN4Oom3KAY5p0M6eFlwhXZW6xro4na56edUHFjqGaBw5
3QJeQHF//XSIoF3n4p28Sgl0hrBdjGPzDibe8gaFjaFxoldyyxxmbGftnPjUgUZaBfUbDsq0WUQd
4qIrm/dZLjX6H9s3M153Q96+wdfO7foY9kim382xq9bFRk7jQ1Xctwl6lYbBb9Gde30x2Ef8y9vp
e0vz3UJrZBKJtuBXTmvhxmS8o8Z4o9EfsypizgmuMr5raG5TY9JT9vKFbWaRpv5Qo7O0HBwkrT1q
iTRcvpodr82MC4mSNjK0rkJenxJrO47mQzdBFa6yH3L0e1jTz0Fdj6PsSzSGAmsUQpJna/m+Rdxt
7SsrGtWQLyTwndZ3VHou9ffSvq2wWSrjkVqvSaPeAccfmxybdtwTvIEWY/Ym86du2reNnaDj67XP
C8PJlzpyU9I8NmsmOKCXA/ezj8eFYLbVS1Nbfvmyoevtl9L4ScCAVqEOlCB9hO4OKm2JMzwnT0KJ
g8uvo7PROTQkY0NsLUJU3XpwLtvAhuYo3Wuxs973htNCJ4eppSHTWVWCPJEAmL64XWevz0KP+hKK
mCBio0ZrgBQdq/71UyG4UHhV+HYqM+weTC239wTKd3P2K4cgxj8ZBIbncKHRLItPvRddXKEuhGmY
IL41SeE3k+IO6tP1US4f8O9ROBTPZKrKCR3S05BAtnyoTqn5mFS7VBperw90ec2+B+LAfJbTup+Y
sFVOMk8eazfVZmeUUsHHv0xs0r/H4dDbKm3SjUxcW5WebW2z5MZp0Ucnn25q9efQJQ6Rt7PxtrQv
2vxzsj6HsXVSGAU3pHAK86OdjnXzIAFnr0//cun37HdxQeZKrXxKY3xO9oqG0yw4HCwt8slOAvoG
0e4JaBdKxl9G1f+uxl9S8GZcVXUBjd9aOigQLUNVwJ27zsmVz64sRJkCFjf+FVO/R+PiSmrC16gy
rfhkxe+abSJmprtaMxd3tJI7YrcvyWxDPka9GavxVtJ0SXAu/wbxvn8AB+rmEBtFFoOBVN5AIQ6F
lQX+YSd92wUrlDL0/bSxanCGp9IphW+xy7DzPTaHtvqcQPyEmULnaBuuVP3Y1qngDF3mA31voq8k
2Bm0xXJqFHXFCguefacFUJ/FIx6hQLIjtUdzN4URs7+6aoqGD9AmXBteara/5t7U+OgmFtXGBeDx
Veg6+znzosqjXS3Jyc4f1DU6pP0YQJw3lJX366dHtLYcSs16MSgQiwUW1j8H+z0TySSKJsKBU7XC
42eWEMsu1osKdm7evkbkYTBEwnGX0xTfe4QDp5SUQzMtCVrLDtPvOWgDeacFJBjCdGdvLddK3HFx
opfSXzZEMPblYPp7aA5/WjRkW7o1pidSHmNaeKqtue2iOHpr3tY4lrTtb9BM/XH9wwlQ/wutz3ZI
IaWSCX4Ghdfmp1mXG6WLPNmMBXMTfL6viP5sFIiYj3lECBzslcKZYS5fKI1jKG+KJVJi/VKcugJx
X2/As6HorFcS1PKxU0INpnGoB+U+auJp7s2bwq0O068c5uHLyXRIqHr909Lsyqd6csipkgUBwmUK
xDcafKHF2W9J9SFJG1ZfVe8g/59VzlT4vf2Urq4En+jFKcBWhxj3tvC1Z0ZrGt0oeyvaTf07x3Om
B7MKZKNEaLAo+hrsMJ/9rKjrErOroPQO8Tc/XjaTcorrzjUjARoKQIGvQlaG3QxJBVDIZ81BywKa
ff6JoJtytsIc7uiqjAhax30CGcmT/iP1q9C61T0Ln7YN7Q+xMIRoThwQWYOZzZOMGn1aTG9KnDzO
iuBVIBqBgyAtW5dVr6D4XcxxgN5ov8er5fqh/5u363+xhk/ay7VpK+lM4pM5UlgOwjNBLaC+l9fE
iQf0Oyu/FE0FnaS76Rv9Je43pYTQVs4q9/oPEaAPn9hvuwqZwwIxZwnTa0l/U+y9PmeCvKggxOLL
i73Rp3pbT4igteJIyOrkar1RdT2MjMqzpO31KQkOF18jRFpdJgRdIKdCe02gC5vEpZ/piz+jkf76
SJdL39+bny8WgtWEsgiFPkFdN9BLN16mUXpV2nFjRNTB09JdGtlRUvg3NYlDIaSlK0/Xf4Lo+3FI
oqvpnMPoC4IBsACszcKx4saV2lIwU9Ew7O9ngCVLkVmPDQ7dGD3ZeuYp+S91FinFXWb5nS0nhyVm
CUW1xlhhNtoZTtRCOQRphBnjlAVEuxrNywbD1dTBjdf768v4N0/x/55HjUMVGktNhYmlp/gHLgeW
iexlZ8h8E0IzIHAEdFcesrfp2XgUDHw51fs9MAc2mZarWmPh0cP0rRhJT0HNYMTrn/V+1k+iTtO/
Sd19j8cFOY2+rnPU2sMxZQkq5FY+5hzwE5k4is0Mq1p4WSZwvrFW7YlU1jZu5J1Ursjq9ZpvFdOL
3uLbwDMpN2ATkEru2qDHRy3fkkaQgxf9VD7335hKEw05rhbDIUerAh+rAoURtoZeeas+GAHKqzB/
QVa8QoudtG0nZxBZMAiwhNcDW5s+MtMUV4Gtxlurfcit21J/bWorEGwDAUTyGf+kkwZzkXCOIY8c
aB4aKI4GRFVgVDzApHt5NPfqPrmLbkU9A+xzXwnW+MS/biimluVyipzie9bm21OXvFVa5twWHp5F
1ycpuFd5+S9lSLW1agEisfRQ2nd6LNgwlz6WSgzTklXFtgw+xk2L0VJhx5rAxrfemEt1T+i4nXoz
iOvZuz6Vi1yK87HU/wXErLLjKIPVCjov0XK4Sdwehf3Q9Exog5uoC4ENAw7H9UG/LmP+Y50Pyr2f
09qmOrUSNqgMjFJ9+M0drH32Qgl08Tez6vaqi0RqM79mgekNsBrAb4mn23Xy27e4OhAtMOi+DeME
bp2iqtVXsfHaz+PuoqpuxmmJINXHOC14dqe+7pJnGV0fG8bjJ/Wm2kHD1KP7CRZ1CrzHwHO5p3fR
c3mXBtC4CNJPG4Uew4Wf3Rs0UMPr63dp/50vH3eJlaARDGOPtnCSGu6CAhcgUHBPXozrzsfgrrBF
Vxc71sAf75HSTVJv7bzpadxA5cuNYBI8hf+PLuBLV8j5mNzdpaoFmVsD5kbTroYf8B/SKmt8YqRV
ccJMdMy4G6udozgdVViCy1PhIDPr27IVasZjn+n/9pTxl1Uz5FmmZIw+tPj1ax3gHckq6kyHoQe3
8S17ElGHLkYCZ6vJR8SKOQyqPcZMyHn40dxaG2h3Pkf/R9qXLEmKa9t+EWYCJAFTwHuPIPomJ1g0
GfSd6Pn6t4jz7gkv0st1b9WgJllmIZeQtrb2Xs262c7KTygIQO8vty2pndFZXPfpuIvK4GhVlhh7
vNBzkR+qYUhRYtE7UJ7vCPSX9LRy2pK9QhFQOGFlruFuIykRnE2/Tn/BIqZpU1KAzR+hLLifJdtA
4vbg1Al1G6k4/7xFLkSKZd5M+04wJcAaA060q6+LfX0F/zjA0Zz/fFsL7ZeVuBqfrZ2s0/1dcbs0
9iJKBfXAcxV9tBuyIXu2pivr3TdX6b3YAq+xKnWI8dnhXgYRO5vMnC7uIvgIaAXXuTaFN/WY28Mo
9ga1nMwKbGWswRcYW9fKgS6Nk8lp5gcLeYXCwY0YNSiHFzshqJcmydoKTDtNW6cBT15k9DZUfZm5
wLmM4PSHLiJY0eI4cxVR3KLtsVeJnZr1LiKWzbq3IL/j6mBrLF9fDs3Sr7KIYcFYhnk/7wjmFW/m
fq79w1dgNX7qm9kdCiD4nUx3+Gwp/HSmi0BWJZlWssH/D1qHrqDKAyPVSIdwNIf+PqTXss/utnvM
QjsvHNiQSq5zSRzVF8ENj43CD+fho0lz4WhJ910YbrJeVms4WwQ7mecyj25aw7IaEwNpm+SueRBe
eS/QoVedaO+H+8m0c6/YUBdZi0Me0j0Lt13n0i3I9YVpj8/twXq4/LUlF/Eyqw4jIkzYJIU3VRY5
Qm1tmONJLuKzVcjTSS+CGfSgAlUAaoKEelprk1Nc507mpZtcscmG7hU7d7G3Y8BKIHzbrCr9WHX2
eOw22b0M5yeb7iJtq0H5DqsWJ2pi/F7T2iP3DUnslg0x//+T97lhckAkWzB/fROyKMmVKquJnXuf
nC7nInw1gTKVPEFuLXTdzYr3oGrtYOzWeZlu1aKUVOBkaRRdBKEwHwulgfcr1PMYfF4faiSTyio6
wk5tzhP/FwxbSdijiwAURh3rFIbksHeKp+ItuxsBRtgUtwaxu227ngAJfWsfpl9xYje3cqfRv0k7
wADiKowUzKWHm6XUTZJwa2ZRgHrU7WaDwfSQXNGbzhFPHFPWb0yAJySlub85J/8dd0mf5oNCsiwG
gmjW/s1BnAc8Uz1oMPRqHLAF3REo7Rnbm9yAQP/bek1vxS1/z69kolTn1//ndyzSH0WJxhQalHPa
Ndu6JpuZ4ZmtZWfxb5Kcn3EWcUENzW4SjYmgP25Vw4fjSBC7g74Pi2A7MWubFdrR7/ytbjz9k6D3
M/AiCkRJqwQGg+ZvTiDq2e57aaA/HwR+RlgEgdQQqjKUIDAHbNz4FduWECO5PInzidvPEIswYJp1
NEYM3TmreBiBwqwmqB+Wg92mhc2awtF8XQI9n//in+naz4iLSJBRXU9KBT5ORID9F6ieriVblv0T
q1vN+hlmcfxNAmOsKTOSG8P6yIPEQwt5H4+15Mo/250+HWaRcuRRT7KWQDqLbuhXfT3tlGLXVsfs
trpKNomT7cLD9BhpTuUNv6wIUuyF1/xWXmWnQHbYFqlHz8tCN0wEG8bfQU7bZ50F+Fa5tgp1VYbQ
gCx+KYb6+m/2zh/U6oqnJC1SBbLpSmxzNh76VL1LtWgdwlo7h+bc1MuIA5c3j0UWQaWAFGFTG0DM
JQCU9v4tSgA3nEnKTpeP3R80a5EnSVcYoG8FvcfbVybdNbJZLCJHDH+fsB6B3Nfr/cDeGtQ7k+Th
8sc528r42ZnWkjut+VMJGXjcA7PeoX5Mc4i/z1BOyKdcjQdZtJdcd3+wpkWpwOPdnxGkkEDodox7
c8VqwHD1zbCBbB2YfBVwKLJ6p3TgRTzhfVzko4+t30N0uFrNuLsaBMLZbCHY4BGGqnu+kRmCnM+e
/ie6WGQZXQbGuwwQx5um2obBb5puFZ3dg5C7n5Tflz/k5Qj9B3OaqEZQdxa+I+Goo1WDXdaWC3lX
u0ujrTCxpoYmuRRk+3MRTYJEURCiv53SfukWSq5xCjrAsLo8sfnD/P1FgLX8a4rLrHIsmw4XQT1m
uG9gkNRCGpNPBxF+Xh5JtkeWvOhUbzSz6PC5wl2/siI7gfEAuxbPAIZBZos52nO6D+5laueyI/j9
/0+SeC4yLRu0/58CVbezwPoHgAr75ip3ZI9PyTf7TsBPxjJVjWiVwPMogsCFWqF+XQR2Fz39y5Vc
pCQj61VmBMgXsq+msNU1g7RptApRbDF+md7wFB++GXGSpFZy3JagK1LRNNMj6KtkzXFij+boAxv/
rna5W/al5EqXRP/vvXSykH4aRr2mIPqryaOpfI6NkLxkZZNZxA6hRbGhTjhdXCsKuy0gqBeSXQmJ
CRhLQp+Eby5/M0mOYi0BSf4E+PwUkAwRcly1d+MVqWxe2eX9LB4S7Ysris4CcbVD+kiPwSvfRv26
fJQ1i/6mOvPfmLns5ig5UO2KoNlNFT+TVl0FYBgxI76OitK1xn5LS/8x6rtVUTCo1KYbo229quIu
AS2pfAp8CFwJc02maXt5fS7nTtYS3jTifq8MMWY3qv/OO+uKpLhJeliOVT0MLox1m6KMElFJGizZ
ZksgU+FTlWqdls3WOY6Joh+LdEmAlQ2xOKtRFwRWkE/ZjVaP76r6K4ksSTj4fkxeiOFLPBI3GE2M
achuDLVcJW2Jp+607UZ4uzRD8VIl5C0shvdp0m5T08RTVBu+/KyvbR75FL67hnnFa+iq5ay/zchw
sMIaYn18TG0/NO2SlLmdwjUaiPZrK9Cg7glZ1qk1Hb/j4HAW9lCGOzB+nIB5GRS/if6U9lfZAOYM
n9ZdXT9N+S8jCV3DTNc1n+C5UFcOPKEeMgJWnWKuWsrWgvoH2kFJiZDNaD7rYelSP95Q03TNetwm
evXWqZB71YT2a1TC23AmlBZPY11sYctlR8XHaI2AaRRrUUJl6Brc3WOvRW4iLPh2wZPTeIT3jE1K
jFCsC5TphrF34/IzUT+hHfgaR+ytN7KrvG6fQi28Zhztx66Aa9qwARLrqMfhvmhDSZj7NoO49Onm
6/kkzlE6WmidGdlNlCSu8DMQQVK7TPpXWB/tjV6sadpA0q5T1jWBMcoIjxCS42GdOv1E7BqyruQz
yH/pSWL3gwpTuVn4lTtt8hmzrwr/WlIsUEuOGWntGFwLq73pgveoefMNaAnqqs3CW6L1dpwpbkui
VVkomPeNGT2UUQRW8DEfb/I0dPk0PKQpdwRlwIkMmwmWozZAli+UxZajN6As8/YeDZYjj8LHktab
OB+ccIREnxY4kFtw6sByL8cMyW2rLWJ4Icy+FBb2PS01pwU9M1CEU8QyHYe/qaL/xMzF83LKjRhy
wCy7sRh5qLItNrrBIU2sQYlwQDm3ztaxBcZkLw46izc1ya9rODvlumVnREYal016kRaOneUbQ4d4
4kOCStevimG4junz5ZU966l58m5Ztuu6NhAiguf5N8s461x2QN/gJX4Y3AQ98gjwMnjGmS5YhZ/W
7zBYa76to9XkAeLuaq5/GHc4O7JO81ldn9NftXh4arnfjk2OcC2qcFVo4PQMybBJzeS1n146Nroa
QyjKxquhNn51+WTnDaQ0AmOvmxqkrLtVH+RroWpQkC2v6lD2CpKE+iVErjd4VRcEdxjRi13WPjBL
SIgOshEWb9YszzKiGPNl0onA1pXCrnkv69VKdtgfIhq8AfuOYxr68Izb612pqDNjWS5vsbPPAZ1Y
uGFVlQI7uJiLMMxcSXsUbf4D0UrXDdto1I022kO/Vm5nkhb4UyJ2y1hyJc9xYRl0T0deXMm+37RN
EmFkf9i2vWk3uhcYkCDG5SnJMs+GjtOh5rU+ie9NotfIXuBA+C1hgfYbg2zqp0DX229tdgX91LW1
i2VM0rM4mtNhF9dKN0Z9VZXAPSlbA8ZuyDCREJSAPc0t/vCARugtvZN8z3Pb5nTMRTRWskBDigtu
2lzy7nb+ZlaLLTbK9VyAi7eR+r/QzJdOdBGaK9TcBqOvMvAamDvrs86SZuVK283uH8yRdzTOncDT
WS7Cb8zVvAynFoejfenHF43KNLwuDoBsZ/EgLwYW5u2IGYXmWyhg3Vo/XP5QsgEWQbSMijFohZ7d
pHywjaaxm+jz8ghn3zr/XSTMYdEN4NZEFb/EI4PdR2/kC2USoD+DLfTzYfqp3U+AOkIlUbGzo/U2
rtWnZjMD2nltq73sAJ4966pmMkJMw9KXblwtQ7I4zmTQWUYrfy2uVTdZxesEYlpoRq+T1m6uExfV
0s3lNTgf3k4GXqzB0A1VU5m4q2bHiiiDrYqASM7O9DT0XwJ4nSju7PAtMxD4Rn3/EdwY4TDlIWQO
rH+NOIMyNdz06+Y6DmA5NmQrFcBiRTEgWF/e8a7/FVrNvm5GL9JIYVv+kFxnKQVxzGqRyyV3WEXb
SCoHxhDrBi0sRxjDTuRaAQRH5Mz+M3Va6LYB5jdBM4+Y2j4AcWCjc/bVmjkcXbhRr5MRFgOXV/S7
V7eYGTXADtItbjENhba/zkypopAHejN4HX+fIhAqcyNB3e0jT9I99/sOqr39vuvvgYgzW3DUJkDR
CgFuk/ggemuneui0Yfuh07uuEh/tUEUgBIj1BCc8PH19u4IF1pBCKaoatvEQuU1TvCp1/9Uw8OrG
tNym3QTPuBefASBrhG8+OZIMvua5M8bTTVv6X3lU3oSTD5+ZrHpsQuNlSrtXlpNNPsD2U+9DV0nf
uqR0sjQ7pCPkPYrR1kK+buHxY6Tq69hUaKGHARw4YRoeZndpxwCKAnpoUzbKc2tlcFnRzecpB6pG
IYYT5sWeRmQXcq2CU0Hr8bx+iAMebdKwfQLAPLfbMs4ctaymLewgxHqoleuuhuYvs/guoepH3jTH
VhHaagrVVZLrrhn6zcps4JMO45Hd5Y94rgVNDXw/Q9VRDaNLjXgzgUVck1i9h7XqQcHWHwyC6rSJ
qqqROkbHPHwjWF7AZQOOy3FX7v2g/k3U5v9eb6CGoRNiwDWTmEuVg5K0OinZhN4Cr50pKbchoqFC
ddRA32DIaNMwvrWKx8uzn6/dP3bwz6BLUQMNuOcIv6X3tOCqGm8n/hJDqZhKQs+Zi/h0aktBA56M
Rhz0GEUFllw1W1uvYPsRyrpA5wqrfxlnEeHqsI84+vu99+3qjGpWbKuNbUKmYBaxrotd9fzvlm++
2U6SqTopW2GlGFDTb/3+gZA12OJ4YkkCjXRii0DTlCRv4hQLWGStVxMRuAhJ+yqE/Dl/7JV3GoWH
NgFmbKKDE/nJkaWa+++mukjgwrxjfg+VEc8Y5peOsjJy8L6qd0PKQTmTDlADQVVlmsGZxRZpOK0r
jVoq2OddmK40/rsHm/fyXM6v58kQi+8WQPEnrnD1eF0eHhLtpehbJx1qV1hXNQvgnnBbJplb6sUE
TcDJrcTq8g84kwP8ZYqL7xkXFqyjhqb3+rQGKCpysiJwZ7JFiHoKL2VFnTnn/OOUn0x38e30Ii1z
QmsMV72PsIvPq9xpUOU1rhp4c3WqpCw/X+iXhptnf3IqUjKUSLwHnIossP0x3qUU9sOQlhSR5RjQ
kCzy/EoZZNyKs1HGRG1R1Rih+rKQXCixGsEhGIEcwsV0qiFc1buptEt7NmSeDLMIMkwZYt0EAt7L
h7X/VUCHX0y/dF2X7FHZbBanYPKzxOgpFrHrsi1Ew3diQEMl/geyp9iJP4u2OAmFynlkiar3lODQ
dvcadPf/yVb/GWCx1Uetpn1KsVwWtE5ictcJpxWrsbttRlmYPH+qfoZabPNyhD+YBqE7j3XDmsG/
wLRs6DA4dU4BAAxX/25ii11OiigSZoKVsxLfAZ7bjQFaF+1HDYPviKuS0WS7bvGsLJQgy622n+eW
bYvmV2opNkThVpbJNpfnJdt4i3Sdjn4Jdewc4h++Z+i4PgfLToPPy4N8A/v+jBH//VbLcp4Z9H1p
mFnv+aDBd5G4VUXiVPSWD5PNgFqNm2gfFOVjBlos3K3qe70oshUgSZBls2AyE4sI5abS3+ZM7JjW
+jte0HYFC+OnnExXhdrvCwIDR+TPdtplkCJUmnI3pO11nRTwBEOgR9MA1av7oJ4ek/QY+vEXBFCe
lVS3WSK+RH/VsP5oiHInqjc/K6BzNNlmYqp2ZnUrId1PknVfkmeDUoV5u4/91Mdgc+RARkNcN5cB
SGWjLKKXlZdJ2sEh1KvIryBoNmazNVCKvPx1JQdxCftXwae2StgAeFoe2fCwsn0CLU//MUjaq0J6
m0uOxrI6mEwBTYg/H43qIRrmAuTohBHuVUNmQnQOVEgtnVILLwWGOuG8uic3Gy4XBiNrpCa5UgMS
y3aiGx2Kuxv2rn25KiLlfihQbZIawJ37bKcDL0LbaKVtPFlIGPz+bQpe6+Dg90+XP9q3Qe7ySJ6O
sQhoI8cA1VToHlxDfykaF9CP0NaN/zRq+bZLCjfBs60YyLoPQ8/sos2gF7fov4U2yfiuZui/Fcm1
osIXiQcboST498CGE9VVBp22SrwV6KT5tbqj6AeZEGoY4FM11Zu+zdZFwOyChlsj7LYmcLfqOjXD
IyQmdiJpd6YxrvWCXIXEOAgNVUM99eog2dVQtSqM4Tlt7roaJkSNcCqTNvtCHTZ1U7i8hmdCmN+l
ObmZVJQ82Bi7klU7k+ucLtoiLqe87kmfIunoc8uxgnIVT68R6Nn/bpRFTCYx1Rs64vMzPEXV/oMP
h1Cq1X/uHJ1MZfkWNK2o1uDTiEFQWQBY2GYUtRb+kOkyMQLZSIuCX8SCDiULHCPYP+xY3a7N8lVR
YaY1jJKFk420CHco/xj9WOHzhH6wVqu1gm5M4lWwkLz8gc6VfU8jw/LRIgLVb+MYXyg+5rsW/cct
qhWZE4PbPdrlNXw5Jzfp1jKq6LlIa+koI879Co0t4T0j1Bbgi5XoXhar64Coe16yjd9rm2z8gkja
WjLL88v5M9wiWxynwdRiGuheSuOXhMMJrtUfSvrWJrdD8VqMgI93MGQLd4KDv1RT4gwKfAQ7wwWm
AQyof+LdiGX/+UGLgJxlTeznNNS9cS9m/5AUkdiMbUWFxkvlarDpKp1wBTT7YMdQEurfK0nV5nxg
/vkB84qd3AjGSIZKiSLdKyaCopFXtr9UCHxcXvezg6AyBZEVbSZlLSJzPdBckMnQvNxH1brK7bD8
aEKJXNzZrXQyyCKSoSmW93rHNc+iHAUasfKr0o7BiJoSw4E8pOTEnN1KJ8MtQppWRBzhfdQ8we5E
+VLBIyPt9I2BqunlxTsHMKLWz0hLnJPWVnHfxli9mcKdbPvBIeYKrmoxYAz+tz61tek/oU9N3kN+
Mz7LmrCSr7d8l0Z1VRuswqHx62NdjW5dIIyXknvobEnjdJaLSDcZ6lhSC5+P2cTxv9Rtt51hjKoz
3idrGaVOsleWKKXJKEEnSVXNS9QHPiJBH277urPNbHRGeVlPslW+qS0nZyyfcKkPDFuFeR16JqhH
r/XnDuTy9JptZm03qJXeySLr+VzvZNssQsuEBo7KB4SWfApdEo0bQJnXaWasgem45aXuMJPvegN2
CpNUWmtuqf2Rip2MvYgqBXSEWYPWg6ffR3cDXBz4prjL71HlX89mQZAshW3PeBxW5lrujiRb7kW0
IZWCmMbxcS3SOMFgrOqY7aioHMPKJUFgvi8uzXMRc0ScGKoRz1925Osuqpw47CVdfdkQizhj1lbQ
Z4GOpYwmOyKHulMkkzhH+T0NMMu3rEa7Qkk1BeFZ3IYCXY1cWSu94pYEimfap1U/N2a4iiJ40Q/W
KtM2wg9WAYdTqwWveBWmpXjshsYMeXorDGh4yVi38zJeWObl09JPGtGUqJh5FPqpellB1De3R2VH
/NquI1zQ/eflmCsJeUvcST5MOTgGmuZ1OlB2pWHXeQ9XG1kdVxKGlu9MczLQAVSHeZgIHFbVzlPV
5gGwdXAmpZ1kUrLR5p12EoaaQO0K3580zzCSIy3HdTbE1xY8P/iIL8tlEV1yDPVF/PELHhlommie
T666OF6VfLL78HpIckkKc64x/Jf9u4g2IUkTBnc7bA9Q8sAcmA7BRt2ML/kXWWs26nXvsJd/kcsi
S6LcUouJZXnK/NzSvNEvYD+WxXur/mKgMxjRrTqbmqOMFyuqHcnEQyUxYemmYDBz4maL8JpmfB+y
B0u6prK9sog6ra6qgVkxzZuSGdRorcy0dkQ6AXNoOpouky+SHPAl87uEsm3VxzgIwxgzQIbDdTI8
dFHn8gpai9BJdTtFph8gWcQluTsFi9O0cgQVw2hcxTqoub++HEW+IdZ/xC0oExkgrlOGUuZfT9zo
R2XetBWuhyTf9H2xKfGGH+kE/Sd+LIL0VmW5YzLV1kWw5qH/NbHnWgFOfaNQPF/1W1bp6z6LHdwy
li0swOpnnKqvyHJM6S9dHKGiioBRxiXgKZZ/L9BPh6oWqQ3UhtRVBg7LCBWTDpK0XAOzRECNYmKu
wI+b0nTLdBUv0nLVNgdrOJbdO+qeKG2i9RRL7ajmLPDSii7vdiVTGh50mgcA+FWUgfPSlZ2TWqnT
pVeh0q96PdxRP3sOlHw1qKDRd5nkujx7N5x81OWdr6A1VIc1csdYcYL4OsiB38zvLm+d8zHtZJTF
AaRxP4TA38xJ/38sD4NbA72HAy/t2h1WM5aP3UACtpaVas4n4j8jL4nWEyT0+kggqvnFtIL+43aw
pp0/tI7ZW8couCWxAavFBlyC8Yl215MeSCCZ5xRmqHXyCxbllSZSoxFYGzytoAQKGxXV+OjomwU0
Q6Bs6WBuWds61w2TlX3Pp8wnAy/eIA1jE5mgNOtF3WNsmesxVgHHAYUk6G8FCPYI6FsBeGNPZOAm
7RtafWFnL8GbPdVTQ8uV1gumKHbAAP7kA31H6cGJo2Nuqq0zqrCy67QJHISB24rg+lofBUyLfFxt
wRDsW5DkbVNY3KEMnd8mBBtm4sNvJQsPJqX3eQxtQGUSdlxHj4kVfVitme3qLnxR4uw1GVrbsNLA
qZIQOF+aTuts7OCVQfVNB0jAkPWu4ht3iFkeLfX3NCCw7Ygbrwj4ExvC1k0S8zdu+WsWpamDHqcG
oUfEMu4rx0EfHqFteZcMoAwEXKlsmo2VG08mrpXQoQQEGX2irhnlna2gJOmqVpet4iaI7BQ5imto
OOvgk+yEWd8ojZ7alLdHrW92vPFLF2D76zqowYpPV7Qkz8R/Lmp+LC0TXohfeRJtAjVzODdWals/
6FngBGJyQgv/1YGjW+1t3Io7Fh8nhQNIyhJkfHwDEX0n5Or10LTXPEaBtu/tgJXHFlAtk7zWjX/0
hYG119dmUFAnBk2/K4133M1fetRtWi29M0fIrRWFozaHCH+lNsD6UK9A0Agcs57Eqm7ZisX1Y8KY
I7p8pyrtPsEfrcLRgbfOrmJpBHR1tE2txq5EeDMpcC5T4yu0kcB7NfK7Qde2Y5H9GvM4ttuphqBt
L66NMITRWdg9jqh1OWWKAnWSjcd6qK6scTzAN7UoXpnKVkNmrrHvVvN6cz13JnSdqxROFlOT2Vqp
uGYaQtOpNRM7x43QadhjFnTZwHYoYmJb5VdIk3WeAliZ5M9pVj1MzCztvh2d3sT7AMhyB7VFd2q0
uz4gW40KW4uVVVerGyXpr8f8Qe+BINTozahlT7EP88hpWGdVa9m5BuFlUq+s+nGoBDojGlSFvkT+
XCUfMAu3+/p1Kix4LaUPI5jAA5g6lZqv2kHb6gQvXgFssNpjL9bo3cOSF74rFiWuMJq7qolX8LS1
w+6Dhh+cXBvIbgrTB58jsRN/WKUjdRNN9UF0qTcpKBlgz+064duRGTkTVHHtfxfyrUV+3g0txEo0
VEBQRrPh8OvkPviUY+KEYp8ZxIuotreCFO8QBWpbj33Y7bOY2jRIN0OlOaG0bCe9Chb5C2s5U3JS
aF68wwNlNqhu7PjJ2jSzh969lOp5Np8+Cb+LJCRDvmnVJOu82AjYqugRB1sS/DKTPdFrAPO+cqbu
qT4cImW8JQJkSU4cPVcdyK2iWRMoq9Qf3aLLnTKk6zJrEFdiZ4B0tdYbT8OUbJqou8nM19w0V016
BMb1d9rV3oAXVx29NANd9Tm7scJH7udoh0f7JAO5CxGJCWU9wXs3heSJUKqv0dJAVI6UwR2i/suK
lBoxNXlSof9gK6W678Qk4xCcxfmd3oqL1IdpiRazCCm5ynb6IGwfV5JwgOu0y/RNrwdIhutOhq5R
rf+uQtPRe5kqxPkmgWlRQzcIN8nyvaqLPu5hqaR+JyUsdHU32FNXDZ36OEv4mdeRtEFwDvmMduXP
mItTodC2paXlqx7ZNzuldmrmGlt/P3PhK9cApbKFkiU8k5xg9nfdKve+g1Jo2K/8leR8nk38Tn7J
4jTkwoBokYkHg4DklsW6wNZ836FN74b6U0FHJ02giQOvDN5o22bIHJN+6XFjKyHMeZJK8nPOPplO
fs3isOQWG8H6w7rUPj+aCuTPgEwVfDwMBodgDJAjReZKVkA25mIL5j3Lu1Y1VY82PLTpqN42gwr9
TFAV0y7dx/obtwo3JhmueM0ZGt+OfYhVWV6cRCuDVp3bqGZuVwpgtoLK4ufZ8HGyIovEfKonQpS5
7qf2ldOxJxJ2V3F4B0SuPQCtXIJJ2WiAuiT/qAp4MvAiV+/RaobzcoA6QP04jXc1F5Inx9nX+M8A
y+exMeTh2HCj9caOu1W0z8pka7VQmuLPfT9JNtY5edTTE7d8GPdsGEt0g1AOBI/bLAzbqjJXh98n
D0F1GfzVOHPATGAvuivKbzPjJRTBgYxXEPG327HfmLFxJMbKFJCI5qqTsWdjKO0BnjVhC3Xkvv+o
cddS2H5HcC7IjfKoKwKvmrjZcxo9hzoYb6KE4JGyJkDHi8Sw6STLuCWnmS5yfbBPi5o2iGVp+FaC
jpkrJo6MpCd1vndz8uX0v1YA8iFMhq7D1pgpPFgEuhlcxTaeQzdBc6Nbhe8DZLsLN/Nk1D7ZnlnG
zd4EVa/EyAbYeZHR2QauBjrRVTHxVakoktgw7/E/ni+49YiFi4HTpYJNYrCEp0avIUyzdb7utvoG
mpwbmY/oHNUuDbP4ak1uTL7Z18QTgP6DsOtUsB2LKx1poUxCSjbU4tNlEWQejaEhXuw/ZjEKDf2H
ggGZv5VE1fk5e2lOiy/li8mgQ6MSLz9qDnIM2I8kG3WfbslWpqc0/6lLQy2usLY28szMBPGq4EEZ
P4JehtQ9n6Wc7IPFtRQrel4oFJMZmnJlFJ1dpWI36O40edqIp10Mc4NEq+yw/hTVZAcN+UiKXKIy
eHbvn/yIxT2lN6OutNCv8kIk+XFsOpaB+MMVXEV4rYGnf/kLng0lJ8MtLh6WUC3IxxLDgfwUBdsM
klnmP+qhnwyyuGSo0XRVRTriWdqRGjcieG2Q3F6eiGR7fNdHTjoEWhoCBZX2xAO5BcDxdc9kyBnJ
Ui0Va1Sohka1P2Gp+KfGrmPyK+0kmozf76QLm/z7VXMyi8SAqU9VoihZp81tlqLJmNByl2owDICG
PGj63bEOfAEjrbFxU2CGHGhlOAEZb2oeARNdhkgh8fy3Cd6TByFw65k1XhvBCBhmn+uOTxJE7o7e
R0F1CMNf/kAdTbO2LNdve/iz8hYcJDLaFXsJmLGPUS+1knee1QdehDekA7Nb+xjotKpC5SqpUZgJ
G7yXod9c9p8gO+GZQVBLgHpQvhvTVQn3TMUIDrofuRoUQhO4aiZa8+lXNSBrWrYjbX09RgXiYfGY
KtYaRnn7kBZ7NRmPwHnamV8cIjK6o66WICmJmyJWV7OVNm6EPLOOfVTd5MzABcyfyoTcdk3jdWUI
znfspSYH/qcsdz0z7KGGgwJqHEUwgq/V2OOQ7k1evKhR64Qpajoc/HEIJI8grV3embJ9swjGAmnH
ODXYmbq5U0rww1qIBpqSO0z9drO5tHUWoRiQSbiPlxrxAmiXiUnddbq5zVsOu0/jYMEfRQdCjsXi
rp6zyQnWSxbQLDTudppOXCV7CQrTnYVAcvFiFvdjvk+Lyg7yxPFRTSCdNw3XZZjaigWen3FPCFTv
6aESB9ok68oMVj0SeQb5zGn8bAVHzPrQU/1QNSHqoChLpOotL/gdBSEu4i8au9In3eXtddzDDQrv
XQZ1f0rCa81H8YlPbxC8sg282FXdi833Mf6MIBKcsmsV9bykvOu6BwVltSQGbwwwLxFe68pdCIk/
KJUow0vbRU7//0j7sh3JbWXbLxIgipr4qimnysyqyhr7RejqQQNFiaJmff1Z6QMcV8t5S9d7PxiG
AXczSZHBYMQasswbq84rkfC3NXR4B4hA70SDt0YLFWh6N5UfRH2bhbuz6zqkje5rVhmi+R+ZOArV
BHxBA3l/52oXirWS5mQBthLNeXky85/d8EuTT9b4q9R+aebPqw1OA/RhRmDrl7lwNHWQuzibRk53
nei9FHhL35jUo5sDJjnN+ktr0jqwqs45goWJRIfZ99JM9nGHiY6G86QD7HnIO/ZglMkppeZeL+fH
2nSrwJisj6836UrGsJRzKrvWaaoSGQMHkrulXaRyN2LZ5M2o2Hw91Np5WFyzqOL1c8lwkXfqh2tb
Hmw/UFc0Vk7d2oQW92in89KOp+s96nwoSbxCm+Ci63jCWfPtuV3z//t6+yuR/hS0DVvUFeIUkiBK
7oRbvKUQOzeGwqtSe4dPtYUKyX2C0owmssCK483X67l28y1u12EUldspXOGNYQeV9UPjawjLlQR5
ieKimla1pjbpZ5EhZU2L4lIAkhJT/anXmgc356cCDci6GleC2spOWaK3xGjykijsFGuGqI/5yN2j
M719vXprYyyyckZiYY0FchM1IJh979tnNbr/fseDcQ5WlGPDNsVaZg5TRdK6Ag8ePJwqUOQpdh/Z
KjfqlrrEH6MsZlLKgcV9WevnKszhE5ccxL4+ApApt2DVh+A1oCEQuivH7Mby/THo4nLLirHIK9Oa
zza7xFyEExqtJP4PnI7/GGVxt5ma5Tpug1EKAqGq/CVPjm2aRf96J/wxyHWqn46xq+eNDk4iitXJ
2bh2ypIXKYr/cissgl8igDDNGQYp6F2MJFi1oLzkzn/5VRbBTzJ0cwC2ms88QUsI4js8c8JSFysr
dquo+seSLV4Peclam7NEP0NfNDB89MMuV+sQdCo2dqRv2W4NGXgjqv8x4CLWxVALq1y9wBNNQtFD
7ePB3bhNtwc2em1u1+OyyKc+D7UMemXpFtzREFZVwE/tjh7mgwvx1DFkLzxaq3isHKN/RLpqEJqj
Y1tY9bGAP6Hkr6a9FsZvNeb/mNIiQsSuOeNNcY2nXh/MQeP3rpfUcPzKIH+hB9iG8FSqyv8PaZYb
d9QfIy/CBOTB6EjdeD4PRPoD2l1p+vvr07u2F5dIVcrGKq4owt/glzsaiVBA7+wVvULfjNQ3eey2
a5Sklc24VNojMGWrUsecIWT9PpZ2mBTofbHJn43XlbndKLP8sXzXX/IpNOWMGq0CluEsiCG82TK2
nPRoaY4BsqloRHO9T8ZQd+fNbOR+Wn3/evy/9vpXZ2ERT0ZcxMqR+HxVaG8M3wynec/xJpXneesG
5dY+dzubQ1DjToO2yhHWV/apWqk13UhC/liDRaxxmoZMhWiB7QDXE7VyH1xnrxbUM6tn9OrPbfUh
SrmSW62dy2W8gaRwKjXEm4LlnpNhJ+H5Urty9/UCrwyzRLGa7jTXeo44ytA4TuD6DpQOinZO+PUw
Kxt2iUWFOBwykYTrZz2fQ0bnMBXW3mq/Wdoaw2BtQotIY5eop5fCxtFgO8dVgeoe45L8+/Tw8474
R0uPNVIwletnedWybmA24kjfwYvt61W7bu4vNv+S42g3rj0aw/WYZ8IXWRLK4q0y7m0z92hF/7sN
t0Se6r016k6Gk5bYXWDRY5z2vsU/vp7R2tdZhJMJvF86tthusCDy2DAHbdIHE3CuXw9zC5P0xwda
hI2GX4UDKcYpsx5vdsAAk3B2UDsyNL9qdw4e/3rvQVto5YuthIolxtTtCzUVDLvPJe1GNm0oxoOs
v0OHxyOTG9iYtV4nK/Fp7XAtQoXDSaIXM75cPX7rZOdbEFyIUbPtV/nbX+/HZUdN6s08aASn2Mmg
uxi/gpwUff3hVvbHsouWp46cKGx1z7nxYqcXgkII4Wu359qFvexiSYmEvtaQ81wVY6y78sxC+JE8
TRH0SS/5Md1pK6X1tWktkhAA/xzD6LFwo/0InVu/kL9m8Ie/Xru1JGvpwIl3ikpbE3d1E05hnPnT
dxTA/DiwZij9T4EOoYJnvC4SaJx9PfLKBlwSpPU56QRzM/3c5l1QkDHkceI5GmT35Nq1aK5swUUA
YUxRs9TwHsukEWj2AYC0lWW8/a1s26KWA/Sxs/hWdZmBoyoMBN1EeG5qB0383S7/Ay0YBKi/R7nO
81Nepaq6ZQ3p5/MMozjF3pl+nGjIgfMT/Vqn5fbn+Xus64w/jaVRauZ106EI0L1CmGvcteTY4jb5
ehPc/jJ/j7L4MjB2Luac6PgypRlU9G5O1yrNa19mEdRzVoyTnoxYszkyoeqrt3vTUiuff22xFsne
0FLe28Uwn0ugOPMkAb0d28CwwzJhK3F7bT6LuG2ZcWqmFlZMAaqfGEDDAPbC1gziVkZxrwCQT1+/
reAAPziYUAX2I6d5UBUmmJ5rucraMAv4sTNZtrIrMp/jeVulMNmroOS0tgP+H/f6/22ypWzb0FGZ
NmDFnvkEC9pZMSh6Q8WRnmjV7BKt29iUz56MmWd2a9SHtRkuAoOWGa6T2JghV5XfMiipQqxOZNbK
Bryd9P09xUVkYKKqddjIoeIUH1X8IMFcy+rEr7T3PF2DyKyu53XOnzZH3+iD0UmEIQ7dbyE634SW
Q/OR5XdEmAGOdKjNII0RsZJsrg68iBaNqpBqNvQaLQZIpedBLT9oP/iy/tX2sDnW4tDJeSjFyoNy
5Xi7ixiSAeCLBhfGzSHaaJRVCBVe4EJLz0rslafVrYBoMcBOLQICNzym/lxbs7amYaJqPrcA09ZQ
ha+7VWzZDfSW9XmMxWungaEoG1gBmEDbPTXpeJ9W36a8CiGtoDoDZFW6G9Pp3Ld8JXbdrPl+Hnlx
GqiRk9hm9XwGUvR7JugTLcoHpo9RwdN310Tp146pJxQ5Ap+6qxToz5UdWfngk4mFtk69f3/9fP49
i2NTEicTkjbzOaU8MLMfplArU751/j+PsDgr0DgdxJBhBDd70zlAJ3zrqjn6ehq39ufnQRbnouZt
1dMRgxTU9uo52SSQC9WAWa+MtYLwrUDzeajFURgJ7Vxitbh+BqDbWbNzc7hqDGCsD8nWGNhaknjd
i8vXrMUcGzgWJFbEXl53rlMYsOxCKQk9fTpNftsdTaDdICAKHKqWUV8j3b7V9ePQGggIhE0XXPgf
lZzf6macNoZSsG/suj6QwIy2lemnaABT2Dl0jG5NBXJAFY8+ndxQQakUYjN1XiB4zlAuhcApABR3
mjs/lmj2pzKNpkS7c3WJLu3Ij1CqPdrIvOA/HzU88VKGXi88/FxQh2Cm5kk4CzT5JbZ4EJf7XH+y
u+YtcW00rVvjYFsDRyHMfI2L8jWPURTT2w2FEFkBairYzf7Ip5UIens3/t9qOotrvTClM9ptjmQo
13bN7G5iwU6dsSb+cXs//j3MIogZPBlZzbP53Dk6tHjpBkyYCN6AHoy7Vy6+2/Hy76EWsYzVowmY
O6odAgBlC2It3biGGlsbYhG0ZNq1w4AS1NkWgP43jyCih1+fX2tllzuLODQWQtgj2IrnEfbzsii8
ub04jQ7GRB1NQgGlcuyaZzAEfGt0feDgC9gSMxeukQWE5dD0ToNOkqAQxg6GoUcH4r4zfidsQu0m
cPPJMwvLM+m3wih3Iuk2RRVvqHqASsxhwuOusqKEQO7xoo+/iuR7KdU+4QD7IYl1clj/YkkbTTvW
BO9D7tIH0sKgWys+NEczIf1zrfG2bRF2BFwSaw09+lc1cRkCbN2BYgVjjmm4i93k9o5qM1siF60O
lXWKkzSIexp2tR6YKCnzSn0DJeaDYzKanT2kU+rN4DLN0F3o3ENMd6B/bseKH4Q9hBURXt/1oZEn
sAUZXsG9dTzwDoAX7WGLoQ0NCF5dFcXlW0NW0oibb+3PM1ls1lEhWaoBQoSiGiC+DYZjv0R8qZou
TBvpx+olZzJS7JFkoBCZPzMdPPXS2seOAW6YuXI13RIjsFziWCYkgQgkIhYLO+ZmP0F6mp6gGeNX
aR+MA9DlkBImog6YHocD/+ji5JAAUW85Es166jOZPl3JMhDr8W2AWexCBWWhb1hXQAsV+Hx3TUDE
vv6M5ff//DMXq5bHSINozOkpBsH7r2tANzaTC/cfzXnU5o76RczDcii/QWYk99AG29C2ZCFPEXQ5
YI97GAeXPnW6j5zAbUyDfoSe+T2BnzjcUE2t201VArBuG7AMWkQJxWLjfMU5CzgCmC60aJI1jkT/
k7eQnXeLCxBD4EuWRaQz41AaFAcNEtvWRfWtlxLyorMsGEGD08DexIMjhKrCueU/Cxjy6BKiggBU
6enol1ruu7zycKtsqqQOK+177wL1xruHVKCz5STdSn5Jb8Vm13BAdaYAyrnLLlBTp3jYFQM9AQnr
YVOEqset5l4ydshhWVXH0ETNgbO6Y1oJcNBdWpxVfN/PB9JiB9jdIY+zVwdYud4SeLFPewNEHK4m
b5qLwOyG0BL3vOwbvx2yCEnmnvfcrwz2jna78GQKLYQyC+I23uVKX8kWbh6wz5NbJEID0+0+tbGj
LQ/echJ0okl71UFghMMc36hwBqnIBCALvDTI169VtG7drp9HX+RGgGXbk9uX9ARWJKHO0ZgBvp3J
GtD9et/84zx8+oLun08EAZ2ySutxHq5tUfe3tRWbLkruiW942IurtoBrG2aRgaVOTEClFBRK+9PO
RNO1s3/YBDacbA02ceui/bR+y7bSkCqmBFc46C1stnH5kH5c2f63WALW5zEWMU+1hZHHSY1vZEuA
/gYA+WZz49rt0THycwr8QUEQAzS6c5H9NSQOruKfyklAyUgjdyw3EBd07XO7vnlXts9SCWUaGe7V
Fj9N308vI07nxPw59Wpf84Hv3pdi68reUx4P1qD+awu/yHDSmsrErhATOgeBoJGXUv4HtezPy75I
cFJgMoneX+eW2G+ygVh+nOzH4mUlj/r6ZCy7URlouZqLYu9JsXonqhFUqQos1FUfgFsP6M+zWYQZ
SSx7AlGdngbjiTOUlMQcTPM9UfcNoLlN6+DyhpKpuZI/rH2mRXypdWWVDZzxTsaAkIuHQl6t6Wjc
4qH+cT4WwcUZ5NRNJsYwN+AAgu0NC15ApPz8QOCItorHWgkudBFcalWIuJlbeiL1sZblVWDWZyLf
5GMRfL03rovzRdRctqESzkoDjFd6ynoz0PIaks+Wj7vg0MG6aWD/AYfg8zoue1IpTEccR8M6FibI
m1kdqGlrtKsA/JVJLVIjXo9Gy/Xm+rWyLd/zzVXkzFjlstyimvwxm0WAcFnPra7B8R0je181nozi
3RWq4tT+NR6tN4dWYuGyKyVnltI8xr6g6jg6ziMTw52G/tDXe2LlQC1bUHmN13f312bPQC8uyV3S
xZevh7iel6+23SJUtJo52PU13ZqGfFc1jWd0RZi15caG1kCsoci2wslYW7llkCBZ0egMKZByMq+1
CigIjMG6zuRaoDAXgSKPBzYUGWLtGMHDdz7QA980gQF31YOxHbZrudVKoFhangzJNM3GiJ1OwQQY
K+GPVrPrJneXyTV33ZWhluK2pMSnGiT2XoK6YwoYQDzE/gjRhbFS0de745YY0OeDtbQ7SfTE1bIR
B+uayyUH9ma1IbY7r8IkP9q/GujQhWlkel2QSE9A/qYmp/ax3+gfa5C+1Z+yiCWZbhoSLz38lLPz
BhKjYH6WHXPq1Q4kasWmh891AQ/O3yPawxXIKZ7jHPpHHvDLmh3bX+C3L07NPyRyoeCOdAu/pQ36
gOSPMSoYWsjAYlVo4EVljqwIanFgdXbtdnyBbhYMlJ7oCyVbZj61q1zIlcvDWqYvTd73bYporg3j
thkfRssIOIliOnm8XdPkuZnfU7hvQWjFdslSnqbTZ1NPKpysPkq2BAZ0oxcHmZ+fSJh7MfHLX2uo
6JvYBgxnERcvQtde+m4Vqh07SC2bJ6ZQeBghnKKJQ+5ybWfW/N5NAL2kRjBqzt4ledim7mEYVRoI
t35S1rj9+lD8I0eHWDp1UZMwdEbherb0yoIYmeCmg+b2FRoJTwa/M736WTyb8OeEomWoBfZp2pZ+
dV5LhLHKi3i9HHsRrzVMHH0ITT8WcbJNqfLk/HNGWU0RmKAYB6s62+rOSX91cvYZ+BlliXMBxS5b
NscBEhaWcTKKzdzWnlHUfgb4KEgWdfw2aC18uWCWDVEhSqCaIECqNXjYT/m2MT5YvXUHSPkUDUoJ
KZQt6haMnFdQ2w51Je8pMUNmFyApNRDJ/+ZYL+B+QoBm9i0U9kb+ppOdTrNAa167Xni6Ox2MfPRY
Vh8bIgPioqJI+h2vK6jmtuEw54HVW9u0gigLLClqKHeZpYyG4Uhha4yqml+LdltmyIzMxG+0eDNr
TyCK+5DzgWvvj5rbHlKcfYYaVpc3Hmd3Y1p6LDf8BMX0FK5hdQtNl+Ylzh5E24VZAbjbAPl3FF4A
lAi03tqUzasBd0776qIDrXIzc0PaIVni74l8invd7/vurjVTiBElrxSs9d6EOqSh7mj/Amatr1zd
oyNwjr22G3onZMNlnqAdmVV3UjxcSxR2KoByLU9owcJd9UpyoWGTxoHQ611hFwGFuZ+sypNCwV2z
BGSftGgcXnrCIyh1+h1tQtuYtrnrRoprgVGAFjX9gvu638cfHfudTQ/a8FzWNFQFaI+shIx9HPY8
3WJV7zti7zU7j4aGQQ+oCfmQn1IuUbfl6Dc5d4VqPH0qdzk3j7RKN3ql7owO0p7stXQiJPt+q373
ELeH6hHxExeyTYVzV7I4cO3BayE1lEGNKoeSfUMhijL9TAjKHsZbPf6oxN1oHJUN7zT2poMiaBEZ
wWP2SKbpKJIfHCbIfWUGzozysP2WSey2oYLGlRYq+1IS4rFJRoVhY7f1fgpvOWwzFcOj0gCglsRX
OZ+dRvWwGZ71WZ2Noolc8ctMIC0gsi04wHcx8BYUNL5JQukbwv/FtYlnP9WmfHBUFs7yo2XcT4Yy
TOpzK2AbgKbJkB7glBJqnKD2mAbjrHnwtoY2lQxGeTDsM7Syot6+bzNjL+E2Z8cf7hBDU+mll2Sj
spe63taqxv/c75p2jLJU83qHeD1y1gq7WGi40YHhG7JHZsAHEAJLVi8DG/DcQYmtgUNZ191eSyoI
WAE5CUWGwf5VNpmPbbhD/RY5QBs4tsd9TYLjI1AhTNSjQ6pHV++DNDZ2JRDVFeFw3IKi+bzJ5fPA
Lu6gUB3VfBu9+Uz8yubyzNs+Ijlkd1jmO2UTgMl9zEgLFiM5z920B4vUa8Sh0X/O2k/gA73Wffk6
zv7jlkWss4mLyjrRbcb0ZdSPa7eygSbRj4gCT6XwuxMPxcYM4ndQAwPxrA75a4OI210gebKxH9Wz
s8tSbzXzWBZ4F7/jr7b/JzwB6xWbkuvvuLpNpr68qPvhGWmevEDPa6df4rsrjwHCMyP0Rcdht55d
/uMCXP6ERVkogVJ9q8f4Cfmdu3GibC8/kp0d8J0dyc2wrUJ6//Xik2VK8b8jmlCn003qwE8QF9Gn
SUPfLItbOHDjktP95AC1HdODHzesDVrvanRreBVUdhwnhMr4WhHs9oL/PfYy1QO2SxnuXxfs/yoe
5hcrdDbjJovqFYOv5RNrOc3FyxGYlAxWSz0MOYw7gb4Bb/5tuv7XCMxhzjVb+KcZYkud2WIVqnKT
I6KMnC0dZbPODYb2aeWT3ZqLAYCfjZQE6RlbPK2s2R5I2pXX86LuctMv3ms/gS9xG9ZzpAc80FZB
kjCK+WdCArtJw7LwTjBsaJv+uU/0VORTWs/6UXWwRDWMuzwfwqkTO5GRoJxR4e41SA/KsO4oLFN+
6IA4mmPuGw30/1MEci0D/R4I4qbwqIlsyrX2c6W2k8w3QoBgilaUZlHPNaFbIr45LpQoR+ZDlAqN
j5dJu3f7nWjvMmGFnfzNYtDPZX/VM4Y4GvapNj8WSM2bGuV2qCGOugvlr3vXrbyr7aA+P5m4JYyr
zlv5MzMY5FBsKM+8GuKCVh4R0KbL3jMJ5wDxMJq/8wbcf4gr2eK3hdyrkP2mhDxNar5ypDRaPYSN
nHHpIP9vIBMGovQEYqKY35Mi3We4LTTOd3UKzkOi/LGuoZ6phZXod7XDjgQ8D50jFsMKEXefZkDw
HhkF4XddgpRSF5ukvCAKQLqg8xtxycaNRJsUN9Skgfnfv+n5E0d/x7DjoCrRxzCfrgtc1zMoQqln
CX2XozaHfiLVcLcAOCeKt7k+SEeLWlQJ3fqDwHrGclDZzb4b+uzjYvG0/mKWbxUAUwT3sdpRKI0N
9ei3DvFN/FvGDSS2fnOuNniDvHU0fy+GV80wIyiUoYkIZriCXCaufh12eZOF16KmoIs1eR23DqRB
wyZ5ia03a8CtVWxLdGsGcZnxXwMVR2f83WiJb6UsVM28YaMWDTpems03vc39ArcyLrum3I9T5ZcW
1C4BcW3gu0DKhzi3vQpWrNCIhfWi8cAZ3RWq+MvGQxpNSCDkpl0z1CHbxMZ0sJURADoCVz80GK3i
ADdHr7o+ZwC2l2bhgVn+WiHFBIgkkHPl63UZxBbyiKM57YcMq4mHUIay+6xeaWf7Osn3rhwhQTZG
Wn3uJhU1KvOEZXlzT6PMgHVXHipe38MRxzfNUw9/rjzflhA3TedvRWafMz767gzRlPqH6HOkWCLo
xcdk/ZrZfd9cy/+/u0xFqnzqoZXcMLwzrRPlcaiG2NNQwJEd8Gc/nWT2i5Z7sZUcJBr4LM0j1bTb
yf2dQZrRUCSYgRhx50uKZK1njs954+cUeQZa1RKchgS5xDgeiXI39vyz6X53ArdBVkbYvzsDjUIN
xEFaXprptY4hZ1T8MPMpRO1g5+IdMPSXuSHhqKp7RwyRLMvtKH73beU7zv1U5/eTafsKz3hJLvmw
0S2kMwBjdHzeIHZCe0Lb5A75TekReKhgyK9YyN6Ls8NQ5X4JUtqMJ8X8SOUp1UaUt7NN7ZwH/mAh
dJTui53cpQYseTXhs1J4Db6v7cJAw4Cc1fxEY/PeTvOwsMu/lKU1mYYgu+9sfdwoBouG3Axqe0JB
QVrbXst82p4ScFUgWYOG+OCRIiwhdsWZjY+/M/AxaTDE75rde4y8GZ3ri/53P7wW0Ha2CFwI4neu
Hc3u96Dtuz71MvjIqhHiOPQXd87TJLdDGyQQvmyRmZeWP1aIZGUdoGk75W2YaIAxtfus2qrEDbJZ
3cctgD35vA8b4oHIsGn6xwzRb0oe5vZ9glRtmQFyOCOSNpiZBVVy6IgUcahrw2aKWUjG+twrMH6k
wgv6kTS4KSANhVWyZBk5McxEGFTcLJDljgNUKvJO+JaEHEja+X3pwBXT9Fcushu5xx93yvKRW9YV
MU1nOqoGPDjI3nK1Ha+COh2U/oYuEFd1U4iLWECLIM2FV65X91BhHK29m6U7B9pMcbfWvGHLyiUu
cjhk61THNefY8Fn+86bLHE0bTOJOqDmRIDWaCN7PiJQV8FnuDjVUn8bOnSYeNDMF0koFRv67md/m
eQxcRHtz+Ei0x8YxvaGd9hQ/z2qcX4Ngu9y2HzQLgcnufEd7hrGwb+Xt5WpDPbR4VSgOZUMOXs93
ml0F5cfIMTnU19Gl1miQJ/dt8VbMrk86dnA4imBFvq3jpvZKlh36jITS4MGQQYVjMO9c5wcaef5s
NidD6xGE3WPHa6+wjcCapDe5R9cZg3pKw1HvN7X5krnfhgE1RoiX2MNB2hB+ruFDLg7XioE26pth
vlRd6idCC1jz3XIOGUR4K/7aNsY76BNwkOzhuREjiBfSl6zZ8OSoTOic4IGT0SnqE8cvRL8ncDYD
7BM3qBuAMrO2p65f53PJbvH1ltAyZpmVlVeNftQV2Ep+DwDOW3PiezeYzvLFeshP1O83/MmOxiMM
bP+z4a+JtO1AsmBpEEBhI0tUJfXjtW/VbapNdxThfODPMIH0XA8Ykf20RX6Yoke+lk/f3LgQszVh
QYzdu+z1cCfX42xy5yP2LE+BQCl2Q/K+cmZvFKZQD/x7kEXOLmVej5IU+pGe58iJ6g0L463YUT8P
S39NvIzc+pqUug4xDSBtdWORdSbN0OQYDlMyo2sNDlJi/TkL+wPypnD0kbfIU7VTJ3srObhBawqs
t5Lez8MvApRdaByizPN87FCVUc57Pz5/vZyudSsGUsswgYC6uucsk3mzzp25H9V8bEvdm6AjNFMY
jlNry9o0lMw55Pqr271o/NuLpX1PZsvverzwcf61Dl0waUVCt4NYoPQ3lUEqQEOf1WbKnwlRULsm
YQJurD4ZPwrzuUZtGqDfrMruag0XepdsTPVcdr9rEO+END018Y0RVz97qw2s0YwMDRDVufZtrmCC
ftQGFslCvbt1LTzYXPi8/tm5gze4ie/oeCs2PKrmLJpKN0riDkhXe5eV8qGb4rfWqqI6j1+ULnYd
7joNBR0QkzcOAVSOmwEMwzYTFHxqfdi2UFtFu2qbgCYxxo9O6fhZeT+4qZ8hUTbaKZKoxrhERb2T
3sn2Xbr4A2CxVuQZzqc2raO6QBlt+tXAJVtwcWRzE8HT991EBQfaR0fNMpF8/5hyNEQHEtS93MUJ
DKhQ3ZOQBFa2l/c/cgCF8gT1HPmel49G8tHnNBQCQdYC1hhpzfVTORATm8vHHFd+n/cm6BzwfjDT
9wotryIx/BrPiC4EQg0d7aiTTWiaTzZFTS1GLarQgROdw9iovFaZUU8ucbFtEhvsyycoCUEGHyAs
xzgYlQanRuYDsuvj6oL8ah5d9Vi79kTKD8W0DUOJqDJAtO0o5p5BwZrCSP5jYCfbmb0GaX3jdrDf
ndCLg2n4VTSqI1EPWDNAU3glUHmOgRyWHQun1AQEHwkQw/uqmgOdz2EBE9vOnTZljYFnFvRI1DtT
BTmFc40sAmnrGz22A+VqvkU5RJleK8fcatZT27dIQuEDU9DZM+gxMSZPV+B4dvYm6dXG6mPcUnix
OVXAkmqTU83nuhuZtr2ZasODnrOnmdWWU23DzbfOJRvb6IDqsvykM7ewn/UUFNLQpIUOPlKo9N1B
a0CH13Af/xqwsEhhYQOVYgC4HLoXG3YaY1cfaoj+0CGqyLEyKswVSSLu5b6DNDzJ3wSU7LtRPnb1
rwweurPdgROo3lXhel3f/gB0HtXpzjcYBO8VB2oVUmuJA7HNFu+HCjx7uIePcTBPFdTdk4NpPhQN
Xjr2RRo0KK06aKX00PLFY2vyHfCamISw6v2MBhPq9Z4xQWwrRyIESZimfXd0YLtHFjj8e9k/8O4s
J7FNC32b4W6FWhMKtPgbeRHijV54ZRUD3k+glEy2JpZpbE4KSeI0oQUL0zrEzUx5CXsSHCKszAPj
whMGQfExiUyYk0B51itgtsQHBVUmeMa6rxXg0jXkpvBEAgDzUraAN7dPE/ChzYsAPqrXkBrkp4Im
O578ovp7gr/PGh5hXbJnGUKJjpMKRXlIAgSp/t7O07bKdPTtcrxYn6e59zX7reneURnepar2aCYi
Vr7riDoV0YOivFcTGgouOFPAuW9FB1264iFN26CR+/paODehPppAMw9Vncm19y2oiDR/TFO0M9vC
GyziI7/3odrqtRmsdu3noo8BM50DC4plbXonprcpQTvPwj99d1Xff3aNC7osVZwHsnxJjLcUvvez
hec83H5McN5yYXhJn4cpxTlNR3CNmhBU5rPQyTMX2xaxgZHCs8fCZ5W1q00rtKdvnHzXudi3TXo2
Y9gMOMVDqaGfU79TgrZLR0MmzaOE8htck2BShzlb7bbhvTdijIEp8AyeLRgh9yF3+IkUCPC1FTSj
EVrdM8FjhRUnA3XuuNQDu8jPWc22xQgfc2hDT01yGmu+ocVvs21CQIeg3LwH7QCbSN1VeK/nHLlR
ngc9qfda7Ppu725FHO81dikrw1dSbDRDovuLGjnw4EhD8UfdqDIvzUA8+LT4neOcaYnnmQ00BroM
Ndx3SfUamzIsysxH+uDFI06KmwZQfIoKACsK+CVMg4Ov1gAnieZOqgWz43oxfx9FficRPPOmeEQr
Lphxs8T/Q9l7LDeObOG6T4QIeDMlHI0o7ycIqaSC9x5Pfz7UjrgtsXSL5wx6D2p3V5JgInOtf/0m
jO0+/ACU90ejOObauCbCbCQQE4W0AKX7bEBc9ACv8HA91TiDFdlmUuOFDL1i+UbRrnrhSRJ/heUh
7NaTkWY+w0Vdbz09LB9b+uhU0v08TqjIb3teZrGcPZNJyJhxRqyHb1W9TSKz+Mx8kVoF67zPJazt
TtIRougP2iBTnlsf8B/wo1AhxBt+N1h2HTWOosdODphUNgbA/u9esC7TkEQuCzVGS7xOrPqCEOJO
35P6kWO8pnsdr3ibLEz+o5S8ucjuzArO+YMQVHYeWI45abYE3DgqHBnTTVa/WNXCadp6qE4u9CQ7
4PFiVzjjSKHiRPNrxr3XmpmrtDeTYfnRCNtJ5Xdi/qJJN4ghj5ZwMbavDXmT4qpIUnnHW6oLKn6s
zIRMv9FS022LV2tWD5W6HCfrTtS3jZBcpUAMqiB5SSVvCjkAOkgdWdCcgLNNmUMnV4t9A3gQEXA6
WEDpEZkTyUsyPJRWzOaLvaznZ2ruZ+znsGM6NFnJAHNyW/1XM/XeKHeuks/+LF4GPWdVHz007acZ
JoznLmWLSSlVhEnqEkEYZfhYy5/6onsyirkxr+wk95OO3ZmKtkVuWFjfJ/EuC/pNovWehKOmzg02
RUQ1Bpwb4+gaA+5cS2hLMu47bbJv6o6+uXbiyrw2CpV4nJKZo+SNlE8RGti2uq/018niVgvgS8Tv
skhaUWu9Z7QiTFrtijKt6VMvC013lJ+UpdjDEFx61Q6VwM+qu6nKd4M62eEg4WL7bIiB3SVP5TLu
llRHAs0NpbwmmfWoyoatU6OQgOpEjWwnmbLXDMkZGk5B/QG7g70kDwc5FQmRGu9DRsR5fqGP/RbY
S1KOxfJWk48da7T+8kdb3jDYdI2ld0UDBmbjiLJxW+NPE1aCp+Tdx9hgCdH315MSOEU971vkHvDs
cUhrXYFID/7IqvlBsAYXTDAygDX+781MM5bITD6lS1xK4+y1rAu3mAY7Zeyphu9QAbyGzN0lIrsZ
Xm8j8Oy6fhOVvZu2tHCR8acobgknGYWXgOIskLCgny6n8qFPbs1Wp5kEAMfAU8mZILfvPYaPxi8I
+xDIj+3C6ScQoASfPBwEJ6WWEY2XRtKcIvWafMUYQnuY3iwyHcwuwx0r+d+EO6HowfQzi0RPV58l
QKWwTsDARoQfz42x66b5Yt3enfmwZO85E8ZovAJv9iJrsz7wNPT74RrKnx1m5ANEtwn7fikHahHJ
HtSPWeLdyoJNNhyb7CkO8VrS+52m32qtwvnxq9ZLR7N+j8XRSt468XHURSyulA3GtdsWfEAC0W3R
ZzbduEuYnTfGZ24KVIUViSU3OL4zxhHcviTwvR9tZDG2OP3qQsQVWM7pS+Bl5kzbbmx0tdmoUeRU
wgzuVbkNlZRqvvJsGMDj3gy0L501iPm7tyN8RwFepVUW6fFOmFtaOpu5FfbzMduFW8KnIQ1G28Y/
N9b7S60rUSp+XWf9HF8mXFNqFoRItuA5f9YZtpAQ7Ggrb033383cDzOSbyudqtWzMK9nPFlnZmmT
U30Y28QR7HU1YEl5k9ycJ8X/3fJ/X/Fkeqc2gpJpcrQcgwJ4URDxO83dLk29M99sbXS/oyrf1znp
+pVIriS9LmZGoyOxQRvVLbyQwGr6M8w6NuUVSUm2cBZO+dPf/2vdk7Gd2qSdWOr5uq7kSU63q15q
H0qDvzwFDllIOOYpbvaa2RjHOpotbmeHAsYznH9//x+3Ku/LiqzATTJOJm4WL17NvTuD6miecgBS
91Qv2Z+FO/4GV3jMX9Y5eSVyDI6zJWYd+Ua0yT3dmtepPXpI38CqzoEbP4x+WU1TZMQ3umYopyO9
Yu6zSc606Vj+Tu4NLzh2u3iP0MChEnDpYgZ3zSkIzwa8/PyefFn4BFax9E4KhFGejqKv74n8ukpt
ya8RcW1Gp3DjK9PNxs2/f8G/wtb+nAJf1jz5CSHEx0O0KNORdqd2Fw8fP5/8ND/ysGg+rDHs0zb2
CfTwqg3mLDeQ3Nxxi5vzQ/d59kj68bWF7gCNnKBIyGUnR1JhKmOmNdPR2mIbDE4YOLpTvcd/0q81
MMLwSjxH5zu35op1fTkGdTFU83Bds3GqXfHC4IfDianpptwNvnCdOrFzdj//DW6xw758z/UzfVmz
aBTcSKR2Og4eXkUch2QJXySe6QykfANY++128ATn3LD/B9jw+7onG4zo4MLAdX7ifY1vsVH30oO0
7Z7S15zw9IW1W1zR95CNnOITA/N/b7UfD4svX/pkp+EOoMLUStb7ptul+z/2TJ68PbuJ1k1yejaa
IqAhBrm8xKf0RNOYhyjUWEe9qXbmY+JAGnKsm+xWXqnwZ1Vlf4naeIMMXaKAlCychRjcfP8x8zIZ
ZnWQ5SOQFemg/SYIk726tghatu2NS8u4t8xXoX7HAYA5eruRJlQvXfdp4AAAyvD/fibzcSwEo5Yh
6+IpcSUfcgnDfEXmNw63TBt8XLC8/4vy4W+Syvq1/1vn5OobzDaUwWHWdczfq+CAnh7zxE3CU9bP
vKTMPv7+Ub+tdvKQuzAL1GCQeMiyCn+i8JIZVK4U/Uj51QG6peqdZT0kormrrPuRSnmm41mm53aI
sYEvN8t4qYsPMgyxHG7kkorgmfB3qxFQll0xCrRFlIPak1gHm3ExN4KR+7HI39YzV6Mhwro3Y04t
xQYOVTFUDQOyJAZwQucpNUBBI9G5VvsmfhPVNY2we07KzpMwghKZfuUF8dytwCA9dnoZSuq8bExp
uhHj+H2EqrpE5T4vbqVmIOZOcQxhcK0AooFV0WDSbcfLnUCiX1fS4FAiU6krZP5ZFYxG4XIwmTFk
iRNI+2a61qTGTVHflmDRAz1kypx+kaAGiOJ2nF56mZ64orsRZDeS2IBKCQaXOJkATSV7pfb0oDM0
a9awMthydQOXxYbtfNXVv/TsUmyBY+V0L2Tpocsl0G84z8KzHhFwQ4sVFZjbBiPg7GUfwMBIva64
mJNjEit0AzNy9TcyLKGpao6ULdcR9T4w43si3MjW7YLiB9KbHxEAoCH+U9S1m4Rne99JvpFUm0y+
MdWnKbvq6fW16ZckPGGTZ69JAapQ3BRadKktWOXNi11175KQum3YOOZiHpKqpFKXoaLkrgmJRYF6
WTKbw9edPILnAXd1ta4dlZwuOXuNpGejJ2FigQSrG8e0mzGbAEOWacbYC7JynTHfNPT7KXpVhV8J
wK4soyRaMcaGBOOVDc9jgdWqyW8107YWyEg1yYibRWgGE/1+4EozUKwhebkw+Yn1S4j9iC44UgRH
qC+lhluH5DK5ubHaQ9Jej9VNYV0o5WOpZF43XQjWtg5FmpTQn7PMN4M3RUsAdtCSKNVerkawbcSI
YHHalG6y/G7oLwVAUKu4hN4TdcYG8NkJmotRIgsGuk0ZPRqFvMmTa7ikAFkKeO9toz6PcEbngWk9
AKDGpXxoxskulbckBW4BTQkjnmL0Ni/vQpofIm1gVK7YsXVV9ss21PF3x4BIsDSeXn8hEJktVHCi
mOkYtb7pqGekNfxZNPbGqlGGVJkFBu1t6wlF5+QdF5P5OluDOxqQi8GCmuyu5E97EZ55CWXYSLZj
caEJmj3j7FGJlQMYdxFNkzuPsieNwGYAlEXtNeVjFQTvYd87TZkdktnYz6biVrV4sBTspozPFG84
I3iU+Rmk4LcUiHYGP7wESSjYVXRrkLRiP5+GXTOjrk8flrTyCok8NeOlrbbTbBBwFzqDomwrfjuz
jd1ABYQeWrcDucqat7I0wXQooWYSm0tHwmE/gYHS4pocSk9ZbB3FloiV3ISF5EnQzws4ldbwrmSh
Eyfs6iyxJRjfZY0fQrlX89cFJLyen1TtQVKhNRueNTzNK7GqwxiQ8yqrejdXzU0aFU4VyU7b3YoC
6C8DlGHMn43KkyXCYJpmu0CICgYMo6TCCRvBhvBqlyMTekhcVmdjS3KdLRW4Fza5sG0qchdxs7Wh
7rp5O23zFNen2FGa16DgrRF2FnswCh6M8Zj1xHp3gC0trCBBtcflgzG8PkEczwQkI5hu9YtT8W+o
wosAkWFJb0drdvUMw3F5I4ckEE8b2bJg+T9K832k/Dbbp1Z+04KjmVf+JH92leJbTNwWsz5znf5U
lH+7eU7qQ6XGWcpkL/0hgmIwAintj96j3E3+vFW35ysK+Yeu8tuSJ+Wh0khy0Kss2TmSVz72vCj3
yTWCjozytLRNR/FrjNHd0cFHAwaqtzyGdu51n5CchLPV6g8F8rdPc1I0ctmqQquo8lEjaExRrEMU
xgCK5xSZ63M8Kdu+LXNSHmIBNMll0MtHy3iPyIzKMIT+dwH6V5zf/yq1/0qWkzZy6QVFK0ZKI+PK
tAF+HrWL9lI56HZyj8P3zYpLrFGaRHiuM/SdcKPZhUsMrvsLnryTbWHyv5duRuQrwcJ27Jxrp3+q
z789gxNIpoizvqszPmCymy5Gt3hJ97Efh5vaJ7zZT68hWa1wQumkXnyWy3quxjqNO+9iJU6GQPzf
thugGme77KN+rXaSQ9GOfIQgWsi0+Dwz6bg2t/qBCZ+j7P79K8mn6u0/vxJUChi1lipJ5snu78cQ
QDpvx6ORF34GvVXJ0eW0ywVShU08IqtQlKs2+cijdmswvYLi41hm5ueA95F0oZc8L6vcVSRHRToc
0US5+/cn/GNs/ddWpbUA86CN007lb4OVjpKs8DOpPpOaHSOFq8Uh+vVNtStveQr9aWvY6q5jMOGm
O9UjE9onm8Gu/OKBR+dVZLSec+P/+bF9+VAn51RS6rOZtHwo2U8vV1ioc4pdcV159LOuchwd0TFu
wutgY26r82Dij2+vAevY0DDF00998eJ5LttJW9ZTcmTteFvvSxvMmfAGRukqarBzitOf8EtoaCpP
ml8A66GTliArSkkTKDoRzcCw6ZhsrsHeOhVQPG4a0Nt4vpL12F4vtX9vAOnH3ufL0ifPWgsbS45C
SzpWS+SYc+0OTDjS8D7A06iI74Ppxaxu4sXy0nY5p7778Tgmox5NmaFp4unXNplxpUNcr5tvdCG5
O+FN6pefa5gEKiQ7R4Oz0c6oIf5KA/vzTn5Z9OQLp62SmEkWrQdT4BcOcdDb2s/f2lsYnOlr6GJ3
6zJuds1Nso1u8gvJhmWW2sWRnBhHc8btWULZj6fEl090ckqkGq5X4xTKx3nf7LRDd1A3UHz2HdDJ
v39seb0V/nrbv6x0cv9NhiJA7WClFaxhqD0MXublNk/BTY8DGb5+jnWNiWmNvKHP3owXybZ7wL7q
lkzkinbhSTrzc/x8TzAZYPurFqqAE3hbjmdZMoN4/fKzjcrLXgCBQa488RjuBbtFiGm84Z36HHvn
tKjmH57n9+fBWELWdSYUpIqLp0zC0oShWOYSVD6iyaoL5KB+D9O4DjJfnXQn1jrYqIOjdVAwF03z
Vau1IX0g1xvdOMStBTLYobDoSibFFuN3QnHV6t4EOJEJuDIYVZsxlM/6US+XTdl1N5CZHKsnVruN
nkuoAxKSQ924VVvlWe5uRvqpbmJuwVhtprccITJb2YzqM7OxNHJCZYKABZddgIbTkDiR63tTrS8Y
+QIgTIe5Hr1OQmiYtIyw8HRD4zgiF6wUZK16EBwVJcH4lslgHNhB9RZVrwaTUgx3bVl6S0IL/3kc
OMRsl0aVK4gYGNIjSmniCsiwVf2pgC1tobicVGDdka9Eu5qouHjL/DpytxVVyMhaZIut4CYMieV6
sFUe07i8S3m1LcxgUxizKyEmXBgy1wsWZJgrjvolscJu2zIur3cS+aLISt24fbfkxe6LT5n2tgt+
GVDhxYWBvqy5YWz5MJQehgTacoFutnAMcI00H52a+Vg9LdtUh4tPnZfyYejlRXmCcNPQj6teaakY
1o6Q470JNu2cGL6sARrqpZcvpROLKaF0v+XwWp3Lh7mU93VPWpQa7y1M00wEAoL+KraPMr+L2cWe
lqZkC8JNH+9UZmli197hs2cPaQKtO3S1gii3XDq0GUhA+Dmo+iYnFTDpuueGfAmxkew4732J6f9s
wHBBYmmVAuxvmvCkciqpdkpY3WUuOjgbugruXYVVX6zeaEo+3ReExeflPkZzECXWcylcD7qxC8ti
KxmMSR9UnVpQiNZggdrvmluRppZqgPnhhM4wvUtw70W6yr1zg6qQFMbqMYSiMfQQBYsQeUg6ysAv
l4u1eJp1E0gkZATm1hjnt6Zq4GTpkp9I1kU1AAnkFaIINR+ueBY1PFVxwWig7Q4dLjVhjxrANGxL
ENylg64e4X6pzmy4Aa/NCIKbtV0Sa1eHkOqavDqUeuH2tXxX56JXxJOrEeHSNhedRd50fitEi21K
4FoSvNDxbYSQJx6D4NGyALyhjUZ4Xira21wsABTRLiDe00zHfa2l190c+0xQ1fijsx4i47N90ZYZ
UvRz0L2npCBWXe3kSussU+LWycpSrN2xewyayxJOn6mhOwYoGftdON6qsXTIcM3T5wCuprgrMVqr
5dZRSyjZ8+hoye0sIhSZwWzj2Jagfc70y4ica/DFtL8H7aBNfCnlu05+WapVmrzAK8oPA3rpXhKw
j8k2In29OmiHnPl9iBXw3Pe2XiEF6mV/+eh061GTfo2QuJIWGT9vUKm/Rx3GR1Xvy/q0K9hEMTwM
exYDRx2Gi4ySrueXV2JIPWZ10QeZa+BYPgWkq7ZON6VONk+HlN9UEQEDI+bFZIvu1FTa6ZUFnasB
igj8qTM3dRVvVRDhwmIzfqgZjcXCmdEeAkDJLH0nOgz6AZ2Ivnjp+IhHOjy1Q2DdDIPsxxpSV6h9
bdS4lH22ZOBwBIWIpC7bqGYbW3WwLv3YjUBVb1p9NUbZsVYbb7oupx6xSbIVy1sFN5/asrZQ1ZTm
XdIg7iXtTS9gtRoaR3M1aBzFFySqm1ztXFRouwo3VSbTY3HdMQjr2ESFDliRRm6vw+rgYK6UlyCb
L6rlEULLHUYxztQBJlCnlxwzes77abbWpWJC2CdoM5pvIkQVCsYRvZ5sY+PKmFK4eep4VwQGOgIY
SmRvasFLP8Ap7DOv4mOVzds8Idkwau4KOKkAkarhZxG1OKIro9uVkAw1SMO19RwmjyO0cgsIR5Uf
U2HZYFPiCSA4A+t3sOfWQ06ePlv1Y5jurVXptep90tzGYsyu2xkeQbHpEFpU1UPed3YQqJ61jG4l
FXdQTHUEVCJAllV9GrPsdAMax6L3TWRupWra/dxuWwC2OAq34vIqNQWg1bKRJGC/CfGGLu/z8Kmw
QrsZUMcnhzLB4aOPvN6ESAYIEy97DmuNV0FlpJyryVZrGflqmh0FEqzUa6Gz/GRuj3o67FG3kGt7
bQUvRverWiU+K1Say9sKBNaAYUfZfK2QFDfUtElYLU5svKKMNm1ZOiKXWUHK6SgBc63mUsnveJz8
KQvdPAKbNYULJSPeRbNspQ0PPadlK1vPi4TnbiXczRHhc3jFd5pX8tK05NtEGbTOfOaXqraR2b0G
geF0sWonwFwzlnV170jDRwh9NIBFJutUS/KnCnQ/NiV6rQ/yYi8mq3BMDBs0tlNXePGkHiYkGw0k
L1kKN0IMOCXNv41ouoTu4ixiBCrfX5jJB9YMO5E9WSold6Tultp1rqteJtS4p+xXfzAcCBfzRWhT
cohjLpXr0jqGy1uy3Cbjs1y8qfBW8gJ3gWcqJA+Fqy3lT031VMGRqixk1yYHAW2HDgpmWOHFKqgL
p9FpqAvjUfDE5Jab1BNk2HBcL+3z1OhQfEV7NPJN09A9UuMMPYG5Q+oaGfVDcYlX61Hi1u7yyjWj
8cESRghjDddW5Iiq+In2NbKjWUBZ997LjRsIMojcdDV3L8G0zV5MEu0Vidww82UUFLvONGqHm9aI
4Mg8p9HocDDAUL8oUVxlJgnIjNSzaR+K6mUWZFcd2tBRq/ymObQrzRJtWC5qvsENpkzYSgGLBnVt
ZxmYLGkKa/7tHEGNlcAi220HgXDu4UlHyD/HvSyam8kIdiKE+TBG0KNgEcp4pFiYFgFmLpC352ze
5xnXUUEhgYR05nVcJDxrlWNrBWz4ARpnjfgJ7q84MnkY4ThpmEQ8i8GVDL8trMu9MnOGye+0Aum9
UUIrqZadSB3QFlfTeJUqt5n42s351YxfKi0jxkuOtL4qzaGgc4wMzCbQlKnN3lJK8Nhhq9O9Fdnn
MCp8EHMvqO1W0manmHK7grSFks5trIok7N/6PEFXNiExHlLjfUoilJvrN8YLoothe2U4YVT21PXr
PuNi0GPygeGvs7VHS3oTWl8bO8JxA9TRJAzjLRRDhVSFBzEE2KBokIcGpJTJQUuzqSPqbdR9nmSu
FEQ7UbIwZLvDQcOLlvtYpQWYGdov4A9J4eZaYMtLdZxKOO1GDq9uNZK4LDhHNC30K+u3WAN2m4M3
DFAmc17O4jYzIeOb9T5tAOFBFJf4npxyP4wZCaSNJyGvqKjGF+BWTDB83Gsv6yDxAiH06i5x+Mt9
WX1IlmUT6G/lVK7kLaYeFxAgQbwJ71KyTYhVRxcm/twV11n5bhq9Hejo/niGmYLIEtUAXQ9p5I1f
MScaFMOHE+WKPKAi73e0q4hwgcdz81DjcawY7B8lSvGU5diQ8nttEe3W0A4iREiD603Xfy+MVAbj
skv1rREQhDygyg0KT9YCbk6GfElvK1aJibjhyiszbPV30H/X2ZU6njFb/IFggqkArRtycEW0TPME
5mtyrdPYcnAudtZF+5tpuKvQTQpufNEdpj1x6xfL8fzIVrH+Rmm+LXyK8EW6lsULAVlHuSztvgo2
YfmhRztVsraiKTvQTjdiAWEyUp0GFZ+s3fXckSvfXKp08o4fDGZcU6g53bz4UdX6Tdg5zFeuY26k
rGSgNT0pBWOvGr680m8HqXsti8clh/EofJjyfV1Hthw+L/mtJtB4YEZdrPa6jb8oF8V47LGvCegl
UzKHdRmv3YcwgvaOoDlLHoS0cieNG3P8xOt2IyapP0nUh1GH3cn9WPAvstPD51R7axBHLm2zwxTK
URJmT6igOuDCcuqQbnSbgDdXqE3EhNcWxNpUuhGqhz6L+IswQc8RIENx7iLNV5SHtiHFvYKWweOS
aVQW5GMT2EZDwZEeKu1xNu5i/s40fUqEyDOUi7L/GGb2uiTSpub3pfKSUQCX4+zI7VtjHHHzLWFe
l8uvCIqpRE0YytbBSn61aPwrjuQ5Z6CBbwFbtLDeSmaXMieJWr9M3BYSFNKibtG+j3aoYVeDsFaq
3tHf7KIWmXhGFyHtluF5UgWHjJtdmn2gWXIDKKjLUGyLodsrJpcdt5AU7CyDgEUlds1u9GJx2ecS
/aQSX3KdMnoLt7iOISbpdgOkUa1OHAVPwXZK9h2fKiMTrQkfQ0mGio0djNHfzi30rPjKWg4WRbgx
6Bt4jhCGkbJi/UIpj2E/Ex3QSeW6Lh5nApLDZXT6vN9kBWdyXG3ImTrMGTzfRTkMUGuNmsFQ9Quf
Cndmo4aQvuMs2WOc4MbykxhDYjZTbjwI69RtI/RhzQiOGedu2FV3eZseSjJWlPBd5Qxvh4meUfEq
EaZsishaE70ZxADJMANhzU6KLdjApHa7ghpfwCKaq5gcH+hX2WORBhjMQKtHdF9UOcrRiOMUxWnH
+EAoXLWjSLIEbGjvdeMNuOKgdY95cgyIfBA7eW/lhR2pXi8HfqKKztJ8yvWWUxeWPdVwyg9R9o6F
zW3+pAzXyoJ5nl+XxKYVr0tvPC4NY4hwQalEAh719Ljs5CDzhBZDXsbN8Ob5Ef/cEjUTQPOP0jFE
O0cjHYd2ZAjMVgEBBHC5Sb2k130KkktZvUmDrcmjiIbYzwAP1VbbjkQJtYn4u81e0znGwuAxag9L
fj230+U4tthQq/ZqVSCrjwwtoCZTgPPFx/Sxlz7qAA4poEelGl6OGqspJbuCLm7Oj6vpVoW8p46X
HXvTlZWHnF7CPCg1RnZV6ndc/EJwXRmjn6CeYxpyGYqjnTQHms2XyGr3cXeDkBXpduRS8G5a/DOM
IYSa20HMKD1L4DFQ62XSru7xntDfRkQFMU5aBd18RgqBVN6IerdptOxKFjFm0nCdb+/kCWtERp3N
IRYuRaXbjOJDR6ViFA8j03sBU6mpso6ZAAqo3E0GV8sH1IjLNo+e+lj0tKl30gr/DosqZ/ictdq2
4o9CRBpfMSUNfxdK7pXmbhw/5uVyqd/axQI3g86t89GmwjWTe625TpSaivai0x+X6BpnFjvuMLqC
uP5vUPMH8Pz7TXCCIBZNUld1k0/g9QWzpnSv76wjJudX7RmDmb/h6u8LndCEwkWUpDRNoPQRPdnq
h2HBLSGM3TPf529+0PdlToYBkbVYQ1ywDMYGjrB5be3oTt6tFL5t5J5L/vubvvd9sRM0vJIlIRAb
aHTj2pOCO2bokoaOzAPtSmnOOeP+jT9/X+0E6U6i2AoF3LKQL79LfbNpELDiScY/UJtLnOLgF515
mn9T9dYlDRBmeSXS/RHnfuEnavI0CV2iL9CL08v8EiEoPLLIW8sUlGoODhe29Hu4TFEyOf0ZvP3/
pzr6b/H1eXxZ3BiMAJvLdGLxNVaaSwFA+VV5F25VGLiyg9BDfy+94ngWVv95E/238kldhgpJDiQZ
DXfnNBeQ5+xly5e2V/ptd9ucnSz8AON/e8z6OuP48k1zSa/kKNDWxyx5qDEP9MHpMfY5Xy/6i9Gb
3NIRdsqHsB0P5Zn38gfa4vfFT04AcyDFoJJ4Y1bqentZOOUR2pzlIml6rPbVQ+JXvnF9dsR95hnr
J+fBXBh6NeKLcJw8BvzD/WrRtO4nOHriRbKJveDM0fDzAfT//aj6yckwmLU8R3ooHgtF3i5N6QSZ
sK0s7cyJ+jdn4/vjPDkTiqgarXYMxiPRfL6Qao4gXSk6eUM0VWfezvURnQ5gvrydpwRXuYGhFM/W
um1GFyEsbgrddrCBe935/dzjO3MU6CfTrxgWXkSm4UoZNverGkVBjXJ+yvbzkfrfr3TC/ghmISlH
gW1RJa9m9wtUe2P1jyXkKHaM/+8H+AO/ht+KsCoYwqIoGX+mnV/euwZMl0yucL0sgpviPt/GN+kn
pYRj+RbDM196ih90+DXzhX5o/ODSuLCu64NxXZ856n7amtg3qJJhMsXmf76//xpCr3KezfHYGR+B
di2Kl/10LuDwD/34dLd8XeTkhbMwIlD0RRqP4s16nMI2vwPMRiJS3Orb0DnLQ/ipx/y63sn7lqoQ
yoaO9f53qJU3zHMeCm864FLgdk+Rp92KVzBe0REMWEniD/piba3duTnljz/y189x8kJGc1yJzcDD
XQ38qD3GV1z8fOsy5jzP78G7fFR8x5X43jvzRWcLL8Vr5WdHZYcLwb833I+PhIG9LhmigY3vySPJ
+raauyxZjnnz0DTvpWKcOXx+ICQYoraqcAwciXGNPHl9NLEDh9PChYFwBOUj3KPYfQ4hKp3nXfz8
Zf5b6uR6Rv/ZqFKFDZAWChsx+lRBIv/9uH4wGP7+bU7u4UGdR2U1FOfMUbyQkctDsAey3E/vzMTw
2l64F5XQBgQct+fG/T+WH18e5R+ezdfDQW+zxJiVhXG/vudS3hrbYL9WPfO15qM5fuCSYq5+ls6y
vuwn7ylkJ0uSVQNrR2yyvh8GXbFoUSf20lGLH2bmQoIIzpmbXrrol3mAKhw6S4I5yIDW2UytMzvo
h2Me/QKCJ5EBuwmF5/vq6WApRshQlUe+ig677aquOl/y/HBLflvm5DBichf2YOXSsZGxmx32Q/97
FtcR1suZLfTnnfr2OPGRNFURDAwhhCyeXpKJ1ChpF4+oQKYYi9/uOkWbECqIfPrlIoM6YSrFNrSg
acwxMtnoaFTFzZIB5zIRj1ttn8BdhrF6MY6lLU8htPIR+X1pXA/dsjPm5Fo1Kjs2qv1C051VGlOT
zl8mZR9VtIpFTkcOk1YXE9/IIWQouKClxXs5WrsWtalYk7gXCAcjWm7WBDkDXr3IvHzMSzsQzOuB
+UdVQHZo9OhB/uNEgHtHA5OikHfm/Ew2mNMtEz69xmOj4uInNe+ZxH/bhuj1822DOUDHXLy3Pkvj
drZ0N9H5EwXP1Mgk+9W86vByCyfMZgyoOwD4C3OUNi836fK7aIu71LL2sbXm1Zm/RNHcLiRtDT0C
0ZG5WxoA00kYdABGzLO10QV5pxfilSlAFTSKRz3QvUzChmLRNwrGMEox2qvc2piiJ9VcnKSevboe
vKVp7E4N0MGjrqg0V5jKnRZ+NMkxrKjy0VBLg+oHeM3WoroLjOkil+LLHpBXAl7WMB8K8/higQMc
kieVIBuOzGeDoGBBCt1sFm1jid0J9N3C2DEVVxudHpUxOYFY1djG/2HuTJYjN7Zs+yvXNIcKrQN4
VroDBqIPBoM9kxMYmclE3wPuAL7+LVCqkjJlde+r2dOAxhSTzCACcD9+zt5rRxi9HH2VRjS7R2ed
NT2pWdMuVvVjmN0IepUDvG/W2yDu+gfH9U+iL4IQEbc0K/aRnpf9r+/bz9Xlb7ctyhqXHHHd4ZMf
n8OK+znpG3vkCDJ9175O342T5axLcl6YVr041+Y3SmUOQXQZSmzV63/r1f3bQsBz4+skYrr4yw39
56OfVTSVrSfVciwQB8yAtAcSrLobdTbeEeaTMHc9ro11vI5e0tt/5/P5rCZ//vX/+q//tLlMlVPk
ulNivRTeRaX4WSG4DIV21iRO+D5ubwsZ7Yv2wwG3XcyP6LLuXYZVpTNdyuZL2iOjiSGEKt52wwgG
4B6Mnq+84VXYgD1IW1z4REOjrwQSmnYEMVmdlRFdVAinCGpHrceXbur3Vnse1L0/gfIpQA953roo
ZybF32bm3ZrfbuK421uV/R5z148MmqW/6dFPaHO/HeV7z64FMI9Zp78VEWgZZzp2vfkG0ubQR7hu
jGbdYA/TnP5Ie32dFA8RTpq+ef3X99Pft9Kf3s6ftlKH6HGcPbydrOugsG4BaWwQaAb+MbslrmFV
nLoXegk0+/Xnf7uV/m21d6ivHeHhQmPOYf4cCuJEA4mUsCYB8lZP/QOtS8T/1+M7sx928eHB/d4B
5vi3ruS/VSjLP4sWlRYGYFPX/GkvM6uomrrMktcJNqhsGX9CGfy8rv/xdfw/0Ud1+f2W7P75n/z5
a1VPbRLF/U9//OdN/QFvtv346K/f6v9cvvW//+o/f/wj3/nHTw7e+rcf/rBmBthPt8NHO919dEPe
f/6bvIblb/6/fvEfH58/BfLHx2+/fK2Gsl9+WpRU5S9/fGn/7bdfjOV88R9//fl/fPH8VvB990Ob
lHz2t2/5eOv6335B3fErBm9CPm2oc0hubWpM9fH7l7xfdSEsGxAdHEED/e8v/8Dp1Me//SJ+1Q1L
5/0wHch74JN5DV01LF8yfvUsAwMc7hqXQRhUm1/+68X98Ab8+Yb8oxyKS5WUfffbL5zdfnzfl6qX
CsajiEEYiZv056UL9iycpo7nsyGeYyWR5KE6UkwHo8JYOZqH6BoqaxgbF8Qd+2gK88AM53PZVgwa
BLFMJlsZxq9hW0TAIBAjNCp1D4Wm70wPZUEXTnNg9dnKbiN5au0E4gd0Ngxta0/PQcUYDVtoCmkF
211pNgxWWTrLzAeT0RbbnhEFzikL40Ga3KR+wUA9TW4TbXS2IZsmg3qFdsP7bg1dtfGy7uKaM8bg
iYil2o72iDMslWIPo+m/Kyh/SVYXrjfdD8Yi4EkeNN2qr4QfPkyIN3am1bsroovHTTcWm9RkB8SR
BH7EAGea+Hm9S63xxV/msw0UDM1mkJM14UMbhl/r4aNH4bxPSwuVT2XJ7VRqnKPE9GEZw4bgxNfI
uCks/EZJB2BHNxrtGq3nOUc+2Camd2+lM1hhiS1t4uLHQlxFNkESvZQhcgEfNB4azzaM7L05kYro
R8zHwF51GcXUaAixsUaH6gY5TZPfq5pcMBFRg7mwpAB7rcOR74jSydjq42PTm6gmNQsQNsIrDF68
0twTqygDAeIl4bYawX1UHK7f5rCiepb9c+hDULFKiEUtcP+5J6XD1eHDNkwUHfVcZDUH09hud4Ym
nnvmXwnngsDvM7ZiS98xiChfBhXexF331SpQ6sxmVOy1oQgDHhGYqP2bl2eQmiveQtsU1PH6u2Yo
rrbZPChX+tdhWq5sWekXe24O7iIKNFGL6xNAbqPTqvXQZVvPRFRoOmjfBF7noICAXTdo5YRZ8iIm
e0JA0qBPawAqPznT1Bx9HsvV0myAcmWjgwwVXL4WqWtji/OQ3ht6jOfOG+HOpIxlcn84mOEy1Y35
YZ3b97tK798rsz5Zo0sEyUmzp/o4hpSihGJv6Qo7XPhuw8yL86WprghkmQOvS4/KLKrjUC8q0Uwc
uSbBmJsPKF1xYVdeoOKwvXKi7K71X5NlaB81ob+Kh+kFNgdqmZRHLhEm6VtOX290B4FnmNXXad0b
B1C/HQ8Eka9Wva/iBFW5CZOprSTcJBfaz4y6JUNMghESSA34WOCiAhMtEmbcs2b+1gukA8rtcPes
qxyVUmvA7y6d264ckG07Oa+4L+ydPbtglIgJuardEkVG5d/GvEnrtntxI3Ix3Ki8kg1gITsLb/t0
/JI7oI2ZidlPYQ63yx7SbD1GJXNntXJtcEu1vgyreaG1JW+M3EUiCNc6mES9cqoQxVeXyBuFZKXR
1maXZywqlCaxakB2IYfZqsYqVmk1hMgR1NmMKaVb134UEW5rHwFXgQQZ7TDzc6uTp7krdkYyX0o9
GW6grj/qSQ4IsX2FdfZmlsU3GRmkyFokmExMoyq3sV8cF6FmU6AY8+egigrOmA7lraUYYie1QwiO
arbJZNhnu8q2E3q9IJvd+tICU2WWo1+ifvSvvQjxdaU5X9O5GXAipo9plWE4nad1Wt0VjaF4vQ7a
Ecdc/F3GVRJlkA55jhXiE2bJ8VMtI8StprzH9yyAK5PpY49Y3LyJtxgHdertGtvyWBuYmetpd5R2
+zzE9i60HB8OI/hEFz1DW+5UNpmwEK12lUlL30ahj2J3gMU/X8b42u6g2wkVOsEwThfOB2Ld4FNM
a/WSu+ledSMzJLu/+CZySZ0Ab08XcwDE6zF/LUoPGEhufW8y/1CL4T6v7ozexOHoVDGiG//D8r1j
G5tDILLxPq6qxVJsF6jZwmufmJ2xjKZNWUHFA1SqSMcZjqPy0oDEJlS9qbnhkB8FaIw54GlAkAYz
yq9qE+Flb8jbuUbxiRDpnKYQqCpVtpssXwaiHyIJL7QX2mU8KeTQw5s3XpvxJtJrcIHMU46JhcZH
1QQdFkm8slgshkptkHoymJvKAVEOd5sAdVX2w2qAzxU0rvbhSfE9qkPCYm69yTFPg8QwbpjuspF+
tDp5AbMnnm2QNOvCXN7NaoFoul9i1h9iAJpdqCXm3mXZJgWsg2iPek3aWbeRykX5wAF6muSxbG47
fbES+wyap877IkbIVU5+pwYI86bmoeUx7NuxR81f+epkG+gR5rp9d2ptl2b+a5GN7XH2GTuXmmC2
PvmPWts+DdeajrZ0bqMbMRhbAw/lmDOpnV3rHHfIJ6KsfemqEgVAknmkLLTTWnnW2Y+xdYxmsc8X
x5ljYMZPUO5SWoC6qeMPB5i41RNrxsNcHNvxPkvCa8Tmb1a7K3soZb5l3enDdCc776Zwh71uaq+V
pj3aSfahFeyCGlAC075LF4hWWI9BZcwnqXfxSsg7ft+FcmcghvZdCoP4YY6wyEtkSiEITLYJHNRv
kTaB9kNixFEDCUi+7iuPTcSpTpQaW0vXvpUZklIqjv0cTdcZW8xJKuQQyXUzIJUovOe64FRgjvFF
Eg/eFU/JUzuABetz0ovaECcd9wuwvOhR79yaDYBVaFTiMsLD9cD/ziiEyJY+dMO1m/hfCgGdvTJL
8DhuGmSqw/AfdYjzFwpp19QnpeeI00ookVVKNAN1vBfYQuOvzSFIsvGUxP0hnIubzE/9dTpqN51T
bLLWDiaraYPMqdJ1Hd4aVR3uInqqV/aEdp8ka1Bl+iWO3O9WIlpkY/LOIf6BxstmKMdHZaJCcLxH
6jc02AotjajeCkR+HCjXPbceZpovWiiDyQMNm4UCvbLrrEOfI6TXIxjPZ96XOB7QZjOVT0mxQwXH
SmUtSMm7GLMyeUTVtcEhsBvmr3ZIr6Wok4iUpNHYmP27Hna8M/a0VRUSOuWMyTolJGmlMfEzC6un
HGwuYek+VXb7ghztppoWmSOZlHSaQqBDWKuHbFwXKoyvU1AQh7avNnYP+jZ2F9kGCmWH69ijbYAN
vaup1Hl/J/SDuHD8soNMEnXNsacqK3M1QQxFwOy7NFg5XVMGI1+NJwj8NikbC7xWKc8NmpF6MSaS
nIGWf9fVAFSlboarNkKmqYWI8GgjkJbp33Ls5WGPRtyG/rw2zf65kyViVBez6AB1uyfYfZQRtahN
pEiHts4XxCxM0TdLkbEjdeMidPXkdI4VaNB8r1IgkkERRw8zMYMoCC2cVIWLiwXcamaoTVdJ3AMp
wzU1WWScwUutE3ProS/HDxjtEBh+96xGvwGsicCh0xYxtn2jSXevRX660hWlnSWN7VBwtfAEB5Om
3badse+jel3krNpFNGOTkchfLGTKNn33HQiJj6l11kozOfIvsS1K5LDtizsAE/NNb5PTUkYvJMtC
yUhq45CtY7daSYnmJpyHdpNa3oPe61jmR9wGRUzJqDN2wF5BQSD8dULhXpakLyQRtFYdZW9KtOtB
ev6WMgy9bAtEoc1Wcu4aiKP4SDJksWZhf0jPCwzkj1gR2RPGgn4IsnqMCQgx1aqb7fumjB494CdD
aZb7ni0t4DEnSsIw+ZHOo9c8ycpwb/PkzdBUte4jVho9c3Ah9FlPnJz5OoUEyMUL+WGyNVwTBO6Z
NjryBKqE1yrQ0wULX511QW7P3wtRsV7pY7FVNpt4kquDLE2cAncwBIbjewfAUe+rgsASQNDYEq6m
kUdvrAXV4Exr0bXyD6CJgH218IDlEVzLTKYOyGE7RuaXIddpuaGDODrZEYkmYaYTiKYNHcsPQSe5
73/RuV+vxt4HsurgxgJxuMRUhU9pvNB8JyPZIajSgzaa43USu90Bhkt8VWhyxEVAjZTFw7thscxP
BrhLNseVk9rGZjR4oDSnRVFrXbPXIhrTF+woMmW2xn5jYpcMcOQQzeJ7B53DW7jAFnT7LrMR84ZV
fI1C8GQXnr+XpUe/uX40SudRp47q4SKItAVrIbtHOCB3uFueQ10Q9IPPrI862tkuTujeDJ3rVml7
qXuQq2WawWQYySOMok2RFPlxVojotKRmdw8Xz4o7qXXuu2zQg7Y3fJ0QDYAdTMn4fYcP38ezR4dA
QlstigP8S769gDNcfanKaly3ojy580jaR4EktGgb44ozuMVvaezdItkbNTj1mr067dqvDdEbuCat
TTi7A6pgbUC6F5lB4nGletIrjLLL9nSTU63K0Won7taZPOL28qpc87bnAUOYk3Cj266z73tjHLZT
wvlgHlW4XgDCTR1vw2aGeNGKFmL5stP4Jh9atMyq6MXaDgFm15LWuIu55FbpEFWb4bkpYLaa5kNM
/M2uasWr1/gjWeTi1USYZHgaAOmpd9ZVPF4mk1SdZJyWMLpeAuFpt54j7y1NNpu0sgg4jWSzp1KO
RfIciuxNwS0h8A8WLo/NDDGS/G+NU7eNAwC60Bj5YkekaHQusDT56JGtSjdfJh3FdzMx7DGta47o
pMpQ6xKeZN/DpIkBF9c7kDs4Fxv0ZWNa2ofPD8Kkzx/ZRlYHKFd6kgf5ZfsRDKzAaReFL7bW2/dh
hbdpAVbOEyJYS8NY6CbGSU/K+IuxGwVHWy11Zp5vBOu+mVwcJ9f2VbjUm3OW0hnsCpCt4ckZ3G6v
ympv1WZ+bRZdAQNWpcHgatV9ZZubKiGqxDVkjTEmsW6rBg8OxgK8hdm7VnACNknOXJmtSm/MEtMB
tAfUvspgU3QglBhtfx6IabhOi6G6dCQPGSIK9yno8FiV7hpWO+Er4RwedbBUsJncy1DZzkmOAx+0
WJw8O+P2NcRyyBDFvo/1a4LrCv1K5k1M/8DgU67JStnwTwfE823RsXRwZ54+P/v8kKFdBlqUfkQ1
s5xk+dBMUbKhAkA0n5n62UzycDuJKmzXCJtBoc6Jf/j80Kv2j8+MNj63ve8fncgo79CL7pqu1Ll8
At+Wjpm0ijRjXbi5ddWWhbU2i5EAJXfWrvoa9yW9YJwKRNZjCzlr5hIBU3L3Ad3gMnTmzokxnfHz
SWHSX+xIuYR8TXRVy4w8Euq2AAA3la7e1es0tSLQSyq6sbUoOnqVfQxHHAhe6dyJES9NWZKy1MXl
8FI+W4hDd5PCcFLHor58fshdcjPFQhb2iRjfVBly3CqPLt40Y2Sz1QRsJuGQV7HU02rzCBJRKjs7
XlkTculdxSZzTVwPsjpFbUH2p19+JV5TbSJ/MI6ccKKgWTx2id1Hx1yDNXxVOnTTyDlK0bsWeJxU
UhNPoDiG4x0p9m6caGB0VPTgZTBwU9M7jqUY0MdGz4XXGydPZ1EbbboajRiLY1RE2Hp5rK+aym8O
rWl0G71kO2ikWyI8sphT+eUdT6/cdF1j3nAPfxm5yy/C2GCIjY4VhJ5jIXYwSrI7nxpzNcxIukcg
7yvF/nCXSDO89dpYe4iMKVu3Rysv+ptQeerGy732GLrhkdNodC7lt7ZbksH6NnmJ+xCwP14+wGOW
w6Pqx7sEQRiDida5l9FAZV+a/rbB6R70g9UHCSNB5h4teZtRzPzFsYuz3qq1RQNmpTtzf6wkCQRG
iJCMjN6t0uudnaT2xSHg3EiOWiuBPGYTlAamK3dlCy6d89DWtxV2L7t3b0P70plttc1Ze6h+8uLG
GWS+1ry6XbECVjxv1nVd9eNOWfVwqlVd8iSPnLiYj12h2Y4pnsPTXKZ7kZrFYSrRDrmdqFYkegzr
WVnT2ajdO8pWfZ+k/XT+/DCGkARsmPUXIYyzaOPpuc2AtxupPxxpNqzYTdR1HabGdYfuoKYGYQ93
T67bv7vW1JMnFjtPI0s3WltWPA6d2XVb3htZO9yW7Cj7quEEmnfNcN1Da9dp4MTuA9f0+5grd0NJ
snRLxwa4Fo+jSLVN5nGL5IZ+pXnp27hUul5TECzazNUGEUS5fiPLXR50rTlKjazYuTWfZh/ztiQ5
ctMrc0kD6JM9abC4ESz8Y9AtK04V3fTABv/F7waMkWrZHMCJvfhGteYkTUZBIeNb5rkb2ZfyUWTx
ez015KeFEdNeH5bHUz8kIhhHHK88Vfm5oHjzxHRDpFne+MOuHaQLPIWTLLGv4RCWFysZNrqbi1VB
8t9h6GjbibxjZeaiz72ct5ah02JMQzIAyQYAMj9tUPM/sLRe4ilgmqVOHL33qIanQziqNugqqgl8
YI+JBn2jUXW9tzCqyxxp75gbPkcm9dFUBc1Ck3hqA6sHJbTAIOiO6CnDeN74VngIw7y59cCI1T3v
sZffhhoJaawxHpp7p9qFHSfEctQ9snRli+wc458746zsfUmDtnI5jLiIcAkkRxTBdU4bzmxC1Ezd
wG/5k8CSnDOqrZf5Oo7AWXf2unJeRTff856E12Up3rRiORLahDFZmD3SSM70JJS6ariEtRymgzQX
oavIJq76oztp8tngXl2DWkPQnbb1XtXEGwPOnmtRbTE+U8X4aaCPOLbQ9CPeqGlQanW/5MRT2tWe
cbFy/VkY4XMqukut37gsPye3RzHoKp9bTfrQ/WNI4ponD6PFJdLdCM6vKNl28DFHA1fU5QaEUI+r
2WcPmiKzYnRRvc2GU+5EiNs6S8zotWk5CaTxPpKOuda9CCj8Wov9eNtYwASLKQ7Pc+iCMfPIqGF3
wlOS2Xh9e4D0KH2Obp9xm6QlHWCQeo4+3nYm39drt9NE4VPqmL9Gi1KBUOhdNttksA1bkqByYuof
c7OISCLBVAjFV64FFHdKEcD6UePC4FvWKGXuMq3WDghTUG+7/rObJZJgr+47D3EHvwVKGGJVeODd
ZqaTceelrQnWvBXb3rc4DZjlHet2v2oYKKAXHIwT+/9NRCeCJmc5clCink9IWjAHzbuiwwFKrhXp
vsLhJiiGLGG7oMvbeWsUHjA+EGRwOd11CtmctBQs4+jWGaWQDKFBZfIEueINVjtpbohjWyjyaf4F
/xrI+OGctklHzSlTLAEYYIfBJWnE19eVPpurpOXFkajTkKzRvo8eyrfU6d9Ki5Z2QbCFlvhyx8kZ
w1WBWJ6uJBwdOZICnbvNLgd/iZ3/TpmKc1A+P1eerbbsOuYx1bLncmoq/sGqvp/jtj1I26NSXjLS
9AFtelHlOZkYZsVIBVdmVCim61YHC2OytrXElpM/JZIoinycWVZzztnxuO09slWoyoJcALpLrE49
d7YR1J5DiYmZhuE8XbNUM3dTnCUvYR7fqIKX2FjjVYrVESADPaka7n1QJaSqpelEXM38pUv6GcgE
hg2b5/Zi4OdlhrgridxjKCTPpaHOoR/bh74pd7MCFE7QKGKduvAA/YU9MO+0ZKSdrXLHfbYjnjjd
SshczIaJ5SV6gmkobgg9nwJgUudRTNkOSQ3lcQVl3lbUlLV/4IrqxrNplZs5T6aN2ZRqG1c090M3
O2o0lGk9O/eTg2QoBqq6mlVhb0s8v1HO4+mj4SmSKSW/yQK5YcO3jLNUbBi7fL7ZhWYy4FgOfPY8
JLcyrp7K0v8WpiP6WdiY+xGrZCOpSnVGQRCU6B7Z80FAgCfQ8kjxVpSAAhzI9Gu7uS/bpDk4Be9n
z1QLT44ZhHP8mEw2pV6Ko9TuRbl3TIujbBfesk3Gz6JCPJ81890UDZQlFsYYnawUh97tqmRNs5uh
XDs8SkHL6hEYY7q3ReMGetG42xhmYY57vDG/9xzzeKSjLY5iagOn/9Aq486WNa2K4SKzXtw4/vSR
6t0JnKm27rHDcLEdGbjelgQ/6wp+k773UnVu8vw8jVA9XLf4Fjev9nnsdQT9uPuqzHzp2Io4HpK1
WBFnM4cogsM32Uff9MKjH0GKQTRsotI5zsQ2AMchEkN3DQqgYqeS5HVOk6DNKB+521uW7PorG8KF
toxlC9ZkWwUyCo/JBJHIjh6zOH51BrrAc46DKhLOJnlDmiFxD8GQchyiNvM63oWFDApHHurWuPNL
n+xNc2b8uHi0a6JdvDF5DWNsXCYrSEQCSoIjdwpLDLY1QtuhxHCV20E5yYrW5HCTedqTwRUKbMd/
dzExBTJVT7Y3AnmLm5wQjnqdVfNjZpYHMXWM7tQ1sy14FhOBYDJxvjnfGascUuU0az8HbhAmGzuu
XtIY7MPsdcz5sC2bFLauZiLe6fXXtJvukkuCHiVoS3RjrUF7DpcbdIrzlLYfgu2dFIj+XMYY6SQp
L9ZwmkeThoYG3iNsAcpyjozMx1lLD3l7MYdlEmjr5oyrmEYx72bL8IhcJBFujaj8GnKWTNV0qEAi
01vOggrmwhK/0zKpI20iVO9TqA5WZL/lXno7qILju2G+iNAbtzQjQElRD18JcqQgI8DhHDgMyrTj
/Qb5MDvQYWVPTeqG9p4YHFqaaRskRBflk8Y93+kk4o6M3lLujKgBCJSXHm2I5GHMukcrKz70eKQ/
Ee6tqENsNbUPxJsdvUj0d7iJXobYx7ym3Srzkun2dxlz900dWzx+3kBp7jsr3HUaRzxDmf3gySfX
IufCKF1/lWkdUp7Cc9mwkgD9urzivb3j0PPEOf4iQoNhpUMQ4/hS4OEr6uHa9N9FQydRdq+YMc/j
1N3pasAj54OIYM3+qPLsa0dMJCl35XakB3UaJZ0MhskgL/iXKnXUfBkeGB7BaW+ozqV2jbmO3y9n
FFUJwie1eqgQyMlNUhJLrI8hzMys/KrEtK/D4ai85qiy5DFqxw9oLdc4SpkSWRPpwxhrMU0/6SVt
fW9oHxvXPzghZbIL6sK8Jr1nKVW2JFaplUdpca6zjV8tssbBXS4b3elIj755fXeTgYGi80l4Xh9x
YGi9oM1x6A4TGFJtEksnhM3PADM4MMahx8p22ewttlIXU/vAuGks8KnxSNVlTbc1BVwuCQZwyxtz
Pgm/OVKKSAJGaQllnNO5xQiPJ5ZpbOqDY/jrXjp3HdSLrSdI9mhrm9TjnoAlirmreuJnElb+oYSz
82rHXWtCcSYPjat8yUsTGbu9puX1lnDeoGrVLml6yqKy2yURN2T7ESJ1vKrK4mvpWVAsBuv3Ddmc
Gozx/ksoiMyRSfXBl78YBl2/1DrbtvfoC5wOOXCGJh9Ooob8oAhksuqXWh1IpnvwK1zvi2uFySkx
cn27sw1r2s8myIX8oheUeEkz3Hai2UczigCd+7m385MnI/LvKFBBFnJP8mQhw2TM/JAJ/b4b5LrP
JebYtAwU4VRKq27Nyj2l3PiglzeDq86z5DTbmtc1FA5jcNZ+hJ+xlfqFET11QkNkWfRQp3TS0/rF
9MrXxCVCNynmOzOHRKPPFgGIelD5xl3q3QA/OtmsVmZRbzJ3KAJEl/sYwkzCuroupXewG52c6/bY
No7OCf3sFnKZ/ncmOPyyG3gVWtHsHH6TAq5u7GXboowntCZYjZPEvzJwKjPc9fZ9wQl2nDxS+xyr
pxpx6k1teKvWiWqgzxXHg7i7jAOCQm9EC1GlSFtFNGJcLfq7WYqd7pbpKuytbiUmWmSlLaFadI9j
p+91y6XP1cuDGkmmnmV9bKP7tCXPjh4lMzLkmZ14YljCAlRTuPA6KWEG/y3Mi6/Q1Yj8Gb8buQY+
YTReZnEJ43ZATzG9SYcfn9VkVBGwtRYGkdjGzIQrI0dnl3bkWsI+DnyVvItlQCagmDPnZ2RXLbHp
1zB5TWAd5CFK51lzEvaBsfQ30/BN71gfrLq/dyzxZZIJauXGvx4YNORavO6JkjcRtExVCyFL5EWg
nqOyeSydGv5QLCH89gZOx0y/lII0OOXm32fXXPosyJzzkfKcjCDgAN6LT/VATTgCY0S+P3ZjAEST
swMWXyZl9rrpqNH8mPa4Hc3vhUBYnENusv1+Ix3vtUkgHpUWdGqw0Vc0qxEDFTrBBHJ6081W35EE
95LMBnppWzuwAhzVHEbAn9I5MJT7rbR7fT0oRqrEjl3s8SaOyzFAQXcqHT3cujpxUFYvo1XWO1/7
5Inisg+I+6COz1tgPI308CjXbERH28BN7jfpXa/7D1oO/0MaFH6xHd2gZCLOd2RWUSmh7wxTPbrV
0pnllUp+QTaPJN0RNQ5xo2jTU2tYb7qOEb1OK1hZRnzTmsNr7k/zDVIPquMlHaCz7R2aufoODe45
8wmzK03jwdRE/bsp7n+lX7xOvrZVV33vfxQr/ih6/OdDBaGg+Jd/5X/8QT9oIv8/EUEuTuj/WQS5
//qRv5XfftBALt/xhwbSsH4lidY0dXwFFvEHLkLHPzSQpv0rpbWJANL3fBTUJsrt/9JAil8dCiHT
J5HBEiBa/9RACn7gIpD0GXfqvysn/zcayMUw+qd82rHtT9mr4du64/i2sBbD2V+8K6mdx37idC2E
3tpDuOTRALezE7GcBxnDg/Gd4a6us285qeLHEPjKuZ1NfdOjk1VxMp9UqTxWktw9OTrH9jFr7hsP
YlFaEI4+67mz+cvF/UPE+VfR5s+STQShhi+4AsQHOWS+mIuk8y8v2BeZEACdALfQ3js4NVmAk0iO
sa0/GQ2+fQBlmUQO4/rE5qrEERvXZ+2MyKMPU8feuYb2+5Pxg7D3ry9peZ9+vIY4cHSBD8fHg+Pj
1/rxJY302Gg1I+/QpAHLcRlsG+Sbe1C95vJmEqmEUe5SODtMbCL5CNPNOBuT9zR0HpWZd5knFnVz
+OKL4VhrtJAkR6INcLJjB30qMGkfrWRrvf3rS2ku1pkf3nvD5QW7aAn5jzTtn5TefqFlw1x3WoDC
ZjuLtqRliBZVH5Pmi62YVIr8wdYk0yG3SleRrcDuI0sqjarcgqUsr0IPz4rMhwd0vsXDYH6XhJ0L
unWl0uajQgE34af5NzZk3OR/u+CmAceUC+2j2+Xa/3zTDo1fFzkofOoVJrq5Y53+/BCxmu8nKfZ/
/q/JTeyTvnwQZhgyNV4+baw5DJAcJas//6I2dvaJfBhiFMBLBLnfj8cC0euRDXn6/bPP//f5x75O
UUvElQuCjb/y+YUhD5SdzDeNZiWXumrbG6Mj/jNJ4avx4fN/08ZT60hW76MkwTXU59tORvptrzp6
gHZx2y3j+tySPQhDoJ9W23ZHpxAcLrjZb6m/u5U/V8krrEGSFxdsXGO8EKzYI3EcjTMKwuSQjGG3
9Xz5grLPPGUeOkw1UviWpZS4Kv/7z7oBvs8eje8N0Rw7h1H4uYNCDKmDCOIuqksHGB9uHT1zD2Or
1acu5Q6x+ww8oleBPVn+H56oVZ004jAZsTyFQpenz89Y7OQJrl5xMCUvTi9RiZSe7R/GfkG2+sYY
8IB3xzGF88dJEr4mBtxDtnxgQNC46zbKGX99/l/ZluXGzr3nBp0I9VZKM7VwQQqmY5ocPz84mmav
W6hSkHxi88gpy/jLB+kQHxzR825azhTA+VaaBjUlaQoQrGn7qpsPSWxoL9jq1I7dvtr8X6LOY8lt
pF2iT1QRMAW3pfdNslvqkTYI2YI3BY+nvwfUjfg3jJFmRt1ig2Xyyzz5+m0TXkLr9/XnZODiTew/
SUsVTDe3QIoIb+6wjRDWMNziq4Bnu52pEdrPyy8DS4drs+n1UWNEv4favmQK3KO2AtgIsWjeFev7
tWqSZ5/rFjsYvwXahRRYWnfn1y/NQWMu9KqV2eAoSKZ5fIZWMT6HxOfg6df+8d/v5bnzpmhHff0q
Wv6zJOIvwCln2rz+B51xAy6TWR0L7mtacmXojax9jvUsr/k4/PtVS18NXLTwU/tGBFZHQYHNwqo8
V9HkbHSEQVHxhZ2ua7lABBKnHJLcLJ1bKIW/ptEy2r5+qYyWNXf5F0Lwh9NEvBFBDa8qwa7pjfgI
MzVXVEMs/6gGQVU6DpwkE02+MmNrPqXW0GIlGGPqrRSlnnS59PCOeAlDwZuj24YxsuajF0Xi1Ccy
PGmnjk5Z/L0tE/dsgPZYuBfqjWr2BidMLbhQZvjJw1rbG6usdk2Ajtu0Kdi4qk3xPgQcOH2oi+jk
z9wJLoqBwMP0NTyfsjglgbCv/FDUZgqG8FTJpQc2KZzraH5lTubd7BS7tOKac/Tz8lfrt8m+TwoM
XSpRXxzYnNyKjXaL390/i0ORhPKcOwA0Y5cmEld2xXlKLJCrr380J64QZN/yneIec8Wj9JSC8pax
Km952eFJztN0X5tRuEMsgOTZ1WIlB2869iOUPcf8Ipxml3Cl/Tb5HC/dTK0zXzSX0Kmdi64MbvMW
H4HUTpKbZsen4N4Obxx3Ywwjvneuwv4tLyQXO8/fJqZs7m3uiYNhM5bDG+u847e13mqm7Fkq8fLM
/bg12phRDhPMK+PvdeWR0suV/QTeYD7xcO7LRtQbE9H1CF2uv0aVvKRO8Ez4rH2lgpkSkb6/KaHy
e8KKCsLvlM6MFsGtDSbDuyFNN14SrHCIUHoO55NRG6U8KYKK1TQZylq7jRLrgEEl3oxlROme1V8I
GFaIPBC6ZrMa91wbftmx/FMmmXGyYzzrImbgNDRv2qslxScRb1voYsOfrO5ehuHGwKN1DLkkgVzm
BkfSLT0G8/grwKB8Z4z1LSjd5mA1Od5Ut+2PURcPB6WWeuZ+9Iaz0xXrIkpies1ja9G03OLhxf1u
kvgNjeWFD8GaRzVbWwELoRl04WcIT42eYudDsyLVGcrESGxsKJLpK5LeZy28eGtTWLWeouXxIPF7
SntcRhQvXwEnNVe87zzPiTduhbR+1hM22wq38yHMyHIESf9TiqG7EdG589GIP14vhbIOIU05QThd
xM4Lq/hqLc4Nr21AwTKHpSLIkp/1NM4fie+e/JHZjtkM79k4XjPV0eA9Ts6aI2N9DmdnvOdxbB3E
JJ5i1nuzkNPDHfYCRvMlLALjIgWub/b3JUPX8vOOenUtO7h8aUdNa23eQowAm1KO/jVPXLi5QQMS
OuydQxk2AuKlcRBe9HNWPHthk5XXsggZEOvhF2SrtbaN9GIW4TdNDmkHtMY8g6uqMHLfAavpx4Ku
q1suuJHbe4zQ5hJCIeOpfdYZ+UpmYACScVPjG5/n0DlbKsCk5tBn0WE7vjXLy1RhT7GreN4ReeAe
7LmslONtjg1xZBDTY96TWMsCg+JXL5sOoUt6LaMe9mMiyxIqvRNj5z2CYGZkao6h2IZtlPDIgm4D
CiSWv1M/0SfWziXE70pPl6xsf9FT+i3KoLSCIcOx0Ih5G4a9PMiKhIBlMycERc191Dlip682TJqj
p+90P0cQl5xk7Ok87QtgwhgrUn0u/XejylxcWN6PocFLYSV1gAJkgxxtu+aQFx0UnRynd+R197Yj
oyjthVVe8lVse/T3Ztxd6Ev/Go4dJOS28vbzEIJa7AfzGXKY6Nr0dxqZ8bUnnguJehpWKSfmM/14
q8oV3rkzW8bXbbEOUgF+gHK8Szn7f+NStPdwvBDIiPH5/Bd5+M5HnzRyluCMVLspo+sB09/I9mJO
0zkdAEXOYwQV1BjVKWcJnt0C7xnwMLC3vbfJa3BiRg0uJFbUlulPGc23OhmCjWkTISKohpT2y7Bg
d0VqlJtosZiYpb5EhcUnq4KYFgQMVwwD7LfDypTbDCYBoEoAXCgLecgSxGMW1CVZWxlZl1bC+6O1
6Czq4kstGwaBuAq6GsS8Cut1YVKRLuKs3oYUmM22Fz9Qo8mtLvK3XwE1bJtg5zfN24AUcBqyXu28
ETHOnvxTFzGbwowk97NvN9dgDP+qOsj3Y+N15y4yPwsX7Lozdc+44lxRSRNUrCzO0YiNU/kq3EWO
y8jGY1RJ+xvCZlcIzkWF02xtzxIrO+jsbW3WOCVrbM7mWvTVd2zBztlGaofrLKnqziFwh1YHsDvx
io8gZKwc4VWNTNrT4Bb/VViSzlpI0Ielh2kNcgC89sBmFw/X5Jrdo4qAt5lNxQxw+cxG/o7Cw+7Y
9p1BYxgwX3P5EPQE2bc83o5ZVWeB73XXTDTM6blgq47DzewiKsU9wW9hnYrlENmREhg4ueYJ07Kq
j87LtVanOej+vOL5K68Eu9rTPPTpOmBR3KRj6F+wtR3T0U0Pr2NFu5wtYrnzs8wxLiHTrx2WwvgU
WfGDU7h/G7lWM3AR/puatx6M1h9jFP3093kdOG/VsAy2AxBt1ZQUpwprM4M5Os16w+kvvQnpGafF
x6TriQ02vGRBrw8v71Dj2um6Fnm3ea2VppsOW4LW0PqG2Tx7PgH/Umfm1idBdv3fi4ktFjhcQvX6
ZJCM7wlGEaldR7jEMG2b1c5p8VQQ9yAGwizsoGg8WFe4ZzgODz8aHKuXKHI+bIx9B9to6KzyCLyI
YrE6Y//2hmdBtgzmp+Uyh5/hCM/9R1jirRhU9N0vRzyRni5vY25h3JfhzPDUtu+DJ7/HIWkcr/L3
1bL+Dt3YrG3mT/EuoJZYyVlfcOA4Fbc5EjT4c1K4/5Qxs3fbb4KDopw89aEBJdU0mn2VIv7VUOiy
9xVZDG/yJkIizX/4XWra0gwqEES3MmTFX4XLqUuSnxoFhnm52byXKtwg4EaPUnZn3+LBj9um2XdC
fyPygOGdXE3W6ZsZifxYJcnnazvKu96+jpjKmVPWKIK282ZoGtiGeujXc5O4e92wqcR5shlJmiss
ZvdOfkpylV/+/zMmXfxSjUzoj0SyrPs+vtFony9WxeukSfhkRQEewkNUzL9ZA8TdyJY/qKk5B3HX
nhQUt5sXqIRrB5I9+bXmTXjqezflEMWDtD5H7BT86DF+DXggKerDbwfEoRsODjmCjYkQuTOMvHzW
ZvXfZCn/bITPuatotUhkcenTOtkiOHfrqBnKN2e6eMMfgvDzdycJTnTPX+bOMb6FaNO7tkmbA05d
eXMLBr9oTRHjQn4WM11Mn43b/ipFUP7yfIJEKpHdpcGScSkdCdV05OgSpEk0rtgzyithqLrGRRSM
61D32fF1RvDaGjnaInCgtH8Jw+hUujTppUb4XnsxpgCstagVFTjpQLTtFiAndrXRhaHpu399SkdO
4xz2Szdnwwdm0GtlO/XBm5vgGFvevgj9jd24OzdiuiriDuKyYsGtq/Di84bcncVnHZU9syNoYGt/
6gt+JDhIIOocZdm+c+eN0W+yDx93bu3pnAWZRFDH3R0g8MwoJczOHMYA1aexf4291rs284A9yRja
TUlKAksLuIjZYU1WekKJKKIaciUC0uR3zlfhyGo9e+5d6cK9KqeO1z0ocO4EWMP6rDC3mdUjDdnK
Ok9R9UOlZvGhHH1TIw6qsYzHC24opsZMDWYMOpD9+fRYNWONBGdM37v6WDAGOHdWHlARKAu6TnL6
CJce2rg9sSyZz8YJOFNn/o5YIYBftvYHw8wQp8FQHsu+ji4RQ5m4GTRPIMPUsiQQJnNCJAWD2Iv9
/d+jr6zcveetTd852GWMHBo9m1aEEz4B+zh2AVmJ9EuTO+a2K7O/nZYUci2fxTYrAvZhCP+zbk7A
d5+vFbCE1bKJsZUS1py7lTRnChtb/PUq8r8SMTRXs/CacwuQ1ha2d53jkOFQuqyH2sLnNvnfS6tn
Ih7aVzxj9tUW0akXhboFxYD7tOlOlRW016aDGS54LGqg7Yw9XGgulXGqq98gOP1HmGWrwe3+6khX
T4up8QonpsJXpKoDoU14wKIkLzt1RJdjayWSdDwS5Bx39oAKZDQgqevlPCiw5k196p9fL/TVOLs0
xFdll3p6JiFpP7OO/V0uldzFLYl1Y0xbyNeusUtSUKwvIUfz5oayOFlp9pEVam4oUCHK4YCL2Ug9
ZlcjyfIrMa8rj8V7nKnmgMc5fR/oUD0iwmgqL/vwXKZY+2TK8pwTqtiONon4yUqoNe354nT4nguv
EFfVgB7LHWaQGwJZoNAcURB3m4qvff1OcDnctYqbwCyBn8cl4VvY7IxXB/XOhD47VsV8zSylHnlj
irtJuSgsdwsnWvvLEo7x04SLUQA8e+Qp1vDRCw+mEsnWnMPqva4HzGbKXeMkzw9weSh8hZ+RenN+
fh0IQo8ARzKxqmRYb4Yiu9LXnbHEYihQwKqJ/ZjBKVXt22uzkshipzqY7lbvWl9C+/cYZj4X/bH6
Ztf5KZ5sfTEyxOWkp860nbJLWbmfU9X8GMrM48/2nE3o9OEhKmW/r7wAp6OQcseQ/DlkVAoVuEVJ
CabTWc/1h16GrqJa/Nc2dp3I6PzT/fVpmZMlsxwCtTHS/tDAjQeYFXtbgLKYh5el0vPKP03p3Kos
58KCkaCcaujl1OK2QX2cBCfJf5/MShPsEPU1/EhN6gYKyK2p0/oUArgtXt3RegxRsDchkwA56OIT
FU32Y1waPGpCAWVmvIEcP1mYMc8qpZmNZ40/Gcx6ICoWGI/zgyxYRPLe3YZWy0F8Kn50SF3s/7Ik
bCfkeyYYRmuWGkwsdyO+iNpKrq6wk5VV4EoIIs/akYWBw41zFwtHaZynL5jN4n2/yex5WttWNJ2T
OAtIFaCVdGkf8r0JbiZe80Y4AghumGJnKSzeTMq2wzUlVyZA73yTjMypuja59YbOzgV2pktF7x8D
X+9aVsSTC/pc27mNzsQlYA8l+hpHRn42rHyDZDEC+Smtu6e/vvb+lvjpHJNItgwo/3UQ7nQm/nBQ
5iIZ3vWAljI3HJuFUc0kMQY+26LRHNU5LFl5a9y4m3KfTd9fhzvXjeAn4PQHycDaFUDRx05zaz3t
gqpJ8Wp6jTgPAZZ8fyAhJbKCLgn0ZtKjHhU/sQjdx1CZ1rpQYUyFMS5KK/2Fczm4u1NwLkuQ+zXj
zZ2X8CkyKrEq50V6S7W/n3NxRlv/HgqStDk9C2tJDukA2udXblffyhjtK9C6PREEWPllJTkCkruo
hnH68ArGEU6RYaVOjH1SYwasBuecQh9YuXPefwQ9ZRp53F8G2+DZZHeLHRo95swi+FNITXcLW2Gq
espKcq4AZQQXR/Q3bYBfCGMHMw5mRs623LmPqdNdiMxagJjLes+NdXp7vThxO73ZwSfvlwH0saS5
xYymi7VckF+3ZLz2aK+dz6C9UD0fup4HbQjn4xykOFmVa5xtkVsQqJxd3QwelVnK3osofZeJhe4A
H4IHLrXWDTAGf9XYbr6rMSNtXEmFMvPyaaWwCbylCZADK5utU9iJ8hQa4T1Zdnmo9AkxDYdDyuyu
OebZt1z35g2f4nCYmFtVlUEsptT+UZmcD2JP1aQol8Od737xLFttZUevkm816m54zS4e9HAVKJ9R
ZtbPAAMYQ/f4WY75V3KNJEKXdWuKpltlzfpQ87TzVHvqbEfZVzOR8R5VTl06zvkNUYzA2biB3NPR
+vm/Q5MRL4W/FgNujhEcYqfh09Dzu93fMoAHj07GwW4MQSco06SRyaaid3TcYm2aIUKdDIpTXdLI
4oLaWMQdWw2rTqr+niadd67jX4Vj3rlXy/vi+9pFzJxouCAcU/JcUgqhojz57WftpyCuS9F5c5mn
OmGd9rD6tNK45AOXF9ykCRIQb4TrDfluxOKOmVe7l1w6zd4scQI5+JJb2RjPzNV/5wllTMw1fc/J
AQoGwLQvHQdSlC+FQAoxwfWj+N3Om2o9BANVuK7jnJBVt4waylNrYBc3Col/q2pogDb0TYY0wjcl
bHYsx+HehVZCgxElXnSQ1hsekoGoY5yforHO9l7vFOz0tKV00E5kWe1nCz59iNxgDv7DaPEmkPUD
Hc9m1xntOx4Rbh+gv8PmKbjF7PhTTLrBojxCJSFbAphzP8nEPivY+5vES/z32e0waRNE2MRZo69e
dmq7qvqsovAn36d/cF1NvgUT1+yn5i026J5nwvqWjNr4qmfHOTsDGmNAefY45KBH3CTZh5BQaK9X
P3IA8CdDGVS1FP61FvMxKj5mo24uwdBdvDiUl25xDAZEQTaNQCNLR+ORz055m0XOwXIMD5anfSZK
EzuxiUdujIHBZcX9ddboJswjkxvOd4/273gY6D/NSooRDT95DmAuIpmicMniz1MpP+emiR9bdMsc
rKW7zsd92UX9vnDFV2+23WPlwPiPjOwcpoDptXC7/cjFau9m/k8d5/dKxDtFyveIsybfdiGpRTKs
NYdrt6TtCLJLrGbyCySKz4NdEnDkirgxSMZQ55C24IBploUVsU5cw9zjEMfN13Zi36+FnvsTkZmN
USGtYaHb2gA83+x5pOSCQMjJLWnY9gn2rlScR7e2K9/sSe4U5SwPU8EMcDEBloZNQR9J6sF29lHt
85hZM9tlXcR7e6jLQxKEOCwnEkBNQoYm80xjG08juy8L0qHzKRvgUH50J50ee8rUgq6fn7U30iSf
+Zdm+tFZpDQs28YePXXHMTWg82SxPkQkVUZNjwmW7Q3jn/g/yovINsRutmdaU55tOXbbIUX9MsXk
EwOm0bNVGQ5AZz8TYN5GFrctDlfO/o/G17lqUCo2PcvuLuqRNAebrB0RpfocV3reVksxlnKZHQ7c
0M9K6qeUk380DcvgbU5/uC61MmXvkYheIl6icM2riwyz0bmH9pkEz9RFZZMDoRsQITGqYFuTQQ0k
yZPJ2ESLqu9alMLV/hStEgFlwp/H5C3AJ0NiTGW7cS4oVmCCi03Uf/iJeV5iYHmrvzgz4T0viPCK
LQOw2CyGrfYzDIp929zamhmiSsxw7SZDwhM7I7rVIWWyc27t+9rgLknY7T6W/06UY3kz5wSKYmVi
UwviI871eZ1q03xUtT4KuhOQ9rNVyLn/kneawW98abj1zjklbo5H710/qU8RK2NTqT7bJR7qaZwe
nYzC9t6ijMXtv5ErwyZaQJlZApbS7lkRfP/DGr+WoqoueY0THlDJb6vI9EGHTQnrkegzWtB4Cmgz
EUspAg/Ezl0KylL8HW8JYVrCnn8MO3NOc9gdo1LZfNKUtxsrItpSmZx0hjbYQCYed17JOYgCeUR0
DqGrOiqGBYNkHk3b+V2pIb0oYrG2lyenJKr/GKP9py+jB3He7FQW/rPlkrg0xMyXcvGWd85wU4G2
AeHpfV9CFaLZSuy7St7zeW+Y/S2osq81EhY3lXg4GWNBLqjWw4m6FeMobrJtfgOfMU9932K1F4N6
Fu6CgazTnXbh+ThF3B5iH48XWu5LdTA7ZnAQJlilHRjqIMKOmlK0ppdw+RbHo6fGbI+XA7OL1mon
NEAqAa0qrmtvJ7XtIf2D/2IIhpURntk2zLPvGn/fznZwbUEDo1YxI/5T25N66M62VgqfwQo5rH12
CVfPpCXXZZsjpSKchEQO8sQxfogaQGBa6keFGrxqkO63Vpvlh5w5+snMDOAmBv4xwhPEs4EQ3MXs
wTV05v5QFZGHJI2DX2tIljrvbXsnZfm9hFh0Vr14hJ5CJl9yPdxKKHiQ47xFDEmvrcXPq5qac9Ii
xrq11S86FSxdiRkwHPWBcSayhYHC1/dvBZPEkxgmbyXY1YUMFNO/jiuXlVqcbxQW3iD1HrF/GmTn
veEnyohZKnmm+lVsXcfDaVBB3pC05+is+NYXSX6tYzwaRs52zyp0MYYpfrOs4g33tEUCM/hbOcSZ
6ilmNpzSO9eFjNpS8DdnKwhiTnBliQoS4lUHW3Mt3fY/MlbBRWrxGYyyBpPFMpiYrIAibE5FWY1L
IGejkjw8VrL808qYWXjeLhJwI4+vs0jkc+f4d/NIRhchvjFOyRcjmGjSKcxvLiH7NZ0tI+9McNFF
Mlx498HkoELta4OiD7T/TyczOXjOtOLMvVOf5ryTW8fRHEQ06AATITCf8vQy5b2xF8PwzhepN203
ia3XWMYJqz1ed1HCUmnSne1x7c8jTvZKZ6vXDVCD5SDiRu69KmL+Bl6UXspsHdDjt8/9VB9LI4ah
QtBuHY6i3xgJuEXlY3nXiryeEb2bvqy+RW5J2RKa1sYnwr7PWpfLbdo1T/A1bF3eRWXVexwnwltZ
VfIkOOmdYr8WZHCaYTVlSfRIGeXKxpwfRQhyfrkz6YSgfKkIFI2WBQh36J1bPBlfi7wsvsw5VKwJ
wZYZew/CsH9oL7cP2pmTdcoN8/46tYCn2g1jTKW8BbY1ABZ7iHHAr2YJ2Sqz0yuiXfPAWRGsBss7
5o4dvqf0v07pI1Hys9N6uKVt4BNCy5q3aE7eqjYHqNVb0S0qWSpJKyxPZ+DSYOdVFwJrmpEOnRJW
TtlCX1r00+HebWpji88iWI+m7teKS9ve7pTNDyK6DOUYvEVmZjHZUcOe6amEH/qtV85EGqf7aSUq
2cxW25xyyy2/pfFGFN3TMXr9SNuj61TVKaV/axMJwBlBklEnHHv/OUhy97VTaefcK04xWOaXUU0J
fqrednn10S5fx48c+9SkAXtuSEocCam7SgnxZah86qrmInuzw9Jiz2GcPnX+fApGnMOZp5EyQpYZ
JHLtxe+F1SMOjKAAiLEDsSC3vDLApL6RfwIsVHEywscGZaesnINuavNN+QhyYaWPTdZP3xEmL6L8
dO0+P4aJuhM7h1mX7kJ/GgAJRN8H4Jvfm5btwjZ/Q8kVO3JI1tVk7bz6VnDqw567BfWF1wFtHxtw
V6JY+M5XkrMQ2Wa9m5nS7mELpl96wWWzVt24541JmHJiyen4MW1lXxi7sjUQGFIiYHOLH6Z12/Et
H/Mto4SIVbHAN0KDyeiUPE/hgD6PULMaK1DalDMn51mjmnPbzY3U2lS6WoJi00XXVnczBm8zNqG8
jriU1/6cHGZ4J0/R+s1aG6a7SysjuYCPKk5NPPztjXR4dnZAdjsrjimZDNb44JePm+pdRTMV1NG4
lRH9ckWKjXhm5KAcbz55soPIYEzDr/1LkKtDFW+Q4C00F4xUtBl127qPm9VrvNQYXo+7hvxBYgqq
ac2CNZ3ohuxRcdKagkVHN/nOQgMkImuE7GMgDuUSYhM0JB6Z0Q7HvOhBsHpQNrgQE3VY5vpt//Dj
j2o0IZV43W+4A+Z7EdBP2aT9k0Ff8Caky1gzqXKmN644p7YaL9jyb+6Id9BEi4JoMvVnPwOTuRoD
0EkUEDYrWtqG22gY6AF2/Sj5aYdaizeP/Y8TNfyMEI7bt8LkyY8zKom7UdzZRu91yJyyGLJ0nSyH
PhaXpTY4X/KCpXmbMlBKL4fY8OhGHZxswF6QykoTyl6FvmRyqY97Kn4zH7nJsQEHZwEPiDC9Avc3
Jbg+wtNOd9m46nXm3l4jHTIqYtfFDHFb2Z5ycslvOFOwTXUz3XyW/zvy8LM0XLZzL2djheSw/6eF
Y9j7Oy5i77y8YGRMD8lQXl8P1/zPuTQuQw3LvtSanLIZMYqWyy5cl/GyY4nqWz3H9tEFoAg8of8y
jnRpyXlyTw06YkGAL16PdnslOMLFgsF5eWx1C7JIMnt07S56V32a34IOhcKbsXKOluOffI/4hZdp
e92LjqgGPARABoi/XtMz5BArEhYOYgWuLAaG4lqGNfxEWAsMXof+PW0azDCcUookYHRkIs9aUCVf
sqVT8Fvazg+ZqSGqL/KHGHC684wQdbAAIk4BFje3pMM4YIe8gTbdTC3uwpqR4iWuJMKTEMYWljZ3
AS6yjSDjnVpdvLGywb1yCzm2SWycG2n+tDNKBkdIWRSqF8c8anB5DA3oq07SApcmuyics8MY+Jeh
Fg2g0WY8yiKm5G3GozgaZoSGErmf2lPvs9PlOwNJZZ/FBmfVyduVgfNlKGhKjfqw3gWt9VshbAz0
kXarl56sbQh8nKSNHVAsQbbXyDfzAMcgJ36/7mLVEmut734zyiNCxpLIiYmbdUNwavIGLAnND7VT
flAYi2mwlmcEmWWcnnOz6UDgQJIEbNRfEMTPGYvJeeiD9OwbNUSCYmkHmuAodnn6CG3/DFgeQ0TS
7YbEfpij/zng3PiMzEidXOwbjPspD619EKs6sfROJmOOHkZKGi57scvb4gk6FLhtGQEvz7vszuii
3QfZKPeSp/+MVYHvopNH6UF4MZsugVlG1t0BY0vesm55r9R/nctFyWudZAsDY2eTtzelcypQM68O
PIU9w/7yaHoTUDDC+OvqU4xFwpkgKm9J/W70YDQGbzzMCKU7jGm0ExI4hitLrMdkoM5P4SzDITi0
kzcfgpoBr9NaA/gLnsWA2j1aDwt2quWA7YagK2yC7qe2HfaDMKN/kjkTsnxbB7zPJl98F40Yzgqh
673lXkx3lrfeNiHIuOklnDl953VBA2/gbthtHfQe9oTavXrLnqFCqGTj3NO96GVnubjqLFh8e1HU
1m6K+BkKaQc3N9VfcXkb/66fdkdUzJB8gDTOj3/fUoDIf6itgVnZgQc/upRNv0/UQkTo2cIYmDfb
4oBIE68Rh2NS1qo8GwkOh9cR0HHQjfIuWqCa4MxM8/bSYG0Tch1jnQV1MLvHeXnakgwjRFI9Wk3W
0/3vdQVsJH9XF8j5xQRWtAo0o0RPVZ9jCOXSjiLK/RYDOANLTnDOewvo6UMhf1pJhidvQFQehfFM
vdC+xeY2WJRimTCezSamdrFL357XU28rOvPRcYVMmPBtEz8tNwWt7uywRb32Fy1Rc0zYE3ivVlOL
rpu27aYy6r+ax2mJKDI6r5QF1zY98GhPF1jUGE6S9F4hZb/1EeHOkrMgYIvfnCnU7fXCXIPaR8Eb
RGF36IEr9sUVu1R9IVVV2O4K94HzzsFr5zRTcB9Kc28tOd80wUb0skm4Thifm0KJe6kMMo+48/aG
KHAxLyPVhOf5TIQRbmuFB2rBnz1dD19GkkGlcarF7odnEVjHYwxgi4YIcWaWYWBjn/2OrIyNb1rn
XhXe69L67TSc1VsfQlWN1AohKqxveTLwBsn+h5P1CBPwrU9YCcNzsBSQZsye9vQCzmlR3Asn/BSR
bV05+Xqr0a9/hXh1d9Afos1kdEvrp+OvHaPCr1TXPaK0yTzDsfGWp4t2zLXB4e0/ZbkHJnJGJJuV
PvOfF/vGK37NBnO3cXmprYyjXNnhs0z3mXY6zDVGcHTMnCybsXARScUfusgY71aJt/lF4Bgf4SyJ
WLvQxwphCeKwnjwwFaTdKObT+NKcrBTVWZgE0wiu/x1F9VuhNG59LBcAA033kpFxpeG+rhbHa3ty
4vK9sTzTW032+LuDDLvHt4N2NrXMHYja0uZpEO7m/qHO8/ISL14vUVdPkysmBvzZQNGKAQShE/h9
ccOfN2y4MnHF8ElrtciuRz8b5oeXbKEBkQaX0v+EsBwx2Cqb3X9Z4zlk0X+bhXKvUrM4WMtLZ0tK
Wf0g+oAb4h9aFRr72kqTlW3yOX+9iNTDiG0YbwoKyFtUUocsVDEcXsbFGGl0JeVSCxKgpNu9gfyx
rKOxNhGVagYpWe/jd4YolnBA4R0E+rC2YmDEopjwB8ryYfsoZFX0HjkczWOxxWYrb47bRYe2K/pN
jNhgCjXSy4FzNmjt6Cx119KybQd7e9LtQSCN7MtqwDoxSmBWHhhISCEHOERoO375henZuJ9AINpU
tm6rrLa+Z3RDx9oPD6Nb5QdPsMfAQ/M+u+kTo91PUccOjhxLPgKb8auhO29rRER1sxbn8jRWfF8J
l2S2+S+NjUOjYCRDY/X/UXcey5Fz25V+FYXmUMObQU/gkZZMkuUmiLLw3uPp+0PWlXSjQ62OHnb8
9yLIIplMZh4cs/da39r0YFblQEbYhaRPU1+rhQKECsYD9kEVzLJqQE+st9PeUfuW2grjiNXRmu8W
6mrMji+FxuazqFGNrktNSDD183Cn2sBEZNUXHAGUS6wdmoOmL9dZ0l6npHwrd0B2ozDJDlMxVCYE
cwhb0s0GLyrdRdyzQ0w3Zze0u65VCj2qcY2EhsiHvu8RhM2m7O+qkpwyoiaUJsqp49ll984uU8J0
2xXBlFUKei20DNPeGxGRAzv3rATnUBbj29QtyHT6NDtrm/pVZXh+UNJN/Q32ohiL2jmN1+Kya0Xp
rZsFRXHNl5+tZhqXmdndOfoyXmvMv5ds+rZ0muXS5lo5+xXrlZ2Em4MbTW3su89zd2cJ8bXbtvVU
Dtr3tgADlILz/LrXe0rtskNlpcUvslUHkLG/GzVbSklvhGjJ5Dvdzu1R7iBS4AKGGHLZpajZ8jYm
2p9dMJQ3FSESSgL1T1V8xNY+XpoCal8j628jXaJ8PqpLuSnfCVMF+uwlHOGgiTM9l6ke4+n5bQ4Q
EUXRYwBZ9zjnkLvjnz+o4it6H50s3V5Uoo06t8dcaY+ZoL+bu9A5GoMDLflYnnDSzD6lHsOXhV5D
ir79oHmwI6gAPL6uKDYkazVDOUfieGiT1a4krDr15KJrbkJqBoMOBK3p1zrKTVNyinXNgimme9iv
9DNYw1efjqeIVDDeoiEBKy3jNNWRLzlIgo2As8/qtV0hPQSEbB3raspxQ0a8+3XqDvUm7NX7aMEc
zZrpXak0mRB6kgPTpDaCpgwaDtrEO9fbR6p18Iu1fT/taUuB1Yxf8XV9FHshuYpMwIkllPpjqaiw
cGZ6X9lNnFNZsathi3E4x+KNHB3ZeUpwSnRUN+yw6gedQu18RBw/6VtguDjzmMsHoLFDVCfMACIR
rm/jkbvLzrvaRuzSnNjHv4fRWR+Wi/4+q011STm0X2bYI8QJYcHFNgBRZ4UzlmRzEz0nfslgaqaV
fZlSJDmr2dwy04I61cBSoLiJ5MAsddfiNbSL50AddrwjdGdPia7KwH0puYuLGPuQ3OCm0u8+/z17
mUwZRbZDmVKmmDRSgfd0ldS7tSBD4HfkHHZVPQRreY/7xSQ+qBgCYSNI2SzKxVPFhNM5vJWX50k4
gy5FTeWDd6g5V6Mc9irhyQiPyYieWIXnHYfEXhzF2WKy7roihNWWoImocUmUOQX3MhVWuy84K1mm
dH1ekOwZvg4XyjbiRgKRB+DzjOgMmc26nDoOR7tqgWtIuzv6gtQZSutbp2bCoy6S93rbl5MwD0Mo
mMwFy4gWLRXlD3TkoyPr3XfxSL3PZVN4px0vRlZFVpI6Qk8qVbPyqnH1tlprItjwPzSozQ91AElg
TbXoGrsxM2MYwqk/LnVidu6c7i08CpIroIi+/V1+q/tTgFyajIW/RVKJxpWQTPObjEPWM8qpoLjP
xjoRSPQcBgTBiyYKzrNjI+7JTenF+FSbnXRGTR5l40iQjpD0Huon7TSWs3bapmIK5cRLEytQD03a
iELseayElxxkGZL05CC8PD+qu4IU80U0vamFQ4V6k3pKPbWfY3bzflGMHfVT9rX7HFmQ7y+Wnn3a
RMEMhJXq48EzcVqNWkrfTeN1PC7wn+TzUXZrk/H3lqDOULYJUcF/XBJdEc8FZA7fyFpEPEedoS/2
tvv74fNzpBIgY6Ckb0JbuiqihZdMSvp7gZmlNevtpo+tyylOC6tl+KaLP+ZCyr4veq+e5bYB+9VR
11D0jpN/vHxuE5j88dTSSaef3OzF+e+JrZi7+ly1/FnAXmWH2QdZTY8qWgYyedLr0TgRRExv1pwH
d4Y2peLgqEiwbxBpgAOYHWYtwzWWdg3NMp2viQV6e+nGgg5JQcNPQdmSTeVHKQ31S5kTxz3RkviH
54VtApOC9Y4eRe/0OMSSH6TyrJzz44ITZ8ASCAe4xvEe1kd91mJ7Em2HGDVTTcVHjPdLEihOWNDs
5FjmEJwOX9ucsnlKa9NWMFGIgCOznP3MU1VxlMdEfSKhxZJ8a0unDzYXbsV25AvuJzuv+ndjox6V
imn9smXVcFdUxGyLi1S8uLVVLL4sQyu9zLnkahsC5sGUDbZQK5zKBFjl8yOh6Ki+L4oZmZDMFaN7
TeOC6DhQNjCquXWp1Bi81+hkBe00KQatCBM+kSdY9GfwWF4GQZDwenLRkoX1R5RRNjDNtKpGbqEh
aRE3KYssoCuBA9ONI7nADaxRfCqBmbIpBrWS9td6GT4SDnxbvmI1nSmDCwhChGQsfoxGcqW7589J
M7xMOJgB+k8/J4v7KpNbmvOxdJ93A8nyLFn+Aai8TQf4VF6NS9kmj3kSsqikZvG2QOk7Q/ls7DXX
K1YzNO/D4YkdSoR9ragnHlQK9a6MbOl6C/SdiSIwPXav6q5XJOKYN1C/ybWoqO/+1a6JNU4q3TIS
h2Wi/WHQvDCrNglbHHNOdtTxFCv90SvbHmQVav1irh9VLk7I5ocHpp80krK0sxtNQUuwBkPRaETj
0E6FGQWarhSsEN3tGmIitl5KVR6dDcGNu/VN1EmwOPVcqy/IvINDzP6WQRQSDNN8lQos188a6xjn
4mktoQyVdcHxQehjmOfKDJibIuhupssL6mJuCUJK+p4epzA8xjqtTssBn6g7MOYS5F94LhxPpNlk
s6CiN6DIqF3LVkguqcKgYLdxNRKyOcyVLQK7rvAp5tEomNh6d6T2ICf7TH93vy5V8nvDHsOR26xe
6D8L3t9FTbNo8AyAUZ2C2upb0t5VdEC2JSuTYosmdzQSs0wytBeMwd56OL7KblLeBpIypw3vhK7P
ChkA6Hhn/Laj8lHgRAmkojIvqjmb2EPPytwLkHJ6SMAdMzyer9AwOJXP+UXawEPSfFJ9gfYufhOi
Pk29uBd0Q0MOTD/aUqYDbi0bVvPD0pVJmDBVky2qqi3vQz7Q9T9zYDiIQ1RWnvau1jTDOBGY5ijY
uXm8NMGKuZEf4/zbUQKmPXRoauY3bFUoqbP1uvctpsgi8XO6succUcJ5VtuEud+ynErsSY8pdHk8
T5z7sFOSEoMZkaZ8N3xKyoqw1wFi3YySQO1GKFrMBIqHdvTgtrXjFejkeI2PS9+ibtZIK3ApasGa
SUcN2fPQFt5GNKGqNcbpeYFHaZwKWCwsJHSZbDJSPoxZR1k8qVC10tLdtGQMAc3+bihkwmA4ECtW
xpM42At4GEH8VOmXrNKMF0MtdY9NnsXZmjhDoUne1UFuThx7OaIgePNAsDBUj1qzWZV+DenHTikq
uWN6bPySBBaLqQJJGSTRRwgtXI9oHk/Z5aDTshbetvGhdQv5bqP4RlF6JegRJQ8jh3jJje2EEA1V
v9IxrABBHlOtlRjS6zow3VjbsodjBucOODLB0pniNR1EGrUfBEScnPgO3YgV1x9jXkyeluziK/XE
SyKP4dN9iTd0twua7M6y0yRhBPDtUyN8K0UZB528YwVgVssB9OIieikbf0/n9mUE6L2D8jpDTWG9
7B2RjbFTNWoeCVr9IWrDGFGa7ELc6tt5Be+j4N98aGn/EBZ6fE+tad2PeoT4YXn0yhIKyn6WMKmg
QxTsFZUgoNhjLkp/wo4eX7An/BzIVDlTlEscUZ2tIE6xnJfZ8DVuhVeZ/uinQjS+s/AYN06c9wFx
MewpMZozQ3xQHyBMa8fxMuHdWxA1MUmMpDKxgbtmO75m1g8QX0V+bG4oKlJR/7n2sp8KQ5R2gwBt
MlY9nEdF2Kjxw2Bek7BbyVuPsxUkzRzM4kT+bDZizzvkZM+625gr8Ku0ZqJhpn2px7xCjjAxX2By
9yiMYDBFwxomS8OKrmFHfO7+n+9aUcBRLaxBJcpp2x4bfLE5tTBx6EJJ4WJ+L9cGi+dUvCBFxhrX
kBSlybUSxkx5Dnfd/lXXmOx0SfjES9H4z7EDeFjczZiSL4Q6kybA2td/0Oy2/qgY6Es7inm7TjxR
JoRmM+9nKns/M6Vswlbb2GIXQ3zbSC5wpgW5iQg3LWIzGfCik2wSr6OfDJX5OqHxXtljLpSgOWz3
u70qTfo2pUQhLWhnCquhlTT3/aNZml95jMZ7XJFaVbKrS/X8DgRyQdFGEU6T9An5BGdGdQJjN/b5
+LIdM/BfVRBC859lDXBYaGS66KJBjTs1/kjTQMiKssJpWxYCcjHyYnJpv9JYqCMprhqSvorUr8FO
BhuGX0eZ1O0kLvDPhbLCXAcIuxes5WXCvmqqHINgd9f2WKjCBcRWQyDVxKy7WDLEdVgYw9QgG+sr
4hoVtFF6Qf2rKjGhdiaLe0eIzJQ7RmdwY/c6OS5qDWozLceLsXFnkyuXBAWNrCCZFyEcDnFg3+YC
m4g6PYktTSl8jyYlnPdCS+QbXZEvBTrcEsVbwD4X8eDBXHjSF/aEBQIN4i3ZpemFs7P9XMD7pkBR
KVQiRuoW/6eOKxabxFWRitUeEJm4K+gMV0vCvjzVi1w/MD5rHoSw9NQdM+5kLue8MlcsI6jhrTXL
r9uLGfe0IIQsP1t6noVrtpzNdsY8W3QkZUJ3cLaB0yM0PCDypsVMYSBXiNOiP8pi7ErHavJAas7O
swf3vMgiHImDOk5/9He3tOrD2izlAZfwAwAz+3mdVv5I8k663EWJBSGriyL8a2rShoJ7SVDfNU00
LcQpMyXoeFxdjVK52svCexVnwztkK3UnUAlGaEbr3CCylW3bpZCQfLfilhChBY9kKMVPojlowWLM
WM+oit8Ew6K21ghvZpsNxN9QPRVlgdgcZSV/QPo9ZaVHU2z5QliC5SoxAYP90TJhkvAS/I0UZ0ZR
DgpJvIkGZj1pYEfCyfFqIYtFdjS/QtDFOITiQwziWPxez68LhqN7rYPJXSpNV+2ZxibLhZdPKG+n
alFPWtfkwK1ouXltoY6Enu7V9XlpdOsfH0kaNyuW/ks5jiL+et7DoZRQlfCZpI2zv1aIb3J1Gs/U
pAq2m+L8JgwFGb598xWLCMvaLxlsvT2o/ETOlklJZVxw+iZfEAL7QoPvwDTZtk+lhoplMMQLWtvh
0QoDmND+19YNybVmdSK9C3k6BxSbpMPxodHuclcVCgm3MB7KY4JRcDNuCRuWw7Ao7qJ8N2jxbT1V
AmiyndvMevO5Yk3dG9xBGBHZ7us6StwKOf/leaEI/I+PqJJhJOJGUo8673NvTFgAqDuodrw1x/Iq
qx9a26yneCt/PTs1mjz+qpRK9Z/92flo0mayjmwop39GYfA1BcYTKUuP7fU4SuzloBPDVDTB1MUH
opUjqmmUP1q9+1KQ/nJSD3ZHthWO1HAXhod9/y4LTApqihhnsa7Pv/upBHtezN6QWKV4bvso3SzE
f0klV155FKu0EUOu1lKgEOPUF9fF+GzlPZhUqsVKM6rnRcMAMRLZxR7IxjIy32CAK34DuMT5O20a
PB2QIclApAstxgRYzbjxmluj8UL26c+UBg1oVWIuMU2xD2iBhlAIvpWxnLvDgKDsb+e1Uh9PTSZ6
xH+fkWdrx3qJNFyTZeIwxpZGVKVfpsQwCDtqv+8WmSEkTryKsnmxOG/7+SjmUWUAP7IGMdAKJGH4
yFgwKS/Age39g51ug1J/GOb7vkrSVyzutLDhExRTNwW9mvyMhzz1dPQ/bjLI3VvPvs5LaOwCeMhR
sQnCwEaaXtTfP39QpwDREYqKcfxZ0Rpo2ckq8b68QVVChCBZxitu/oI4w7b3/yEeOJr54hxhvPp4
WhdNlY1KYm6Tr4+1ijWdveWmW53fJg1b33mLnn5bYBQENVgxJlIm32FLz3oJj/toDxH5MqFyRL2r
l/R7piSdfdAeBQ0C2OGHBIoJJG44a+UAzQ224Ux2CHBk8fxsdz+7tEd3XSs4nBl0qY/LvLloL9tT
hisAiUv8itlyvihWeUW5hxcL/abdqUvh7y12VWUBh6tMmW9Kpf6+NyWs5kLCt8KbfMa4JIUVGrHj
yLyywerzQ0G9pNe2+/H8DvMgyaArtUWREmLfr065mkznPKUINuF6mi3gtrCDqIWrxn0zhdvzpm6g
NdlboSlhvku0l9dyD+rxmyYoxakY5STo5lUFpDILICLIZoiV9R8XBkvtLeOGVBD4gyF2YE2A89kq
2xMPTot1ebrJi8IQZ0REfM4C6DSZypmxbePPGPu+zlXXgXxEXEZFItBQVuKEUvXbdABlluMymW+x
3JNxe8xAIxKF46yZov03PAkP1PmpClHETwDDHCKoDBqry4fQap94QmbI3EM5lgc4Pz8yDHQvclNY
Nkxi8fK8GMdHnII9RTTrkzmWh3brQHQszFtdTkIW5Tr99LyIqYLARNkegOsoeB9ecTh135dpoOoh
sHG2Se9d/DrHQHdYJqWhdAhYHckaklOkC3TA5y1+H9E1XjYgiScDU/rfz6hq+nlLzMoG0uNDm6F2
Sg3qVmOoZb/G8EZOvahcxUUzIlWXTrJAuWDRrV+6teNsINMqzFXlGw1l5XMskKRbDACxEDf+frZE
u3q8deawRaNUJZ5RlzUCbVqlhf6KiQ0DEyUgfaIrUAogkzTFvGvWaHn6viH7WdTRR9JNmKtkJR4o
y69pCywPRxrt5zixfEktbyvv3gXgsNpjT8ss4giEjl6FxpwRZGjuHerh2NTzmHQ3oaSolOmJK1T1
Wz4hL5XTEq4zqutYbOi3MsMNauwXjFWSJLv3TKRh85wNmm5keIvjZE+FcHDO1O4oxCyP51d5POn2
bJdOmwkBTW0G4BLzjlUO8S5TimvQz/PmloTKjebvdUmlytckjCmJti+vs9K8awh+2lxtr4XSpR7p
QogSBkO+N8VlMX/g7cbiaWhf8KHdxRWFZDFb2zciJPIKu4eCskFW1mguuGHMVOlINLiX6ICvegE4
rBXFEupOr5+eCiqEH+y3j1I9EAmDCg7bB71McWhp5KVqx1JlioGqYTlZjYmvt1GSWRsWuS0Oe32n
PqCu9NvEmUC4rRSvpkRnc8BSUBcbBXgjIftX/1JSmLEHE1c19sVD4q7nMByk8q6hDjklg/kYdUoa
saXPtqqIU/iUqA7r9s2YButkLuvgj4Uih8IgBepQbVGxVBL+rl4jepPi8HQwSOkGL6M2fNoqDg8x
PeiwjVsU4Ds89AJirCG3CPwP6xIStMxvC94DwvkwqRpVdVg9oWcf1K3RXFNSRosZ7ght23JGM2Al
zcL9g3yKnhv8NUX6KWpqf6aoNPklEORAaNrf1GQt1xC56fIsLgKgT9+oHym2MbBqIjhZvB1dJXAI
Z8k3jtcNhqhhZ3MfgwTq1t0Fc/9psD5TsRsRMw9hvzQGksjVOG/H5fmpUrDvg+CqOiY+rsiCoAFn
KJdewSRIr32vTiTeimiUNJFKQ2K9EX5z7OK0y7Rod4J4rNdCJv+v4aRnxRyTLIvI0nQXlNfKbNEj
K0gust2UvaThgD1wykdvJfdwcxhFWoJHZtsKIyiR/mMEqkryjylebju8psAgtyWYZjb9QIThQRym
N3KoSXCr9jpcpXjjniIqKztc3yjzPhPVBXoAzYEtbuvZmKzZ0frJJxY5PvfVDmoaIpstc/q1xSrG
mtMK5SW+5PW2Iik0usRXDm31Uy43wqOu9qKCmItSrzVUBIwIfzJVz+gZEwSiTuLlKR9fEzaZqW4h
9U9L/3mURFScO9SQqHmN6gPHbukWGcAtulr5RVz7C0YYF8rz9kVs8ndR1BQYtpIjtgiQkTgirYCo
F5PVlkDk90npkW7CsFW+1dL2npQ22HKY92Ns9a9xXDEtYarLxgfdVweXqfWAFARIG/NS+vK017eD
uPnoH78maPCxCHChantMyse2sVpEIoeyezKp4kOQ8RkoKsFAm3ig2hHwEKpM21Ci0tqi9GINX0js
pgDlPJXbiY5J2Ngk+fZ3R0Ot7Es6iYcrRsX5kAdwvs0vMskha8G8DX7nWsa/aTHQBYp3bIti+l6L
KtFt23KWkXNQhiEHZFqhbRkd7iFmgPNUKMsdHUtBYbWJ6QgZ5WW20vUuNHnUa7Q8n1JRXt8HUX5J
0BbLbZRM2SaxZ0b9h1XV0uCjGFDD/zrIU4HIqqaXTuqckDOg1PKrSj+8XZQOxski064XcATRQvE1
QyFiOGNGZJ4TvOk6l1oetUmyYZdMdYDyd31v8PXJ1fAhCuIYrTRC0aDCijZRCZ801Iq2bmn9h9TW
3wyRVU9pNbKJJ945xZTAipFprhRDeimqxlYQ6iMDH3o3sRA7EJDBcLMoXGra0nm4fiVnmoc6BLcG
BhVxEZUX2oUWZLxEFC8jQffKgPeKAMuGLYWIJLMoDRbw7MXqkzQoS4t21zpqKE7zB9JqiFdtqtB/
1QnrY3rz5KEKZ6vVzhX7M2QQso72I21vctfhoi2L/GVT6og0AOXQIAsBewSqrNg/QR85uQQ8ekhU
0SlHbkdxFOAIyA0un3IAWC8ULys3w+uqgyGFH0km1MF3xMCIllDusAM0WZgP9FsG45gPizh1DMqt
G50IJMb6d7pMmE0q9M2wxw3pjGWjjiypoC5hZjDaUWi76zFXPC88v+TChpVCeJsK7Lf2y0Z/VDls
AjWtGA563nDMypWZD7jwoL5jP1oY5qMae/UkYNejWZtU2BBIe7B1jMDnVMus02J9bmgU356XdBC/
QlDAJMqNfFaWTAh6EKHFpunX+aAtyDnn3y7j1ErYKrupjeqjWLGwlXVzyAqkrX+hHn+Dmt/dIP1v
LLiAZU1LOyY4uqv7guCPov98i7/tmtm8qqIGEx6qBICYb3JsSr4po25QiJ2+5JzfLpJFTjtgfoBO
Si7dlfZ1rUgmLiHWfqJA5Dbl8AUyGGV1PMCJLU81WhRi4jkdZB+IQ6Yjs3QC6a38TrZ2YgtEfJt1
XAAhFqDIz8/d3vOiCOIa9uvMgRmp0oEn6J5NcZ0MN7MbKuqWdfW6LuV91wgRk/jo9flPmRH/lOVD
fiAnn9q6GIOntrsDXnZOBLa6c5VE/9m6YEicWgsFVrnln0FFAJ+jdH/Lhjx4bp7FA6SxWgg4FXA9
powqEEmRi+rR4L2XVtLbnJFz0Y/ZKMM4baWvhaL8isf2T13Ut6mVkuuwIsRDxLp9KcGB4CxkzyIs
VyR/pVtOBrvADZWM0BHSMyVV42hwqr5UQ0FbdhSDlM2/y64hv0urGCRKrzxKcjIfmKAsV2BDSiln
tcDyUQscqHOJtX5giOjh1EelVOv2PpI7sQjGvVpdiOETuSZYGBgg1hsW7uVV0Tan/ftZZb0VKh5q
pcKVLfbHp0WrIA3mrn3+wE7+6G3Z2uvzi6lE56cSu+952cUgAVHPWlWKanxszAMZth5ko70Ck1PK
970Yv6+tNM+IHWgc/ePD2IRyZlGRfP5jHm9VIGft17iIzVPeYCEw0to6wYQgbI+ogUDCQRR0FVvB
DbXQYnBsNkXsaAtdNVIFiSPeq1QJqfWrC6mBAhrV2zgYZNukIrsJweihDeUiwY3/8eVYlL5oUyaF
6m52tBNSAmXqjLNUQwwC7D4e4flvSaZvol0c+LzKJAODRa1zBAloBs6tFSVsRz6tiC6TFAM+f17y
sqU3oE5hIbY/tieQLpN7yrx9iDpNfUxs5yhFwfZ7jvrlOBlPx6U34d5bZoJsbixDlPXX54lEay2O
JUdo5fPy95RSSuNfjvb/E849+N3cvle/h/8W1Q7Knf/9t9/y/xPNHSsJpgOA0v9novvbbxhtxfQv
2JMAuw//w82+N9s0fs/+5XWqf31v/hn1/h8P9xf3Lh1Mdx1ShoKyVDVVxfx32rskK/+msuwfwhDN
MCUZZvU/YO+y9m+WbIkGtga+oksKz25opjH9n//KlwyJQSDKimXqpqSr//r/AHtX1YPo/Z/Eb0GW
VIMnYR2//J+h6RztVEwbuXLNo+zcnYabcBdCxW7dNrfNq3w6PlVv5o3AIzazPujZcDtJb71iS/f4
NbvNPgvbdftMsd5b/crL70uQnXCSusMpvxTfSwQntgI1e7PbSA2mc+7R0PF1R/JjBym4q3v6CXSX
N4eqM/Ex5OeAgM5HfJK9LljP+LmdLuzO0PEc4r7PiptGQrg55DOElMajzRt9ToInyMlB7m6e4Deh
fsIsdVJcyS1uQ5DhoL0SMxYR2eFrfnVLbnNjSz7ZV6Hq4h1DkpHZ5qW4GmF3k0/GXQ+623YFXhSp
7n4qb1mEU9bnKBaUvuoJ4XQyT81r/CLcyrfiZN2aaxV2pzGko+AArozoOXvCVQtQM0bmYtN3qq7p
HelbTOM+t5EyvtBottcf1WmMVA/RFQ+r+IP9O/IGN/bfyVpzpEB3M0/24j9ELfIdbYjdkKehelLI
I7hdADwlJEopGnxPfIkv6ykLmqDwBGfgL5uC2k39xSfTx1OC/jy5UoAn9yuroEuHz9Fd5VRc4Af5
RlBEUrC81OHMTy2P6pVkksB6nTJ7iEw/fV1cw8HtfppQ1IEz0Bw6Uu7sZE5s56f0lJ9MX/lDPvlL
8Uv+aX0bw4bnQYy0Pb07ePjd0Tac2dNO5Hn5+r2JVJ9wR68I2lD0KzcNoUW8EhZy2VyKAr7oKg5t
fFe/5w/YHr/2T7A46D0msyOzB8dgdCNk29Nuys26DlHx1n7UXhetf8gecLQIkicPkr2k5zmQwzxA
LOONnuQVfn5Vr5pbBrESwatuUXm/0TuPen6b5cBQcKg3Fi/1iR6TmweZK35Ww/Ykn5fPQlS5dDV5
sqY3/sz4eHPFUH1UZyWaSN0j8Mcxb+pDemEkBrGX+aXXcZ+I/Nuv6Vx+SC/ZD+4fvjN/NaItwIdH
oSMQ/OxevOXX/CKfyot+bc7mI78a3AH9JY/SU31Sz8P/BZKvGEfowH91q/9v+QhLM8mN3nTSdXMW
b065CzFLuLEzhJNt2C3PoXf//BkDhGnclWC4ot2laOxtzugK70qk2INXfU9fqDw4OAfd0V882RGd
wv4Eb82fbJTkjuyxAc1CyUX14it+EUqhwXn4Z+ah7nOASbsIAl3FJw7dM3m/FUY5/pzkVAVAJvhv
tFnVXaAJYfOK7yHE/O2yEgZZkP0mCgYLscbW+jdZLx9zOJ6LoPhA9L6GWbDd29Bi9IOkms9IZQ1H
+ESMEv82hvHX1NcjDDcRca5u82F+Ta5yBHYnI9DC0676nQEZJZH8vj+0BwHR/nwyrpURJtF8Si4E
oN9iH9HCHW1482Ly3bGdOGSPX5GSOxLDez3uB392CJ/m3/9A83W+fy3tnzWzwsK9sNmaO3jiiXq2
/esPKEV7cbkn+V7IVE7uYLJ3eSRviLTTcsGtH+RMrOatC0ef7qA/R1TEJHfxcHk5mQ/CZAstxqNw
Tj4z4tzW+a7bpOA6OEbs48n9Yg6/qAFvylU415fdn10gHU7jTWdET47GZ8Vt90ff9MwH3o8ysBgO
iOUDzUUS5BYunUKvdkjbiYT7djp+L7X5H8kdMGzCyZdfmXuNj3w8tCKOT54aJKHorS7h8Y7s9jcy
LF0wtV7vwrlxpHPhiY5iZ37hL/Zi9/4WTCw1kLFshIH2HwK8ndll1rdJ2IkIR8PraltRznd1ofjo
QvrT75QdXLQcdvYFNhI3qhIJrEBkevLsGs90kKQ8jGiyiSoKhLDlQdJT+5G4k/NPC//L39vln6M9
JFU87pf/6j46Mij+KWdkMbJCVhRTvHaeft1ZyhoHHbA9uh1EZO4Lkz9493vXdPgLeCknx7ikvBM1
a9XKS8HW3X0rWIBQu/BhxqvxCdGQv3mV/QsiuDPZKBidGNJZYRtuG5SnLYTay21IqJF/3LJwjNzV
/WYG+Bt8lmZbsAF/egOr4uDRDsIxzbA5Fkm+4CYez5DFdean9UDy0cGdYiYqzKtM5RwiuIXFb9Op
jI4HhPzHGINldQMUxkcpk2bnDfyH/X89mwHVBdt0jn9iBH0/xvMQonLic04WEbJgHqjzmtBiSMj8
GnIKnJU/9njwzpOinMEyun//kJyNwszohuTikgvq7ozKPOKnrqazOIbdfaJoaIPccnT+GIbWjReN
RVzxmb34y7k3/OZ7/s7j87rKdu8gdvLEYPR3Xk/JrTygP57usKs48Xi83Iwp4aX8iD3T63hK2x/e
Foe8amf7wckgeQMblX4M546xowa7q/PKwdt29IiAWQf9F3Pn6te8nRbDFFcJ96yrMvGZAWBV9ioM
dFf0Zhfblw05l3fm+Nrxmk02N1iQ+AlrB+mpLIwaAxniNRMnDXPXiGqWoGMoN57Fz0luwy+p+Ruq
ytYuxMa5sYsLjD/n2CqN/nTeQmYC3r2N0cILxHcI9jH0OB3x4tXR/sW8LifOZP7AszZ579lPBHHQ
XtJoOHXHQHWpEN+Pd9pwtxDwHgPW9BK/D0qvd94qnj2oWAZc7fwpeFIWTzdlVqBC/XwtNBvygl/y
qhwv8siTL/g/WgoWDkyz4A0YsDydUD6PgR7q4ciqnLm4CULhzBx0Fl6WcAg3xvHxu5A98DCLk7gg
458DU2KpWHiiudMGEJaEqGS6ZOHxEMI/h0R9YW4K4QEHMbMLhikvZfKIvT4YeYnZdzgtC9bg7V/2
L2nUeDrNx4DpKhzIEmapywOD8Y2ECUwQIw+iht/9wJgW9b7MPSsHaYD0i7v4GKnZjQjSE+rnsPfD
/8XceSzHjaVt+l5mjw54s5gNbGYyk8mkFbVB0Ejw3uPq5wH/nhiJqhajdxOKqpJUJBPmnO985jWh
M11BtdrFwbYder6kdGIb1VaOAxQAXPgoxB9otLt437+phGHruMUqGtE8Upklvd0qTrhuyRPF0IyP
gINHCNSdxeOJBmypi/kwXdRrYhrvunClEzZ3PO+ai1GdbEf66/LT7MwFZ0nUCx1yJB85CrsM8u15
OAlfs3D/FRHBDNDk8aZrxJeIJSaLEomyPcoAXkgsUrgqYFWsBY4VkmrzpL3pbF/xsgQmRwxYGbd+
QfSWsFbxPYNXPU5sx4I0YCbwTMRgkyWNbCSfbNkQZnhT+Z781SFt24UuMnI+ohtOxGdLe+zQXASj
+bk5D7n3ebAu1gsfsU38WOFQa4hY28mz7VZapFsYEnnV7FRHIf9k5s8ttEes7CbOkZhn2jh4qrqS
LXuS38c8RtKd7dTjUsZjTG7BzNWW7Ow2fq+ut0eNES4XmvMYiJ78f+y3Scnxbr4PSbHrcxGg3ubG
Lq4/JN3r1aqfynNxWX4AcyVR6MlsEPvdAQng8012FwoCgXWNm8J4RVXi5ezj7BQd8pIgLe344wHy
9IHR/QH72+UIRDA+z1fNqTt1P2Ky5cVHUMjOHJIgBHsecp+Sase1+My8HdUWfRaYHbsIxjiM209U
RTacbrKkKqj9ZIeLLV9FNuKmlBSJXTgtWdGWdgnUJ4COt18+TLB3wYFiFlhO7W15S+3xgnzQh9c0
NJzUN12MMz0r6EnUAGwhdsiPlz0UDLxwr4SOdV3vlGD1GlL2zEFz4Qq3l3vUj3p+I94ZD43+AKpI
P5KIebGPskMR0C9xtEBXHKoAGyWpk+kyS70HWqzu+6twXz3wfFkoUPrPA1VIeSXfTMwLazt5QE2J
DE75rr6b9+oNSDyqw3WX3kVcjv6c/LCu2yuEhAOYMz4sBXwUGPJFTnQRPJAfuyLgiCTN3PJQQCea
FwWCR4fZxw3UifhrPJ/4fW7ji+qG9lu/y8iktIC/sBuns2/ITV/Klw7j58XLjskxgoXjoN0UTH4N
1brd0TUAT4q7TLK3vmuajWJz902+C0VXY53wm+qeLybn216vsBV9pGGwKVnJJs+w2m91mPXx3ix+
IP3WF3W+Er6TnrIAN4uWHebddnQPO1LeJ+1+DWIfZ1o3fZZYD28zLzF8g63gz95L/BEUMJ2GT2ob
XKPh0P63aTqzujq3Zu3Cd7cXd0tDR9Ju9SNrxPOcj4hXWtiZTc1FeSm6ViD7khTwtwukrf4nbBAP
QbUF9CQWKffyW7FP9sBBrlfNn38ufuvREeQpSojS2DPlF2wgHmxoI2jFNX5chW0FkbkDFevrfuNv
l9GTJ2PJG73nt7g60yn1Kw63La0jCSKshazpekchejI8VjthHTi3V7g6+wEhPh+8FIlnGXDm8OJY
u85L7zBUcLh4Z9s0qE3xz/YCsI3wt2R7W9xw4ZyHn2mw5bPb49pKENqpXM5AmbedHuKTQIyCV3/I
eWI4sXLmfQQUG+4d94RiDwGJ7JxCQObvJM4dfjLnokH8ZwpNJr1ldcIVghvk1JJXEuzclDM1I5Pi
PnjolKFB6UHE8gd35UKwFSXIb+mgRRIN8M0z/ea+Ivhb+zyYA8yH2J1MBvhKjl9nPmvcgLqzDqyj
+2bP8+JQmrzuEctNco/WMTl7U28MzF1NtcFBGmz9lz6ItzDsbU+ZEoCgTFpwHBO7+tmRMULJ4INS
b+JsIXGx+QYumETKj/fiIblmdrWdcQYPVLapQFQXjBaJWOzVPyi1OWG2chEjOffv+TfTsP+Qfm/e
db+k36Ywo0Ba1dKJJJVMs1idksYS57r3Tp7i6TSMOENKxaEA4AUYZFYTdQVFJ/vbJFKB03VAk5Cf
bWnu6ka7/GbLt+a9tJ0LQUyAoz9FL4nM1F7P4UN4Ck9wv850071xPwUSHQ645ZwW9JhIqnEbpGfU
Peb3mMbv+n1Ivjc5OhEbo4OtUbMrDt0p9+GJ7Ur+0V2CkJec+it9v0XEwTfvxq1s4wrHp/lptm9w
E/GKoHvAKfbcndK77sd2DEj32/lW0LzBX2cn2RVHQHcxrmb7bWRzF5wHW6iybI1f4hbnOe1UlnPs
ars1tjFl4OhICMHodTipG2OiQZ65nSsMtK+QIPAl1zzoPyUSX/pHbt0TtJka8/BoLNGk244UlPSO
Eykqn+/QOXGYO/ERoO62pNXfDqWZ/Ta5hAm+Zkvbw8vsb9mNRqOBrNmWH1d3yw229p3sYddBINse
BGdpIAS6X7nrx+3EJJ8Q0whTvBEAK57K6Vzt10OpXDqd7W4Dpibb4jsBcnNkQtN20jIYaBB1vn7H
rRMGQnv1xkfhsrLRFG/2lENCqQ90OBh3HMzBQrxUPDYHdVbig3zg8J/Jf1p/yyMtF6UfKrGFs33h
HuBKOFp/tm4YhDyllwI1dxQlvfQE+pi8dYtUOKU4BUlY7SRYKbMEW3dbkxO/h/mJ0BQarQ9MWhyw
dTbCjMSInBmmEx9AHdvpbittKa7Zs8xpKQEJMN503lLEgfxnS/HwXhF9NbYRXvBELmhLDGce3LDn
aCWW1ESNLaWrScvo5JDU1cpxK0oM9iMoD6IUcewYvuXX0Q18WmLS1nJAG5tIlZPP/n23Stp/2q3Y
lf66W4ushmUem8Yp/CGdkdipbNoQW773IN6ud0iHyCdAWu6WyJqExi21lHxwh+eJLnP/rO2TO+2G
yXMQXta3/Mjf/8yuDV/ZccZ76BKRksTnkP7xlj2EN9GhvBuv6ispUA7rz4r+ZkTOs3oyXc7FT/Y6
iWF/pIAmjaE03o+kxBRxfrtbzjm5BgpyV8bDeqC/53Z7Dk0vO1QskeQI+YUS8/TM4Ugu6WKpS8Bb
PQ/g+16+kZ8ZOh45hUhoZc6y0B9ocja0JvRdt7cuZuROb9Czmn3jq1fNlXXO98R3ojjtczpvylm+
7q6MPaW3txX4aWDtPl7BfzXW+Y/jGBxN36p6adEJ6P+DS+//j/67FrH/P09rbsjGCpxPf2DH3C/7
9//9v6TtG/5tv2sY/0L5zDJN3CR1UWI2838HMoKp/EvUmKNKksRICOIkzrz/nshY/9JVQ1NF0YLH
aMq6RHP13xMZfh52vvj1qgrwC1E3/7uJDPOgX7pLmgbn0jCU7V86ZDxd+3TMlQxrOhUZSk/FiBTA
Au6KvbapBak1fgTGtJsi/acK4iVYVx3XP22htZqQ0StA15vBPFuGRdti0n+Mg5Kic872SrUIUFVI
UqCoB0Grn3VlURCIG3MvE0LZ7/R4CNIFrNUSjpmtR9VTA6kNGKLORL9THfj0jSdQoc1g2tRXc25m
LxEQxiqLBFkCtRJc8Fn7HESWHY9T7FQqYq9hDAQpUYzYlpAZtMtFvxeqcvoiI5A+NeQ+HhnjM7TH
GONhPaLw2n6NNTiga9ydRcoHw8UurPp2SVKyrF57hmxjm4DyLKW/hgzimWqh+zJghrjBtXDFErUT
5tC2eshqszwpdpxPET5sAE80ZBvKXkI0DWEQaa0niNKYiSKQP0BoXroaLp1pIsWTuijg/gAXfl+Z
xYyYu/QoVfIPbOxd1lSQ6TeVMOKoUqDObdYXZNohEhZK5QjmhDbcArc1RGcxaPT+rdGNOynVSKzo
Y+V+FYHMmfThO+iBwamimvzR3KS5hG8A1a8Ze5dBmlq7tECSD/kQ1J9b/Yclra9dIjDLMC1XROI5
a77L9Sjsqnm4Ukx9cvpEEd0llZ9g2qToW0e0EKz0qbcwaeM4DQnXIuJ8QG85M4VX7ZE0VqwBq/Zd
bbeWeso60x9E4V7kjEbvSHWnsbllDk69msea1zT3GnQov5vhe81L/0MXb1I9vq6MfQT9KYYu4qpR
/JJJreVo0t0v2/0ferQfw8v/16HdFoSsSKKli6phWbL5eUFoLXZGuAayIJCkcYVEH12sqC4mdvFO
XTaqs+TZkx6vd4KBgLB1mbGspsTBtkSCWeqA36rsVocB0Zs1vpFZ7VTAwDCzo/hGKcQFWgE+Bcm2
Mb1RUSE6hvzFF/ew7fPf70EnPukyd6PrTIK3OPFLugseuWDvd5JnCho1XZdunp3qrjWbF3Drt6HJ
6KOINBd49uKmU3QB0u/PefMzmVUmrctFq3te5QIqCYUUd0EKagTo6FXlj3AanyaMOv5+xdKfV0zg
MlGdUFSe+sfQ+tcrrmJMU8fZ7D3QmD6ev9+FdP3ZGdDy4ZLahVi+olZBQ1EqoYfQR2LEjnRnm3zx
5LbJ9e8PzjA17KUxsdZ0Udsi9a+XMcIwG/rGoHsxiTr0ePNb0bS3nYlv2Bc3/PtAbVtmfJKOYCEO
AKgcmZ/csssa/zkNZKyXVhvyFMcIp+yrAquf74C7ThP8KRfRFbCPcnOdVCpXI/XoD8vxflEmwgZe
opmZ0ncCfesIODp9lX79Pqr4nyu0tvG+ovE4sIj//VmELKCoriHUUANkS/ccV8rsoM2xCZ60haNm
omN2EY6tYsuGXX/GSPuhyvtYKssPIfliArl53v/xZrZHhu89z+2PN9PhspGFI24H+pJ4Q1PvxbB6
mRv929ojBobk/44DqYcdV6fVF87mf56qRAJoO5KuqJs26KfdlKCWLJZDArNIQXUo6ZHQZAlDrozg
Zo5W3yDYq+0LYFRfrJEtz/19NZqSRWIgyaZmSZznv7+BYVa7rjSs1sO4A7GuJhiH5jEqq7OBd0UY
V2eaxfp0GDu0d/Xu/otP306+Pz5dV8lbdNVCxG57I78EEfgDU9Z0WuthAniGFntfo18D281bLPPG
VNX3OFlvQ6t8lAT5NMnw07ArievHJkV4Bn7RWjVfXJL8O+BkW5KmLKsWbH/VADqnfXoTHYArg+UK
UFMSb81+QexF8TBFxb6qBdbaf1ciPGD74ignaCEJw0lY0hNuI9a6bpUsMlDOkCKwNWLjl5yqRd5b
OYT5fnhdOpwI1fycC/PrWrV+zxMvVw0vzuaLUPdniPn9Hj5tq74rkPnEVc0zNOsgl9aNhVYZb3r3
xev7M8DwOQbuBrJCPOUw+P316QKs1hTZBs+K2kfo6rdmvoKxQVx2N0nlo9ZYB7KNd3XcNBcNV1SY
B2Ae1GcIO46v6GvBdRa/WtH/eFGcR9IGPtpQTb9fFFpPfYqZENI71oThyxAA1D8t6AFmbK9exmgc
HZ48Lr+Byb9RR+r3GDvLkf9Xt3CnnGWmzBvrb39/Vv+w0mU4RrolSpIsst5/vyog8DkQ9LEFLC7e
Yo77bUAruhurczt33t8/SvqHPU2SaZkqqxnolrLVvL/sqlTNLbHRBlA/Wd1AIO3uaw1jQPRFMhuF
fWZ7ibHLoYnZYQPZQtVjWksmWecX1/FnPDVB1ipENQ0QmSR+Wh4WZhH6nHatp1jhjbT4UbyL5ntL
PyHOcKvH7WuvouQTK+9//1z5nz9XRylR40NV41NUabCQw529hTi8aO8GaPQCIKtjxOIJ5SgIxsUZ
QuYZCzkXKXNjcVU1/U5UZpAph1QXDZoQYhxDvJ/Tn12i2fgdPcqzNn71fP4p1DCP5+kAvMNY4dM2
HaZQEBtIoB6MrBtJHV8jqf5W0yZdo9DGhFFykMF6R4rlBlXOFpCW+NAiKoWoVuQhu/CGh4pbKlmg
WMYN0PBXVAGEr65xe0efIrQMKJDjUORYxD/l97WE70jVyBuncgkrxPqwT0YQQpJPi9Tf11L9KKus
m0GovrfF4iL17lp6/EWYUf4pnCFESdwlZTbZPb9fA9GjGKJuE9MSq7d2CumV1wtu1M3Ky+qgeUuN
ayroR1cl9on4F4VrcUYt9YBzOCOndbyUOWTnWhw1dGjoBEo63Jwud2ZB+mmi3OqM6YVEiOkmT8FW
a+wTqxYoURasYh2gK2eAOhTRlHTbCJvulO+U18obtVBx/752/wxeQCeRPSU35D4l5dOWgdBoxKsm
Sl49qQ+6pM37CpuL1DIDA/F5bBeE6ascbHuDv79hTl59q+lRiQMD+unpQnTR8ZzDl7evdFT2a9nD
0+wlUiDToA5BLoL0LR6al0LWGAEXm7cz1Eh0weCXAtn/+/1rf75r4hYXJOqGJmuS/ClOprANszlT
6U/H49HAGRazvGuc4Ss7ecIj7HopOyo12Z7Hiab+OuIcPF9n14UKsEaGgZKIybclsi7FDCFy/BFD
64cDjADFnGtPekQ23xrDMRMBaqRR0Hfta45CuD3Rl6fLQO8XuF0RvxXjujeTHpLPfDNaKFJntSsZ
YD3n8bZH1NIWVwSMdct6iKNz3fGIsnaC+z/B4NWb7DGeZNBG/eIKWXtaIwYdBtASHCzSIn3Mm+jm
749N+vwSDex3aMqwbD7qys+H3prKMiohzerF+VAg/sRwZBYfo0HPHA3/XMSsNhkas7H1LHov9Ebb
iUJ+qQe4RuNk/bcH0P9cjSkpG81HNj8aIr8cQDFqgiOudhiyNIg40+l6qTF0sZMKEii+G4dJ6lH/
qBnJSopGT30aUKk3+x9/fyhbpvbrwt6uQpUk0xQt9hNl0O9hA3kaNHzFgiYr0ulY/MavhsoUdmYI
rlSPlcqMs1m/2L/SP3yoQqNHN0hm8V//ADn+cutzPcWmJmVgfPLywWhHFkmL5N1Ml6MwH8N+CnQJ
5INuvAnFcss7YxO9gde/V2A/OVKuLY5VC/dGpFwyqD5fbPZPwynQ2ltwYWa11RkqunSfnomWmn3a
m+YMdGc5mxkAPSu6zec7owV8k9FSQHIQyJHQAoCCfZ5hNoIspo+iaIDAoSMOI1YFkHzy5hXzxBd4
YE99laLlI6EFl6rdsa2V/d9f4+dTkkumgiXsG5B9VIh2v7/GmT4GktXt4nUZ+vVzBtpojtS9uS7f
JMt8MoGqdgDzkJn6Iov+I4/gk00NBh+7ypJUxfgUjLNFGHokWhgU47wFEbAEGyUX3+r3VAFmgd0g
utQZU7NVekGdNzAbgOZ98oqO+Td1hEoEZ8vutJBRy6xSX5vXsRTRDlt2f39AHx2DTwsddVNju0aT
PPxjTf6y5oYGXvdEp8yzFOqQbjzLKx67U3KJBgroSsF6HvOdqHOVpqtJQOm4zsqpg+0ETWpP3a/a
7A7cjzlnv8gfZPWPTShtTWx+cbBtle3vb28jBFbwd0G7dNlPDN6l60EfQXCo4uMM9+QwDSlOImHm
61L4wnk4QZhswYt32IMTptJdbRCUS5TJWyUYu4iNVdSSI8R5fVHpfqZSGl1pen0OESiA/ZZ/9XA3
AsSnMEISiW8QoUjkYPq8Coa8Qf5iEMYNV9iN0AM6DXs8C6MB1UBESFayn3nM3shR9AnMBZHqZG3x
GWqk+zAHeYu1sbcqCudLUrc7MepR58zw6QLrrcopNmojDpuaFV9Q4/G6FlWEsS2Y2EjnklNtPyr4
NsczSNY+f9KzxYBMhK9FngmSF0cTiQKc9wT95VnN56OaVy17pBactoWdigmxmxT0zcVmYc63PcY0
rxCqbsSbRcQ/ocIT0bOScnUMCPdBoiAll9IKQO64soIhhhq3TMmxKREvUbO4d8wIjVwcEmmuHvJV
Ai/earciPke2gVyAXavZs9hLJzTQnEqIf2pC9bhaQ2xrefmuMTEzTAACcuEbcvoqMdwT59yv1fU+
DquLYYzfinp0lFSRjr0kgVhLc3rhAxadTFE7hTXRJww45xTdKA3VAiYpbr5IE26tE2CgeMJMuwbi
FKLlMPWo3OCI7tL1Y2YN/cxRJrgaSL8cLGVOyWjFV0Wcb2e14HtzjiQNWMtgycJeV2K4eghAjqxV
PZM3QmPVnjWEMGsSCVuO6LLC0cLyRsDzRs/00atURFnlLt5HTVQ4GsYUEHO1wqf5gYGGXiWeJONl
uPL4w0VldLitHsyxQKDgiWSPSVv6Q9xhmC5pgdVpDPmicvj2Raz4XBsaIguZooPOBia9fxwAwtIs
qTbg9hyVCpgo9WFujdfKqL9rIih3XX3v2vXWQJmUUiJahLcvPv5zOcHH64Zq6SYfLePY+qnkWZvU
VLMc4rWQD4lTzAoJ3LJZ3EdYztyglQmOBYF3LEJWJtt9Lfm1pDJuTozz36/ko4/ze9DkSkxRZ5gm
bsO0T8G9SNbSjPUcHKa1gNlaPDGq9+E4ys5Hpt1FoulqK2NwiOQXPZ++iws+8Kaylxa+PitYVsIe
16nsduSr8DLFP23CY7HqEx8dQdSf26yBH7ixeOZEds1KYvFYAhgLrQbwpmwmZqLwo8O8FFTI9oNN
DJXl4TlWcZb+2KsTHm7QtuPZkdoYaMfsDVk+HCfAvWW76r4yxTflqAzX+hBEUdI4QzSisyrOAYJn
RH6YxB6S4Pt1FpWLxfQfWSkMeRrLqy38pNFC7GzEkpMvkvh/OJBUArusiszyLFHXPwV9kpjFaqcJ
MoLUhJ7a9riJa9eQPFj+qCOlsvkTCn+2Q3LJSSf5J/JaYMAGHa7T2piukm6yjyjPT0gWlNMwfdHo
VWj4/xHUyX5MMjGu0lJIUn8/lmIpxMQgpCHUCI0ShN0kBUKYy1sWVu5WBUyIoF/qfIoRdkaONZIP
vaVPwbgs0wO+EhjaD+JZDpX5DK2SO8SpfUZ6zU4xkZCHpnM+vCU2YzsKaFIEckBpbqz7qRegxSpt
hyUKplUzPaddpYEYt4baF8kmbBmO3m4pspdkXceA5mNir0jkOdt/JYQ85E5pca1CRLsfU6/uJSB5
MXzP0KpTh5rmdVkPVDnI5w/XaD8A4g57pDUFRmgpDM9iKJmVbUfwOKDsGqWDheu8CZwGalU33MTw
Weuqak7yTFpXxPni0zwK/TBbWTQZgCkRwysdiYQ4VuIbPGYgcghoTNimiq5jUk5+vr1DCY1wUa6Q
ErcE8DwV+dFk5YE2JeF1k6m7yFCCBq35o6ygzbzkE1se0FwbZ5Rrc3OqqlF06hmxBJxJwxGlpaE2
H2OdbCxb0IQMO2wh6xpzey2R3/H3EPVcOpaFibfXrPgjjmR4KHO/ckrT5K1pLSzn5by8s0Ymfpnl
6kghblZXp7lOoM8MdeJBdH6otzO3oP40Wpweh9jcrIdbbd9pbe7kUQ5AXsYEqkNjlSFyVOyXMBz9
bIJBvH1c2lJvok/0HmstQvfonQVLlDyv8XOfactFkLW3susWFKlwWR96+FkVr9kpmwQSdy92O4Zj
1NwRFiHqViRVTbriwZ0+SUnzSqOufMhH3Uc78iYWl/57Vmc3424mGdgXeT6zEkRAWctaInUx5ChI
o66Bx9YxXt7rpe7eEe9kFcExiNhU5iq/GWOqYmeOnwiGGzeFPHdYq6Ovpq/UunqJbYuRVBi8ROWl
pxoxDby4NDF/lPAcK/IjAwUIla21usRTfI1JN7tJ0V5y2UAzykh7BB9qw25RcTlKjQwzqQ/RrI1Q
lgKllujpYc2BpjEjxQaNd0nRxAqM46tVsx4nhrKrpgr7WGyxYREaw4mT0HrEtG3TcdJxBEjx3kD+
sfJSqy33/EDFbhhXoAnfz0FhuJKiDsjeasl9MZnDVVuKt2ljXCpt6Z/LteHzrGtTT/icypxuaWaT
XwBwGnTlXsgi9ZJV+SmOMDUQlSI8CkiEXoUyhrFhE8736Ey6fZOBMI8N/RQOxXzVbrHVjDSkLVod
8GqRT25polPJMKG4wsCOfAm17Ux4Rs7iZkwyXpTe1YwBJIMkZ3mWVgWdhEFYdzFoj7PeCOjfYQgu
YlxIWhTjLSbfTlaiPrPH5Qm58CbMin2sLI1L+RbvS1x1C6FeduiZlldz1wUoT+xD7OBdq9nECEff
ijLt0ixg2LfKjbcUX4TN0w4562ttYs4vZHeJDBpgsUY8Rqr1G4N7+XaYcH1S1ftmrsAahgU63F3i
CZO8jztCHOXsMc7TaReL0lGdpNTuuA1XrxZ4biiA7TUBSOz2J6krnrp0kQ5KR+cF3zsUqTBwNWiv
WBPzvz7kfGSDONm65DeTBO2IaHwLJGBvYgBhSJueJpWEHTKm34syEaoY9nFsgP+sCarJluHWnRXb
VTzfCGjvlkVTBfqCh3Cv8AbqZbnOFxCLfYS2nVntPlKxhcJ3QqfTNdUGqhSdAyRiRmmHY9CiylQj
cQyUXom/t0JMi6U/GHMYosKeFgASRNDX69y6cRNjcaAUD8iU7taRGxFXBGD7eGpQQAvhew0v1oLw
Yy8uw+aN5yKJXx+17V9Yk6H3Mpc7zPa0K/TX/XVBmdYbzWL3YchDAaqjsSFrp3cSDQ1D5lNk9PN1
qPMvdEr0Q5iJJ8yMgDPjnbhH5iIGyiYpOLKuj21YxDeqBYBiFPPbqDbBtOV4/H78cRCRQV+aovZn
oxxcbBlQfEXuJUHCd+qs4Zp8Enjn3IHu43zzI8k0nK6/6qdTjw824rdLGqwohDv9pCK/Zc0cK1ks
IFY5O9hqqd5QN5v8hgCHFQ8+n7ej5DRXs3LGGXndLMA7nYZafWmM6NHUIgyZ21TdCwIeJdEKWofM
p3YGMzV8pJdQwhARHh7lVryWa+GFcyyYqTBXvdK8yewd8BXhaU4xoaAWMlE3s4UJIV/q8ufQnBgt
p8OxQUokqOcMfbA0Em1TQ+ezBVqchisWdDlJHRO0tnnWsHRw1QaNZ+mhWIzWAbQE9HlL8xfNuuOE
UhEIX29TJZ09evdw6JQSudcE9/RoaN5h0O8/ChR5HC+5uJU0rTWeCyl/QPv2ozzJ0+ZhWErJpR+j
7uuermQxBr3OE8TTBl8eUb/kDXQX9AZh6SJ4hpk1ZbAAtGWJO3J1CZX3TG/a3VqpLmJa1RE50Ku5
xwFKpacadCsJzdAdabhlR2tMjrLV3KLHJ/mThiFkLr2jvHUltSWRQBN2urlId4mmQhZZhz7IJ1mh
osLcOUxNHQxOMvXKrTWCjxyprto6VLcI7WghdlvIgW+SzBkgX9S8PRyzjvhG/JS7TkZjRnXURruq
Q11DG8SIg5SBtyJ3+75ad3WivyOtyMFcw5SQrVbwpwY1UzGhclu7NfQbAyVQo7dDOa9PdVE+9tHy
YuQFkohzZTiqodBmxcFEK2uIcKqEWbpmgTou6XbU4SjZeM6HbidVPTF5PeYt0CChsNimYnLE0AUP
pwSl2FHEVU1tnxCov8IN16MnfDElsCqqSD9HKkIMS/FAGyA/CGlFPZCjxlljsGu1NWqaWK9lLTlR
mxleqj5pJpYNH7Wk6aPAS1JUII/NqHn1TfV9QJmNLNrah0bzQ14HSFF6MfrkHwywhpd4jJDuNkgl
RQQ8DwrI6E7rliv8v/dd3Kse7Wi0iAp4sSVoJ4BmQ4BTYGMPi5Lu03Q9jggjaZaR3sam/NSKhg5b
3SidpqnMXSGgrTiJ0bcIKfkbQLFygHPe7LXSfDV1me5lWYuwY/hcZY26k6nKg0F50EulvLor6S/f
N9niJLgVOn29FKzctT2rSuZaRQ8qWn7t1C3KYJGw1BzfnZDYAkY1l5AxrZ+if4cjSXW3mNI9vnWQ
NTOV+8mKZVct6o9OTlBAyvAoFtYMcPiErQvmWgTfrdoyrIT+sS5jY9yi1SzpyYieLSdR0WSrI87q
EeM2ZkblJS/ZVghOagKS8fpUeTXpoF3VoRBYlYoAPJQaIWmOHztRXjSsGG4xbKqu8CcM4mnrFCuI
u+D+Caug36AhcXdXqU/p5lgmVPHhoxdh9JuUcDH1bjsNt3O03lWxmvklqn1NiJDiMMi+LEsoy9Tr
0Yga1B9wz93Psb5cmTAIM8Anh3LIg35c4HYMDGURPRx9pbe+6Sig0Qfp0iOKj8pexvjGFls9PjJ+
Y8I5TGdkyKmXCt3G5VC/kZdhcweLsU6eliWg92edRj2xMGetz5qZKKigCj/qtuf+CvBmLVJPcq0O
fofo2mb01u0UJsZtlCFTBaAhzM4RhuQ7zl+IUekCXUB7ro2coXqmtf4Ui5GTTNazMGXwMlu1uDF1
DH4GA72aHC6WFR1wv7mSG5QGdAzHCHrV4yyq0XEVsF5HsAocojngnDAuh4UN6cXGhIqDDC4xb4Rw
Z5mY6CYDfiNpRdVR1x7Kw+q5EvJdU5Qez04/gg81T1aXPM9NDKFFDuEIGtptzIQLrXwmHZSSHAMC
jeKWJrlNRFz8dU2wEm51Dq5suP1YAY1a7vB5f9SF/lWKxu9lEuNZt3VrclW/U5LbYSREVH02O5WB
BtoUmeDkI00+KsgxNR025Woe+1bxGimRfllUU0HDHyg7diIgVLNHJUmxXqp3sSVad7GaIiMxDWcd
zIa/drD/5/ChSavKVaoRosDWvbLqSHAZxL5nK08QS6tmbyAA+4iWtnaKlT50koWuydSzOT78aT/O
TrPMpb2yFqE7wA9shWi/6BhUTk2LdeA6PAuVAvu+pJ0hlsVTJGwCbmOYwmZcIx/dQ0hn6dj6VWsE
NcZq+B244DY0IELpnSDxLONIQQ5BLA/GMk5XQmgkuwjvBqXFLqKAzh/TjhPV0WfcQZzEItube9EP
l6n+ljsIlbbHiQmNq80TClOa9JgXBrYIpnVZpmLfpLHkoXcJj6OJAw5t45TSqrmUbXlaETXzpqYh
Unc4mmORAe+iBOaRL6U7oXtmW1W8Y1eJl0iMtIMphN+WOsXkJVYeAbOSRa5pu28qWt+jbxh4NAk1
UsgC9ZHcKgV5Txoxep3xpraaKzBbL2GRoVelTS8qMrX23HawqEyDu8fZvBZSOBiLqLimdj1qfXrs
EpTv0OO/F+T16t5MzdavkaFy1nK02yI6qWCd+tzCE6Ksv49tK06YTXYBktqkzFZyR+PnNR37GFdv
81R08nddOSM1mO+lAncdLG1Tuk3Zmw46+DDXLL0ymR/yaoE6F03GpZviPWtw9rtQoQk6z8bt/EBX
VT6UMfmqocPLK2HTMNPGZlhGVaIvKw/jAV8g0Bqyup4MrZhcoYfNrbx0uBS7Ka7VOE5jPpeI16HV
37YrqqhhWuDoWf9oGPo5Kqa5mZTuraS7NdsGFSk9Mvwm729W3HOnOh0PUrXO9kqnw9b79ltUq53X
dwrE1u6xlOs4iEJmhOp6ITYcOBrQtork2k7FCiZLPjpp3MHpXe+U0oL5ZYDQXCpxcpGrr21My+P/
w9yZ7UaupN31VfwCbJBBBofbnAfNQ0mlG0IqSYzgPATHp/dKtX+7+zTcDcMw4IsGzqmuU6XMZEZ8
w95ro0VHytZ0894V/cGJkTIblv/rSYljYNn03L7+rAvz7ilCLwVrE/CG5pHOtSPMUppNLhMuW/st
LDOIib28AReKkUVFqGqH4S13qKJ8aL6OnSG0LlAVQM89kNJ8P0TSP2mSLlZ9XREJPo3HBJJO2j12
Q+bs0t96rkiAiUZqfj9o1nFu7gk+r84OCXSAyZw9WasHPqSPnAx22FvFAby3Q+Gc/vZVw7AogBsZ
OQ5XaIzFqOHVcI2Gq3y+Y+wKxNhjEBl5kBFLE/2aG3teiTzEH97IeuUuAeVIV5EJeCH/1FZ/DAe5
rkSCNSvI8Srm/WtJIhOFuFttUjt/FmFPbgMymt7/bfrpNaz68i7duXWVMNXq+33Qt+9d4+A6paFe
I+aMjmBjn4sJ46lVZGuqzGUTTs5pqW19VqEi4tfFEBdF3Waxg7eEgeeqEg1zFtk6m9S0v4PYQvRo
bIvI4yw/63Y6AuH7bSoanKTTB7eemtXY2ogiJxGsBEM7Ek/arRhyzsAWvkZLELGFs9FJ/auWmFuS
CanHWxccBuR/zQBn8A7cueWuZSC582uwvaF+cEmY318ysMNUBqdYzU/58oVWXN8bkYFaxAtv8+4h
RuUsii9RbwiD0NwCeKNK34xQ7EHlyh59ucWwIsWdZcx1puGYxiXoUSuYH5a+3WvlPdAOv5X+ckW4
zqY1hFxM9sG+aAV8+hZoyrWTkTwOISHSt8TNX+WufhZDMlEXMmCrEfe73birJoZ4IpKc58P4q/Sg
XArWtkho+RY1hoGzTu5YnP62jMQRrOs3P4cI7ER7pxrZ92R5shkkpwLwJ9szn5ZnzmrhJGyoCVf0
Ob/ajDoh9QtifxVbGT0yvmW+Ec9Ztmt1czcqgNPViNigs1IIyq7/FXtzfQbgjfvgviq815xo5LSL
yQcIl+AupjD3I+KSokaF22ry492EX7ck+OWYsjFbmcQGopJIgCsagKxyATYYHwlGla3Lrti4qE5e
zOQ3e398mpvFgUJH1WA1sdlqrvhjMaEFqoCc3mWsdri6livLJkm0YMx+aBxxQ1pTsr3EG4vZotDu
62zT+QkO3OkUOGRSFEGwTlk2O/vOb9SxED3Yi7xlgLqcZAyjMCMMYz9EejMGdr/3LGvjDSQNto71
6SXxl0cGy6Zf7Ght8uCzLicX6G72OA/gTZNn4mYBLtKp5R1bQWiz355y3rr4DpRxNDTRVRJk8Ckm
063Tyn9jNAM7o8+eTewdvMgwKy6a7dQ1Lv8w55vQrea9mLOD13IrKDMUTyJx/wRddHZkJ+4NeTer
4lLI+pn9cUwnfr3qb7OGiazq0gNcONgK1gh3k+omyOpfucsZyuu87nuHbo70vkMF7m3nkkCPFWkb
59X4i9Q1vWLj/cKMKyIWIv8CqjqQuctlZByPIyQGXsTNGALE7/FAeil2d0Cgt95UAH9u6pVsI/U8
ZDNWy2b8AscanYMAfq/ySiaUPvNjzRKEFc1LmhGi69U9Y3hLf8c+sP96vg7Isj9lQfVtwTZ8ICdl
oNMyHvBVKxf5hunnuDKxJHUwUTepdLY/KeC0qfd5iBeCGF7WKeWyrxp/uJH4cUjQcWb7oydkfdUp
wn2CvPLOw/jJZJ5U7GotvJDCiBt4EAVxp4bI8ai3DroHtEzIdiVrCE4GumXbBuGWFeWyKiprD+bW
nKDf/v7ZaFsRM6hILTg+G2vzU5HXTN33zK2wI2XxDZHvGHgGwjjhp7+5F9R/pF5iwfReFZeMZ8jY
a9JkgZ208j6al1VXAhEo+UCckZzUqej35MV+kDZ9JHOeOM+mo/FlEOEremSSflrQu+wg1EMEqIRl
dF1pkhzrkSC1zBYrjqpGJWyd0EGzzW345bEj4WrGh11fboc3ko/AsxBFH7RsIuqirtBqJc8ODlIQ
xCA2Z66plgeGKVC2XvJp1/aPaWsgCrWM7wbt3KnKIwvbOgrk3K5UWEMDD4UWJADXZ//Z8GqSrKnX
4cx4JJbveBSAp7XjbxEd+A6CJshnxCjlFFI55/s0S24LPDS5QqZt2V67Mgb2lvLrZ49VP7HUaDeL
PnvitrhrUxsYXpuxdIBzzIk9bVHi0UkarLfxBLiota862luTJ/ST5rvsGt7BFqh2oityHQbEMyOr
HrSKuz7Lqq3DvI8Fu3+g5CDJqSBbLPTIrhdejEOnQYHlsMtM5stgl1FyrgUdlXmzWoM/1wa04Fa9
xcUVfDhuhzE0ecriEsZ9NIwrrB1nkPjNLpcUPHaPUcVtXcz6NXMVba78C1emLRBWpxURwwQD4GjL
c4KQ8OWpXmy7XFzWOAViRX4AkXiU08OwH9T06utu2qZF/lAEU7pa4jTfdRwjDnK2Y0ekgY94bm8J
Lz/31VPXNtU1MqrAvM9SWFeVzs7eOAwn4d3lUMDSY9Ka7rklcIm4EZKPYuztF3b30JboMAcajRzg
wxDw6dDfwnBzgcrkhulfSbEacq6BTd5d9sObwQV4nFtvjrblAanne7okBZsCVuuuegx0ah9JAlsb
N5mPbd8Cjqn4r0vM3piJQ430JhnDz2LUsM2SGApOUMl3Id1LPleitkH1Si4TrvSZwY6lc4qmKhbs
RgE5Ox1AmCX5FRf1bVbGPik2gJOS+mxbY4jwIQWYZiL36C93VoC2LalyQhZElRykWp4nl80G7oIL
u9oc9diLQ1JF6SbDTrfhBv/Mx5bKlCNupDNldg65Bly4qkjVugwNZscNrxbntWegvgPqyhHi9MGV
iOE+hKY6D9/2yLWBBvKxqPguRfUE+lC44lp2yGgaL/n0+LnTtjr7tnUQ3GD7bGgE8dHEcieKP4cg
92TrVO5THfWsTkY00C5vUdN7ateCoN7p7i2LsnMioePokUsae+UlO9wxEIO7ifQfMjmOLk9FiCaj
nVGtWYZpVu2nz8JHFFPgJaK+XC/FZ6+JtC4NuqirxI4IKDfVTa4gEFrBp1dU35ONBczQ8RY1gK2p
6taSKfWKtJiQc3gzN2O5c1X1UOUpnXpymZ7HH6bl6zRk8bhJwMWvfTZIGJmL9LKl0dVwLYSG/pfY
rKIctPV2SZNAiBFj4S4G5jdRejOB6KiBSZ7o2fcxOdRAinRfHiefPgCPABetwwdL3CewuoooRg9L
37oOgvGYImI8qJrsnyx69y5BO0pku762o6OxAspVpW4r26pWQhvIOCmjqSisiN8qLglQ0vFOxnLI
2iTEyY3IsbJsarKkJnrAdoCaZSK5w5dFAoIbnn1IyvWgrTNSlWsZO9vBml/yhh+gnbDVyhRvFxHw
kKVC1MwN2af7YTI+Z926jKsJ1nb1q46UdZpQB5C9HffbIs0QQVv+wV6E/STE8IsOv0t6ed/ztMeF
wwNYMY6PmzEjWXsGZZTH5hCZHuRikUIUs8mvJUMiW3F+ARhkHrViCxeREBtjwFWlTbHgpZs40VxF
WnvbtEbKgifjXFMtE02hbvKBsp1Ahl3l9NXzPDKMawkVx/PKWaPzR/bx6VU465GSfqM8Wz02Mvn9
c1qQ8kj/FIfZ2ur1gSiw+pQUvztoyo9JIa8sBwpJW093WqGDI4S7QvEK72aY25loSWhMARx2iYfn
pmMVxChLb4sEKURHroPtFIDX4YnXFl5FXvJ7VIf5SXf9Qaajd9u3amuVFcbaCLvmnpR23PMXTVXe
y2S98OiUDTTtzg1Av87p/WC/D96unqXLFDFh4RpMByHLaK8q9WLS5ZeKKqJRnOb9J1+LHuhYzzEa
bBzDa+bR1yUhdsegTeF/OK25zB53ORE7d/NcPPOJ+teJ7Om4BXe0nZEwrC+fe4MRVzjpRuChJg6m
MptutmBTpXl6jv8+QluKbTko7xZBGrglaSCO5FN+tPy3mivwluBNmmzZEF6U6PKi313R48yf+Vx8
Z+Cmfbexb81Uw+EKHb5WWc5iJ4o3P/2AakG8TUYB/fbeQy9ZW2nfrZ2Swqfr0CmMyeBsyi5gmU4d
5TPiX99mYmwOnr+8dqCC5gBQxdQ5N7jDNMlGwT3JpuXaUaVFstm8j2denN0QKJq23lVWV5zfafhc
MpXbtz1lV9wx/nNjFwgH992q9w2gJwNrpbiUoVMJCCed+21O6irhwqgMZ2BkPddSUpHsvrcJmN45
bbhnO1HeWnXK01vWN31MFKEVg6e1sq+yQacVjvol1u1DoIbH2djEjFrjb1Id77JyuOwELVR6LcPj
uE9fmjp7Ie/7PJeh2ExC7/QwYeH25zV5jWqnksbZ+pr97AiHW2dP+JKaDc7b74nogdXYlye3TZ8T
r3lrwIwuuX6xmQJygeJbLxIWrj4vt0umRxJYqGySi7cl8d6H2nv1mgD2uvthcmihNfr0tB8VTRnr
jtSht6sB5kw+mMcoB0+Tu491AC5JFR1cCGyxS6Z4Ohp7X8qW3WlOaWgH5zgKHopCfreBBjwhgVpJ
4pJQhvQDi9kcsYihJ9ladXtbBVSGzLKdXB+4dwFfSui4hECuXSZmK4sQmsJ5qJPssRy5Ue0y+DSs
vcsBmaUIimidZ8gIDCKLJSa4zad7qhGXrxKXRaUn1KFpoWYETcVbXj4ljrc1U/BNktGL3fJ7B5dw
Gk/UYCTDiW8oz7fNZzX63d6Nk2lDnMatKvxx5cn8I6y7K8jXYC67sy1Mf+pGLiUGUGy98mtcYQ+6
d/iqAxPY++2r2+f+tSnpQo0ijyFDGO1Heb+z68jeIIvaT5Q2Lrs4AooBFGCLB3CSD7cWkpxV1LXQ
I3WCuGzeJ7leuzUhfsqkt52IHpSuCBVgOVG4fJZF2peosod2VS4HV5tmA8t7WtV1euvhf9r8uOdt
a6kZC5FMxqKDnQXrfkZft5N8VkYSdOWhSJBkvGuLfVGOEa9x+ZJK6hsPHfgy60NUzlcOoJ0mPfZE
J4KZIFWQ0ntMsf66LWoeBYzAGZpTPWD1tyoGV+RA3zus89eEwsGAGwH6Bw7b0evxQiEoAPd7Lae4
27H/qRlJ5Qnp3XwdQPv1+UvfUqeSlbO9/H00wJso7uNt3/NNtWPUUMncvY5UXh3xlyupsFgkg1Ic
J8DLSJhjKRgCl7FZ/Dp81alinE0f81OzaYAA6eLIyNaz+8Qs6ZJDyf4n9UbyC8boStOwW6qmh2a2
401Lv56Ikl2rpQVmanKmTIPF2GY0R4dIzxZO+Sot4Y4RQWdvAg1kDcNRcEOc3rzNiWjw81/SdTjp
EiQN/rdurYcGBACSzpn5cWNIuMm/ImjrK/dhMmXASiN/tTDlrugvkBok5ibxqbUSk7i7+Sqj7dpZ
BEiWzrRW0n20/HVepvssAbWjF7GzI0y5AGXYqte5/aUFBgs02OkKrQM+72J40Iv/FUzEkxInPZB6
t/LD7o8v1HpsjzWdOFMqjtRJcnIsiIq8vGF65KfQIAB5EiFDa43aZXzGmPUoVXNTYj4jJxaZGRFy
160PJGeYy9NSVmIrs/ZO9xVanmJkSnyZ1CzLXUBbvgqZijve22yAk7W3dWpu2r6+STFgbfyCFimm
DXOWDHeoOqiivi4J9SsGPqpwrgJiKtV1KJee8FQwhY1Day1Z5ZCHhmTptepRZlUy23s5bZdg5EFg
WKdZY1S3qfI7AhlUw0k/ntI5v04XdyI7233POtKt+hTHg4sgv8Yg77MEc9LS5nAT2bqWM8vA7mDl
Hl+Zkkc9L4fPrn4OC/ZbkEz0IdA2QWdy9tZ5b5drsaj5qKD9hEjkImu0sE4sN6QBxhtNpTcP9Mxc
P8jg624LV+EGfWRGOhdbwLqWtMa9fhRUeduuAAqQNzixPF3uMkGRjn8Q3A8JJ46iVm15DW3K6ckG
lezo9i3vhnzFgcNFPbavRTO8/9QPNevair1dY6PaJliHSR3sGL68ebB3jS8OsqbzyZxgOQrDDk4H
8/hJJhGrnOwePRqlhNt8+ZbjvgYdlAxp1PCEuW/Z5MG83NVYAt2O8qSdiBbtggZTVdX8LpugvijB
612bmRup5J3Uy3XZ0bbEqKTWaFNQLUjKfjGCP8y9P6Fv3lDff9DWw9uUw9qbFUyRmW446PmSseQk
1f4jrxKQxnAKUhskbMLepu7RVbMXPnCWPNjjdAj97omMU4pVh7d18DfhYrZJx8cbsIUex/rWZN5b
2aQHMy3nqG8OIpxOSRxIcl/lXeAR1Iwu/NLBd7uot6k+a0Zj+l2L8I9yuWAipFR25yBcCEjQQdq7
jxPbnOd2JJi4Q9RYF/vSaxitxD7dwgzjoTcvAvpNHTibOOtOxIXuEOOwKE7fhiy6H5vyVzMRe2y/
do7/1F62/4nXPbgR0ihwMlC5BIBKhV4cDz9M9Gq+InP0sW/LyzQf3Ubh349de932krsiYZVcxx9e
km2DQG+GgpOzpyCrZ04R7rUNmaDPqU2vuDT2jSUy/zCxAEWqjx6H1e/JIrqXv7J/LrzyrrHm124g
pFPtUt7HVWjVn5Vn0+b57xbDwnGOdnIICQWgN1xZtbiOi5iYvzGz8V1Tz9fTkUW9MvH7VJiDHqDV
149OYyPCN2+qc551Ev2qZ+u6XNjazu7VknbZIYySQ9FhDaBxoaPvbhrj9Ve8W+s0dNNNnttXte3s
S7dDJziJ7yYfu607uuGy9gonxoRH1HfJFNCAtDkMRrBsCnRcnPwy/69/pNQv/8e/M/YD0D0SRS3m
gpg9lCUrUTnQdBzEZ8WJGFcKLqd4shMoEJlffbkLdoc2jEBMR+JFqMHdeGUcbJR7qUzHTyTZze9h
UugltEVzpg4R0o0HOuMV1Tt9ulMMtyUDQfZjFqwwdi1So12RCMaHsC1O1gBSZaCwX7fKB+YfNZug
Nma9JE2K0qeP1q1dfbiwOiLDuRbNPdkKjLvDZrmPCMtiBtlQN3koFQM6mdCRBddZN+zlxQWkVarZ
hUvBNi2/L7yEBbyLDsZRiEYcj5bp59f4D10pOLZqM1yly7aEYrXCuTEz/Zz4uExt9qh8idfJyts4
95tVgIiC2tOq+KCYmmviWB3XcPcPBf86IcUUGMGrKroxVrWwoZckmiGacEyxZ2Xc9u7dlHzPU8ew
0wholHNWX+f7ynNXixli8EDZn6BAOSp5AUs4XMVVB0E8XPRG9OoFPXO27pWeNklKA4MXjizIHOyz
T96YRlC+Tml8bBBVbllRQ6AfgTE0PTXOxEOnAc4ysLarblyPXTRv3dy5c+svgcoUE8kS1R1mJf+s
+yXdkZq6Q//VnDxC27snhbbtikBuhDVqsHcCIfRiIiYl7YIUuf1Qrb+XdaDOZZeccMn9zhKqlRox
GnZIe1NbmGFKjD+Y5Y9u5VHySFzVQkxfrnTi2zYCrOrWlzC8DNSm7z33Y2Vt0aRgxJviBwYWtFl9
9UdlLYH080cwQL4yfba3+Xaui6gFIBz2GFLRVA8d5vLOKHOPEZBFnvC+htRnFEukaMW3z5P1Linn
8KZcXv0uXrZhpF9Vhm9gmuQmk+zn9CJX2SIavDL6m158uLBb4q1D4CTfwOgkvZHlLWbTESkspq38
tdEjD2VYDwertMPrquZWQ8BwGkdx1wxRdOjUOG+wjaTriJ0NNEIyxgfP+eQJBL9+kfv0jM73HpsJ
JlsnscxIPCOF0DFmNWURNrkSA/CGQFowHkGKbGAmrdgTYtfGboQAIjnNbHv2CqeZYUwzTIR2jT0p
ssvgrGeROyfbOcpwGraKvcTetdlTR2Yq9ih3mU8k10Xl+xurlTdaOuKgdPg1C8LEOIX0pmAA7vHD
p47zh1Jg5I3f2CKQZLJe64pY7qEWzKihBueU01JVPHmUVufOZWPhgoOiCsrvmc9ImjcnF8c59Z5q
FnT1OJC3iuHxfjL8ppFalarc36Vd+i1IEjsSEgWjWMXzqVG8r+YXikBo2Cna/kLm3znTUTnby84G
fSVXecWD61X1tm7nP3FQf4guBKjpKOQATog+C9VvKVGNhx2qyDzqqYqbiU8Ac2E9yPcOwYjWct6g
aYZ2HmPAW+z52tdEqw2odFdFqN/dpHzL6/hBOLjWIouo5yxu08c24nScjHh3Agr6ufEQy3kzyZ+B
+kKzLbbFou4dG8jVJTe977rDsESGbaMxLPJZZOlLjLBnQb/E1IM+Zbii/9gEkJTKKSEoq71ujFuu
C4fDe/GidWCaj1nysqxM7hx0ZNuL1N71H+qx/aziMWecTDGrmbi1rD+m4ZxQh67TDFd/xXJ5lOGv
bCjMtm1t0r/9/qp3UV2XmoGjofDUEzdsWpMVYhvI39M7q3Cm0hWF5ewwDEr9PyPvsuPyYY+SlBsD
pDjR2NCznojtbIErk6iLfv0J5Wy2rQIDydGaHpTc4Yak0wFoChJsk86q3QeCT0TmVcroHdvM2Pnc
M55Ya9Mve5T0OIrQx9Yev3VWCrj+4sx7RdrqmnEIjr8xdzdTYDOUQgu7XPohLcWym5oXlBCo94j5
wUBhL+WNTOo/gd0gw/DOxh/Tbe8sqLbz9jpbSr40GEjGKbA45sbrnNH2plpAiHchryBKntnzrdJU
pauKD2RKmmNVXgZmRfAVdjxnF62l4UJnopoZVKcNmUcCKHaTMiZP2ve4VydMdPnWy/l7GP5Sb4Jo
IP472k8UTTVpuDt7sTSB7qR/9IgHkirZNkWOaEd2d7xOHIuEOmbUgDZ0OsrxnlnR5DGFYAG6zabk
kwho2q5w2Pi2/vad+ih5WwNKZ4w1C8TWbmQp40XvhvkaM3LMCcyrmhEXQkIa3sr2s68+9KEgFxFU
UsIQV15zRyQ32+oiycl9m267eP5TV9I6NlHlcJcjREml7e3adOjWgwovIYQMulm3JfH8bOV5cx2O
jd4x7s3P7QhJVCbjaZTTXVphMPESopqXT5UQOGRXMuHOhwRNVPjVmJHn3RYLHUfs2FjraQGdcu1d
NvBxEoAtKEeefKalx6jg3Jtpyxn1LnvZ8OcWSkOVHdtvOQRnMw3OCSXydm4T+9Fye2wqGTsoOyTu
VkbTQ+sDLzeFTQZTh1M3WVy4pnPV7TqQgD9CNR3H42NTlcMJAUTBqaHrMrkeOUEXyeZ5bvGPx4Dp
PN0NO+TFv1M8+Ds3Rjc9558DsvJ1xoQWiYfCQ9mbeyHRkbSoe0zLwEPYSPudQdwMSXi/WBJjhYcE
OC4/9fDIqgZwIWgdw+AOVDgqr36KnFVIMdnN+YfbTcecNYh11XnTbxE8okN7Yao3bFThvFjeZWru
k2RqebBtf4wKaCR/dNvePKC3nM5OCCyOySLYXJclHmIXGI14F2bhZUeruriHmm7VcuV2GKT81L0f
y4tcOO+uhp6hC/3Lukssm3hZiVSG732afXdEfMqWtbOKUVKoKfnTs9wMmuJ34SSnhYo1Hj+jwL6Q
Z/3iOvNb7KTNcD9F1VWjKXS0pT90Oj1g+Trjlvzlh9ZLhh0HtFJi+7gAhnNWyJ2VOE+t1X5t6gZj
0dgsnxW35bo7g1gkUrBomP5N3cdEq+Rl30m4dCs2SMmH5TAckyMSF5RynfXUR7+1aj4Cx/yZk/aP
Pdknz1Frz514NpwKfBvMgKHivB6I7BHYtH5YGQXSuGVh9jNoPki/sp4z+KFl6KzQlO2H3D4PaiZ0
KM7+eCJG7Np/+UTGZyl+CsHSK8lPybg8Cc+8AkFlpcP+qPLqXSi8Ym1f7L/UEbR0swKOLu9C+akZ
BgVF/WwLaNHYEu6dJOCNsT/AiXA21O3rpOWDx+jBLOGyUdyFG0UW8b5jHHgTMVSn3dF+sVduOq76
oiGRg8eeOdG0rOU0PCw5jLrLu28NXCwJnzSulHRdVqnclzH2X9A+kDDMRrSMi3G8EYricx1Rsxyo
JZKW+jxBlbjX5fwLZsQN4fXtwfUR9/mo/ul9UZaPeXq72L13lu34kAGNvZm68jQI9A+kLR+HVnwW
7aB2cqzZpbkVhfo4kbUhWWJJtEoE5G7ciac1DP0HLh78SWX42MxlcVA5wyplulvh9g2rlhq18tLt
f8wbVnqBZlbysStDYtkXxeyvLSey0xcg6wVIPjOZRy9x16TYh5oBk6mZYD84MUPMHwHOZEVfTmMN
exbTIIcTpBd45bbTWIIthkvys+pIB15iyAKycjrnUJJavWb3bYFxsdX+2dEKOPxFyV9OmkphDvKN
QOa3I4SSvLtIfwjmdQTaximHSU7c1sIIxavQf08xi49Q6Ie5VsOhrBbGkDYpXENqbSNmVxuyoclX
wST/c9SMdbgcfD7LVS9p9DVt05l6UVDZabE7QV+Af912wS7oLZwr1tjxLIS7xgrWOqMfmps/2ZDv
wrR4jy2QIyahkiAD1Np2jNXXpLybde/p8ejk6NvGdlp7bQT1usmYy2QJF6SK0m1TemJrRvcpZ2m3
Cntd0Y6CPK2tiZ0VNjcR9O4+sEhCx2PI6dw9xy4zPM02dOtM3nlJkM78e6O0968EhwtCDHmLH/j2
BQL1z1bZkZzTDA4VzH4/HRjPi5M7Vo851/NqDJK3eADsIoOr2Akfi6JUm8LXX2TwYkttcTEyIXxO
8+yGscnu8r/Y4jTJl5faav3rdkSwmQx0bTp+YOR0bBVzcwTv24HEbOaU+qNva2w+VWbhPqGNM37i
b5l/+JfdkOdpONniDg0FVPmwfHbGtDp1bLhXmS7Vvufw5k+SaxgM2X+Ag/zAuf7ZPy4DD98bE1sX
q5Xzl7fFQ6Udj+5FyzaE1iGviNcII4IOCiIGkT0Utf29yDHZSNQA0UJoFW0/Ia2m2JHK+1L75FJF
FaP+Ckyvn10YIapeF+NR5fq+DcTbaFWwihHdMcOE8YX0AqAfeC08UW4ZVIzj/e+s9v540kbRk+b0
Z59EZJM3hM3SqrryHNcAcof2P5i7/0qouiB9IKiiRIg8XrbzFwe/a5dNsmBf2Paef+MsFTvfMHnv
8xBzFQqmVdPxM/z7RxBH/r/YtdkkuiCsL359P/QvjI5/IJwEcrFEeFmhJP1D0dZfg41pcm6eOdXH
dYH3ANLCyuqGhzYWJYNhcc5zipapLMRuKjAZMBSwgBCvPBFyNBZ6Y0nN5rM4DbZBqAQevRVfVuN3
m6BMryE44Wzw2pgOcriiWlyYsbu3OifCJQ6GnQnc6aFSC/nFHMF2g4YwyT6SrN7LiB0x1XG3C+ZX
PFO/RcE2caayW9mBIDNjoaO2jSkY6LZkp2i87nHrYCCanGkjTfwrzmtCvaPiKmmegZoRNRa6j/AE
MVNFO2hWJMQMqmeFXz+wayL2KrvKSB1owuDcwylbty/oY4DxR2ia5omhByUIcQXVZ8oOFzcKtmvc
VlSkhsj0yXpjGpCKmgVlxWzEj2+bwj1HKcgQxinDFvPXbTBaNxepFajW7FiJSSIn8YOrm3gJol9+
e81KocdX0yW7rkoPhSaAWlXlb0viyi57Ozxb3suUd/TXDC+jcCJPIOeN92aYLrN5R0DaPbft1b9/
Zv6FsRxIoHVMLyKHNSnuxL88MtFcAYEcm4prAhn9VHrXSZW9hGNHvLdQZhUKzGA6INjPm++Z5WRH
qmUBA6d5ntNN6ruIOuIJQzdqnaLDX5R35neQuX8GXWyXcfKOJGwna2Ut+Xpepq1dq+o/cLT+hTwD
NEeISACSEuyXwr+8hIH/p9ZMubfy0qbYKBkbrzmPNeURBu1HaTXQO1R1/Hnn/h8A+f8v0pj/f6T2
X6C7/3tqP7yrd6Pf/wnbf/kv/o7td6K/XXgmcNyhMEkJseq/qP2O+zfQhbaILqzv0EYo9D+h/Z7/
NwnO3MXcF/q2Kx1gd93fY5Q98TdQ1SCbbc9zOGml+38So3z5g/6BYRTw9EQSECZ/mcdczf8hXf3D
+TkkwbQM+JWhfRTbakCzlYZVvasWjYqiHNHu1nVxLBtB9JtMq3UWjvVpgbWPBUG/RpAT161QxGqV
432lIuc/fFn/Qk3j55Muo3J8FaCgPRn+QHn/4eeDglvOpdXC1+oFpgRDzNakrh07XXZyCY6YeYMj
/Ctks8H0sWBIhTr+s2jVVwyh0Gmy7FhUlbEMa/adyUFGJMN/IMb865vID+kTn8APCPgcw+Q/X0JD
1WfJYCPVjOdtC+IEZ32N7tJO/mSxz5glLeNtxghoFZsyYaGtPnJRXsQyx8GPcOEW4lCl+h7i7D88
h3d/rzn+W9kXd5UuTUdaxA8m+3/VIj9vn8cx51JLeNKDBfbPP1ksJPbVEg+b57Els6oiXC8KI5de
LJoy145KLGnWc9cnz0rm0d7Cg4dAI71trcB76CecYU1Eaovpss9pXKqXBCmyn9qvaYKtVBogD2EQ
czeyUtjYvew3mMPAKVFknSbtzJTnVHK156CbC2PSm3DpHboeRgn+NPt+2nwtUyJ2ue4ARaS93k5o
II+d1SP2/++cndeO5Ei2Zb+IAGlG+epahRaZES9EpKImjcoovn4WsweDjsicDNwLNLpQ3YVKd7rR
zM45e6/teS0tXb238mXaKyWO/7Ek7oiKtai9cTGI3vKiuEfpZf7B6RViDANVtGOQSzUxbfQbbMEo
ouI1k/xz6IzWmTV2iJifnCcDvq0WsISSrKUHHxkEoIxK3FBp1kY+71KFOkSCzuF2VkHfRuoFyKE8
SwPGCNX+qfDQDsfaaK4V/+ipJxYhnQWuQ4rkYxvNw86q+2nHib7ODSkuLuWeR7vz3ARpsUuQyIIR
BfKii+YUZOazlWPbgcbI4dt5Kd9aNDAbJpSkQ3CKnCzY+wzxT8JX3/pC5leWPf30cy/co6kZd8h3
Cf+qGWvm8JUBJV2ycA7PXo8E95NF9Z7U9J81xSAPbbSEucoJ+n5NNWOfIovB1wnfSpS6ueROR046
xF7yWuY9JrqSh5ALLucjGIhw/IGrhIu3Hqyv//4ov6GnH5d34OI6A1EKUsj8QAD0fWRAkU9FFM8d
vAc3IJ4iIF6k31WDZZ1zj3hJjBa7fpjJV43DZyzGFK9YADcWplqmTjOpZljIN3JS4/VUvfjaI3IP
z84Ofe0vGBYk8kGAjpfpfFGlj/UMvGggaWPwamdrTnW7qYaY2K1UPtBrJcFraD6BElnv66zfDxzA
HIRdOPD85SOakQ2yMemqE/YRBTn+i6I+G/eDOyOfiO2R7JB1Fx9dkqU976AxTe1jkUc7oPEF762/
+vcz/4Bw+s+ngdwnOK8ck5iCD+WNV3HDCY3EoLMJp41BTOzJu15CgQ+YrEYC+VRYMcQyuPjT0lEI
twxC9WaoM7l6amtc0SouUfUqbS8xbP/+eGxgH080RzpegKKGLZmd749sA/B5SC0Uuvnhi1vBBpS9
9FG4YFwcaQTMqTynaiZIpo8PjAjQ9ysZbmZdcD1n13hJLed7H2LLtwEVTQgkT12PQG1GMHLD2l63
zM0PQ4GrbKyG6pn343vfGO1J+enVqENy6sKWDmDr3CI07ddGgj3AONf2WL384CrNxqaB6uAmfB5H
/47xLiCVKv/qe3D+xEIGGNAtRnH+a/KzaTX1SIUFvhZ3phc4dxdAhuiwaFk3DbSnzs4QnHjWtqdx
FcKyxj0SnuoUfX86q5eqo2L2Q4B9YwZHqNKMQ9Sov1ljEuzz+YE/irSoqSbGanIWLgXaAgzC/Sql
OXKyzZlLcOSjc+vci9KRuDJRyx5T5d6mWn9PYY+cWG/OtmKr34hw4OLgLFovmRyGWrRnv68fofE3
j2GgIZIEB9wSV2YZe/QPMaon87ggjfSJcfMXmr/WqWhjStOomVnMtzYtMl7mmoBl5eDSF0CkkRne
IsKlqVwI8ZRx7djAL8ZR6xND1WuypG2PSGMEhCt0zmpXJA0C6ryne1yXu7iGV5BjxHeofqugR2sV
VFuJNHgoA5yVzNKPE/bMzngwlKNvumb+lvPUd7kZ3CR1iUdfEBQzq+9+PxhPrpeexWyxyUXqy8Bi
QlLcj4fZUgeH5fXALviECPDGNzvr3IeEz6iOP1fYyaIh3qaRdveKTjplBIAnMasSr/vKmrcN0vst
eyvjxTp0j5yCm2AmW1PNxLuMCt3dgoZInNrjfEE4NsQ/Ardon0byVSquAYgZ/eg8mjVIxaIeb5tI
gzYc79rlofm188W29JfIwams+TeKxvuZh2Z7jFRXU3S23ZVVtbcjvqG1n5ECIphA27JmOxEWuRv9
EDEZgD8zZwbPNcoZmSOcpVgefsoiQO1kmDtDJrARZ/OCRZqYY4wfvJfnbkI7wO600oyv8PUMvyKT
+R5Ci70ovGLlRslPWWNiDT0IzsbIqDjSRkSDF0NPOAP8QQOVHicQcus0GquTrX3gEF3CjNgSzmaG
lLHSOaOnzPCao1ejb1ZzR2hi1DQPMV+YR2vda1QQ+zKK3YMTMmjxJeHHAEr2dVP/ypDyQG1D2ljp
eytoOhya/jEzFt5ziYc3SPPuKEA+rLCc6Z+Ofe2E8U1ZjB0lwv+rIv52e1sO0g+nG00NCyiv4GIJ
teD9QauZi1a8+6h8W6jUFQi39RBTZDdW/NKUid40il6FDAOYjbrEiOapPZxVvS+L9hbjRErc0rBv
LORgMhYmmrDXMJ0+hdX/5T7g+JxPDvUDHFR3+f//64oeuuFYTqJDAeiOOHvDYR2RZIV1JrkVQSSf
XB5/47mPCLDQvE1oxqOkm9d+rJJPOpLiPcPy99lEHSMpiLFU/3k1cXzYpoOkS4zkgsES78Q6ErQh
XUJrSL8sXXllccje+EVAdyaEsDmpJ2E389ciEo+YULhyNd3PagEKJaXVvyDrC/Fl2fpQO8FDiuXo
PzU18XTRz+ovP/Lv29LHH5lKTngukHUSbz48PWiMVtclmgF50fTHpEejOM9i3DR93+7I2mo3tl1D
nTDdnQ6it85QZ0ZJW1RYwd6MqrcwtbuVIVt9KEzv5ndB5rIWIVK6ZJpqFDJGQdIpr8OGGU2D2Sh+
ylw4R9ovrzq7bi5cHf83v4NrLt+JrBzxR1eugLU0JzapQpXpDxs10i7pc3GVhjnxzAM9MEzw2K1E
inTXjQl89N1NWVs/VVtusGlGW4N/N0qk1tv3TK9XhVe/0Q2uFumV3IX2GKNr77998r79ZSFzrZW/
I2/ICPE/3CZdJ25a9PAUS2rAhYD16xBM3ZVdw4MiDCKG17FGyW3Q00MUZ8USW2Bc0oaL8tt/f5Tf
QRQfVgUlrwkigs6BSabe+3dqzPGhenlPEnCfm7QAG39l+HutgbnpGZg7w9po1YOkOw/Y6Om9D+o2
aWLnQL0rUUA4m5JwmQez9b9zbHaPSTB+ATcWrUqc4A+xU9+3jrooawj3VcIe4YhuKzpERp2qDmmy
iHu8kcyagPy+oc7OVdEhP8yCQ9Vb5abx7fxQsmZVMHRvYxwxlqkj+7o0MjT7/vyL/pe1m+wStQJS
0j4aj1CMmms397Zl0N22iakZmBsApao+PPWj3lT4eNFA8k8Otmb8P9Kfjbv8goJgXXQ5RttCfR9q
9vQWpsBdO16y2sTPEqjsCUAx49vxsaH5chkZkKwtOb0pQQD4v38W+T6D4Pf+4qOJI5aDct+CzvX+
ZykGVdEinQ06nhyoEnFDP1rtudBZx9jexRxeGZdI2ShDvJZM1HL4ZRMHUQUtGaxixlBkyA3sCIAs
EgcmBzznjkcyLoH0LmdsaL94/XjTCwSimYtIlbFdhTOqY+UX3Au60qFLDTFppwWWjRFrYueBtVLl
VZ+RfiFD45NXWS6HzIeV6ENZJFOKFhUJFMsj+e/dvcnziOgE9ILat1dRivFAROatGbXLMMK+iUfE
th3OXLBXTGXR8mWbirkFhAMYPxxLaHzScjsKKzylgpuifo2yVD9k8XjI546+aiWvmTFH2yqm+Uq5
Xp3SETHDRCDHVo/IAWnb2NvBQVLc1pNYuyXx1rq0XurhuY1E/UlMkPN+jrH8yLZ0kS5gKeY68weJ
OMCimKXVYKxmI2Zwmsn20BTN/QwqXWqV3DbFzxLB2hHxX7LyEb4QEsK6tY0pfwYBys49v9RWHNzG
RrF4KoS7AX4ETzGRMeSb5BGWzLyDYxye0Oq463BGyzHRT0ceHSH6QV+MUxupUqCY8KGv31ZFaN5O
XAeuhOZeOMzevgXIjVWFwCShGuumsyNrhQZs7Rf9U9WK8IQCVzXJQyTR7FcS3XSDL7Kk7wQ/hORZ
SzBer0gVnE3/aDT5JTBz50JG1cqdy+CQMfPm0NbmZ7Xsn3ssuHwTD0oAPN4irfT9cvLjOMvrZDSI
ydDJBquFuYsUQmFcpciKqB2h+tlbrqnAH6GrkzTJIE0M7YOcWPr/fp1/T+Ler+2F3c+PTCfDo15c
1v5/re1iasD61fzSUxUlDEpigD9inStm8gORbzurHQ6WENeYZCSMuBiDUmjuc+NnAeXkk07nh7HE
f5YdXCDYw77FNNVZOrX/9WFAYmIu6WPueMvllNhEcE68aTvMvpzmcRueZjBMcR4DUBCMShIQUEqX
HV6xcn4wraWUgpfJOuxPxUjt70By2Jk4uRCo1OFJ1Savl9u+lW0Y7Y3UpWxJE0RtVIf/fq7iL2/Q
0pumKcMgNOBy8/6rBGaI5rTHExIQHwU2uet66xJBmFrRJL9FjwA5EZd+ZxYHN0ZBZ1jehZyZ8rly
ORtCcHlo9bVBMzdolrUhHQMRYxxu/HS6w2QhnjXbkNGVYmdYJfWm0fwac1++yOjwyVf5oz/ukIbh
sPlJRoye9TF+T9ijlemJr5I3eFcmMxh2BB8651xmL5z9GVTGmyaqnwM1ED2Dwwr8jX4c3JIOJ5dI
xy6Nsx3Gz2XTBCdlGRMU83TfKNc+EfgCxAgl2Y5bfoCRxEQ1Xg43GdBCEBXxZwH01u+InA/rnQ6/
gMVLs58gnQ/HlwuNqhh6+tTETqBIy8kSDL3w2W7HcOOlxa3IJ4QoFQo+JNqkovnTDksl0ISYIZ9p
lRgYxx8e0Vggvl6FmPZVGqE95gdZo4XFEsjsusvuy+yx9Dq9BW+fcU1gpDhZ/e1PV1rIFMP2a67Q
cfGaI0914STrzHTuMe8WlFYyuh67Rq+q0ekO06T3Mb1O9mDhPjlGEuDEucmL3H0IDfaG2Wn1hh28
2rggoC9lPb/ozLg0YaeuwKW9+ghPH7zYepiixUUf1A9eSHglN5zGtMtrdx71Bci9s/FmitzRnjDd
C+pPetFonC4gkyuCDmbs4rn5YniYkfVCx/Qac0cyEF0Y4yiNFnGjaRb7eh8+xKm6DQK8+66ByXyo
MLbZMEW8lK4Oyuk9IRIx4lPqc7eE+Td72bxrDVR6WQ0iy6ap69RdtQmWppldz/510ooRVRBAF3vk
iizmvng1uMnnpe0fQ/JVjl3yg4FHsMm7arjhLr5jDgACs7ZfXa+gfZQV4J9aupyg6sytYfv1bQkL
dgv+xwHCiVJ/OU6n3jFf2mzEVZODGzU755wwUym8EGBZwbjZoU82OuP/nSj+f6sf/88LFceAZ/o+
G7Hr8J/3O4VXkOnbTmx6njXOaIt75u8YVs6encpND2grDei4rCz/rmshHyuRP6oZZ0To4CvMauTG
tW8+2jMLOA9RUeHuP/4GupAB/GPwYyLji0QdhWSMrIhaRCUBhzaYXpMS67VlivsoM+l7LP600bRx
Wy4GXXTd54RuO0RGGtp1DuZGjeOvqOzSO6u2sGr2fncujEPjxeHRxlayMgu5tzWC0ByF/ZCN9YW2
9cnrbOMqp5twE5GRsXKnfkeuIXGysqFPboH9D7W67Xyw/SL29CXp4PsY2jAO4didGBB96auguSLF
BDSDV+qtSqLHebblfd0vz2vuTnbcGnANR9KIk6HZNwNbzIz84ySSEtIuVouvU/wCmGfb5Hp6RT6M
HSN0XeRdDV78MMjPozPfhX5hLQTYz061v+yfYL+5O+LkQ73hfTjVOLbSshWCbixu95UkT26DPz1g
g2Ea1OtlYbfeC1hGGurxOdE50t1WyXVYhe62yAmAIPnI2zVTdYRvjlUJaSJQMzBfqSQIYwBDvPby
VmG+TpOdk56z4SdChHBr9ECY/n0Y/KW1bJNPwWVYQnyzSbh8v1objKwERS/X/zZPtmmXXiVu96VM
EZbaIVBZCfORX4H4BuRjNPt42eYW3lCbh6+TNOI7p+3Q96LoDrKiPZMKWWHhyO98rM7t8utgwaP2
dfK3yELTMXVzthV4p/cV+c0oVShKm/JFd/Kb4CwthTUdghk5YNh7X42o1MeSYAOoZ7SCh6yEXFYA
Gse6koUtUoFidh7jqNkR2QIzqxslyAHzQk+xuANYhBnH94/N5I3bqkUd9e9H9zu4+t3R4y09Dmn/
vmwtI+f3j07lDnB8VMIwQsRtB4vtgOGN9OcuuhgRfK+Qhs2F4PF9D/Nr1wEkwVZENE4iJeQQs7kz
huShAtYA1M40dsRVsDF62QEAaXGNW/sYocHZzaDAN+GMiLIaXobSfpwDpMxY+OMNhclDHSTbRg7l
DUqynZbkT+Kz9IAKFt2NKYZ9Hk/+J9XEB4ES1zq+uO9Zwjd5DRxytt5/cbedbEL6+OLSCCs87WUF
DRsJfZRO8pCY9PrnmGE2A9SJxB5UjmQHlp8sXOhy/CnvH78jxSJetxfuLc2x959CBIY5wH9ketGg
K7QiNglI9Zy4mPZmRCTb0L80BIh4Y2N+6TRMcEE5CtX5p+tYzxVyohfsVd9HoVxAdV9mVheqd9JX
yuroODN8tlk0h6RK5Sph4EnBWG1qA2o18vLnRFRvLgb+zLNpQg28sTZ9npmDEFrRfChzjvgKOc0O
zui5gY+O1pc5SjpoqkP9a4hyYL0xQVuuULgoYaSM+J62ad9eG7gpALhhBRgSa0fqTk0OB8Z6uRt7
aE6zjcwd2WaEARqLgQWOKyXqAb4wwDxzsp7y5GWKogXQQJ83w8q/7gL7ix/ThoB5uQpN4JHCXRDu
fbciV+ht+REreh2rnqn6CoIqLInIfG2w+9aI34BSqhOl7X3ELIludn8cZvOm9+wBzJaJBZt3Ern/
oSGoYN1bO9vX8QZwleCIs+VWiScT8sPEF9gWNCBXPVhdmvk5b4OL9lEb7SafnGU4/la3dkoqVFqv
42D42iM7xhPSEXOgYFYn7qPlapdJTAyIjKtVi6cwI41wBz3S2kWRQkWWXLw2uS8stpEWO/26N+ev
jp8+eDWsJsSahFm0Ocacdjr4VO+9T0WPqrZZ+/PJy0DxuiM32NRHFiKKb0qYt4KtB2cymSMq9Vah
7cGJp9XTtYZ7mgWMyAYgLnOFgzO7b2bDXSfS6mbwEAo05bNt1i+JAWsGddZeQ/Q7EUaRrMUyIxNi
CQ3s1Y1YpGfeq2q5+5k6L8HDpg/taCE/EO63erSu66IAiAiKf5dp3KaAt3x32nPbVrDlR0SJdNRH
e0nPdmoIlT2YtoHq875qcnsNPKnZE8kIro1bFKrAzr+p0ienwcBbYHfZGj5cmC6bD33NZ/ODar5H
BTrf+3ZXkVaSpie723QYZx5LR3oHpYZurQwzPNeC33NUs9ox2KnQ0MA+9EJBFkSCiDOCcxcIz7gW
Ir6p7aE6KjcoriICS6/IIE2V8MimisxzV5GMhPcaag3oPtwPI5iBMmH6n8cQWg1HiCM2tOg6wEu2
ymz1NbVQKcKqBjS9YAuShwBVMdwkl19VP0Z5BWFF2dwQQ1UCQOpuQDYOm7hMgxuVOGD8tPdQtY17
DIEEY0NQcmVm7hss3fYmsAu9SdCM02+2y3MS2Y/SGuIbERe/4HH7R5+wxUvUlTdgViInJWLFmcR1
1sdqnxp0qDsnLveWpfttMkHvohlOHD1NR+qqveOG3PlK+pC1XAi+JuiryK1xrQ7u1pf6B9V0udKl
GE9ctQWDqZ+60AIThM1xZreuv/PH6M0qqSVQZrmEEY6TPpczcUe132/qHheZlaT2LWf6fevHmJ5i
F0zXYlmMPWvtFqhte0deRX70ZAy5f8LiRSBF5PImx3ZzTBk9YWVGZbUsBToVELq7g889dsVYL0J8
UL6ObkPx3S7bwRJDWhAPels2jFzDhDAzF3Gw07sbzSR37xbFr7aXyTHJDRh3YXebYr8lHFAoNNbz
o8mF9rzYarbRMOqXtNqBqlrloZ5uoeZ7+ywlikHmXXoGwr8katfjHWBJ5pqg1G0axgTUXnE6PM1t
2N629Xw/E9vCjtjhUZm5M+m2ptxweIJ+WFwlWr10qIfWzIXhu5nRQ9Olr3O1zCTkqwTEoLDb36Yj
sIwydfnBwIFwJjRU/BqCmrcAe1ShAIhn45VSLb1bOpljXWmM91hMrbr60kFWu4tUhFee5Vu6MRLL
cRyJTQBE348YGcEkROQwjLguDYfwnopjxdQ2qRIT8wGNS2sbwsP8gvlt6zm4AcxR4htVOl9rZVWr
0k2/lG4ht+TEsKI9c5ekivAX1KnbUgD9IE0Kb0btF4/1MitS3MH/ffv5ox/icfpK27SRhgU+YrH3
p+/Q+WA2Q52uo1K0m5ZhHy2OfNhNfmMd7Dq8cxOuQP/+M+WfszDHXYZhrst1FQPZh9KqwyODOYnG
rYPoLQGYxkLzjwGOzF0XlCbdxaxdT22M52+2s41BrsVNGc/3PWwFOcDhq7LssZuc/DqPIHcmzIyO
dQY5L7A5czTgvWPvvEKe2Gi/s5+Zh4e7LHY4Rq14H9twKPAx6C3J2fWVHL9q+hKfzM6sP6tHh6IR
qQAYbjwIv6vL/2qZJTEz/TZFHOgwKFsPAwlHrfMSkQmwyXT2yG30ZEQpUFbDuQodgL3bpB0e7X58
zQxuxIUVTJ/0i/7SUuQjIVNkRuChPvqoPol1rAepO7jSMn5uJv0cK9QnzTAwSYf2EKkYouyQFZSW
AyeQETNiD3S0HXPFBxvcz1bBn/UXqwBJ/pIBKmgsfmj56NAgMAWg75qQOcQcHmIOToLhOWIen30t
w2JAr1JDlvXwg2KM2xQ+ioA25UNnZVkfjDD+nsOeHOGX7F3gqKQ0zPcjU/S7xnKPMxkRuaCpgs0y
3UZhwaCi8ekzGhIxwryCnmpudIm9wx3pmJOLBpHO2KQOqVGiufu9OIZpePj32v+LapRv7SJ69Jl3
L2389y8cApIyqQhTXjeh94qvv1pP7nAzzg1duUWcMM3OlR3i3XJqGizNrODvoFb6XVHhrrBWEXkE
rF/cuNqdj0a6dfrqfxi5u3R8WbzAawU3cyrKjzUR4Ew3CjRDPuAmT8x89jA/82OGhX0FBS+D+Ls2
k4SZLsu0pMBY9dPIeZ0+W4tukeb93qg085V0QMufce0oB2Jmeu8urTxvn/uC22dgfKWFcPrk+S4b
1rtyglaNTaVmy6UWRpz2/vmakQf1wGWVT/McHT0SE1dpEgf7dmL7dRsqrCJ2rvwZhOKiu+WVsLeu
dNG+VicZN/KTVf4XAS6fxycZnErK40f/UGQVCeWl6dAS7IPGg64bcFMYQA0iY9vMGCguRoyIdTC8
R5J7JjpA4hWBf4M1m8b4b21lQMTM6OW731O3T57W0hb48LT4eAKHFLHT3EI/hB5ahj0UJeEywAFD
6xLDGAtyWJMoF19CJlFkB5ohRBZA7rSaqmO/k3X0NJnO478/x2+x74fPgfNBoDnne/OXDzW4O5mp
M1S0LzD1vYRzkMMIjofraWhmQrqCci9aIrVoGID21XG6c20QHDEMqs0wg0BNTEtuW6e7H6xFZEO7
fE+uxq6fVQ7liZIB222wz4KluEVotDetZwiFNFdJG6OJsUIdn65k7ZAL55jFlvvzF1KKGOc7o9w3
ubwoQlrOZusB2izaeTcXQXAk6fYBk9bdtPRKrSG6LjOfOYD01doIe6bipXr0Q8fkQMXun4Yt1JHQ
cSk+FVD5VhonHULW+feT/Isi04O/xc5CTqgI/I8SWITOYQKRChZ9WZZH0rs97qBOuGlaBtQMtsHp
NEvvojyZg2mv06G6BdBBpmQbh+fQBl/27w/0wYq3bCUeA7WAgQvDLFbaxxcAN6o/mB7HTqpReWUb
hCOkKQQ9AJoGfQeMAKIz8SEtFGQOc5ISDxqTKjh/Sd9e9Mkrw7f7JWUpqsvhSLc8upOztW0MOzun
TU44KZ1wZJQ50VEl1JZYYyPNDPe2YS/N+uxkdZOg78KN3JNdi8r5vnQG/w7X7UCmlnGRPps/fNf4
KTEoNGRevdmBWXBPx49eoK5fS0C4eweuzQbWw7T59yMK/nwL+a0EQdced7E/h30pSchTSgYTYF3H
OxqzHZ47IhPOpmO106pQ7BkcxEvjt3iYJxcV1WBzho39Ea4qnaJ4RGnuuKvWU/dRCXSgapJ8W884
NmXZrgPx5uvc3nOuu9R//i9Gm9bRzP1v5OWIE7pI885MuW3FS4+qyfqXHhT4FXTy9Cqoca6G7TIB
AW5+ZeaeuKJmixu7uxq9FtZCgyc3W6hrSVGctTnRkiCTcOFmi3vt8iemzEhvFnIoxvFq70UU7rE/
/SBJat+L/rZtpbuLiFKQYPhR0E3hxrU6/FZd9wJEUeUoMzpXFCuFFO9sie6ZbM8Nue8rOrvGKl0b
wXiStavuiAvYCD96noVjn2qGbggSEZzTCNoGbpbs0tgZ9zm3S5k+CGgOIbPAMyM/lMl+fVBe2pxE
9jWav9Hw4eyqmmq3WFYv//mvQH7ys/9l5kW6eBC4OGbY9+yPDgiM4GmgxBCtdXRvxuho/PKHrIyb
RC8Y+5KIq3wwzsDkQCN1XFGS8pJUU3Ly6dT6MEOdpJ8WnvW6wzHWt+NDMgIQ70V4V1QzuRCTwifM
wNYHE4x1rIXPD4L232v3t3Xy/c69qE7oJXq0ZCXOn/fnbWo5IqudkFscYNg90y59bHKMxqMor2Dd
zj6dBP++n8CWd+l4jQiv3A2Ci5xzFSX2eOFjBkA0IDePc/WCC6S4lKn//ZNP+Zc3DMIMYkWqDliY
5odzLm7ZDdue5VKOGQQNY3yKJvTXde870MQj/KoJirtwLgHIMEnfl7xJI1lb665EdPXvD7M8kQ9P
DHMfJlwfP46DNef9E4Pal0+BwgCKFnxdB+3OoVL+9x9h/SkHYisxlyN1UTSA/VgeyH/VH7VPiAUx
BjENMVK5VrTyuwM3jRH6QoUvsLYW+HhinyVcDkB+Li8mYylTawiR+dRvrDD/RbhDeIE2GF6ajKKr
EPkJwV9Oim6pBKmUhOZxietWklf1Eu0115yLO40/VIIKqCNEkJ1WYX2RIezYEqwM65NIlUkhHRnq
etWqmgQhKH9nk/bZynCV3psdCqUkRf1By69/niCGcK2SJ6Ef2jDrL9MIT9iDzbcaBvk62FzfrY7b
VJnM6zTI31zJRDNo+ACJjYUyzHZDzmIjZME6kp676Uz3eSQ6/j/F/4wXqK7DDaTj/gi5+5usTRz9
+a1EyLixndS+GmlwSnSIOza0cOtwTZdjEZ+4JkVnGT/G9CtecmTqmzwQz63H6opDTPqJAyK8N8x7
J2c2XDQRyFUKmjTusn0wieI2D+a7urGv0MJGl7KZrqYS0WnfZfmuIoQozBeqUo+QXmf+lS6BM/qT
nW2bDD1XRTbPkT52fB+5J1Rf6qiTs1ZBcq0LtCqGDh+MET6TPaY3GpX5sQpb48rLqB5qc4mXy2zr
nCQtA52E57mO2tDbOXkXXHgp3IMxl1cIrqyzByXmPGASd0Ven2JDmaSh+WJlywi0BqPBk+TSdCLJ
7hT5trEfBRgexufFZ6/vn7vMcjJKaVr81igPP7pKRw0Zq/eieE1f4U2STnxjz/pr43lQ7QVdd+t7
5ybTSacZwdi0+MmcKI1LPrX0+rOZnytdbFswPUDFGKRwTR7NAuERgxuRaTJX7QVJXnoYUDufWDCE
R3Q+QFG//N4qmkG0DvxOE6SYuv5qUI23R2l9HWeqvW50egYCHRDWBkR1jXDiFTQcBOzcKw52J+DK
J+YBOjt5hAGzosCZ9/RYS+FYxEh3V+W07lM7PJlOFZ3i4idik2wmb04hnTdTlIbKsW5CotP8ODzZ
A4F0McjgHcdyuULBIW7StJY38CyJRO6u0wZabTLFMNq9prqehfoWlc71yFwW2flYHzOnvsvl/Ga2
IwBfOwV7lPNqO/Sxcstp95zKqxrnNwRwir8woM8eHVOHi3M5OvhBkJx3mb9p+YahZqYvAHlu7Jps
jxyx9QIQ1YcE7gkSg6ssBQg3N9z4HAUkKprg8HWIDpCzm9u5sQeklYqYS9fR14Py7i3Sf87Ek5e7
gpsPY9lh46iAS13jhscB8V5ckzGrKB7PBZJPjC7nfHALRLdEIMV1VH7SxJG+9UenypPLDk3bRAbL
pPjDXu3VUTdlS/gGczE8583R6p1NU1lfWkHaZQ9hyZ2n73GLoN03FcMaF4plklCr2IX3jMsOcAYJ
z1AWiB+Av87LUe/kHH8T1QLYTKzvngQ3mxvRG9xT9EREv3CSMkEiuA67PSLEJoYGJQjxSbv61spC
sLZQtMLxLg6jJ0UOxWrubznI9uS0kKFG0ocKW4vOwbxNZfwFWDO7yQvdnOy4EILpD9HxCFj66LIY
Z7X53pj4FaIRqPlkVzuVW91uHIwfbYsYw53ZNBaadw6jyjThotELN3Y2pLPcAwLex5o8Fde54367
ChPGMW3xMCxxvBE4xFXn0tEejAxIxGMVBj/F1IoVaBUAciFC/NR1vnsTFM+OtjU+U27/wNezhSBQ
zPKbVJueVbnSJo+HMU9do1FFNga6G+hfqqqHEbu/kTMttLwwZsgG6gnU8ZvqGOD1rYhWRtyd/ccE
Yf6udDAY9HN2T80zYb2Asz0qGN9Eca+zBsZ4Q48rlvZLW8DjBcd6dHiOnSXHDSkPKeNu83XKCX2M
6pnoFKPa1s7DkszCSAmEadn4a2hGRDoZODGYH5UIBLepQxyczp19P3nXtZeekjICANgAzzDT6BUX
ycWKjSvDB+BiKx4OauWACDSqTaM59QMSND3RiMsj8PBYWocF0z5z5G8sZXxlB3qZCqZEZNjYa2Ia
N5XL32WTx6Uw9SACuDdILq9Tu+q3YcpE1zDyawLF6EImsllXRnwTC+MNmdg5LMWmj/nXLFFnK0eN
G4CX4TrwMEjqFoSuARq77I9Fy9VbFb2/1VH+EjGBmVV2smuIQrG4ZQQo2VSTn1nwy26zOxbJS+Dz
bUNr1wRc/eFdWqvOk0/kJcCcgr5CW7/+Ab0SkBnbHYnVm1Qzt5NugJ0q/7LMCVM4hpSHOt+SZCAg
kN76XfpGtO1VPfBVmZMJSnz9E9jLIRupZNyI/8XKr2QaVBBxW2J+JP3AJMp+DU3FA7YhvFjr1ouu
BPhW2le1vw6ku2RMRTeRlb4Fc/UAf3XaeBo5S8vPLgmbBTvOsnG8uzGx+VO4sqxHn/clG8NTOHJf
tBwfR98sfwjlMOJpzn0nFD5OZtbeIKCcVek5bgE3m81rPJeXuWM65OUh0V/OfURG78b9Pxyd15Kk
OBREv0gRePNaQNmu9v6FaDMNwiM8X7+HfdmInZ1tUxhJeTNPepdcayl2SBgQiM7O9wLtkm6jY5K5
9Q4mYIfjegWc7YC1RCk5upP9veImZf86YKZycUf5A0eku5V34mZDKiCBIhpW8cfaErPWmFPs2qon
rlPi9q3l56yjuS7y+f/HlSuYRi3TFzfNyIU79k2c8iRV3vYoy/EP2vlucBWfeO8R4trKcRzAiW3/
zMNzy02YMEJpmI9TzSpostxJi4shCnVHw9tXQ1goVPM/osvY73V2a4S+f6gkAeity+a+7r1f26xo
qXbANyUeX9wsh7DONEp6eBEpO/8QLbz2sXx0yMkg6vpfgofS5/ex2akFKYHkXf5gLwPMMgp2vFQD
OiMqXrfFR5nybWdKC9K8JxKUU+uQ+DSQ5FkUV/mDqUnomA3GZPJJsOLWf92wJuF8xMBc4vasT3Nu
8cvE85fR8SlqRv3mQrudS/U1Y4raSfNNF93X0HlmwK6cDeP4mzS8sTpjuQVwHhU1WRGcIchq9XDw
Ruuf3Rworx4DzAa8MKkU0Br97Fbpk18kT4BUoHVTjcmhmvNb5ivoHc2vBjqtdKmfXJk5e8Br25U9
LUmyG4NK6Lbit9VcPvVs3bolwMp3unhtG9Mmr4L23XjiwWjc4zLxuqU1rwyvTS24cTV4xO2Km6Gl
1TsGuewgnu4GEgUWERMuqcM6lFcUoaKuFRi1dTyUAptRQOCrp0sspBaIhoOta3rv+jOGvzrBBjVw
eWNZH6w8eXBy+u0naA6iwi64Fk9NJ+5XG9BN01IbIOw7ASMwVFpqwXSovtNsqXZohn64KDeqvfmn
ydWRPCAZ2DGlrWvgZtOz9l546m9D88eaWUa6hUUDpGtllVkoGGfB7Jye4rx/Vrzwd2PcYH5tMMUB
og3Qhn6k716I+O9nZ4REYIviIL23ZgC6SGUwYuMgWmItjKoW86mqjHcIBCZdlsxiq3a6NBYT/aGm
kAJ3AcDxJFROHTCcjXdVY07hOOJa90A5muMerGoLnI5fLwUKvltwD+cjFytpExl01ptQHXqdkf+W
80x0UfIyjWns1UZy60bnEVqBsvj/P/heRleYMELZomwZIFjF4NK5B7hKz+ykfxyPLi+HDXOQ0HlJ
iSzVk4b9MzYJ3IepuFlTSJ8ksMCv1syYieqDHhxOfq8PkUX36K6v/T9ksPOkxc+px83UY6wAqMvu
UOOiVr13q5fDzbSqcLY7wobpnRtrH0oTtDm4HYaA0f5AhEM5zVFcXd1nsWremD+86wuBdeK5MS5p
b3OzHIZs+Kppew1mvD07cJFTyNIV4Dxll4PslGsghdB7QJH7xZ1ttNzPerK1vYQ07NL40q9MrmiV
tAqusHzDvkOR/KtXYoOBBLzTk3TiixgfNPNyITsV5l7zZaEniRos3khMdvS79zomsoAH51xYc7Nr
1zLoSt6qTU8GeWjNt75cPv00BqG7JO+TSp6XhcXfqtLNFROHWswoNStnLhcS0qRrzZHa663kOEGZ
Y9i9ujhUOEsghpXHuFpgEqigGtY/JwffNOD/MBoOjQ7VH5lDfVHrwHpYYRdDttTwJcCH6ORAzQvV
6dm8kUhZwjq86DzvBTs0tgiL6f+qpv2Ai9fv4/i+80hgF2vK4dlO7rIB1CGBSWpHaFIbVRxxlPgt
NLyOxFTB2WMGYpG5uIDIDmz4nvLBJL6svtaJdbIo6ndhKe6NTgP4Lr2Xpgc7wONHOHz68qa0DEfb
pgYLZ9+EGTbPi1A6d4NMnjqI4NQCAMueKHSBGk/GGaiu0bOHq53sqcdzG5TDvwaP0O3op7/GclN2
PH+xbh00g7cZt8CbE9MPlsHdzwS3cI7HUk81FcaufsCVRCwHkhY9HgQOuE+l7r8lvgCSt7mOFq4h
x9lXJNdrVfhfg4/7tSw1Dz8Y+x6/UafeJ/fcGsUXXaaRwI8R0MLDrgoLPfMQmxuHRcLI4Fj5/Gwc
0Zs4Q6LMDYSHmJZmDcscDZzpCkBLnx09kCVkdiUpKFkVfrose9S74sM1WUO9RTxXpRalbaVCya5y
ZyduwsxymQ5J85uIibibmT/qozFH/vpjte2fWUv6qkpca4tDrtumJiyfkhxDuhlUGuOMtaJ7aJoB
bLNXdJYmhFlMsx19L4HeuMlpnqjDqhBw9q7kjcYLfYeQglhcW58lgYaUYdHZ8BRcQwkYFKNFUFbJ
EOiLjwKgP1BziF+IUUnk2Pa5Q1PH9UERT1NT0meV2onKYFu2RxNF3YCJmADZ3pkOkO5u/tO1DX/b
OHtFUDvk0NhH5fTZNEOBCZkTpVggvI5YvIn0Zvhwf9qEdrK2abHkeXTAYmyGAZZXYetYdtCT4G1T
qt2rdrzUhgHu3Juuy/yNhyDZWxVGKcLKe103sqOYQdHFFLXZeXKl0jHZGYuNkNQSmHYs9R6vFGER
CwXPvi5HfTWpyN3SUbHxwND4zXc4zcVFhksuSW71THtFVTs7OiWLQ7Ii5Lh0W3jp+5KVZ00hRmBt
pNfQp7JZ5j9ly02Pbk8fgz7vBu1nit0mWszK2hu1/Qwr8rfPYBqr1b+xxIi42900GHQ2zxGF6k51
mNbml5PQXZODQhtKWrAw8rBFVP07fxFbXJ7j/Sue4yLRdh0IgcBpuSNqUAJL3L7PZQzUurcfnCSF
zK4EJTduc+2TDr8+l9otadZw/ScxUNo467wgWueSpqCBhqljP7LguzdQEilJ3+UTRhQ/ofW6XHhj
cYbevDkYJ7XuF5xFzHGxlhEgO1qSDRpGRgcHWsXD/lxarqKA0P2cM2KbErY0rGo05PQaM9Kp28EK
bQjFO7qkTjBwx3C16a/xkLJFOy3HxqLENeu+Rt8B516Vn0rL2RFtR7h0ng8YPLUg8TeMuP6XpaiZ
RQ6AT0A/s8blhKi1j7fKxHps/8DJ04yg5SExrqPG/aYX+n71PT7IsnyrpimEsNHvXZjJ2ByXjpPZ
qW9h98RjsnN92uAV3fCtDQydvPJ9AjBrzwMCKtGyPvvS7zlPsnFZdf17cJGo3IWqOZzGeWgBLmB8
jldVn3+1GShR0Us+WGygY7sBGngZkcnQmXgk//pk6YN59I7luppc9uyjzSnB3WoXsA0vrXqcbROn
rk8/p720DHuwek7aLG4yOhKWnClIomB3pKl64TDp0E9XY2UjcD6XR83AndxKztN1Tz2tnofSjSFc
0h06sP7mXb8dyEIMjzTEzdTpJkNPlHanL1uL1qp2aZOBhp9MKkYX7Ba6Bzq/mQ/LOGG5Jatmr+qB
uhaWpBiBSXCX5jHx6lY1E/tMMR+ya7FmAP51vzqXNJ+9Nr7/b+DW2jmuGllATX4vCJ1Hrp1kCjwh
RK1YVpVpHxqCcLgPsGBqLAftTEhGmgXRPY/GZN2/Wta4q1SpoRy/wRDhapuZe2vrgqvyv1xR17fD
vLPnYd4DQ+Xwr/kbODfoRQYWeNFFNKBih6Yx5RyVxUtitPBtDP8Z0NccxPbyneXdfdKtr8aYFYee
tBGWacKAcapKRpfuLYUCHD0LhnTjQv+GZcfXoTRY2z2MfMqFETuVT36nhWzLA2f7jytlq5XCY+o8
iondrczuSAfWNFN0+qVd+lv/WTc5GRkTAUuE8ONktd2+bYeXpGZSl5juRS5rMBYUyNUKmTPloQWU
yEsTeMXRKPswHXLIXrIkOr0+laTzwkVfvvKC956W4N5IqcAt2vI7K4QMKXc80f3I8Xs0z541V2xc
5GPb8JVHi3fInB8yc5gOqU9iycz+6OQcQqelU9cVfUjdDORuq7lOIMUDaxFqxwYp2XLU+uIReEqS
nzX16TydqPuALUzvlPs1Yv495yKmZNqxTzFjGwt6L4nsFvVVDQ8smJ8U5q1hbtNGbpU2h0RLHZAt
n/vK+26qr7Vjs1z56+dEezI7e/jofXJWGAP2g3xmznlwJPUL5rrxFAvorBNbLQ+dOP6iQehi2TnA
V5i8gaLWdNfTmU1z3Y6gUKCEeeVQ9VJpy8T6UsO3SPnM2PoYknAYh0tsqqnry/1qcCI1jYsLoXef
2Mxi3Ey/dr3+gHD26iTkYrhNSF+n7pkXJMyeBDXQlawQ5q9lwgAjeITZlfT1Kp3bRhMnqynvmlj/
LqHJ9H3y69eMPqz+wdJgxntFBHn/waGcfHK6FhTvbkynTyChyObEk9EKKIKVS+QR4NBz694U6wOa
57Av6+QLjMlyMKr4VFXibi7d+0bH+Ee1JlWpen0z1VCe6WcAM7Fts8O14lJDkPQS14t0uo4m2Thh
lyVX5WL0ZLzEOn3fg/ctp9G6Mpm7rpwuSO7lp8bP83MiKMOIk2s1u34wrCElqupgavFt5Yut+YOg
mxk/aGlt7NgPUYDtHbJhe+t0d0qrxiOrJGNc15sJuWQnz1rkoUjeub+gpc+rzim+hV7Wdu0LZWQb
aYIWmsEufj2//ZW25O7VeefjusZYU0EA6bpsR2nYI++wb8p5duP8jEWWJvJcQ/gdFbv2avjNiulK
m8sRZvonSpVxa1n5d5yP3+jXGlV0DGcc8gmk4OiX1CgD0GfO/rZi+9jEWhuwW4enyke/lh+42jiC
iL23Dj8cPKe9YY2feMkV5BvKe2uKUC8F202McsY5b2zaiM2NDKf9qe1va/3wrx2cbN+1JpdUYSzR
moApLZykXn5Sf+he7YFUSmMql1D//5U18w0tZZ/ThvYzXUhNou9bIs1EDrI6e7UxlLlluYaOybMr
2LRVhMMOIFaYkysP2+WbyBMZ2bG1VRmE8yy6/dC0X4amaC4CYbtvHRPFG5OyT1UAFhoeyoa1zaCm
zZA3eosORu/6S2+Au3ZBKJIVdjUgQLectGAyz4oW195PQsfupsiUFf3k1HxGhRynXTMbD+PgiktG
ty7dPCxnZmybRxqk6MzLhmOuUIyzlH6DJGW2Sr6y4Q0+c4zy+6uxFCyrKXtdYcx7q6UMlkMd+q/2
hA7eii3urjr5aGRNaDnuiyWo80uDdPLGyHFdh5GoUYeycfGWTv0hQQUTeKdu7L67kaTd1pKXAY4S
cD8Z5n9KbrKHpSKMpSUCww2jJlV++vHc8kMI1lSvpZRMfLhgCMmdZd/ssrWzPam55Eyv9eE086Tp
NpWiVntbaFV/oANLnWsHctwKZIJOxm05RyonbnHll/bO1Bi5Z8Nof2eHXuxelNAqyOYHjFyRUtIa
oaMZnL1jG992sVpBt/PYvh5Atj6yVNysC8NHsoKt5zzA/X6QVLchCBkcFSiacy06ErUKpYPZat+s
Z6X7h0z6y6NvNSdX501szksZtTpKGa1wXbTkksNdLG4h0IZ6ltB8YRV7odntPlUFOiTQ+U+rsrOg
cYuXfDMDUWD3LgJo5CW8cooJN3pMaPt76dlXcpEne3Z/Bife135JC+hKA1Gq0UxowfJFnmIRUTcm
NAF2z4963eL/SC4GK4fsrfpfP9Ip1kZ5MX7CwiojtTCxY9Ro3vCGjDxbzcEAaUR8Gkn9K9yVNi+T
cCPqtbXl+NTRy7NLR5tKgBnWitI+6gzqFFdJuSnGubFE6qxTi1lJj3HOLZ2zs6Z3BVmRld0IE5By
Cj1PnakF3T5kFDK7nm8LW/9nLsOHL9mptYXlBEJbjkjvr5Kb59ZQ8q0pnE8WCCdkgHhXmiwVquMR
c1ZKhEx0Xc+2BsqjXZSvzidJSzw7bQUFQavzKovxisUE+NhoVZFqr7KDr98SOKpz3gWQ16tB3LdV
8lK4P7Gl7bYaOObhON3c0iL7bLODgJmCXizBT8b+jTbdeVm88jKtxCHLtCPFbSiDClOXcsVDM1Jv
NXZ8B29Jf+pF3Y5mKw6exgCj6kgKY93K4D3R/CiG8k+YhMw1kVH8gMJdAZ3kMbgvnKrEEG1NUT9p
b7mVLnun9L47mH/sZTjpr5LvMsPcDNhg/WNi++wYwrjg1GFlyruocy0SxstHu0g2ezmrbMs6Pvp5
CxORJolOQ7ytXfTa4hIr/8nux5veO9NuxRaY722IcmYjT6cqvp2w0ksKCKBODO4Ljd7cExYRjfyl
dfqnOt+MI7ENwkmHjTRN0uPNiY2OCR6jUN/6TLBWRTXtKDynZ2UP4hXvOcQxyDBki1RLIxtR9p0O
+2CX9NpxWnCvasPQnuwG038zcl6WBdl2m/wh3QxIabWVoVfDH+gsowpTUxRhY4iXhU174lc28MWa
RpdKZ+bdsK7laxNZM3IJb29iD2MJZbuk0Q5/+m6cnCmCqnPQeckMXsAkVOH+B6M3a0moO8zC7I00
ZfbZeVEOxT4baGAeuotPWi2mvjcaprFn/ioDlU7xCV38zkr1q2Ya77IamksqiKs1tvsoVHtfdNa4
r4VL2WqTaftsWlna3HI/aQ3Vio5zGvVrlvBW1pOtm5IVE9/uVfjrW6kWVPvp0xZ+diMX+6AtfrJv
LaY52aR9K2TBoz57GeIk8eYhpTt3tb6SJJeHTto3FDhRJcSsIq43i/s8f3rWeD+0y1dcyRakJmhc
HGC7rd7zlsAqahStKHWf7cfBf5s1FgDT/Bw6IXYMWrULU/qjUyb2sYYW47brsYXxeV5676eXxbPh
XUv+3OG4Kmvkk5R27dRoTnLUDthBT9iht8Ya89L3ONtySumYOUEpQ2NGNdozjE0jK9Ye0diJlvkE
q+mKYucJ0vziOEt6FdSK+FNLgZsrDpMpbVbpCgVZ/rO3PhO7JHCWOS5bVho94+RjViqsOdFAr+OR
BSNCA6vp/bUp1beaxU/H8A7dzGA58fDJHvFAageVOg8xAPZiFtMeoYsJg6OZGIcyDuDLHccDkHdI
11tZd77vqBCKim446KA1QZH4656sHcwAe3j1SVY/uoW48efl1CnNvkUWPQ46Gg0ZzTfDKxZ2hA5d
IKzP3cLuGY/WWYoZ615TvDR1ToSo0F/6tdUvNO7sKAvg3L3Wv1ZuXmTdgNHbyA35/Llq5rdfDmwb
4crBwvxIi3k8WshOcNK7kzNkNjOv5itf4Dex0WqY6Z1KkH+M0I4GIZydlTjMMarpOffEjchoS5i9
58pnaOz1AmkL7QGwL/e0zzYIQz8hipYiaXvklZMxxJ89I9+TA32Bh0Ba3PnEI4EIMeZPc8pRpeBm
4YMhMM2mSa//eUb5Cu+REKeszVOfD/csngyVU6bpbezdOkMDqol8rGAPJTIvGAaaFhtvONVlPgSF
iaRq5IxPndQJ7bmIZP3n4fE4pMpOOMYOP06Wt/QOWiBnez47YysZGjlzri9z3lvHLIlMjwG3VYDe
ME1BAMTb9xYKA5iKxwGTDXlb825o+k/4D/d4YOCJaKRjq2VmFMYxWaXerwaKXHc/C1pICBPRH1B3
v4zHmObCy9KV+e5rRJuQH/9Su73xyesc2QOhPBogJWjMIy1bnNzZtKNmo7XODIYdGLjBaDW0vS1o
AYxbWYjbPWy2F9gI/p4F5JomZbEHKsq6lzv3bLgus8GT24PKP0D04aL3zAFJPVKUtOm2rs7phQg6
m02P6umxSI6MzkCRplb2DCUKckx/h3USFeh/8J3zUFXbSJpJJT3BK73J7fSSsWGQFjzQVVbvjYWV
WwfcH2yQ+0n5R41NNPXE4AysGTEKTEVU6I11Kkjyuoz9AxT8EP/K3hvNX5kJg7vNCEjsPklmfoA/
2mCtt6UunUNPSCo25oW0gCkeZecfde8sWfrBxeW7PGXmyMnv6JX2h80DDX4yZT7eHTy0JczeW4I6
ML3P3mSEErfgLc2CtuLlg/8bfrQSf91aZzuZVkefhqCap33R7YM7JgPzc4mSERNftTiHksmOqEvC
JKKwggwFf1w5Lzx1h0GbtxK3nDTTnO9N871Lu2dtQIjO8IvurJqxUVm4H3HbkUpM/6q6nT+IJZ+g
QD337WKd48T46qmZ7HOGNEVNK50Jx9vNT3N7XZFrNsNQBg8VUYhJVbZ19WUzyXy9NoO0s07m8liK
7g2D2m/Nv1Mwe+iYTh2dDBqeZeqMouAU8GZDEVxIMXPVx+PcNB8FRoCTKWnIKtnCbV/Dkn5+SBJx
cIzxxtUpznGsb92aDhmyX6fsHgsJTYhxz99Ps/y3tWA9DFtbRd49Kf9Cq5ToFUymmkSHRsLW7y6d
rh2yVd7bM1UxQkMpT91F7kbXJAe4msPO1IsHJZJwQOUMgAhXgbtyakk9E0vR2P2yiH3jHKO8Ods0
PKYN9ic2oF1JMVAPqTuyDXGQNi3g0/Q2OwuMW52TGV0yB9V/mxPPtd50F0lbCQ4kK4nQ7J8Y4WOI
p2VPjd0NzNZaZhAaNCslReqfpL8+L6X2E1PeLpABAuqFtEe/FBdeVez3ZPbareI9o54bHEV16Ci5
TOTb6PkP+YBcpGHpJXBtBiv50iA1+SSs7YErFSFdej2ZsCN1MYhQB9BSHU3aP8yfdFSXeJuKcEwm
V0mnVFGirjDnhHuXhcwHTrjrOPKojRsTO34wLeSS0rSKiH/zHE0WTGN1yrUCLZzJptNp0YB7ceeM
DdWiZtAaKCGWnzC7X833LF0vOPqnXS1yBpiO9+BO7KPJMaBZTkwPfbPk0ITYPLRpxNdhxm1yiRtr
HsgZEE8u0+GwCnrz7H1v5/jd4pwuUvhSmTccra4k27Dg7809BKlkBsUxLJx1eb/4BQw5dzF4XSM9
yk0jZMZ9JhlJENyut7rKpT0vZf5c6KPNSKJiLhc7D8msh/YwIKB5ZseWxjysnnMDrAbH7NQE5jRz
AdP1xynrPW5nJAEcQKGp93bY+it/yyQmrKFyThbIHyrtDlwIjTY8HzdYX3wAjPa4vwCo93A8zcrm
kWkLRrMdy6mGp7bvCkCMHtRJF58bR2h20fRnzVr+MjEKR8fSPzkfiV6yXjk8gDSWnukzLKJZMTeS
lfZayrjds/pT9sK7ulWMYgCDlqA28jstNl95/x56HYZuXi2fjenTVaOvbogDkK5Ifk9S8XhhDQ2x
t6i8x9Gsl0OMY4STabcg+joYC4Y6Y5CISIcZ3n4cUpdz7sqt1Xi3bM165gWFv6dU7To79A5jALuW
k/9CjAsgnWzDtYeVZL62HYWWQtb8qAVnoo10cumayTu303tJOijgvuJJRh3ZNZpzFfGqRYmrpdEs
9O2bIY53H2Zhi6gBr1EXdoOnoQxBH9N2a2IoHHXJ68Bbgm5aUe87JteO4i83bwxXk4OiOA/0R8Ou
4VX3a7q12DWwoa/QDRV2KuXkR/yo3PQGfsrKYS3pBQKUhRNOEX4/kGi+9WfKBzhk6eEMzBBLNtF0
oy+CZDZRilMW+5iIZ4lOGDtYfhybU1LcezxNXNtkqP6ZInmbTO9fGXMk0nvGU21WP3eYZUIcvx8O
84VZQ1CRntjTIPhuFbUT5YuKJtBcTOA1qpQ9/GMlxM9IMgdnzaIeWMPXVHieTrcOn19i0QNXpoTk
c+IOe7sacSU6dFDa8xRvOH+cL9hvRSuP0uAZjD1eM+OSs6up74p0KAPmYTZaQvNYGDV6D09tCrgO
fwZjVTXGt33VvrsJjo0kNxgaNDjYOAZmGD64NU9M3pZdi0F2bzCV3Olma0VQrfmpbVdGzWQe1YSS
aDD3jRkIh/+/Kj058dz72W5saClJU/vflHXH0cyZrHcdWaf1DalFD4bqyy0Q1KjG3VZZyVVu8iYq
c5euZVqjmXXCf3fM88zrsTYZ3cDbhSYiTTsEz8G4aLozOH7RyGQiN3Di59XNzt9225OJP4ND2hDI
eEC43LA7KSvvhducjR7i/M7BaIWbt2p2dl/flzK/6VN7uSgB4qNM8DhQUU7mhTrOkmU1V0zG8LsI
svID4q5d40Yx1gOCG9Yz2RenSqeiaMxxYvcHHPNp4Cu8cZw89gz/sxu80aWfXzAzxEcYS0/O4Bsw
3TDITLCPqxHUxdhJdccqr++yEq4wBhUYgQVHaRtuRs6mel+ZQ7w3EiQoZ8pDkm4cxs32TeBd5fNH
vaiN7hf+wCd8qJGGjkWjQvvCBts5VQMvgXkHJkTDCG7KwEnqazpnlM23GBV6o8Nhgpkg0gfjbomv
UwwnXKYjgSEtEzga6Ox18XTgVOiOJCeohALWUGDCKgVxUX3gDItc9W6YixkVFbu0YhNSPGZSmUfb
rt6qMAFsAMsDobXXDaYeWNUiYEcsnDUMdGzSodfN6mwL7UF1ubpaPrj7NOEQaDDzx5r+bkA1rz0A
M7rXdSeS8DzL9ufqTsi2Gsq008zPreTQ4Rr8Zpk731vjPIQzVifA9z3HEPOIn/7RMLAzSBbSg9Pl
I2sC23DYoDAcZ+q1efW8lR4Hw0Xvn3y633rlf2986SGPtAnD4ayZ1FoXNpnjtQnHuNhrEqUirRR6
UD2ehfBH9sgD7VTKZ3elo7LOI18PUhhnCnYLz9Ps3xS8/41BPK/MHu1hYiIB5iyH8ujV41HzSY0B
ki44fnAmwYfrMMWmJgwHGk73l7zL33qAVgEhCy3MqwRLkFfdCujGiU3tuYcOzUY3PQg3BrLgnfRk
+LWXBpvVJvjaxWY90utfp1wfEnpb+VOqAWvCyau1+sFMduH/7U3sg9SDfd8HWdU+czvSe6Yh5dS0
wrBcOZgq1LfbLR9efNc7nLtUSXqpWu8qlfgogcx164I6Ajoy6cJ8Jt+hH4qWMUDBySJNdQQVKehZ
x1c1g9LmYMm/FeQ4iqVfDlUNDLDwNZRuOaf73B3Yw8QMosuYLnEAexchmo8kxbjvcGxFLGcHyELK
aKrgd0CuqaYX0cmjxQ40WmfsDnFh9efGSSmFY4wtRtqupW9WoTzhp7Sg+SRPS4cSJNYXlwrPsMNW
25KYY0U39nbf2FQR0BdU62YfFTPripODLsYE9NC52DlKYUP+KyU73fJQjG0ZtkRMj6aqeXbM8h9G
a0h1ufxBh3v2MOgPmPWurmju2tl955j3R8MDTp6tVNQYVkKGc6NFMh8iBFDiAZSFlan+3KcYPweL
XoKitB88mTFmzborbjEZ6GBXOOwg+Roz4pONWGuY3cHHJr71Nwz0j0/jIXOGR8lY6EiHylfh27+u
YwRpZV/afPquiqwLDUbUHBCI50BMCTFHf/HDq/OMD33H0R5HhEEhd6f/qWZIbwpZfjox8qOLsw3f
2Lzea34RqQvah3fXFPI+HVHOPAnkX/Py93jBSTyWJfVQ4suMaRfpfdayrNjGtXl1n2a2/eyk1S0h
iT9poM7YREK/Ro8l0AYmXWF+jiYxnVfR+IfExonUK3nbyvJlXrX2NLC5nRzxm3Z6GZDXBzdiZSgC
svmcINRcUKORXzXvDsCafamgF0LScY6WdQKQP+J5ZFQ5GiNt4h2t4GsKtBq5F2YWyD8grMSCH6Wd
42KqR6pmV0whHkS5fZM5d+AOCNtvGeiROoM7c+jvJgxIVGoy5iHUwMQfh5W21XrglYh4a2V7cGvP
/38Bwx5u0eb9EBzhckkVPwbDwb0bm9OJKHETrT19LCmps0iwuV292LndIAR1QT3r4G3N8jbT2VIK
7E09Km81UGrb8aPVLattN1u3ed4ZD35snMZyyA8GQ8j9bCz5fnXeoH5BMNcFbCJXbC5/vBweKluM
S8uhEEDOJefYTQNyu8Ni126EWyMcuwo1paFeLOGMVHladypN3qSlqhz6ZZCJXPMtWQybatkFDx1n
NqaIKsLrn5GXWClIl/Hhf655I8oscPlSbKNZ22eYmEGs5VaoJPtmgyrZI3ozilj+ZJeaFRXwaYNl
NLEz9PUN0P2b3pzFc/0lMAVHuIDi8/9A77y9zdPCOy7p9JSiohyM1XX3jgK5IqVmnHCJXjMt1tiG
rTAHWuok/RgjDax2l+kuq5DfKnby3YyRsZrZeVGVlGgk2XKXcFKGR6yR2snYiqAA2+G86nnJxVWK
93/2fUD6bSgLZn7kF3abdWxnk+05xfqsRe7QsybCQMQGCS6+Mdj803stD3FMHXpn6eW+rRU8yWy8
qTUxMGVBzGs6h0lCI4725PCGqKc1soysek59Efj6veonnu3O/5S5TvNGlrz6lTJJBOsf4zJqe69t
Xgf6j25JKaP+eO59jjyPXfE6yWV+IuyNeAphNmGL8Uqr4dP/9Umt7f2Bb6gCqrK/ExT5m8EwCDWC
ixlnj3dCwmXVEwI1vUJQypLfnPPv7VqzLTAGbpdeNU4UT1jzFz1mNWc7+04Fz6nQ1e0y00KBwZQt
9MqZI9ctxoepyj5lUV4rse3I19a7eAl2Ed9sjoWpO29TlwZIdvE/K5/fRcZJ0jEfLBNbiUaMerco
3bjzjepfuXWjoJpi/5/L4VYRT5BbDBvF3z66pf3YS+rqWhR8nZ3B2d2sj6xh+h1+JhvXRupHTb/e
0HJTvvKTabdofQfDgDm9et67YkTLTn3HvI+5FjacS12zCRxz87UaXCuYcyPhIeMistnpb92O7IJx
T8lad18SSw2NIe6itPT6yCn7eIdiWF+qhCpOLhPK4GQwz7eenckaA5oOOmxiw40wJ0ISk9hXXorq
N3hZZNaPJBTGV3aQ8Itd+sD5fG8mg8F0iyHcahCFhhcAJ9adNpbUv3FaTGbrvR2YnDYwz3dN6foh
x+/ydaVx17Xj+lFigevSRju0hiwObTaK17Q0Qp/qrTXDQxBrzBzJwzDlQ8ARRzL13tOac6of+m0P
5ALuwh1jXXRMCgsnwf8YO7PdyJE0S79KIe9ZY9xJoKoufN/l7tp1Q4QiFCSN+07j0/dHdXWjK2vQ
M0BCyIB2OWn8l3O+8xMsW7Zwo4ytUSMurZ/FD1GB3qQveDgMQxHuMkC317QDgxawliEqWLvDQezP
Gv69bUiK9MrPT4mLCDzgGXtKII0iGKUTHgK7XxdhjsJdM7KVYVZ3dzJepya56HmVbvqxAt8636U+
9uerLtHBDb9Thtih3+nHUP/yYJ4fG9R8U4fu0R1MfZXaOPA4uup9DI+A0eS76RfmwTHFOu1b7y1D
lV3qbDRFnlWbILO+ynysrm4L1WpwLW1NWnbL2Moe752kku6Pg8/ctEyFvDKEwSmeLPQ6kAemUePO
JpcuEI68IwQ56X47LGhIBLjU/kmZ1jGhk9mONRtTaLxLI9T0F5xe3S4FcGA5ELIQSe/EN0eFOEOL
tQqaDrKsA6V+VAjYz/jji53oY3sdSRb5fS3eYwvL/zxNtO0+uSWFayyMSGQnt51SWgsgn15CtKoB
cZQ6COQlDRh0Rhn3Z59WrNR8bcsKiObUYnHViP7YeyhLWzof3dB2A/fCzkAkXzfOyittuSWEy1ib
s5KdW2+DuQEhXeiVp29+em3LbuM5cMVqaJKrRA9MaqoyOsFH2sPke8/7l6FX8TXM+kung7pCC4NO
lfIZdEL/ys2Q1HAzMjYzQzzDl+eLS8YNwqsi0B8TLdqAvTnItiqP3H07p+7qfWOxG7ADX7uObACJ
ZVPhg99xguTW+G4m/QMBCAf6IkKmWmJxtNb2uInO6KSaXcFI8sgA/kMmkqsgziykCbP1LPmoAyLe
pxlThm+F+a9ffLpCfwb/y+2apW+1auwD4UiM4Jyzo1fDGdXICCRtnr61KMI5WsyrluTvwuBJToq0
c5p4Zu9sFYdb2fYXpn/JKfdUsYl946Csyj3lBQJwl9liF8X1URvAyiPfLJawQAiSdOLHRKZqXw0A
/MIxzx/EpzMBJWSGp07hyIaIkRRrNg0HR2n00WNds2E24+FmWVpycOEwHTKbLZfZMG+08lRDGIBx
SgYVg8S+p8LoTv2EjCEah/DcQXXY+h2OV4pvUsMXHeFRuRz8TRQwtvfFR5VkbDSqZLzKwNvn2Oxf
8gQbJQ6A+bGHq6Yv5XNmQk/8DohrUvY95gywJNYJp5Pq2zMjh2iZReUpYhewcBh4LHKsnEkzUCAU
Tr6bzKk8ysz7OVI0rQj+wNTiS381+EQCErZQrpDaE0Pl0MaRK/Gz7XE1QoJZN6JLfgzyBRBpgO0q
1peESXw2JoDALgqstWIIi+4kojo35Y2ITWyK9HbcSgBIwqZ9wXW+6EY4mFzxV9tvxks3M9CIGkaJ
R7Hu0td2k5Isf70RBQrTV08xoidPtT9kz11aaF+FFh/iWv72faOjINEQmWbt8K4pLrMgPSQerJSu
eW2qdCSTkpUH7Jgvga2CLYlL2aGycKXh2+OuoBRWCml68ehqmn2LnZEZicFfiB0pXqSeW9z7MFqi
TvQEzKLloQb3ayZzsXyyrbF/sPgNnKp/4NV7CmsGRXrbIXs0ga/r9qXmVF8AkflECbdSGDI/LB7Y
Teh8suXWnzXVfEY8a/GGvUbYF17HMXnqAaEebARouAs69uiu98ayfqUyNEUkC01vw/x/qtRpPYKg
O4RpQHyWMwmsfnwSklaOU42iTWDk+KXR3/QT7t188JJL2PSfcTpRGCvNX3eMO49WQXoJTJOV5sbG
ByKcfaoVhzEd1BtEtDUD3IlRkExgNjxGho8y306afeGzvi3KXRiU2UkYTOV1FyxZHBKAUPb2uWBw
eZtYv50EaBmHQU3HIDHM2RjOg0aHJ24H9qoGj4tAnDpwGn+mWmIj2mR3qpXzuND2D6UWR/usx7IS
H4gk4CnZwJybKO4WkU4ck9F2bzTjEapYE/qfqso9OO+3IE+TA76eYls1TbFB8Xaiy+e3nhmyBvFZ
C9ctmb+zpNHyl9guQ8JVOWTYD+AEi9pXGU76SSffJaayKdIio5O0aPfLKllPJIcKRhOd5u1lNfhH
kwAZTCUEGUbhvWhs56lD1oRYCzCwkSsAAv505F79kWmOe5BIpmHUavwJi3MW9I9tEMDlD7hj224g
CM7KPyY999b4Y+tAQcNAcKvqTDtoZJaiNnVd/gpNeUnV1qJguWU6L4drQcGURPbkjGV2cc6ANZTi
PE4sHXgp3ZWZ1GjbdPszNzokKoppHCFzCxLMsZPHHqZdN3nSKmbm9J7oA8s3nxzMbcTDWsRkBmgg
7zcZkek1Dl30gtEhT8yfXBfscxn7S8NSq7bJ13YSucume/Us3KWAm5gy8JMsyAEhe6+LfnsUEqIO
7IvT/zKATCylnmQ7YLvggWICcv0GCbLpIXsZi6cOVN82c9Qz7Zq2sTFtrQY2KEuydvD5EjG0UcMs
eGmquZjST10YARxF7w7PBXW4dTEVDOCpMD5IuMD+YvhXHi+MYby624Ytl9uojy7y+KQ6us27i+Pu
4hmKwWymDjFyxLkKlsvK1pA0UCeBidwIIWLUJQAF3Ui9z1haT81qi3ZkR8YgNbOQdWShszadLD20
POxEPQH3GkjA+X6kpy4L0U6AQ2mD3SS+WybKQpQCL97ARRS6ueQiY+EiHCZlkc7lOjAe2aqs+Rw8
8BLMNw+eXjyZAbm6oidDgHk8k3QRvjoe7RQ8t+zJo0JhkjfzXRplBLs4M5tjVzbGXRSoN7oWh3OE
3oGWmjOqYIsSq8Y6KVsyKsUgMNItrEYJBwc4wPfLVneCzQlE1qrgNuHWTeiMCQlypMYtjXzqWMhh
YxJtdFeCv50YCd6IEUbhfVuassuXNS/8svbE9KjFCj9htGEM1SMavIxCWSdZoo9Amhpd0N2xqhDE
4A1TpK0j3Xsgc3OW0bn1c2WbCzcJnqO6vnAO+Rbi7SamyY/oYpaloyFotQOHYXGfIagA1bTA8u7T
NvnmsUyJAUO+KkfUU6Ys1qq1tVWAkGtrT41zatJk35OLqFW9eatJUV2W6qAc6f7sUYPZ9QfbQfUr
w109kyrAMVHqUju1ZJwF8EOiKDvpidZvqvo1rrL2HJDdtxsqsPA8TBnnmaiwiqR27sUceKGMFqwU
RjKFifHuJhhCiVOMTzAsfP2tb9v8Ksoo2aWjXs9yzGtHLNfj4EIknEY0SxVTynMdHz1zWldEen1m
cx1jOAeS4PRPb2D5pPEN0fppt3Y+PqTQq0slh+bVRRwFz1LZ1z7iQtFaAguM5p7EIatlgGTLIMrC
qxZmB02mb/mQ5p9xYBzqFBiOGMObnjM0KW2g7Iw/grlR+d8pRf8eMIicXXcFIXwGPbP+naH8PyBF
aEtj18XAuWSTx/CHfX+Y+xRL0RqAWXGgFU22pGlxECBwKLFvBAWmhFoNu1Z3dhFBu+vef1WToIpE
d1ka3rbu4EyGsdLZvVkXlzCOxTDne/H8WrVU3qcSEca6bRqetFU2/D9+I+/fEn5dhESO6RlwaHxf
uH+G3YHs1mXBWFKJ+nE03AfNx0nCotMC+LFMRpfhKY/vvUZqb6rlG47qeMuvVvm2BJIlqotP7lqQ
r41RWmddogkNYoYMcccMv2lIOckn8xkNi3lAbAdlRBu1bZgZ9kPY93O2d/FK0kqDiYI3msX63cw4
BZS08hPJ3Adv39pmcWsyWPCZyXVAZF92ZA/34SGuPNCZsIGpwKn0rc/gltyfUDkPdYZ/2ERytspc
KzxH2ggrVYCDqTLx2VvpiF4ViWgKwnEX81MeDGUcvz/UMT+a1Gv2zcxtZzl6qxM1XpA6s7UufOc6
4TexEfGfshD1lU7IB8lz65Zu5JjZhX52m8lbwzuLl8StiQeb/dTGs3JSgD1jXymogqpDSfx9Xf6f
f8l+af7xN/79sygVU6+o/dM///FUZPz3t/lz/vtj/vUz/rH9Ki4/sq/mf/2gc/yzLprid/vnj/qX
r8x3/+dPt/rR/viXf6zzNm7Vrfuq1R3YQNp+/xQkeM4f+f/7zr98fX+VJ1V+/f2Pn0WXt/NXC+Mi
/+Of79r/+vsfBC/9jxt4/vr/fOf8a/79j0scftX/9vFfP5qWT7X/Okc3kO4gdGHYwHL++MvwNb9H
/FV3CIgl30FYDjYPaIl//CUv6jb6+x+G+Vf7mxoH81AX3nc2RFN087t0/a8OZDzSsg3DFbZwvT/+
6xe//idM7T9fsf97lCl3/p+BzEyMhI5Zb6bCgp22/sSFnbiagIwVbJ+ZXmiYTYuwU3Mr/WpRxK6m
OkuvjvGO2RK9vO6WLIvZh5dj9mVnxb3wcnszorLZp6H2kO38BkB5AAndmoL6UgYrQ457xurxIRrI
WmwL1PNs+chbieJOrATeX60GGa97xnSsGGwTIYe+zBEKe+3JGOI100X4NwThtUjLatPHud+g7QkO
TakoFpBNuUUZ3gYHCZPpx6RX1ba4JM2zjjdNiGob2dQx+qjVV9mgO4gilz7PyjQkhkjJpFaUa1FA
XRtsCR1zGLmr5VvlBuOejIcATZjGeMV8jihOjrY7e4Zie1hn3iv+Nv3ASFw/AAw4VqiEaJ2E3IW6
dkHuEO2qaNjokWKOpLU8pHS0s13xUhQomIwkQl3M1GNhCIFiBxgV3JI0pF1E5YI7cVPWPJtIdwKB
oX1Z7KkXokiTa5vV1w5tDW6/4L0gBTuoCnkISXsOJXPFzkXpokeERAvnEWuwxH/Gup8VkcRVobpz
HYwGhUb0RNFifo307IMd1fRwzbCorGxcx+UvxGbtngl8c1Vjtm7qmWxsvKc6rDW7xgGNe5YVaOa9
uX2XbGRI8BjwpJoDksU8lISNC+c46q367hvDk+nm7W5ULKliCw2jR2g3r5W1AS1HyFEKaAfD5ZSn
3lowLF8ViVWturz7tESGua4xfnkBEmrCKaxLUX4hTlJrPn0NfMLfOqqo1zIKidiWmDPNuu+etF4+
WU7qbLxs4IFZ9nKV6ZbFOBPWmKxIuI6Uux3q9FUJ214xNKgZIyoSGbDWL7t6dM9R9pwwPObisMQK
KT/qo8JlQpA5u85uzr4qgw1O+vwQuCZAGs+4D3S6CaYQlKvCFKCcdPqFsm7xdMXYedO6hC5jjQfN
7cdDSab7moQDRsuk31nJYGzpt9eDNa/htkGdDIchUdFepeQZ5BpOJYkbWuWXKv0hxNCfc5mAe0g6
+JAecEKC56te+2rQY1x8MkVXneWazFI9E1xNcxhBYewl7i29Nc789UNXHVpZUOsMk/GSG4Dc6pHU
vy62PontWxLFFP0OUvMpdKjJrVLvUXIUKM0CrPVFBBInn8avUIgQWbDf7SbmsDayoIVZU1QCI7qU
Nj2cnwn2ZyGgDhqnC2CXN5UhkArn0RjPTdRoIckoNe6kRMQYNFG6sIghCLevIMrKJxDgtMQzJS1A
QipLrEpNEREEM6K3FkqWB6R0dOtVejGdaZcsZO5Kxp7RJauce587xt4QxQt5jEDbfL5xnEYXv+ij
C4xdD7d0VbD7TtjaddFWVy6aGa5RfGY7z3Tbn0F3taWBt6DDrOOG5Woc3PrYhJQkGUNsXMk8oN0O
0+i5nkCNdBEi+aClNva16kBULxNxtzoaHzgcplMtgQKgnx64+rjDTUlzzMgNWIjmRaxbUHs5FdP5
0ibDMh5+SmLeFh2NN1OY8CU1fzppGwBTDq5uOKlD7Von+ohy26GY22WV+Z5oFfQmdxzolQq+VRec
MoEWpoyLO70V6GVfv/h6l7y7opSreRqWue21LNNDFsFR9x0jQGpUAidXgKhRqyLGGnF+MjIgbn4r
Wv8n4sjbmHGlMtEddnXPXnr+FYpuwO9Nsc7sUtdWUI+R8HeICZp2uHp5KB59bd7roSBvxwrcgPTP
Mk2s80QqH2vCdh+G5J5oEQsDZbXeYwQtrCgb/4ocxL16NLYtt+rSVokPp6C+TtWY3P2gDa51/BIn
N2jdxXXw2/J2K9s8uw3FIeRpt4e3ca7q/JB0XXKLBFBNdhti64U21Ki6vX2/yb0QTCLxPTjBuQY8
8yHDErvKzR6/pIjm7RU+VKfbhOBc94PJqoNWrHigLV2z58RG2QkMrMF4guAezhOBaHYz8ZgY3I9u
8nejtJ++uZyqNA+l/4PDq75g7olEB61pMIw17hqYSkn9qCUtz744tfcaku7a6D5K6BK2Qwh7gfpS
VqO5c3KW4FrATM2anvSJqSz3/q6cRn0Z+AUnsZkx9HYS76XROY+tcqRN4qV+MkOkL270njDjaMp8
T6oT7hQjgcoxsIlNUpbDagL9rkM6OKWu2+ycqtVXOLss+HNI8PtunqLTix/Z+yHmyrr0zH4Rf3KA
2SSeqgNWeJIdC2JAPKiU68Jnj9AQYLr2K625Tt5gr/PkkhJVe2U+BBJktO+VYrNWFKa5MeOuXNQp
aTd9AdSiDT5YZNQ3URNFEe6dSuv2tfQxwcJQK1hd4KFEO4UB/ZclEVlH8YiISvdhjet2sk7K7ppK
E5WEodYYSO6VnKxbHDvmtdLvrVFjvrWOVWU2TwyNX4eBn1oB0t7WxmbsbQn0i4eFHenOJyN3hhSD
/5sH24EWTJzQjEWkagA3690BphBuYIdgsm1b9Tv2V7AXVazD34YPNiq9YwaApMlona00+D9A1tyC
Y4q8Nb+YjYWBWZWHybHQwVlOvgLqtFWIGwFVjOQ45B6HMnvEJDaQxzfZyfbc9FyXaGhj17BWvp7+
wsqwwp2tFpot3zA91BQkRsGOVXLCgUmeQTAPdozvbkInhbKKs6FpfF778YBO7yBtC0/i0tCB6kWT
eLckj+ExfR8GhCeJ7XwJp+2OU3drCKw90Yc0sBCZtGYdukDuKOCyMVbA1DL2gdHx1yiQ3WTx3ioy
fYdQ9REJvHctW6jaRr6rFJFMSbbKovyRwMYvIPtkcLnGS2j2Z158a8FuA4GffyEwZJYomXCOTO4X
1bskzBjPA1DJC3+v+gEQNWeyApcT2P7NSjHrME/Q0eqs0kzbJy58Hx+Ldkwt1PoGp2oZb/xpPLC7
WzbOCE32N7FR5Pv5rCXUdE7L8aCH1bYLSS7TQ1RblfNRttoDHkLtbZARYBIq43Vhw3NpUocmEn2I
mWjcEMCMqppnRMqCmUXqYQzzq2/7T2XQZSdGRRasi6Xlco1QetwbXXs2/aZDGF+dB1TeCz2LNiFE
sYWe49dEmVTa5pUsjufRd4at4WOM82KsAFGtfxaDz59bhFCBy/cGY5Gb/WpFDasjyZtNxqQMi1XT
nRNmAstCJlwf5TbQJrhdumBYXrIfVPEFVtLM8RgocOF3afuQbdZoMwHoG4E/OT2Yo6R0Y6y3IDjL
gUuiWZtcQGnmAf0QBf21gUJ46NBshkW1DIjAIHrNOg6E8ILliOItDB5+au08Wiw9Ax+5+qS4ewJ8
WZWDNE2F29CNvW2sc7aWJGc8jFLzdgXnCSc4VJmhWHTQaw4ND1AIhi3Nd4UH3xSQGsOMiCkfWZFD
oGfJUBWbfr3qFdO2cgI2lLBe6mL5LDu4ZT5BXgG6N5Lri8sY5GfUEy+xmhdIdYE0H8Yed9SP0bPI
y4rbo/QxR3EIZnftXcvbj84S+X7U+xdwKtRVTmUsK9eoVq6hbtLyKX4whrFXZ2NP5bLqRrQNsfAZ
QTv6e66T2G25yUMotRgzh4+XCgQfbBjw7r2Wb8cM8ovTTsdJJPdWZ78aqVoiuMRWQgizvs7lCK7M
nl9/vT5OWTQfuj2os8R9wxd4TQS6H8tw3jjT9FWF5m9BbC+78ZK6Rt3DkD+amsqbRBMTssvENTK+
mBVpzCnzZw895iXS9W4fmEFMM4DGWv0o5YTwGSoOTvACH/p8QY0A2hw0D6k3vmWavpt6IPIOclW8
5zOBd77ymHey80c0asaQgqDWxAcELnD/uhKe08BXKMJo7YMdRB80ntwBLQCQDkB/km2nqgC/WK3x
IkbCipjG7wbf53btKE9zzL92+ezFTbXJhhQq04xATLSS6fn8+mFY4MyVA8tia4c4/U7y2xvCcMpw
HElgxaYtMNq97VS3RrjFyojKbU3UTOMchFPumwJbRlr3z5FjdQdv0E0WAMVvyymPc65WqmX2qgSC
uYjLVyizUDQl1MSyNSzG11mKqiC6Ng7JVS3W19FG95/iCVg2BGEtw47WbwjxUJhZ/nswmuugzGxX
e5gUI4I/OSfXXSWIF5z/fABudpgSaPxqWNtMaJtzwsKGNTLy9778GAWeLwTZFW6eTeXZt4LXauki
5ia6WJ1S00mw00LAQGzltCFozQYzRO8TasE1jWkHhgsRXuWZe7ZdazyHcFfZ+1YRWUP0/C+dEZyu
55wbTtPvJLFx7PPSHWdZ/mTrLBJBhTSPnQktzvMxGDtMElatp58c6dQz9wgFp9mchTbe83RTRabH
MxKRfhUGEadVvm8HilxLaP2qshCoZ7jiNnggg10Sd/e0NL80Ky4e8fE94vr5wlW4BXUkLlUxLbWy
eYhCy93avRtvyAl8Fmb5KmuSL1lboHKpDAqnJqXSkgar71pFi5XbBL8hMNLTkEQ6keuSujiKy3ag
KncTQk0g0hY8pyPDP2dj9tBVJOUQrzawF8Ln3239BOdY2Vn61nK7vRUPWx4k/dVynH7vEaSzbOyG
cDYXvxAzvYcwjJ603A4OXgKPrDRVuvYFejfT1VatFbvov11SuEGQ8WhJlxVLnmOj2J/mwyxjT4u9
HqM/cmqSM+mj9Km6lT779kFMF6sSFp5NYhGRSSzE0NgrvHzZMdKtek0KDOp81aRLN8Ee0FP5An5B
jdA3d1qPVZVhBGG0ipSO7f6C41js4ZRcQQAwkJhN/L1I23topgJVleg3Rr3RDf1Tfv8KcnAhaVRn
amzcvWNwR6sdr0SPQZJ4wKvovddG6drRxyN3ydgpxVmfrceYOQTL9559UMJ6par2kLHJyDBqWr00
WBANTn1lp1BrUxdeuDkeq7pgW4PRyrJTY5kFCAsMlMib2steYfb9qCHCbzC0nbVagEGBIF5EE0re
BHed74Q73Hpql4RTgRN2wjLodzYi94uowvYAg7rdNNrNsp1ngs6uWRZGKDz735imYxQw2tUU9dN3
M/79JpkwO3QDwKpgKk9TDFrVdvIrCAhgX8Nsr5bxtkzL4sCWV8VwtLRbhiR6/f3dvt9g+LapBAlO
ICt3WcyfxI7KXgFIgOXYEfAGMsc8QD0AdeFCJk7AcqwrE1+citry3AiyV+IYQEVtjjtMB8wMMtL/
nOhhNF4VLdxS6+QbZI5fkS+NUwqeNDSGW1TfxQD536w8JsXk5UYmz3zcM/3swHMhP6Dbl+gnOa4h
kj4D0eWxhNy071AcdTAeMZdwxmaBDhrY58eOCxIgAvOmIzZPhZqI4eUgxwAb7UYzCPfB4L82pfZD
ReZvsyXHadK1a83dv4RZSGKJfIkSXPoj8nydYfuYqWBdKWTSSB05JnNMXOXQXb7f0Nh6y6za+iNG
q7H54bvafqrD6bniOTTMT1dWNuOK3Ngj3+C3LYfyCmt1W09F/xO4IFM0E2C3rPGogDM+uL4Gud3t
fps9D9CQaxB17JAiw0k2GWLGPbdTIB7jhF57COoT+lOtpnLRR2JGY62wTpXwXgAe7rKB5b+sMUcZ
2qMfT2959xR40T2DVSpD/wOJP+u6nOu1Jkc0roeNp9YZTV2UArVW1QNnIyIACDNq0SLEMpwSctgY
3g3tOID29hCtQLxUuAeiWYwcdjsmc4c+nT7yjt8GutGtmZt3dNAWDvm08j4tzTw79XjJvfhHTapJ
1ouEHdV0GD22L7a6tBIdOq3ummC3l9xVX1iXUB0NuHfI4PNl+LsLnZSWTrsitX5kEn3JEB40qGAi
p/9hq1WYOScVGUdQV4hr2opNZcU5PkIjqmF5xbq7gEWFe+e5YE0IYAJ9gsWul5YbgYq+K0FR9WH9
OyGXIco+q2k6OpmN3XAvTXtc6snwEFv85aI8fk8C+4jCnEaVSSHoGGOdNfDqium5j821cmO+Ck/J
EJIJurVZ+U+iXXzy3OkVXdxD3RNcwmRwF6BgSZ36XeOCTYTNXpDwuKWta5vMER88t1HKGBWNhEbg
TZrYa7uKfrp+/Xo2c6aLHVPPcAguiWofPNIYS//TESMpanlKk8J4OauQZtrPejiyJWcSkyXNAfTk
TRfDsYGPwnnXP2STES+8LNjUpIVHxA+jpWJEV9qHvgcSF0LSB/JP3ZhmDZAk9qZGBt+9elJT9TkA
3eq5l+mEmqlaEx2gAZ9ci8nBvysR7KPsW8S9S12M7z6lKdIdm6NpRmXILDpKLHCbapjRfzy3lA2G
lqLybgRc+W11sArzs+9R1PtMiolsXWat9QNIyAmUV7tU9NK4noGpdNs4j57Q6C7tAbm+7NBjhxGc
2ZjU3w6DQENMUBngHuv9Y81WqkPONaTw5AFPFCQWLmSrzFXPGFSZ/rBuAo3oMba7aEdU/UzDe8+R
TzhmtuhNHBbEesC9mcpzwSBjAce64TLt6rXLrGYq8zlyTDw4nfNh9OY+LM2PkOZ8KjlAMRdJOT6Y
MjnbCfMNJ7kx+35oC4XtHfUqYAfaIv9YKvMY+A19jm6fhrEBnR5HSw7McVkN06epxteoQcuBwLQo
QoKy9YxnsZz2SdG9Fmm7jYhf4/D8ZLiyHDPQjYVoAQGM7G8LYN1M/Mgf8dwILqM66laFfDQ4hYak
2SkqfWtUzF3skZ82qQ8crMmirAVVO8YEFkdbNiPXwi4WZWoh9prEsalY1RsuYBS6zcARG8t/DGr2
A1MTcm0EBCS79fBQRcnrEIUnX0v2KE8u5NDe7RehmcdcJBepzAedugc1zfOglSw/IDMbrIE8TbtG
beCBZh83EY0z3kPTwh4LGO0jp8pgpuAYx7AGBBo1u0ZDLUxs0a/BTG5ljUzf8+VPs0ODbKGtivst
Hci6ieZ8Wv/ErGgDS/h3wsAEo1m7l3BtEOBiIi1pERl1mAhNZbnC/voxcWgDHN+ws/4YJxRTFAGg
ryDdVhS2QqWXqNPOcQUEAgVdWFtXGRX7NvRPUapRMcwj3nYgnF4t08F4r0rviXth5wlePisYxzXl
/DklzGolKw0S6IwekAbL5u4HFY4BZk0Xi5JRDTMlHNl66tbEzst3Hd2CS3kQpE9xpVCfAieV/sIM
oY3HTrmUEAd8Xnv2zueoMrbdmtnXLezQzPq6+VgwoDYsRotFuY2L/jVJyztIvwOOgENJfufsQ1/b
g0tHXT8Y5rhX7BdXZNAAACuRXtXOg+OzPkiDlVTkW8UcIyj2kypYln2SLURqnBokNgsdU7eBpmEx
4NaQPmlukQ/QkugiXSs+3B43Ldl2yDAzTn0enzFwmAagjaWXt9Bicxe19y7pUUJ2W05Da2lRpWip
e22E9VqD0Yj1+GfkxGzsWA32sbFRgXsa2p6Cz+e5Z4VveFuZ3XK9ljHrwsr8NdDze1yyVQ7hvcNG
aF3rMv7NFr3nFg1mNqVWXDSBP3/QA4JSlnoMi7ItvV09hUwS8hNEj2Pak0eK9QzNAZ7I9qHNXaoL
ApgYXx0rCyapU305JCfs5kdX5UKDjZj25CGPp17UHJiV+2S7DtNpfesUI7bdHJE1Z/WMYkli/9mR
4Kr79Lcm7d+laT0X6LPXNGNbvRGHPhnussn3s3cdDg/FfGqiykMZtcDvdebKfyI840r9exu4mPvJ
WiMJTNFgLVyFp8XWrygCcK03eKgUN54JOlM3AUq14qcHdyM5IU5byzA9tTHZFXEJTDJ7tYXzDh+P
yAM17XA3nSngNsCzoBMCLnKjruegD3+quv9y+206Po5jtfcTm+g6Ke563axUQLGgOnZrhXoG3ZUv
kDIth5QiJPXAo46yODLZZU6vjFOXNRsfdLVTqafRvHcwcJZTgvKppoLzmurVj5EXsU/RFzXtctnl
1Qqg0sk1kscwTC85+McuwLRnCQd9U/HRgULa4JYqDnFoFAeNEEoQhhhMgtR/yNJp5Z+cwXhoyinZ
tlSgaAdfaw22ducYuCbrD9kQbDvlbPfsD9BWLIVwqzcJutOeKqHKbrIjQyCzGaP03of/qUYdri3t
8cLNbsbYtIc0QCFo6+7l+w2+wmrZWvI4OLAWNZcZsk4cAzOoJN2OOXAEWOb9ugkZV8AOtY4dcnsd
tojuYyPiTWCau4It/9aovWvcA5LvCGxZItixFk+o3kDKeTP9t8udFS4IOLem02Qbhhh629CisHKD
lKKSnRH/Zp7hnoPO5qROWVOGHplVOC0r71y5lXcJYeqsMitEqRntS2JGDpLdQ2dSRWcaBp0ADl7Z
1HhMelFhZXff2j57hQHvcZfNmMde24Re/Em+tHGUJeVBphXgq3XccJA/NpD+9VORiFMBE28BxTxa
KBswnJcyBlQYGvZUJfFKdcrfKGLrF91osUyHvQPRAg1LxGORSC60WtS29mB0Dxbc0FWg0mqJL+PT
E0m5y+NyB4YPyDkLOznNYeGI5JAhd2cjpJ8kgNP27HBXoXYnHZTlS1MF8+ZTu3v1VxhNX8AYFJJJ
Uj5Y865clheJDWzapvsE4WkScv0fTJ3ZcqNK122fiAh6klv1jSVbttzVDVHlKtM3CQkJPP0/8I44
37lRqLy9XS4BmbnWmnPMhGa/g7mdnIp2RUBSc5JjJg9JZBjnMqat1I0BbSEi1Zqse45qzi0x/YQo
/jcIibi4m7dVtXTHdfU+4TgWLdiX4sj2+a0Dia0baASte/rEGbRUHDoYLOH926ozaN5Nf4FQYx4u
aQ1moAfoBFPtMXLDOAJ5oI4fDRMpKX1gyMOK8h3L4r7wgq8yi75CsFmc5JPmrrQqHhnBXjirfbZN
Tp8HcS9Ha2UTBOV+5Yl8hvp5tJZgPoFzZoutYBOQXPdsiOeFyBRW6e+A/AK4ZVGwDYGuHSB0c3Tm
ZrzYNCkUXDHVE1REkgVKu2suJ+wI8PJwSeztXA2H2kvPTf5KXKt9x3RGYEheoTqNrXdHGC7tSnvc
jwLH/jB1+3Fi++NptjcW/DyKsVMlMaQ54bGp3F/u0PzD9+ZsXUceOG5ufGvaS0S/jyTRL6tJJ357
5JyjS7eGvVsEaMKCDwxIULJqRSIenlwrgM5b2u1L2KTQjzo+vAnqF7Flv5A0gLzKf492jbcnG5qj
p4ngaEzzuYijuwyYewjXJJt5wJ7SmZ188pM2OWvuGvAL2J/w0+05YHo7STUQV7cgST4NbJBXbxoN
5q7ghWATNTu0OkdUyXtPtX9x38oVAq/i3tEN4xGDd3YgZZJ72D/XRNVgpMWFTCPItsJw7Y/zhTv8
1nN221XVYHJesSCg+dgN42jObmMF/w9pAWY2XMLMEbCQPTGZNO48yrAZhvmS0JG+Btwdm9H2X6wc
wAkH6HNezNNKZ2X4TF+O/tDyrhuAxyBieIxFNB1Lw74YS/TECGQdE4ZxY+ZBIa7jL6SaOUJhFOFo
kv1t4ETV09S0iLdH9iqH4MFjPCwkbcPYhdM8HFPYMJXI920YVQC7JvhUNjDcqDbpQ3EurXQkdmNZ
9odJGuEpQqx3ahIHcaamy8fpeTwNk8rPRtXXB1dM3gXi2B2AnGQeMztPtU3ISmg7xkvWSblmwp1t
YjNJD4p0cHtCFVJN7Z9aOfJGrCDiJBraSfLXms1TnYEK4LfgNk6sAoHvqohq71WErGkJ27DNofMr
9YZmpZwhfw3VSdoBoxpbVpBQvGLL1aieIikqWkPNQ15E1AWCM34oTfshmwbr4JMrcZZNzmTcTO1j
qTg1MOT6pcQkN+3kpxcJ9A1XgkZD7/fpzhpE/+RCXdl22pTPRY1JeIjyB9kF1T3S3bBO9TTtaPll
O6MAb4xSMv5Mf+o6j8yZqfQWDmV1opzfS0eq72D2DpXK/H9+NPBbjFDGXfdltmBkOs5bYskxWUgK
oMog79dRaT/JgaZ00s9/5jH+64yp+IxzTj1jaDXveTwQKoQcYiMiN9pzjkjgrtbm82xW8Vb3cnzK
kWc6Tq1OwEmqc+U11Tm0ct7gpfK8if4v+hoFSfhI0b3tAY0eW4+YD4t1tIp8Ej7gfZzA4M0n4DXf
jdeG9AOb+fzz4lsH2YFkDbzyrmr2ejk04FTCBhQD+i69nE3oGpsuN3rmQBi012NIekJjVtdsnosz
XZ3//+V/X5O+99tsdLH7+Q41jRh+6+YSomlgUF6I6AT9N6cjhS+F5pOIcwJr8NOcq+UFV2p7LKE3
k+zCBNyxwJQmsIfhd5O3i26DZCa8j1B1Chvt9yXlvt06E6MBnxSZY59y73peiZbH+zJapCK2DA4/
H15VhduYSNdDs3yU8wgolZE1pkfyXt2D4XndIY3UPnXq8RwvL2lcWqfQfJmdMqRQdcPTzzsOk+Gp
Yz3c+ab527KdEjk0V+jn3c/PzphpT3zT//5btHxDhlWP+AoX+AkJoQQYRMm5n3V6NqmtaJ4PHgV2
z/DXc2lxJ/8wGcsdzXzaCBBmzj/v2hpii8hahArqjlAqftCGuUrZ9bCAfokhYwxXRbCRPDNcI3sK
HkqXU7bovX5vw66ITOtcJCMRK7nzagYhuC8GgFT1Doq8KiPLAQaBu40bkT38vJRLYzEbg7WyWTe9
FOfCBMSN9koN+xHGjpcB14QTBOjSAZNC4W9qaxt17fxQOztMSdgfajgZQYv4OGhjxfmW468PaWOl
GaDtLT/9Tokeeugbzqw/79IFBTrYNKQT4ChpbOCwQa+FS2VpSgWjffKZATExTBjkYaR1zCC9VlzI
1QyRdOeP6kYrjokSZBF4lkwRlwAe5Eo6ulglBO/IBlJKzuGXyOcruNVsD351a6C7XGdFTdE3qAen
sGgcuZHY54gyGcMY/nOgQCZqyVCl8wfyKGDjQdnmeO/Nf6aYiDcvb4uLq+Nd1UOQowHRL7blYT9C
/Z+FPJXUhCjCxXdc2w4KaWNdK2uv8NuDWGwKpl1mu3ct6e0C9uHPypfnHC7lfTAd2FAJHated+iK
6rriPwB9TqE+YW1Lz5Nfyo+p/xPqzHsLvK6+BGAMqBJAxfpaeGdf5sm21ETgNrMVrBmw6g8VD9R3
hrxng+9fia5C+mi7w0cdZvN2Tsv8AHOlXr6z6+Ld7A2QKWMObKZfR/+yPiGGBDiLKhB7OhDEk7ke
wa2SAjfHRbGjO7lHA2I/5gND4YCe0iKHfXDs0XhCgUmDcq5/t5lPE2oCVtHoJYtw/EwZju+yIu5O
LWqcbZgGjPAH+53sJHK57D+pXJgYsG2PQtO2NSPvJHyAQ7kNUgi+mfsQcXo7iMwl7SDD61nmon7s
io5EFCX7L3f+sFv/LRGBi1ubsXBbfjh+0bFqeRwc3PxgdYQw9KLN0FvB4B2MjMOYEgPygD3W8D9d
l5BfGUODknrJirQs51g9pYU5Q4Vi+U9Fz7anSrFBiHrBxzI+JznLqYko943MZ5IzmwMB4lvcAt9x
nw5PDp6Wc72Ae1pw70Rqpb+KRysQ+k+uGnokOSRGAnAXiD2wqKK1whuiJ6T6Iji3/mS9zAPxNXrR
XIx88mAdah/XoE7FOYgVI2vRHIym7W4MBhC8OSRe9HUO28VSYpcCEbhkSeWtw7pUf4ow3Xh4uz61
JDaJJ8A6Ik5aOMqKErgt/gGR6P/4I0yceJyjLVDvHgIIV4+AZLWFStBsIk8QGRTZ016X044+p17P
dEpuOjGPbCH1a2bG6Vk3tdoEsi9/9b31KqIWQyQEvbg39i44293cVb918k6Gi0LzMxPgQveUDXH5
swPHm1Xn5/Xnq+wVkko3/nDdiEAGNqBCjvr081LK9FIQxbIvjdymly+QD/+/dz9f69vhY0hmeKZq
fGWSEl5wbOYP3MZrKPnRZVhefr7+8w5+tUnhr7tdmhKHVbiSyOnlW8LMqi4ugRGTkz1QfK7zmQx5
tiUianBVXUhEg3vZc58m4662avq1RbKd/Li7TlCYN+RPkITZA4L2pHtKXOaytglPJG0QXTmea3IO
G8srWrLyWmg4OGH6PAyZ2v98uVj+G3RJhqpqRIenRupW6rafry/2Flx8fEe+vANv/T4P/VPuNd2W
tM/0+vMCQAcFFpiYiXWbI11G3SwBTEM+COv2vcYhfPX8abjqHpjbzzsRgwNvLDJ+RPKRy+RmBqbm
jOQNh07Y18HEi9dzZN7hVhIbBR0yb8aCHayI93MqjRfyh4sz520AK1Ag22/GJ+5RWv0TIdN7RBPW
pi69K83QCU9/scO7A+QpnKMnZU57Qs5oyzoa8i7MWLrMNqoHz8z2ntUM+MQ4s2MNz67lMhGL3CdF
U9BdYpiykIm0Pbn6riyTGbpj3sw6HF8a46mBGhgxlQ6b2Dr2zJJRFb+guxVbndXu1sdk4ut5vEaG
PtPN/BXbWBFrHFscoFLrXujWJfIR0KHRRGgss/hYJ9HCu5GUttmTgR+r9LvmRJI24XqQ9Fdjy8TJ
KvxkW+TOiEe+wPDrh+XZ8kPmU3R794Ghq00sxuyO8XMYOjyiEp92UzbnOIu+KRfaYzzz+BBU5uvG
PRXkZGwLA+w226/A1oeRN6AZziyxB1AXGyOVk+G+N+jlNz6cmmsK/ODotnhomyzb0VVGZytHWg5V
Pl1TMoPRpE+/PWVZNzORDokc9sPs8fwqy/gdVuOVn93fetOhL1LaN84eYpujI0NXSBPfYtw1KKI2
RCvbtz710YDFcuMhVd45A/6FcWV6WfMtBcFlKEvFgtqqtjoIxksF+pFRBtNAV99w7sqXjFwJwkwK
op+Ib+BUbO2NaC3aafgHpJz4KG/Mz+UAet2DMYcLQq6ZrTunoZPVbWgUpgvO9ae2y+DE0PIh8Sb0
TvXkyY8QdWreuOqt9KQC6NC95rO5t7zm3CToQBBOtFtwUOOL5xybftTbsCWhkOm5fcPQ1R9Th4OU
xRQI6G/3bcj+cxIJZ9bJIaGlyHcuPjLQt9gi647mfTc2Dzb45KvlMMOcSGfWimSRwifKrGS+SDCt
ZuM3fMxkRnDrPN2cPN22Kzn3TCG97AW6WrYvYcqssI2ToNPXHVGreM5MWjmLUtslfTudrsW7mQdb
oe3kjOKhgZm9bU3iGKzmpdP9dNF2awLDHvxDZBNXs/wpyxsH+Yn5u/Tt+dovXxo8DNSBVbbM8fga
6gn7YWlgZc2oAMZXqOTwFi9GxRFtzITgeOjfQDz4uylnDWcoFjLCFY1zzZwgWHMc+AS0l64CQchS
1GfmWgCoiiS/kJs6f52EvGngLthUykMNSoWlHBwD7st2q8j2OsVVeylAdl45A6mrPwaKB5PaHTJ2
FzXRMbWr6ZEAUWpYjz5R4ZCHVM+xxR3dkz83+h8W51Kf7jfelObM2ZBzN/F318Bp5LUUIKP9JCQT
Qm/9iFFAXPv3DlQpIuRyMzK8rK2ueqo7pvUcjvy96dTtFQSEoiagF4rt5OyUmrT6huo8ND7TYfwn
FoA64Nn3ULu4Q+lJJ5aXPUTeYiHV6K9mOop9Dba2J5OKYhlns+BeXXVZFm2HAu3hiH5z5ZZtcfWi
ZSv0SuuKmsck93vSD1O3hREg3z/b0U+uRW9LRNVV+BQpfYeZJ3b2KNvdWLDg+obHk9cTBg71gv6g
mYdHK9IcAHPzXTT3Mm3kG0YPv80fs8r8p41ifAcgVRwI7SH0IDB2U6MHzMAIQZECuyeKa4kydtbH
JsLOWgXzs1GVzjM3DbYZb3zoTbwNie7LU1MxqO1w2y5UpYQdAHIKayzT8QiDj2NMztPcB29AZuHC
VdVr7LrTo4I0gJdrfOMZ5IcDXhlIY0VxLt4bIUiK6URyodlUs1907hm0LFgp9R7SEbmYI5qqsDeT
u/bnHYHOJUFrQ7c34jaDYkTHWyC+sUaYuhZK1RdTpvsez8m2mwgUs1uam4q4vk2mM+tkmWVADnFK
LlhakkICfOKD1vvayGjxFtoV55rBwXWA+8IEQhQfucYnJGZmBWFC9c8mLFB/mp+Z67RPFX7lFz3a
6PanjfRj+ZpI9rs+Sc7CtcUGNxBlfdqVZyduzl2qmAIQvkBY2jmZTPettfY/16b0CJkZ+MtLtyC4
zam9MzCiYZ1HOP457JUrl1bYZkwZppZj+5AZ9PWZy1t7KJDDTcrmZRq99D5heW0F6OCgso2N0XFp
opZ8VdQC3yLCHlMtVyskmfqZNKoH0h6ICGM7eOiGDktsk7+VtoGS0Z/zj3iqBDFH9LQnwMKZTIv3
wb7PWIU+Elt7CBWHc7/kYsRt6Lz7AVs5H/+REwPy924CcAuR1jVE9NrFlb13kuwvXr+l9q2SD8Yq
1pZyJ9rPc+CcXNUG6yw1X7ypLoGATf5WWH5FWbSKPPd1Fg7kJgW8nojMahvW+ZsvCwNzvpl8LBUD
kBG3fPj5yYl9skuBcrFFcReGjFi4lmh3A19B1aIXFwSi2fVV1+6BvMv3GAFV2b4ZZVzcnM70D0WJ
8hCYzcVSPNUWU46jzYKCF87eNUafbLOhrz/6fPbwaXfrkRifLWmPGNPH6DNvav1EQm5sjd6jdLMP
i+nyxWQksnK7JnhPLL6xIRGNAWYT7SeIFB+QXJ9M6Qq0torwJibZTkfKUuNYHwB89MbxvB3mJEKD
0qH48BiedoE6I+ia4Kegq+oCXR7KQPyKu0OFI+M22/2/oo4xWeUYmTwr/MqxwaWF8A9pnn4Tx/AU
MGh47uvllx3s327bkmRO1wSvP0TaoC8g/7Jmf1A7vRJU6FwUauwAIOLNoiHYTvBFQ49rMvcERpYt
iqrSw7lkO49dJt3nwBsubeWqs7IzfKT81u3wu2ff3k4Jt0InzHsMeOBWT+MFJJw+TsttL2rZPI2z
+gJPOX2gRh7A1m49tw33aVoZH6ka9+6cE+qI2G5fuuHEzkdSWZM53UfSQNssBYQvA5UcaDiPD4/p
O3z6ew2+auWmHE0t9l/Gdvz6medBr4JCRmN5PILcb0HmSn3NuWltadyGYLAfqyh0L5rARcQKLADa
z7tdSyG8cTnDHtlFrZ3r1fWengSd9uk9FUl4pvnVw9t2WQV0/OpMxGoBZh0eEK4QlhQZxJ4y/Cl9
bby3caXXOkGECdOz3BhMnZnKNA9dAOMYmh+ikRrDaJ3Y4oFJ2xNmx+dsbKyPGPX+nhMKemQ3MD+Q
x76y2KNsoUY+zNlUL07PN0jJ40dbO2IHSOuJhnqCSHWyP6KkeInqkXy0ZQspwTQBI6//WiVmRUZx
+KJQUq3ZHNitBvTM9LOZ/VQO91KbHkyN2p+DQryflEIlxyZKWVTgoeGqeTNjeFMY7XEyMUJmkqdn
HN0NHTP56qnShwGVUBLR2v4QPJ1bDCXs6PacHoHpF1u4g5sgTac3i1Cr89DKYkPS7M6nt/IyVv/c
ljLESpJfnUdO7s8/hpAxOay6XphXqs/26NUUSHggfn6d3BzZj6edWSXegwQn9+p0f1jFaGu4HxB2
siPi63lTIWPkyPY5weeiAXzJcje+lVn7RBY8scmZ+JzDl6LB7+mlFEQNzYstBlvvkJneY1BV5ZNv
qRfl2t3DrODjV23+RoNGvxoDffN4IBLPQ6fKFfVv4TzMqyxs7kYaF2/0FDY20MdfTiIXNWEVPUy7
kGTeh8bDPWFXxfyRzcxvyN4+DAK05hyJp4lYspNZtl9pD96xwNY6dsY/lWP69HJ2uhGVQu1b4169
wU2giiKeAN1DMBxFFC/it3LTWoX8iIzohZ5Y+40wkVESik6RESMx475ZQRsoX4uQazL5Orn6nT0d
W4eHc24a0otmjpEabr6Zgn9VrfFUYPBYj0Wyhw0Y3ttgeBG+E3wLqF4BkdT1rMKXviheUietd7nL
WmSX9Pgzv0BTYBGdKwrGuwyumdSlAhHRMK/zAWpnGiRyX/RNc6N+ndcKj+QN1P1bIoun3hTltwfV
ZpJB9ScwPKKPQgs1HemhR+K3/K3PqPRSJyI8BJSR2FLcfa7m4FHHAxkCsj3JYMrudtA+266zgFOL
F87ACOX6+qteUOO6tC6C0eQtbYp+U9vZ9NgjrGD+M2AEC+ITnf38oj1KzU4ZPmGYdrMbswxgKsig
XzgXn/BagCtnNKimGvVca3Uc7m+sAOOn5RgIA/0xfnFbw98iEesvjeZC9QYaX3roMNXy2L2Aowhw
I6jhOXVdrmXI5kG6CyZDrZBCuV3F0AIRH1W0IWq8NaT90mkf/nmt+c8WsnyXQpUbzAuvM+AKkoaA
iKKrK0/KhStbLi7YAKsEsDNmK93cJacirEymWzgHlM2cm/97jrvl39HLRyJ9kt/SYiaXV4A/ycsy
j2ZRkxJtdORXxkG490bLOkmPY2UycayTZe3u2qkY2Z1SJDcOm0IwwwD3oA9reywOJcuSubJoKm1b
G1fXf3+upIbiQaAwZuEQTmXdx2f6wHuWe/40gbVa8cTClwDKviWhNb2CwHuSmwy0y7EiCvEAsvUv
T3l4+XnhPoLYjbWWYOxhQ7k6MxFXhMPLZDIuVVDhwBlSQjuHdN5aKW6JQAWXwtV4Vic7Czi6ZUcN
XuMErWz5tpZzvVGXVxfO5QP2t5WUOYklId4vPm612Kr5vf/7Ymbdc/q2D5btgjlHgWgRzkb4HtsV
oWlVRYHHypIYSUemZdn89+9hyp/CQCvSy9C/AlDAGQivdZvZdCoGky6T1eX+wrVEiIWOoLhaZUZJ
46MEHdqW/F4Qtjs0kiiEYBtdf94Vmg+mj9W3y9B2W6K3R5xl5Nf/fvzyLupwOUWheUGFYu2mGri9
mdBAGUxS535eqpRPvGzZgJVpfyI9AzkzY96WTfnacdV2fZoQXoeSjAAyL9gYc8EIq/eRWnQVAqrG
4wjfZqesVkhOlPVYk7u501RFp6pLq/9e8HxCKOc8uJ6JWawabHZWxhGKOpAykuQV0J1YXlJtIFKm
LXP6ebG08+YKaWzT5UvuhK2B+wa/rVCYQMkErhuoo3YW7R2CQ/duL+RhLIA0Fg4ATTEYT3FRMxlM
fH0iIH0NkbM8jleHLPHNCFJg5YnsL9CiDB/KoVws7qkh8bkT5Xn8EcsLsWtx4IyuIhXDKvtNIX1G
RvTsGFA6BYjbWr4zKp7guPndDnHsvfNBcTNQZ8iM/aUTYG45NjsrX3uvpRr/emKCUJniksxKyoSY
i63hepOpDma6af4WPs1F1Ogtxtg9cqOt3eCwxvpmHzKaxyxN8hR28VtEfjfnAQnhTprOysLnSACK
PFoVyGsPrhrBTro98UkFm4arYlcjgSSSADJafCUfRmRHuHXsfGCBKwEfkPoLJaysTj/v6gl3DrrH
5cozZIYBFRIoNO6MSsy7WGc3lJfyJMB47AYBB1y3ONRRvONl9w88v1Anh/KIsl0t6AcXui8N03hN
DrYgI4dHhAEwRtHl8nepQQLTGM+b1kUuVaV0tAyGi6zo02lM0gZL0Jiv6TicCxlnOzuYX3+uk+6C
XQeNaa+C/KlyMyAITIX3AYd/xyFJIbfT38TpMoO6TYGRndS4bYKeitu1EEU68TlWkT6BPSCnJcVM
nMVldGDxWIyKARoM5Vu0r7wuvY+x5ayDgDhr8sKntUeqx4Fpn3uIO1Zx7t8MF7TnUw3P7iVE4zab
2Unb7rjVoWtDb2CgSbDsxAWZcDMsSX7ieaKLsc1FCO1BTiewLBRuEQq9pupP3tJp/3knDYuB7hDt
s0CpLWbtf3TpYYDJiZpKrGQMHcrhJ2PhKwyyJNFB/vx/ADqIRhrLBcLHs1EknPKtAWRh0NAMTKNj
G4wIHhocGehvh9jGKu7Mxyro/7u+IylyuyxVr4Vly5PtjR+1axe7NlfrpgzLrRL9XUfNS54zuHYb
bW68WNG/Lsd8G1TbKlSvRulTlJntmz8u5Chd77hLcIM5DNjtiLAkFsOF/+xA0B9wLPaOcaM5Wz/0
uYM+32ZixjywXQdp29wQp51z6D+4wqBXFEU6rvK4pkQJS3IX0ELxcHN4oeSTIap9swAw3HVACiof
kIc07k42vODmNrdm7jxm6YFDDBadiWNWwdbLfeKtYM4Fl9iIH+1+YmNJonjttMAbPDsotwWmojVF
RL7S2lEHw2A3NDmysuQFZ9MswLT08aNXNJcKD8eJ25uwKh7WelMRxSCi4tKUtO+sGKMiXs5TjDWJ
Oqa7xG6NIEkN62LoisOikHCoSam/BnSc3ngm6uVO3NB6Kn65etw7MZZtQSonm5e1SsAXEAVHuKAR
EdTqkeJFxKgHycwKV9p0R8bSqXsey3M/WOrgW+4rcuBrn+p8i5UGC4zfb1GlDOsyKPSzkaAUnkk8
8nALHpwg/LKg0uT5IP/pWd+ncOg3gSvzU05cE90jRFESXAaUW1RZGsoqHAhbHZa/wqPOx67ux0fP
BewvM7QmXKfPVv8eURyw3aEBCOLiOUcAhYfhYlPU7TvvlexjWIJyHznBVxZDL/FVjSKjt7M9vbsW
YQ0XUc2fWT8D1TUJhzPqoTr972UWbFOzT34BjSgk/E51I3Byb4yePkTMll2//W3HJeElAhXMqoYp
s3Zoeq4VSTAnTHH5Rvvhzy487VRQviAu4vnybgyZp403uA0yH/ZEVYTBKnBY0TIvKteUp+OaECKN
MIeEFccAAVkkB8WS2nT8qVpepAVMMm4JK2gfQz/AZin4xwWZozYiawZupJ5DaJft2y48ln1q7GGV
c/EmvOy5W6GzRo86oZfDpx3smWXFNLXtr3HSpKTGADIRbZsMSxY2cA9yD6k54a0gf+H7roVvt+uf
n4c2mIAjDclDZ4vproJlQu2jzsVM3BsLa4QRn/umDFvUWYrFP51S8hY692+4ZKglhf1qTdOX6mlg
0T3+hDzq75hd3nrpWHuiYY1zMLKsEbWy+vlJ9pIs1Y0y3aItv08ZgVlhknYPRVgiiA9VvNP5kkIV
LmGTyDeDTL2G2YjFGTsGpdro7+xQ/+46egCZp/Q2a2b/0OX6CDgMr8+A9nieOAesKHijs7+ksGbk
DMWR8aVJ+9xb7XRXFUo54t9MOIjJK20upjLLS1yZ0S7Lg7vpkIAYeXPLkewuyrQ7JfUX3E69Q9iD
43JxYqf2NJ1/XiSTBC4Gh1BVwH7y0x2m6l9gW+1dV3mftRpeGXhV+yHONyys5rHK8PmVoRrPltmG
J42eJRXIa5DFnwMAnTIDBgAtHPU2DYTjRFhS4+TjuWpGRJ1Td7I7rEhk7NnwWnHQa8cAlYbfNAri
Q4codCiwEyfxE1hUwxjfBEwe35TiYJjQWQrR2Ds9kqRnS47arRV4iALDDVsvkQXcIaeRuiOx8Grw
L39HlYw2iHnpWiOj4+Y0HyFQyGM9pai7EmY5lS6BICtknD31cVnT3A59XKRm/WjrcuTacrSkP/Zd
2jnNmc6l/VBT3DZWJx5segDnOZiSjR8al3nWxT2073mAnCvPhIcexGkfm2qfRfEty6T1MQ/UQxnR
X28iFjlHVpapwRyqVYgGD2u8h5QD6sUGdZNNC/ih6WZrP6O3SvxSr/ocI6evxC+/b3Py+Xw+rRwz
KkPeNVBZ0KQSv0BTfJl8oLtpHF8gNMAdisTNL/Rf22AbaUGml0ECeZrk0EnbIRDr4fML7ke27uNm
BgVlA0pOK/66dAD3Hp5nQr/2Vpn/pTRl24UbOuQx/hLTeqIn81naXXuI439CKobFRpbs2zInQqle
uhPcBpk1gEIVCYFXfkv33BrlI3DSajX6n64PkmZOTe+gA7PaxQON5iKy730ZpMdUwUzRsXyci28H
esgBfejfGdv6w2RxFG/Q7W6n8Ntwp3o/TATiWoY3rVkGWMbRq4VbxQlqTR44G0PDpCIvGKjk4hEJ
QH2imUX+rUuLp0lhUJf0G5CwbHMjG8458OxzwnZ2bodfVVywqk4DwmK/RvFv9gHCKszURZuHhyi0
9a6RT9p9m2tjvjYVirHRd3clV157ZB27AzPzNkZdXGB1yKbfDMX+uCme764uxLFIEFGW4m+kgnCH
+wOBjE8w53aoMJGyuuEswGBUYiiApm+ndHAWd5ufe6vWxDZhNCA3nAiQ2NhQqg3pqUhxWoO2zgkK
LC9xSXagkwg4WZP34jiepHTn2qoEtKznhNEVAYq5Kgr77geDuusSbUKT05qyErVHtIP+Ari2KnwE
cG35lA/mV6Hq/kBWVLyLU1brXv0LaaRsmMO3By/bwBZYe3lAhLBTsq1Ezt8qCQm8AXhPgUDWzZxf
KVxIk8F5HoftKyCAbvHjE6HWRfZLoNON0Q4kwOIc2U7meIpGDhOYCuNd57V/pefWe7odG2PMSBgb
FQhH39zHUhWchm1/PZTVV5zaJjGyxHDN2QCpWZjJeq7qC1aC/ALEi3YNv1yiZmcrKmQ63hwC+yBC
CjZD8S91o+JsxM6XG80VtJbuAesuPRgn3HbGfO4PXuf+oyWfreyevjwjonqmQZ/HmMW7lK1d8BGD
caOjWhbh2ltcHGZ3H3Vj02KzMM9Mw76T6GIgNHlYQmBZuDOu3dR9HOJ/4zg2j3y2/NU4AZSVtXvF
ggYd9ZmHiaYRtH5MtS0bmoK1bRNKQ+N5MzbiplPjq5hqnuAMs7gbhdE6ybqr0aYecYfW66SIobdp
3KO5MJH1c3hNoOSqYfh2h/6ExIlo9ITA2gFChYytzcBBt01CBByTI29GGV3sBMS5DxseRVa8pi0X
7ebC+TNlQnKAcVd56rvUsdM+H9OBpFbX2cwFfI4EHNQmXtwkipnZztTJzSGt5uhW18pW54Hp6Gpw
+gCIdHubIGKvigzbgogT5uFkx6zDqL64mVpiBF1O1JEJkg1kAxYS79bhQT8o3/smtmHTlcQ5tzpM
1oTLO2r4bCon2CCx2WOUFntQ4myUMPx8qLZJhflEMBzbT6X+F4ohujih9xpLxzjEVfWh6vzaTACT
pYOtikiFVcZtuenJsNiWATk9ICrWpUUyA0q/DaUhApYWsneAX6615NqpqxoLrJ53KWVbq/zv3HMf
siFF9e1/D5gKwfLC1Uic/NDPzVUr3zyIjrPiPH1yKAGV197QG2HmdhALVCSy06gEo8y6RGYTx77O
1Si/qK3J+VWsJSgsp6TDjcNobSsaGokjPdLVPPokYhxFbTfskVgwc5BUvWeUl//j7kx2JEe27for
D5qzRNJoNBogvYH3Hh6NR99MiMzIDPZ9z6/Xomdd3Mp79QrQQIAgoAZVWRnh7nTSzM45e6/dBhEx
9PAMAjUSr+rODc8wlogEczPW4dcoar6VZSu5+Tg2kRxMPFSePUHqgKwYIGwdhmNm5jNaOERloca3
nwecUeIYynb/NsUQAXX8wBi5xnqiYB5mWM5GNa6FSy5T4cEkJEW08MjZa15kTYwIzaeNv/ivE7Ou
NszQ7jzKBk8Nx55W7crLmTz1g7FMq+8z7X3Au/9QtolIFIA2UhXw7nqOuVM2Q1BShjsd4JnKBTxT
PRqQGHa0iIu1P3WboWrv5mos8EQgCah4emHr9Qb6V45ZhiY0wIb1cMUMflmQArT4OJYKkM2H3CCg
pzYUIwScUxuCCyYkPDLdZ0QS7v/ZPMLU9RZCaMHxwTHZp4zHZjCYV3Uuf4Z0YPDmY8dwzI5OgT3f
Y8czNmYY3OVzyaOHtY4ODJgTFWrkr7PRcwqsHokC3bizLk9t7UHaJGrpXdkd+0sX/VSdhwQO76/j
2AQkjNaVl6U/LZJ3RIFZJsUZtVGYtxOCB7aiblB2et4Xqib/FhUFC3jUR2QeGGx4Vw34hheinN86
mX5zW3Ucejnd+8k9iykP2ndzrKyb2FkVWSkPyF7wwi0LwhSmYJMIsVjTa+IwpKvyIdi1AOWGUr9r
NM8vJcsMnl/CwrvBecD38Enx5q/4f+GpbEyL7ib7f4cp6S7z0m+WC0O8qeDg9GTeOENNbMPc7cy+
wgahDetuKpwnRo7fy1q/6QwGKH5Fqjo/1OlpbP14n3TGwzy0OG9CiuVJBtsJZ/MKunaD5Lo8JheP
m2bOa9L+3bhxkBy4nAhy3JLzNJAa5Qx31owiF7P2jSprcjywUbR4jUsre7eS+DxmZKz05pGGQHMT
ez5irFSE+8qW2Rv5R3csicTJ4aKJTBdfmD6HhfHFrPugE0evSpfHue/is+6W6rklATgv+IuBhaUr
srW1Nrzj7M3gb3Afy4ELrbDFQGNA4oOjaimCNNaHujvhuGkhv5PQOdf7qZwBOnFLtUuIdzCI55Yz
Qhv75FWYQFCsKHlFhDE+QEOk1QKJewxC/5DqxmaHqOlvNEYFIn3h7OD5KBSgYoTviG4GbR0bDf6K
cVdGFZdWG0qqbZMKdhnTTw9En66tnrO3SdlBdnVwjApRH3TZ7Tp4x4yQrgNSRK4QpTczUYT2UDId
McddmfQWPl50ZSIlYzsTzipDi0actHk/Bszuw4z8tsSC9ThgUlruZKIepCZjfMaRr9C3U8iCRKGp
xftk/UwT7Wzp9h16YSEhqmZu3lNlPGTpAK7b6u5JssElF3uHCXE41jj1YfuflUsB1isgXAITf9gq
ZuvL4mhhThqZL21BPt5ZyfxjNMtxU2GRC82ZxzwrvhpYchZBbDSwtn4wIdiTEX0hRlY+Tpmc+g4i
YSHmnR2qs1WX42r2+iuBOLxo9ZdwGeSS8jE5D5L+x8brwbvN+XezxRmvruvwJzmS3iZDwgIrPAiP
rUdgRaD42DlxPaOV5IcLV0IDN7BMhFVGeQS1sOnCnsz1WJVHtAA/ygAbHN/lLZo7idIviJ9I6kSX
3BshyPYmJJeghqKp7VcTrfaO9Jrmqku0PBfgO/Ek8ngbQ5OffPJZcX88iEk632fTQ1qO+/4uLafk
hGZNgwsZyq0tLA6JKSadevAPfsThbU7Rgi0ZnMQ5Vnc5s0erM81DEZBHmUtnx1AZyo14MGEUFW3x
iGycaWSd3mP1vh7p6wm+YdjdvOeYjilC5WLNbS4BlEFke5RYBH3OEaauH22fhlc2echvF/vWIquO
G/opiMlcIrryYHjGpoqe07C/kc3W2s+OHlknezyTPX4YxubbIEQO76QPuyL3qMZolQQOep1k7jgg
j3jHcW3TCq5eZtej49JIHgvsCpRt9KZ9QgPa5Q322OJ3Krsh3+Qcy17xYWaadABSd8VYM15w5vdg
bsZrbRrEJPoWfb60c4+eTG4ShrJEB0QTB87Qui7bap1mTnUIpuZkWv61KqkplAvxpe8LGMzRDBWx
DMkaLGPaXBPtBsiAdD4iz4FGj4M8MAZkAA6tjgCOUxvcjIn13pQV1CjGn556Ri9LbVfinYy+B1aN
r0ahgEmj+vvkPQ5W9qFS+UUXlWOuJI3C4rgD8v7Dt7AYOvYusS32c7EobpZid/Bn8p5LJBSRqVcF
uTJld5UZjxVHTDrW43RwG/WBNv8UkFnLNxfwwE2scajm0XUDcg1Lp9vidm2PkWO/22V259Q46HHV
bWlUkLxVUcakXvzshURcFvroqfEhU+XVR2dYJpLXYeTWZUFtLDRsumqGpZUwILV4EIFmTjhXuwRp
+yoQ/k3N6XDrJ5jNfCfNj2Gtb5tWuviFkP7S8Qu3csowxLBnBPbJ5aZb67IEGR1APKycI090efCd
Ye9BacCcqu6T4UehOa2grqMBUtTBifDKbNe55g92w5jumq63QKDqvZmW9noBeG0Wivx1Z5nfZ9cl
SE7Uxp5+L6wrdEUsNyLYRAl+hCE3rk3lJBuz44IwgNX7cvL2gUXFpTT6UTOJYVPp8aSWqGTDyXdh
4CdECkDsiSdiGpI70jc+QExCPuNoeKp5rFbN0Dw2TGVq5ILbIpQZx6J+V/dYaRospRDfEK2QNzbJ
/BTJa9u/92XzRhAS0SN5pk9O8E4vlGkux+Yi08FJtc2n1/ZbtMXlcZyqbkdeJHt5psz21e+BnUE9
K9pxqb0B+loVWAeVIKtj7ZhzsKOmNu0HO3ReBrOlyKYJ6tj1czo0wzEfokNVDHd157x5WVUcrMKS
62omw9mynA3JDPkaZ5lypnETw8ZJA4h3SY0ulE5glvnNEREA1g4ZFwdZ985agksfJqZmbT7dhO14
xQSMyGB1NBPgiLWxGyJa2EIvuTKipo9ttjBGfUxLcBV4ZCH8w1EIbcoIkyjaewtwhiP30IEBviUE
p4BmebKxBu9i1d1w/Hobxs+6Z9Mt03TeB8MA5aXdmaBQ1kgwXHTYzmlGYYCMsTy4eMfdGOdRIAls
IgYIlGDV3o4kSnJ+SFpqCbCKmK8ixAxzMj85/d5nkrVDjved+8te6Tj5qujIgrL1z6nh4pPDoco1
9GOmoB9dm5V3EHHJg86b7f+ViIL/Mn3gt1iD/yrI4P/BiAIXrP9//0cQwL8lFOBJiPLo81v+Hw8/
S76E6POvcQXLz/5KKyAm/g9hC8fmmyXPylP8n19pBaTZ/GFinvNcVzApNJVHkMGfaQWW/kPzUzwg
ljAt29X8VPNnWoH6QzqOJAKBH/LQLMv/k7QCy1W8Svkr1mAJYpDS5fczqsdmbZsK27TL//9LMgqQ
Qhn1yDy2yuqqIyamFySfeFPa/prfVq0jm44oD2S9atxFEJMgHckB3lwlzAFxGkKlDlOE6knjPBBx
VBf2ucntZTfn1O7PdNRN2sqgEe6rDA9wH8U4mcU5QVuxkR2ck6lJvqSeon1tcag2/K68bsGYuXTb
2ZQFq2jfdkzS5H03zgM9ym646tF0H2fKGsZdaB2DdLhpxHDtjS2VAK33dZgGcEZ1qE4sCxPkvmXO
V/C+ytY39qTfQdXqwXKw7NbbrqWelHFVH6wg/G5qHzdOgoqddCZeD+ET4QzeYa7QuLo2BAfRlflV
a87Vqqu9d1WCZDG19+qORMjmAz0o+pB6W3Lgp3R02IV9mhI4soGB58Pm8lsriqQNLNwMEzsDzXBw
EbyATJuy8rmxnO+h0Y9nEdavusWwFfR3Eo0FaA51znQIg9c8JCYgARU0H8FEml5lfSBDqLcGHmAw
PMnLbJEshbzlLtDzlZ3qFAQicXRjXRyBAZAXXc7v1kSUG4rqNZ0Xd60aMK/2YN5Q5UT71rRfh9ld
kBrMvlA9bEjtRmVlS7XOiczmtE573zGYlYeUx7sKr+sGoRdxwuKoIxoNaCr6TWG1e5E6TBDo2RNZ
HB9z5JtrYHp4B5SD+Lp7kBX0qcwIMOSoswojjoYqUWyGpIHpV4SUBZ6H/nHWY/lu513MebC8mkiS
fzK3WVE9gUNAXNJYyxcOUFnV9QEfPFer5Vch9zfWQHdoN7eKhgzF034GlyaCobiBtYSPtYA1Mfgg
ikf7OgEzTtMDfGWO/WNO6dy0eiR5IA0y8nRAijZ+E21H+oVsjNwdSclnn14yQKkL7OjRlyMqW3d6
qxnSKkIBTl1jQ4VSdNsdlEH7GpelOQbXEQpzRGsO8dU0h41+8O/QSJBRo6k5vGFaWw3Rt/OcoNtA
wbllOodQpOFlkoTmMs/Q+zTbIMdyjt2uwZ16uUCjNRQnDbdxrByyzRQf3LOTLztB6O0KE4+dyCEj
l+cOAWnh4ErINUoKyXdKs4a/zYgyCgMYzKasuO4vlyvW2OWp09K/u1xJzlX4XXAFYXfHdhcqkChx
zBVn/N80Fnen8YOwAAaJ1jjtXU9vaeLgD6VTdgihnGwsD7xlZ810a/32YYSbsNA1vpIuJSXcVXfV
XP40qgl0rayLE+qMFDgJQWldiDt1eSipBjlYLbK7FAHt1ON1aLnvmsD/NL1yyYg4Zs1MB8JcYCwe
2J9+Jha06eM1czcMpuNAu1wWexWNFZGG8dYyKea7UJHu3tmaQXzlbXwNoNIfbBCTsxFuxyCLODR0
98qHOuiEFmOL3GmOXuWnS/46hUrormomhXtpMNr1gmK4JuK5BPpqpI8gKdX2cjVR5VKpyrhHQoAF
GnfDY5Ryf9TSesIUjdaQCmRLpPKaUc+2GRPGNwQiTa131S53skvU4oYl+MEIaLEZ3EKt4tk2l7s1
N2NvMy43ak5WoxqnLbAK/sRvrXVbw9EsjHQtelB3l/WAKL2KRAz6UJfHw52aYzt5PwyNdQtl38fA
58LBUjZn2/I8mMAKsQ6GD3pj6TrJR0ZI3nROzeQO/SP0aV92OzuN3y+3Q1nnUOGD6iR6tDhIHwFr
ktORDHyLy3tVrv6a5/rn5e3OifXcFtBuIqmJ82VAgVtZWTyafDuuWxBIgtsXZ7s4kl4zjoHcXm74
qV+e7TQ+d2UaXSFu5EYLVbg1ACCsXCfTW8P4MvqlUwIO5UQksibdtg95uPKcIqBmREiLml9itXlE
X2560EYnjpfvrYo8APgwkG0QpGhC9oYOxwPTgIduJkySod+Nuby+KMLrSDIwRpSbrtnzr2dgNiuv
Vy+XK5FXilQY5gGDLHYCKgTSgfl4eRMqoWUd9OgBklZZ27bD52w59rwzRkBwyF53l7XDGCYuX18c
IZEEG6XLQ5MaKWtvTBWA/n+nwvTEwZ2Ej9Eet01XhMdo8Vxn48QE0Z6RFpE1W4qi39Z097kraB4T
EnNXuca3uOuYxi0XwWBmQoxjvGIYAR7HYMIw8NydSDerWdGxVOIoC4y4+fXEc3qP4H2xHgQB4mga
M3w9aboZhXnlRw7BNBLlE27PGNTk8uP+tAdoHBLqBeQingO5zzIn3nTwGWvH2WErzZlozRXnejA/
GT8SRGayRX0ERQoZ8yGjCwjeBi7b5dDAMkEzNqaVgNOdbqR9N1WG2rWLNIYyqEZNR0S61KC8fKQv
PCn6I017jCE5OcgEMZzasvY22mxaLPAOoydP0KmR5MQs4WSkZBMjW/KKy1PUouBfjeE+10a2d6s8
3zL+RaClpo2dNNWdbqaY0BT/lC/bQWbhM83TV3vmR+s5/BowLhOYoUC0uMuwOGO1a46AgMxdawJu
ZglCrpNz+pAshEFs+dRN6aoDWWI5LG/KD37MVUXQgU1hZFsSSd7UEQQy7IrMvCdOg+gYNc5b1lHi
1tN0Ww64J1Ppf45ZSt9NVfQAqUGJU5g23dyBL2vrAxlW51lm8QbB8RvFOX2Sgjhj5k9q38mIbF8G
e1D1Ob8MAdWhl794lfMzshizBJKTQVAqbjT5GgxJiAWiH7CwxocSIhOsQr4CotLRAheD8q4R6NQ7
JZmXkWGxspctrl/2gWQiyKNjd5rCc61Et2GWuxMlGfQ1CJXHjPYHEp7FzeaODy4rr2/k9/iPKK5s
Wx0z7zofC+c5tmHPhlVCsErvcp6YiZQP7Pvc1Y+4mUBfhhwLpI0SQaTX8Gw4GszkrTiLgfPyn6Jh
uFHVx27MKsjP/AW93OGAqTZpV2QU/lRwJj1WwQb84sDlPjJWTtdYR1nX/H6nMwPSaEvIOECUQYW7
uR7HvUVAMD8/rwQUVgfmBS5w9kv0iaDN+p/BVHIdSja2MeD5CVokdA7mAXsUdyMj1XVc1/AAnEGz
Trv2mly6iC5yT1AfXUhr2RG9li8C5wO7ZPjT6JmmWo4g7Unm3qbBpL0f4vR7ULCryRK1hYca1si8
Z292eIXooWGIgtoFgBGSjveybiNYCJnBANOaSEDvPy9/VMArIi93bZdtvK14D71HvmRUh6gAw2lf
1/yEtTyMiDo3zbJc9HqRzIwfYZ4Vp0EPx0A4H3EUnGrb6A+GSu9xuaTry6aOpx9L9r4w4XGMgilS
1SlqjRIt/uWbSHAm7mw7eXOXQ5yXQ4c2nXMgVXg9+82hDIxsjZvQ3QIVR0tSUa1P4GGZXFCAKFFx
vhmcEzHJjFsU4TcOfYleeshflo/biIzPjMOWwykogeq6CObsWLtHq19eDUyJi+eXGMXzyM6/EgbR
RiFdpnXBbkMYbuK/KD2OD3FrvXjEeqKMgA2PdQJJrO/gDdCdx0g9sW7rxIAtheiehtF4APzKWdee
yHlgrGu1mIvnSmGdtAmJSoR5nGIyo7q2oot4ObZULgrLlBhiLFuAq6dpk85yfJjwxEbEK7X98oT3
y6LGoxidOG4O9S1CC7gzcngaPMjrJRhwlDr0Fc32PWnrN5eT8Al35iPAyXhnBf3e6CiHTGdAipRA
E408ZM+Af7Z+OpL+kXJ88uHUmiPZy4AscKKHHCmVGB8MwQ7sBRMtIWaT65AYgrWsB7ArkFjIdKZ9
TDAmR3RONNKDpLjcNEBv7iNamOiVZ8Kclze/jEyA6NRASiimAsM+B+CGDiQtQOGG7uR05WOfS6Jx
LYTGdcnyBJh0O3D0P5nYTlAizqTAcVsju6hGQhiSlEOSkIlYaxAGjJuaQ6Z58CZ3wEYwjFvKB7g3
RWikq7NQxFriuvhRaiAJhq0QE7askaNMUOY50wd3I7g0VGtXoozbbRZJ77qbBfA9nYgdJBZ4gMBp
sJdhnoYtyiSbou42m6pbYQf1oXcjfZ3InOHxTDtnhNJtEUl1A3qg2bCUrDvMh9dtNb7lRXeWKoMa
i4Bg4+cJ4XE9jxy3nLo20+4b5uRi5+XpQBCKemyNuNsVRQPZtcheA6KPT4NXtIy7oztHsVeUDKG2
kByvat818GPQGbzszUJOOOIQFayCjkh7F05TPTRPgcdjOzTVRzO6jHhtt1uVSOlWqs0YlVNTmVTd
QChwjPeExOztcjySE8LfyjgM9HZ7P6V5gXaK3HNngq+yLDVDPd6kHmJ+PPIUm2RecAmksarJAtov
CRxt72MacRqqMUUuRuDsVdYzCA3n82W1nETEXW509XXe03XP+B7J+MH2YGu2hP46rdBR9OCBNs48
U57YiEyw4yG2EiESe1TKu5qJemLi5IrbekfJ1q/tYkiPRK4V5B25VHhYQlYZ08gTNQDs4Dn+kkE0
QxcxNvkcdYdCQNhleuCTcWK9mKKKyEmfk4dQW2emxJxlATOs05JjS2dwhEAK2fiKtATRffUWlGu3
qpwdKSdYI/T2crOWcekh2yE1RtBjHcFRri+F5uXZYiA3r/IICQ0SjP4ApIJ2MvesBMP44B3NmMfM
Xk6xk2ncYFlz6CxM38NoOSiCP5CpIHzPGr29mnLyLZhMXvaO3uANWqwjWDvXKJt/Yi3Xm3gZ/Xpx
eoNzD105MuNVjahkqyYCcRxC0zOZfuUddRlWjmznlRAe4bOKOdXXoMAJSO+PyNzfICnzhhBMri/v
NUzQftOr2DFFcVcxYOMMwOY+rh59I/oSORolp53f2hmNc9jgc5dM/TV42Nge13ETiH1Wc9JLE3fr
j4Fz1LQTiOA+J8RerC8red1DaU8656tMB7ifEjG17xn7ubSfe83xPKmtZjXR9NmTZ4PFmI04drEv
lyN1FsflLbgXhsjsyKFCoYA12K9tFN0z1VnfTZsaHxPby8x+q+r7bgCcMebOU+PQRIkl3bKmZqZV
GsztwIJECteMuEoyaOOX3fiyunViWptWrNZBQfmhxmRlp+wBEo3vSs7siJ4q5DfQpnzDy/z6skpG
HblxHiq13JA/ZiqaPOfrcTpxsCKTbX55sPwqx5emEDZxnOZ62claiMDfWIjZjjG+gtzfXFZUC89q
zwdY/zrlqJiEsgaYDREUv/5IoUoSkOchT+a7xErumqX5UM88pUZZUiDQF6EXgTUuQTiOxPYooLrO
qvzezZwqu4bFL0Hxg7MC3rnTDd8ulwSFg1wl06Pl86QHhXY2zhsgJfbyTWi57obJ0WNges5muR0I
bv0Epo03vOsO8cRKrHENCo+S8LJS1Kr7Zk9YjqzxfOmzsA2wttFR9OBf4FTNX4eytmj7gC5icaLj
MY3nsWFusEjrK+l+i1zgNwF00I3Riu+XZ42SzCF7BbRI8KWBuByXlHarFJ9aV1/z1Dxzk+6cKqBT
MpqfXU4uW9wvUX8SB4pNAmmPhZkY5gVeTMphkLxD1yOYbEJYU3x1IQEyYZZs8WGC0W2aFfa3ZM0U
22EqpxbhCASUZKOmEWVaVXkrIAoEW+JXjfzhLdlFdP3Xpbdkj/v5c0hEdTM+tTp/YfqcQeIqv2y3
3gch6w9bT+EMV8ZoETPYj4DQ6I0Arl3nI7tIh5POKiaGIGlb3oZG80xJdYNu17h1Y2sAqCXJoV/a
mCn+GY6fs7/TqAgXQwx554lDFlPtd6irEIkWVebtYVwxBo3qDUvNOxOriEeXCPgy/yEtggwBsdDX
oh9keMbRjBofSosZ3QLg2Q5ZfLDkJA6qbn/YCOjlPD414cQNYekHOn60e+NnNRsviJUPSigcvemN
72tWaDQK3tB9q6fs0SVCE98FslfCMyOA84K5L+YoJuw8CZOMNloVDZYkFJxVrx/jKXXWZcTALiMi
o3WSdmOnjIXDINoZsIPCVpwq3/yE6AyEQ+y4YTdxG2It1bValR10gOTZFM+VaK9CUd9LE/yzPxMI
i37MNL2fMUZJoja9d6eKvlRav/l2Z28SeHXAYLfjIHGOtfdxXp4H3LGjNb8m/cyJGwC50QZ0DDjm
1VW2tSfrs27FNQPBabGqkaIduYgAqtuiRhkZyugAou5KhMZtHvC5HCA0eRDzhLlX9qIiZG4Jk69S
3ylkt+RBok+ZiIkBBuPlD8GUkvANPr5vCcLh8LCSCUAVFGErl6YO0U8F2Wto/d8JuN7PFfp5I3qx
qvK5QsB97JrhBQNbtnXD9mcGCnUJwGQ+msP9UMVN5UrCc5Axxf3zmHNQA6uLXm9EzmjpQx8OP3GL
LiyZiu5GhA7Uf60rs99wukYzkMOdR7L4RYfsZIfizYq8/hjH6oDO36ADX9xpNHMrje2WY+Z9EA3P
bqA+AZGtKNOvOA3fWFwzdCtWvq1k/IANAwIRy7pr0IMY0va21YC7q7BAKQqXcFIcunF9b2zHOdtq
PMdN86MLbODy6VMpSAExhzsgqMA3iFCP8x6PWdbiGEzjUzbJc7SstzTIIIdN7XrwuRX78hKnzraz
iBDHtFMbgQuAtoNz50pUW31c3MaQvtYqx9gVVPoI3Jr7ATNtnQ02/v3sxbeq72Jo4l1rp3tyozi4
UFw0cPwZVQ3XoDo6NPF5Ph3zdv5kf+t3pV8+SbNutvGtMxIZ6mPs3ycZ1qIlhSpDdNOIeNy0YTAf
0x6qI0ENu7gh1EfhTMVxU5JaDNG+jhy0kf4kmLm+zTzqeG8xYrktxYCTi3qNDMNbDyVHFl25u8D1
4ETkoPHH6n6y0zuKfQgYUnBE9Mprg07FauhgIw5jC3q01/mST0xS6LCmf4zMKvgwR7IjaoEbPBX5
IUjNdpvf2ilo/RqYynp0Es5gZX+rg+Y8Cm/cZIjt3UlYHJDlK03HHatmDHBI7Usb/Ykven1nZhXa
wwnC6CMeFJpWIbEWjmBGbWXeyev8x7LGkk/AcYKXKIw2VRl+80xQcXNg7JkL3Ad8W88lBeZZe/KY
j5XahR5ZIKadf0R4+3hmdH5qR76gxiD71DPeShhBV7IB3ORHyWPNvQt88OHyHxYayy1ZZDCmpg74
MNBfdFHBNsRm91r34OnMwI2xwZWwl4EdvXrGt47d9aWwuoNAw4aOglO6b7jnYgllziZn3+iWY50T
pXdxE70jo3lW6F03ga9fwRxwtsGn7oM1X7U/EwGss5J+w6+5hEYDZY/EgUUaeIqB/FMSUUMv9BN+
RMAN4HjBdVN5b77wCPlq0pOewErTcsFASjwHKyv+JJfCANhvJeTGGsuzgV5gNdh6AXujSput9ltq
hfJQ9F9skPmud5gTIMKGe89UAPMONYPrzTA4mGZlk5jxKNDU4GS6MUyS0WFuePxbQ50R0fFITeik
k3wBe0Fr7dJ9rOOvJgxxAE37OJQzpQbN8MsEiwdEb51xfiAVgplJh19nGYxNVOdtFKW/DuBWTMck
8FyE5I0+gDcH5asLdBti3btYy+VA59paXnvIKMfIxLU6eV1Ot3XPPerVMC3CCUgsGAUh0EZ4FkpF
d93ZlLmj2Vi7EkqiT2tEL6dXDL/c2F73hq1HpdPTbBXfZpc6opdzfJPrfA/ogxQl76PAFcDRt7du
i6UNChACv48bfuZ25m//Msr+M9P+P/IuOxdR3jb/87+Jf58JCwbPzKvpKjK7Vv8yE9YVTvogooK8
tOmzZcf2c+PnjLBuK1wSfmr1lOvE/dWQyGTJUjeU5BJE3JKX82QdcNEvzcGJKWnZkC4uhp07wyI2
o5GgOnEgEEIcbctd7lakvEB66L+kVJr6o6gmqgXTYHPsgmczpKPw95/Q8v5t6i1t20M/rizpKFfa
v0+9oT25VPyi2l4q36rujq2rqBAtwURi+Nkt8xTHWHoozb2HLHrgpLF0dtFgVwxt4yF5yHr52NiI
2vHIHA24rX//FqXzb2/Rgz/hgLe0XFt7tv79LWaEUlWTS+LsZTwSlsLeF/XZnDvzys5RWy47cUBd
vva7qdj1LpbPqGYqE3dCv1xqAXDLS18+uAqCCP9f2rKVWRlXNjK/CuZXt96TSVfqAK3tnPg/KNX5
BozqwzVdSBUu1hcO02ANAyCrTU2zZyDnQ5BhOKQYiJScvjkjGWGEdoWAqUlMQuzKXEsedU+c8xwR
LcHDOhEDu/aqJdDIQ7p3kgNLvCPGM8qCeE0laNNZoWblMqNITuLT5TouipHgZ/Hn3dxchBqfRTnV
EZ/7X/7zP5+KjH/+x28qk99/4j///9OvcEv/jX4ljr4jKIl+U63wE79UK474w2G1dUFE21DstMkC
8Eu14lh/KCUcsehY/iFWsf/A7Y5+BCmJ49qOya/5h1jF/EOb3MBaCY9hnmSh+Yei5rcv7p9f5F+X
JfXbA6GEsFzifFiQXGk5EuXM7w8ESEIfO4qwCRhwb8ltKjbByL8UbPwqHG7tQh7+ckn+N+ug/fs6
+OcrKhYJzzZNyTLx+ysK4bq4BFmzGJFz6m4GpBJdjGaji79ykWKDIkPIgkOe1KxrBvaCmXkRbSkw
FkMRPAi7sEn6cm8bzB0rQULDHFCt6glzlRV8GTGUzb9/y8s7+qeaZ3nHymTR1nqZ/mjzX1duj9FE
lRTM/UjxuxWZc0vKye3IO/j7l9HOv76Qw0uZQvK9ohlapk+/X5om0VEIaJk4sRz/bGdB33Ih6RnP
pL+Qi7roEbJgkEhLMJkU11mjyu2AcHytY6KNDcKg7SletyL9YbhyM8nQv9J6luvZwJs5k1e4j6BD
rLVZ3BkTneYiLLIDUCwn5zTbDvU19E48T+POyDjUgRmujnl3L2stkQNg1CpFB8rToHuGgmZdoR9U
BuL9Drj2ZorfiWICurNIuwu3Je4HYVGEo1pjdLpyhrxCI0JzrUiT+Cao8PeFnEGqYUBnEsJxa/z4
c5hqa5toi1kfZAaIHB9TRvOmpTm4cpKw2cU+DSlRF69RzSCmnCETICZGDIi5IfSgdSTmMWY0eGWC
ZZ0JdlvXbAPbGGo5/hnL/zTcDCV6cp+1fBbdTx8cP/QdEv3srravcZ6t09Afzp2FtqLrfXyrlBOs
9/ACiERh5ffm4so2EFkw0ViBEccIY1sxLmH80gg97+0+fSEM9KOlkABFQ0uPBMxhA10j3BMjqOPg
nDcIrRwA45HtLOmMkBEzwFde9YmrLd65qFiAZBrI5dBM07WgUjGxoOVDX6+MlOZHo2wmhi0FZQ63
esgI6fFleev4JeNGGu1dJ8VNHSbsBr4BhVG8BL78tuSvg9Gn55qd2wWXwolbHjosAzDanJuwJCvK
jdSNEcoHD8++kZnGe0joWKxmwbEPH6YZT9Y+Meh7mwahGgW4JoPKFH2AugtCByxMmwTvqQGjQPg0
r5rJNt7Qlax6sEIvqUzdE/ox2LPLXyPbj+DHpJHXedqbz1CKtuxFZErQeD20jIx55/x4nOoPE8vV
vSmFPCd59/3yxynsBFaPejxcXtMNRuxgc3dTOwy5gD3g9jSZPrC9Ms0plsY+7a2q+jFF3rjVZMmu
y7Y42K68xcVDmoXHGlPRHmll9Uo26BaOJpFrBmP/2b2TfeZsnZmsuEoWT+U0v6QUBlCQ6gRfuS26
ZX2i/sqghzcdwu3LshZyeW0dfwUJjs0ie6zjnHKq6TaM0WxmlBg5/R6v41yYL/ayqnEFwdYE15ng
8Vtadd4obznwMy8iGIxMRpzQS1KuhSI/5uV0BUJ+aajJBRbcJ4IWO5HuTU0BWIdzwt3CcHykcxdk
WG8njw9KxFMdKvi9Fv1T6RLnvMQARlbDBLI211PucgKte3mYXM4ZeFKiORlXSdHwiMuKLMLlarX0
E/E01uvLYuwT4lnkAGo6rqGdt+VOekOxMSrn0DESVIgblzdZSIdTSaZeLtea7sNtxyhuVQ50vMbo
a/m8GGuINUY5FXHJwLVfJ7G6R13Ba7PcXl56KLgSCYrnTR9bxA6S69XW+s5A5k2zAyd4A1P6f7F3
JktyI1mW/ZWU3iMFUCimRS/KzNwGnwc6SecGwhEzVDEopt/pVS/6K/LH+sAjs5L0CqdLxbpyEZLB
iDCYAdDpvXvPdV3uGeatP+5iW3F3op6v9Pznef9F99b352/7xx9oI7Z1Z81ASAkCgTEamh9ErV1b
o3+dU6MkE5THPNnze0lHUjrmulmfu1q85wWy05Og4Z+yVeS+ERPObR92nbt+0dR+XwbODSqwRz3Z
5DNRhH1+GKp5THT8iV/z5XlL7y51sPMjkjqLmOTYySoAclVfp0mF61C+FO6cECjPy6s9epE+VMNo
ZC+tMYLvQij/4F+nkb/lNNvzsOH9uZt6fVglR9R9lPNOcC7gH9B6CWfKNnQfSeH00YGRrySc4FOR
tJ+JjuYoaFF1t7B49j4njky23IERJldgVbd2WfHaplxUmOAqzdJ8i1vzbrQ5wamDGkldLBBhCQAw
h6JcmdGMlqn2303MhKyfJXfEC6cPfiHuRpwNlebTy12X5vLoI/qirHxvqpQkawwVuJrbu2CySNbI
bpauPWPdvsSzR9h5eak4hhyLbgygsSTwYhDvjVU4HOtwpsdO0dS3nPOoni+HpIwOaUZ8iRnKre/A
W5BT+UNrkSCRI9BvdI79UrIZKRPUlRkQNk2eBKXncyYBYHLrYff5FqdafCsxfko6ft1QDQf6eIhA
cawmtXuZZ7C4bIbhJm3RsfZQJSkzQfZ3ibOYDsbiNUNcVm5jUC4K2FMXfknnCCOLyqBTght/Fmpi
wkU+1mgMxtbpeSKJCZzbipCUCStm8krvnz/l+XIpmXmZ39/LdQboC+9a0oNA3HiJ7J1UGz+T5y59
071XkE9lefb7lHp6oekJLBJNnSnMl7p41LD0CpKWURUU0QEXAZX5DvcsUU+DaqJL3KMnB/NVrnVJ
Zbq6ARzKgZ60H1mYr6GTscr06f3znxriVaWybaIaSFlyyzDhFP7x+dRCM0ZNjcByzjNPNPkLOdTp
dZpUEH0pTc53Y9tE9NQZR2M50vEdLkgoVbsJ6CVarvFT3tpPQxeRsLRWGeAWoF0y7raxqRrj4veO
MiexVifwyEEPnOHCKG9JkP+KacigkSHry7Y/+YWVPFjjcpqCTp3bOb14VTvufkpum/a6Bbileqc5
oCRvd8/qUHYj8xmGBFQ+Qlz2qKUoUQrYDkW09xn9nA/hgY0uwQHPzbs4mN9Di2ZkMRNifg+IoPHD
G8o70aX5BNXkA+IMCMu0QAQQktHlX0AsacCDQp+A2WcfTDBiElpybHbRbghTeV6l3yUCnqVshgMb
LLG1AzwqFhsolB3NuROua0A33AMgaS+heGxyvKVMIhnUiLjgUax3/XniCtZxppzy6xTJ23UiFjkr
ZLFOg4uGdJE9xk30OUboiR8aye5cgtUr1n9H0HHYPk/xjoNQZhijo8l6ztB+djZM8zrR07sUqfXO
DMJhVYWXjitInDdpcmolETRAqa4qmz5bbnqzqwhMf/643K4/OiSJwL4V0a6Znmjn7nK++9k88rUs
wF+WwCf2vCzPdJeaiNsbrWX/KiuPRFPc0+DF7VNmzqGhdv6AIHC6nOPqc7DI8UHCa9m7Tgxhis2o
dLYmbZ8AQ3no/1IQTVmZsacc6C65E5k6bi8vQXx8YBK/7IfGO+HpPtVJt+9rr71y0zX2BVQCtWQF
Nqx/cow6+Mn9OPTJNmnTH1MMOBWREqX8wIODNJ7U2q8f3Y09e+8Ic0aDyZKQQPjZNQB+PB1/M6KL
t1PzrUdbTOTQfMOhkYrWAmeyC84xg7Lm01dqmuTo28zSrsEJibPwwnTeg4v3a5v0OAqwq78L+2Jm
KVj1wS07SkPPEU+ymbYEQ0QFAqqcyF47dupL3G5sfvfBgP4R89zeWgqkVvYakpJd9SGcGDuJr9NW
k0lNm5gYMkTtEUe2GGF9KgimokD+wY7kipGht+YycZ0KDh8BvEal5vkel/YR9Rj1SBpucUL3qlT0
VLy+3ylV7CMyet71Av9+8X3xRtB6A68uxdoz9l50G1yb41AAwrmJW3zdS/kQmewjv3QV+qKR6JlG
YjIUi2C8sOPlUcQdifQQPDe9r6ujqNvxOmYpwQTrh/cgn/zS09s6G9K9LdLlEOZg6UeWBU/t8POq
c79b55sED3xrB+k18RkBkBs7AHqA/FiGzdUC7tGfIhxCzniK0GSfQsONJ7lE0BwyK3PeH0ruk8CD
CDJkvEdnGh3QSBc7S2gc9i6Ouihi4zMEU33uAFXiFzcgv1ImpRJF5N4hiJEwp/aps93sKcrkB4LR
f0yuCm7kcs2piZr8YKM2lRypAsgxCFPInIJuTVij6X8MWXpf+8WR0C9gyJ37fUxqc+uk44NFlwdf
pLVxWq+/mNcgpaaDOVppp9wDWgiOQJGBWgQfo3VbL9w1rjl0QjJHYBUEmEuUvbjnMPZPSzGLa6bn
Q7aYazYp/m7wY2cfm8MUxtFF3AzTzhHYR5qGE0TkraIdpG+yAjGEMIN0A6kYgFUJ8Ned3+XN1zxG
09PL6G5QJrqKDnGbEp5KkCVOtQb8R6xuZYKJK4NIz+QY73iPDlhZ+2PgFO+TZbQOTYUlsSrYNzRI
ZSt6SiiWIuvoUWSAS9uf7MZKz6sufu/PBfoOXJO3Y61hCSH8QUq7QekADsDJn3CpkCYSR4CyYJmc
iXG8gZfX7an5nabcMjfD+hf4BtG5P03XYzGvyqROcFaKfVJOaCIsXXA523o4l1HPtgrYSCOkOQ9H
gJ+TFSB0MziqF1GcOreEJajZii9Rcu6HE6ip0uIcADtCQdcZCLCY1cUwQdvEFodv19bORdTZ9jlq
sM1Uxg5nb+9j1SRXrUcbZgSkgF7mGpwOs+X43sVyTp+YwspSrAEM066Ww2WaxntGOfXKJLnXRHLi
4l8c+LKk3jfdj67tQriSPyw1Uo1s4r0qp6uOXuXGoK7itIDVrx9Yd6L68bka8j8lxnez/v6//9dX
Zeq+ne+hr6v654KhcKn6vF5jfPjH/1F/o+76j//7t8/1t7/dtv/4f/XXTH//Lx/xR9Ex+Dvh65Su
fN8PZGhLn4L3H0VHn3+CvQBUHYXHgBWPUvm/io/UHnHRRdTHg2gt5vON/ll8tOy/285aM+R/OPAA
Prpu+N+pPzr2r12DwOVCngxDudryQsoyL0rybkgDg3B1AgJwgnjtujTkF/aibslieoS5yvuVDSc5
cVgJhvnWFyB+/Dp9N+c0weYGlEjh2HeuHDFBpP4B+TMB0XjcMUrAzfDRk4ti+CpVdWWV8LLZmfv8
Cx7cL+memzq8Z39yjZp0OZvXnTvNc8L3MMFN3lk4RndU7bu4Plmg4s+oaN3X0ckawiPQtU8VYcK0
SM/7YZzRroEDZpPJ2mXoAObkptvIyIkFmzetaOjFJMGHsi71XkmyckaPr4ngp0b2f2Z5bK0guSR7
5GOPuKIQXdWKFXzY8QwfVtH31rXreedG11XkI5aFeVPoeaah2nxtJMfA9ZBvTLN3QXZu2to502vl
NJwJQkHQCr+l/C6ToMcOE50mM3FyaTkQyNZ54BT4OOj8PB41zHmRE+imbnwmnkiQtsNxeyf84rPX
ULugiEOzouXnAUGnrZ5h1mq65CauVyBRc8K+FiOyJh+XDccmH2cMfZhtfnrf/6SADDToRT0WzKvw
eGl5AUNfIFv6tUw6F12t/eCJSf79DI9h09PW2WVWGJxVpbuHdo4uNpl/qLyfaBuiH2tRJv/h2Cnw
6BRV3285I77XVkgGUOn/YZx5vqltsbq/ZDGcDSEVES+Fqy5Xxajr7C3RpMdqAKy6dmAQeAPUW1u0
NZtU4xgYr+QLwTCbv0W6+lAE+tLziENIYg7iZKMcVQeLdpVR1Ta9t7LpYzD8HD/JkUBswHkKoWl/
1qbOk5T+FXvu6IDuMd6JEIIrh51x2gUUSHcNW+utgLvYd327XfqSkwEq/jLjBX0uZeXBRVyhQmoc
vBbjOuv3F7m8nOFC7jw3ZUHiwAM0Q+3GCZEc50NBIYcgoSn+Xg36RjnIhFVNI4nHd2o6sF2Wwyto
JqoJA4MJP95XQ4hWvRCjgsCFssInYNMIMXht+g4JUtqsH9wHN2kZXoVxUXF8RaCfuslnPaoKdZD7
yS3mHzrJp0NgaGIK9/y5ImOazjtC6qQGLWY2ROaeR4J7hxCB0G9wBelvRENGF1VucijO3udYsiXp
QzLlaKPNPHBk4lWW/ZBjOW3c2fnEmUjtdGB9ap2EOBafN1dQ/lCarN+pGK/5ruSwDYRoFGL4atsM
g5HAuzOdAcRxM+ej4zO0szWYwsbZ//yeIORWO/bniBzRJvVICzh5TPeSKlkcdg2ty/kixN97TGh4
k2IIgtLxqyMEYcgobf9dcF7flWvrE98re09gh6Yyw4GA1G+drT24zRzWCJqjLd6Z+6G3iLItgSWO
4KJzi0KwSdWnSOR63wCqJwEefX8tJoyJifjoj/X5G4Pu165NaAcicOk44SzyIlaN1Vf9s6PZHcKh
TMInUD9XSQ5UO7SCD6iIr+ze3bkUSTaytB6YKHChDemP58HzP/uBus/6+Y39gLf2CV/fD/xH3X9u
v/a45n/eATz/R3/sAGg5/mvJt57//z8Xecu3/+45nocgwRUerUaPhfdfq3yIV57/cc5j9g0cjm//
nTX+1x6jJRzJ3gMI3It5epTCb0bEyIdBvFc09QgSUmWydTSK7vnyp1/9J6vCukv4d4/u39d40TKb
PPqMgeIaDpaQ/Kvb3DVI76v5Qc33oTkk5cffX8fh7v3phWjI/jwAZM6ik43SHEgMgpNm7YYxOI4U
gmqxNwFH3oX6z71bLW80H39VLPz7h70YcK22bUOyrDnUNgHjAap1+41Pfu2xrL/wJzhBrgTKYJsk
+ZhaUz1cTwYy+YE4Prf49vub9Ws/8z+/e/BiSweA0kd2h+HFCUgO4mwOQVjE+99/+Cs35nl38NPX
H9u+DWzNhwNlJ2yEKL5cbP/aR6937KePRheG/pP8rcNoovRzhJH8Q0dl8Y1P/3X78u+78uK+Dw0H
MLxTHTF0hGGd6tiIDEegG8ysvyGsdDsnNcPXNltbn0CKbvRh1Lwxkb9ov//76i/kRx4hCYTZcNtM
SnzYhY1rvP4cDQdUOrG+bXNvNxD9sohrIbZV/iVsjwQkhvT2+gvXf2rlw6rTsvLD7+/0K+/gqnz4
+U4DLhiF6/NtupZuDcRIAusym17TKtHc/bVrrC/QT08zMhLnkNENI6iCaZT1FerwNrxPW9/62FmS
lIPODPKNUfXaa/liIhrsBl1XOWJsHeaPhLAvG4176Y0Pf21AiV9/St4b+ILY1Q7A7YBdTOYGB7C5
wH5Q/8VR9WK6Ca0Y2ljsNoeuQcQrjfeJXOfgja37+o79yST98ognqyKF7Ufgm5obfWeTlIkR0g7e
OaKtXWD1o4rf0FK88hT8dez99MyzsHHrPEZ9YLWcv7dQDnu5V1aZq7/2UvkvpogCQgPoicwcvCGN
KdJTFxQdEtAkGTLKu5MDKERPb9y3V0aJ/3LMDjLr3EYToQ31n0NVbiCl9vY15HUXciOsd5OBufr9
cHllenqpy0msxnewGbaHZQq+jNMsL43w861wpxUni2WKI3jwXuE/e+PXvXbBF+NzmItUdxXj07Xp
Dqz5V5BX7hNiVOIjlGtQfSWh0YQaNnnkPLoNPmY2Qf+5VfqTTcMrb4n34i1ZCAPuxTBIWE8qdU5k
8ZTpg5M4dK3/2oD1X8wGUd3bALfK7lBZlrMZh2mgi7h8TZZFvfG4XvkN/ospwQ07pbPSn48cBtSp
0XV8jv7Sffj9HXrt2byYDsrZb4UQraBSPM3gFqwYGJi3IGLMT7OTUWJPQm9oHhe/b/0JzXpdNcff
X/q1yeLFMrm6Q8bQU/NxZdJNN0440Z51KhmW7wknG5OPC09K3P7+Yq/cxXUP/Mt8gcbA6wkAOCY2
sNpdIkNznXkeES1/7fNfTBfkV6mkWEMtqYPZX8n7smp0nwAj3thTvPb9X8wQHW9W1tmeT8RQVhyF
8LxzkbvdH3LPX9SeP4sEX1l2wGL9cnf8XAZRjRD+iDo62UfSSi8a0CDkgwbRl9/foFemuGfB7k8T
thcsaSObrjzBjKT76EBUWRJVfkgtdndjM3xJyzU96vcXc1672othSQrGVGCP0bTVOcoj6XD7aNz3
ql98XAiNIoglNhCx3I2L7dOg4YcTk39SsRdLQK5UI9XlABWgerbehBX5l5NMu1NMlbXwDylTCKKw
RJGr5oxT2P61Ve1ZN/jTTXIQepC+MMyIxjRZq77XNcA0Fwsj+e9vzGsPWvz6oNEHJhpRWneCuU0a
BvibdKRg2JsZQ47f9jG6kb92pRcTiyNzOxJUSUmyykAdVvBCBgoKZ1Kmb+2zXxsTLyYQOXq4PsNu
OnUeRrZlsAe8rCi0/9IPkC9mDMptS6tVO50QOuK7k4qObF1gx1uhP3/tEi+WJ9UHJvV1Mp2Csf5E
Qz3Zqlk2Z4Q3dG9c4ZVbJF9MS3bTRdgCs+kEhryhNBqJPfwa/cYM/srbJF9MSpmL+hlLtzlVGVl0
ny25qCpGgBfCTi8waMq739+n137F+uc/DQvOfp6bhS7NAcylMLgzP3DZuyaNQ2r87y/x2k95MWGE
0m/VMubcKKritKYT/SVdhvK+UkF8//tLvPYrXoy9Jh3Y97AknBCxhuLMCsJoIp8N+tIbD9t57Ue8
GHNLPViWasxyiknZdZsjaJmM5BKw/0mzgTba2u6uVSiEoKzGS/u5bBrkZQjFtLt8SHJY38dgiZvs
0+Slla6uqA467b2u+0LfTNlkLfvf34lXvqf74nm6QZGnYe/HcGtTTRCI6jwfmTGJmIrOLTE78o1V
/5Uthli/wE8vDrrXkL5wWZwqh2idcdsESwe4A3YeNPGYQ2MEHabyRdm/8QheuaB8MSUFc9anUDHk
iUB2rQ7IA1ukxWgzkuZeaJqoOCU1dMU31otXLue+mKNkhIAO34k4VVjzhzMEE8V0bD3ya87rfmrs
xzhOvL+4SaAd+MvNDBA4FKnCe5yaOJ5ykCtULWwAuLmfMBrRocWffv9+vDJSnksbPz22Kswdq+kC
pt7Bk3cSqtJ9UkzWGy+F+NO7RuXzxUDEftbBNeg8ZKmJLIuvM2+F7C4Gr9PRDc0Ul3AAF87WUJ6T
CRSZ53xbGnGi9AM17Di8KLgw1VQr70ZRF8/bS8OoQf5CYWCCc5GT5zP0tN+zgiysShlruR9V32pw
FrZq2+BQtDi0iS0KAVDc6iRKQP1FxkpggbYFf/+h0Hbc+B89rwsItfn9bX3td7+YHkZpeewbqW6S
nJKwI9qEQuLq2xCnQ+flTDZYM50tQ1PB4P/9Jdd3478UBLjVL8ZD52SqT11jIZmNnNrG2Nn0Y0DY
yTRhL6YHRkrD1rAP96+LOiTRtpxygd7+91d/YVj7Zy2MpvOL8UG6em1PUzdfxR1ZBx870sXWiGkb
EF37YImqkPvGozET3JEg70fwjrpMcVANFHoOPACCtPvpihxtMhPOO9sCv7yVPUtbBsoG7QfiI+Lg
/caQHGC3gbpcItdri9vAmsccE8Hvf4ZY79af3MXnzvpP42EA9KrW+0bMQUsu4Pg+65wpjXfh4s7Z
UyVtIpA2Zl7I99gtJKiWy7WabdJwT/FYozPfd4oOXn3U49Bly71bVJGDEDXQkd0REQhPMj22nd1X
X7LME9JBMOLFlgU0H+gm2Ne+y5Kpft91EOeGN15GIcWfDnOezovNCdwJZdVtCu06UbYRBTt2TY5U
25VifHCF5Wl+FqKapgh2gqk1E2g9l2XJyRNxEMrggAY9SMCb9kZJdzHzhhZiDSBUj4Z7VxHJk59N
buuOzmkYmgn4bOZVqWwJJTMOAQxK5QkgizhTLbS3IszGizJyK6q0WRN64JLSZCYGtpORqIttoqWZ
2/089pP5Qh9kaTQMCRXjDAlM6MXtpo/5123mCXalwEmCzpEOKi+P/st2tNJZU8YpTHcHqQM1xnna
OulADFbl9WQp8RBCIsb6uh/Cw1AhRnjCeykSCQPdGcXThJAxQTjh4VY5S1iep3kXS0bQUVdFyCHK
X1TZMrZV3FfZ0a15N6pNZ6crwo8W0DxVmE2IWM+PybjQnrFDN49+TGk32svendoAp2ww5u2ZskI3
1mTtECtewU3y0hmDrcmIhdkwckhc2ntg56abJnU4Q19VIe7d5qqHDGLPxPiWCrtzj7iiuSC9oFaf
hin1ghs1Qgkmng2YTnnqpEgM6MucSF/XmoKwx/PVpZ5zEtoy1t3kDz2Ji1ygdpzN7ARDOd8Rptxr
52QQYIVfZztmbtlmA6SH97JuiGSJrHIYhmvoTdOEdl1lyfxBVGnlFzvlYqh5iBrEjScXp4Lxjl0u
Z/q905JSBbBMn4+f45nACAS0yicriLubF4RBFRPmgysrEcT27cLWD+ZbFKqFxC1UJbxG27Eok+Ay
5XuXcF45RL2v5wax6tbDeA9OI7XzxEFRGM8exvGpNkBJHKCWj6U/GXmput5oHzFdC9i0tzM20Vt0
wvG0G/vISbDOWGnH5ygHCX28G+ZYV9UloQ9jj2MciTfhuCWF6LOlASVa7ZIOIe1warlNy1kbp4L4
V+VoOzwrlDTii+xKokssyKrJJ3TeYfSOUD4b+KosMsu+GYPKHm6tCF0GR8JchfrGpwZV3EMDrYab
2OHJ3oeenoLPTAojPv2kq9P464ACOm73Sz/g7UGuaWksAhsjWVBXhUAaenfETWb2fGCNzABlttPc
1qScYH4iKycU9ApI3rRNFMiLKE6t/LOp5rmejlOk0BucRotUgR1skryUGyuDEnvq0jYfKbbBDeq+
AhFrJsjJaZMN+xJ0YgYkLSgXa5NWowYTVpmxq+jr606HzU4JK8uuQChoG7GB0+L7Q/EeaBJp2EKH
zYUpQFa0e5r3Jr/j/D+yeyb5xcKfHwRd7wCm6P3SfR9NfQBq0a8Y9v3ea5wxBfAM3kMeKqITQDPo
svDonGch52tsH5FFRNcsXE3q1xjE2bhnulg9UqgMu8na+EuBBCgsmLKCs27MyQnZZOMSLVc9cZbq
uisEmg2gUshh3xWylDE2ka4qk1tZkZC+11k4MskBrZM4l/15nsdrnScx7LGq6khpBYRvy/nR6uIB
WEUMPmQ+aOCJxUMPVgrAw8BQpU5rzaZ+lISVzXvfnUBb5obZE02wZbIEWdDkDOE7Z+5IoNzUIXYx
Un0YxHoPpSUS3/CVosZfuRKBYXLUATEGzbZCR+/+SHrbNAMG5kaAK+uFAvzc6NEzh1kbzIk7TfgB
OoncymkjnFMCz1b+QTjIb6QVav3ke4mpk03tjpiRtjmCi+WWiqJGajnXMyvzFlqH054XscwicFuJ
iFEDOShg7aMrZiu5i1IhmxuvnURJxkVJXM03tGCgKgAXZzrbNr42OXYTu5/be0Zo3IIPQ2bUe7t0
BHL6AWdlGVyPflPpU45IdUjJbnY8+yNQeDu7E3llBR6S/BrNdFKTaHcXZYh9yCRWhpdszjy46uEy
Q9wsdWY3jyhdCnBokZdO7jc/z2qwOSpsRP05d6CDNXvm15KwlVJD9ShLJGM7MqWr4LFpY2/ek68y
R/u2TxXR2D78ZYhSdtYCFacfxtpCII1y5HURqID0GMu14/ATGAxZZZxQStv63Au3iu2DP6qQ6OOo
ToKUWApJRRP6jGEB3Ud9I5yv3RJ2JEgkQ94R+ZBhVCB7vVAGlPrctu4Rc05XFxcese7kuXhx734Y
ZiwZwVkckmo4bTpJQjHal8EZMfS4gUYE61utO19owx76Aw/VqO/KzghjA5FcNVeu1mO2BRmX2ci5
0iGeMUZOJKYtyo90uUtEX/QHraKWvEebLPHoR6PAHH/MKLCMl0PGVp+QUvRVD2xzXbxQbhsLgnMC
dJWCNMlg9iPImUMzUGzD/1qkF7hdvfpoKwbTg4KqND/2fUcE7pak2KBod85I0BQeNr9Pc7wUBa+v
IEUtbOVCxPMcAXEMGbsd7zc6xQQKt1hAfvDeA0c3leWeBV0HECtJptxnKsDLEig2M71MHllDRXvt
M8mTLsXDTcbkPK7RzTt7GfswWJucy50vSini422yWe8WbfOz6rLOYMOmBo6/iJWY3tcWTZaODQGH
YJvlbgbOTmh6Be1+wxLhTcVugC+dEvxphFtEF5bnuQUHyNLwslZEZWQg1LrAqb9hMzX9e1YWhFBn
zvrpF2px6CJDsi9j6L0ufuISeIzoAR0shcbQTWNJOaR/ktPjBvdL0brcijHzSsyKCkbt+SxJrSGZ
oGZ7vsU4IyiyVZUpxJPDa837LtuOzK/eaVr42FPJ6nwWNKz336ZsocakhzB2gOGVEfAEBy5VFKIL
n2v3rLbdMMI1gR7uXdl4VvN9DlCHH/tcoK7cQ5jM5WPkdaY5jFPURGDkijm5NDyWeu8zT3dPjfaa
5HZYTGFFmyDJyfDZ1LYvEUSy61Ytlj0VwrqMox9jR/rsLbCtPGpg/HlF/qXunBn6TTePRzCZBDup
Xifiqpsm3l/Hs1LiZAIUpA1hD26liLs0c2ewyiGi1Xcxo4gXwvCM9XUEnHtcjj3BM6jPEYm6jtyw
K7Yg+CUxErd7YGDSJdJWgcV/qpwkbz62JnS6gUg4Zy4pe8ioVgjR0ip2vomB4C7/rErZn9pUNmeS
W7b2OA+Jj7fD0hACfTsj5IqsrS4avvqTCNR34pTSxj/keYFF5cIzxTLorSCZB/tPBW45c64qzyrn
BMrzJJOrMk09NhuaNWxYMOoCeGwOjtOlGClbpyUD5kaacPabHdxeRYxtridrfl/M7YBoYRRFEO7M
jHhpRfLNRLcQVRCjONkYZyJik2HG9MzpMpFeneuttBX27H3IX93v0TLI3JyPUSiXy2mxAvvdIvs2
Byzk5qK7z8kd60EjgsRiHwnKNoy6o5XGDt65aWkMQHA2G+WZaYrRdU4xrn1HnZEGLTIfN76qqIch
03Snb6NdzAR3Nq6eyv7BtImDsVmy7uYI+ZwZG8Vtz9nMl6eQkDFP30dIeRv+6wGcXMv+3XVsbP15
g6DVKjFNhccKqbC9Hwii5nXNcojVQ+dmBRk+iV0b9mpD6sn4rOJX00NZROt+cibVr4Bkep0kKisE
tWCyhSXH+Syu+hYYYbTgPXlESVsJ+zzAm1Jl+176NbQu5XP+SYFCpQNWzjGfPdJPDaqJyCco0a8s
ve2DOfQs4ABDH5GCKUNIWAw7LA6hBUIOjKWH05E46mo32lWN5qiKSFSf91UuMZpuFkCQfXIy1D+w
T1TYgRPA6C5drF0/E7y2bEcYgNaulPlU60OJThkUXBF7pJRcsFsru+SyVUD2+xtVEHkJwWsZiO5b
t1cBdDcUqw65fRczZ1di5KUq/U8JsKX+OhRVgwFsEnYJkZ7TbxK3HzlGGi99x/Qm2BvaLXy2u342
uvexKwWSAPeMcetzyCpFaQUn1c3FikdeAtszT3k0DPHeagNCHqbexrWX5nU03vlBiRs9bLAsZZsU
NX5ALSlZ9GrtDn0qaAePFSf+pH1nCYjIilNd23vHpSgSYtwzBI48RK3RBATHtDXKAjWxAb8Hgo/d
BhFFlGnFF8KA/eSrxQ7a/4xRvrDsLduSTp43i8NDBlcwDeltFXqwoiaNg/KRUzNvyiaPvbHB7+E1
8h07mQqzkmB6J0da8gozVyfp5KmLKScz7dyHXz/uTAcwb9dDrZ3d76ikAjb3WZGm/d6FZSZuPQSq
SXgNFJDHfKEHQYPpvp2kA5qm8UvkdNukGxpRXaVB3EU7LHFhQ3wnMTBOtoNbDoDnatF9YP3QxiZe
0aMjaO/gAokOaCpS/MU+jAMG+ruKmQgVrdS+3fDFEtYScMyllEG3pTYjS86bRjaUAJxkuSH7czAf
GuJQVo9413lAqAy7seADu6ACpD2XKHFgxei963OCYzNzGYLjNVd+vQzpZSdCG9Ke4ZUIbPJQmZMZ
T7pyCAuxXHeN/Q4y3XxTRC60V1pOE3FhYB9moE12Ryjn99KAqSpxT2ZggeVcur5zRT2mnb/yitp4
waI4ZOXyZ7DEQKqJ1SvPBFlaKNEoV6kQY4DtVe15wBQ29GdJYbOFzbSbTv5ZW/m1Sre6ChwidbVD
cGa+HXtKd18SPQfdHixHA+HNZk7n/NWF7L45CLE92vo2DNfpsh3TnHhM1g6S2W9y24Xc8Q5Wbw++
f+6qlqg01vkEwx67b+XXaN8dL7DPK9XWltk7QnD3NkU4VHNlbQbs31SOyigdSAicvSHEjTT5lQHq
r6JeutmhJybdBV+5GEMkmxHGhZBWt8KwZTTtACGYMA3yM90tiFEPdb3TEzL2WGvb0tB4izKWrrhh
Ukri/Irm4iTVJsk591xYvAQC6XY6VYDfVT9rR+wWUU3BA97W3N9lZaSsb4ttQiYyI1RZnQ155S7v
MFrPPkUAMTJKN56xMYyvZs8hutYQneFzjlUjx4vRDMH4ZJGy9N6rJaVLK2HpVHx9kJSHrLOUez/j
pzNUBTq6YgBLnch+akSZdU+ePQNEnTThZeMWqqtb4A+f+6VuLtcQMn2fFra34iMDv30vAmvR0W3H
jhG7aQ5mhGNnXHcLsUMBU9BZ7VR2VR6IQKXzRm1Ve+lxMX5EkpESviWpSmlP5VDynZ5j7MiZxp52
WGaW2j1X0KyZKbtAEO6aZb4RxP2ImCyFRpXNeTIiB+HI1vZ5Xxx6gOZNeV52ZaOaW3+2huAhy8PK
PLaL3bN5HgiKbp48oyaJ+cVxnIA0OSbN7josABMTROAyFPeW3XjzF/IvWUoJuXT6hGNrrgkXn6Ru
sUN2LXMedbzcnhBC1uFoDfsgyQbqXVpY8//n7DyWI8exNfxEiKA323RSypdMuQ2jjJoAQQuCoHn6
++WseupOVUf0YhbTM62UMpPAOb9d3zOSXVk8NzPHAMZAjMllns4XUiaucTJPJcmpmOvm75L9nVwd
19G/4B9CX2QbC4Yp/LE6wxJHbXF0bq67lmWAh8YCyLcFz21gQYuwsifRnECfpaREkjpjCJ7bBVtF
yd91Aj0l4928VLL/4sk+5STiaTPx9zlLGXnIy8SMwrSuTR40dzYIKlF+nfy8a6sz3URDvX2bq4K0
1495l9Tjdu2pnpxqXChJwUmXpA05qKc0ogNLUnRE2j21jP5YUkbrKrzfbOPicRniscb4XMZu/KjK
JlzHfVfXNR4P8gTbCG3QPK8PkcA+9U0EmjauMgpdf9v0qnWfM54T2o1W6cG01eVcBxv/no93RyON
MuOBjWVaXnLiacUXcFiiD3BdRZm5rfDOuukoXLNF90lHw0R3CpCUE0tftCVDI0sBJiUqo8DyPlPw
kFgKG+Zu6J4VosP6fSyadfySLWGuX6l3CdQeEy7hoLsMDfH2KsGf8xaz1tL0HyXpFBPVAvPATEKb
I7W4O+wPkiLq1pSNOds8iHR74wQ39UhkcYu/7YQs3m72VMb8dP+qkwT6ot9wJAX69dvQu1p015y7
6GawrQ6VvxypNJq66JUogmzDkUMh0/h9jXsO5JPHsZ6+Bcy5od5vmw317eDFVaZOXHO++gt/ZFh+
KBgliR6KQ+wecd7lzYeSusXI4jtO/eDbunjGkd6iyqrY4R1WBYu51iP9wSObMj/MIegiD6JcSW52
96ErsuZrlEXAV+wHQRYS0M7/n45lPc3xVRlhzUl3IHNVPl3RY6PmEaB7peGQ7w9Cu52L+BBAa7l/
3Hq8fN3yh8ErVH0TKYLiJuw+ijaMI2FJafM2jY7F4LCwDRWkQEiWAgA+tC2v+Jh8cd93jLLNcbNx
X96X3aREDNPBvpVT9+LjEJ8yp3tk1CWjyqWkp1+4An2kPiXaYpQeuI0JQPSoXrIFwQ0Vm575FMOC
13cFCfZTfQyTGijsEKDWCdIXvhFt8X12jiuYePmpLRqS3ymOLrEQZx1hysy/a5QQihmKcl8TbY8j
rWatIj99Soj/GMIm5zsp20kV7E6BquUjebSXwNUuKjca8/Rw4W0S7bvhqqcGi5pmy2X5uRvHHJV5
I9t1vc+rNmG/EHrR8SOBuzgD6e7O1/Cget6aYjfHRe6+cGWmmoCP1TdxdBwzs9l5l7suJzCDHEvr
dpNH1tFPf5DjpWBDJsrfrrcNOMueTFEM3ryfkrIuSIKd27hJTmCVKN+v1caG4Yg/a6ahuULv52eC
WdvfFrMjX9LQTxUuOUmtZDSPa1Tsk3FpcWqbzA3+9hTzfndEXNuhjfwvzqje78iQ7ail6a8VHqsL
FLD21pb6mw7j6FkOYRUvV9Ymnu7PebUlpjmXdTRa8aTS3Hf6WfG1M9Ft6ZZiys58/YPl0kKRxLm7
JUeetrQK8+K8EhW0Q1ZotvIulnkwUzRo6jzNt4b3Nk0JiaaYyGzEnS7ZBZ0Va4l5neCxICiDI2X1
udWnyPP9PvlccUYK4DurO7qugNIbRyNfMW+BoAAcflVnV8FKrR5pMQPGDboE1QwnvpvnDhf6FVDJ
MEN1FdmWyvt1nCPpH2gHtMnwUASzZ4vPhhiZUb2qEMmV3PXED9AcOyVkQVhiWjYGiqMngXj/ql3S
FBEOLKKif7I98zXetYwfudkZN3Zi3idOVPwMTWqkevQL0QWE2zV1Gq/EPwbFdusMQtjyqnQmGe9T
k01RcbuKxYjxGKgLsnGzxljxrsjhYozaray3l4FizmpCuMM0IpMSJLgUkmiZLFlIsdgW+kbowaHO
sQ4OQ57CMh+yal1tTOgJGdTk7DRNgV3RwHbyLMPhGefudEE18Lp3QcH2wiv4DvjGlISgYCWUwHQR
kSZNLl4LY+PgOcyLolrRkMhSXMQUFQFVQdQQU3S/VZ4rNBkA5EATRKWahaqynnaw5gf8y5R8stFY
xoYkiqFLHi2s0iX/xs7zaHfjmviWCsBkTObhoDdggQXoHFADk03fxu25X+sxxViCJ51GPc0h4Y8P
ofD4OBGjhqP+hKyTEsIr7oiNlVVFQ54sB8phcv3cyzokWnzrjIvf6QXIOmIK1m1hqo/wOZb9ja7E
uL16hFqN4ZXMqmq8Ey7q2Fm3CdXtbl7RYmfXLnSL1x035c/qJcdcRW0IEht8etPUurGkxoIkpfQm
tXIs1h8W52moP3tTI+fgZpRl2Pv3tqzBs56bGTIIqzAFPIGnvxqv6E33FIgEc/F9UK4MP082Z37V
j9gmaFQCVLYGjA/HsJy6M9hK0YKEssO5aE+aEqMaBy/KtI0KAqi44skUczpO7+j7KP09ET4ManNk
E206dqa2TZ62paz6+zWMdFw+E3QTewdEQlJVbxyH/nTHxgByhg20FV3P6TnHkXwhCHttMXYZS23g
Poz6qcMJ29MpSYMDYQc0TXANL162Qz21FDdDZYzFJUXeGbmKb3jWu6C9NVA/RAlIWfZlcteid5zl
IUxGET6At7E0EClUhNtyqxKZbZ/HtjHqrYQrgGIoh2TLa2KfnPbkDc0OfRA9C3aSPr51GcrJURyb
mA4Hd1uLGAi9d8NGXs6Q8Cfe022kuhcawBbVAJKThHFNJIhtaJMLykQ9hdNAm8UOd1sXhNcy0DW3
pGlX8FmzKMAlT/pxP78MYhuCL8nkpvp7OnVqUrtL1aF5m+eQu/XY5YQF0kGf4i5e0IlQMu3w3KqK
EyB6dqG1dfuVb+G6qPdW51EjPm55Ps2weTUkSjZwocFDLsS+6SiZ2u2cinjc7IEMPG8ld5COTp/p
VMQrX8FtX07ViIgac5xM59eCeK4RiU4GLA4Hgpd0mRUZEUzllLzMlsg9cRjrqtVkT8A/RBBiKWWJ
nnm0RXDZVvvJbMRekFyuKOPIXIuYr24NAcqnmWSrKn9Cls3T4x2ZmkpVf8lnsqsIzA/tlJAsz7xJ
eSZHC1zWYL19xEMaEhgk5QZmSIKIhZWiGIy5KtsHM1UKwakxulL1u4qXfCIopyy6sKJDajHci2jE
JGJ62a1iIEWGlxbRIRBhVciZlRT1Q/KUQOkW3fOW98Km15D7QVK89Z3eZiIL56h3T3JKyao/Ucwb
duP1wtPWs5PPMkqhVBjdVOh1NyW9gja8FOdNRKcD0IM3V74cI4y5DoAmvU8ddZfDNeE3+dI++8Aw
fnXrgx3O2Q/jccutr1IAHoQPkgk6yjVL+yLA81IXjKIiUYRwyfUomypms2jmVorm4JFPU3Y76Tkv
fXdoc0YSrIsmDWFdUiVFgFCJmwUqBuJ++VZA5fG7M8ozoc18cXLC6AcESOfROvov1cjMRfFAU8+p
91DjTLXpnpQZtYXXNCEh1npLuepMeCChUXOxFHPcESa9ykQOfDNFiAF6hCllsVYJiG27B1FMwQFk
C438LUQqI+TZsSPRElCicSjJVxRL3+sbOQ9dNJxY5dseF4RvJ9jEZtl89bSRrJyRbTgaZyxsd9LW
YHY2WXo9v8QpCC46EJ767ZFuV6s/4oCyKLBoCZjgcwum6iykLszX4lI+0ZJd9lXOqwzbLwERiHF5
MPHa6QXAlT2NI+by3+btkyo7YONmRxi+pVIsbmh7sZCQEYGjRyZwZF5XJN/EVXlMTEwy0lfS+qAo
3/qRJJ2MkXVMpvQS0U2LwHpWXkOSysEStYZp3Liy9T6GJoAPO8wOpiV/XMtxiDgT/anl4fvhT0VC
S9R1FgjTBnchMCO0AylqbDAT4LorlEiJamXZNGTOpdBH+i0KQ4W+QoOSlrdtjHZ9HyKskcio1jDL
6FYvCGJZUTU4L1hfB3/Kx+HGUcSbXUrsVV7sttWhWoI6Srm87rFzcKo9m7TOovR6xGN2EQwJb8pv
8oVynfRjFa6VLjG3JznXmtwkM89OL4rp9AoaCsLkPCaZxjSoExbSVyhCu1LEUI5Bd2pbVDwa8EfP
ZMjxKxG+D2LSFoorkTDM9uhx7JISwfUE0RutfsJ3bKbTGud+TpPZp7glwztBHOLn/gOzzaAa0v5c
M754bFi9+lgtXpXfSpxrEHwqhI24h8Yn5fxAJhnyvSPTZL5ci2DK+hJR01giz1mizMnl5GDw3XPg
ujKllqFqEQbtYp5Pogp29RYVRMp3iJnRazYcLNOOPPLW/UgjxrrwqFNfDueFOU6SHeRtpqM8YBlW
KsXGYkJCOx7h2ram3y9Av9kHXRgUFpdQS7E0twNcBKVMc5nrwHugrTQu3EvB2sw4cGlDptXsQxgG
PXYUvhnO8HoBQHd/PW8dlNu1BFMKsn2fC5+qxSYBfH50FhiXGNmpHg3gRtQl/muDq9SvDxsNOnl3
gx4kSutDWySwc6D5Dbb+B4GRqHzgNGh8QZ4B2fwhHb+kq4XtVzQRdeXdFZdkeyQDqAI9JrytgAAJ
PsTa6ewO1Cl15JKHnOZfITMuwgZJAftAfhZLjUeea41KOyMiaN30S40sh55n5oRVTAeiX3w/33HM
B+tbhXaJ1DQSU7clQP/BcH9TVVk2fgvaqAq/T7UZ1p+DSU19Tpao0PWtsILuFuJD/bCMTrVGat7u
padySjh84CX1QtyaZRkmo6msqV0W6XgHDyfGM08lPd9SuVh/NMswJenOZzy0FY+IUOH9DPrRX3VB
4THPx2oeIlBprovxSDRLRbPPZnwyjL0uzKvPkd/j9NmVYd1Vd91A2flMwEcyFdeU3/Tr3Yh729y4
oRZs5MqnXeoL6alJJI7pNHsLKfhakdx5NauF9xe9+UBWW4vM8OK5BX4Ij8JW1fTu1FIO71Wz8MW8
0pQMrAlqE8I+TqikRNzsfWb56k1gF2SWrPuuTx6H2B/Ymitcxt50WJSpCLUKlqq9QRgus89+n9fR
y0jPw0rBEXjoFhz11oThM2u0mum1WZxxyOFG5vW3ekl0+LyoevOv4YCj7JF0H0HmTEVIXf/NeZHH
rC7zUmretgk5eUfHW4NHrJcp+Yq5Uyjp96QUz/MBNog0MgpBmjy+INjOK48QESLM8M0xo11tfhuo
z5sCUfoBvAw6uc+1EZpa10lN0a2GFcvxolXKNDdZWpj81LESr3fQrTb/wCwRNT5Mq4/6gR2gz/yj
FDLyqnMP/0FMnwDfylDybb18l6LYFBbVi7hoL9gaQ7djcFnjl24BaTtPsfCIjuMwp6m+qkPtEWJY
OjmSvJ8O+XiXrEPORFIE+aXql1WwdvtoUn2RHnrFY3WI9GhpywhQ7K1nRp2qvR9pkNpe63oiwgBj
6bLYMxrDkXrhuEq6dl+lvVXbPndLkn9O63Aon5duC0nUbiLy1dyV5vD1uW7L0T4gfaEiUsDVMKle
hh3KX2khsneaKLpw762+5eOgOY9IQ6KHtzX6UUq47/QQZ1miv5OlPfdPTC+C7xXtTJ3GrCuKZNmP
lyH2dpTEoI/HkaJvAsamPqrbd4wQs/taBwzVl4SwNKMNl15b0XELmqAB6iY2h1eLId4uNH4Tox1M
6Bt4sxhQHIlzS2Cbnd4WsoZpzDQE2IGooJTeYQAsaxQZDD108IXIzaLHFOa/MXSNs1ayE05er29d
Xo32ehysvvG3TkXzDidBnDApFpXwnnIxQHI2gxckDJhgv/Nbrrcof0Pz31KPyQc9ghPB5qKW3/mU
ka8f3EXdhHhrCEHidjwu5ZRT2uYDhVqOStxXa4pI7kyvZa4qmGWgHZKq/JVkYl5KxO6xRfx4uUgy
o7Ly0PvMK+egAHVdTrJaLE5hCORLMbFRNbf2bjPQ5KfWxqh3OYPCuX6U3GQjG4iLceR2LZc5LprF
uCeQ0cH7mZp25G1KsiFioO6SuW+CI+fJnJ8GCPjKMSSzOrzxb7jxdiXqFymW2EBLTixTgAshF5tC
qCcaKuUOdUZNrSS/aPKJuZFpE4mHiHzaUO5H8ML2PheeZPik6gh46zQN07p88hMAH7pk7RDqYt/m
dQf8TWOZQrpRVt30FZQzkwurQqSqay+KIR2DRPb23GkSzPuj8DKcKUxBSyfJqtL1ShpsGAf2NQgg
m45C1Ja6NldQ/fPMpadWf1cjovCJlBBLtN2TYVoXr0VT6OHNstWO59Xy1FMtarqhuLaXq56MXzMh
KDyVqVeTvNNkBXVrx5w8BtoyLzvYtCtwx1THNR38ljxLONIXSXtVTTmbKHl4VgAu5jMavxAmrxki
gOt8BpTaS0KBOerKxDcvKXG8A3evV7fEYQ35ZKJPZS+T7NiOKq3x76HGOKP7L+t0l+lO06zGQdn8
J8t+bNJ7ozoB0RK4KijhWXQrv/s4wONhTx51SOVUGwfTqV2DyZO7C7XZy32ttebbmW0F3PgOtA/2
gYQzqDK2NlCw9R7VUTmdQlOv9WPgeFtvYdzG4VOcjat8yNa6Wa9j1LPioVRrqx+CZkyCT50q2vDb
ZdraniqdpfY2ImW+uq8nW4bf6z6dPQpXnfNeneg7edmK4+jTPLVz8n0pqo4/Cr64SE7tnCVruiuq
IYPo8ZKxWvzdMC8u+Svw15hQ16TN86eJ+Fz9VRQVx8YuYYIvsWHSioKC1eXNTPzYkkl3A4IY56+x
TGhXPKhCr80erIX+KeQFWKJf521V+Yd5M3n1uqZh1YvjFqYVYXFtQI7t+zLbSX/Jl1BPL0Uz2PVa
Dexd7YF2paWj1G4COHD4HbbZu1wTglZJgpC77hyoUA4/1GZWYtCSRNFKiEBQayRV89YQpn4Ku0WY
J6QdedbukwjnMswHCmrazFZBnulD7SpScg8dwxURuLMx2vtIzPPkP9ohDo6sH8GnGNFD95YQP4VV
gGzILlPIZoMYDqkPMS6hw4QHaKgcKIbPOqVAjB7w2t/q98417fYjkWkCP7mu8NtL2whiNRghkwPh
YGb51k8FxXPKTlee7e1LhUQ++GzEutjHaU6evLnOlhvRwNQQ7crp/35ZbebTFpqV0iXIopw6RBe4
OTnMQQUlFReS+7rqo85nukjHGKFUjquNKGDWjp9Dt2W53hU1UleWoYSFOYJI3NbizCFPEd1xycIk
uOltGI8vrTeWWNrBtSnsbbcSRBkyMUseCaWy25d09kG1D4gogrLbZwSqLXY/8Za0TyaUPjGuK/Me
BbMoDFHdIIkcaOvlkP3YT1n43cgmlvcOJHImmctZb3sY6wmQ9sCwJ8bgIKOxkq9GrYpqrIpnuoAF
CQldfzLeAvR68hzLdHxbTQaQhMDqMm2eo5ahbdrB8GAPONhN4ZGglhW1p9kjTd/mH90ISboP8I48
oYRVDMbtVZpltfmJyhJ5VxNXbO97GYLJXERXJYZx5EJxtF3VWhXNz2yVwnuz1SiTzy3gTYPi3jWo
FmFpKWNvqcNthzN4/NR9YWKux/UAhI887RRKwNun0S+FV3zMILjnhV7yPMDIjD7RN/2p9xDdjSet
/Fr3R0vle/jReQpG5liE66zf01mxhRJQq2BUmGvAUUgfrP2CS6dFBV2iZAwaEsxsadlkbvwgq5P+
Q1RvgG97+pfpU/Vx+XiP/JX55vMasfOeXKcISavSuKG3ca4FFy+xUEuOHLnUmLOjfWGHbqwfUccm
wV+CSjk0Ayg2FfLYsddpJe8183AIO0hdl6seiwSVvdlh0c3bp9xUcNWES+ezfMCsIPTRRugW+mOm
PSSll1qEsO530DnU98X9FicPHo+LB3mPlEx8DHIgu9tYjNb7lunlUvxWJltcrOcg4TkTz+sUIVBL
y7pf7pMJZfT45vBGZPlHF0AKYAqooaPgkD00fnsYdMbXw5TpYvqwbQX5dWD2c9gPB7UKW1B3VY+D
Gm8xCVn9ns/ao4hw8FVPDzZlDcV23aMJJwpPtmxz4dM6xLM92MgThFHl8eRr/icdbv1HNmNL1aVn
jUxusm1AhHWIKHxpftLah6yqIZjaI8tba5N+VqlqtxcCQuOSvEOrZzd8owy1hpaLs0o0G2aWUvQP
MzhD/RCGMlQH1DtE5+xxLjafRkm02JdVpQUd4qLPl3dWCTueoeC7kow8VP/yrhmQTv5QGbdbunNx
Us5PPpQej0KCzNgQnDkRJi8OxhB+yUtlgfRo6uiL0GOeLhbSlYXzYv6Oi2OFW0zn4BFwKmURhEt0
haFZI7ItVZ5szUuBgoIZJyvQ33+ufWHybrfFhC3RaU/r6/xGrCSZNAcvyzEL6KTQSXdIMC3o4c4C
W1WWArih9cvdOlXlgERjVV34F1HSaJUPedXHhCiKVGbu47gSwrjuwSINkaJeC5WqfgiQWJcfemvU
z1D1bU3f5OWcRQQKQPUBedTktTcT/RUJ7cRjS1DgLqQIZR6vGCOH+kvdO1nT8avQ3vR3Q7Ah60R9
gurxa9ix5A4PlQmpuryaKRND4zAiLwK3hp6vV/G2+It+yypZy2dDNFv4ScyWDYyBvZrdHBEtCH4/
fCCYDfCEFo0G7h0POMQnRoBwaIgwH6H2OdKiPklo62WAwX4ws1VG5R0kVh2ERw8Fc3gf1bUYp1tO
XheEZ/RHKbB46C3bB4CrYspPQV6L714+xOp7ZuRQ3C2xv2ZftQHg8PYu4h39QoCJCo7+CISHgFGy
/ZGRKIPAElGdTGL5Gsc9xYcNjXYEnhdTd3nkTeKv/a3NqK6h7mXMO4oCiKoI9EGRD1bTeYSVMwlA
NslV/FTlZvUUf5230FkTuQZ+hPCHxHrXo5xjYvvpj2m6R1yQXXq/9vRYvvr+ooYPFJAMSGkhHNih
2YxgwnAkI3XGKpNPstSHyitFQFZjUs3NPh4Igh7Ky2QwoZXSBDMPwvpfmjk29r4zZQfKK12wvHFO
dOjdghKa740KH97hjkzO4uIIog7lBvGaLfRuFTwfj/wu3gzvwPGZfF0ipoThUvLW2IrIaohkMqHQ
Nim0PQb0tIPwW3qM/a3uc/WuE+JSAWX6NdoAcdi4u7PLvHAZDwwKurqOUk453o+4pATjhKtIoRni
K5DZK7fFKj4O6cIWHMHbxANrdo977H6yI1nuASBGjqLcdpSTs5sH0LkUpVsR2auqxr9S7Wu3jjiE
4X5BV+fD6BeFuYhD3MjfmvRpVb2KjJaImwD3VeU9EgcyhenNVDZNSRtiiVo3kJ9zHrOtPW0YqekV
Rj+xLVDqLaRsv+1B2SQojIpUF+S3q0eKJb5dqjGR3zA4ZXK+Vo24rH+Ee9BgSM7L1CbFEUPahhxN
bBSfvYOMVlpTqo4G87unSSai4VIAtH/0KMIUlqMH89WlURd4krCBNZxeUJi7+uio0Rrf+wC9H2Vl
8RKUr15k6MLe4Z2HoYJeUKn09l5VXyrLvHqMtwMr2TJfb1RSUNjkKPmJWXiJtEvQ6g+isudsNmVK
WWQUcg9kZZmV8wk2rWPyC8xSzK+qSCcWn2ioo1evQDcIx8L72dBoTU2T3JdJ18PLz13i0ToazCNP
gGwWRHe7pm3SajziRFbwtm2x1twua1CAOIP5m+YRA9dAfq3Z+PEXykp1KM+6FvdThf1jxWWSx/53
PSKdPSUiX9UnDf6E2jvsanQ5L1xboby2w9R2n8oGwvmvJozjaH2hkHPJYRUiqWDGJcWpAL9eh5ib
GZEk0xXyxlDBJY7GhEFzSFsXUMI4SsjV+hkREvDPz8UfZl2dWWgyj/u+RwVMSVgDxlbt/NaPl/nK
ZEktYMGg1MufFmXecsMbNW3tJ0UBarddaZsD7jzzjhabd6xyEmQxQvYRFWX3eGrziYJHtDUBw+iw
Jd0HAdgS3EyRl3rfLA5QL7wDAKb1hXAWsW07FcRAt6REc6ZQ9lz3V0W8dcGbXqEj3C6IjTBf8xq1
KcRgk3tody+Qq+x3aAzHFPKi43iir3fqRu+Md8hv050n8i1kQN6wDmDC7ihwm9ZgY7FasyD4VvS6
ybbb3GIDOcKYIZTK3GSgK4U2ZZidJoWDCAvooJNkOaO3Tbp5t3KO80EvTboASNMQ63T9o64B7BGo
1qmkIY4820V8MbBp9UO/+X3NclX6AnGI36lmeAnjbjTdrsMX2oJXVRv5MF2aLTF0bJZ5fe5ucMeG
fnzKIeq3/HpuhUQzneDNbG+hBUjU2ccbLpNTXw0TKvqIwZjnzS5U/xwkBiAzoQW21frFBLntPqsm
D/J85688iSkUPw797lEmUZbe4dqkKGM3ozNEHKYHkCpI7iicFgSNuBkJvXY0LMSQwPFixz0i6IlL
nbIe06VXmFgtzwxe96y4yuuxLe1VrPBZXlW0nYkcMREF3PWxmIt6tHcxs1xMNzV0DW8zaUI83gCb
TZnf1kCFjO+JQR1wXY1163V7SQrdYn90dqJV5lWaNKBpj0tIrBHCx6DFYzHNvKfxgyXoiD6DvnP4
ch6KjaENh3WfFcV+BnJYfQTsUBSOTGoU8j2ZznOzLQ8Terdg/utSjNx09z0tfZavku2VEPRmTDOj
/im5aGcKNGDFGNyRNu1RNLPOrnSleGIiD800YuoDyA8/6l7U+XwfpnU6LLcYO+Mp3Ucj615+gA5m
bbydiZuv6KbIEFZ8WEJB8jDLJu2/9Y3wPbO0pwZgWqgrZ8wUYp40NB5TZc/R1/QccVmPQpSbkPX9
CS3kOkRv5eZl2dzuBZMYuYZHiQ2xzrKdncoq659pvVhoSN2hj4UjvDh4ge0x54aBTMsYE6Tw3KKP
84zz4K9qhj9C9XyNi9EzMap0PXuV+kJA05raPQBOG33NGSbLFJMSwga929S8AjmUi6jbW7/qiYc7
+PEMvViJLNLiaOn1Fe0JUWpmevLEwTllmx6hdaEQW2yTbUHXOYk3sMdXGh0rM8EOQTtV6AipWSDX
V0BreUPfrZ7lTcBZUTyJ1U+3FotmBZH4bvIhG9+noa1ZcF7+HBDwP4MdfD/8xUgvBUfmtIXVeSB7
f1YH/tNkTw1Z927cyzRbwzekr9pfD39+vd/lt1x+j7/lEUCLORgi2Bl+9CURaaLB8+ByL7K3jQln
7x/CVH73Mpd//reXCemkGKMknc7ayTRAi+CRHJbOwC3HMirE+g9JBP7v3r7wv18HNc6K/KXPrxsK
PHaVpDWn8nFs5hjcp1M/5DdW1PdlBLg7XZDnlXIBm19vjWVRNAdwng9TFPxDfuvvosvCX9JJokmK
DO42v/bG7mfI8DKl6pTE4th704e6Wa6Xrvlrwl/atxkIAzoPBEIINqC+YYX3UQlNuIrPubLf/vxp
/8+YBr5dv8SGLEGFbSUI82sXeG94x/FgrTRh/fmH+7/7kH9JCIFNiy1Gz/pc04JK3jh4AKLAgx09
vazMVWrIHVgL1ZsPOU/x+uopq5ZTFUZ59QHp1JYjyG2K+LPnGU9MNzSrpQPZ+SPn373fEW/4DwHU
/uUD+H8pHL7/a6X00uZAGDxUaB3Wbc/g9VkCNiLk755XSepAuoHlBCfExt9Ln+LVEMg+yChw+fM7
9ZuPIfglfqetaUqA92rOm2fmn14vWvR+sTdG//BQ/+YpCH45RFzSIwFYh/ostdyuB4xIt1LO6tqn
RfvQTjb/h8ftd3/Hr4fHhGK2JpPgrPPQIlGfqopM+dH/h0ik3/34yz//26Gh/RBWI6j9cw89p4h6
6n1LsZYHl/Tnz+E3X9jgl9Miov7TciM251k2nr/ny5Ztp2luI5CWYhCdf//vXueXcyAWFLGGrhrO
SZdcDMU1IpVjrxapDrG+AAp/fpnfvV+/PH8uMYw902bOBiD8rigkUBmr29T+Q3jNb36+/0sET9lB
5CyeMOdsbdsrP8morISSgaD6V7//f6J//vZ5q36yNEbV5jx561w8qGLyk+cFAkT8w4H8uz/gl+di
DgdrGLbMOTctOL00ZDrB3rFK/rsv1H+upb/9BWRCdBX984ZmqEUy7sFo0Z3JgqbD8V++SZfv8t9e
IgQqQVfgF+e5l/7rEEf1j60U5enffQSXd+5vP32QVVmrSlIPUrr4Y5X3/U/OPe/5zz/9P1lR/+Pc
9X954OI8sBfv7XQeB1Ju4iGpnhpyzqpdXxbr99bnhK3nToNKDI0sd8VyiWRBu/ov37vgv/86wgYu
yiNLllIST+9ZW3n6ScSlGv/Vc06W4X///EEPQI+whjctVabRdYy9TN91fjvuSb9vvvz5Tfzdl/iX
O9wLBhwmsUvPWFEEmQ2Ibr4RVVH9wzfgN3fHrzFfWgwZ3nzr4HAqbAZ6wqcf+vVjnwBQdrSc/Pmv
uJwZ/+Ob8GuclzbL6C0Tj2IxNhEmm4J9Y/qZgcEQop/FGWanCRHM0QNmIwalm+vwgaQUx0j0736B
X+5gYn78eqaD79wlCU4LfLCq0VcOaRfW3ElBEDU7JBGif4QXyLa3lUBl74XGVtud//wb/OaD/DUz
q4tjWt4u0Tf/x9mZNLetq1v0F7GKDdhN1diW5Nhyn2TCihOHfd/z17+lvIkPrilWaXSrUveIBgh8
AIG99+Lj2653oMLV7HEsfYDslzzgfyldnNnhHrbyvYN+sCJAp019pD9ccSy04FQ3v3qJ0vpfp4gK
+z7wdpoXVFu71oKN6eJW7AxCYnIb6SJn00vx3HPdJRW+QkHhknATukO+BdOVQBiEf/rmfFd9GW6n
gW3978xtOrLHgr72diJFaOSGFUaX3LDJ06vr28bFiCF8wYGLu4QKmdl6qFIlJMenKSb8h/syiQbn
N4nFGRDwPIni49gTU7KQBj3XaVLFQ+jRopkXwb6oKtvBg6SUN1XSD9pCv801QypGWeoUqO/LYK8V
+BP4+51r9A3RhlC36vr8q5lrgrSr4WYQtZSI/D23U3GzS9jWVNfE3Ql14QFft0F1TyXq05oXTArG
Ku4fd5gBuGlwm1p/GMwijVdCKdW3S1qBFuW/D4kcpMLd2A07z0nCfctLf0QOkV+0UwbJ/d9f5zI/
nbhyK3cwg/3nqRLmB+RL9fn83z7XQdI0N/uMk+O0GHaJHhg6J9AcghdEGQ3rAuHH+/mHfL3uqO7p
4Z/eAghYLkP6MNxPLrZh3yR6L+EwzcnfS8U9nn/GXEOkSefyca0mcZ/uUzMDx0WE0PDE7s+Fm9eZ
0Y/zD/l6vJKM/d+GcBza1AlW/10SkL3yqnO/mrxx81YqSx/ac82QJh1PIPNA09N9nnvYKAkKrt7N
QIx/AHcbC634OqhSU2UqBwmOUc4neb3nhk7pufzBAJJ8566e1MBbC4R6+U0x8rLoN0mZIPriELf2
9fsIBUZxbyMsU7cEsA/TU0V6m3ZlVTiO/lZTbDZ/3AylExhc1CHWR4PqMwn2bUzxeHWxvFbaNbdi
WnDRnl91pfKBSC0qqRnRPo+JU1oDgK4JvXCj9LLfd6TqkbaY1qxC9fdVBM91U5iFqRzsBrXLRSWW
Q9X/jifN1ksuGSwGbcnnNSF02HJj+6VHY7awF5sZsY5UPXAWRj4Jaume3Jiq26S6PfRbQWrtZd8s
qiMVkIGktrImEG2PcFC96zNY1ERYJNvzE26mcjhS5UhQdSIg5s/PnAlnANlPxkSkPxqre1UYC2/h
39nJ/+51VBmMRnykqmb9ADzaCSf72GZmBOzej4Mx+wZ1/XQfjyeqTJ+w5Zm1tUlVJe12GIvJVF5x
odj7GNY5Zf9GZH+T7KIKScVvFLzBBH3PU2zlqrd1q33UlDy0fnGTpyrPzHOrshBGDaN6n51yft/I
URjEfRF53BNw64zn7NbmLudBVxVbe9EsKAMLHzNzo0IqliRV+iVpsR16WTxLV+rYlcYNQJRxKZV/
5hROdaRKmSFvj7uImej2Jchm2KQ2N74bp9Qj/VnnVsn4UKa+c4wNYvik+9txV9Edp9q18V9jdtWC
XYRqHzAm/nOMfOeH00x1daTqOsKgRYDdRXvytnBrtORB5uRA3HBf0i6M2LmulWpSUYYup/pjtPej
/iYOuIPUyJi4bNcvg9wUs22jBHj7XgWjvrNSbPxWHpSXLaEyyQ0jTaKqXQGAjHN2PFWmjkZnaw+5
VwqSquyG4K/z72Gmk2QcD5fe3A/gSN9VqXCvCFLQrkqUFd/P//rMW7almjdpOmFUOjFemIX05BFJ
UK98t5BJRMeBEy3iF84/Z6YVtlT63Ki0XKRYyd6ODbHOWiLkAwIIFwbSXCtO//5p02TzXWyOZGbt
icPxn5n8TnhD4opm3nEN3r1e1oRT0z49RBtMOOeZT4I6AqFvKIvdnyCe0mShh+baINUZAw8tEpUg
3hNdYZYAJ7vur0Ky2k+PlI+lWjP3GqRSQx5BJArCg/cuCl3S0p0TZzfBz/J8WR9JRQMTXoXQOi/2
7JogyCV5bD7rXHguXFjM9ZFUMPC5QrE4EWIHj/+5rowhqzdVTxjLLU8exPaiVsigNH3CkhsVY7FX
p6BR1jjt0nLfJLa6tKbMtEOGow3KKa5iSut9XVt1tw9wsIt6Q2qIHRLCSNel1cKomnnhMhmtJrsr
bKzc24GEiN4bghwfR6GO9+c7aq4d0pQgXcRELhUaGHrC7DkRdnU6uLTjI1z2SbuskMu0sCrwQBGg
/typ+pT8slrcvuthyszpwt+XxqzrIQLCu1/vHUvNb4pQnOKYiDq9jK6oWtKgFXlPEBhBlTvUSxoy
O4SqwbUbIoq6bLjKIDBFjzhADPJujz0E0svgFvgsgj7C7H7+Nc8MIpk5ZxjgIF0U8TuOTaKDXYrg
p21pyWVHAqa0BHVBRMyeJSz2grU/8E1CugC6BIxem8v+fGntUcgWx82q0D9jOdVrYq+LN1WDSbXw
+zOzwDz9+6eFwUM/bhJM0u9DO9PeE6zEryMfhH+I+7c/zjdh7hHSRENUOThZYsBAKYsc9VyuvmrY
CO810Sxh8+ZesrT+RAQODFEfjHuU5Wq5xv1IzCG6pe7hfBPmfl9aeqJBgJrIpmlf6fg92AKMzZ7Q
LkQu539/roukaYyZvhhwXti7LA5rcWv7mL+yjUJUc3eDWnswL9yQmdJ8ZlccTRr6Y0R5YXYPd4fk
Aqwf3lJDZjpKpnS5KqeHTdMO+wFV1p1NasK9EtiLBJG5n5e+owNSKjLEO8O+JwoyXIt4gpfiKn6w
O/8e5n5fms5GnZO+W4Vi38Sa/kACHQ5KkmWILbvs96XZHLq4NkkXMfaulanF2giDQF05qY/V6fwD
Tn/oF1+4QprOKlbqjujN9AGXV1bdVXFikkBfWeOQBevS7OLyQa040O+vY266iAG57LGn/vxURRB6
aKLAYrrX8aVsrazrt1pQ6yjY6nGdREb1nKhJenX+YTOTRUiTHZ8mLKWIdFWt4WyAAIG4/PBw+R0z
UQSXbdaENOHZzZTkvUfm3sYGpF3ZSN3QjNdRM7wQdALN4nxT5sabNO/JAiFJRwTTvlYw629SI1Tc
a0Uxs8vwwpynSy9GJ60z8Sp1HzR9rCC1K9ET4HtNks1FLZCRVx5ahUhVG2MfG7BP9khWCB/1SWfP
by57gDTlDUO1i8SO1H0+kWmCuSbVXiobGMnCjDn9zhczRhbruU1Y2A2W8qNLWIBJ5EWPFLm/ckm7
NKqVdYrw9NZ8jwdFfoMTNSS+zlGiRTTmzGA2pIpAUs3Q5Nid97VRKB8B/t1w5ZCDg+OnwbNzvg/n
HiJVBQuAAhxUzdonpp/fGzZy2BXWluKqQTb4+7JnSCUgbQbFxH+U3zvGaFtPRsoZl4NVMA3y3YjX
CyjB+QfNzBlDmv6am/SNsCdrT7JI6m9dnzRs/KjQmi/7fWnqa7bt6XmjGMdpIGf1PhiHqNgXBDfk
C/VrRkGhygq+akyd0JgSd0/iYlup68TuUuUtFxb5jqsqJeFnOxZWPlxlgxMOt47iwnrjGjPGKLjh
m0u0C+fec+NCqg7kRiYEqZliX1uIb9dOgO/02iAmxrnCAxXHl01hWakX56Q0RIlu78FZ1EAdrNJ6
REOavV70wmQlnl8UEWm6ibHvJ4MUD61P84o0kzL/OP/7M70kK/GoOijhNdYCnJL1FsYp2pY0MYbr
qca/cdmo/gfH+7SCtgUkkhbY8n6azCbZw1+Jvnd1EgfH842YmTW6VAKCuHVKq6zY2dRD9JQ7jQto
LtMISrjs96Xp76V8+KS5Z+/RYCRYiHOSw7bctfvW5rIHSNO+H1pURsSdH32F3NFNHTl+sg3a2l6Y
9nNvWZr2xdDD7KnQxpMRkD/rQsU4pOmKE61VH1HEQjfN7M9klGLPHV3Z65p7jDFCaUgrxmY9xc7o
bTw/I96sB5NBLq73flmnSRMcN6dBppiL+LwqNYM8ryDWdgPusMs4raosJ6z73vcaUIF7ZQj5xE5b
7W/dGMRtNQSdWQuddloLv1iiZU0hju5WARHtHsl34E0Q7Hxbjm7NnrJSr9UpHi+7LfknAf80B6tC
6SaDRO5jh5mI6Iocdsa1iskqXBjDM29flhYSyhCEhj0Gx6nLTfESEXVF5HUJt7r/jmfAJ27KjdEu
nNI2J58gn4tGwT+t96d2cRtSsL8MYggap8jmGO3ZHcl0hNVe9vvS3HdinNC2kkeHbMpx8dT2ZHY/
2XlypXX+AXMDQJr7nQZrw7WM9jtaxmIDAvE5xkP2Z/IizK9+ni3Nzpka8O+S61NHGRZnaRADpz0q
rhqXkTcO1wAcbMJVVVt/vqwx0p4fBORokigfHnpP8+GPkZlclXfOKawrXY2dmTvbhJzeZuEq7PQS
vpo8UgmAJV9NdZGbj2o+2QcV22a9StIuX6JhzvSZLAJMoQ1YSi68fW7jt18T4+b8CpoxjNYt5JCl
NzMzAmTkpp9VLsmvfXywDdADbdyL6FvvDIR7hX0ykCPeock+/35mOkyW9BESiLCxJUcyypicAl73
QdHD6vtlv35q4KchJlLOftVRIaC3dbEZt86QcA5gRePSQjzXU9JC75StWSSNJR7xW4IQIr/ZOmAn
QxCJJQ09ZNdnWbs535i5Z5268FNjTrLuNEL0cUxzvKceUfP2TW6ZWvNM7FRFOg8pmWm79KU29zSp
CuixSxb6ZJiPZW8EL35vhTemIZpdGITBJkhb97Jvf1X/b6uIOEgH7pbMP33FBe9rHhnkn64UD9bk
d9HForlQFaJKlSDkmDh2SLvZVz3ixVWshwQhEm2dklYraoIDzr+lk4rliwqgShWgLysN6vZo/+FK
3L1Op8LbRk2Wi9XQi+bDVWL8rng/fgArMYhtrJuFw7QvKwOSvNPf82l0dJ1mKBmZP3fkobndM3FH
ffUjVxWrO0yEOS+dkP87avif9vEc6YQgAS/KaakfveghWgftlJRiuvcQm9zx3jTIwvuNbisLbyJX
SaxNFQSaoyNcik3C4znZxWJaEyK1LSEPEigEEnLcuFQAcjbdyqyv9f7k4r02aw2vJ6TQHkBQYBbO
tCLBQRu3Qu00LiLJRQ3wS+kwMPt9XhFnsUYVZeU3IbBjdQeRq6nBOnVqsy8ikslAVmnq+CRSs+vu
hrZQ2ieiImFgEYngdeFtaY92GGGBJGRlR/xnmG/blPCNlkizKGw/zo+NL08/UDRKQ9BsLUJPULjv
kRv2r4TMfpTk4/rAXZr63Zvs33oy1sdgLL0LB8Vpa/RpUKhxPxRQAeu7DGAXjjK0PoQvwmAsrPCZ
KIpB/32+ZV9WC0bF6d8/PWiwu9hPO7AeqW2Dkgk1otfuT5GKQ32diknAi52akuj2hVn25bLB86S6
S4YpjAYRJYdC67XnhPHx2pDp9fd8a+Z+Xaq0UFm63KtMII6cHNcb1/ZauIf4fBc0xnO9JdVW7JYp
zPo4/CDuzfR24DTj4qrF1Ff/HuB6Ds/onuzu7bLGSAV2CgfLsrB1H6BSpr8L+LP2eizr4v38z399
vsKrkAa16INwTNU+PwQj2U/2qvWxoaUrAi742konDLvXNmncysZ3vWhN+IaS/coyQ2j3BN8Ml8h5
+SOkqutnuKcjpSoPeJaJw63JoYOv5ivV0gfx3NSVyqvlEBA+VQ7gBAWA6jbp2E+CTWhHUa8C8lYb
68pVlMY4xnYW581NolrttNDFM8NR1jM2ER/JIjOUXVWOvvuNGPKJix5sx0v3VHONk8pEPIZwQUI8
wAYY47UxeicGGri9rjBhfTRQKGPLjp+ryQ0ve1+yvlFvGiJAxtK+IdUweNf7DqogcUJOc3N+VM51
mVQfWOtJM+1Mf88KY/abrGzY8qll717kvKOUSyUicNI004OmPJReNzj3JoiN4T6csiJbKN1zLZBq
hC0cUNiaWR1a8hwIltG5zLpzPCXSf53voq/FhDRBKgxKStylfoKdcmMEi8whMGKdcUdJ1nVbTI9K
QKI0CXe1SaSgAY7JLQnI16rWu3fzVIW9UkLNWp3/Y+ZaK83fGvpr4dWefuP7eYTqi9TXfEPyz3B1
0e/LEj+wc7wgEdSHtK2r4pVjZxC9mlf3wfqyB5ym1qcFkNQmMqPTsTm4+sTFSd5Z/ZUB3E2/rINk
9V0NlD7vCm+4SZqxwh0XVxxlk5QXLEzImSVJVt2paaiQodA1B0tguoDsZpXXemGKp6iuhitwmUs2
tpk3bUszs4vbqdHqsDy4SaQZ9bqMYtLwyfMOqvZ42buQ5mYTsUUcqSmHBKz5pmXPtyFt5pJjK3wj
8rxUYoFgpugPpe9xe9S7MNg7juMWtgZz3SNNykEBg8l5RHcg5hHyOYmWPWk35C8tjKPTevXF9t2W
Vmtyzk0iBHz9o4yblIS+UXUfdHQuRBi2TLdfJL27AE0bb0jvuaFLxd3Al0X//fyb+fJIjs6Tprko
feJY3HC4AVae6NGVJzTn1dETg4sKu2oZFQWfZcBDQ88V7kKTTyPriyZb0tJtkjPvMH28vVo0WfWj
Nzid01Ygy131RhnZk36cb9zcc6QSANTCm4rK0A7Cdo3HPJrUF3KgmseIfIzX84+YGR2y3DBMSENN
J5JtXS7ji3cHunJ6m/ia22/OP2CuDafy8KmM5Sah/o6fDgc4FzXeDyw4N0FkaNpagABcWJz102D+
6o2cnv7pKZzI5SPhitPBGyGnA49LS7bxq7IzoulHnQWq/hI0hdl8gxpblm8Q7zPirolsrZvyOjXV
wjq4NdQWwkTrRhteqLxaUq3Al/YlqVEorgVxgCz9BtG9LTyDK+7E9MYEJpiDxiJTtguhd6Sx1po7
QIB+52zP99/cbtiSak/Vx0WRh0lzIB50+usHoMeGralFY7sPTbPqV5owMhAWtieqnU8meHOVnhz2
KRnqMOerhfc4N1CkKoUsi+SQ0CgPBIIHgD/a2C03KcjbpXO7uYEi1SkHFkELs2U8aGlDGcz9sv2t
DoBGSVAk/enCqStVKwEwbYL0NR3MquqKlZn03ffMM+EFxJSSpbbMdZZUlZIqA1FbFsGhq6HVsln0
poZzjby4yGCAUU+qQBZWdhjNXnnwOIz0bqyoNKefVR229cKMmnkbsuxyAGwXhI1aH4o4sTh8DOIk
HL9NKsGW2y7R9G7hCnump2QB5piFalx2jO4TRJosKSUmorFtyurP+ekz9/tS+RG2UhCDE2u873z8
PkxmGhAEO9SXLa6y/NJXfTdxTkBtgsf8ZpfmXV8c4Cyp1sIucO49nNr1qbDBeFZP/BvjUNqa+2xx
KEyU8KS0D31lhAtrwKkvviiepjS1seQRON10wXt2yrXfxH3ZiHvy4ArzOmojYAqgbdKl7+q5BknT
HDYOoJVhGg+AqLpoVWoOm9uGuPJHTp7jdmGaz712aZrXWlmIqc7y297xA+2aNZnGuEKLXy4bVtIE
tzCOeabfqYfMLfmsrdzY+p3Cel7ySsy8ElmH2Yellaa2390PeRtoPxIIr8lm4B+cDycMRfrUEsfT
LJznzOzghLTNSOJkCL1Q168J4M0M7rD14CVW3OqWpEPicTRsM48TeOb7MXAE5Tmwrs734sxYENIp
gdN2cUVg33CYAls7chJhTqs4bLvrsAPZujAU5h5y6uJPM6gikpDcYl/l6klRX4n7BPdi6Vq9R+kG
OPp8S2bGm6zb9Jo6gDSsisOUV0W4Jlixcje1Taz3QivmHiDVgd4MsFNMPmS+grxxbDPWGK0VyGTl
9fkWzGykZVWmTWTnWAYh75d0+S0hyS3kttyBuuJxEURedPMAk0b/c/5pcy9FqgK9xbSpQ1XDMBAb
H6iCAbZZbWE/eu3g9Bf2mVQE0hNcyMvS8lbrjeqJMM/KXInJJpnxskZIRSBSkE7A9Kxvi9SBt1K3
WbsuCsX/ZdtBsz3/jNMc/KI2y/rMtG9UAI1Dc6u0Zl/cFvBVSGe3Wqgu35wxD4Y72wQaEaxHo0zU
7xMBxbm/MCS+TvLjDkkqDA6IwHpqbfWabeZr7RX2B2D4YNUmGVFgupar72Gicd2d99ZtNFSFA5kh
jt6GwdOs1ZCExk4lp54NnOqk14WeTuHGaozUWCgfM3VLln4GqQPEKEOzZHtulT8IdfII42ksgtQh
+xhFXSYrXBH16K4rbKtJucHqEQpSSI0IjuHCKJsZyrIC1C/Yi6WFYx+mLhIZDK8SNYDp8v1JQrV4
Oj8M5h5y+vdPRQzGVMzthC32MBVELFY2BtDIWGEWh320itSsc5aWzrlTPEMqNcIyoSlNwrnt9Ebv
CLvuoZLbG1ILR1he3kCOkr7SfL8XBL7WfOzcuUaY8ZmUFI1e3U/WOCUOdB6fyJsrhApeaCxMhrle
kDYqUdOHNl7g7tbyWwC6ay5GVXd3ij7NATu0UBsXjmTmHiSVJ3NyA7ugRt3auuj8FYMsf8dCEv6C
tG1cuDDJMlIQQ22djWV1a1u187uG2hReBYaW/oDU5ukLc3hm3TCkGhWDVG211ppuc4GOaGUMLISx
ky0K4mZ+X9aGToVdkHZsTh9RkaTsFKOigonh2k628M7nHiDVICsNRTcpUX/bwlBw7lQfFJQOKA3g
oL25aHLJAlEymTzOr6z+NixOOWg9mO4/pueZA6wvmPcLdWKuIdI+xOYrHQCAE/w1WlBZ91UYZuF7
pRkEoV/WjNNg/lQjLBRnxBCEsQ9/puS+TGnHqbtR1XDYNdNQW7vLHnNq36fHoN7Wo4R0BexgFeHf
cFZrH2Z3oJEfRyQA2a+9v/Bi5hYgORwyyJUT9daIv3lsQtTktdCALZQ34AsVd2O18HK7bWn0ARiw
tOlIFFn7seN9WEMzwgdyoS7eebAnm7+ewJJ1lVQd7uxVXseaCNeO49jAr1PfX5RqzNSNf8dTn/qG
cEO3VgtS+H0TVHewbvhy0+x1HAkTNJLTDqW4yDlKwo20uZmMlvifeLBunQgD+rqtiUq460bLX3rP
c+NVqhypC6PCFKVyhFQhbqqiSgPSZOI0vWy4ytJTpwaHhVbDQz1T+tGxg0UQHCuyvxp31ft0VH/Z
Nk2Wn/qwd9EaV9WtlXlI9LShMY9k6oU2PNZgKYZtprdk7Wmv+0WCiIGH2NDqGYaV72wgQlSLN6oz
ux1ZfNqPpp95blo9DGPpCPWtA9SU3/hTVHjpFppp2d1A9c3yX1kfOeU1bmvIbgBJiynqoFIAqi+2
agzreJWqlaWX1446Alm8pWvGMFgVfBkpAcD5qsjfFBGrVgzuYESzdTtaMFMdNk+K4Ye3WhLCC9tU
Y+TCdrRjJe4pNb7TZrCCi4lNiVdZE4H8eqITPJcVhWPp5K2mnWesHbchcpxrJi49tjoJbHa+cjQN
WMVK54LA3BtDaUbfrKaw+EOVMK76n6FL3OZe98rS3qIbDhQuwzxUVsG6Bx2V3caNeQKL9b4qEH2m
p63SPrKqQVnXTkhNZM8P4eLZT0hMaq8LoSeivXaSPFfbawBBaXUj9FpVIPe6yviDPIJsvHXDuj7m
ZMlze20HehP+aYdqbMq16rH0/Am6rhzuLAMFSrVW8wb54sqoCXqDLk9aSfICrNhzGGAiy+rb3ArN
4AbImB7cdDBuuIcIPcvRhrXnqYa1r8jszb7pY8fOFaYFyVXWRH5O5RW/CXw6cTvwrrYjl2hWbQLR
XCNIKtMfSmqhnFu3Ih8ikLCE50GU4l0qID1JnO1+WzVy5XoVjl0dmDu1jmAuPsVcT3hLguj/T2v+
4vtEFna6oWvifMi128QiRv79FAWDVFWkDp/yUM39TgE3aKY2aMagKwxOL4SjbNkfZ+NPfFoOnxMV
GBz2I3kMwGTLjeFEwCXMqtAV64ExZP80DKIJXnWyAcVbA/LEWXnktRgMKsY+MakFO4MQARcGAxiH
cdgNv8qqKAzSr/tG01+xBUzDvi3MKP0F5AST92Y0zKDwrsltMIcQgHKLtH7TQIHleK0obBvW3ND1
RAmtynLyQWtGtdoZOwsfWfq9Cdlt1yvXM40q3lYgWa1xa3hm3Hg3aTrVobEatLpWtI3Tephb1+NQ
QpBYA+ojqxF3nZH1f5nF0fBUiTZVgc97Y132N3pdhcCZYLEPwV1SqxmJjnA7hFA3Y/rv81LR4XE/
VKPRiT+RUgwDfBhuwKz0W594OlEdHYcdJnzVksATsVZ495zg9DCmW2x9rgapcw3Yi/9gkwPpHn/5
hjtN+a5Pk3AY116konKgR/W8f478xirTNcF2ReFuHDg/kBjrGrODtxtAUSoQuMKKGLct7EKG2BWA
2jB4ED5FJtun4FyiR6scVPc21Tjqse+SMhuEsTb6ilvUtW4CbIA9PQL/eoE4acX9FWjXLr/1ArVs
X0hzqpiOvjaZ5trXayLL8edDIwX0blHRuXCjNb52pQXgvQl5a20gCqtqCLni3EZOPE2v8CqzdFhb
QWJr/bbihqTtrxo+z/0PgXGvVzdO1dfF7aROdq5DeIV+cdXrU6Z+eCTTZk96EZj2sXRhszAwYovo
hJu4bIUAPwosSH+zhKrFx6EesthkCCpYDNeEVgaOug1qUEbORm80HKheEzSw233ATQLueAlkoPa2
mqJPgmsm8k9dEyucObjBFid5Evb8MZzxG98v2bQ5srqNz93WyNS2O2aDdSKQWTBdVknk1n+GtusX
bvy/XgMdOXrX5RqbI9xJO3pJ0Q+btqw6alXclDeXNMLVpA2um5KH5uPxPHI8avNqKvVF933ldvTH
JWHUzCmYdmrapw0c/gFddafOOkJytI4JFXBjqWn7UsJhvfIcM/3jqp6+0F8zu0U5iXkam2ykGsUH
HHuiukrzwFbQt42O9h66DI2FY5K5x0gfs/rQG1FvxiqeJT971qyqhuue2EKD9wsqMfl9/u2cPsi+
WAk0aUPaTUgoMaXYD6KJ2+a5MOBzbEcn6lj1WHsjYu+n1BXOFSiQJK62hY9mo7pwMyltVkHh+LkG
PeTBFT2kyLvJUPQxXYVWdxreUWOpwUJvfj3IXdkvMRhjpY7ZND40rh3pOyMh3mOCERNrQIHO9+TM
C5MdDC5XbZpe9+YRdYEKg71J1K3I9foV0vGF93uq9DXaiz5P7bozj53nhg48TWEhveYAHt7jEKOd
WvIYzDXm9O+fZtSotZ4z2CJ5YClXxFUYG3qCohMr6S4lx3nhGnFm3srZwfFQpDBkbJ1LhMTjrNS2
/6BAES9WUIqria0q3agP8UL00NwRmZwcnHHNzzl/oN67jq3sHZ28IQqTigN3Mn94bg5CmkPIFJZ3
bRbxusm1gmzKPL0n4rb43taU34UaMtdwaXJ3qP9VPy/BWmal9jMEk3yFaCHdEmCYHMcc9JZZsDSf
H5hzY1+a4i1LdcLeYXzzE5jCK50Yz5jl3Lf+nv/9ubEizeLELYdYMbzs4WTUf1Y4cEah6sNFXre6
rpaX+ENgVZ4+sD6NSA/uAHwuqz1aKV8tsDM77X1U2i7YhhUpTwuT+DSR/rccEsT336ewoHcm0RPd
0dIFRvp+zLpdAGX3ZXBO3OvIDi4yvNOe09D41B47tQbfHvThTR0UAY/dAvy9OR0OXJT6zQOkWtFB
YqqIUZiOuR3YwSYD/42tQufLZKGvvh5Xjiuf68Y2/DC3M45lNdn9JqLzmutWj836oiMAR84D5qzB
VAwzU48CLdJrHTF3V7Un2hesrvrP84P36/XPkVXrdqoXCTDZ8Zi4VviX/WnH2ZjdIUBD/nEbEF/5
hsTFvWuNUl/YEM3UIUcWqYse6qwK0fcYhqY1/DLseGz8lZEpvemvkBAiaNq6JuiendF3HNCuiAaO
2pfRVqP6IFiARbKGGeiZT2zdqpfzHTHzNuU03s6KBkS/uXZUKj67NSQSxtrVgWgvjJaZmSWL163Q
M4DjjuPRIxrswe/K2IUa1BJIn5adcp9ye7Ek9JtrijS1OEcB3jpG6RFWX2isFcHxP8cho7mk7vq6
4hE1+9+5W2deFU5xLY5mZNpg+vyQU4NMjdpsK6D0JdeXvRJpESaCbAAnaKrHNmrrZyxU1g9sspcd
sDmyct3y3CJ1M8o2mGwdGudUuQ3pCq7R9jBhISOam/PN+LeX/KKoOlKhUJu4nkbi8o6Th6XJ3SKO
C3SCkU573A+c2Smav8QQiZZsCqPkPvCGLN4hjK660VdAdFgoJzkxMTQu0xdG47+vj6/+Jv2/r5CS
qKI9DKM7IGJDEN8W2cg5+BCZcbfpOjxn9hbwWmX3qzAkfxeaJDdL44HtKtTyFQ7Morsve8CX+jbs
Yrb9K9HGbdCuuYeLrXQdwmLJlwb03HiTVnARqU5nDnn5Vhu5AWuv8os3Q7HM36PiFwtbkrlnSKu4
G1lF7Vi1/60oiF7xV4VmVMYvUwHzBL1k0PSFXdjM5JQV+P1kp8LUp/BuMEfB97I5+vq12fpY5M8P
t5lCI+fsag5EV71tvUc15x50h/1SNe0Vp5pKnWzabGjQ90GVN7oFMdnc86Rqo7eKl5ccQn7r9LjM
IyDBvdnbgCCzoE/WvlmN1U89iFECLIzdmTclp2TVEUeWTaqm76MbQ0nl5Naox/c4Zx4daxP+8cKb
mlkaZStA6flJF+VT9S1xgiD5i55xULVNNBlWde+YbIbNVeDEnDqR/Bfq0bekdktl4bpqbpRIpU8f
kOvmkI0eVbdzfupqOP5SjVz5fn6IzPSgfXrqp70XZ7QcNLr59NjiA98nSWw3K9vW8h1fau2SE2Ru
XEhVLywLT9RNoD6mohQPXpbnT1YwFttAa4OrsR6t4/nGzL0mqZKhBK/HMZhUTiCNcMx+g722kycH
5YH5I3SasbnT085J3DVf2sL6KUQxGgvfb1+jDlRHdhFojeKkOAe6b0SDacl3pWuN5AEsq4HYKSN8
v//JcWzdmKs2KG0zWXudkzoQ+7rI4SqS/zOB5KsyckezWOONzuyr0ghjr1m1aaIYV8TNhH271hL2
fiwRaWNF71GWj860Df0QV/qbm1icRyxUjhnRNrnY/x0XtV/ZpV8VBKn0ofkLUOzANUf73OBHaEW1
b0vlAVG5v7HK7rHylKfzL3BmNMppcYpBsGhpTWwB8VCKjsvYIMrue6PvyXbJjHq6Ov+cuTklVfis
MyvLmkrXX+EcivM9Ps1QeXZEbiYL42FmyMsOC5iJnQ3TNX4rsFy+l21iPnBgWlf4uBTXWWM5Uezt
RY2RIRvqKR28aybjMWh6p97FgWf+NQNDtAudNfNSZIcFNLeqT5ogexrV1ntxpij+a1VV/xTA51ja
hMw949SNn8pQCh93DPxBPBZhyMEuUqHyMfcH/UGL0Qyd76e5Z5z+/dMzcLiYOceVxZPqlpO2gZed
Z6siCURPLljXXcTNBFMhVdSxLVBSBrkBszyddpAI6zfwIe6N5hTatujb6LJ1QY62F5VtTjWX6E+R
ULiQq3UvKFadZyULi7kx119SNSUZtM4KXaRvOqu5d8DblfNFCB9eCcq1Bu7I37AVS4t4k47O/3H2
Zc1xIm26f2Wi7/mGLUk4Mf1dsNam0mbLyw1hSzZLAglJAgm//jzgnhm72lKd0xEdHSGrBBS5vcuz
6PoRNsoOTM0X0RhFiHKWbSeo5thGCZ8OGMFYgdSUm3/ypj5nTjAKhCGflrKH4nkAHG02vCuG1SYw
TkdNoy9Y9JUiYa7rg2mjt+jlcvAFhSC38IcRuAriq2b0rG/pDHrFmUKMhZxbc5TpEpT2hNZxMAtL
H92w0cGwyj+3KjVFG4wF2KPSx2VJ18HC3knRsnx7gq1hzm8C6Uuoo9lXXY3yj/0VxGGdnWHFkS95
ABCfTMswXTLRSb+oVe+WYQ36znItq3jlvs7FXg3mqeMOIrcedGOSn6aum8O5ytNT6U7Orct4FqV1
fa1Q+crWeSnIPcywxC5gtPGQF5N66D2lu0HdOtk1Pe5XNs5LYkg5CZHLnHkP6DYtytdc3bgzexux
/szNKc57r3l5e7he+SaXDBHHmbnheTP7NHGjkOHUAab6nRS6vvzDG1yEw12fOkNXLumDpaAc5Hc6
XKrhWe7NVwo2rx3S5GLXTJnuQRN6Iu+9ghPqJmBtICDwW1oXFizMBzrkO8+wWYVGPlOg4N3DXh3L
JVFDMaR6YGqdOWlXajmvbBeXTBKQ0xo9FZr2AAUz82ND0NDYWxbUNm6dRfErgbj52qCt//7TJj5w
I23zqrOeGtvpTP0OPaha2hFaXkRYdy0UXkx5ALUdgqZ0kHwlaLSZGOSRmo38hI6O26rA7Dq0acN5
UTOtYFg0k7I9wcW5aNpHWtV6LoIhHWxtTqBaSucDAf9PNIHn0GU66w5AUZkPSyVn+gDEhtmH6Qin
98Gn/TBpUNB8e3r+Hi7jXiLyAYPTTYLN42Pj4BmCahSjEkHRA/7wYHtwZDH2tl7zxQ6zXs7uI7ZY
exG7yUX4dP/2I7w2weyLt51rNSEMjhRfgFeTz4tHRNLkml2BGeBqn3Utb7572OPAPcuM+QjuU0b8
XnpX6yWvjPYlph9YaypYrwm87rxx+EeiOTnb0cEb/hm81L2kDs2NxRXMt+hD1ecQJqM4PkZ/Gcdr
CqevbWcXh6jnZhQAQM95L1KwuPSgkazlB0ErmISGsMhCAwlYFXbNLf6Vo4BcHAWD25uqAlz2QeQA
dPO8QYVGCMu9beCvdgMmnNb71tzaV5bjK+NzqeY+Q2CkVCMlD7YNO+HYNYhrA9QC1fUrde9XbnBJ
IzK0TOdg0pAHwJmrNlSuDhgirUX/7u0Z/tr110zyp+0EuJuqpPNEHgQr7BeLQ3YmMLJpGK8s4leG
/5IgZAkdavdzKj412DOAZ3FMmgGEtaJ2QDZogWtuY2MGZfnr29/n1RV7cSSIBg5yfLazTyhhay7z
6eKVzXuUJmz6tEDlfz6MldW65b2Z1VMLTqc7wRiplVLSE4TbqNE+vP0kr7zZS+oFOJFOOaVAm/kG
pG6ao8PM2nuaDd0Sn96+wytz/ZI9QaY085TB2+dJscL5YI7CLg/ADGvg9bqsygC/0vOitQ4VZQAR
/7Ms4pItodcLNwGGnZ49ffH4zbwUy/SNzVkRog+BjsSVif/KxNmC8p8mZuZMHjyZ9fkZSoMji1iL
Yfo2wPRJ93xdw+l1hCYcCgrh2+/ytduto/jT7dBtWWCwMjvPGenqMgHHLNMMX6/tjN46KFLTUwXo
0/L8z+5m/Xo3AMvy3lCLfEbhU+/eFePC7CzUTBRtVlUXBVUPaJB7sHK6sgxfmyrmrzfMq7kGDVGI
l55atpYHeV3UK9ZsAm+wjKAHNpkz5A9qxr6YqaHZ11h1r933Yjv2YBdhkGL2nhsrZWOXNA0U1B4k
DMJctatZM2ReMGb49itTXykr/Yff96K+kcp5yZdFAEEJSQevj0XDLeBlwUQwSDQamEXQDmCdZC9K
x78lbw/rK9/2kkqhnAJqP4PIXlowlpQWwhujoGdbKwyYAk2WuxKx8ML7OgYLhpTXiP2vBJ6X8tsm
wAyOXizWc1mhdbYfIZOYMdAw+2UMlYbu4jXh99dutH7vnxbJbFuI8HQQZSFQh+q2DZcjOxYFsHN+
I8h8jcj4ShXzUokb5GvQRZaielmc3gQ2WdYNRUPc9AC+9+JMt8B1PnVpwaoby6Q2YEkrsWnW3r89
iq9sBZdC3ZUc0wk1dfGNeZrjPcJAbygc39Vdor9HW3vEsVXWXulemaqvnBNboP/TS6W920rqquKl
VJlsfJsqIJ3gfQAH8Le/z2ujdrHZuHmt2RZKh8+0mEUWE88ypd+TXJoxk65WXPker722iy2G9XWl
DIh2PIM/UnAgkQyb8H2GkML5yGpgGZKCSgjhXrnda6/tYmfB6Z5B9KNh35YCINobj+QGTEEaWtnt
NdXm117cxSbilUJrzDKrvjkZ+vAf2KQtuc+8fBhunLaTafT2+Lyya1zSKFjZd+PYltVL7VmNq0P0
2IXraqDrMN2Ywrlxq882r3S4kwhAXq9RL1+760Xgp1d2DQIvHV/KUcDYwHcanOrecTRmrdTiAvaN
dgdQXC8zLYYHpmF8fPvbvjJulzQLMRkCzRCn+oYgbZruBXd4Dw5+W1/b+l+LAC9pFqOaAcntu/TZ
9RqRVwlP0wKkRtjVOyyEnordk5vMyUYKekQJxOaHji66PCF3JzoJ7VxL6Xhl6b32ZdeZ9dPazmaz
8dKiZy9rJFjf2TqDSJqflo7MrnR8XrvD+u8/3UEzhDabNZUvtKXzkOSTbk7Ila1KZPqVlfZayeES
5YpqQ0n5BCtbn+ZM15ZVzrFz9BuZzxn7qGrTJOSm8CyvVGdQtnDkwfuTlgebDs6gRaID6H6OYWpW
SgFV1TXaiHKFpCb3xwpkqydwBWpb+hOIHzQLUZ0cwEVtHdkbkXCzrBn8pUWoooJ8mo0KKA4uh9IJ
PTAhuoR72DF/FJT+81n9n+wbv/tRq+z//V/4+Zm3M5isubz48d83xbPgPf8u/2v9s//52K9/9O93
vMZ/lx/55S9w4b9uHH6RX375IWokHIbuh29ifvjWD5Xcro5HXD/5//rL//i2XeXd3H77849nPjRy
vVpW8OaPv361f/nzj7Uf958/X/6v352/1PizSKBs/O3L5R98+9LLP/+wrX8Zlu2YrukRwODsNZWZ
vq2/sZx/4SdKdRPKG4CLr9WDhguZ//mH4f5LN0zHge2h5xjY7HH/ng/br8x/WcQjjo4PuAa1AAL5
7wf7ZWj+d6j+A62CO140sv/zj+08/t9qM7VMz7ENh5pQSTKp5V2ilcp8sFCIGSGMhl5ZhEK6eZqJ
DuSW1yUd1MrvmU3qiMwsNJrxBcz3PALGqgrQCuniyR1DTa2gE9cbg7kQxQFdhcBevGSARGrgtF6/
b+b+fWVlTWTWqg2tmt+Rpr+y+29MyIuv4QA9ZjswVPIowHe/rmShIx/tnNbxQdGbbwum/M6JzcXk
e7sHP6xrdb7PQXo/mkRPIPltnMuuTUTFlsDwhBXyggyQnnsPGWG+H7oM/qkzpXuve5kYHt126OgD
12oFuGSR/DRZ/hqTn8dg2wIuHx6vEi6/lOD/5OLw96SrPAAM0ZKYdeNM0TWJS6/8XBirBRk7ljZr
faiV9v5MDRqDiP0FL7dIQBzZlajhXuvYrLe7eBxXp7rtwi8T0+wyR80BiIFgcw5KV9eZgWra3TSm
86HRjGdayr1rdGqPmnQCcQTf6Si9r0qyM2oH/+t6zYdrK1hn/eM868onVDvDBrgOpTYA3gC38B3e
rgk86DBGY4Ev2CpwSpTeTKGW1XqklmQZ+HlVwD2AzncaieYdpUOuTJgLSu02712sPMfzKGg/9LI0
JJusLy0QU31aLx28DMbPbe4NQUG174s+kXCohjYW3nIs0IzzRyofiFomv1Wj+aDPOZDNiu+1CRn7
xLqvVybEOlsvR8DzbMwGAh6cfpmTUCGabAQT0Afgrgx1jaDvhFe1TQhWgNjF3DYBvW1veuXtMBby
2oz8zRTwdBtajBbYeLZ3GWd0INOlpj0RXyfOKefgcqLqE7Ru3kROq8yAd/METhirfXccqx+DO0Kx
J7KGaxJAG+fk4mV4xMBYEeKhmHnZEeV128oJbC1/hjTD0UTeGzUdC4bWaU6E7yAkzPdlPdOg86qo
S+GwoZcwu9qWvIJMYTzN+bX3s0b9vz4TxabuWqC0YstB1eTX7aYVmM1WB5taSZcqGakbNblxzh3t
S633UGdvLXJ0i/Q4MBuEek3KEJISuV8s2Q79TRJfmy+/VvnX2UwN13Zgdgp2Gx7pIh51eZuBslYT
P6NyiqguIwE2oT/YajqL276XMbfxgNA0E4FMIfOHK7ZHNEJaVF271AfloYkETM+SETXgQBsnKEbC
vSlAQJQUaUoRgFR2PBvN5y67IQpC1Dnj2t6aO6TmnTj0S88CxkClqxvsoKbZ+Q4CQr8GFxUYFZB2
Bd/ThVdBKUmopSVDTX4mR0UdCFtPNZ43bcPUYloC7voHHWRPykefKwuKPEh7AAyT77ep1y2lsYOz
VBEuZoOv5TrH1Ogf7Ip/sQoVQSNj19SlfmzXLX/SQUuTNjofKYe3FkAyMkbjuED0g2rquonOuTjr
5PvCO3JsC8dLiHum1vzcGIIch6aLWN+2CUWpOuTM2cuqyiKDGfV+nosPFm2LpOMiKvKqeRCqhgwH
GbogU3njs9J9dlK80m3ZWjbQmKMbwKPFDYGN1KBY45qBkEuzz8ERvrem1IwnO3ZGivNKdjiGehOL
rLGPLK+7nWe2nykHi1+SVAuqpglRDXq6MpF+N68hUewgGCBAulsXJ1Gx9NysdcikbifRJPqTlppj
mFYOT4aqB+TKraN8ogdU3hLoHYi7nrU1CJ7OPfjYV9oCv9mjIermYm/WKYUi/aU4HkVLdSAjmkKO
mlIQLdwHDMH3sibCVwvg/Z4FgyOK9cZ7vOY570B5btJgeDf4ts2bfTtIWBGB93x1vf19+Zs6pOoR
1lk6Md2LzMRD8XREKxTdKkhO7MvUA+cRlE5dR2EMcODPBvB2DXw4Ir2QMZkbvn97nH6z3E3sz+Ax
Ug8h5GVOITV9/BEwlGtcBdr7EZ7fS8yy8tFoa5ZAHtOAyK0wg22Gvn3z34QrOBdwMpk2Kn26eVmo
y+GVNvcmNhuoJGb+IpzChxzcd/h2s6CFwYSvZenNYLtdyGhNY/CSnpwB1urjV16a5ZVoxdgwhhd7
seUZqB8haMF40Is56/FeaXOn/RWuFJZTJAiyi4SJ9KvMKxWbOfQ5JmuEKJJqiltef10ccOPW6Gq0
ZRukDocZPI5zvWJnzVBa1BEcMltAnE3gr5teHXDuyXOfkT1j2rJr1xtYSrf8Can+brvWMDbp0QB0
ENtu650YT8mxommKkjQOxQLq3xG0YuZwabw6GuZ8Dui8OAEipPaTm7MioRN7KrDpNeiA3UGPtj4M
tTeHedcEAmFv5OZCR5ieu3HeWE6A5GCKYMCanQqShbB6eVd7wvw0NiyBPNJy3DZiZyi/eymK1bx0
K0gYFDVI9HDNywY+HwZIKI3AQR8YJYkcs+IGUiY3YuJFJGnhBKV2dCFLcb89MQOVKxZdtoMLGIYe
tvCfIMYKH079A4xlrft0hG4/ju947CwgBBSMPriVx1v4vKRO53euCdvObHlSvYfjI9tZJo4LiO9N
vsA8OxXOHGyHuWYehFd2u6yGkutonAvdp6qcYTPU9cFovEPsmUcp0JnABBcHkLKm0IH6eOSmVpVs
234hPP2sKtsAmDzP5XtV8IAYEpeQaAZvF3VdRDBuO5GjBP7Q0BseFGDmlVzK9xy34XUamZbKY5W3
ATxorKTcmw/ZquE70fLEh944p7J6grs1TC2VDcoldmtWLzfcdvJYazwQznHohIY3gIG9jBSGUuUQ
awr2RWU3uGFrlp9Fy44mSL0HguPbz1vPDMBzF5HNugUHddZFouzfL0053PDpZYvHuWOSaNG+tWYz
J3ChaGCdkOoH5pantjC8QzvAd9VqEamZcnjSqeBnOGDsRGcaVwDuF7SbLeoAvdumBrFsy3HoWsz8
qXxSqRRwrt60oY666JDErdso07COSA2AlgH5AQNuEaWTD+GUyRyJAVIAVtYoNEJx9tqevJYsL7YB
G24KlmFSJLIQsv31YdDTH1KACWBxYy+h0+TN7eDO+i6TEhKOvDaDH+tuPVN569AQyPYvAsWXa/vR
30NnOAl4lCJ3Ql7xt2ROHyZ3KCUS6m20gCfB+e4tCLPKsCS139bKCZc2m9f07X57JWgJBg6cLv7/
U5z16ER8igN9Te0vgsJukUp0kHz1h/XFA6YtI8gVK9S31ozWcPZW35d+qhZ0kWp32WUp2U8aXOgX
UfmpJOLsUmR58HtDByi8coj8/TUBFewSvCJPx1F6CT6CbxD65IuNnWQNPZtqKZJtgDKWlwHQ8BA0
0VpEUgIr0GwPWyyk52w/c7zMt59lnRm/zhxUZXRiEwflGQiXX8wcKy9lOjd4FD4rN1TQ9EiyiXuJ
QK/bB9HVBPQQL/Dtm/4mrUE1iKLA4xB7reOsodhPi2e1gLaASrR82c1sp0FH5AYhfvuptCEQaBP3
AWSLl7LuC/g46c8AUVph40ic6F16LisaTHyyr5RBfxNweXgRqCzpyGyIdcl07AgIK8r2LN+cPisL
cjRQC4xgEutg2Y6hQJVyzwuzSLLSWYK+z5J2ekmHmcc2hNrDrJtQhoSz9batvv26tsjz10HywBNF
zEHXGs/fCjyq0z0xQZ/Ct1TfQ22xeej1vWEYNYoDlIQT7aqomAcz0pV3gyJUFozrUrcb05f60oVW
MfZBVpdf6VA0EU/nITSUDdkWQAMHWy+glIg8aCmmNi47U0saIP+lV3ykGfQFSwmFoLKp/YZV9Q6K
07VPKwBPXYgDv/09fxNc4XvCbAy8GeKC6HkxLXJMNaSLroVNqv1gVPQFaDzIONYLOaJho8BRySZI
bdZG0JPJCmpGnkQ35kmfKjgx2/TK2vjte0dUhUrkWiZEofLXacqGcbBHa8J7H6GImM/VbttN+Ahs
3FLAb1nUxtOCJGzJcpxL7bIHvWUIOCj8yPAWM6hymaJe4YLBg1gqU0uzE0aeTAu3woq0e566kOQz
5XEW9BaeHCiAdQFEFrUdR328qoavUpvA3FxXwpASlOFIc83+9e/xNCqHDuocW7HFukw0HEP2EDKl
Fpr4hBwdSt/ZjUhowduIySzecsEaOlJ7MKDevT3g6yZ8Ma+JAb6H66Dei0rwxXij/i5SiNahDrVm
o6j/N9GWRmz3hICuHUKxx/ElItdrRYzLW1somGKCeRalrm6hFPbr0KZDg6wLLEtIA4BYkqkU7nE1
JGFq2GilOMa3dBuOZyYQ2NgEy7oCr6cz7tuSQK5qrQ3O+QhtXICEol7vvrgjhblRu1yzNL5wNdiK
UKbhQOYH4SM2zUuEstE2EIuBRAO2Sh3pNProCaDciOknRZJlVv0Nmh26D+Jh9OOx5glrpKjyY9rf
tpD66idAIEWlblNUH27hQ/aIfo9MOlcvgGfIEhaiEHYtPDJheHcxuIBnQDXW1B3s8zjqLstE/aw1
riuYhcDYrKOmv2Fa5R5F2vSIUkYttgRUl9iYxfMTBIqaE5QkEwX7r1h3QnDBATVdXCNo7aaMDQjd
Bzgf5lDp5TtudsJfPDjWwE3o0TbE0R4cNwQV0w3XGJ0xNCX72oLmT08P6ZKMkJ0K2nSBrxLMOyHh
lUKlNpB5/q0TOEs8qw3rcn4/jLbhu4S+GxGkVYiJZ1ftRY70oFfqvaGh1peL/Hs2qSyY+wditkle
Tp9Q3LkBg9IKaAO5W1KV/U2d9THE//f92JG9sPipMvsPs7Tskxqoc3LceQb9EjWUpcReNkOKIxgA
P8+wY9jGQSCiDDlv3XgkTD3OU/tFh6fWyVns6RH9XgPFB7T4BbcfetRId0RaYSbkrVtm7Qnodc93
BSJj7vTJ3BVF1GHLgKpHdlvauXoGFygUWFuB6VD7bkB4HFSCPmS0EsFWXwTBAIgQfjYqEsLMAmlW
7oR954ljybRnbs5tAH8GFtK1VtOyBrwcCy5POnN7n8lWRjB7te6a7v3oteS4xTWccFyGZo8/qkEs
d+8TjQ91YMjhm0bnp23Vm2XTRBoqu0FeqJvtDymQGyh/QeuHG7A/BQw74RzzZDGdW3BvXyB+4R5q
zDK/FPV3WPW8L5xu9qe1nYP6AdtJ0O9tMk6+0rsiqfIC7uOQay5r7QSzFrbL10S4ZtOhsZohXlId
O+AApVvUtPSd6Z4IzXlErBasNDwmFOuaqOZZ4cOPDUHa+qNdCCSLbPoRxvV9ClNweAQlMkNk602w
ns8miLd11qPtdfI9mJx2xPvFDDOIc2DjgZaVWwAzKyd5g3XcV/b4oWo9F2cgi0expGdonqrDuDy3
aS5OGqgQfma0kA3L9Ufk/2I/elm8ZZKgIZoB8cwd5Oia+20H2164Y0JmzDZSJ5rLMfG0BoYsa/Gu
ldaZzKMXNSXOXKYEHPbWAiaDg3LkNMg6WwpW1Jyqo9ksvpbLE4yvxjA3rPcLvccure8U6rERNzGJ
JiC707muYyRbi2+nhjoCqBZ3ZY4qwvq/zhhK30UbOKnWEEX0gxtzo7OQpkrgVqDVf5phnRHCzzCL
+wliNDXYKQBh5ZFETf6kMtQMLVS/EajRiHlLGnVGo8IepBlIoYHQs1fmVzCUCl+DgNRThk5dBsj6
AhTOt3z0jlk2+7ay+nu3KWB007Fnu5a3Nmo3Z2DUP8GUjgYQpbz3PBQ4Cv1OWZkVKudoFJaxK8qx
SBoxOxEYg7dbNFrMnQgqVMj8QUJSevtEabmfCtDQsWehHjbrmEVeZr03dVTj0MaocN448z4joxNn
TBNn3mF+o4jfm90cDKR6yZY1VssQeQHfgPqZ2RwXr05IG0Jc0DhbzdgGvdbbUeuxzi9c+9YDgCau
UlGeCnjD18q3KF4ZNDS92HKajw3H2SqX7ksFPTR4PKvdtswXOu9Rys1iXOaZuLA2HQDftjTqhNTO
hpNeNc8NkNfRovf8x7dxtNw95h7K04u0uA9G/pLoKAUn26wZZiMQzWQkZkOa0NBYv+MmueHZmO96
1QeVTu0Ex8+nOrVkAtoTqsSt58XOUCWAddylbr4HS758GG3+1Gc2NhfefQfnmfnbXgC312AhnEaG
2Z200moSF0Hp9iuIp+kJDJigConFELKxfKKp6PaWKPSQalOHepEGOTI40QcQ6WMx1Ow47KIWE5HH
YZKiOLtzkqm2ucny/GaCKOUqfS8ONp67NBZo3hVy2eW3DhX2LdeKKrD4EkNLwT7TqoxxoNZHR+2R
LGgBgx3AyZ3to+kV451GbuGBxE5cV0vA9X6JOGj/ZxCqfvxUQuXpLreLIYTnZDCRpngs253OZhXa
yzAlykyxlhw3cVqB+YQ+L1oCj5AcLQJ7rCFpOVVTnEE/L4A5teZXal4iI9MwhRQMDpxvReexk/DW
TYMUfO+WpS8FqWOz6JY4ncSyB6+4SgQvq6QY+BIUA7KDjjF+Z6PfqhVWlowwckItJquDWlf9yXYH
cKmzgDdt8TgVHvaWsrYDYaaRq3dohRPJT9aCuls9V96xcJ8WUiCJAkEU7DVYt8J2OmhLh++L7CAH
FZkKYEAUvYzz0uWHcjZcsFFqToA1rbUoy/USr2Cab6zm47iIItFAZ0JAjTbN0qH536fNcdvn1s7D
nsO90+f5sJ9Lg4QwGxmiXmphYY0smFtD8w3LjcuW78aOk92W3HYGO2X2ipjSFhedoKkOtLldTlaq
30F0GOcGSe9sD044Y9W36zoffaO1lQ/EmBlswWpX8Bt9LKaDW2OYNCVvIC3Uhw2vWAQv8nt9KVho
mxbKcZI9ZulgwK4pnfwJa2uGk+CjpU2QOESWAXzA18V6Py4Kepjt8G7xAKkF2LWB3mrbBpm1sLAA
Hj50BM5PbUZ+RFB2VrI1YiRQZjxQ8m3b+zNRAJEvFuMxgyZ+U35Ch66Vg31Y1nOCFx3zR4N931ZQ
n+ZhOqNKhlHAU5XH7Qo2jqFJX75WpBqh/yvdRyTzMMvSn/Vea99pZWOeQA2t76CsuIUDojMMLDg9
P2jaiONPI0eSlnhWN4/E2tYBjtBn8Bm7NXAAK61e9caaaGu4bM8xUSRTwAUdRHbjAmMDJEPP9lw3
PqQggB+30vM4ugdS2VowVlzDqq3deN0tWxIhWyAoVivDHzMLe31fdqszA4lzHY+AXdYYNYxyV2vA
CM0xyljermg1GtC1IFpxByrH2RQs/MUROr0HpqX151l8XQyTRXnqDVGpUE6vnb6B4GVxQkuR7YzS
zWEtjY5ZhuQM7U+D+Ntzgn3T7kgr00SUw52sSxkaYPH7nZq1s2mJM1keBNLpH11l00aO11TG7A+9
KqOOjl4op2m3VeK3YALatl5Q9dYYrLEIzgo09txlv31ggRydkyIWYyVvcQey/Lhq1pZPYATTH+OZ
Q+jqiDD0LPJR7Syk/2uImqDEr/wRRornLQ5DSQbtI3uJraqZ/VYLgacKtfX1b2day2wAa8dlv/Ax
rmtbxRieBjLjoEw49nwU1Cp3Lqoh29BCZ2KvO4Bc2Zj44eJK7UB6FXauUUW9I6cEnuBOWOf2F1UN
CYOM4Jn17J3X9F2SNkWGRoNlBUgA6kOpaWfAhGLOZ6BDofsY5mQ2/MX+q46+vsqUqX1po9HioaPa
A14U2LmrPUEdNKS8e6mIbYRSKRa1UBoA2GJ5go9Gd8xmnMbAtuQFDu2taj8i+A+0lny0DQVrtbEZ
/c5D1jcIGwGSa38ue/oAmLQeFxBf2v6EmWQ3s0UGxdaM9rBFV1YBcBH8W3aWNtaHLepCxrj4Ejqz
MSLgr66ZoivdZkZSmKy5G9mCVBIJ53ZFw5X1saHZHs8vb9KZab6ec5aYDkNmlJe9X9eWSAASQDC3
Dotb6tW+3C8Twh69mdXegN0eVGL75l6WKSDdT55Z5Gc7t44Qgh1uCqu8Ux4K+MK4ReLCbsq2RyIz
pid3Lbps/QQ4zcMhHdWYUJ/yKtimYrdUGSiQCkF2KYCEAi/AbdhNP7EdTF2ac25RiVZDl4ytOR30
kq8RQxoCjfbZVl59oGWGFh0aYyXU2n0KKmUEouOIMNMb/Jl0XuDO2YepKx9RfiF7u1D0rzAPatPT
Djx9TCV62gA4+WAEKDL3t/p7GED6Ka/EYSHdmCC6AbGQVQgVS3PXpamNgEOsZ11X7Zt+fBjbkZ8B
VP3odKm+pkgPdafyR9mW7RkECnBCh7DBkXDeUu8lVdCDLtDGFobmBJPd10Ez0n3mqukAy4DTdgYh
qdBDeGkl4BIDiWigRarlBYFlKLq0rbGIo5aLHQThPrbSdeO0M4VP4fOVFBNDC4i3iLxXkMkoVZHY
KcDryoGkL0+7uJ/XvvfokLBTY44uvozRIIHjn/mOK1SJeNlVIcyjxzsqEewS9YxFMsbbw0MULN+j
D7VNFabsA3Jo6bfoKe6226GFisrm6gWLVtcU5HNzbEeDB2Vv3o0wndliz5YPk2+lNo+Vg2oHYA9f
FbTt32Wtd5MpLwIhrLmDFCgL159Un9GbrmM43zUzMlzTibc40XCtNlCqcI7EYYeOmMYR6v0xUDU6
gCKG6ytsxhCDmYZoe3Q3H7R9PklMdtmkoSy12ifWpD3VE76CCS7EAO54zAb9DuF5dZioRg7z7N2k
GuNnxqzz6NH2gBhgNDpIMRJxy6sOnyuy/QDxgnfmBPOKUX+e9c8eCIfxtqFuR3uLmDQA8vwHIsAd
wUGHybFv9Pdbk3Xkwz0s8qJsdinkpLExZIRrPjE1qJyvuXaPWvFNUXn7LSEvnf4jDF4BpTDGaPv4
diZlAvFXPVUCMtIsg6Q0pi46sg9b2ROVlb82JFBsbidtfkZy1SAYxBRxkU1h6STQeAwg7AvkSjUw
6GFVp+29IWxNxkEj8XYrrC64uYw9i2HoosXcLVq/B+nLrJyTXjreceJpvqvd/Jlh5wshNPB/qTuv
5caRLA0/ESYSLgHcAqAX5W3dIFQOQMJ78/T7kTURM1XbO717uTfVLYmiSBCZec5/fuMyG667rdGZ
cnPtdCuCuXaJOXx0wn4EnNNvr1fBTI0fg6CgcRmS+ZmI4HkUNBeClcAY0/io+uYdaDE9aM58U9Sd
c05XvfFx0ZOwYso69Ap5TKvEJGsuds9lwtC5jB9j2taLdxyTTurMVUrzvs3Yqu20OICHmUFq0SJe
9sMzUl+qhnVf4pEO8cEiVO4Cli0XumJqAB5mL1bbYX0HM8muEi33jSL+YruVt48oiIk+zwOajXhH
iw7qWenaFjLoyOjT6E5ONtobpZMulKjlXgFq+Cki8H1NjAD5m9NySnv4AGTyMBkljQG+iHpWC7xx
K0lP5ah/ru2S3eW9iHzhLp/m2Ot0UbG8Ldsm6MlP8QuNvYnUcswNGvSZUf2ZSxAaDw7sDbQUhgp6
YR5XDL+t1DFOOqXUNrex+XAIxHDrfNw2UzdtrFLbyYgWg3bC+cgWcdGvthuJseauMZJ6jyVl4Eqh
jrgq6EFmr+8GofMHV4vdvSb4JIRJaYt393Skf/toamd4iOd8h9XWW3phMiWrk7K5tkFHu7nHkCEN
rqUOpWRfYLY6ds2vGqLSzOlGdcR5dTpF0a9ST5L2JxrrkwKsOvBhrMdhGm61uSCUDaDhmZJMeH1x
EWXHD6nnFNu1dORZiK7ee1YRnxxwiqPwwOFb81gXgx32i75rxvjMPZ7dQrXUz9KBmgR/8bmwkvoZ
n3TfzJv5kQQc817ohCLEsboxwkiUp8oZBQhYurxkUDXadvFxtEkeu875igNNxEg6Bb1vnpOs62+n
yg20ec5vOlZxrcwNlb6xSZLoMLVues6TnDZMPUtRsfiTFFNYQvWcyWEA66ZdIPTlp9LTO63JJ381
oEANxhvaQGyR23NlmsdCklBWEPNwsPtFhnUZg9pafWjq47Lz4jgYtOIb66ryHYhdTP83k6clrJsU
6DP1JLPzzN1YraJLWSnHseUh++yrxL5zo/VzRe+25LthmX7YvEs+Fu9WrMU3Iy1lEFvmHFSzxTFd
Op2Py1RyKgkzO6mms3e1WF9XjNVZDtFLgfO+0SaHPHdeSFcGvUhH+n7Ms/2cZe/nLRupVe8HN94r
zJE7W7fuV9m6lAOmeO7L5EHqqL6GA2bnGTs1B5OvRLGxLACQvE6sbVJEw8YwonvVMkm26XV2NQT4
IJHevFHpwWhHc6OQ2Fwq9hJOncnMMBlLqk+wT4CQIcB/9ULzaA9NZyYncXC7C7rZCIeZalHdwEx6
r/jECD5v3K2r0WWqqnl3o0YARaTPnurXrTGPHp9Ufp6soLHi9uAkBItDDGB8Ez21WpchY/O72DU3
c40jv9CeMRp0jsor3SOpNO7x+iXxGVNQabh7zwv349oaJ3MtxCO8mA2GfObd9StFmMY+6/dp2kXn
1hxPi3u2XS6qaEcjJC89oqUZ36dkoLN3yiqURSeDVqvZNHsYFi3Icy97H4Z5ETKCt/zIRJepUs67
KfKHrHtGWx5xgU+uOWVBOXPk9g2/bmdfjfjDbLuHllMyvrSKSV8NO9yKd60lUR9OXoKxojluMtEP
QJ3rsWi6Ihzb+qBL45Xa7LsmvsxF3m6tHszAbpU/tBr7V08xmZINsRWr2mL3gKY6yl6mdBgCQvPc
TdTPJ9de400JyBToGYi5rR6dqbUgUDLuHDxx6QYfRxFTPDmWFpZWfZubxeJnZZndiSkQaVTuEIgr
Dp0xmKPeeNT1tPI70Vl7VS20C5MlfM2ak5uBuzCzxz4UsXnvdX29KTK4JUR7HHLJEG6Yb80s1U6i
LZ9TZ+59JfN8q5bv06jSjQn1uMmidNu34vuo4rfaMt8wEXrO8lXjwFSBMtcqMHWHbXogCiCbDqW5
lIGwFDxPuQC+jeKYGziXOUO2hUXcHqyCyCYNI5jT6qoXTxT1OaXumz0zdBqGFNR3frwKa0OvBo+K
hgHRPcXy50SMOhEj0KSdmo3eEbbru1Ey31hWenblbhKT9D04X4GTNxS+69McxVhn4gcNFrgrmuMQ
yeUM//sVhUsEv991QlwG/SYu9U1nMbLR3PeU94iDtUvpQQBgFGUezrLLc9+gcEaZ9zR5+jfPyeV2
MnOew61+4ItShZD6t+mC32Vheqe2Ua+qq7sw76pXw4q/Rwq5Qawz5IBnuNxB/9d2Sand9sJ1d+3K
QtaJV7i8ohN2rj2lVMVDbfNuki5j0yhq/TLZx8yKz1Wif3OTr1BKs5tlPeFwkdwzTnX2tZ4MfuSB
EcRiOB4JzGxPcp1OKwald27cfAzW4BxsgtHAvSO/ntw7qwI1W+163NtrHro6rlawfL960RCdSTN4
054tJEXBlOlT4BHyyVx37kIC7s2Q8V1154nuHK+d2LlLszWckjGS94lLysasqh+o3rU9zjHuVgCE
+WN72wLShtPQm9Ct7EBwvvljs2DVU3SBth6W3O6/iAiOYZs0z3lBC9koQYibQA051NwLdbkephKy
dzEvhH2gKJCJdlg8+7aqI+dEfd88SGsGc01UGqxeOWxGQm5CVerm/YBn8En0011y+SqNGxN75F6c
epuSkF53ItneGI4OmozAKqOOXp3j3bCdkHMKn2nlRKFAsrl1vV3i6fXLKLQ4nPqMuZ4a+6Bb+Fk0
NBNn7shIr4l+4kVi+60kxyPBe9nxDr0Gkxif5zLMR8N6bUXmbSI5a9slb7SHuml3LGvzyGH74Exd
vp+KxISY3STPY9d1ITyk8yB/1BZNX62IbSA6w7l3jak9T7FLBhLfygQkb9xm2sDypBmgHOOT1VrS
h+z0ZK0n+PukPcz6/cyF9Nu1NrZ6kYZaYvVBLeE2k+qDpzJkuhuvjuVTHW81orH2qrPw2YOlSFR5
3rFrFsNTMco8kJHr7bOprUINgtEGIcUQRPzvziEKJjVCjY7xbFWJuKBAX9SSZ7s6eusivdnIIYIP
oy3crOJVrsYnqTL6WbVclbJNu1NeTKUPRQRroLpLcZztxb6qrRfO6fHo6FOY90T9rUM3Yfa18nGB
fX6NG6k4q6OwKDpjP1fmG6mR66nZulZvHK//5NqcHOAchtD72q3dOYOvp013dpxJ7rxqfBdyYlKV
FWjemHtd/l9B/90US1v7CdTOG29oOoKW1n4jKZNPsqlSHxm7FvY1yEFuzKcJ8macTx51YxaHfcN9
lE2S20QevHZg/5fKIQQo7s7m5U+PYxmm5CNCIuwlqG1zwHJDO1g31gjNGSeamjFXLg8jGBzOnu5T
cZeugImpKazAs7Kz6KtmY86psU/zx1ITIcHvO4RZo1a8aOhaSpU+mMVghJ5sDv3UPup3iSFPSVqC
FjAZp4crH5bWfRvbOQujOHlvhqkMG1WkiP9lHma84QFQ26POrMbVV0n27Hiahovcl0VFMdCUGxiT
oTbDKfNiESZ55fjrkGEqZsMdiNeNMvokICxp2o4AyqFYzdvGgj1iyYKWb82mE+p1zZ9mdqOlSJLL
WDHd1NTQpbxU6YXxKIv6A9fLHgyK0Y3Xqc1smHdSocyOzObG9ZSzI4sO5o4BQUgsrB7QQ5lYH1aS
69teg+xZai60kp5XZ5OQFlw0Ub6HWBj5gfY9atYPD/KehEG0KYcLiRSiatkly9Zzaw5oEob8sgD5
Gy3zy2Am8ZGpx5MnxntlmsM+Gswbp0Cgi34t2olx+FRzsvj2yjkmVXdH/wr4azibWMKRbGz3K0Db
iyVqkKOsokCCdMVw0ggFw/UnjKzvMQicg6bbTrZyXtOG+2B8BIyMoA5Ez3hSaJuxamirrP6LM8vZ
F2b/3cr6G6n6byKXwh8YGzra0AZMft9m1/si+ugRWdkYxJrYtr3aQMoPMVkoLschp0+UM7ScygCX
ZlitesacsA3qjmNCK2vE/QBYss/UFnN19GLEL1z+B38DxvCCQpeK/t6dpj7QjPSwoqLAcnCF9Ou2
m4Gu2G/M8dDLMcR9C1bZm9VOnx1ASlB5y2OlWno8Q9/mnh0odLF9Uu2JvfnoUYhh1OK+VGn6DIXv
Ma+Sh6rM3ova7kPaXGKV8+8OdbGUD6ZWKoy5Pe2lcurTiufUa+dI4BQRDrPhp5mXBqkoAexcV5Hi
eTR5OThKPoJUvltl/tGhfh4aK7tL4TyvU69Ouod1IcYgYd8nY1AV2lehKyNMpXOjpuzLAhsL0gpj
GK6bV6YfWpG9JXb+6FHEQeTA8Ivsmwmzc8vbkdTeAwY05M8ZzlHD+I2mgRqqJYENZHT57i4hPul+
kmf3VeQ9FSjPGyW/N0XeBFbPPh4X8CRVhEQQkiMlDdtfvD40xjI9Qg+29sK+qHxWlCRB6ZjQyKel
P0BkmB7pe/T7pCaJCnlXQR8k4t3cUzbMTjE9Xh+SKOMbXM4RtQ7fiqohu2289HR99uu3IM2PGyIx
qs16/ROpiG4KU7PO1596VcFBqxPPcf0LdjnlYTV4hKFcvx6SHk+mrr7/9exeZmJ7CQb9r6cv50sl
TdDe/vo9nU7rsXNDlSbyMC8zFCSThZ3rgAfDcG8AI81z970hGBOUbN5j+e0GMwU7G/G3gXVXRO2u
cuvvMYL2FmzFzX54a437PCJAN1/3QvdOJNcdFpgr/fRuOOIrJMhdoyDdQFf/WNP4oZy8Ncxqmj+i
fcIoAltrNfXW9NpNY4Lg5roBHz4FzMrWBf7sFLht9TPTmrcisbVQIzo7GNf8Dv/0YCIXdV87XeIz
8/6CI7S2YYN0Ji8LDUdmJ/fWBYfEmy+9dTzn3sH+6bY0yHTBRsHXDf1MpmMSxv1jpIzZX8ZlixZv
5Vq8dreN4PSeV+e7VdxLrSIqwInmYDSjVxVVcB2t6ASvRpdgFRFB98E4wh2wE+4k8ARmwyajRGId
NJ9IA7CoeC+1+cuq2mGXPpkLjBQNYWCfVzBOWkfbwsBuwkJnmNydyGrGbLM+puv41jiZge5W3tsM
ckMS+TTu/BozcWebVLA2ZSLZY1Te+vUqfuYyJouthXnpax3siATTY4phM79wOW/ytHfCPv9aJbnn
xxmdUp94DOQja6e5iqXjjgdGHsVusMvYty9ERAHz2qRI9I3S+CEK2AAt9LegHYqnJssT5rESJQvy
KugbSP+lyHzLTM/U+PvJ8gjcqop91Va7jA+CgUP/kXSs0VoO57WK7ztrsvy2gHXj6saxNIqwLN1g
jWqO465mrzV7INFisUEp8qPpesuDbWYHu2EUG1PWZP3wGdEQ1B1aCHBBJgz6cG+vKSetqqjqJ2OT
WSkaMLGiGtHQWFRFfjnWaLPG6itkOBXas4MXkQPRanG1Xd3EnLVmz3WMtS/jGH9VWqNtkl5dNEG0
44KsuLrqW98iZg4DvuKRQ2ijaYMLjyjt/da0o2OcAf4o70EglGYT49OGcX6Mq2LeTG2TbbzyjoPd
fcp7UqFHh+IPdUzAzGykhjcetTHjFFZG7c8M9uxB7EqxwmXM52f8k9egicyRij/JGNSohv6xDWZk
EaP9MGvVO/E36qa/oewVfpVLYmTd/kV4ngiB8Mam+Ca0cd3Eqb5rS2h+vTcFuaaFXWtXYZ0qogAB
HJBBTkEcuQ+TypItAGuIaAW24vqsARkqnEfDZPB6XyspLAsQ/WTAWZx86HibpgYcnhyCoG1s8lTb
eeVyNMWKx8jcf6xc5CbjVCGrgKHTzJ3LmYFuG9Gjmg1B0QLklc/EfCYzJvZFzopS8d06zc3DmMwf
0Ug26tD0Z5yq9C1zQHgr0+pQpa+bIu1dgCfGd+uFvZE4oGzmYh2Q5pxqobFz1JkdlI3Tf60H3Dnf
18iMNvHg/fS8m65ZGr80eLiFh6ff4jyRrB7A3hx/JzO6re0DKDXkP9vpaGAu0/M0etWQ9vNZaAei
v/vQaEkN04acNtQCuMvhRGBhTyWB920hRO/DW2d8oiGAg1miVHafLvmn67G1oC4y/Ij7ZcGR3I0q
X1mBoq7fY6PThrjtowtJ8/emYUaMeBAaQfkA35vWueDMNez5ZWyHPbKan4a5AvkUdA3tBDoBrUJ3
w6ItPrImfdVN7QdKLcOOE15R86OHRJA9WLEirqAAG8TW9gF7gk9dYeAUO+0URk5P6TPZUTAa7Z6U
YpPe0wlcLWdJiL64KS3A7CzpfK11bF8v8I9NYu3r3J0Wm1GtXfTTh5x8kc94U21qV9OOzHk3U7aq
LyT4/ECahhxaeWyJeXuKLanf2rF3i0dWebx+NfI3Dwh0qWOpGaPU6IJhNZRfzju2WAidYCabVMt+
qGG8dYe+P0wDhJ5oJV+zsLDSqMh5x9Kw3E2UiotdHIxq8g5G7uJuMwhKtrzaOC2TGNDOeD9c9sc8
NU4qTZ8S17glSO1QrbbuN6lhMtyyH6U5fqJItThs54d+HcKuS+8dMid9wyu9bZu9FlBvacl0HckX
cFSHnpZGi9OIdNO9onH0WWGgSOSHVngwnPKYCUhbQSieje6xzJF6KY6BJe9fUhOufRFNGPKqddPG
u7KgNQTQiH3yF4A56fX9Ilk/IhembFN/ThQq5VwzpNN11rQWfWjQfkgXyFxtIS/wp2JyOLHLBULG
b2aiAeM14IfTU8sIYVYegADit21mLs8UyZshFUir6rYL5Wjoe+xf5guHvd5UvcbIGgumk4We2zeH
0O2S6MmNZfTUm5djA69XNFp99BQvzrq7CJlD5/IltLvsnlSRnQC99LuGwdR8uYVKkY8nc3Bzxo2G
vFl070034+7p+g+mHt8bklFvjFW0T2qYzT12yFVw/aHhdN1Tm+Pkgu/n/fURSaeNGzGWjBAvzxFr
7XhvuVF4/Wq9fEtGDCjRgmn76/dIXzDJ5jBi//ps1+/19kRXMWbnX781e3InbVi31y+v/xj6S4xv
0uM/H4B2Kxncy4BVFmFnldUpFvKzByh5xva4hJXR4hncrs6zFjfvxtIW3y4PqKauedY7vdjHEAj+
/gG6VfzbM+Da9zle/oRBIMJf/gkYPJZY6796QL/KX6/h+iL/4hl+f8C/XuRQLtOmn1VD2EhR3yVy
fqtmt6G5SoabHF4S1FGjfXW70T2gddAZFPBTPhsoC9LKNmT2tq9jfaG1uiraXn/qenERspCTQznZ
FKvulDPqyw+JRZ6JPwy31pguqY/3NkPGpftZ6eXWoHvWnN74USU81QoT3IewJlvJhA6oyVcXp0Ng
k2gfL8XwXZ/Ui61k85mZNvO8SvbvsoSvFKP1fxlscmNdiDlPNfScsLA0cd9YkdpCHevJjOHWlCOi
M1M4NdLEcXzpEz0+jQMwRK454wvu1slNiTDNv/7UgzF95khE3np5MKhsfduY1ofXpiP2tOt4Z7fi
4fqVcJR5P6fpqSqIolpb0R/yyppvMSeYbzOHwQ/cCZSBGFnhlXD55vUfkkRuimL40GkOXtlSkzL5
sJ3aOxQSHnaTtc2HnC9Djalq78GYrXtm+9+v3+fNaiG6u/VQXR5mvAmYkB+CuvDQNy2GA+QO/vpl
fVnb+7miCB0KR4VzEkKh9B5519NmwAH9tu7nYu9GEfCCdyHOlcZLNi4nA6ZJV8+htvYQj7ty5M+l
70W+5k9rE7WhcmBrXdqQyKCyitN8k49sjos9FSf1oyN4JXDnZHwuq2xr2BhC1KSrHiHIbMaCp47h
9Hoi25PJsTzOWL35yg4N2dRcOShPMOBKVmP1FhOe7A+Yzm8kWlHdYXIVubG5i9v6Y42jXwrP/5OT
0197NP1m6vS/M3va/agudknd/wO7p4t/xv9s93Rof+SfF5v4X9ZRF3+oyy/8snvS5D9giMGaAyJB
/WlaOj/65fek6eIf1tVjCSGbRLh/cdb5p+GTbf/DxKQbIybsuNHVX8Sa/zR8snVsokyEksLQLReX
SPv/Yvh0NcT7l+DItqjtAHrt69/QHdv6wynJKyKcqli8QelqJceZez8neJisczbs44tvSeV1Jsci
qnNYxqA7sk5vKbt/xEVub1edcaWzRDtmD7kfS4jalygtsrULjEL+LtLxGhr4+4t1HFMalo5G0mLW
/4dBm4ubOsAdYQyK8FJ62hZVfn4UnWufRlF46MyzJZzUfA8ty6HaXNzQbQLN8/L7q0J97B8iBw1V
31tfru/rKl5DHg84rRv7NZb3MdyRXcV/bTTZtkKJpUW6eQKks2Bl4OjBuHPYRc1elLN9cqS5abRC
RxaCQnSQe5ds6UNt6HeemYsAvLXeRlr6szPG2E+NXifNfAKLNKYL3SMSe7eyzWBSxQ8JRebQymnY
m0lrMhw7G3OlDrqbx3gOReCievsWNyVVby+qs+cZ3qPdat5+RZIVdL3xhdCTZWcm5sOoSfMQ8yRF
41S3DZqALPZ2XrPAb1kmeUPcFKPptaHxLrMgjxz85AYXSZ+NOqW9St6a4my0RkJRuqQBXIjiQIJO
UNVHKF97LbOcV6hXX8ScHceeqG41rM7xsvNeNBh/Iw02LpK3Pz501xIkfqMr15FQ/aHHbWdyoCkI
SQkZO+YaIyjZ0FRR2KQxoMLlH6NeuhOCiGOE59cJieLdhEVu0ExghG4i1T6K8J4qs/Yd9AOFP2+F
KV+CHcx6R867cbPmEoszJ7qx1ez/215w/+t1/ubmxUr97y8f7Td6MLTowvrDHKQh4yujqm+wazK7
Q5WX661jq/RWGqUP1QX8LbV2i8p6kJoHFNhMj9yMEY0mb/E6Mn1lgB5lhvSNQcPQqMr7kECnv9OZ
/tWrvOr+JHNRFMR/uGaMRtfCDYqRWjbrvdbA+s8AWiKJ2s+EN3GYxeeamsYxwxOrmYfDld0bEV0N
EzC7TbqlD/O4f7ac6TbHDfMEJ67f/82V/F2WyVblSpOd8rLw8RkRf/qikdLpNrmWo7NdEsZs3fCJ
x0C0hUSR3fSOwXhZ53rNLEmtorsHXAOAwGta9dnmeimXjJmLm0RBqvJ+FzcPBgNsWUII+s+v9Orz
/9sti75PWgZ8LePiyCcuV/vfxdx5GuNRwqTZtZyf9EPmS5ScbX1AQTbRF8GhXMb30VL5a6/XLMMu
+3kVm8eTQOgCQ/FKnISLCZfelT/gSP60zXFlu8VmWvpmP9xZRvOLZz8Zl31oxKyMNBPlI14v/M5p
rM0Qk/ydliS1J278jHhlJwi029mycildDPiiOa7xZpR3d0VS3OcZvpKlNb2ss2s9eNlk3xftKbUr
c09o9VF3f9qxMzx2SZn7tqXsE1GTpZ8Hswaq85+v3x/C8+snbUtWO7JndOeoKn6/flWFjsZsxjKw
yHHe5a4usc+yCK2+nEViYmtbh+IFzBiUOm/2BcLHOpPusQL4BtseqDL1ydtY2w5Hz7+zufiL2xDt
MyemYRuWwBnv9xfneZrVlTkWImUt+r1ZAu4MnNQ+m+2NWxIR5M7zN5m4E9rIp6QujkvXBKsccSmK
EuswxtPO6qqc7JYmDWOzgTciM+1uVAhw/vN1NH4XnF6vIxcP1iBqbdyPrD9W9dxpizLniKO7i79P
yMRfytEqWmDPMmd9zO99V5SIMCC2qH4UX7tovTA7rX5jXQ4hXLa0bVsRgJe5IQ6+qE9K81i2YFrZ
mr8BMP1dIusfHiK/PnkMRLCpcAwUvn/qy00N+r9twT6tSlTsnME52G2MxbJ+N5Z6vx2FPd4Ywti6
i1MEq+W4R6jf/XnJuvHvDp7Lzvz7KnZ1TAZMR3gGet8/5brSma04ikUBtwEPlaZo07vVyJaDtniv
16/6QRgnbVYQhpfltjf0JNBs8WpnfYOtK6uvsPOfBOZGISMzc59beYp2rMFzn0HxFihiOMXudIjT
lvZDwhOaGm1vlfXf+dOx5VBK/vFePEtwgmLPxM7kmX/oygGeCCFVwHBDXcXwdZLyxs3t42KJg5GA
mKT4Km7TVQL39sbuqvo07DoP5VCA3LDDmP36nsdxvwGfB9uciLZoBJ6IY1QZYYulTWNVx3xpT+Uw
NEcVZ6dO6PX9VBeH2k6x1vGM01iN8lBDKN1e666855xLCczZEvXSH65iezNNX2w3Qw2nrG/4MzA8
y52PKR8vxVS5aeRn10YpO9niBckcfzUWMyVjwzlYTD29dYW00q9MByv1WVvJtxG2GqLVkgqH1t1q
ShyaoBYe0qxPbzuFv0cXDYzmpmlkbqqMrQblDmtt58zkd3utxOTFkKnyyg9iEpJN4xa4wXfpUzM7
4LkFMH1rbyKHlEivxj2I5HSGHU4A1G2ctcwFMY7OMWtzG2t9HU4pWLlOGlnYVtnTtUCdSHu4ZVR3
53D+7fQqfUsWiFpeqr+JuNa2mHDQ43qa+HWB0rXYte5YnTNP3xsa+kUhrBvRJfN2zEvXl0ZR3U5l
9pkuY73Vau0OURxuFmra23hO7bzCeTDdy+zBa77xHpLDus47T8wxzldZ8gKj/L0A0UPJlRW760fs
ykqj0nXRBLHNJVX59fpRTZM84yhwKviIp4W5xpB7y7axy6+Wpc33lRaJXQ+kyry34+9K4GW12s9d
ZAwn3Ck20p42MsJgoUhRJF/2m9mgjMii5vkSwzr6Nf7w277SjZ0Goyqs1qylO2fGA863d7CP8B27
UjCBefokWXW/n8Zuez1IVbM8iV4fYYAUr6mRrpsmbXQUN3BE08HbLZFjPg3rfOPk06Gbo2XLmx0G
jG4KvBU3JCBG/tKjA55bT+4zriQq5a3jpukthhv1Fn3phYa0aOfYRpJfKSdlBN/V2Jc2B28BZKwL
ZW/11t0PVwswd+bD6IbdTNowIpoufp9+4t4cB4KVATWN5mVE1JdYCWRFrRJbZ4pO6BCZvOC+SlNv
J5QCS70rWgWSn0+XhBCTa9t8cyAawEnUjmi96ARs/du1ilRjsWFvM8O6G1QYl8iPpi0043K7aDUv
ZnW/6p3EG+py5WGQkaIqsBIDhz+tNdX8ZXEvmTzWEWp/dzqvMPl9DkV0vzlyb5em8mQ7LCi5olV2
K7PYX1tILdEYyBf2bnKXN6MZxSFb9TvcFpwDwYzfxxGqoqyGhsun5CZL6NEWJLzbQb73VvFS1a23
Mzv3UVeLc5f5Q5rqN3BEy9316tdWgV1SUfpQrttdZ7bAsk31ma3jbSVjC/2G04ZowHEDrKH5uq3T
b5zJ3serYx6JX4agYbLgy1YLjbJ4Nmv9VQcP/3Xe1Wv57E1QC7GMz/2ygneWl123M+NoC7/JX7u0
OU5udZK6Xt/N8aZQw1uTOT/pHW6Unpeo7qAmae6mq9gS3ciWoV3DUkQAK4+/rs7MVKgmOzmoFja+
zDJejTlJ7vKDnahimyXp7XWZboHw4sBuMwYVwnGw1GKeNU72evK+NanAACRVB+A3axNH0+L3VXgt
fl2Tjn0QTU4wbEWC8VI9ma6L30FhPi6dextr43yfdyBR0YBYAr1lvU0Y3e28Htu1vPh6vfzXnQyT
NuaKjf7o1ODwDnrPoZDDdo6wDsjxyOM1RDAcDYJ5zmNaTSq4FmYqHzbXm0h6EQyxrt7+Wsx6tRa3
XY2PgOQGtmOxLXF9qQp7f73T2ks/exF2XHbnhnXvAQFsVKe+dPD/7xRHa3/pjbq4gOe1WP7Vlymq
MuvAFN4iKjcwO0cLLyeuYyMPMozlYNPfho7k8KaJHA6V07thZjZMLAA78bE/4AlSHkk4HBCBj9HW
XrMyoLu5g+2MU41r5ttVK7XwukRS0nT3rS1l0ECi0kb6/etCss1kn5hoswcr2aFKc4La0bChCzoo
Yad0Ir5S6m3K4L9dNtdfo/mwfG+snF2nM7J042FbddslVuwrQ24d3DT/iVQX17cp29FLXc/f64l5
FblciNzu4hWooefymMIFmRyXarLvfVJJVdjx7iLIH4jQGH02LuSjFjfIXx/DMD96qoa6EeVLGHOb
MySFCNXF47Pbt8XTf7F0XttxKlsU/SLGIBXhtWk6qtWSZcuyXhg6lkUooMjp6+8E3ZcbTpS6oWqH
teYq5r8ZqIOIDPfXVCw/2dF7FyHhPpUdE8a4NexrXDnHwdEe+iJzT3gV6EpTBGKxHIprNCYtIm4X
NLL91Cz5wICclbXs/XuWvprx6N8G3JdBLSLz2X2zzQ4W4VrVG8OoI7kAFYeUTx00ErHdVTFtRCq6
0A6gFyw1JLBuzfeXd9NTm9ofMUwKiiYn2/nZMt1SgizOwN2Q+Vr+31SvxoPDa2Mi4nMSRE6WNbv7
7ayN7TQOlo7FND9edBJzfGryaDoAmx0Dwai22W1f1WBNODENdZB1GR2znCwogzMR86N9ImEi3U2j
ge6iglhrtwXT2fUVcgt0hcnkHWrXZ2Jv8Js6k72f2FgF7bJQzsiKMqhnLRdnv2FyHO2xxhmp4/DN
9ASxpRftCnXMffNDy3Tx4jT5l4UlZGYBIEsd3dk6GNg69O2JELzATZPnD3xCFDNA1jMkCxcvxgqg
8NCjjsuCrmCLyU0xn3vo9EGZNn9TNZSHfnCXcOnT4ZxV81uOKDJYvOU+p5KN0Gqq2oYAGEx3RmMD
KFg5lmY1qaM+GgggvJpeLJ5CXUPXmzLvCt1F/6NcdzjZkTxZC3qqop8Qo8hW57llqlD5Djh1dpOk
znZH4Z3HNMsCI+G87td7ssIjeh2i6IXI1nNdtia8ElizXjaeK5klDNjxmRO0jMzOts6yid/1sZ92
ppS/UZdWh7yluiauHdOeySwy6ZZnERmovHMB2i7HEYggG2KG2uPoXELfVl1gerHGmdic0XJZB1mm
3q430dMLIxjjF3cW1plPv+a4c163K1szPkwf+aZve4eF6QIXal3u8YMUWNOX9GDMpUvaNbXG9vpK
D32jnc4nM5umvZMYP75bfKsd90JnyVgJP3kUlakjD8EgkyHvt4rOQB67Vs/wcfZDKfQDrgl8GJZR
n5U2NvccC5CzwG9mkqUWLrak8BSkHMFRtBYrSTSKgxdPA+pHX7t9n9v1knxBDmZvYbAMLzsSOnxS
S8LtIEZ2HR19TEhNy2lJQ2Gd1zN1aw9F4n9ZyYDIPEc+l2UDjM11xEpWRRjlBlJJnwW+cNJnXBEu
y97jVow5hvfbx2EWY2W9CpHTNFjlwwQpph1WkFo0MIpgD7zVgBax1iSSWzLYLidgLKHp9cZxaV1U
vgqLBuogu2muKn2Kcr24bT/ikMsH2qudz91wXweuUqmrGbl54Lftsq+6tj5P42F791sAvbAVkFBN
ho1eXHY/x/nZZB766LHPnyQ8g/Ug2UYz2+OuGnxVPaYMelYmSWPyMLoQuuA0HwoZNY/lkt5ASQEG
7OP7ZufTf22FjVCpvESm+tR9dCKlZJnOvPEMExp9zIRuFOg1IUyFqYJcxVbYt81tqJZXzcvr84Ky
NrGGSxxpe8j0+aHkeUDGKeZb5aXkwBsluO71C6gzTAqwh/aGDhYQSxuDXicBTA03Y3sEUedwW80K
LBwG3qSsGVQzfO4G4rR2hpMkO+bQvAQi9yBIDel5JL/yUlvWzWX8E7W5uhl18rcCP6WDOkrLw8DI
CAxrXr6RPHxnCvtzHqBOxfihpii9GbP9056idy12kdkwmjKCQiXDLiYZ+0fjD8PJbHtFEak3UIEf
IkTpN4IY752YeZNivrKRQf3Oxhwa2l7nwvGOAZO8mzUVa48TDHDVz7oujR2NxxF+DLPUuv4SMolJ
aNZRSDvo9vAV7gScnF3SJqxVTRfXfPMX37HYLU51pvtp0QsA0C1Ze8zF4h6sfmgI4ULV1XpgB/ZY
hcww0/GKWcafvnMY9CvZ72O/N64abAGiXq0wrdmsQ18BedgUO7lqhre/JTew70pnQQ+F28BY0rOO
8B0N7PR76uJ2b3vmm1oMG2S6nYULsgczpnQc+j1J0//Y19JNTuuL9lK2NsKYVCHeFf+JmrKyjmYH
V5uPgn4oQ+nUqNQcNGiTVf9OojK5DBXwoSJCR1y51pFqLw+E11y8VlsFOg9m+k9ZV2gGc9Ca/M0a
lKhAnEC34P6iTYzTVSBqIsOofSyKM7azoh2TUFfxuyn0L3sa2mu6eXqUOPBO+Pt5BeY2xno/W4Ib
MEpPZomkregVVicoFg7PF2gv+N1s1cMulvvEjh8KU7NgdDnMRmnTKyOSgRJENgHZtdGPmiRyZAE2
ih8MLr4yhZDeAg+2qxn9gsYiG5xmCiGiF2SOE7GiMT5g+fag86isgKpdlsr/g02Vei5N8Q824jRa
DU9dkx4qaeFZwVWdWGN/dUrPCjBkOT2Neumh/rWz9o/Ux/00lWjsJxSWlp/+cQb91V1XO7RWEUUL
M/9zVxbu0UTgrKMpO1WrK0jyucSd6++bxQMFsyS/62I+6mY+n5YaZ2Q+/pemTzbOPYrM2kBKxzM6
yB4KRYushz9dQn4+1UrHxOMa+6JN6ifwPVMwqS+6XXmNqNCbrLw7eSfCTofoVGs7NeZ+0EtUMpOO
6m0qfPAaOeONqAlzU/B1GPO7Nvg5he6E9ysZA8vJQEwJ/tojP/B+QGyG4u2WD8x3CZaY4qw8M46l
mQdAwO8yZywA1ArJBE+IyY5Gw/6xiEDY/XxrUhSe41c0t0enaZ6xiQUFhcOuM5W9x859TW6w2h4M
Q9OJa7BeHL/8MfvnZOGUIOL+y53WQ7uPJpgi4sX1o4uAsnnuV5RGLftzVnehdJNP7MzOSTAkMuG5
7HhZ/J2tGBo0uv/fKOxfdavXYBu83wBujnqchSL/IwRweoRMH30evcbWCmL2onNULEWQS/dMrfSL
MCkr7Jbpp+6ZTz6XUlRkzxSYt1TF/82+PR690b/UuMo7HfgeaBgoBLmApeHqh8VLkHBFJQjFnuRs
UYrXycjkgQJ/cFfimszvUVJ9cXXfZRFH3HOCiACjRWzopv/snu+qkIyz0XbLROEtTqKd0n3tkE/I
7fwh2jtSF78bs33tfHVoBL+jyu3Vy5IWvCQ5esaYoXyKCq8SFPelWX+YQjkhKwMctPQCRVl1gWxG
LcT/h8U1pipLbO91GKMTEsu91NLp7PDkZJF39OrkoYnkl+0T0EDQwkuTJQQmkHtQOwM2Qe+zdyw/
iDo6M28ov2Jp+rvZksNeCdSbndn3O55mZJSRyYxR117Ytl2yHOYD6eUzWnYsm2bTPI6WeV7i3Dnl
I9VM5UKuEaDjjxomn6VA3mu3+U6Tb1ZtNiER0pTr/sglTplQqPn3PEFZsft8Xy22c6rKEjengSvE
ZrL41axHmTeiskkchQOTOBm+bUayNK+UKEZW7iKBqTHfzdPWKlYyTCOvuhTjJWMSAfvY0wkqWvZR
G/1iI0+qRJ0yMMoNlGI5jh/0IGUEVQQUEl/gUr0BzOtPlO9fpvlC9kXGAemAos2Oym3eCTS/+KlT
BYusz3obscehVw7KWc2Hzp6OpRyHgxWvlogivkscAKmJd7J3MR8Oic6yFbVhuQR+Y5xbi5jy1h2D
qSnRaevLxXcxdLmzdWPOHFpmqVOUoGZiM96iMWHHreonr+fE74AEBu68Yg8nLvymQ2vaMgVA4v1l
D9299A5dxawmarMy6I19A+4HP0PRa6ccjT1n9PiSuyijfW9GjcfUEA7PmR5cPQxqUqssqOCjqTje
oKzTQCEk14U4DqLnGPSXc+wTGr8Mw3+ZPo7ofobLMLK5KbofzLEfK6s7iVZKnnhabumYBzse7CBN
mzeTd5VgKnVxu7Q86a5z0qpnApGWk1GWX+5g7NVcfcxZ9RMs/1fmF2KfJQS5mxrQLcDYEnkjJr5Y
R3KKlKgKG/sfk830WbnCDTKiRrANkxtiV9mllxdmfeCyLa1G++x8FB4n2qhI/UkR3nrdF+qC9w7R
LohzaIG6w8rOXlrQ2g6nL9lt17Gv58tU/vJJh71GyV0HxBMwJ17ggSRhq+XvS1eg7+ssQOXRhARy
6o6l0U97XgGXCsLsAwIVOD5WYP48XyVsgRkVAIELI822GJ+5K2P0U+K1FQ4Mf2egkALXXHvYBzXO
aNNmXz7H3UPl6VGAovdLEx5T9JEGOV6u0pv/jcubptfeWaDfnqPLgg4gFKPQeEcp3bsiJTM0yYlA
acMRoQB4RV0E1dWdnQGCBX5oxhi3NbIY2Lpp7zICGBzOP1YeOT7tmgO0W+CkRZdaK7v9LEEpLjFa
uQg7DSXbEiIXB4ICBM7QGgOWa8UpOndyR+jSYbIIFLHvznBqyuE/mXT/YtN+nkuAWrXyfmNgwi1k
Dx/KuZYO55tKsXjpY2GdzDlUaWzuJyL8Dl7ltfQoDptDHWkp1ue7Ulb16GujEcACSEIHctoO8m4f
mD+UES28EgwiNM2QgEW8FOiFyPfinnD7sz9OOKoi3b8lK4dOJMkhS/02lKVHHVY7+qVKmk/imJYD
g+Knoq6mK/FTz26SwsJp8l9y1H7IChxSVdtfYEe7HVbAqyyhcSp3+aBsAlCLTQ1x4W97hC0NL8vB
LKH+NS42Kk/pejgC7yptXAA99GdTy8UxG1zyQrPROecIxTFR6R/orZej5tY3b8FzJfZNzmGXKcYj
haw/Ku8cGf2I9dzl7MaYp8cy7KyPGJzErvM6mHJw3JgMRxgDOq89sbxEVzr+XWrzxU46ypmIegiv
StjGMMLRze/duH0dWsZ8yUs21RebAgymZ7Wn/292/JMUHg6DiI4KT4NYOSxNbek7mnS8tSj6JduE
WVKyRoUcLr1T3Kc8K/Y5L0IxZ3+SJD3jaAjqJImfHf+JncwvI5mqiwKNPFS5E7jm0uy8XlI91y2z
UT2a9lntNEfDG619PTTuz6US4qISQpva9f+yKNUeE69+3v4kq2X/pcserLbGBufq5dnNk+Vp+ysb
Jeg2coTwBTpg6DLKfmrX/2gQBmJLsZtTNvjWk+Uv9tOYsW6rjRYL0jghzc7dn+WYjHsgd2OaUipm
CKvUXHIPra32oGNjhvNxI4vrAF0raHCwXDicASYMi3dw5KoTiaLo1DIvDJYpCscFtNKAuzyL7TMo
2rfERarNUYXzxSExAjg8TrEIKSL2hmDr6nuEuLKoxnvUC3fXluRyeABdMSqUxdmQb003hQVVyZM/
AP4z8nmE6I5MoIQT+K0qYEN/NPWrG3EkzdPSnAswcIAQVH2Ump5iBq0FVHVW4VxL0O3oPmvs3ESn
2OGwNqOShPBQ5w99q52Kj9RKsyMlrqSFWQZYUdZ4MBYqYot1jORDzJ0Odco4oZa3O/fAvg+bhiPt
01L865qu+cXFtGnP1va/mCxKmSivD36FgskrHETyxvJnyPitGc3RpX3QRoEpZWzG9GFkiqGmqxwm
cbDmeDp6UH4HWA4Xv/2EGmhSO7nd4zLFVPDJfF46u8dwQZFXRkP6cDJTDxvFmDB4HqJ/i2lxY/RN
G8YdhTj6VYw50igfEo34TRcq26VFbLuzCz1ZTaj1k9logC0SLIjoPZtceMfYR4WXd6SPOGGKESO0
RtNEdpPdy3xOX73pNw0BGzA7XVhkZbdSqc8mp+n38+ZN8/rx2ep4trexEg7IQMbxK8H2zc2eTWuv
p+YlXsxflez8x6om+dPxs38dPD20sRH9lNu7l2X6jWHj/9sprxV2MCWxzqicDQ3oPzzKSX/b5vCz
ExsMXhP3vM0jtqlPmaJGcaNsOtp2Xe8RyaF/1vRH1Vq0l7CP4sRmAbhOGI2i5REmK/1OhByN+kxm
ZI1ivDLiiZ9irL4f2xVEGo82fMFRyw5lVYWz2b9lvd/87KT7SB/p3hYucYrRlHoajOtJzQV8BD9u
j1rNsm2xKq6E6AtD9IjjOfBi6MZRHCZNPN+G2uMpgGl9GJyuOySo+KBU0//H4/xASZ5cqnja5+vD
zGJuWqkKb6k0fuJgw8uzzMsptb0vRt+HBYv0dVvUVRZrhRzNQG0C7aZC4p5cR6Ab6c2aKW/Q6X2i
arLODZU5Sh1W4lmnWBzgCmdQ5Z7zlCk1pnkMFe3EU5y8eOQo4bghR8XoW64jnTHG9ltTNxOrw1Zw
nOc8JNYkCzt/8XaiwqzOfGtfCa/n01t2279HZPguOl/SCqY5iFOLaUaQlbUK2nQAPr4KFRWj16ML
RAatuHfa5mfVGL9G+D9J5WEuk/Y/KCL9U6eB2/L5PC4aLrtqNFhmTXh9LNGaB2axQIlJId/N7WyE
4PyIvylBAqQKk1gG8ePU9EwvNVHyFQDEjHLSxXRsW7t0Zs9r6c16e7NfR1yAcqKiZc+a7BBJ919n
6Fig9eEhF+RFuk6J371dH/Gea2iV45CsPu5jiX0lmh+EXKYDDuXfeGwrtgkJvUWiP5PQhCi9N+fA
ruqnDhUiyBP70e5YtUANPmOATQJmYewLhrRsdoN0fqxjUTNpsnOChv3Um7p7TFvrqwFid3Smfj6l
2OmiBIl91VQJUvblj7vM7qPhz8zD3tLFNO+zGWW7thfjt/6GOVS9w4VX0u0zw47iVMAbqPDYzDYo
TGWcnGGWF6XhX6RdOkUznk3y61Ju8zF/EpjeH6tszyaZ09fHgU2g5Tb7Y6NbYaXkQl9ylGiR/eyW
5rQjCRBU0nvCqvaqTJVcQJ48NDVKM4mkqhsdm+O8vIhVX+m2VkblsEeAGAfdDBC1g1/meSRumEBJ
AaPeo1Rd0iwp7v1ShaTbgNcgNSScW+fFHBmWenXz2TpYK2tHu3tW87k9NP0EWL6J61/M7n/HQ/Hq
j4O7/34TGh/LSKWRe9SAk6+S6gKk5JHYQiR09WOZvLTARlaNBS5xQSzMeoZocQ6gAsHtaWIIEGBK
+G15MTQgYsEORtlVhw5HD0g3VEyZ/f+ZOKQAhB/VlIQJvq7AgRmDyo3tpfIKb9+J/0z22lffiU96
VLTnnOVkLm2f1o2em+ZbHMWQk5pQuDeAnemOXO7/FNwEIrBZr5cS8YPZt/HdqpbnxDE/DGrfR9dI
+0sZwWXZviSGpsbRGoFHGaxCynVbaS/ZT6MbyptTNp9Wm55SL/+D36E5kl7x4qQ9ROdZLAeAHYQH
5gBrWtuMn9JOfXrGZZMqzEuOiAChzwOBYbsGEtbJnTobBKb2LyPs8bR45jM6k9mzmE+mI5oRYLDx
yHAAF8F0yElb3c3g027brxLbnjrEVDCxLunJyGcIzRoKqJwz51QzDD6JpnvLedeeDeGFc018VYmJ
cuVinD2LZf4wYwSHBHt1Ne9Dlf9PPUK/JcDpF2+mEj/JX93jrkdsIYv/4mGU5G5clOhH5p713wII
UzDAEN63PkvsCfWkvoK0+Ib4NIHlQERAakMqWB8hwBgjVM5popckyv5TBKpJbQYI7slfHVTP0kIE
VHtdaJg64Vv+ZTuDuhTOmRUt8164oHYkptCdmU7/llF+VQ5cvhq1KkU3a+cEaQZZDphDtwpuu9CK
qmtCtkPnvKjvW1GiYL2cRYVxp1feCFAOcXVhouX0irI7+fgnK49zA8sbEuw0uoF0I1Yhiv/gbcJ/
Ckp3K5S2Y367Lqq+/jI8b3gaZ1Ylvg0zx4ueC9voGU3y1mgZXP++F1fZwJb2S2azRQuOxGOuAAcx
3UMhprzPoaZ5vVns8kq9Te1cUFTbgcDXG1Yi+dM75fb5Zt3I+TtM++2NLUhNOiV9fLYrrMNxWzxv
x9WySlkSCyInBkFcnbJn+MFWv8SZGLM6Aftaqx0EkN/bPfItoEcZpb0baapdNLngWdEGCjpthXtT
GLjghpmxj/a99E24HszUdL8He6OVAINS7RQ1GFz5SSDhYp7SSgWtbEg+0x7QX9qbDxwyj1Hlycfe
8f95jnYeMvunZo6oF2wTXaQEabPz614LSV3z2QLa1Z+tPnWJRYXcxok72j07ZiozOxrm11Ry4m7K
3U21J3TtB7CfFgB/nx7HfJ7uPYCTmKeMu5kHaygpQemdM8YRYAHecy36t+0n+3VpX43N5wSgeRyB
wXVa8xBXfXpIXedpMPgMtm2oRkGhjKa8glhmtG4aU9ANzby3Sm0EAx0/+nHSHrA6DwTy6gh61wOH
OyY+4pW6q/G3ObcW2jETP0BT7zmRK4pntv8lNv0rMm1WgOvz1cEygV4Cg76TsxZuX0JvMW8affvX
iH28zsYmHMmZC2JyNLY/v16B6m9LfBmyP6Dc2/fqUJocGjdKQ9QfxDhbefJojleZXbPYXG0TgMYL
gu/p2JJwW+XngKfyLHXu9uReNpouTCp1sJbsvv0TY8RQx9LkweojpjMpSx7QlH244Dw5Oe2cHIo1
zQT9xKQkaQt+ou0TAyB4RlVtMQRjLcoTybwph604Q6urtQsqjkd05r+giPmnWGlPdl+sERSS8g5V
nD3myXH7op0p6x5cohbC7wBsqJEkE2DPNC2XQVZzlsocwmwcNIpMNJA8CFuXtZXefDfwKEb1AVpz
hAI25Ux2axSWggKyxmJCJQyQrfXflCpeejwXj6WLDK1up/wq3U4F3cRQX+c1zTgOiEiq2wBJYHOo
hHrsiMEBfZuEm3VjqSk9E7BxTl67V5gq4hFewLCjLasOY+Ff0lgSMsHgb799e8rq+JNFtOyY7uf7
TZ1sLy8z042nkh+095r0HLXE40YTABlXyAxqEHdaHLALMoJhhtotB4iLg3EGIMiaZm3tSk3UCGVQ
LVYLuxy1fG7i+xGlZ6js9KHlyKTK9TAM6XYfHbZP1cjzlYk53F3UpVLzAt1FYectth40skBiYdg4
bu0KY1JknJBSPLfcnhezqn5nA+iQrn5fI1IMewAqv74BvN7Jnr5OhAjBoNfb+CXtGY+AEu914yTH
7a/y6RU1soS/lTNZzhBXzCxyKbx20hlfyAXWvluclRYVZJploOwd71sXHPflsRYSUEPtE7Yo/LuX
PQtJEJjbVQxs/dbft8xGtzcSlyVvkksyrIhu241ZnBctc47baR5D0KA/99tLATrzGE3F1a4TJoF+
+bJ1pxMXGBPGCJ3Q6BF+S7zxqPFrfgtpDTClsrtuJ9d2j8yVI466YktNTcu/eHHPjl7TWmH9D/Py
g7mxde7rceaOYMZupfHJJEABkRDc+u042MS5HF9HvdZJBxRTWA/irxdX4aD15zpL3WDqou7U2yua
E6Lgjnm4jUqjBWKTjG/L0kLNWkqPpvkIlQVGF1Y2PDkswpMC7VMWU4SUypvDNPZYMaYx2s84/k2E
kgG4g864Ibhmfdat4zgkj5lVP29Psk5Sgan4qRhj/UiXqv5utWKN/A2XeMuxuX4vtjVm8MRA3jY/
1PYl2CxbmVuHPgihKxoq8LOypmfnFUNFCD6gKXwoO7lz1CwmbW5UnYch+eHWw2OR6GYYtewivXR6
N4zEOmwqWKTY5g+IEqFLEPPOtKA/5EQ8IIPFOgpA4vvD1DUt7CrzeTteMld24FvAUcwdq58ky3nn
S6SkjXrX2748aa1u3Qqi3qtV4CJy9emuql47JYZJ9Cbp4nGiLrrFXqi0xps/n62BUfWqOM/Xitld
u/btTSUFYwp6m0mf67bxzpEuBBQbbWK9dptqFbM1NeDerjV3Uzq9YlIug7yn0My6SaIcoRyZy/Ez
VzWCScGcrzEYxsXOfMzlVHwxlyfVdv1f5ew/sYfkkPQpf6O2/CdyuRstdnssw+adbv6n1t+m9apf
SdbNjw5iu52i46F0dPd9135sr5izFt3rvbIgVk9H66PiBLo1irXwZuHz0Lhd9SdqYoTDtapOwLDG
/ZApgDvQmXajJ+frHBmBy1lwYXD81hTJrhXxP/S57H4n/qk2wNMC6fIeEuw+UTRnmmGRch43t9T3
DpUy/saajrK7Z7uz3fgL84Td5GH0S2cGotqo0axq5W2K3OZqTR1+bIMwLKsSz8htf8rRYoU7qTko
kMEg10Xg0zX50yKzvyxhcjJuGnzhRb5jucKJ6Ve/Gt7YA5Q8cBGpsZeOdbE7DfIyQaEnjMvI6yzj
b+ZkDIzQQVPxuXKfF15OD4wz0dEy8ThGPuIrGysnsdglaqQ2xhjcOjm3uYqYOa/y71WR+X1oCH04
Fe3UQOgz3uyclQ3jPGcPIgB/UJ8Y+5HhOP0is7FkYi9V6Aa4oGWN1uLxXzOeV1nctBsZtoI+lRwT
hFGtKuFNnrYNhkD+HHDJA0KX4JpAtMvaUft81TDHXbHGJefefrD/FlPk3zWAo1vL0vXEVfQI4aqp
8I7MbZ2g7OnPvtvFNYHzexDhp5+CpOcnlb0jASGwIZHES5Sf2PRd6jZotq2KGaUU/R4afvc8d8sf
jdiBMPOZSJku0VDQDF86e28rktK2ukwzW1IeWGOmq4LAd0q2SUbxg9hCPeitzj6QDfPujzg2Fj16
sU0RdE2tbn2vwl4W/Fp9RgwWKlAm6dWxgw0Z9sb4ADXCuyz1/NYqldwoSYDcoPmpkxf7gp/GOxek
yO8oV9GxjdmhRUJ+LWYnwPUP8Nhk2mpxN63xrSeYjEcCKZ5nOB1p7j7PhoiQ5w/DcTHHHyYH8mNb
8EsYwNXWL0/L4omOEuEM08f2qLKOrhlpqhnVdNLsVbeEBoIY/Et2qfo22/vYATmEOFg5XR/g7/dO
f+4TET/h9XTErayW+lyjRAPRpPk7w0JVINzkbmjCv3zrTDfNP3IqhIfDpPvAjaL0olhKaDbyxdT6
ZPJohg1XKB0rKxZ2VsgBZ389ZKjUJtmjYXI7JEXmfIHG4hwzZXiXCHXNxSGLWsMDealdr3wwfYUj
hwoHMseLHnX6nY+zYjNnwhxFxrFjaY+vY/DeySuFtzBxxfL47XuZerdecWl7U0wmXkJqoA+/qu3i
MHXKc1QRHcUCfsRzsPqj1iKqKZv2IujFAwfAl5+t3XIiPiaGGreaYfShNUgU80dU2WUBPnL9e3ym
FudmDW/anpqpP+kLEsq6cN+/B2Rt9OlF1TFFqHTdyuHOGy7IMyEYNOgqlnGFBTo1UiZSwYOoij/9
6AmhYHHeJISlF4NZWbmPgCCepT5P4Kmd6ZQb0Rs8LdwSCIR8M/rP0CEdp7Nxml3xlXmpdd26zWkx
702l3KdCqw+N3uOxyBBQx358715tguyetqfIan2Ulbqibu/Qb7pRmV1ytwrydVhZvmKufUcq4b4M
kKl201CcGaG0p7RlqjBV/zR1HcshRQMvi7NizGh7yOJd20aeiS7tAGJKMOzwxZ5vvynn/jIhZ1ba
ZKERUuH389oUbISt7DauID2wQp/9anRuBvVWDFa9R/BhAjnLjkuqsquS5jPmH7oIBE/bWZR2AFrd
2D5YflUD/bG9Y071RdkaoSfcbWLurVLtcQKf8iz+1do1Fi5TPm4fdNL3EV6R4Y8v3YwHPq0fCHgj
DAstbp2k/hUEOt6OKH1RtXN3mJJ6NusUoSERWueQ6SSaIxujl83am+Ic8juaWXT7x210rRswkcmZ
8RTBDgquWrDVcwSzIU8BAgoNdJ0n+UgVWCYdU+LhmCPnC/x/9rWGrL4dn129ZPQD5ClGidNfLEBT
rt6yS8grTlUdSbhmZ5g4jPm8bkqsCnWEGDr/TJhq/93fb7+u7PTLxH4wnC1NBzUmQuReazKmmE6x
PxQ3xn6vteaDgKcGQf0JA7hR6rAUVvZYttWvJWcvH/Unmx/3glLodzKtJT3DopAo8+RuWp8Aqk14
7fnfMV8kuizWFJHxH2q2+vsrB8mRHZrRYimU2eVDCQYwY9m315jGhQR2mwVy+a28k72BIsJIugMa
SuB/th/fRKwu8+iXDw5e3WBpkwfshR67jwqxyqLfo/aHIMcLui8zQYR476mBGY4x9qA66zR4TUm2
HqMtvIqB8oR2TVbBlWxYSK2j6AhdZEDErnMamJNzrwSYIP5sh0u3nq+Mfnv+eIwQem1IlHxL5kQ9
8t/YOH4C91Ic6rwsbYFZebPjm6krzuSM7YHyQfPPvt0YLTpBoOelv2dZWe71XMyhT75k6GgWK/zo
YfsAEBSkj9v/agYdza6k3xlQ3Ttp7j2hk38B0Cwv/Zw8uNFoX514dq5bHUBHAEUM7VHguvRsoyKV
B8XuVUqJMHy7cusB9vZagSJ53BtmP3P/9ss+Th31sNjq0cTrdYQJxUCdVfPZd5eXpgc9YJQXw13z
IrJaHradyXbFRro+EPcW6SxTMhEQ5PPJKzlQDxXjWSbDg/KQEiV8qvRwqOg7Shq/QvNTER2wjQf8
nFOkFbAQBDZoE603tuZGclLznpVgNb/LQKQPDz74+OO06A9WJ9korkvWFuWPWN4BqexdPIB/1Ehq
YKbD2k/i7DT6EYiz8px1BhSFLGV1whggmHojP3ti+ufFMepInqPS162AuHSXxBNEVAZ3ZDbWxAQo
rpFoXObrZFvHCvhSsCzLtI98u3lA8k5wFOU9nKnkZLns6lJ3OW2zgqERxh372xNbfx/I1vokRiar
0wFAkO5zk2pZShYLQpp6mI3DZPfqiiohfVxo25CMoCibSss+R6P1b6uxtFovj/1EnlKlNwTZuJ08
pEn5tI0RE39MA7FUM5xuJtdM6L47mrrrX1kitidWDe8ISlbsnGCOiJ8+FOznEGxP6F0Vx4nZd/oh
Scj56hp0VwpBkYk0c+D3cfrj5utwVPyXOacJNSdnUkzCvLugp7EIuEGrt8zM38EpmUv7P/bOZLlx
Lcuyv1KWc4ThoodZZQ7Yi41ISnJJ7hOY5E+Ovm/uBb6+FuBh9V6ERVplzGvgMIKiJKcI3Oacvdc+
1gExq7P9LNaS21KgGMi+vqlwuFaqMzZTp8VQRTUBo83qT+7EQnzx/o1+X+C+Jtis9u0TisZ4M0Xd
92UuzamLHWRCyCkkR0BnhdyWBom6XUXdKs2sR49VlD11xjcSJUW+rcGYPywbDYYwc7t8xc1/+Q2z
uZ61u6LEgBa3iXb0etzbUUPqnu5RDr6bSRei2aZsV6qaJ+iHkHN5AO9Mc0gofCAUEIjvck9LpKMV
Sm/Xzv2XNm9eiYUrN3CqP0Oh4aPrGO1DhOQIqnOQiKGWbSzp6DS96PE3hBvvJEutnaayl6gt/qAl
aYPCHA+urcNu5oMh/ahgqYXiPSnfMIin66nQ/HMRfVZhQ1oydw3zrv5cNrn+DKBP5RS09Kr1V70f
suhqdfUYOP6LrZvymALj3ZY6QgW6KkBRfMrFsNggDNCIOcMJ/1icA1XLJzDzRQhWgc+k95gmsWYj
W6/1U6Mb4WNEKZ1mKkPwvC4d6vCpw+6NmA0L8Vh5j5HvsrGbNekDZrljYtfswdrxRyunlzjILp3j
/3CIE1sh1oKxG2TvyhsitFSDzQKy/yHDsiOYLJI78sWuFFiPE3+IlZM74Vab2PkZ5JcS6ElcUqs7
2b6rlMNFg79MTlW01h0aiEbYeOdy/n/bubmewVCq8PZ0TRL2TmMG3d6WxNsIF9Fwco+KxL/mn6an
l6tU0K206G2YVrvreweS6kvejP1DpcXcGCmyCCszaAfL/D2yqnKHW+ZX4DdqW2Y6Qik+IssDLDWQ
zOeHxS+cL/aBerF3xjS0kWH1DDZW7mt4wY7hus8mCLAHGu+XZV6t28o9Zbp3oysVXigjQGlwm467
36dp5hiHdtKPrYhtwly46Ao5Fls+hbecnu25cSPjaPui2pBvJDagWGaGdbFhEDcxCEH9nEXvUUZ9
AXL6PnPHR4S9vONcP5qjk2wEK7mtBShw29CdudsXa4KQbKr0DeHmzyXecECjX4XeeHTzqlxPvRaz
H2T3GWlblGmYckTVrqr5qlGSkW8Z11qQ2JssGdHYz0tpUaPyNYvpY5q9csv21HZo8amSjh9YjZoV
CH4BK6mOpJvu7UI3v1mZ+JGN1XOCe2KPtyfeUrbywZDKch+amUAsbGAkbbNXoYyzsGuaTrXxU4+s
5NAZneKnVLtWc/obfWnj3gwGPUpByLF0f4Sad1z4GUllnYqGUsjECIvCGj2jBakaU5s5gJd2jmWL
9CokrYxBFau7pucYnkbCVwwUCtwJqPDnOwcLGV2bhI4U2IopMgmonsRP0UmUjCnihmbkQg5txiOH
slVEl3tZiRQNkmMXSqbOBsfQ/Z+pPSLkteSzB57cQq29LECbqH3zarc59taA8A+ZB9/X3FOzlGeL
Hu6IJD4e84zlk0EwCk0UYgY7tz2xQboPYyv3TpHnlN1qdcjNiAIgRomDOyEqF5i9IZzRQbMl+RRC
OR2otLw5J2PwFEMeZb5sXCI2mK1wlUcp+dsOAa2G4d3d/gMFUrnHt0KIjSZOjkevMu0geczdsAXE
VGTVtwoO9i5hct1UkdGySWVoChKXak+6ClzeN01GxGP5S+aTUj71cBYspASuJ+PtmNi4roaWz23o
+J96sjloIdDUKrbCLSpfjA4VlfqssoarNlTBRtrux9IKNM3ky0XseUzt4dvSENAkt2Ev2urMqLkp
CS486Xi7N1DFEQk4xkPm5sFjCwRm5bdavxU1n32AkxePXsl9GH5ablseJrMZ8IpRtCtioMSJPfwi
8uyg0U1YaXQudmNhCnzAOwMi1tGHpLyv7AkOgsnQX9f5tbAMd29WxdPiohfYxJcNJ9F9V4fq2VNC
L3+ezhqz2pPVFNzNmMYphFdzh5fkTHEWT9FM/WKkRO9Al1UwkZDilZesVmVx7FBu07BGvdol736S
ZfvEwZFddD+Xb8uN8S0QUj+WLG/ztA0eCxNC0xCCZwfPOlzQH+qfQCOiVdfRf64LrhR89ipy2M5b
Tf8qcT6Aki2eg5FuLRpmBo7M21mZnmEKxDu3vCFlsD53AguGvU/kYmUilu2xZadj+5yZtvXo9Kmx
ldAc4acGJ7iH4SWIKD9LJRS7180+oKd/wd7KB1JX9qltvXNKM+TSQGpeRz39uTwg1inSFX7NOXAZ
k1t/Fzl5yv2xjfmAiWs3CYTTT6NZRs+1pp0DkxpOk1OQs/q+u402b70JXHAe9lPQwi1pjMbcEMBO
d8ZRLYU0ZJqNOXJLIjb4/D3PobDG9F/Lgd4A8gqIb7/no2Jqh72afyRzd08/v4cxQNtLIv3ZqmDy
rxPZ0uaseLK4a800bGiN5slBg/iygYhE2Om8YPf0+0LeAJbiPCBYpWo1dhYEioQEA4Vis8jCDDHi
yq0xomU6Ank6WinR9di7Ih9Phj8k9QHLRe6UbxXSoIJoxic+tt+Kj0ElR0E4AeFo3UszeNg5mLTw
JJvHzKNdNb43XjdePb15WlbKAXV7FrU+ZkAtrPZpIN1dX/bFNppQLaXRLwBuAzJxs9wSRYbskMha
pf2wjBgIFrYmWpx0r/7jT1rfvyJ0zRScf+S8oOY0MHTA1eOKXNgpf6E1AbSQqmGCXxstlo42t1iP
1415WbIZS4vVi+96VLcB65Ln4iDuGInSc+UkTuVvxtX/Jyy+jNXXf/7HTz7KrhmfvsK4LP4KTLQM
3Yaz9N9DFvcljMX/dfiiqNG1/+I7f9MWTftvcCeAMlm2cBz0+2BwfsMW+YqNS9b3PN10QfmYILn+
zlo0zb8xZHoQ2likAORy+KaW1NzoP//DNP7muOACdAKjAVEJ499jLc4YyL9cacAcAav5vu17tus5
liv+icIDQLSXxDzQO4D2dMDZu3dGOgUTWIFVVakLIpVt3IyKJm3PBiPDG98bF5PCE43f6NqQ4LWe
0aa0r74RR/saKKTmkUV9RNPCP2JB4sXowEeWxtkcsP4Ns6ML4bjTT49RD6WxoCHODpEWAUsWpmD3
uePvfWbWx2wZjK+6TwM+LfaC9KZQtY/04Y6a3p3GIbuUPqYXckhWbQOkWoTFvSoThCrBu2fUxo7d
JHERZXfvFFq8rt25tR6jxasie9e09nTUGqc4pUi+v5dOO+2QQpdnawpdZMxe0J2qqRwJi3ECNIUh
1hSRqYnNoo3fq7EtxtrQtsO3qkvrZ+IogchTjsruiXK8XRd27UNuSWx9VWEHJMTQy0d0mH+5IH+o
HTkQVKLSP6bkzq+6mDoTrHgiPsrmpUG5zQIyYZocZYMfCu1zQcnhCKce2qBVdSeix9Q1kSTHFHR/
ILyLPzLQJY5f3ZPCdQ+jTt26zGgnDCmk1n7yvIOlJ9aePlq3p2bz4hZjfBjDoEpXuhrISNEn2X5h
0zrIqn6WArq9Ao3rZeKFbskI3CIUGyQdtAlL7TlPnBwP34TqAexIUZrfm0Ijva9vK30/IfWES05R
PMKU0zgkHwQdeWUjociO037gmkkB4zWfjdRnx+hw0ny6Rq1hpFcpGzY8U9nsZa95BHVjPozQ8G8C
KMJrroOjNjeciI+n4xACwuqo8cCdpSg36kF18gF13WHI9M+VJtsXgeRIBRW0/XTr1JJNuLPpM5Aa
KGuDXV9BpylnvAJIApSV43RrHINGfY54qa+1z2V4+LdG0v8ZiPZfE23nX/SzrFjzziPOfy2UWuRh
m4/u4x9O4F7E3Xjvv+ZhjV1V91//m+/8+yv/p1/8Ozr2/zFICovx5L8fIs/x5/jx16Fxef3vgdGw
/yYQrVoMP54FjFJATv09MPqAZl0dvxOAMw/zk8VX/hwYBSOWoPBsmLbJkPp/B0bh/w0jkG76FjV6
zzX1f2tgNB2d3/LXkZH/mxCu6fuMzQIAJT/vH4iJnpWmSeBQ0Unp1JVyy1ZyjPRn4se6zMD37KRf
adl1R80X3TE2/YtRuf5VktZe2wNmdgxyrF3z53g+DB4BQgrVLxk0FSlifvqWIM5EXmk/KlU+I1dX
d+r3j7mJb1lvlLljGWSzaVTkjdlXyDzZVSCmXeWVLc/S9j6pg5jPfpmeLTwgcASqL0hw2YuT5kTR
6umrsofi0GASPL4HQ+qtPZq8kY7cxsutzahoHk5eLV7soRGXxum/l02gvyRGwno8CMI9ASx4CVN6
MwWBKSKPvJuWiLPlFDS40v4DepY4tqD3aVazU4umKTu1FnJgCJRHZ4S7VZkkJFU+8ai2jD2K49Nw
n/yge8gx/qyqxrHXhlPSCPOD4a53tbyDi8vX8aT0vT4p95BaI06nho5Rlxjl+yRMJLOmM/0IreyK
Wjh/TAYC4p1BoDt3MArYQdg+9I3TPaQEvW3MMN+FtRa+Fj4VjAgj9rp2ca3apK9tSFBGVt84zo1h
mrYrssysGWzmFxhLVtLonxC/tmD9f4xJXr/DQkcAFJDyVbnZCXxY+qC64iOVwR8y1Quk9wSMoVkA
OCKCn6Ui+CR0YGOaoyaOJqnfV+hlTBhWfU8b/dw5Gh5/mjoFALBNXKcVLrBE28o5LzcwE8wpefVE
tY4tj0dCa56FjF49rM5auOogUvOjyIz04Fnalx2Uw4usaGRkmv/UMU8muM22Wk/EJwbd+i7xVcKf
Uxo2++arjKvxGGV2vLNQTTJN92S0DhHFEiBvaKQ1ZyVkAeXOIXkhfKix13u0B876WBZIAo38kJD8
8ACN5U3PmopwZ4GjrXTMp1bXk8dGeo8FZj92Yt6474spupI//twL7gJMFSuBa+Xis99fK9bQm84K
3U3VACFIUtM+owZxzlbJ3IRr5caemFlPmv3WzUlg7kla2ZUgXreG8vYRSpqN1Xv+hinRm91HL6qL
5ENU6fRtCPEQqAgOwsj7naXBCOsp97xphrNtPBqd4RNR8tFG60vS0PkH3F4H1IYlOZKy/t4a7MyA
SfS3BKc7lmsahkVZb6bCHVbKjih3hv5zqT5cjZgqxzLLS6s9DrqyCKTH3NcgcjMN7wnDS3soxQww
6TXEM/pTX5NeTHjDj8GroqPsy+HRdcbhkSxMQr1K8diH1h8OwuqnqQLKl3iB+zhjIR5IIgHxTMXi
lmZEvQzyY2AeeDIs3AZl+mXkqMFBQL1Ypmpo3dbtMQ31++A2yTGZYUpF0eSg9QUBHq11EkHuHjyz
o5QyH9iFtCeaTvhq82kgs0Z11957JSZ+vAWzMlCzeNSkVC/qlO6oLh3WckVyWg5BzyM9L7V1q/pk
3QxBfMod4mdlD0vaojZyXQpucdQMFEB5Y/rKoHW8gxOATi2TVrAD9dudcNvhf+U5O8hupemrszPL
IYrAL/CZ+vZxOW3sWaeT45VtEhfpnWYVNw3QBgJf/hTUyV7KmljyKCIzzTdz7eDVlfXYAntZj3rx
jbRI3JwKMyX66CI9mW3+0i+ngTWYF8un7m37+S7uMZMrs6RrJf1o5+JunmisyZNZGdnF69rssjwS
8+nyqGV5lHjduZxil8EWLSg2iDaIuxMi74MBDfFM6l5dz7Z7nBBBHn+Uo/lH2efN2uydZE/3ODhF
Lod2nJ5ZELdXERJlGg95fjZF5WwUlKKVMhtxrjuyGgarr9ZdMJjfwrrE35q8lrbyX9I4latY6c4n
mA5wxP03NzSbQ1z76bkSsf9guvUjIgf0bVNvP8FtKte4VM2z7pLyIS0wxY5jD49NPwyPYSgRBk7h
63JGtmV/8FxUW8vFoXXeeLBYEq90xkTiozrMLEPZPOOoD3EI8q1i0ptnX0bTqTFdGsQooSfBz0Xa
Hd36+YAk6012VnbMqGxfSC1hpVfa90Ev4w3w5GGnzwDg5YAXARV0B7Im9osAp6Ae7HNw3JCBQa9I
eAVzayO8L8/ZMbYKspDGLYkhHUaZMT9K3R2fGyAmypfh03Km2zGGzMmo9iTqgubReiYpvDDH3PPZ
C7ncoY1o7q5dOTuV8yMNifERqWEKUC+FFyRj8x2rFh1iWT3589qbJMoRlywGhLGyfnVzQX+5A9KC
0qeM0hcvc6OzpUo8hV6C24TXZlvPQQA+GllAvqWJsi7oMedoBL08jH35NOYgu3//QmsijrYdtGqV
F8gBCWoWGv0QcxNYhHQgOnJvoSK71zGa9AWxd7m2EJK+xcUELgsywYc5rtDf7JcqwnIoszK4ReVN
H7TgujxjVJdxmIqzObcfajWQNl2ReKNs0E05dogzIqiovckpARRJGQNJQoeZP7J+9nnnPvqG2aOJ
kOLTHLxoA2mIMMJOaK90YPg8rFjul1O6O+4qbv34vJxmxngiLXMbEkJGKiWD7EiVb+PlA6E282nJ
lXx0aUzNmk3BlsM4x46lPVlMlnDSHHUMsGvEfaeu2aClr1D8QC1mzn05o/mxsmuneElETkSIvVue
zfJEO2nx+KTL5KkLQ/uTODV2lW6JqDfL82PcxuHONt30ezbE2z5R1qeVIUA2Ogri7Pwm4lU1pArz
t9ZnnVb25zDo0yYZ/PqskbfVVOE5TDRt16G3vhUVU0QE7fhFp/KEU06X3yGhvE+stb4cT21UHXOn
xGFO7S9RB3do5YPMiEKUfvvSeQEKxqan+VZP5Edlx1CfBiAOaCrDpnMOeKvlOWZQoKSlNqSij+/C
q7oHQSoq6Vq+em8FI7DnhdYlqkX3rfJHOBVEpXfldIxrlZ9Lmgntanm4HPIyLc6N0Fg5hBMJmpMR
b52yYe8v4JX9Pp8ENsIOMg1FNF1e0b0nzkpm4RclfegFJWmvTpCH75P07p3dj1hDBvU0FeD/W1t7
awaVPeTIm9H26eF7YsOoNlxlELqtZ69u9MvLma9Bj9wCrsFnoy3dje9rJJq1nXo2FWuPaUxvJh92
vQ5V9uX2FaNdOlXrPPaHPeZyrtE5kzDw+9tygAwz3GoEKygjzeSwPGfmtrVPtAhfum79RIo/Xe2g
779xV5O/lppvjhHEZ/IHoFTMpzThxy1VZn9Phq75NlXTT90Z/uU3uXYcMz+8u0kVfKdNxiZc135a
VXCq4Vb/giG5RU8xB2eh5hminu4dCwBQOQmhmWQ1+vAAVsJodnURBV+uMs9aSF4cOXHupfGY/YO0
eyVRxtt3roZiGXn0a9kryqF9/plWbbGOaZ4/ko0kL06HJ335gj+kW0b85q1Cn9LBJI1G+hSGxP6W
+GI4JxZJ7ctp2aZ4V2T5vpz5QItu0O/Oy1ksU/kEZXqTg4jcNpPeoQ0RNEZ/Hx1k3lSBQDdz5aQn
XHHt2U3F3w+/X/OXc1Goo+NP3Ny8Tsu6b8mIxEQXxbeyGyvif/WKttMYdxtIZfbVChrnujzK8vSP
vE7ah4bozWs1H8Rok4M++WgD8hTAWzaMP3wYzI2sw1d9xKljE2KxFW44/vCiAj0uIaxDbPJ8G+S0
kPzxR9rCDYwT3lNN39KGh/cwNcBVK9iPH+rg4Nn+0Lqi2XW26R884Zavaaoeli+zEySK2Jjys6iE
uBcJzeRm/r5mzFFETUV0cyFEXyj33WqN1Ms+Ht/tDDxUV/nVidt+fE+/GU08PNNnwD+EW0Wh4TgA
avCeVQV7s8s6enKhdrFEXr61uLl3Gh7iSUI54T5md+CIcT/GZbdBRsttCGGGdqEX3UqPjnwkEQ0s
p4ksAEDNX9CH8skPkDYuZ8uhaXTtwU7jH38+FekRTCUZHYFsVUyUwn51DKb8BtTrpq5K+zUW6A9R
ISX75as6E/TaqCP3yGb5ZgQDuSFGVaEotyAomk2arluoqTPhUmxRzUVPRaTaK9rwzUihfqVrXXTo
Corf6E+QF1jaQNK125MCrtc2VUXj3GqiOeZdrAWAOjIyRKSIDr/PNaGB9xbAPkEUpKhEUULntPk9
UvUuY5y3V95QcVsOiF+hmGlju2mLJoBLFjxoEhM7rDeVXAYEd5ciE5RFfRAk81N/Pr88op66ktgV
H/0ERqOuVY+mVRISSiId4EbH+hFbkXt15it3cOH2lnXZfpf8l3Y688nJH6CgLI86TGanJKgBtCoA
X//0heUly8EWILusxFXbUaE4RyWOYKaKptem8OTFKnJ1WR5RhFS/T7M+aQ9GI36/Ynk90nuCWGJ0
q2FrNmucNuKANpbhtrTzE3upgkpmkKNfHOUxR791bb0akWtc3sJUzZr6sEIUVWZveokAQbSNc7GH
JH8b4I85MUtTDcDgnRbn4/Iq2IrZqR7nhY1Nhn3rvaU16YMR0YMvlAG5Xgn1urtjg0qokAHRcG28
JnddX7tZEUHk6It3hY6MEMk2OKNW6t5kdJDz0509OSdl2vV6OSW5vd2oOHAeiEUq3us43jFAphsU
XB3WscF6absfbYLZN9an9KmdvP1yRt6icXWq8GU5GzynuzQjgRMqFD5K0djYsQ1ij5VhktXUFMB3
nfcJ7SARbgTTWze6M2Q98B4TfESAjWf4KYutlYsP+9owxid2Md5s9j83p3ga+h6Im2Flnw1xGIBD
PmP6exub/SjxO7Z6HB0Ng2PB0r4mZVSTiYkMKaHYEdSuucW9Qma55EKeDwsiwzTb8YCIcS6nQ8yI
KgIViqGEKRai/4KvNwRHHbIz4NHkluea/USJFTOuNrUPVdo4T0Uoh8fJMo7LWRXDwhnCBN6FlqYX
aZDkDlPgwx3sac+dmF7+fD7qs4mmO5zbMEXROafJVXDPSuB9X70WPUvPqz5My6xYqNTTi6UTBgs+
f9tEurvvoV6855Px1oylfiskF2Et9EM+mdpbWhjuQw3EB4BUFr63EoOUKJPgiOhdsPEDcNP4o3sp
2waFHfaYlWOV7oVbiZlyPiyPlufGxj3iBM/RBTpfdQSyhc9IPA1WCqA26sCjjnpyzp3pvryv5R3a
7CkObtmS9ci7//P55REOCD75PMrOUhfqoGIk0sIPSU5jvsKrY0bPRhH0xzRXa0ni79PYkV+VO+pk
DbZ6Wg6In7OtJLpwG9ZY86w+9Ff4J3OInZXrbKva1VZ9q0ePyyHDJIS0Vmq7nMv9shw0E8VTE8Fu
ykTSXMgm79dhbYH698n3Wg3QbETIwDqLwlyB5pyep7ZvM/x30/IK10dLakDy2VrsWS72BXxodUmh
Elzo3/SAe2pbQfnmoRHaD5iWw+PyykoYjOU1aTYuhQU3rbxTDfD692E5pSssG3DXxQeoS3P3Ty9Z
Xtz24cCUxExgCRldY0vhrGMPtJyp3M2t1fKwVxVB4tbIzMfLKCGALTCMak1Ry1l3btQdbYS1bxEh
TG4/exGIuXpySkHhJZ7egoBRDDU7dtf51EhIn+0FxH8r9d+x5OcvrlLBLh40Arrm0zLShosXh1A2
3PwFOWr+0skA3HCfPBmtebByV7tqOsC4vPb0Bx0B5IsGMfOAV5Mg1wED6KgcfzOwxsDaCmnxMoyf
jH/TuZM/bZ9foQhufqgapUObDZLXITOwLsL15wYn7HRsc22n9zhbZKuFD7Mmf2eQMQryEBsgMJFd
M6e7BPojunbWicp/d913T9E7r6o+2+aF852/V71zR2wW7HnrU+jYam3mhrPqvRSuRxCxge/Uhj2r
s7NjartajUCuccCQ5VVY3nJ3qldCJcZD0srgITXg+E/OakS8sepGDYWBDlvJ9qvm7hVsYVKyLEDO
wq8eS+eChiltrUudsBSk/7M3E+M1tyAK527lHgwT2lVdmPgDsmgdKxSC06jxiyewx/hI3nUr+OU0
IMOIAvmR6xtK0e2a7pw44AykjhVBUqUfta8c6gTGAJajYFGHcb5v1jLSWF5kZnJSaTls+fj2XcBO
PnWyb3FSkX7J5kM0CZT4zvxeGXb+LmzsBVPgT4QgfxaTGX2zq686bvN3wpPrE7t/QFct++s60Ntj
Z3lyp3cwE1yRQ13Pc3XKqfsl6RsoNZgHRorUEcqoLBPnFHmPadG7jyxEf7XWxCzU1wP+DrawLUio
JO3fHGF9c+0xfsiogaIw6RAs/hF7RoAwEVHT0OrDjgJqduMDzm9hB1FsqtOWvX2wcR25qdqmvi7y
kcRHcK4c41UKw9929CXdShse6Upnx45SJAKrIySzkars2Gzbfs0d1z2WRQbgPGTtguEVjirWm9J6
titj2uez9S+G5LQ1OigqdVE9Y1R5BZIf3xobI6BfuwxPAClCXBgHKrnpvkuDS5FOVGGVc54qJMpG
L0AM1Ar6RGLfCXFK1m6V3aFXkGTiv9UZxS+ZDufGq60bzp5PGctXPS11imPBiA7UY7Ohq4CaARiE
WmVkryNNB361JjCzhtZlkjZa+uQDArT1ZApgdHJu0q/o2QRfEIxilCX6JuhwDGkuOnIPyPG6bJko
XT2Ej8OP9vUHhGBkHesZIyzeF0s3T+U0qDXyEwT19Xda+H/kZgXuKyPaLU7VXipyyiWVoDww5C5o
p2o11i+N5HKKHT1/lJkJogDl2UQW6TprutcU6qNDKhviKvzNTutmkOBpZTA9rKLON69a+VWr1ju4
VvlKFXElKwuFChMV+/GmXQ2++z3vOv02YBXeYK9DXlbW2SN7FbNam1Uk9vgg6LFgAyb+orWy9Dro
x9jJQfeICS3YGJ8S1h94CaMMNDlpcBPefFYwiASdblYV5TBDMmSkoTc7PUbUwgwFQ5pcuyIkbzQv
W0Iu4vKbtOQn3H3YY8l0os1AM3hE8o2k/dD6U3eeogJKV+x8D0d2pWSZ01wv5B5AgdiixUpXZu7C
/JE4KE0Jjcxj3UPRFwAs2x4oSVYRkmdEg/kmErHrMF7GZbuRho8DqQAK54t+BbSuxoqDsZRgFoSd
/MX8Or3T69N2BaswlNnhrqIsQSRafRTBAJgmqT/bgUUhee3TSymnb1TD08fUsqYXFLMQHAprY+hx
ikVGqkc9MW70iuG79eU5U3eKp3uz7bdW0MZ3MZXRGkGWOFg4aFgdosvs4N3ZtX6zc9u+Kv8MrnTb
23OKNm1N6g2d9uAm5SVR7XdtggzpVrm/UxSxYw8zFHrsQlTavvcpmDmOdmSh+dSpB71KDnlPvHjT
TKymrGmH2PFXhqXhqussqVxLbx482nBDUxKw4XCz0fcO0lrsh3AHTZDFrAxDlk2zKDvUcHyzKOZ2
x3VpT+aO/hgqSGs4Rb0zPNkJ5sQud/sHL8dOWLaZt1WG9QzzRF1JgYUklPrewyyKrB20DUEvDAq/
4d1yv+FmQKQQtS9NRN2CJuFOKwOikaox/N6FGiJiahKsFz8ipbFINYnMydGF+1Kku65U7l6iw7bN
4W4GUqwSlhdVkr35sS5PmhPOFD0JKNYdLlBbuh0bmuDa1991PLtEwtTms7JeyISy4ffCwe6GULyV
aGrx+bQmonY3NfBrZFIczDqELxFpeKPga0uBGNYhWg3upj8SCDBhVzWC7yyLSKmp/xiTjvt1jO9g
Y7WTxGK9LcfmoDv9nYSRmRyVT/gBw81Uh2SID9jkTE+c+KtedUtXe6+PfChfSB+ZUoJL0Pm7pGh+
ZNM8Y/Stf7SqSuzRsk9ruevTwkFHPl0Nm/Z/lbE0BQyDeZpMon62wNQKmTNxZndHNUCKfQdd64te
5J+CeXfVDYzMCYrivLO/TxQ0csJ8Vl0Isnyec8IMJWpa5QcZQtxJgX2u3anSVlwZ+iphiIXxg1JZ
Gl/EU/G/8z0HJA9KvxYuDC6VZqP64VA0Kn6IE/EZBDQToUx8A7ATruPx1+CgmzR9klBD0sf0wXLO
BpFIsR3mJxuBYqR3/rYOKuvQ0gy/0D2Uu0Gp8TZapo7sXRQvcNJQ4GuvNFW8cKyvKk1JrrHDcwwS
8xfMv23n4sVIa8zUbRapnYNuNc9QGRlG8d4QoPbW9eYn2RpPfvSFjwS3d6We28o51obp3WZWxNYI
0LEkqWu8jpoxi/S/kDmWD0DeDKjygHJaWYY0GGWzD8lFeDU1tqraVMoDzMP4Nehxzo61s4U+1HEh
FNcsiPPbiGh3S7KisS+lO7wMCcmVY32MWnGqI6BRxVSKDYawVUVA52tTCUxAI+yp2Du1kZ682tTO
aL8l+iXIG3sPcITFB7bUR0dbowRUu5AyGS3aXjxWaWgywpKnuHUjU18vT8oMVLmo/fhQzq8RQSLI
d4CxNOjxqWe01Cz7XrRNv4s6esRoms4UWL1HdkX1mZimbSCVDlNYsy9xqEamc8p0oTeoWaBF3d3l
UUwjfovLCD8GbLhD6UbH3CwRIEPR87MY+XfeH2s399ZjTp/H6JO718HAHhsavC5kOD1tbWYa+zWZ
8hXpHjrDNHArrEJ+csrKZ9ooxkG2pbevBvOV1nt8qr0q2xlhma9YcLvXEgRu46UEbJU2HT6jOuHe
izd0WlkUhHF4rstBO0HX6XZKTD9HYwOF9d3q65uResXe1OHs6KPWr8kCRBVaGmTizQcb5fQpMROk
yKpqDyBd1kGiOdfxbJjG9H+YO5PmtrX1av+VVOa4hX4Dg6TqI9hTJNWQ6iYoy5bR990Gfv33gL7J
9fE98UkyykRlSrJAotnN+671rNUQpFx0N/X3eeC66Ou5vEYj8eYQZ3vEOFsCU03AbZXU/o2Ztz1X
yW//aimccpNN+doHIYhGyjibZUouejWdqo7Zuy6nbtkIvz0XxoeSZO45GaNpOSVz6113rlTkxrsg
PUdzKaG4+bYHQoBqudPzTn/gO80y0qx4sxXOON4Rn/ZERfbFNPt+Pbr2vu5GH62AOlKVKc1NTmSH
V4f2QPy3r6PhcnH+SpYwLNe69QhIZZ0Y4jNolFUSDPGpEkSKTJ8FNU96rQ0eAgXwRp3q0Xqmrre9
9g7pYJNEEppfgn4h7e6sDGebpZpwQjA8xg0GZl0n+zSrqqcsTcD4Fg/05FFdv5YCzo6selY8Rrxo
QxpjkI6pxTLny/Khq10SzLXgFFvG/aQk5Fjq4c7BsbhUgJR4qv8RJ1a3cRTyGSty7QCZKepSdOgS
dftrjJv1WDk0r/sQDEWrtF+NAWSNH1THJBBPxVy3wXoNvkFSdQwmx/OZLw5tCuHXH/X7MUKhaCru
LtDrZ9zZg5fVBbx+Y1LXUip8y3zN1C7YRkJ5MKYOIUMYvzRaezQi464Iy9GrnKFcaUlxrLLuychU
cZoS5XmMGgVyieasLDvdGbWRHkqRPOLBtVe+S826GAeMDQLfHc1ohtQoO2W9so0glCzLQLG8ICzr
+0QSm1Xmb8Wopqu4Ny6WVWcnA6RI3wlsCf24DJUxZ0YR2yAvab0JeR2VwboDqTKnMc/ATTaOy6wC
HW0h9ox1E3TkID6lPvhnTWboAfplbxXSM5NqOg9Kh4EOXb7PIGQWAQlQenQl6zaDMGTco+Gxdw2s
YHUxhCR9lGR6LURGm8F2kRoqk7G1VadBEcgEVfhCrlV7N2QDkS3dk5oiJw9Cmn0y0NUl2Rdia8nx
ecj6/pFB5BsbuDvuX+NgD6yPQfIg87HiDzfVkcyb2qPbPfIGSIOak2Ga3mRfVZRHtr4GdWojYxgf
DyGriSP6s7WdhcVjKqYG949CpMGYHlTsdL41XifdlyvE/p9Cxw0LJhTrIo3ngqq5F2W2dm8QBUDm
jgVSIsOkGqcG4C+mVirf2wDuEfwNgpUwF4gMf6ASDbCbKlxUQtefZc8Wa8rMr41vKju3bZKlj5Ah
KYt9YKnq49wi2xD2e6dhKqGM1LwkmqKtcpsR1BnbfNPawV4vepelsvJScONFlqOum049yFYLllEK
/CLG7rPojU6s1VSh7hWimUps1oau32UeHVr87gbrW9lOpzHI0xNjs0L7DKVFHCKYB8xZL/ukGHYV
WSgsbJy14zbyYonxi9vV3deuao8y/FR1qZztwrlG/QkGFLE+Zj5APA+LFUm78R1eD+JA+hosKvtd
UnjemihqWanPVFxidBQKXK+gb7IVZcyaoAa1PooYb4zhxC9aa0GFCMM7nT3cwgZ4DhcHukeZ95ia
hmyZaKRZUiF1UbrYDUbvonhlEXWAZhNeMqG/V20OentCyeaUM7N1GPf+CN1TsQvjMsYOSq58bJ7d
Sj+2Eer/tHtQgco+6hQ0V1Ygr5ZMhDc42ucEXewhbSw46GagftWNaTX2mnGxK2Op96TZBDqyuHxk
KDRG7YnrRMUkTNJviGA3mMC1u0aw3AgjJVn3SQLHK8C4GWaBsdOEedbJurmzfcQvQm0/ZRw9TW6M
AWCaWQ39LOxl8N6NmU/pWeL0lkr5itaXzB56HUXlvFVdQ1GFXX+dM7sZ4Z0ayX0phbvqo+C5F+PK
NlLjAGvVqxQg2ZA+hkWrg7Z0oUXWEJUGhh7S3S1U4n6xZ+XH1j9VtGKfz1/a8FKl5G/k5anO1Wzp
5hH9+qPAVmyLdueP+eyUzQIP1nC5Ry0GbqaGBfT3f1LbjFjEAjZXJW4OLWgfB5o9QCJKqjW1bdKG
VL/F/RgfJ2OAohHiOrI2em/LtSGG8aKQ+LNRIZFqChRV6ALjNoQNQXiif2aKnRalgSu5MHG0jZWC
xuY/vrQiqJeFLlSvMWPCSuwNA3exspQg2GlRBX0GVsTDXMB7s3PyCkst7TZNnVD6yyqaeNVAEyNt
n4JqwHNfQ9mhOkzE8ijkc1uIlYSN+K5Zlgv7Jne3RVQ9l11c3A+KcirY1Fi063Ymm6NaY1HkACpm
qk2WbOtTTFGip1hjU5WkskmsuE85U592sfDpW80+Zpg+Sa+saFOVKyR9+oOTgEAqWDMpwcoeML6R
P13szIINBVQW+eAoxkg2YqaDm6Uli3lnM5A1u24H45s7qltRW+LBjUfzLuSSpxS9dn6tOfcAOTPm
mjJZxnE+bNlqcgIqmTw6s7mLkYZYBDpAm252RvXScdc3N2pYk3Rhog32uiwYUBdm9v3tS5H1F8Sg
KB0s995URqK8lcbrI/loI2nYuRn+Q4s2XJQcM4E5U60OiJeA0rDX9JoQNSoxawuVkmHeNnOOyswE
bOu1j+bh0FAmAGeNDKqcYRABpvzqanXK8JD3KTI9NlQo4fnkiazOTpU8IcTk42J2nbZU+ZEp0EqI
KIAutVxR97GTvPu5Wp/MEhXYfD1DwxhIYkLwDql807uqecVnuc+aMiQkj3DtOm/P4Zjrh0hTdaSA
1jtEPSRfJjEoWlhS1GoPxOgOyHA+4lgf2Wa502Ys62U30JTJA8r1TiG+G4l76v0aqp0NWKksHYAo
bLXCqJxWYVsd+hFGTx5oTN1NHXpUx2O6svEHvFaxwQepPKmT9mXyC2zE2qg8TRQJ8JzmeFixCbMY
g8Zj5b5yFwj5jr8fq0P/GU6xl5XyNbET45Cy5vQG2bxHSBMgnjLQJmxzTZPTD+RgcCFp8/SOyMTs
Z92pjG0useVjyE8W8TDGm6CBIFJmJDVNJBkopm95WVY9iKbNX9rK+Nr0hEeq1XDEkXpXCqN8rAke
nB9WPWdHWKLkGzqDvKB3LZ0xWGnrU+sFTY+1OV6HE79pKgY0Fc02tr1pfkZWHx6CWLsrsRVcldRk
gnWWsikUQit69iNB564iHVlFO1rsOtioo5thflBVC69Ahi9Cdp3wcjPpjmrHaAoy/IO+Nh3PRiF3
zJYntmkLTT74AfsXCvpv9MC7rZ4NB1dPQpq3wPEnzBqTUdQnpWRQyRtYlvmMsR8UMuI7hsgaV52S
2xdrbgTH9YDZRrmmTgah2ijhCUdqddIUqPHFoad0BXUjaG2qi/ZraIA7zadAOyUG/R9h9TNUH8lN
qOfjmbGAhrVl7VzoBJYU7UnaWXui6dSelKw+NmwG90FEdk0SdL0Hxd1kV7mlYskqPyzwdEJEcivi
k0Q2Lt0uVkkmqnv84swnIA/eIkMIL3JK4xTZiotfP4HnaliBve66Z8n02cip85oOQhexh2hvP2AZ
tygXTMxqhn6XMoadbC2r1x26/sUssWen4atfoqTkEuq1ioRseu8Z4X68qgfejFo+VWppEjEEeWHu
Ag96eJgSsUpeRj0aT7o9mSfSH8yTmDWfsmOLgHNwIKhBGUBwoKzOrPiJ7RQVbtw5i9oayr3ii4dW
sVnOZYMLLK+iJmC3zarHanyOgDnsVMN8IcYzORFzUd7lDDaAfNSN0SM6pA26zmjSovcLY+aC7g3E
5ncV4zToWR1YB9YpYKIG43KtdSsUOcMK7FwO5fGpNJN6xRYAiL9VHuKJwSRpriA12y3qz/YZuuGC
9UL1avmoX+uRd1Y1tHypjbX7rmxBYjZV/qDoqbFvisozM5wuaY9JEXsxOpsqxW5c025lUWo2mUaK
QDJ5oRIR6tBG74mSVE8GI6II602WW/2+F0IeWVvlK7blzrV0/HAxQWH/DiEYvSF/hFY8qXDVso3s
76Ku6ueuVWZ+gksUR0DOnGaEq9TMHWIJ9YdWNdoNy7SOVpA8NZryZbS67D3VdGrAyMVM/DsPDH1f
QoMlZJAn46mqZLkUYFuOBa4eo1ZN0P5sAKwmnk4F6oFlqyvmi+LLbcsyVTUBLqd+JzBpY9ScSrI6
FC8ZioiwmNLcK074TRmphBk1UZpuEOBt68tDyDwxC0CGxluaRCVdjAiaK67MaYOSuFnwCOYHRcj4
Ii1XQsEH75OWQFB6l5LehAR7mXVauZ965zGp4OgxOJnslMiUrYNd7JPWjXVjiQLVfChFp12gtxKi
MjMOLLN999lkRL4rT7Yct0HZmStSRFgddEb71OWHUi006Ed0lCzjXaseYBCMT1Ybaw8hZDI9SuUF
IcwI6Jgaakmme+7b9/ocRFe38ak1I/GksaKGny/iDTvBaB9xLmi+28ahy1gOSj6nyBSoXXk0PJDQ
tS51bMBIUqABEUteBXPS+nDPaGPSZVz0Iwkj5ZBjTI+yg9LoyhOLE+5a5G8emSrbdsJPn1XpzPgF
CYClLFs4LMhHtSatJaZ6SMLLY0BKxwUlgx0W/RMqlWTblcP7mAOCTG06YibkB2E3a63vTglJD/e0
HO5KNX2TkXgY5pOHYVxcWsdIsBY4kEr6WlxcoQx73RQrVUlfR63Zz0vwswXS4NKhzRsa6zK6inmx
uvBOpqqL4CZdi9oc1z4ANK+Q0+TVBH0AkCzW4OaGJwMS54ZnYPB11m8DAyv33FNm1tmhQVW1oO33
VsXADkKN/REF4PGKLE91emKvul7d3n6dsi0g4/lmywBVz4EJYu9akbKe9ITgd+uV/iDiDdVulixS
l3ZtG6csElcxHLBLtgTdEbbHyrA42v6IPpo96+R3wQEaLPESDW28zA8psyhlfbHLrDyYNQu8YqK+
zNjL1omO/JDBH6lNKEpFvBPor1tCphT2WDPlSsu3VgYNLQqao5VadxNgVvAP4pLo7OEKtKKjuRZo
WNeKSXp07JbTZezi/DSVMdpAXiGFpLdNrMfSX7l+pF5uXyZKOGxThtOIkLtxNRqGDpzgHqk2gVdM
sQILZDInjqqJmQArJlxTt9yn3B2Ho54P+mFMkw2D0DGxwnFVdazvBQuhp1b5hsy9edSKmmaBMOLd
2Fc84c9gKNyTK8v0QsUBbvDUfU8LshM1uLLU7C86mPyVWUmxDue3HSWmvZXspjwye4GqFtZWn9+T
3z8H7NHWkwoCkR5ejoFS5CzuBjVKZ1Ry+zRFX/Uh52yIql0PVtk8NI6uniKlAUZ/1lFY0EVqq3Uo
EVlXUXZhL2ex9uAkVr6WXpxglr8nZuhpFcE5oUuxlVkjCuzgqHXwRoDvW7tMnTCehtJm1WMZ2xZY
+nFM+2+BXUUPlhrtLHxd91Bjtq1WBMs+lQPi4wnCQ59deqFstXS6m+w5M9ca3pg7xDGM+j2IXffe
hgN1rdtzWfMh0eOehzbvLknFKgC9M/sdZ+ouhNXFDMIYtvCpQxcK+otF/sV8NZeayZ5LMZWlHWvT
Yw74IisMhcRqyj84sPp7P5+22VA0pzHSnrA0yIuG0sILi/J7mBcEnqF1aSqyVantkp4Q0n0fE0Zt
3CegPglZSTu+lWb3KBO6s00M11VlDoEA4Zi4Rfhh3YARbi3qN87o76Q1WhfNMFp0N9gdnCyzLrbp
jNsxRHVhq6GKCTdiNtYqeYfgMWZG43/4wfSYDvlHodS0SicEjEwxysWSjX1umHcRhK5j3VEuYDmU
pxAHCRKby+0Lwv6Vkpca9FwoGzGamo0wWRNFhXP0iXW5pkyeNKi4LEEh5QJF/HTV6Qt69GNalvjT
5vatyYAVY0vaVlo7vZr6AFkHliRjFojWliY4ivDsatphv1QHRlMrxw54+16SW9RWChI2bXChYUhx
NNeZCxyyKqMe4HcG5xjhP0kkpCfqTaA+mc4bRpjgenuDNlkFCWadx9snNO30ISUIiLAjRussUfng
fbeqOw1yeAuUK5mwTrCUDK6yxJTnTFJupjQwFyrJ0gsVztfSiRzWj5K1ltWxFaqbgWSKzgEzl5Ns
EzrqxWRNRi2eLSCGcs2bwkBs2QJWh1Etj8EsC8x4ckAgUf2ICvcBeCEdcZzdbmnqd+jZ7XNFQoku
70agDJcip/ZSkJfqRmhjK1aaZKRO3SbyjZXo6+gx7qfmCosfyJ6suSuD9oof7pommnESAUFGYYnY
OgTQcrz9apeRg9BX0jygW2mvIOeQa5ui3d9+mlgBIfFpgUxk/r/B/El9x1I2tz9cuX61ojznrm8/
paAO53Fkw3/7v/1QlJuuysLV7S/j0W629PVzDAK8xXSspl2WljRl5+NGWuvsga0T8zi/dPAg3ik2
SRm3X66YJo7C0b/+eFOaKM+2Vv34rKTQ+Pepr+9+vKWMXad0w+XtFc7L4UKDRklJAvbqGElH2Vxu
P2p5hAHRj4+3VyGFnTDM7fvbATI/foKBn55vr4zK+OZ3ofrjfGGNaBZK16Z3t/9oEnSKxjq29rdT
gHkXgUSZD7vbf/W1jJo4dcbt7RT0URqvMsPONrefoh0K1hgKsvXtpzjblbXfwdm8/eXKn6It2Tvd
8vaXga9QzTALCIpl84y8pD3DKgm2dZX5S0bGAbdAqc1yhWQjh6Z/lrTLvNwZrR36z5zKgVLv0QoQ
5pbUFXKpqbs6Pfuk1HF2VL/1NYZ87E6SZb4dTdP+9lKyw16gp3HALKL3DFVJj4DLh+szyO7A7fRX
ovjI76p8isTzS6Mig1G14nxfynE1ojl8LAblSyvkIWxiyLa3oUxzUS6IItjK+VlvWdZgMLnkcUMD
q+wvRZml51JBx+gbqqDkn5N9kMbdOp+4u2r4CY/4QpeTQd0jK8xgbZpB8SAJLnWdOlxpAGuHgp1x
SPFgGU4JYoMWcWGYNcVGrVHTDqmu7ontINSjVeINOGTtitC3obEUbiYq7VRq3RdjnhXCkIuG5ANa
gNPrVK3G9NmyKbUFQQ3can7J75seU+5cn4ofCFQaz3HK8wzmdeFOSMN/3AwDD4+GWGwTzg9AUUfM
LWp614LcWlWahAfTj58KUZgLxLpsa2pJR800xMEU/acqmTDRPHtqH2Z7HQz6FeJL5aUsG/ZTOlCo
bvFtd8nwmas57bpZ8mppGUWSMs8OwTBiCBAxsW2tWR3cnCIdJZkvilPhoXWTZjMIMtGiRt1leYwd
ruL3++rdyWpUhAIEBPUT9zAqVC9bE58dBWnUjGaxpvpiXatWJznFlLtoAEdM9m6wiPrRP3UHTY+X
3JMlKzvnklsGuIveZKgdakTfgqpWyhSctCA/J7HNHFCZQAi8gknt2c1U6zRO4O4dqW/GgKQgmY77
ySTZPGo4fqYTp9eWZnVHcl+7g5YIBroq/Wtks08dU7Y1tXVE4HRMRiN4A7m4koLMRep6KstZ5Poh
EaW7ctJ1byQEL+lYLJVBRcL8/ECxcpSrvvARTae0WZth20jIoLkGzC6wUJsRcpl45Rh/h09kwOFn
P9pJ4H0gfMtDohjRs2badEB9priwj7+7Pbf91NtoGhSX1JfY6NhE6/txhmcU1vDq1JAKjdq/G9Xp
UnKsEa3GQ8mSlkNdeaDcU6OP50ZSF9Xg7ylx/iiQyO7gY3IrZMj2orAlv2dOxOtM02OlC8AI9KFB
Y+5qo1t50NxoU+ZipUi7f0qjOjqmdjVgWhu2xJVE90ohx+Vku/QUkFSFrvUdp0nyDJqg2GEC8WmU
mMmzY1cxNHENkggI5kpJ02cbuOV6THCIGPNDAccjXnWFPW0SlqVHDKMw/ySKEIcK5S4M2+yZTnS3
0OuXiTu6xUC7FYQHPWRWuy076BxjlxXHzFKHTT1FBtx3+Q3LrYgAPSqa88WvJU3E+cjsco9VPdr3
twMDElhmc9J4iB510wRB9lyQ6RlP6K181JO5sIA95QNscpto0YF+t3Oqa618LkiVxRwW3cXcZnHf
V89VY94IcB+2qa1U130Jsbce24wygxXPhetpoYppeB6kCe59UGfxDPyo+VstNM11C6uXohCfbzLU
1uvSETRfK1mv5Wg7IGEHW4Rv9gpgjr0OaOw/K5HbInlKpm2ehsWz4dZvzoAXoqF86wzZIynZw9WQ
8usE5JqY7ynEEDwHgNCM9Jtwb/tOf3YDZbiM3CF0DCAYx8+2IeiRt/65n6eGDE3GMa4AEkSt0j0T
zBQxq7C9QNBJEntt9ZdpiM17NFQbgFrN4n/OBPlz2sfPsI9//+9hQzafxelL9tncyCD/SQr5wQb5
z5f/R8AhKriN/xocsi3y4F8O85en//f4B4DI/P9+AEQ0zfybadpwi1xBXUbXoDX9AIhomvE3B/ey
bkNWstwbPunvABFd/xtdFtVEwm4byDJMyFt/JyvxI401iXBdV7cFf1b71/8Ap9z/YHNx6n6AVP7+
+l/yLrsvInoL//av2owH+QfCSzimbmqaZaiGwb9UIThQ+RPCqxcYPxIovIfgC8m//Tfuye69u9Yf
1pGYemJgS+GlwlNfwuNPZ+pPjvynB4afohm6a+j27Y39dOB8iK3QoeJySKarnV8nbDHR8//8EKgG
Lcd0LVUT6gyV+ukQTd/hRNR69WAERP9Eqx4MWmBvf38QUC7/dAKFaarQITmBqv0Lf4XueVWWyqAe
iqjlTLFrn4KtWdSLqK683x/qF9TL7VoJW9NVVRDl4mrqHz+PzIbESXx644r13HUXk2CC3x9A/Nln
+ekA2h8PQHoqa/SWAzgScRkgVE25jP7X2Cj3IZkzvz+YNjO7fr31fv44v9x6E4TLVkwcbXjInpVX
k37CoiUrvlywsb03oLh3y+rl9wf9q1P4C0dMQ+BKZ51jhuG7Ob1Aq/7f/H3TplFsc3OLX/4+y1x6
oQ23HIjzRdh/l81f3NN/fon+cYD5A/50TweykK2t8gEwYK1jtfCM9qVQwkXqqpswPvz+0zA0/fMV
EqgwHaGZfJxfbjjqnVVX1hysZ9nt9vsM7ZpNkTRHhlvUJBVRvUO88vuDij99ooTpMmo6DkbUX54o
uGs6zrxJPVjGp2NMx5aVqtoi+U+OdC5IjBVinxC0JjokIIR3a0W6L1RrHWjddbbOEqrqBQ5p6yM0
HY2oOhxiLE7WCnJUUdl0+kgc6fpNFigrdAfHeE6qcBC6+LBNpep6PdHhrvpoGw65dqiOy5geqLUw
yKkJ62cJMYauTpsO+yK5Ns172cZL2ngnoB3njiylmHJK65Oi3MnTADsZFxjYDAP6ZL9BLLASSb0p
UNKN/mEwMDNxETutoPfLruFM33GpVG+FjjijjjZx9DXDgtKSTymIvWv1j8l9iScM7Eb98Bfn/U8v
9j9O+3xZfrqzCEt1eoHa6SCt+HX01UXLhKAY04IFMUt5538zbgqHzq0NJEtYv9xb4PmQiTKiEp/H
xhI1qWs9+D1tqkz+1TP5p7exozmQDQ1bZ9r94yfjkZSTprTMA47/MqLED30KAvH7vHSaXGU3pp9a
LLDAWOexHk5ATDyZWbvAFuR7tUufZkxPdGvaqS9Kkb9X7rcuuMYBaWWGvZn8fm1045vOhpLEevZB
DvyivUtRSJhvyLg9m74akewL4k9h8wUkiSKHs2mGRJcAJ0+eEWcgJ68lF5Py16A9+w5IBlTthdYg
kx28319n/U+fL8fSLWZdgI8sIP5woWN6/lmH7p4aF8hl5KtuH36Hsb6KxaeF/KfqQLfgrXc70ApU
gDs9RA0E60Jtd1FCUTX7Yhl07kRw19I6sCxzmyf6oRPxwckMcKX6e6DVy7HrV3/xzud74tcZw6WQ
pBoa/CUGwT++cyD+PjW4EtAx/RYMMhtY+HuKElsr6c8dphkcj4R4Esk26W8B2zrXKu/0uHnM6eYT
UYkTLHuK8VmVrbqogupDDuVf3Nb6PGv9/B5dhKCmY7JGY21j2e4vA3QqbKOG8ygPep0CS5SYU0LK
ISUexFksZK2aAP+xI1aG+qKP3UGtB6qTwao0ouVgorYrxcLS9XWhRfialCXARMzY9s7EivD703lb
L/zurf4y0AoKktUYqPJAxs7eFk9BiLvC6tZp97XwqzXeUMa19wCo0e8P/OscdjtFLF90+hksmoxf
bkDbLHNbrycJRylHr5DBz1a9ob6k2nd6AH9xsF8f/l8PNl+vn4Y1BpnKGjMORr4O3HVKIPBHsvJY
DD5qbmpNeGoHJ/qLczufun86tT99xF/uVN9IEL36ozzk+VsWHy0QCmJ4+/1pnO+kX4/BQtBgo2kz
U/5K/jMKvbSRh/PJ2uwYGu7KEdNfnDx9fp+/HsNRBYt0ixK2LuZL+dPZi9SgVfpIGQ7CP8sq8/At
bwAl48SpFg4JGygLvElDiyGLVUk2bN+GOxVnwqAPWM/pJFuP7gDPXo/OZqA8oXjwmroERV/emdn1
9+fDVn8dH+Zr7ThgYok65Laat1o/v9swkJpWh9qAMBbOqvJ1mr76Ja0HfxHikhmQzrouGFcHlykp
Pyg1F+aUETvVrhtfIzkq8sDytyF6/wQKu9HS5dIWCIg9Swd24z5QJFpoTMfF9K4Z97VoqTkWsyvf
64EbO82preHAmUDXsLDOaO/+0Yz1uVfp2UF5qMwD3hqvkZs8KbetYe+VwKGwn+4zRIMJRf4uFx6o
W+QLtPaJQ8PXi+hsm47ROs369eTvfPpcVGJIUH4Thbk1VVIgxivRjMs++1LoHz7VK9gGcX/Uk0dN
krPGOrS6H1CtJPADCQhdBr3CmslaJ01+nkrrLogqjzghr8jlAlqA1+fIbUuKpyYOM40O5gDqZRAg
2YknGl8h8h9Kw9+ljoL4tlmMpQWawz6HmblVsSANiQEM6WFwXjUN8zBxqCpZCPSGPlWwTmn0XEwE
N9QHYePwee8Jhe2YLRxp0sh7dydjWXT2ciidpWvX23So74pkDkwZjKMzx7mMSLXHc599jFQsG3j6
1VdZ3I1I2uc0Ed1YF86p6w7RAJ2eIjpYjRdVsSiW6V4zKo95gfIrAgSsOneBSoZpOyN3ogtPKICu
5hGsCf35q2E1j2PfLscYa/fgIJutNjK6j9XT0OSgt9DWxUDFo34XK3LVZPgQaJMS15YV925drWBJ
7WV9zMwTXQlSinMCVxSsMASkw+rV6ktEhh/ZxJskTLwRSWO4IUGUd4XBn6hSy34v1aeyc5ddeHba
daXO+rdsFQpyQ23Tm2xIbGLy7KLZVPb3tvexgCZbOQucuG2lWT1CsR0CuYhxPenkkIO9Q18eUWZ7
t7SELv53f8avYDlN9W9V+einMFwSjaaDXBQU0+M08xzcc1NF/XMMaAM/YGlb9M1bm2anWv0U4yMy
58WsYFWUoxu3x1IjpVSuMvPVVgFA9l8a55wT2lbaJ/Bfu14vQSpIzyYmoYy26bR25QPWYK8wxFZU
XAaiBPr2q4oNOxm+Yx84dEiE8+TDzo898SPhZHhqct8WX5XqOJRHYFcI4pC/QolR/fSiMuYk4cs4
Ibki07kam20WXtzgC5ZnCJFRj/A8uWgB+Q99sa2HZh0j2rST7wLfPDxQLGDPfXOwVJxNjv1G93uh
MjkJv1qazQo2ZW60y1geSFH2GkgaFXtVf5/0j0VxVmkA99dwUNe69TLBOFfoNCsmSC9/29WXzCZZ
LBar9NYeNnadvu+dzsPhsyx6MppG5v3msSNMfcC+jvkMYxw7lsBCaxZ89piDmapYPSge7VOval1P
rculbhMuyDm0L0kKcP9TAFLtEZqy9JzSD12J1wFOV6MtPeS/JOiQxENVPO0POkAjN19P3F8IznHF
dZc2Hs50c2l+L9xB7Ak4oWnsPvXi0GhHwFRcsv0QbQ1y7VGAHDvAoaJ5VcDTGCjP3ZxKdL7SsRNT
YYnupiD4jFE82t1zjJlmTNC/ExRnldus4eN8jnHiEd9+X4LacPRvmXyQOUsBABhxnuMT2PbakwwO
ySzvcfduhgw4yretTTip1HaIjHrzi1q9YmlZTOGHa5vbsrQXZmZvTb31Cjw4SlGsyDVhs3jvu1ud
y5M91Cy+jWYi4ZCcqjFH70oaus7SsG+vvQNJsxbQ85PwMyXAqm6egICZNE4JNF/N4yPQFlpf22IK
NmkxfbVM9gW6+HSwGipWSzvAx0zGvkknUVXHIjqZ7zHGoRxR55CFhzGov2auvR4z8jkACC7Iu/wI
ho5mpIFXRGOKTKW9tFuJT5Bz2po9spz0vu4RldFlNg++QZCpZaJzSA42NfuIuN4PBIh69aJqb6IL
H8M4O6dqflfYXwsA56lb4eN/q3gHRvXsJuZq9POjy17GTFJv6K9debFKbTnSXBgmUJlJjUi1PEit
WdX6sa8/9H7vhJk3YVR3DKaEOFmj3yiwnsnuGhUfNi5O4tBP9XSplbecmCK0O4uBzJCp/9bmR1Gy
VmDRBbXaS8G3VYA/Jz7/2Cxs2lW6be/HDnF+a/dMj9qaVBIv0slxVj/NcNwgrSP2vkNLwLqBVKUq
qT9CkwQbrV7ZjCcZ8oW8ntiMlM4+m767Y7bGYrjIOiJ7W1pqHFYz9yYYPsLbUWC/EmKtS3mMyupo
BOElpWiXN/2WRiEAQJ8Y+QffBu5pGcukNXD/HNA1sc4/Cvz6lT7/tXwJdP21ZiUvY3Tcydvk8Pj6
/5+089qVG1nW9BMRoDe3dGWXd9K6IaQlid6TRfP081Fz0F2iCqvO9KAbe3djbygqDTMjI34jfUf9
FP2A2S2Seh9AiNBO4w4q3W7U3xAj96UBT29N8pEPcoL4ZJuY1wmWgE1LhsjOx+e50N/5p6oapmno
pmQgQo38/h+ZEEiHEPd5azqISF5KRu72U32ITf/zKPJSQf0zPUTEWjUkw0Ki3+Qf/wwzdLnUz7U1
Hl4PGPF4g/P6SnZkv+debGd+5AN292IHk3C7d7++UEx2sofJnq5kqb/zur9+hq5i36JRMaea/OfP
OJWximZbNh2glUp7IX5X0ISfzW+dy1drs303ev41oyIH7xFg817ZmLZsX8v5pYuzYUjyoheuGKK+
empYSdqd0jogISduu5ETD668PUBR7jFhlk8PqotgkZv7/UFPGq+QS1/u7rUrT48LL1AWhZq3wa/A
gE5Z/Yw4q0ZpTPLpUHuQ/Pd4qO6Cjbmv7tNt7JlufdS/mF+sPXe7F9jfYjdxPt8VF6eBH0DnQ5JN
a112l9JMmaJlU0AVusXfagsuwdFaGnppu8WaCXXb7MoO+PtFyZAtia2omLoh/y4pnj1TiqpqpKIJ
p0NC+WyE06/X5G5i7hTjY7JYNHw+Qml5oa43nLU8h+id4G1hrp5FdZabklqX06H3gg1GlI7hwQ2z
b/HH9D4PtS7W0ASiafRvpGWyz0bWiElrtQOLyeXJu+O5yH/kUueoknJtTJfm8DzS6vGUaVoVxWLB
mBwqWv54VJ3Ui1wckB1EN7y3o+I0m/5KhfnSOcUTloaGuCzb+gDBLq4XioSgebExkAVogSfkU3Cl
tCn9/VRmFhHJX4oyTKi6Og77pIpxNxyZxc3ojy4CtG7gV97J239L3d7ur83l3w/RP+OtDqQxQCZC
oivPqVi4vK422L/bjVNc3R6/a5d/7cSzka124mmqDMStiLSs2p1gJy7iGBueG4RLnKsDu/Rtn0/k
ajt2mpE3wIeXcNMGHUkXbKqde+UGYJ1bu+nOtPnWncbJrhwqF78DGgJLzYgKoL4apynF1Xwq++kQ
kCSGpeia5fNEh00HJvn5Fydd/BDOQq3GyE1ZFmrUIvC7lTfc1w7M3K12W2yrbXhUNrKfeMFt+qY8
fx5XubhJz+KuPkBeYLSPOoZoJN8ybMZ0dY+eEfabz6b+MpeqD6TfheVoJyA9pk6HDZ46tabvYgg+
pZbulLznDZvC8ZNsJZ38bkTww8ofZJq6efMRLcj+4uc44vR+a8ieRKcNWVv3hMeCCbZZRd7w8yFd
/Lr/HZGxqvELeSIBB2a3FKhc6VPrKMt7JL3WMbqwNzSRU1jDgWqp8K++7ipCukSV9PmQc8kMAzCu
0+kgVd9FtGP/nwekiaqu0rJYnJB+L+HZaQxsVDKMQJ4Pelv5RWGg62UcZPXl8ygXNsLSctMX/WpN
lbXVXqdA39etIk4HGMSwmr8Jw5Xe+6X7SxMtOiFcl8AI1l8TZ1M2cZsuKcLsCm/tA/Vnb/bml/nF
cj8fzNVYq8/JOqlCC0JuiTW64ov8QjfBE932Sboa68J++2NYqy9oEIUYuDjDQqx21KBM69+CU/vl
8wFpl5ZHMtkGJByYvKz7k0FbCGYljeMBXL0TJstTRkq+mVLvNLr1qvYUJh6CKIQTiW1PFdhFOzky
NUjTvK+Ag9itXm4okEXJs2DSwcxvrOgdGP6IKHE9HXRaBdqYU9WzZnswBK+S9L2invZaXroj3Fh4
bXFUQh3C4q58snSEtEv8TBJsWtLZV4bu7pT5U4BIwqIiPk+KjW0KdqfVLsw5F4BPT7OyiVLZHyPt
mbRKgytf6NsSuufnM3UpIdYkvHFEACuyqWmrpY8KNF0iTR1B1tV2EwGLHIxFLipywxG3Y/OnUeYb
NGkWjcHK0ZaKaZq5RgLspBHK+65CGyYU3nsMq3lgNVd25rIbVlenJqsaLmWspCWLq0t6eR9hLZjw
RnIwDbZ/fr19uToDFxKBP2KsPuW417Bq1onx+i7Yd6N9rOzE/nVlmi9tyPOBrKZZ6pFvSQaCfHn/
/hx6P9+O+8h+CklsrgRSrszY6vsqRQrwuFUwmi/vsf242WyOL79+fB5EvrIsv7tWZ2dsHtSw2GNG
U7knX95EO/7TiUgzVEd2Bg8XGDciyUHdaw8rdEff3VecxP6W+tVGcINre/hCqn++gr+Pt7Ofgyzu
1CoGP4cHrv0c2hDYSa1eEFj+/5xdSf4z1Y/J4tQxIdKBlqyN7yUzTLHK3hfOlTleNsQnO/93Unk2
JrWtoMyeIjKN2XIn687IviBn7EXZdxVP7Hnz+YpeyKeYQQ5L+lR8bYsX1/kTRusCpR5qXudF1W4q
1INKgY5QwntQf8ymL58HW8wP/x4bPlj8JYFpWz8FmwbcZaaYlCQMG+Ktndqvqf0FvLvXueT+frbr
jlQF3JYZbp3vdyI76rth/4D95NeeYX9/RkrSQZDE7uyTHTsYADknr3jt3d5F5qm0lV/aXtigvWT/
EtyXpysf88Wl0RdInKbT6P59pJ4tjSEnkSRTPzughKMb1EIVODNTmH6VexlqstZAnh6v7Dzl0r1J
FqDowG14J5mrFWqSccyxG+STK4KNFpJhSq+RAvei+CJaP0d0IlJKpqoUwTPXPKiHdoakwpjdCRSo
TXU/A5O3cEedkChXpFfVHKnD7ITho0ge0/H01Yowwrb0QyCdvg+nb2n7RCUA5YQyHrxuPtlJb959
vg0uvYs41/8d0uqoUvRyGJBnmQ6d++X73fPj/VfTfnm68h0pFw9EA3wmMArQFL8n9my1pFgW0D2F
KJGqpq3C2o7ZIAElwmaEb1SeepSLwWCnwhHx3G0fmh8azS3VSA+YCgudPws0gL6DdnLCvNjJvGWA
CB+zqbTFPqLzON6GVuBIyKdK3fsM590qhvuwkb3fSmFhaWe59Hhl5i7dJoyG5Pb/frCrYwhiRINK
5jQdSg+DcLd1Ijd3PrDZtG87Z3stPZQvnQ7sOUmVTRGEjrECA9QmHI5WJGdTqFfveG7tFR9PGpfS
qhftsuPoTh7k9M1y3rdful9wya0H8050az/1de+/DP7s16wGPyCKYiA8zA13cinbbYDnkxrcg95w
4Nw6/+Fj1yTAT6auLYiW1SbNcQWzkKmfDhhW+VkC/mt0xPplKF8MgPm12blXhnfpQz8LaK4eZK0g
Fy3mRQS0D5Rpv0sMDnVs++Mr+Hov9D8Pd+lFq2kUoC2VR5kor09+lSy0HRpe0mHwJoZ0HJIdUr1U
9OE6oNps4ZrZ9o2vmrThJiQUq8Tv4bdW7S5Kd1a1FbuNjsuQrte0weiiiDXiaeqb8tu+SMCCS4ev
H7mW8NNswFQtPChD+GI1JQVX9JqwrIfgfq2WdGnDAuz855vX/7zOwrxWxi4XxkMp6PjiYYEinDyJ
1hSqMUhU9lupDxA5k/3c+ompxlM96fBJUE3hq0YF2k5FiJ2w3D+f679QXRQKtfOftfzss6PIoHmL
uBuUVRYW28Ldu+zc4SJhR/7Pk/3xhumWXVB83t9CZ/5uuT+MK3vr0tZSQCajImZQ0Fs/WlOIPZGJ
IcoBJp5e/7Qime7OlVP90tFErRDgh8z721wfty1KkGPXmQOwvMelyzl1V6/CZfXWqdF5iNXqRlQK
g6CyBhQUkcsExUaRJDAxvjB/nCD7qcO2ASkqjRJ6FzG6wci3T6Mn02PtLZwHUCfPv6E7l9unpF0U
0/awaFw1SLZJ2Tt9cKupENWK2YHNh3HKuMHsGLknDvbgyUIXgnZjhpyw3kmOFHdX9sil3AJUDFUS
vkjO2vVRmyanRJECxkZdAV0NyPaY3WBKB/dID2fIZvP+yq689P45D7k6T6MEjEVagh+a9vG23mvb
073ypt4rt/OD9ZA91vfTTt4Ku/KAUuxjeaW4fHG7nI13ub3PPgmyXLjGYAhQHHjNoshtAQp8Pr6L
m54WhiED2NRxif0zQjFL2LShYH7A0tiWtd9iz3Y0llcW7uLHzRX5T5zVyqHTgS65phAnDX3smLxT
Iu3xGXMyJXxCa8o/zZKf5+qm14d7SWlss8k2/bA0/RfxB5Saqt5l8Xf5DKdQkH+2ZbpF188xUbEw
MS6btG+GLOL90F85Fi5+T2e/fLUBdEsp0SdghlKApjmIjRKllhZb6agQr4S6vNz/TtJquY1QihF0
RZZibG8Wxa62ubIMF0tZ58uw/IKzDSWqDXYTojYcRBr1IGsg7edomezVBABJGzrgU5H2W9SPgEaJ
V16i12Zy2YtnwUG1RyF3yXCQshLR6Axz6Mqf5Pss+vn5pr7UTtWoDGoyrsbc37+7KWeRUh3FVIA5
3HAeuJdN5Iy8hHgFkSqgaWn/fGtIh1L/f/HYXnbDX6fvWeTVGDGXUSMhBzyr2YbdkIEtkVX36/La
+vH5KC/ulrNQq4P+pBf9qCFBepjME1iqLnK6ubKurNlf9KrlVj6fytWtrKMAHAw9U/n6qtEYv6ME
9PjxRopjA2W7tj2vzd7qGSeCrEDAlWBIfjgqefvSkinsb/+bYsWlLEhhbAvUUiF1XQ9MLcvQFAG4
vloUZgzLV8SPYYRpOtvl8lpo7NOLYChOgRUToqBX5tVcvuW/NspZ+NVQ1W7QrNQa6DGjyDtJk5tg
4zmGxwQHHzn+mRk0L0W8bUnPOo63pOi9BOMixZerztbCpzkrb8f03TpB3Wg1V0PUSItbp+l1v2i/
jmjyIqKxn2UIqABm0l+tVj5KeNKmU2arSeAFkuGZbQmOHwSXqoGZWpr8eAQgc9YhqFyU6KjgB5LK
qPAWB7DpDg5tYNAGu+T3oPCDkhTy+IvPQ4OnyLe5xwZRvBdy4IAoZ6JFaIctHkFZsZksUmNh8RO7
7QqM4oX2mIXTDjTLrjcReUL0uHux0KXOrR8YuDqieETkDrwZxjHIgEOYmVsv028DNaZS/f3zz+jS
Dbhw7GDxyaoqi6t9kEoNlgSNQUdEO+TTLhjvpeK/hKAhovK3ZvEw/fPg61pw/32kzodOkZygy5FJ
f4wF+cqWunQewEL5J8rqbAfTMTcIiSxuZjLuhxpG5NfyL/VSbeo8xup4QxLjf2IEbB2EToU6Pcbh
gzS0LDaavPVPpNNQqsfvBFViC7q2iaI7Crbi6AWmiIJIgb87hKXnBA5+XdzE8nM14lb+YmQooErI
wAJi440BW/gwJqMnoCefm8WuDOa7MN7p5hbkYRZN2xYXPqEJ/MnApMGMnADZ727eTyf8HdqXnPww
QIOpFR8a8cvnG0a6dI+ZkCWpCYrAJ9aMUwzN+1xPA3bMA6DqY703vld3p+0HBbZdez89jTeFI/if
B7008SZEW9NUIJZRivxzC1FSNrVBFogZ3CfQNKs3HioMfcIb5LRPkvvPw12+Qc+Op9XDnqxKz6eJ
FpHCI1vZKlsMwZ3H0TYc0LQUq/EYcYdD8HgNLXJxcs+O5fUDP8nUQcdRd7lARSfLXkzlQRFvEdvk
9n6rd4GCuET+BubtWkn50udzHniVoSraVMOyZcRJhoUbSZQLCvPatF684ChLQX4VFzrialrVRChN
HGnGA32OxC0d6jKTjRWxfbVvc+lYUzTNQLBJo9G3rlygEKEV4SSNh8adfcGe/eI5cgRP3WHg6GsO
CH7v2p12Obs8i7kaHaJcEJZbYr4Cd3UQOLJPzux8exrs/7I7qchQdxJlir6rtRrQqhxUuR4PZo98
ELLTSCC6khi6WJ4j7hpsiq5wTGBrmfkTs1mwA6gYm1/1IU3toTbuyekfy6RAaS28tYJfV37d7wPg
r7vdgkoNnk8BRbc6JedOjPrZAjXQSDJaE6UdNo/p8J5Ld1HmKGlI+aT8jokpUvUSOkLV+4NmB+Je
MV+mYt/Ht1n1KoXvClSEXk74kfaJ/zLQrKSoYENaCKdfGYKwRf4tW15IbYilytexc8SicbR0g95u
EmLFZZV2Z5Voh/aupDv4coW/ytMhRsQupI0anDwBhRTM1cfpJ5q0prWPmgdJA6flShWEH2rpN+J8
k2mHbvrZNdtK9SXhq54+xSiitW3sNwNm3PEuTMtXS6rvUe+6G9TI08gAdN2i4HvMT1sDW0mNRgR4
8wnLpedG/zoNd0nyNqHQSZsoedLM9645Njq0jjfxOTPQ+m0aZxGnMCcQThaFiWBnIsBnNd+M7jGm
aKxQhhhvZuqNMvoefgQ4GnE0PM8QcusU06VHgOI8j8vAaWnVh98rVBUjKHNx9zx0BxUD89qLq3sm
caqO9YCyD4d3eC8WTxhx18FORNyi2CI3VNV3U/0U17ssO+qR4A7wckbTH5OdDCYq8ZIa1SwsJuRF
7vIlVSGW/ChAs+AXMxdPw6l264rqCfzc9kdkemiCUrVedGJvjURCQ7F4j/S3aDjhAPrA+NX+x+eb
8dIxAKlfgQONXBw0/z/vjbofcLjLgOSkwZOJzLuq0fqA+Pl5lEu5NNoLMOGok8r67xL52XsrOimJ
1EkKIDg+sKzmDp+A6hhhDP1yAYJHV0Z18VWiSgZvOzAsBiTFP4cV9uWsn1rKwLKylweOTwU0v/Ai
CAbGSjzTkQ5FIH2jIfGcxKNXdaIrBqjvJq9p4H4+9iXU+mMnbbRMA5FPvvdV/ojX3pgKASXiwAz4
MlFYUR7GMURPSfaGBkMjPfFbKm2fR13W7a+ouBeBFUVEw1hDOAyqKfUQN9NBnWQ3z/It+JQriyov
aelfMYAdgUfmLMOW889JnlIt1zM0bkADaz5y4VuA0AcsJjbxg7nr9vJdcDe5SJTf1K1THjCiO16r
fy1Zzd+/AFAsmxcynrr8wrN9NYupleMANR1MvNtqg7LbmzTvwp7vLql26dPnc3ot2upbmcysEnqB
aMrHpL31paOZwyZ8lmoNrblrkO+Ln4yGBoYkyUiIrEsU3NtJAv+N9p6/MDMwY3QBw0nXysGXsICa
ehZndRelUqCr6YIoKjVxcQj09Xh3cmswCIInYQwD205kl47gW0YnoErBrXhtI13crGCMTS5Di8x5
tYzhoEwwg6L5UHyY7zoq4A0N7NTLncc3ZVOrlJx94TUptrDZP7i3HJkfETi0FqurmcOlBAwtG11b
9FRUPpw/dxRwPnmUegGUkrQJfdJMo7yLnmI8kG/1yf+VWyAwPt9VF1usZyHXGa1AvU1XRUK+9vQj
42xfv0bP8a3+0H2BXzo/FR/Txtq+dq5EQhhvfnMXndb/SI+I2TU0m0q7ELzoMbGfiisr8/vZ8NcH
plvAXnhTKBxif04H8pKF2onpfIh21VH7Mh4lF61EH9CAJ/uYu9snskXEK1iQz2fl4r10Fni1DqhV
TZBdsd5OjPcRGdNEkzbTCJ/18zAX3zEayCj6OYue1e+L5OwEkS0xKHOUuQ4YUW30TbOz7kiFGWK6
UUIbKV9b9oedti99+HCbz4Nf4jFo58FXB2iomVLam/8DBEJu360POIW7wUb12k35Ynm47fjzXnpQ
gMlwjN9de01BcL5wgmqwGIB8quBXlFV939ALDAF6eAV686H0WL83D7Os+6ORP/b4IodZDbcodk8Q
JGsBtzi1AaxR6XD842dKZ+SHvVNR6zEejOy91ekJqjlEse7Q4EhvTjHGPMWdmn+kFRfD0PlUyr0l
wym0bdseU/MdmAschh96ujvlAzp/mNlROw/bIxYrcvBmlMc6/3VSZweB+1Hf1fVbQ6tRHlNUDDnz
2wBBcRT2jI9OBKYopNuMkhNy8/hbhocxz5FE/CXpFuITAj0DLKMayy4MEf38b3L4Pioki+R+WCog
LYegejjcdvq4Q4S5le9LNDLUyFdncxvVOL7uilH9ekqVLU0me0Dz3OyBX96apIlQtSe8XdrnAlMT
QHf+yUAosvhqKB50M/n0BkjPLTvslSosUgNYvoYfkxD2x7GOdoLSoJKIcPu0U4q9peLGUuN6DYMU
HdzSEu7zHqoLBpTR1NiDhNzyjHqKDD1WcVWvgjgRQKWUbGmg4AAvuDffR71y6iZDPV6zeQn5mTm5
xSm2JyXZZrgHdWhDp8NoB5O2zSvI4JXiLMKePY5xSvPtlEKvvsnnQ1m+BIlvTd+VfLEEjR5U85cV
fahy5FYYpqQyuvh01ixwz1mBIZhYO3296fBaNzXjZ4WYnGSOnoiReXESd50AMwG/i8wovDnVsEG0
HGNJ//X83gQNcArhEZxGfyiDx2TG0h3Ga5GhXl4vzFwB75/ZUcdya4l3dfhYY2g10oYdUQWeMhdz
DT9DEFbF4iNG2jZ86dVfRYUZBm4Pln5yShIDJSn8vC88XOy2o8wtkmpe0urPvaFSeGRhxK9CEGM8
BPW2L71GG8lVf2EG2koPQfNjEKeN2MoPiSFeaf1eyi5ARJkkyFCbaGH+edT2YoIFHVKch4GuR6p+
SbWHSW1demBw92iwj8Hu8+PnYpKs6eSlKgJsGgSVPyN2KqLLi3MdWAnN/lIDFoN9vzO8D8i4NgIv
u2sd9N9Jy/o6OY+4epfnTcyvKEHewOVwLTtyMrfcjPbH6Eyu7KJKuL0yxEuZxXnA5fg7O95PLW1A
9BK4WxfW3vfYix8i9+NrSHMHzMaVm/zSnUWKv+DyKDvQXPozmB6EiHguuKLFl3ZKnEB/lere+3xI
bAX+mL8m0WKbyNQ2ZENcZWxlF/VpFZ2Am5MYRgg6xulzowRPk5psWqF2YymHMir4mXFXV/OxrT+M
9FsICxrHYNcoEcA/PUcxGE9Tco1GcMMZj+cCRz3lMSofZqQnB2zGYH6G3Vehz10FA9yxOFhCvrHE
wuv1t4rHqKLrtmYtjsU1ZNQAiXro5SeMNI0n64TkUbMz8MgpxcaxrG9iMLltffqVoUBttjtdemuS
ryP3TDnvtHiHjhUv7/sT1hVJzf2CcecMRrEs7jUsEpL6VavQTBdxbC6pdSBHUAvJzuwN7GVdQ7Zz
FbfwUYQRfRsEX2UMaUcDUDnORIEJARVf+KzJN/10mxhvy0sL02m3Eb0IE965eZ+5dNHWKsXZsUre
ZXrwEmCfIXGY0ZF2e+EYo+iqm/muAzsoyNJxOpEZAFA3zF/T+CNTjjq9SmF6wutIw4BME8qtIoeO
jln7EFF9HlG+Mvh1KLOUj0lHJQCN5SH7HsZfSkysheBYMGqxhqYVQnyri+2QvSX6u9o/DtZPBWdn
hL/cRGs2CaRhNpZQcZY1/MkpQBFzgz+aIyviMc5us75GhQnMgzm4CuoO1elxSmQXxzxFvOkCXyxv
BjdCVs8MuRnljYBK/qPR3tQjAIk592tXM54UllXPMJhLGkzWOP/Ue3F4QS7dOO1bdLpaqlSj9S6O
KGbE3znCXXWm0pw8mDK6JB/ZCSw75uDiQxR+V9SbZngL6tTPssRBNMLu4d2rqIvlj6gNQwQYaJRv
eca5mJvaybxIvHYA5QwBQzNYAicrBQTYhK5BJUVI8NHSqWBhiClLvqkHS58E96Qbs70x4Xbz/N6d
BPHYQRSaT9ZBFnS/O83fcAIlh0FiDEHV9t3SHwXrCceIfWNWfoelTFYV76qa7WMNFu0rnkIPIplI
3vP4KUhW2HYo79t9+ax2BZLHsR1G5T7o+i1uJYeAHkQshE8FAskxpnS9ot/HOJMXaPTH8skJpMeT
XNoNmbtl4MSgvij4u4sz/28xPQbKE6IKbfbYYSTJO2wSOvp8+WFA2F+QlJvUajdz5ebVq1I94WiV
gaeplzrUlp1aJzcFtffiyej9PnoQhDe5OGrDbTs/NRgzZXdN8RSOewnTOOtNB5TJs7z+Frbw9EzL
hVVRISyLN1Q+PvahTCnwIRBA9giPfbet2zv8U+3wVD4aavhS8MSOM0+O3a671TQXcq9dITOCc0b5
GqQezuN0Azf8L1P1EFs17H0UKqJNLn0E3eSZ42lCYIUyjHWL2qIabZqCz0p3qOXpTe0myDJXIQZq
bE9aU+0bVqmHAc0uK5p2WpVsTqf2xRTag9TrwOb0h3b6RcqSYRHTAPKJajijbdM6mBE4s4FRiBng
u6g7kRm5utXjFh5tVGuwkRZwyPfR4VD9Ou88zPZoot6maMrPyWmr99auatLbLt4vtsDW4AqqV46Z
m2MMArWjnUQnQcdMiCfHarwABbkJXZSKbqaq36fdfdguAObbHEnwAddVRJRHmNp0SjvOE3NnpvsT
ksi9ThFqjnxOoyD61haKM9Ro3CN90T/1euWfsDpBVd81MeEz2n2Io+zpJVtkiOKdjJi4KexkrLNn
ffoCbuexAvQysp/SnkonHVaynclpZDxXijcack5V6nae0Euoope2YAVzcycm/X2SfTTzLl6s59q9
lLzWhXxEgdwLY2U/hljbUGc1aj+QXT2X3FDaDCLTpDYPCFDfKNRAO+0WCVKPerY3DcAo9MyLh+h+
ZqSqGO5yaYtrMp5SDwlm8RLm1oP2VdDBZi1m08NHMnbPMQhYBWbf28l4ioWGvB0nsk7dZmW4i4LT
UUbI6MoVevECtYDqW5YhiebqbWnN2H9pbMeDFiF6j4p4Z16JcPlZZf0TYp1aiTqqYwHa2AcNYy8N
69FT/dzF/W5C8qKfH4fqSzjix4RZt9h12yaMN21Re9mIhSjnnjAgoNckMb7ZyJ6UiaOjoNB3v+bT
NX2DJalc5xLkK5oMDBc5hd+wrLP8CIWGKJ97piLURLx1D5jN4emWutROr0zJxVICpEKwk3Sgoc2v
cr+6m2dKdal4kG/UTbdDWP1d4Xy2tcfsMDr5TrblbY71C5xeXsGfr/glGQfkvf4NvsoDdSguTRzn
aDG65ia7zx8tf96lh5zG5XhAHs4LeXHjX+eesHaXffmIIbSBJJBdPKBLtLnWrb2Uli6akBRUJAXx
ltUODASz5/mI7KjcG9y7AJTTK7WFS7morjDRBmVn6qOrwk01hElsDci0dsJdHP9Qgzv9qsrdtRir
UegZuiJSyyi68U0Vfgr9IwKJny/cpSro2TD01ROl4l5OKokQqcC5K7T2ScsWIxlPagGuDw+fR7v4
IjoPt9qjaZWf0nYiHFJIu9OOh/4dNeXH2p29xCs2sT+9tVdGeHEr0LPXlt2gSPIqpKqWnRYngAWy
8ANtpmbOr1TSfrdw/vrGVXXh29AIMX/zic6+cZrATavERKhcLNMpC5CrQQkyfExCD8Gemp4ffzOe
eEd3R16eXrzPnWZ7r9o5dS+e4B6276/6h7HHMc0ZPWVfH60HY18/k1rBgr9WDb64q/79ueslR3A+
KKnrzwgMAxHBK1YNAlujyPn5Wv9usv41LXx6CFlicC2uaRklzkxjLkjiAeirA2TDUZLettQfQvK1
RDWqqpzT8KTWj910GyZfMDMb+tCzqBDIPXcrAmKx+TGnUEc6Tqwac5X4IckxMZspkcoo3X3+cy/S
fRAatagMYHxCuXL1uIx1bOd6esY1FTeBV4/SgvrKRS9ueRMIHpnWEL0Uc47NHEJRwuhaYXSNVX3p
uoDkqsr6AnnWzdULNzmFuhib/IjK7Z0v7wCybtDt3PF9OE+ibbjRjXll917aDecRl8/nbPNKQh4H
ZUXEYSk0IvXXUbGThiv3w8UP/zzManbjduibWlpm16u/VTvNrzf5DbX27eCrvnpMHgIvuXJCXzza
mEKDNgNX4u+2wNnIrDjpg6qQEanN92bZe4Vxk4JfK829osdXUOqLmv7f97yBQDCOKIiQrEFstVWb
hngaOaplZIFUYVMEHYyUzG2oUaAW1YBqVNL3pvxCu/xEWS3OrJsgfY1THiMxPuoC3nhq5vQnynsB
yj+1jLuldtD0wMkWqVdks4JCRjrMwmUdP9JS2YfdPdQnir/PYlLYbf6tFelh5Ud9RiJBMLyYz0mE
bwDxikbGlc/l4uyeDXh1/5X6oM8l3Vbq+sN+9me38udDypLGTuUN/ujxzvQpRtx+HvdiTxQQlrVg
RgHMq6vjXDgZI+ouhnhIjsGN5cf75InB53AtG+7IX1hii/fq03DUtwjLZeYRi7iaWjXiImR5uL18
//z3XNzYiwQt4MUFUbQGFFVJg4VhjjJ05bZeeou1h5O4mGq4nWdtJIdCmHuNFHVp6tGGkgxQs/rf
6st9Hifc26gvpyiKKbzrtS8qJVwZZcC5vKbf+pszvD7GOQ8VjSORkts6lYrLrOmnHmmMxuXVtutv
MJN2Tvvs0WR5r13WFwuYZ9G0VT4Szae8M3OidbRIF+kt6/Zx2VEIWzKPwvEaXe83OuCT4Wmr/TRa
TTg2GQF7djF2sz4P4rvytX4Vtq03+s1uqaCaruqG95hysbbDZtzy/R3VO/59ox5zX9nV22aTbevn
wrvWwro6IcvBc3aKVR1K8TXQXL4y/SG7r/eWP27DTUyKMHvtXfdy7di8CCIzFDCqXNsy7fFl+51F
TPPAysQQhRLols7375B64C/XVMQWgt9/qlifR1udI2E+W2FXMT550x1Pz5afe5RBHdHvbqMDquf+
f7nwzgOukuq8HtA7qsACJ3RVZhz05IVWrvmfnwuXrtWzKGvfg0bp84T6LB336JBBxBUKr62vYQt+
565/bd5/l2qd2yaYsuDqpCxA2PpVdb6nXr2Zt93bWwDwz3LMJ9EX3W6T8ZfwrF85in/LKHwWfbU1
TSwuzbok+mx9EwwU7ku8j2BRjhkP6/CLEG9UkSpEd//51F7+JM5GvUqSZFSEhWQ5I+QHfSPetBvt
cDrQXNqnzwI5dPEyfv084rXFXOVIglxVWr+cEWF4Bx8PE9kqf/z/C7HKjxo1bBUrZS7NscNaMMQI
4KFMrzX9L4JRzrflqgeWhdEcYJo9H1AyDOhDPAav1qF+MXfFdvxV3FIayT+kGxzpb7orc3h11VbH
Si9USV+rjHDYj/50kzw1dKIP6VHaw4F9MR8zJ3/7fE4vvfzOB7s6WtKaB3rTcrTk4cOovNfDz8//
/Iu5yHmA1VECqi+mkEQAfaM79abcRHeZD0zSD3bNQdokt7iHeNkNPh5+t0n96Ab2nff5b7iIrzj7
DWt8AVpnODXW/Aacg/3hRncm7+Q3x2CDPeimQt1E2aT3p8f5BZewa7GXD+2TA2Ctwp9HccrfLCly
3QBpduWejNMzvPaL/uX0WL3I106ciyv6D1VEWqNlAEAOIWpDrGgA5l6j+GzRGMq3PQ0NKZU8S3ux
QouCbmeHCPO2cblr42oTx+F/eDX9y1mRrNXKdykcX93iDT1ke8S9bbG6g1BjX1nbi/P7z3DBAP55
E4vjUKsZxAs0BwdvPlZP7Ut4o7r5UfWLh6q2hePnAZdf/dd6nsVb5UJxH5cAJZje3rrvy18Bde4q
krd4DeK5Wzil+NYp1wBhFyu5/04lJcQ/B6nMUi0oKYdr7TW74l453sHn2CL8fK89tmTRWIlvcN3b
xE8Jwq/VS3/lafr5npLF1W3SFXpdBKM5H1SkRxqakdH7/+HsvHYjSZYt+0UBhBavITJSJ0VRvgRY
FKG1jq+flTWY2+xsTiVw0cA56OoiPZS7m5lvW/vvT/XaAOf//i2eCnEDiJOSb0UXT8P0mEbXKi3X
XtvF3hHF2MUbHQOUdYaAJfHEhQOQNrcbrXUmrJgzOsUnfAH+fl8/Fni+v7mLzWRW4JkQrbNnveqU
nPOjtvpNF5+LCABaJaHHSqX7EorYrbgJb7pj+Gw+jbv8Sn3vfHf/+WgB3ajg7gyguRcf7TQ0WlRl
fLRxvg048+2fG+Hj73f6U1XG0FXqMgZKLhzz/v0G1aUM2h57zR0er/r8K8EMQK/WGnTov4/z8x75
baCLHSuaxC4oauYCvVZ3w32Ou4MtvwRr877fmOsC95cn9cqa+uPX+W3Ii5Vs0SUajUbuLRIx4kk2
E4yJv9/Vj3yWb4/vsuDIKfdc6OfvZCTqiNVbrQVD16wTTtUFk+P5qPXpVvsNxdUepMXLta/C+CWN
Kwk7nphjwW58Mwd1k4bHOD3QoQoroXMxlse3oNvUIo7vMMzVK8HDzxvrPw/mEnUwLUadic35pXuV
27nlUfWae2PdHlI/s/1oLe4l1qbcrQ7xldyBSt9P37RBv8DZleXsPHjxwQ3SYJKSn3GUuruEo2do
qRtXojtkr0mAxUL90cuhL8+ZY8zZSgamHmWoi6z9PC9YqJabEh2bpfxOOc6Mzu4pVbMqS/CJ0lvb
HMO0dyY85FFk5IbmAe63Uf71AnYUReJHDZ6l/OZ6+FWLN1aaeVp9L+oDRJIPBYFbM4p30yytJEjn
ISemaSatxNywo5BpgRygDmTOKmkijesbJW3sDIJ9m76M8U4Oey826S75SLGbTTEs1sZTFTwJGdKU
zG7PuHUrAbuu22bxIgm4anf7oti2GZx3VArDsKff2gu7uyyrkNMg1zNCx5LhqcdUC7KHRbsxMMuW
zPB4PnescqSI0SmYTScP8SDGWbg3H+PwSO+gLS2p17adp/QbtS3odMO6xezWGN5zyip4C6f1VZ2g
54FALj0OkXlDEchBaHJl/ZJ/nIHfXvbFBjgqcq8pOjE5LwVSUbir7+I1Ck373XDkDdI9B+x54ABo
ddHzuMAurvK2r35wF5tgI/SDyhzjCKN7HjkzrW+CEeQ+/c9qrdmNZPB8HuP+6+8rw493jihYQQ1O
5fSy0hDP4GaNqaF2NjyPyCLwfbiyR51X5v9sDt9GuFhQ8S5DUIs31E4D226kvybxRotHW0HlKI9X
dok/qI7/DGYhbAcjS1+cdvEiqwEF1tJWHHjYnZvbHzRq8w+wFvu3ZMMOsT8xO6SCRMe2U9hPKBb4
x3R1gpyKdn7I9n7ktet2/ZE5mGLY10Ktn3ZKLoueFaB2ivSfI0utCrumwy91YPEVXoai88xmuRJO
/dg/+n2Uiw0ljUexUC0aZRGVOgptK8oOANYW50WXwwVH3eVUQza3f/+Sfjz8/tYSfNmPZGWdglMa
oXLtzUgfVecciKTr1gk9DJH9eoN5op/sKud/U076NrBxEaMvkS7F9Xn/NNv9YBzi7rlVrz3S84dz
+WF9H+NiO4j1rkrknDEU2zxnmk52wm3DFd3Ew9XJ/988ym+dzhcv0LCmNAw0XmDpnR+m7FACLH3j
TnwJVvs9x3P2uI4O9e8rw/4UxX5rsL6smA1ppOQyHCGA+N2mdRC2n1Iv3Zb+pwoKovPb+wd0MGt6
yty/j/zTKvR94Iunq4T4PlQhn45I+NyJqh2HV/KqHyfeP0/0Twr0LQOoDbEdGpUnKi03BoczYq04
FiK+v9/Hj9XA7zdysYjDx0P/m3Ejo5NsgkNw0AGvSHbgVjvt2KyRbW3LTQhZ/QxeSfxrM+HH6PX7
+OcH/e02tQjB4nKeCo2r356p7gWnfLDkneRYb1CPutcWtJ/Xmm8P9iLzkWpx0oKKO24Ac2Ic44JM
3qR+6eiYDsicnkfb8HQtS/5xw/5+nxd5T2v06ThH5FsIzpx6K7n6GdHvh17qjT5nxi42Xqv5LGmw
8ZLZ0YXsq0/XTlR/jKq/X8VFUmKUdRno5+JAon0ArbYxj7YF834gqh4NzS2zj6T/Kqx3scHDQngT
4qcEkZxVF642Nxu9uylxZ9aRIymDP+L00zVY2221cKUGN016l+fXykXX5tnFXjyqONqaMY+twgJt
vBXL579//8r5F/xnmfz2NVwsXLleLrF8zuSV6V6yUErXj+lyp3S3mKDbOQIk8YQZhl1ZvwdrW7b0
VijrWaCtIT4mZQkpu7ZTiEwDZh8SDmDiaHmymbpW37k6ZkwzB6lEkdOy1bXXZCJG44RRGNDUUuTO
+NprRNE0KSuN0zUPf7+3H6sk3972ZZlPyZeQo26WkMYdPYVvrD5g67ZRb3LO0QWPJg8/dBQvX2UH
8y76VKFkXdmFfl7EsPamx9hEyHYR3SxSmYZzhcLLGDArHD6i7jHopytr8Z9V/uId6mcUDJI5zHhQ
EP57DYlrJe2btlt2mJ/RNIEJjv37bAFEkLSLiZoath/8opzR/ri6fv1wh0j1FFpd6RYUDfNiNUnk
DCJgNVIc37YeQlE/32an6Sl1FB9Vjtf56lq7ahXxw97+r0EvFpNwDFK6Rxm0oWqrrLpTc4p9XCE3
+qo/5VdaYH6Ygv8a7OLp1ktM0ytWxmigsWObUaVe1X7+dCD+rzEupnmp5HotlNxQ7XV7Y3U+Lx7W
KUd6qi058hqnSjSI3t+nx0/inX8NejH1Q1OOK6Vh0GJPSWB7DvuAEBD2kTGthE10JUb6afH9Pt6l
/LTGBjoKIx4k1DzXSvdjnNiFurg1bn9KTwfE/Gukp7K+lxb7oCx7wXgRtHdpId4Xcch7DDGpFcXm
GBUI4IzXTEITL9SO0Jh2XfoqS8jfH9APwRXXq1NKUBVcji75AOjfTLgOoImq6ldp7ifRM2MnXlaT
tC7TTVBu/j7cT8vVv8a7+AiGUBnrUmS8aD/BXm+hvgUkOpbz2eysO0hZHhwGOi6BwLmmFz8hkL5y
BT9P5n/u+OKLCLImbkbhfMeu6GMyw6KZbruddJzuqtxejsOW4ocbnekvvnoU+GvKqVmZnnXlUfxE
sP3+KC5X7pAmjP97IYbwqgPQoFMOq/LGes3KjVHeymfnWOhfxrsZPM4yMn+0ymUybAu8v6c4PxZD
e4wkYD9GdBbGo33vn1XhLWixB8xaLwkCxzKzU5mvtACBesFEk7dR8phoeCKwX/39uV55rJdHPhDv
QnFsZ9ZIE7gJNr5L8TTgxPD3UX4qvv3roV1sNlZZtobcoUFgh7UVF/7RribviZnV1bpdFdRC7mM3
ptkFVfWVW/yprv2vwS/iaDwgrbyczhwvP9pbp+iDk/Wa4/T5Zjlqh3SPB84+BL9Ue/oh2/f2m4TY
6WrX+g81wH9dxUU03UFyDmZBPCth6BRiQQs2HQWD3xMkqNZBGeh369yhM4KkOvEqrucYrSXvbBEF
X+fXotjX7IV+fPeGiOHLnyq4eLF7aEExCosyoKRVHyWVVtTglGjatVd//i3/iQC+jXKxdCxC01i1
3J874oFe+BbEJCquuwEbg8j+onp4CDzzqg7l2r1dLBfSoEpLaHFv6fTW8z3HaU8x+lqp78d3+s+9
/SnDfcuQ5qDNZ9Fim5JWo288Re/dDY687tkiQFxx5n9Qn/IVJGtKfOP6qu73PGn+8mT/CH++jW4E
QiBHI6O33uwtHM00nNU2u2FdO68KAKyajH/k/FilRhXbgyutqo3u43uwnv3eCXxI7jZ9+wdxE6zi
fbyxDuOKLjiHU+7jObF8K8/H3X50MG7kuysLwvmt/+3aLxYE0TTx1j5/e9LpTwS86jayl3sAqFzJ
j47R3fR4RpIhEbtSjP8pq9YR9v2/r/5P6PHtqcVC3g4Ao89Z9YTIUVurnrEqb2tf8Ixz1P3S/lIQ
rxtu5Qqb/upb+zFkQ78qy1wBBlUXk64IYyFZEiKNdGmdpC6d1oivLHg/Fc+4xX/GuJhyMIMWRNHc
YrRR/cCn4YzHmjvGsV+lG3XVOOM6XN1a7NRX3urPc93AeEtByIjr5b+j/RYs2KzJ4XmZB1IAFGJZ
m+eMxn9/eYg8YUPyfnNtef9xpptwUFAEo7O+PFS3wj6uCuVM3NDuEuUhmR702v/7ff2cxWBfif5K
pHB3eXaUBnI5JIFFV/SfYuT27D8Qe8kKcAKK0MW5EZyn0On8aHvNDOGnIowOgvJ/hr6YKMWEzWxl
Ajs5F4EWWhDybetHlCRwsN+ZnB9cqeH/VIP514AXuyWoNS1LzgPitet1q+cTNH3AsRaizdY9ivbt
NbLeT/Y+jEgfOI5QkvUfRapSqH0hqfE5tJuoveCWdYi3NXnGtGa3cD+Hde6r2Bd2jv7UIWaadxll
XzhuyOAs95qC8f/zsv/nci4lq0i/5WLpo3O9NCdaGc+J+QvqhWO3DTfJUXZFgsx+Z2zSp+Hl2un3
z5mPJZ159oD/jEur1BljiA6rkvMUogjmLvbn5zsWUQ/31yrs5/f4nxX420AXO2SSK3OhaA3VFelG
k++T+kUO6HqlP3Ock0MTfQqY1cObbQa/Vzbx1R3g/Pv/Mv7l3lmGS2wE458bPfsoYXfN0crChsTE
cnEm8DL72DiRR6vdlS3g5zmFlZ4BZgx9/2Ungbno1hDnORKRg+j3yFRqBzUHn3i7al3BH/zsSh8I
Hrc/btbfxrwI/9RRLfKsLJadxX1CX899yk996gl7qbSBs0wv4Dm6Va0d1cApBrsiUsYYbrLb0dYH
r2xXoXmjJK6MR1G0FiKHipbau5nyVtZ+to/X5Xio061uugYHJJbfQ26BiBL6abyy2P1V/hBSjA3H
UHrXQico10ni9ZFj6I4QfTTSrgs+MBYSfpvJrk3cHpDPQyLbkQzLZJ9bv/Cqb79qwMgGCluP1ATS
AFiPj0Z9gPoxetNplJ6r1hM5ncak46vOjhz/abQ7aBslOSXxSqVkl5t2K8R2B6O5P47dPjOdQeDu
bBr66belRXq4STSfnnvTk1CZTP1NEdhVfzQWu6m2me71SuMvZe8Ly6pOZETaSuNat6EirtUJRbtU
7ofH+ctQhpXxVWie/NwBSxbeSeKreZ/pd3pYbGoZsJyjLfNGat4NCyp0uQeNxf8aXwMdLawsyTa5
GeG3505rusvGuENeWdc3mv4u8mO57DUdPpxO86sO7Yz+AOHOLBS/0N6qG/m29xOsauhg/5WU6zMi
Ae5PgWW6DYWmgj3TvioEXjDDcHmoPZp0av2+bz/M4QQYgp9L4EFiWmyDTMzvuLDxiBgtIr0G8f6L
xr6Jk//Ks9pdUWwohMJ8ySEM5J/jaLmW8TyNip3K+xD42aL50ldasXIFgHvqlfYhlWhRHfl3uxL3
auoYkFkceAJ7ejetwhvp6pQPi+GEw+1Yv6YjMuf9HN0Ord90a7qNaUjIZJeqc7x4jbAeaSu387tw
NXTPS+hltK/TSv4ScvgOhzqi1d0d72BhPNXmKZGc8xXUfpF76vP0OkROI3jjjdYdac8GXxnLNd/6
Ohtdo9hILO3qyeJnNK9WXe0piAonrY8qsW6+Miy7/B0jP1k8GszDdD3eWZEtS6iHsTiUh405rbqA
BnHAlK5wzDhtp1WY86Byo0/ryVqH7WPBF5RuW276DgumtnkPMEWnFTxzrH0X2GX5kZZbSBv9Nt5h
hjoXjykAJWDhwmMQHKbJLYuDqZ6qerMEIfCH2xbfRJPGfEfO7ST1i3If0Rks2YP5iPmj9oQWInrW
aXyo/Tl3k/eWjz90BJwvF0+OnBEqBfQQ3NmDU3jb9E7UupjSzzW8RxdcR6XdWRAROh8IJv8qhHfa
CnpmBHsj8SvazcNVP3j6W/ac0vdpbEbQGsFa/jo39d/kQ4S/PE/DDp+s35QKqYwbmoPzamDd64s3
DUwnXsJea3+1UJAKR+aQ+6McNwHvGoel54W+iBrGz6E5X7DDANHzIH1U7XqZ/OCxiVfCzONvpW3+
mW2M2BcNh+Jd+nFmWc80tGMq+cls0Tq/45xF2ZXhPZgq1ovA+hr5BTB71mb0iYbGKaOPie6elkYp
zQaiMMQruezBJzh0/eMZJEcrQTyq7WvBZswKrh1gc6A3QrVutn6dOzVaFAve4LEeHBRQfEBjf6pa
R0D9wt+ROBR0ghUtcpYH1bUX4AQgbks3y7JpB9sYXEhjTpvsJ/kWfYGGH0l+q5jIQ0/tuCsT3DY2
6W34npggrQ4tB0cKS4Cv7Y1hxWVU/TYJXaXZaKz02Wagzr0zFceswFRBHrGLAhWNrc3rOTmqqZ/o
H0E1A7jcDRSCEMuQD9dPDe2nrALtc6a4/cOUs/w4UOj7GW3FWjGcUl6JCClNW38zNZtVRvzUZ0fa
ASE5/9zT8NE/5uhOFuAiHtdlncSDlR1qyYMZUsyPBqcl7Le/jV3oQ6obVp0CPddmxROKB5Fe1y/V
cJtTXzgqPPq1KtjD+2h4EZ32OMSX2/QtOpV81unaCp1ocsbOK9Ktavh54kvGva7YXbnurBX8chgg
i+wu60B25ocaLv54bzR3+bSNBTtVP/UUmxtcvMz5prYeBvQqyi69E/bdU/kLDavDX0y5HmlF6Wwi
WJifA+WmVd0qcvRkJ0bbVp3AYnjanXk7PEUfs7yrp3XzsfQOkx0lpTumuiuE8BxmzSk67FQrPnQY
YmqUonuiBafpXTIqZ9RKe2EB6CxK9rA8SlHz4vP+AKRCUmj5CwvII7xUrjbrWQp1GoVg0PYxi4Y8
2bK8a5rUHtJPo46PKs19sUUzrn674HWiDoGDQRUb8Vs2+WoHVqLH/maSTvnsttiXEe16iXpf69A0
3uP0cUj2GBME4X3Y7ePgNoDJg6rJCLy5P4IZq9KjbPo5NAAOgmm1IZRZ6tUggi7xnF47DsIhn3sn
BIqYsU601l5dOnexjnWG8pCNkTczUTydii9Tflmk33LwYpr+ELzMwYvUf2X8N0Pyz1SvuBy2c3aT
Bl5uwK57V7G+rralTPEz/CAwicTeDbg22aRb2vLy8FTSPT/FyGWYXvDGAyySsjJ3JfMBQuIqFOp1
yi5sBJ9tFdsTfdw9dGHz1xIcIKQdohlRTUqpOS02S4+zk8qVjv4ylb5FExERGmb0hd9VmVOq40ZV
2Ux+zyUULjgqS1/dN0yQoiCsnH6PQrsBU+l1PGd2fQFwRy2uRXASnIBtoHvAN8qd0dT8CfjSnOmb
pv8MuHfO52wjPmWKtZOGsbOpYILZwdWLIqWgao6Crq0RfylBaoNpswNB31vxjaaeDPEmpz/aqDvH
EEwEkLkTxeqBNO4UtcLa7Aw7mX8FAISzhI2o22t8B2MmucK0aQQsHhJuhGbuvPpoppRYIPNBSjrm
Yroa7IMZI8GMbTcM6GJDRFqAotCF0ZbAJDdZsZL60zByHoSXFDYJ6yp9zyTVURN9Wze4ptamPeLz
Iwe5UyqvMbp6JStto8ebQu7hHLHXarWjNPuUe7byN7X4KsrRHXrZN0y+mAVQT/wHEmxkstfilyET
nej9L6WN11b/GnUnq9gl4IDUXHKS6T5MzLc6r9Abnml+iZuZiSc35qpKH1O5dOP+VlTrp9gY3maL
EowlHKYqlKFAmyjIWOfYCIKGSoyYOXEovcgFugAhfAwVA+ARt98fFAR+UQjeNA9WEPeWJbXDMF2l
GIuWZDAL/UvcOUZyTj1F25IflCG1qHXk603gCeFTmdf7IfHS9LhQ/hFei+h2BC8YI4Ns8hzoEpun
tK3F5tRam0k2T/gje0hWeY+PFR9w1jzI0VPEPQ/jg94a/hxQ2w5bV9OfIyapHBWehUpEHwQ7UCp3
KSRQ4qkf8csDlV1V9EWYle1RFmZnPv+B9GD8ScWkdWqaToXkMbSwxgzLh1h5LRo6oGO7FdGxCl/I
Z+2yvpWEkzG99tVHp22jbt3nDQXm2yp8r3SqBcl9aYQrXdpA8BKkz8kwdtF5ARwOlc5vGgoMoh+N
aCcZhwbjaE15FGSKh8poq82HFWzN5Q5dZgKBWhX2lbHNhluBQ40qdcpWtcUESto8vi8q+pSRTg3w
WIIuuSP9vOlWqV7m5EaVySYkbCTy333PGlGrtjB9TctRTh4H6WbAuW0URjemSzELp02lEB5GLF3W
wdASN09oWJzbh2HIbIU1Lxg+svDYIB/VZtzdMWAzD21K3alEkidhq02VqzzDUBM8WNr0vitVr9YI
uc9xIG9gnuJ91z9OyV2OO3y2l2A0Tbtoipny53fRs34FsOSFx4ombOltaYm098UC6+pGnR5S4aVs
3iPhdxn7UrjLmiddeql1iUDg0EjSqqlfRtoEz9bdc405DAAV+VNsOODo1c82jNZ5FG5qnprcUWLQ
CNYJmfVE2DXdWzhAiWpUu81QwIvW2uSpaBG1CN3YYDW1z3HvWmBf1Ut9skxkInBfN3MWbToFrYy2
sfKTpfS2yCcYxhNzhu0ZJpYwao4MZDNmmUxZOkYC5cW4q2cO0GCUNa9ltLGS2eulYXVe2eeMGTw2
xxKkRC9H69KgjB59pcEu6nf1/DqLz0m80+bHDAKmQGzbhokfVp95cjtOh4lEJYEuNSmOgqVHwno+
8jzQVvTzdiQGkrsUC8fKNVi55uAjUUkdIXJW6u8qPfQhgs6y3HbwIiwV/fJ4gG06qacYs5Jyk4yc
duYntZfsWZJpFTplnO3o81YCaTcr/QEzxnWJZZ88Ru6MDNlIIlcqF3QGM8X5rsZuEbPzsr2rCKr6
tsOXj2Llkv7upno99Z4h9cTFwCmCep+Poy2r71ZJ/CJRBANw2RgvEfZucRxjtAP7QhE8OXibpy+x
wKxcfpeljSURZqoHmmGOComLirQCj/ht16J2qIhWqtIxVX+0ktXYdZgETU6S7VDII1Ke2Uo4vtSf
aiVaDTXUquBDpxKQEa6WKjOqetTrbVE+9ka0XkhIxFp1mrY8jWeldgcbMjhWQeQP5BFDh128bDlx
RXld7+5NI7ItigGRJDs1Ke3SjWs5q1d61nki0eOhBX/aKJJnUnRIOiyniRWWyKdCZEXs7XP8EA2L
K1jbtD9oM5MGJOqUHrrpwRqPVr7uWvo3MVbKMD+TpEeaZmEgkOwnyop8L1WGfbwErpogGm2FPbl0
aCMk3ggTxf7a9CZQ+nphknUqq1SY3VpVn3syqpxah6ACP4tn3KOSs1Ic2JNxI8ygtpJV0N6odbrR
je5ZHUu3TJRdSAAfjK1j9XtlRj2Wv8+VT3BUzR0dCIYTjadpgOzCdtiTKBtFTbI13LRlvjPOCFhL
8YQEwwgdA1b0+Mt0N+WRD1iP4aXtoBprtV62y9ycSu0maqQbVSt8oVZsseu3aaGS85DschxDFMLZ
H9IMqkzR5NagxCadrq+c4GhBkA1jt5QTVx22Aqttcj6HVUQqCaKrBOsslpxOaG96k8in1g8xBtC5
Ga2thefUS445mE7bT5R1TFJO+oUJRhKpcNM6o0+52KpS4U2dsB3j4HEao2djHN12yBw1hffH+9fY
0aXSgNQnb8IB3NbMaqRgAam7GfasLb0caTWcSgXjUMKfhPhu6Vk/YEQqykT3jPhoCfXzSHAwGCVF
mcXuchaj51YhTI1zW5JGT5/btXHW5PePUdlgnLmrUgECHexd4SnjT5Sh48N9kVmh6swPuseujLdZ
Nrwo1naaN5n0JAiKpwlbC5SljDehrrCyPLRBurV6wxmj94SaBpA2j50Fer+1LudVZ5wMhfRwofdM
NT05VchBC8dKK3sJxfVAUp2HyF8t6M0xrcdjfZxZapSxXffa4EayanOYsV4UfLeAV9YzcLreqflW
tPzTDAmKF8M/LwOaSCmsTBPy13R66uF9hi19xXQRBvdaLTlG1h1yNboZo8Y19eei9s3qvBRCGZgL
v28VvywbYhvtFoOxAMpz1hLF5bK8qpbhoIQnXp4dLqwnPByQffaghKuAnEqqjk07uaL4WiIQE5Kp
JFc+O3F/GDEAxomGFkw/SjleDcVAnSHbjubI3WOMJg7jvpEJ82RzPQQsIXPqFbzEankoSkK1dllp
431myl5YvnfFck9odi/SktmCXJtSmjoEnuoqOXelpYZoi4O0KqZNADhwyCZHGze50dqSsR+CgRXR
cmT5pbZSr7doZDdGp5CiP7bl5vRlRGiKqGgJQ/jeysp+oL4WhQvqxWHbycK2hoG5NMuh6+JVK0Se
Xui/EoKFWLROwbg4knVI8r0UaDsRYqjWfdYkY4EAG1nPnKUjv5lUIoDYlQxlZwgvKoL5QnS6dNhX
5/YWio9WcNtQZ01JWDMlc4NUwatodMZpXsedbPeadjKix8iabU0SDu2iOlV1rMubTsF68xjS8kwx
1yI0jR819XbJXmLOa+a7stJtTlPkfVLh6iBp23FU7+dBgboKrr/Mbmjww9iks9NzsL9Ir02Q/skF
ujQ8KKm80fXhWcMCXO77Fsgdzsx8oFJF2Fbd1Ame9DnISLZltWEG99UqUYWVpg23A84LjEwJVYX2
SrhrBIcyIqFLPIDJe3lsHFHKHK0Wt6pMCagc9FdRKFYT1jLqftBNT8f4MJ5mu1kMVxrJ/9PAmSed
rWA8aU0J7JtNdd62y0lMZgiiqBMsAbeF2hE77TajwmBlBJNFW9lTVe5FwNF1KW1NpT6Kqg5bYBEI
moxjwyMaw0+LLExKU6dnj6mi29CkWXXZTBROFAK5qMgObUCdkfKEkG4NFShM0dMWRA4R1LZSvI7V
Q8HGMM+kDbLmpeXvpIjssdqJ0j5jeVwyKKQD+TpdjIKnKamrGpGXR3dV9AQn10k60xGBUWGQcbbe
U8pjN1Ct1d9aqYHEGdsCWNdUg/lqvUeZsG+nTdkKbm8qGx07Q4jRNCl/TSRixKko4hpbP7O+l9Lv
q32GALUSXmQ5dSqxdPp0cLTq2BPwSRRJge74LIeOkmN8I8SrRf3EKdkxhX2WIR3QOAqQ4XpV0HZV
esHy1u210hdL6ta3ahCzJJPADu8pjb09HkNTf4iCyg910mni+15KV02TOHKcfUHstdXpV5Vs45yt
vL2Tqs5BxntPGT1rTrVOQT/8NA2K0shqoRNBdy3W0fApSxRmotwzsi9h8RMLLWeVb5Sy3kaisaY9
7aQb+34kyskMOtD+2CeZbG4FBGDEngLOSlQfS7S3Rd2fUupxhUQFQ6RGx17TDymTUfmlEC9b6tto
ItfMYSBZgivW+yAIbys5oqTykuRYOEqPmWyslZQ1QWFzHzn44BtvSJewAjSbwDbq1K5HktmIQIF6
YEdzXMFErcWvqDjiHHj2N84XX6QaqiT4HxbtKouHkyDMvxM9ds8lDL0tiMBZaK3s1CeSN1DZ5f3g
tGdQ5qMGclLoryPGLiTBaWk8K5dyVSpkHuZ9HXd+EDL1pHDVgCeWVcSmkPvZBwdKiVi27sWR7b4Y
2SMEDIrEXaRW2wKMtDmMXs3qGefZJiIMzCxkQaBnuzPyf5jcXFIIkjT+H2u/WtznuEyVIC6z9qlf
Ms+aXvOu34nBqQLnXhanssDAK763TJ3iFSbf1FLrLtmbA+gxcsJQBLchDptOTU8CKf9E0cDqUmeQ
+BSDpPHwQdqkaUFN6iNYgrVl+maH1HziCo1sl1aNr8wx4WO8LUXKD5Q7zEXbtXqwraN521EcjU1U
+2q2S2oOmrDNylNtVU09xXhmSNR6ZTnBZpPWGvxOhfxyQjqn4mA5JizboD/5uNdTrq57/UFrc7dZ
QrcTWF+qDmy/ehRrjmnUN2FhLRN6F7aRT8C9asXzudW4HzGAKajutRiDR4r8ILfZvR6+m5R6Byte
lWm7Fti/GyxbzBAdfUFYaX41xmvXPifROUvKXgos44tS2WOLa0eM07UGWvrEFVtcLrpxm7bmISeh
EBuRr9Hc1VgvpsVIopYcKjE6zsHkd5ZxyGL0kZSRVWWnCJwhj8rZWMk1JppkyZLhHXN8QdU9D4fD
UqBMCSO/67oXDFVlW08fItHyFItURsVMQuua187Ab0PoK1eiLpIn0yNzjFTynHEaQ7zO1YUElibS
XEbGKgIelKF4Jb+GJdy31RD6Y/46yoU/yu1q1j6lJPVCgVklCRE+ZJgPqLeKEPM19xRhEKhPn73w
pg8HLVtnGbNKgiq5kfmq+i44leZDGd6o+kgQsw7hHkvBnnIglgKYruHNQF2pGQyej7IXZtENWd9S
lTAcXytTWunKVjJ+nSncCnxizS+aG7b2WHgYGtk1zPs8egLV28m/m2jVJQ+xmJA+ncxlCw52Zegf
Aiqh/0PaeXTHraRp+q/UuXvUwARcn65apPdkOpLSBoekJHgg4M2v7yd5a/qyOBxxzvQmRSiTjISJ
iM+8Bt9V7Zgh32wkBBK4bqvfpPotDOW0FMksrhNAuAVl4FdlWIc0TyACTHGN9/qNC65XrCodYWEF
29pW/mySbp4jvpU0r404ufG2pWA5Yjh2icVDS3lfc59Eixp/C4ozyJ5zv8c1W6OsGqyGhN6b2muP
ehPM26I8h6p66WG26qFyb1b3GqtLZsGor4uZ3x8UrduZCIVn1tEbd1rqLLxY/xF0u6Td4xS7K4pm
76pONe2QZp4Js7z3HWOks3u1EaHvgvFXmqKYXmkPsvd+xFnDrG71aVsOM4+tzKWGgqlbn+YHSVXe
jfVNVg1chmKBiwkESoSvknOKZn1E4dtUKc6Uj75VH/KgR0fZUGcuC3fE/tV5l0BJtml/b7FbBEY1
V+qO9KGkm1LS5KsSJi59GbOklC+6hV/mK10/jnRDXblwyDpaVy0mInODud+eTD/eRW327GBt18fN
InD19cC/t+Oy7RaGN64L/q2D8O1YVcRMyOB2BveGku57y9qMKv4dqkI8a41LSMpTzX5J0xZdbbjI
tCxiSeVdCZ97ac8slVJcBofErQuI5zsn3toZaFfTahe6ZZ1hFq8ag02DLiipFp7Aw6lHRlpr1zj8
3RqprjPQS+p3XtBgRVZm0yb9jgGa1f8KnSd/eMno4laVtqhNuUxHDKHIGYX/nGvHAla5284HrlnZ
7UEeLGDOzAyEpx1lYfNxOf406A+64wCH3l6YrH9KmU8Q7ppk/DyUDZWqVa/uU9OeGto4ywiQ8dal
y5hmu7T+0SbPYVOsDLQGa1y8aFg7VAZbUvzQPhrJIQuefbYepF0myM2X5kCu0NAsS8+a782UjmC6
98JLa9NKlJmyQmj7ENjrRq6puef0nDoYfOnPyO/uSoXYWnUelRBxDX89ylWk28uGLd7za7Z3e27R
OtWi1y6lLd+fe57OHi+/WDwO4iiS5s7R25XmmrMkxcMAxK+HG00WRg86O+PkFhzbUTPX4kifKFJM
RrrRmm8smnGtEq0oyabtti3672pfbtC6XbLUKg12W3H7y2ItzSu5GrWLT6rFdhiZLFVD2FxIdQS1
hPDVidEli8Sr0d6yXIFnQaq62xFx+Kx1WI7htvfjEXddDbXyaN4jtMgOsMvr+IjY7a6r4p1jjasg
5Hlt21XdbZWSjNoM96llrLUG5SXW3Kin9jAWy0aYyxHNB7VeC+OHQvPNuMYDEedLpb1E3bNP20Qz
dnG8q8FxdA0Z8l1hHizraDaHgphY9/s7hb6SQt8yHl+j6tEdHhPvJxHCJBsOol01wUL17yDfYLS9
tuJdhosvRnmlRo6n3YN30FBaL4t7R8EvBr1Wda3Um747xuXelweR7LVgH2p7dXjlNs3U8lw14Sx3
fZTWI+wtvuN5uhtZcRNvIE8aom+dVBFefEVIvTCSSdy397lJfadI5wm9VmqV1C2tU1Gy3Fvn0FnL
YKMWNKzJzxedg5xQcLZKTC3psRbxSfbK5NbbGHsxSVKH2P7SUYBqjA3PreciWOOfRHSSlNrd4ipt
69g0+snX0jtfrNRuJflI3RpcRWvmpb9yLSTP3TXqa6GIZ6t4DOw9vrsUh3k0EJtAnr43CPFDsQwy
k4i6Witynzi3m7ttbOOgYH0K8KO5xvEPieTn6FOO3XYxWWhZrjVbYSIDcijSdhNoQHFGezP6x9um
i+D7zQQDm4zIfW7y5q4XJVF99b0vX93iSdrmQrPGhe/S9iseLOecuRmB6UsVpEegyiuv6bYBsqZG
px1Ss56R860CcdUwQbj5TxR+T6lgXTprJhwRzsFxD200LGMbZ6XWn6spxLW+uWDDMLUzc9F5xcqP
Hl306vxoJeSzXYHANI1NjKuikqcvhBUaLpnOVITrMJ6qyyKbAEIgzTK8F/qpXkAPZdFgsvqNFHTm
eszBX6HEzwBfjLtUHWaBMRs6WgIrS6H5G8/wYei0JTPw3nDXDVtMjvWPtmrsbbKz49fc3KuwsDAg
t355xaP3GBvU671kZ6rpVL9T5cp/AIzU6guhvhggOFTKEoa/tfRxp0uPxhCb+SP7dHQdXSBN7Dx+
dDK7SVm9FjZit8lKd1fJ8KzZM+VXIBapclfHq/oY0XN3Jm00HX9pYHmQFq2m1h07ikJtNAGKMY3k
Aq4wH9LvnFWlTsj5e8gaU5xEbvvZdVg6PObVNBunvr3HT4JVMMF9pFv30SyipfNr9KgVz5VuFZvG
UmQRCzvenZNGzK2XwtCxhpl655YyknQfUqhDMkF8kWhulLsq50e2XsqKOwWaYr6l0Uv8TKwbIziK
X0LxqMSLMbkhCyjTVt+rZy/e6skG600z3lE7bGhg6t52eIiv1QGD5wboV6dvcgSGw23TXRN3A9Qs
AX0fTaV2UtT7viKIxHD86OebhptaUQ2eajH+sRKZrcdWWdvxCxs6QxezCmW3TS9/+HcW3aVsBMLF
44Ee7dWBlq8+kY7EuO91R5MSQjvXmlWTc776tScPIStQiQ/cBUtxDCBA7og8PMAg8TTwJuFd/z1v
l+PVkXNhXxJzGpLG/6oQ6/BXv0fxfops1VQ0fyy8WzVd/QDBc6wsE7a8yZuh5+A+abiubMBHADFt
FsXO3jiL6i7bhLMvhv0MaPl+2BuA+R3gfBSenxcmIkD5XN/8OWK5DXfNDAriVE6/FAD6DFr/frwP
DMQ4oX7+JuPoU4yF1TbPu++luQxduGgptnDZixT34S3vie/gZ6KqUsxy7z5HjsailZkGvzx1PxD/
qfTA65Hm0fAqh0MfLdKgI3EMJrI6S7lXqoPLgjGQ+oY6EB1cEIZk3I1lulYxO7OdQ9wrU6Hqy068
NOpLUGFzsUBS2Wa/Mg5BiBNyMfn9xRafocFxqNAcHWIr2h0foO+FKIVq3eTzhM3k6vHftA+6eQko
4RjiRH0fY+tJ7GA+0u3ztJ6aZjhLQcBgauYQRZKnq0+VX+IAl81qGcxkVx/s5LvfPeTxobVXoSt2
mlnNZaksg2ahBrssopZfHuWI5QldXtN8sUFXjf2hNS61tq1ogLjRoWyv1q2tSsPr92f8Kdj//Rl/
wPH2bZenfsAZY4cBw6Y9F0fpUOOYBIsbn0HZ1Kf0lYr71V6bly/G/gzD+25s64NYRlpJy/Jvgoko
g8yaZXZH0S3/3r+4iHTE62INGuWqv3SPxWO0/4rIcZutH/HD78f+yDXAdqU2OxtArbUqGxxOWWu+
OL3bTPndEB+w9wpFUIkYDZStBT3LuTajtnaHay9qaAnuoYw7HVba+vejfvEEWx/w9wHegq5/Ewfp
XMKzbe2ei+wLOPIbD+N3J3a7tu+WJBc18hF66Y0DYy6CqblC7vCcobeAteGx2Ns4GLQbMbMu4q6f
k+Kz8xUTEoJpOQvvsn2woZOw/Yo98tUN/bBOmr7R4+fDiYfZZiBHCbDT/J9d2g8rYyCtzjfIFlHu
29Tht9jbd9EXjOxP2QPvH8sP/B6tRdBSJdDbDhvSJ7SdzZNxygHoPrUbtrsZV29vnUAFL2CnHr56
eN6Iv7+7sx/Wv9Ae/Ni/SduCi5kRvcwGCF+gHhZEJAdJdeBn+5gvvdmrP5X76Jjsw7tyWS6V+2b1
/6HDYr2/Eh8WpjroS6WouJ8RfcbUHKYFdezf39BP2RLvxrA/LEBBZSqaOXC65ewmUELmNcNfYYb5
20Sd+Avz/vfjfcZv0gyoWwYuGI4mPtzcKDARhLqRt9IAiAIhaL0p5TlxtzfBjd8P9Snv/v1YH+5k
GSZlbcYtygmhgnYFqTtz0FAfSvDhI+28kraGQX3LDsXC0X64YADSLN/obbPPtfGLmfPp3Hx34h/u
ZeT4Wh1ZkDhV50nJH9Lq/Puz/XTRQx8CjVUN82b3w6JXqIaNByE05JCikpo99/01/0re96sxPix6
ZTqUstUYo8YbMbrUCTSA6//sND4sYZWM1QgTWoSltTt9bGaOfSqpwf9+kP/LkwF1x0RMUDjWhydD
DUM1NweejG4THpxNew9CvH2Rj8M9KcZze6SSXKgT7ccXw37+DPw17IdnQAR+VTYdww6b9hJvyd3o
riRb6xycnK36QlPPOrhfKC19MebH+d3GneXEOWOq6SEQy8r+Slfg8/DJ+O+z+ig3ijWh5lLmu4mE
GGcw0E/NvHq4aU6MLySY6lr+wjHceQKEsHG/fXFFP19O/hr7Q3wRUZel0Hk7u6Pc+Vuiy6N8iV6M
E4XWNY3vRXSMrj7N9S80Qj+Na96d84fZFhqlA6URUZa2BfiCWqThHEIvmhTyqz398+3w3VC3G/wu
0khaqKiBz8IRAcrXancuwUXpnr3FqAawbk0Oux+8Y9Dct+a5Ay+NkiR1cwCNQzhxJOSLCKCbOGnu
XNXq2e9vgP7p42W6GBbZuD2hUfPv3w4sQ650rDswD9HWunfv6pk5SdZgJyb5tNwior6psIrIVmLS
4bebLoYVucsX3+LTdendl/gQlZQNypVpypcAwWCPPzzHW1ll/8VEsj8dBReiG6cQx643kYR3N8KM
60ozzGDcmvg39voJcooqLg04rCKiCCpoiUX3Y/QNzEqGDUX2EgQvIDu4BxT/bwjChkZ0/+iBiBXV
i2MdHPzdC5c8CviBRfNMsaaottAqPccavQDrXrFfDeRorHaW3zq++dX0CCAbcAT1iwBbGNDGT/Kn
OgTquXPVlzA6hg6L870yHnHYgyFysMaNq60K+jlqcB+W5caLng1zr0QHKzhVjpiauEpa3ndHK7ZK
ZSIMVWyk7UzikIZ1stKG4EeSPzpJA7Z+lRogCYb17x+hzy+rZboGJkG4GH/IQnQrdnzqycNWtZ5G
quDGcAO1n34/yKfz1fprkA/rhOJ0ha7Ft0H0b5ZDnS+7HylUK8L9Iuj4dD64Kiq5wr1R5D8s8YVf
Zp1qMFAEQCCFhZjKL67Xp6fy1wgfhXbaHISQA1JzW7jVfNROhXeSFCa09Mu8+NPF9d1IH+6MmVpZ
2oFn27pOvGxrMuHQBStMZc+3NhlFbltgymW5NJQbeGs3XAYUGw9z2jvL3OY3wEhRf7Hwmp8JRmiu
oEAhoPbaxocAsggcqTUC+0jk5lZNb+yqMp+7dbcGl7d2MEHrTAwvxDkcwlczcIDYnM1GPLiZvXTc
ZAv6O7Xg9hg4bDVA1RcxzMJC/4V3IdWccxDAthktoAfZxOlwFw3ppJcgEUHhqDXYKE9dlEa5sBJq
FN9jU1Iagh8wxA9CRw7CHaY+7E5N9UE+X6wumUf0cOXYv+Dc9Bib1y+FuD8zI8JlUnVNg3jaFM6H
nUgz8axj5bg9DiC+W/egdSAwQZ2KeNYAE/OsfZ/rWzaEXWjXwAIuv59ZnwrTvP8CtxnxblmkQiR8
z+EL0GyJ4Pwd3And5z26BbOatb/SJ8BrzKm3Rftv9rUaxGfTQaAIbZu6rjrGx+mgm36pdLpOS8to
Vm7IM1Hc9TfWG+CgtzP9X6/9f/g/8/s/c8Dqn//J8WsuhzL0g/rD4T/34WuZV/mv+j9vv/bfH/v3
X/rn4bkNs1/5x8/826/wl/818uy5fv63g3lWh/VwbH6Ww+ln1ST125/nO94++f/65t9+vv2VyyB/
/uOP17zJ6ttf88M8++Nfb61//OMPHN3f3e7b3//Xm4fnlN87cxWe/4/P/3yu6n/8IfS/Gw7qWaru
IE6HjSQLe/fz9o5h/t3WbFfjbpgY0qouj0SWl3XAW/bfDc3VDNskXBA6+LI//lblzdtb/D0Ng7/b
oimQvnDtP/73ef/bvfnrXv0ta9L7PMzq6nYi9m1Nf5fI6xZeuDAd+RKsF7btfMhsUyuqIjWlq131
d3Is4F6OzrZJcuBcBvrHtTIE+6zrwO7Jai+KxD8bmX0sY21v+YZ1di1D2WEOTkG/FTe8iPMQaWJY
pGGPcjji+w+DCVDApE3je7Wz9IzIftBz8drGkXMIlM5+cGG75kXVXeJY8040V5cZSC9lrPxjlQXG
Xg3dFJhNYD6IUTb0HpsI0CyHKsyHRVGlCDrFzV3iVsaD1EZ4e6koNsBkjYchVX+COBgOb28qQOht
kBALM1QQ+kTR7mIztkyF9pCHQLPMPn9y/FJ7SFUht4MdRtO3F6egWaKEo7vUoz6Eu6yPD2Vj53Oi
Om1Z95H6oJo3oH1oOxs98SaWqpeXLC5/mKNLRdtrBtDLFrDJwDwp+jheIdrltuEeHHt8xmUkOepG
vhey7h5koyNLYYY3AM7b4QAQUWlG0NeBvSytW+ijjlBbvbyeN9yHO8MLHqzb9xpFoyzfztstdZfm
Ugb3VaroECpquu10MGNgH+/rftAfTPeZBDm9lq4UpwhwgFUm+kOiaYjBj+HOs7GAb/ROfZBDkW+k
cAaA0JxnqdTRUq/oN1VxjQh7pT32dazOkmBE7CVyhgfU7wndQDVv3857EPpDF5rjXdYY1cqnnD7z
bRUhyM7b5XH3HUmS4Nq4Z2mo+QO1Of/kFLif347qyMUSz3IRSM2bx3rws4c8qpydNIEzNmOdPVit
bWxUBIABx3GI2+531VegYeY2GK+2Sh76dJSA6RE807o0fci1iM05jPVF2JnJAw0wN4oBOpj+uLRH
bkwRxek8NBex9O3FENXDdfScAURUZ8zU2lomnjlcDaOhb61r+Z+fcBLY44pl3buqac6lmvZX4d5g
MKXIIEOY3VUMBo1gPzVmb4dpAirOKkLKnX2NE4BpNleQa80auBtN7yFtr7I26k1SGpgP3g4tN78K
1VBgXYI9rtW0vla9sHdDo9D8q8f6qotOHvS4/vZ2NOZwBESl7VRpH7Swrq6JAcUYTsAiLPzqWlZm
ByxKx+zdfHXKLLtW8gG5YfecSgrOnRzOWRakV7cEuJQG4/2fR1H1rKVevTe1WVk38TVTKo02bppB
J+Iw7VO68ZFjwTe2Y7roQTnvlEAg6z+iimWH19qLedQyB5mgMo+uVu/DYLkRYN7e1VO92tV2f7Zb
EygND4YvE+POrqPDqOQ8JnHfn13jx59vuX19LAexaBJ3GvdhdTJKXblEpXs1YqM+vB1htwzwM1GV
TUqMQcUCb8UwL2aJxlSB7kX4kSnDInCYTGED+MjNuQ2poMWs1w0AYQvQfGx5O0OAIcOs27l4Yy6P
knEV2TsXao3ORWjf8o6ZpY/DInI864Ih/Vk6ln7A7N66DBEzIij7fvP2Zu2zDtXgfOa11c+80DQv
Mikt0DwNsBje62MnucRJFB18vT23t6O3/6oHOccnLTxqYxFfLBgzU8Oz47Wu6PFlCBOcOzm/SB2A
A4xpe0n4kmHMudssloiRGPCb4k3UpOrZS4Lm0tEAgCXnYHpZlecUti69pMyc2ayuy7K004UWSnNW
l3Aekqw9lll0CWvvqcx0RHJb/MbySFwH9bs0u2Lp9iBHm8AV17g9oXM5XpS4E9eMekM7OpdGiuLY
kReBhx6UkMfZ0s2rDrCp7Fdt1zvzLirojMpI2QRBn+5rXKynrapuglEzrkLewM2Fm/4KT32W1ade
AVfb5eXSs9DQ6FxV7t5egkSFNd510bQ3zfQm15tt3n6ygff70ow3WjAU2yG2i+3bTxrr9J8/NbBB
16omp2//7xRWt9ahdNp6gnZfRmKuJMHGidt4F+fhnrBxXGeNcPd66+0bGaoYEXfBTohvalfOlNxO
j3oWVVvR29emI+D0E7yIh+yYJlhxdEpIP0+V2vbtpSlMYGuIa0rVou9t+8WxqYB+YvAWLQswxNfI
G777doIQh5mUS7Ou7qLBzh9jIO/zJuYyJ/XQb9rQQ++uyAzQmZVSb83bS5fr9VYMJv/5dlzcTk1p
x6VpdhKwMeDXtM3rR5mDbOrzrj/kfh7fNXr9Ex0HN+riRy9SwYEkYNISrWseKQ1mLOZ1Oo9Dr3mE
EtDHaTvVhqJdtmEC2jOK7to02bVlCAXCh5Kl3OyCJ3mPrkaaBCb0zSHcj6UT7su4kasszS9v/xVF
wpmYejLQLG7F5q8Xp0UQIpNaMBdjWIL6A4Eb2ZgjoeBAF1IZgHkl6nNoSW+GDWy4VVi+qT8EP6NW
H5+NGmpb6pXD0u9di2oEiEMlr+g3KU0Ks7dw61kntWqn9nexI3AZZiPwQrFTPM0Nl13fQBXJyYNA
ygCw6ryFq8tq28g81Ce6ESP4QZ3XqGXHglsZC11NcsCItr/ycnObZCz+Y+erTwWcMEdE6rODSuMs
6Fp87g0bSnccbM0SonkbIE4QN6eYewmgyGqu3QgpVUDdc6zIvwSZB5MxDrrvlVo/RJhsmYpQfowL
OojGQha12EZB9diVnstKZgXzbFCRmuBifMtzaHBlBjXDyUG5hF1TTGVVQS3rxLhqRbQKc1iZ7Efq
vVWxkdbJUFz6ugPEWprdo1ZvEKx6LarSeTY1CjE3MqXbps8jC8U0o/lyV+udBc7HKJbaEObnbKhb
Gvyh8cqka2L/ufXBz49wRuD8mvYkzF4SnYZ+h7rD2M/DDOJJ0jV7a2xolPuX0oXfF4zIb3gRbLIy
kKSuyJgoKgQ12clwXloRIKbIWvqo2MJP9vQlegxRq6G2YUY7EI4SjFy+9a3wJUGLaqF3Nlb1CDOB
r63o5XjmOhI16nFVN8ta1Z4rCWwjrdgkCuhjL0me9KQ/JUJPjlU0iWyjn9QNjAuroE4nlV9WgQCM
2SYnoRvfoSP+ggx7Hax2WzfWo1Wq2RKCLfRmO70bSsFVQttDlAslRBrCOmYxBjW63p8H5A6CiA8q
cvCR+UeQe6zajZPhUWxn3C1lxAarNdU76EZdoYmFanbmws7pDzUjUhmBM2bLKECcdkjkStRATzGh
mXVloEIpiZ17vU3mgDJnqUco0IYCMY1+ADMr5LRvErnuDICAlf7cdcQBBCDlugHnConNCRFwAqpl
Ojq6ZHEQH9Tby9tPvUtZD6zuQF2P0AHSRnxAxSI+UMOKD5Un8JtwWkDoUVlt7JQNz69UwPTw8sPB
u7fLoduyhCww4Vgoil8tbSuZkcUroE9BihRRpB1F1z2yE2izolHhhUfMriAHLCRrEe3+fMnko4yN
dBH5Olo6OAL9+fJ26GexPmEV9kEfo7TTpylKFSJxso3vrQZtFHMDr6lJbxraBGJhNI+G4CCcEXwq
ahq2r6qLvNNm7ZA4k159HW1AWLLNnkYdFZ+8dMpTWR/6HgRXAZhuHraUE+Uwa5q0W6mWuetiQ9mb
ReAfitRqJkLz9blTpy3Ajw7FBkVLdqWFDs/CbsSw70H/g37JxcqXtFfKwYWca6v83ZEtt6LOso0B
0Rpd463ttJ45EvWDOhQJUg4dfkdGuKHR0Mz7SNnrASgnjyUyH/WdV8t61Q0GzoMedCyr2OsVBIwO
ZgfWSaY6F5hr9XntLcZQvAYphGelV6CGDwcaks9SGFjqxd2hcrziZMfV1jS3nhbjPFRA2NIVS9zF
UcxmU2drHw/1iQd23emD8hiz12MQhgCZwoM6sQZSWb9dDDd3KfhPXONK03bCYdsUYkDnwQMuHZUk
dmmHJFA+oh2R1NQIO8GmpTagXMdOQd9hSgAC8xXjYbSuSsjALMXh4ApIUwUW17iiPZg1gFDKp/dO
1W/4u2y/Y3YKsyDe043piMuCiu2fHSFQh4Wveh04HuC6SmADfzToqOtj5MyHwkRoByMqGGX53m61
7K6o1GABTw9blUTf+KON8iXqM4bdNrvQt1/BeWvbMR1N+DhKBcxAJ9FKy2tN335jecCXB1DqYFA9
AV27j7al1z+YFQRHY0RxxkwGSnS2zOfaLZhG5XNlapc4SOqlOvrfLDM+h0pprrQQNauxq8Ucm8sW
oW7dA3I1JFsjvM3+QUFaQinIF5E8Cdve3DaO2A3wFrd65OJQpqDPEVeNvpF5OdPqpp57HoTfLK48
4PnDk1b64WqQubsLQlgzvqWmc22ocbwK20OcQlt2MrWbR7KcmWOAuFEywttxIPkScKnpXYxT8/bt
xQNDNLFztV1In9wXarg5lTFnWY8eOVhHhV9Xgo0mE2vvpe64VAb54ozxkwN1a63kObO4GZulWvvm
neoG30LFC6F+8UzqgdHNM02rpnrcHkIX7Hdc5cHu7UUpMJ6JDW+plGI2WjX6inkKEFFTkcBWAm2T
iVxZiBjlxUYHa5wZXr1xw5UtyH5iFFBArwropL6zACMfrJHfOJAOZGuL64+xHJhhNntEw2Sdz7QC
05k0zk6p4l1SNmboUj6EVcXm2faLgzkgwJ3l6BywzBeLTu8vSqAiACelfc/mejAKseu7poH3JfJp
WDovbZEepOORugRI2nV1OlWLPj5ZSr8Irbjc2Jm9J0Qc72URbYtQyXeoX8KArQNKKsPGwep1z77o
LzrVxpW8nQeGgCPeIt3nxvVhJIBZisIYaG1M6qQIDoqqHqKijVfFkC/AshBG9jq6vpS6SbSZEZrb
TTImzrKx27mj9+a6ICiaVpn41d3WTEceY026OxNB7okV5gvCd4wnwpFoWPfPpFHReSxQzjDYloKq
b0hYqNnkZJTUMaReXymp62jFILdQB8mh7/xZ6qDpAGMMpS8JQVXzI4j+qMSpLRUJKKTFNB/wIhGd
aS0Qmwst7c6U4qxjSbGNVed7r4zxVAsziBhBUGxHNd9rcWXdJ+rg7ipIsIW30RoSX79WCAT7eDPI
cicHXWLYUeaLJqPzPGiTpB3jdZ77wSST7BXO2RsQjbJuFXIFls4iiLKbok6q7nLHO49xIOfKQKrG
xY/QB8rwtKMFag4S2uqNihhF8t7mqtxHBPz7tAgISW6Mq9EJYP2U3UECV5p46Nn0ZqvuAnOhWuo4
DytB7x00NIJCYHMD11iEVQ8oPmj9fRRWC62nSaV0JEgOhI86zsA9m8mmqV2M/FTA6bVwmoXLt91W
CHmgQrWxGw9ctUiPZaKIe+j++8RKdPD9yOx7vrWqqSFALbC+DYH+XCfU9bwEURfb7345ObxDA1KT
o/SzdjTEtoiQATEBPfsUveQNy+zl9rRKYkDlSblph/YRDVJtZWsYHETN0sgCVrYs/JZitpalMCHr
FMqy7+fawc78fRqhETIOPNy6fSTkv9S+8tIGCGR1Wu8fmy4/UQ5bFVqAvKtMlXmP2j26Lc60ZEYV
ZgTdADe+c1kbchUPCD8lqWJt0zJGv220IZRGnjJTqvBgFsqPPhycQ95n/3o5WXU80i614ungpM5J
+FI7VuK+V1lyqMQU89iO0kOtSmYI+iRrwxH3WRvPg/rGLvQt6jhVcFX0ZK2neFeX/dqST07lPLPs
aNOhrNCSsO/LXNTPQznzijp5KAzMHkLlLsrcZZlpw0zCTsxy76emb0ljEkwYWoSa7Oqa1iO2hk7n
LGq6qMKucD30rI3hO/hoADctUdjQlac6myu9FdLhiS5V2C9SI1TPWkPzJnekPtXV6leU6w9tyreU
2oqKqIt6n+vTGHXIJJp8FXv2MvRVaNG2BtHaiKuFKckwSi3a8Rx1CsJEWCtAVM4QaRiqc+726lRt
KnVOLYs7ZRExOW5zlfpwkzDyv7ue0a0UMB6Koq4MM0eh39K/jx6GKUmspZNB79CpiCYKtB2CeqBJ
/gh/oSbcLJoEnc+2gg8CycgvcgoatcbaaeykUaA22psLPwqudRwhMuixNSks5vPQiOspG1HbSDlV
JRoVTZn8tK3sXHl0eaMWJUa+J2bqtr7oWoHHQrisXFuBE919S/3KnlJZ3OfuGmTw0XI72sTDlpJo
s3bRztLD69gXlIBj5G/IYiA1CWpQVmInE2mLmael2aYYhDXhoXM2ii2ncQPffFC42l3j7uSYWY+p
cipG77+YO7PlyJEsyX4RerCb4dV3unN15xovEAaDNKyGxbB//RzP6mmpzBGZmX6bkpKSzKxIBhmO
5Zpe1aOv3jKIvV107yqavXXrh9kGGweAT0ftJxdhda42sQe+Ism+Fo5fa+PaDwt5hjEPbpGAKXlw
dlYJZA+5zaxojPxWkBossmaBBXMiEPalkY0mLTLtpFf/MrAfM0s7R8uJ8IP636PFo77siE77WURW
ZLG2UnJIlfzbqeN+U8Z6AidymyQi5Wkg053TzsewlcFN1asTidhltVTWnnK/fmdx3QMFdd7tuANr
ERK3Dopi7XiKk6TgIQFfcFYMbOVI2V+eFu4uV0u3TWr1a5zpLu0CAp7tRLEbKCrRdB9+D7RLuYW/
6VJuuipVm4SBANN/2xNoA2ppE/x3J/BfS0h0Y/FiKkn1U+I49TF3kJCMnwCJOLTOEG5aHRNqcao3
nUTDBsH/K4+ne7tH/M4bZwbl0u+6stUHLNYZuS1AUeQGnSjmHJ8Uj11ZiNs6LI+LqMF9utENDyOb
0zQ8RtW6BABb3jLgC1rWGI4nl5vQP0QE/ivonGKZiTm6+bIVQw6Zs11uDaAc5bXl2z6bOlgk+Skq
Roscs4b9NCQ3dgpTxmieqG3UwN8zAnIREhJzHR2vXX+xSwClYVthogixVZCIa7cA3IrNVMRPeQIE
M7njKk9XieEBXJYaXoLj9IxCOQ5yL9s2Q3AemoLMiJPhTmLUXGVWTiyzqy5hOrobpy3JQxJbjovB
2SygNbaxWzzUqv0cs8g7XE9S4NBOKUiIp96S310TiGM8iK827YZ1V8TTVslmXrMymgKXoE8wL7si
AD0xy5r8xJAARE0BSxh+pam53jutCddY50KHgFXynNu6rpaNe82tqK7euUiUK9v0+5oM3tp2a9pQ
I/Ppi/Z1cvn/WcO7AOmIBidq2AQVzC97njEJIBDuIzLgMhCfOsa+P0R1cBq99i2Jw5euYnMgEM9B
2gygN0a5GUx1M4SKos7AQit6MKQomY+m5F7P4r6a+RznWu2Ftv/IHEBlOEJhwdrJJ0howI7MsBew
KIo8ztfhYuJV7vOMbPjQtlPZQaFsikcrSyuUKLd4TKxzEkXf1ZzzjHArHoTzfIvx1bymfzIzc4tp
q9yEYU8WQo78iS5dvXaXEFPRnDcXohOHa3qJMq7qY656b63xfd5J3o1LggDYIFehHgTNCT0Gmdkm
NdlAj7ZVBD5qAatX0mhr5TJCxLzeax0kldpVJ7gulpyOqrBJd9om2eXlM4f3avYOUztGuwwO3V6Z
goV3xTuhm6NTNJLt6dvYW3FyrG4LjBFO1YerYgxJf13qsb2gN9vsrXJI9zK8MVk4bUviIn2O0JCN
06N0Hx2PQ3ajmmgnpUnWXV+Gu3ixUp7nfXkIJ0ScmVJswJfxt0raesdLZzct1ULukSx6BThHCQfk
YSQRXXyy8Co4zLa7TSSgmUYp+M+JzTTTccDq8qk6hUv+5WN9XkuEIU+FMDoVPLql6MkX5u1NCii2
1faj0Jb1UljGvR/d6KPpgBBl17Ckorrs2FzxsvZ4gXUY7mcy5V3aBytjSe9SFP70hJ69XvT8Nk+g
BBfLKzdNa3+PjrpONWTBuESEdLFPACqa0Yw1SsJ9lFbbfnYaZHsWrRWB1kyO1GYxFRpyQSu/I9xp
Mu5aLd/Sz4y1JDFsER6QcFEv/fa96rNlrWF3Vl5HlK8uWYqR0YuauGZhJpr1rBKqB5bhNp7aPfR+
/xCz7sHlQsS4+FDXfVkDPFQ0/XynbWiksSG9Rvv5pzUkmywd4VwhDHE0HA4i7yHajOrO8aOdn0rQ
WIN7RhOYYVEBzU3ANzjpfGTOBGqhuKi8ciZ+TBo1I7TeMdRJb7xrglls3Jz8bGzSs/Jzbz33zTkw
Qm89DH6rOuvekso5NSUgYSeN+MoVq+qk4ecxgoSYR6ASTQbK/0yNbt7tg8Ht7vK8xPIC1IDLmEUy
sWI2S/ZjNdbr2fqjax8m33zL7h59ItSnmmfTihm05cauiJe2wS9HZHQo9hRJVu55nhYoRzn4TX6r
9ZQtzVmL2BzGq7TXOy2eGfUBa4zhdSgQ0V2zSenedj0YGcIAOxTDi1NQLFMQhsY2Ve0gcOFa5PCg
1cFOCdiVLWlC3XFHjSP5HO6jgw6qWz2EOHTS8Dgk6aHthutwWqkbuy4yIvKCNsAZFIIVUawe1M7L
EMfZKQVIY1XLbZEm0IuvnVPQrDaaV942Bm5udfOyHwKLp1UCDRwBVjJ3FOFH6yFsq2Tc1EZFt9nM
N8Qzjdl2Cp2VpExUReGJBgZKjmO4YozEKy+BARMunbc1IbSsrrd/CotRFjaB2nsKbgsWoYDcqCUF
JfN88ktrCrY4nrfCfgj3zmEBAW3PYJfYRG7UsrqFZy1tTR08htbQG9pNMjT7zDdo8UY/Ut04WQFL
RpdjlvLvcumVxwiUS9fS7czLSRwat7mHzVsf+pp3pqri49Z2BRQJTTy5b+0zy7rx4BXZR8tAuXY1
owaniAT5Y5ErryGtv1gG1gLb9nXvk+NyHYgEg/g92c0BbBz70CWBaz8tNld6BNs054VbTvFz7px8
6GtPxZDej011Hht/3Ic+H5Ys1MbhGcssBixyBLxWFQsPkurJZkl431yzZDXIWpnjdyvmLACWep8U
idrQURuuo8Ud4PyQfC/m4rmtXfcZqNned6oN4bb6F5iUMdJ0VnImRDd3ALIiPA0p/Ax2tA+utBbI
1XyQgVD3Y+VFh7znysi5GvaTZ90MvRIH0YCMT8PluTRNv0XPfpjscNP7fGuiL+WmLdRLv7jpuhJ1
uW6Ft0Vtu6mgc9ymiXZ36PXwx5f6ru6s96TmDQsggMx+jpTvGyiybg+eVy0vZdlkO0taL44q6Q5q
gs+eQXAdd9FzkPvc7kt3Gmwd7marPY6L/6ALAXMI7x84MPrkUPxVy53vDUwwXdTcRtb0oNAHTSKW
8wDFbyTe8oBwsVJyMFfB/B4V63mRTNjxWLzNM3Od0yj7ho3RXdPxM4VzsJ/nEVquyBeObcG0rbHA
RU37a3AQNWQZxWSuzV12BdEpt3y146FCxwYe0S76aC8cdhtb5BvTZM+5jY0Zbap7mAQ3KbO7JD/e
LOVj/6Z1RF20F8CPrH8lhYpA0k7nKNLmOI/xVmWhWbVBMp2TGWefEmV49Flbh+5xKnoSZbPiTBC+
eR3OZ8vFABt4MGNCbiO/dAGQzAqSMBSQIAN104gUKSmRN4m78C5WSDVWYzkbe9pNPQppKrP3zPee
R5woHH4mfN7j7HCuikC7BMmja9XxY8/7FjXJq5b4txPgEfAWbe1DRDgeIpxWkzFgr1rLdeE79s4q
6hMZWnLZ1fwro2e1Ur/LfA7vxsZ+wEWe7HQoyaSU4XhLKw9jgp3BmZ4gl0au5xw6lndbR1ofYSTM
LuIBZy9wEN3QA8CO+AYOLLhlp0+Ke4S5xiS3Ggws2d5QDpBCee0aEAR9ZH8JaV5VwJHeSuAHMXfu
Uw1cy2HXy0i0fLBwUMfJKX7yjOoSAumXSRAAjW18H3Nt3vqGdg2EuWffAoWXtuZd9fmlFuoo5vF2
DhA1xQzmblnAA8qOOyQMvjGF/YBekUA2j84U3zkI27dd1r9AR6gOaqJ83cm9WwG74LZtlXUM/RIM
V7uOKqd6gceAkFReCkc9L76mE7uGXxA2+YX+sLfEJ05f+nq5aYfM2c+A+VK2tPvsuigasii5LtJ4
gqdW9G5xGmCkPCBP2z/97G+XpQFeXvAXSd9s0DFfK9PSMUIdsOOdS+Dsxt3q0gYvRtUOxRD8wQVt
sOFBcRrjxT5xabEUjMpdQx1CHcjPWPO5jDkMX5Cp0PmjTxEgpSDGP0Xyznf8P5YX/bIih54AvnQo
mMk979DE8sfojt1XPn9KoS9l3t0hq+6gK0MUCFk4OqO/hxQaVzuvCN2tm1jw3tpmn7T2tK9iDp9G
/ky85naLVPddDJNzaW/oRUZFRHddt2jNMsujUzpzJB3A8J392NBtEZYf8JF3vLQY8odwP/Ay2hfa
/aiFPUMEqtRaWe4vYEhy32Nb10zTUKjspzaDxCSctNxYCeJzn2XOuiEpfjOOeue56bxqluU5KPJT
3HGTVQqGQ24lj3XCyrO6euSaJL+UU1XcdBA7nrM6ek/t8AHheTg3aVABdJP2RhpAFOxi2A1zSQnM
u+x910MXB2uVAVAP5EJ1g6ZXNe7sY6/H4DbxL37ZXoPU7MCw4J+GGXvyWFYuT6CRETuxv8Y8m1ir
+scUuHPStwHbSCvYi8zgIkb+tVFsTn/9T66n8F9/1U1peEMmnZNrCmGib8FPAmYfcu8YWC6VBfiP
GdUgK2FGSJruLrpgoiofnCDz7zhSIKqPF0NGlbP00v7LIf3fsqk+VyX//af/9G+O1f83J+v+u7o6
Qc0/v9T/h1ZWR2IF/x//yzL6v1lZH7/b/t+drH/98n85Wa1Q/kcohCvC0CEvKP/NympJB1eq9AM7
cgUMQoyr/+Vltez/sB03kjb/cRzyCw4T6n/ZWS1H/odHBsDFmS3wisrwv+Vn9f9uxidvIsn0BcIN
gsDxr17nv9usZeLG1tB7VOuMrIuTAHfdqOo3qwtx0ejmzSyca1sLh4rTuGLl0RzEOqHdtjVkyUYy
MWb+tMv7W11zKCzMl6XksmXCO9uWdxRL99iLL7eFamIrtKn+ghXqh+F6l/YcQup0ryqXAhNBW8pQ
gNDsw2jlBfA3slhsym5cVzp6HRoRrnCunDr3tZxVux36eMshcQfvKzA1TZwR8ufm3z7H/7T+/s3q
+88/Gjy+V/9xxDzn2+SQ/mGB14CiJ8tKJ/ZRBYzHCV1QnNJgOA0evQXg+NdZUvsnPBT+cgVygn+j
Gv5baVgpKl7mbQSLt3PGuyHvwVry4HAAl4FBEMexOSpTU0Ltgt6raic+ZgwzrtvuI0v/3wpO/+Hl
DwnAcJ3IADe75Ifx/wkDCFwOuxwc7K2CZbhx6vBR1/TZQGx+YmygDbPkrOvlmTqaZ3sWJZbYK7dG
Oof/858o54e/m6dDrnPPgfLhBm7I9UZS9++XW+qZailSWGB5VB7Lc4gj401x0A3z5DmB4Mdjz4eF
VHX+qo4BVODjoTEp9vLtFEb31DYuuz6zdmWsPHRrzextewl8wSTjNdJGbxB9g710nnu/8M7Djg0p
TSlD427Z9hr07Tuh298Rk8/BNJ6/SXTUvgK06pqovcX188BRM9r1LSy4OQdEF5lo4zeIjzGfclB6
fNQQOm+Cimm2UPppocweefwTD8V28srXYbHZjbbx+512u/STeBuI6sBi7aTqZ/xQGRpBAr6ucl6i
ov1q6lZuLWkyRqHWgfJS8O6I+4PMk+hWCW4K4Hyco26WBtIWY4UDN8zHZSIRR/MQy3kp3RflUOfU
2whtkRXE9wOrYVpForWcl6tHF7dM3GWfUwNSygSXzrHHZ/2QxFdoXNFfIWzpbShnwxtU0/6zfLRB
p9kshFtVZtWpj5h162R6Bzi4Zmxy0icDQa0Ph3An2+khnjJm7ZluEV3WFGs7w7AZ7fwZz7C3kbG3
7DWn5RMX53vE9EQuSJ9YjXy2Jcta6JSYhr3gT9g1Z6qs5V7XfBJzWJpbC61zO4wBqJN6uqujkAMg
QOetxp/d1JjlJ5ycld8M2x4+FYQTb942szzJGX6/pZzPdhRy7QXYpgUK5FbiFUHdTE8o7M3KauIF
gHYz7WhKwHi0722cYjakrFVlZ/vR0PFnhvrVSh1YU1cilArQ2lTb/bFGq9sKxGLL05QthcE6a6+k
1DpDIWX0zVR9Ulw3I8l6TnHVuqj9h8Svoh0mLgCfNntcE+jkcVHDcGP793VPiRXvg71ohujq47/M
Y/gsy/i+Qa18S6U5WxJOVheret9XNFRkyQCVx3XuZs+Obsavbo5/J9qDR8xijEk4g/k/hGdTimxX
1WW3A1D5M1WIIbOMkQ+9U0y/kwtINS/xd2kWBHbp/HD3/EoyfmA0qzbBXrRK29RsCgNprnEnmnRn
qjUzju9VpqK1jVdtd71hWjraYWi1cqPjB68si0dFDw90IdY6U2UKaOTuBtMg1qgWmvvopO8dYhbc
0mW/5DhZvSWujyhN/TpwfUwXAJdwwH3KUM339Z8KAwiamYUvP7D+DAnx3wVidRMBwdDuex11p2Rk
vUzKG16TAaaq9RXRZ7x36RTPJghRedyMwoc6+h1ZYBeNd6yCJOG6ZgkbhKzmMnvMV0ufPXs6e/cy
U+7sInlCt4DV6PMDEXDYYJSV35ivn5eK+iamcP1omoCsLjiHoJ1xIGMWBDRPeVofPIE5ojGEAjCT
jWt/mNyHK+F5nrHLN3RKiSEEpB+Jn2x8zxvqvfBbl3gVAp5ubH7UnFJZYcSLN2Fp7wS3QcNXXaUG
+bEKgHMqTTFgAFghtWhMmJb2RZnrrTqbkha8ZyzvT/5CGAR/H/YCUKUuW/Fsmt+nkHap2KedK/U0
ohlCRQ4qKzHlpyHhVFwFEVwjb64nvwqQ5C99Qn1Ul8dvjScfRJHt6tYBdAWGy4vQkeP2u3Dp9OLp
89sGV46KxV2Q95d4cAFLzxBmp6LgJIOELiyKxRiH6n3iqQUAmDFciuW7zMby6KXwzqPYuU3rMdqO
sm52dUkxgD/Ph2LoD84EowrrzJvIBAVsoRUjU/35K3QRxlX1qCd5DhNq/KbctNi6sR/EMx6sPkMa
z4ARI0y2dAJKa9VN5SZAEWX5BbRQW8fCDl0KebrTkonr1Z+hNNWV8ykji+YfhcUxLtBvORrZNa/1
zFzKTObvVlZvtXwicRB9Aa5GvrLYOyaLRS45M3upZLwFEC0ZDjZyrh5UQmdM2tT1xo0e9PQV1PZv
matNXdnRU5GGW2lF92r2TkvwFDXBAxU1VD9bWHvion1diqv/3MyAuXBQLgU3wvU4b6yB47AZk2MP
PtYJK3E/IF6EVfhaBHmxA+XnrIsIidCtvYvX+tMK0PG6cc30tnjOtM2QfvZka4qSusCq/LQau+Zh
VXhrri0ccr3g7SDll0ngz45ZAjDXuB+zD3hJ6vHkzT4NVE4Hk5iSnFqA5CfMkYAEjVcjwydfc2a9
glZtwnp8kImdn3NTLreYAs6Ob+Vn7/o/fXHPnizeJiHFdrqt/vMfjx37ZS+oC+xR/Iv2YLUbPFH1
jq0rfR+yfvzr10LegB5qpld0VICS4rWbTHEfzVH60obs83N7fGfQbm9sNN5N1fHGpvfdO2gngEms
Aa8uM6hVNctjG6cThmh8JSwzMkaTp2BMX1iouevxajFvJvEa45ZpFLLHnAzdvs6W98lOX+I2prMg
CXMc+xozcPcWuzwP8in7aPD3FTFVRu7Y/nJF/lyJytl4eZGviMOeQ5DDSd5Xa8tvz25fYUDx4Ry2
b7IRmK48yiI8dclMR/eOA52MoqFlXKCfhrbN9ebypswDLA0VpWN4fy0A4dtMNo/sdu1tiVuDdpbu
Qqn8Q9JH9LwF2feQBtHGMejL83cvcijJWcs3E9q/eZeuJiF/BoGNxxteuZqybaVh4QsWAfuswH7F
M/THZiQY2px9h49UhKoEoZ9/VDjigHmYp1lbeEeFntdXKecA8FODKR8T0f4olk3ruDR/+h7fs1EU
Gs17P0WviVoJbrgd+yd3hP6YK0g5LeRI37If2itKyovSeq+vBme3NFx3RX2bu7i/B1m8qNZB423N
T2ACCMS/21pBXk1pzqsr61I2k8PP9TUQgjrFOHboZc1/p2GC3DsX30toYFROOa2mtoK5l1X0HAb0
0020BKyF3T56aViuPQOWrRvuw8o6j0n9O0oGWItTUfHuKv7Qj6Pv3bF+E3mX3U1+fsNuISXYW/2h
Jqu+94iHrgbFvyLSktFANjcKcxEuVGbcPF32dSEewraO9sXkXJLOwfk6dk9so7pT39bL9QLFzA04
3iIPeASwOVfsDJb6oUxKKu/Q9Vchht31kOO9dmOAOy0rjc5J6b9MI3E3erMhFVf8ZoO9S4vgcQhB
lKY6vp7pFqx4Y0KZgLra1IJBb2RvfyYV9Sdsr/nRKZEKqqtEHGyN6+iz29nfVlzseOBaGyesNUGI
8di2xrvDXL+srVq/LbgWwG6KO2vyd7UfxRcDQZERZx/4Ot7FtUvKwqXqhAyFD8MW9d1zqfbJQrLu
ModsFYiahhCiFCQPgWcWdNeGrCA2qZ/eZk3W7P2wYoczhzciSG75cy7ObZ2tc5cqBTmVxz5ssFVO
rH9EHhGZkRX9nCp+LxQuzjx03eMy5bdtR68K6c1brLLUB1nQJ4sM006cn+cUCgXqLym15lE0GX1D
1wQ3YyFbcE8fo8z5Ii3KarIaHhg7H6To0nPbJO29G7FWMNYuRaO/gUQ/0HOgvxNBQ8+U4z33QOHl
8SB/Ezo78a2/1npUW3dxgrVT6HPOTsfxR33IuvGlmiTEZE8ghJEV2GkyG9AubyTuyMdFY921KXuS
QiHg5tapdgLaMkrL2kQV7b5VTEFI0Gh6A5nZGVM7+9DgVMdJwiKniGzkbHmKXLYkhPKXPaildf9i
qYB1W+2aJ8FgP3l0riT48CPebjyF9S85RwTCq/CQW3rvCZzYian3lfCZcOpiWJkJDVLL9L1OInGO
Q5o1dfEErGatUnYo+VVTT1jZZYwEDOgc9ryblnMq/WwhpEpNhKFP8Ap3tKC4Ho173a9CbWsowJ4r
5p3fezz5MmKhLoO7m629gghXydcRkA55nWx4hsFlEA82zRDhkFBOPnnfZrB+maw84YG4N0NCc1/J
sOZWstlmY/wTe09clONKll59tLjBds0Ey90uN0tn0puMr7XCOfM6XWUJ5pg7YwefcVw85DUvlKGn
ECOvvh1zKeLnKWAb4xJChXS7XUKUv4bIQiecTyRKxkU8AysyuERSsLYzPex7r35NtbUOavfG51tL
bYJcGJypD8ro38Hv8yC5vXR1g6XoDYlpGwTXzwwT9tZPrbWryErNDl7JlDEMv3QP1X5Z1JXzT663
HD5SXEmQqkIbXTmjIUw8sU+4RCb81EY9OI24wH9FFC2eg0A/xEF0f40hZElz0xfuObBou3KdjyJX
REui8B5mzdss3RszeZcOlAiI9xq5NmXQyeabBcxSb1OQISz9jKZFQDUq91bpP1uOVeAP5afD2HTH
od1LUW7TrH+o/OI5Js3sejbVPnj6o5STPs5YOiDvVVxjuk8/4wCPhoU73jbNg2r5BVPYPZX8GBuP
qdS73mBdfoM/95TIcG+C4ouuDV54w9a2vu08iIBtZ0/wtSmv8IiWTrW3QXVnMV2fy+XRZwfZFQ4v
uv7RwgEI3pfKlrS7tcnkZaEVci7tQLkxSrKTPlC/wfPYy0S37UTPfo2VWTTval3JvZXzM1iaJewU
9Ae7nnDE0aIci9umqdxNBhp65LyukmPZ5B7Pwbyl0DSFr1NguGE62wTKBxbtVL/isAYQZxgUx/Dg
kHkl8GTjYJIDaEsWLHlFoXdNDdS4zQ375aVhTVxkTwEXnR2FyBFfeXeFCEeCqdVnzd452O4Kgfft
aqx0r5s3JyBWl7Y8AL2QcwwxjdnUbOY1JhZuxMJik9nUkOrTr7KPb8dpgXSf1vfXT9aWfrzDeLkr
8oZjPVsrPe7HHtjFNTYT1tneLnFhDoGPp8g50v6gN35EAXCQQIcPldm6gQlpTosBZ6g9MLWvcWne
YyY30TXNNkK5WLkZfuw2vtGN/hwrIndjQqceawh3vPJp3OiPNaCRjzSUy74l3lxrAMdy3ifoofx5
gEgfgGrkFSWQST1QjeK+mK45RHb1Yw/N25DTRaZK8Ypt82fJprfKHahr5ZmbDNaXzJKnZHJuMVv/
Jng4byZFlUmG1xtP5UAsVb5VZfDUODR22sL+pWvx2dQ6Yvyln6kJydPrkPZjyApuUFuraZn2as7v
hTP9GsLiO+7QcihPeZkG+xhL+7Fj5Vct/ldRVh11ROwnwokYicfCtvWxqDR/Rg4XtDgs7RpL32H0
wnxn5/OdapbrqoKSquADZyNN3+yhtafPDUjzOB02aVd9ZB2oflo65o1WxZEKiBUOYipSrj1oaHJ6
QwpzDj5mQR8WeLvYg2s8GJp0piqkcivGGmGr8qYFNu27pKurPHZWlZXP64ULysZQMEvnJ22hZTb0
8sVFkF0alYuXGEJ2k4TBJeM6e3HMGxy7btPOFq4SWZkXn9+bt+Z8LnPZvti+OOaidR6XhGV4XYEv
pwD2A58mNVNkAV/48MJryj04/vW3zqzByAQ4tf76WwP8dQefjZIJEa3nUhJdZ3m280hybIiu8MLw
xs8KZ6WLBbtzXYDf6I0k6ILozInt1qsi7rM+9cHYi/LD4UFHJpCgZ+3Up2ymSQsvcvkx0UhqiYAn
G0Z4hA1SdzF71Zc+TU8tOeGnNkrfBbux+y5D4QYc8ZHbTrxvZqvcDaOnP+o8fKQ8IjxPldhnTksc
Vc8jBn5+V4G3fUNOxTrmqbW8Rc5vtdT6Qxve0laHJ1n247QdAzl+yCy9uF1onxcr1/d+A1DY953+
2S/NMSsjiE/DALxlCOTzuHiHclL1bdKllI/jaz7gOjg7U3CxZM/YMfvvcaqOjjfIyxja6pSm82Hs
ebUH7XQPHMJcGsOxJBjnZOvUNLIg86tb12UMCOlJ9HSVX8+L+tC1nPAwpeUfo21ehtmJnni4MwS7
8nea8zb665fGhqLdZZBwjNPlmFjJhClZ3zReZX7Rv0vIsLYfE623LZ13GFoiezsK2sebxlqVUei+
OtBET5oUK6/COP2Qta/WS2lx0hNZeihaju2NUPQIUeDJqfeUo3XyfC3IHy0p2U8TNJuk/hobLvjZ
i6v1EtHqmFLMqSrx6YcJO9vQfQ77IrleIXdLltLKSARC1HSTEwQlrBeuUZURaRI24PkCzI3+y2lL
GuKYDuoihx6DX978OPG8rSKg+zQqgIWm+8GV7Fy1HlijqB+9WPXOyfCNK1HTvcKZVD/5WRWse5f5
wfhKrFSpvduMUQKJkGYu+Avefq5qMsYSlgBSzDPqb3s32UNPsUS0Z46sToUx97MefwOrElvzXlWC
TpduCdFrw4Os+2MwMTRj6jv7lTxYgMuIfw6/hgwDq6DV727q+3UXCGqN5wLYBf122Bb8myixvhV9
HqnToy6W6CPa29KO2a1zkC40adkbm4XPavbxs8zX/jSyTRovjHybkibd+1m2yQvbfnFm+svm8hkP
YLJpF0qwACKQSBZOf5MUSKaeIypO0OJs2vAVRM09vmprHXIXbku3fuhpB7kKn/G+mNNfzMEfmVnG
56EcHtzS/kVSRN70xB1IJGJYi3iAUm5BrqhMjl1Hs8sSXYrr1KRqfx8oJ92hHI3g6G0sOPSOMIPG
D0pz3tJgnzYK8sLKHQtrQzCpgi5NBUkG9l5S1YcBsQq744ISF7SiZJObL8eAy5M3H+p5zaiJN3hY
50VAb6pV6hJyQkEFdo0gilDOYSV4F1E6b7rW4kWt8jtPx9m+4tK9Vr0Q3rQzCkv9qH+2xE/vA00K
o8Nfv02VdwudwPla9RoHDKM4zFfLocE1CK4lvr2f7Eene3BH8PhZnB+qwhuOS32NCHaU1JZOWqDr
5AELwBjTjZkJSrbsi3BzI4w1ZLrQmti/eUfSw96RYrFd6uEYthxWWt71ezM+IdLq+nv+628t9gfk
ZPzNUITy0HNBWN218XmcIVcMtx3cEezfGc73RFesRbhdDpJpfZppQLKr+p4xEY69/1Tq7E85fpZc
A4cRsAR4F0NLhLM3dtodbNsmLPQn1xwxZKEbyv0gRpaa4Oes+t9DsQRYVQOYJuNlWMiBLIT5Nqkn
9MoO0BEiu8R+25sPfRmwIO0Eu971TGGOK4J6V2bWXiJuH7MOw3SpcRoGHjBKvjGMMfMbaBe5KpUj
8Kn1D6n54zrhS4AsqajpSHi0kZVrt8zBL1Guv0tcdSSY5s8u8rpt5gAzuJZhuViUUHg4PEz4iccq
QMgm4bhq4Z6suLcLHIYtj9irMW60cPeQHGyzj3np6CeLs7cO0ggudueHzOjd8D+JOq/mtpUwif4i
VCGHVxLMpBIlSuILyrIkpEEYxAF+/R747ta+uGxfX1siwsz0130aeXjlxuLHzru99Omgy+OKfKLG
uTiiMoWwFK0eg6TUpAWqga/0FaJEQ52Jf8n7xWONG5/JjEX5KM0VQQJltFJUKgsJTZA7o9yMNIcV
rJ87Ej2vkPCy8zxpK23yFVJoZ6wKnxmAtKisohj6xGpEXibYSSctnmsv/1NN2auplyd7Ns0TjNUV
LqHsEVNYHKCAdnq0bVWnsWcg5zM4LvMj+BS4UAtra3XDIn9RoKaDVQJWAjZe0rzRT9JdPVRU2z6T
cwFsFwSYO1LKi5bdsd2ShphzzVr7Br0oKT1TKUyFDfhJTJVWfvAzn5rvmjAEJSJbs5usF5d1jkkA
Z/Xe3ja+bW5xqf7gKUlHrdilVdNsW6opAovuXtm80atqbkt+DXgHO3VR2MMpmshRdPF8xDOyqjUh
X+c0edZbkg1twvgzR+zuPJs1tU9CWc3OapaCl4hIVpZYxvTYcxjYXjG9fTqZ+xLksbtSlngm56E5
dzu60DgWh02F/jFN+PxyUb5z7wdF8WFInZZfqyISH1fTA4BRh+KriiRjOhKzE5nd75xm/BWxHqzd
ZNzEc08XQ15jxEZWysVSs0c8PRrzZu0HgPW7ti72Sa/d6YInD1miDWEBi9K1kjgny44eDt+8fmYl
mAkzZ6BiM3MW2bwtywpjc3lu0sHY8P5qQ7cyZGiR5eKglb1FnHyJSDJriTp+aEygqJxjfuegPbtp
zUsvj3a4SfXdVCreZf9+rxsozsgJFRwaEz4X6XoyEfxWs/zw72dpK1C+xugJK2v53++T7ynpX/m/
X7KoMVFFg1n9Cx/VhUd577+f/vuD0tAkCjpBfTyA1Nz8+y///bQUw8n103SH25RrnGQRRJXRKI7/
fsbr+o/dZo9OFeu7ypwviaaV+2nGujPgSofgMiJK0x+rI/RsgUHyPC7dlIXEgDi2IzJlfjLshMxY
NMbUsWlf7kgNp2WT/aw68Ty4MEVI0L/0WrUVGAkL358oO2RzgjD5gx1+J/suX9zoQxh3pIdIbvOl
JFT16t509dMnH0wFvvOeJcmVK+4wi7EJslJp8KgMlkM7lhQpLTLGh8DccDYj/Ye2VlbxjvY0rGc/
ZjRbmwLKBEf+lpYh4klR/mSNXnseyXz2sIJWSg5qOxh8R7PUDkVGmlBYOrr0RAdvrt7aYVi5o7+E
O9iN5+gnzF/BNkTWj1tCKjVnj3AVfcJhqtXpm5nTnhTJP4Fn7znqRf9CX4EvxhMr+hONb5J1aQ69
GVhFJZpTkFiMomV05hTts/UgV81ti3bi9MNqoMp5y66NqR57R0yZUbtO2q4LIyf5DnS92dbTuWLb
dKLS+y+GoGULWH4FJbctjpiXtPEU74vBDpv6HUTbsast/tYh6knuFAEkmuIVZzVml3T2wzziJNWo
QOwTY52nwCGrcWP3vtpEY4JQtNy2tan+997l/yXcURIB4Pb/71Zf7tr/v8PnIMZspyNZLLe02bbc
//9u7H8/aNYQrUeENLZqM53grTE9F76+NzKd/nR6etA5KBvCzrYxDTtkBAIqrmi6sJ149qaIY5Kp
jfISW9Yh6ef5PIjyAWjAn1ZbqEk9q9IQEaPTbH2mATbbGx4vL7caeSoQdh5I9SBgIVBs7GT2sehO
30bhDBfl2wyHBvnbyu+iJBVYNHB1eooSoZ/Y68ndWhYvVbAQnGtTAh1EnW7OTG6yophgK0rjr2xp
eCo9+VclNlgJTALYNaL9OHEvjul06Rk0rZuifel6m4CkwISJv3nY0hJ2w3wYEMPn455Gu6LcR0cz
rVuUAg0WipAzyFwKRlt9LsI27V6c4anPvhD7xNbUsFjT9mWPhs0gA8a73fQHwcuYnGGNm/ieBKUk
rB54od6Lc1/k49poxzr0HiaPuq04Eeqo7L1XsOvhibqOvqJsmoHYdiDFH9LWe/OsOSbEgzPHbqiI
54PVVgB73rQSGGqd0Pijj9Aw+zirDviv1p1WuGFsGMWe09M/wweDr2bjSIr8JKGAejKiWxEfih0J
OxezpCJsPLLBZg6YUoo+6AY2C/RInU8k4ZCMJsgRLSh/BKsHBOjsxrvZP9IjxUhIsSYOIvR0imhK
5N6tJQk4DOXwyFCWzqAKm8Q80zijJ7T/mtJjepOaDG0IHMYm07HKZ8VmuaQw0T2og0nReuzjKbeH
WjHyHw7ajCiRDZkCA+sgaddLp5ox0Kkec3/axcgpwNx7aVSt1FSeeat+d2PEZDfOPlIN5/Xs3jn3
ET+sQ390AmYX0Q1pQ26TFi2odSqAitwIW6tO3rJQLCLB6GwEQditlRBfrJekjEOY0Sg+zDx+tZ14
3EXVeKbm0z0GFfiLMbK5mFVJ1kTnDV5Z6X4o52RDdTW9lH6/ntLpOxK98eMln1ZPM1Oj+82BNuRf
CAvHFGbFporyW40/9zRx9owM2e3SKMrDwQ4w7S8l903D7Hq2509mGeKprKqwqP1iAfrV5FG6U90l
40GgYxRD9OP4BZfSeLFr81UlE9MrlJrONQLKwGYGg1xf30F35Hl79Ty0WFEkYcvuoIjEC3Uf4CTw
/YXFxALRgivTF9JPznRVpLG1K3qi3VFJ4jiix3yVsmcjBRM9i+Ve1Qk+mPV8ZVHkoJSpmBKiwGOe
8jhq5tlGVzkYhUBOmVJmREFw83FEAGihkdSbn9tmPtVVGY4QEzA5S/iusAtij+y+GdMQ1Alz42Ga
WbFhyjnoGmQFrpltiG2bRtwxE4K/rPjcTOuHjcGJ0ImzGhdMAzNcmFczloIugVten2cWNVNmcKci
YWzbAHSGa457Z8KxF5tKXwlVOXuNf0vpnXqZ6QIeWoWLw7YvVCzj7MIpT+0SNV3slyly/sgyLX5m
D7xRJvQwYbMzM4Il8JNkJKy7vt0kGltWMGncexkWKh6RRpLB8WxrWGAcZIhSLUd80qeV5gzTyQmo
evJT9RnQ4swtANLCUz31nB0+8GbGoO/UI5ScujllgNcaDKWrmnSQJrEmEcX7srEtSv2PLubNlNdv
JImQ//0oCyuUlKQA/FKQ4KNBfLpOTnyoG8RJJ3WbPS9Ca5slFWsD3qcuT6kidpMqFLxLfIfQlRdE
4TQNcClyLmlg+bROUWymR7OxV1nsraegxDcZMdtz6axSUffhjynudWL/4ZLBZ5if7l3f+abAnvnZ
xfeiv1lDGk3oWEX94KetpE6aCGtW1Jyc1uIOdZp20xG7zB2E5gQL3tQEwWYYgGrS58rnwGGoU9jF
Up2DrEDcTCiUlYwmuIic5+103M95/oLxFUnGcFFWkCvm5tPGkWP2wVdMljqCjLZjTGRgeRNAb5az
RJTW9InoRNqGq3JxQXEFIclgQYq9bPGuEj8MqPhuOz3kORFraTseT5SpEfKhKXBkZZCjh5I+un+a
XJknk+dEc3wUCt6OFus6ktq5sER7GIJk18qZiHBW+MjmlE7nmGLcxgJBIfhAm1nxHmeJhzK6Njgu
k9QD0m+hEEE3RCArPQCkBi+3NGfokdEm7du/5rIfUc6msFnnB+PBLyh1NBgnU43Hn+c+PE6Es/E8
GKt4HO6GnT4NphZ6LihKnjaasNuWKFVmb8jWQ6/ScU8YjGbXhrSzdTzRfYLVAryXbVyJj/ZAVSWR
gvl57nB3NVbZ7YeGXAhP62uhhpPhVOTTJntc5+UpadJfqwbWxrC3XeGHStamJCoIQjALSYZCOlHZ
hgXl1SIVvkvIDjAXYDcgWahclbxMDfVWM8HnWZW8cCt9n4JU3kq/wITnGLfENN5VwzOf6Jl/Jmd3
7qYR/SwuPgBlGWcMaY891atgazoaj0X01owlFhWQoyn1zEjvlBj3KbYJTJS9y6R6bAmfehSgMq5n
Kh3TXCaaYu/06buqYWTOvnZBzDrNS5Q5zfJQj6dkPXDiDfWpDHWyKstQEb9zVwQgvZtNMmbjczcU
e9JreKn0+dAH/2w/ZwmDESIXCwilo5lVvKlahgRyvxwbVUiTFbpW/N6D1FrZHoQHonS8m1zxzWYm
exnyDmRFpsqw8UEemr52aw26n0uQy5vCG9PQmt5zTzs1ebuOIha6On1tshwEoV8cjCR7HXu2tCUv
ibeBeN3GwbHGvePLXanLS8S/5bKEgrRhWeWBy1Xdrzy2SgvhsiCNywYMDFhcbEXvdA+GFCgphs3B
oSqvltd9VO5rO0Qkl+jXbCwtjCVOUjShDrnqmLShKZFfEmPDcGS2AdU2+nCyzOgwEXU0o9HkvAmj
hMd8k4iZkW2VY9d12r1pgXEv2xS/m5METJambV8xmkNz+dbtPhSjVPD8THMbFESbCJGhqFTdd+4A
GZ/9+mQJ0103lC/XMxsyUBQfE5OjdSbNp2IYSfD5eIkgZV/yDQxqA/dE7nMcqXdm42SAcenvHAbf
WOW8DHF6iXOqjDHkjcgpWvOunGBh4wbPdUGyRsJl5QT3kejFT1QquGMDV2wscUa0uY+nQQtMhOpY
Q4OV3jqhqKOREdcu5SBavroQRjf0cSb8oD1qyM7o4bHDZ9/sjWR+jkTHVFx7HnoPl+OIBEcfs5ur
sPTrHbAJTI6pnZM3xKqbFDijDWIuanG/0k8Kl2MFy9IIxZxs/QB7slGZm5x3+GruDHK80EDBzl6V
St+EzvC/K5+HrL/GvXfjbwTlIZEeFAoMOR6OJXFRHADqESnL5tem0K6pvwwZtlUkyh3ACoagixgz
omRjftx0DeWTbd35a9nR7ybFszb6hIfsD9uLjioLfoM4v3dJSeclpgpX3b0gB2nEQoUI/Nr18Xee
U5JoYZrR4/FDJkGxqXodAUScpVYAQcHFP/Em9TsmkFhitk2ePbA5JHWYIsu43gH4xMXM5F5Np1mQ
mtChFrpsT/f1AFQus3/1ZrlIwhn2shTc7nhYtoms2Sya3LXRgXEXdMUCV7mFdSeQv00wsnSM8stI
1BdMzV2uT/3R05NPhT2PJ91dKw2/QYNOSvu0TDb8dXvXE6+lOxkPmONOzBgHUFdL2i5ioEMHYsc+
Jw6sdlVmy/sbuGo0XpO22UB06u3oT0f2esVBzdwA2Xkd0l47BVVMrC/AhWb3dAKa7R+E6DUzp193
ioxD66PzvDLV27K4//WjMfSb/pWTnGKVrNalpY4mp80tTKI7Xle+waVCGsZZseWdv4n05JuZ1sOY
02qvDyihwJWsiDpeek6mgaC82xL+yqcKV7bPx0bbucM8o6hZtUEUYANxj2Ly8a1LJhbZvvGavWUG
W/4pgFkBvocBBpl0gNE6bo0MJ/d5nd65W/RDWUuPxxpTRzThbcrN63KjaFSRJD69phapX86C7o8y
Qm8a3sbYxuzGfJ+U4c0tcIVG8DF670GOEmdsLl71mtkG8eeapIJOwn7xLKOptiiwVsJvqJpIjE9T
alUw4pD/piPZPWEEvG67kRj3uCPqNeMC4evBcPZDxbzVqc9KZ3Jm1Ry1fJ1MwMr1gsu4bDzYU7Ic
/xYGgl7nM/bBoXfG477XfY4GM4RCDG+HDtw7wzAf/kH9MgXdfmqTw/If08HfNtpbqoBg9FFx1RMS
k5P2nMtEhojY5SrW5Rzm9jJE7te2bKddo1gYbROqOotjMFRwWJh40l0flhTPIgf/6AG41TyRtFxV
nLPtpyxOvvpeeFz2DHO4gA5owmHtbOPSgdrYejJ+ye0PJ0YyjdQVqu/fUvb+Kk1QoAkQv5W4owKV
f5Q1Id80yXeFmteT2cCQmoefuZ4/ik4lG7LbPt3sOk5HpMtYMnemJYDE42liBLszh+Lu0xHvQW0D
VlofClJQGJwkO50Zh0Pt3XxrmOm8dX9SFT1kk/a1vLLmogFeR0l8hltaS+arRSBGguhsFoQQ4PCf
rFP4qPVniCrsDjRzD82LzUMZLEGeh9FzfbTs/M0dwUqm1bffkn+3R4Skoof7MA1/61JszF498sA9
mMMLpwAubmPYyOr239ivnxrDbzZtXDxAOQBgy84LljjWCRKF1rIR9k32KA0vxulvpmxrI53+2gUk
UtKGHu6MBdnTwJHXAaP7AHlCcLQeq3djnvO92fuvQ++s4XdxoF22ltrwVJLUTji4Z1CAlokCyXPN
ppaQAucxHbdG1O7wv3SR/dhMThkWQuEViDHKldE9Mas7Og5+yXqxXtTj1nQJQExNfwNzudX7gkm0
kRw9+7vUTJqjWlZ7+FH2I/JL6GXUb+vTB2BU7hE3ui73id0zOed0A8gtdbB56AGbd2zghvUI4Q8L
SstT06fD1ivZMllQ7vx8LDZ84zlnFDLSnuUyCQcYwAMyuxnUCtt4npZWdoXsu+pT7qfoex5APoqe
kMDIP8ckeGX7ywn7gbMB0Xp7Z0lnh6fAWRNGvkaNX2yYw4Y9HrHU3/bUwidi4p1JHJVGFjvMOwV1
swFAl/BORqFd6LXlPvWsa9YHJ63AgKwlryVOw1ZVB0wJKNx83T748UTXLow0abUhjWwU6DiVJ3Zx
jG0Ogsjy7KMLFtV3YnaHQowgmTKkWe/qKXkJJu+Rt8oGiXLluMpZeQal8proDpCHtiB2oWKm85Nl
JdhgG47/AiOzw/HZGvIX+HC4Stpj4tD8BaPkYBGuNWr77M3FCe/hA1FecE8GrXWpAco5Zz+Vle1u
eXkaZvH+70Ns9MZaV9Av5treZNF4qsGZbsqqI2sM6HKK9j4Mx1zOt9KznqNsvI4l5qIcepaW8BcX
BsfQhH/Gze9lUN358Ped6TIwHfmiKgeXcBz9BSh+9O0mnH1xdElIbT3HuMS86agtVLvE27e2szBg
7vjol3naU+F1Z4x967HChER4OfYfSJf91bxLIawHLJ20lhf1XsDVo0ZnXqcTDDAV6wjm9Wm5IqZN
kX3TsawuQ5d0rIAsctEglGzjSoRuO96CqfzmsTt4WrIh5HULiukni7hjDVhqpXAu5ex+WpLCmGkQ
tzjLcEbL6GFGVbCU9jm51mIqATXrB5DJSdbkpNR7q3iphbpZDpdaOvYB7LpauCDaGqDlU+eXJMbA
jVEUtQ/64NZXv1PG3JTjILoIawoHF54ThaWNWXipDzS0s1hBZiCrhFoYmPWVkfBXKbJN6vGdzIgy
jgw2szDeSO1BiBrGF6pPICzhw8eOke9HNALIk7yk59n7Y/VsC03zbuS9scLc9UHov1wx1rqnWFWA
cZw5Cr4bpfGRyR9b09xNACOYsXoswkY+2FW9hzpDkCWb2T/mweMEfiroZp8OMC/HREFsw05lBZ2V
Tgor9Z5SA3uI5x38dOSbgKupuvdqnn50JXeL55pnFLWXxyK38RlWkfPck6ApWi3edaN5ddnRpeN0
IoZ2ELEbysB6LQMV6ubR0SUxKJ3dLbOauf7FQ/Lm2gMcRhqR0H4UI9xO+xls7VmW3TfOWuhTVKHY
dfXHMTFyTKxoRnJvrMjeyLXfFneYQhIL1IXugceS+NBh0ulHUrV/0d1trbHvaltqvByDlES1oDWA
Z5ZzcKMrgAYs2O8UqOxTX7Tr9EPF9EXFIjksaJ7AMJ+SLv4uvPgwYcMNrCDC55s90hXBmVhBdeyt
sI1Kjtmuzj4loSbeOdSK/OGs5zjI/JLKeTSnaNLCzo+PWiDvTIiPQGfYxesfXcYAEvbVDbUD42y+
FAIOZMSoXmg3o/tgmsNDmSGsRSMbepORs35k49CuRtxY+2loYczIt0YOzWHgzcEU4tCP5d02MHOP
ObMBxzNv5NTjdaEzwe1zgwBH774NDKuCWOcunXArGnp/btgiCBdlACno3YVoRiFFth3L7DH1tDc/
QH6sZIeK9+tlPMoGdCylO5ehtp8gBiFGxHxVpfAZVIhXPElPoM/YAka4XNNtZvWfSXy2ScU+iHl4
BEK2EUR76yD+GnL3tbOM25wXR1XyFXe9QdMLP/OxV7FJtR4yMllBap66CbiJp5ispQg8JAchv+Lb
rCR6rzDScaNobREkp/L8pEuao3qa1THtNgiTEo2jmZA7/dJr1jXnq8Bsug0nxZfY4/NB07zrXUfO
zek/OO3sEzdN1mnPQWSWROawg3PCVjA/OoYTuXEvmORsnKC7Gk63gaO2mYGyrAbPJBro3nBnHEx4
PRs6Z+50/lUniI7UE33EnIdZlDbxYL5YWfnskQjFQmczCqe0pSw++8q+Wr0OlimllGasGBr2t4Kb
ZZUk11qkj50rjlWq038DKowPUretc2m3H86Q5Yy1mM/Kb4ASH8sOpkk7PHNqaLe2M7wvWY5o+Yxt
nEs4CO1Po3Ru7pjcaysI86E+1Q7wxFgVhz7rzvUwvqdTwcWG5rFqamefO/Ef37kwWOKlQsTHM8qv
qk4/fJoNthIlKK2RqTj/7TTbe0Tt4xgeSCa/xjX24Q5rHD+dpjqNxhfuatJ7oP30e5FMjwQXcfcP
Wks9nb7DFMMDm4QBDp+1VYsrjOtHY4hwhaBwes6IKhpn2NC9g6XG09gU96LYdKZ2aZgPQjntd+Le
9DG2VePFyYdx1xQMjWexZwlwaVHpvvVqvrm9++S73VMhmrs/dE9exdHb9fwNJi0Mvea0j3Jy+QHb
PGwYsXwrRUycxdAuXF72bzpYPnTCHYNiYtPIDfDaeXYNsvSYcBhByC+0x6Pl6DfkV5DDuF3ISPZE
Pshire8BwMjQzqfPyqN5KaqyR5KgCDyB/Y6WURIyQm7WsZvXXgGsBH2gRCiR4pqzb6FEAzcP+EDF
P6VlKDIONLalDvmJPSvLpfERjaBUXI/KtmioVy0MzdLBnEbobGU4F2umhnLGAOc26ZvWcbKQzYRF
FW2z4PZwtHkLCxb0C+0GqkIq87X8ibHAd4u8g9OKkEISXJVJ/BsrH4cU0T/oz2oCWeppDaFa/H0y
j99Sn8asVjNPOsLkagGt8Sk9JIiPtewwUGlExtiLQXUIjgMrdZ3fese720RWVhJawyovi/OQONAA
K4nSwZ9F0IOmDiuKbdl0aGbjVaXls0iiY5ISnI3BrkIxIOFZyS3Ji+qwrDgZfK3ELW+WNZt7W2c7
mvraQ0zJxIpWwY4EdjRarwWWSJK5zV1ygs2mTh6CbtiJ0Xz39O7RtRyo+xzTkpbEYDZYdITkIkLW
z8+2mTNXr8JsrvdG393zGraa4/JQJl3B+utXTBw69YcKhFWcU5Zgd/LsGsUvS+8uGo1Lwxj9YtXq
CRX2IR94FxEzvDcz/mkL7k+ggKTM6Gq6O3FmK0IzbbDuqg9mx+Tm5ulG0ZehB1jAZIsFXQ5PM43j
AYb3PaoAdq2V2YeRT2hKhxst96WlffJE81rGGV835jlFSs3KIVhHE3H0Sh1dLd22jXOdJ+OtgB6W
LiAz2wchyRcE8jbjrnTTdFu4wRsOm4teNi9jjrnVXi+H6MHX3oeOQaWzrEfY21EozXybuTGjZts6
jTlYmbR9ZJ/K2vUe9Jbap1pxKJGgeBBCYeePbWLdeLdzEOtpkRqGk9enh1ZL0Gvbs6WlDHLzmNm6
d5OmxpQD4KSCv77cvRPMxqBn1oL/TK5qa3zsPIE3MpUHU6rQFwTlS/toe/HMS4aIXlOP31M5fCfE
ZBym0Su/dbVj5c6M5nE2+4PprUpedesk648j+XtoX0S4kNzLAKuVSCbuqcn85Cn9mTPZkSwURw9Q
FSSa9CcoyO/DStVQ/+BwV+XfpuUqzsRt614bTlrH9FAzLUKvo3xz5XjrZdKtg4VPrnrGLC0RAzbo
zRvo9IYDApOVNJIN9q8/QsZPFpCA0KVRwc+Lfl/owN50Qq8CoGD9p3XlWfObR1xdj3lFk0Du4iCL
YyLPsc50B8XxFnn1yTXEm6lYoSNkhGpMdw02kHgyNomRv3n2fKErB5TcoKWbwsB7UhA7ZJWeZtFt
dBxOzIQeK95dONU5D2fjW533J02bnkyMwYR9v7q63Gs1oEkhrPc8a87oaivpzW8zmh4HOgY5HhY8
V/ow3BP/gTqEj2Hu947uPEx19h04JiBaDNHrwIn2w6iBDJ2LQ909e361x2Ow070akymFuomK3quy
IU6m7Zi/Q+MSFZe0exdL4LFjLoPXgdI3tnsrQBAHuKGkg5L0d2i6e2tTABeR9gpsNQI909hbWxgS
ImmwzXGvvRmHbZBc4pRzkD6P28LzHhIvfzTEsHUj8sC+yXMr6mNNGGCiK2SeWw2/K0mXJUWssbds
Jg4oOHrQeKzLXFLorVfYzEbOvoM/oHKle45AZ7fjyZID8S5gsNxywdriXbZ1ORj69DVZPYFuRbCa
oI8TeU99HnxmbOVWVEqfJuzvk5j3lYalRumgHSN9NdgtmLnJfdLz6tOcYaQzj0Wqcat271UzSUbC
k6gZxpcofS2svEUn5Li69fXkxRa0xRgwnrYD4rQg8bHHnbSt5/4ovnnQXgqdO6TBOwvQOntDf9EP
Zvbt421C+nS4xsUEL42r2M9DfEjq+ESWg21tLj4wmwQrGE8Dp4fM2Bu6sTVEFa8YZI2rvi9xbA+/
KsCIbOJ0wzn3mSSady5pxxnUsKeIowwJTtuWjglYbpqliyBzmOWSrkDD9tAOnFnU28hRdCVyh6WW
g8+L1nExUdMlxoi8xSOl8mEzFmgrI2uuqIx0E+HmWBuT+WEPkH19zrfKXFa3LtnOmQFdV7N437i8
XNnbGxne/rp6q0faW6ajV9X9BvAaFsZ22mtuXhLoZt2uvSbCS4V4pPkEzl3M63acEgwreYP9TTrT
eMJJ+IrJKwnzJarbV3w2MK2Dcbw03DGlZn1qlv6UuR0cIJAeacwMTzQBgDu3ZWYqvlwba5OQnhcS
FXeqU1DyTuTgH+xwFX8Kk7jNKEPKGnkDtgmqSuRdTKCsvs0J0RwSIp4tltMxCQef6osSY+I2Ynqz
VWvVp+SuzPQ7ifMdR0sekpiijdrytxaULYDW2OkpBbsrH9sDWcSQRgt5Fll5EHXzmmBKGYLXoDC8
zWiXLZ/j2iVdSrEZUTFHMHFa9tRs8vHWyDvzrjOFeHRwO6zLzcxwQJLvXMMtfIksBhBFZ32p2E2O
KngFxZVuIyMCzwAylYPBacLZhmbGkU1vAs7U7L4WzXqAmgNgqdn0Zv6mJ5C5B8mvCN7DbSiz5Glq
6ifZ6/oVMl0PIKPR13UvsrttzVh3GN9fSDlvasuqHheb6QqOufbZzYTKrUyUl8ZLfboik1c2Cbxt
Czt5bKCQhbZtgvZuB/Mt1x9zGK1+kpKwSPPhXJjVjj4dJjfc90mWfJWj2RNrMLpwdjz6226OE/Sf
zajVh7yA5wrp7JhbVXG3yv7iBZN8Jephn+IRO2owuuIOoPjLi3GGN6VqD5OgoiDpWYGKRvmfnIti
isht8zIwjtthuSCl5DofukZ310hP4prkS3meoUqfXHOgFMIvX4U9VHfcJEPod4Z2nJ2qfosC/dDN
cpv1Jq2YxBOIXfAlTiKB1cCnWGAl8rHo3Ol3zXbMUIjwL59krt9tE9YNBbPZodCLicYv/yjdOvos
hHlSnUvpamFpp0JH4/HUWIM7lOB+O7nC0zU/TG7LiFdJK7Qs9UBFhLHBH4G5UvtsdGD0nYyepxqN
Lyg4P0/q4E/P8BSoWU0h9WPDQ6DXGHf1WNtM03i26eYrxkdXMI93YADDBcU9YqcffetmezXHsOax
uzkw52flXsrF1d15yUs7KUmD44igKG20aIoBU0YjDUa3NUSvj6DhRBjgimiy+xAXIKI7dWcvdWiw
FGQ8HhnxSsK0HPTmZGcn1tsUWAOrrPGc5fSnsak6RuX8gDSvTU6DWAC2mamHJCPK3oZ5oL1vyA7x
fTIPSLjjV8oHkWvgJtWTZwF6GVKsgawwVk+BmYGHqcn3aNg+A/fPkLlXNmd0zi2/QSpeEKpwlqzZ
cAAF5nGOw0eDpwITTNlsLPVXpYbPx0DvYjXPT3PLFnRi4oJTgJR8tEeq/GidQR59P3oy+gI3nW48
+vYIZhPr6WRY4GKEfColRjOhQTTgGaDwwPvoUkhP+jsN1M5Mo4iToPybJETsQGcXwYgTMVIYROZy
9zlw3QJ85ktGQp5nMuCouqNUapNqXBWTKgwSAtx4af7rIAm12ILWUo7fKfn4yknNFSbLIowthFu3
djaexuJe16DFO99lGQbaoswRgSEo7NDtnFXTxhjD+zwL/TSQoUuhJaICGxRULEqXpmGFw5vKOcUw
Rap+k/sEB50akTJlB2qU2d4sv9xSDUesmWoVodswG+WcY9cXqakH5n5My62f3o2It5Y3Q+PUKFJj
2rq9tbfK9iNq2W3QPrIxax2DHvzRNXWFx7p4xjAGQLR3zJ3ksImtknAcVhdBmbcNQg1DMPFxr9vq
JiyHEQDw6MhtF6ffaK50qg0YppyqOeTg8LeuwBmp2uyGWPIRyemJrAWDbp7gbny1HMQ6S121bvFK
lPvCt28KF2MYq3LjGjdPq37meaDgs+u3fG9VZJLWMJ2L2SjypvkJo2HGVA4MtRds9ar7asgc7WvD
e8Ynbh2M/yHpzJYbRbYo+kVEQEIyvGqWLNmSZbtsvxAeqoBkJpm//i76vlRERXe7ZQllnmHvtc+F
tl76lEMdNdAb8rssqm8FvIdr2tdHLiz0Ekz46+hfF4ofP+GdFL3GZDtcM2y6EXX0FhICDTOUrpRB
mkA9FEOTYOSxGC/M6JlXVSPrHOX8YreIwLyhcBcs8jHX+gAUm/C9BImdTvBh0IGWwJ5XXOcHvv1/
CwbdNuNZtkGPRVC/ZOx+2VVVxKPYBDWEqn1GvMgn0DYh6kx9N3QAPwcVQPsfFSldKOdE0rRN/BjG
tdzMnUHQS8/4VL2mvY9TB0basamOYpTlI7M1JyX/isPmZpRUcH6sPzLDOjiN/i0cdZfIvRfRLkOH
Sn1D3jn38yG0fwcPMnXRmQFiOnkLI+JtmJhxtWcfPRbttS45/0CRxBXMtEVp6RrQdOy09zDB/xsy
xnEg9iFp4tAKUXA7E+VTmtAW9U3w02H+iMbM2iS+90ty97rUYUvmCu1sh9JO3XzuB+jZixHI04vO
khYsM1iHqWivRPg5v/aW/CJ846FCBLGKCUAmJWGbjDGqweJIRFAI3G+A2NoOATw1VLN1LddIaop1
Iao3x3Xe8k5g3o/+Mu56c83xziQVB9xsna0eZw4aY472ultpGyM6c86MYfpKNybLyH+TAEiVhFhb
WGtVEO1YkxW/LfMVSdpC19ZEOSSFtevaO3gH6kabEYoS45OLNU7aF/SkCu3Zsq0tfZYQSEgkEXAT
UqJ12nwkud/sfbJ7IcaexiF8n3z7NgjrRc7DiRCkka8qD6DSf6xG4vZV9S87WdpHXVSraktoChMY
VkeHRtAvGeRLltVPX/J49dN2hrqvR1yYfrvcVUG9xmn2F5kfJ4Iz39WEsjcV5oMNMQY9kIGJDRzO
kic2N/l7PEYsWeT84/QAqVNa68j1vrzPTnGGdqW8oLP/8ePH3GU/yeczrHge6vc+qpNNNXE4QQjP
jQCLZMCYoR8ppYFEy4jFqzfrx2FIL4Vut2yxMB7VaO/mDkcuKyxGz+HGHC5jvThqfdhUI8m/K3tR
T6ZE/K2aAekGoOlP3V/w7/8znPEjMnbANk78o1Mc1HsBiBogiinWJCzckgTt9ERCj0vvqLZA+vh/
wJACj5HeHavyDtYUv3OHXSh2DkoVAxZcFKQNHY+wv4YIsJGpcHf5FcqRoEAfqyBpVTYiQRUiu2Ts
vGriqTnCYzuzWzzj4N6C9tjgS4zBciASqJPsHTEEwY/mP4+L8+ijqjJ4XWZoP5eMKdcIlQ4Ma/8y
nPelPfGdS5NDat9B+y7jboWXNW8vTmqwPcLFr2cE9FMZAPb/k3bFOjeKYefE3s1uWfzB0GD80GSH
kT3efpDtvfjPqJTiQdByQ7wp9tk08TbZyPJRBsErtJQ/umqaE/5Xbk6k4VFPc947jIUoELeDKl9T
UNxqzl/YrqztgcRxKVpW/O/FRHHVCi5TP2zQj9t/IarhhSthQ1hQ0mYjBhpgDAgScKOTLuGDf+jz
vW+yE9aA9s3QxcUBIQDujXlEpn2kGEHJck1nWhRflU8kR7ylUJTYGD527tivx6/JM9966MfA8wf5
2EzEOPbe/IRh7C2ciy/Ta75TwQEfWpVx5OonC23XNMFTmE9QqH3gFen4yLt7cAmYSaz4Ae0x1jt6
ZtsRbzrDrZH9BM1O4inTHSQP0puLtfIMBtrVUxkX7ibLC1KRZuztY+PRzmreGA07OtLHMcw+PcTK
4UBWfMqiydXHZBozRC/x65wQlwp+DQ8pTKH3QFUhpM2RaHeAS2No2ZvOSk6qB6Y662PD+MXx8a3O
FQ0uSo8WUcY+B2+WyIF+QZ9qy482boQGs2a12flvray+6cVgLmO6WywvWzOBhs00VpVZ/wlKiYFy
R5ECm5kkZrWX1nQoBjJoe5TbuY9bFgtpsaKceWtqLo6gwV+OzkSx0uOmBR3uFL9W6d+LgPnihDlj
ooZao6pqKRnWuIAfInSdVeu8IfV79ZZ5TKHFj4VMVmTJr6YEaP32avvqCUH2Hhw1RTICT1bLZ/xD
9xILYufHR2lHN9dGYmUKrvqknC6Q+B7nDEUTeRb7cPL2rkUJGkxgA7GObj3/wZjV2ezFu0/4RdE7
V6R93qrMhmMvMBWjM91gW3smkOu7dtp7yYBi0MwzAqKx1zbAuIgAA6hl1Cs8HRqh00Qtp41wa5Dp
sG5mySJL6FMSuj8QfJ4IOC+ByCHggPlQOcSVV9XCGEdnUt4CD3vUIKi1ljKltxnPhhG1CJHtT3B/
zyDFsIpYPl94+WoGzZUItKOYgteoMEo829VD2jTflMertGrfG5VTVWJLG9HTx/2uEDN3kx34a7Zm
136YfEZ2+N/iPMHfHxqHmWgjRwBndXhLQ4u0Z8SacnbPkTJuQ1Ig6Agz8oO8RzsisWPKy4STaDcg
+bAFewXPNd7n7OZNpLglaIxq8PEB8gqcSZSCg3OV5kmY/0g8PrJD5QuGe8+jIjYHj5o8e64NvdMa
LZSbRmuor8+svwGexPSTRR9n2NE2SfnUe5CO0BRABSD4iJxSSEATlVio/Qt0t3Kdo/goLbBsffkL
RP0zsKy/ZCkgueHyUE9k970OWMdWPiNswna8AV1+ebCQYhdG+h0xTUTTAJYWBwRKncFI22MbIBFB
rQBpABbh3u2df14UaNCyzXsdxH9Gqz2XWXfXDo9uU9r5evxHbM5T2WSblm0WrlJjAxhxIs2B5DyV
/KZV/Ogh05qD+jlu0BuUioCtjOqfTfNDr4jUYujMmoZ5ioEygB8Z916OgKP5zO1Ibt0QUig5CIx+
0cT1PlYBGegTYsffpGf7bkSoowzbePTxYAvP+HCIeBHQe0pMqKE1fSI4fMmp0/ACOLsSR/t6CJ7s
yUx2Q2zcEpV94id9zT2ec1gz8AjEm4i9gZ9p/7UV5sm5rqkd/B88RvOKiBOe2jjBot5EyEKN7Kxa
mezKgCV7+R7byXPR+gR61oz7RnLcjG5tlbiowcg+lJoXTNTgHwOV9b6bKKvN7MOlvokWkk796htF
umVhQ2c2itssLG8/+N27777GRvvHFGDNelQVmzaODoIPYy8zDqTxS8Tylfym/37nRhhfoRs/eeXJ
jzgLDRSB686qXkc1XfrMRdGpbJj55rUhEA9WzwdewBJ7xECn42yFYHvojNG308xI6CADsae74485
u7H5Dhn/3HmAsWp8Cyk6rRAMLp6xft9IXgBrs11T9T+YVZavbZJzm+YE5CHw0D8EEVuAfSq+6euA
UyiqpyVG8l0Zzd4hvIoiU01bzfJv+JEht2DKnJ5JhXHqYbKQZGLflrAROdUsg8onK1p2+EBI2F13
5hZ7I0Npj3hF6ZRPQ8/XbkA774IlXbm+62yjTFCE5wh4zHvjymY7AGldObXVbwL3HymBB4rMQ+ex
YMDCtPb9mjc7YSI49e6pEdVDRsbxqmcQpub2YoTpT2yNNW4z/YJ7FrYgHfF2J0vrrBqupDghJ3kc
JsK5N5HXvQdMRxjXMd1HTZ8MbEnDCbWtz66DPpjVTqc3jYMuqbSzf3IKPpEAY/dmrUwnQmEb18O2
79fK4lD22lvQoQPr8zLYdiFZy2PxUUbGC+YVzizmF4NlXNFgnIisRveCHZyQdPdtKal0s6SQlamx
dScH40/K5sUQz6U1DYt7ioPGXhXkkq2ziLdH2PmvcuQpi/sfvEj3/+gTWqQwL5ftyODzMXolh1KC
NBnHD0KxixHjwHXz9h6MjBVy5o0sglEtDcykpUZaH4Kx0LBzd6K+ZEH14mQcf3WB+19Perf8Hq7Z
HJddeNuKY1AwoqFT/mni/HXqaSdlpB/Qd1+cuDxJKf+GPBk1VrGV6w4PAIRQVxntmaX6spsrF3kM
+y9y2cNB/sHYtM8qj7wou3pSxPAlfX1L3PDYR/LHV/PRMciWyJP3oE4Q+RssmCMIquyXUp6MiXhz
bE8AQPzWPmERj92lxVMEuTdIwBzDDikCFU+PZ0zbSTuXYBm2h9FnivXzPOAB8bR7aaqQhQXVb5KI
kGuefZGJuLW3vjtv+nL8QGzaqV5QMv22af5PEGZO6xl/Qs8R5F+8ddXinIR7v6kc9sXUhaI/qrkj
d2TId7OFm6EzWfeWjXOjCXidvD5fCzb3iJeS146UPESHBEeac7KdIp6DDg/8Ks3EvyDYc8sy49CQ
mH3poGp+HHPs87GAgsDq/AqQ5mo3xT4ooYQahriGeUXGbfseVSgyyYnLLPOSIjbKkF8YY/LEy2Fw
Pz6YlfunNdRxGQfAk1wyWRC9usiOE7N5n4oce5wf76JWa2o22nUXkVNPxCRTjnnrIybhQCFPk9me
pkbF4B3eGITxIcgfaJyEWkBv8+FdEqBrGW62nevi3UM5PTYkukEMKuNMATYxf0aH7qkA2r2swj/N
EGcSZF4gGkEP5dJ4hP5aR/TOxmIXsCzjOVTFj9pEB92MYALTZdeS8NgH2AOawf8E4kU9mE53LCtn
bC3TmCDC5EZaJXXxkRXE4/nF+DbEkH1Mhwe0pMpx0+R3YAuzyTx7k8n8u4XnuYlM9BYjGYapYnQP
ul/5q5hp/IpwkaPsIXTPvnWL0CwCG6CX0KRPOyaMei9RGw6kN5+0tL1DqmPSBuvMZStYlsxwJQn0
OfuQyUoUkULtVVTt3TX8L1LdV8FA9WvPcM8W9b5UZcsOhBCwaqo+CBP/8JA0Tg1f0EmH8TpnhLya
JG+Y7qyPvNCvvlPc3KG9g5ZddDKsDvDXvw/+tiTFaGWX7jVHf7OZE+snEAyGXTt9lwkzjIhlG85S
dl01TljvLTFQdcXASh2bwiehS3Yy/BP+rA527SkmOBFHqNh2r8CnvmHbLvsy9eTX3ibUlrPzawn4
OPog7Z2zWkpyhtSbywSffWu9zTW3iu1D37e7K9m1KUMDkMEFQXGbHNdCzvDGqajci7vb6mGrh0xQ
5z7OoqgPHKVoMAwDpgYMz3DRUswO/rmbl9UfGQrKyrDJcnG7aVfofNO2K6Zb7Ldq4gGa6pfBBcBO
wtPzmQlWjRZ01WS4KXQQPgjy4ZeNN4bFZT9FiWJiJ17yXcmXEEjBvL3vpq/Meb4Tl57XKZ7KSL8F
Kv6ciFgCecmlYLjEh6XxA662dAMy41Br+JsqP0wt61F28xAMLyFrADRMak/8KX2bKdPjUON9cLEW
jWpoqHyNU1Mu8kS6J8KkfyMnuInSXvWx9dOFxS8rixoy5ynNyV10UYvFExKT9urY8Zmq5i9pPfXK
C6scS3mBV6vtr9UU3JzhTgBfvVFddEoD51xhRzUdtNMtC6wkmn6p5XauRJjlYoJGn11Me2/Erhr6
5DaVX2LU6XfvXLoIETRZ7fwWfsevhUQudiMeaEzLDOyadWi517plNDYCqh0dVgDVySc71WQg8AiN
dE+m7/M0RDUzR421ZqFiJg7Br7pERMr95/ULH0zdYwt8f8Qt6xo202BsHGGP8kN5CRPH9kLXrFah
a6+RV0bUN9BuQkDGWHxY+XW9ggqhz9Lr+fj6Nw81e1WkcKSG6l3FFGX9gDgAsmU4EfjuB2e96KYG
4fwEYcxdxMnaNtMX8d1kwTV/SMoItpUKvmI/fu2ZXBBU/y2IpmShupuIWV03xlNuFhR6dvVHMa5q
sE2sYKzz3GVHMsmDVY84zOn/BYbzZRE+IdM8Xc9Q7DA9W/ReVQtf3WVEmcbYTHyH/tq1p7cpXepj
iqCZEAcTIIZkNBpqft7k2NAXneKvRpNIfcIapp2uRoQoTxLl1Rmev3JohoocJS87N962QF9jQqVt
TNCNhvwXeDBDYga+QnOtJ2mzKxdDvuq+47q+tj1+BXzwRh6QMpW+gr75QPLxlrN7PObkoxPTvmr9
udqj6eMsmrvf2EBZZ+hPgxZrnUTl3rXtL75LZxlNtx4U4rJJvjshhTzd0p3Ugp9Blvuw6sc9T+St
yZ1t59X3CVsvCMhAr3B/r0n4/cE5cBj6ejracWSuO3C4rlhVsEw3IAydoVqsGnycAWTHxWDponhM
2niTiZjry5fuRnfBCxqbrafZoJhUSmHJbemXat+1NlBq3QjE/Tl7mOhavnbLJ9Et4h6v/2yn7scL
+r8G9nUFLd2ACtSUe7tB9qs0NBNqX58vCt+muAabCXIAy2ScQQ1j7uzydbJy1kv1EUf/LmgxRRBV
IDH8yIc8RSYojOxuwDCkcM0fyWoCHmoEL3XEthlIdlez2giAbfuWj0TdeQD5R5tp94+ZaqOdn3PC
+/AWBK+jj+0dOuAN9xEppdMSX/xpRPg9oyJ6ZfZ1rDVCQqlepWNfdActxQnGkzaNu2+XEV7+nmhP
56kU4WucMASn5EsOZWr/TJ51KUA1jXF4HvuSDMFm17oppC2+ZOoyGpVCs+rQhmcX3BT7VJpPCXXJ
CynRdxaFvQX6SzTrNkgQIyvSTTlXVcEhBCU43bXW1i3BQpJnWq6uHAz5uhiGpyru6IfwGeXwU8FM
M/JJ2dyaDPUkII1Mj7iWsY+JwSTeVns4eEbjpWUhiCiEQBf0gkxmCRhHI8GzLO17mPb31IHdmkWy
3OqUpaQOHmDK4cTNCfhtCkzpLWUjO1K8tfCLR/IGQKL2xn1GCrZOksyHBSBIcW5+LPbuPHcMBQQE
dIAR4RkV9T4Q41ti8glWGctZgTVF4i4wsq5CpI+1t0RVtTywarbX/z1jWEW/MneC8vYI3vzLN/QT
HWqydRz93dfJyzQb5q6qbfWw5Cnj9jbveTR+4NBCFR9M+XaE3HLy0pvwfHai0SSIDaDKcZsm2/mR
026TeHxzGB4/yoRzljadmd3EDROlMbUCgqEijPXiyOYe7AqUhygzqyrx9zynNru9I57/liVCS4YA
pJeB2q5igWemwWswWIxkuz7faifglN1a2M/7nlRTLZZeacw/rSlhxhw8NnHybDIPw3drWNya5Y5a
G4NcQn0CsWPNgNb1Sqh8AaKKsBf7CZRSw0wYh/s6Cxf8d/PRYgwewcQKbqO6t042E5cV6ICrqtka
Enl7zLvpvbA5lOu82PtMBSJeTN9XP1UFqhSwCMr2lp/FbMbbLZd6zEht4hCNivBDjozeiqVcN+Ts
H0qLvpNV0NSHHxnlOMTA70LyhkRKmivdpo+W4cX7XuF5ifO9XaYnR1JNEFD/OrddzyrR/BFoVovK
xkRVhEhReFx6AsYpYOlwRX9RGpmNvdipijJjBoEafTlQKaFAqsfho1mF+zHkfXW/wp6aM66oayYF
gCtthu+Fr+HMprHWQ33vlPuvz+fnjsKwa4t95r5gnTmnU9HuHba5VkgEeqypze1lxdxC4yWCN3x1
9cTipQtf3LKg7nPMZwz12boLCjJeEMw7xVGbEO2ED9tE+2p6NBHxhthzVrNyMhaAdXIiMezPYCcm
ytT+N7MARsHkWMq57jlF24oFYR+y0DpW4anqRp8MkPaCP+bRVXyh+8m55DpiCuESV2FO7jtg53U9
0eLM+s0okvzskBlZyG0VOvCKO+veRemTBKK1qJ3szdj1h5YmsgK6tPFL66NnSMRE5pPclJjftO1O
YwYaai5fkpJRmZP+Avv0yL3e+qw5zCq4WcxRQrNZR0VsA4xyfkYk4N0i++mxCGC7+xiZRyx1wMwA
DgyXeXXYDu4EcFagZ+N2hARqp/t+RCrPmH8LbfnJqEcgCChlbNysowseWObsIcS6teFAzHh/tpMb
nYEonNvU/6d4gyKPtYTL8IWbfVgv3SWImTP14dVxMuA/ltylS7DmOL0ir4kZt88BcUasdEwAbCtZ
Bn+0AJW8tCxePm9r0/vbjiWHfWcs8Ut/mwY6Q2l5Fw+YdpwOh8FZGxGr2so10J0gp5dpxC3HQqJJ
6nMxU4dbE5ggrr6mCN/LQHyb/nJaVRQPsX6bq/hzbIwHNQJ9WgLu45g0XJbJO2nkGCVZocfuIntL
Nv1444CCGuBjSQSUwNiPDj/0F/r+AMPfpDwvI6qnLFmURYtSDwO7sL0fZiX0YiIlxoEFQquvVUAh
0Q91fpIRm6D2Yaz4Uo5jcEEojuYjUJ9d7/6xkuJEOPDeGNU/mYqNrvn+tCaXjG6qvVHznLRmcAEs
yu0nLqYkJaPzi6dOBiB5FhDPLSMJaCNL2zuGGld0WYUHQxnvk7Q5BA3s7BbbpqJ58yzHO3mJCd8R
BhRLW5bpXkVgBUtVWFr9U1bjrayKd2RGDjMnhxZB288xpigVdPdZDueure4pS8uictHtZQeq43uF
6jGc8lvT+Vj7K0agpLx6wyPY9ieuXgh5QfMeLqKvYEKRwVFKgU3lG6Vvyow+ZQYexmT7i6V1OznW
xMJwmHex9T3K4TInVfFjjiSheQ+9294cz+COJS5rgXWos48ZbZtVI5lC+fwpRoFCzvJz8G2kW2/Q
eZDxJ8bHKc82owTbxdf9seYqfBA2Uq10ZFHtNAS583B7V5JWZ6wfXKSNzoOdcAtgSr955VGZ5oO+
Ik5hqDuF+dFtt3GcJddgcKarHFGnZ8pvt27HllpgOBekqAJ39NW1ZssNhRArfWC53nlQ2dHyuvkK
LXq+WpSlJwBo74j6PyVqtDY+/fd/YglIKgxYDr5f3gFjMDEFr1m8EBlUc8cg4aymJtu2WfYSJYpd
ajCd5kAFW97vFZZgAg374RiZzmWQFo8mKPe+hEDTg0Sa4RayCrUQ1ud/E6Xkm2zkbfamB99Q75Uq
g6ufihwb3dicafb0pUg7LO/Nj5kN0WfLV9b+pxQbMh/9y0PWRxTv0a2YpvGORdvdAcQswH7hP041
vSH1wwRSqFI/bXwBWS2eXUKiMIf73ipNEZfnaehvUyjgYnCt40BG1T6RsnpJscAwLvL7X4SFW3bI
ITytUz349qZKj0wHhk2Y04cx5jZQLZnVJdbs5MUs8s+wFdtqeewJJWi2kx8Ma7m8UIWDYM16D31p
55/M0iv2qLovnRDwPsa8u9Jak1yfIbazkvGKfIvOA0mS4yQj2QjxwtQHXpMbAsdmMuaH5Qu6UVP5
i4kCwVoi3aNwPWjgEessYDrclln9HaSsl2qMqHmXuo/nrisRA1nDr2lIuUUxjAsscIDqRc3NyXLz
F1nLVeh4+hPQTfK+xPiv0pYMuLJLHhyT8JEGjEhLetTVaEqu8PrBqpPmN3C7LxsE7euYLbl6XvCS
m12yQ4rUP6kq2s1mDO+2Q3uatm5wk4whcQI7daCI7CnLx6BQJJsRJvScVkIdKDfmw4y19FLK+tGq
cNCV/PtD78/fYXOMXIhEyATnTdOHzY7HM0MoNvjY501zO0fyyxsZ7hlWf6FVX0ZCsFeMg2d21i3Q
yJ4kB1pBqrvU4GBCd0YSVlFDNxipVzUpuTe7J6Wz4Pu6/++vQAWZqQcWOR324slxIYgiyIQiW+T1
EVHBAieMTNZ0ULmILbr897e4lCx/CQReq/APY+hyK1w1bRguaie/+dbM3o2QvNpOGXPQeDMC84cJ
e7sfTDcZ1fTRtoQOFRDpkjfVE+fBmt3ZfM0RjJAvjmsQ27lIWvUYtLBj8Kq9+V1f8lOM8KnlEynw
0KVazps8GMDKEs+EGd6w0bGCF0Lq0jSivwELHW74FPQjv+AOWyXzotGa2GgqnLmNJsQDmPglGKOT
eELrxbgN68WMTvMGVkajmDeO//3N4oKGOJic5eQBeNbycQaG3BE0uKGpDrf4x5JbETjy0SMwokLi
fZbDuJ4XTp1X97dWZi2yR1gbgNUixI0bUfTmIQpKPsAwoL2qxFkmk7qBOuuNmRFCwRA9YMuX5Pnz
CO2CsIBuXiNVfiGaTD+aQUTaGk4o5BLEvNXZtRljJioW65IyZ05b6Qd74OhytO5/p2y3fB52NZmP
6cCADIXMa0cqFA2USs8wUwklNfpzx4c8YKwVjgg/+hI3+1RfRNU3lynGcQUAaO1xelbOMmCejelC
IihQmJFyn5lZNiO1cSzX3Gii9U4S85/7O/spJ8tc4kcR4xX75DaEiJIw+9s4ILtXfuD+iPmepCDH
xn2ACuchd9k46QS7qQnkKbd5meDc4dl4SIuDMgC4yayjLhBPWol8tiqgSaHr7a0IRVkyJf4Zsyu6
OsHd6LFuCSAPowdqRgDN/kFFyXPadJ9hWHyGXf7YQE5a5Tz8m9xj2WzMKcA77FkowGYFgHtcTAlC
7guBK5pgOutieOiYICuCZjH9aaN0dxx68PpeDU6Xq/tx7BWDVA/dR24m4TrCllZ06F2nLtynoQTq
hM8QJz+m+IAu3AB/jj6tOTgMvP34wUCNtRrc7orUEdwrR6zp3PH+sMiVWCqMKULLY2TIbTp8G4Px
FTXJt0QXt+KkBUzKf4FletiqaPpK7ezCjAo9YBnZB5EnuKzacdPxmjXBHWvYGOvaB18wNFm00+XZ
gYy1mQQ/uS7ENlYcbFVBY8xYGDgLYVCNy74+6Djk0+Fo5ixTFCPCEkoisSnzWtc5/zyS+vLfHzVR
f14cLxLyZgs8FZ82vfFUoI2SugVM28xXvPIs3XxWM5BfL1gpTpYgQd4nfn7dxfBQ/FmeCc9AWU1R
yrCTHJBq+EaOmqydiEztfvqqSda9kISKJ89rj2Npv0UCMhTAaJa/6HMwNDltnywY8u9SZhYOyn8e
sHCNJMf1jegiCGQw6vxYLk4mThHycpBFrcacO1XHW23m7As1BPxpBshFaXSLgDfuxha7RNK6EnIf
OwmXmEJkgBSIBqyNbYHEHBdJ6iP2Ce5JjgS5iqzg4DDbo0voeXn7Ke4+QZ2TUDOXdP1DZb+G6Wsc
0BbatpwPXcJQacmxqj3+EzqwIztUGv6W2g4k/zpXpndUlLzJ6B9Z6vARWT6txCAuCb6y5cpauyS9
nm333tOiH5o4Bd/f/ZZkxK5ZWv0JVfBZ8b7KiulaBbrOY7ywmkyHGGU6VpJZdwRA8Ru1FFTKxcG+
/FENfEbNYMA+Z6mz7roBavDyGFTeDt3vYhUmY4j11xOR53z5aSlsHypfSy6oWcz0xbG7x4yFyV4Z
G7NsKHKxGe/NDIEMERsWjSTLuqx0UDhEv4bpbty+hGDsm6yEkFWvQZKDwc8oWjJNTJjnw8UZmuIL
dyM4ydmHmDehhywFRQiTNQ8UY3YFqs+ywOHzjaucwJRFMQSCoWNgiDHeGDapaet9ZYbvnsfNk8aE
NBb9a0gLEQUz2hxgOuu2kn8hhBRbDyKFW/TFbUE3LiHzQckOtpyvUczXL3q1dVKePF3unbb5Tkym
K3kHWXfEqzQF9HoW9Gc3+Qp0dfVBNqK90mIX2/HwaAi1z3F45FM/kH+EE1M25tlCtMK1kD+VFgfO
NA1i1dohQhVICrU7Y3rHJuKXfbTrbHYvg8FZUFL0bgJtjmt3cXREIy4NNVoujCUbEhPnENI1Cut9
06MPCyUlPRz9dVBxDfv9gEZNzL9GNp/o3cpNya/NXA6p8ZijrxtZElkpQfagdHQdo/HAUQCueysx
6uTpfBbDSFhZzqS2YyFcvjAEucKYIDPPhbuiPYasUvEkWyHLRMQQS87CUTQuD23l4vUh7nOdTmR9
i7Z6x8S41JUoF2x+w3l4nfvW2eWJ+WYSDwMJHAmoR6Id4Ov4kNne1nWJCpyDF10qEEZWd7XAofmx
FxzTOUDnPJg/uSnBVOWs49scjXGPww/MANZzZEp7/F50dSQfDwiOzcC4mkpwD8r4KbC+iP/LdqB2
32zKJyUQIRQ+bknYTtqT85ZxOfURu1w8yTUxUiHG9cF/Ivgy2eDU3GexXHFk7ha4P4fqj9V1y4Sp
pGpX+tFuklvQOPXFWP7QnbgQwIsINisfocXMG4Pd0xrDfXcSzHqSwJJk4hFE0EV/4CmJE1sysY7K
CJWXRXQht52/zd1rD/phPdoSKltGHkLgkR/lmM3nZNSodcMLCTXbrLFv8MPwLSQMCV/UMKeEDbdP
3OrMbWbjvamcj7YHOcR0tz6mGbiUwd/AgkZ6UORHuAJs0wrlLBm0B+izlt1/tyUOtzJAyqfQhfQq
WpgT4ijJUpJ2syH+ekmK1pilEO4QXgRdxDV/MU7DM5/jflFQvkqDpXkYqFfeMk2fAXvus9TpZ27I
jRkLMkQqii8ih/HQg5GwMcd1dLVRO2yYs/4j9OZ7EO1dK5J66e/ZL3ABkdtydIA0dCF3p5sBX3As
2D+ZcQUBxHuFeCKOMCEY01huoJhySrlnZfUWO9aILaCd0raIX2EOv9g5JmtARWYxaY89VmWScIuq
2ts8dtjGx5pdapwebINtezqikZati3fErffDnDOhpHpL5/Iv62fg0BbWjIYw9nUQGvNqMpqPEn5P
lQzzn5nki0RapOjNyzbFH1g8bqCSOdugxfdGFYU7FLY+wYoszkM6OHZnQX91jRHToMAFMST9Gjg4
tvRIncrQ+ENiszGi56MctAbCXTEDY7Po/soo3gyghc6kNGIyAb1EI4zMuuV1sxXUeOxYuxH11/xt
26/KPrq/rVmrVaAxewSSKGqzq4G+UofFSfxKIf7d9sPdzU1BbcxxTxW9mhN16KU+EnzdfBl8uijn
HkwcasvC8AZ0F4N7RsMPqfjYtvaLidYLE6iiqKwgEE3gymRdU8Hh4eRxmd7zMnruWHvON7NhKhGP
GztT6INuFsyRIhRvbLoVCE3cEMkr9ctnaBUPJYuz/2IH5HFZ9cROeOAWvgpzPHUOZ+jsqfDQzBlw
35znpnyx8/CIcWurMLrjy/ZekswTq8RAdq9I40u5lFIOjNUsIJ6Q0bVdqh1AV29+id/VIkPWNfr/
MXZmu60jWdZ+lUReN6sZJIPDj666sObZ83RD2D4+nMfg/PT/R2VWVmU2UOhEQhAl28eWKEbsvdf6
FjkBqOIz+ni844xASFbAVnyYogkaRbQLWv25LLp+Ndk4QmZ1gtLomLlR9sNMeWe7Cb+1nDL03tNP
XY/19dg0D9rAvhJ1GxITmuVFizbgGGT5V0JDeFmCcSqbZN9nfObIoFuatfNdyWzrOtmzXgSnNkzu
GvQ1uDHXdUX0salu0eBBymF7c5yIlSN2KEVaue8Ve9GpD58sJ8b/p33R/EBRnD4Ija1J3+j6jYER
BPTaNstivLlBpA52C6xJCIWyEP+qHdwFw/RZMIt1Rlah1Ml/Nrpr3TAaMp1Qu/cotaEnaAfU8c9K
wIFnqL3y9OJiNXa7yIClTtuUlQoVJ3REm6nO6HabZAJe7XSbvBpI5GyHTTMQv0Pg9aLETTaA/6dq
vyk6HLPdAifsa4B+iVzvz8q1Qc8NmJHMG88pn0eT1zspmPKHfvz8NVIZXxTbbBcfBUyi1CC9gi65
QB3AW6QzEdffRgyjjcyio2DcZFabhKGeHwf3BEjSKKjGY+3Pn+IBEHsas+3FWjND5wcrAmptBqsk
BgLPisFijoZUK4YXO8ay3udYLAJcUYj6GYlxidYxv4CxAwq0opcU7yL+VSRt3tFNxWtnsgY00Ots
BvGEepY3+tyDppvFCGwicVJzvyc2HBBFjmHYof2X/Gk5g4lSh8LHNGsAYh+xD4APEy219EJmPEAx
R/2ECr/xLrUjPm0I3gujDsXCQk3Pauji/9n4FharLIYQmjmiOELo+SHH8FLhOdNa5yWos55ueYDT
rfARVDVU4EOz1IZ6D+JmhiDSHuji7q7PDHMV3JcaMrGsp7g33JqUeROP6ACZlBmefdOp8OAa3UOe
YcpFjwUPsioyWubN0R5DyIyZuZ3i6SfyLgbYHfD1VngXbaSQgcEehaeRnpQqys82B32TE+/hdf1H
VGGkDiRbGTcqQ4YXBp2FnGtBkEdnY2Q463mg0PRkn7YVtoRZXY3WNvC4wzybXzSrF1IJSj90KpNO
xkw9WWywST/KGOpXuruUynv0fYkiOrxvHHpzw8xd6yq2ED6nAVzL4Ayp87XW4nvTAOmUGO/g4TIm
4XbO55fdX+0/6yFifaNu7mIfvaYfdDSOSj7RwTyxmY4IjM2dlX1R7qMzZ2kIs2ljFwUssth6hpzA
8DouwHA0hUOTJD5r5QUGGlRbOTnLMqc+j9lGuFWvL2R6cdy2WRJv/04P6G7eEXKhBygKLCJ0APwN
lVBbrbEQFxo6namhQ6wzbPt4YGCnrwodpid5Riu/yn+oRpFWDfQOsYTFudMS6Wf7n5RaT35lajfR
pN1mTPrG2RQhaNMOZQZciBU20DEaUcrAsCQlhR8S5dGSED8ERqn+TL8kODUV15vRsJwN5tZsJbmU
n5C/7nJG/3dpNgZ7Ip8Y/Ic1O1C9HfcBsqR9j8Jz0AKDRncS3kd5r99CgrwehHZ2nBh6P9DoSsz2
HT5juwHQyfnB5Saga3gI6vqZyB775Kt9YYzlCv4QDhmzCB9C0HxMTEtvhcrgJcficTYqRyOwmPlm
kNfunTQYZVL9LDvT6k+dcOQhNUvOftHHx4xfGpeTxY4NXACpVRjhfO2dbE5/L5CF3lceABwXLX2G
A2TNyWU8le4rgwvsntTcLykcWLDHUMyvh50qEWwZmss4v9zVCc3rDjDQwhhpkY4JbPymQnHJbmTR
mUZ/pue1wbEZ39vm0GIXE/FabzdBWNCP5U4faRiS9La+8yL84xrtwdb1rYMPxCMjE3ZlQys7Encw
wpymE6WSqD20AZrUXNTVQctHXHJjwO6+Ts9sCQTSgALFs0afoAtb5Lz0t7W+HJdT7ZeneoLr0wM+
XNiGhIqqwcRXdasWTrK0pEbBVFpIlBWzgyzJOiYwoUmfv/3yCUrAIp7LBzvx9x4GFtrSdVfSMIx9
5MFj+F54enMc4+Ri+5120pICl6pSdwEqccbOQ/nWwFRAiTXALUXRZLMhXoRVvwGSOmz1Bo23Gzk1
Qsnys1BFeCFtMD5VbgM8ehL6Uxz6S01jFhWME2NwYcU70H4kSHuqOo2WeqBER6xPEuBHp5PvnORR
wYhmnGk9bIPbSamdMnV95ymL61ttBptO9T4CNd9Zugyglp3ucw6xjl8UsKMbvcERHoMSWlPpQIuP
m11IJUc/EmgdREO8E4bzwyUY/rt2Xl1UlRvRuoyUkkYJonEn0W3dMDcYvaqVRszUIS51l7Qaj8IZ
4AEnY+3eanh0V7mNbTZ3CUBzDcBXLSfOB5j39cBW9jsJjFtieGgO6CgYJqqgE5lQqPbQxTzDRHa5
Ro+0jupuFdA0v1BTqAOqBmqDMhrfccTdarTfHivyERbNlGDxI0V2MUF0ep3EiOwyb9TO6ibyy8o5
ih090xHUnDiwMboe1EYlVkq5DnJ8fCk3bdmemsBtbq+fFpsy63pkZKjCg9CvFzlF5U4roZ/3jdCe
M73RUXEX78TY/azz/tApTT7qcpSPA6Zwbcof6dRp+wATyc3gWXiurJAkgl7t9Np4CHor/nJ66yHs
GXAEgdOd5oddMZyEJ3WA1dq461qk2xYgCHa2kbPu45Eyfmz75zRS074l1OVsl8a2zqR/d70xtLeo
RU3aZ631OOd2I2y0yztU2SRi4iQdUZC99U3nLtjzI24wZHZIJ4PhzbxRM0kXm39/ZlS3OqpUeuuo
75OKxrzZvYEpC76TVHHiT1a21gP4gNghyJ8oEwBm0wBmkgFaA8kTUlk0vtoZ4ulurK0LE0FrR2MP
l3r4w2yYP83PExfhbdogJCkntldOV3BJj6VEFB69JsqtHq4PCa34adRIqmtSXVY1I7xHf3DUGrke
nI1cBI9TlVin0jmGlfmQOMJ+bRBIr62qMzd1SG4vM5e9PiT2g1bK4ewbET9rfpzZKuELqlviYCSl
LyqSJ1cOBqEMM0ZQOUBgKvhVdYX7/vpsbYDGUQw3YAzUSLh8233VW+rptMndY03192QU0/L6OCEi
LzSFALOxgG9qKzcgn6V3ognFZ5ih42jjrLuzkTTd1HKYliNNRBi4cfmexsSvlr34jO3cXgxTaJ+M
qWILARwFqVHjY5m3s51PWiGiWd55RmflqrN6qPWVBXPADc1NWg3hg1D6ewolalULtMdmJKs3nKuY
7IYOm2FeXcaKF7/XverhJ5THeNExrn7LAkRCNWSYoyiAkkQq2F4fx2zFVn9Kaab143uvxINo6vbB
18lP1TK6xzFS1tqBpIRI2jhC9RMsgTnervEad8EOOcHU7Gu59RShJdLLvnvFh1lt0z28IXXxOtUd
pOPs+eiOkj5rjdwin5J1NJr10UlIl8lxwfh8Nm861H8bj+vxuQUFssA+LLYVzxAHlII+sS3n4GXQ
7NuwHdbgcu2NRgt/NGfkAy/Nk2A8EnV192J1sXkk7GrhNkgDUwYfz1WgmRumJWrl1UKcWFgS1tJS
bawgHk7BoF1636sfEe09BppLzBhVRCXmWpgI5JtMq7PT1Ags3/CL1+wR4eCx8GOR55DUbmJsVHLb
ysJ6KkO2UuSq1R8FtiXXqaw3iuSjbYboC83uxZmxCF7qwkcLm+Fl0p21dGv5kZMrt2jT8IkVudzW
0hBnaaFiu55dtu8vceJHbyHDFlQGyUn0nXMwm4o2WynCT2WXJ9T72pOVlbDVO6IsFU3RvgB4l1g0
Cfxm0j+NWC7HclI/6bWjJyXpIag7c49LptkEw4jxqJ76l0y06xgUvzG4/qWqCJGONe+e5rFxKuYj
1yG9zw8zie6iRHKU2vYupNi/rro+4sFR06fDBDhxiXu2esIj4FDABuWbmeRfWTCNX+0kZvIOdSbl
OrKf7p5uevGRKFT2pXKTF3vi7TOCVj30A2lWzd0Q5P1xmm+u9/TG646l3UUz4TFdqVyFzw0W9bKg
Z93r0EvAcKMlB2H+qnAEWNLhJQa/R+6MVh8bKzQo+61F2Pjv13OfSyzz1tb3zoIJ8aUpwSM2bu0/
WkF1cDOUSzVg5ePY1hSGvu5e9JYYIrOybkU37iOZj4A4OwMP1sBmFZf8WmOgywQxkpgafOO9SdVt
6kXUBWCdwUd3L4z1GWfW4g6XTbQRUQXhiPoi7njXc/pC4BlRK1kVoQWisw10ebVLuyTUqO3DBOKO
ZxLIUMBwc0rswo7zeF3mrKbMmXWTKQO51111dEvob7ku6gGxl6Cq7wYkiChypNwUFnaVIcwwHHaE
g1VmtKMyGtfOhNMZbDDVwTSMr82gu+spCbSVPhZblRnGk2XhbwdOrB8SDHlW2mX1TSadch/q7nDr
WRArgKdoG5Lj2NdwcRn7+mLyg6BVV+WqySODFiRpUIy3nmFJVBtYq/dRCBiXrf/4CiMVQplwrD1N
nPF16k+VB/VzSC0BRI8Qu6Mo/WbdRkUfkwUfEI5TwLUY5FgzCshIok8N80AqUztvl87X+Yjk43Ls
Ogq7OG64sKVjLVYBiTdbX81dODS19yQ2farMZOSjMhf79BPMXiiM3OnpBVzvaAAu3kJTPaGXve88
ezg3Wdc9Wh0NEUOPdJLe2rts6hhbOMVniJn5JvK88bXzCIHJkgfDVYQRX38Dz3d3UcTkxhTma48A
CcdMuizNLr9lDBodAl18j621Q3xpPbhuex8MdbLW+qjcRbGWHq73tA4zZMRYGhlBcBoltDPIz+E2
zBv9FGXeT20Kwm1bMX9MOQkbkq+Dm7C98OHQ961d6hvhGi/KxA4qp6K9pJChwYzUrCxRAMZPI5+T
zxGEmjaOt9PEKuLR09BwjSGwu8HWNJPCMB4xOKv2rSIcBs50ubleIbv8U6SDD8JWfTGx5zQcE1sd
att4yfEPFab9o8P4MOQNyCygAchXi9P1JtNceAseSDqB0OiuLLXN5HX52e97h+wCI751MT+KBrk9
UULrliyuGmGS729/OxsBP/RbVy+Rtdf2sJIN8+aWhOqK/O4H4eVzr2iI1hKyNfbFybm1x/sifkwZ
eD4gMOweuonhmBUkahsN7VM4Oe297qV3xHiPj1Yx+bs0Zx1OSi8+DxQoN12jr303zx/hedgXVyVY
183gWS9rLIWyA+XMiQyDgwwPPYh2TeurpTWz4libbPw0Zr2/nkgAAzt6Cg3vsw2/wm3EJvfHYKkV
bIm1QtMh2nYOeS+92W+R9e2J1JQPdSKQeQ8JnmnzaZL4Xig10Xk2Rrq+HjoAqAsb9CJp9tf3rvcs
GjJBoG3zRCPFBwBfnqhzbzWwjPsaKUVbW6yjoXW83kPlXy2HoI9epjqOL1KTAG6GBOQ/EXyt0Xhb
B2EEHYybRkBesx16aHM1Vrf1d6Fhw4aoBxMDRdC5ZjoH8RRSFRPibmj6jTBKkEHM9M6FRtNowBuK
51LJh7RYlLoYt4U/VUt/IGYqV8kdfeRgwRu0zqPyA1cuiayYIe2gDO8Nh4SEZsyDL9naZ9Hh85gi
55IgTr0FwvDW4vp9RTo7rXQmzyYyVa6qnRscAKvyO/pyw/TfeUgtZol+3X/IqRa3pSWe2PLgP/dQ
/1/PbCs17TW7bXs1jylf7LGEcmXC5nDjlI6btKN9aOCZL5Kh3YaJEI867v41Eb8MS+mtAiOCGuBM
nrfuSYSCtma0e8SZeI2kdbjug8ioLs70n7GAawyYNPCmsoqQRqSl92PIiOyaLzzXG/J6Dz2muU3p
DVBnxxScqWqre59uzqLAm3ELEe2B4oTZ/OAFt8rKi0PYJO0Kew+w9Pjsk/1zjszYW1gddiucOP5h
cm91100OQ1qhQDSpPQ1E69SoXvLQOu1bkHO9hr0ONqvyFkbHtCWA7w0gbF0HYbmv5glCkUk0ZYFe
bFzl8sqw7h9af3rscEWuw743d1pb0GnWhdwH9qnB6X6f88dd15kyG1/IAjE22qwC1oZSfw/CcCVy
u/4RYsRkGFCX9174wx/gdjVFWz7l9gycrANi61Ny/sQsBA8J5H5oI3ZrFN7mnk9ucmgGO15ELKJ9
6RS4vJoKqT2f1FUrmH4PgMIOI93Xg4Fn93A9BCKN9m1Uj1M4mcdCf+jxs53iFi9FVergVK7H1Y+8
6hE7wqRZtBHWgpussvVdpOcvZFcU2yBHJXBttbQ6IjTZork22UA92WSOLwbNsrZjbIR7fe5iDFH/
1juGu9PGST+GDXpi5QOvqAza2uG4daxMp8lRxmvlIEE2s24XzaLgmivSMbEh3w5OpqPEFfYyJHV4
MBa0PYCtd8LDaSx/YAbpmLO5ry4iExrVaFrUs4oCuPQRoq2MK8+961VHiebyBR3/Li8UWDI+yssJ
l49iZ2lFRHDMC2phZWLdFE0xN8uStejycTkMfbspTC7ejh8952HOlkfpx0ol9rEw2Kj1gaO/DQjA
gGc8NlGXPEwZf8WgoR0KaLwyLpSHet5tRwJ7hJ0H7rozLEbFarjzjYb9AEL0x4Dzfh1RLb258j1u
jPqDRla/ahlArzUtvGjaMB61Am5ebvnDb/ewTozHHt91XsHHun7FaI7xlmrp96+N+APdspeHEMUh
RDxKmusNSgF10VMXrbMPQhS6176ho/liwmlZQUKXC6+Al2aSNvBWh1s1NsXKD6R+6Ht+KeGn7no2
UD7NqXlVk6y8QTmboDT1Zy3DbNDr5KBfD12yqPLYP7dToc7CC8ynSg3v1yM8bKhBhT4cyWov0258
L5rWWLcMd7ZgOdI312UYb5PxwzpywKhIVkaagcTk33qrQrlMS0wk9IkfDOm7sIcjiDC1ShFIJAhV
k67byKRLjkFleWzraAblefvsIAG54SpAL2s+nIR9jintbq9HLsbIiFUZI5D5rgfkWqpQB9flmyuv
Csz73qiONUiVV73Pwx0mXwcclP9UYsp9suQp0nz30y2hMbUynpCiVP5tE7ExjVzvpU/CCzPC6kIa
QLAzJbPM2HF31/U7Z4dzDo0Ao0KWbH7bJFaO6dBygW6a+062J9cm2+d6unNys1hWQy0fch+Eip+E
T05ZNMt6fgWnUN8NGHw83SxPuqmpezMKC8aXub7MJS1pNUz9XekO20bZFvI3HHDXd6VFELMdK2dn
cMmAUjrWd1rZfIS6H51rUPI2iulPLG4wQI3JOWMgZmAYkOmLrnVcXM/X1LAupPY4GDyktWsr897I
B36VWuWv3mBjE+E/wlSq4NkhnVibH5fYR9CWTs6mgUGfjsOlnZzg9npDzr257l0rWzSJ+cDLpx+v
LxavCzuhKQ327PfDBx+u/gxHfwOuTv40LgQRda/0r633lgFZVdABzIbChtzTaduoMeIVszW25FZw
7l1fYJUcnH1QCxqIbdzeCa9/c+iQMn4N3YMgEuwAbP/NQQiBAYaO7tS4lwkI1bKP0eSNYyEeRUSq
t4rZamkxC6VSMRkF6fd1E2rohJAFRX0JqNmxQqHIDSGj+ImAUIQf5Zx2fXFCN8r0dCYw3IlMrsd8
J5s0fNMm3d45TmGCrTWDt7inrEq16d0SFsWEcornyHsb4tJ8aWVLTZEnwBaj/nsk/ucZJp1RiJkw
4ukXZJTak0Haz0SmzknH/hKD8nRp5GrdFrtGwX6syLKtbUN/JoSFjihePqnlsCW1KN7zOf304SHd
9lVCJKf07E0dMB1RIHAPAZfSl6oId1k6afdJoMSZIAmubEYzSbWm2A9OgR7mt9kLEry96SooH66g
F3KghRxsS0IA7u0ppR7hZbaa6tu2y2gPk8R4Yu/4wCa5vhiyMZ/0yjvIKV76IKd3KWaZ8/UGe6Wz
hjgFGdhpAcrZ3TkI2+4hY3a69lVaMiTwaem06kvrdmUl6x+5wM8fqZDmNV77XZYMr3WCEjbMxE3m
G+HTGGG6cfLBvOCWmxjSJE9VB8AYU2Z4is0x4E2jYCmG8W7QoxFsLnFc//qVCjDeuEbK478el1Xu
beoeRJPRCUK5oqbDD/3P77L66iVyGPtKYqWvf7pTsJpUg/XbRzTNFbqvYvyRdpG91ljjtoOlmrdB
nq8Vqqq4wnuRs7KmkQDJuQDyigEFZHJ08K+c0fhWnAZfhVcHgIBLBNkx5IomCsAajpW4rRtgFnav
qk8FhCRWLtlIQo4gbmnTEKoiztncpgvpQ5HRsx8qp0HzzymB6Ng4dddSNmdmxKjSvsvsxP5qm+jd
VnifdYQPGzp5wJp881a5Kj2k4KqXOVHQr7pL41NqEYQpNJUdA/tBE28e5HgvCgg2nE8Ogxh27FjD
MZHyttQT4wgd179TYZ9sx8GFxyTdCQLq+/U0s9KsOHRyVm4a2W0qVH57fdzOkYQhqyNnR1YAvB3V
PfYUOTupUyuhwxq28Ie9TQSjxZWp/aWFaEpqQ9l3AUjvHT7maq3GH9c1vwlwzAWSvXg07kiEAHWI
q6RPSljPWfA+UeWfU9NlF8CGejPSlqOzxI0+36BbvrUA4M/T651fhW99mxjQ/6LkHt3qgDtJwlc1
zWB7PY/hI9dHVeufUUpBycVHO6K6mnZxWgCfJdqX7Q8mGNRlGZKGS27SEoknypWk82iMNnl/s7SA
e50nLQa7NkeZeDME20tb77OBvhaXjIKIYnhPWpKvRCXGTYh9+zz25njGycUGDvV77+JblnL4TK3i
XhosODofSvJLcaEPFuO7Ehr8dTTksbcThm8/m7IPUH+9gca376d03Ou2695hW4f+2KALhSq5vJY0
sEvGRSo9gnS9aA99MjgSl12toqbxbq/3chQ0R13ar30GL9fKmh7m8mwX7QLnOOZJ/Zg21l5kWvcW
piDUgoE4Ns23GB/nifcIf41cL90ZVtfDfgD3mxVzm5V51I2q9Ig8SpajRBP6yetEcht7vKBdneYf
fsEikwYYV6fMiDZhF8JGGo3kXa+0Iy3486+//Pc//ue/v4b/F3wXt0U6BkWu/vE/HH8VCLujIGz+
cviPxyLj/+v3/PE1f/6Of5yir5oR3c/mP37V5rs4f2Tf6q9fNP82f/xk/vXff7vlR/Pxp4NV3kTN
eNd+1+P9Nwy/5vpb8HfMX/l/ffIX5rH8lMex/P77r19Fm0MruP8OCO769fendj/+/qtwzesL9dvr
NP/835+c/4C//3r+7n95//5IP/If/+u7vj9U8/dfNeHYf9MlV0jbFbalM1399Zf+e35K2PJvpLwj
GLSk6+Hlc3/9JScEIeS7TOtvpmt5jmdYrm7ZrsN3qaK9Pif1v3mWrRuebZu6KxHQ/frPF+BPb+S/
3thf8ja7LSJGAvyrpv3rL6Dz5jd8/gula9P186TpmaYjhY4DjOe/PpjUB/OX/1c7Gjqmp1R+esUc
v9Yq7Vw19kmPlFILGq8HTeDxKPo0fnSLLFriL3M21XzowJLaxZJYPM8Z4kfTdaN7m/HP9cnrTSab
H10tKU+uX58QfEevFyvmfFjrhPeCJ0IfNx9ebxrvowts4/56oCWSPk5AEAgIYrlWpHHTGaVkCHOC
1WO7+5H7Xnn0G3Vqu4hw5rRJ7kMs+lvwfMbWSKv2zkko3rpsUD8wuHeab/+oUb0wgQ9//9Ip7ozt
PB2WmbGRkeU8hnlcraGu0lq9HrZBsyPVkMCX+XDwuuzEHP5HYSTuo/TSuTSXtA6mKjtMzqCRXDHf
vR63Y/inB2VDNZgzabw+oVU9HnBNZvrF4NOOIxJUCSxIBnnXu9cbQarj0TUyfkMmNH/9kjgcQKO5
UH7wS2yUkW2iOBMvfp2qjU/kwpYOSvFsG8HRrVFqDZWWL7TZ5t7ElQNsRU2L6xNWGG/jdqhfXJ+y
JihrbQM2a3xuEw9yFN+JVQWPSaA9p6WVXmLG3QhbG/64Ugsesq7Cee9iOwGew470X09HdYfGfxLt
XVGfrFi138SwIxpkVX80GM8D+A5iqlHUukQjyaXWJdpLgxcQgEr120XsT9ewfz/VLT5Q/3amA6Vy
XV13TXQgEnOpJ/9ypk9Z5/VaZXbvMDFBFMTwc9oAcmmVWdt4dBuwZWF4yv3+K2ljAjjYDJ+GCGwE
jU1SR+dVO5w3jZxR/WQ6l6BlH2w3rmK/WnULL+zcfZz05UtUGCfUzSZjx6R5nAzEzog7bhjRzhls
KDtuMsahi94bEWUAzl/VcUrvdxggGoxJfupJtQlI0q7Zf7hVu0pH3VjDUntJr1vkomHuzPz2xi/p
6KqgejdpelA0j825TKIAXWay+7fr2u+XjX9/7Uzrr6+dJ6Wpm1JYjuvohjD+fJWoEJxZhHkNCGhy
E3ELiLpZMdNZ4gWxE1nJBSkjhWWNr6beoRzXJ2+dlciF0yaVD1Eo26Pdi69eDPJBKrxooVLM1Fwi
yHFBN3SBE2tb+lNwut6E6TweNdPxIENxH8gYDwymYXRuCY0NbJT2ZogSkNPCeBGDn6y7SUJwFTm2
7f/8l1vOX/5yU9g2l2hpWjrXSGH85azpkxq1p2VkHx2AnNkzBxSidcLPbKTBWrb6q+Wj+iwIMtgG
RLexoWkfXImTu0tfI1yyqHYwdCd6szaQNN34s113zIB+XW9qGrxRmd0SngSUto/4AHsp0cV98IKo
Gn2l4coTePxxb0ssYbRZ76ua1CuyLxF3dcXZ1ao5Kiqv9lbmfIrKrz/mO9M/7xQxleBkomaFjvOA
0aBaBgapVEyFhgd9chm//+cXjHXsf71kpuGQWK6z5DkMo+35ZPq3JaWms1taTmt+2CHYkV5JNrWe
WHcCQ2I+H0bki2+jKiXCE6tLE6a4Nt0Ejomji3irKyO9K+KXUcTqLoWd33pOf+QZdffHQ42Yuu3U
ID4PhyhDzYqEfVnYQl/nj0RuIx7Rxc+E8IHjMJ9yjab7a7S4Pz2r5oTNKMx1EkVgLlbJqkbAedc7
egE0EgIUgjLShACLGvKtK83pxUz8EmCVHC8hKtRNj7autjJ309SN+dyV9d5LquizSRHA+EXDZ5C+
E8NGWjmbijzbk6jvQgjMX37Z43kDOkfaUSKOBRD75WDZ9RElFJpcAb1a1/RnSP7aYQp8FCdJEL4Z
sZEuMMqbxwg83hMGqdUI6/6N1Y7IVV8chQ9yWJe4WokSDO9qCAWLJNRK8IbFcRpTcqps7WI4zGwx
yWrapmrFO67E26wY/O8OQmJtO8MHosxqkbSpuCROh8uwhb+OJmvvZl4L1xvSzND6BL+X0FxkHlFW
e2DdC5c2RFo4Px3EN9c7fzwy3wGhrvfyR23H725GZ0poWIHR/GJ16VrIGuVzPLCCLcLE8pZuqyNk
sPSQXngmtrJxd4VDQgkwk+e4qThHfJE6hHuM7io3xldn9hxTYNZ3fgJB1omGalP6jOrQIcEDzLSS
8LUSGTsiYm1NdbvFFZTf1mZDzskATXQ0YpfstDB/7OjY4d/GMVGE1ZH3tNpSkVXH4Y97KMWrrR41
d57sIW3QsD4M07RTQ0sLs5Dq0hchLXuae5uiQypTEHVcDDbsXL/cq7YsX9q67w4mRk7Ocl5qK+7s
Qz1xFelI/9qZQc1I03qWfnEZwlBuOq7/GXniotjDy99DsEFGaNjpwdHldCgnlN9tacpbW5DP4Co/
eCH/iU0E9OdH28ZPuAYBmRLs1mgbZDf+IXS4ud6zwARtTD98uR4B5iu3WmeaOy+a6ZZpe7BH0uXw
8YN5FTIBjTBBRSHgniZ2H9+mxhQ/4j+tDnmNw462tnhQpNR0DEMk6SRAe+nI003//Z5Cn/PbY1Cl
V+RMyOeWrS8TZj/dD9DmHsjG+MIeNz6HuRfelE4rHm3liEeCM+61yIXcOR/ZtjdHRrrm7voVSYIL
Hk4Dnga7u+gKeGCGtDnCXSxs96YciOJszVZfqKpWFxkavEeq6s7IyjvtobZ6BX5gCrAsYnU/5nW/
RK5pnX7rx/uy3452D/Rvnr9f9QhsLeixOXAAklmeoBOeSiIpGA2rbO0brEQGM6eBnnX0UU1l8dxn
IblPE4YFZEjajWOXigRQbC1Wdc4qY3wnbmugaYedvkzz7nF+fBT++rc3r68lqAKbmXCHCXmhtNpZ
A7iiOmRBwlQJNmkbjZqzYrIPOBmp2mKCrrhOhgztpa6qQxZULzJOgOOzCQZc0Kf3MsnvsnmRVkXV
L2lSiv0QZ/6lk+gKgURzmfqpKS95t3oR07hL7W3GVHspOz0eiUP0yHPvRrCT9OFfCkhjC06DnBEo
h3Wqgx/VdCa4JYnZkvzLGjbyrVSxXAe60R29MPV2caXcbTi77tHlaKswSdL7TpEDI8qALDfAPjd+
LvJbCyXwOm1xLRK6k9+6bEeXcRjIjSXcgo9qB8OYjiz7cWOb4eHSMmFkhySy5C0nUnmGC/Bx3aIA
4fdwuDvawamR4yVjXO3HYSwQfBjmFqgro1+hELrriTecslkUFlfzRC1y9qnkkY5RnG/r6oBADSPQ
3LuLxwoNWF5s6XgH64EIsjkww99G4v8Tdl7LkWrZFv0iIvDmVemNUmnkXwipVIWHDWzs198BebpP
94kb0S8ZQEqqkhKz9lpzjslMmtNRHRZCxxWctvEW0ld51WpmevPygy4cjoNXLvzg1ge6v64s4WzU
uNZpGO8C0xg+dRjy6zLDMMDqVUlcAtQ96vmAPKKXhqljNrjpryqHZpMUqMsq3TaXqeLCWHKzM/Di
x5yr69CAhjiP0PU3sHhoNEDrXTSjnf0iCWfB/IcrsaBObSSFeV8Xl1RzDLJkBxv9d2EhujJ9avfE
yZiB9o5olilMBArfajjrxUcijPynQGL5wISpuSng+NYu3nfVA57MzfyvOm4u5toBjoB0WnU3dtkT
KAQahKSOPkvyR5bGtJzUmdQ9a0H2yaltLhrTRMXotJxT/TDFNjQhwkUp39BkJNo5x6377Q7CXqpQ
yA5xUooLlvoKirLbnI0IzLIg/cxF3/USyMjcaH1UbWsGyM86BBEZJRmobH9jQljTJyEQLmNWkBPD
5O/dbtqNQ85pN5PBxY2N3400lJfRnAh+THoec7PXdpIJcPIoIy0+uN2oHYhxiAEIm65236fZiCCZ
02DRWgUMfrrBGx/O/soOXeW10KoY5BUeraoUwZtZmb8dQ6G8jlL9CC30cyD/8zDWLt7YCvda6o/+
YX6Jp60OjMq6qfAYNkjVsLbwzy7RcWdLRO4GzVHGMR7N4RWPWK1fGXZ4qW3tI3aMzvikW1HhaHIr
Z5Ob2BDKYpw87ypQdWEy6ArTd9mV2a9YVb7sElBdQiAZfz+iImyfu7+TPSfTiycU8msy9SIwp1zi
EXW/m3wGtP1uNvP2ne2YXOVF1UIaQgCjWCdXL0hMVDWW3HQ0EeWnXDFpeWPgLLbM1mB+RP1wS6lV
H+YvUTHGwfzI3lVf01a57XySDxAscfzwqMdYcq1F4R3+sZsCWTEydJDfrZJdWTv053S6bStdf8qj
3DnMh+aXwoi/UHlffTPWt+U0GW1h5CyVsaKJUObGaixkuYZXQ9Jr1w9HLVDaa9w2HwmSi4vi+dpK
CIIoq45BgArADuCyhfWBlJxV0475G3/Qa2Zjdjak4qzpRHWLUEwkbDIIjn4t16npIlCKtlkO94w8
hhHUl3AXDTl7nDlx3pCdwDN2mqjFJtra1Bhsnud6vxT6iGCrRwP2weMoEK0OmX7KNyvTYBVYgbNF
/5+i9ohgagF9whYSEbA7/yjcJn7OZ1G3Zrkau4JbF2VQszYdMyd6ovbx5rT9wcRVwsyPHwCK/4Tj
rPvBvcBzcux+lMK7bwz/OjK/5QJ0mSVs0mnUvdFX5VIfyMJBXHogNWC46qGXX0sXRbs0jTfHkl/z
r1BY2EXN1spXPnSZm9q0/VNMKiOPPPWY0AU+Zj68ogckyM99joBeUZzkqSpg5M6NZen0dKOjjDT2
QvyBhVusOVPS/qJNt9Rm8NZ2aNWvJrJihaIb6nwf3FgStQgnGxtN/5shYrlyLJ3pQO/chOfEj/ak
aKrbdIdmAWRpqDnnOK8qhils9Sq6Oh1q8vzgGLN43BNRiNm/9IetaHHte9NQ5u8XyXqd4QVh6TVh
Z6AUW5DT4uClvjjEJtPWDNSPGwj3w+IjWFWZMoJ9nco51Snbrx4piUcAG9Ii7MEtooop1zpzll5K
j6KhibWOk4TgyTF3Jzx0pFyCNtiEVlee76eT28vkG/SUs7Ag5J3yxvl9P4lEoSN/cLgLZMB25+ug
JBB0G5EPt7TV5NQxDFuYOpiIbdpn41+FSlNgn5rbchitkL+4pvhIyZHnKgud59qAlgShYQQqveSy
5QQcZfqD+ih4TKfHRIXFBpdwSxy8nxPYliBR7IOmXcVIQKAC4DdkocQSN5AKpzExi32b7xlZWpcC
xfpBMYqIk1UNv00yKaduly+Tc5mXxkOAOPyntheu8IsfO4aCS8bHJu2V+FhYefLk+tNAYhJT0p3n
vOnQg+HdhsEwX0GDO6HRx+R7kjJfIrXGx046D3QSOmhLG7rAzhI1oRrfLRMXVlRZsUnTpN8MPF0e
R/Q1zDRYnMwV2dDGx+maPziJ8wNCoSF3kN9eQ5XYPSAZeWjmj1Iz+qMD+tBtbFSrhYsu2sLOEupO
+yz6GAaIM3h73c+M/WjYjJ1LI7xFqZw6A0G10+IgXhbQLtY+jOQFiHj7KYS5vwtIQdqUGsr0+2dg
GiZZmS4gOL0YWhoP3fhR2NGuyYaYeoERbGNLB8EoOi4K1OGdGFgYJo8I0czX0kQ6pJVWfaC2C5/z
ojn3AQ68IBuYW04FlIWNIQCKh5n4RXFMwEBMZE7iR48MFtm+BKtn1dfKSqCR5cqlUVN5nQ9FnbzF
caRl/J1yectGLeOcVPWVmsESwIigVxuPp9lKBsafRsXxlyVErS+UcfTlDvxVdRj9wsZHrlanwAJi
Ek9bAH6ShzjBY6e4Ph8VEaI065b3BdL96rISBMtmoWAfI0HzUFoOpR8DdpqraUN9xnA4GsLiBE0P
BXjSgFCritN8KKE1t2KhP6yTGJCEG8oc+qc1PQagitmxp747abUZaCkMrYbfpMvXqEf9/XxijUAH
d1AKXyttSvjh5Hn0B9W7jYV9CDJPfPgaJ53VRPpjEsjsggkCkXjAKkjTEgEQhHCPYFonaBD0TMUp
kpVicNV2OukIwZD9ysP+bIlgON/fNHpFbpKy34GqFJf5Muczu+8NfidBu4ofjaQ4rY/jLwYbJImQ
JHQldtlagzqWh7wts2Ogvnf4UQ9CLXNQAGh1pI2yYVD5xEJnDM+aiC5ofutNnQbjgz7o1qlUok65
OVKrqVDGo6VzG8QuQT903sTVJbYlyEiSGO43ZOSXtZZ7vzBy0NMoKdLjvrWWckDS6HPHW6NwgaV4
/wT5dvIOpgLa5FHIGPzddIxHTUdrTBwNseSTqYogZU3q5W81huhAA1Y8o3HI1rnXm4eoa7pjVHC2
JXE04Eiw8YOSQbICIGgeNWztOASaipwtPXgGwUs2eB0pP2mwCxLL/6225IbVQzO+qFaKTGDEx46f
4dGPSW3QSQjaagIIFTNka+kYmvmiMSxEnh+K7YApf0eW09j4v8YGFYODlv1JMa1h32YBwWlpQQuE
0h8/P9pQKe1dyuJ+q8uoW97VkwpP+Rwac0naWWPYdOGJIFqlY/R9X9DeP/w+ds0zU2Nr59ZAlqrO
y55dSLIXKxNLB2Hx1SR9I05j7ZBlfbqhgdafbR0zHTnv5SsnNEHFRRb+UiUJ68Dx4OYE6PRiYtGr
3PpMwqJ/V0q64cCaJIE63Dc0IKmPuk+V2yN531rDwBkVZvUmMfqeGyz33zLyyIpSc7Dx0A2esumN
WUMQNvAqGVDnT7nmd09ODvDhP96YvgPI6F/fgcujpp3XNdnSNLwSSFDsAkVUmmPKnfBkBhSNhGXo
332301la/tIKDUOIM8gnzeqKg5GkZNELfoOeWyGeJu2XaxA2nrjIHw39ZmYk1mV6Q8OP2IpTSt7O
UseX9YFzlTmYlf8mE/EWMzd5KxJBinruxY+FHdiHTDbARMzIehkATdJDeaE26apDHk3L+7R+zXVn
rwTxJN2Pqk3hxpL2KF+m8Zkb9I2++ymbvVHM4lLBQ+383jq2ap7siTE/N6lh3uWmVtaUj5YTEJDe
tpbEVD50h6Qx4U9lhLAEmV2vYdWke1JSMVWRmPRCWw0eQzTKE23QcFfpRbKL1ao8eaZDR4e0iiwP
1H0doqoKqO6Fx5jfLiL9uYrVSwWG70vw0xe15zTcZ0P9lNoT+qWLmqVSNOkxz9o9KiSUPFmmyF2V
JslKnS96zhUEqmV4KiuDDlTX1wstjSZcC5lV7tARUOynyRJCBx5v37J/inCo93nih8dOlt9q3vVX
I7k7h8rx2LPUeDZbFr1ktT/YlDOMRPjvmeO7YXcZLsyEPr3ePwei9r9Db7xvxGzM5XEthf2iaQvp
pvVvBdAVsru0eraIfFg3Lmm7CEZzxwxYXvMykov6lzIeyEDKqAeiQBTZJj1ZtcJEtjITqXxQ+EVb
m5SJtT3t8vRe1RbUCKJH9X2FjghrNMdjzXlLKMPBwYBQrXSlgonGpGMWdmiBT8lIOMyRJnX0HImG
VorQPnzmPEvdH/fMkbT1fBuoWBTAHWW3TChAXZNnQkQezLlJyp2OOPjIFADBc5Op4SauevBakzli
/pJ4MC8oTsRH0ZTOudOw0plpbZwo35sbtNWjNrruO9ztcpPGqbqed/kMr5phZVfo3fYT9qPoYT7u
wtJbWW2ZbjpWO5mTKBdVtuOj4DqbHXnzoQKU/hazCTDgybQ3v0HWk8rjoYSCXgWr2Z0gvcS5wMYm
dFIQnxr0nXOZ3zA1nxZxYj3Oe0YsRh5yH47ZaLtG8wFDsjhGNxiCa4J6Fs0LxhyL4vo++LiXz/fz
stMCjOex06+DTjOhteosD2YJEQRNGAyTO8MZg/ck8S+jnzFuNlnILkzyAp47MnkADVXVc6FKYqGM
Stk5g0+/HU0GsOo+qTej7lCT6zrpPnX5KUmjm//o88v8GeDxdxfhyPpnuKGDpHfeCJZ75bkV5tbM
U/lLLYYJm2zUVvIoouw6pK56FESaYFe0U+0478fDkB9qslL/PqQ3LgFhjLkIAWu8GwSrqDSy52B6
yS04l7oxBkemLgrrQtvfu2X1g0Y3/po2zLC6bwTmH86E9Ee+esJQfzuQah7csB6oSwEqRnF4EJy8
yGnFbS47ximuYV64aAHsc1c4X+MwBJsEK0S2bO32E95dvleTxJ5Uje9gnhpkXbZNVpkT90xGYDjQ
VP1yZc1pCfaxEs+xBqFFMRna1oW1n7fINjf3nWK+sNbH3TyJvOkJNzs83uSoTEOvPIevmYeTG8bQ
cpBwafYCQpfgCr+G3zqtQIfJ6e1Vdr2fd61up3T+IkeK9ifQNVwRbET/2sAgtMY4zOOfevs4ywQV
s/uw2lY9zOKwNPNsPJSfdwWhFpwiW7iYj5gd40zY6wXiqfso1walg1MrZ2kyjZe9OiC3G9ko/MbY
e4JM/2yWWrPH9eaheuDQkBTiGKUhncJgAiUjjmoLL7g6ahI9NK4cv3rR1Q9V4NtnrevbY2qJhHIj
qv4kykEjYuXGnUfnikf/PerGW+oN5A03REIFo9yP00JqajWVijQ+cofUd9hwFRreDqGYhD8vwbT6
Y32dxbxBHzZboNPRYt5ttbUz3+QxkhaAtez0JIAotNP6if/GuBUKuDuJS1UegoFo5chQvUucl826
rSt0160t9gFTgW2g9tkT+SzOUhGTllnmx8ZX3mnyBtllxMNJNUd/iurFLgYWBgisbccmdlRmyYXR
JwoLFIFV0zB2lK2CbjePAR05LEvnF0e2/qkeSMzy8XavNaclHiXwpLO1DAQpCVoTVt0KSpIJ4cAy
OrmSqrNWc9s9zYfMWu93o2/sesu+zmfZfObZZXumaZefAp3IN6GE5poKCm69KJVHJpztW/mcTkOC
sQGTaIS9D5szFpCsnOLmFqGDtS3Ivo0Y841tGn+0LNyExp5kEPclEZCnEgztq/nOkJvD1kQTjkki
l0RUMI3Xkp1PuOQqRRK3922r2Vuh/1NP400SxOzlvSdT58nAqNR7duexZUaQSk6H9my1XXXsypz8
+ZCY01gt4r1hS7IgggxRRtPEPMi07FlIYyWm7izenvSQIKZdKI6eMeDo6FaJdABCyerx0TBq9VEv
SYzuQwV34ExHcMiFXeF9jn/RPENjO0CF1cna4vlGRAhsWOIMfdU6uPMPSyvUeA5mw72w3cPcE0rJ
fFxLAazrrjXJbNJsR908Z22BeQLE2CavkKbHDP5WtuudBwREZyXOLKSQdv02b+UdLDu+YTyBUoHm
YH9LqyyWTF/PQw/X7T4hpva7+G7iQHee7JiKbm3sKITuZeCFp1lIq67uiXzOmmNA2/U1hx63iKat
ICA4U4kr+KCeOOn1xQt9DN45nPEHvQ6UI2CyZCPGIVtn2FyspPRP80tVaer2f8zjzUmb8bfCCy8S
KjHP1l2T7hkiLOsf2o00AhNhdWr+RdYl/8GiAiMNoecgNbnqEbnsM1d/pQOQfeR1sw8h2YC50F9B
6oN2yTSgCpJUgUD2xsHGqPFoFBBrVZ3WPLj6gDstLodlCTeEUYgwFpmEFQS5lGrO3wP1qW/ziJVB
2GRoj+0lYrxfZAIlR7p6f72YpcQg60Cz9LwxP7qjuvS1UT624+g9yeklUUS70xvvl03P5CnuDMam
2SkaaRczmBSv3HcORpBE365BsHJPJvopSPoXpWBe0zuGcZ5fQgeQYhHYxUaPYvN+TOv0YOP2aLUZ
w8EVSQplZ/ugiurQsxHt8FAbMCpt752TXjoAJ2dBSh0IniV4JZmjiFU/+gRGxAoJAGZm/2ExmZ8V
5KiLznCMbxPbu6Wi61btIdo38AtkVFbfuGzQ+xep/+TScB8KTyq3woX84uTAoVp3GNYVDrT3St/c
L16FBtUHdfVuEjb/njZgqTq/O0CUcH2in1irV3FaDXuvKajzdJfA+HjEgdl55QoF8kBXDDnv7GBM
K4CSijOy6PbUfldRAS3hvjBYr8OroCec1HBycf6xhMUPLtyMgRezj43Lf/ME1Ep9MNcQRoeXkUzl
S9OnpE1Vw0DL+bWamn6pb5rHKAnAv063p6iP/sSIxY/96DZQoz3awAjqBbfFp6qyrhVw+P9x8rv/
PPcpqDS6fppHfKWFjvIf6h278nKhoe/5UqYzZuoz+U6erS0iSu67WdPLK8KUz1r7mARdL7LSw4XD
VXpGJ3erpj2Zhd3rvFVz8SwcAiR3flbLvTZ2ZIxRGeq9UqyqMqS8i4h6eAwh8XsUmt/cVowHnCja
zfOQPmip3RyzQfktVcXYWqHBNZEyE0mzst5qpVsdLeADqnaqu7eox2yIvRfJAuVFTt424bh9heNl
VBOVGlwhgkVtGMxDwnbTg5aUxanS0nAvjIC2cOr5AxE+OrzW1qNuktMYXME6fQBVeFB1SbZQLty9
BWf7Zd6NMPmxDNURHGjxyhEDM1esYcQa+iTvaVaknWRA8BQgUsLVjdzberUFtF4CVUSugParBtPu
Poew/k6zJchB+7/SnchepTU10f+4s1nm9PH9561NR7Ti2Ui0HE9jTW+q/600UgmzToPGrL9iM8rr
DyCZ2l4SW/akUgEmrpvSEiMkRmc2tU+mmdn8Ev17a97NiA+dH04maeyaGUQ3Gzvs0ux1OHR4uTd1
Lse1WWipurzXNwGt2JVaGRrNydY9zFvev7c6V4m2ABUkABNm1XmHXm/RsBJkjpFMzSUd/geF3K/M
7c5m52L/UwUXUy4RmUZ6FLypFfGwMmvaNeKe4E3vegi0FDms23m3iAz4M8Z7I113c39U+cQAe01q
Ps1apmRsvmIFfHyCjXzZaV71RZTSUsQ9AZ0EsjPbsJnkR0k8qYse5i9A4QOdt/LaPfWJzaxf0nOf
rtqsBDiaxe7133sJMR/M7Kkg/WwZkz/y/4k+1NF5pfvgfkxaENRI5Wsb+n98O8B3xVhqN193Daqh
s/BTcGZcmX1jrnLyd/Z2PXc7okg78uSFk920+C4DcYOz4R+KUmjw06dNoWjDQ+yC2ljHQyUoRUlf
SnPlJuyofCqpLo/3u/Z9Bht44bqiUS1LB2zAZP4j33SREAJ2wwF4NSRKAVU0V/KSq72DGhdErFKm
x5G+kOjCYwHA7oawTX2SdAhBHaO664GVbQhreKg7V/7mt/5D87N58ZUpHT5QYazgNj0ObihWORfU
a6hqb4mWtZv70MXsy2Sfp028CvKmugjdvumiwjuxVQlaeFfUbiCnLUFPgNCUrjXWtyzygcu1TfcU
8RinSubUmXUDYgz5azBQf8KA3C+r2E3WfhQgvuZe3HCbPHvSP8x7dJ/EgdUzcquBAZKDRJtuvHa2
nRwnBq2Or1wBrWHFZX6Vg1kdtAChUmhDU28rfh9WhQ/qNDIzfCojhHDdLSBQ0lKIhrT1OH/2lD48
AfJ6hjiUPZvToVjWS9TC0YpLw+DJk9sxmV2FvM4vaf3o0p+4RCglr9YY/YkMorRDOh57ABEmEwPi
7TVwzq+pbX34KNO2934W61ayYQzixUhjjp7rPvAWHQyX+xZpE9FzOr3rKjJ6/sfX1aP0doNJxafR
CEab9mJOL6S6LOs+qq/zIauXN7OOndP8XlZpDUBKXz+IMope7FDDXSlGZTvvcoeSmHcFI9q+f5xr
ByeI/ZVXWOg/p1ICH4C38h1FYudFezC/+/euVlVMsyyVEqIisYkFyVlrEvdcV2O8y1ygg38f8zWn
ODlMKKLMcs7zi9GZa1Rww6FosmPYNp6AfKLARDMp9/pYBcKgOvGu9rGfk/5ibBSF6IC5ooIEWk2i
9dNccs2H5hed2etyJNSUn+1jhWI09s6SAf/Tg0F3G+XRhLy0sMJZvkGY2rQ7+tVYP2BIWAxewxi7
VWJ3YyvvTNT4qJxk1wA13LlSjG+lcq7cJ0XXaG9KaarHZrrqScEKHiBV2us6svS1g8Jq34xG/ESw
mgcAkWkAZ6vYDFPbgwUcHZCqgnsux0N76Fwv33MLjlbpZDayHIFXyNZeEKn3yLRiZcPP22mTGZVn
lLySa5+se6RgaLEmq2PIs9OLGJymScfPFU27Y3XgX5LJ4NWSx5DVrn+a9+yo7U7VmG20WlJu1ukX
nmRieXqu4GkLmIrGFEI65bemMxWarz3GPJT8o2kf6unCHKddZ9r1Ei6ViFWMM2pvSqKLt75F5RKF
eXgirq4m0lQlsSzjK6yRUIS/P6SsE2icav5FSIgagriBoaqOF2j5rsRtfZmfCkzUq8thltEmZlct
bLRpW3MYK4LZkmhzP1lbcsfBkYcbyJ2crNO7nWhKwraN9/kmPb8QlRKZ0rvMO05s7UJ9iO83oYLB
lKSn/uJVCuJR1wxWFgoVO2ij59GJEM/EYbyZf3Pfd8tVHZMwOT9aal+K1bBK2hKK/SRSU3OVG2cW
oy7C9GiOgDBnlWREtbeCLYfAQYjDbOsv6wEai6gYrsV0fBolzXZhU3/ZvU0+G9rbspEfFfSoxySK
SwBbODZ6oijfiXa6idg0/5QgmLnK9J+MYhDdiU4CY9EtFL/61fes3B+qAYvtaLYAE1M8KMJl0uug
uqaiDpHvuvy6t39u9Va0qe0GMq1XMJQYjPKfX1JX6VlBvkOkZeTTNRDmQzFpA1HMcEFQvq8U2krL
3g6bnWSosI1LLbnYTKORWnr15/0pQsV/Cdv8bX4MNB5YSjAj5bHzfftaht0eddlKQ1P/VhnUvWMZ
ticc8gQ9FXm/GRlXLYfRSQlqjXowXkHyEVXNs2eZnMZAYKj0lD9lG+JHlUDVmIWuVYBSD6UBf2+e
QOvq+JhlIqTjn9R7brLlY5SAYIYyaj9rDAEflCj1v22y+lzimO+SCuq6ZOcBsy4qWspuo3H9ZqCQ
hInRBRcw6FfiFB6cvgQwqyH23GgxxBTDkcWpKIaE5xfBelEykItNX2ZVOim6E8qu8FFtMKhMLFlz
1ZeZjjYXRPas2ouYsy+jKmz2dITy55y4g0CJdRgDjfuAcxsWpx+HZ1UX5RHVkwNWxpP38mSuWBRw
/IvCso+URmJX2Em6U1uAnLXXfI2lN6yoXPSNMQjjQtGPYlnHKuD22aoSJdFY/IFXs8vEcCp+Nw0f
MpeYBa2ZJ7BDjs41TMLPJiiGz9xr9UWadurRm46bEqh2Sb8Ko0K3VHRu/Z1ZPXJBcDOggI/t3L2V
xBfNGrZY2M1ajsbA4pI6SQ0rbV/i1bbd1D/Mh3wUGYchIwo27AmSypASLnqC6bZJ7atXcyiaSx2/
JbYCQ8MUubqurbBaZlpqrJOkzUkmG0j86L3hEKSt+qQERFka07gZue7Cx332YnrDs2yzkEdGUn4U
kWku+yb3d2UxBB8asVpRYry5maJu5/+yHUbUDtKQ+9S3291guxCBYGF1vihu85i6huNDs8imhpuE
TLASbWgrjvvI2nYRTd3RMWm8p3nLGunRuK2KCIwwl0WPhs/LLevQ9ZF9aKaXeZdoFDC83oAOdzoG
YoBk346QT+HV9S0YWxC1A486WivWbQAW86jQ259v44GegKY11al3OZXCGrt17TTr+WY2+nzc87uG
2wXUPQhjjab4cRKCkFtZtMQ3e7tGGuKdeZC71SrcCL0p2K0lVjZCOB/jsLVes+RzPswCKDkYfUZW
wvRNXVrwYLVza9/0ToCwjIe5Fjx205kDZ4kchih/CSyawkVXVZ/zVhBAIAx9rT2qRrXt7YFoqXnt
x16VJGJpml64x10kl/WUEzRvBb1tXVU/lZC3i5qaCyHwUE4KRvxUu7oA5EDd1R1qO/MeqrwZngwz
DB5JoQimAOvwO6dwLHJrp1Rx9Q0rh6FSFP6UHhHtqjtp1WPRwUyT2DlcWOgyEOe7DK5NabqkFml6
Rm6pKY2rBFCM2kMY8Ytr8mmBP1vMeg4LyBiGgOCaK6NynMU8fZFsRi0eX3vgUAgUu/x4X54joKFj
5TrVXp307DT0FoGjFwe7x7W3NHJWv7IkAnqoMGzAYgwhIXwyEN+SjZwAbRPDwmJuenOiuDmqcBHm
BfosvTVSpdt0jU2oX+uNm3GiucwC2C4p/9LDSvrqC1YMPQFIEvkoDPo1bJf8LTXL46y3bAIY8+hc
nF1BtjRK+v/6skn+hf39Jy7LatNO/h/Zh922dXj81jVdalQiCg/6m+Wit8oKP9w0oQP6fGTCM5+Y
824gNKQSmjPpbAbyvAMS2711nIcEa4cNxCTyRI7zy5gReWD4Kqbq1I/WvcdSXp0AqE09Vrs8ob/V
TlBX8IXyUXHFd+3kMa2GqN/QbkiP84tnaenRmV7mrfmYMXSbNvOGnRcU3TEEtoyR02/vW6EFmrLs
Gbu61lbUbXUbzD6EgBFD5Rb6FRmC8+IByF3iS3/N3dRd4pGaplmuePRi+YF0mf5jjop5KL0XMvbE
yQjc6GKk+Y0r03iLiYeFhi0tvvEpkG31FdaEe+WK9SMA6tDswE+jaqyEweUO+64sHUKauLg8HBhx
7JfPZrUNM0M5dZX3Mt/A/r1nyDh+KLOKlGXRfdZK177ZFslnNeyVJz1EPtd5LmLI8TQQlcUAKilq
vPr6W3qvq+vOsfY9ipQTjVMYcz0Jh75rnJiCmCfpHiwNGpmmtsOuq/KLpRFZDZ8UyWUyXUVu0/sb
0HiUtelzAZIOJG75YaDXWve5Wm3cTEegV4SbsYfiLP1Uewzxy27NAleYUTKbgDm16XwZfkeWgftT
eVKnlYrb4oO1Q5T6828778o6MhZqZL1KKw5eCpT9iZWoHwCqWiYM3ODuA0BdUXuAB6SBWPV4ruc2
mctUFBV0/4NV0Pqrta/7P5bNb9Ma5F33UkcyH/QT2bdYNYXi8/GyoAkiPd3P/cQsytsHUjsXtVp6
R8MbouswVN/zdMQaM9z7EAgfQgafS4uH9AXRYn3Rg3o7Rq3+OB8aRgKSgtDOV/rUfItqFQ+qPcBC
o24mz9l0P2geylNiKKQ+uArgnsQcX8skXRpRp31AHqo2vhMrawc0CkBOf+U0KdqnkM5Do7XPwRD9
yXzMWyglmmfDxg0ymmazmd8UkXfrvXBcxGkX3j+Y2PO2tmqoqOEL/+ijdVvUhQJ+EcIJM30vhwpR
D8cw0KyXSNNo0XTBR1brcmtqrbGad+sx/sztIb5wKwq33NY+vRibglPOURJFcMIKAsnfqvQPZHtb
JFWs46X8SPwqfK1bJLjcji+chRhGuBYWluX3H0JNr6FRUBHCn9I80f7x8uoz7iCzYAV8Suw2OaP+
+JGD079zpaRr0xTaxhZieLe88VTSxKKXjeiW2194a3uE/mXDV8y75lhVT/YUaD29GU4eMJwrf30F
in5v77vE41pVlp1NE5qamwTIzuAvrtySIrnohHnlsWxegWngP2jk+b5npMV29F1mACbpU37QZ1ug
J8OqonKB1wNFvqomP4mVt9+em7yZtSafnUG1t3ZNewT9OdxATASwRCfKIykQPyMFTlF5cGxgx639
Akh1PtKrsCozfC3dUSwtBn8Uh8NbIszo5PuUlqyGJDdYgd3IS8hFDBQE3J7+Gqal9s51SRgEOO4L
dwfwWg7PUx196SF2hEs0QQMCELHjjqVT84DVK/rRVJ0BSYUdlwnwEjk7qYPKiAHJhmnaUhXonpY9
lb2Ot6ghJ9ltB/U6v0AJzxc0uMpth1D0ClIsvlgFTw+k6GmlERoyzVdAVLlPhYBDz2CfoIDp2PwG
n/MqV2R4xKq4+funtlgBVkmEv38+hrZZvRIIubJQ/jxVMItlpDenDpHldmgZGCaz688v+z1YEtzo
Vd6u3dGGng4HLta7+CENH+8b8b82eKvrR/2XR+xnVPkbAtLK8+wcEeSNLioxgqqcngJAlqOtD/C3
sSkT59s9gVLEssd2s5t9JdRuTyCrTaAqWbKUk29mfoIrffNF2J2/q6FrQQUsaaDlHk2JrkC9VnXo
5dlzOYvWdOTrB7zQHSNOnoMVPT6Elo9p51MgzcdD/pihrjM8VxlNVZog1xvVs9kTA40v56FK7Y7F
TrKuR1V8uIDKuOsGFNrTbotfiaSJNwz+zk0rSeHVDIYpTGaGc4VEbMzFb9G22kUbtOIx71IYt9O6
Mcej4ut/eodrUiRd+uzUxjp0/o+8M1uOG2fa9K3MDbCD+3IyB6xNJZVkSrJlWycMS3Zz33de/Two
93wt81NVxa+zielo21ItBJAAMhOJzPfto29ZxoEvi5p8ffy1JbFgpUVVeFNVjnRtpVZ0VUcU/Fsw
VhwvX/WQ0s5AH/fHfKeEuoFb0HGT/bE3eR5DASCupoj595vZsvsr0yme83Tm5AW8Dp4E1w1648Q/
//PDDBpqELftix7+UPj5z3f/+NjxLfEZMO7JQ8q09o5wR3TVqN0EvCT2KE+ZZfzBCT4gxghoUn01
xb1HkkL9PPhU00Kpqjy2vjlAK1hKt8TRoj3ccxVlCEq+pVyQBBWS4at7VbF+5Emkcpk/OWvKharv
OGW/apIPvZ7MOc/QlL+P05KU+AGNLBl7KPyy71Swi8nKI3wVOZR3TUknmqIoDsefipKbvJM/HT9H
lnO+wSfzLADVruvRsA52aAdbFYyjR6eGqLO0SvWZBFjIVZPpE3gjxNy4SgnVdvpiguh/FTcF9CRK
MDxx4qQaWO9eFG6tXR0wfU8O9fAg6lipRAvMKtk1yegAnUtg0M7nH8mAd15HlHJqtpo/DGaJfk8j
eZNmRnXtzyTXciXfPVB4k147qMoNIQb/ezA5pFObHaTCZDAQmWtuqbkDEVFU9oLa1ACk1IbfUz+8
rUVYvOz9w/EVoNphgEiD8S6Dz+h6orZq1/sESPq0qDea1qXUw8XKITe04RpqWErfmjzjimCiqIkr
0a+O2f2ioHv4Jfs//GOAwu67O6Op22d0TQL6YWQ/VHFkreyJnAQdtN87VfwlRQlZXeSA79M5eJyb
ARtgja++nIK7TcDydoQp94bj4Lxp+mHYz13e7FMzwHHv493v29QSPanBKnutd6EgNOWqFP5eiPd8
B7chGzBfIiUrciSKFPruShsmTu9ktay1cW7X3URhCIfN5CYvTOMR4ENtB7oTN01p369+X0H9TtaV
YnP4JnCIqWwl1yViqw5jQgCeiNknn5vhCBq6H21LpnCvBtF94ICyCDoJNPWi2kWPUS9VbgPyXAzj
7VAm3+0UsCE7ttIZX22A+OSIpFZWfbdRJb2mpsQYvcbqpU+/jwU2Vy5UO/U4/8dIRSBrVCvAZGhO
CpwC4lKSy62MneGU16aUfiNYEruZXEVb3QeuXiCh1cC7ae4RUEwtOD7PpvEbIk3XKmJwTZnt51yP
1g2YLZ9ifwRjzoG8KS0Vy4Pvq1FFZQeTTCpXiAUJ8k9D11PapA6DTG1lZ91TU0Wqk6o+HjED//Mb
BCysxePxhgh+tomyqpy2I7UcAMdK9ypZ7OuE8MkK95Ir07Fv19XxynQ2AS6MqMV7ociwdrUJdogW
4h/y6oEEjvNsvidnA+y20HgEm9nqcvOhhlTo9/W2X3wDSmckeaBgAKBLa1ZQfkUD5td1OpqQ1nQl
KM1SC8okif2EvCRiBMeEqWN18rFO+fjXNBpsGLLWbOJ1pAkVMPcexyDXQLwQnHqpj8gZYUC+heWU
V7FeZl+IbDV+D4p+265AJe4+ybOIl5n26/l7V03cqv5x62qTTEVKiaI4lg0q5iKhJAs7J+H6TP1p
KzgTFnwccqDKPx1+AH7N2lgViftK73ElZn/rJdZlPCvWRlKogGyitQRGOXjb5PxFFWWtFM4+SsaQ
elqf/BgJJnzD4VoNlfkdqhou5EDJNdomvU2m6O1fQ6ol2+PA/gGS8n4PYYFrtfj1f+/+30GncpA7
KF4nwKl2AGTlza/pLTKV+MY/wFTqXwqwU5pDRhDAJroq4Kd+A1NJ6l9kSoPyIis66EKm9QaZSnf+
IldGgFZhZ8ibEGhR/wBT8Zbm8J9lKWQcUT6q/E9wqQQu1ps1ZlBjaFm6QlGFooJMxenmz5v9vrYK
J8O8uCFJVbEZu5b6WkbpOnK8WSenViGl1XxKoFnUQGOjUtT3VOOlJ2ZaAdSnRfdxDZf35FHVWhOR
MKF1quWnaHptrdp9I9d/Vs1bcJw/cYX+q6vmIgmBejD4A0oIFslpbYDFm597g7MjCO6UHuC0XGhO
Nd5tUAfVyQQTyVFlIbs3+CrpRJrblIaUQiCXdqivKHg5/pxmxLrUQ36Qs6u+vorqxNXz17q8H1tR
IUna+KFJv7bF/VS9ZnBNgCo6N4pLp2GecyU4dv3KfcLtHAag81UoErnG4yG5+qS2ZJI7nlQRphyf
YD9dTeFXC5ht0JL4hGK8DvUr1IQVPKFEtcjOU1yaG9jzM6ZEPKUrn0imgXmxSoFIqld2B9kS2C3j
65jdx9LNBIbrPK/Dx6rd1tF6Nl/7EdAp9VXtnmwj2Jjqa256w/hUTMdnz6QuV9S8jD7JEv4rvUvG
18D36EidEemEaSsquOK8RQap9kSangZ1uwFNNKUvPajXZf9KkZMr85xUh6JAUbjvB1pDclNAs+wn
Nbq3Uwm01nidRK9SAN37k6q5LDpLvvP/NtqnwvSk+cCbAHq73H3CevMUduO6NW98/NY4erUpA+RF
IFhcA3OWHdIc7A9RjBW70/AUECMMgkPOZGgWxeZcx/rBoQXWF/sDP4yrUBPSbLtsWw2UScEsONgv
ShvvxCezUaLCp3Vz4kM38fQ6lAexN4Qce+MGkgJatOSGw+dTnX4V39D9Jz+8kpCMJk9Ef1TlAEWQ
pUw3MCk6LjtqUjxfWvflgdqCAvhhsDFdRgMitksNB+MVEtPoh3CGBkirFD+GiUVdjdm4NhIuL/lT
yU+wXbkkPdftqwEmDTtQ9F8mTuvcgFK5khwANBLRYKU8QTTpTtRjKTEAP55hyjwYcWmvte6J7V/y
kQJ6C6/uXkXToVlyxn+KWP2iX3xqACZdqpgzH5YN8FsOjIGVycJpy4MM8KfmReBSpySBAqrOy4l/
kw/3lexSUODy8Bg8suOKYS8wa7wiDqENFTowDZnq6rzGUP+E0/qtMmxF41pbsVRTXcJpaYCapFbT
Ck7WjPt7mKm/qM4BWhMJ5iVoyqAnZ3+h7eJD21JSkearHlhzQjmUXZKT6F9plPkzE7HGqshBrH5O
0mcdwIbzHRVa9l9L/7ufjiGbusONPvhX2I+3miZUM8JgPaqth9KzaCAPfiZdTqg2qkNRd5wRL7Ro
Ku9pfoeLYV3HNoHov1CnLcFjUL0zclzka8VOgQMxXRjQVu0Amg85JnF25UCHorSGC4orViBbGTqw
djZ5Ow+KFbkZFYBIAlx3anojd+rAg+e+qWufrWZXx1xHTA/iW/xGRCwNrqyW+iXxaUEuQ1zJ6R+k
IV23bQqPWQbnZYsrqK3Fs6umhVnYcK0OuLMB0iuHHCGu5fLmOYJjs8cfatLH2SStT4WOQ1lZJYdR
Hj8/U9JAXSJJRevcf2jbZwVOO77GB1L/WbVS0S1x29YSXwJKkaWhU48PF4kKN7IDHUhgEMfBebRB
tQ9+iCEJeQTaQ0s5JHckALs+0o6lPNTpD4P7ld6WrkSnIQwzEAg5ci419CuTtyb5uS8JOrWHmdJD
H5wuRcZmjQ/MsJBuPR/nG1EK6lAbAckdSOYDlVfwS/fPvBHG5CR2gLnyPt1C/grDzirYjR94u5YY
OLSQ8kNUPzN3TI4QmF0+E4txRX9kCD5Et3FFqFcO9j3QSEaIU7npMpSjYG6ZGBj9UhKLAxl1KyP0
d9MDT+vn41Tn+gOzaDY7IQ0o0IHwFVOfQGEshEL3ECop6C6fcszbuKBGfsxWv3ccAFXECIBqS8lK
KHl6D8lgghSKnGsyKIMZVTgYLsgpoJn/MDAFUNatGJuQu6YBo2JNLre9BmCI9J3OHBeozCMJ6CXw
MYnfs5Y7O4kdQ4fE6+J3gBg3LXXF+fRcjiRM9itD+kGSEFiJwIRd1+Eu/znI1YZ5FrNWU5aG7Amc
i386CbJZRilGwnyLdsQSHEB/WosfxKdnFkvoMC7WqVgCTcZYYjKXhgMzTA2h+AkhMmukAboFgrZz
MksTV7yh1Du1eBayEe4L1JvMFes85xjKOFklTAKZFWYKfLf5wMYSiyOLWbt0KYFc1acIAH+dowvG
/KoGc+kZ09eDz1Vy5EUmPZ+hBD24HVkj4sFHFcekEoF9Fh3uGzE53L/J0KNZD5bN6kufZ9DXyQR1
C81wR7amyN2lh3S2RcI95Cl8SKWvvCK6HTgP1FytQ2YW1PDjdMiQrDFMK6d2i7llpaXsYfGUsas2
hREBOeqTLUE+i/ZAga/L6jJ6OAlQvOJTZRa5Yi1SkL0SUqWynltE9iErp+Z6js6mtSbUUa2xa7KD
NPAFpmNKWf1YU60KtkMmb9kWkv0cqEwYSkWMKhcYdra2Zq/LaArmRYIpNrU/0RORJVT0rtYR4aaL
PJOI/JV4nh49+1SZRcy8EWENbZ+qFWa7RvyJsmqClFoqxs/m6w3K1qJnhMPOEINIxUYZdsLcwHR9
3AViLECeHscITKUrppLvKCQMSYC5UxUoniSUkljUkoIehOhHh2MmRzmjr/zghaB5YirkSfwWF90X
b9Tyra3+LUvp8Q1h11hGmqwLtTNnj/Qq5Aq2o54clBlh7oSGYnE10kMh4VQwAawjIUpJfSZJcYUN
4gaBraOtxd7p5ocRpWH35CzRTWGlckuG5F45rhmwYje2BZkfshdTgyZSUcFB+SgkIeaLXeFgF0QL
wtJmxyUk5rymwFUoVPrVJBgOtdrIFHR2ayH4hLLMxBXzyO3iiotz16h2rAIGV+o6COJAiTrk43qR
BmgILG6iU+KL3bBL2SOi9RiuCM5DUKh/NqTNoEKCjB5mIELWwoDBo+XOhgGYNWmBDFKEISqCYogW
qMy1kLawF2KNCftBPvqGt4RWnE1P99e5xCq1wOwISBqfb4PmW1UhgkKG8gvkBtauWIBMgejNRENC
CYoUZiH5yKeirHkQOtJGzgVWt8rS9XH/JNoayeyE+aTB43QgKKE6sRK1/lsPC9P122h0uKvCKBsj
k4KdOepXXhOmchyxsexdYY3CGqD2nbDXKDO+KqXqajAQuiJMp08FYcieYCuj/KbmIHSgjPTFo3kj
GJ/5m3XJLf1xU4jXQdIQj53Y5YFGF6l2GMx0LeObAqS0emL5GDRUHMRawnqJloWbEKGdxDIXJloM
ROg1UVOto8eEDacxMTtMmIq4heI474O9d9wDpdlSVZvMT107HpXfHPfGoJzhluIuO/dbMlFQwJgE
4YgwRhnrCPWLsHRCnMJNE2sKYyt+RH6MOOMkDNrYDPkU5kvsZzHJGTwrGGf2129z6sD/0DBf4uta
Pz8LNSN0RxX8cIybTALEdnywB6p6GSxqTaxCoe656N4Ie2uQ9yAsbYrOqNGLQ/5s4MiOD0Iq4sWK
7cUqClqWKkKq5/QC8qim/Le3apsm942GRTazIotz8xtBqaGaUxFHukMWBlsxfgwca0cY3TaOdn39
vSOB1nw25gPKFzsorKjQQyYmW6x/8bOMt3fUTQgYbetE8A3FtitMiNiQQukJFwO5WrO6ZtGcn23F
fOd0zyhsytpAVgUYfHG6V/tR63pTH4CUexazTVcj5Xtu7wAGFX4bsx52IM1w7tOPsywJlWM9T+hf
4bbwEWH1+RieSvlTsh7IKTmuDDxDYe+sGicE/S0cGs4ONEOE3OXwIXaI0ZDui3IhSA4J5FbrAfCY
n8XHB/NZzPNAJZ1YfOKP0JjC/6MhddTX1oQbzk7DgxCOj3hHWEjWl1CpA70QfgaqUWetiJeEnTnq
YJRnmny2uPWXX8QTgLrj9ClthGcgnMCuAdjVR7+ZD8IXFXMrPiacSbwZVh0/4d5wQKg3YhEKcyNs
o7ChR0n93pzCTVEtshEhHUPXCQdHM+9UGx3x22CKhSuMZJtla+FRCDsiDICwG4Sk3Db5WSshpugZ
RSSODRiJCJkLf71lfGIPUhp8/ONYm7jIRMax2zukgPcP4snoF+GY+GAJoOHRNEJtkygm+qOIQ0Di
ZpYn9onG5SxOOPq3xPzwNs5OEetuph2EFufrTQyDpPyAVRJjNJA+L0rRo7DEYi4Hm4A3boCwnDSP
4hTTL3QlXzm/bN9btDKY9KxZVdc0Z1FnxU2jxj0OISlUDrqI/4WFExaDVoXne7659w7QtqyZhm7r
FjHC5cFUr6Dg7KPf7Yl1FhB/YcWz1MQUcKwRPmSbO9jkcF011xqMdzW6G9HbBeycwg0SRz2kzExO
mP+/kd35Tr4nE0s2DZMApoxWUv9UR5R8anria+Sv6A/CT2+DrXB+hAfB9COXY3P/o+j1/5ckDcIO
nI6D3wlOhf91U9S/frwNhSviW79j4Yom/2UStzYhPzBkjZD3/w2FK6r+F4bXFmDW4J2oJu/8w9Gg
a3/JIm7uOFSf/UPs8E8kXLMIoAszpFN9KIMNrv5PIuF/hoqofCAUbqtAWf65eiibEjmUY/AgTfFw
1Y7AgA5+31wAxRf78t8Az79PX5hKy/RlmTIQ6b4o620MPLg99rusbUJcyHn7Rt7vxMf/DOj824aA
CX9jjhuls2VVy4KHRC6/WOZkrVTK+ldWHr2cb+CUiMTg3jSgtWVLdncP7U5Bzr7pR8oVNdj95mNP
X9hhLB/QWj7dt1WQR2x7uo38zrwQCTwlGzGkN113qP8oWymFIFfi3NUNsDVnXZdvenvUrs73/080
9n/FD5XJ2yYGWgAWjSZ6ODJ3CbDV7qjChRiRSZaFQD6B+fCxlhaKzi65p4EQkhIZpdiFKnV4SroO
beXFUcn7k5LugvY/tWiF//dGaFxuxvMURc49rPdEbk2ViJderwCtAz4+lD+4bJfxx2Ic59zU7fvA
KudbRmY8jvgHn4CsU5/OC+zEQOzF3k5tTRtbuAPv4667k0uZPP90P8CjS8X0dEFYJzaHvdjhEMfk
eW6Y1j1A9xyfek7dtfH1fP8VsYbeUR/2YmsnNmVRVtP1902lkDoZbeBpdEnYV9sne/6S6sDhVDGl
PPBoNyBp4PGl04XFtrgh/M+6toVQ36yCqlAafQZY9x7UOU5u7R581wGYziBZG9oLtTruKM1ur+57
+5s1cHllkspVkc0iH7hQXP/zT9Ub4jMZONd+QWh2iK+k4m/Ndy6IXzkl/4X6kCE7z8aw7+81Kdxr
2ksVPetj7/raeFPnUNBB0JYlrkS+XhRo5F+NK13v94MWrc/Pkfrnbf2/clqomNTJYqlWp+xehmQM
rBR3QF6gGe8UE9HMZI7sB/ubX95DrKcUsD7XJTDDcBgQc7JKn7g7Nd/mPkkglW0uTN4xReC9hSMW
1JvJyyYriToJaMCwH36GRn47jPI3u2K9gN7ktqlMhLFQ3RCo1iFooe7uFILqY+/5RvxkqUZJlVm3
kRv7UxfPr6VpflInUruc6Bt0i1+AmXqmKnU7KeP10KirOpxubEW6tTryVsew2ct+9zg68S8q6daz
ExLaMMivsW10YydN4I2RFG7H1+E835nt+IhjcC3LPqSS1o0EdkY4ZZCQSvNd03e7wBxu2i68RoHf
RHl1a3bFVyfodppaXXFS3IVRCuyK07mVZG+NNFoD2TC4KWnPpDgBKjBUWzUdr40e1aJRbKu03Ooo
+UOaltuxix3qwYunqTIvqDXl1HpYaGllABDeIN3Ni2fznkSsBGD8iVtZ8tY5uxSQH6Zqdot65epp
6vtt0PvWhc1wai8sFfc4G5ZBxr031YAZgs+XV9nu/DI/YUiXt0XxoEa6Q0q7pw/ZNxKev0rUqKll
+f38409oamuhqXX4T22z1CqvqlSoLo1yP1klwXG4FNvw5nwbJ4ZgLTR1LzVZXFpG5RHRaIhzWpJ2
XzcU88eV6WQXpuBUIwuNreXaBGzd1HhTm95RqwgXs/SpMsOPTYO1UMpW3UDPXFkVCQIS2GNpIVIG
wd+a1P3HhLRQp5IxghekBQ0JmbAES0YCW0oDDEbSgtf5sSYWCnMkX6asTKX2Wom8EeiLXa1uD5UM
Xvb5Bk5sA2uh/DrHJM08mGsvT8eO+jU53g6A6l+YglNPX+zv0R7jxgaxz9NnECy4PzXN4Nf5jotF
8o7Wthb7N4M9EWCwrvacGAwHtSerepo9P/S9PjR+ggN74VRyaggL18uypbTtqZby4LXRV+w73y2c
/uv5QZx4uLnYyrEm5YXutBVZIg5ZQA43MsV8QU0oQhLvSOgY1Htj11K1nmIqaFqPO82WfMLM2sZt
v/f7Wwh7Kdf0X4IEmuQZiCDqfV4+NiIxXW8a1fIJvFObRlXH35YNiIWD30zrjz18saMDLeI2sLYx
F5Uy7rs4tFZDr5sXtoIQ+nvyWmznrM84kERN6zmd3lGeBlB7CrdsEt/ksvlVhs2gyOzpjmJh49PH
xiOWxRthNaYJ43uCsPBK72aleRx08DbPP/uElTAXG9sprCAZ9Lb2Gkf/2eXdSq+tn3WnbKhjv3Ca
O+XOmYvt3aqRHUSlVOIJ1fE30NOq15y0iKuia/xNwvpbkVmk3tmWU/tuNfkAABsKlZtSemh7qLVg
eoYmalCqr2aWz/tSjZVNH1NjkwyBBphnqt6bPaz2H5PIQmO0SQY/uiS33lAM21Kqbnxt/kSxPUyN
7YUmhHl8bwktlIXfZX7ttBmrH7fvKoDyj0td6arTrCcZLHj448cfZhS11+dHJNbJO80tExLndsic
XKpabwTETallUrOgC7ywgE49fOECWKru53UnNV5qxdm6SZqKxCvi2Oe7LjbVe11f6AlFk6o57abW
M2yKeQrKfZAZSNgc26Pt+SZODWChLbrYaHQb1i0vgL2GZMwJ2H1bvXTDc2oAC20BunjZRqPdeFY7
qa6i5d8g0rbd1FIvhLFPbGBDDOuNcrBHCTa+qMbw9HVPzaPuvABdInO/Hia3jd6UD+fFdGogC0VR
WGkHTHlde9WswUFW74DO8UCOvP/Y4xc6opAIh3CF0XpaQnxHIovEGSE2avqfF55/Sk6LbQ3utNb5
dlR7MZDGVAJNJtfsubOKSkW70vVc+94HNUjiMCOTIRbkm1ZNSiAJaof6JWompHbuqCcEVCLQnfSm
7alAJpAK/GNvpocssn1oBkDTr41JAnuDxClda7AFUjXthgaKx7yUnV0aGp+rHvAp8NcqCi9sdRN3
tXWXC+LkNqX8xBkHcAoso94GWUZFBswL2zjUweYtZeNQAtvolr3DBWbiJ7eaQs56Hfrh1ili506r
kvuqkOOdqhXB1qdE5rpv2+5LrUlQyel2vu4J5ZM8qoQQQFqwDbVVG1zYqicEvLz8awYpnSaq1Tyg
6IDOJnnUjrKXARZ1ca45P4snvDl9sdjNsLSBMelLr7aaeO9ktn5Dvc30q+Qk5ZZBDTx7pWvr842d
GtBixTt6GrQ1YLeerWt3czl+IxxzV0/FjcVcnW/ixKY64l++2bxROTetmmIZ9dJ3rtuuVMniC6yb
usXH+1ATxsLW9HWoN4Fsll5mO80O3DXWj1QF66EjTelDTegL91SlmDUxbbn0IqW5C+GFdkl+/Dza
xpfzzz81EQsT08K6YDeDzkQIGpDQAcfEqmBHofor3JmjNV9wVE7NxsLYjHOSlbKlNF5TVp8cX79r
xvh2Mv0Li/fU48Xw3kw2rK/4hdVQeUZt+M/hKEGLbkWkdKRR/sElu1BynaYmljy1pqdGAMhRnvDD
IoV9LVl2BimUPnzM5uiLNdVJnTXVk2p6uG37KY8eCr/ZjPr0JXY+2IS2WFOzZVYReAmml1nSbpzr
hy6ub6XUv83VfnV+WZ2YD1Er8nY+QN8B55mbMy9OV9z4hvEKaLjzjxb66B23RVusJAsfdzL0xPSi
ub+J2/hXoDne+Uef6vViFanjaIJCIZsetfv2apCge+oofYwHQCDOt3BCyWqi5TfrtHak2Z/IVPGk
FCQnaLa8QZE/Z22xlRyKoJXwglsq5PyekBbKXCM2WhlpZnqQc2+KwN749vzLD5Vr8G2IfSvqenL8
j20MbaHL67Fq1a4pmeukbG9nx5pWgVNHV0Ua2euuAWj0vOxOzY76p+xkzcYy9XCbqiKRZc7HFygV
lMMwqfXuYy0strjkUMBm6ApckWVE/mBzm+f2VlKdX+cff2rlLrZ2ENHVsp4Mr5kULqmSMNuMhlJd
mIYT4lGXuzqO9SEA0tkDRPyQVsahqFrAw+ULsjkVKFaXWzp05EqLTMJU1Hjr4IYE4GzNw9aaCxJM
7F0F0guR7DK4dPpRhdjfWcTqYqeTB2WHsWGb3hgfcvNLUJRr2U5WEPyo+WfCTOumvM1raQXu3pj9
UrWXVPsq6/ONZu5xYVzxW3UdzeDz+BeU86njtrrQEHo4AjEWk4pjwzFtgtLsDH/PzmdIZNy2Lq5k
/8DdiN59sqp4n/R3eV6vCr9zB71ZJaQXw8QaV+LupDLzCxpFOWHBl3mAQxwXQCSkhWePxGLCz1IJ
yxbsO2G2z81iZc7BqtK/51XtVv53og87TZZXVd2uyuxa98cLm1OssvfmaqFwcr0F4hzeQM/s7+eu
x6+fV1bB9ZqZb0PIL9Xum1Fm2/Mb6ZjP815rC5UDNKNJXjuFxm0PjGbdcFVmwLwisPr0b+Wsja5a
GWAzROULVcSfAdapXGiVpk9tHdRQoUEZpRjF32raPMDeU7hlWg8uAMv+ypTNYAOZ1ucx0xPXKAXD
VMyRe0yo1wbt7qdZtRV5oCpkNk5dAFemQ8znk+w1GuRUleFcXpDoCW1BusgfpmIkj8Ho/Dr3JDn8
W1VDoHyB7b6wak4tmoWmm7PCrGRFyTx1CgMyezVcWKDuR82BzjMYLnhlp1pZKLxRLUOZE3rqaQbM
QV33y6yuzOHJnO0LC+GEjJSlzrOaQqskyH2CDOwsXTrEMHtfENFR0O8sMmWh8KI2BBJxpvedqrf7
cJyVR8Ax670lQSNeplHAIakBH76XqEJIpxkZlql2gOSzvtZHKdoB0VJSOggK40yw4GZqanVrRyEn
1SgDkhTyclCyOh1PoxioTB+08er8/jglloXiDFJo77q8Tz3AYFegx5NFeSmCd+rRYqrfODDRPOda
WgeJBx8O/DPtZ6NNv53vtZDre/Je+EaWTS4KiCWJl5a2qw1gm9jgDBjtg1Xphz6+zcbk+8daEoN7
Mwh5GBVL7oh3zV39E7RLCgaB1B9t8zYic9tPy28CUfl8W6cEtlBVWprmoa4NkVc0sNQrQQUyb0XJ
xPmnHx3H94S20BIa0GQlDN8Rvvy2NyBUpWhyMO7zbm+22wyaNMmCTiv65VjKzh/LfQJ8QAi4RRsO
JLk+2Xq4NbgUAgObBPxwVSiPkhyt5vBz4mekz3612i2+PORF6qPfVxu4QXcDv4Nb/LsJJbA+pu+O
dyhvJmUguh8D3Zl64yy/ACYOfhccwOfFdGoSFooIBihF9UEK9MxMvRmacWuN7QUVdMovkhc6KAJw
zpSSHJwr28vkT7rSrGTfA2yEvHcvBrzINz+V3QWNemIgy1x2LRjiMIFCGL8e2sqA9PVy1C9chZxw
IOWF1khBfqcM0QS9w9yDHwo1GBV5H5K/SKV8u+GKLM2VwRw5lDvwvDlI/6okNHdhCk4JZaE4CNbl
GefmxNOK6jZXIkDlgtePdVw0+WZR5oUgMKn1zEvCtAQAsXc2IJxWm/NPP6Hx5IVuCI3CNsdeRePZ
2RciMbDJ6MFTp423VqzBqJ28lhCyn2/rlJAWigLeOwq1qi72rLD4DHmv5EbAE3xwfhfuhD8PtjbA
feeBhjVt+vCHDeXuB2d3sXcTXSa7T6kST4mdZtMPGIXM8dULpvLdRQ9C9GL3zkSlAlOJwI+r9K9Z
nL/oRrqhYqS4IBkMyHtmjRbE5L9ZQn5QJgmQrJEnq9KusoYDysAwnwZ1b1T2Xk5rN8r2zbjnrTV4
QJuw/WoiRKhRV1MwryddXjuZdA8gMLVcB63TdjXpRkPzU0s+85B0rshmNw4qDzJbSgHN7qo1KRfP
pn0/fJ0kTh6asYIoZwU+t4krqyUy6fc1pTZwIn42YYvXjD2UMfCXCdXeUClTEufmlRkoBmmQ99iW
Sgs5Tjz3JqiMlg4Isg5P4S2fURMKFVTYoco0hY1NcXX9E4f0A4bD9ruXiIIIMwSqZSsxcXZhrqo4
BHmLBiuqovQdXais9tEI4HJQ93U23RjwUmQwxD9YmUVGQQlYZ7GtVc3lkcqYrCGYAgPhls/Ysg7r
1d6A/tPms8hRrny4sr5CvbEr43JdNs2qyremfxf7v0yYwS3lCavXy+W1T5VqF8lcyftUWFbX3NA7
fiBu6IUtnAjgZ336qVC6GwIcX30nXHXJbaI8KOm0ViHC6qAGU7JoE6jmV/oQOJxDw2bV1dDrKN9q
rifM3PheKMNVoQ+7jPJFUw43gtW2aW9V89AQw8g5CXYN3NEyJS6zStpfdyVEqIzyinNiRxkezKqz
KCSmMFR7FoMU1A+53Kzpyjj1KzjDxdnKTsxbwheuDEUSA/6AymDlLgxCOHB97VhG7DVxQAmbbzwH
RIbPP1to/v/yW3i2eP3NrkioxXLGnANIrztPhM8nxE4RYzHBxJfkpnyhmXc1LM0sTINd1CYQm2NM
+NwUoGFuiTc8A0dWNfKu78qt7CsXNMm7CpamFqaiSqoyybsGH6ML9b1dkCanj9ZwYSCn9NTCVJTd
CLSkOF+TJPgYBsSdu+oK4PXb89PxfuouvV+Yh4precMgzdTL2Q/hGK6UGqi1dht2xoY9IXymJrkf
ZEiltW2hyZ7SPp1vWqym91bCwnakY0veE36lV3W6+d13mvJzqWcD6smvPmukpd/Z3XQp3+3kOBfW
pHZSaNoh8vVsI5JvBscw7mUFALtp7oqdVZjELuOKTA2/c2ZQ7gGrnWtYfbIU0i9YNcpNVDj2hRVz
YuTLfG/L5HBQw5HlyXFR3lIwkt4BmC4/Tolugbo9BZsuTi/l2J7YcMvEbxtWTHOe4tzT7ORn1tRP
jV3tatlYyUV4YY2eGs9CX8A9PWc1yTqeAvO1W6KeXDnWjVUzNLIHPBvkE4paXAjFCQP9zrJZ5ntb
ozL59phwOpfbl0Jv7gZn3MCg8wmyIqhNKNk0IE7P/GF7fpme2N72UpNYhpoZ6ZR6yVB8z/PyRyar
FyrDTuxte6E5tLBuJFsHILhU2hun4+BLeapttheW2QkdaC9Ux9RJSRvDteO1in4bAG+KAd23afDJ
qAgGzhTN59OlSrz3T0OKYy/0SBGDuSgXSsrtzFUxX2fVPiTBl3/K6VYdXmV441OAnM7PiXJqxS10
h+LbcEk7euTFUmg9GnNjvppxLv8t5XY2bqByKCmtRKtR2aLqcGpSrx0FqDMyCsodfVEP9lATLoXz
cdsPRb/2Bw2YPLD2owsHtuO11HvrdKlwGpBtldIJvW6EpNbA4AcBlOygKef3+D5TOW+EF1b/0OEh
F66ZYewDK9/FIpAP8hW1Vxh/ALJLTpRQdblpnOx4hZN6a4KuC8JuUHwNa6hO8S9Ah8eHytwseeia
nqhUSYj0p9x967sLluLEYl2mPpuZJZcGVDDiZq8lvBWvlOaCr6ybx6e8I61l0nPtQKQRmE3shXYG
eHFbQfldwN9Rd+qVqUnWvW4O9pVqJt8Trem2gKFRZq5k8kYZ0mAHy+9DLVN8CciJDfOBLQ8rux0b
d4wkEjLkwtnD5ZNCPDjKkG2robNpoZH6XMA2A8d2hyfYKALZJ1ZhnZzGLTiy9jUQ2sUd5AYAq8HG
uWsLO6MsXHktJgPuBUDv3Ko02iunaF7CAZ/NVsf8Oh5MdVfXtXYz4RaAMy3N160ya/+HozPrjlPH
ovAvYi2BGF8LqMmuqni288Jy4htmEKOAX99f9Ut33/SNk6KEdLTPPvu7zg5rjbTuz6Eg3TjDn3nG
bme82cNSHUnQ7LGTM4A8bkwvQVVEtd+ynpqinQ6GCIpI5wF9Dpg4ZHXKXTH3jECLghlSS83haruA
NWRmPLgADaJyLkHKWU3JM7pjFgDzPLfCri9eYBWKOYg5fRIVKFtXJB9pyjR3U7vyvagN7kAmJF69
udt+MfBkDFllUBMsQ2wnI4t000+a9Ihwo6G5I9DzNNbkcrZSPjlZyq1hSiSpPfYUCRLDjwNDtWds
il4Xlilj8k0rz4wUgH3uum/07Z9S6fxk5RXeyMIyX7t2qW5Cj/IxoK0P4ahKT4LQKbUjWnm+NXDh
DnpcpiP9s5fF9YcoW5Pkmhn9urcnw71T/ZqHwoC4RV+7e+cO5jXo58r9LrLRPGzKm/d5HeQHewQv
t/oAXzL6KHG5TuatGGnw65wEEkxZdJfGMWrSdIuVLj4Mv/tDRiIhCjBe9JC3zLJX90j5C2zBLOyM
PsrH9ZQRfGzN3guDLYcpL37rRdXxWrIppekyhkvVvXiyAN1SEFbsubvBmtkdZP6RznMcKE7+qoPP
IlHegjbuoFK71fwzeHDtPYgsAfemPDmatRf7ebJjby0aZw/H7XnGEpXOwTVZxwdzGY2wzLYf3F82
Geri15bsU/ktaFSYnrPsbLmX0LlWNsiULBgqu4Q/utdMmjQroUHXxmuPw+AS0EBATbMRerERRlKH
qmwPIqjIl/hYEjdslq9xQlMUbLSEIRANi4/qa9q8g8FVeheQ8V9b9mXT9MaAGlBHPWuru9qsYrdz
j53U+DPr5EFW87OFCu4GzRzlc76e0lmVFYl4DGhzN30kA8QIc2cLoTAe+dS+2bVMvmdnO3XCqf22
i+rL4lXvlBtvPGcIH+SgvYrBjDLCwO3ECF0n+J6BD/ZVvgsgYTrkB/CTZpNvMl+P93+VBXmo0i3s
lynimRB/QRTKjZ2JTKAu4rQ+KArSFf673ZPVBl+5K75qU53qno6oM1yQzvTc/1orKxoqKx6kPCp+
99adG64ewYTOg8AG/zgavZfxHg8iZ1Ks9ippdgM56O6wPfH/ONnLOPwJ7il6DGXyOcb6o/ezB1H/
txhkXi1GFjpyr6z/yrTYImS7ZggOszs8Nr53mkcyxfjrOz0ebaAn5NSXRAZ9W5YXd+vFzDDe8but
ydsNW77FaU1CkBHsPBbU4iY3SLTWbuEBVt1JMH/YujhF79+Ya1184x4BbJNJsyi+hPKckdpnb9Vu
qwk3IriFEo7JMe/3PPWPfbMKeBVNpEz7ISGNuVAzQ6e5f8lsVgudLfq5W0hbYZ83DoESRI37ctpn
LLY2kcfV11E+5WRCAfPrzWNRYn+b2ERTe1/kfVS11b+xLM/8PZVZXvoE6m7P27/swbacMrdKDsl9
GfKh2+EhsHQku/GJ76hskzO3WsiPtAqt4P5LnjFc+a+kcI5iVuo5yQE0tj259uq+3iqE+9yumJsb
pvsXBsdMR16hf8Y0+YciG2mT2VD50y0jMxBQHtP+QcOS6Vhs8EdD+HGnrE5iNb9v1Zzs4AtH1aiO
fHX3KiUNuHmI9WvsrIPZkxpk5WFe3rL8dF8zetEDYgCpQtnm/efaw8HaSk78/xOWwgVszf3H9PaT
Gp/09strFJu4PquF3Xs9WW6+lzyx1CveDMoIUZXxmrzkkixv/PuZM0f3N5u1NWxp3DACNjd/0246
6bwChjXcO15EIhKxOWTkeJs7v55293dNLV9L7TwsQr81HCWjxKScie/7gu+2t9lZXpIAWYodthI/
/Hh7+yitN0a+orZmvnAWVx5/x3q5v273v8r9Dyk7iiMjaqqao9w4llymF8/BmuYch/pD+h6Y95nI
MWhW7h/bS6Kpnk8FU4Fu+eMKeweiaVdsv+/PHdTnzlTF81S9Zu72hEX4WDXWqfW9t/tX5I/elyG3
b/JoHlNHuaFeYZMDeX6SbAVFIOLc98A4lARIZNVynFzIcwmiGk2pXI5rbGfNZ6ONSIvi5lnNrTeL
Pc6bd1o9SP/+EhZWSXNylV1k2iNkOMCBje1jgCPBqltYok3ZHL1Ss7M4WzQnrriYJH8bayL40NSH
vtnPYEXn9wbkdYjh3N51pTORUnaPWDW76tVJUYQy1p+1BUejTsED5pO1TzPzoM35Yatc8q/8B8ue
XnqxfMBEf96kgVO336tNcM3k9S3T7BcJi7zrOXcc+w1B6qsK1rchS88Vvz6t80K/sp8eFdnRa71e
+zTZ1435xZzka85RhtWBEBZbrfcQsthZZBbi0vCuXcMu7boGQadYph01vHNuNq8orscpH/cAxR8L
YJynRnP6AKEt9qUUmvRScEnUTelfW5r2YWGqX5IyRcRvp6s67gIPb5k7WXhhe2KzutXaz25ahLmk
fKGP6O58R3FIyV5pTGhJG/WBMx+woo+xOW7ktPXaC5mbcM5KezBhgIIve2aB7LP2WnIH53uwWrvu
ZGfuRuvT6SThVNmp73UW1Yurj5A+thcT3e2J3N3m3ASb/BpELi8mHpx6Z65Bfsae4eDC0GbzkvZ1
ehDaH+ijjV79bs6NfHTIWT+0Ofj6zq1Wj2D9SuLUsonRBWXwqZmYODst3eTyHpkeqgaNF+tsfc2y
oEyOswnThee9lA8jk728196ynYSsnVtF2o6MDdv42zRTsGtT0yJFhsFVYNaDsPbj0LovrOvlCBWk
zCAM5qbYbS2DyVtGfvyu6+vtZQ02l2BCvf0MzrYgtFZqdaPRWcS6p25mrM/3a9OGIWdwVbE4358k
vIBp1xLL+LcwPKwRXe9M76SD179E2et/qjfkijfbXAjcteT05HNxi+00DXScd3YVT3ZH0itXs+Xo
Ow26cqFFzQuc96cVxh+ui7Jv96B5pkfbI1zPBJJySRyvwfrt380/ABJ4OsYhUFtzmNdyrHat/38G
a86VCfByFDR6ehI0oQjhrydM6lv7hqMEOlqPU7H02v/8pUGirTVbsCRU384I6Wmcv0vWlKehukM9
M0mS1TBZkWdwDKyALsC1+HaUJMokoBQcRcMBX08/Tmc4+8FKredkbGEwyM1xkYPv94iJcaDaMtx4
VasV1ba/RNWkxTHNPPzzM3Tbxb1nuqZFwEcSbqQyPoyfB2D37GIY3as5tFbo8D9J7BqnDz1t+rHG
/rc3ZCdveU+QI2i8zniRlmX/WHYPbKTstoe6t4ZqB1MnnUk+0mvYoAyFRsVxYQQEB5m5a35zb7J+
T5WThAPZbI91Kki3630/nhxIKq5HeI7pQ94xlBCPJLWxfa+J1n9mt0n2QhbuKevn5jCVrXVee+k/
GH26sO/I9YW8+O6Z8Rxmqy2kUxJcBxkyoq2idTQkfBxAdDNx12E16PwerDiJTxNCLjg9Yz75gBHe
3SUREDbaHH6I+G3mxV9Re7cGsnXMhx0eq9beSPueKXTMSfNvMpmzybEMa9gKIHMattvAKSLn7td2
B44QWY20VYfgxijpc+HPpNl1e0cTWuBvr8LSVEwNMyyZsUV1bf5KezeAOsRJx1u0BuUlsNv9tFFf
V27zVJBT3y/WIem4Sg1W/1JM9iVzk1gG8hUJ9h7cTFVEFJ8pKDuW4DhQ3AtZxkUXPINsuPTNhDkp
1U8UML8bGyqV5F8j/dI7WJY4ZF7/5NtQN5yZeo9gurTbrjNZS4UhDkW27pO183c6yO6yD20efyxC
KXoyH0zxX6rs354AYKUGvf6yjBTpZP6o2AiCUjzPPsgG7+4NqgMm6eeE8G2/e66rLawZVokq5fh7
Mfp8arkP/OA96Cqq9SHWde4wCuHFc8O+Po4uj9DEMWUXl2FTN2PLLr7XPIyqfB10u4cYwNE+t2Yk
hN8cfHv0rmsj00PRuMutTYV/YuO/BzsnUpD6WsqD5UxUC2NimOemEepV0i6p9/U23aDVrKc1UPrv
7Ev7OklQZrWVXVWZXN02e2YUqQwzi/MFlNKMuLprHOMC4w944Zg/4DD98mX+tylb8uxys8dkWv90
k3Nbl/xSDs7ezZH3LUDbrTWSUm63T7pWDDZ701HdXYijGwZdCV20oKac3ld+YD9Pf3Uwe7HTemR+
10gLaQsxY5vqf0BtU6hAC5nYCaV/U8h/c+eyiDQcsvV4N2JNMzzNOv/PEvyevO8fctGcJpmxSjuP
BFKPN6Ejt9RLKJWU8F+HoEvCYvOitpAzrmLvU/d8PpcjhcAx72C7/oGwhT2q93NRNf9HVY0xhdK/
AS+I1W7N7j6KH7jed1D6+/unFpZ6qpv1Cw7GeaxZvxnEuGcGu4qz7Sn3nyes4iiyunhVbOdAfZtT
Ohn65K7+3bE5vqadeATacDbG/miU+nusZihR09kl6GDNtjnuJm551PQ5ie2VGU12Hi5m+lNNUx62
jTwmrcGGYGQ73v1v38KXAM6HULRsJQphLn9PfeU/uEz2RMR5yt3g+rteVz45uHnYwAcgNK94MPi+
aIsuHS3KNr3jlGEfGgS6jvXXXI+n0u8e/Gy7Fl52zGfnz1IzKWU3xJgTlEbm4ZXPtA+moohBbFOy
b/E8pn+JOZl2uEuMHdab31XWPgjcl7G7ZfZ+U2ASJ59IPFPe5RwbM3kJQDceS5+4Und5VfQaiAjj
L+MBbxrOI1Ek3Vw9lMH2naKPDBkpjU2b3vyRW5WjiCjzUu/J76ZHL2hAc61XaSY3v4X2fl99trXc
ass8p2Zzn674hsx4rLeF3sUcfBXMsXN+0y2dHK6e9fRQ4p3Y8TY9rQg7i2uSZuc/zoMND885Cyaw
dqPhw1sNPr1tuymoswRO/itM91V7FlJAOQG9IZOCQZHHWum3Nu0e5exc8IgpQjSQhiqvOuUW8Jkx
OIiy++e3SJ8iHX+h1/zGe8hog3cbqunLCajFeRL5GrzWnnN0WudUUmXultUkl61OX5dU3NK5Pubg
wua8J7ORwJkD/kuHZStjb1k7JJT+xe2920gRv8sL8+LPwx9Hl8vRCewtbEZ7ONZIVUf6zQLGLb2P
rOtIBsnO40hhDCSRFU0MJkMXzWADYdKUKq5BLIa7OH8k73HtWgZrCbF14NsBjEwy/9AG0ymfiE20
WpsE/rHrn41gcWKjXQeMU+tSkSGr1C9rKpqX3HeyeLWLn7Wc36HOVhenaUoOAMsiWf6eHTrXrHVj
kdajmALG2ybT5B1Zm2slF/lljO36qc0cP2WwVmeEuuCdHH3rlFqkdw6umn57tV2sIWgdUvPXyc3+
6J4wU1mzfpRdaSILRQDevE4cZDB7PncDx6XbwUfdpeY8/eJb7b4bXAK0UoS30rkvzG4/rk15c3rq
mHKg9ixqS9A4SwlNMZuN2AjAQxNG4Lgb3ftgnb+lu8nyt+tI2M1T4tqKDM7JTj8pG+YXfx0alMyJ
rGy2K6Bj/jflhfc8WWn/KaaNfB7tm1W30xCDipMqnI5gH0cm246ht+rMPYXbb+XpuCKbiWOzn3Ro
k6t4yM0GK1s3DdmDVK44d/2qzgqe2+n/RkvtVNl1JYWfGF0Yx+kwl9euDqa9OSv667kH0LjYxHWb
lBcKE94Sh1f1HGy1/zfX4leWbOsatn6xhKuRB3kM7nSWVGdWvw96YY9ULCbgRm5sAcKvii0XvzG0
SwCNvgCBYyZ0GZuAjXbRAv6N1+3b1MUr6hSzd0zLKX/rGWo54IZcCdTMjWO/FUvslwX+Pv6RDMyV
XlfHVAqXHvOxNBcjske7Osm8qkguYsztIxtS88vtHILBdW29F1J39wDKpXwyvDYJW6DZ17Vf/sD2
RMTiE6jHTcg0gsGefxG2METGDNOxVsnwODqjc1zIpLv2fVpfMV0756Ks+vdplvZb30JTWAZAEX1a
JTvHntoY5DPxl5k9xmLsyAQuG4k4jAt78yFLmJoZNoRLNuguQT2FZbZzrMl6J0h2I9naJQZTD03s
p2UTrTmGFHftIfIObfUgmDa5QTjFQ28PI6zpFjkCxiIR8+0MaLTvwmL1BDKlx9XEneUpCzp5Z7cX
/X9YlIh+WkcSc8dBcOnwmY15NyoHp+HQrJB1+0RvN7tOBCaYoS+tnZX1zbLrocvnYSBb9bdIdYu9
vfdDbNN9tLZ1Bz4tBXBeIQtXwobl3co5HsRqdWGvwRfJibE60Ri0BXpcXTtZ99tCGrpTvzSk/nwK
1wOe/n8oojLoR3ndvfeLrzng5d3mQ7cFPzrJ8rg2M1YJLYDINWUbJ/28su7S9gnhfdtto7OiBygV
uSVPtCnGKUTuuNdGudrNk8ftWi1tGLjcAeia9F+rZeRhBk2QP03n0cpz3A85dMne2qx9n3hk86bp
cPFmbwbT2ufXoELMMITvxtAq+nPnOd6ubwsfCU8SoasXWouFKGPZUSlKmji/1NBmMXkD674e9ER6
yrqm9I2GpI+SIecJmZz2PgMR+9E07f2crD17ctPsPEN5H6NlgPdWLersnPKJs2yCMpAuB9NeN664
zkSAEgXU3LvLTtA+hyaS77O16aNyY2a1rtz/jLq4R30alKJJctGD+ge9GzxmfWnq/hmE9mXorNec
dmBcb+WTKpYzV7jLlNf/+pY9re5MGK5U0lWpm6jrUsoIZcM5qWAdGI6lICB0pM8PjFbxuDj0bPHK
ReplNYyHIctyRlbKP5XfMe+TDa9bYnFs+Jm5S5b2b0n93AY9kzRJ7LjWURRTBtnDObB+gMs4cRlY
BzCLN6jIt6ZzUE6TINYcwbXOjouy6YngO7Ln7cPHxtQX6khn/JQIFM/+Xpd7+WtfMRoRlPk7Uyv3
eqd6UdQ4ouJmn8+geIjKfEy2cQ3vDXwucAN3qOq9VumbASMvrdR75fj/dCdPDjBU4POoRQlhualL
47jfuo4TavkoGgrqbm4QptzyMt33YAQERfrtCnrJaHIujd7LPHVjJCSiq6veNxMcZ73+WUv9u02X
z2ndTr2WRxj1973NI+u2uDJL9i9djGdrdlDG873qW/fNux8cVM5rWPj5f51Jtq3M1X6jqkWNpGPi
I1VslAWDb71ZRY0fzfgcaaPSCjzWSbc3i+Q9kPlrIWm/JIF1ZFXRYJUKhB+BghFe/vQiCutzMbwP
ORQftpdqJml8lxBd+I2VdZa9fExmlJd869JHbH515LX13mu8P6QuryyDzomWvmdmlzTPGOZ0Bm/g
nqFWUGKsw/hQwBsi8M0hgt/9GjLjKoQowiAzp9NSzOOec84igsx51gzY0wWgx0N8MdkxF37Oa7pl
t5r9I1yGBqhq4R2kZ/9rAvR5ZUVLK66LQiwIlHsrfXC22ea/jSp/6/xVxFCDof3my++7AzHL9W2e
5YFbB+4ToEoBv7K7t6F7wMi1Nb1AP+Bmu/pPuV+A+9M4DMdWKLay5mIjauyIuxUR79N5bOZYlzRb
DONaFXxBtCIPvmFFbtv83ixkVFf36O5KRAhQ8JVKGsi2ztjuu+DskHQZB0Dbc3f83DrSxOckuQvu
uT4EGWfm2E9eNINd5wTOXodGnQJvunQ55aWCW85qTzv8do33z1XZObW2N7p1V4HRP8ADBmMvqQg4
CZ7synwemJEMrYpUYiiJO7fKn+7kZrjLxVmZ/nfGLBuh0nRwQDA897N9c+EL7xpLXCu/VVTi4w9K
GXPlm/u1ETF+kqOFj34FdOCQuR0qDxDf3YBfl1QReWtxYs/cTx+WwgSrVKTvRr+91/ZSxMlCOmLW
wm+HwFVxBmJCdMuxvNpl7e5BxGT7WvHQUd69OEtoXnSeH+u8/Cdq65O6aQCeVFbx1q35X90WzbHN
svFK1CqYyXEe9koMJZ79yYBqHPxNJXwwK5dvbEiQjlY93FITb0ZbGDS7lvuQgAuua0qz7W10uC1k
pdxibXfDq2VOP0wQwyXyPGvXz/kAjtGU58kzmqhyHYzFuB2vvtHcWr61jLuthALQo125qCKHTKZz
TCUacMj01pnufhmao+UhcbdOs9/KDtgqnTSWiVm/QpUH9tZ3/xVZyrk8J2GqZX+mcl9uHOEeZOnB
efFq4ICc3WLdkThWwi711YPbdfxaaVTHgaHq+I5WClMLMUjQHjxxy0pCB2n/l6yNr07TSKrTrHzN
yTyIW+GheKlgjRA99IOfVG1EeZ7uh6X3Lq2ubFAN3c+8MPtdDylYtTyDRzQWbENgtL8MoZarOZn/
ADW09GZbOt0680PfVgpvRjfH1iwFYk75sM6IlbPD+qKjwepm65bjPaf9HjjvcCUrZrs/YnJBzQnw
zOpCQ7wm6hAGhumANiiaWLQ0zpG4sjjLLLZ6suNIrAchuR/dZIm71gNn7hNuaFIzPYtxHaOeNh6t
bVvsvEUuUb/5gpORFVDOo5Px6it9bYjBPEBndkjOXj7bAQOLMtPgCTIwV3gLbbmn14hfYztJVuDR
72c3nD1anNRxcAPAnf9K7PJlqSo7TooJMrKS7clKTT+iSdPdcv4Dq4BzxnqzsLc2VD0r+XBWkX11
9xG73OzEmQ6eyy1lmuPU4NQl78gOub6xjcqGgEZV6eeuTO9XGtQdMuQLUNTGEilb27vFN/91vVFj
rbVkWIzYYzaPOnHcQCq5gbjmeTOGHGbPqTPLnZCkugucH+HiGtdC9isMnQCjcu3oXZArsa/5jJzi
0zu3zO8ClNHOnvJgj1v7l5+u+WEd8rPM2/cu099pivyoRKbCOlfclIOhpSGSIUTOwxYOXIVD0/QW
WJf6x7QoHoIGvX0ks8lvoLZnfjHTDSXSbla0W/taLDdv4bY9znzHptTmbpU8kNUI7LBokoX78jTE
sm81eJe05qtz0qjzlm+ZCyf2JOg54v2SwzgYS2xX4q0MfOeMxaOJ0nraom7gAySgUN3OQnYgz6Td
O4Wfhavo/uaNPx9I0tBU27AgaG1g5aa0i5BLvqiUP1GIqJuWCr08tf6aBup2lt7TpAToN40iubMk
eyLU9OY49t7HvI5ZaA3TIy6ZIuydUsG05+Nw60FC32CxziY/BtiatcIz9POL0Q4gQe+ntNJHu82Q
rTZaMQqRn7sBzNq0Eu9l1a5x44smCrr0wSsscRarUZ24s7RPfS1djFfucwAWOJZjUcXMSN1U6/4d
R0nBVKygXS10j8zFkJHYxMZu7QJ/p535EGYqkSMKukFrUO0hNEIlqSvzZgmiJrziLiFahYzzrcp2
S92lXzB/FWq6RNRR63+FQ82SVetHFqga8belI4VNOEKeaKNGOurBTirkttm0ODUMiGT2wnFiYI1H
X1jeHRs2UC3MpzZJ0tgek/qpnm1O+8SaLqaXgbzCUhp5rjseOp3hhNT+BvUqaPcg0ucXhOr+lhPa
dzCGxnrzkG5pfPSgsm2yJow0CD514QJzHrHOT2idl54skHg0a3lSVVnHulXbA7POd+e+VaNiFWuU
toIXVlMDpu30oru8Po+6KfZTKZLQWjIWs20MMUpbSfMuBe5Ub33kKc7iYRjsR+6Hy01kFkzpvpv7
cORpvS7K7Z4aLcazEcxGaJdWinnD605pMgaf1kgOKVBBO6rSrDm021y+bSP8njL1y/3cZvIpgVEa
94wU3gJlyVNgoK0ZCRjvjGDwaz3z9yjGsfyX9Ym7g3PR/Z5pI+yzdFAvPZorGURqKnZkCWPjWCsa
1HKy2Hdr3e+7Dv6owYI4iPouJBqG/0cEmYs7pDFf24GMokSPdqS7ZX2kD1F8e0mBaa2zsmhpmvlX
WYoHPBHXBOozHd7lqZNUho4x80j8BJVgbda/6egEt7Wmgd3CjDz1KKqUQlP1h564n57dwdL+x9qb
Jduah56qMBlOp6YtnK8+DdwHtFE5hyUydL8TvSsj0bryKR2JdjOLro/cAB9cvrQpYGJnisFZcFua
/a67DGZCThPVNB36xPeoYnRwdRfrZ0t5xxyTuOKAXl9UjpKUhLYgO6wv0d/MnEBhwQkte8wmlZGj
3S7aPM2kNkar9ufdIhodJrLvIwh/XeSZ5L4OCmemNhYde6Xt79eeHsWSJYBZzbJxHre5AWM+umzq
weinGM/65TJYOPIKkTm/hmUbDk1aju9FH9xlqkROx6bV26sLiO5Rccn7MTfRvgbcmD4Z9/SfxnzL
YqrI90rzDZdWWR+mpjcPVgUAhkUVfKxFj2Sx2t1h8folYtt2T/7S4ZOx1zxeRdnuk6GbnuacHA3K
aJT5JpvUS0HH7bnuAj8SqYEvcrIlZhjHPJiuLb9Xu7H2WAuzOAWWCTYLWGrfEIY20Hj6dgQ72UwK
e1SkdfbH75rhyK3NiSqZqbc2KKBXIcGRVV3ML8WS61ivRvYlvFne0ql2P9d8mK5t0GpsLH3L1Vqy
SGrTiJe6cn550+w9yaYVr2rIvD92LfvvZPO8R4n54EkraX+tgVne1tzFalYL+hN1Grwm7Th82U66
HTA1tkfsvhQbTjbucY/Nr51qdOzUdA1J01r9aLG2/FFUQ38cK9uM+qkdPltmfPb95JDCnRTDwXSc
6l0LMZxkgtbKSK91renpxmTdTf/ZTTWcAhftJXG7+rPeaL6KqVsiMWv53JcjQlnmQP6U2saj0+oo
tTO2yVJlD7glSsabgMa7vUw/C89J2K+0BO85Dg4s+JKuBNMED2Qfjmffc9MwrwL9qoXXHlbfBaRk
aEO8037fHhm3b253sxlJMBanXWqYLRG8/sAAd4L/qbA9Z9+Qb0KbdzTXuFReeXQHRgT1WPX061vj
Ms8OFFLJ5/yyGp9Jo6RBz7GKbv7bFP4UZrqfTwR+08qRRAqdiLPrrvQiGAOjfpYfJJ5lj8JpNddH
SXgkTXzDC1f2oUhmq/61armdEttc/d3car0n4WW4zLLYbkKl3BHKxrhsa/LJ6z2jBGwbL75KpuM2
59gDFXMWYZO7ioxHNf8bNiagw2rtprdlXIqTdNrgP/+Ot0yLLHuYXOQvlBs6/AT5zpfVybLDmNNw
KPH7x4gvvOKZEdRssqP5Kxvt4M1JqHVCZ215SGLzGW8qinT4bmrsdJoq52J3Tf6YqUY9JKDRKb6G
afrRGXV+Z5XKBgm84Bux3BZjYCbnj8Ioxa8pYHttN9M/M8Sh/ti+ln9SboixkqnzYhee/7NJPcbO
WJhnr00JY7u/J2ZKTCMCWQ3DUc3d1SM3E+nGTA6Dn1fPFZvS72ad/UPt+PJjmfRwyTJbHddhsh6E
yl0CkkmSrv1t/p3OFtCKQTlqr6S77gN72N4ImmwiX6TbkxewBfv0FB/MzRFjGNTm4u+KwEriAktL
Q2OuhLpGUH60TehJKh+WsyFKhwROAFWVndOzttbxhsYoIqffsGO0W7Av0X5uXWPUB4fAtIhosxZP
np0dVosDtV0kBlPl/ze6GHpaquJLN6rgT1YFh5VNE4CXsG65bPXOkKUTWtPUXmmkisjrKXCr2pjw
tNCOVLSwuJ0IbDvLUu7ThNb8YKny4JPLjkOTdVAO/2PsvLbjVrI0/Sq9znWjGi5gZnXVRTqkoU0a
kbzBoiQq4E3Ax9PPB01Nnzp1MWtuJKbITIEwEXv/+zfd97jwnY+uZRiOPxUk+9HzsUMo4VmIXB8I
aAIwptHZy4yaqTbKhaSjsWX6PXmPaZ1Oj17nDAPtI8pHMIlenyo9+k9ZDp2UnAhni4nHvJNa2y99
OH9rM9icdDBQQSr+E5itFGblWEcuVwgIqoaBWvjXRNevaZnaJKY6/cVwAieaZZLsUjJGd8OsThmA
+aYsQMHoXX46dfmcwHHGwiETxjaswKkB5XCyqQPb/vA88BP8pIfphxHQwPtxbO2W0SoiMw2942j4
04nOEln/UOkBwhrMyTDVFPJW4IzfcVaFO0Be7/28lPbZqof+XMWsSZvA6bxzQQY50S31VklRbFLb
8TdWiMEHLTe1Zht21mYoHHKAAzK0BlyKH7PYG744OfojCwSEGcMbt43AeiYsKnMHelJvAY3HU+62
3zEfZBw2i/Fz0qFADBl/GxbxM670j5CLRmcSVISz5eR0juEZnd/zUiPx98pfIYUOKZPxYdH2LTYu
JCiNzB7tqWyp4B18dRbfuCsbN7jmpdVBj8+L73KomQ2bwo1CX5OWFVYxGLWp8XbE3n47tcrcQnU3
wbCwW+SZu5U9XiBiHTPU3wu7ihpY6lZLrvJAHNe2Cc1j79sndjaDChjyNkVlFC/Z1m5Z+hPntUs0
W6w1f7GIn1QGpyqo9M9Ztzs8TKK8Cm+sljw79pt9AlXQ8eN9yt9+ps4VfAc8K8+jGT/V9nBvdJ7a
VblIdqqFhCmZPqBxOPvZ7GxVj+lw4JQ+DkQJPMDOZDUN4fydwh6RsCj8W5Rw61LGt6Z+m43dtHc1
b/IGevSQpn9idD66cbIPM5ODqIJzWSb3Tu/f47EQmbH7or3l1rcSbvDw7HbWMU263dCkd3nFv2ln
I23oB3Vbb0Fsi+08pJHNEc+FfZ9jPV/V6bGp1Ik2ABqnAZu9PZSZA2ou9/Y6zNTIiHVtoysd1B0c
iMPE46bj6d6a410QwsC3s2WjoBTx9E4DMHoo74KFrqx23EvCHBK4YHqBboWya7r1PTQOIyedDDIc
fc2NXFaSXG0vkb9k761pvyqWI4h3GnOEDbLtw+TEIySFcckIYHCpcQA+N/HvBN6lfTdq1uFwTi6e
k3DJMXV/aeIkoPqOb5JY3muhbDJjg0enbBlwlN63rm8MGu9mvvYZoXHFIs+dL6D4tvrANnsViwTK
a9oN3E3jaOaIeNN+r6wFJoBuT86SUiom+rGS6V4b3ksmOsZ9LanGy2dhJ/d22tV7s52QbEDBtSmT
N8rsL02tbwankOTB9nub9YrMbeISO3PnkPzo072Bw8snL0tei4ojUR5NvP9SlkPJrK8etpkxXowZ
ALUv7Xkb2P4ZG/lvsq4MKsjWhJ2em32yo9wzXyuV3KZwtRGoK6SHgyZDZ7mxAsjWnm1vtW2cF6yn
RJB+XzL7GozjB/OPDzbRQ2Oplxlrdpr8qmIlZUZTGixwo5qbe8eR1143h7FN33Pju4slLOex0sGO
CfO+oSSH6nprgZ9ry9jZMvnW0XcqbQPotO+VXh6c0GDim/Og/Wrdd90suylTkHqXKNeM4Ccy5pQQ
n5Ob/yDl53ucaziC7rtqnUOa4XiXNNHMpe0zfV10/VFynUQM1NEtv1oHW1es+/O6ePJ4D3g4OYWs
wpq5dzokNyPRfUKLfdALegrzKnBoW31Duz5mqKSsg+7GOyEToPVx2vhWy/RoqT5r4A0oXQcalRvb
NzFx8LaN9jcYdH2Isriuozp/EGTKW9tETaR4Dg+kCR88R+w9ob/8TqaIDmifaVHnxfkwqrfAHrY2
mnJqx2vvZ0+I+tM5i3wT1o5BVCs+ZWU6nt1qOWSweCC+XbWOnwzoenmWPA5jemlBm0tvRsxr31ez
jYLjeUaUNPjMu9p02cVE/8H3O/Wz3lHU7YSFaoNgaSjfWPla8XxTwliE+TSX6WvBqDvLw6OdIFTP
1GPm+4f1UqXLEjHnuwRk7qhkoNTWO7MFVVLOpnXHS5+LU1nEpxIINRXDaRGSbY3S1ag/GJ1eNCr3
9XYosnEvAlwG8ItJTRQLyywZdQa0MiT/OhpG6pPCSXLVysN92DXcTjUHvV4e2+kek0ruRGJ9wzdA
osgP+TEp6ruA+EPGWHeS66Wd5fvY+QzN9H49b7JrIzsu77DYlpvWa3dexabJLdBNxtd6jHnhRdKQ
0SKzvVn5Lz60j9xNM8xjwG6T6cH0yrNTdj8RAF3ssY/CoDiub+yKEbBqeV2XW3DiA+vNNpTNDjP4
G8ZUm8WmpVZ1lGN4E3rZseoWuLbDdjAb6KnFGQD/h47d4zyVJAS5xN/W5gOG9duC1Tif50hklCgZ
IZITVgILm/RiEjk4txdCiUrurPVs1wM12zCempSpHkT5boxv2TkVR692FjOyQqrXvBGPzRzfa1zV
HNdhkNuApjaPCMB74MHnxHevi+hfUNGYrArZYezt1ylrj3OaaTCW9SzV5s2YDqQQuCbmU360QH7b
UBMLyHzFD4hOkpR7VDqL0e6ENkImnR1EdtMmlo0kXyOLqgQNSxUep3BxWevrbutlaqf95NGRwTFL
41dqsvtYMr3mF/gOieBOZsWhaNOUlilRR9GH5ITDk4qanKrAg2A9ZCu1MttgbZvuuzoN9kYprpUa
L6XZ37bCeW0ccpAm0mXVYn8txfBS6Yoz1t4UY/rilMVlbJdPxruvqqlfLFk4m1gPr2QfHFnAb+oe
2YCBC7x24zN9ya/Ein+Ry/NsGtPjTO/Xuv2dofuoyLxDUdi3wJKgfGpsL+jPbm0rsJnX6cj0NdGc
SD4OE7yL9bABqWGBju6dZ7TQ7hIKjXi9qVKFZGWWdGTLhLxosBRM6foZYs1TI/RDG0oY3DMavXQe
iNc27piaGUcqq7uZBQ6tnGD6mOv+Ms71aS7AV0ISNUJcvFqet0SpazuF7HI4arArb+G0w4FteRIN
j6mzLSNVJod5YXYUFIg5YtsqYSnyKUF3CKbinA/xPdDyM7zPo2Z7M4G2EMswk5OttUDOYIprDiTa
cXMGQwhZNB/PnjlfW2tgkgz0SmfB7g1dtq1yh9/QubiGeTdqgMpMGa8hetBiKM5hrl4Y7OA7UkOk
s1jAwYSeWlNForM/WzRGLEnOtEmLxEbelX52hsHohT3K7oAXaRpv4oLnfJDmransq+NW7MOTe0i7
4iumJHJYc5JADFu9+MuuirW5GfLpYODXMchJAx57Dm9QFTQuxfahu/e47I9laX8wg7H2iYnWZn0O
axK/mrg85g3smt53VmhbvqRoLzBqfXDc9lfJLCnuJFUZlX1rTbcUYahVrPE8DS2WT/1jXOavBlHa
th5+ZLxTiPqCrcEOW7fbsUmwaZkW+ixl7I10/KUshmBeFp6srHtdh26tMHo45MXqA/dVJwF8QmVc
ykmf7cVaydJfkIajPGlW8nBk9+6xEtUjUNcRtel631lVt/XZEId0OjMcfxKs+i476nq+S3JxzABe
E9z9xnjy8rdwZLuTh7oLtyH3AWefYhPq1DhtC9KnMCC5Wc1I1nKSHMuDs8SPYeneolE42/XwbM3J
noTinYBLBisG8Yi/M1SzNappN6G3mteK9+wY8VsMzxQmnVse/bF/MsWdOVWYnpTvMAL2i1ozB7zb
mt4UlPWNt45GtTrarNr9rsTWFx1iNZ0TKCqxl55XIgxcpLgHli7ip4bWGv3jLoxPOLrk+KsUtXpd
cuvkDNkHjgrHGF5TBbOi6subCrym9R9jSyDP/N5nt4kg3KtCQdsxBpxbptOdvORLuMVZxkOWNOvg
fqKUomQ9YF4Tps4atHzLd9fbrF5vfk4+S+5xBMksWzZ8OFo4Kd9Ip/uuqMnRxlXPI1tkMta3/Kw0
bfRzKyf0BpB81XnsbAsw0DjVY73e0Ka/gddJeHsabI1Z9UxBe6wluZebDkaPjMKqGTdFXMHhq5qN
yxMg2Mr56Mwv36WN2o/9x02GYzIstxIPD8jV38LEfJDuxPcAcCb/ArFv5/ft8/q3a5ZRycIOP2Q3
M4hQWf4LO/1L3kGg51eDQmtcZrDR3i+iMTAvresevcXddT4k9dp4Kmyu5xqZ530bVk4o+qu1vfCe
1/9NUGNVY31mNg8HZNrZyrlLx+AcN6jyiWJ+b6ry4AzhrqnEMYjnSM8lHsLGMeER8imZPai2Zpw9
FSwsc0CXjUUPc4FO9quQ7k75j7X7Xo53kELgWdkbbX+zZXxr5HE0edBUxm1cffN6QDO6bCM+tc6t
3/9idrKtAHM5fI2qDxx8CxN8VyW/MAHdIUB/8Zgeb3TWgUOHe9XTQMbV1qHzCp32pFMyoTm3Xv+r
b+7XTX1q4h2VcWJBHQFSJT2OJ3VZ3myc4Cxdnbqgv8S5hbcAq0bS9NC28nDfyJx1a4XinIWhN4Mv
Lw+sG9AT4GL/nd919p7XaBTE5ISLQYFrmTWsT5THFZ55aHuWsVhR2PbCiWLYZzu0VzUBUjB3mT9B
B+2ybUz6YlFEvLJ9p90X5vRrXPnMnI7MdJ9cbis3RFRG3SB5csHxoEhcBRa6sP/o/BnIUKxtF8N3
9vEoYZiY+wJ6dQxxuuChQ2nEqTikC6xt6Pwh7NNI5e3E/Kg2N2phMfMxat2glMK6IIR5kEJNo8qK
0qzGgxa7OVrD1670YAuhE1iXshAbYSIlIt/29lkmIiGz19l27svKvucXmSmEvKR5WK9CUuSHdDDO
6wLEwyWYYndDejCZXZBag5IawQwdzWDT/nvD8ChN8YxDbUGiTWD/LACBYfOfJSP/nKV1vUstOQO0
mNx89PlYIS6r7GWartIbAePACeoa1FF9le7KzKbcbpmBrgtefMc5tRpfbz3Vl6vjle+oahfnDmwy
SOeh2X8WRamP9pSxKJQ+apcW9ZoZy49G9TEz9+AhLGHCmt/qAgcorMluF9nyEXP6ZrJikz0yQ16E
45aNjoPGsboIKa6liTrb86+5A/sgNIZffl5e7ZXlnZrfFu2eiupFBW/C/pmP5JeLfD86u84Zs5NL
mQYObY7PI9Dv3mD+8JxqjAV9aQ8/ggUksjQ0LL+lYX68wLwtPK97jtsqi9SERttO+ldrgS83u+S7
khT4g5GWCzGyHyOCd4tP3Tb6pYYRiuS+Wag3JLivN7sfnvbRllh5/2m1sv0w3A5ilZ2bUMnkYAKs
hGP7QNw9MEKjBqYuPZUKLLB2by7LcCFaYyL2ncqEG3Bg1EYyRbYU8qg58mjOmxTGbRtk95IR97Ev
55hu3BoYdtd0YQKr25jZ6j4ItY1Bg3bfJfBoFnWydn5oZ9TFTlUz+G7mk9o42P2Nmw3ieWV5sAct
cFwsSRWq/S7ZuoVC9egEn2PK0qnIUyRCARYdFFRZZUSdDB9k6v4IYonPgqIu3QyDxBLaa6Zfpk3g
4qbJPCdKDJIEXZFWm9IPEYNwxzpRWYvsVASSQbMz4JK1saV02m0V5v5T67vWpShqdnAh8yPEPxiU
SQtNVS+BybqW1kSnLFaEPg/5L0wDvP5HcZcGw3zPPgnw6KfqsWu0eGrnMWWSVVGw48J6CkIljk5O
ouX6jm5HEI688J1kB4GiOLjTBBgwx3VyuxiijgZWKTkXb/RN5aar5wdcYM4zYEUFZr4VuULzafNo
NAB8+mKq+tV148uqfJvj5lJRAWsQGltRCfvwT0PrvgqshIRWpDWj3zwCcQArBMGrPyNRHYvT+nxa
lXhzWlS6xnhA+heR3LYTZhCtLtgKkR4WHd2Ffvw4jeIm9uTF8IK3QJn7UGaRwAbUyOWDV3sbC6VK
0tpPyvNfUd8cHde6c/ri6HjGyaNk06Pxud53K0QQQmbe2DZgPMQ1VfX3RUJKbyI/EOOgFgrZ2MKM
HNA2oTqlbdx0sz+wKSngelPc2uPQ39uTfUcizRl5RBH1sj10hbpwi6PQFO37mBoHCyqrHiSoXhKe
EG5ALPJlvesS96kIEtzzbMBRgdUA8RleYdz3VkZPat2XLhboLVyHlPeOoujPJoEGJ/ZKehF3+Jkt
2KGM1TOxRldse3GhcR/zDCw/mC/z2L+UxYyTOeUMzOi7MUQDhbnJ1jW7KCm6R/gqEFMR55ZdFulg
POCSE27bRagNQsL97wrMcW6lxV6FzuKEKffDb0iBnb3s0VUUiqlMegmr8iU0m/exLrhgPO9pSbRM
ttwH6z4xt8OhSoNrnA93ayGkBnfZirnfZZNV72ff/Fx/67y1XpwFK71CvBtzcTDd6tXv1uUv6W/K
GGV97xu4P1nmOWzrn7FoH6ZWnqfMfwAUhphS+FDIuD8W975tIJZZwAp0/VQmGJiLr4UzVPjqW8I0
m3bzAZz6duxHePj2sVtaOB2ugboifeNsVdjC2Ch4+yie7F2vs5eMHR0ngmPJzbEaCTo4+5SwCuiv
RoSdzkeQL09ZUJyGPn2J0+oXrLya5b44FRgCLnSDsNlOuU+37RcPVg/3Hz0KwtAQ2QidkR02P9p2
tnai4/iTTIPpZNWWgegJN8ft6u3uJzlEWkIsPAvODaYc58ksgGXoJMO0u/GhawwBOzI7wvcmGJjA
z6sSCg34xppYNbvlbVz8G/jHx3HAjFBOeycw7s2+/2bxrEo6TOpxxkHGjxWC8XK8awy4an11Ugv5
Tn0cQOwa3qZeXstYLpTVoBgGPjrOEtDwDM4RaAjSfVt/VtAPcKbJLxkk5nNl1w99gzJ1zi0GuDkJ
vWXy4DAjs/z+DdYdZXNbP3LyDxBdkr3Kg/xhtW/uGNdwxY1m0+gEmXUDqxY5EPLJFLphQmOuk69e
BA99AviscXZTVXXuJusbjPGoVuVD631SYqw3ab6dIZTNS8ocxT9PlvEzrt2X9XqiEr0arG1Q3Iaj
EjB7ytx/dFV5F3Dqh9VZcL3SJKmIa+fXt6mav/mKNtzwEvtRGMNL6WADWnm7dR2SKZnP4DwWovxS
Be9JolHXh9nRMiHAt0o92pN871V+B5HmuWjrt4CVa33dcJrgsN04WFGuhv7NUDN3qOabeA53iEsu
sXZRALtvtZPiUbIi4Izjt0FjfMk6jPzcozHGxaBsLkbbcyNU1j3uLu/ID8p9WKOLUok6p+Rzxzrh
cSp7dyMrAw8kowuQYwx38F2Z/am9ES6PibNETdPdNHLehrpb497jZhvP1g/T9cKVBoRlRwy33EPM
tzYuSxB84pPzUSLS69Ph1PfBubDEtbZ4qGFbb0TG4u920OCMUD+A8h9Cq8o5/uTYh5xgV7uR6lP4
0C5CaCpiptoQV8UhNxMs7cxjg5xk/VSvqa4AtgdDAruUJoxeH+eGGrECtrJMpi0bAamLoerUXbGQ
g8wrhvs2Sb7EpB58/Er9Jt/N1rStkvhmDSzq6TQq5UXmkp3GXP+Urvcerq394JzbemLjmbPvFhV4
WfH42QklG1uWDscTrD9moZCDbafaZnF6DHIfCLlg4pmEF3/pTxK4ngv3WCUZUIUfUEjUwS8nqIaP
XFXjs+5i+CJiQEmZnnx7GA9eKwHS6rO1tMW2s+EV1tZ8n+ppM8NWiYJF51+B1d3YrTywyn05Jb3O
0Nr3DXz1DQT+FgbDEE1YLajaueoxgH+OWO9cYebwVHW1/whdkxGwvzz2FsKhslqDFar4U/eZ3Ja+
pM6ZYvrLwUJYQmUk/PrqpuP39RiwpYlSw79JLFg2TKx/JCjhqLwn7iO1yF1K4rXu7Ds76Cy034jk
u2TeLTI5eZ5+7lgvGKu3aHngkkFcQSQUfqTCuBbldMLxaFPWPtNO507yb6YxX1XCAFEJyu6kevGz
FDke/c5SYuLSr0EhTGNw8pAJ7PfU3cNZ9UFT7Z/IUvYyTW9HNZy79HsDn7KrEc022OA6rnG3rqia
5ciBZpGzbvvTcOit8OhNMJv9yngs7DjCQQA0ys5eXKN4R1z9Uo0lyyrCX0sd6YjuUUaczRKQyVNv
uIHcTmn/7pUMmlZL/SgouK8md8a8uvpoY2iPmQetfXg3i7jfp0n7MLSYHA4AHL3MzoF0HLrgwo+y
LjcPdgdAnnkuqYH5pfUhp08ju2k8UJHEy7qPpuFT7MiXAaYxE2WUDJW+VY1DAFvQkBGgsCLTxsGo
lrdkSV6NJMB/Y9zNU3iBpP+cD/plsgOAGc027LhNe4yreGAIZm89nOs2NfG8PGIrgfwmqHC7M0Hv
lIJTCxWvejJG1R5GBu+7UWDnMwhjjsYawyzdj+SlqwZrrzisvYM0WrJ94kafYxS2q3YEZy1op+h1
TREffLPEssgYgacWgug9n3PDGLxAIcz2pumpt2gREbqN+ruvgD1GeAZXjDD0u+xD6EOuwGR4nnw2
7FicFbS3r1o402c4VOnO9dT0quhUHrEpWI5enXfnUU0gaH7m6xUYPA9EcR6TTosjej7wwJgp6MET
ZbyzkjY/2wKoQOQDlNcxnppjauJERhxLP+5Q5eALtjCsqIYMdRydWvue91SBdMgu9WSHo9S5QQNE
zzii1rfSdB9O0oyCITEvIcQD6oFyhLCj5KkBB3tjzPxz9Mbu4uum39apEV+yHCOZ2gL00JZMn/pq
mG7mAR12U/Zw70qG8SDG8DomyFTUIdNNymJzNitweMb570SLh3e0T/1e+75xz1TSOctAFvhRW9bJ
a9WzEjPBMWHev0MqaLa6hixoUm/cI0AkQEGZj4vTMHQe4BO2jEY29YQ5F0dO0xt79Z7bDOK96QXb
2AI1SySmN+3UZHdT4WCFXDvFN9MIMirp3vleW77JpQ+6BEcHle7nLvtl8txumIjNz3RG2CMnIHlB
iKG/KeAQ1MgNtqAQHYSZBCS1DDKEugHubet4x55quR2CgeG0yRxubjAST6BkwQUH+Y0bBzsaK/A+
oeTx6LfZdJT4eGxnHadngblH1KZTfqpWPD3V4fzLbjRopckySbGRBLtlVVE1IakgaOJQ2tUKhZTR
jRAYugxfpTTR3RHC8niuhVy+UVP7W0PEb5blqv3Y5s4pDoIePeaMaZeVueHe9doPAWC3g5SX7XEw
KpONG3pw25fS9xEz43aYKTOBnYwPh51AI8ymFOW6wKseRu2waTO7PBa5fTVH4T6GFpZehqYb8NM7
1w0JB7HkJ1ZYzzQZyMOleO0WgBgIfXBUmiA7uLx8KozsOc+L99Ey3WOm1vTqvr3mk/spxnJgZURu
hnwQTznZvDqzneFrYVbX3K5I19Cp+bYQUrwJGr/idp9hi9XCJWXQbYPtfyo6UqNzm+HBbqzHRFu7
QDinFcMBFTzKsrktUnQnOnnQSCTcGOU2UzP65qSVmJrn2/9snK5JZI5w2bKc2xUYamfxNQC+qrD8
CIBadZ8zO6cqXVb8lTsAPdy0n0vUb4Oh2vs+g5yHNvU1X53HHP/VQdK86V3V7dBkFDtpg5+LpnlJ
GvwTVqwo7O6WssSBsIqqtHkWYY19JySlothi+L6H9/uS98PqDoYGDGqJzHY55GvsEfoPP2E4iCXD
428f1P/6Mf8v+VU//B+DzO4f/83rH3UDQi6T/t9e/uMZzlJd/vf6nv/5mb++4x/RV333iY/Xv//Q
X97D5/7z/9199p9/ecFmSW32OHyp5frVDUX/+/M5wvUn/3+/+R9fvz8Fg9Ovv//xox7YgPk0ifHT
H//81unn3/9Y49j/618//p/fW4//73+gef/sa5V+Fv+Bi2L19fnvb/367Pq//2FZf3PgONimCTFC
wMrnQ6ev9Tvibx5DPGxqhe26vjBXc37s3Prk7384f4MdbgucyW0zsEJzdcTuoGjxLcP6m+ubjheG
jjD5YFN4f/zfY/zLRfrzov1HNZQPNVqSjsMJ/urJ7Dt8iBkKyxSOHeDh8+/Rba0vh9Cv2brc4Kbs
rPwQknm/dZzq2vHI3oxVs3XPeN12cjOOxi7Lb7Leat5Fv3KY+qehRHwzyiSLcL+A9FiTSQT7ea8e
OpI3TnAowMpmPzwNYYKdTO7iVzO0adTB3qEnPdW5l93EFqC06FgdlVuf2qr4lYyFe84dnNQUi/9+
HuZjYQblwQoycbXtKHTC4MGwoRYWts94cbIOPjVv5JFYkMXtdHEbKxLQyqMixrYfhuB94MTOdcaU
eeW74c9nVdZelYbaKhiOAXQNxsKJUalDwTyx9sx9YnVoIRqnilIN/tcTmVdZFjNgK4QZwK5gFbW4
AJ9CiSrDF6guW8OQ8ixFiT0FPXoNLcR22hTOGGhB+WVMlNjhgLJ09pDTsngzfbY5X8M3w6TT5bCm
TV0iU/IVEOOQQ5tyirLblCsDp7DoPLX/2rhjQsNj1qelQChJVHC1Nzp4b65nVTez279QIn6z6cb3
Pu+52FnMtDJLjgJV6dH1jVsQy0M/DvGlMIGJtH7+/WkN5OuhWKJY6HKrtBCXPrWHHWeM6g6q7TkL
cJLIpHzth6b5Nmco07nlL1nZkQRz5TquY3ubWyf/NU7OnRu2/Ys3mSDGngl/Zz1PjIq/m4Y7HWxL
wuWQ+phYGBaVLgRrO3lzSavKQxejE2OAP3RTxIFz17ThA2RI5zLamDTFJOChE5O3DTlplehemHvO
hzF5KucqeFRsO9DejpC+P/KAUnpqMTEfshwtkt24hGcvAETCDaJ0sZcdbj3iUnldvRsK9wabCXOT
1bm5L71x5ZEyxAn8lZhFanSZTF99STtoLM2xwddxxyPcIRLDYswnXC5ET30Kg1dbKfvhX9aVfz6z
f3lGVyfpPw2JeUS5co4Qvrf+bdnmv3l0a4+7bnACxLQcLhYR0J/N4DUds+Cx6/hvjTw4jy2a1qqd
+xenbW0wrTGN/t+HIfzVrPuvx+Fbvmv7HIxtAXCsduj/kpsQzENBTZRvKWlvclF/p4XMICb11ynO
XhOIgpt+oK1laIyBQWIzhMTGaB5DeM++AfdgfsObCf/RwvyBRcp3RFHHUsTY8rpBtwLCV+y6z0UN
gQbHLhSx93XX7b3yroX/fzYaHICYqaxUT0nLPJdIMgPmp4n7JT3SFLyEZr90Y/hb/msAcxjxTXEe
+hkqi9vQDslaUXSj/+3XPwqjQ58c51+5nzjbSSlIDFg2QNLDwgs/z7LDyIavuryYoqArL3O9fJrW
+JT4Ag6ryOuzUwQ4C69f/fly0n52pgle/7XqHQm79n9+dNQjlhtd84E3Ht/4/XYAGGQ3ekvdBHJW
DN7Z9NNDTeV4dJTRnof1qH9/9edLm0oRiW8YQRvSsLhMcgSCnBdJjk9kN/9gpuxQWvVGtBTVOewn
FK04nOUMcF2xiuKi2hxenR4MA3QGvXlCGk8cLPu+AOcop+A5b2euplQN3ITpGGZJe3aZ8IGDjc35
z5fFjEaYosz3q3k7lVVzXtY/fn8VimqLtiY5FVKY5xRF1Tmtmd6FQRBsq8WBvVtJWMnrV3/+QUcN
cbRk/ptnX9XYTvsgGLrz7z9qzA6z3C4gR0GomrDG8Aa848gTfItFCR7T0OUOfhniDpCE/n4ax8/K
WLo9Lq1Qtr0eLCFfNDNNwuB3Lpg2LZTGycvLcB9yYWdn0xu2X+6pzHssszHG2sYpmRRLFTvn1cBw
/Wehcn1WYcpY1lpuVrb8xkhB7BLtk5ZT58tFGkzJqYZPbdwwDKjs1D2LsHtLSxYLjzm3UsXN79+o
WX95gVYOB6r11zwAczE5TiE4xhUrcIe11OIDctrSIUPNKrma9VidA80YZkOfPfxC9dyciG2OZpEG
UafW9mI0No7wkrvefm9kfDOs97sfSG7u31/O6z0VKsLC0SfgmQWqfO4Tv0XYxVcWXFbuKDeRxPL0
XLXFsM2TYX9kpDVwH6238+8/pq7/51eFsGb8Az3crdZH4s9vyIJ+oibMeDcVTEHR0L7G7PuJ1gLu
9hTvMg3bEBJhAz9rAHdyZx0NRludx/U6hdLgkv1+7Yo5CofJP5DcsvOkK85UJ7TeVMOOb9OFNt5m
oq/ed3H68vsdyMQwmHKTvDyuRsgZJsvStgyM0b7gubl7K2QHC8OGOdPOYCYfaIXuRa6efYcgeS2n
J68IX+yqNy5Ff80H+1Pn6YcOfJCnzHsOwDligSUGIugE+x497swK/6RxKY5Dazq7pYLimfxv9s5r
OXIkXdJPhLEAEFC3qSWZ1OIGRharoFVA4+nPh2TbTlftOTM7ZnuzZntTTdGsSmYiERH+u39OaiAY
mErE44cVGMFKRnZG/O8z5CixJngItWIK4aazHdhlA2DlOgGn0JU5oiC7Ac7hLYDFjBzX7JjrG74W
jK6/kqx2brMiAAXTzR2YV2gPvpEF5Dbd/UxkxZ/CBQuhA7s+/1IVXynaT37rzjb5HzmzuqRGbA6S
/uJFEpBkxqgmxHbmtPltFkMK7glX953GsfmhU9xQXTtt78cYbccMuLNraJcoWtob/TAJ5kYclKW7
IpzFaQw19AgyYB0NE6Eo7AzXnU6qe86dfXQT7kIjBqgD2txu0mt54zRiFThjfWg9HLzX/QjmwXKr
BajAoqMIJrczev8ypdM+pGNCxCWj2FAg+zBrVSfTjWeniHUMRbfwaUa9EZE6sfMbQ/1sTKNcxwEc
CDPM5EW9G7XHxscxxp2CDYBsqJVvPdlnwBeEgGV1p0s2NawzP2CFV7RGADgORzkcvWlvWGnENFN7
IsjabSZVfF0fLr+afqwrZ4Nx/s2NYo9HYsMENYo9Q7qnnA0CvKp2Tlfk4wIaHtGRKm+OLonXfdDs
dAn6BmGMg18L4dHRU25gktaggFjgCio+P1NaOLhTbjcKW5MX4yrLHfCKyXul+UBpQ6gJHRyDlZl1
9mteLcd6ZyKx3NQtzaS4TO1tIlFebRI3q5DYO5yX4VBlaXIiHvZgRCD+4aKaKz/IkHpz0zvwZiH5
rK+bok5WBpTXhatr0Yv9Coh1mym/IDbMRrMJ1bTs8txZ2nYfbSumiKtYGcfrc3X9kkitYV13zS8Z
ftimwXUUNM4uik9pDR6vBDBLXn4ZZIV5jIOQqbpWtQeVhiD9ewgEfbG1+hzx29KdnTegA3as/TrX
p8qGFx3U3WC+WA5VCEH7Ug21c6jZZfiA5BNAmhp26mMPP2NdMz6KiOi27dLMvfAwzF90JRGZEoKB
P5X9CowT152roLPwvYhc5YJYgbGvNF4yW7kvLg/nHKp3nS6NcIAW56XTLgmqH5Z84JGFDHkwjDU6
T7u60BxQ3bpB9VRadNFHMT7i0kAgH+wHvdSj1TyiCftmFc4B/rp9CuFwsU2tvIUszDcZ+vFuHDkC
1J19Bu+0HyZ5tgYk0JHzI5giyepdFM1pGmDfE4UHwMVQtCfCvdlVQYYD3RN4LuNjwRyDkLoNxZ/g
l6usZjX1UJIHGX62sQg2zOTyfY9XKGWSdomwZ4XVEG81PQeDCmkR0YSYYkhQ2aIZA7nfW7qMMhba
l8dtOemT/kY07po3qzqAQ/yZ1vWprppDFaj1v96JGr9vRF3hGIxWdCEMi3u76zh/FL0k5iCnsvqq
LWrSLf2XBZF+I6NzWAvr2HWXiKnimizbTeTD4i+c4pcoSijN4UfvDvg1MmZKuN6XFtJQHJnWKjGL
XYWdh6kXOh2o3X6lcfy4Pur/2wLJOfoB2Kn41fypkPwmqvw/JKPM3cX/s4yy+FCfH19F/Xf1ZP6J
b/VEs7x/SAORwOPkI0xHnxtOv+WT+Vs2Uq3pYqwiyW7YKBt/6Se6OYsuJrNHAbRdoCT+L/2Eb82f
ux5SDEFbkBz/iXzC3/rbmciyvFmmMSxORZzLPN36o3eKXktqt8Wcbyk8kAAfXeHuWtPetfCZBBPE
1BnAUU9LLSuA7pC6tjMItQKQbIzArHdLZMAfeelkkOjgQDVEq/BKyqwF5ZvhuSvcTWnoP4bhSBCO
baVd3JbWc5BBFuMfjHtyHuWoLcIm/JlY4hWeLGmlVaBxMita8YHH7smtxo3WDFtfMXpOyWgFwE0Y
1mV4ErUATPSUrvURzsTQbeEWLljn0DhbzCrNCqrFPguCTWK9EIFfp1q2oYxmKTK11EKAMGGKqctf
dtFeR+gEO3mZOFVJC+pDkh7BVWKiFOuJPZ/Wuiunov0xdTY6yBg199OVQbXXAf4O9yQTwTc77WnE
E5vWyTpq+f+M5A0IBwCPo1VkN45sVg0NRFbJg3VtZorOpmRxNIW3qkDbxfQbax3bTJOWIuhuZM4Z
/vgLWzqb+e6XCsDg4XnCfV0Mzkuiuq3u+Z/w/3k5xG0NOFjtfCO9LU39J+7BV5mJu6R3sdrFmz5M
7qruvUAFTl1nXn5vgYGubb4d0yG34MD4JpN2WUNUgiuFNDWkZPDLXMe3HjuLvsIX8iuuo71NAMyM
3VNRQoEqgkNkbFrGdbWHkEWQI/DHjaHkASzFEimQ5FrxMP+mrvyhTekuo6YJ5w8mSAQoOj+k6R/0
yaf4hIMyZTR+A9PIKxGXrMTZVgnAZam/QYtZEMt8mn/nNifE5g/wIjPCQhP+9nrtKqae7VZ0w6Yt
nI0Qw0fOKT/v1Urpe6OD5sdo4Fj5Nkm+PAZ+bKJKMe7rptvazbbpGD8X7XhpPHdZGD4w6ex+Ar2h
c+14WXzLef9Z61MGCRvi+kudowgMy82gsq0tnq3qUun+OnOth6nCvuWwBcZJzoVWajfSf6rxrHXw
Tus2o7jF2rK8LZqyONM1/l4NmNDce9miJabidtCvM97dkPW7JkiPdeatWr2+tbH4OT6xZy7P+d+Q
An9zOm+smnVR86aAAl2B+wiFu0rUfv63jfATe85AEDohFqNVxiHrsJm0DfsjiR7hAyseQAQneM6H
TZ8/MlqBfl2vfQ73oZveThpkzjg6hiO7mOJszlfT4K4jHbR3nCHF2RufUIad8zpN9UGBa0I/OXJS
CxZRE90pgyVJRf47R8EFebvt2PwSafFQeOI0T+tLem6H1jhg7N001tto4oPVSDuwGwoBysB8XPLe
oqhFmLh17fE2SYoHIvc7X3v1mZfZkrcsM+sAk294h4HjlxN2O49nTXeGI/SAY0ICNwOVk3g2Trt0
mendbkrdHQnyUyfK9y74smR8FznprinadcnhVzXDUnrGwY20hTZzevMUlyPmjf+/mv6fDCVoyPlX
y+lj+IGzNf/6+3J6/ZG/phGCqQOEd8d0qNny7LmJ8Xs59Zx/mJL5ru2azAIAcf9zGmGIf0jbZAwh
HNdhWbX+OY2YZxjX1dlhL4bu5cr/ZDWVv+/rHNf2DB6dNFxdmPPO7g+hU5Rt6U2D1uxCLfUgRPTB
ZuqgIvlaUtwEsrthjH4/cP+5xULYHhAqjUWX4YVOJt9+nhLtHCTlASSHeB9YrSaBWzKyunDfazjy
hFVHO9F2T00U6ae2keJE0BgVmzD3xHtpO3Rtv600r3pPHvrE6R458HCadJUUh8kYkJX7AopOOJxj
oywOyRAfCA3Xt1OKDjSo+CFRDUzjRJLX0fvD317H/0YFvg5i/qa+8uSwoXFMV+dmb1Bb98dOwwI0
0uVp2OyKHnNJa7fDmSTG0AjtXIWMWoOJVJDs4vESafm2MSbMsYFe3yf0AwHGxTbiqSbbqiqRCxl7
I0KmP4fgGvip198TRIZcub0bnFWt0m3dSQQBelGogh7ofvO1/oFSo3g1Xj+qC//7Lf3bAPE3nXv+
Df7+GzIEM4QjOcJZBrx7+cfLDxutdfATkV+EqbB1bLDAJnOLsiS4N4noRXdl+TZxxi80n1oTa+p2
NNIS0CPNvdImMzhbbqa2GgD+ZU4H3jHygl//4avgWPOgTLjoZ0QQdcnb5O8aeOJ5dNpVocPOIVFE
LgAT1ENb0xaQdqcy1cx91TS3dhdl54pfZo7Bhfdj1nwozpsbBWl41k2cRTX/r1CDLq5deU9dAjZN
zb7WMU3XMfiqtUdH0zKxctbUQVR7tM/hgk65GLTJXbvY8TexncrvIe7/+BKYvxeF8/62LGaR0uU2
4DJ8NP5ojCwT3bVGQ1hbLS4EvQioxtsm04GFqSh9qFu7WcROEBD70tR9ng/mjcgn62xR7bLM9dDi
DBojkQgSiM3QfcEry44KXtuiNrLyxmi4Yh048/daWm+Gwk6OugUiy5kb0BLpBeexi+2jBmERQHhT
eMfISPJLEPly+a9fx/lI8fu1ZhvcB11D6JYnMHLMM5e/zTKCCjNO4SZ0AWjwuYk1tLSMP8Qqjh7a
AgRlMOK36v0ZSNnu/Gp8dREWv9rJuW2NKnuZ8AWtlVvSl6r5SBZ+p9FDVsb/5mEaf0xnOaEYDIJ5
x3uW7dm4mX5/mLoH2RjDU7tFcevXpT5aIDuGjo14Um2u9wCsnRDqwlRyrWlx8x42wa6nHQmzZIeh
a3A/gzCKDt9v8XzMvW1VrpnzQLasRkp/raC+a62G/Ws/PeiGx74HCzcjVe4D9aAb/9nZnSuMpYTo
nsHMmSGtcObf+G9PvEFIwG+GfD5qNPmJI/i4rYYQnWKysx/TcYAExO08qCEJMUuaKnLTMs+GszuR
8G434xFIm8IKK7I7emTD3eQF9nbUp0OpXLUGKA6Rs4yq/b++Xsw/ZnDXh80hlLMokSRm9X9cL70V
KgMrVAvwq8hvNBNCCjL/Cfc/e8iqxRXptuoptPuDAdv4rjDsZzXAGPKt/JO2kIo2Lw2iBDUTi2Ic
y3cGMCthz0clrT/T0h4eq1xuQptXI3QgI1mZjpuzt58BGGc/UvDDrIY7XWv1J4IMwKgr/d9ca/r/
fq2xgNu8FzACSGrM/lhgxghg8gSybWtelwOqrqLYfPKyMwlS/Z6fqmmRzPNLBTwfP2k2wsuDezAG
7h2rdIWx2O3Peao/Dea/Wxl+P2XPFw2Xv8EMVEiDbYr447aUF85EHGdOlKpY7nsUyz0mspozUmsu
GwKRTHHLvanJYheM+dycWL5CSy3Q2ebjJBmONV0E3lC+/ZvL4s8dCw+MnZQ9i1D81/tTiQpsT9fb
Jm62Q29QS0mq9g5UKf0aC4gPwxkzYXEapx7FqTD0cVfg/8D9tTAKhwCh1otjmiDajpLKDYehT5ca
HoMDfHyDNaqTmJXt0kBbDbOCPogus48CatkYmsMFqhP5vhibD3xL0qawgL6kvB0BVvrGNJDXTcXm
X/+6LhfDn/dNz/EcRsMSWYYR8J8XSdhXPkt30WGA1lZtvyIBzVhPzf0vMcZdcMlz616IJZyBju0s
fGd8puALJaPK9naYoGtmF9tT3U6KXmc8gwRSGh6kR5Gv4Rj0RKdiguPd+Gzo9isU/xkWwMLSV+6m
VlaPbVzkW1Hjo68io1tGIUZa+l8fsr4Re1UGP5lBMQsasdtqhsPNhHEiuBBO0J2DIl837koCnTkX
bXafJDpUH9HS1OkVBAW76iWMLhhk09UQarcB7xaMV9A6UzyOvcy/rKJ8j2ncKQzvtu0mhNwqPDmI
vqQh4Zz6JWwLAkTWyYGpsE6NcUYykyei8SBGhMGKHoURKQIHc1YKb9OLggsZXYiccCK8RrsFknQI
uJiYWX/ZJvE+AFQa1PoTtRw72gjkLVl+nTIm3U/qTVgnAEcb3G32nOOC634ZtENwb+YaPQUNoxGw
r+0Y+fSgZEciH8ReKHIzu7lasCBlQ6HQIj2Q8IHSY5NUzXC/crFFW4VRdRHS47gw0fGZzxKuYr5X
B/QMxOHU0ApWLboJSZ6uVLHs2KvlWvwU1d0nUCt/3XrZoiM6FoXQpmMz6rZ5THdBCPqPEQ7m4WKR
R065MZmSZbE4s5nbjIX2JCzvk0wRKsTPyg9avG/4AWlXIa/cvsQ2KYiim4u1Su9HOihg9YZHHJ4/
YGYWTLSKXezkT67jT0u/aJlwKnBIuSV+DWb9LEpl7Kg/hXNQA16HHApGntIp14rFvuCNA/3yOW4R
WEp57ET/KEJnx+p7sfGBEAuGDkAW7yPsPRRucz1ZpxzjOyxQX4/MpR5Q3WQEXMLUS5wdHPgNqRws
jPNFn8KdCFoGT4IhgtkdnRQyjbA2qU09nhbadADbWFVAWERxnBNEE8QDtMdatv1anxkdvma++XLS
ke7MBX7fhhn33TgyZLcwkCAZFu8jrKWCHCUegGDYFUlnoBAlxIUrdTbkAEtnIYf6h5RQn01LvWAt
x6Wt3iPZnFRlkc+M8qdKD96LznlW4PA5iq3RPLNNWczB74aqzPKTjhDQHUP7gjbYrRQ1XABtIrwn
LdPA1FtDaEZI77V+JRIqOpnsEMonAs+yPeGzbsl+sHNu8uGYYcGfQUs3IY/ggMSpAzBbwGB8TIMW
IqVP2JoSAIfADBGOwltmLjmoseHhezguoXmm5W6g5iMqb+ICYHxtcH9o7enVTZPm0c6eYwv4qO4r
XryUCivvNWd4ZUmLMAcnuIWNhmPV8He9ZNiQejt7RX5pNCazMayRe2Zwu6osrGcZMXjRp3obFUGz
HlLd+cjOAsjRJ/zNYt3Wk3OI2CqfTGeiUdvWllofGLfNXOWuK1HvchoLLvTcjMs6JwVcN9mGna5Y
tkGjdmresyTKftTnGxH3De1BgoYGxJc5XzCalrA4o89quPNVFK/sfghxxpX2qyXuc+wHL0Vk6EdX
IjJ7vWm/dtFQITslBba6Tj63FgY8lrCN3kTlNsAqsyvTSSNzUOpvEwdhiDThYzWG8DiboprDR+JN
VBVveEVPcjxpiGi+uxtT3bx1se/0vqfuxtLtjrQuvhB8S09CTa9lRXY7aKW4d8JKLgeQJZCWjg5A
5pvQ6OtbzaK1ETrxE8cEsLDzszfq44eXkpSVFeEDLx8sDu/RM+bm8i0NzHrBIt+/OeCSKRtLf/S4
whdlHZ2SMRHcEMbkQL2SWrVNYBARTNeEifxFWFCMag9K2ye+/lla2SGHnvHYW9n5esSwW5qHu2Ca
cyXdyvZVeeg0qoLHXqoT7Z1m3HPuNeT9yO33oZ5jQBl8FGqnV1aBJpskTvZYkRO6U4nCboahvZ3I
e/fS1R41uTVDYTwVrrsnhT7sR1h/K7MW3gs1Aves881PSnd2fVn7x4gusIVjZGgbnGwXFDOa5wnk
6tbVAZ4aLTRPw+fS79OUy1r69mUaqmLXxTglueRY5DA3PJLcx+6kh5+0xo1EE5yBXIWTnIha0U+i
jflSZYTBPGKfMDSxcQqCsX2JAM6x+ZQ63E2jjKRrk+cYrEa6+mARim3D6raBeLlsjSz/GGsjXTP6
bQ8e251HIOf316+79UQVbgYXtMIvsugF/R0yLetbmntjcg5YbEJCWbdaYqUnR/O2bWg2F8OgVY/T
k42NSTVAufhaxX7gICLzBegcMJCy8NZxFbg36fzH9aNy4yU06/3zC2rSMsKnDk0iU+QuirCkWLTw
49tKTH/9MXkZ0TQspMvrNxgo0EFAwn1dudN44nofT7RS0ulWeLRJRk1wvH6t4e3//d1/fmoRn/HS
vjxrHmyoWr/QkapfFKrrBT8XdoKxbfZxQlxo0fWKvUC7Spg+r6676CzWOTpQybYu2B3cJFb14DD9
hyZcn4owYloDbblE2umDZRUEICOKobjtw4iB+2BEd15BmUEFu2+b0FBsK12RaGRNuu5pB+b21/Oa
U2XhuW406qqr8g1k6TmZSKoYCReiwDm57h1fbHniTXtp0XVXVaQfE2d6d1qVE6rMnEcDg67eje1O
G0pjmdGL+CTnLUSXX3RJ3VJd30nLmm7iMF6xQ4TdR/8T/abx+fuzuHfzXcZOoMna2etnoyJHrmHv
tYZlv3Ns6liIHxxCkg2gZKsj75o03Tho8YuonOnMfkEV3vzH9dv6/P9QLoMbrxxY8ljcuozWcuDr
iwC/2w9igGa7REu4kJJ/6fEaMS+KHfY0cBLC3r2tCvooCtt68MdukVljOlMzeOoMLzCfDJfC1WAM
HpJRzsSM7ztRIcfh4vfBuMkdGYA3Z2/KgaxZGZ1tPAnN3uQasWMbw93SMcFigUknuz90q5IT0j2I
XbUcc7a45JmbhIoTI+E6S+p7mkvje2AYDKKgiO4DTxmc5AZjlQ5ZfacPzlNPgyGxrlYd09zsz6p9
mq7Hh1rD6GebbfhgFgl3DY3Kh0yDsni93fhEidj/opW1ur0t4uqhKD11cidrW6TzkbIyoFBZLBGU
HZPkyOAuLJIR9A82KwvjVNXtRd08SdVMl6IRP6Ve/epaEyhzRzmFNUqfjKlXLofaC2/bxMrWXWmK
A8zn9EGXxntA1fBOInDv7M58aCDpvuKchmWn9HuM0TTClGCzLZg53/92BWCW5oWiWAbCztkt9+0L
/W6MIANslbJjU+7Gs69UAIXl5HD9tAuyp+8fN3PM28n8nNXO1K6HwAMT2YIkDVU8rtOQ2VBUR1+o
Xd32+plwrQkzUi73hSaoEWgy9ulN6h1M+AIbQq3mKsvb5j72s3uht/aJYdmx1t0JzpCrZ3tKN2yK
OF9z+8sS/rQtitSmHziOLqFLfYRJM6zWhpfOAo2RkOZTstPXEIu6R6jTMLIk2cCg9N0bxJu/FDRq
3z5KDBRf0oexaKds+tqS/Ilitbi5GyJ7uK8bCOnz+hCbdvLXMyeyPjr1tunQP93YtzoUGJzme14Y
42WyITt22MW2FjXfN0RQ5U2YI6vMC2rnZTmgj8p8pDok2ueQTbYl4adnmQ6XOhPmRtJ4dAqSPTd1
kDB8IEHpIq6LXUKO15dO/wSstj4r3pQLnMI1ntrUpxNRNPd1ngPmDL1Tzy7facIQ3A1/MB26fMsJ
jt5tEh4lG3XefFYoqAemklq2abYfK+sj9ix+2HYZ3aKyLSkwUTiokAjPSdQJbJ1BsK8r70traGBp
X1VvRm+1b6c7K4zJyFXqK4UHcDsNMV1WgRvsc398YE+fnlPJGI1dzen6+ieG+GX059KBVKc8iw5L
MfuAKS+8ysvs4qBBtw10v6R6m7nyOz0Eehc3WYhECxMKGwylj0NoribKATcBN/mVhyv7jn0HwJC6
t/bXT6+X5/Vr+qTJvekZclmRRqBjBX9XOM35Pm3oXnosX105eK+4yIc+b3CnMg3mhTGfCt7T35+q
okmBD6V3fd/Dfwbn8/jffYTa/mRhCjte12CzdfWdF1b1ceBpN6KQOG1xtoISf2wywLOnFOoBKOe8
+Up6KzhKlTpzN1QGd5HDXkAJyxnsKVABzbwMnl9tUTHsBbQSMmaaQ0+7RjyEw5186guY3nUW/fXR
9bvn73szHbHeVjcZzJuxmR2+9eOkTIa1kU/FJmSCug2yuEwY5ltsQWblceyoPKvaJFqnPRUEnCIy
se63UcYmI1UmryX98qBys5c+7tTObAznnJW1Aykhmfbk+M64uruGJFlcbKO8/YEPNEKy4yh8hqpa
gnm50SvmS4ZkTmkkVXFz/ZrRKvdAcGyBE3ZHw1f1ljF84u3UBEyGKNhimiLgCzF8mXSOILkZA32M
aA7UAadfqCjjyNBxCik5NuMFMPUTOmx9b7nFO0fi/pCqmhkGvcOQL4Ob1N8Mrj3e+PiYv/+ICJNi
tOPczX5Cnqkg+nnVyfNJxdth5kCx436gHhzvZ53E0KDjQzL143teUjvyfYVzZrwDfzJXnbnuiq2A
e+AkHmd2AdwHeFVSaT9xcABiSmAWjcRkdrNtcD2GTE8G4WSbIJY6nezgo82qZqIyUHWX9WYAUDIu
dxojLijmdQs0zgZGq0IHEypawyYWYbRKG2969FLzrkruvLr+SrLRPlrz0pV01H0WOZVsgRKfYB90
5MOSkkzHDc+57TOlLjNYj4SeFmkNLrTrneKUQjxef88jksLkbj1N3ty+p7ZjCP+rQnC9mRiWuMB9
NhU9IbsYWv2r7H52WR495m54O+mVsc0SlWzArE0bqPwsk5C+YxyXs2ipiWzRXOddvRvP7rCGVhcR
8oIasiJEPZ/lg6G46VJxdGMvv8VcD+oK2X1x3SsEDqaJ3owvymI6LvM+WOl912/yyhjf0zyAKQcA
sSmsp1gNYH/NfCUavTmlYVefy59CK4JP5AMs9F1z6qWDXgiVNr601CH1foMRIWXE5dbeTVFFGBbn
243WQP0TqaRtiOuxAW8AxJQ2egJY80NNhu7he4RH9UeeQ5vyKfG8TLJQ3IYYPmVGYWw5oo7rHml3
UZfampfHeOLl/Al7w3rI+3TLNlQ/SCU41ps4kZM29vehS/fl918t+qk/KdgsiWWMD9ddJ7j9LFxN
RHqzpLAPumJH2zgJ/CFHdEssDSRrOp3e8/mC8PP8/foE9lMhQfZ4OlHSOD8gd9br7+V3itKaHsLh
vnRG+EQZ/VXTVYU2YmAzVWfjUghpyNKdIuH6r/exYXsggdznvGgS5qDDpzC1+l5PR3lqYauEGOGX
purUtplPspauFYdscn9182cTMuQiCWsDREYbHoAh0XXlq32nau1mEOkXHnyQQaE+gJ2aX6bryO/7
0vGLAbduqei6nv8qReXQImxdfxdIc3yfgJCuBq+BkmcM4q2xtc0I7vuQEv+6tbzoAHktedFBl2dx
kj/4ABG6PlRb0frhJpkM82VsYqwkLnsPzXvMfAiNlEAuh7Yn7Wb22rMv81s789O7zhbj2nPU3HJT
JEeZQ1h0jVi9JL+SMQ9ZEJm0FUn8WWEvPdA7A46AxMmS6nDAd/PZAgkK5Gzarns35S4K+N/clsYL
yP+JF8iu7r1axbuUYuScO8pGY1CGh4SJc6D4tercPvTjNO2vH+Wug013/tr1I63A8+7UOJZSgf5V
JaMilRencz6823airWa1tebGw/rDWS5jSNJDy3iKzPkfZy5H1UDJ+LeOkNKCqT70jT2eyAYEvGdz
0T8DOoVTYNMXYxsfwDSne8uP1D4dgJHm3IIWRY6r7fp74imPlmaaWLPXlaYTZqymFV2uS9D1jz7h
X2qy8jyBJWQqaZ6CyR62UY1C2+ctR3C08puq0bWDnWsb43r2d6yLV8QppxiOKy5Ogo1yHPcU1a65
Tyml9PPaunXsXKHo5O88i+at1iXY37BLc6iJ7TdNuti8Yy88TTH++z4lQDDf5E2uCPpPkLOwIXyf
+douJHAwpD/dCNAyYq6GaEAnauWRu8qDEKWHg8TzkOBiYxSdZ6WJw9WJ//oooMctKX1mi45BV2Cs
EVZnMXr3OHkWzOU+Cdy8WVHk7iLX/KW1kwBMFtYnUXKMQou6ybAL3yHCa4B6cP6MBceJ3jpEkZ+B
X8dhhLXwpZQ0ykWuS6AO/sBCOB69CFI/FKmy14kaQFJunDhTK/ROKEEWhzupjPgk+8egV8fJbJ+5
yX041HAsWYaQbgR5xiq6d+GcM2NAZc07iZirN0trF0oKe81egBIGpJFZA3ZMOwp2Hks0aGMOomEQ
vDF0pjMIEHSXmR/kPod1SHdpMgsaZo9aSETrBzy6gy4TqCFpvE6Y3i1SqLELjUi/QacqUNOwOyp8
JwWVpnmnL2AQcrBisL6QTodUHcIGq4F98tmCppBb8FcELJBE5+o+onI9RBQqU8Ily1m80UMdwS0a
11Xp/yx5tOtK0GQ6CCojqBJMdIp/8cRHx5yyQRjWIMmz4aE3y1tFRv6gZ5AmO5+zlmvAAFyPM9ZT
A0a0qphNETBiU+vxd8KnQ4ybb04QjjIN8XakbdBu6nTHZfthCTY2hhboq+ZLFzVUfCvaNDVo7FSn
55CJAptAtYzcaq377bb1dTQpovCbUWzjqszWtiBGU8iaqCXIyCKmzzALVMd2A6ojGv5++KIRRN+Q
zVgMEbU+jnoZjZC5FVf8gtQbAOsdCstzNJexiWpptS0ybjKBY3fYcxnuE+eEaNVNdYaJz94ORZbj
oQTdR+U67BV9IbxBu+kjh/kDTc8yzcx1PlWHKAHIKXGhGtEnh953SoDVtjM/Mo0VScT2SbpejXHT
pniXn+PY1UGe5HtM1V46iPjwFAYGOZCmvCx9rhgsLITyXhUizbYZ/U/4TYx0I0TunALySOnDbpL0
s1rWj2GsmfSB6vIS11qx8Ou71ABWQVyNnJC6MaHKbsvR2BgGuV+30w+ljfeJIFuwEYAN6rqkH6K5
qaUh99NepO5zFlk6k6OU2oRYalj12TcF7OE8CySWaX3R77Mbh6ImBVOdcM2+mPZ0JPj6hhBHOdKF
BMSwogI53QZj8uxn7acedeNKc+qPWIZP5iycR5QZbahQXRcZBEiHmpVNJPRDpUdv8eCPW3OcmNTx
1Ge1X28zrYNTG34y03oYw5/ze4VMN/wlDcyTmbxyy/RpRIkhdBFQLZFrJ735FaQOo6G62ofd+NFH
5c8m6BM6RRvmcm4JTLIZiPkEmkYqzqMfpTc3EzUeRUt5qeFwQ7OzcYsXegXXXj52eJ1AkFIXpso3
Ybv7ZrLp6HGql1ipEh6VupeZt3e7IH4Y83LlWN5bBdJkUQhxR6tahD31l11snJLSaldntj9YgCvZ
gcZUWaRvYmRL5MbmxidLEfsu2Ln8Abrigs3QXOyUT0BUIlrN/AeYW4wpAhaqsU9oYb2O98PsqVIS
A2yhv2uxuw3mJGOdRkc7Dv2daUx7T+YfblCR/jaZ9BUBte6cJ5yVHUJUdUvS5yk9EwEx+yYlW56M
HM8HlBz6JzwGng4lulJKyKBts9Wb7Advb0rRkoYTegPZyrdt3Oao7s6Q7nVLvu0bI4AzmMBjGrG4
aYBGeDL2GfMhd9LEWq9maYUBFTU0HzFRzhUpVpQOK/tBKNuhS1e8Nj1tH5Tdr4uUrBKy8zNh+mAZ
5slODs7JQMVZ1VH8ZlBCfgjz/KMW+9BMhzmdXaOWfbUG0JahL0d2LQ6DMqOEzkW5kgdpQBkG+6a6
q3edQA9vzY0ZMAFDLZIcUKP/4ug8llxFtij6RUQkHqYC5Mv7mhDlLh4y8fD1vejJi9eubklCmcfs
vfaRSu9FnMcSk6SRoGquSf+Bb+Lv1lbzA/yvCYukeqKwz+9SPCF1YnIwZcW4R0jDdo65JEyc6Slm
rRSWyG3AAYdr1T3ONreotIxDQUhS0HAng0vODYvB7fK8KAdu+UwKwfgzZnnM02lh1lfqLoG1GXTM
kUIpiqAVGnY+4vuuXT5buyq1s8OISDMyTdya3rQ4d7l/p7fWP0EmqhwGm3cGrLu2ofmWWj1XnXlq
IAgEmserpt289YwHtn7dsXCbX9vLP2uR1R9zCpKGpplMkmI518myRF2Optme6Dfy1H5B6zMw96zD
io8Dvs/EVIDZscIrGzvaCxcJwQU63CStp4NpocU0UnuYWhYwXiEEi7ZsDorS+8hmDHEqmeEwsxl2
FVhnlX9OKagYqyCJCG0w4ObU+iz1GsotanXOw3B2HG47BrEOuh0YV/C6JlA3ic9OktXl1Law24hV
jUd+Dyq7W6mpKlgnKgrDxTic4PHU8+rHYRCJ045xygqgkXiSI7E0r20FLNkzVuI43Y82x23VmqBS
6CJXRuKssHWN1QcuAdf8s9c+8mZk1rKGGW2uMFs0j1HsIO8T1J4ImG8zosavaWkQYpejlZQEGSmI
T0cemNMKCKPN2u4ibOVFPd4KkiSPchH+BYfEjSNL826Z+8PKFcjYuLtnznbityd4jQD2fTc2Ua6l
DTzu+Q9xejSO3tUk3/1E00i2oRbrQWzleBqNhxxGNaWufhiTEbqvL81zt3wSbDVe1sS78fnVxVgk
YLTHAKi9RzwVI7tqwTsy2fLa982KYWs+uuCCwzJdzlL1nxUHZGzTb5oQIlDxALxIsMBlpK0T5TTO
lNkPxI9WUes6l2YY0n0v2+vEUjGaEV1hWbVwUACPWgdSfLRi+s2NcCKsJzKylpQsZ7hORIOzxP5k
I9of2hacFrTtfZdLtTN9Mi0rwZ4pEfl+Vfn9bPjLTmAvt/PWOSb+yFhDfDelOTKq3wT7JVtWY0SJ
Z1ZkUHT+a7fyRmRt/g1IsEWLyRAGk7FDvsl+UQAcu2oKVl89VJtQZl2Si0+2l59qcHCqpOLzdZdo
mPTfibS9vT+Kq5+Tdll22R950veFJrSD2bCvTsnj3tJOaXGgA1I5vM0+5YCF3zrVrKhbMYu7IyVf
y+rWmxFarAoNTqYhKOQB7tLCwTHQcujKhQsWprOmVlha3ICHquJWaR39w6rTE7d6fFTZSrYopb+k
FY6WWT6jlr6CJ9GJZwL2KRJKGyykrEcwGJjYSHsNChGbuhAaVyKLLw/mAUUtJYWXMyFaaJTGvMHn
vhKq5Y7VvqPr36WVeJWTqIPMz64gj83AH12cRyN2UyIm64Mj5yHwYZpIfX6sn5nQvS7zeqPv+4SI
ILq9hz41D45DN41tnhvUGnfINb48j/NBFN0lXxjsuQP8sJapfzVfwaHqQeEZL60vwSNbOSWmwdGL
FpXE8YSnCIB3a5+1oXo3tOo5yRYCRAvtZKc/6IfeqOkRTEXg2q84pyHDZlb5oJOChe7Ujd+MsW4P
slxChtQEZVk9srAq+1gcck1tSBbnRpsfALPsBIiHyI+JEGUK1XhcOcLXRdTTdoVxOzbhuOXhFvMX
yLF95kMFMzISOHILEoFF/lJQx0XQIw4O+nSow4FOI5/IxeCKPFKUUr6K7rEs44uWVB+l3KilHxpz
uHAAz0V7gMm1tA0GLDSj5lbWNJy3h05v+n3pZmdAccRltwOhNm5PgdFiPuoB2PhTh2zJwcIO6xYI
C6El7PPU0ei+vdUYsbA05eVGNQu6T12mUeUiH2Rpuy3JQBdYa2CrPDnArKNpkaRCdy5Bi2b3zECF
NJG8806aY38YbGyJzVDA93Syz33xDuK6j/pxvpNLVezmarZ590raC8fiARm9KM24RjIzCQeZPhtc
stt1w8SUMBUepaPaKNqMRd8B2ll7M56cI9yPxza1JmZIzhI4jYaV/3E27DFYh7Q6cofuE4MAC7Hc
5XWx1+ypuZmd8TrrsbizsZnYNCcQGw0mOKsBtHJwIcc2NRtg6Y7HFH5UoOk9+Sm9BZuhGHHeMKcf
2zcweDxoqJjI7PTRUe8UQZaszDW0y/PrVIMFl2yM1l7DoZUC8Or6t95yYN1635nhf1QJchKX9IwY
ITz8d79lnTsd7TaToG0NO9AhjJFx8j2sPt4ZwMPaDJweN8M5qd6Zrpk3ZjfyDCasoCwfC1WqQ3rb
LL29urH9O62N5bk3rH+2ei6oWo+tDqlsnaDL1kRa7gciH5Vhd6eJ/LJAVefMI0Qx8dAxGYbG/J4U
knx2d2bdib2uJdehHn6tEUFOBmYtw4JYsf2ypf4KT3FvzdXC4wWPIFY9K0XIOjpOWnOtSaIxPC0q
/bIP65O9wPWLc/ZYiq8eFQbwXgTuCK/8FZVX+jVvaYODMbU7JYdvsExGtCLuyxSIyszy1qAX9j9N
Rxdqj/OyG+baDbe/hZT56Is/aa7jCTgCqRPO7NAwlkfut/lqm8k3+xRgZY1xTa2fztlgEdvPM5aE
UFJdNylmTYD8a7CmdR6Ijngz4Vebksi8rzxCHqH4Zuxexg/igdLL1Nsy6rcQEaa7Fx8BB9O9PBg7
5XyQHn4yuwrBgvpYssWP7Cv5C8Y+NmG0KJJfm1j7N7JBISPA4QwVpPmNU/EuZvZZLWVnsPYrFivr
N5OzvhcDw2ZYrkeiiivSB6q/Oad+8eTCyRpPQb+Aoi7MPECA9K3Z7mc26a92TMCkL6S9fc+jWuRa
6NUzA+npoKf45ib+fK6i5IjfE4+ZwTlvzX4VioGiNyupRjEyRmTlVAdzWtghTAZf1xpow9JGfq2F
dIic+gpndq/4t7P5R7epNKckTUIfdTN13wdCUkWm+8gRx5svSogk6cx6nhOwoVyXE7RDU2h7MFoM
YmRzyvT3YRxBca9Zd1Ck+iKm50Jetc+mGwkfUGAt/v+fFrZUyKXfR+jH+MhKsHYE4QbOBJZXl/I4
ThVADWC8SA/ZIUjG2rYz/iEYJxRBX01aGpeHyUXTIrdYp2k6mmhatopql2TOlZqMw4rRBgwLIo1M
J3RYEyr4lWQZkuQJ0XNnGqdOcJk3HSUp+Yh7o3OmPUO9Ykq2XOiK1JYJNuyog9TSiQJEVsL+gQG7
YT4NC4HI1bHKvFcUhJrrCGbKt/220a+QTVLg9OfVb/kRudXuY/2mNc2w3g7vOjfRUcSO4GtBPljq
k9fZVXpklyStdJtcEppnvYNUoCOi/myGSUVW2wL0yNd95/K9m4AAi0p+1XoDbYZ9z04nYyo2EXgJ
jXHsaUr1u8az/IPKs6imxYS5RF01iYOw1+KoEVIqgEaiOV4PpiQ/ekq5QC0B4GBIf01dtYAc1MtQ
P67MifdM4QgkqiS0l/I1I7LVjIs0RGv5Ygs7HKvFf0TXQMMz5afFQstZNE3MhEM3dm0jiDx0qCk8
3F4PDojmKWrJlIp0Mx3BeDT/cjWbDGZmF4nnp7TUnhzcJlAtnknODcqnihoMk5YblIi80Zziaaqf
8/6o2Io/rmX86gs2qjHE2GBwQ7uImeY5I7mc5tCQdOkSmU0HGFp6eUMK9wu70PFgtD2qrcQ6zOVo
QAxn0TxihmaPSAE4V/y/hqLCQdrlrNHMiiuohuQwNfMSKm2ANe57Xyyki8U45jqxm8QO3xOASqu2
Eg/aJsUVfSe7HTLsiYOmMm6Pc00Va4xDSHLDUys7GVWWcU9myFubkC86zkYRNk3+WcXpC6o775Rj
8oU89NPlt4S+gcVIPV4ZlgnA74ds5LEry+FSGrA4MdIBFvH++RNxSrPnkS47ssjCylpzd1imcYUS
2V9H7igvycHHZNLfSd/91PqemNXkSQM9cTVS5q5DZjwkI8NgS19uNG+x9lqLdCoehxNP6OZpxeNJ
qwqUpI7KRLkHybkY2anxbXriY5g6lNKC6IECDnhK6uXBwEc3tmmUuwOwFpsLRqqHtlsfVwPKjeq6
owHmMCyXnvVYaj9KEqjYbFPgT6bFYLAZ2Ug0W468N5uE/5XcnUyLfRUf5UyinkDiuZby0LTD+8LE
jOitPFIOzAkb9FgLeGjhNj0u+EaK0tUPqSDR2Xa77unPXUX7xGLlxZdtfE1IViYCSz8abs8WMbsd
EHZdlG6/dC26yY7yG87O1e9Ih4dOq84djaNd+dmG3b3krV2cwH2IzZgjo9gynEifBrKyEM4gViBF
enKZOgmie00u4i5hWdysucty04uKzDD2gOaRkHTmv3WwvcBLEMRICn2ge/OukMn9kuEv1iz+ysWE
T6djkNTsdJGw3eIwuw9TYoFMpzE9A7OgEoL9UeBJ2dvpR4HOXPPrJ8NH+xMnZnnsBu+hqY3Qsmnk
pD8orPHTmyglDVFf/xKDi84oXoEc2ykccNBBI9aigSjTmt/lkE4aNSsin5Plsb8Yi8c4wz6d9y33
fd8710k6x9njgs97t2K/qCNFwlC9xhrCckZ1q4sUSSJi26DJ5lJ6t2wj9gIQVWB6iF1dTM/Xsqr2
xEmaqNO6KWg6nB+09l9dQnGPOKIn2ulUe8PRUnFEnQheqiGODUkK88pcLgflMwsftEQyk57CdBr8
+0b2FU4DQtk0+2gRWxI5sKoYMyzmBX3ok0byZx4X5gNlw4UFMvFbrf3WVGTq6Kv3UhqoajVnpZNg
xDsPw3hOBv19rKqXEk7Uru24kxwvCXIy+CLR8euQMLbsoJH/pWpISBSf7jB12JcSU0GopFogzaLG
9Njf7UWL5WxN8+EkeeR3eNy/1hwOt82dqFxtobjW2Uwh1udkXo/V4PzBxHj0fT4hIsGInw3mDFJC
KXc+RfRd6U4/DjJ8pJwmHv0BLSwfDYg987DiFAPCoE0RaI0DiPZ7mHCP/QZwK8XcRLwqBGgqhSxZ
0yR3tYZ+QrKNTVtaVrZCMUl8DiGZL2WrUK4kPvPidA1bUfUYUeEe4ERgDeo7SCmX+0H28QWE8V3h
G3vd7RymArVxSRvnYR0ggUtvOtAnAG8j/0wZJVQ1mOmRic4V7cYbFdR477vIBsisuhY6QvjMl+tz
H1fVdrK8TqPpH6wOqcBgirBJJjuSsX4UE1p6X+vvk/ynKGnJnPGYy/SUFmP+ggj9RtrM8VXeRFgi
jcNATuipG1Z0ag7HTgOcPFTYoZ/W3tkXeUPLBXWNUbVxT3XisaEcHy2Gudg71+ktc4wrCFGq25pM
mbG6IYE4ueZWdZAidk8Z8cu6FN8F0q0wp3znZjRfeZRSfM4JcZnstjNzJgVMFvCMxBjl/IzpLynZ
8SXg+Y+upEgt/Cll7TCInXoo5HrLF1XcKY8vpz2u2aX0HzqhnjBC0y21nCNdceux1WUOlCyXWvOf
lhbaPdKYk8vUNOvFP0qIm0WyMvMyoMgGnS3ws4QQBFxK51E6GEEm7+Qb7NCAWwWDV+jHObUZ5eip
8+x58UtSY8xe+/m9YMK856FnQw/JSxPNcWmmB3IvyZTkJh5aTQsGrMRNchLZ1F1wGz6QvUFKbiGI
X08Rxna5+0GOBCe+9jAv6dmiINhXWzxzkvPdtroV4QkxpnSvIZJNBfev/kdZ4BNK4D+3KOZpj/xX
z6gTftYQmpoisqNmKNib+8JEF7EQvzx0LpEKSGCZ/M7gyIGMapCy7JpSuy88KPRI4tsEG5bVPC4y
dZAySJfCTQtp0rMLNp/ACp0h9xhiUyUulU2JZmBQdfyVUfHgkiXXIRJGKBfA2Pr2HGh8qcY41JTq
jcf5sxs/2AhYX+twb7ZWhXKG7CZpfLmFvhCPLdg9ufaVYWILU8/4cR1T7djW/AL5btCi0CDUiXjy
dHlECEMD5YI+EdyQ4+xDTrXfdcPa9W2lTnMBm6ywnmomeBfN9va9Wz5YXdPdd8ONhZyLSFvtoWoZ
GP5MS7tcy5losp2s5jZI464MMrPEfJOl9+3sgFAZk+bsWudp9HdVhmrNsWx+VPZIPsi2x2FJDT+t
3yoj9ghEoDhz9wVc1bzXYORxchn8pyU9k70H0kiFT4ack5bfiyoOeVbx5mmAaeeUzJiWjr6LTVDx
7XiHx5LHjuJ5Zb+dLN0bYoJ7wguIZLCRmSjax7OVILciRxop+IgZMJu0E/7Rt2a5HWQT31cW8bmO
dL+guyCwzj6b2CGQMeMAmvEO0XEvgSnJD3Xr9ZlVKlAWvzosWhZOKFvQjH5njg1LuB54jNky7H2b
6HHEEc+q+NrMUZuK3iRamq1T0pc/ON1PZb9VRBufvMUc5GQdkREpj9wkzWup3CswNPMEjGEXdyMo
e8g7e0xrt7nT4HjzaiOwSKvhYbYPZd/fo1sKPdns+S31velN2ZGanSzY+S9B7gHXLhOXHW8Q8yKi
GJBwFseccA0E6T7+POzYeMcvrmWakSMlcxXrQzo9oVKyKbZ4rwOlQULELzk6i+ECvB6bvSVJ6jGL
ZnwC2g+1NdmXHbNh9JbfTcZaxO/lcsRF1rGiSR8ts1pPeoZBPEu4CxcuuGA0szuwEkAPWX+P2pMo
RE6yxpeG9BjkIX6bidAtUrPM0FhhAtnNFAdiGByEZfwB1QJ/3yuH22JdWGywzg1qIdKTbZA7Sqzd
mVMRJwJJHgCEZr16arOn1WPhYlSsL8gIYWfgX+qkAj47uVvSjfbIKCvdm2J4MQuqe9xSN1ZHjJXz
y9A03dcjl3sxHVmYsOupT5rF+i5lN6E6n2+C6TfvWv5orgYP0W3r3eTZwKjsZHryyWdIcbAIR68R
FNrmjHEuQ7pCcfAH1QBuMTIKt6Jxgycf0fid0855X0eLLXM1EnBnjXTqVMnYwZLCu7E1NnUi95LQ
zjdPdA20rXG/NLFAm43FZWjdJ79YmtCS/Vdc6meUZ2vkaW0fjfmzASYbrZDJi/Bd+Loqfm6X7GbN
q9t2xcPSTRUfLzKZuq+1czWggucB/9eYQ3fRVflSealNah5rOAQaoaav+NwrQuVHwTuqvlyD5VyT
W8hqBXi9XrDrTqf6ndquoI8fuyiX2nVbfBsm+hOmeHfSZUHhOuBTO0bf5sJSz8pfWYzRAq3jdGXG
fjtozisTmnLPAp26XX9xpz+JotQpq7OXtsluoKs/DCK5TZKjvfT49HQRlqx3djjDEDeUGgIxa9ml
RckLQii20hPRYPASzH26GGTiMLU9YdqlI/HXNrLd/pW1YrYvyL/TlxayKPSBsmMG1PcHTpEnM9mT
sX7srfmFniqETkU+pGFxYgGe6wv3yhbt1myXF9soxUFvWJpgEeSJLzHfWKSUxHwLAx9dtoXpwkpX
iOY9/b9tmeLYMTgeVcK0A1w5raB4glrx5YzLbdm41wVH9M5hYSc9Tp3MfjZz++wOyZeOnOjslpyG
Gome01re+YU89DmVixiZESMQenbyEhmnYm4iGrWlg1l4MXIZEeqgXwarkQdlDFfTMt+yUr/xC47m
5SqVvF+HcTm1rXW01hwgYtptGtp7WQ5JVBrlbToMJWw9CqLSJTAUA9XMcHLQNHS5C6JR3Ug/O/TN
CrQKknp6fDZBN9k63g+zVR9gfKDTbUnhtMm8cOa5i6gAee0rwt5sZl7sN4+ALVie1g8o9R/6XP/M
X3PBvy2S9cHN3JfCmZfDDAIRfkN1FisIFx9ddeiK/CwN7TBKf0tJaLHI4sY1Eo+4IPINaeoKhnkG
v6L3ZLjrw+Ln/0bYEFHHiDhLSefDV+8gaE01794gdCWEeM7qhOymGgEj9nJBVGv7uvmWFSgcAFtU
TJAknguL9O8M8hdP3vI26PO1x9czmHaC7px8NiyszZgxbyMmJfTW4gQsIOQM5Os556eGzBY2MX3k
Qo/fWVV37NIcAj6+UspsLUCsusUpvyocyanZXsjJ2RBxmI/dPHklhImJcjcgShx/uuXBhMZls84e
2AMXwmF8UpNkmhYMboBZACfdDU3q7sHQbWUrHtiX1BjXXftqGvOdb5B/2BvGrtOTZSdBNwb+JuYZ
UTUxdnr5cWZehlgVL2wBJ6eUzVJsAZX1m3k4h1KswczneBYknajo/I/U8pLDqqOAIwGMrKyHyYrR
pAygfJazwdSxR/AVe+uhk/17XjKezYbi3a5aolbuXW+iH+gLklIlpGo7BOqYEJ7hPHTd+FLM+huZ
lRS4bUn7ll0UYgkti99B9P7VtrL3fPXI4CLu0UWQ2PovDbGgx5SpiynsbVEfk3toopo17oQx/dQZ
3mHGmAQqv5HBngQiZvyN0BF/fobqnUC/NVlx0fLWmAD1I+VPxCC5l5FLGb2uvvXahYvOpSX69CfN
vDC3toLBk4SADyg+uIY9YO/4I1rz/LXSxdKJxVfVur8tEITQEvNlskmXa9P8p/bEH4Orz9wndFLb
ohcn1A1yvon3WWP9axKU56zfWafGj9y9ElWvVIwZkQC19cFq7JsKv2lvG2cO5F3hOF1Af86CGOOX
Riqe5hv0yW6ULzk5iEtgbc0z+P2ggnOP/C45dNNHkdVoNNfk4CG4D5Kl37fsh8PtIzCV8ZIY48uQ
d19WlfygQ9qPeXuXNKm/iZGPjs/MQJr/YjjioZeYJ2+On7anNFfO/bj8A9CATKz3b1Zq4YVYJTXT
B6qxf5uJYlewTDXGS9x6HJLlzHfFLhjMqzLC4fvgJMzZgAJBs/XVq5un93gHkNFgO4amqF6sdjB2
LtNn14Ezh+4iDmpKLGQySwDhDI+IkT0rD3El2woCWUpv1xkG0wSH6cEKL5oELQzCzIZ3UzHWoYaC
hiE4Yjw9fcl0siwo3R/HbHIIcsmWk5H+MUx5XR3nt6v5dw3GaZh0gxh5JnsUcAnLdXDzP4S1n7XB
KAcC7L4eit+Vmy0QqX/XZG4aOQpfajY6GKf6XTKm6R0//M6bIIBrMSHtJe2YSdhZkmRhVkbaZuAc
GZoomMK21f2pPD2vxJUgzoDKRg8A0fozjp0X68HyRfwo2m8Xn+mBVBz6GMs/wS4k4DurqmuVYuZX
I2GFlmOQSU6NRe3HGESP/60skfdSc/pwsqqrokiRbyOCzbDLkSbEMAXY4SIm7Czn1C2claN20y4F
aVqrzjLbuIVDQFpSZr8NPQt14qe4EtFtDNiveOiaS8EW4ljeOzbG81hOLLnqD1Zru0nqNssCii9z
ZoiemVuQnsNUHPKwaw3jwV2aY2kuOtRmMgcKkqPjqJYJr6meAYX4hMBDiAkn9NGzKH6VoiEmw1Hj
+LX3rvGIkMC+6Olw607ihn+g2N91pMKPicYaWNzFPlOjnBDbvBhJ8inSS+90AAUIDDaqdwg6jMa6
b91rCQSjEt8DlAjVMFwagg1oHrL6MHvIddgOkseVh1XP/Vwtpb2j8LZI1XT+ZCyedK38ajis2Y/p
TxM2qZ3pNBUEg+ZLSevdr4+yBXOWDVMV5vb8CekE6E+PNmSJ0dwAiLrZeNpo22LK3LVqL/bqwpNg
j5SJd9edjp2/7MsEUQyd51FPZP5g5eNXXmMvNuP0L17zpyY3iUYS5qmtRM88HEajhhR7BwnYmOLm
XrN/XL388XrzZjS1UFTUSXqB8Fc3CPCLYS5Pj/TbN5Ms7CMPZApcMS4OwKQPTUwXoLvcFGpm3CXZ
ybnjcK4MIY/YxLII7fuLPkF36Ej/NkfCstE/LgxlalNdh0FZtz76XiDDUI4NfS/Zma1JfdFxUHFM
x2flX5lp+o3MjoVR3bUmv3zVdR6NcPfFA4ifotwDa/ux7Q3zTbi00xvFqZHM2pU8TgVjWN8ZfxWZ
WCzW2axwtLMxOLuLvqV6s39dMpagbYN9yN/CmXADJ2v5XBJejrzopSJVASXGiF9a42qoej9IMT2z
1HGTk2lkb4s4Zdt2vU0FMEc8NztyolnfaCWhI4ru1etQtBKQEgKXS3a6Pt9YHP+o0eavLE2uOhOS
wvQCrUPko2gJYTxmwCON0g3Jx7io9FxZU3KQAy4XUtC2T7oWoSOcy9INNR/S4rLVw9RrD85OmjNB
VjmWTA9hLlMDeS6mm2pp3oSjiTMS21ugO+DfbPnkdIS7TgKVKrMozEbLa+qyOEWAOkVDRgRmLOIK
0QJBbTk8bRRkjD0N6+Intn/MbFJ14PIDm07jsBmyj0ygYjYTsJTGYj8sPWuZuJEkbqj7VW5DdX7u
rretIzwn4tckAr6s0C52UaK0Uq+D+nJq+27A2bcfOmnxMUHzBNOAPiy7WkByg8E0zGhxqzsmTBo1
ikCrxrgjlOjCjwMAAZow1gNrF6WTNRMC2TjsTH9QCJBXDfybxhi1YYWTqXbGvdW1fJHxaOK/SAkF
XHNOXu0FSxwnWpJOgY47MnL977KHIoGI8mIqPJl2nDDCrvVDlcDNrOJbusd8H7vVzCHb7EpjM6g0
8QHu2IXddL/T/fnDyBtcWee0H1RI1O8R450KHFNPgyojwV0f/8hmTfccerSXy/Kct0WEQuPLY6jF
J8Q1b8Guj63z2oqbtqf+JJDigMu9p04H9m1jzRErQ61NSztLFhqjA2lCx2kM7JzV5EqsEeg8EtQS
iWu1MHaL5nwUDBAYSgmk7vnFwh6DwM+/k0CMUFCoB43EuINZPLnzSPfDKDVCH3FvyC3xnQS5diUh
Bngh+7sZ5SFZSuMieL3mjePR4Jtw/hGQMB/Q+xtz9kiJauAFteI4VlnzMrTgibNxXW+4Sd8mj9zR
EcY8VpryYk+YNRa+2EQoHJrCg85iUKVwvSBxsqzDOhGL6Wn88LQo7soGgV1ccvwgEpwlbhXPtpbz
optJkMiXRasKpF7+NXNRSc7evtVq/bp4Kbm0KFotwcvBEtcwnKHq5qvlVdUrx+oT2HVzt/BRzvau
yFd5SGlJ2L5RLvKfwZ/fr37OYJMEwRhFqDubt2aXRL2bIVtwTeKl1wrdIAVQXHno8GMeEYasrXKT
S+5/wDWjf/V7k9qFP6FchlfhsVeDclmEVsKup7snr3kmd5mdJsO7fdfGmxODbw/MwfOcwZi1Uzg7
60KgMCF7xFt513mDY442u8spdR69ugfxWCqq4rh5tqdBIjxP9kyjeSt809uN+nTynR/8RdjZoTOF
bua/MhTf/KITirQW94iy0uM8egwciOw2MoweZNx/65tEWanW53nqimDNwJmx9YfIYqXXJtHv1StH
eUnVlemcbg9Me5u72dWp7pgj6VxQMbMFTmRHkNrEFy/PXnTAUIR8eQuqbaNvsaBSStaWc46H707z
p+uie5J18D9KHxb3Zg07SjonT/LGLBKj0GAUr21qXEtPY+S7OeREe17SZ6B1yS36ab43+HjnFFMC
4nY0T6rWgVLwl3234vIa+YImajRu4H0DgsswFeF8oXPMd6ItjBMIJ7Jc8JKCdbjliPVP0nMzJikl
Phlqpp1TMMgds2YDGxe0LZ773FWpu2u9ms1kcWM4K3sALYlq38ghGnTAOzjCunj410lvjuLcefE0
hBUlsln+8IVnz4aGA0xJOzjd+hTDLvQtnUqyvM0QvIVUAQTDzzTAdiN+PCRO/ax9jQJVpTe1KsTq
SHGrf8GOUjunMW6cGlP0xq8WPvvxtCTldY7lib1CV9jU5Pm2QypfnXKt6Kv5YsiFOdDMOAMhHPfR
ek2UkwfSblzmJpex7pDZNitK+kR9axWUHG+af+CR/jKTRhRlWoHXxyIAm8zdD//DX8W9xAafieZd
1xVH+rpXlvtbkCq0SbcaKIUT03AUAEZTdRRX56Ei17WKFVHKCLjH7LecY52SLv72TJ+/gWvbGuCo
M4C+4Wyq7lgAh720ADcV9S26BvoJ1pGJh7Nu5U3rWuobDTHxPo6HQK6Gg0+0joNphoMl9OTJWVLj
aG5+nNbrNOykjHRiN0aqAyZ0p0Au6YVIAuz7LH5jOnI4bh32WWara7QqBPQkhE+Oc3S7/iaOCzvK
BDVxofpHR1OUFAtn8GTdAx4KcpX+eV7+Jv29PU9wK3auCwaq+G1F85SnfcmooPzLp46chljcOnaO
X98+83ge/Ma4J4P7q2fEsdSfBZuoeSa3o+lvx3F8nhfrgJ/gSu1wXyfTe4E2dBgEs0DnzhuN02Js
FasibIRwl0llT5sZpylplrUSh1wzOgg8ZeDVw7tjYtiptOpjnsl4s1zvx9BUiJIuWjKy8VDfaKrc
p8UWKrqiZ8E1p7faNTV6EqQ8/Ukfv9XEV4wYUbax70WnPRQoBA2m0FbzMqbVCVEkdaR7qpfGPLOK
DqcsacKstd1dSUBSryMCopHWqpUOCypfakATLasiTBjE0hzPwEgqDVOgf2d54mwL/1efBXr99U3b
Vh9La60nu3dvGYcf4oEhga6oAdySYQSSpwPZEfxxPkQsQXbKEeseZcFQqeNorn+6AsnNVoKVHL0b
6y9jrk+Vm6jDkgDQThZMijqJfA6RjMHWLEzd2oW1XrZHz41c06+3QZUezoX17ZvdA5k4YFjZD/LF
UvIxgX9lwTtpmNzxiFMpmQ36QkRdTLSskMdmv87pcKQiW8KezPWWIL22PblFU57imLnN+h9H57Hc
OLIF0S9CBIAquC29FWVbZoOQhTcFUzBfPwezmXgzr7vFJsEyNzNPji1NRZKS3mImjzPbJ9/zt+4C
XPYlLJdUX4zQuYreHuGePomsDy6VDJ5Uz3kr8LMnq3Avtub4m1l89Jpquj1Z9/exwngchd0uGiNK
bvBSYTcZ6Reqp4fcZGrlBfANfRgpssj2RWAFm0A6dK3jdK6r+c7L6xN11i+hVNfO19heiPMwdlyV
fUWPmWxZzxUjlsbloxJ28JDFGdclN4Ixbyz33t8+0pfIbIZzb44QoAKmat8Bo6oNINJoq5udI92L
G0GerWsMtuaIJmRN8Vvp2CQMZptc06R2dTj/9qCHEb86mnS6EmNHmz8XKOlsdfQy2E7C2SCmcFIk
iieOHsGwZi4SEFdcxtljMBDxlCNSjz50jvplpPDZMM6/el6yRTj8xkr0lylomkUV7J32t6z6f607
ZdupbR5h9RAMrut9CKmoVFdoU/esTVx1HO7i/UC5VHNOOg7NdaTXhMOeyxaHz/TF6XQ45zNonQmV
hnQDOggqKQTLEMO+dYk1mYDccX7b2cVlUqT0H5oushpmGxfsFOdb8zkevRgMXDTvGpv5kG/gNkcs
ZUDbfnOcNDfDIkB7DUAJCnkZbAJL5D/Q/MtElhNM5Czovr69hCF9afojjFknSWnXV38pScg9UoVm
Zca7AtaO7fLyOuutjzmkEgmmGi7Q7MQnWxN9jFjkXUIxdM1zeCZIQh9TfuzU0nI/UGpkJOpizMrY
+TXGMZ+qWxvzATkYf13X8tUNQQ3xw4X5QvpP791yx6AGhQ8uANL5V6JJM0o/SVaWg4F6wBtUZu0l
7226Kygf7Up3hx15C8HIREtaCaMxd1GB5pHb+lhYrPPl3M+XIaK0CnHwmtVIuZxM12YCv9XsgK04
E9lgEjBVFV17zgfcbV7bUdMx1KaAwomJgwBMkB/n9Kgme5/GzKkr7vVrmtKmTbsROuI4aUQfDqac
oUDnI8KxyXiJusUoTlwEmXDO872seULK8I14EjNAviz7obP3eROTwCqyiWEFm14SkvmkybtgyL2D
LkaUEEe8AcdBDe1j3UxH3zWgsWTtPp5g4ZDvCawBS9voXo04eA24r0FBLjF/d/K5QpWfM6yYrkFm
K2kG8gt4cxabo9dCv/m/2i2e6lcu2Du3S150QFabeco+IzAT9so+2mi35J/47WnCMtcXToyWjokM
d0AfNATE6IFfmXwL9DwSbHM8vU/sp3gs64NMrZfcp1EtdMFBjaV7TYyaIs/OFbsgyDeZi5uy04Kv
NV+ApAdvaLU4oJv02FoMOLWJbM6sEuMo7xC2LHJ0dGPJWTdrmaULNUt/hs508LvuNVXE1xkOc1oL
w0vVB2TPJNG51KZVpeCk4TGtCTJcAyP4HzxMxXNaCqZRVsdB2T4Ebd7uNaF3qMxvIh/0tXW+i4Hj
MrnsFAOul9sPI5ImrlnvqVRCHXgzttSY7fKK7wJmzXHXWBEcMD5/bmKPpoWnqJjL/RSOn2k+edw+
3q2Ih9aZhw+MF9cprkGrzu09lZ4vMkIlIBr009sh8wJCYVXDxKALgI6VPuQgXaOGpvm2nPyNj5li
h17x0srpw4sYbNR299jS1c3CGzv0dJuY9Ip8H5rxtI41U41ykNEqTNLXlNez6iVkBPARj5pJJgZV
3oTYuwtdBe8WhfU8d95F2ZcS18U2ngeJNrYIuuWMwZmjXhvf90N1KwLj6tjUbEN3xi6GWyGPvC1/
1QXtaV3csWm2tZC/HbdzPKPA7GPPZ7UBn74JYkY29ADf3LAP1mFXIJc7B8wkZItnK12NVupzE8CZ
WIMe3ng4LNuaFq/ksxrbkDWRZcznF5u4KrAlRU9QtBBxJQKo6Xm/FMp6Bw5rqzxlzXH9AKNb4J+4
Nq2sSB0GHEd7Pl5g6SPiG/amxSiUr+x0Tg8EYj0G0s1jOqIHxAV33STDnEKf7F7K8c4lOo+HiRBT
QUmLivIn1st5n9JIwr2MMYdJtSoGpJM7YNJtCm4FYVamm9gC7K1MzSlg6TNuCbqvUriAKBOIB/Hc
31QZ1cj3/bw17ZSmsJSgld/heiPUUTQBrfcwFnBl5hU5TJu/rb8FUPSmsvBlTH0Pv3KMdUyUh8Ga
sM81giojqz1llXHrR5c7U5GrA6xuGmKcelODsl/Vh2SB3toupjPLgvdSM7YpPa49nY6R+UuCb40L
UiSJNiYkztptGP549QmVZp9FrrvH5It25wTXNhKHxHCfukDZjOPZex2NmzYUqL5+nD0Grv3IyJtA
Two+QCQVCw++SMymVRrexxwAyaSr9iGsWXLrytarOMrVZfSnJ2MJf/WjtjlX9wytDXM/9XBjDZwz
BLKOhotVrSmsne+24caK+NVc/uqFDFKuGu7e17nwN61Jd2UgUYFE8FCnBgSZkoCTSBH9FSO58DaZ
SfXMRdovuJKrbISnhidITmF1YirIxA4G+8aliqk3yg/XHBzQn9SLcjV1ROByeajzHcWskLnn/s7U
zjui1iMBb7qeAhWT7eI9sfOP1K+6Y0MAJsmiHz0RfmbD3OUWS1cR+0c9UQqUtti0KxB76zC9tNH8
RwPltHaY/K+UcUTDR8ssKWtWwKL6FISL6T4Kmg7WtdbXOMRHHMNu3CVs5x4e16q1ua8VLl6VDFOW
eg4brmZeHbMPmEgargMVIH0O7e6I4nqzADZjLK2QgAl7oYWkt3KgDyqL6WdmCeFahnTTOZQCaUJ+
OESjC96kWAGmz1sXQY64PsSlfZ9SYWm4dPEJ6mdkOi8j6wNHzWDVuk0Jncv4F0WTuRpRbY/MQDf1
kio3sRmsBg8ktEmts4FBz8frMiTibnSTq6AYdAA4upJcTTiWpj6RBjvAJyq2deRw6x3TYN0407Vo
QQyzUv7AU/8n3dmHv0vGz2rmS1kDSY4didPAk28GlpGtF2d/vodFCLib2ip1YjrQQiW1YEKI6Bi5
dYNuxwMkGFNGLoNVWTM1M6frkIT3AnJck5HvRvCn7sIpLpXjAH72xSnIgAyai26haWxg+fVSZuGs
FW2u688ulxuTeBMJcRp6iqfIJl+SD9h/veTX7tod5UwAEYJTW6Y4NxqKPbIyey8kAkQn7lglhy12
4ue5G77txNq5PjZmKYAVzE54V1daHNqC5yb2u7fGBJ9WU4uxEAkyFmuMMgoSiE9AGWGR7GHtGDDJ
cGwYU7ieXDLX4wDmlzZ2hkgt4Mv+ZmnGoU0Jsc/Jui+hYCDJ+qkj/7GaCwt7Mdc4oAyYpoz7AAfu
umlgIqdUHUsgFQUrOkf2Cpsy+62I/ljvcbs3fXkP8HTTi+KZ8My6sI3xRLcW7L14wVdl1goMNqE5
XpJWIEi13zEiicEpBg4EX7KaZYSDvE69x9on+lD2D3JgpBFkjFKsIbdJ2GdctlM0IAs6n0aEbYxD
4VuvNVbwPlNQDMnhgaMKYr4cRVOg+ZHkDCb3Li/wDSgX/O2tdwmqB3kavjKkAqsKvm+CUpFj5so0
sRQcbCu6NdsdY4MXSRmIiDQY3p4QqkF1L343RskNfBB+kwtrcqsM4xs/7p0Tz9+D4hKKZ9XeZLiC
6YN2MWHX5zLw/vBmsR3JsqcP819L8GUTl85XlYVYpx1zFzaETVoWMlub1yILn7JRfTleTVStXSEg
vjTOHYhkfOM1Xx/C0zedwR7trCTY9fVJVuRREaTW8QRPIinUnTfhnjB1eNOlgacmT89WCt4v9++T
ucb14scPKX9Z5qDTvlzMUNwzoVKKhE1IuIuhg85GP6XxNHqOpopSMfnKCL0Kh1NfzUwPfLbHSszr
pCasB0ngpZiGbj8ENAU0mumYZGq8ccLsg7ps5O+UuZUm7EiXNYe/OCHrDCJiLfFM3MmOsE9vrh10
6hsZpYxBGocD0qN9qX7Grm45kCNtuNexYj8ewuSjGzvkTX00uGr2rXz39V/H1BDxL1iqWndeMtVr
uUS9YgH7R9fWLbOML7jcqzgg5gfe/WMgOTkv0IuOtj4gFJSbDmc2NKkHtWntCe5hXJO8nHARdhXt
I1z6sFQm83nmetnN7dpjejQa+mSLhpb08tnBu9BP2Xft2ctvZnWK/TADdRFcs96eGAiLtVbhRysI
6HIR+esj6oIMX9wrh5xGRfkr8KaFkaKgqtZgIebiySvc7ujAGFtFFHHzK/ygxJ3tV89hQgSvoKUO
cfPmoCoIsBluDRHHs9N/4CO4C95aMG4bGcpNjE+DOSCsF1FBBIoOHv/PiqCcgwGA6UIvfxkNalQX
Ahs/U6buew7WSBXWrchqglxDdsqBThaiOA8midq2UZiJ1F1ZcNADg7SrdQfUH9+NSgKT4ch0aav4
y2C2VhCRxQl8zuznWhYA6jAa6ZrgA8rkKorC92IK7RV27ktUx7eQFxpi6DCaEbM35TUp+39MrHSD
j3INUk5vCnpJcFKnD+5CgHAwx2ZAXnLJotLnGYv0aN3gNbyCOkdoirqvkl2goy1Zx+a1HZrfmQt8
6g6kZy0V8KG4v8GU/gQpiSji8vCTAsbITvhVifZuCswd1suTBusaFPptTscECjH7nLWzXQqbZUdQ
uZs8sRLthMOxpJ7QHu8bs75Wdclb3zTMe+nsc4BPBYqjahzuaX2btmM63BPnuVcxK2TTWAYFDA4J
enoTiJB6JmZm5lmoOTyXDLydvRN2LJud5AKABOjuDbmE0HTyxmnoVuZMLdnWnumhfknr0dzW5hRu
yVNQ1uSfdGIe5fzPmvpjHvgxFxXOJKbNBHZeTRZzFUpa4efjUASxf88R5sFJRia6HpeSaTi2APZG
1QDVpx/esm8JAYBkWtD7onkupu5aG+UX0+MHuzsXQf4SquYU5gE6PKMeSG54iV+HnoiBIQ6dGned
QrrobEqeaX7gZWDQvDaF++d6HKvR4LdJMnzOtb4GPXaXTm5zMT+X8C/khHnMtCA8ODRX2xlzoPg7
MMbXEMi8aRn8MIeLGp5vu3wcWdum7IHgx5Hp5VBUm7paNBrtP7dxcjX6jitGiCsGVcuYdmk7n/rc
eeEdf0mZ+Y4G5c41fLW1KNJ/LqYOKC2sH179PhqSqElYQKuaJbzcbnztmHpACOX+ms6YKslDUho5
bgwii0NwdNt2g3N3U0Tg32gzX5kj7u2ZmApd3T0S+/LizIbQah9cVeito5mRv4wYcfpk3lLfp4HU
+wipDmX2MvyWefll9T5l0FFyM9X7CPuA8pB10fqHrC3E2rGxRGvnzdMuAVMocpKWHKuUZ9AvG9SG
10DTQGknCB8H6sh3Uzi8hEV1n6TjQRO0cTunwv9Vv5FyxP0q3sBLXSsz+ibBuay7zh4ZkhMt6gC2
pGaDECqq8aOe+T6a7dVE+eE541cMMZqKF30u1ykkOwcGGNFI6g/Bl608y/gIFBDYgepmv68q8nKq
YW9zt0nebE3cVKyJx9YHc4EBKI6NxyKF7Y6v/JQWMweUzHo1jOH9/zdcI1Tjx8LimkHfkCk6gb0s
Fw0OHpsxFFlBRP2XhiKtkkCcZx6S/m+GxhKl1ZNUOcy9VTqQ2hxjWLvSY+w2sAT0ZKhZiTfGMF+a
uGM2Q5ZYxOkx1ah+yyc9FMlHNsYvmgvWqu4IIPV3cfdtQ00ifjPQrVr9s6Q+mD4ZBIlFxEQk3fSD
DcBM1Se7KB/7Kt2CwTpEeliLUbB3qyfJNZ4buW9T7Wl+hZiqcOEKd9eM3c5BxbwqMV5wLOERVs7A
ALp4qCpY3KRJMTFIYwuEBCmdDE+NS0up6T7sC+KueXSNu2E3BUBg6oC+9RTB1JMSqQqfa/qQ6Wk6
zk19k4AnOcX1O1finPh/wjF0xbspw20cizsnxErGXO+K1vPVB3wBhuqtRW0q+t6DAhSkcOst4Ab5
9Iyklfrtv8jRoPS96J+/CEGNgINJ8R6GwXsvoUTdH8eVFtM2DnuyBv/T5SSW0PGoIvchjaeMEsC1
cILfqOULU6kmWftLfWsD44AZwUvG1WXdorVmwBpFf41tn0qNBve3EOmd2+6ahqzM6IVPNTgZZshc
oOLwh2o1TOBnbsX0rNjrRo0H5KerKqDcJfHDkDf0eZbja/ncuu5xQUG1PUSLujXPLNkwlasC9h9l
Esgy2aeRlw+l66qDlz56VfkwmBQrzHsnlVc5+l+DD86Onm32jg8TMOKWagAeToFfkAe2HMvn3Br7
jdUAa8moBDBjms0760U5BTJsDXmCrpyTY6B8xiUYX3zD+Hes51pZw9l1EfUhKU4bUXBo4+uNMaFK
xEkUomfKqt91Xx99nL4QYamXQekJjjZ8gtmeQZuARV5ZmoNVYco/u+PtgdhpXTCErspgOjcT7hgo
Se4qdcQBXtHFFsMn9ivOm3HzW0/PwZgyzWeYhbmi+3OzCEx2pZGgnzqmOuvYjNszNhFT2T+OMR7x
aKMJjq3Cwlb/KgySixv2biAohdMVej2vA4O8hVBSLP1+zOT9/0fN8RV7vjoks/Vst2O006Qy7ebG
soyzPua02HzFqOmblu1s2zH9XpPM+2hnIlekOQMZBQftczglwxrqUa/zPry4AkZC77NccC+HHhHv
8xz2MkVXKcshvqw8/IsljwSWw9U0MtOMBvSxMGNE7TanrGkcIEzAYybbeJq65k47ytizmT+kU7KN
PedmqEZvLcP4mHV+hub75nDQJl2pPK7r3hWO7FK6BUWv3kt/uA7CIY1UtOdw6C+Bj2OybVoyEERJ
Vzly+jyYO7oKOFPk9tcUR2wcGJ+wbuSrhJPFuiz78eiV4lop+n5QVg98ApnJVVFa6alDVsc1g+fO
Ar/od4m9mZOD5+o9K2a+Ul5DkBE4U2KGf15ddCsbMW1vGdydmsk6OKYHuKU1CGxLRlhSee6dOZ+D
Hst7PCUbQVGuyVPFz8DTxAnJJMqJb4zz73uZWr+1sOmxFgM9M3G6FkzzV5VL9Bqt7DSZxrzn1Ef5
ilkTucbWI70G83Mqmf6BRMKWjeBgzZeRPYPCpZ7E7boxkuKKDRJDEYoXMARGGuwzFLasW79zrxzT
T8qnRSFwO55wZ/iMTfu568hFiSZfTPELm/ImyKKfPJsDv+kMSDL+MJPZ6+7NYRwZy3jtBgL+XzuN
uyribigqeUToumnPfuLBt4AJWySki+IJLshXZZl7yBAMlgpv3PZspKs29ZMD0VD0ge4OGg+HURPG
HSmum2/cTDOEDzpZl36OvkSb37X1QCs07vsZYXs9ZUgboEu/JY4JaRz6loIjMi6MltP7rufxmpu4
XSdOcE5MLv31sNR5ufJPmOOLm6DPcz3BMt0cDQK6KzevzH3tx2c95UdiEevWNtq7MdS7hikwB9Gi
ZUiFBy3HrFNyOq1axbS2DCVTAYLJcqxeoYzqfUvlFHoW0mJkYDBoan8jyuZGWuC59Q3OJANyairj
dlvF98Qp0QZMfP6G0HzqNdBeHmn8YCs6vHAgSeetN507b75pEnb0eKh008ePtreAo5h+c3bRW4lA
SCeNBbcAvrXTq1uYFzMb2ngkLFLhFDSM9XzODEYFYTas0w74QZc7Exqv8Y2pnOI69yMGYbOVi0XQ
lTjUC2SDxOnyow/1j/YJJNEJFuTayOvHHrIXHBCa2NK25NezhxMx46CjXe81FWA/yrGVOx3GN2Yn
T47yxHram8p/STDJrTWYSspHFbZmYgucDXD4DMrbmEEO/wbgfagEFgc8EE3Qgi8nkFCPA3EuN493
QABp0VggrYbB0gisOCisdGtaZIDz6i5vB9y3nvfBRN0mC5px7pFdyfAZicipfLBEEHUG5yLaPj6k
+NZWMTbaeCISRwdWRlRdPbo2gDr6La2UoFVdepe6tkjvBMwMApSMISsebJ9UW+XozwrX7JJFOk/D
/OJ39kM/KxgZ4a5r/XZPZ+DfpKPbMGkW7P4NGf3BGjrQbU63DidR7n2bQl/oxhDw+e4GUXrS+J8G
wrRh3DxWQ/CKkxYmo47lul6j2XkMhqHSwK7AlFPpH7IEDMZQ792AjjxMUpLnwFhzqMv444Jgh05L
Fxhx48mF20lmQfpwPT1E/eBRKiz5MSstRnEHkXU2/mxffQqPA3USNpgvxcGy2xfNHrXRsrvpOGSI
xvB/aAcCvY1FMi36JTGO0yj57AS8FvZGeD9R98wx/wdFa++o9DS2w72irQtKWfaNQse7IX+9vLgV
nadQguZPvIXRzuCWDtgsTZJNAFH0wQlR7prokPvjj2NFw16a8auV8O7Gxj+zVvC5nWA9a/hjDcSz
lVCG3rlByUWRxO9qcXAqJ/luze6hNARlzETfO5dRD44rD6+oR7CkCojDu/aHNsJz0/J0RWieWPDE
W09UL8rha4oM14xCN1wljItw1o5P+IIg6u4DbtrIf+3MR8OG1yKz11PAroMxH73l9Med75+xRKiV
8T5n4yNLDpVoIVLNJMhrjsxwbH54ji3GjUJOJr76dV3jk60Tsqn93czOsOssybfCjvfYTd9KBgiF
hSWrNHpYGaxxyoFP6vQvspvhhyBzhtG7FbbPWnJl81gZCEZj7U7y31blIOt5o5oMMBg3/pcGEkzo
Jx8vFXTzVeDhtMOa8N4kbg+fIdl2xTL0GYFARW5xrOW9qvlyNaO/LwGlMiDqmI2mLAdkApFjns1E
nZ2g8zZ9wLFBFdHOFUW09vzwU9Y8MnRG/bkI93wsxYlzsQjgttoDNzoCL1xn2Nt5JO4hJzTM6iX+
WTBTfclNwsjGdSHmY+TjYNXFEOxyUF/TcgtSzOE8p/5wvYHKOy9khQjDvZ6JHWN45MzL5gL9mbnG
PGOxj+O7MvWKDTMW2IoWLYajzN4oZOKTmZCD6368dSY6vOOzP1KZ/WKFyE0T+8iK/OufJal2cRJC
4uQD1vG+8aYnNxr3cY+5YJp9lKmHmEvojp43DBQy/bRNBKO5Tt7nhanH5I+HFAZBkWQXx+uZrPNV
KXEyFr4+IlQ9NQNFelJX96mncH9Wd4HARIv4RWLa/AlZwwYL1M3sZph3fcq6aCK+ZG3Nc5sceqA9
p+KbCMm76InBpt4iEaAJgmCcwx1LoJvcUQ5ybGyGuAzjGaZW+m3huiP0r1gSnj1w1BweGNBFHCGy
EJlD1+7imgh2+OpuXPz2qnDv8xygQchTNswhqHRJWE/j7fv/wutTY47Yy8jJYEpo91/FGB9V3UHp
rIND4w7jFn7iAlJkkIOCwketyzVVWd99bkPNYkIAOsx+z7SQOD4+ksyad35Likp171XSfAfLDhSL
WQCOnc8q/8jRqOjoYm/0mAxvcULdCNqOot/g3AXyoWiXseVPJCy8GX5+F0ZnKmcoqZpnFHm73aew
8y3+FGQR52gx5dwBVP8VybHJ8WfYGaNw03bgknTDyeoeJx5OZm682HTl8Z3muu4VTJpmbiZxe49d
/ezOMLh72yLxwNkyIULBhNv+qrh48aXpO+Y3RXRpS8qS89Yh4VEUwPIM7MNeMT7UArZILiUAl47j
VkTyV3Eogv0LtHURZLFPxqwla4AtKSExPjT8tyLlszO8AZtXchmD2N0N47cpCLwb6TL+FBwMA9dA
V3dYiyaZv9RieG/mEYe0P639eMBGNVLDnuM1wQPI0ZFgIOy7hJaM0cGy1HaXMkui7WSXr0TGNy7W
mnX/iuf9tYQAAv9vjDd91JwnF7EG8hf4Q9WD40Z05llHa1ceWQFomaRkcswLoD32swfXRi83J66F
ZggJ2w+Yufcp9N/Mk4eqmbb4V/P1NNrFhtWKH91gzK2IEXWyPjQMbTia8lDBLBuaZFsM9aMDBcfK
ovs4rj5TlXFua+pvCFmzDJytY6b/iFDPF8Jmm9zmBkKFMhwV6hqmFEtL73RibRpM22VFxWcdvTX0
bd5G/OW2azy2jf4hJz7v0Pq6TSfvKOsuNsMUfTIT+ecEP7OGtTqEmOMiU2oqT8gejKFx75mIcxYH
KSG6F9NsHgcn5r63ZMnsUL8vi4YsoAROsfeUp+nNjYpvIzZ/ZsCLK5EhaCEndR6aetjbPbO4V0sz
KMvBBIfJ8GITxN+MajqoXP3koMy2pagevSb/6P3EYWiawSyka2uTOeVbOwoXYFn75TDUxUEXsT9y
0nKYHvjlq+XF7cZ3yTBprN7T9EKB2MgRKjvG46fFOpyU+oHc3xvWwFO4zOQbu/oMC74SjXT/aWdk
ezJ8CjK5kaSOd4raV3txhE/V6IGjZM60yGxIn90aOEl6ybB0m3P5WgbQGzmSfBW2OqUloq4dIlr5
fEam6dtrvop0z/KY0tRbmOldRmsLk0+GLZrcklOBsueWPcxJiVUcpIsUyaMIGMO1Vv45xtPd2Bbp
is457q6ztwS3sm3YkVIVGTYm5bImVlG7k6n7Q1FRuY+JxE1Fd5h8KK9TS1KEOT/Zj+dEQF/U1bcs
4IJVFokMhQ/M680NFRCQLkr95MAaQYf0H8Ohe2uZ3IPB8TAGrp068bh08CRi+E/WqjOLLTb1cOyC
FSPTv5oSz6zUNXUkfLM5WHcrjaINp1zwbiXfJadCrPIVf3rTHFoPeCpiopmWn3bbPLiafo/E+Glz
qDpMSLaWixRX1ZoIYQVFyCNu2Q7DtwNF7/9/GWIHn2gDFG4sHeam9AJEsr6XuFeAMeMDTepLJbjy
ZxO7WTjrV8oYt662yLgqhcuXl5YBWt9zHkesz/d1ibffEP4Xlq5N2jJiEh7XEQZOI7wAIkoohVw7
0KDE/EVn5RqfFlSOoPnXgEm22/Z37lD3lxcqa5JoUVZ/OBwRNrNknTXKcBtU4tq0qPe49A3fZKRN
itny4DxmzPZyfPsQ4nCnLy/YlP6hAsdP/MHid2f1fYZEn9unOOz+TctPjixVbG3H8Dae3kAhWGl7
fqqI9ECvQxfloTgVoLUmIuJblViPMXcIAslHR8A3IzEbkP8Re+HQ4hPVvy43x5U78BpSjwSWU5/z
iWyhN2yskV2ZUziukiBfm7X8N2CPZ0Q43PwG3aS568bog4wnhDgpvjX9KHMJviksHFwtY/8KCGYL
U4wNlyGeEbZib1MzGTYLVRFp2oy4Vxqqxjsqia+GdnhmskUydQATWRoRcgbiMXvXwEgXu2u7NpeI
Q+iXNwpomPXS55BntEvqpXgnIQm6w9q/8mautpyLDDYf56LE2jZljYCPkzuMKoTKlCktQqLYGZH9
F4jpwLwJgkAfyx2aJbls+DkBQqID9JZxggXJlzxCK5N/zIWSi9L7obSeZ6HxN3Xjk1O5mz7MxT5o
goLdF27bCFgvKkmKujXkFCc7meWYrx0OtJIVfZMwzNwH8801HHrDubKDJAc0SnxgNdLoAyKFTzlI
OAxLWb4yjZjuQAWNq2b+aKqh3hGdbJjZLhPk5ZMq8tdgwNwfdotCSVaHrN0o14Sk/mDvcjNOxbYZ
0Xaq6l341TE0KRFmP9lEHa8uonCCmRm+gQiyCtxVxvGgjXBCcvvEyrkPrBMNd/A4KCCCDZ+K9Ww2
GxOi3apLSLjaLANQad6FDPVaM3d2et57y+teKz83gXhzdGlsBgH2/EUJ7W1KZ7UxewEhGrnTUBOL
9PiHV+krLhVj7zGmDoIBVad4pQHlYxQdUYW0lgTlxjE6KiUfs5R+WmaZlHGR5MKl4ZD6jumuasr5
ExyNs7MGylHk8FubQ32IcBFV5gx3RqojQ6aSZ52QaImpCE9R89WiY62sOSh3rOnawFcnou6KZwgi
EUobmnMy0T+aD92Z/3FlSoULDfI1e89dXW+bjPR/LHsJzIJNGxApNp8i4sB2Vj4DMVmRMAhVYSCv
LWaj3OLTZnqfYNhdBYsgQT3Rsyj/ur50UKtpJ4qp8sMLCBl83BKznHdeE6C6gqeCkuSu+3EmU8E3
aU3N1bBNBFeVgF2MHcrbq/BlYDIqehAhyYvo/RYhVj7ZmL2Ejrd9iaGHqexrrson7iW4YXkX6JYa
J29hXez+z62lVJ1MNYwDYg34ZHvrksT4o52Rtbx2OA+7TN05a+3GOeLJDLz7wrK2tPIybiN2vzZs
Rrim9TIX5i51i/pQCAHNSjurrqZzHZ12WkXdmapdvH7Ja59ws5jD39JuOT90a0He78Lw5dVdUP4W
uZzV3FXfTEi/Kr04SG1w11QEFmQBdhi4+xwPeLLk3fSIYM91nIRTu5pyFC70CX/g+xlxHcBqTws3
mAJyP+iD1hK1mjODUVWa3PIUprJNQnntcXvgujaUMNhb61EN9k8h+Qb6xUQHzpyoe+Hm3sGcCYS5
NQlyq3W6sx8IdU9E7tFISc66FXpVmYYotBQ49ArieTGx6EysOO6EqEy0+4VR+rDRmfb3fRQApguT
T+qv/jXa75+jGbmi8+2bHVb6ueuzjK8XDl4cjEdugvoVZe/cd0bHpMtNnlIsunY+ad7LAe7b7KMk
NAAjlW3vSSePH1TY1tu8ZURCCe97uFSnDV4vjw7QAB5aaLDEHM+Zm7Y3Z2oZNuolYDEDUjiZbvph
zX3606TmXUB31Gs5zT/BiKK0dRxuYx7+hpfI1cvQq3sM/BFcYp7ARK113WyF0TmbMgTkSm2XOBFL
qB9n5ATPQ+m1/PgrzDSHLbANj/zFPpcO28A2wyO6FJJUSokt0ml6qXD/XuJpeq/0TPOB6vzjVKaB
ezLE2V/KEv//hyWjt/b/CjviuFhd3S66Jja0smHiQB7PEZpJIB0gdZ7BJNPsZ2S2N2vw2/8YO7Pd
yJXsiv7KRT2bbc6D4dsPOY+SUmNJL0Rq4hwkg8Hx672o27bR/WAYaDSqrobKZJIRJ87Ze22cMEAP
woK2Dop0GjYGuZxhxWwzTcp17BTF1u/6r45uwk6brOhsaGBFpI2NOK/BEc//KTM1bQvi8qEmjPgo
hyI7CocGNRLRnCfxEvpyFxoTPo7W3toGsVFOWR7Cmoiq0YW7pdmwGk2dCEOv1uwLC6BzMT0zWEZJ
Ym6IYc0AxBdybbtjd5OLoLtJgW8Ccgup7fs5SDC25orj56Ohwqi23ErepkW9v7cNIm/rxo0seo+w
gcO8DI8V3BZMeJz1fyKURQQBT/BzG9Iaq5twBOU84TdZZp6avyVHme0yR8camqzIR0rehcuo3IaT
+tdFn0x7PP5oZCzPy24CgkCcMR53ldJ2P0mgUpC6nZkdPmsv5ZgZxOfecUG/z3+y7Ql4WqYErroR
/LQBFYkcjecsjtWqtvToaPTuvCHlgHc9kzgAL8FXTTLqzshnxMIcWGzNOZ58NNYp5gPYOjB56Nk7
Hjt09puNKd0PrjZddLiQu8TWUArR3IwMnwOqRJA7QkNkvpOKx9EJosfivp43tMYkLgurVPsyOZjW
PGLp3fbFiIba4gy5MQguRwDCWvgTlxaZcXZsGsSRc8BmBM9sVcjU3uuAVOFoIBRXFF4HSxUIVbQm
qu/sbHxWtggP6q97t5i9KfNNneHo21WB/RC52XC2ExLo3PnORbaSnkYn1W7yQT4jjR7v0qJJzp6f
MZ2wxuS9Z8KySCp0O4gAy12XNPIooNjhNOD3jh3I2AJbSU+ZCijaAqtB64/CI403fz370FFA2hvo
kOgMpyxrOmPTqDv/9RKhOoXrn9hIw4yqRYpYYBOVCIFA+n8WuTm+jLAj9GrAfxugh2nwi5x/bkTp
SMRBtlHseJo7VJ5DumcORTPJncC62C3WyFJ8aqlilddj+/F//ySiDNHKfNV4IEgqi2bwiVmqXd/U
n15sueuCeKalwbsMsBCc2GsFaaSyXk4YIHexjPyDY3wwxBjOo1UVxwI8llU6zW1smg8/nxGQm9l1
TeeB1IryNOm685i5CNjiynjtvFKtcp1jZIIE0FZH7ogSc6YX7tOntJP2mgQJPi87JfAcEeHC1IXz
OChi/mxIs4jWQ1pRCtxUXJhLF1f0LWELNEUgr/pWfZDQTm+LlurDD+oLJpV7CnX3rnQ99VRzBI2L
ajUZknmzw4QOjqo8Ob6enwiHAl80bpAmA/4cxvrBJc201qr3JAjG37Xu6oxaetIuvHadNBGN/nzI
jo5V04Cxm/TiBfWN2QXB2tDD8kL/E28AsbSrqJmvRjDhi9QjcN6cdpeIo/ozPlINzwM5xXiU43vZ
+xfZkdVVNf09ZEB3z5EdcVbWVy/F8B3G09qGVTLgvXiIwsB5cG2fA4uTvgG/0pepxhE4UvWNb2C/
t22YT7Y6QXrVbgVr5hw6xUw/NYHe2IY4hVWIoBaixg2sUP0uwjhN4T9ZC7BZXbgheuiGdgcnEqP2
KgDtH72w4v0gMStVLl7FLiK7ycXPzXkUDp7uReMbjhJK21huSx8WXCe9tTnK4qPPodqCvDLOliFI
lBnqF6x+ACBTGIORgzw/pSX7AOKDCACtSD+ZHWzHIT5IVblPNerapYK2dddn7WVWp66zrq+gPGHX
98qSRM0Cfs3PY9GbWXIKx0k/9Zo+MK4hJhBYPzdNZwf3yUrDewSS3c9u6FURLymd5OTEObmNPsRB
OZJImFs2p4/eO5Y2NTT+++KgaLYcrBExTfyo0yYDiezK5VT39d5zPLkVFcRbR9glCyXqMpDSW2aF
zm7KfH/tRAQzYSA7twaHmzQ2WOYxD6Z+Cim6g6hYmANBsDQEekB/sehuB5SNIFSRyiSpoDlvB+Sy
sqgjXtRuLIw9jpUt4WafMwK5dzkxIAiLSiAa+qljvdgq1evwPKdbSy97HkN0mwnD0jUaZh6mHhJA
P0wgVAJvWUuCeBsSideDiX/LxW2WavLOy0DK+0hwQRBDalDtLkbXDlbxXoKXgLfSr3ogGic0XMEu
Yx8lY47QErTqpF8m+D3YURNoov3Jh1IKMDzPVgUjLDuXhOGYBT0RiKu0cGKSbCtvZ5JAWg6Sorbw
OQp14VPrF2s/DOfdKXzXZDHNKC2aZW2znmrnXlpBtDXdwFkElbn1ROPtVK6/CtN+po4oKF0rfzn5
CAQDE1KvxaOBMwWAbJftCm5GkUbGORlIdBlR6zNM8xF06kfWtpJzGfIioSXXgh3KadBF+QZlfdcU
W5ebcp22ytiWeYk+JnllDpYsWNTxKGG4hDz90BbaWzKvf2Nj3XUs4jRW69sxc8/xyEBfj/VpZXX6
s0W3aok6fdZ+eRmkxRPK4+GZl8NUELVOSfLFCLuTdCX7zhMjtAX3wKmGCYzNLx0gfszmGDpFCAZx
9dgbPAerKLazfc6SK3DeeIX2XWpwCw2nBgLS52pdggEYFEpQK8nJLemiw9AlrxWFOuJoiAaYGZ6G
qoQ7PxEYmE3fg1F4xFXyz7I7beBZhCtEu2fdxEo2Iz6ID4v3id7jKZw2pddzbGfstNTtgRFe7c0d
maUdpvIYkPs8mBgbfb2+ry3rTMFb8tTIT0m73ssdumookSpXw0rNtzlO7JNsXXj7yfCRt9a/7TK8
VUb/GfaYSJvGfQs4uGW+c+QTVdvQznbGYCH/9sZnQFhEhmb9rSa6ep8owiu7eVqpCoN+LYpgSSNY
OaRtpB3uA7DlMaf95slQpb+G21wS/0rZ5RrVyff9eNs5OnGqjEfgxqCFtRhQNFZGl7MqVhzoiZaY
f6mqh+fB0jgk54bNJZAlsXOEkJO5KW1rN4kKx0yZbq1cfSoQWcsoui/cQZ2GxK5WjHFOdilIgOgZ
GGnuscugdXfTbVEg8ZfGeKgYu26DrHkeTfPw80KyCc4M8QyLC4WLfg6FUaxsh5BH0kBZJhZJjrmf
liw54E138TKusuZLSJRoAoq6u2DGz1fYsw/EFD0bwCAWVgfuHBcpIYqj/pBa42vDTbxSs2/FSxEy
+jTEkBhmr3VLbTTHqDiZjdo/voyl3r+6KYIX8ZE6dAG7DOKWN2FUdvV9pnXPJIg9uyP7ZXL2AWAD
Aq/gco3ktLESz7vvbyYB9IVnzfaUAPrWxVHV6UfjQRkbjY3dY9ewteC5JaNsV7GoIZ5nFFIj2Ijb
+JJO7bstaWqR5pevcAm/CsfDJFYYd+6oP7kaMlQOUnR8yvwNsaO7Jh7Qke1eUB0s6pKGUGnSuwpB
uPmOgwDap6kOzxFoW0rzNp2nwzstlB8NTpJodK4kzkNMaX6un+8YKLOTehNYOM8a3mtW1TSkPPBf
zF1+HrJS1hdmKHA8poJkCV5PEOt7IdA1O8V4oBcb3kf0jpSbfFU2Z4igix4rWDlEl3MGsUsdsR9B
r7/++Pe//+e/fwz/EX2VdyXemFI0f/9P/v5RVqMEsKf+5a9/fywL/vfzM//zPf/8E38/Jx+S9Kdv
9X9+1/arvLkWX82/ftP8av7nN/Ov/+PVra7q+k9/WQtFrNKl/ZLj/VfT5urnVfA+5u/8/37xj6+f
34L04OvPXx9lK9T826KkFL/+8aX955+/TOfnOv11meZf/4+vza//z19zbEty/eMqPv/YfcnpKwKs
Ka7/+vNf10b9+csI/ubO+w3aS0+3HT/wf/3Rf/18xfkbkS0WYyZb9wwdzfSvPwTU8/jPX7bzN5NE
UMNDI2eaJu7QX380ZfvzJfNvjuvTJuf3gTW2AuPXf1+Gf/o4//fj/UO0xV2ZCNXwvgybd1b99bnP
b5RznOcYfuBZBkE+CLcdk69/XO9hWvL9xr955pgPpktGkIWe5qIX3/gpqksS1bDSIrELRf07Ij5q
U7ttuK/y/DD2fX/fSWmd6QFskqjA2MBx7Niiiof7aRY7uvQ0A5AJT63+oWIiTdPRkic8SHQHvGlX
B056L+noIN2b2ImLSL+F/vQFvmvB4uLc97QqwDVZw4HR6m1Mdyiq/PIZCPkHjWCWXx0NUXlrqNF5
yGky1hUafib81j7L7xJQqw8N0J9NGFcwBoWkGx13z7gicKaWA0rpguAes6/u6KlhY0kFpFm4kXMg
hskghTiUVO8eXCaNGydNUrp3CGyJNsY/73oHOWJjXVZkluA6EiPYhMEwRpzEydeQJePWH0rnhI8a
LYvBYNuZD0Cq7SkEaxHu7WIlyUK8OpX1RSbHy4QsjfOKA84BdG+SfUs4BtmUEzps24y7pgwXV0Qe
SFJfC78AajviJCnTna61zVbLaZ5mBS6vWa/uA/AfIv2p0PcOfhO2e4EVGCSX7pf2XSZyZA5BS6Ml
SZYJXNSZzoGjJZcWl4TRsplDcW2SJ5t/mmEKAfBBQ3CMD/fWNS6s6BRberBPKY12KA7VfnZdaB3M
Degnn/jM+rXOVnJivsw5mBB1eMzhpucgELO0ZxE2CjBIKXPOnIDeaLxktMeY92eIxwCC0Y3F7DRU
dPnT2GfM11MXF37THMwIS5Llfk1A8EHufYS9xbSQ7Df4Oegv2HnSxaQx5XdpIpIdbsiNO5E4n7sD
uwGgflyidfaUGvdGDQfaoG/mcYpfFZ2bLetef9To9h+jqArYlUjrFTbCBaZZh5SoTXLrs10zVOat
bSFGVqRuDJbnIkQga7Oq0L6aHtryUpDgaFl5uqMSZxZFg3cXoQvax+iaGchDsGEmvuk6z9gGKWm8
XaBjjIjr6RbOFDBi9S3AWwAbtyfCepgKWNh3SJitxClVkTiVymXH6koimdrMvzPCgaFhAHwW1uwU
wn2UUDrZwMTVIqtlFdJ7PsahNvsIGOFZcX+zUWFg7924AE/aNPWsl9YOLXyZJYV0i0Grbo7IHM+Y
jbdVbQF4wQqLsvM6qww0H7q46wFdmFE0E/QhZNCI1qu5G8/RiL9ktwXzIUYY2b6y0GAMdf+Yq17b
qN58iStf38uJ2g04Fo2aif6/NThPflEDICSzcAua0V8wu8/2nDBegmi82ozPESlPKCM79w1MJKsN
LoTI28Pz/7JSn/jJOHcJvkObVmMVDGV0HPo7ofTpjiJSDmjJK6eZc5aR4afgVPHdpJcmGtOr0ZO2
oblk0RV1tXd0/xmt275qquoZsw+6bquhr5w7JcpS8nEifETgUhS44FNhluZKFZ528XPxCghyTz7k
9OkU073NCPydiL4vNxU7q0vqexTsDZlB4hk+WnnQInBmBB/s7VyEwFGgvCeiePOt5IMc+8yfHuY8
iGhsK/L64Mm6HU5Z2WTrLELuN2GY2fgk5MH6ZXI+ALBn7UbmRjsmgEmwJs8CEJaGagHzbblJBnUQ
ql8PAzHlbhhF6xrej0vzZZ1I46uxrGegFSP6taw8uCW5Yk5f7vPfFgHpB6akw6KaMxqntsD0+T20
c72pExjMMI81AfcdAtyqoukyffZY4Ijw47fhDqxQJk7Zc+Z5mFn5lKEu6d0mUye9zM9lEcxj9O6c
VtgERg2nSiHLJ4zXFxnZWLzD9BbK065V4/cYjg+eQzs0nAQq+25XyGwHnOnTHmglgwL6bfbDzjfc
hzQw7qsWITjjRSzzq9htp/NIi3BBp5I5ZnLvhvc1ArSdiRltUQt4lbIkw8SJ5aOOz4Txhm+cckhW
jDhRgBt9v4sNVLwcDwidK3F8mmgFq1UrA3xmDvM3NKpEy6/CkeHIWAMnsjB2+V78Go7YF0dztNbT
zp1QbKYeZMoA8pkfc4Tpa5b2UN9YrBlboRswlAr3Jm3yjNmjtQtUcp+R27vUa2tkGcw2ex5Q0kSm
5KDpOhxame9yNLqjRKMD6aza19toYDE2XuwWbKOQmDmZVl6b0b/Csz0KG0SRVqPc763iA8tiwmYH
RE2HDMFEFuyrDth2WZVNuJjQ3UU/04HMwBdFdAylaH3XVQNeXunRpWGc2EPjBb5VAYNs7yoKi6Nd
2He9zZgyJnleaxJkeun0FeOBmpm4lsGILmVCQvs0WXYFSWOFM7xUMPMbHBGpQ3JT7hfftQo+yyF5
R8bfrvwg2ldCNKtMhVdvIr2SUNpVQoji2tXCGzu2u4WrZZTKlXzB77AfdEcd8lc/sT9dlVfnCWBL
ySXyWatXZta8piXCVdtzEH4P7HhJXV06DBhLI+UG72p9Wo/owQfZJmAKmOAWMWYpOpBb5QRir7IW
wE3ZHDRXUSF1h7Dh9koZOeB6Wuf+LjeK4mDCixnd8cN05O82IELT99pxX4fal27Hd+FgndK6zh4a
36QIMQmNzYs9uSb5ytBVc8IbJFPIcpw1l2GokY6LeyFwgudkGjeykT70xZaWTZ4GuBDUjlx2sekm
Ej8nvfcWZjRB3yzDU5paaJxGXlNZA9OR9TNX4hZnEof33v4QOK4WhpU/0/OqdpYfEPRWYJ4NxpJw
csf6IvGRPVWHdIf0cgfZ4Gro/q4LXMonpb7zmqmSNJwHqdcHz+2rtWEx6zRdhr2j+N2H4s7SmXHA
6CL1IcbjNAMkaHE81EIAnm5/F43CGGygn2hDulEG9zRjdtLcp1pFnNOw1A0krocxybRaFTdbH4BK
3shvhV1iAUag21JjLRH2h7MjfHSbbNuBuIWYBSROjeNWQ8+sYy2BTqjPlisWJVU47r4fTDLu6o10
rBdF0wakinVE6JAeLB/0nGNae8oqeurodIIohkLblG+6oOtCHuemNuQXCPp+4+pfvcW8Rx9HSFaZ
ZR4KHYDdYJXHfoqqIzsg6YxCveXzdwdT+xGM0PvQyWF4eg0pyGgC02gFZedKiArmQCSlIYgkERn7
OHN9dJUItYYKdx4Js++Onb17cWze1EX9Zk3+zgIK0oX9Z9YxBgAkHQITIRy2Hx4lj51Tae+149wj
UsP5IdxHLAng1QyDjDRnJuzr6jPsys+0UCgK6ZAsZFM/2XUhD+RiUOpZG7C9jvqd2WTJl2m6J3n5
BdTIQwiuCfZ64zW32mR+Z77ubzWsXzEaucAKLz5hMVOFQMHWwxtXhhIh7gq5VzC3lc8ICVeB9NOD
2+V7fSCj2Dads+g7+0x8w7Fz0rvUkmuBlMDHaNlPLVCOsXgPIhhy3TSsdZF+t4rueRssEC6Uk1vv
JAUSoVk5UcfoaILCuZNVcMu4bh/3Pt7+MroGut9ubIZTInPvtEDbuNmsriHEI2zHZSXRatQEQTCd
tZMerx/JNXUcXaIgRyaYLwxbXRy0Q5UVfOSkj+T19N6r7LbWiQFK3JtEuKCFDBqoDopHFDmfvuUl
VErB+4RTMu6AJErEn040EEaaxc9ZM10I6j7Hjhcv/UQjK9c8IsMhztYLUAjE2MgpK0v2FhRB7axq
cwt8DPqIXzGdnqrCPGOTngkUuKQEWeJQGbBhZUsqdbQ6KZ6h8Brx8mIk3Sm1PdwpABQJX0wIaeuS
R4FMG0su85XAm2+08FIG01sXcmyqxbUV/vtQJ4+eLbdOATOAWohOOXkRq7LQ31gl6ezUPtaVwuO4
QG0Uus5eV/5b6zXJQQ/fyCMdMHfRsO46h91JBu/gylCt2h31e7hyRmqagbnCsrOrc9jT3RGJQsTD
VtrZMXmWVvqtpuEEFpEIt2zb28BPZcVKwMHsXmefhyzEzNLLOVrq+l7LXURBZoqzkFQdyRCVNw5p
yBgBGw9g+4vpwe6yo0HTaVVUzcpoTXM3ypTM0Rz1BTpuxEJwC9ORDTSyvDlEbiPr9qkvMiov0ewK
A+Bg13vues67UTdV0hhH27VLmKu38OTwMHn+/YCSorBMwPPVDSiiJTvFquyLB4t90x/x2eiS24B1
4qYfUdfKUsh194OAcZ2bMKTxpceOv2gtljarS/Nt3NA1gsILNO3dGjA0T533CIKiPkZm8CQRJKLU
Bhhbh3OCucYbJ6E60SGhIb1z0SC0A1EVYIrqGywk4CZ7H20My+HN6MEG8/uXKXPRuuVsJJkMzuNw
M9oEAMhhlEtokdg9sObVWuTuGsvZlhMVjNX0+Cjg2227QsS7Xlrh0vNkt8J9rBgXBWhOIqRtRiAO
xZSy85wl2oStlFW/JE0FDPRP8SrjmJQdCtRJXmh2LhNEWDvEBFumgs4WpSTpWb5xhHaXr6wBvQpQ
b/rXi7hV6OSydNNb2NPZZmYelNoYrPu8slXqhWdfGNkqLdW5GDBqYZ7Yw0cqdpUONG3ktOWTBBvL
J1uhEGUqY3FK9ShYBo3UEg8fEZLLpXDIR0k9qu9a3jst9WjGZCBLd6EVvYYeTiEj8XbDRN6p4Qaf
sSApQOnBKtXYWunBIu1BBGcMhbbUjeGT+emMmAaKmLLXCqLXOFWTo0wqwrsl2YBa6uNlb9tvJhiP
TUzbhjO0uIPvgJtXAubyg+o3HXoSkDlu5eRvVSZ0ZN9FHUfpj8gIwGFRvFggSxeOJBKRJT8gJjYH
5qzw+C0Y832HkWKvtv2N042UanSW6VBytuu6GZvzXebFsnaB5edlj7wnLFH2kNTim+mblyLwqobq
OqfTekM57oKx2usO9DeaMx0BiUjngV8sKqb7K20yUFSa8TmGe0JDfEy5MePSexP4GJclWN7H3lWo
gBnrr8sCmSsurmTt+YB1cAR9RjF68wkMgN5zFOJVt4s6AySXlfOf4KvA/RmPLecVttg53+cYzB6G
FAHgIveCh46Fy8wUDRvd34eTPHvsPYu6CL91aV0AjUJkGMrfnA93Xt1iOi2DlmNfpMMDeRREbfNl
jIVTWIMdoFOhChpEChUP4xaYkVP1CUxnS7wUHBphQVFImhNXYTYindo0Zn8aEvZZ79HtW5LnQCas
O/0jnJ2RJT+DArFg5pJ91AXuHg7FVMhyPAwpcVSd9gJWUoHYGs8e45ZFE+SHyhmeuyI8Q+9hLmei
oBs066WVlw7hB8w5qB2NGLjDfe6wEV0hy/dvXjNGmASyANkgCLxVePJDr9xPo7uqiKucJ5KbUhvr
RVhl0WYa3ocW120116ei7o4ylrAaDOSTurOEuCpWDQzPAj8oe2Tmr2tlRrdd9+G69CFEx/0WTd0G
hb+5UWIu7OI3D1Ez3Yx+WMWViwwHnZsavm3XqQD1UtFZerxNde0R+XC1QwOXmdN+0hRhsOQeKUs1
a89xDqqa9DUKbs5A9aWSun4MHY+2ll+giRYg8HqBTTPM7EPuaIfJMt5I+ID+wEVmW+NjNKCVEI0u
4bNOMw7L1wkARkJFxV6tTtGgoiURhKgYc1TJxsTEkh11606xs/ZzC9pdi5p3hkSXg/j2pw+9M4c1
LPLsPgowYjoftVb3zI04BLh6wZ6YwWXy0onRdPjoA7Hl8M90MI7vGZVMqFjdZJ8WxtIcXGOZTHg/
VV2FS8ubYUjUxlwH1Iik5zT4vcITjaSAVgvZEj2N0gWvaNUXFI+RWZNkHCSo7/NrG2DdDCu51zWO
oT5daSyjqDbKPLiOBveSmYM/ceCZTBOdGF5lagQvHMEovou9yhlymC1QI+SlWzOeFalZg9VJy08Z
cAFvJl/rnfZsgBpcaIa9FU2OXXg89UH8WRtudyPaL8KaKarc9MEiRhXRgbmJedTXSd/HqGX5OBTL
ZYfRKXVvYVoxlLHJnqcacRyxIYUUOVncX6NALmry4nlC/Ke24R3LicFSbOfAOHjHgqjyhnmo4XQP
fgeJow4ODiRW8jo8CCA6zUZHaJ+ik+G6ze9hFtrrqQItpgXhTTHFyYZc2QFY1Z1fS7XpXPFKYMYn
ICdiCmC1DApVZYKWSvQA5rwO6SJyzls6v5ye+oa4CqqscdTo3sIEpVuDMLJtfUStiMQL6KxS779d
9pCAQxQmjp2VutvRo6lod5Cr8cTRMuQfYyxT7bxCbIDImCufHBraSyG+YTZeNmCfeXD0yDDnt8/d
A8hgfFO19cJ9ywWZ04Mr+B+ZjUxgGo2DCCOSqoPmd0tR59FdIq2gANssroPgZiwZraW6+aqTK8Ha
Bu4ftMCbhRAMcoOcoheGdhTD95xA8WG2nDMba+UJSG0WdTXwg5zAGs7vqc6GO5JTUqlZI04B5IPp
X/VQp2fvZcqe2V6bbsvxgZgHEzpSPM16Y+n8LiP8HSFa3oqCkpQr+L+R9WpqFB+U0/ay68ZXWWs3
gV/fliaS5qI9Ide84YiDC3e+TwOVEo7pYzrVKcOq5tDgKkRJwhhSGe3aK1q0V0lL+TwhXPDG1Rhb
0Srt81NbReG6N52Z3gJcSR/Xzoj1wvEBoZu685Fkj7o58/UCCoaB6MTK5IgSCs1cx9QhUdQffv6P
DE0SC3j88QDSh06Sr3zuwNRm9hlKhuHSftEqfnGKoBYRd7iKPNqedo+Lt024YUzWxyFYt90cAI/9
ioRjDMc1sGQYahyAA5COmMNK1KisdWCOEuJxFWs9iXfmb2+0HhRSvoiND+s6z1/ZBgGgrZfR0fJt
73b+koBJqgfv6JTWR6ZIB7Rm8UNLfDC0TZBwmXpMPKxEIw0fQHxQzqIDLiXOcLoFPsxvF6iDUI/X
d3QjeQ+ECCxLRtmLklpC+MMH4Vq0oH1sGfA6GKGId0JJ7GXYOtkqdAgMdOqVJVPwWk1wF3fpQ6KR
2c1pH8F+dmdl0SVIyi1zJRKl8dos3YCbEcIQFjFRlC0ot1VdzTZp9P7QWBos66aBMAPyicgBIGr6
MjLpGasuPKArgjxdJ1g2fI1IGuy2CbgtJT1/MfNcC3yJMPItRCXKDS5mmYPRwR9KE0N7DtCLJBOr
2eTxYVUCVYgBqWSM5KmaBGZC2LsMS7p17jXPcK/uI636TNJALj3sTVnD3Krygb1g53lwRfwwVcah
ibKH1OO69Y6Gm6vaep391ZYtc3qe7KwExVAQyinNkXByTv42XjIrMNe4xvHKm/IaWy8aoUvzwfPq
usVxMssXo0EdQ7Pn2mc26FCz3Hc+lWuP/BNIJO3AL5IOF2alucTwoI2xRXJps3RdREGy9TMDA82M
wMfWGNngHINevKbwqrAIk9RM68CmYbpIL5FDa9NmjIAogPMoLudKBle9SKdlp0hjr4dVTVBaQ+0k
UqYYjlW03L+c5RiarW2LJUco/3Moyupu7Pl4ozD9CGcjJEc2VvThqywHOpc/saIM+GyuehiR01LY
AHZmE2tDyM86suwbo1aPDpliVDGLUXGnKjojCx+vaZd034U/rwWxyRDRdU4u4eaLymMjxI+zbnBe
wsJPHnsDNVGZvMGw2WRtxbZngVQd64J1OnwdgwB+Ru2Tu1lHoG9u84DUtzhmVaWgBLxpoT3J/Xe8
DTsbbeuyYt9Y6HQTyQGkvT3aO1zGM/7AyTZTxCQIJ1kJ7/Ko6XzQ1Mr3bg5ZM8Gy1QX5aZJvlpHb
kHeyo9ubsysbr6dSZrXyBnk0qhnaZX3qTJTpAoZEeQzhoUcVsXE0t+Kzw69vexfdZpfDIGUsZ22V
2w24QGYevz+V5BSmV2Rst75FyI4a2SeN2XtFFN4ZTb5hi6ey5QNunOK7sPhDXPFVM+UYrudnJ+LD
aNFJ4Y3rd6PWfalgfihQWEC91c6eSq/KveOjhVWmDPLhkMzQ1Y13dDJfGIXf/fX8WLNG3tzUXjQr
iMRnXhTE+TawyxvPesJtAu89HHANGJsUscRiaCiLmuySBt8ySr6ITrNWYWyiOE7e8SEfsLo/tBE8
+KL1kdrzbw6i3VNbkLg3rXyPQXKjlSFP2rByAuoeAJw2+y6tjGg+JGvXMo1uW24f8hSRnRGKdROk
wHXYuVrKK/Mmcd3bBq9plnJpxxxwFHchC9j8YTEJReZTveqV9ns0bGvVkd1Hu3OObIhSCm0UPb2O
tEyTB/zDx7iOUDZW833t19wSsXbu/fqkT8FrErBaj8wa4JknB3KJb/rc2QIfBLDCx7H2FWCGTmPz
CeK1B+6OAGVk36lO78l5AEZfrjU8aEPO506mxFtfNrjtDMLd7fluMOphz7AASKD9WveMsSRSRwib
Jd46+EcT740EGagHRnFfOCj0YoNi03sMY3VUDU8SbHh/nWn6VR8QAOOljzdhznXuWa3ozDzExD7j
Q52zOtiMhBFiOogAwPJfuIfzyXrn0MxhPvOJJBnxnCmXzhV/SFznwwwDprsNK7wxcnFEGHzl/WMH
zePncWVqbS46T8A3boqHgBEqTCqwKM5FxQSBZF4WI8Ntdgzotc2kz8G+dM7pQBFmFGDOahiB9b32
iQ9IbQa7hKshIWEQFA5YOt9OxjArsrxhZQSOsWlQ3IfkAuyDV2eOnkys+AUn+BqPIBey7wBDBfml
an1IzXelYJWPwugJYvbFjt1PHT5pouo730R7U8eMN0pefNJo01rEESQe3r/tcUTOtOjqWh20kMT4
IN8dFEukXdOmgmwYcNd2CCfHEBKEXXFuAozq6mD4HBfsToDEm92zJe8v7D4AYAP+j7qN8MeXAQi3
luz1mhkauySnqdTapn1yCVVwtL0eBhTqdGHrO6mlj17H8NQggUZoH3QqdsAabnsOLdjM5Goi/64K
V9An75qAGtskkWygul05yS2IWXQCdnycuuCcyODkQVOdKv8o4M7k2XCDVGuZJuZr5QtaKdpJZsI8
soetZWF/5YHjLSpdEWD2SgwSfdzYWVKjvrYJhvs4QNVIVTfR+9GbBEviHO4DKXfjiXt/loQ62Swe
hXjHIW+mPRGRZ1YcGPNk2iqyuHA6KS0uNvAoCV1qrBtaV++SuRRit/QBtBS5CA0tiXby3oxuranq
1jDlxHmBeaimWIyIZawPpmHVW4ATuH3VKxJMxI4IG9rqdpI8jPbkXq2q24mAJFRh53dDb7rAtGl3
2N7A00mllpotHmcNLLlh3hnFO1oMCjluU54Dqn1vOmiQepYtMSoLj0emV824k4BFaViqpVtTT9v/
xd6Z7UiOZNv1i1ggjWZG8jV8nmMe8oXIKTjPM79ei5mtVlVd3W71gx4ECAU4ojwiM909SDM75+y9
ths/Mbd+r4mfR3Noce2Te4+O4GwYxbnJQIPjjAsYAi2aNnb9Zc01NVLVOdLPJdoF+HGUyvjI1oE3
vAPlqGgdUDs21bfR47BCKjeUfM/fAHpo4Xowi08jPI2j7TOo1NCAxIvpShtTrUlB7uJdb61t1aDU
jBQJmKx4VQhFX9bo2frZvCFhPhj9Mt4MR6IcymM50zSrJrnKA/NL3oWcxnKg7XkVkHHMmVMWxtdm
7lhZgSAhmeD7Cb4OarBD48m3OKaDbxsLjiPg6QRaxmS9RNC40auk+dakfpAeXExZFehopVOuh46z
uvDt7aT1cKAWD4zeQoddIqK2ibgsOsClRLMQ2cEdYFQ7kmFSSnyQiln/GS2gF89nclVJkDE+MqY8
Bumd0Xe5S4D1Tw6Lod3kaz3AsIgdWJeYu2g+1Sh4xtdoQvNI/AgrNpyQ/6+9+z/R3tnyX2rvaOp+
/YtWb/n531o7T/xhCVrtnikJMrCURsv2W2vnun84eDUYPwrblNp1UMH9Q2sn3D/Q2Lk2RZ3Jqo8O
7p9aO6H/AHC2/KdREEiTv+8/0do55l+kdoawpCNdoTQv+M8Su2CBhI2tEnsE37TYHBO1OVCECo+O
G9VHpuGkKupuubFdZbuYa5XGPhvZmdVy9bsJsmWTo6bfFOqzjUbx6k9Zsrgr7Q4Dajeob22eEdHr
ZSjw0ztENpHisky9D5bC8Msgag2qJDAvnPvqi6wzL773rDQI91JaHhZLuyPfxO6M4DNh7sheYlGN
ng05zFTZpcOc3yTinuFRmDUkfOcR98GcxtAPK1f4097OFbSgap7oTrhpwrEjm0fLP9eG2xcbJwqj
FytAKGvUjleSKDxhOiaNiL4bzW62pgwkFvApCgvyaLy0wd3Z65096/yCBCP9QgQTGlgklGcxiGif
TTN2f5y6TI8tpgXfhiT1blU906pGcYA1xYl/DQ2SZl1xqKrvEBWTTIQDoPiZRUZyngtArY4so2SX
Rkaxz03b+9LkBkFJtg4uOhbONQAI+UgaLQxfoDHYXQZgKTiH2VZL5L+3WREidje4Ub+zteHRDu0r
2LemOlYpoZmA8XX8mBZzxUo4do8ZDZpnk1YMsVCuWjpduvqGVEb/kDLtSBiyqG6QOQswQ3Hz6E5m
Z93BQI3v51YRIeQJWd1GA9C+A+gA91/EGCJPPPsArtSAqhIUWJM7XXPK0jCRiF4lKL3W0OYKhKh7
ORTBPsRQs2lmyzo4etF4lI0BRcZyreqcmG1+dHyH9HaVGbxJOuiYQGCt+sO6yDVD6SDqx+jM8Tgd
16aRznrljfR+Mih1nwmGHgzKqOnEPkxYkbH16/atNYnUpkKyEIwF/iJ/Z2Zl30zLARXUZ/1kbGpV
mpwfBZW6UrHNMTedhlMeZtbFy01yMBxHjUcHCitFKZ7RgqDvKHW2snQgavGxPEfAbOYdbQsE9Wkx
NkdSQIJPo54d5JYTIVPt1mC2264oeWyxkZUgDpgw9PwcxI547JOyNOBOhylSSXu5kruhMi/GKNIH
YiSdx0hA7iM/J6AHAQJPHtH6ogYVflcegraS+5w9AHUo1SEiofBnZvPuVpQ+/fe6c4Y39BUZh5Ai
UpuBJMF2Y3tt/+4j8CMfq7Bs8z3jh/Wuzwt6ZRqs+FemkAAUQ2sisQ3e+Uih6fv1rVIufcPCtxDv
cO2IhMF7N37vDCc9aBcDCKYdI72nWO0OIk9o9YUF3mHkPRDBBH632yws40EqAhUMZpqEAENU2Iix
CS64t7QC+DmQljHZQbf38sE+MLn119KqB4tk7MD60nKyYTyVzZHYlOiXmY9Vpr3BtTCd+4ScEGil
eOxc0wEexeAQJEfWWhxOpi5E3wDFYB30fn6wC4xbBHVPFzJ7RLpK88KmbRn6pKwwewcYNg4SOWLW
jlvLztQ5xjjuMYzjmFbN+XQfAqYmedUsiy8IauERiqrLHlDt6N1CfT33Q55uPbMlacToa4/Jhxud
gN04V9OdotskRd9TB4SEZSOVfMRj8iKCS+s2/jvB2s1L6XJ/0vHFR8CQ0dpRrQ4//69s8f8PCect
C6k6DoP/Rjl/qP+6d//68d+bt7b/sLnpUb2bGhn6r3349+Yt5R9s6EKbAt2xsF2BhP4fm7ft/eE4
i4bdZddHLLmcBZrfQnmh/jC1B7+NikWTXCPd/2jzRoz/Z5m87ZimxEnrkUO6vIK/y+TnURUJJdm8
zufogUKPKNQxEPTLaSKT//qzQ4yzbuvuosKgJBkvriirBAl/LvDYsh8uTdOcjTnMV3NJQyB26NfA
WSqVCX2MbErJYX+Vz5yTCxIaQIA8m6V1BpihSRWnxeoMyYAOJI22f/r8738L/f/sALD58P76xiQr
pGu5Du/Qlvgy/3o4ITaRZJfMIs5KQjO3Q9Hc2skIN23q1+tMDd2+7WZaHXY3n+hM5xe2Gbi+ph28
SivdjtiSjwZ29BVaLuKuwtA6mSp9amtaBkaRuisnSiFSu8ySJFTStQq9eSts8jmlRTylCaQzHXz/
4PZ1dqihcNljts6Nsb5vTmE760Wq162jjtk8WaADIpkZ0ZXvDvG/+SSs//JJKGoHW1LsaU6RwnH+
+km0Gt1Mx6e+ZBRXRB0U3cUuIPh0BAYdW6hb28Qu0ZbFY33jAHrI9SmDSeTM7nwxM21vuhL/JXsj
djh0IBuzjDRpqQhy//WvTFh//5Vx/HMdaTEclXI51P71hSaqLIww4AiGtsAAXxL5V1AMjynqXJzH
1jPmkXMpO/fYLLwr0n6Z82TTWyw8hMqqW8TdhJcHHdsRiZzo45maUGQdPZ0+R+XSIBqn4N+8aPlf
X7Ti5A2FkE/Z4zr7m8+kryYn9HLfWnvepUmK75afy02hG0INzHZndYTKKS4ZBznwrhMlTxHHXl0H
jKbIJCc+04wg4gktb7eEpzXDeIxGynDdhid0EkSK5d6h7RgeGVZ5i3r10aTmi6v6nObHcB1RCgFj
MMr6h9d7NPK9mZy4hWnlM9ALnWinQ49qlvS2NbIlRn9uYEBWTK//8S9PKUubaH0dW3IOWBaaP/lt
otrRmitfrEU7XMM+cJ4lsAHHqE5wE7ujaF6rpefe1Vhug2Dmc5iDhpCnVC5WjmsHV68tQBQjvBrL
4LnGaHHxbDxzef5oxs7vHer38vy/WR6sv9mDbEdpWsmu0o6SjvY8lvc/v1zVWlkbDSxSGivOGr0y
Pli/QgtDw2ZdJW2xo3lAoCT5bKEbhDvBXHOlajLRJ05w19hT7yLMjZMb2PbvAvm/fW1CLGvTn7xL
y4uTpq1NW1iKyurv11SZxvQqaSuusdLJDc6R174s2k2eVAats/heY/bIQbnsK5dpB5LR+OCM8iXh
pV1wI5NrXKbBfuw9d9MQ7Ej2QrzVeJev5N6sy2ju3tyZZI+B4SAnB8RpC9i/ywewviVZgTSGzjKR
Fmwt9JYiby58kh4DZsvdSa+nGCmS5ITQjHgBclvNgF+jVxxy5CZJmz6m3VhcaYOuTdbnk70c2dXc
RQ9VV31avRYv2iRO3NV7SS/3xOSNXjfyW+A60O/yoDvaHjiDZHwIuOIPILuoS8iCZlh2XwzJR0oU
1oOd0JxKmEqHdek+tpmANJpYX4c2MtZ1pfR2gg64TdPos3BR7ETg+2HmhOa+LCD0+D0ae6b7R8Kw
8YyQ5Piuy4SYYNST6GzHizt1ApWW8wDZs9yEzOS3zCvJoXcjm6YzYT1BiRmrpwIDQ1ETGYeSs93p
giGo640PVpugdw0wWiLtxuBdAyFjI0YsQM7cZrblpbFitffnIjz9+qqTzdHuOue+gwWfuoyTs6g5
ALZiau7H3NETcHBCbBNjPhS0SBkcoRvpxvseuZ3pNOk5Mvz2rVqivknI8a/ddpq6jFSJEQRMUFWr
1qUbL1EW7n5JL8dCyDMWdMq/oDkNkFXvBvytx6H3jCPsU3sNwy74GoBAcRoGwW2SdZswJbuadqUw
93alIfWAH35TkdhnueO+1yMeYC+wX5Qy1ImJwRcRj9B1F9dC3xkIf1KcNKFb7eYBEGRcg615Wpw8
Z2X4bCueOLWWPewJ41kL5gJn2HQ/JtE8CdnZH4QKrV3RIQOgSQq/tk6PVsFEtNK89EwzZPPm3AVh
YYDHNAaSTVo3PKqpk9cW6Y8U9PTcxDj4YZ++IxkKCVAEqtX3iQO6B5hh6eXzrhStsWJeVq97t9ak
jcfmzcHHeNE0FX3VPQxcRefcdcVD0efqgrBlHaJr78VgvqJayS8plcIQiidDFVIzhHhAh69ubQ7q
tkq+Cf+HLqvoMiw3tlBttwvbmCLBsqddNVjRyhtEsffNRh/tgcnamCcd0ebi3y0xf19hXItuEvZM
iZVKW5yU/rr8gWLCBGVpxvniPPmm8ygzOg/oiw4u7YcjpvBC2KDCAnt8qMrk4jr9QxoGy6HFNLcO
vEZYovfSmeJnDAwL2ZKlpvTIhGKI6PXzk+m08oIoq/l3+8zfF+7llQvtLj5S03HgY/31lZNDEgbL
XkyUZOetujo4oO8XG0ZqjxwLxltHJwMdNt3gZh6K5TaP+H1Y/hq9zXaKaOrKqWHATvbAdiam5BRP
4mW0pw4WpZ3t2mh6hZNQ7cCShntDQKWaetnv8qza/Osdc3G1/m2dd20sdFq5HM1M1+IC/+t7kbZd
g/0Oig26IJCnHjHMRS3fQkJLnvGS3lXx3DMlxoAfzMZrSJGxV1XznKtRPI0B/Y2wAd7kq5JsYHEg
t+wnmal3BUqnQ+Kq4Dzkqlg7TKAxQTAkA8nGjCXNQK2iLF0lFWuOyXzdzqdzbNXEYpKYjCETcZwV
XbvS8W91gsdoBPfUzn2GyWt4ajUGJxs1Xikn3PpoXHrLfy1sn4xgN38ktas4jkNO7FzDlQCi+JHj
WXPv+rTjJur2eo6SC58tu05GCjVMsWWO+hG4mblLMZFduvlr7KuRlNxKNCemIf6xwbXom5TvuYjk
kUvDPg5ocvuhCY7SH8AI/PPBczMPkLYAt87zVscAH6zJciiPj7hasvXYlC05e7a9Qf4i7CbeRzji
GLUFm9mI0p3dCWeVVuNwxBz1bZjAA+GIg0TRGbu0QCWnyCs4mPN4IGtXnFA/vJRsh3hB2zOc0OLW
4PPj2aPvmxo4zMgYZNG8GFMKIVQIZDDkQovwgSwl94TpZxWDYb105ZBfsOvnl5KEjZIkNoxX46nt
OSPpGoS2Qz5oGMlL5UFzu2uSRpKXJ6MNxwfGKhVT+w7rmVdm5q2xy3nnuOzpZEx/Q/JdXkqzf5kQ
mT+idDtClsRgomcwSvgjLqj+1N6api/wGdWjIb93DPekNxsP02CmL8HgnhIm9nhZNfinXvQbTwCu
QO8KlKGeYQsLRHVc5Q/+SK8rHyqms0FhbVKjyo/haKAACLla/ea7Vdtf22H4SOx9GGX9gQ81fDRa
aEZ15T0OBVWZLdUZgeGPpjKBEY2l2tV++hO3NYGusIk2KhTfdDOpDYGlVxPt2Rcmw/i1BrjdrZXv
J2bI1RiEh96xT/z1pHJ6lyot0e+G7ODkwV1Hy+z3skzFBppET3975cURyfZx/9KiAwy7fKcklhu4
Zk95NEAVteAUhWo3dBi3kJyj+8uqYwvpaRRVQyEZ2tsu6N5iD5WvJ4Ge2PleE9h3m7zaJhQj/sIy
xBwmz56jztI7r9BPCWANFBhojQga6h64NYpJBIe2BzhbxPpUTI0+Bf20bIr1vosRAc+5+eK7mCXg
x7enQfmEgPWYcieFB7Ea90MYvvlz3B3dbqJ+QvKdWxreIvYRX8Bo65g4Ym8w7rxqfvDnvVODl1AK
VrvZl0yyxNwTZpPs0zQI9sFYPUPZSrYBhqbGDfMTfv+7pPPR56LIHI+eWaAylyFhMYUTk9e9ZmV9
6K2kPVqD7aEwLb+A0jlBSseXFai9Tofq3knRGwllw3Wo5+nCEgbkGnjqJtSyo+zhIQ/lJwTb7z2F
1Upr64uwSY6geoBH1URfE9doEDLV3B2UvfxbhGdVU3fmgPZejjDyUidmySSVjGDiYsKaksSryYha
5qSE2jtuxRw9n6/xPM5XAom7fUpfF8q0v/ERJXhbG+Hf3urpgNR+b7/4zhivIkiHvG1MrkwrELZM
TVodzaIhJ6xukDB01fDp+ALBXeMbO1R1Lr5EL0aMb+2mUmb7KFtXcZ9TQmsfN5HaC2Ou7w30jtsZ
AOUaZN02rQrvSvcSoPaYPghkzXUQZK8sQuLBEQ264fRNFll26zi7rCcgHutosVD7XZudNZFoa6xO
MSpNxZbc62w7QwS8tQNyM1k+G8Wkn+O4uxmDVR45FRwTcxzORBeOl0aJ9lwRPIj56dFHr3uoWzoT
XkQgTNfk4bbpxHxsoS51HWGBVY31VRviMXwy++pp0CMRZxGWBJX3LwojyGNZNl/NNrBfeb3v9RS9
ZJYcjiX46Dsn5zSf+n66xexHfqNkDNrPMjtO+eQfZeQz+C9Kk/a1ZT6meX+Oh/xrZnEussdyQkhz
FGSgnOhtB6dfX4mypiudKX/lWQlZGHVnn399hTpgx18FhEYMX6HTQNKGLtBwocMXmabxI6vLaTeo
oqXMqfHXAcWJbGztQVnfgjjtNmroezjbnXnxMmleqm4ZV+HT9DrLXXNWcJnJmEggNG9scUgae4zv
zkph3GrKg22LJ1Jr1IXTScCgovs2tY51CU6NacO3IjUpvbAxp5d+8lOYttz0ndGf5rkYTgE0N7JW
nUPbABhuVLBuguY2g/GtzKDakXLjn7um/8fDOKf++ddzCZ3eTYpekRG0oTYx5pq7xgRr5if+lv5T
dS/AtawKgA6GEb8i6CGquCcglnMxqdzZ7Fyn9BvJmg/RAJquEKN1jBiS8efz6p5Sx940gwVsyJcg
bbMl1BNo70J/J06xVor+tttBRQQjDBitv5A2+96bMwQshVjZGyd5BwwbKtaYddemQbUNhfTSKf8U
NUNzjqdvpd9bB8Jn6e7DiGcpNoIzf/uTZi1ycj+7wEnGLcc1t+pB7t9J3febIJLjuQkhp8IBs6y6
vydQyGcsdR+C6GTm3VSXem6PwZQSMOVRl9hO01JdzqjugJ3pWV4bJVFTFPElxE14mBW+6AKrziYd
bXOnZZ9vKkXQEZYlzIhIPK/CNRiRGPX3JKCLaXbqMU6GZC8z93sdGPZunOzHxbS2JzvCWHk2QHrH
tKJLK6ufXl4bX52+J+e1Dn4UiN9oeMhIV+9tB2Ik8iuxy5ZQnEghjwla1PoK5/EB8KqeJvr6Iwgn
CiLo2mUyX20bASvZROV+VIG+Qx0iMCdjyEOVz7ZK27PKDqOPnC5DgBlzJnryVYpWpj4I2URvWM3K
lTMR4weX86cVTqxIg/ic8eedmDBSSnCZyHDvlKy74K8wBo0/hEZNGOVmv7Iqs9l1kjaX7e4ZTsBJ
cgCiTQ6+awayl/xW1s2nAWUE8q5wW+JSArjzJIg9VjKI99M4ZOumrKl1UFQZrZfumzJZuOkvdggA
DxXiliC96cmqJfuxTMmD6QuXVSpwOVKyqOWiu/pxzjC0FOnBImNJRmONzSJ6DLjSibvx9X3uN3IX
ctSr4trf9jHeTPqa72bHdHka4+m7VAXZixLjVl5UK04N4c/Rqd48btHUDd97ByYit7b/YKFGSdIa
jKrVA+kb0fSKzMpBi6BOmQGIoGkurGPLKTya5AJID350yNqLIrQ+nVozqqqCj5hDNmKqoT9Ka37P
BWRAoHgeZi4iaKYEzihsBfOFmhwPvtskP2v7xZAN1QkYr6M5Ni9tp9v3mbV4VY6kqlgqjjkrABFj
1OldZt7YRiScPnXLjM4ezDObUX0YqP4P1uim5yChPuptjghohOvbpOh3YKN3HyM3ZBKvIvWakGJ2
56V1/FWCGqjRdJP7UU1PEmdJ0dAvwzR29pyYAetiQ0bINXyXjvfdUKFz6MGQoux2HQwLRfmCGDZd
Sx2rB1k4kpKnmK/gb+xdUiaSaMPyMTXCZCt9wQQyqIZzxeF912A2uXW+UXMDqv6Ruo72+wyhgFwz
Qm5bhotlkKP8JGjrHd8eY31cYF+UVB8x4IDv4GsvpJEEnyl1iwcaxqPleGfZr4UfMixW7gHPLAFt
Y0p+vCutT7AVp0I4yGa9wL8YnXp2ihT4VYs7TUXjSLlCZ2yKyu6t99j0JekAZ+xMiCkLekBW548Y
witY5YbpPLQe4QCxXeT3JgPebRlM1hWSADNMWvDUIlFx0UYXg96MjVNsUkAwYpFHOyTNjjAS8zA4
HPesCfALOgVyObEgp83UbEen3ZSLgiyXuGlxAfToC0l+yufWXGdRMa6TkGAwq+2qLTwLIDuqTemi
TK+cDTkQ28+kCeX7vgvms8lZZ1UMeEL8LvfPkVnsxjmzUAS3I457t+t3WRz/ZHXJcUckE4PNaMQh
XPwckEiuyFREJRpBYye7UxK92oScYrJbj8J358SMOtB/sazFRIPjWdi1HcLOxvPaqwoCdPEJzufS
xxCqu/y7x9vZBoSlrcq6NNHJO8xZl3wOq792tFMeQCSLWRf3g8UaEUS4QmvVpDwHvcywzXM+9dXa
Sypi44X8UpdjvHdJbOzHTp3/1wPV5rRlcgq47Z/faJyBA6PT9JuqHSXwEecfD87yVQ94nFraFNuy
CsyzeT8Evg3Bhp/89dWvB3KJ+TNOM5xNht5OANe6qfEjuRU3TGZW9vnXQ+XSlDNm/6jj6gnNQ7Ue
SvFWqMBBccIQmXjt//mgfYMZklTHeWp53s2SDegg7y4x1a4zDYbZJvLTHFvJoRO2ff31EKbeawyj
0CyJ7cBR6Z5/PQTAQ7c9Ymk8+Ul9Mq3ihBcL90AVzWfh1wTg5hY4iF/WSUB6p9G5+X7Mov8Lgw02
FR3KMGc0ZUtsnKIl2yRvVXZsJDUo0OCj4AY8UrwSYdSA1fcM6qTcbKHohy4GhZCOmNHfzyj9yKcM
iDbm/8K+Gu418BFM3rJCEMdzvlOPmEn53RuT4V1Z2sprER5KghPsOzep/Ku3PM+vH9E8rcVuwA0x
BVJfKhnriznUgJ00dkyMpNa5jeuzIlHkBv47fQHVeZyAKdzTPMleMruABWQ5l1/fix12SctShHIu
3/Q9/BiKwvqQcoJEA1Ng63BBe6VIDzOp5otG6X779ZBWA7V2zSwhZfJDqcGP6aGd6cl6z0njfNS1
2d2G2Ohuv77qRLZtcJkxcaD5w0lwAOfd05sJLC12sJ3dBzNxnQdfWy/2NHoQLLs7gdzzahmkt+nQ
Akw9lOhbipm4slFzoEOUtXd7Wl8mqbFU4OZTM1bWGlKJuKYUt4dSldiQyyy9z22LkRPHlXerNR6c
Xg2fppOtGEib3w2mMXdm7QbPTRrBd8p1Df7U6060RJckufqpqBz1YXg3FSbYTRSFFxRt8rsEclZm
b2pb4d4GC/jD52DdcvsFfasW8k+8odfKkJEjjW8LE3gWSXnJNP0waCdtHZQut5RINzYNlKUDEUv+
NIan3w+VMyzqHLBWaJ/9OlPHZkBlVHGbO3iO8FrnDcobsTKTKb6O/Y9mMusLM1CxF9iSXOIkYDfX
wVvi4IMCXFCcoTMEbzotjxNw3cdQxuJZpASGLj81zqG3a3X34piooR30rqkXGjtrYq6WpOGBdjcx
CtPJg6pzYZabXhNgEVVXQ34zpuWtcV7WFY2aVTQQbNzGs4scxrYeMvrmD4mLMJ1wvO7467nf36jS
U4A3gRedv+vawOsmh8Ns2jX/JDk0/S3uRL5pZP0ES/AcL3GhjZdgqmGkkkfMrlUWBduwHY8Zutly
QLmeze2rhtgNL5AdQmzN3DyEDb2qYAa3UqESNvJiS4NR0LlpinVvmUdJDrJF++IwgBLzHzMZockL
vMcyH15a1uW7sSj0LhyptEtxyu15y+koWeN5kOvJiX9C2Hlv4hILUVwfK4sTjJtd6eheJVxTcmgB
jCVF/K1cgjoiV7ekDkDWqDsB4SN6VXCQtkZtAq5b3McoBwnmsYNxpxX0gaDWO5nGyWn2s6tvco4K
fzQqZhAQcbLumXV6FHIokjn559Ze9PGHg6wagzlE4rw+NMp6x1mkwdZPQOIU0JeSLuc2tROmBE5z
MfLu0ypbKpyeiDYXaS7otnFTZs1HrkN0+viPfe/q5/YHIVwXVYHWj9WNif/BG0fjh9241wpAjUZF
/E0HeGutMESY57cHrfJv2HCMA33fIDIZSZXz1nYmThxejnnKi1s8jyC/57KIb7LhAgi88W0I4+x5
6KOfzVA9eXQIvwL/hEbgoPMBVsRvnQ1hBm1wY5iXbZiTE1k3qOo6UbtNJvvMCLKa4w3s/QbvIsEi
0trVRhGfjElZkDCQSgZzYZ3SIox3tPjGTRvOD5mlLRDE9TWvsubITIFOJoDPunCNFezCVnXIGqg5
7+Zh3hX59M0KMDJZpkA4iHathtsh/Iq0eTRhnc9QMFt6XO4hwfKHjWW0aT8vCT5IEyH7K2aeVnGr
nFMQ+sGTn1cEondn27HJBai7XT7TLppR6mPsu4nyvkrSveMRLg0t9Cu17hczI8Kkcd5oD73hUKOf
Yf+QefqApPQAwv9Do/W48wuMcWPATlcQ9cnoKsyc762RAAQfQ1JLQMX11rkO9Efd98bFCG12twlw
fYE7pI92adJ/jxC53aGqWSkL+2Bqn03GZWrAISnFtJ1jHOpJGiMEXzAPNaWY2+NlbfVru6jTFMO0
Hu96nkefoVX/wBFX8krYaVIZfKfh1jmMpXvLWheZuoF1Q+cleCXJfEAju20t/TWLYjYdKLWgaboD
4qF9HZPdYRZ8ZG3enmwbAlDO7eQM47vOPLJ3XPuShtjZGMemd3lLqhX9jyfb616TKF3BV/hANstJ
INihXANxJ18j2VwbA7auF9Tf3EIZG4ZRDz2BXFxB6DJhTRlsv6njRqvBDB6RsT4C+WuQcGQjwsj2
JWRbNfp0C2F7V1TiKQ3TT9PGtccqH6oYBj2bU+DE8Ivs4mIILp45YKzXFV+5Gej84XOlNel4+6B3
ESjShTXGfTvRkI47MyS3BVtFgwvXyKerDZnnjvYckboZfjTPfqQRRn7VtXQ5QKfk0Er50ZnikaoK
6FmkX8t5HDY+EQ4DfeA7Sj/ygZD1kqYWn9UQnpzcmXemx9qX2EOzz0vnO1CZB1UxsUx1sGdkQIZN
QJhQRCSN6r90dvkRJ/kNX9i+MRmJjlPzXPpYtkbJJNbbqSltqBXnHzgNcFX3Pq6AJLAe0Dem8JCB
S6VP7pKabFQmxoTSJOTUtD67Cayg81BoFJLYveM7OqpkapDRABWkw6ySq/qMTY/F0efS8VMNhqQo
nwT1SAxZgBlpgGkzSIwVvejXeuSTsuVXsyGDxzRj0P0TvJQw6a9EV9VELfRQ4PR7lMx6R39sR4IJ
xoXRPGdZ/UkH+Q5KMjZlv5uXxOjFpDXsklgHJ+Vmj6ouAbeBQgjLlpaoCn+WFez+NFMzQWbek7Mt
yujkm0AgSIc69mynKI1gaER4LaOtiOk2OIl8ZnSUHDCdr+1gBtfmeyQQbUI318exCk4VTiISjcjl
mYq7rh0Aa8zDtsHYRB8rx2nPc0Aj+iWgfG4pTgEChu5V5S9ZaN3TrDMuM15qw4/euDbcuywrUSrr
kezusNorUsXvoPCwLy0U+RK3p/bPxlhW6179TIaAwHU48kMbjncuutyNw/GDlqHIo4vOZlLlfWAo
ogexzw1EaNfwGRUlCpMhPmWQL/Bzf1R4+bGx1ap9h9Qf0nLBzhZUCJUChM2h+AgDVOTs6/SWUqIf
COKBWbLQSTzuXcI118KL37w5ZO0MfgZG94V2fHlRGgOQC+VKjsHO5FNYRS00HtsodmR+0BFI/ZeK
MUzR6Oc58l6TJrmiRarwbPWvwvFRTOECspL4efC9jRaAjuweYUii4pdKoi+ZKGJqCbxk6YmmzrUa
q7cadD/OPjq35xwSgUW+VDby5vwU1hzNiy0vH6hncIhwfyE++1GXSAh6Tp93yUlW9uL+KZ+CKsvO
YcG/nufzSiOo24rRX0/W6J8qjPp3U9hvOsNM134FDmk+CJQX66oSj36OCMTA5kuG4bag64u0Ib8n
Cugjp11AHjadelnsrVw8RGCtrWpel71/usy+Rb+y4qBCkuf9IOR3c44PqYzuE4vOm0IpgX2djy8o
/Y0hRwYOJqUXc4utksOzdvmH/PwLk86Wqsl8t+fmKY/ROjI1KGx9rYYIqkdpHuIeK5Km3UWyYUNl
EtfdHvMQ+RhY5UOVfFOz8UNmYb2d55bo6MzZCg7yqzmm8MfpulatPEA/xBnBtd82F1MYEEzEU1Co
B1fC8TTU55DhrNPG4t9K9Learppt2RyrmF4QE2Lu0/CEoOynX3MYFTOJg4b+hkHkIqxKEBRBDjDp
xx3aleqt6O1f3Pj04KunXioUamHwxgjzNRnos4VB+DUd/wdb57HcuBJk0S9CBLzZ0ntSpChK2iBk
4U0VPL5+DtQvZjazYYjsbklNAlVZmfeeqz40REAloXorDinGXGEGbIqqpttZJ/vMHRaRZ4Rna6Td
McLTm/99roFan8cGzi3j32RuEnMwZ21566dO7+B/J9OxXptMuRifjJG2GVlvBJZjZKDVQkt/xIcZ
wj5kDILDnCA7jcqTFNfXBGRwRwxDFIHtH6xLrfUXL8T0C4onpluFZdYl6YSzx8gN/X/Pw7YU+17X
lVXZlc+dJT86iq6VSk4qQfZ0+/fFq1MBwNfUIFjoPUYXMx+afRyXzb6tnP++cmzFmpPm3s8lmSJ7
H5TOPlB5oO3SQ27B2t478z7LsIxTWzM1hZ07NycqaWyQBwqiRe7gVdOKAjZMt0tou6Zytd3fV38P
BOpyCDDjX8XYkFsDUx6s2ryDZLOua+MaZkc9MKbxmCZPorBdWGPBnHBPscGbnz0PAwgZhzkeCNrX
qGFgEeSfygiFs5JEsmTdUW0r/HW5FT+PSgJkKi8j1iWtWgWVra0KiEB78jaxhgrCl+s2q4/iJ3HG
aoH+t3gXbc3AUCGZwydKVB0iLjVH3lNv6NeFJfBwG7+ZDne7SFJmbgQwxhoty7gqhoOg5bspoAr1
Mr0Mrg07CiX0pPqx1w0FbBmOR5LmWE3q5t5L++wr9sMPT0FgvjLE56RhDg+unYOu/QRa+pYkypNs
XEqO6tjH3UqxWcwc5QH65deNQRDWKOV1XM1BwlbVuE6PRVQBADo0q9KBESaguXX2B266U2saxyQu
PlrFuZsxxWIdHBrmybas6qWZctOi12FeJ4uN6RJqq6YQlwg6LUosryWRwG08tzNtKpoMHJ9+f1F6
LV9OvFQtfrIzua/DcNtnP0po7fLmOqIazgsSXXIOt6m6jipjp+Tug5zgR7lpZf/bBMgWQEIBQdSX
bSJeCgXJSGNdChP5Zx6S6c6pHuNEUv/kn6S6Y7KN418j9OkBT5l6xp0skbtfx0fhKKsw8i6Mqb7y
CfoSAJiZbKKGuy8nxFXhPlLf+nYcsRkIRwSS9JvHOF29LruSVENiKdOHtEQwmeX9F0O2TVX4d7sB
n5HXDYQZiAqJJS+x1j+lo3riQ4zpDtV7Rcn2bfJGutGlzelPiOpRq8YTUYinglbzeMEQueMzQFFn
nnqzW5UFoq7RY7/P8s+Cgh5CwJuv7e1G3Cg5yQeCgzbjHftNgM0Frv+CTX4ybPB2VE31orhvnetS
LiNUMIKPCPepG4uDZefPR8VXn/FZMLLzVq7BPJJEWBEQnQiuq1CUi+yoN5NMWet9os8z91AokbGi
t8nonpM5gyySMMr6EfTySO7iOJNQkjgzp8uwF6CvwpdqqM9FTxhds0zy6lL16JjbrrnXakzmbrOC
kMZb6HPlW6kEbFmsdcGVJNDdIxMRRGp7C5FC2mH2I1tQ7AYaaABD3aIPBLlyZOSa5mvlcWZkjQFh
UwXoUb41M74gaznVmXFBNXB18/Eztj00RvYXXhPQmO6MhWxXcYiIQjK2GmAMqoup3OQoGOCjz8mT
xObjLnOiAU11snH3NJ3EU5KrF1s3f7xM+dQK87nKSFfRfRjc46ZXtFezdjCjF/VDVZq9YwJV9SCz
jye86Fcnr49tsYki9ys2WBGTxEZ4giGnqdLvKBsEh58AkEHtEbUGb7SEb6IEPyBJWD2H7mCtk7D+
daLM54iZ74Ouec8DHMdJXn8kQXFyKsTXWvASlj3cWPvaq+mjGV5jVzkxBEMggs06H0zwVYwuzDq+
6ziYpUqUp8jfmXluekhppbO2HfkEqXHXJxzqrf6T4CB10F4Qrv7i7o3mo51++Oj9DRXJpp284iKk
CldQKIk0u7W1oaM5g31XNeNrKGvKNzL0gELOKwM9uqUD0AvDt47uFyIEbtjpVceQyoz1ViqEqsQV
c9ViUEkrUWONVFE64RaD1LJzfwc6rqMR9/PMwXE9Os+pq4I3IBV3oY0yAN/Q0JShBGxc8gCyhOBz
1DFoUgzSkqWx9G3wFWV08k3cwpCXYBrow1x46h5N+mefWbfOtyczMYPdiC5+aO9MY1QWyJsEt7Ay
b21QG7yFoNI965sNYR9TgnjXumHpw3HAL10BmBjaQ1oBJoqzrRM6G89XF05S3DV9lUT6ZRxalJDj
QbC7VjqFcO1uTFK9IOeuFW5F16aD20Wbjnd47Ncqx9bEDg9a1iPjag992b2THXWxE4QAcPvT2t76
hXsuuQ2XYFn95Gfo6bDHSnWwSpK6OF4hFDyrWfSiF9Uj4UfaWreFSTXXQ34V29s2jXl0x+7acVi1
a0mGmoVUjcpuVdeJxccmGYI32R7FW7504vBRFXcoi9GmpIFLR667yrrn9GpAmyCjdNvgTMTFDhXR
sOCVcIvaeQxa2ATBodDcI2EFJjOiLZujL8DOcyat6+hYF5IegU6Gq1pHfOCF1TuKy+dK+ylz42AV
nA+akAaKLoIvWBFnVzwHLj5TeXFZ06xEviYVSWetruzCTnsKUV01bb9hLnWyog5qICJ9VEAYk96x
736YLklYsY1v0KbPHbj2p6MjoFY9k8rQMC+mqLftwKysHqJb7bpvhfOSl9anC7mYHprDbEBslaHa
Oa1y96jGfF07ISBmyOjXqyFVl3Hx7SYVScbyTEQRst1iITRuwCJwiY2JjnnIltbo3jWw7ZdmCJ7R
cfvpiwYotJguYdAyQ9trcwPZzdxw+RTC36FH/9vpAUQ2BqYz7647hNEpQ/BkVZjjCCSdaYq+yGVC
Bq7HeGMIo3nBhuTROPAi96TZ3E6D7f04SQt+NJjrUB6yyBw4alG10wq6MKKnY7iGSp+U4ckruheH
YF7PeZGEYsB3pdwiCrEtimfRmswV7JdOoTmsKlzr3nrKR04TcWkbYvQcG7G0cW297Jf7+DDI3952
j12dvoNj5H1uCJm0WgXYmf6p6OU+DE1g9Vq9IZeavDp6dnOnzV+btl0PXBiJmr1RLcFwS/AyWyE9
h6J+AUkaLS2LzcVyDkXsbbo+p7tkrRq/fbGMchcr2g615EEBlgZWN7gBPCRraCHlY+idizF1PQNR
vUR2d2U1I/7HvzhDB/Yqpl0wjMnWLmNmM3wCeh5c41r9VCN1D+DIc/nRtF0aYLikMFj9AUk3I05C
rlzYEFpb14t2YwQOIvlpoTJ1xiRjuAniU64BY7Ii9WEqabjQATKEBitUU3CXFIMCl/RF9d0PxShP
qKI+05o1HBtXP3CTSU5qaL96pJDiiiftCcAE3piWDgkxm+SZt3D9/fTVCSv8oRKmQp2eRWZ8E1AB
6D5Bw+Hr/XOIUMkdeoy+jcVwHg6UKiENey1Q38b/VUbrm/BqDoWjchu8ZtNFxYeKEoJOFh9TlH72
qb3vRxLRijgEN0TiN0s2ORABl2ak03+DjfFrtMNzXQ789ljCWQqSK8BChQKUBpjTECPN36tCpWNg
4sxRFnFaaQpjUY/lqSTiWvgNsWn85EhFjK01325DzaaN6OpaxC01vnEufVKlR/njCOpnh1g4QcSX
kji/GXAJ8CXrMKu/cJyHExpXALQR8GoVqNRd+cVcby5zE72gB54Vm8kWheWEKVSNGR3stWaUnzB8
VOKz8f4hFTA6/huwy/o5/cZlhb9mlrUpMcLNobAoyTTPTmZhlr8i4eOzAG9qmOcKPtUsD7LfnG3U
GlkNXP6fI4BIWovATtP6qBE+keUoW23zSi+aohaMo8h4Uxg2VSTt0Gdoam+NzWDV+eMneqt76NU7
I5J7xqbAWMQxxgeFGZYpdYruVmbQTuvhpMLMB0YMatz5jkf6en32GNEO+BJLeB0h/6M7zxAcIlar
IGBSRfmr2txghvqJOnUR2PVHXWYfvl7ddUa1CsTesmW/qxHgccaHjWmliAb7VCz0CnRQCUdH2BOg
avipbUllk+kvTlSxLdfqgeUdOl77TCKWnBkJla1CkhvJ1H4PHrkNzrZTVrNe8as5ZoN166QPO9on
kjmHqsJq4ry6F064tx0PKIJ3puXy3qwBmT95Qvmie/8tsuhLV9O1q5v7oWW3UR0IsBn7k5B5OdMq
OkZOrbzmabJjhnvWSRLmhqH9mumoKwtiNxk/QjN4j3OP+RbOxXrSSfiXsGdFqEtzI8P2o1FAo5Dr
/MGWkbnqm63Ts3cUctfC+AmqDNa9UflpBww3HRhtk4uyKvtNGI47i328VesXPbNeOEI9hxAOvXo8
NrX1zM0Mxvs+pDqZHOxYaVq/0YjptebDQ0MAgo32rvTHH591i8+RUy+7FreXZFE2rZnQGa6SzrPr
K956bfJtmUH+RYVLqOWZjtZXR4xla6DubVw5kxQziqY/dxfVcF7blKmTX7Zv44iXRG2f/IB3DLEF
TVR1aWjYsPxYuw+q+Z4y9rDD5KIo41ct07sYtefGxGbkqzcxLROqZzARKCj6vPLujd6NbDeXrkF3
J9luG1dEm6o0Wecyzd9jsUbIE8yUrH+vjBBc1mLQh1teix20tbkU7SdwnKthsjZpWXseQHsPkf4M
OJy4Ekbq/ATFRJdZV7cWfw/vWr4VWnIlQXTmhnuvZin0ivA97J1fkiTfrVbe3Mo6tUwojDo7X6Rw
nok3fqV7cBoNuXCjE8Pdh5+VZyxWgJXE3cLeCpJ87xfOB/Kn33iKpx+CG5KaOXRgoLdG8Ilf5N5T
ZKD2QwlZUVTXbAwLVFmHXmnf9ZRcBk1rd4k/zjUfzmDYrkBYVHTsKSDU9g2H65HAg91P1Bm3NEV0
mSzBLYHi5Eo2TSoIXTI6Q9qdeO7HoJfDZD94KdiAbeMSqwFRpymMP27JUvOnVEkkNfpxWodHcmgA
Ei2sLPkI/GSHZXumcvCaFWXAR+Vom6Hxd7FLCzGI9nAo8W2FNKgxONjhc6J73cxryAEUw6W1HCb0
US1nYH2HWW8Sa2TaE3DQAtCWZJ+JVO9qFXxBMAqmgHB9po/dd24Q0eMHT2kTv3U1DoXAA9OaWuo2
wzSpEoHHGAPPEjEW+9aslgNZn9BMq1PyjNb3NZMODf6wu/uQg9t0E0CZFIl78FwMlcOIpcqG+WSi
WuuWI2bv1ntt1EdRNYtU8XeZQEJs7UrLuAyWeiDqd99HNW4HZR2V9T7ikmnGRd+pbDjOgvROTMRy
nQThKnKHLbSSpWqKOUCN17pKTwTarqaUyGx4a9D3k7GKgdN1zkHS/HqS8NEQ6EjX3Zw6Q1jKlZbE
sInTYqMwd9VjUA3gNMjZwR/otF+DyH+lTFCyA/HqU+hkUHop+ioohnDxXaqyqpp83F5+qDO69k56
mRT4oIJzIL5UU96IRrHKvXkRCZZKckDniKw79wzqfR0HnHTTUv0WuXNOWaOVzMz5sCY9poiX0hbv
nVJNAHDnBS/BXgsJnUDIy2Q/jTZ1LjYeMreZG6NYr1pmwa2zUPoIBlRZI7cstgzF3mwyhHpNvFu4
mpWwfeiD9p007T0RBlrfN0aFzw4l9KADvmviHZISIkB01s7spJT5u6Mp35li3V2ffPDQXFiMntCl
w9w/ZK7gQtbdFXqutdep3JrO0gujS2nadxupwmSyzxGMEoDW94yI+muXuz9m4/1Y1zrQPkh0WkH7
gJ7bxQ8riJ4NXL7ToB3YZIWI0FLeaqARtCiTU+b2e9Nq3klY3XSExs49yU4uDfEcMyj3fO0am/V3
O4wfQmqf+GiA6PW44G3MeFabEXKgb4cK90QQd5+NUHdZFq3pOpKNrP6gHodq5ScXTDXU+8ysNdt5
q80GWbS/0gOaqbn1Npjer8WQzbnbhD3N/JGAMaUSV/XbsNqGnkdqktfpHpLeXnpYpOeWKJGs9zA2
zcgEP0qFnojmVFb22vaqX1eVz8ng30YbaZold73R/tIMmxpIZJcX6LqT+Ko1AA0UsOLMJOCytcUa
YeJ2cMy7a0xT4u4XGP9vxyhIlY9exYEVwhi3dA9zRnFD038rlHpb//sWHOpg5BreC2LNpqZnyTwF
9Kt/qYP4ZiottYv1SoD5VcW5QaxvME9jXFAYfjONRbjLfpp8pFYzQAShYkeIQw6E21oCMhGFRAvL
DMTJWfYKdRQv9Er03aCum41t+VFPvyuknn+vxgxzHf0Sdm2xgCLISQVuIEvoIjHkI0UoMGc1Ql2r
TuUkWkiTUn3WSo1shGQX6cO7Te4SsmE+3QClljPYB1WfWqc2tFpfY84kDC6vylDQFSbJstbVYOMU
wwsOGn+OTp6BwpsWtNWu/MWEGjxVizz0mSmSH3NrRGytjInBao3hNold9xIKMgGr7GfohIblV671
oqXzTdmPkNCVZOsArvaa8NVRiQKXMlB3IivBsYbKKehoYMVOhu5MJZzYRHyiAHsG9qTCGSo6GrZQ
7M3Gz9ZcJAAhM1rDo2s+epnsDN8hCyExGYA53Vuuf+hZiiRbbV1yiZSzFiinnjCcGfyPu8kwg9mE
Trc7yx8Z0S404r64jQEiav42ENbWSpRmKWX12SSvIHtgVdFyTUwl32DQOTo9LSCHYCjh9QePBKsy
H86plm7lYF3Dvtp7DVYPZBJU2Fs/cSF5ui5bTovqwKZZXbdP0jHJ9SnmZg9mfHRIb9dKBqsgMcjo
gezPHFfvt4r8HvuIBpFsng1fO3ax9uIJIhQVZLJ3p2ROlYjWWgJNeu253tZ6N21JhbZprPwqE+VZ
od/p2B32bSV9qw15I5X5NwoLsNdhhsA/2FYjWqJQ32WDeZShc296490KzA2DoCW0nLcukZ9OXrw1
/nhWA+WRC8JNHDrldEdkwOaQytEA9dPRP2+T5aCbzNnjqN22jTjkdH7DYaDyIludMcK4LG3vEZts
y4rSAyesgBIXwVnqzpuVJIdK1Dep+F+Zba/s0iLHGz/74IdopJh8lz1Hj6mDPBfcVm2WvKRUZoaG
lsWCEyYlk7i4hPmv4hU9BtEVpE/9NNYev1Hqvro3OcQ/jV3gNtWx1xljseSkkyzaAWYzO8tvB6cJ
rcMmjoLH31+xsUvQ/WV9JuhxnfqjNq86LoW4AuuXWc+MtqrKo0OUZDQ6WknnCClJOGrccML7on1R
zAQKRSQQcpoAjfFOKf9+3Y3pEZPh25zObKajxEjDqlzrSuy+K2VLeVmcvTw/owaDLtkONPkzhzVS
JeF4U9G8Nwa1OIBw++9Bm57CcmZsPuIT8TVuPc9YpKAaNas8yAZRLPmj1arlmHMgVsQgaI3ABLRv
yfHvgaIvmNNM80CVeuJML+akpxKfSOXOkD/TzW/DboOxBqUG3cZ1Mroh8YAoeRNNaJhEi3SeseIu
/l4T4SEua+vAifJFuqKYl3bY7nQplb3Fzb4fTbvdYJn/9+zvpb8Hdfob//fX/l7z6NERJgIIwo19
cA7TA3FA41LGCefe/32N/m8wGZGCw//3GhaTeC4zrcJta1n7KmgQOw0pMp7JyacRs4voZvqTvz8W
Wmft4WwSOmQo7jzyq+rEdiaXnhO1c2WIqtPfA/PxnuDvnLwuabQCAiy3VZ3S8Ws5SNCtTXTqVz23
9qbRzYcegTDy/S2FHhr56UEFE0ZHALnU9EypFH+btBHe7empwU7ctPx6cROFZELwCywyLML0bMbg
6NCJPXaJ+O+rZvrq76mfuebCG5GVh8gvg3XDZAX3FHDspSZDelZ/z4O2NddsoIgqQmUZ64W7a6zh
Igxn0s0otbmsHDbkf89Lkmw1fGtpgLdUG9VEXVs6PyAIJhACWHx4cbQdm9F2p9GTS8XGsX8fTw8Z
M8CtIYlRMY1GrnDuKTiVMgYiZqQFi8jU2m3sZksXoC//bihPTqI2h4jf76qPDMqEoznbf0+lLE+e
AUYed1uaa/pJ2r5zsfvRoe+16DQmNnFAg8MiCn0V6l11holDELtvDAyhwa38PfR+MO5MNT8WpScP
HXKPdZk7762bYsIKzVEe/n3p2cbKdIJgP5RedKrH7kbBkuJI4tnfS3E0/veV59aHQrrnWupyHcfC
OOPZN85/X1VCoE/SsRQLWmRQ/Zx9pAlnFTZptwpVR38IiwYU4ujqGE9Ph3aZWTJ61JEqTxRDU+IB
L+e9mqy9DBpp3ebKye76L7irBW27Vl0niZM9m21C9m7J3OLvKZlUJd4hhBGJ22/Mxs7vUaOYNz36
os3DYQ8awt1x35hhO7e/P0YYvenMPMMnDIu0MypQxe2bWirDh9QZhqqqGHck5rL7eyVvWD1+oBwk
arjV9LPLKREOSYxvtHXHjzzEc1LX1byPxuTUlo4KYzAkBTYeGbPJjhXY94L9mOYMROl3tDELpUsY
5NYhEP1G00zdGrijZp0RWrdherBR1St9fhv1EN0vzZzEJCEXh0pAFE1oH2JYtcvM5fD+91TX5XR0
5Q/gXIGEFkm0sko5iUCDXzLjsu3fMyNuGJ1bmD6bAsFwijmR0V1YLAFdX13TLbah42Z7I5RIC2Eo
9v7obWAbPMMrr08GxdxJI7Z71UhNYYwkl5jEjS00Q8ZIgRGhFfFZTAbOVVlepkvbSIHSWVbh7HC5
2Dtf652d0RrHKtOareZIIDDYZ0+Xvy+jIQTVMr2I37k59sYZnU+wIUgUBTzfTywzrVg1iSKOat3L
i4NlYDEkeGRpas2MrO7eUO1mmzaVCbJjnnLyPbr8+9tA72vXhubKSi0CTeK++EhAHqE+tr/puKG2
qUrtmWrEWMGwJYtAc1jcprz3ZOyG90RlCEIH5Dq6nXX4ez3nSDkLQRrsAjuoniKAK6Ro+owwNPmU
DC5DJ6NjMFOmBp+0Fn6qqb+qSJPrAFzsIuaZF+BX+KrIYYwzCtUo0elLFgOGc8XBGGKl5dK1yVci
QlTdpVlVbFgAViQe1HvVpPT6e6hR0O5tN+GWhcdgU1kd7f4YmONw+HviEWnD8imYkcosXg3Tt/77
/lYw6nvP+MwtM8PbOL3e0XmgsvQ50ibaziME7FxOuTKqialZZ0IyOAM9vNL9bdk7SRj05hlYg1R1
Aa1y76QklhDrp6pzVOvB3A8ENDKTWYjEt2uwF2T9FM6CPCww455L3/vAYf0hTJSHCDNpeqs/OCyy
GRkfwSwuyq8vD2vETB9oKKaQm6dSFtp5ce168AxDdASL/RtkOurE3nxjLEmwGLZk8WN3/rvePyU9
H2VGf2eG15A/ZKMHTfFoMuZeaZJvxwREfRubLz3lFAqfT4CvgOZ086wrUw3EriZVcNNNlVzwMV5y
h8bWmBNKFxZPWY1afjBYzdQA8L6eXT2DKrdjeD20z26k5ZzOxF3z7e9S7DLp/2TUzMTPvLNBvJMo
7hXWV257HwrSttngORe/3RoeDXW1P+Sjv7UqlOZZf0dL8uga5y1S/WNqixXpQGoSHbXYu45V9NSm
YsUGzdBHqF8eIT6udmFVtRPWUgnrbubq8mKr/k14x5aZWcnADQV7RtqMS5Shl9wwgBCCaWzqhOOp
FdLVduKbOnU1+qS1kGHHr+ngr0QdfNpE0M2AwU9pWiT1eTQxC5xBi1rHMq/q76UVrnOv3JsJJLS8
pzsR+9egrq9erIDmlKsUpjNQlV1nF6ta7TZBXTzIZ3zTm4SmeNU/W6q3LkDxsSycpcmdKZ3uxlnm
3FrZs5dpJ2Sa+LjgxxvZiqHN2R13Ri03XpZzNoZE2/jHiEkAiURLR+aXUbQXUwO1MMZ7mlMnnO0L
zUarivFfBvfCeB3SdSoM0qCnXAj/KdBLZAfxS6eH+4FPtmO+XYfw2jKXNQmJSaFpLyHBD2Oq3Xx0
Nsj80nthh+eoAfPtq+gvOgbXEaLWWTN6Pz3lVjIoF3XIfwTNP5aJQwDIepy6W+S0xs0I8HQcPqBu
EqgQ1Aurw3RRJs8BcaAe2CFn9Gg2qEuJ1EBR6guUww1gJ+TkU/alQcs8MYiNcdTuSIKo3GZmcIq8
AktTq78X7P6zorXI0UGnXajilp7ppTJ7wWcx6u9qx4WiJkjyuBC/a0wNyVivBP5TcvCIZUkgstIa
RwdNfJxK96luiDgcKm9tdsGqz8v3QkQ9O5f7CPzqgtL3XNr9wxzGZ04qaemeASp+6552BRn16WTY
uvA92DGFY2kNv4HvE75RnJVAntJLETUvg2y3UVOeom64N20QzcbhAZf9vbYGopK4SlLORqrVPZlZ
xzmya1dcClv2uZ/Ahu3vKe+6A9ZO43wY46BYGCoEkLq9G1ZjMNtG7x5b4N3g+xGpw3mnRBut0Van
S0yrDOYrstqTbaHqC0TOmahXn+PGe+48VEKwPHD1kJZASUmvTy9R+Tb6HYDut+oIfeF4dNL9vDqy
vZ4cX2o7HffEugR2Miei5aCpTFGuJDPxlgrmamZ6rAztmlBktx5txZ7Jl61wTcVAdgeWt1mXs7yl
1DVNEDxh5f11YBm7MSZDBqSRRCoWE5NDd1c/Bjg7XAnSfmDw1+bioLjdTeKvw3oZWTUBNDlxHwxv
wKT5BPFp4qEMANnJZaaTFNUN8jMatyTVmBarcFMXpIcQG7cI5L0c01uSGvRTOC9gtgmhFesUrCrD
CXzeza11V4x3o7VwiSTTMYYKzBvjYK6rItim9RS95/jzvjdp0Vq3EHfqrueAR/pyt4gq8W6k8cO2
VnnuvkZqitYn3qV9+JMauQuUmWbz1AGRlCwRXAlf+Ro5/7Nx0qfvTOYtmZYsMzsj+nx4yRISv+pX
sFhvVSV+9M42lw3CMWeMgekwsJ3Fo85/25QbGWWfXa9dSl2+OT37exAmRzOo3xxZS5DA7SyOE4Yf
Tr8yLATwUTfma6LOV8Kvo1ORgiGLGk/MmYaCrDNuA77pAMVAwFTYRczGGHPoyIL2DjmydMxyUJtJ
VYo9BsV/vQG1A3jvqmSvArgIfeiJTMuXOKGQSw6T+HJRexgIPI8lrRjJmGOcu4wzCi/Gpuh+yQpL
E46nfjlg/FAws/lTvrkBqgAiDncC60KnFdWSkJrGcfmIc8VYJjXatBxEIjfG3gGvBA78AxlciMLQ
uMaxaczD0TmqsLVpctXPA9A07JH8LGE98HnNDEfAHvLQGMYEoLuKx6wxecsc1r0aE3Q4Dtu/JzIK
Eeqzq6CNQshH3ydT2UEyN3nv/HRXxenejFgOaMnVs5IoCdgbSJKK1JkzKttEgjRxDg4F48/GVgQA
rfS1cod5W6Q/tsp9UqWfg4c0DPLIVTikaCTT9wdZvmPoTMdSW/uTZ6mHrTUPsaTMtGZ8a5TfiJwo
klcOWYHb22r2vcK4cZQER8iwW6feeABJhMosQympmIgOfaW/+mW35XRqb/nxsHXQd0qzv7sYzVAC
gkruvF0b1/0GwOkmkUmya+gHlZFQLh17qE7Gzcm1YaGrMNqtSH6m9LJ9G8F4qvsPzIAsl04HUkPB
FdUwurm5xpDNtQj83/R+M3cqllxy6Qp/1nBI+/pLNAE3QKuaSy1C2B1pmTwkKXcLnV/UAmb8qlga
s/fSXfUqM58RcwPIjrHd+G7Vn33tByr9yMXEWIK05hdA53Jf+e05idT8YNadAqVjwFye+IyckdiG
nqvNE0ZTDJF9+6xYq9o/xaoccOQ2myG0xwXCgaNBEOxR2JhwvTiHMjV4NooIO90UTvqdJ9YTs6bx
7qdpuihBQVehgxfLKbt1qaTuQpcV8xa5SZoeCbRVTCNMDGDxL2Ymvq0SJzMA0iaBkfg9Qs+G0md6
zHaIwoDHrtI9Hx1sSQOuoMFo36ISozxNivQFMtAsn26zYmelxktZNuk66jA79bBYaWiBPeqdbCpU
Q4wdTrJBrK0uhkZ1Flkr5oHBsL4Mc8QqVI/oND4yfVCvmkMkYPwgKIy3CC5kFavv6TgKlgaO7kYx
ku9b7VBTzthPmNFw9McSnu8d6Ffa0IxbITIa5EMmiOorPFQVbBmNk2yZQDyijmh6W1TBxRqWKsah
gWnHBr5XsPbwySVUS5j5CVyhp8U4cVgIdXiVAg+RUX1GamM92ZOIquyDlEMutUzqqOV8wPrArHig
1dFZOx+T4QKsKPXtvasMlgZYykhmYCu0nGnQcBiAvmv3itsPzd0xsfTmHdzQOUuVDRNg5c2TnbdU
LUrCMcVhnwtjZ+jszniJHqXmfZkeIaZQP1a2BDwc1fUPWwi5cgHJAxaiJzllLWcSxKCZEpbaUZYL
F9ys3j5FOk0hK3gPxsZfAFfuse/6B9b6SxAqxt7mCLJIwSst/GH4IUDyPdWbZu972lE3LW1RD7AR
Ct+Wt0CaqIZg1xJs6S40UJVj0H5HanDrAXh5nd0tXcT42NZIQe2ibqUN6Ap6sfJi4JyRtDZ9IUBN
Isqoet53TD30du++UYRLIYJ4nTjxa16pr23lu4sy6FhdYusaGMCmaI491xZ1Xtu44ZyuYzMPXUK/
Urv/H47Oa6l1JIqiX6Qq5fBqyzkbg4EXFXBBWWqplb9+luZpQs1wwUjdJ+y99hpbCp+qFeOzcXaO
V/X7vAu/Wxmry36XZAg3cufbMuSh6tptrEZ/mPn3oBQCHxEmM2+SRJd1Uq/sgOuN3KXsZqp9AtuS
tNZW/ajaSb1DS4XcvwHC+mPUXPl9kSJCt2+NaUcvqKxg5eL4a+SrRThLZMrPWDpIy7qL7Ilj4Ikj
PLzERyMzc5xFhHOOG76ZBLvRUWX5x3+sx4l5rQG52rmj7pCjZktJcIIfpOWzHicTMZHxJZjwNRn9
PD6d54RScAs8+WER/MzrKg5qDc6eQx+McPoSUVefKwRUWab805XoxbSUTZuIJ6fVPYob3e/C/Bo3
3dk1ZtOqsH7KidG7IZtzVvzLq+pkffJNhgwAFoau977lxcZB4cPhuXTIVMPg7ic1V3HHEgyDj1Og
cUD/sGTlGK0mSZGMlPcVZdyB4IRfdO7dqjAJPHTqgAlKGNVLszSfAZZvNlRvBEwzJx56vp4OMqYU
2LDKKuqW3tPlluP+xQc/KAWlHzyKSSXNtYoJKYrDQ9QigEqp3wJdUbZsLZV7lnLp4fjaJJatb+tp
4P2lWAiVaVhPWFPpR+zyEmE8WdoGgYAGtqdFPNKPVgUr56bQQcbEmLIa5Ag7w6w+qfCmGeU/7KIi
w+ST99Tyc3yl6Qb3gbz0U2wmlBlQkd7dkqGVxmK9BdCxMfKKisM7THBmWhJGglQ80kLpsM+dLR0L
0yc+o08ZjYdeiuRK7OBfolXflelu2mEgXltH0tZ3LNp6RRtheJkkVMSXhoXCAzyIuxdCQxY3vQut
hXAVwGOfBknj/VVN4F4YQpyQRL4HNmb6mlV2mp8MmgaiFZmZFaBMyNv+alSWnCz5gT6psEbCkssE
DZdN5AvQEaqBqEExbyiH3K6jDRCru4F7dVUHw58UHgxOFlLqVFl+6tbnplEAqSjiTonJAkSJDkOq
/qBNQKQVNjPRBaYOblxZ0op+dhm5D31Ovw4xboElzWm1S8CQyYrdfwLMDD0DW8Kwyvxu1Kt1g6x3
NWqi3ep9b7Ebkp82Y61tbe3oUsaNmQXae5c4mzHcFmFVfdBmOUtFZMEldpRgW+EdyJUEslLpVFdl
1IsN5wavnoWBPrT/YuEmK4cBxoKcTnqznDpuVEpvQ2AtmBwtYULT0s1k9oOzaNuV9DmEdGD1kzHA
KGsHa5klDkX/aqKWY3bEzssgapRUh3ZTtgifuZY4txV1PRGE+RrY8Y3utEdpVTPmKy92RwQKPrOL
VmfPmJt/Z3MGrIE84zJlRwNuLNF3eW4IEheNZ1g2UKHCznhYA/vDNmronEoDN1JgPaQ1jHs4xz/D
WPa7XjanUm6CIvyI2+QWCvmwcOImsNaTIdkT7fNBtOs7nmEMslbCH9fXD9fq+tnjuOhtdBFuhWVO
okPsQuqeOmtN+I1QlWMN5SCOPR/ZP6b1EUgfzluaJ7Ji1hjHTqBbNpGhKb4ext+Zp5wbGCIF8CY9
iBwfxjFsO7dZ4w2H6indTWPY4ioLeWR/gzHe6mgcasQH84o+mECjMeCrFs1cWlr9UtWDGEz/NK6F
ZpwrA/ugEz2s0X1zh8ljhyC5eVR3E+TdqVY3wutb8M88sOE0pqspoEKpNXK8CWbE6OYiGNLsn7AM
3oiVOaUq29uyhGVgNc66nUaxUHw7ca4JY0es4ZjSrKDwWXPOiaWAHYgwVeKgPRKRuWsCOgeZORvw
2lzb+VCuCOfDG22m50Hitko9bTvNbkBOcTCtP9CiLHAG6CJHJX9r+L0GOrABE7dWaKxKFTIkyhzf
0Eljihv4hkxf4AMqez0hVbuIq2YzZtUbajW2hpqX4zeAK6u5LU5V293FnKo0SQVmg6ktqPnveT7C
GLHJ1x0K1V0l8/VlOREh5wH9rEoMNjz1VaH2M6FtRL5UHAKzKa6Zq+/V2eaQ1lz/locmZxci8MNh
fLBUlzlBVY/MGvX5HmmP4J6XmLRV35WCZtOObm4Oh9jQpmyJEM8nQqM4Fp5OWiJ9NP2v89FWRHR6
M6c08pZy1OJDl79wiHAUhPBw0G7hSprtOZ7LyC8L1/Mt4oKoUhIgtI1BZymM9lBGNA7Mw/GlhlfE
UVsj/8FULchYW+upuq7H5lpIrcKSmO4asgsZZFu+5tiklUNcX7Rx/UzEOskJyIs92ivCufc2m+Wl
2zOiTiuFQFKJIl1OwDkHQ6/XHTuuReSwCzAssdU8hcBVBrdUUwTD5l06Hdo+3UW5ycjD9eKjDioh
6gnUjuJZ28jyuG+1U10lL50T8Y3bU/OB+8kDW7gJZRz5U3vhmvH2oWJuTVIgFvbTTYtXgpmePT4B
KFlvUaitMOi9ZpktCUUHbVR0zj5PS0GyjrtwTd40KsOQVS7uB7K97RzmrDsH7UwG3V4AG8oKB28d
j6nGeNjQgBKNIHps0iZxGCW7scxB01oWhFU862lpfxSe+ieqgr11TJphPt8h7t2zYhACTt0uHBH/
JNNNUrFBZfosM5Nm0+zfLCMhl6tCpBIMLhBuEf0Mpv7MM0G/2uRrIj6ppv0IT9jCNMLPtCTPFPil
tR71mPhtZJq+Kmc4TlPtzPgZT7uRZWbdOi+Qs+2VmsDRqsvEARFoU24x0+8KL9wkrkAHEDAgSDDU
c/sU2pp5Hg8R/JvYrRkVcl4amaLedbX/pySeDvQlJFW0YRlrBim0z3hnjv1jLF11g7JDZ3uVv/KE
wFXupI0MuyipZHq2LYTydppy8rALnstBOCiLrYNd1HeMfJjrVZqP0TjWWvKd2FyqhVSqZQetkzOl
L/w6bu+OR4MeaTEYcke+pgI5n0w/R4viFZPYsTA/RXDV4vKD0Wqx13L713FyEBusAil+eR6JJ2Tr
TOyCU/k2H5c6EUbsanQcmTtQPPTo95CLGDmDNWKGUcLEDeuvSjmjsDUXGAh2rkpyFsFWkMtaCWcy
KM1VPhZnxuvohBpiR0PrjClCO8ZCOxUjvu8krAI/Mk6kkbEMQTiwVnkw6n6ehxsvUsXiIkH5eeMk
95O3b4TR77S2/+77XCc3vXkjudEvgo5IpUEbN/j0NFSF2oBjCUaQLRMNQaZFIn3YPUs7f9PtIiQq
Qbv1+nC0arwfQT//ioMR9hQpX7MeTBr0Y3bnfGaWwNvBorBwiLbVspsyjqfO8eClPKuwQ/gaVCne
ewfZxXzsvOitRrGTYHoxSHrLZHVolMjdsShEE4hCz3U3HANvgA5Jk0OQ17U1732kbbSKgZ8J/Gnv
8vyLuAtWoT1cIyX9xEaK76uvvgPZUIZwNmxFmrylIXnR4K851QnvmaCWrMJB4lok9jcCbn4awm5X
O5btf9SJmu6s0ipw0qDDVlF+at4NLd6jqEgCq1O038LXqIh85KD5mtodZQ8H7mDXTB955wN1WoQG
REzcquDvtLHbTmF11LFTLCzJzS4j21pVTkXuGCEPDs7JzGJphIecbYeHAIlZ6HeuZN4Rrc/PZMTH
obK+REx761le7ustCJk2HghN17JXEczDHsSRzGwBuqQHDZMyBK7pg6OjBVFJRLhdiU3HuE1rkNw0
STpbGKc3hF/Tml3krq+GYxi2xqb0YHdBGttSQpxr5Y6h8tHhu3g1RAPD2ePpswLtLYuUcSnmGNAu
YdmPMqd0jFPDVoPIznxnSjLlXPgnbueEtFzWw0TVha4P/R6nJw7e2WXvZc2Bl5c5ZRz9wnNkJUIs
oc9Ce019eVGjaD2yrOZdgZPSt6hhHD4Wg8xYOODutq7d21QPH/gwXyb2NvS0qOah+yiuGM6lqdF4
dr3v9Qzvw5Q0RZe4sfjXTeqvSSbdSyC2PQIv3xQaWwdH3pnTfeBVOowpw/bBVXaFeebA6jYK6w+q
MXYdCOHW0HiH1f99ALar0qu+FHgLawgqh1g40UVhE0yGBjqk3HwTofWL2pROUnefo5aQGg62pobL
sZO9Zd5YdZUMzn4Qh0F0D9D71uZZhQc6duUfQ4xxHxkFGP6gTKgLACj2zctgm2JVkc+wtQZl8u0Y
UlNg4GEwCw16tkZYb1SbOYf6vcnKctW0ZDePFk4CEy6Gw5ggdKt9NE3XJKqVXaMdvRZWcu/mL6WD
jqnG/Fi54aWPSXGNbQcuMUbNPEHY21rJkcDY4Ei6xoXBGoNUA8aX5fUrfCnPQSFEbiAW6hTzBZai
HN7SwPKOmIklQX/QmYmmlq7L4qYaHERd7b/RqfHCoDAL2uTuRe5DwL1ZDD2FSUBhmtfjkoBH+EaD
8VOG+iabGGKXtb7pC/NS5xyJOU3kMOUx1TBMoonQEC/J/uyMy9hyzhTZpd/b7ZtgIgKdwDdDiWQ8
ghTXyBJsMpTgRS29k2KrK3vSHdZNE1ekGvwGZlzdyXRkFUsWiplqK+CjeG0U6FKwBUFBFQ4g9cS7
KFGLl12uCAbLV3qCNDYpacO0IGEwwn5x6ZkNW5K8IIlc0XxdrVZtpnXHDuoNT4m2igEtoYXFKCaa
cxMoVNkNQPtWoWjLu8LXZPLWUe2T+ulipgytBm/y9FL2Bu1TUJH9UbX3sGgPRumQxMFmHzad76Ys
t/jAFlGfc/8V1ZNmfR4reB+hnm17DPf0Ml9GPiQrWJ85vDlm9VH+5RqMwTOWrkicO4q7GFhiAAe1
QxvPQo4zbilLamLVBXCMuITIxYC5Dm2/BMhi/bDBs6U+Hex+2hpCeJvMLvplScTopghZjgEef48r
r92kP7EHpB6z3qNxUAfiJD7qHdXVxPxBJbZwdDTKZoFD1bQ+oxz2+zQdo3QCKw/uRPa4cidnOAZh
uQPZHm1HY0Jjp8JC79V6LkddzgXSTck/9PuRBVOOs3HZotKJ2VcsdehNi8TBSBYNOW83ETVw4JGI
l2y+aNcRKeIrTEZqpSRtcUAW/cbJ6p8Bvt6cJQz+brJgGbQvTgooXCV/kQL7tdGrnwjihV/Y8Z61
b4KkEcIB+11lMbnZKu17HMuN55Ft8SxD7NmWS6U02obqy9D7q4fwLvPoWTnSXXVTcapL790OZLgM
GcxKIfGR9Txzml5mG2HhE4OGmvptra6yMTuNTFKXKO658T2WqghIe0i1m7oyId15/VvZig8iL6pD
qrfjykuuaayc8gwczViIdFd1ubtE10MFWfJ3gS7SVy+VNxN9MdIfbt5hZsZjBrvGCFPXE205s6YR
RUEe+nUXVzum4kGhrHNtDOaOh4Eq7Lllp1U/7M7nQ0OjfZfaPJGH6hGn+9BN9qR+tPybq8l3tSzr
+Nx3MA1S1oOORYp5m0SnvnX+QlN3uTPNP/YCYISiACSxt8JLRU9VK94qIgvIh7bMUUn/Uyswfir9
OKn4UIzsuxvnnIdV1yk+FJuLmNcdKJJfsMvdhiE5dZG+g42xdLz8auY1NS/qVa3Sv5QhWfetO9cC
j6bAB6auTU47SQpRPPRbEpguirShd2eWb4IHXrIh3RZTysqN1jhsn30cwbq19mrDj5oq6zZ74CRf
KZG5KcBB5Agd4JTuJcN1plX7xJZbwhZ2hRs2K+iSdvoYuvhYu+VjCt2r0ztPYnXeoArS17T7LFkl
o4B+wrKQTAhqZ3PvusE506sbePqDOopdN8jvlKawQZtGjfkDldDclGr9YmfMZXUsRsVx/u/m77DJ
o6N0IPnjqUnV+J+DEi5yMgT2KuJmL/1sbf4gOb5XwngARkXDASWiNcbHgOtJMmdvU0qUYnqzPO3h
JVG1GIvql2yPbaGNLygMb6oXvpJKcO6m99Sojq5WXKTyURve0bbzu5oVf4auEb7U8RpnSxWjV8B4
md1x0kdXxRkPtsARZ6p+groaHd5tmIJ3UCsNTtq4Tf//FLMZeWZJwnvsQ43JXU3XaQQfVa8f+gCz
sI63fCqnAP98gXlCKZ7oIXyOlAu0alCMd6hw26Lu9yYO+qDEuEQCkO5136lT7ebvA2UTybWYmsgH
QaYGaL98l43FqKzaRln5M5B9rrklwqgGrASuvZH17lSe8rzckdUE7ju6uCUDMBsraNG7D2Ctt8E1
Vp0WQyPHXazCuuvDnyyiszb1pWNah9CzAUZw7Vt8szK1UjALqBEUVdy9nBA5fkOW11wMGxFy6hS3
fNKPyOUiO3nJQuXYm7ZONF/GGDu55hXLa4gsZy/OroOuQ1DCl66N+AeifRUz1uZXFDX8eF2rAdzt
XzIdV6tIzMeMhOiN4aD8ciocItu99rxSGEFSejUPHjw4IWG4+J7c3u+K/sxF8+kMyj4XxWlithVP
EYqY5mPKjbNwr3wuhzSyz1rhXaXe/3Q0S8XUHXpQCw3OIne2drd3u2bQa4WMfLuljQyqMHlKwgFV
kl/RQQniep1BvOrddDUdUsiseC0xe0SN2JWPzMgefSi3k6m9tebOyMVfOpcVo7FNGJqy8vQ8Vkup
tYvQLEj3EhTDKTJGEATmOdBydd44LinNWXgKiI3zHJ2FOG5fKu14VAAriGFZMcdeGEVQsIJsGAag
Ik11+NTqrkpQcU47MQU4E8ggriQbgDzIlnr1MWXMzgovtXdN33FK8mrthm7U9nMRYpTxRyO+2rZD
H+YidAbyQi2t/hDF8TlnRk+sQNPUJAyP2jNy1G07exvzoLpb5R1G87lMhjXd/rVWsmNu5fcQBWmT
+IaRsFkNuzuwWas2NqIFIqxbp9HQWKc7z9jU953bXQeruMG1+AyQoKFGWRDHsaEn3cIwTxY641IS
+haqiWmGPVhCM4K6xCbyJaQ8mf841xEfGOULQqzrSds4Y3kdlephesZplrXibfB2wvUW4HBGFySg
Kn9a03oJlf5kuCuHH6g25GtdMJckcHlo5bWrBWucHO2QTkqppj0zrdo2KIpbeWN15uMO+tQb7mVC
2f/EPF8bcqD45URlSntZGDcG/Yu+Ls5Npl1jpdgpvBhj15xMJT4GvHjQ1egREFxk+j2PkERlsJvN
eB3X2inVUF5DUyk4T5zcY+df/kQsIBn1B9A8aXyjg1CsN9EboHDrLZSkEz0z0qyl2/BxBD2mEzI1
PCa084eQENOcASofWbbQ+i4RPXKTa5C90ELwGaQ9gjq+Ndc49B4G0jqeMKo7zIjsT4VkLyzddfKB
CB4ZI3525IVsCfic2ZrNw+fXkJ9PTYZNnzgXjt0X3dJ2LqQuTbd98HmoEX1rNDhrsWOkxomUuF3e
gS9V41Nd3EvV/XNbSec/pEstUimiqFvtrN2Q0zIm+tWtx2ND+sqO4RuxqlF9I0wIA3WdFps0fk1Y
Ca4ir9OX0szWRjo7PPS63Fi2QdnFWqrzamfRskJaTl717oYCOw8pZr6llU87YVktEkROTEn7N5Hb
93JQLhDx0pS2IgVLuKjHAWTpOwOPU+f1RBnxhWT7q+vwJqqc95+BjXSA1ijtnSBaZQnJkptdc/ol
VM7A2U3jJe0bdSWUGpdPqz+bSSe7HOQExYtYB3lbLbSebqEk4d2Xsn2JtOlrFKR2qR2mgjygfh7y
8/zXBDBXX6LPU/M1FiOuBqW1kKtId6kziVZd4086dAH8cAr4A95Ty/CsVRcr71EK98wyo4POhiGr
jwRKIiLJbq1t2Ty/E5TjSe13CJb4PegxeTHthIuXNHCvTr+0CoMLslfAC7FjYvUJuruuy7s6GO2S
cE8HCvfakN0vY+s7iVjKNBonvX3peUJ8YShM7Buk3QZj8GiMFxj3wv1YMqYKne8e5OoiruDD6xX8
cUdauMnBzJbxcGhLO3kyRdt0ZvNaO/UBwHe/NA06EBlPGotPwj7KxP2K8DItrHaapbRlCGCtvmY5
9mbCdoGvAsknydzvINcv1KcjrM/G0T7oW0HDpkm1d9trRpbswhbVdUgjsRayvBnezEd1Ibfmmvfh
Gt2/mbZ6U62dSlQbdSCTVdIHfnVcY6egyc8wh15Ro92LaqL9toO/EUh8MgnwcYJeckj+keqFd5DM
UPT91K79+xQ0gHdo2SoYVXO/twmEV2xAsCIdbJxjbF6HZvZGttCrROiuDY0usKohqkIQIGBBq5dD
EpfHPO72QYxYoGdZs6ixUOHSqgkN41e7IieJpWYEgiEJn04FWVe3YVdDj4J76gcewlxK+FLL/ywt
/m3sINy4ZgEGqe3u0krHPakKfz1faZk0pDxLMzmFE8eAqTIFt8kv4V4IP/OSW4zB9p19S7GUifwX
lhn6YcX+0ROlRM4mz4QSW+u+4uatpSDxJL3G9CnbhmZjWTekyCuYkNa4r3MeKHsvNSeFw57esT0c
JU0E203jzK4t3OMFhWYc/1mKaS/cT1fR5W6u1fE7gjmunFVH3bqv8OAvhgSpX8Hs+qrGkPkzpFds
KO7t/8K5Vt1oEp6bsQ8m2tMQzOLWQKF/1DPt0eMqYy6DR7WpOErcViEBITdX1qiu1S7oV5Hkg8up
H6VVrBBptkQAhPSOXb0jUYL+ufzHXG8JOeZLNnboN3FWUkSyCcPKnK1HNhpRboDVqfNPfvHDCvTD
RUxeQnhqgOkci2CIFAW9IEJxA8IcPjdixDi/KYWulQw2DlxUMPmv5CFrmzhfWpl26zV4io3o17AL
YO+gOlpxi3PX55O7sBTOvNhOr416GqpoZlXqEAKXllk+PLsuiIdz5AZSWApFZ8B/zIFMc1rYS13j
sDG1dG1kXXGT7VdK07Jso7peORXO7NJmTWT0yhvi/r1hDNbW1NHGF+kPiQvRF8q6AwfQXIKHKuZv
Yg3CluUMU132rMjjUBOB4rY0GxU0PypMrPwCSAbETsGYPrBZqdl2PK6SdliiW/TRs1XHSHAAET7+
aWX2q9sVR4KpxZtutW/YyHhWezc5qUVOKCLb+HY0dZ9hWrFoHSgjsWlfDPaCG7NBed1W5IyPlzEh
rztJzRDOes/MD+0Qrn5vlLDFEe8x2j8arTTWRfjF1Wv4HWOEdzXL3021JI+gz7dmRHLUqNvZKk/1
z6pq8H17K8xv3THaGFHDliHS3+1GPnOTDXE45iehALZqu1JniYNLPtYTfaNqWuQrIl2XI6/D/5Y8
AojV5B/5j/qyT71u5YjgqBZEuoyNprwNDosZrRXNMd0JVtHLXDjXtjYfOQzH8R51XFlScVkH96La
Yd9ata2dbgfF3ISaCibIZGOLqtmyMtgbg3Xh691CDA10vK8gXb6rOYOL4HpGCo2L6soeXxCjw2II
A67dEUxW5nLHpY+oc28MwJu8uVeSTY45De+JOqLop7Z2GiLAaNcvHNIPyAK3IPPEqsh4eMbxlgos
4XLIr0CKnnFOXBEcUYm7bhHmDte6DscoQKNgd6j7JvNCT3wczHItXOUj9LxkqacZ1JNmgPZj07ja
4iRyQdYVvO9m1rNXZvqBo+B37jbQWW0chJdx654L9CeLYYjJz6hPme5+u9rwl6nvTi7ZffRr22OG
2J36ouBK7MAXtGCTmFft2x714oBnIxwQ22Sz1L/uUFMRwZgHZwuCdmyM4P2jKzIV5oufTmy81jQK
zEGUl2KOTo/zVxRoVyb+x8yqLnV3bFJGRn2S7UBrmdXW7eWahLfzPL2o2CSO7V2rrFMuObsDksPQ
ek5leZq/YBUMfuQohIvWN8acx6qw8fpihmgb9TB14QrF1FvtaX+xfcd+9R4rHOICIiJVo/7Sqe4T
4Rm7HxHDCAhgt3XoCxE9wenOpptjH7CPPTTV+25z2I6GeQLecEqMCfPJpzfiHCGC0HPULzVKvipD
X5tF8BpECGBLCLuUkLfEEt+EOKE+Es0vqqcXpXZ9iV5irOqrIAirYoKG7oYFa9l+mlN+Gkb7XM/8
nFQF34MvKf6Ffj+7EeZhVVJ8N6285557wwgSLnwUbT9M03gS8+wXLH/uJ/GPy7ekyzmIZ0AZ33vs
8od/KY4u7tbqnk/ZFhbEQq+LI1KVHeo3WG+633r4hr12xpXwfDZqmvjES4F6KMSOnI07YWikwfel
cmMpC9jCfoZAt7xk8kGtvsCAeMVvdWS9z/JtfIixZWShLKWCFNNWn6qGeUJNp0+l/kXjtxzjdmtq
2dvIOCz41EKGjIVFzxPqCUNAkHa2XXMrmPVHHcEma2LOnXbTzXXmYB+dOrvoEcMphytMk2RAfo6q
ey2S/NdNrZ+2xOqaIGEvkkMXdfUGxtJP3zJJyyLrbkUhaQDWa5iLpxOz9hMe+/7cvJfS+s3T9BXF
xXtR7dwmfZY4f1i/ql9FJZZZFzzQzrkEY06/pZDnTCDnH8vwD5butvNM+ClAKWp3ejUam/SIR8aN
saDdKNFgMjxl2O/yOFe1xkajuw1IP60mveMObP0xjl77wsWjOaEVGH8ltKy80MEpK/E21PWL7Gac
DyLtiG6ko2pfII3c2Fn0WqaU1CIPXqPU/DVgLWtusHFB+bUqWmizwzqUxu3V04EW8GEPpdcSlKHh
BKm9dy8sPkB9xYlYjQSDIWp6RhFKi/lrRVCKPero0uUASUx7WPYDq8vYC05W+M/T2TJZ/8Ps7GE7
whlZATAgb0if6RmetqieoOVfWgvBngbiP2cq3SAPwgVQ8cKxrgkQCQqVfq/IOUFC2tKYDmFWddF4
lE9Q3ccho413YtTrCvckllPi1EvjxQyj1xyVShbztuWN2y5rT7Jc4/8M0wfth4Z5C9FDm1AUmSaC
Ua0K33lB7kObngwrM3kU+AQy27sryNBjFd9VVJcHp0zXCqTdzuQdBBF3jrNmlctZaWkBjIsSPneq
Z7VhOgHM9V7PyxTNdNadk35CNl66EX+iEcAxmaZx1VmQ9dqEVWpYfxUEci7JDvxrHW+jJfrHmOrv
Zlm9Vmnkd/yAS6PHzJQlGygXRyTKGpKm+CNi3Mb31vOZKfpOD9kLJqp3pKu8D1GLNEIpoDFZr0O4
t5L4o3CKX0eNfpps3GtSXEKnf/ErOavHqGhxkvHZFAH6/lYixmmQXgCfWvQO/kBpAF3zghjtVbTl
MscTpohbDvadEChroQkzYjnBXQmIdLQxsDoGN0DfMK6w3zhX3hg9XcOQhaznoeBPeNi6Xm7zonr1
BrmMHZCkejU7ljzqEk+BMmMY5yTcRqXzVLz8I+5yh8koP2rPp8taXqsQGLaa8q6mVOwNEEOz+PXq
GVvBDc8l91pUIwZFtMBOvbWVlaYpIMCLUx+3DrkLMcMC0DqROjynQn86Q3VLGC1WpCuoic2wpRLa
QrHmvGtjya3xLlLCbO0R3UuGxks3tD+ENjRL8NVMdoULN9YPHTLOLmH0OZbvMTkwKO+vdmjhH6vD
O6wLDA1sgrze2Y8CWUnc05ouulhey1D5jkaVFYt2dazp6lnpQbFXZplfEpGcBpleul4Fm1GsBayo
0RjvjQYapHG/pwQBXBSH+7SvL7VFj11n09EMITO0ffkSqsDx9FVY2v+msO1BuWGTjBx6MAnbCpoB
epM7LLBTl9t/nqmf08J808Puze2VI8LKFfKrlSLEw2JZrpv9ozMheDHizURzpdlCwNa3X72zM/v8
Nqr9XVXCLdtprkye2orriAzZVuc3NvLAxyarsUM6seP1UDizKk2VnPnd9JBJtVPLGs1Tt9XLPQf9
3eso+GvJMqGtjyIRl2rGaMUxFH8JA7okjgN/Vvaqe+5fk1ifdaw8vPI7jZD8mtk9LIn5ioNtMBg3
5vzrfJh8lDwry2j9SM6cXElVR45B9qvV8S94hBDSpPXJ5nVj6tOKUfdDEKhtHlyRX3VcQoseMpLV
YYasy9EnbRDtcPcbKd7s1LLfhescAqdYu8gSEWHuM6vc9PRNEQr9QYpbIsZLlZcQF/qIa2QZsE6v
lJB1B0/zdEoZ+Nte8h4R0b7IpbqacMjx/DRgLFm73Hnjq4Wlg+K0zH1ejjfDdg59ylSvIQZBTu7D
HM1zptmPxFY3bmS+Es3ynRgmJqLujUUThZoJEbBTrC1l9UZvqnvLDz8Ijk7TVc82XZzezJZn71RD
SYG3lJPyp6TvLQCVxkCky6uVi/zktMROOA49+MRixrui8kXr1lScUMrr2JmPqoxeg4QFqyMMsBH8
ooZuxzgKdbBzUwlyekXRg2miNsH8omeEHMP4I2hY6GXVixM1m6hA1sXRJnwrbn8niOZbZZBvUWno
S9Eh6LEqOHhtomzsJH5MNfTAdnLJZrKnjeyDi+6E9Y5MuW1VZEzvgyxfs1G9JyMmqoHNFdE4iXGo
EVnoote+zVJzF6aIdoHaBD4rRJNvW6k2VbcxFDPx46yKHmbURhdU2qf//8kFffCSX5k2Hw1rsk6G
+Ou7IXzY0mnAFJF98f8/NgFOawmGiOMrCx9Og4vjP/bOZDlyJMuyvxLi60YWoApAgZKKXNDmkWac
nO4bCOl0xzzP+Po+MI/OjIjKiqwP6I0JjZNNAPTpe/eemylCFoHZ66FLlrGpPSLY1NlBWM0+6mvu
lvW4qQLgws30xfbbcm/+48blmrYaU8iAmvvqpch3/vmz269ifUUt1s150TAlfvtTfwz55j/v337c
BuBtBpj1EQ4DesNVsbcshxsGf0R+qxevyljVtALkM0q5AtzLDH+ef6/xGjYKCdKNUgz5/nbjEDi2
G0jWnXsmNFEDiDF7ctmqPQ77325+fg+4MTqSfnv7/u1bP//idp9qIFmCPOYNGRzs+b//0e3/yhAt
3ZQD16caGUyquJ7p6GMSgVeqSH0xDPlBE32t8owshVE4Wx0QArxOl2HsfdtVSM1LPHsd27JF5w4d
6CRsMHZTHaHIIMVKGDA732o2XodKRMUhQdu/gGkMqvxRjZzRzC0jVr65G0ztEUHUortk7ug0R8sm
066p449LL3AR/5EfsFQtmvuozut1S7f1gViMb1ox7mXfx4hO6FK5BKcdQmJVjmngMmrWtBVK2ejQ
k1l6aKICyRx/HJLHR7+RjJfJXnN+VzjCuK6W42dyDLvlODeaRsaKmxBD2iZoayyfE9dJn2ZMDQmu
mNgQCWZuaGCJLzIOoqO5oM9OQ53ouAT96Kbomc8Wyi5XvpoloK0MIUShOVQ+tJ/YytZjIZDgzdxV
NA7jLmmHfkmLBuWFi3ljCNPHsMad0xS0oIxaJcuSi86RitrkiKlEKc6gYTFEGeVrrIziqEhhODoj
kYQaewqfZKELYj3jPDBnVdaoXuuSbpn1eQDve6GG0jYumjp2xLlzyjKbDX8Nw3QOfCZDzazX8cBg
25GGfx6a4AN+IVNIc9hyXJLrFzLsSZpGv4D7clcFLmbMVDpQGZoZS1tE2ZP2WmdGGGB6RN0Et4tP
JCQmibdgVZuBs7Bmmkc1ko3aW+qgN5290YiX3Rem4R1cXznrsreSPcOQLUiP8BBJkS6diqxvt3d8
kg+YYI0RQjAk/ZS3ie28RYg1xubIB3YsXKN4IW+IHUqQR7uaYAnNSDlUZtqLnTL6QEnhFVZyhDmI
HqkfDYxtWGOseMq2DmXEqy3eUubNHXFhD5VW2U+1VyzHOg8e2lqznpRCA9gQQZXq+j1VWfPse9qd
Xqz0mL7JEDKFzs3Ax3SDDaCii0NdWFdoZ0CzeoadbwPDSi9akT/LD5j62snIpTvdNbHky9B8tdlV
jrT0LclQjlCcoruThW0fBxfhtXBjtdH7BIScWTjoTQdtEYo4Q5bApMPL63idVgydrcmnYNOd6MGW
tyST6EeqTFKdHbAH7NeJNDEG69HLJ9YjmRoIB7g7YdjeBMGcG0Qy+WNrJuIyqW51+2HUhJ85tvwj
HNsvYTZZb4rJPIe1HTGZpSWaGATMeYxUr3Su32mvcGYRwXzq/ch/JuUgW9h1oXa3uwyoNQxVpr0a
WZPZeuTkrjnxeCid/uxMOaG0XLvu8BmNXwMKda4Z40Mnos/I9PlonGF87QuwjzbBWMIn4NaxEL/g
56iS4up1uX7opX6iX9AdYi3qDrevmIJzJUMeXYSRfK7JxXmO7M8pNVI8CUmNRcQopetH0jFkDtFt
nGNl5UTilBbBelLtqp5tXOWNC1Mk2ePtv0Rw9G73tIJYMI3t0ErrgfBo+K4eb19ldZ78/ErTNHOp
FCL60crt9WijEJUOUzPwrglLcda/KPbpbtBfNT+NPmbR4kgOxmc82ZgupL7tjFycunkcPOZTyuVE
I4TdmnLEDwhmcGU8mTCNAUsZxhdtYPcHQNMiJUO4NHLcF7syqmtrBp+r3C4PmgWTJZjBLFMU//xW
ISpr2VPCg3NAbbw01WgcbjeWHLOD2W0cv6cO8NHYu1lb3qON67eaT5xwr4liQSSWfM7EyFe+Hl7o
QLcMl4Co0MnGBGQ8B4GiFZ6oZG1EjIisIdJXfYBzKKAvveo0VA5W0kA4n4Jy9hwwG8+OvdtET57T
BYe2wqJUzZ+eUmyem5btm0R2sxgSE+4bNtJvmAe8BTv28uB2ybwAX70giU+61XNqNCrCTFeZW1nP
6OHaXrUp0oleyxDc2d0pVbV+TeYo8tl+3On2U07C2Z3W0bOKSTu1tBCiLdsF353qe4FTZ5tbfBYh
DaTUD6+6KexNRVDHTnb22TS14WJHuzAcLqqaxGubUiH6Td0t2hJAamK6PngWEq5NNB1r3WM+71td
sg0LS3/RJb4tpijToRxMfVOToUGwjqWvSSjVGUPqmsZr1wwKBmxKDuDba1RWycpyYlKaqBRhULbe
oU5buOSuoJHlu0G5xn2Iodr1ik1Ajf/Z7Zt1rGT7aDhEhhYDdt7bt5FWE1ssaRKaZfK56sdoM2Wp
vy6jidMuIi6I+cNV65PhW1Y7P7/wf/+dzBbntPO6a9vM0Q4eDhA8dO9dN9hoehGs3KVz8TOTv1ZV
lg1blJfTtuwG7eI3rPtVWozvCGcX+YQyBx36j6bWqrOZyr0VZuZpcJgNdqQxLUrsEcs+L2HBEUq2
wYY9LCsdAHnI/ByHKcplE1xMXTHu06UtocEkzt5LtHJl0qB+yykferd414Ads52c+042nVqHHu2T
3QwmKUa0gaMZqJUXFe3O7A2LyjolHGuvpDkh3oAwt2CoTIhil+r4v5pm67cEqs73uiAiPLXKaQnM
dtchqfq1pzrkPEVZHY0Qz6nlHFs8t7B5Jfxwpt5TF5LrmvZyORkE6XbaGjuJwLLhTAtoHwh+5ry4
qWMIgBZx6eRp++GG48fYaulr7tCzyTRfPlClSy6JsXaae860dL115pjaKvM0OiRsoOzK795bq9+M
swqr73B1lbI/MEHRT6mhc2Plxul2d1QS55HhI6acomPjMebo8urRqnG0jnTpb/f0Cb1WGmsUxZZH
iw6xiM4kgWjbNN4XTRAtCmk/eXaJ2BMLAX43GM63u3AsghWTMeBsTJFqkn5wzGsFwN5qThzkamDG
ajcIz9vArU/mYJqeLDL9CZrqjC6IK3CYWr0uXBwVoiiDlRcBeRtANx3xnqZr6qhCDjtgUURR8yEs
vM5wGNlSQlBb37mWhy6P5K5l31nZTkxFtrTs0vmKWByiTW0/KVE2mGp0vEKuFW07/ivqh204RO13
T0gQf44pjriuPg992R1EZiHQnKT2Gc3/nO2OJIvmo/86AOUVOseR9O3iisz/EVCC/2p6abk1Boea
dI6uq1nagQQGOm9DsCUusnwImMM9ZMS5rGvTC5a3791uMLgwbtHNZB/Nv+IjJNiZhkPPn+ZcObuX
2bEHjwIRBPog3NTU3OXBr5mGsH1lC8wUFBWK3zzbkPZPkYndqi/dQ+kDcveylEuioF2QTem0TMxa
XtrMGulaYmvhLHFY7AzfZHM6fJYg7VeK3uhFAIu4xIpWHpbRO7M3nQ+qsuZzp+eCzX9on+x2WOoW
EIEhKuRnLqU0InkRZ6/X2he0jaM/70Z7/y1oHMasgqK0CmttZ0mcXoMPJmNEUrKKtCY5jvS8l70i
N6dwaV70zGrWDbnGa6ic6uJjh+TZMq6juCitLAVB4BgH1U9E56ZtRYI5EGhmAahwOxTQFTrkdSTw
KHvjpEN44H1zMxWuGxTF76EI/FMzjj+MTCUns2I3ixpobTmod6I8Gh+9GjWxNqZX2RJoPaZqh4OP
a3ClOp0rDo3foEfZF0kaZj2MFTuU2rrzh/zM4GHa0Q16BEzUXIAhSAAyzBam1nx1KQW/eNp4H3gx
6J0Ge1Pdt83ObRRkhW4cl+zPCE5uVbY1Jlls2D8/EcLZAjXOUmbIBvQZyEX5+fZQMNFgZKtArm+F
p3Db96jFP0GJmxyakl1PU5fhqzDTQyu74qo8Gss1vtttiZxJL0d5cWtWE5XKA7MaGiw2YMwm6L/p
avS26BzeZJYOJ9wAJA6nYu0nBIwWUn/Rmt7fxp53igfmm2SsnouPFPKSxyz7QVIckZOuXQJrBek3
/t6CPmojTCV1DwtzVFV9L91g1wRLzyEM8C7Uo43WOKTIEVbj51idzJZCyWoq58VvyRBl7FlvrAkW
+djbR0ZK6UojBXTTG9aK3eGzMlX+WAx9vsLjmu2GZO6MMIofKR6ETHCVR8Baej+1tk45dLAvNHOF
lYT9aO/JEztbsq7g3C0SlxhtMPNbLSxgJbbGeOorezNV5XhpjT0QXXTWNHFES5xoUqLlypMRF8+8
MYESQ4eqGp6GoEfkFJjBuqqa9WR2RL/pVMi2Hs8u53w8z1OWTJfPYpZ2Fh2jwgBIPqSQS2GGNBtR
1uBY1+pDVSFzrZPMWU5jb2wpT2jgO+F9FVRcovTZyhvjc1GVG4IARgyp6NUeh4oonkySmBbW9cpw
jXAJIp1WBKiXZTnGajVkwXCSeQw2gowZ1hJLXd3YPaU5ZbIoCkKzJxSi2TBsGIJHR+n1NaKHWaoP
/uSzhIsmCpGcVFMn6MaYR5UqUfvacjAITHLvhuZDA5zjdLtRyo0PoMLNw8DWtG3ZQJioGRe2C39e
R3az1HP8NE3qcCoSXpSq4ljYYfVYccx1s+4nrzRkDvCblqyq0SrBDvLGytal+brPOrZtDUaZJot6
NB3JGt+RseqfPgibl2evfaljWkSr3KyDLzAjvxgAHBaglsJVXwbZk5xAqohITJvRJtGucMrDaDTv
nYf/La9ZMNP5xuTSoXUxH45GAoevB1hqY7veMJIFUeCm+kuoGnVi5OucbJWkiybt3CV8wurIJqQ6
ajJ1VoFN2BhZR9nD4DI60VlFrPmqmne4Pm7/83ZjFuIrM+CC0BEuvUCuCcJIDkk0aQjW2Zr2Q2gf
yMFZT0gLVr5W98uqrTnpOn04YF6FSlJstN6OT5lYE1v0Usn0haonfNJz5dypHEN2jzKudSXd9akN
r24fiI0Viv4wpvkeMzd089JQ+ACTCW2dpLI2nGkXRYN3giL6xe/kAGGpqXe0QNTnQIwnAjRmEeiE
RNTIjiUeCCqn6Xq7KczWpncdnJveDK85fmymS5dwbNOLtJapb8udbP2v3SjT0+0GkROWBDLF8ICj
jid2Z1hnEbtoLJbp1m68F97F+EiVBBKWEuUuR4bbT2V2jpN82ASQjhaTUQSX0NSnnV1x1HX21eDo
fomQBS8g3TBDw6ezjjMsDeUAWNlMG5DvTsrD4V7aoEcxz1gW0RaT9eiP5iH00aOKfGC8iMz4vnzP
aQSeqpp4dVsCQIot6W8KZTS7diDNgreUTnrcrNxGf2xxsq2lN/QbSeLlusiq11SlAU7QCo1kEJ2t
pqSujO88M/bPfm++6KQQrYxBo301GOUZbVC8D8ZNbEixMzM6smgnqk0WdmKV2/E3jrF0b9Inpof8
7GkEw7YDrl69m7g6mvHenFBH14G0F+TAIdFQZbTB4WrthS6iFYiPdAnATTC8dMdXWUXPEB+73TBo
Mzeix+aJc6EF/HKykul1MOOCmmasl55KicF0ABigfS+xy7YH+nbGdVKWu++r4sHviHgV42BvXN85
4aLpj9qg1TuCejDNSU+DmM3Fs3A6f4ueJF6UeLa1XOuvaV0+ixBCV4K1fq0kS8AoEEPjLcFmaYCk
yCK5H7u4gPCmDy9N5951LNfLhqJmNbCmXjSzKBdF4DLYVdV3HFn9g2ePKBnCsJju66FdtxMVU5aY
7AxxVTTEa62Eo77YyGPvMZSRdtSu2giaCf2fPXhRdaeqrlqHWKH9Iqj3CCsmN9z1kEnvdO0E4f2Q
9lRjos8hGpqvmodpFJHXHMkUwStGyrJAC6BfSzed8xC9+j6sEtq7cQ4ppyf8pMudB9JRCB1i9g1b
QyBCs5V7JJSdSR6zCIRxMjhOqHGr8ZxlkXGVjDwhMCRHg5QfWWrG0SrzV+Ci4cZv8w0SMIJUO+NU
6jVvETjSK16+e6u+b33A+HUDw36su3vfvk9tBLBDZOLS8KCeoIpsVtocpwuWRjsYdJPy9Hi7qLlN
e+jLCZzvXCGU2Zy9wH5tC/bksUnH9KjcDzCP0eF2Z2gLEqh0c60PUF3ZAx5CjuddaNVql6TyW+fh
FisdY9Xa6KEjxg+L3tGCDTVreULz694lKar9OQo3qIwGCRcABIMGyy5LkWT0aTTdhYMMXzWTMkmL
OMLxZ2QPXeYvKaW1b6a+yKbM3SdglX/26jQ3c3f21J0EiC6EzZB1USHxORVMtGbszSQa+72CWiZa
eRxm+JOM5bXs+q92SWchD0x/RSsYtYuk6RDt8pbUgWKu3MhQXzA0nJZOV2bLFAE01oSlF2mwlIIh
WGs9R3BKYH3bZwuGhz02dBfRZr1T0RiuMpy3UXRM6dxd2XsEAE5UvkKiwMrGNIbI+9E99nlBmmIz
C/XiZj/oU3rQXZR3t/WZqOxNr6SkY1GxuIbxsGm6AjLj2Pc75TAQqD1VoDKzs1dWjqNkns30Lzno
86IumWYvbEWmcig6eUBVxIgoRgWgJRaqmUpYOxpzFyOq2rNsNJxZSeGzVSODEvtzvXLthhzTFKp2
IDrsRNoypv22z9Mc7NmzmvwN+K7y0rRNSEs2fRjYVkH4I7y4jOmie1m8HtMCO2zQjOi3ShipkZf7
i7aLPzdDTDewAh4XAqhMckY3CW4yerS42/oUdR4do51fUd+F7EExyjOVBBh072rdlflzvgud4Mn3
UWPXnkfbrzR3nReCxRrpV2hJmmNTChpgU+UB9bABDd24OKJw9i1Kx3WXOHJZRlm0akhw3yMmwVbR
NSZQTLIUWgs9yRBMZ5qE0aVnejoI9lKDD2wPmM59ng3trpvXj2bo9k5R0WD3ACiXjk5SyPwROtFk
b4lXWk+J3xyM9O1WwvTqaeqBSYsh3ZDps23tUa1Vn8kNQ3jk3176ERXAekfdfQTQAclO5buC4s5Q
I9aECYc+I5Sa6zH5i142A/G3Q+gQJ4Ubfw1WPFiZpYsWG8HO0jZy996n8j2aob+uOhEce8glGCZH
iw2CC5B2bngrl91QbyTeSet2ts52u8Xju0SpMB7G4xAU7kUfv3N+jHgwipOjAvtAexEHmkWoaQNU
YsXID9MVDWgfAEu7iypG/7c+ol8wqKmz9otEK2x7Q3YKBHEcP28MNSyHBr3QZI3ntHLbne06xsl3
9be0x51hMhqHRNUoPpnc2xkViDDBcOK+YCfOekvT1sDyDsCGkOtbuUUF1uwiG0GL4xPJHPqMcRiM
NDuNqc6dFhJaB3cbvZligzwv01J9bstiPAp7uAqNNFe08dVClYV5ZvBqnlsJF5yEVzof8Fk29US4
j5305SWbKUZT+oDubTjerm2Y6iypwrtPv/zH3//rP74N/+l/zyE+MNfJ6r//F/e/5eRMhH7Q/Onu
359yWlnp7W/+8Tt//Iu/n8JvtKzyH81f/tbme35+S7/Xf/6l+dn84z/z6L89u+Vb8/aHO6sMpOp4
bb9X48P3Gmnv7VnwOubf/N/+8Jfvt//yNBbff/30LW8z9usP34nKyD799qPdx6+fhLBub9TP92n+
/7/9cH4Bv356qsIs/Hj7+OUt+/jlKX9/8/P/9tffUV//+gkr9t9M11BSSdtSAnyA/emX/vvPHxl/
c6VuSF2nw+AIxxCffsEP3gS/fjKMv0nLpfGJJlG6rqvzozpvbz/S/0bj2HVchVFOmkznPv2/9+EP
n+c/P99fMsrfPKSI/vWT++mX4uenPr9My3KF4nkxLHJtRxeWzcsuvr09hJnPLxv/xyB73dJDzV3Y
Di2vqoQLAs7IluFLkuJWylHtdbW5FWwHfx5afziyfv/IhvoXD227UgrbMWykkvNT+91Ds4uokQlL
VJP1tgq0x1ChdmLwtDWH8lHrFJwz2L5JPL5gv+jo3ZIw1eHiIeBxodZ+0QHDqgxmqpfffZS/vUW/
f2LKMP/4zGxdSkM5pg2+X+pK6H96U+DvcNV2ybevUToTOjxefXLM1641JlCzdebElSB+1lrEhckQ
VlOvViveJr94NNCQLV2TPg6xKA5kIQABsEIo67sfqKtRxNgRvTKsUw0C57ttSaW/dEXe7iM2tIFI
UaAXp1zuotR/oD45NDiQgiGCVV4g8HcJPA0DVgGr3dX5t8Ya4HpM9kUxCqVvWAF7xuQiw3PrsqgV
lIfw5ki2SrRpF7PltBqX6211lswppPD2Xhm9G27+SFHKLzrnOKjJCtJflCuuEOsK1IoQ0FaukcA+
0eP3TmEDnUzzWSRKWxE/fyyxIjko8fFu+tMibk0CJ7Jvk8jNZU88eFnYV7rTH6zbsNV78L7KJ+4a
0laglc6SbJMXAC93ZuYQaCSqLdvkYz9wNXeagWtsn23R0hM9AmYad8lXWRvfCgNgagevw5Xiynji
2lnTlvniJvThdSkPiKNrtATQHZSf18u0wDbfTWrT+BQeLEzkyHfBmW4aSoDQpjJN4LEwBYEzAq50
FiL4HvMbq+VPmztR+z9y9th34r1Myo80Le+9qjQWE/UUk2NeuD3bbbSqEavAZ/+f+a3YIpQkLXMW
AertibgFVMZluFKWn9LHx9WMyu1JeSP/NacWw3OeRpCpcEbum5ZDC08ccVts6XERbsyClmRXaJgO
tZVgbnH2X4aewyz1dfBYAq+Zo5fxypcFDFSdUYCua88RUKUe5jo7IGDlMURV9LrDnQVDeFFq5rUB
f5DFzVsdJD/cMH9MyxxQoU9+jYe8c56ZLuEYSWrRet/WXbVlhHkSXS2OTIZOxJA7m5hrHvtSnaPb
UqiZ0bCg8JN87riJRqtBhZPv00iJBTgK34AYZh8KU2x7e3ypqxohkxP8sPj0mePdy4EALm9WmJAi
VGJsm54Sg4CZqiQ0yBytTeo0atPbHa7MmNiyecBluyYW2sDnsQu0JXPuDs0XRTeIfTRmVZxyyEJA
WdyNA6RCP3m0erHxU96VJAQMaarka+J9N5rh2zBYx7EfH4q5g5DYZNlPVP4ZeTNLN2kfSVuK4B4U
7tobvxSYcFZVjVNMZ1x6HuebRjhnG2nCVi41G2CfbwJgcRAm3OmhPFWTdp9Z9lqJ5FsznSPoUjzl
eOS81ICjzdnGHX+EQ+nrfED7ZbH3SDjIvYiDzrrWORffxJffQ8OWoNhzGCImAhzA2kk4FSuElhke
Eu2u6SwG2dVrEyKliRK6A9I/dG6zbIoZvGoYKNLqAqulrV59uoK47yHo+hHCzU6Mzcpri0sVQ4lg
hvQhUD83qbgSj17wlnLqIgM4GsEX0Ij6Qsa03TyDS3KuoYo0G15kQwCcN7xQsMPj114RCGl4qnnu
zozFhZs9sUlCaQeMI+QZqzx/7Gervmx3FovEXSEQyyRw87BBoaHQL36nXWM3vVgZGkW9TRe+EW+c
FHuP1jxVliT6BGv+5DlM8n6UMntqTKQmZceJXvbEFlGI+cRQ4252nmSMMHcq5VoRxMVl6Yn0s7Xo
b7Uax2ZAU6OcorWoJYqB6GtNYAZxmd3FzrxDP0u9Gw/PY9dAUklXdsaVI038C3xUEGWM+mRAqxjb
wCIW+WthDi9jYZ/Z91nIo7kwsFYkYQQ6F/2ea+37CGT5aLHeDepLpheHHAAuLhj/HfHTPumdl8as
yKgMnOeGacFdGrTYGVry5Av/oGto71kQbRrd6Km/GVKhTKteGZ5CMLMfrGgKF4PHJS1v5H0K95q1
ZRUCquhlue+wXwMxy43wc5ZykIYzj8uXNqMJ+zyIq+nwcXuOuUHgMwfZVa9MYve1zO5DpKzLbrIu
SvRrqnYNyasi1lfDH1TxODrCSI6FIg6+KhG9j7fYZGxcGp8JHhr8Is9x8+yRIIVlNfhwPFZCfwje
C2Bud8o5joqU1GrqCtY642sSQKliZLRQjodDrIy++t7eMnC6zI9s51m7rkvMnnRyGQgGSzbt9TZK
3YUy2Tv1VfTVgMNIaE997/oM2h3xYvmYFIeM56uGBzANNqO7hZ5xPZ5aeQa8vIakNQ9TUbpztupe
ipEcxrElnlhVgrvQR/PndOEzGqkSfWa+KUsDnUI5uovKYxZU52uHLdUy9FiepjL9elvtC4p2F5pP
pgU/uoC3qxu8J8GQZAIbiLoa/IWLy6w9IYXcUeo8xQXn1mSVYmFOfM4NYiGAFM4yLhCKRR8Rb57X
47rj6oETJioWkQjfCYL6WobWtY+wNkSUCLoEthuy+SvjZtuVxOZQqoRnn4aj3TD1zfNLOnce+n74
ARTLv2tbArWrQXvCDf4Ru/kFyOkyhBkVJYWxqgRXgKlDXDCa/o/U6uolzUYy+cSyn/+wR9oUGaC8
O66S4Bf2lNhMrq6Z2YEnLxwuBaDyjGKc0NsFyOgc94sM8c0YqoWh2R0noOJe0Z6olAE7S1R2tVMd
61bAJ84vmpEcQTDYdyqLHuEPigVYebS72FG9sD3gc8xWY4xY6kuezIiNnDerrOf1nVXENvRuYWhw
o4J+xdjOuMPW8FE3wY/Cbk/wHVemx/ZVat+EM5/Yfu0uhsp5zxED0ZWMbSCPc2nUN3jSuApyLQ1n
eIh9ypikg04fydjhGqeydIN4hP4BaMo7uFNfvTajMW1AiacGKLOrSYsxM2iQka5Nbl3n1ZsqL850
Ix8KmxVnAsC5Qly6gZS1GaAuksUMKKfQaKy594iGm72oTWAlEX277DE3Sm07T3bww+DQirkGzd5G
JwjmL/KUxMO922gfIEJRTU40WNmoYw8Agm14wkJzGV+iBoBHj747yZ4dgZHP608CWkY6PURez7kx
EZvMQGRRx2jqJClceW6u6xxdmBPUT06B+LAKwbLRuG6dcNxwfu7DyDMXmVwHvbanAn2JhSCaAIcx
bVJSGyx001Wqum2hh99kNJ0S1yXl0uvOeIXqA7XiILgpIg7udsA7aZB81Pru2a2JShzq8HFfj8m7
NRoMo0n27mZikeV9pLs6SdqlU9sZozbJmBEbmFHUrHRc++4ai1qwTfEZ9Bd6DA3WY85GM9+Rpk29
4zVU9MR0uL1FxnRnvte0sBf2QKmUEkBkk5T71zuNP2+BbN1UlmBbroR0ACaZf9poCK9WhtuinvZ4
qeDcbegOLN2o9LgSWvdiwnQzW864RBllciFvY+4tFuQvNPurusnDDPVEonv3bzZnwvnzFuj2zNj7
ONLWgWXKP27OXNuuGivHmxx1iMH6z9Xkf9hqdFdZ1t7llVrFlOxIsJ8Ihf8Bb+o1RNQDvMx/G0mG
EkD5QQ7FNqcN7lklhqXTAjJpWMdDqgg0Sl8txCV39VyY1HmKnNPRF6In7tVAbvbXb/O/fDGmbliG
iwddOPafdppaqzuWAf9wIWhETT2FQKHP6MYURX1L+co5Twrbow1h0zDTyzwgL6tgz6UD47J90NH4
FTSi45KlMh5Ypaz6aFswqstU8IKc/HXwzlg34c667aXV5c6fsmMn/eLfvBJD/xcfiyktR9HHdW36
A3/8WPpuDBnEYPdTg9QxKugvk8FC39l74vyuSiN7wZh4ui6TPFdqX/76jfxv+2IOCjbk0jBpPtDV
mA+a3+3YnbBuIKEFGiJ34B5szApNnv/6IeYj/nf9iNsZoSQli1Bza8Odmwa/e4ixLUZGez7Ii8Ha
JJV57nRtX89Tzb9+HCH/1H6YH4mHMHWhpODtdIw/PVKKk7aOkGqh1GJ9HcYXrIr5OHyJu+40Jdo+
I2bBZEp4p8R8SRdgK1DLOUsnBPbM1IWwRo6HpKHFTWDipkb7SuvOeCHs6JG29IYziHK2Cj40pkKF
wYGe50T9wTqfH8Gm+g1Gqv7SS/fKBrNeY/5pVfyDIVarW5egtc+q0fOlR98xs71DzgMgjqcNYFf2
emrZ17AgvYYqRNlZ92IxcenIFPMjMpF2utstAqwpdpxCQGJ3tfTwWGmPoGIWc3Uzb/1tPXoxslPR
5I+2F0yLbEbta35eLPIuva8hiHXEsku9fGQ49sP3gx/ZmO1ArSOgb15jD6bQ997pTrdGDaaNF/i0
JQuG96RmOkUn0eKo8TlmPx22rwHcaYaLYjHQdHZYJMogOpht+eh7bAtibW9LuUkl1mVZ+EARrTUW
8IWNp5yt7zCrJNMVQoWvtVNcrN7ZpW56ZDZ9LkzeWvQ9jzWq89smBdHovGDHl8mzoU6A/wQXHeM3
8M/5VD4SCamj0gN10hJQKttmHw97HPXLHiu3FuerXiKGijvnKU6pgVkwyHfz8ZYPr25rowYln1C9
9BH6Ws6Bhq4xJtrxHDpwJSyKXS/lRWZh9uh17DGD76ArjhN8igUicQx3xh0uozsrcjFc5OZ1NFFp
pv4PL09XQUu/l7STV79sT0Ghfc8GQrMbfySXOrxzjJaEDpy2WI8sE/JSNL0UU/iBtxpQmlomoXMG
k/zOqO/ahfYOKjKqHqfqFjL/wUb+LbkLTe9z2nKglbI90X2n4CvAOTb1kcwH7BxsARgY+Ra7kRhR
6SKAUGQ2dCGCVj3BkXid5ilhF71nkORZkygNgnlDFeYjYpNyL2FG0UBJLokW/Yhr7ylz7C0SXuSm
PguItRE6YViVrZ4giVAIENlwR/QVuByLHSRbVzA+9Nx9qqWqDD9AEftO9rXVm69hWr3AY8HyWZUb
ppK7GKsJTSt1JuvwXTAPdwaD/U8ef1R6QdMgODPefEZVe1eKYvp5+fj/ffF/0xc3XNrXDBD+h774
pg2z729ggOr6rf19R/z/sndmy3EjW5b9Ilxzx+AAXgOIORjBmZJeYNSEeZ7x9bXAutWdyZudafXe
DylLSUaRgcH9+Dl7r/3xdf/uiEvjX4pmuHRNQxcKDysr77874lL9i9qTVrRj0RSWlk7Z8T8dcf1f
dKjXfY9NSLi24gf5vx1xd/3X2JhoZVus5f+bjri5ljZ/2IJo1FPmKsP+KBjoiOt/3hj6WOLMLeqb
3bk76GA/DebtN0brm6XUMUIhYndrI0As+s2Z9WvA4eCS9WLECxRVfhSC3BpqNK+9C/IEscbXTtr1
3uxb5esLSseyGk5Z36s1b5JlIOsMz5ya5KxKx9j1+cw5c2AFXkQcH0yUdbdIKsRKkzhGAbk4S+ge
Kjz0OdlGWi/v6/49aJzhZgPOtQKNfcSaQqDqRX78w538i7a49akkXK+LSVtct7g66OedtTr4w9ac
NgREum10a50+2Sng64zS8YDKpv2uSd5s/Y6sPwxsZl4enLh6GMihMxx6BoludbukHBYvjx25KwuV
b0cXqw0VcXI0nWlnVwuxCZUg91OjXpwDZNgWo21bN08a4kySoi2vpi8DvAi/WLQY0ZFR7eyQhDjr
H95R4KLzfIAgmHoNbpH7wPmOKsyLFfS7nDvuLT1uZ51MZj/W2cVL0xC73gTL6eDddgOwyIbLkLll
x40iFnDb/QUaWT8lEHM2wq7fKrQynoODa8ep4e+vrfmprvu4tswZbMoRy3R0/VNdp9epswxKuxLd
jc+xeWydvLyGGMzMTsijNRkLnGQOcXH92vbGVmsT443R07PdjhQlVfo0CcjzdM59mUU49y0r3RdJ
VyHqzNceicy8UhY4huZu2MVNcmcKozlIghn8JuwpK2K9RJACPBdXDD6LJC/BPfZrThQdkWnSwa3o
LUc7x70PSP+eZ6J2OrN9NXlZ/qHI1T+VmR8XA0UymDxaprYwPz1o1J4oeE3tStgQECCFXh7pta/S
32YHEd+M2DisUc70Vx9QU71UY7BL6LTmyTT7hMmn87hFUVbt4phIlpi8Qi1aXYNYD4leyX7XWAf9
yaETlwTxtP37O/lxMPq0epgm4z5T6dIUzCD+/JYMi9RkNLvXJAdDLHuysCCfR+Nc7XKixEgyIF4l
SgGncJRL6YibkesSVjiR6t62P/7+h/lYqj79MJYuXC6h4vTD+/vnH0bVTdOiN7zptc5MmioD8wqQ
YE25ZMUvQY9CJJdbmHHlk8C1jI6pvTHmeJ8YgG0U8Z0vLOz3hWXvSfNLdoOy71Rn94TNL+NDD10X
CTYyWku73m8IcK6fg3r+EtPAQWlSBX5ncN6OmLufDCsnCpURwFILZCFRwJgcnYCpye/dFAf0Up3q
WE9LsQssZ81J5FXT0ALB9ZrvcwQQPk6e+epJwxgPUsw286ZYXODSWlF8jnJ1+PsrZ7CbfN4EmE2i
bHFNy1q3nT9fuXQutQH71rUtx2pX5+HBTIA3DI2D8Hc0tvXImMWaQCZoPQVtC6WqSK65ttYm0TB5
aiRqIjHv0nREPzgH835JKorxfvQBRCtewEXp9klDmZ7YtnGitGfWlMUYMXWd15eaV7ORUNemWI3e
5Ik9KaMsN1aTEgy96m5Kk2f67z+0XI88nx4XWwg0Fg5bKZnCnz50W8zObEpx/RB8yQEOnCBMy5ga
H6siUv4ornazOgR2fWpvxSDUPyyDcn05/uMHYIihQLYxGLbWrfkPW0yLc9BokNqysqBy7pPfBhHe
KLG26DkfCkFnYYSGGCTimSt3smpWNBbuf7oOxl8sQKw9UhimhQhSfDwcf/gxBDaIzB3FNWqLPXCM
eNuZv4I8dB7iBEWP1jd3elund2OlHkUZfMnc1Dx1bUiXQIQ2uhiHfacZrENvi+JCnJNXOEHKE/CW
YDOk8tdyGpd04/IxA6Vekkan2aFPow01cS/x/Bn4x5UbvpOZeogxqF/7EFCwsgwwXmu++N/fd/uv
Pq/UXdsykBWsUoA/X/YI3MmiZeJKKvH9KGnA6ySEvTRoUC1nvmYGSRaUGL4mCtycp3FRiefky8CU
J91bTXaqtXqCJckL/bHSVoJlb6JpnZYOppI5g9E6kESY0XIFICqa9kEWgBemWYPiRi4g/p5525Wh
eVLVxDEp03ckF9OVNSsSFqV10CPzm5jNxySP5q1sqvtK1IoROjMvp4dn2eCzP2flQIQj4zgOIIil
euW+WviHDEbf9sQ8tT5HTD12QT92nA4Wi8+zrO6gkEEfABqP6Wd8JnY0w3pt7IbAbR5i+2GMgIo6
7dV+dp2bCufwVAXutSXRftfkQ3V0ij15ONUug+FHIQer/+9vzlry/sc7obuIEQQ9F8nb+enmdGMS
xlp/RTveHgi1YCAgy2+FPWCJ1Fk1MK1Zu7zCwNiRf1gRtWXjn3YKUKYOIbR9XVW7Ug2vSZzl4BgI
t4XGvDObrtiXuuFnmsEyju/UAzpx9/c/+8dm9/l9hnZvibWkpvv2qb+ZIL00i6wDfxy9U3k0l2ER
22HQCN60RwfDz/zsyH0I6MCHKjSS/orahL/rmAo2kOpQXczI7fW3sk8PiO9ymioEZxAictO6JLmG
sYUPCKNL0jAfCWncwcFi5iYbBgttYrsHfcyYvqRkuDn6sn5lNJ7+/kP+xU7BocM0qFek4L9PL48Z
Kn0Omuo6j+wE5tQxmCW6emnn96pOH//+e/3Vi8rpSBqS+lpK51MDDhReMNYwgNN8gvKqxb81lzrn
77/HfxQNaJE49VgOi4Euhfi8COcl2HRMDde0gd/W6LQ5ZcxLOpnxGs29IO7j1jEcpgY0/ZK0UHqi
9F3apdlb+kXLKKdNxKc5kBqIO9He1Ky9cJlIhKNABTkPTFoi81jS/LEZOc8E6CwBiIrefMJf/430
Mfqoc3w/J33pw+Gnbx+W1ONr/dbwoBFocetjjLjBXFLRkVq5AQeDmRiajaLfvkmYvuyxOqGEqQUl
pJFfGmv2jMGaHquI1sxdMLQcKiyGa/9w7T41FW2uHSwEjrQ8ESat/XWD+8POsVQybJipX12teW5D
eI8qWGPJJT2YsAUXYQsNeRD0qsqICQ23qcuBb70aWfE645+/kG+MmgPLUlXqx6jlHbXgoiBLLsWu
npnYG41vVJz9lgSv/1w0O83k3thB7PpE75DIpZy3yg4Aa9Kg3iotRobIWw4KRTtXRkeS8sz97HRx
tsrqoWxjHD2gJahjCPcreed2MnXHXbtk6aEVCXscNrXG7r6WDXVjEKIXTolZWlhUiCNTyVdO0faZ
ac1P0rtquGz1Y6J06/z315XN6NMquF7YtevsCgkFzvhcj5Vtsyy23lztBGwUiGv5uMTOZsmrQ5M7
8n5ESQ0gZfrvvRjNAbzxlGzCoQUELiyA3xyn/SbJYl8kprWNLXS71ohEiuNkuM57IEn0R8c2MEL3
CV4MoNbROFKU6yBFTSZxhcrq7SCq+JpYaL0JaoDllL61rimP+UgvMjGRNcXmtyhS7t1SAvzRl4Yg
lsxOvJaTv1/FrNIIPRDENOjrJ+d7McKxsY1u9kdrugLF1dsRDoyLeb5XsXupo17u4Cy+MwJSh7RT
vyCTa5QURPkuwz6S/Ft17y7ngU1KQrDxQnxU+ImIEmT4jTm0spvQ79NZ8jrzcULyHaoayU0Xm8cm
7RtfYAvyOwsETB0WV91y4kuUlD/m9cgVO8V1ZuRwb5XxYzkXLu9ycapHCZ1sJHSh7OwfzlLB5i/t
zbSE4iRPUaGMUyumL7RrPA4Vv8w1xgu16+rQJIhelfRaASoo6VzaiLd4CqPngKt8tReEOYaIyYSG
h2wUybAfDMfwyjpYdraZT0AwmD2gZ3SPBfokw87zmwUUvyIkvggL/a7C0xCGtnWe225fjBOQUOCB
avjZGEp6H5ViSDTKP5TNq4LzTzv0+mwySGCAB5jUdT7v0Es1mQtMK/qNyXhwoLWwMsXTXuSYJHQL
wZU1WtZGpdTvThNpx8ywngPRxvuhIaSsUiheiPZy99WqL6gE8HuD9Lehdi+M8JFY5WBG3ay7QUNF
0K5VW7pjPzn12qcRsJumWQGmHsQUsnO5UMYRVaRzcUDFRv0wHW0zOTHyxOyrV9GWhnbnuxwLt+P6
IM6J/RSonKjhfrlPNc4fsZt9dcnapi+SNAxHgax13V0EbY1pV1HtnNW+I8nGWvDz+Zo2TFvUrSV3
o4r3//DWf+6KcGHRSloU4lK6LtOaP6+mca9FltFod10vCS3qk9yrB9QE1pw4nrDTPa00w1texNzd
WWn0D4XXxzTrj8XL+t0tGl64mqRBP3LdjP+wljdDgKnIcrCpQc6KmhcEiGepkKTqETt9n0C1LROF
Wb7dGhGyMVjU8b6VovBJ7hpB5fuzbtz6pcRFnhknmTb/9BP+xW7j0vG0dbqfOo/fp+tjh6gKe9e9
GyNXAkL/6aR957nl9D52/Cigsx/CsPTqSX2dewtd6ky3yJhTDEEsO3PoMmHp9Q0RCkjM/2En5LD4
H0u2uwqbLcYf+qpj/nyKUjbEjsAu7+yWWbDFMA1axPBsacNN4GzmsU7oB9gqPQVRMBOK2SBoB7nU
SPaWRmsOCE4WNhQvQkmLLoiAyqLsnNd0eo+dFSYIRdJPkgzLYpD7metcqmUMtjNWTPDUjXrtsSvt
meX3QLRN9apcMfrT3KkD4MSC43plndwmBDKqmv6cLGX+miWrwKcZtEtMjlUljMeoq+UOZkHz37/F
bOoehEYRHWQDvoFFf5i7fnx2q9sk3JdcFtXTIgdsLRo9UmdyrK+McpmTGNV3tDOnGH40E6o42rm6
iWCF1DSvz6rpJHOGx1bukntCt7dYEPxmOj4ZOdkn2d1RzARn6c753pkR9y7dQecrzpFmzuxizbaZ
TXK+gDWcWi0qdq3C+9GhBFXEPfTublqcO7fWcD2P1eg7phoPfVsfilEkj9Gss1Fh3zgpM6peCzAL
m6afo7tB9dVr1Y3P2gAxkfL+S4cryJyd9OAOMWYRM533YRFH5M6aOYx5Ujoc+Wto1EGkEos2/nGs
nvtlxJZBuIAJQb3tSZ7wzcZuvHa0wQ8jgCIlA7yi/pg6aUxTfTnJCJ7ZYCz1Xi800hGmXO4XLdgX
cKG2dTR9c2TyyyhHnWDQwGFImD7M6uya4XLPVnp21nCGBn8sOg57Z2oiOE2tiQs6ORiTfq9PYPVi
q9liCTlAhmofIThu7SUd/MSongRur4OV6D8j5lSuvtCCsavyOFrkj5hQOUgcocUYm78VOrNbn9sH
bex/J5YOncUub6xl4Faa7iFzmke35ekylvwNYeELpaoOIqLgIGyqH6VhPznj/LNciGJa+OKRROqN
yeFkilxrw+Q09NiCH4WwafMPJ+is36o2+FakcFt1aPHhMv5QI5ikITU2MllHlQ2Nmf6mObbrm4EN
5wI3vwy+DpY64VjzxpFCWfao0rHcX6OxPwZVMBJIn91BsHhrXObBY/4WJeqSUeoXs7YNG/QaY0Ab
nchisnRMfOvN9ynuCfFqYNKPhfZtEia1kR0HV5XPr/FHKudqjHQXfWNjETyZTtMfci04zcbKS+od
IiW15gltY+snCq2W3pVEJtgOqrvFXY4hUQl50xQ4uPNlr2v9G/FgAjwuLig80SNBHgNNlHVkorUo
LMivSgnJCw52O1lXd4fqlD5/yXVKDPsibN6cpO7zazX8HDVruHYWV3Jwjg60U68rJQJfw49NnPZO
uYQ7uyejr8AN5BkLMA4yVmVk/C4ix2ZVKeRmJgrBsCV2UQMmOmSHjaT4hCp7k5UuLhPlfrb6tEZS
UnNIXV6cpNfanKvzR1abZmGPdaJ864JmIM1jY7ocd+A7TedhiZEhhF+GvBe+HUdfbfqynl7nNzge
GN7R4NvSKOkj9UQmUesXmgPnV/V+Ulc2yVIZFi3HqPxmpXSNpPakS/JLWFXkdVnBLZumW99Mr6qF
/lObNbLSErXkfJzDeM1z2gw1WoXaMf1I7+9AQe5wFH7XslnguH1zQnwhWZ7ohAdvlqgYNm1ChtSI
Qxi1d5exjllnzejeLXLJOXl/0dNHAEcVDXgCgDUJjr8h2U9rxO8xMr+6C8wfFcHXCC2q3x4Y9AJ1
3yYD0CfakDNfQESPRtzBSOT9gZ7lE/r95BDM7CPCwJIVlj+I4bS9HrDxpssmoCH9GzqqkRQFHqVw
Jk3Ubb82jv0zWfOLcwThGuaNJYgfwDUuJ4gYA1dZ4E7buiZK2DR9M3qIELY2+XIomSoogdRUfgGQ
h7OZTAKfFLtD0erOJrRbuc3DSSeuPbJJCmp3SZClW1MjhBJtJWLATpnwYI4sX9qj1kImdsGBzWb0
Y4krnZG8hWs5DL/CHBxJia5+l7SIjyR57FqDhOFJG36aRnM3tVPtOSRYbPDq2Hj7p2avpPZqpnly
kurWmEN0FyOtWFD88ulS/UWAa9stlrGd2ndd1dWhDsJ8j//jXI4SGHSTdeBYx2kk/KV+YhTKiNwG
q1fk+cQJRtTsGCzIxN8dZq1pDpORVJs5I3i8k+MDmYPuujqAna2/0jE2wZskhP1Cmc3+zy8U4EDs
Q9jEOScNz4z1BZQDN9l+n/H30+9n4GHgBwE1HUG4h7KdY+Hki9rKiclpWP/3459Lu+mN9iTplVZa
kjbDL6LJ2gXT/bKbxsiBCQu4zvv4G5P80lObvTclaXWiqb6gEHSo/JOQgnHS3A1iZ53P029tBdxI
ocBpfnfqYe4lgVnpU0o9RFuZ779AB4K7AKM2r8hc6Gb9VBS2fpod61Wk0DiIH/vawxnlSAjKA4vx
miVCgIx8W8Pa6sXBQJ2b148r7uZTflIImgC82FuyUp6nhoOotexMVNKIG8cYT1GtPaExQssZiQ88
jO0vTmx+RfQPAcm5GynPT+OEB95Qy+Ms3WUfzrWHe3RCkllUW2ZSTCvpdA7TRG8tscUdFcFbptPl
dBGX7lqUkpmNmnoxCXJQbkXrbc0UtMfBvEqSRwwxP9d23xzdfZJWrziz4yuiL89RKM0dQA2WrV4U
p84NtShoBoxPEHM6kNDVY9/VSEOT4LcGv+uF2fZymwx5G7SxIdbCva8Avnk1UE3Ou9YXy0ZEswj9
Nc+M6D5pLza+0TuyJP0hijuf0wiSENPIt0uT0OPlUHtHtUvCYq/KrZupnWrb79hy+JwmCaQjmSGN
UT1AznuNjZAAC1S+x9yGapIPVDaY7jxHhERghuF4rnPrqsl+3NWhsWdu/lV1jTgKLYge6K5BSrPk
vSuW6KGawzXUGCzKQFBFfJ+EiXmhW5kdFHv4AM+AZ7YP/KzuXkRBnJ35Qw7ZM8Yn2ObdeIgCuz0G
of2GmZOz36zZ/mj8tKC4+WGsJ4cMEdChm5mRVZxoMOhbL0PenvugQO2UXObe5ghM4GRs0wwzwscO
k0LPPZex099ht6YnyjPJyj8CC0q9JWl0P5ibwGsYqc08vedozLPzx//ZnZ5j3aI9zDPe7hOHjapc
gjenkGerJYuN4LaJHsbetkFeTEP6Hhv6miiQkAuLbB0wVv1lARLrQHr3DIQNRKiUBwlU6FTEgmxe
Aw89+r19aExP7lwc8pkQ9ZLj/yqv35Zg7LwiMH7BVMjOivdpYr252TUkfdLHAZnhU0kNNV8iSa8w
QqNpivGlchQkP/xfv7varO7qPj215G0+DHP9JIqCbOs5Gb6MS/wYl1N2kmXnbq0FjEwhDWCTovFC
sHGXsGgCH8ykDhoyc84pCYTkjryN9DtILc7vcpErLPW7urG+N9o7BvHkKiIsIY0VXJwaXuskviZx
P95hzGcwr1dAeKPHsU5J76EBBYkOmblLPPq4Krjhzw3HvungaYfVzehyMbD/zO1+6ezd0mone7Y+
crABvtNFPNoNn1ezUvexs+MfTESr3ZgEIe3kCsvNxBTIAKEy184O8DLYO8lpoTyybZteEgzw/1T7
2kczwALMWznepgMNwwlroHHSyVC76oN+yzgfXIpC171cUFY7VNmMY8E0T0Jc24o/J+473JZrkFDH
XuYJpeEUIPdBs3jPmkD0PqXJLZAwBHjR0mPrjN9R+JzZwZBSG9SKVBPdtgQ45UknvmY5jNIZ4uB+
sggiT3oM3ghDfGXH6gXDUeklih4DmZAX6HfIWYHxp4KYYLuLn4qx6Y9ZCFE47ljAS/QhYdti11j0
1aP/JR4mwsdE/q12Q4Aavb0lwX3bhq16jLT+HCvnPnG04Bab9iWyYZhpo5FeZ+i4HsukgWn7UrCO
dpbiyEwQ6gEsIAk4OUb+uieqHaV/3WBy6GwCLLMhAqul0y82el1uMRc096pbu2tMYhdl1V/yCc16
oHVn/A4ExjNc9Bi1dqxKRNdnxWMky/glHceDy8TLS2pZk13lAExNFYWqRtY8SW3KxzwPsDNyorOV
DcQyN/bwUOaBuHcJVNa7xnmn5bAJ1tsTB0Z/jQbQL3SQHitOlsDe27dG4ofjNDztwA7xUA1B+DUa
2GP6B0Eo6fsi7pOx6E/DAA4n7NPfaUJDwOX1OxdQlD0R1T/lml8kDJ0Fu4fBaQ72j7jJvXScp3Ob
hhgTrfll4Fby+jboMGR4s0pRcv4oyRop9bcQeXBtxefB5uBVcWpSxXSmkpl3RMh6Olm7xyVl3Wsi
6qmYtiDLunVnaujKibg6iEJ0Vzr/+zjl2FTiqJoVwiO7JLARLw9Ypz7ZCr0gm2ESwDZb8S12vkli
Py4YyuJTZk/ARtwTXXqxz6wILIZWTj4CCyjyNW3QCRIxgB1wf64elOdI1Ds19eEeI90TbkNnW9Em
KDOooPGo99uubYIDWHCSAsKxOMMcIM/IHJ+ztTlsTNbg1TrMuJiVxEsKcrICWy60HkIS3kJxnvLk
monyiwHy7RCifdT1ut7xlKIdpxlw1dG4eG2luTc63JekKq6ttcRvTkucj8GHx1Vu7M11UWBcEIOz
fwopHyKNWVMwgE1jKl2cMrLw2t+YU6zVzXt21DyQcoYl0zWD5CFx02NvVrMvMY1toZOSPs5SlBO6
fo6cTu1jU97jP1+AK2kojZObkUMawVFmIo4dPToYLT6Ettm0VpBC+xzX7KS02LmiB+3uFvGWNpnO
g48dNOlC5aeAU7cqGVE7d4t2sEnvO6c9zZAii77SnMYEIPq3cEzwV1UpddagpRdnccDAIspNzYZY
zU5SP6Iivfa0dHGH70XkPoxgLlOWrBlwMSkJF2nV8VUrDes8pcFdGwj3zLXcDkVMo7RahG8O7sld
kppmZfIL3hJC4DSdkOzWzbM+F9uuaYmelao4G03zxZ6j+Ggk2nAu63bXxOlDa2UxyPN53DUoln1F
flSnyv6W1pjyTFDQ/kK554M0RuAGTNNvIxsv1BRbWBEHaJrj9BgPyzV0VgPv4HCinzuog5o44Eto
jvDVH8x4xKI2WfG+6uO9OdsK8KLzmNr22wBXH+kaLTCNv+rIf/AS9N8yC89xO19GBqHbiSKDFETr
vrKrdw4MKIlFJvaLDeQlB7Na0acMj32VxmQexbfWCuna4ko8E8AFWp7RaUYGFunOKcyaLQgQeh+J
+ubynO37LnkTfWOcizL2WYyji1W8JiXkGHo017DlGIz8yN6GUagdQtIiPENbrMN68dN5JehgFG84
2RnCuGMQy6GP/p5NC86nncxmoEgqiMMWWbnxRamRvqVFztDijjFSL7h+E4Zlt652wgQ5lwXyhJBt
K/s83Peunn8LBw9zIlL3XMLOKZ/NNAovZpH/7KAyHPThC3W9C4QI7ZPUTWDsfUWEbJv+7pX+uwlF
tcFUerKsRt+P5VR5Yyn2XRQ4zDvdY0Xeow95pPJEeQr7irmncn8Cc0XPzG69z7KOk/OideypWbCt
0i+T7PpdFBTNscmIjI6YjlLSpSSwhj9lNr8iedxMZi94bPVns1uyA6ekidNsQxq4agBN2o7f6cuV
zL8fsqhJsY/YK0L6n/cSmVMvGSuP1Y1gX3fW83tOFAdrLPVnWlHAxazyFABD86oswBSACOsoqAoE
Zta7RIOtQ5MtYf/jzxHDEyolJMB42b+kzYuEoG1o5KIVhXlAqG7uiGFpsBoN9i0UDDCWmvACdymh
R1vWsNEW+NWklBDpSPl6ckf9KQgk/cTWvLjDWbCTPyRHja4TORliPGsFd7IxAPLTJWCjjUHEieaJ
3mGHoJWG9GiobivRrEMhJERc17PmGvfNq636YBcqzfRYeB/mNI6fx7m86JcMleRdzaKEsQhyW1sM
99rQjkdpkpbK8HQC6M6NVP18qfSy8Upj+r5wuvLBdBfYZ4FN90l/RFJ63+Zat23HCEd+nhAlIkZ5
Nk5dhbYoqNpqp8rxse/p7Wk9SsrICbftbD6DAcLBS2LrphmmV2yNjLYHvpkw0ZhmLOyF8e4yoToU
rvYymgYhfUYePIUDtsJmSW8ElJqbCGomqp402mud+agmXpFkFDOJ6KOfYSb0VZMzRshawyN+6rF2
tfbJaeFKCMADtzgufyS97lxKqb/wdqNCOaV6I773tUOKVcLqbLIzOAY2ZLVwcoNRFJFHmLa8Pucs
LQa/bYuarojasY9U23iYp20dRHLjtBZOYHf8uRSGzmNaxldB+eVNlST9ZUbRV4wcotzKKryaTSut
bOPcsdFuJiWqwwydFZZA6IEVpGkewzAGOkJqFfpuRMLxNZiiE1LfzMOo9MtYWDNn8kSPbY2kQzOd
na7REAsbZ/Tidtml4BJ24P1n3yzho9NxQoxrjQmDTuKy6kSdHQrxh94y7upkXK9q90xI9QaORLyb
GqgQ9NYo6RyAQJUmPR1m1cbES+k7To10Wp/vXaYDeyekalpmF11ejANZwuwTeU3KpqK0xZg03mQ+
PJqz+yUeU9a/6CkpJnUMYf14H7PdBQbCKS/4Pro1vEV9uhvasj4XunkenKE+4MmH3GaPm7rrLWYR
MN4N9A9QOwrd01pGf4J0HVLD9nHDMHAWi0aFA+ChZ8kHmm8BAFtJn5j8X1JSkE8ZrjYPQ/CDkEO8
B31urYHp1sZx/Q9CpOyIAohgf4uXdlDWFcktmBW7Jy+IaNuGkaFDUtPqatLyHvAc8oWe18TrsJR5
4KbwPev1g+7iM2vKBvYEE1+Ro4cP40Df4nWm8k01rKp2R0hujuml5jx56Sv9cV5grgZO5zwaU3RJ
q+weRLmxNaSWbMO0KwjU0Kv7fCje0A4pvxdKfyw7C1KIG/llDs6o1JN5z4QNU4x17uzCR7pBIGvO
mEBzsOv1xi5wqvIiXRIvguYS5egts/RB40TjGxPu0WEAYwWRlVjcV22duppd+oOdM9+QCEyDF5u1
k7u/yc1CNqwVwYEpkjcs4wt6o+S/p2L/3zby/A84JYWq7f9tG/n2nn+P3//oF6Gi5bcfBCXDWD0h
Cr8jZ0nLRKb4P3YRHX4SckXlKGUrhPMGE8h/u0U051+6jlGSAa5u6K4Uqyzr33YRTTr/ou1vKvfD
UKKkYfxv/CIgk/486YTb5PJvWQIsnm4YJiq9P0+Ks8V251myBXWjYxJTkbNsFsQFAaEcIkfseMkf
AIYMRyET4uDAujBcUGtM46wflXZpkrr0CZ/kvGeuYMmo9xERaTt4tW5Z7LuKOgk5cMhJbPythaGf
WBzHBpPCzyI+ca+U/G2lNnFPaEk3S5reqVmW20VM0Jvg02yqEkuroU3bRaZQ2Nz6WwoNnJUPEGou
+l+8oRSxQ373GmbR5MOMQYjgNNj4ll0HBuY81Po7omSx2gD0I6djbTvl3bSlL/9QVDfHsm5mN2L8
BTi2qeQ0bydB8kLfdhdC2kGRrzVpw7FoQ4VPwBvGLmOxCLPJ7G4v7HJ4mqEAEnYR/UrJv0bV1P5C
aYH7WH24HVLE0VUMFUgOfmYrgCnmLLdBPZrXGYXnfipJJjbK/DtahOicjtE9qt7Y7xCi7acBrade
Jz8ZQkqvz6vl2ozipRBh84iobFcleo4UN4Y3wNfmWRffNHfE46dbNqpLrJlVwmiz8nQxRwfIbjRP
VjaSI0fnHqxG6XXB3HnluxL5tNWNkij7ZvpWhfsmWvQfVaoD5CydkMkTnIuCCnbsFWC+LvwRomS4
64X1hbg2tirRNRuIUFvNKR67JURAkGhXzsLtS5RD63P2TsM3J52I0JOAdqurZcSJ2k+drNlchcj2
YAoVprgYJG9qcuKh57LBJ2mfDMfchWaC6DXQehDnRXMXkoy8dTB5I21ywLCnFk3hJT708dRfZJAe
DfgSFev71uaofCpLlLXN0EW3PKq1u9xVq7I9D4h2tPXb2DKkTTNxIxP5R9hVOJ5Qk3m0vrDOukGx
NdH810NSwH5Rv9SUHAtZ9O8LAQtUuFF3ISiRhuRkNseo7+RGr6v7oVbjs0QrFA2/sjmihWvlw34h
0pHCyW+BRT9Hbl6cezyGQdDeVy7gntbM5VnEFOASNblnFmeNTfvqJs0r4rL8ue3U3UII0a1fkc02
hu8SPCUxDIfKHsR/EXZeu40r2xb9IgLM4VUMirYs5/YL0Xa7mUMVM7/+DvpcYONuHOC+CG23kySy
atVac44JzrbzTlZ9lXqjhNYQQ2NI3F+5mNZDK7yXIte7yyKh41AwhM7c10d1xgZQ0Kq/9dkk9kWc
4WzVPEHPkVM+/nHrcUBVjPU1y96NYj6k+qvn9dbt5yFr4DcJQ60iiuvVEjej8/IbMSD5jV6Dfk/v
gPMkH1WGQh1HcEKFRP5BbJ/6+byTKoceIdfdf76AFNHf+qxqp5//VBmt+prE0jr26OZqidYZ9rV5
bR14l9OcOGcxpOX7GN9BzvnQkzU/5hpt35x5v99CQWM6e8kaIqPUdZgpLpInG4IvUTje0WnTb0/v
nEMNu9f/EEml7ljEdOQWxT6joxpAX9BYE1FIg29EDcdpRl0M4ffJ/eiMVbRuQA9yWa5Gq6UoN6wo
HRSyROv6C4LRV+6lLuueuuAba0zq+6VnRi+DSS2eRbz8tqUq6KG/MmZmZEDGlt4b9SElsOqQrfmv
UquMIP7bThWNVENbd4VUm12lNdHgGggRpiGwtP7eINQwoK2TkFEF3WpYJDma/QlyN6mVNpOyz3qk
4cPQVjviWguYBeKGagfvuKjqt1unwKBGg0wH5pVLTi9pdXxM4V0wMf1Iqk1imIfx6t3GFAqnzlic
1IRjEacRnZDXQl2Xne5a33nek/aeAq6EycA9GNOhkMN1QeyuFNwfruhv+syIVOGw4+sp400MxxGX
q33ImYHuKmv2R5KQYkN/TRrGAV1JT4qgLViv7paXpvyqluK7oI4PctcWvmUND6BrcPPMDX+mpuBX
gPiCjJ8gVtevB53GXSx+SXrb93rc+mOt0IQ0UzNi/kC9h9LPby22ir727OuaTVdViyHgNMpHNmAP
JG7jda0bg9ClKSzmRRymQrstOY55PMVsStyTrFy0amyGt1CZ1+24k2VeFpYmh8VZ6+i9tS309sGO
9Fb6zDCSe6n1+FKICN2CI3YT02SGRiyv5EbOBDVrlxZdDNKZdNrVaHNGJX1Fn4VcZ5urOQQN7+aZ
jdGp4Mbno+Wjtz4g8xAYMrRmxn2TBFo2nxOMbWWZTq85FFPY05GH3mdXLtmyj6nBNQHE1ETX2yTu
dqUTz+wSJoSxTHzhEtFO5AbQAPMq7EHmsk2Y4zctsS6UKgMzieSnHelT6Hb0vdU9lLrkhLcuthGJ
tNxJDX4jf6EVEsiKNZ2cRTvKU4Zl3ji5IUIns5lJfh2ZCVMjo921Ov2usJioObQjlFkclUIzo1yt
j66RmWeN8xLpUfGxbuUmhx723bASizdATIed0gzRqgzVjtlas8d+he27HsPevpiTc+HIxlUyurUv
o7lvHrWcLgzelnOPVfWUxt6H2WfnJSUyI8kGxDu4N9AlchxwRu2SeQUGl4pWaW8A40nLEYe9+guH
lXpMDMDxgtMvSA2EBySRNIHQnvGmSXwCqBtBJGhHI23C3rL2poApn05Me9WBTD+1050dojJJAnjL
aVRLz6vn3cvWytmGAetVBYHfpXT0F3tp/qggAgZJtJKHRGnwAKypI4HfDQ6E1RwIMGDwtJ/h7TL/
j0NasJCbOajbRNXNDeFyZQ20LNOskmQhQDGmzF+LtkMoQZRCHs95VK6CUSN5skqmfytE4Dx0pfpg
egqWsRvNzOHdyK23Sj8L4Qo6Y1NgJUsRMEiQvjfP+UmiozvENpObjm5S0U/0lAmx2OGofWkcp72l
rRE4sfrpTfbIGbO5A6unHDrzpEi67XZyRBStHepx81GMrb03U9Htqsp8MNY629kTmKZJxse+hF9d
mwRuzyha6nZ9HaA93lE+pfT7fYMJRVcBYFKHhAsrI26sqrzsl9ERrFfsi3nUXthU9oisJtbf61xJ
NNKwLVFjdlkyBcJaeJiccFrKoImN8Qi95rMVoMcQYI6RIsfnIk6ofJojftvjTI7gaVifhwKfDY2O
K8sxN1f/1tuOODiQFYUZI09wzh3qQH/Mf1sjFcCqIx8eLR3uJKeEgNioISKiZWtxjEEKaOjU1yP6
2W3eOUg8iXG8XMDYtoQDMXCsTK4AUa97kNvVMqxHz+6+GTqHhuiPGRGo+5l2RTq29VM30+9Wmzw5
wnQ5kGFjPjfjtg2rzd5BKl6BSiBUeHqkKKmfUyiqEG6Ij0oQ0ZCJdJcTGfFQs0/6ZUf4u+wSfvVa
qY9ARGisBFpMxkzDah132g4nZ37gV0c2JtcHxyWpZSSSlqm9csfAEW+Enjz+PDQcbKkH+l8r6Z6r
O+VPPw+KPmS4YrDtaQmDR8FSeO22B80VG1GqG/eq2d1MirMThjVSthuWYnbGLD1MlOz/+Zeg7r/S
gF7vHA4bdu0c0z6xwk4yO83Uu1bV6gAdDqgiWqTZGFmbo1XtaNWkxdjd7MztL7VsrhOzm5uTYaVj
Cg+/up5PlPIV6yZ7lNa5hOZ6zvWHk5/IdLzSbK0Km0guBOjIj+u7sbOzaN3cy1Y+GlD6AP8ZGMnu
yvr680FXo0ECWbfgVcyze9uB40mi1pBTBELYeCyqQGMC+KByJTzarRHZBuG0iXmg0kQFP/ckkCpJ
zQkm/5x7tDWUhg9eyktu2FXHWN10dqbrJa/JVIWlStqMNjjp0UoU9akuRvYU1ERua98xVvGI41xR
Vlkx1jItOZri1a2W+n7SMuc+M+mhFCRMYVDiCgDXRfYFS9feqbL5jrYy+RCzSF+VYsovuM3JGds+
NCTnAhgrNjMj5bI6x5ZC7UGx9G+Ox9rBxvhOhoKhIvwuQocdw/PS6rzoXYhzt3smEaG6a/6SRv8y
kBaf+lYbK1FurTc26OdSBmXelUfk5nBY47w9UACMW8CZ+4C0mHMifTY3yblp9f7+52GZp2lPmFu/
KygFlJWqDswWWlUuri6zIsxF/c4yVfeSmjqwx4bNkyHzCPjSVc8Y5dAq6zux1e9xmQ7PtVSuxdi7
946TS79WK0agLfbBrqqsfZspsQ+UxXhy3d67xfySyWnuUyBIl9U2p5vUtHsPVmiUGigRu3T9hDBR
h3NbfWu0cm7C6uc9Xh0MbhNv8sSM210847G2KPedTL4i8k7DWlib+qPpj6aFsHsqOhUDKuVwtRJE
1Fa1AQ7vmbP3nzm72BMZTUpdHcqUSsAYewmYpmse4epcxrhd7jQzaR5bMBF3nJcuPx/Vqclv43rL
Cgx328vLzEIsUc9VAixwgLrYFixSNRBYklsnshg9wK8ZQWg2wKqGMCm+y0xOyEIP3PcNpvEyxR7U
nq2suIDbcdokfR88arnc4jpb17w54yQSqMJ3oK6KHdbiNMSgxJScgZsjVPvUNl7rd5ZAyqQXxM9V
j3Uq/FTX0uOU6/clW8lOaLEVeaYo4RquNOLHMkALQAxFG9NTVXo2ENuPZwiOIh0R3fF0ao6EPmxH
8M1pooYW7FjGZvDkG7T0gmqoESRlTqR2zavmoe/58NwKHq/5Ula1cprXhkBAgYpDocGBHLE813Aq
fTu2Xrpm/KhwbyF7yg4AOn/Hm3LWy8xkX/EeMlxJEN7on85ksf5pwxdNmzPgNGA/bORAeXFDJJbJ
k143yg5KGLRhsqhDmfTerpP2/Fhku3K0FFSO40tV2fCZ3XcphzSU5d803uIFUD/tap1QYptojaOe
dK/PvDcGq2T+25wGPRR+OQokA/OVVEfhk4RG38dNjKD1Jmj6ZdJSZjILRYXpL6penNvuaLEQp+Py
RFyEGrIi4whWhsM0ZVMoZEVmWRKzoRuI3hr5nl9nYEUGDNjfaoGhx4mpA7VYZcBI8oiaV9aOe/0u
m03sCGk8BepM9x6t6AxdH8PehqEUnMh75DXs8JKRdTj3RJtJr6Sy0sqrt9pX2HfM/AzkrEsnPkyD
mdwgmEq3i20dJG3z0R6ToOz1b7NKnw1tDgra7ZwsVs4xWvtlpRjaWy33VTd5jsk+s61p5VqmA52k
TXteegk0lT7RJsuQmiDsHQ4FkGZADh2TgdQBIbvOhV/p7sPA1DmcWhGjskvm/epi5Zs5Eycj35Mj
sw07Z7yfk+nPOKGEbIzu19ivf4GcPpJYUMerP5ibJcyYHj275ZgZ6+QPT0SaMzdksRnSh3WI7Wsd
v1hl8V6UvbNbBpyMiTZFwJDkidncLw8V+DFhq9yXo/nqyvZldVjRTAPnorlMTHhmX5XrG+uBOFpq
Dc2x8CjJOAWhreL6QpbsXgqF+04btLuFFNEtV4IRipk+bJZJtSgs/GIAT9KJJnhv6tEajy9WghFz
tKbD6Kp/PIaa+9hwonlsnsB0ZPs65YFXWCd64KAx4Tis6WzsQY6/FwnGbJkamV81EJLozgWwcOND
oluhPSHVS9SjBUsFWXt1yCjdgOEuJISwiZu5ESmOhcxcs5Uj5/e7fkz+FA3wM2NFyU50UtS3yS+m
70o0GPulLbWTB3Q4L/sPgVXglC3lHXJxpdM/DUpGeEBiJ1L1HW3FdW4QbxBPudWY6GQ5Xe5sUCVP
yYx8PLUUNIyvpuf2kUVhzd12AK1MC4psIY3h7Ok/D2g9gHMRwN2P9R3N2cZvGr2khKDPQLIhXnaQ
2EFPhXhM0e80C8quZuAJcEwKDXv+vcDd2S+Ai0GNCa5/QN7Lan6OcnqTNpM9L5+uOHpbH9YK1qme
IV+1xQ3aueUrmKVaqi2KyW08ybIz5vlv6vNibY+UOx2B8zZ6LsK+CqaZupX9kQ0qs3gdI/KknhtX
ZFEryhWB8wW22Ta+wgoDQJvZV75LyCNhxhK0OoJAber/Cowoks0dudkbp/GD6ay2LwrDJTSlfC7x
ZSYqPsPYPpWFzvHVHFViULB3dolqPCSih9tl3Q/68O2pzu+526ZiGMJ2cZxXsMrplxlZioEhqd4l
bMpgJlIcWUDxDHqGZJjtZVUuRoaPNGdLpWUCj4IgF0d50R3vc1Twls2GE6MYq252gYS4hVVaiwbU
SlON0EeP8zYPFrj/7jCRPXYD6OQEQgLE1OWlz2c31Kb4GSzgZ5tlxzSvWCfT6SUxVbFPVhfLjE6j
lDboi2r8qnPzL2/244JPiI2MAFy4QDQzC4BA6nwHlO/eoAntJSl34Uyke5PO9ckmGtrIVeowxQtM
t8Kp0gJtS5SeHic1X1ump8EYshPREcSxZ9zWTITXOE/3pA97xgxHeYOfxZv5cumIAmlnDZIxWF5/
C9iItJmGwNrLiAS4PGgTYv1qBRWhXqdYiSaID1rN6rzFEC/9SvgfHHhlghFVLgUCRhnmxLVyUJoM
CG9sKpb6SMqZCWtloOXQe7+zdn7heId/OCaUh4E4cjzyT4E7uyu0bRKqRDhl5n3Z1KRctopJABSn
bFSURNzgP6jF/NkVGun2+AD3CSxPnRl6l02IRmEmfEr8VYEkVRQDyCVvROkn+A3QDlgIgUz6wRuw
Wqr9LauLb9vRljv7r7DhB7UcA5JqrcMtErWFqXCeDG5/uu1+pXT0byfCbi37Yxm3WoDZAwIF+7oJ
0ZXWM0IL2gmOQ+CPZW4bQb+hNxPbDSpb+Wt07M51ZLpMSqUJ41VBRLjDDoGjNIaFpGMkAuWpFzqS
Y5wKnhIYRXGdexPwzQyb2FoxmHDcQDEqOQevbKZ90uZXfM9KUKMg9hP9w66b4vTjWrH9xVEW0qra
Kupn72/RxCohL43tN7NTU5y8MPfOwHcpxQE31IEt6xZT05nU9ZMrb0VT/64q50vQcwGxvHM3hmts
qc8rssCI6/QuVl3jMHGv7sbUG07K6h6lZc7UTly/s2F8YAOIhsb4lc7gx6c2J39LRdSBCA6Cv5Ij
FzL+ZJBw1s0z0Zi8Q84ZjQqLUYrBCGjfbu3kNbdotWkkUR4bkXMC1PeKMTQ+GVBvRQ2TULbGDSHk
R66d4RjsLDv9Itfxd1536p2SzL8YyyGfcyUdwmb6Q5gsAm5Mqisu7JQTkTalh6b2iFvIWEI0dTBQ
0LhBqtJbdCkZKR2NnIM2ljEuI48+UgWvS27Gjdz7aIfloXf0HuoUbbvSe40tml7q+tnHgBknz76J
8mSM9XYTqHAcsGvCb61zPy8F5HwaFbuF7o7WoaDqywq2c/nH4Vq6mJsqFXqtPePSGIZHI1NxSXjG
fVcSBkbZeIQ+j/wus5gKue8J4YJsfzB7Zrgko25xkG4/a8PBnms1Rli06q0SI0cjPSqGuPIJIvWC
ynqy1XJ+qBfzl55PZC3U7ouGGdqfRKaiLHf8oqSXYvYmwyIrpRHbEuGcGCEDPR26PPBDC/0MCV/y
/pjh+3JZHrG4LI960xUn04KdtjbyHDMpXwv7E5ihT7E2+5goTa7jt3ywzSPODNy6RfbcrqiRG8X7
mFfxNhJp5Q/q/Ib2S6AmB5dQKa9znL2NndMgkB/TsKEqriZc11aZw9wh+Cqx8dFOdh/J0S4iaJ+j
38qjiqyLGFn9CWjEOSOH9KZv0rj4WRUVNLqcwnWpVyOq9cATsXom65CSzzFvnZ4nobSXp27Sygdk
L05eKkj9Ug1GdUkgM1qLpd+4XFNc7Tt0FHkuJ7wc2meqUUFg6obmoB/LDjDpqi/zQbXGg27hNOAc
mK49HWqPE6zqdS+z3l3Hdvo0By74oef81qgEA3KcFPjTbPjOpenslcF+o/P/rCVVRggIQYL2SAN/
xcOzOHFEPpq6o+tLqjLexDrH09nrj5Dq12s7DSfLAFXZaYhv0na1dnU86oEOvMRRhX70Mlh3Qr+1
Hb4qgakYuAXh7mlD/LRld+8Sfd/dKrSj08GuV11kDJQyNdOZqJzpZM7dE1Ghr2VS2AwCqo5GkCBg
bL6yveSI10fOfsqrk5ZhXfEuMVLEhtqgfUO64B068uL6fnRoam4h7hNqhsy5kIJh3kyGG/4gyXFR
OnPPGGqT1Yw1rn/By5+pH21aoMYZJt/jMyF6Y9p5hXI27fWdjcNVYLMa6KGR4revdjGdrII12hRY
OVtj3ulO+5bWK5qc0cmCpBL0WEBXxa7z7OYpU9PMe5otM6JFPgHSbv/GJtgj3ajhWhAhGVDhXVkH
2iRBFGsSSim5Z7I5HeFbEEyZEX/jxz1zk5Hg08mbQA4iciWh3n4d5+4DQcgF423zVlvV4zL9opWV
RhYva9TGiR4tenkRsSIJk4HxinxpG4dx2ymdn4TOMnNExR0ZqEr3yBGAnAfTbG4x8WKA8Ni4BXuF
qlhX6AfZbV4V7STYwBoPQaCRPiEPfNUG5LNTavtaO7F6lyz21oByPrWw4xX2BkAj6SNhBDNK65Vt
kPyN2DhlnplHXjKQ0jC3f/Xec/bugDablizdoV7D1FdV5Bwo56S1afowTl47cq3Hqr6qlXGAv+Qb
tYAwsqYHWZg9fXPDplmFurm0/3hawTJxsLiU70Wz2L7ZLDhPMaICDyPpVRdvFWQrjO3KnVq3+h0R
HlfS28vzuMjnotVwmZmsqLzVut+J2QfGQrmHmznMxPpE3MHLKjmqYzeGWpzjzNV6GEutNG9VfLAb
75FwBUFjUPwtzXdNZY2viodpVSE2FLRMjAUzJ41iFROXiBpVEVDFiy+ZKftxUGSwIguO12+Slqlv
XQh6OEx3dKaojlzYGZbVnvTV+kto8V2pagTtIBzBC7IeyKm0H0S3nPibAWs4ERvZp+tBgSTel/Hf
pPVYXZR7uDe2Pyrd2ZbUtRPa+ChZSG0UC8S2rOkBOz+nDTzNeK2Ohj7OQb4MD8lSvStd+t1oBmcu
gaU5bd4s+5HxfZR2LPi9SRiAAgZ4ByMBJZrzi7meCIuc5EnTUJiQzuIb4TBuiLwPWmiVlKEIqDLl
e85qK1wUZtj10Lu70R1cnNvNdAbDPvI27z17dqM1YW45vAL8j4y1Ry2bdK9eQ4eIWW91bpYqWpzh
vTCm56zBo04IqIrDo0df9qliJ+06ZyKhmp4EFC8ZJe74aAwKo2fPcCliTp3TYk9Al3DQaKGanW0+
YMYCXR3D0ppagnUQdoZOU2R+BkElo2VZYckgAGnc6cV8WTIIIY75GzfKwbNN2sIdzyU3rD+em5PN
OwGkaFeUXDqJ5QnJguRoFuduJQYMJ6zm26rzsBANpKjintMzI7mhyCONv4N4mPYPaQjsl+1HL3Ez
uWYOV15v95VHL3ocJWwrcRSd/qxqDfGrzdIcUpsbZ0J6ekzxbF25DtBJp39RaPN0x1UErbRLCrt8
uBXtC5Znt3JR1cNDUJvlN8+Kz3PTxajRqsNYi2WPeG3fI/JAwPu3V2om/nBOjJUYcIcuPECCB7f1
6kMn1HmfuMZtXFsvWBSFpd5bFBSPypksUlpbHs0ILamZDYMrBq4Ce5S8wGYCx6KmeGKNvDsm8/xV
IRAODNvM9/ykhcR1ROjqdByN8S0RqUcyuo7PzWQBRb5vWY5vSITig5otNCPkL6dSqWQKVHmlmx5y
MD+JdK6MkvWjDhYGj4RzrHXrN0neuya1q123WPh3Yv1Z0fIrnjBFCOnnBPREdU3ClmJi4qHFBbmF
lPcT2ZcddBJvB7PgmmYO4dcoiXZdt7AJ0R0o+wo+eAY8eolPVMUJ86jVvsQeVgldPBDS3D/OEot9
lVbSLytCOkU9Z5GBwxkNNim39M5w+aqri8NxkWSi/O46ky1eXZ5ISeM4QzwG/XlTDYca+RWGATTd
brfR0dE8SKB5W/cynAu6SoUyMpPFQlzX98LQLw2dpB0paxggO69ND2uxBlnFK+GSues3tHF3qVc+
KLVRBpj1VBxTgp5c5hQsLipGKTQSoSkTL6QnQHqQ2uJut5rHVafKG0rm82yS89KAxrJm7tF8zNA5
AC/Ctx/Q6wx7XcrIERnGG8qP3nJifMn6lzvUDZisyCDM8NZPUWPWFgoRfqCKq+dQL9D4tpg0h4Ba
vxDdn9kob/QZioO+6g+5h0ebHi1dmlL+npnkAYxV71uhf1uA3lBXi/3Y6LZfxQNCbuBxPjH0B4ee
/sFYp5bjqFUSIKU9LVvkQTU+89V1iNqWuxSkju86hReoTnnE4Pi6qtWD9FCl2VV68Hptr+gjPpHc
Ii/GxMxTmmcjW65YHNhhy6elNyPP2ajHwt3LTgJYmLg2Abm1DefegciNdFjL3ay14IwEgTa0d5Fn
veht/WhuieOyI4JpUgA8ZONrjIyGPAIs5A2SZQVHvdbpH1OtIhau8C/WeRbquXdYSvu+KoQIpI7p
3HSO0nAcps6EwfCGWYHZL+/sNDvXEvdxWjc3ZZkuOK4mRE7MB3JcJwwY7bOSGlow6hhO566Dx+GO
tI7T4glBCgJtTyAmqpYThOL5qeY8hVqVTmUDzawW9KPRNyQiLr46x+M4k2AwqipgMgBMtR137XrS
azjRbNiR6WiAjoeeZEew8r3u8cPl8LCu5as2SQ1piuqe1ZV89kq4Ay39jGFY0wcZKdVhXnFDzpmU
n9NSkNTgNq/kqdv7FNDhPs4WcVvr6jete7Qm+ePPQ52kkWM7bgRBIMc0kqSYjcEK8NxgSZi9c/n5
189DIkotdHJGrf/6j399+PPFpvFluLQ///n2n3/960vbyl39jBcp+Nd//OuL0UT1J8wQ4T9fBtvs
f/+4fz73812j4LBKV22J/vUf//qZ8Vj0e3wbv//blxkTFImfb/h5KDJ5qm06Q//ta//5nKLEAC9H
jkH/fO6fH/Kvz13mZWJF/L+v8b/+xsbjYIqkIP5/Xh+pNQP0meL0z/f/8/r887la726ejlSg763L
pOfWRWYjuTg/Hy9xbyDdx7aw/W9RGNbl51/6zOA0mkopCGKbAHApnA4KE663Q277C8AZGfR4tg4/
Hy6cpHQToYoyCOQyY+MFrVuC4lOJoAat9DfOCOFCxmqo9bvOVPngDPCtxukFkEf5MGhTtSeozjob
7bieJiQx5lq4od3X6buiykhaa/EpG0v388bS7lK3hBsbt41f4OnCOKq8OD2YoJk6+h6gS/0EruJe
Wjp34VyJo7Os3ZnOiQtBlkKdlNLXlDNUgCOB+1hOZN4NOcPTpjub8xOw4uRPzjBErZvL5OjFtSHe
hlwN7TAv1bHV5Qe5ZjwZ7ATxgmNB+/yxpDlJk1J6W1hK2nUPuCI7rnpmvx6snn4QPaGDObLXs6xt
nZ1yeKVri75TYL/qdR+b2USPQn+cHdwTCXGYdC23XVGAN6v6P9Q+YKcENQHSG3wZSC/mVHlP7eZr
1SAfyhlnAPonLFn0Fnd6Xh+Zz2wRWozWqwyAIEMUmCNrpE/jpyLkmRThylRw2K6IkbciWJpZ4JEg
idAX0yPFH6HcQ3xiTAAUK9PpuJFeNDj4MAz7aBrrdz/qXhirKhhohoLc1FvOK2fEIeL05TcThhCj
H9IoVW/pCo5vyA09RKWEDucZ9K0qUkQJK+0N2qXo8r7AmlApgASM5KCF6sweDMJgOAgK9VAgLmBP
pygZJxtEChaCfINgZEyZ9HhKYIDS4oap927YIDIKyfxgWTo1wNaAnnco15C5d+hN3nsbsw4nHY4R
UdPW+8T9np8Tu+ZwlZ4sJTvqhnPMmBlsifG7ka7ribIsNtAEzeZZofN0SHvzoOjaB6oP9ew2Q0Dv
CL3T6jTBoNxEjrtMs4ntYL+NCiY16mS/LVUPIUtBYJlZ4xQMvXxYHJQgw+IwexgakmnUAghJQu7t
wq6ee9RW7HRsMlBdIIdo8foOD3E/AanaK2b5PCIL4qB4QA+O96y1v5d2029kyNpIFCG1DW/wzptk
E9pJP5296UoUfH0yNP25rjizjh0ONqiGUVmhFjJzn1ht7UAtvvNq4g+FAA0+dGggi8z665j4QNAo
kU/bqLAsZ0A9y4arK1a0Vj0lY1t/taCqj6maPK4tz6eJZVAQfXelgiBAJ8yJMa9jnlasaGbYZZUW
2Ka+Rwu94N5oqFuZyYaZZtxEMcKkKVIEg+PfvltmnzIPBYXQip2ntuUJNnTPOxbMeWn5A1SCCOYt
whbl2Zji3k/IpI8ylVNaUtfPWqsh52q0e1j6HCPkignKpK2qKfTB8mLyIqydxG81OC+7qn9oB+We
axsTUioO/dQxQTeaN3VlCu567X1pKVuwCUWPlgwiHAYRc4ENF8BXocksymmtJKyN/LOf4+A/VAx9
ZsjO0dWmLSiS9V3JaZc4KfWXa8vHVqENgxs7LAw8tVOCQX8vNMofuHRIGJf8cxjkl1OVNIqAujHZ
6giTz7OV9YbeF+n1wbIQ7FI77w6yjB0BXQa2yplBeIM+f8zWr2Ho1T0cqMRx7obSC4WN4BaDKuCw
qu/OcfFoz+VyGujVBLT6bL9IHjwmqT4nlvUwmuafse9/AW7euVv0QF4BbzbKORg8ae2XPjuWY2kQ
WD43ZNveqcijj6hPX5V5eCtILo4l7p1RU14nY/zisPhVjvaM8qnYlS5AO32kITohQXen1M+UhEYy
QHh82m7Y2FfKbwaEAEA5QNcBDIHxaNoaByOS3ApjVPZoHRrLMaj9IfIMRDhBn+AqayZYQLFNHjx4
ChIehrfBrt9MuX5oMCQ3QQNtU42xsqQ/V4jHrJiykyynLQgOWd3aGl9gp6udm8VPMVxWOiguNNYM
LOtj6q5NqCfDU61sTVOMptyDKr/X+hisz7n8TtTpUyE11tfI6vGRJWWa62dwYnZuzahLL7jmcVHN
gVDNUKkBE8WjiHqRi0NiaG9LqZIaCQ0F3CUyn7GVtNBydNRpT5vbzp9HL30cbRvxKjgFp7ERFajd
w6jNr0tR0WBSTSaw2R2jl/S9IO/ZMQy4umN/ZzWdyRQpjKFrggCYh31rL2CB1vLJaBIkQpr+1mWc
GBREVr3x5Uzyo1OqbaSMaSCZobNNaC2ZDj+3NdMWp5gQxQ7uF/M1+kuWfRi33lQOMqFCf4DM4Vos
0sF7jmVeM4Y2JH+Z18Kz5rOsvCRM6vwoWfQOshxC0RkvKhFSwcoeF5C74IMAs/jIosRQu7+6bIGp
k657MZvTvKC7gJB5zhB97VixL0UitIM2n2gCz7tuBOw2j+5euO28GzTOhDqvpatIGjReE4reenIx
VjBxaYujXDlpia0xmTffnC44eUskYy50OSf17sq0S8Pe4CaF/RB0yljSUszzPUa1F20a3UORY4Zt
ABl0k/SNAUkeQlS6jshp3XaIZtPh9R2Otcmpvc2QRgAdAZHXhlJ1nf26+cSLVr5V3OGBanAOV9fp
sKUj9anpPYBPi5i4x5xC5uIyczLjrLbiQGIkh0eC93ewyIYzr8gbOdIXMVyALH1Rstd+iQuWu5R1
eZJba7ZeseWiRS7bQrlrHEYhqMQ+XMJE9mBNmKe1tJ+T0bwYHfJr0NqoZ2LlT2OpRBTr8ZnynXhR
3SoQ1Q07rChYYJOXjdRilNbHtsavdE8ip8EkjjQL6Ed/X9nWE1OVEVewi1iyY+KdSTocMQM2vPyA
fjpilyfFPIGkNg5gA1+ViUFAO+oYy4V+yXRkRmK4B8bl+QY40pHBmg8iCncke4zZhqKimusJQ7Hs
RKXmgPgAzfG1js05ADOVyTOUudJf4i4JZmIPEFTT/6LMHnw59EfxP+ydyXLjTJalX6Us1400uMMx
lVluSIIzNU+hDUwj5nnG0/cHRWZH1W/VVt3W216ETFRIFEWC7tfvPec7AHcS32StGJ2RA+tzanDA
HyeyzUhI2XZztywtPIi+mPb4NQ7s7xNwq+pXlkFWqXrzg1jTFycokeQE02G0D1nAoKSoKxdd6r4w
EbUPoXjjkkBNZ98KqxmfqV6Y/7ooC9Ng+oyZ0NG2c6eHGKV7qQw4xlVbeW2oH0YOhp4Z8rpLLbun
8e1psUlXgHHfrtYZReZWRbBtBN+SO1jThh7RXXVGSPtJ88tVT5udNgmvR1HSnc2CF70Y0FknUq2q
ka5CWnpOkxLi243sUdZAA9FG9nJI70Or4ZKZU2ZxnfySvbpBaAPpRaaeUfcmjDLjV0uLX5utfq2b
jUtf1w52dpqhd2liXD47rXevEAJqQZbeVIV7G1n9SzEb8thnlFhWS/fZTTPojcT8BotOZtIyf125
6ubUVkD7HBGaq6z7lvZ4owG9O+uGKvZ225IcZHbXc24GO5n2J14Y7eDouwl64Q2tRiTw0rPsUHlR
fRfncFmZTum7cIwYqKXaZq7pIOElUiv669CtoA/SpqlAhlYT2X1vZWPEdO6sJ5lYNwYmiLgdFOmd
he/lcfKLocV47LV62zBV3PvsBlnbwzc1xaoqWDhUDdsscVx8gXVybaD/PUZRWRx/PoPRC5qQ4fXy
ZUOzroKWWCg70ICSKRG3S6+dbmAT9keD4adL5QbQiLNEV4T0a5n4elYUDXt2Eo+MAnoTeUSlMkh7
H+b014Ssjj8fZKlVMIzM4EhhQRkLF+6HbvOdt125zatyMwX+0jbJyHmwQWXDzKuOQFCqo5im2svl
/KWlNTFWs/uakF1I82u6jSPkwynhF9CuEPgsP1Imevn7A+CobiUtptUtut2jMO1HoQ/T1uyIiSgC
O/ZiI2o2M4+dmtqmBdXOk+4lyM7DwL/mymiXNg3nkOXJcf1i3M8aFhQOJNM6b6L8SJ8IUXLBQmqG
sX4sbXTkxNF8kO4oNuQEUzLTWpmiIlpmjMc6GcisHero0AqCOXLQoavWMaOND56ZRiKazLhomZza
boIEisnM6LIy+u7cs+DbGko22kIodd7HgUY4Ic8WSuNhxMDPeS40bUaA0kTz4C/x8VQ7G0MNKEwa
i+aRmTH+xGGXID6JLY7AKRr2MEo/4oxhbSusD91tr8kBxnRiuMIL+v7eFcQj2NbU0BBkgUVIdZDj
yFRiiRjp9thECVkwD42YzzobfwbEA7RHfI6NJthHQbc1w/pDGuEdHakPBIgahW79nIfGGrumTp06
srD2KVQ29BRD/JJB9dJ2UZc1VCS52uIjhS3UfVoVByKlfQIpj7zBQjcZEeY6O65NUz8Gy9uyyXcO
9iYXLwOeLvSMPZGCTN09PIBwLuPZ3LYZ3PWC/r3uXqYqqk5uDkcSHxP+Kt+49lXPFJkrZd3g4GRO
7K4MdMZDou6GKW9WahybjdIyQjZpohcT204EtsfveEN3c/aUD9ammcnEdAqYacuUUW9jpEFd+hAG
6qORZxXayc/f2du4LGbifqKC2tmyQFLqXXoPS/WJjCxKC+pBsI9PSPwLYo2HYzGQzCtbY88c+MkX
vbbSHKCVdhBd0CIFRArjW6EbgIQwh4tCfhtCLRP2x1Tx15W14dUFakYW02GlUBpCtkGeL+x0a9rd
V4fAeCOGeBdjY/dmt/S9IAs4Jvb1SUu7aj2106Xfp5NBuoHUPwKwKHgIiuQwU+EVqXwgeiB+EDRq
y9ECNalfLBNEi9Mw18ib4RhPKl9HJX+m5dgvrcDCb5SfnFub7QCtOR5TG8HdTMM6F9HGWjnVUuGN
6V07cDn2keLZF2yUnbZC4AJFidYICAL4NiVEG0/K+RJUzQEjAM8SyMRVCYF8Z51Nu30eJZRiuzbR
KwEtBuTyRohFve6XcacqiysNbNdKTK48ojQqhdV7WU1Us0+LDE5WfgigcFfE7OiGXewoeVALUXNt
naTiQhK0W+ZGdZuaYw+iZ4uCJnzq9To7F9pdWozmKk3iM8niX6iN7m0L2vw8fTMgg7pRc7osi5ta
ktsNHZozs/laqgpVhIJ+HmTWCxM6PIo6U5C2z8xN4yRIUK34WsLPome6NICcDClKnWxU1HIlkVYd
N/RYeJKwHICRXM9mgcI3gCKNPzfqyHvAuLXvwtzfleO8a0R5DQHYBNDXTvug8K84azl7jS7cxsS3
kUtj7VaceuI0w0LHtJcLf2P4LDqiKH5hPm+Qibb2QRvPfU6feJG6sn/wnI4te3i8nZLO9YxKMAGl
sGfBzbaj9WobjG+Dgnm7sjgEG0752QgDBjEFlZUY3TYpED0W1sK4hACGRqLxsRFSiTY5uLiR6UGF
ni9Xd50U2alzKXXBqrM6jhocqbDZk+s13oRhskZVxGAdPJWDJm/VGvEx1Cj9wJVD+mtHzH2FRQuR
U8J1Z4XutqQBciC3w+tqd6/N4WE2tHI3dCnSafKXEeJH0yaAj7sdTYpQOURfwQDATPXQ9Y1uBvwy
VPalyVHQlw4Df6uu7a0zJ/GOVHksgS7iC7sWG8cy2dbkvWDC4dYOsp95gu9efMLTFMeWJ3OMFUMT
/F4J4n5qLlI5kma6DpPMXTeLVLi+SQcXwK247gyWCkCOak2s0HBUMum3nWjefUbX27lyHrWuAOsm
NRjjp5Iaba3FFrpXA6q5HIWzF3J8WRzXUQcOa2STJpjX2rtuHa7rOn8xlXGJgx5tc2RA2WleK/bt
R/o64WZo9fnaGgbGtITaMiXdoEF0DqZWPjn5iHkOFPhqmMf7VMeMo2spLDWIaXh9bpykePH9eV+M
z1at9IPNzImSg4M29Sl7josiH2WKXrCD1vne55W/Mgm4i1kq171rzJthLr6TFpP/3Kd3tC4G3kac
/XCFmpuoPRgKiprqb1xHXSclsgyNECXaHKHpzY5/JqKIZomzLtLI2iPI2mPQxFqaXLdViLIP9Bbg
R94GAWxFoCbVaojnbNfCMkbQR+T1yDpetOKXGdXFtnCU53DHLb29Q9PZ91j7r7qRrVB3yKKb9Qll
tRogDLIP8QPoEdtkDXn5LIf5forVDkmUsYn15wE1MqDhRIfcV3uVmTC8rmR8hh9EqVKWdHVH7d23
UFBqFrN4OjZ3tCx5VFV2CnnOPdVXHx0JcF2HCtSQ4kYaeJD9gA23Ruq0ohyLd2ZDl9tFTtwl8rOs
glekCRIToqLSmBYoLJXzuMOwTCVpKURa1G2oeAhep81w7kbwBvU4f7pA9hhbjlgi+6C8sorpUsnn
KXb8jQXKwHCu4gieTJIXI+w443N5ybrIZo2FOU8brsMz3kZ3lmsepFSa55ds7pGB0ihJEZojq0Xb
+1Sjoa6rOfPiYJi3cVteugyImAm8abObohoFuZjkngNLsAlerRFVW80luk4Rrk5hDR7S4Uoq89bF
fqEehQIuFzSzOI5G9lzkCWCLGip2kKgEG1R8Ssb0OiiMT9nB5LKq6TO1eN4Sh8AU6TocIsXwBtNu
J8rJIdgTmjoy6iRF3I05863VVbErZvpkJmCkLSI+8NM2reKmWtQiISrU2aIdaHtuz3kuLK1xi6lI
MZTAC+0ELsEAAxcdfXtjK4UZr1vElaLQZhzRbr2La/196AcbRaeGAESbrsklGnfJQvGXKLw5QLNe
927k7PLoem787DLY7tZxMYBi4qwRtO1gu+9EOpbQmHn2siLNyfRBhFb1R7kU/D8ffHP6182JBiaS
6wONjhmkw/w2ZyOugVC887LH120kml00UrpPc1euDInuifqREz8twpQYkd7qvnLB20+N9pup+Vdm
kPj7grcVoNgevQWbisORAsnNluBuUPv54onbBX2bMbLIQQBqdEitGlxbGvxYaopVzwmBprI8ud2A
lsAKEaTE2k1rDWdh55+0mK/txEA+PqjXWq8vhXIGIMuQXEF7wyV4ayQNPt1virXqOsb86GGcVvOK
fgpXYpB3Vak999JyUUNouadb9XkKmGLrWchiPHZHCynObMYQANks17MTHAqETpsUXxLX9qUxxcYu
DWMTmhmceE18jYpBKI6PammuvGmVuIEwcglHYL719Cty58fRDPytitNz7ODdivoS26nkXderZZfy
URNrgngeInEYDDBuhs9JUIFjnasOnYakOzS30yEPyxBrNIbwCLVgoYNP0fx4ze7zNNtUYILhvZMc
wM9EqIPALqM1uFW6+d2ip9yng3xs8ob2tEweOvctT6AS5kSh7BOa7kzuLS/jkLimEf4UpnYAdtGc
N7ypjrY8OjZemX4E8oLP95xZzVaGo7ZVH7ZCill1GpkGxgO0yIwqZqCcV84yLdgwZGc+lmvxQScp
yrNCkm+bwZi2dYjGmn7UitwiOhRauZU5+ui8O7iKExKAzmOsSZP5MN24sXRvR2TuXhv0zFVor4cd
ykMnM9wdqBPOapi55xnz0ZDf+SHjZ71i5ISNdUTraTfLh1PcT/YmlxlZQl1k4ciOUsKW4YBrqryB
ZQsmuXa3NMtSYhurvblIW8PaOloSYwDJgHtp1WAo8+C5bXGwdszHtlY/PJeq+4z1t9xghcdj5rDX
3oaFRJmb3Ab64oFPWdCz8nUiRfxUQ4uOslY/Nv1gknI8JesRHLJAM0mZlF/iXiZeTq94mGCvjj+q
sLuGiIgDpotzoJERmdoNGgGgbKRmyeCkGXlGZSfIrJgs+zhiTBJN3B3LOb1NRN7sMgi7kwPmkFFL
vKJbtSFjAteAlLvKAtOlcBZF2XXFsG1Vj1V0XHjqkeM/GHEFcbwveTdPU0BUB9abVLNtKF5DuYsL
Enx5ByHEHKJDYpp3htlgrSo5kHcjWuSoH5bjIUFOFCuxL24zieBxDo4Dyhzq3wgXp1ESeDCb3jmQ
9lsRdtFWTdpNbryaWpYeKtvleucUVhUhXWVpPtY5DRo3daKNQtm0hjjDUksBsrzDMQbCYHGAzmYC
U8aIJWkTphaa7kVw0VmfsZM+Jq4q0IURGGsOxm0D9yximhXJAe5M8K6jaQIoirmsGp6zkfdF4aQe
M0BtbQwlbJ1yOBht+Yw26jvr/fxQ+/dwz/11OyYr4TcaZDXO0K5hBIt7zr2Q9aDb8hatMrYihfFX
H2mq6R3Zwa4xZV7kNdm0a7FCIu7MfZLpaCgg2dkNUlvZDdTKPrJK+ECsDFVpaZ4x0SWdsFHmhjjE
5MjRkTP2ZtCyc0/DpSutK8nrxyjRhfBcUAmZPVqz3AVFpo9M+swpOiYAIy1AptdNChN8aAOUJOQX
jJaJaH5ONsyIDRgONGHSXOJRZ43JYkSDuYLx7C9SLYdyU8/TAMTjx7R4RAd/mYEzk4yKhMFoiXJG
C8JPG4ov0m6fOIq6XieRVm1YcsitoK8soCpVdbD16/p1zMxqH0GyyTW82sSNPfaTfJn86JiRbMue
6L60RtXBA6jSk1LppfXH7ATTB28FIkUxMeJssU+R6zz/wjC3T4uk3Re9e8HQEmwL3i4AROeNbsYJ
fh7N00QJHo8JJeNii1ITh0Gc92ezseFUWtDrZ0ndSW2Vuqi7AP9B0XRXvSWZAg3zBJ/LfaMnyfWO
57sanWcEoBZYDkaDoXGOynOLjnkzENrWkoftTexcmt9UyExp3cDF3FayfwXUdUf8uEdYKukBHBPo
Q10l+t7yk2Qd5iwbOKEZWsQXkViXRsJEV2Lc+zljiM7EG9TK8AKsSZ6a0GhXfb6zWVR9WlgZMt69
kUPoVGYb8z6nPtWYoGs9n7Rh7eFpCliOBS5OrkVY891RkRhPwh1aLjldEYzTeKND/FyeYLMfwHyi
aPMaab03dV3vDHtdhX537MQ9DnmMJbN/bASnmCRCkaW50TmrUs9NwnojnfAQdc7d1LW8d6PwZsJE
yKqaY6PgzaBGWB+pycabztjC6HYsZzE2Qr984uRmrJ0mzj3bvZqYW66GgP9SHaFKvVZw+YHGIoCU
tgjtrkF8SUx3LGor/MfQrcw+A/HlbpB24LiISRpj8oYwoOvGTUF3n2GdPW2W6eLU12SlAcdxC+dG
z+C0NPh00dbjohSouyMR3eZN85q4KeAtsrrIlDvpdqdvoaUusugS1btLJlrCwbAAvN6jZt7TLH8s
xUwaBj6VwwBSIrt2c//TpFVJGwEhPuDl+7Zcwk/KuVrH+XTtcLF5mp69WPO9P8LbdPOvOQ5f0+Vi
9XVR0iGhd5ElTIcDdUs6CbTLYsEoqM0gQ/tAdg59A7xKVkO7yA59zg7oQUI9xiUOS2lTTeGbKYFO
1MbsroXYhTMkrqlzzjCDPuOyemo1tU9zfTr0FHBVH+yQjGIVaHEjhypldk2I1kTDIpBCIL1YfNJt
QsZzIB4TezgA4cpPfvEwRWl1UnN+27QCz4GhA1lor6WDAtdHA7SRE53Lqr9jevxEnGu/quOJEza4
i6RWQHIyA+8HZ4flLfWQEUqHPS54poQaLw3Gz9GEVTTGH7IeUU/mrDj+BOhUKX/r7wx2FapC3d2a
on4yEivZuXpFUV9ObBlx179zhKg2UJUmhP4ApwTadBbZzFhYznrcMP4t9qQubhrfVuusrX0vE8mw
QnyzwxvCeMdNGYShyoXfM237Ma33WoMXy8WeJHUt2NOcjJAv+Ldt3q5naZk0PA+ircqT7y9bbxVv
Qqt9tzXnlhz5c4Piay+iBtgfo0baJqfBsuZDrKK1O0/XgxjurDg9zlnOcQaS7E5F+t6M0iunjddR
oml7SUXIOc/KNhbOxKnGY1jVTboPtJKkhrbfV+3srpKOBTpR+LtZAkKk+W59Qkx6jKmNsZCYu54C
kcQxfpWML0Fr+3QhjCUQCZhTw9ESd4jy0UGOnGnZWAy4ZgghrRpT56yTozJn2jqfG3PL4XYdVrLE
VvJVwj3apE2ELU4V366MCKiweYf1MjiEJp3PrGLbNRsGMg5Ok7V8ZzZJyKG22CIYMNqKbMyGByZn
H8KrX7BwhxjWpmjvQroq0K2vyH9wuGx/34sObH6FDYHOaEZ1H+QmQXCAXrNa53kPrnOoIgdOnqjd
sb1i1+dpBjaW2S4NPSV4szJ+Qm5tVtmL8CtihjIL6zWpl30/30clbXio6++uwrPUVR3iMhStTaj7
uLVgAQHxX4BCTgtCw0F4ZxDNjXQezkNKTeDCtMFM4rMbBujQ9c46ActaJLW/GBzoe0Lt+ECg0Zpj
Hl1W9G76cE0q7XUXw+cRU3s92ENxI6eZK50+FtgzYhsIbirBlvgGdQv7tGfAcPS1qfTC+RogBVhV
plEYP58dJq7cali3WxTsrrYbS9PE8Bhe0YSk31VBzStL6jfQBYz6KO7ywYfmEKl9XpjMbT75O+K1
1DAUJq4frse3oLoMtOkoWlV6q+iF5Hne74ZioL2u4UhvRYmPqkBHblQlHqfZ4vDKNKLWIfPMI9Eh
iXujoRohoux9mvxfcdNYCFE1bWOl020WgthifI+vlRC4OvW3AwSdYxy1j1ZaPzDiK1f0V6YtW59P
wEnyPDFIgt+8Cs1mQ09fUMVWDqVe8skRimugipAxoZxc1QFaitGJKnypbPJpjsYcvv+ZLFKduDuf
95m+2DIlGpr9mDDLrrVi17YTPncDBhJD613fsKkNhICs8WcSwROkhgenghMuQH2a4wMjkgpg2Vrv
5T5yIhzjTXWFoZr+YMR5sjZP2aybJydLr6ug1pdroT0lWbcP9SQ+SrA/PDAzoxhV9W6m8+fgjzvk
BmU9EWStaFAItaysOuFCG6XjT5yB1YnOJnPNpX6Nw/61jGLGCfQPuZ5onYQ6+luzxTen6F4v1v8k
NJc/gIK8NsBIy8Y/1VxRTejfSBcShut+5Y3rwvDQPzi0nXJ9Pje2+MoUFWVQ+0fHtfixQBs5STfX
qRtCHlfWuBrStPCAIELzq570jFYU0LyBtbV9HWr5WYgbFktEdR3ZZh/YYU8zDkSzKfJ9iUBf2sgY
C3/X5BIRBGluHlHhCQzoCTEJhM51OqOPqQ5DxVm/640XZGffws85Ik40eo2MrmPDkCPxvdptcZeR
0jgxKKxDxDUzrgrCshrmyNWId4CRSIX8Zt2CACIAzTCow9FEIQxdlV32agNAP/jmjKYQewOI9KE8
FbRDJ674EBUQT18ATtoVbCrMA0S6ME2Dq9Jom6Ob1N8xrx9wabDuVeMTvVCTumCxHbjDQ9gMyPDy
dNxWaf8L3SKzT3EdjVq1M2AkYS+EPp8ZKDcl0wRJOyjBmby1JK2wWTxq7Wtkw13QZ5QDuYWfepwn
T5Pje5/ZnlUAbjdtIoySby2ye6jeCZNek9BjRTs6LJnuEMmF3mqdBY5xkeZyqsrVWRbsXgoc9GCW
Of7o+o4oELx0DU+gXjD8oU25bvPsfpjEgeQv1+A4VJn1cQyKmvpw+OdnzfLZn5t/vuXP9/3lW37+
4//g+/7yYz+/4+drWuEjYfx/vpufO/h9X//bX/Xnj/jz6xbLOiPo//65+C8f8V9+1Z+7MfONSicH
YjhGgJVW9IytTcWAOXKM/BikTCsRUilRbcEJbefl/3WR5UeVp0tXfbktB+RKp5+v9i09o9XPp/Ti
J4h+yzf8/t6/fhULHdra5b7CAFssO9S/bv++K7NPyb/4X18ssScDi0kPP6N1Ioyz489ndaDxK38+
/evtGP7B/HsU/yMqpc3L7Z9PNQRN//ypn9uTtQwJ/noHP7fLZZT/5/5/vv3npoydf93977v781+/
7+7P7Z/v/7n554H/+dqfO89nvfOcYHgnsKg8AoerdWbJFklzmW3m+6DkU2FViIp/vtrCyvzn7f/w
Xz9fZZZMml06NMdR1P7O0trihGD+F7LllyDSMOYOdn/06Rq1MBcJa+JlWD60iki7n89c0zkCE2Fi
7kC4R+mLJb7AxpQV4CWsAeNzqc6aTwbQQF2VdNN4GTkm1tDgYuID/Y5tkIEBSyxO4SmnnV74DKZ7
dAWa1XySaUeHe+ETV4S2LVOinCwwP/PyNP+cu/kedeIJjREQvZpZO6MRMhnCYoAxhdcUI9c7Rid9
VRHeEDgSt1B6G0B55deh+TAkIzx4Z1HZYVTi1L7Jk8BTNuiCqMH5l/pXOIoF4v+VE+btqqqU4hR5
neX2KySHTVrnxXWdpq/8wht37EkKao0EbQpCrjDeAmzRH2kNQf6JYXXpm25py+tTQ0VYEUPDULOE
jIpIefLldYieezSFua3H4A4xl8HALfoVi7neFPnQYu9s+k3ZExTmP+YqsRiNDShCpgifb4NvVpkX
fUZuOM5xum585uAFoYVropy+MrMR6yTBfGQZNELiQHsYUntHxkf7C9A9lUZG3RoM9mO4lLXErtYU
wq0RUYKPn01bByfkjgQEitmrOv8wYTHCC5x9IzEuVl03YPCmivS78hJOOIAQUYv14Pu0PXyQIs08
gJa6oKHGNMAB6wi9aoQziHG56hDNl2R5rs2COTMC9/xX5mp3ei0M5HQCLbY9Yoiqu2GV+olcuYQi
bS0EFKhSNI9Zyy9ovtmvsHo0a1/cM6rgX4rpOYH9wMBzRSvrPekkYmkzMjZo+GfmnMp4n8bQ94xh
ObjVmhcq+8rtjXehLSSyXFQbXaaodCtlb/ysCF79pufixgJuEccKmQzNrKGrF2LOOYPa0YU29KMD
yat0Z1CEKr5MvYTQ0ADs543C8OskzPIlUvUa6/eKZst0I1vChItyJoOtzpMDYTC/XHRmdonLUIZ+
dg7ClDwvpuohQ2AUOjQQBk7Wg0U/GerZfSLE6LlGgagsZ1w/uovqKbszlfY99wRxaMA+1hQTPpxL
eTul/k1k75oaAQPnr/dc0KQGRT0SU413CqbdDfkpPKX0MXudLB3CGNct3Xkqv2y8QTQA1unJjlLY
ig3lRjw2GkaaBdLYbhEZ1qTVi6r7HvP6nGr5rWuE6SaJ+0dVPxtJFJNsTBJa2hRblTIuztRBL2qU
TgjwFrTGogxShOtq2T4J6rccZ+y6EGO6a5mLrJnKM8MnUs4h4YkJJ4ObVpzwXJNMbUQP6CXo2Bs0
wv0meS8FfPEMbddC7kgq80WTiw8pkoJeQIHhoBB3XNPGuusZAZp7vQURNivrqNclInXJK62NGIFz
sSFS0Do0YARMfhL6ZY75GHWX8xg5zi4xL0RtUNKJHvlJT346sx/45pzD58xFTIJrsRo52rXMvITI
eMyjzYS4z/QrjhbzFTb07ISJbN8sfPwgBrU22sqSGxWCpk1wvc4/Nxte2qvJsOez35FBXsyYg5Rl
ofBbPv35UNN2BojwH77880Mta2KRiP6cikV3/Ptryw9pM8nLRu8fq6wu5p1QHWjNajj8fIfFYa6h
vD9PJXYhCZ/BH7UX4D7oX2RHJoeBcT+BBiu6cz9ntw7k530jjUvQqAMdG1bKgMQaeLyzn7vo4IBV
piMUWIx/kEkiXIFXSe+cjBw70lzQoqRjyITZTQBeSMLdR+uQlfWwwYXzimbnFvl1tNMWjaQREuqU
ZiBYDZKhLYHVtnNSfCrusafZ7ZVRciMHRd4Nh2GKamg8oYu2K7wvJ50XVtq0X7l+VgZ1OgpLy+a6
GkmQrYbgmATRK9gyf/G7f3QWzPsATB+HWfRMSyqZQzAeM3tEW2KrC5QmklayZkOImJgvcLzgP8DS
rZLa2tFAGD1fiBviE0YAJ+q2Qo+7ge+A9hGcM++aQ2VZX6Y273WrQHNSzQMjjfqlkhm6O6vdc6cd
MjoT+aHLWeUJ/7fcBEl24Tl47Xr7gcezDQzzS4r43rXzi9mrwesiMEbT/JJN6b6KeYBCuRu3TK/N
Wb61kcmW8xNoSmbW5M4XiEHGse8enAoKmwXViAw29FZD6U0FAaFNhgAC2XE4CE8oRL3KPxn1rGGB
v7gdvY0lg8rQCZQ0IpqC1Pttk+GfCglxp9O/jCgxAxl3Q9U3nq7ACzodT6IK01ufqd8ainewsTtL
4ggnY8Gfxl3e0gPojAKMpUODJOqBNaMR5uThEnctk2/rOBsIeAqCn3BHoe9sOaS0BmkRWujfVcGS
n2Nl5958qG3n3fUpU8nTO9h0RyaF4F83eChET6AWDs6iI7ExTL6HArpNNyQfuhTbBQrY6s0HOdUB
5PzuKc7qW5XrZyf135CGwq0qUcnpvnPmYLTmyIwEMS78ddbH9Pfq/tAHxW0bJL1XufIJ6VSxsfyM
REAuEUmp6NXTg0gt7MjNBTb+AwHnNGQu5HS/omA41rgAV6GtcPL0wEgRYL62WXYaozTishX+yarH
q7Yl2HTU7WeyXTk1mo1DjbR0pch2iNq3esgfjSk62Ib5nWfxG0NLY5e29WlqeHFjYZ0sG+hr/UI0
OSW9DjEGIm02d0/ABvsjwd7GKtebz1bbp5akGnMphYcWEnwfonCIKhguMi8Qle/sBJ5i77xOyT3h
T93K6KvDnENpHpzyYAvQlHQC1boa7Yszck0L2hXeTHtk45PbtVZl/DVWoLaECqDxhpjSsN2gQSOx
zA45JAMAovbq1GaOsGn51TPLlTyEJBNtUNCt/dB5JH5y2HaduteUOGvhHXpacCVwQJiOIV0v4wMj
EeRyoTNy5KeDNZGH3aqsWrwdVx1EkG3fqYtKFSY88wiIE7m/M9W7xbFlKJzbuXVIBm3ekC9XbIri
G+v8qoONuy27W31KBo8YpPcJLmevOuzzDY6gakB3a/TRJhvsO04O8OnEpQmmEOt5TtpdBB0BGsPa
cpzvTmBx8XnZ8yiW+7AINlrYwy53z2VB372IfXrVGcOf0fKZ3dbBjQZ/ME+h1gotwFqtLSWSiaio
1qE6NeZwnOaPmVTTGf0n2A9wkV1IfKYr4IOEJJo2JUUltTajRi8mAYLg8u5Ol2R1TOwsPX4GBwlj
WAueDSVZay21ydxnpflfpu8HvDvLp7noGBl35beR1JdsXlDJFJ9ziY0wG+lJN/Yd+Q2MXgyxc3ER
eFbzHUAS0pm7MI3o+008igtCRvghdrkLmf5T3fcrMhflruUcYUTRWbVF5BV2/tH0gcdTnng4S64m
s+y8eljBqiPtMUNCTe+fgISGgBaJb9cMcEs2wqm8uC7OrnJ3nfszHTuHFuV0oCKYlw6rgArIK9eR
VbRviu0ehmS7Y7xM7Q8oCfxpdewNZrHQIXcsGsAHGxr0eZhfawZy59Ifodpnt+zeJeLB6osRLGdb
7Gg5Ig6L8o2aO9oMTfVNaCEzJXMBg1IVdECg1oAkQJD7CL0bzPJwyZAEFePDLGify6J8HmZEMlP3
1ATqF8upu+5rlpwgOQnkcnRdfYe3UGGhGiOCKyuf+POvyhh0zziFnw5um4Wgs81xyGkLSF0rtG+S
E8trIu32ma5u5l5+2Awq1mP4EUn5Ovcokxgns0DUNILbwCUSEPkkM8GjqGp7l5mltsvt5q6YtTcQ
jgwZF14ByytbOIhtntkssm6DEtLZHDDExczhRR36yMhKNqTWEejhf9XDmGyNihGS3grB0PCtHJYI
RnukdednNHpylzNSfuZlSLd/W1Ka/n+c1X8XZ6XUzxP1Mf578FVs3tq3f/tiqt9OV2/Z1z/+9phH
7dfnv923b+1X859SrZaf+51qpVnW311bN1yCqDDaO7b5r1QrYcu/K1cRK2ybErGP9SfVyhZ/N0xl
YymRjpD8xD8TrQi0cg1pCmjf0gaOKe3/m0ArQ/CoSsD7QZEfPv/xN8UaKaTu4tCRtgX3Rzr8/8fb
XYSr8B9/E/8jJYopF/+TsjPbihtpovWrnBfQWpqHW6iiKGqCwmDMjZaH/jXPs57+fJnlRkD3cp/T
F9kZkSnZBkmZGbFj7yGx/qqM4mDlqvE0UuS1KkOhvUMSHS1DlLSzuUajVYyqLpQaclSvc+MyClfJ
79F/u3aZ/G/XanBcUji/CgCv7GTjpin7ncUm8F/B6kzzyRcHM9JMF6fS7O28HW8Dc673S5OCZXtn
RmaG4m1y61We8TVA8XNv2B6MKcKEmhORyCF0NsjLmF91p/2VsKc6BeN8pcHMXTiQviTzML1a5Dnz
VvO+9sF4Y4GHb0GDOLMJ7mz2d9NEvln27NLzd7kf2OQDxIi0E19j49jDCD+pImjiU79WGxBAu8Os
7cZUQ8heM11tJ+3Q7k6EM9UfcP7Ft8BU8308h8U+FU0IEfd1qqK5/GlAmrKBpqFAiy9RODyLbnnr
BUOyl2OUwMGBBOMaskcINYzGDFiUOqaboPRdgFX0yPVwzvUoiiu1TdEY0E+pFQA/IBsb4iKErcu+
OPaiYRdE40BPTex5AOExBB1ow4wUJ+hWb2O07VGDtejIN858RCG7WevoVRO2qa3HkPrZQ1A2TxQG
wKURwvx3TpKY8BpF0rbVnDuYa8/8O/pbONOji08OiHcFRnDUGqRps2c8/+kieaMUYkGw18V2GA2q
1K2om3aDm7xvpK8EKv1uQPp6s3z6/Tt3jSOC9OA8hpSVIQrRRFUsMjSc6MGOhI9jg+QIKwN0YvrQ
bqqkNXaapoP3IoN+62poGVtjbK9zSonP+ujCfIn8z9ckZQ8xjOiqliL6VejI48RDEz/LHkHH371m
oLhT+paeY+j6bQwR3BqcaXQNCtPaQAkOXa20h5xqvYCa29teo5Sgn0FVK80QPjpjkt/OdU/t8ai6
57Lp6ytOguiojcMaPHb2Klfb0FSiA7BYfx8YibnyKS29KTqTyjz49xCwVlXKPyjWolJVh7d/Couj
6tTFcRJNxe6QaEtd3siB2p0QHpXDStiSS67Kn5QeHio/fdVjqCqhe6yQ18IkO9mH14Uzw03YFa+8
nvyD3kyAZvVDM281YyYZBQUq5+LE1HZxnrLBbpMC7udhri/Oy3jcaD/sEgojJ7PYI4WEWLueYpSN
pfxU2mw8JI5vHLPRu3ZjJ52f+3SAXaaKAhCMLmlCCMHKScgCT/coBY2XBkZIrojeewJwetDfzxvf
ZCpFp+gD6WjEUzv0UPiFTsFMnf2MhuB2jLuRLFp9dATLmPhayIavnr+zxHdEmpn8mCw2v8ATtPBI
zdVavG97TRxyib2x3IiaXXVvgwL6FUbzozlb0dfM9QaOcH68L+Y6gyPV+z21z+d9jPLM13dL4f1l
Ffk/eQctUZS3YrnQUHL8sLp4qgck2rJNz7ZZsFSx+rxbXRwti7oQpoG/EjtKoT0VYXMwr+WdIoLt
baJjy+5n+/PUd/Y/up+vbaaZypN2FGQMs/rUVcG5sqbxlEVR/FQMJOobVBvZ4a1T8WuWjWbPJt+w
LNnnKaSB8tevFyFySaILeh3OFQVgiZy3XPZ2xeJHoyYgSvL/9mdUaPNReJw/Ti66Ok1fDA+RXtd7
4GbxyrLb8juH4Ttwg8Ez8V3q8GAkoZTULb/3CDIFyXf4R5ubNoLhzk6T5llRsm2G6vkwt49jMOf3
it1a5yzsDoGgCpwsC94z26b+32m7l5xCrKusbsIToe7gtg5gANdqItFePYWvvd9MaF2rorjInR4h
1Lp3hL8hk7lWkW3aVpGVf5079Vr6Oy92bmB41YEDJeGrBvAB0NYLWr7Kbd/V5lq6g55YV1xGTwFV
ersWnp8VxWTRKxQsq/94+lz989PnOAZfPNNwDXY4PIofn745NqiCgwThV6wlxFKhUr6P1WR+NVUq
9AZEU/Z26RvnbnZZyovpVU09WA8CiDTmZjLOYaB8nXhhb7ShgHubQPq+Bhm1J8b2uyd9ipvdI/QC
iuijX84dCfY0V3LeMhzb1X1NLuf2324nfWoTb8qwe3Ass1iPpAog8c3gZ6pdSHuKOXhpqURzxMtt
+dY9BSLqVzlVD83fU3sgQcvUwkmdX4Vi3Mdlpn21/alYw4kSklZvBUpPMZW5zO9dIOy8kjdIJhFD
ED1q+xP0z4n/X3ofRz/PI91/MyYFV3ycB5GbdqfXnXnt5p66VxBuetd4JfBYw0a/56N/mZv4JTEk
caltFft2hHU0SqapI+n9z9tJn1XkJ31Ix1t5qbyx9H++DDGns5LocCkVyY0/p9MXFk8Kvl2NAA+s
JiAw3eFHULaHOQGDBUaa0xrwTADnEZlbgLdnUgqgKC1IIKhcOYHo1Z/erNkLjKcoqp50yplOmrDE
mLR0Vqpl5v/TdbP4E97usvx5RJUuf/rb2PLnibHFevubWXnqbBNBgx2jb3FwqWMFpaeTYHA42Euf
7C1NIgeClLwLidHLvH+bHI6A4/78JjvI/r5fRjg7obXrcj6xibqKQ8/HFxmdEUUneqv8imL1sZ1r
98F14vjQJH5/Ld9otgQ/u9xwH9j6RIfqze/ib978BOcGAFP6JLYQP0cn8t7Nl34jcH4Sq4Sa4uy1
6Qyeys20PdH43w/spSd8KtVE6ziCq9QLG5WJ4uGVw7KRT5vsyYmsjqRADZM7Sufl5i7AF5BSxPyJ
MJiPVQq2PO+9fFeJTXFWGBAVQCO2kqaaE7BvtfhiFWKG4Qfoc41ZsaN6dQaaCh+ZRblA25wGHVaz
NkqynwjlIFlnj6/IusUwWv09w7Z++Ra1Da5NrBN+AarQ2WQtdmn8x27A+iid7PCfabC2uJ5luI5u
uJ+OmuDZdccKIudXXaPoZetZcRzYjx/1jewb4N6MlfRUa2sq2B22wcjxQjS/3THkk4CTGh+++qwj
G6Za61EZIbgjgfAgfaNPaWftq/xjFruEPqlK645QefhcOZNzivTQelb15zRpuydjzLIzUPqt9Lpd
C4zbRytDmhyRvdsRAryVNC1oV9YBIC+4HjsLxUjiUbOTpzs5Cmru3f3H8t39FVS7hg6SycHXELfw
fYjdgqY/5MN/vC7ex12X+EGz2jmmB9JSc8mnftp1deQ1oZUN8r9soxtu5M9P/oTZ+fNDtUZtrysg
Rwz5M16Gh8KA8iUHmCLnhU037iY29nehOFSPA/IFQ0JpUEZorQVBhbN3U8q+Zdenhp+uIPuVs0rL
/quv1PpYBSX6qWNmrHu3nb+3LQJDaf59npFFVTOdcpnMdL9YvnYvx7MmJL9R6+WxgcbyWDcs3DyV
83dylF9GQBJfiG58umE68cKqnkF1HjU6IyhcNuW944T7bigP0lo2673T33edO+4cdDVg7TSgUhl4
dGFb/Hs/Ly9FTuJyqa6YkFTPHuoHMfCMMODgRmZtPKt+9WUaNe2bY8EM2gH24N8SKC8OOaLOUr+p
aa3deqZmX0x7io7A1PVHw/WjQ1RAbS+v/re7istJm/3XnshCCv3zl1QEnHTdUqmUpMrj45cUcHvh
sA9wfylBqgEKtoQoq4zkFNom7XTlizSS5BYMmfKljOziMZq+A0vb+SQWDrZdczJ7M0v5nsWDfxmV
b6GHVpbKng8lH31vmGlw25SqvrdEzxA+2ZO+ZbRAp26zzJM91LDOGnzCkDB6xAFMfYQeq25OyRz8
buQACj9gGN98csrMRvdaDpRWChFALa7ThFPeRs6WE70E6qs/r1b2P1cr8eKZru7BtqoTV/v4Mw6s
nnzLGBq/rBwuCYrptH331thNxGoh7bY12dGUwdpoo+ZucVU5v5g06g3IDS3zqESJeUwI9cdG2BzM
qTOPumikP4LGfe1N0GR9GpCjI6Wsba1H67bzlHZbzJGTHtWCbFukZy/VGGlb+HCbUzN2zckQPeEv
THu6vcyF0yo5mV2y681ef5pJENw7TrSrh9J4MpLJvRdjleq+G0PtQH8yzeFLUaTTutCVakvmLN7J
Xjwgmyx7sKz97i2jSw9QDVXAOh/ZP/9uoMH/xwvgOi7035areoRkTfXjLyekyiKNKbD+lSAQABEa
uBEqHCflkLrVfamM/VZaF5cD4+JVnXdwDhiuRzmftMVsOR4n0XQ3OPWWknvlYGQhrA2TV7y7jRyQ
cyNbN1dtMVDLXtYQKZEI+Gbp+bkoay24Ikg5tQ7/D4z7Uc+r18GnuCdtc/VRDeeRsiPFP1SlGm/1
KKda2g4N5BoTfQ1zSP1oZMikTE0YvIo7QuKLfFi9N/0gOUPWCs2DQuFQO1TZT5NihGocphcYYH2y
885wRz7Vv5czwKIMxzSG3aaVj6t4PEezU/eganlmhwqwomUE6U33NrJMLGDYXBkBubd8MFiPYQFL
qzF8NCsvfNTRyVtFntvcSN/bjHaskpU2kn0WMRxrJp2IhJXIE2FKX5Q62U3lcf5yZNQneLNzoiUP
cqL0KV5MDlmLmwc5sNwrk8GjHJYrrVHaOzg+4H1z82MnthWy54idSGnlliAbWX/yyxlyUFwppy4X
WeLKWlz5dls5Q/rlNJ2ibHlb6fp0+cfbNmiZ//lpd//xsFs6+y3LcqF84ZNvfPraw9KrxlOS+z/h
yV1BOQPQuBM0BRR/ZDtbQ4dRmhWLL9gJZK2LmbgMbAkMf5oYuyHlpJfpchLFoL9vtEyXt5SmvKVb
WqdUN7KbKCafEpkGWIHWT7tjuZOeeSAhiZYibqeMEWUYqJZL2VhTmyiukONkTrorx0mTzaxFE/Bp
Mfz7LoiDkN6tM2tdBOuyZuNG1LKr9xpKVsCxRFc2jZJCWxespaEOZr1/N3mZNokRNII8mHfWUVly
O+m6dH2W/JvWQanJb1J4V/N8uik5N/N374uD9MkG5DblCrLrIqhdqlO9pZoajOAyR/ZCr/19B2l6
peXd/fkBcD5uueEN18T2TzUtzSFlhHDAx69dN/huDa3S+GOsyTIIRQqqgG0TcRrWpwd2IEi9O635
PwD03m6O1f6RkHEDn2wGF7owZdOXX+x8rs7S0KOqW5kODPbSDBE4OwSx9SCtDhaUxz7y/4cYUrfT
e6U8EtdFnkxE0aaJ0v5hUHbSusTJYP+EH7hPk+tlniEjaF5HYb1noRN+JxcfkvjKJimh/JTrTfHR
9CYvW7VOeUPKzToYafEoEwuyKZPsPujr8igtf4L/JDUce33JRMS1vcwvNJjdITo178wY5JXsZUhx
fKmmej+IGJH0m1Ni3nmt736hvvyz3xhUloE4ElRzKtJjf/6VGh93F5ZqeURzDNUyLFvTSCZ+2l0k
dli1+qj0R0D8gr3f74INYlHBodb0ey/sqDkqvAhQg/D1TbUN2/4LEIPqpjI8idzSHuJepGjEgkAe
5s6GZuvrMoN9dHBdqn50u3zLukZjOQKw9/nbmTbnfkZeB378KzR/pleqp8CW8QM6dmGr38sBlXD6
/Z9/DNrHJ/vyY7BUEwU1/rNB7X18sp1xLDXqE7vjnNWiKM3x0GsWT5mqF1CQdWUJ6E5GYt+evxSg
oDka1d4WruV5k1eUKcBVORCW2aqLCjLrf/4rm9qHrYelOoSNXEomCUeqKrv+Ty8jvMSalvdRfPQh
81EeZ9+hdAUQ72utQXLqTa8OtaKbyvPVzd/uJu0nhtV/cwdUcl5mq0gYvkJus8xu4tYRgjxIm1hr
+b5QLYesAh/KtKDGOWyQ5hoAEeeJFp6VoPrdm4Rv6MrwnAcaSiWit8zLATn/x2ZZMz8eVvkFWp6K
0pPIErCHMtxPv8jAm2PLK1vlR9IgKkSGgxrn2q1WkNuPK7mLXXa7bu+NR/dVOqK8ZKrc9VJLWsEB
Ov+eL33yyjmax2P/k72OuKvYR1/u9fH+lz+Ugqv/OSw6gGKah0w0vXMOwd7dX041IsBAoH7xIB+T
3JfxHlDV9cjK8ZBQP/boKajkNiaF1lAqWo850js7u+IBlaMjeNJHcQHq283lAvKyXACJedqgmy5P
X4qHDg2renErTcrTu5WeasWtKlLuof/3qMzPL6MyPy9HVTH507VaouZPRTZk27kc/4eScnYfqmF+
aZSg/zWXiQZ1Ny45CD6038Z6/b9Ma/L7VNXn1ejphqj/LPLuJobqpxfxpbhvkutJn6xTNandDsaL
cg27RPDaOAoCrqHxwkl/RQVMsUF3LARYVoePfYWiFrJVFLe3ykm6xmgsCHfBmzKg/b4Fuq6vvbbL
EUKnAtXio3aqUIg9OaIHwXZwRc4l3S4DI4QRhwqSHjlt8cubdC3ydssAGcX5Cvwlx6HIN+ddX1fk
QBLOmzGscJSy/kROanyZ+iK/cTRr2lCIRglzV5zszh3OSRj+x1ZNs0T0ixPQ30AMlmobVLKh2tBh
GSYps48fNICkTTs1dvGjmQZ3lft+DXt8d6TQJ4F3Kg8RjS9qqkBEr0jyZmvXzZEQYWPdycnCzAYf
kioEz1MqTQ9egVhliUD8XasM2QERD3vt5Nn4yEbJu6qjKPvuZOOOcgp45OrUvXJ6uKicicruXLWO
QqfhQF44J2niTkAV2GBXs+q6sHxP+X0OrtFDAgiKJh2SZz2J/tIBy6zyiXp+eKzq/dLYYdTsXdEs
vh58lKpB1+DoMF56nFbac9Hb29yvb0F6GV8NAPyrqTStrQVvwNfWdve+7pXnLp2Gc9z6O96X5Ll0
To4zJ3v+Ksle9mTjQjEDbrFvd0WTarfSV1PDuoaHRQVbJiKxYBmAwDf+ZondynDvYspYrQzlvs2V
LjnDhlbJt/p224Cl2y3N3JfTLkuz2ww9wVv4RSimXUYvNoS0j5rtz1srHszTbKMGkGfVwRCWdLV8
onYUiR+kxQP5298XagTJElRri09OARbwqnVTsxlIG9Y/YpQ21gOA3q2Ro0uHZGnwLTMQ1yQdNgnp
sPyrBhJT+gvfh8MyjOM1yZ7wm1FQV49IjXcys9x+0EzKdoUfQTgAMJ5gh1QQzyj0KZwp5K9Gbdr1
42A/5qBHn9oCviFyIGajSUOmJMzQDcWINFIxLejfTQuiG5Do4frP6y17on+8Umx5CTiCemSZsW3x
yr3LPo/GkCPPNRs/spD3xTFVdy8bxZ3jm2oiwLv4qB2YkDUjt3qZk6fQrPHmWW9XybmfTDnfUlH1
TTP+SU7VPobKPN3F8OPdy2ayVHSUWLYWF/B8FXJQPb8FcWlepoUGGpy2CtWD9BEL11ZW5VU3KhIO
1+XYZFttrLwvKNiqa9soAQkJkzKY+hYKvpBTNGY85UBMihJwqzA719JOvWoepJWEc/ElsC4XSk9m
I3Max8594EU/YzXLd5lNHrMzR/9KoiomcZ7+5AOYz8r1cd7iUyzAUBf4xqfrOsOddtYAL8CsBN+6
JEuem75X1poeclKAgPhgz+g2p1ZC4HQOtqoGD9DHqYnDocIUUy2oxFfROA4btw4dkvl9eHRFU6lk
CFVVQHXT8GhbFSx7clTagwv+m+PSVoH4U6XygDleb4XHWknaayNETebddZWiO5vUBVoGgUF6QoLv
dXY89Tm2WdMh+BRxf8y6HFB7TxCelmajp9HacAefKhQxGRIByophc5Um5M4vjhV2JzuoteeQSn+X
SoTO78CnsOV/nKwqOpQ2ZYQCJiVdwD12hGuik1N4zh6OvDMaG8TxZXxBoxT9ip3weLNs1pcogxzV
K+Kjn8IPiq8W21GL3DuPIPuwarspvqtgTAhHZAdiQN4AXBrkeGiCrGzAoNCbi4QKktKDYOFvl+zJ
aXKGNGWjtg6qEghnbwByQXIWdO5G9x0DduAoerHB219F8zQfkiHwnz14NZ0+elF9y99R/JJfS1P3
MnPl2Gq2lWbR5rs+1/xzXMff/Mb+nmjwhAW2P955YZE9tWG6q8WGWfoj4ddN9V/98Fnod5EC+lci
bEbbS9bSlDAbCbCRAwsSZ/F1c3tbzupWoaAHZeewuGHxU8FRYS6N92b6KqB4qzIpxRG+gFAeZQ+i
W8MreZijrSBdPMRejFgnfCzwOhnuYSSqdBUMQ/WNOBhyWaHt73oC7U8lJDbaGFXfzEQxN7GetlQK
quW3SjcPESv7o2uiViAvn8W0T5dnHQzFws8J2ESqI95Hlau8Q9QZoP6vqIg10FAAecdOQDtB1cjv
AWvKnfbamjn8u12QnJzuKYIc270iyMROEvzKaoyUGt5nMBHSxyE2PunOk9cVH6bl1guga2rq0Knx
HszpPBOrLq41L1dWiW5ENxaVk48qEsNisBJwOr+3T39eITRLBMDeb7p0IlKgbm1V4zhtcQT5uEI4
GaKOKMyUryXZq+uM/ddO7SPKaY1Io730bXhcd71TqtQX2ua1JYcuE+TQpaktiNaoKUFBJkRyL8vT
S16lFKbLs7mW+3NKi8tNoTTpWu7e7R7FCDka91nx4PGqSkhc+Iad65ruqXa6aLv4F3Td8PegnC9h
dss0Tx2e4rk5F1RjzXkSPSXxuHb6bH7RNchXwyiDez6opxd0duHXIGVxTDzE98Q0ZXb6QzYq8MWL
5De7C/iTLKhGlsT2shP6lCRfJn/aTn0ylzuzTkHYKP6g5ab62O8hDHZP3thSFAXUJYuGB01Jhq9m
bVVrOBrbvack3h6mPQqdlDh7aYz6GDXkqzqZ78iDNjj7rKVXWtlWJ9Ni7zvo6h2r9vRiwMp+20w1
6S9hymk66Nh9qVHJVfhTRZZmzO6XZxlB2Ke+HNW7y8Ns2OV4a2QciOQU2bTiwUeT66kbCvVu8S9z
5T0vL41iFZf7xQXEGM0c1tecaJIziRVKKBvLW5eeFZ9lo2fU2GXmtJOWP2juvZ+8SENeEzq+Dt8d
qh6L79N9RujB/mOLZQkg+qcXyNA9jvDgVg0RZf50aknGpMn8sEClNdSzO8LM4UEGnsYGlTIKiSko
aSyoLKXz34blQFta3xD6LHcyfth6kEEH/VkaCWCBle674UaaiPhQ+OKP50vsMknUv6rCCfYUeFi3
k0blrj+O1rCKvS5YwV5TrAa4Fqno675GHH3WBUr2q5Zk7skyB4gYu9n4CnVGfCd9tjhbxpMCvMOv
NtKaJ5NqQn8GLjv0JV9AtOQRi/A9E6rAeS3/UiSx8xuVyBziQMRM/aILkbIEKFMEw6OcUZsp+cg8
LbbSrBzbvRtEVECamoH+RJVEA4G8Od+XCJa07JaOdjkRBK9a4uNaqA7roFOoLEIv1F7JoUZRX73S
NW8nRECvgyAgQ42MO6Rso3YOHQrfZyIB5wAGsNUoerHwFb6rHyBQYdvuJJrHGhmBzkrDeyvUyQKK
pqnq5iT9HPrupTWjGQA0ytu5duLcz0r/TX46miKYb/pSyTZaPQQ7kBP2Fn7zhzYdm4NEQbe6qNL2
ah/8C5902SiZ/5AkTnOQ1jJDoqjlVW/3kDNQboXemzf+avkuyo+drjUhBIO/Prml6fRQ7hHXkMby
yZTfRznmd7+Wj6XsVSYRU7e2j2KxKt042Ruknu84N4KvjK3hAOk8+Es3HQkOhRE/VCt+7kIIdLO2
Kr5XWXvvpab/P7jCelirANZBAlcASv9FXfBrbnv5tyCB6Dsnf3dX6hyodcVwDpMeO4fYaZ1DBJHO
NteSBzfJ4UAMhU8O5O4j9LoRu3lFHMChprzOIeTaLHGcMU9vUAI78BQ8oOhp/nzrpEF88cR/d8RQ
qzknauWSna2m7kEB7TFfDTVxqM5Cz0Q6PY2igBXkV4iEDE70EMXUM5UqsmJh1yIB15gW9XZq4qEm
yuaAr0/9EE+nVEFxCdDFfvn+Ofw0btjvZYi9i/1Cz+zQVdaOBnJ/iJL0C/Mh7zK7HzC+UsmkkbuE
KaW5c9QSeqaalKgDD5KcUVD0t2rrOjlkXeccbR96wKRy9K3iEtvUwR9RHU4Jcy0aaS5NXamwDKXh
dnF1yNxvjKmO5metbroN+Zs1OZXwCM2FeT8Cjrp34WvnSDVD/uBQyAfVaIwGeGWr13LYFBOR14k5
eQTk5at440Zwbxo9rLdxWs93ELHke6BG2k2n1Tw8pikolH3na+VYP8fZyv8qE9iLPJDholL6Fn3G
8UeiiLLXDvL9iQjqldsX9SMq5RB96fZD2rjVYwF38FrtkuRGDhpR65x8xbuRg9IVaDl0m0SvttJU
1HTYWQGS5RmqFiVxmvQpjY30MFcwBpUWJR43EKDAdpqR3QtTcoUqJfNs00RXOmWTiOFLD65X6JZy
conLHGnyubU3rjkqd4kfQrs/mjWEtVH8Mhajd/KrzDv1olfpqFOqKDZD9Is5JGi9+BDPXHF6ca6p
sOSz4o7Ti66TCB6dryV8zLtghLg/J8RTwRoxP885BFmdpcdn2QTKU+dX/r1ChPLcWvm406Ya3qm/
x43adNdDOcIHJ3zoin13izFmo+CAWd5AgEfiLyi/t1ZmrzxbL/bRoDpHTUPukycl+/kvM8pA1W6G
0nwxOJ6dA9JahoiDSCu2ULR7s8QYOw0QFGJmoSnrxRJjk20nkI9klBEVXXzfAcO+vG9VSoR4JMF1
2a7LWpa86Xe+CQbcLyE7aDXl2XJhaqvn/ouvNP1Z1fItjF7KM6rS474yUsqLxay4HJxNXIXlWo6m
cYhcZFNSsFKCiJG31os0vdfa7t3hoB/6YlP78e+/AdQLMPIHSYxQhGvsx1k/d5kzo1BDUSmc4yAX
tMFtzrIh/X8cy8JaU3d+smQErm5I+IYRwlae2PxdnOlkFRuYtAGGBzFLmK1wNtOT/L40+pzqCmU4
xdCUCs/iXqaGmpVdBtJMG8VU1VFQpCopt7uNClVfk/qEq9O2078a8Mpa4f/lUDJPOLltn6zUowpM
6+Y9+SVt5yClAeFmrSurCz40je48e+6f1MCp7/oA9aY3P6ml+FDMxY8syIwziw+0HYb3RUZaCten
JH8oz9KKfedF633/EpfRCYJe910F2ZAI2vRBi3oualsbaUaGDdVq5OgreTd7qidYvqEYsly/uem1
Iiak6QF98Gtrr5qE4WtHA4Lnt+EP3r2HXkuCJ9NgASuhIbtREfCkXp50CKdpWE2U6JeTGtkVn+Du
0Z8DZdOF03QLsLU/I5jbXckpcUK0BVDTazoo/Eb6EDy0jsrLn49j5r9sJh3VIU1mmCwYhvbpNGZQ
KhBocC68RhGMMX3V3WsQDp2TVk/uygbmDICw7Vn6Skdw81Rpt5GmHJgRYfh01ahot1PhtcqjheBG
PkO972UQJnRLB6hQ9mCogb4mGgXCxYH+bScbP7OqG1Tvvs+KAtdh4EBpqDt6A5ssjZwiTTNvuU52
l4vfXSPvM071tz//uDSJVSrepQx0h3WIglJKa0zA0Z9/Xk2tNuGQGcM3vc+zmyyA5M4Q+wlNNLJX
hinLeqS25zpy4q30of7gHIbKYoA8QLOByUKQ4+Hsksg9ZIjf7pPe4QgEa68K1PT0qdfrqX7xjW+9
//95g17ftFYwb2RSCwClC46UwJo8FkszMONkp4uUlzQTE2WIxZSjy+Tl2lbKT32cvFwbNDV/UKr4
1+qoOXu3KIqTCwt1JsBKsiFeD7EexOAbArAhNOhefrIdKDx0tfpRJ5NyRdlL+0Dpn35bJhwiQ9dM
OBdAPxiPvf0rgWma3/YvO+lg+kzH+K7U+CTbJUpzLgzyL8HEJ18JR20jzXx0vijU6T8gs1aRcTSO
hmdkL1FaQDSkdFSvSTOe5ytER6bDAD3+s5H/FWdz/jJAgbkzTLSX5b0oXotWhas2cJoxOpnKtYcW
HDUI6shxgr+BvJmaRTCwiL/BxTS9LwXi9g+dl1fnpreOWYCWimXF0bYDJ7qqR7S5s7SECikWZRdJ
Ff3g5fgWuYXxaKixsbUjLbxprLh+dZ0fSuuEPz5d6Hfa1z8//7rM8b9//glR2UDGbd3SVd10Jdbv
XXx/NvhqKp6dPdsje5FnU3PNmyaM7ekGNu2u7/ydYhv+LuyrhzAIzI20pJ/MGoQzi02BJpF3UI23
8FFm28mOOeOFEBRcO3qnoUI9N1ujt8ZzVdnlPfwm10GdTmfpQlqlv+mVvF1JUw6YuvcI+xb4V3GR
Q73nvgnnJ2nJZvS1knphoio9VSQQ7FAK68yNsyk6uKrGGPQ9m0zkf9Q23Vtkrr+OEIsQQJmeAIYG
2yp2YOzte6sV6D4hTOK4K/kSX155+SpHLapZZr0LOhW6dZalTezNzckk6XVpygSGCggj03cDoZgi
r3DEFXJyXto/NMO3r0sPkoOL7ofqJdWuFQogslfLEWmDu3DRUXGdn2PpUUMkJiqjemxV+/5THECa
iw8W9xlQ5l56CpajwxIyaPWgIssGeX3o5uEdRYXKcxD7rybf/pO0uvaUmoX7lOl+9qA64Ym0k/Ks
d/CugMdAxMjqlGfqXqONTai1GSh4OFPTmZ/5VscPDb+QMFGtRyWmqcKhQMclrnbSl5Xepmjh/0cs
rN8p6ObslAJZKy/VXUA4b7bsLXNcMVuaHPuOIUFmvdfG28shLiR4AUdP+SRz7jLLLnsmihlXY+FR
vDSVHPYCQsnLPKugqLhRYsinRs08aZGFeFnNDsoQpmzUNrBOuVk+iCKRu6m2IgdiksQ/1HA0fZoW
V3DjXgqu4YU3d0lThyfZ5GOdHN3pXhpEAwk7E1l+Ljp93ubzgI6xHHEikXwyNcK24lKPh2nnUj/B
Fyc+j41zlRZDei+t0k5gZyMOKS3ZZCkprrkFvrH4zBKy6a5EMznpw0NeT78avzeeErt0pQU1rvEU
K/M7i5zbxWoyXX9KEv/dWE+d7YrQa7YKSnu+k2KRstcO43y3+CjtN66QlKbmq4PO1bHc8s4oNJ90
m9Pl6dWlr5mUvmcxDHMOOe+tW00ovWZdutdd6jkqZfKPaOHMiBZ4wbnIStQv8rB9ygXDjD+Qtxgh
PIs5T/60co3HeYTIJIZO0ewjDh3w9SOnjP4fFYMdtPyK+8MOm//58Ge+5F6BanGpZU8FtQwr36W+
9c8f1H+QQbgG8BsOj3xU+Zgy/AmLk9h+mA9VA6Fh6yO3LJbeoUSDMB2gM5fh61GB/KBE8/dOLr1y
NIua36Oqlv4eXa6Vo7o1oopSlA//dr28nbwg1AHMW3WtT7u8GoErtmEO2/GHijS7o4qLw3AvWYAJ
YrmxN+xNHREdzsvDU1nD1Rt49vBkcmjvwG4rig7VfFR+nd1ovhudQmRkMYkUwkkXGBMfSUw7gPfO
r9rqAPPc/yXtvJbjRrI0/ESIgDe35S1ZdKKoG4QsvDcJ4On3Q5ZaxeFs987EXgiBtCiWCkDmOb8p
Xi2rWFZ4WGw7q/XWQRvaO+ik1dbCkOilm/BQmTeCYzuFCP5EzVMsLGvXBGq1DdrYeUGK8zGCfbsL
rNDcGUN1UNFIfrMU2F6Ib2hn08j1Y+gByfIKu/+UNfYnGeX+0zVrsNmRXZ3e165dXW94xdFFWUHC
d84495jTSkuh48ZFd2xB/xG+QUzprJOCPRuo/3/Ts+nR5qb8hqX0Tycc7DejzMA+ZP70ChEalr1t
9y+DA68v8/TuKcXZYFV1BClUpe3XbhWa93mu9Btw7uGdX5fqdujM9mQL09npyuAdPNfJDoZSDHtH
CPXoVlWxG2345R7eq1vMhB20dSxlbbvjdEG9MSAFKLrHHNXkVRy57XNT6+zl9Vx84sGFC1Q2aJ8j
B01jDGqUL840feYvqb+zADg7U+X8tES2QSwqPAQkbfAz4c/pUcG9H/H+fMjL6tsQG9qbFpjqqgk0
nG8hMr2i7oylH/XZgHFYDRBqMwSO+hYG1i5M3fBZdPcDN/d+8vBZwod+gnyLhj5JreS7WeH9VCXd
z7FyA2yquvIFhZ1gg/KygT9xHpzdAMHvVK2C10TYn4Q3dT+VBC3TzjI3doE01cieBu21pHvMZpFS
o1P7owM4mwdiUG66OiyfmgzNb1y4s29WNW3Q0kdVHOujpZOU7pHEv3M9yKJNwI01iBXi1EyD5iDZ
vJCnahZzKjtdT715uNFOOd5B76aRnd2oFUtHLdK9riDJOAj4Wr4a6YfOznXsDdzsGXQcxo+Kmf80
wjcxhdP3nBczDK1cfdCrKd8pMaaVphLoFxykuPUqp/rWBPVSjslnjS5dLV7KzEw2HT+9o2Ug9qFo
ubPStBBxTh8ZXh2P7QNPwycsuFh9zAdjXqXI+nrWq/1TdasnK/kkS8LX4fik2FvKOf62Tk4irzD0
6efMACZgR661gn8aPHd91dy1mXvRlTh8llW21R4aksn36lyFYzDuTUDqt7IxxoQClDDJAFn09JF4
nL01HRwpls3Qr2Fs3xkIdt3brdI+tWF0RNacMJbWozCoWTMdjqgWXLt40etec1/hEvikd8G7bt0I
LA/xMCNxxl1JmC7zBKB0vXLh41lAkuVBFrNk5P/PQnGa8JFxwaMmuMTRAbWHWfF8rlKE9cXAZ/h3
3WRzowMDqNaylVVGefzn9wlxhn/NDrnwn1wggaRWuTk1Tf0AwKnwu5qKONdfyHCSjEF1cSwPYnK3
NnG3h2p+kU+et0UJ4HdpbruV5jbZs51f68O/9Pz3cbInxvK8s/66wp9xmG7UW1Hn0wKdStIpfidI
r3gntemBwrv2eCdr5GEEFLVV4hR1m39taOyUXYAMFLtupq68GlnnxIKYM6fpuMGxq6r9nSzJg9lE
1pYHRb3UrFDgNd+63bL33HEb5ngcgFuCVt5591hj+IfIiB+iPPZwwKRKnikR6ZouQDby1kB0q97k
WTDexZjYmNmkX4J51Tpm2HjbqGADO8mtp1CL1SPrB2QkM/1bTZz3OdLcnxM2RC8Ir+KlkfvaQfMT
6840jRB4adDsy0J4a6JREIJb69Eps/IpKfNtktnFq52L+GR1xAZlcQCvyFPLwphyyMvXcdIxNdUO
dlF2d0qKzRkxKR06SWFzmwuruAvq9aQ1MAEaRdmzlGjXfYauwnacJixuMA0YMRBeE5l2X7pSfzRI
tn7PelIoQwHDCWiQvUsNMun/Sw+im8Wq9TV9Cy9N20xlS1JDz7Ize+BynZVq9ol32Q94T/5PXX/r
2q65pIhVmDsQ2FgomSVaoU5qXURaaAd0zZ01HCLrs1oqm3Cwsu+agqa+7MGnVw8zh3Lt2KSvmtJs
lmGGZYbEhxJSx+OoZq+sl4BcoBJEiiuOV4icHyKKGY0DLmpBhecYWZQWNW0WfbGFGJTQfwWaeUeY
OfmGZQYe5DAcXt0SvUgWpcnz2EfoPvLHXNLIazc5OOOzFWbjbmiBsoxRHx79wSp2hVu4Z8KN6QYR
0+iB/zF0fgwSyjhc4AXIGnw6G9UI1UcvjH2gKuPnZOAdUA4eMXO/Pg/QaRay3vSbaWWEA93mB9dQ
De+6qSgEY6DOE0wZc2Zrrd/dkgTVkMT7xas9eTX5CtHlqd8CFHTWqe2GpxZb1btUQ5wxgG/6TUPM
KlDt75GqzpK/iQcyCj9o1LMjPqxevSZFdpfZif09S9OfuSLqZ6eqyv9r6Wt9gKHzqPI0w9Q1wmmq
ZcLe/FckCK5wOHJ3xfgCWsd7rM1PrtHx4EWB6WD1KCAmmEa+ZVGMqJ/Sdve9qIyHQddQa6I+mZJ1
P2JEA60IjdMh2cuNiCxGjfW+KFvtoj1WUfngTW568rVIbMJ6KB/TGkOXgWjHG6qsD5HE5XruvrSc
6ldjl1+NMXVfFVQDlpnQsj3Jn19t26hHRW1I3nTl+CV08scGEbqneq4PQW6jDGiMX/pTFfvFvcBr
87rzL5JJ3WAGGyzlfl/GBUhwDedIL629nSKiurUKNNYrCwNPJ+1ZWaJFQq7SzevfwXRHaCtIMP3J
ifOABZI6iJMs+5hLn4LB6shKDPHHBtnFLm2GyI6tVw/rzB1eWtOeZX+bB4k9RDglPc1VCgjzh7B0
UlSLkOeGS6yeXaet1o46b4ZUFQ1rLxp+tBFiCHpg/XLc6jH2XeUzGjXWMolr7TI5CLcLRJJIX/41
PPLBjMnhfHPX4bYVmL/qqH+cjDG470xf7JxoyO8bMOiYR9n557qO2g2knGyr1E3+OXTstw5f4UtU
TdGThxKDrB693N2hx4Nq3DwoH9n9mXrt40Kvtq9RsTMNZG29osTu0Qb2IYuDMj5BJ7uXNJq89u+c
2KqeA9GmR6EZSH7O9JogD+4B1VXPRjuucm/SFmpabsy2ZQnOSv4EePz94VanOq1AcbM2FrLLrUEW
QYqKNRQ8bDdFg8eKnqUPXpV7a5YbKi/KqN9GcVadgmos9gnLwkMGcuFocIPujLjrkJ3KEHcOehf4
Mj7BYxYPj2nq+cvSzZuXpC1QYNW07rMaIvCaxaPxVffnHHBZ/KzLBk1/H6+lydq6FljUhTH6iw5Z
6WChFiRhfKf93gXRk9FPefyrB0yxlxmzoSEvgF/Qgzpn0wo3Ovg83x5kGxmda5sx66z8aZNZuH8f
h90Lfq0i16+kMIxNbUClMP4lAhOqt3EoyhCu4Sy70QYOfqoiLYG68ovsnjw12LOMD35BvN2HfhG9
EQvReFAMyV3qpcZBRS1tk6Gi/eTWZLEj1L5+xtj3uKjy1FqlLiY9Vx5dbcKriMUAfiwo8AUV681K
T8e3ogqOkZe25waTva1DJG9B4DP4BeQ0y03jl1K2b5goaq8OhmGryu2me8Mpx91k6OXe8Dtzkyhp
eER8K9qkYaMdjRrZXLXF9g/QV/JqiPQT0jLdT1AuODqa4dcxQQqqxHL0At+NJ02Vh7ug7o0HJ0xC
tsW69c0RX1gyQzdIc0OcI0lTsIdSHOf8pJhZCrIBRNDvM1PDJ7W1immhjpZ96UX7Vpfe8Ll3x3Hj
5CaxxhmI1cI7UjvFex5TUZ0gwWBf2ZrR566Igavx80B4nqI31eeuCcRj7bftgyiSJ11WF0a6y9oR
nbO5SPCOyKcSfs8t0d2RT+CrKGGu3EBSUzQ6ZJojYvl/wFZj168UVAzvZZWTO9GuTsMtuQJE1JMB
wkXgeFuzbHgyqKmyalDDfk7swV6odY/mdFA+xPw6gkWJ1H+SoFKex+VxNPrgWztpaMUEkfmiTnfX
hYGSfOdB/clvTeO1bLVp12V5uJZFz+s7DKa5066t/FkiD+y7f16n2//27rMNgwCxDoJf8/B//5B3
0wQq/qNdYW/hoT6d+4axHKupv1dFlhwaUfsb2L9YvBUsS0w9c36U4AKDlpv41ne0UPKA9ceygO5R
mT+X1ew6Wxj2rXumInIop07hax+ufeeprZlNglEBbglSoyCfMAVO0/TYEvH9iS/GYeiK5EvboIcd
tXF+MZNa3xXsO3ZBocWXABL00sZm8kuGrEDAolwOwqQ7IQoKTmMCN6HPT4ISK+hnZ7YIm/PxIRqK
z4kg+Ts/QWTbn9KYTB/b5nGgXJzVP/8HAJn7uFGCcWIgyaHaBv9AoP/r6oPwjW8CJ3SeDVK7K+xe
kvI1tfwFELNkC1CsObqqgGosT+uOdGQ7H64tuTniqy7LaUMmchrdZZBZIEnt6SxxLhIOI88+YGI+
FIWwsOaFCmpiBGgiN9f1ODuQT3tyNJ1Fp9t3R02pnFOb2P26Qa3pBfWrYDHvgn5m5QltEeuHHJQp
WIo4ToxmtcGeXw5q8EpZq6FrvDhpyVI/vdf1MvzRCbF29Ya7pAoKZJsBw0AF++q09vTZ09pmCZfF
ekQrHPJiEtnnNjaVHWQ1dZ+oSXi2gAtszEkoBy80P4U+AbUUkM2JEJ13BB8ab5RsEs85VGfelWL8
6QNvbk1+IODxwHv08YtIPGsdefXvQQTCo+sgtq3Vn0GjRArUqD/WqR5dB8XzleZt0/VKvq6IZ9W3
SZEAANr2JqTUHGBn9Glqg69wwrSTMPCIm8rYY7FLlLHxWcvipBDszDkGWRmY5ljViBnu3Ipi4WLe
b76UqbUSKvhNBffxz2X/q5lx7m3XDpuaeMrOtWJnrsYSrbgEZvI5czIfxU2o502jv6KM69/JKnmQ
RS9LNwTe49OHerPR9WWXiRpv68ekM8ajlPchAwI3ftb8uR1kXRL05S7JTzyh3J59m/qUJzPgOPWt
kzZHkB0bPK3u5vZJ7239RbaOnWqdau8pqIdmr2eJ8ZrgvUqSzn5SByd8qEPxlM4ksMJsvJ2WJQjp
T7qxVjok5oqyzneC+PtK3rWaO+Y7b3S7a1G2Zna597Vxa5XtL6uEujcA1N8QxrGpoqjE2hmLO+fR
L34Yo6OcGm90znKBG2qbyFGr83XNq7t2OxGd1/sVwWmWMwmCoUKNEeRsQtDVLMnYZQYr1DfCUxmH
2ZM1xe/rJ3Z9A26AT3N/q8u8N1M/pSMIf6zF85ekC9em/ERRVu5Z+rsrYfT4Ck8W/wFZiDx527rn
NgmLF6UN1nKfOeZduc+IDy9FondPePKU29I14o1MFPoJdnNZYnonnJGN1zy+lKo2zkJUz1cQDFgv
YzUZirphbewcMr9Tzm7fsr2M2+qz1SaXYI519nF5sLPcehPJEAMU9yKMxyN/7ym4UUaBZz6meYr7
BViVH62+MZPmVw7X4S0vHgkG473z50RRPta8b8pBL8SL933yqnXeVMh9MuUA9mXOETmEW+efE66G
1UaPNByFZz3qHppkVYzfXOwSR/bqPv+dS6gE7V0aOcmpsxDBT53Geeuyet2krfY9KzoVOf9kekhZ
JAEEtN1NGgnvJYMoL3vUWcSGNUpf2jKttshpRXst7arHbg6+yR7Q0rel1Y/nkmfaqp3lc+r5IFTI
NGqYaStXC0f29XZMpWMby7Rz4pdsiO4MPa0u8uVTUGJAeZE/47ntVmqN4F3pzzjsaPv/4+Xjqc6/
v/9nuA2ZH41E3b/L6xmWgpOOOozPk3eoFQ0H+ygDk+R5Zr/qi9g+SmKEPMNmgA2QCcdpFTe4IIi2
9zddjpIc5BRI28QmjpU54GoYqs+Jk3hYF6TIIZhtvMGBgajwDC2WION4lmxqCyTvKghrETp5R5sn
6yeEzT7lbqLfy5IaDAsjj5+TiKiNZuf+ged2vcLh3nqDnvvDASj3UHqNcpdM/bDIYJjdjR4WJ1ky
PCB90ED+635YiJ+/1UTWwC7042sMYR4/x/SSjIG4K2IoyzgTFXe15/g73HWbfc3uNGMPiXJX1T8N
Ou6ZadR90Sa9fxqrHF/itg82tkdWoeRd92M20zT47naJFiu7ym+/jTXSopmZlXwfCA8Izau/atzt
uV46r+Zo+lvowPkWyYHuIbTLcwqU9y3NjJXMK2GuFC5HUYQXJ64ehBLG+2GI7KOPJ+j1wOsThGJR
oeA584RmXlX/S+i8b8nQRJX3OSx8tJsNtT66Di60pMR4lXbRuDasodrUiW/e1zydkKOr3I0rQBQs
EONACLBLnEfXV+8NYHBfNQAzi6KE+O87ZcmGZ9wUqvsaWnn/zXUxr6lE3azjqYu3dq1qS54A4tWz
7Qj/9LD/HsCdroMKC97OeO5z0/tl9coDm+JdS3Yeo0wYCyMmWW2rtQuBvdM2MVvvWAzNsLNd5eBP
Rb7WRsRJ0qZfqKCrX6e8GzY9uLgNNnjswPP2Xi/B7zWADr91ibi4JFt/knIiZuN4ywCfkw3qV+0h
BRYj2X50+IsWmI9TD20hPQ1BGD/IQ1Wp2lFJgPDNVYmCwWiUuda6tArtLJwR/oEoPw9ueansvHwG
lfus4TB9jyaY+lIo2qci0Jw7PS6b82jVF4gAQPqzOGYL9zNWu/ykRsGjB697HzhZZELELrD6IwDt
rafQzt6ETdS47NQazzWKymjfuyXbQ1vvxV1nYxwdKHn+ZioxNqxqFx7xez0D03TBPyNMKRk0ocdZ
hQRZUobBNhsxhZf18pAQxCRcM3eRZS9svihOka96f3whM5LfV2n8wvqjuRuHmDtpEng6iab/pLo8
qYGGZ1uCJD9474qHzO2N8zA4Oys1w2iJPhwBPRMI+tyojr546AfHOZRT8o0cIz0EdPq9FyF1eS1H
iKyjCKin+Ffl/boksvyJZUy3BnrPa20u2obtLVVP6/Y5kv+byCvHpWgbBTUj28iP11PH7NgmseJy
l2KuTQJeUK6uLENxhwW0h8vkeKnG2Lp3s3bL7nNtesaPQmis8OL2mzCt/jK1WbnUC7fe1NHbVJPf
jdnpjF3c/BLmk3Ad8dIkoXeqfHxYHKxfV0PSQSKJeaSjCuvvVBFhoMftfMmwd7nk85ljapeMh/5R
VsnGvmiyrRCzzsrcA3AT1mJa/Q0JymPRONZznWALLBobM7e56GCtSeQt+Roruf2MXL14zLoCs2ZK
ZQFjMwr6DlOjQTlN8wE02e+zNDH6bR/aX29Vt263vh6MYlIbXP3PSMdujqB4f1V+6R6Gqon3bud7
UEKHbBeZWnAWUdRsQ9yH70gljhujNKr7ya2dNf6N3VGI4OLxZt4VWZEdkbhvDyG3/w5lFfdkzPYq
+qhO90PVYnwN+OOxmxLcDEyhPpfpQ11boA5cTNKwSoh3vVnXOIB77f0YdRFxr7R+0/38rFbc6UkK
tkDLmy9xjY8cSL3sYpB23QGkUnd92SXLqtCh2xFF3Ws2swlLmV8ZuCu6jqF9tdlY6Gpt/3TL7Elj
DbFsiApehKGsUaIof5mQykKehW9BzycUYVJcrDzqdvXY3rncSttEd8V2sMDKqI5LbMEO9VfVar7p
dhb/yu0zKE0EFriZLza55zcnNMpl1WvNI9og3aZK2+LkDvXRi8kJ+oHSXGAYdTirkgmoimEZFnX6
Uw3ZZnk5axLbNTFdyvIC42XDOuvgSFahJ7TPphjPxEBcEpWexiN706h29TXCHGgtXLU6EKbEVqgR
P+FW8KAka8+OuLEfsqaLj8Zstulm/XiXefP2xbK+xVoZQMtox50Wtt3WDlgiocD10I158N0DJrfQ
8mx8HDNTgDCv1U2d990r4QkSJPSI5oWzW+Hxo4umAAfQ7FQnSDG79uy9NsXFif/LZDuqrX3vmZW3
isSsvjbE3m7Uo/GUl8Dxh8jzny3TbC5OPRwSmKnCEAujIt0bDG16jtCT3JJBbtcS3BXwXa5sEVV7
Cf3q8MoAKeK2aLQB/Wo6d9Ehk/2sqn2OeGdByLS1jlbdp3hV9WLfdVqwnlwtf4OI8ZOsy3CpPKgd
hRH+iOZnrpV4i7JXymWkE4cdPdXe91E/bvE7zB8DXXjEK7vmu+3V6EN3Gubr6c9KjZyXSjWntaYl
b3hjlRiTGt4lmw8Q7MVCj/mh+raiKwsCQdpqqh184P3au8iOHoJQWzc2vcWtDqFC+C0WD5Z5Ftkt
tQb74l7nvk6W2to2ANXQi+l1VIJw7RZljnAuAUA4g6yfeyM9ebH3xUkM7xwZ7K/D5mkycBrUJx0N
dA+WO07hjudq5xKCynLCsgHoCT4rXtro+7xPx/tyPkS4X2X5hs1xtCvZKaxMu9NfUdD+atTD8Iv8
3ARSmYUKu+1aSbNF03rFWhD75nGZBtNBSXlQm4r1MPAc2amjEq/SytZe7Dhwdn6C2xc/ee5XLf0M
ZiZdTW7Dgkstx9Pkgx7JDMvZxLYxIB6TFBtXHZ1TUXVdj+xO92QVTraTdbeD1rh/dWlcnbiaA/yL
1QgCm03z6jYYOuWOGX3q8QlZ9ZllXBIvZIsKFgI89zY2JigCEBLA96BrKvRKLKaoPYvaYAtIhOop
I8+0gJQ97GWdluHI208tpGLFvcRG5PwkF4WxzrL1A/cxMFglR7r6VVWUEcHdYjqYCgCjhY8cfzTO
oYlKESwEk89KE6VvQg0BrAMHmoHLLgHw8AAqvUe1z8AueHBrDMOThRVGJCSDLDqp5ZDvoynnfihV
ZVU5k05qz/MfR0c8BnZwhhsdhGi+KQRYkm7ra3XxQDwNSrKCipSitdDGbVZNUGrrF7sY4/NAXINQ
SFu/JGXh3nmJ+czvx36eRtg80MH/Yog7s1rMjQpWsYtbVT0JYEkQlw0xis53bfldFuwwVNeFI5KV
49TTJUFHaWFo7QAzwZgu1zrUPrZ66oK9mLvIBnYLaKQoaMBQgy9WslStnAXwLAI4eE516rr091lq
lMkaFVQLTSiBobHscz3lScTvKlX7DS4syHxaKKgqKtTuTPP8szzwM/D2HUwrA22Rs4VpZaJn8UNb
4QOoFjwWWcE6D9qEAa/PN7O3ast5kHWtWxz0pJnQEXZ11IhgdnWpTRZ+QNxQzdFUqcY7sk7GRR1H
TEP9MHgI+dTbEbP4HVZkpAOCCTbaOIcQ7kGwrno00nhNg9z0Sh0uTmy+9ZD6zmH/YzQKEq3dWG48
l8AtFp/OofEb1mLzmZYgn3OtlGV5aJ07srzjpu+idk3YlBRFCVtPKOmbn4TJF/xpZkUUpf3E815b
trEfPIFFidZmXPv3tsqPIkq+srkiAd/VgPc7i1fLXJQH4emgai2P6AC8Npr0wbEPOZa7ItUvRvMY
mQ3ERtVGesXnC0YSATF+1avTvW/rAv6GpkQYpBEPMBMrXUWTYjzIQxVCCWS11W20QP1dV7ddR8JG
r/ZDWpvXfkLT7kjo2aeksLxNGc84cUczD21EpMXDFuFZC+3mUTRioaKr/mw6/dpLVOVhXqj7XaO9
GiBWTwQI/GvRKrMMN2kRbzK9jGvk2zFVKnGU2SLBlJKLLb67flxgRiNwFnSINIvWHB4slDSWo5dO
W8vz3WNSK5/CuEgeBQxJs6ub52Ac6+cCNFJptNpdGSj1s2dgJNtje8ATliLGXv5W6wnN+K1/ZxWA
qqBu+Xd5bP/Qpil+DbK43kdqSEbIC5JXG7bM2hRNtJOtMCKQog3NEvQKrTgXIdqcKE+qa6qPvD+A
sVA9OD28xRDVa5uN5tFRMI4te8vYWQaGgaiI2DCmkgbBJtBj8MDtl4xQwg4kvroirk/rqGrbsuD1
riSORYglRI4WmOhajtW9PtiWGo6E17EdoDPe9sT55s6s8HB6nkDGy9akJ/ZnjlN1LQLT4oU1DupG
ds5FSn5zmI2p5+uqQZKv647A2HXsMPgrh4T2VnY2+lZf1aHrX1tTu+nQt8iq3XVsJEi89aSE5J+Q
TKGyJMOabPF321mO19/3uKlssmgqT25yBH0SPSvNstdU8axoTv+c1cMnWFTeuTDzYVf1kDcVYxD3
XYteWdR7cIeUyL7WtdrXakIm81rVI1ZwZ5Js9tUS2WZ0Gk2A5uHBFa7AOJE58jpK0TzJo62bY4ju
5IIlXuSsgFunxyCA+A3r7XtOcOprWYY6doiGdZ/5VryLBvfQtlN26azkpVOT4BU+sn5ITA0TBW8I
XuukbTfE2seNbAU8gD9slXoH2VqY9VPWFP0liFzjU/e1qbJgp4eFuiqFVaMYYterBt7qtolJcmKT
hAySV2I4tY4t56/TdD41tazSl+86vDs1M63cJBi+4q706EPC/GTz5z15JjDewQs+GfzaHvy0OMiS
YgnzPg7GR1mKpxxF31x8l6WaPxr6dlSRbq3CT1ONdpA7kKOTs8btZGx8kCmr2FaM+9FXfx9MZe8o
Iri/VbPgLw+pH7zITrf61Oy0dTiSKf7QUASxuqh82AK3zrIL8Qj2OuiYiT+X83s2jFataS/w4TeR
aMc3d7L91dQCah61XD2rOuEusNMrF60X+O91uIxmcRB5wKrv9xmGxy63d8473MFsS7Zqf87SIsP0
todQ8qFBdpatolOCd62QfXD0skVDVILY63XWBrPctJkA7nWQigmwjFN+QC7s9yFmqXBI54M8uzXc
+t0aPvT7D7rcpp8AxCcLOf9tnCze+tyu9B90+TDVbezffsq/vdrtE9y6fJi+CWZg3ofmD1e6TXP7
MB+muXX5776Pv53mn68kh8lPqfVjtenC6PH2J8j6W/FvL/G3XW4NH76I/36q25/xYarbF/ZfXe3D
J/ivxv7z9/K3U/3zJ0XeoWZ1aBRLBEJY2kXzbSgP/1B+10QqilF56v4edS13ZlJcZ7mWrwPeDftf
ryAr5VTvR/39J7pd9dZHJe88rW8t72f6/16fzQxbb2HGrM5vV7zOer3O7brva/+/171e8f1fIq/e
woGwKtFvble9faoPdbfixw/6t0Nkw7uPfptCtqTzf/mHOtnwH9T9B13++6nA1HerEdO4hRmPzV03
hM4au+54KYtYlSMZYOYNyB1awWhZS7Vy/ZXiNoW+TZuqhDLlsaKcm2XHYQzAxAFeOUFSrw960Q7m
SjYH/do0U+8M5hcGnazqJy89ore8BRJe6lt9NJyVSVJpCe9vSZoB6OXsAHr1B5VWodIlFM4ekp7y
1BqmRFnevEN15/fAW9XNXdT3jRhJ3Cb96keNsjfRB17mGZLP5KSIR6lZ8Qgqc2dWeXuH2FL+qBB9
OVlee5FtslfFnbvx7HpYQQvPH2U3PcGdMiTYcpBddF9liZSzNGVW2SEtCzBcZqwtbhP9h1fX3f7i
WLpPEPV/ubI3oryk+9+C3CACl7viPIHEGnG2xkNTlvEvDrHk8X433xrMP11sE2d1pD/oUojfw+RY
eZD9vD+zWFUSbgoT8q5Wwmgx6pgsgDyVB6KEiJTeyu86Ja57Bn05bt+NAXn6V/d3tYgrpu5yMFSB
TB+WFLiJ2ne9Fjl38izFiqXv8+78oZ4FUbRifcpv6MOAoQ1PfRKg1vDXHLKHPJRsb1GBsvvtrU6e
hanT76BB/vxQLycpG/dYl5N9kI2yyknFJlNHsa80YYGZJE+IN6DFV+Qsc7v2rvWyUdbLs9sBeJ19
lMVJCuDJU5dkil/Hv8fKYY0Z+avIqFtsNLNhAwSgX0bxpHuYnXvNZVFpBEnwyVP41QKhJmxnD5vY
K9qLCNT2Umulc3B691lW3eqR33q2stZlr0FXeciAI29sM+iX4zxS1l2vIWe6VcrruE4wXq8jG9Ry
+pwVdbOVNF15hg7Uw2++7gfqLiJ8Xrm4tl3PJWdXsneRhQXt0K48dDlDcrgHtTWMFBHsKmsOSqXY
nPuKWv/LeasZtbqU3f227odjq2GLFTR9tmpi4zdjOlE6zyW6ATv6djDKBrFOovmy6l2Xj8xr2R7E
LnTsd10NxRdyuCRiI1+wiLCtwIuTmLVpQJRuUtc+hjMoAtNh9UtWoA40+wDceoTYDiAaLLKlvv8A
+kkywOcbWenMBtTwXy0CIKviDzYITaNjbgdkjuYIIHfKY0QWFeFKZPHkAfXuDKvStr+K5pVST3ru
15INu/YDaiHWqJ40SMeVzcOsULCJ2jpeheiCh0uQgjlwkCxeCd+rH0ox1g+yTpvrOkjduNgRo93I
smz+MM+gxvdN5wf73m7EqVet/uQJMsQLWY6RLD+6+l3RFUO+ujYQfAIPMDjdtxCvJhL3eo/+clCu
bjN0efx7rg914Tyfr999qLbVSNkq+vDQ/TGefvde+W1MXfvTkhiC9u4Nc33tkAI8XvvI8ruR15eM
8CN1GQB6WsLwQx9XIWOapdErFgTFNp99SuUh/XM2Sp/SW1k29yK5jvhQL4vsoPstyP/PjejcaUHg
E9aUB4k5MyPlfDvkfvO7aAbtogMmcpKNsv46toeNswymelrfhhFV91d9WWnLq9qtCeEQGpRADNA0
oggQsFatFad5M0Y81w5t7ohTHudsTCM8L+IprfaJkbrqo7CIHaiDmy9ln3rumEiqwuiBjO7IuhGH
vJNVbqgXSxajAnmQRlOzpafb6BUPzrTjNafdQ2bV7+VZhrW0PkXd+Vav4wZ6ynQL7SK6eiqg2oU2
lNbW4WP/D21nttw2snTrJ0IE5uGWoyiRkiXZlts3iHa7G/M84+nPh4RalNW99/+fiHNuEKjMrAIt
kwAqc+VatPhhvB5I6/EvAfW9ixRvqQws7sj0oKp8u5rYmuWSY6FQkuFq1w8Q1nlz7htzvdo7e55W
oGOQWh1m/TSnUQXHBzJSXpdBVKn49k8ddZqwy4YfbpsP25qm/k/+W2xkOPOH2MH5VnOZtIJPOdAo
AXQN5Gip15BOyoMbA76mYXVXdkRGEqTDq62gsaoYKwSjlhnrZFlnCJekXhW6m2bx1PCYaTtZ0R7D
Gwn5OGVZm9baCNZ3Zoi3sKpdqjvOaD+AWc/3bgPRMP919k87pE9ES6rfQzuG18Nq0oeqTpCT10Pz
YNHn8lliha7l11i1ny3KNEAfFL1WNo7GI0l6BhrEbGiGSRguMGLVgFdNvNJtIF7HBeggXplbdNQh
X0UJfdbZmtTJN/Uij0a+ngx8BX7qOhRvtQiriTcrEEmqTQBNjQbLr7dIV6bNA0QldPAsZ1fH1RYu
XhAc2tGO6VaQODkMsDGvDno3fs5U+OZhoIh6nSCX+LCSXGKC7QRGaBaW4Ou10+VDgb5qLhWwJsMx
y709AceL7DH+jT4o1I3U3wL+ABQLI6iGh077rbI0QFbl9DwVA/15SpJSCQ8QUMxVh+Kn6l+CdFbR
1OULu0yXVfM2r08j+d7/3ar+qMONoSjIVfHyeLIG1zpqfk9nNvisDfxh/TnSo+AlLOdTUJHtb914
/lxUxXZciNHonyvu9Q4VtGCJommRd2cbQRLxeomOOOmypHhlSbryhrN4I1N9t2Q+5RSKWcNti5+U
FFIqDF4Bgt7pnlQIx0+dG9oHtNvsr8oc3ctz+BqRAvw8lZFjHcLGgnTZhJ1q2NSzVR3lPXmOI+PO
dPLth3dlmip5A59V1biz4lfvq008UVO/80wjj5/N+qpOwefGKJrnZFEENtIUFh2zuW3VQRnu34YU
RYOLHObcOdEcXV5sBXlGFipuGs2NnuTgAfAoE7B4MoLbQr9UZntn9CZqIdmUjcesG3puskyY+f0/
OVnabhc5uWMBFR2KIq16W7adc5GQSfeHe9udj9cJuj0nN9xB6aqXCb5aWNsW+vQ1Zr3unDyURRGu
ixjQOz6EE4VP+RQOMPwbCKatjcTKAdR0ugPbNBzMZflZcdEiRRXhWUl3agy3a9E1w/MU1Po2GtBS
F9sI4vYMKuqnt/C9iqkqTKiCMvXiLKYBdPohqW3eIpdhyabvybC+iU/CzZg+Ui+jZadVffN2yvzf
4A4Z7rwgGO4mfwSFLqdy4PauKOhavAV8jKrePBIjQ79og2ojY6jOor1uzf265jUmK+LJ315ny7pW
Pb1+jnUJGZeZ81kd6uD4IcRuVJ6ogfcltGoEsjrPvHV7JQI7OKucyuE6Fr9EituBKus1Usb2NXJ1
SSgFiWmrBfCMSJCsIWfXS6JNoBjbf72aRLJHDWEdBJmo6s344EAwuItHLdnLsPdCbL0xPiA662wG
OCgOHxz+kP4MqbecPtqL8TYsM+2uzuvURk6FRUb3WZ/K4T7QgxZwUuYcPHaWj5Da1xu/noeTDOWQ
dO6TavbxWUZVHGuPnTUi0RSGD8Uy8swgeKQx8zqlgoXj0nXWjT81c7T1uhaWAS/7XaP9O9rC8TLz
E9Eh+5Ppy4VHMxwOTZSBU6pqhHLb4bF21PCZRgBwlf6zHIzYbkEQWf5tutjcBqDqPKOALF6q9d1D
Hui3lem9TtB7IAwWuphiohUt2ztzD23sMh3sbX7uC+evazytgcC7bMQal4Cqr6Zt0IfTjQzntuwA
o9nRVoaKmxpPefk1S9LXq8GKVJG+tJ2TkbYJqJvCIGnjLjJ8cInG/MviYAfFenERW1RYgIivY/Nk
0CgHVz8B/jJJomQoByOyY3A0RbD74LgO0W4xD6FlgxH8amguOjmTESCV4lJsQqN4awF83LVDMx+o
wkNd70bhoxq5m3gqs394Za6JJI/EpoYbPMt8mvs/zpeIEHLaNeJ6hbfri/O6BqBguHwBoXtQ/R+s
EA6vpEYRcmPTvHNxlXZPZ0YAkYA1/FG3cXAbLxjrjUR3duRsp9AYP8mhhTX1UvoNtPbt9Cm3afLI
Yj87ymeCYhpJBqs+ryOXMlqjWOMmkT/Hm1c+XfYv3pSU2Lu53TJ3WP50uZpYN9SqAzqcUlpvkrK+
BS4ItxQA2Kcx3KbRUvBfLIUae7f2mP8lrjWo9rt9WrnR/jonGIp0M/XB6zrigMz4/+M612uP//Pn
6fpZ3RoWDGVVahnnotGPfaxbp9Y3eN9K+944TxXL8OqVGufUNuLbkRZgVE6Ns5gG8a4xEl7RlLPX
Wo9ekmWKRMraMlRG1CN2VQDhU5tU016M4l6vKOEjTUh7mq/qTeRGyetdupzA+WxK05hu0MTYI5UW
mVuSGuZtVGUW0G3u+W3AIw+JCcae3N/FTy5ncvdl1bY3r+81/hidyPIp9/xAgge3S93DWLQGXMd/
29TFgVganTm1vtpzmHfM9TQr5m+9bpUnmS+zZILG12fHNwValGW+OIY+c8+2PimHOBvp5xjKM1iJ
6jxrVnn+t6E4JGSC1dquZ1pr/+dYWSmNgt8dG0a02n4uFUPZypkJaGU9yxdbmSooxb15/3sc8sYK
qGCSmW66/8CNJUMdGK+SRwBml/c4McmhDvvgcrWlQAtS34C2LQsumhPQfEZ92TQzMM6jaQBgjp+N
xexnXXI7sZfeytCqaL2HI0kBwDwXL7pGEp4sEISjSzBv9OsaM+80n2InfA5oVnrhkPCzNXmPQeHC
zspUPRal89T4NuKo1yHNIac+gNDkqDTe6g0gK3uMbdM6i477DE2KNRndnQi6+4tkexMpsGBXkb5z
+kXRfYzt5Dy7rxNklhxcI12nykjmj1YS7x2gNLvSrVJynd10LLTIeCxptNp3JXky07JQSl1svmK2
27KwmzVEHBMLbGBmy29LffqzCyztltSw8Qip6a0ah+pF61o32hYvE71ij+3imrpWuWj2eNMajhdt
uYVOt4mi/7VGmjRrgU43i61c8/ph0gCu7xhYTAmG/U7saeu12wqJj+O61PXDiFs+YOyk6we5Lle8
aF7inPJYDyBMYGNnLPtJN1L6G6D+9G0pbOk3V6M2zeBuZb8o4WC+iYS0fo25LnF1XG3XZVD7iTcz
v1MFDYyvpNBeaKhUPrfFZB2Lzixv2qxOP8Pk90MH+PjHrwFjhOBFHZCWESqgSaVPxoDIS8gA1dA2
dnaVvR+ay1CCxSvB16F4P8wtbODpLRjr7dBZxiVLwAONvvsNfKvm3wYadOk08cDyVZfKRJomNi/k
do2LRDdju0tqY7gr2r/SwjJvQyie7ugk5b+qUhA1pDO0qCERw+oaFJVICYl3WkLkTA51Q5PU6vk4
tqPWuLX7P5A0s+mLXuJkORmTROpoha5u4ymArj1I+ow2aA7GrIXKzViRsJ95jmx7q8rdv9LUzO5A
A5ekPqMsu2tARG1RadW2MqlxU28fdV3Eu1XuKOalKhE4CoaJDkCV/OoyhDVqevBCvwu36FytXkvt
68cZaYALDXgv7DqLb10WzxutiPyXrgOOpPXF9OJXkbXx2iZ/8R1kB4si8FBRQJJUsejZ7Qw6migb
eLcaYstrn7YZx/461ITqAbaad8OrV/rq/rdz0zSIts7Alrxduj+NDniMUUca7wqec7EXthPKZ6DY
J2qGd0NQ7cU2Armcd6t7mZL1hbavlxVMGrr2nqbXe7dWyhvoU9x9Qtvub3oSf21oMXhU+0p/GLIq
3Yg9z5BbzdC3PXkLqJf2Z17NtG/+XLW3/AEalEqy5De625pNE3j+PVjA+alU2kexB3pWHVLftEiM
cZGoaQ+dCZyohWfzJfpuhPH4c5gD5Aq4rT32ZTvfoH5S3ahmFjyxHQRDb+f2z+i73sJ/IpHQm02P
dgwtzOubNXyTdD6h6biDwiKlByola1QvPXxipNUANdnJSS+g8ZyHvFKUrRJYPM3ezoKcVKnYorez
q3c9i8fi0uWQY0WB/Rjy9nriu2jcy4EmdvPeihHFtVEO3HxwyHCK/ceyzNyTxF4j4HknE2aBOe3T
4Alyv/xZq9N476vA/ouGxrFYQSfY6p30j3aMt7M5jd8D1MX2c528j2iWEsl/jRCeqDSOtlkUTt/N
QKHhI4dq8wi7TcavSFHDB19kw0MPZV4VTrBVEzyUzYlzlRAP6G9QIuvOgzO023mLQ7xe6vKjSevL
pJQ1TSHLnubdtGVtasDjXVNf2kWXVe9J+BqVVz5NABNPg6voh3Eula9ksNYIg6afTTZBPGTHtETl
1Ie1hW8dUfvfKT1rdzDrtk/wKE73cJ/fGDkfe6sWU3GwJn3YSawcDDX9HQo77U5GVRfN9FT2N/C5
N5/YXG77uaYs6SPmJqqqbUMerjDIjsxNO31x9HwnLdDQo7IdRk5lJ13Oru5oGxfl5wsNits01NBM
jvxp2sO6j8SzH0CLK4fQVtVbxVoOYM0z7iKcgq01dVoKuh8Z90YqBYtHwpee9v90mgeIQNa0w9L3
Wk3jY7TcryH7sqjhpBbbehoX8j9nv80PV0nPGdwt6n4VWoGTcyP2j6qfEpLHxniXTqG5mWHh2Emg
OK5LyVmQNMf4bakPYYn7oHha1kRHKFf0eNdm1q5t7fyTVaZsNM0kPtZ6m+4aPWKnqaY0zncqOqNm
/WMoM++g9+qMFAFixiJ0LLbW6+ftqIzNozj+o01d5tLhR2vqNUampHUzbLtp1HZSeOzfaKHXsuW7
OmaIetHBH4YvUrVc3St39D/P1/KmaSBJt3JOd0VnH/qi++JGO8gvN5Y+ppdh6vtwnyi0ejr5P4bJ
0mWcD2To0r49yugttF3uY3Ize7PLijISu0S8xYvdXASS3uLlkhLqfbcrCJjKhbVaDkXp2/umr+fN
1SZnC3/mRReRdomxXHgJ6dd/nde6A01BEjkkVXAZh8TZF1XyPua6Ygvx2pFq1E+UD+zbqrLQhV/+
HjKE9Yq2aP4A138RVbY1TExu7nA/f5u6DsXzwUbG93c/qKuNpg/qvmm5swm7QNkYPwHU9w8B0GIw
rNpGOAiaoMrOpglPqETJJCfoYV9YqMz/OaltkstrqUSLNGShzZx2tzKZ0JAKkIpMSnu8yDhAHufQ
T5QSxaYsMe8D6brec7dy1tniJiesUVkk/wb22oB4KP7TpPJ2UvLJ+CSHue2dnTM0wf5qq2mvo4So
BpssV022xeh6D4twmBzIVsO3WpPzzkcfBsdFOCy0E+O+Hr9LwDtz12sH6Gyzrdiua5CTA/fUOM66
hjjsXPMuesCr5nKp7u16oIDSwzwj8v7BwTvHH5Re+9N18crjZ1CaHV8+T7+BQQlKmIVWDVLD+tHQ
C/qsHfOhyZEsRxyyflwCxCQBcoid9yYJXSYCVrbWib+udV3+17Wmov3mRbF26+rhxrGt5kkOsVYg
j6753auuTVtAiqTPnnnq1LR96vvM+9Rn4ZKjQktmCNBX9VWi1zGJK2rxufYa7dCO86lgK/Mx+no9
maEu64ttMkfv08j6MupK7SXKwpcxiZzHceB1r0qM8CRDad3xZueOLrTmIj08WewFj7F2JwMJCmGm
p5fR/BwtfT9iJ9o/Jj2oqdqiGWzbIZ230xp+OTJDYuhAfr3UdanlUg5JXGS3+TBaW4SPfk2f37KG
SufVeeAymbdUtlQ/PwSLWHsKTv9TmPX39ZxOd2KSQwmr0xFRbB0yR8LIPMIlHxOnWoAHEsWpbqvR
jB2UhJHdvpGtRCKPODmVAxyO/q7VNG0j2xSxybZEzq6264wPNlnApOq3Ud2i24c0gAIZgi/sHWkY
zaLOqVbTu5VOjHbXV8KwYqr3lqVDkdkjLnhQ6J881EuBdE7K7ECbQXKolmrq1TsF+h+jBoKGkl60
pU/J2X+AyctQvCUlx9V7hckLnJ4qbbjO/eBYl1q8ycw3GW1Dslt0EaFp9HUuYeryNRj93V6zvvqd
/h1BpvxBnF2rbyDJ0z9XWe09TXp4FHOYIcRnDPThjnpkfx0LtTnlapnsxGsFjbIPvJg62nIBH+3j
9QLrkqPz4QIUE99dIHIb9wCVKahX2lzasxUmW4akXWSI1j0sbpq+TZP+FgJP99z5U7RrrCj6UdHI
MevwnyIEZx4GvbAhtSiSL6NSP0oAAEoHsovAeLjORB4w/FFpbII93/yWzpl1QNyFr5UFa306ZvDD
LJiVfgG7XA9iyxFegfc2P17tXlQPhwqgJHkuxME+TJWhImDKZS59uuhFvS08PcURXyarC+py0y0v
InKwi45ElZzWMRCsdjlc3WKb5iDczQOJIHF8XGJdp6wpFJOF3hl6bZ+vh6Hrm9u+BLr0Zg9AI52N
EaK93d+ntBz2c/Mupmij8Zi03o8+GIt7uJL1S60cZAA1NDLPNq/jq73KjmIXi5y1y5whafQL7zZX
c4CgJJx2FFl/WfTdelf7L4sGCGL1eRO5zlanc2rZU8gGxPJd+ziOyXcxXQ8f9h80Cn9D9As87TIT
fJl+iOKRbPEyvMY6y2pVGH1fd0DiXfczfTXsADS5d7GRVaR08vq5SWngU5WZZpSscuARrpzPk01n
OoQ1fyFh537RuH+Sw9P88xzX9Z1uAIREv8h45m8+bEKlVX8q7YPofC1zrEp/neNrin9ugghp7qSY
9towbaesYFdMRvt7y/1500Pi8lA3PXQeasDuK8zm740D9wN8kdM2beBydIap2FFRiR+AHo8n252U
o+40xaOreRU7H/qwDA+65YU8bIqGT2Pf6N8+TNLaWoFt1Swe2xreA3fSnZM5eFOG6gQvkPQH1c4h
sXLja1KP9+nkpn8kRkInJW9vT/Br1vSYEhEqqvG1Hvp7yZ/9W8TbGv8xgiY2d5vTBbxzu+QLvBTZ
JwE6dHuV6tZXa2pqGsDCzwKoKELVvh3h2FphDllpAPVEDeNgjLBXdfDtHksj77dFYaK2vSAh4jxa
F5X57U4WnUBLyqKCoaCx01kX7bSp28eIlgAt5jVFdYZPgVrlZ7QN2IEgTrYORaReeGM1TOROYFhZ
XnfEvpjqWM3PssTbOmJC0HPrxIrGnxn6fhvQI41XkHwE59nWk4dmEdLrwjD/owtBTLWe932aVX+X
stFaI6xW7TchIB0PpN3BbmIaqN7yqdABNA9FmWo4kJGbJH96NVrwYCNzqfCqLrMp2lQbHc6H5YEc
2LtinEmvTVn2kJVwiYqueVfFI4CqfzpqWxlWR0BGbZ2R9B7f4sURxKV51g14iC8jqaqsaNTm+TW/
MxhOdhgpUIve3c7vJ/X3NnlBKTT7g0yfuo28ab7XwDedaWCHIuw1IO+jfZ0q4PmU2D1ObXew1Na5
syffcnakS5JDDpEiKCM05sUdKbpzF/HvgX4IvcqU1rtTqtPELv8yYNZ7A/T/SzfC9HG1w42zN9Mk
fPmXeHux65FXgGxs4CIroPdIk5pf6ZKTlLHqBvWGsrGFoB25C6/Uxo1pZy2SsZXx0lB5qVuSkCQH
7sO6KzfCsgnPCpRWCnyHMjRt879PqjQTcF4+XUhSFdDfLgcFnkrghehntPPftsURI1OGIswA7Em1
9xPsxqXmVue4mabHcDnko7VvygJ292UkBwD/ZtTw0rlYvKxTHzpqxTKC0hE+DpB9SCIHd1dTPNbZ
3dCrv4lJDnbnFSdX1dt1ZhPV4SmvrT+R6Onu4P5Exqgbkx5x0KLbQoRuUWMaSvLti1E8Eilna7iM
zSD7M09VFbxMMp7ZMmn7au6HjWAttYHuG97L8chYYuRMDrCkwVuQnK9m6HvjblN23euEukFiu5rV
h0R3kDJSWs/hnqzo/OW62t9PVeDu4sSYPjd9SB7V8h51FSxXOJawh9qacifOeVBVGioRWhevC/3T
DaLV/la8Lo+aiz05v9NZPH224IJ+Rg6gqOu62xa18lANcItJZGHRnV1NuXqSdfSan05jDdNevHrT
Dbca/a6wYfKJwHHEn2K9vJVlJQIkJIR9SvUkoyiHiJItZ3WW1chZdZDYVxM0WjZ6oyZ6eJbWsw2b
Q/2LTzMrBY8ImiiUSG8GvsgnAxrdC13Z3JrroPxcQY6xUQeU2Qr+aD4JnwC5oGanBvF40wU5gIsl
p8p2WttGUVjBiscw04vQ2IBmSC48lOBrKU2abRTT2cVtrG1TP/slMHQQAfCr7KDmFSrAFtU3ZSnB
+bM1Avcetl4/tvdiEqfdQGCjeuZwkAhx2B1ETjJfbNdFNKsDo5t192JXG2VAkgbNLPr1tXPdVflN
GfqP/qyYUH8JpVWQ6RBZaXCkzn78R8azHHKVxRM2HqdowSQHG+3gjRjhbiZcTtdQqCvzfddRlkKe
eud5L2HRTg/XFMCkmLQF+JFyI4kDcUSNOSKE3dQ7brDGJ3GkekPNu9BeIMhIb52iyLnxefrRzDrv
vmzRNcisCEEFf563au3EL+3gFhtnzvzfK7e6HwYS8ptx/l6y4eOvWrR0kPTVn4mZfbWGJP/eKfzX
0r88fWE/kO3CPG0eu74gIWBa2sUNx/lmCpzutlK9AVVe/R9XLkbz/ZWt5cpKWN6XU0GepUi/U7R/
f+W+S77GZaZu49zsH+YoP0BiBhv3bCpHs5iU342B77nXJTpk2LW7h+LfO9Pz399SR0dUcIjVTwmE
ZlunqcpvVtO9LKBt5v8FtRGVzjn5XdEU9SXonWSn86P/FKS+cqR/O76Nkri5jG087y1vLj47oQ9h
dGhqPxDSeP0YGh9D8YPgR2eQBPzwMabZ+8fHiEy3+OVj1LzYXAzek7fdyO+5GpCvoAiRfYYKtng0
Wm4ry8j0VA5g+XJnyu/FxNtWs/MaozvKUKaHM1glGbbGuE6nr9tptstUGgPoMYcU2ZnNaNcboYVA
vJY9stUCmNBaz+gJWM99sCRhEEG6E1sdBAvqd+G6guT4GYRR9mj7r9ORBKOeGFlkE8xOPXet+Xpo
lrME+Lut9KBLl5Ed9TO5ldQgcbp4IOdBtUdTTyoslTvRdTA1sguUQOYzbLBo6ql/iBl1UaRilijR
qZGofJ6mc1mpj7y3+NuoLOHDnAazPvcLy4oc9LbveT+GDBqWkeR0dSCNQLT6Fj2N9b5o/RvkOrut
Qf7sJMW7NIH7CoYJFzJUcNbihfPaO0nhL9Nn5Hhd6GVt39+vwIF5CMON7w/usYi02tiJ3ru2GNFU
cI8i7C5i8XImXh0Wt027eKsW7Ew3tKiuQxL2MIfGZ11YapfRZKufhcJWfMvo6lsi1bfIX+chMLxG
lkZt0EgGLMwfrGmftHAoySvg+jYoxjEq0QlZXhalVC6HNdpsDbp8Kc1fD96kTPup5O13CO2b2FQM
QArR9B1g165MveRliuqSVj/swk2bRB5MFlW62t1pYRhz/en7Yr/Ga7r5J69vA/cwci/jwtguhzbR
6RYZuoh0G7arN1jiMqedATvIbjFPs/A+0Hhwte1Ap8XkjN88zw92o5Hpt1LdcYpP8zw1Lx+iBide
aou3KTv4R4X/tM6wKVy4kWPu3DykwLkIsw5GMz5WE/+lUtbodfZsUl4bDcV5TE3VeIZlZ6/wvEEz
xerOSsp+TZRq9FTjdU4PaSJadGyQfcmBpofNnXjb1LqdoK14CoLQlDXE3CMteg4z1pAlDfJg4JGS
bJOFRYKCVRc+l1NVQb8DUKkyovC5gLgfshZ3O4+wz24ro0fT0PedQ2Xar96EbbVMFdO/zV8ixOnQ
YLe30KTx6m3ttOXyT2lWAnOnMKsz/5Rm5SxXrbA+i3deKuPipTpOcAi/+dUrvyYZho7+fu6/Bctv
jbtach7u8sgZt7ntKZ+VYPrH2TTqr7bh7exDnBKj5T429Xhs8sS4C0cX0p3lSwsO4mkqx+nZ6lvj
ruymFFVDvpw1dN8Gu5d3dvky+3/HDzFcoHNfDLa6L22HBBEkJndzE+p3k97aOyThjY3Yro5/G5JL
0KuNzLu6jXy2d22IQvYHh7asn/LE3bWugcSXooUPcsiK9DP9qw6Ix79Ncgavm7eFUz7dF6KXKcYy
bqBNsV0o0H6NjkLA7qn942o2piC6XiFzitcrOBbYrYU1ztvqQZjuZcY12Fay52DITooCyybdS/Gm
ysb40KLyiZacq5/aWa3u1aXSq4SZd6d2QAyWSi9P2uapIeeEzEKFbusSIY6sMU8aPWTrJNqLu12D
uNmkzf49cqTtRkm98re2pBxp6Vl4l/l9+YIe2WqvJ1SKECQy91VSV7+VvKtqWlE8GbkPW1E2gTRe
7P0ynQ6o4Dq9QnL1ObC7r4hcFDu095LnQSXdImdiGxbbtNjk7P9NnFKQXshVuKbHMdS2njFDt7/c
0azj3E/tN1MPp7tJBbMs1iTNtO04cEcpQwP9in03Q4LtIcKjQJB3qJtYO4rQxewY95ZWqE9JNiaf
okb/KWaJciNXPeamOX1bolTPORoZeJhCMZ9518zvNIubAPV461lsRRjuRpocHw3LsJ5jhJp3Dqjr
o0TIBHMi3bkIwD6LbZnQ27C3rnkAVw8iQHzJHtbu8AW4dH3y+1rfh0vqy8FutdZ7e8G26PsS/2/2
YU5Rn638TTiG3X2SD+4h0ftiX+Rh9gUaQ+MGXUpvG/pt9mUIa5qWncDZKB7DePZJSpTQY0qwZsDn
02fDvTiTMp6fEkjIAl6dBnS2dllQ6J/1bogeB6cdbvrEdlXScHZ7W/KwTDeDFvgn0zhqVtP0P8Wh
FNBd3WX62N6u4cj2oTeDCBXoqQoWlrkc782o6F7anT2aw4uqNC2CU2O6kWFQdgvDpIIM7OJFlbRE
XIFWFhlmIwpmgTU8U5n2Ht3OvoiZvy4MRQEg9zKpWdJFBS1DCOZGvI42fffNqT0kKfu76+OW7Eg6
bSIyJGgBvHsMy9P2+vD1x/3S1PsuQHyhKLDgnJF5WZ/VMlEnBx1BhnQ2YXdnD6kNh36psmXd2D5F
s39ouzB4EFOnuugdh/VP8YnpOulq+3VSO87VndYNPyX+/3ZS1IEWg+2Bj9Y1LnlSZ3zw4gCoR9kM
RvVjqoM7JeZt8zn32+Jznvh/actbV+XU0cblZfICnaCxDu1fh+K9BpOxai7X4ZDQcaalQbXzlJNv
Lp3Fo+HOnxgF0mfc/+vIcPJ8M6R29QQkRN9aWag/uro2HZCVrs8QwfW3Q4NYjue4zQP5ZWOnAJj4
MlcIaUxFVf9wq/DUaOBtNwVwbvgJEArNjB8o74TfbN3RtwnltnXJXlloH538dclhBrDUDdbrkrSU
nwO+u1HbDN+UQu+hZuRsogdvg87B8C1vuKacDYvtX+MKY4Ym1oOwdDu2WXgQtW+ftMrFdqC4qCBO
3suw7mqEwlHkFKWw0JsBgGW6c3mzi7SYTQKDh3ES8y54cXNkgzecmD7Pnw1SHevJe9d/iVEB/Nz2
c2Qcgs7oduHs+KfI86ZvDnLW3VCUXxutiC8pDNGbEV2PbxIWRYlygiMYnU3T2ZR6793Eie4fQ5oV
dzQmm/toKPm/LtO52xlFiu6HjKfW7KAVMc39iKgQuqD2vDdU5wiW6advTcFJeOsBXbUPcvZmv5rE
PlvaGi8U92KyFsDIiJ2nanASu5jE+T/aP6zPd/zd5/l1ffmcniA63tYedOvg0dV20BTb5Av596GH
yHbSu4cuT+B9rwaX0kUe/6gNx0/2YNvJ/9QdJCPLhDXGmGOEXmIHVZiYu/Q/l7pa3pZbp8dQ+tpj
hkL4ooZgFtbyLWrKrae56UFsop3QwXx6P6Tqxuh1eLF5lBpmoJ0ojaorbmxwU3NjNW53cWCZ/xJV
xusDOC5fw1YY2RLmtUV3gTXE/pL8HTa34z9W+zVMphd+wH+xzbffmNkYo8D00JYWmvRG5TxGTWQ+
gvYc6B/mi16o57SF2UIiG9Nob2zbcOFK1NmULPH1HEF1GNZw3UrMpFj2pm5A0+nUWNaY5QqwL1vv
rqDu1vB08OcztBGfJFqWHT3uW8ZaHFKb8XZ0QK2YvpLdpOhgflVLShK+4wcXGUL1d6yzNnpWUKR7
ziZjNy09rklq6HQ9NcVGhvOsGTeQMaurNx1DgDBjnt+IV5YMEdy4yHBZckrh5JMlc+h10i5oL1bg
Q4uieCQrwq0ueZPl0NQZMHHk4M6SS+mCckYTLwoOMtSScLjTVTSL+irMPwfUjZ7NdE2lSEBdQfl8
nd40lbr1nG6vtQYqhUHsPY4VrWr6ohZaDj20E04L0LjrYX/4Z8Tgtnf1yKP+QwTIKdLiS8njX9Zw
2L/vxshAH553lkzfg8QhpWIbJsd5od3vY+UgRPqrbfVDqg/JflXDAmvlina0KpOqhA6rKXWw6uzI
kJLJOhSEjWBqwsFaTVdMzdskQetI1JtJRhL6NlGnHeEcBrRSx3rx0KXJHfKDzjPQYOfZ0fWvtHHV
F0hiHSTLK3dPfnvci7N1FO8ykbJqF6eY8jy9L5xUh5WW2UlkxXta6uuDTHfVRmMnWv9YZy+TkNI4
Au+PPolJdXteqiB+PsonGHu3uwvRA96IV9bQqcHlqt4/imkoFTqIBie5kY+AunZ1a+m2CgDk708E
6Q+qX8qTWFo1Q/Vp/uHHUX+SBFwDQe5xrrpyTeANkdHe86B9FKd8yajGIvoeh4/yBQuTlraPX6c3
WVnuQluHvjlP3FPEcwDsrntqvSr7bOlx/jnjPckYk/EhqAy+45Zubi09bG7ECUJ6vjEgStjKhLfp
3K8ySFwnZ+/aRXxvGM8CmtB5CO2A9M6w78B3n1QUlethjH5Ag/u73aHvA9GId8pC1BidNNW+M1H8
MnEqFXdnxYBm8p2ixvrJWiD4mlJNN5TFtQV60TxSF7Y2flmnBxfWggEZpG9dEhmwnaZUMNJFSWqR
clnsIGv1d/Zf46kZXnSvDrsTrcsjENYEpMKS+fuQAyyd/8Pady1HrivLfhEj6M1re99q2ZFeGKMx
9BYEAfLrT6KoJWrNnn1O3Ij7giAKBbBlmgSqsjKTemklSGjMA1+ChS1FAj0BVs0ywTO87ytwaYjw
BhWv8OYayLJgexxse8jY3sARgJi/i9Iv4Qcn8jDD1LiT/Ps4OE66zIPYVfThv0JPuOnSUezArVqS
fGkNWtJpWmj2qTs0vYngLYd6d9ij6E2d7PBcciHjF3V76ramvorBCvuU4OSBbct/utGronegoB0U
3V/dGrUaAZk/3dQ5ZlqN7HRTjdtsvimtxnswKveZAHACwmTbbsyyI3TB8mNhaPZ2AArhGosKMPbK
8B94iNB1YzrVq5nEr0ks6l9NCr27zJPxwpKAQLdx9YsHzeugxeVr0ZQppHEy72Ew8WWutTi/QqDi
4y6NIb/exbWTdI08WAv647fG0j9YY6A0LY7AbBFHzBcztCEnWpm/2WiSouDwIwMSG4G/zhF7e4BI
THVwkLKBMI9jP5AtYt86Yff3wsDrIHAgO9yO4MKa/SF9BUgj07FLbY32NjUvfTdCtLSy75xBugdL
bVZdYDc2RjakSGNjx4pkuwTa9d/GSTyejJbyTNf2QTLf/1ll+kkHy8l84bnGZAn+ufiXT5UGw3PS
NW+0R6bdMm2Uhx5i8yzU92QXgX+NLR/Yh3x85RFkB+bwLoWBld02IXZuu9GGKg8G8VxHUKqAVISx
SpBnhORcOl6skOlLcnCC56xr7GVcoli9ZVG+ZKMebcbEsS8aELdTYwRmfAqYve6LEOEtGiAXAbml
ZYkv2YZsPer/VrqTRBCm4+zaC9CFdE4mN1XJ8PtrKg0BSDYcsGkcvoE914NEpaMduOqa5qYJpPdS
g7zm6PhQ74uVdrRRjN6SM1D4j55Wggmr/lUPlvamLvys/rgwwI+bMQiCOAayi6WRG8+N33WrmDP7
KgxoC2RtUhyQMACjQzgG69qEKkJqhOUyr0G+Eyl5ulJdcR9obwB50NcNJP1SqRvr/+5DjtSkKdhO
YuU9L0ZXcfG9LLsAxy3rREfOvorHO1MbTyRDlqXmcKfG6IRJY62J/xZ1OP0c+9/mgQ8FLPfSfmsh
y7AA8VH8EFuhvxl8YGwEaAzPZhoka94w47nS+PeiklAzT8CDh13dD9A9WwupJmnmP5MAvpVnFPSk
YNbU9OdRymkSZFWnSW2FgBbgJlrYZ8ekcbRlPop0iZhTdoxCCZJ2GunCdPi4pKEx0xFAcYrxYEkk
0EpVVllpKARPDAivQwssOQUhGDS0grX3mp3Wy6pm8dtQiKvnoNZr0YvvPfO7XyiZ+h37jv/s5RZ4
mH1pXzNPz6D7xOIDfrP1ORssc81s33swU/aShNF2VPkjakQ1BMDWxKgbp35uIV2cOfJgUAbqi8/n
cOzHw4F6nQ7F+W4Ixi1BgioJnfK+RURvQggp+BAoWf5uYy4YKEiUmpzJT37OJdQRrUd+/3U9p8Ue
3c+6E/g3UJ6ie9pqjrD0tv4IlnRgblSQprQBCqwcF1RlCh2tGpoUQttpPdvGNLgY2luDY/ch8YMa
p2Rdk/gdRqupK0XhXgdRpKjcTQKEC0CclKiGBsBkFy4sp4y3X7yxW161Q96fZ2fHU8TeWf3wxQ1C
7slaOkULLvAXEMQEZ1bVjrXoEA/YB1b4UptmeBkYzi0rwO83rgUGsskFNVfjIk1CDU+XoVgBTwRR
g/n5JM28Bpn1mh5MHdntgduXMu+KlVDONBLmyMAtdAaAYMom5z8efrR6YVoGyBZRlq7YDl1FjxiZ
Jeoy6VIn4sN5iIzCSG2g+oDNUFNIA++LX9wbVbwiRycxUB5k1Z61N20x2aYVrKHetZBps+NFUReQ
mzAM+y7JxmbnJF2+Ly1nuI4QgoRGXNq8Ssg9elqk/fJFs3Mr03vrvEIuaVLhps1O5AaYRwI+XC0s
OU0qdPdMTwS77HaIEbnTpBC4trsgHdYmFPoWhapUcFWlAjW1bJYIWgVnyxYGcDXqaA+ujRj0Vyg9
ACHjhx9OTWAuYXUDvDlCPovPyXqViC300SBvjHTOFZhheS0y0ZxNFwr1zCxciO+AAkVP2uFQBfqN
eq4y0RV4S/Idd1V5gppKi9BAqUXZRq8Bv/PCtvxYJcjzbmVyRFITww+TdWnjoCkzE4SE862QW8Kn
AYJmR6vJId2FacouDKQKa98XyZq+UZX6WulJ+QAlN/NEvTYMunPZcPD+YYyaoNHF2gXiYp1WwYcN
lau3sNL86buIqtryXI/WlfzpqwjyeLaOYtGs54VEyO4syBafaR0Eh0G/MXgpgkygVKkV/5WRJb+Z
SL07p4d4NwvBWk925jre0mgN89hGpXwy03jbDb7xmgsDStZlO2zJLUMKPTdwsG/H3jz8t2VHU6sX
rgANFy1bhKI8WAQLbDVu7VA1GK4LZ+w2xEJG3RSx9S/dWHWJskxvm3A9j4YCQQm9/B3htfDUQ1Po
wDL8lNS1Y0TLK9dHIYIaTR3FERnXwCWqrp4Ce8gUTT91kTJIzlndZVM3GoR+jmrt17QSMh6XNCq/
Uy9ijnPpO/3ZG8fxqStZd9WgI0ZjsWHFd20eXGhMArl41w4WOANwRzBqNDdssHYhCFaeEm3UgCka
NjRW9KZx74IwkOZxh7cPQ5csaaweo+TRLX7X+M/bihRYdx6W/YMoygy0XHl/dBW5E2DD1i417Rpa
OuCLmlxQTdNYjnOjXlrmJjCAibGhbm8Aw11mwYV6NKnEBn2BAEF/pC4t6fn85mXp46BoT/K+ze41
FbUt69jeYoPRQ+4mrvcStfsXckFSJr5Ag2I/T+gKpm9RCAAEhVqEGl4kbFokKpp+bwG6vADDRIBU
du0u0iYAmrm2bW1hak4MkS0WrGw+hnd1XoV3qJbMdwnkjRY6+TQmyuzKml9olBpyHg5lELl3k1PW
4uHS4n9gWjcLwJSkO1m0myfN9yrVbYwUFLZBVjorFFwBQxJEunl08Mv53AsUIgFam/pf3v4yGfI1
9xAErzt9m/K837moFnqIYudnnI7Fj1IPkDnwqqcCdGl/c8ha7ykYqnpywIu339UDDl1qhRyHpXsP
PDKLxIWmfWlE9dnLNevFZJsxLJKXupHNRSYRcNrKzEsRbzMAxzdIRlkv86SPLnbrKSJZ41gdpzej
NAN8R5K4Qnkf5JG+NDwE4C3uB6j8YqBV71a6gsy7d8GBJ7FksCJLYJrY52RVtQ3zEmp4jh1A1jVn
a4eZ6RMrsBVMuqj7WSFWpZm2/ZshjVV7Q/rqdAhq5MBn46TNcTzE9vtg1C2K7dT0EGI30/TR19sn
pDz6dZpjt98qLISr8BGstfG69PiFep4ONoWxy9jSGAzgO9Qo98XHaBShXL5xKiCm1NTP+YEvy40e
gME0AYU1YgEohO9VjUpugVYFX5AH5O19cEXhLNB7pv7GxSONh+B2W5lWMB5pYq4mdlTcMsrHJk+G
g6fKKprOLy+OuqJu5Ib4nob9yRihtQ0WDvAzNpU4kRt5jFpUbTsOstg9wEd86TtFg4znoE21AWGe
VovE0MWd0fv1BdgXDWhWpE5dUVf4/6yVOOk/M6woC24gBASHeW7/8JjPjvRy4m0SXCCDtu1ivOmX
rRn1GzDptat5q6cmuCLvjmQSoOnb6L4FkDTCoyx15VuY13sQ72i/DMc4Qbh0fGVgFlh6qPe/gjdL
2zlc73coLwVqU03yHNQtpnqzH2VcXcfQLhfZUMbnXFWlZgng0QKSQFPv0+4wp2SrQhSH0gKX4kwy
A1godH007oFdVS8PNJDj32td5TZy/GYIJVeuD+cGDGkv/HctDP4SmTICRy5Y0YImsF4Y+L82qSHk
hpzA2voxx3Qb+8X4YUf5TjRlcuONFT+YhQVgfK6DvqpNk4ecVe0JT5xXGhzjuD6DovpcSjc/WUOW
r6CMC4FF1Q043oALuqQm1FI8wtTIIDOMeBDuVEI97pqMvfMOSFx+swevueTAjy66PtC/xa3UVlVj
lnvqZshYQB1TPGWGOoIBZ7uIwQzzLUwbCWyF7u+92E+PqDp1l9gOLXjG2PNYRPFZ14YABLqAAUBI
tltplR8dKtVVbky56VETnxGvhCZa1CIZBhTWClQ28YG6n26GWg1gMXCjEahgbN9R2QGGrbr6HriI
qauIeaq3Akgr7l9kUFYnVMS5q08PpCRQApAKsXSVR9iBUp48oElUfY+ajzXIQ4PiHLiIwJGMB5J+
3yGZth4b1IDIqjHuUUpv3Ocs2LSIUl7Jo0hSC4iDQC4QnQLPrpe64wJPm2FPzraFwmw2tMBcYSrN
aNWaCEe2a7sSY7GsXW0je+fVhKbWPgMd06JTzDDOGNZH6kKkxnpyOPvoRnJINglKlVeyYe6uLiEY
Rmd1Fz/1jlUiWdFBnkapS6f12dnuRHhEUCddUFarsztQBadlv0laXwNIueAHZlv+UQdqa8qOZSEo
uSQyrDSB7JQ6aweZbAdggKaV5gl/rolIEVQJV1mMbY+ZA+gWF312F2R4o8nRuzVhCRMwBEdp+m+z
qU9dSCLYhVhGXc7TpRcXbJVqXbaZ+nU0Ks7yxNpPfSPEy7epygstURVudjdIjvOhmgy83bR+jhJb
kNTJQ54ci0hkJ+x2PprRTwH2+bMfV3V/LNoj2WlGFwYWaFR1opqxLp4Cm499CMFgD7WUVqiZC7I5
agB//mpZAhS1nmlA6AphdKRRgbSLk+JhdAbnUTLAZIbkypnmPJLF0sY96CP4HVOm3tKbRVpz70ge
JTISq5ZBCa3VWhc7KpRKsgYcUjQ1hpTsAcVYwYK6KIk1Lv/HnTyr4XcJIC4tsvABzx1USo9NcexU
k0gLfT7EBTBDY3GkKxqubC5BTmxJ8DZ+zonIncbJsx5r8Pn8eUnjWts3a0hpJVs7j7IV6YbvC1Ud
VuP/ZGW2ujhzAPDPTp5nq1w3raN0q18szPjJEPyjiVKbn8jm+uDXc+z8SIOj8uBga0Ac7dOFRiQq
6EDpDF61QrvNaaqx9+KjPjSv7LOy3EaagUyUpqJG60BRqbyoR640cYy7aeKU0fpnrXn5f69F9s87
zmuZ/9yRVjbL0jqiFhuPTzyMmgyVt4Tg9T+7OO6YT2mHx8o8iu3E1y6NIiEe52Z7th1NnKXJwj1e
bYfOTIHYIdt06QOgsk8N40A2akq3Rj2zalBmAJLSl7jDCQK8XcwbnjTA7/1Ue6m7pnovLf/Fxz/C
O6igpwvgSaeLfw3pofSeIZVxUMOlmvl/LPH/3QcSYKjyAn/32uGOc2qkay+I6KGI83jTQqd2Yoew
PCi71LXuXDr8yM+m/5iMpvXyt0mhb7YTO8R/TpJpbb1Elp2cRIniS15o8o6aLvFyaGUuZ8uIQNyd
m6gNeRYr0VddsVmWtbE1EpxRXWEMX6bmfKmFTRVOS/YGuDp0qYIS6g4qpnfXhLGxzUIQwZLNRoZy
0XZeCWrQsl73qKnfhx7Lnwdt3JaNCVCrsutWFsx2EVUfdg+MbfsG+Lpnp8IZ8tM++//bXjWoX6Ps
1ZT4UtkrUF5Ck3mYkmUNaGtPPGgf5/xZ3pvNtnd8uZzzZwIpTERhE38zJ8W4Hb3mkS2PZJrs8bIK
UVFGObdRC7NTbNWP8605HjjbpomH5bxMG/Zfl6aBwcinpWkhHVTOd9w1l6OBCkHmjggM5oCkXPLa
dZdaywrUAcjwMo3gCTXsUdfyVCgb+bVmCAVFIEi2tMI0lxb4XEWA3QcFTWrRzwbb02ml2TSv2STZ
Fu8b70iDwIHdp07OTz3K+Fey8LDjVhuZaeeBF1892EjNKpMPnuldlQ+g6lJd2q44ZYRcmwizI9lc
HwQHAIVfaXByU+u6SIVvZltp/p6X1Qb/67I0KdAQzEoFy3COwjaIlu3BaE2D1HSfy4YMR4Whxq5K
dpqzrzvs7Gg/40fAQVCX9jPUdf1eoBAJqYm5S6OoZcP3JTv5EU49PSqIt6EcvwcdjkSRp/cnEIpj
j0d9TxnpipokLCERm7VbmhqCZR2vDTWF+vMKYQWCf6tv7/+wTyt/ucmQB8nC80uxQYij30svejDt
Xn/zIMQahE7yo+Bpv2xl6l8g+NudQOOBcsKhCr4bzZkcHKgSLysPnPKNrOtzCR2RFQ24WwsaU+9Q
dm5WbiOScxBHxSUegT1Aaiv54ZqPfW2M3y0Upa+gY1uqbXO4RYoYsQcG4U68c4e3QrfZIsms6K4s
XftCAzgCoLZCDWgosZsGag38y6GJOgrZHDwjBrWioyBQkol7sonOAcpu6If7BpHBjRVp4hrmsXk1
Wv3G1KY2RSqJeqLT4o0GxnwoAkPkMfI884Coyp6KWuZCF+pC3dk5gPx8GiR/slMzILV0cBJ396dd
LQt2aO1QGd3ui7+y0w2yUYuPKMiZBv+Yjupd5I91MX28ud6G3ACJLI9jnW/nZU1g6s+pL5aNxuTZ
dZHQkcDkX/sQr2sUmiX3LAsA+62g2CDboFwatlG/eKxFGZ9o8zffBwpAiPJHkIE8qXT5b26Xqywr
POiH3iMZlOKUkrNlHVjhb6TOAOPOs3eZ/ESNXvNkcz6sYzwaT41eVkcD2dXN6NvYVIJ8YBEVfvfD
MqOlNubFb3BwP3NnsF8CTSK4j8j7xdV0fV/ZKN33cCa7paXfL0WnG2+D3e+Fa+S/dW888CFo3gDa
hEAX2A89zhax6McH3SzTbWg32aHxWHa1/ThaGUEv3oCk3w51lv/Sh/gbz9PhuRdywOnTKE+Bwe0T
vtnV2uu96sXjCAcqV6sb94nnx8emTZxlHaUcFNgOOya+MT50zHgAT4fzBo1mqDmFdneCflh9D5q2
d7Ljh0FUpm/EuQRt3a1lMYDUib/SAhTXgQAzumhFmZwbI8Zh37L699ZZu2lS/gC4BjJZysFk7rBF
DWW8Ts2svEPxS3lXhSjwQsChRrzeKe4MaK/5i7rAJx7zK5lQw6UhMy0CK15IrdpFWpduhAJ94E+t
3Uw/TxYIG4uDpd5700CIaoExrO6oF7thdS7M+DxPyiu89Yc4AYnn50IlEsYrfJnSjUYQEWyoPxYm
Hy822KLw2x9E9jYqPs4648OxKxaloyjfJuK3qSUfar70axmNRwasKzf8AyRsFo4LFo8qty4TZmGE
NAaCA+mGMA5RabIzCjSeaZBMbmycTav/8GdAuCNNFjlHrfWdJdFR2FX7rUps495E0Oz0F3vflF/t
qdl9c3L24d8AALQk9gr833wLwtS8lxGqqaZIVhn27IPfFUmQk+eCG5QwCVSqVoB/oWs7cE+E9h1+
MdVTD0mmXYcS7k03WMa3EQ/eiHvxO15hoE9hmXYauDNeoVLtgygDBclqJnK61ZNUM1mFwFDk1tNM
cnBCFIHRTAuIiitPITru/TOT7ql7gCjSTCf29W8M4CNywE4PtRfRuoha+x4I8XSDP0ZwElkCvmGI
V+8sZtXIC8QW1MK5Dj1qC/Sqlpn9gHTRZqi9MUJNYrwGR5fxI7VRWQjEbPrsjLpYBaYwr5WItG0/
9t3BbbrhhDw7xMe9qrlv8JhHeV5fvmIb8RhmAPcu4vuRt2AMq71aqYrYr0zTy+XfPtvIrf/4bFGt
f/lsiaZBZFfVflHpVixZsWRW3B2m4izVBWq+O1DZFzO1e9SRsH0tskwsEFkFhRyF6/zWa9ZWAsaA
yegibbv2ZawtkMYucWrtvI2EmNkyliF+62RkVYJ3dOScRqXiJVVTct3bsAhi514tt5b0yoMGSMhZ
uFye6YoanlZgKAtddzUPNE34njA9XBStJzdWGll736vje39QJW0DqH6BPDmhxLN+IY/BtkzkN60n
VP+IJfTYo4PEo8Sa0/pfYvzTJTmNcKIUgJcmzkbIGMd+sNENCO46no8alDBfNwpWzCzWLYwOyMAe
sKBH1wFE2s7Gb+QW6qA5deoaEbgeZ40k6bpLp9z6CLV8avrf3CS++dsSUETIWHn8qS2KLUq5kdfD
N29jOvG4LVRX5PUyhW7IS1Y2+iEzXciOa6P+qjvy15AG/h0SzfIKNm1UrCt/ywjcJeMeMldq2YKX
W/IfUu9j2Qpx491YoLId1Npg2N34wIwtkV1M9nS0pW6tp+l+OviqUVRsJF+6iGUm+7TRkYluUF3q
E3A1Spx+YRi9sw7KQD85hHbFS6J3NyjPuPu4I9RpjlGHOE0+mt0JRSaglyhAVH2CQGdobqIaReWV
J8WGxqnRvOR76tbmVpYmRw0LmqSM+nPFmgql/LkDBhnflQsyJhX78LFczpc1Y8j+Km8a4F4kwX8J
pYWsRvIWWuv8zEUIMCH0pZZdBYlGkQHNj9Q9LrHz6jZgfOsWPkKTckHGVo3QlQ+kzL5qvOtsrw0T
1B/TKLdWRg2gocTOwMFr/Mjoi4avUHzuMhvfObqM/YfaylMonCFuTg1yVLlASPeffgd+oRK8/mT5
MpP6Y5YY0Cxf0lrzHAgJIRSvGrPwrLUtcze/gB6s2+jgAr/URmiddf5kKLgXNWSmqzEW1tJNh3Kd
YKfi4QwS+qcxKpbkkpFtCMoW+j2xvZ5XaBP9CaeTGDR9Pi8XGlTJDoFq6CrKnK4Ek4ILI85zwZqs
3djagO8qL8ezoXTOhh35kMl2qn9m05Jzn3yoW1WFYy/nEdfwqpXhQlCyFUgYiTL5aFJEI1vUy6Of
S78B4VD0a7LlNELuTutVm77QflME8kuQMksSqPzEIE/vgGY/4ez4NZr5R3CTJvtO9KQl2jNQ0NbZ
1MAPKKx4gFL8kJ6bIS/BvcS1G4rQzGXTxSZiPHm0AGNk+VNG2RogxRLYjwTCNU4Y/+Jp815Fbvet
HZC319xYv8eGxwf3JNPxd6yyPV5aPVhwWlTze9naxcsV3wenxO8iFcNputQsrh2MFnuqMmtQSaRG
qHEFkFkDaPEkToNdYqJoD3QYrwBe3iDW2T74Yx2cUCzYLsmucZAvVm3cXLPQGu8CR2L/oibE4ApA
xqhyjjbqix/9CnK6Qi+fompsFxKMfCdqBqEVJ101s426XHC2dHJzU40AhIuSnZkbVU8BULD3zA+X
utnGwLWsWrfMnxzZVU+IvALeWPN7coyq/AKUlH+lXpu2P2XZDNMi0KsDrWoe43uo1qzUgRYPIrGn
bj464wpYIHtL3c6vkR5EgHtD3SEJGU5jrb+y1E3BFZrskd2wljSKTLx2aCrQW9Co7/bJueuwQ6VR
XZrtFSGDGw1i65osamfQd4WmWSPYlrMWBRntocPmAKGkIgvP+N8Kz3Slifob+LLFzjQqZ1yYTdgj
AD+ACd4ocDAsoMysrqiJoApwCBM0c/dvfvM0mkEuNG3u/r8vNd/yj6X++ATzPf7wowGPCb7vjYcw
hsiyBpWQakGXcwPiD2dVWbVcQCghP84DXgJK+qYq/plC/XnYVyvOXbr68wZ5h4yk4YHl8H9fJm4+
PxjdhT7JZJzvSka3bexq4drGbeQJzm7qQ8xTqDu50CVNqev0BcqbzV6zkuqugzSkg1TQqVSMndTU
gwMUiBbWy8G0PmyCrtJso0HU6DyobwCw0ZxtWp6hVuJzLs2oUqDlpGeeZ/uoo3Z7zPEkorvOAwPo
dYQrskvpx9iZ87h311mdBMvpjp8LI0qFwm1weAu6d85LnJIbI11NS9HkmL/mnoiv01I5N+p1nGjN
5BJowcUCCdEWDBP84HKdH6YrL+8/rv5iIxfp216OLzbmUVN+Xs02Vy0zr0oDs60BS+gytfGNB71b
cF/3HripYjCpUzd0suCem5DQFpl5jZVHA3m1Xdw5/ZIGG9sP7ivEW4pG6OdpkuBQCkQRDyJfgIiW
nJVX37IuoElpftajc9Fcvf5pc+8Se7goYfHDlJ28JAc3U6CHe6+VTwRIJxh6pLDoiARM9tlEHmQv
mvGKKvOFPuBAkDvpHQj07FuapN4FD6Q19ajRRrA551b3sx+iDJm+Doi8OmjY0ndDsBh4RXRsc1ud
5xv3tfu8ylLjw0ZXfW67r3E85Au9KrzXaTTa6kbwkHGe3RzHyW7gvXZPrBuPZII4RHbrAMS/hniW
QTVPRkty6/tbDDKmO/KipmvZLrMqcaaeTNLs1pbVS+WVYNJQK5NJMnBWuJoZ7WdbX1nt0k/1bEsu
NJDzAkUXFYp4yEZrxg3kRKPOzlbzXSOPW9tMgoF6Xi+ycnPvGRJ4LcPHB06r0T/abnejafQjARfR
QKm0/rK60YCGN50+wvwjZDhRCrB/XWZTGbZ3MvDi0/zJuBcmCwM0iahJxS+MfJnbhgtNc70vP1Vj
hoCRmqCrIhdqghEcIMxgxvRT0aJeH0B0ryj4cr6t3pX+TmuAW59/0r7ttYPui2/zLw4BUvD+83w/
fzpZOsG1il5prelvGMhaRV2H69Qda/sAhg2himnE3jMhkqBVhfyesu7RzIvsMYVk48HTdSB0lR16
dpZWdZcR+3CAP3226UBltPeL2n7iILojJ901jWXn6u05sRxtpTlVseAQ4HvopfEsuqE8C9Vz62Dc
ACsC5uQmMB5aV7Z3PkivOj8zHsjUG6D2ioooOZJN9lG9K5JKX04THDN6kMYm5NwAEycgethX9+me
FgcnbnZAVMRYUJcmBPhn0VxD3sjUjwgl5rJvt7Q4qk2KU2qVv2iQPq6WGEekcKPrdPfOEkCbJe6a
FvO9TFx0u76QPzVBmn6vMs84UU9ie7gNPbMHnQh+oFGT0Q1IlRUNkqmCRObCbkN5oG421tbOSxCs
Ixf6CAKVcfr4QAbNg8ZL0Iz6jj4AaD30Q8QljpI4U4nkRU+s/jbaHr+rR/EzFEHwDdLuwxqKgMMu
kujGXFuBdAsYzTQITnVbQIEPFdTfwFNogxK36I51nwC6Zt4mcw8FPt404AtBjGb5ceIGhdpuwunN
2PwMqY9jX9aLL0A9K2UQEzesew0fu47CF8pfR3r5zhmvHmsk2XacQeIHUdrgUTlQaht7wHebvWkI
cr6nDgCQmbB/Z1Z+7fLBfOVpN0AP1CxvrpX0W78x5SFs3AxxikwHa6AtH7MByrglBDp/qOnQKLV/
J5juFQgG41803IRWjn+NXEdJgqojT3wNzBZGhuKzPJbP0KgAlzPss5tQ1ed54CGNiIDa5Oai9p7c
UB3xsdqg3ObVkvRHSEQHkDweQPON8g5tUQw/Cy8GujQwXyA73ACUaBQ7Jrvsuentk1cb8TvqefJl
DXj0hXumfq6MAak1a0jeP2eKHGIUNLNyI8C2LUtfaWmKBFFU5s90VUZuNl2Jv9j+5hfpho7nZp1/
ybNprjUcwQy2+5LVm3JszvCgOaO7p/TaNOohS7Z2tAZlJp85OnKmVfKG7cgu03xRjkjsXuq+rrcu
6AdezKKe+Kzc3DfWmeW3e6CQIM6bVxOfFfbSsKcdCLTNQHtW/j7iZKhSA0zBGSrwKJu1MNcKO7+M
3QA82E2c/Ze+WKZ8ESY8PAYZZEcAlcmqSzE6SLgYYkUDyBNWlwQagtYqHeUKGKrwOLuFgxNvhij3
ltJGNacAUOPIi75/jIVZrsFSJjdTdwQRm+22+Eim1z9yYYxXlFGfaJAa4YEwDEVdN+rRajIzPlaz
DfGxWmRp0abnZYeIl29mC+LMgvzQSfhGe6Ee03O2S4OiXVKXGgR5QcwZsYvdBABsKg8GArGlraRE
yPaXNSYPNeHfa/ztLlYD7de6B/dkPNj1g5YZR+JmCKFOustQa7WW6ksBjb5ExaLFtYFo94MtxqMO
8dc1Ho7eMWZRvOz80T6xrLKeddClT7R1vKwOYKGsVxFQc9/ILcwb+2To0dY3qx5F9e47fWMYg3BF
g5jFrdP17thFvb/Soyx558W5aqzgrc9Auzp2Y3LQi7x8UBNpvM0qaOiYgAtZSebusxzruMx0f0YI
+MRxJ96RLRXL3g7iu8w3DIi5jmAZtaoRIsrZh68DRRYOOcZyZSB52oOhF9wftr6SdGXhqCpK7iNc
gKtpVF1Z8Xenk1Bx91EmpBqQYvJoywDo3TqdjaQsx5OowzYC/P7euA3wnLk1HlLrii9t+mPE3bBi
LoKu9LfM4z69QVlOaXDdOYHuvOXg2oWYongzR6kveZYKaOlFYte5vbbTkem8CpSEL5GXG18bKU/E
oR2UYO9MKvGmNznkIFF/oYm0eCxReo/SbVxFbQ3ZUDySH7WUf9jmUboqdZ2tRdmCGcjGgxIlGsWB
PnLo5vnJbdrv0ydWP4pbg+yLPIqY76BYkD4FRX2qKi14TEH4dMATRX0LxfCm7LmOt4UZx/bB9UCV
8m/7iETGojJYs8PjT56x4Zfn0XEF9KHtapuZdbJodJkOCxrx4mRcdI0TbysxQNdMgw6CH6iglurO
Ni/Lhx2wbe2tVw0DsT6yF7BRlwZmW8U8tmlCs18Syo3wbjgD3zzbDfeEb5vtmpeOWx3Y4UVONK2z
slVgtTfk1ti65Hh6RJrxP4yd13LcSramX6Wjrwcx8EicmDMX5T3JIimKukFQDt57PP18yOJuSnvv
0z0RCkSlBQRWAZlr/Ua/y2JLWYfzJ98e3z/Jur9rBViKfA5YyW3Et+cgSB1s6skpnqsq+24QZfwe
lvWGQFz/RUu9eAV+ary0QhDZ0/J6kyWOvdSzSVl4ItVOQioiyECxLFtE5Fjn+AdZJQ/OHEWWn0hT
4OVaTBjRAl7dRE4LW3km3EkQl6xDAAD/G8M+E8jJL+78+M1a/VWfGnUXmRaP5EIZ4r2pKrwlyhgP
9K72zUVeaNF3j1+F0G3rrXCDaKVZVnpxY1Ucgymv10ObtXC94Yvj5vndrNOfY941TyIIm63n5ene
Ty2c0ubJZI/JwHE9rK03QvvRynOmbOWoYtwhISgx6vLgZlm59hxLX8tiD3nvar93MA1ra6cpcPGx
eZwyD2p/HKZ7choQDHF4eMAZ5L2udM6KF+2zwF7/nWeFZ/CqnRunORXvZIG6ArLYK49E17gLfegX
K8n9j0ld7cj16rzCcHlCSLF6CAjG3OpkUTaAbm92xlJxEEDozE5/hgbeHUy9mLWpBeHDCmuIj6KN
gCL31ThHhg9CWtjuMp4VxrFq/WTXlf/oWE1y6sbYW0pFb/uP+jY3klNuzPZMRODXaPkmmBIWC362
2lf0Nlow/3py77T2iNYLf4jECrtHVVQIDs2P2jF479sFKBobehtcAw3x6tYjkcXecPpiqjjzDO34
gl3Me70EYqCReauX/acs8ta+MsExaJp4Z/ZhsCHJQV5PTDwXyZWjbgMpJE6SnRanzWfZI2hCcxth
zrdgsZUub9LzjaIO278tS+F58mWwZCzh7nQbabjArnE/k7e0rX4tylYi/v1e3v8y7P/S+qexH527
eapSKO128qdDP5J0xQq9PA5EADZZpRmPGZAwbI6z6Xvu3RVD7/0wpvKnYQnx3CYaO0t/8E6gwKvb
mDYtlHU2wlSSvzd1NKttpAQ5sad5DdTOC55+PiTuZCxV9e2DM/3Bqy4Qk9inJeY+Jszr3k5rDIrH
9p2J/dEPTwbW5l36bKq1yve0r9CmSY1NYgEuDuOyOEOCz9bAnspPlaN9k9RGxf7GYyv+/jFGDadg
pXjWa2vzx5SsNRDG5eaj6NZDucEeOdgkju+frBHqlTW8SPR7nndY0wXeeBGm6E96y0YmLD3trY5v
HYzhUR20BdmCEoQIP4mcFSZhYbM4SRuadC5ac1G2Gh3cTtnKXlF/lq1/Nza2AzIXaYaAqpJdWCaw
rsSAVi8HcSxblaXmXN9XNoIBY/NatiI3fraxI6740a5QuPXTh8CfCQxteEKp2zK/ZXCIV8hqmHdK
gevfqDjxs5/k1RonqekM5Ss52EVsb6ciN+6NqLCWnWUHr52eXdMkN39C7Aff6Lbfg/KP4U7QAt/o
Yh0hf94V6CO4hGLc9GQ1nQd6YPgkf/6yXjcze+sU1c19yB319B5u9zHLMEb6MCRKi6DZWm2AGO6E
IdFHg1aYGH4o9yjYoERVgNonuLIorbA/ymIz5u9FST3k7fBr6/h7UbZGKvSw/3FsPoHRKbN0hbTt
yaqdbO/OCyzQiCHvjjINzrIsD3MXL5+yfRQ74Ulj8Sn1DKK2/+FZeXBv94N5Vaf4IsUQjKw3tsBG
o43sNabTD1h6/j1r21svWa2PBr2GhF7zyvVfc6FfceuV1YW9aUVtrIlQAhAeKvUlNNCG43ftPWRB
jR43D/8zHBlyUF4XEHTpjfMEVBxzxNq4NnndLHMtGz5HrvHWuU78Qy8bhs95KCsp2Sqp8XfbxWh1
8C0VQzaf37Rfo43Sj6RJOi08e5ryliieeVtQdrGWnvIoeJPLNLlBELBcF8Lo4oNcrLkm30HI8MVa
qnlJXa928JKzUvGqmJW/ZH0ztFA75nqzF8uPrrIem86EF4NbLhDsnbaQZtIXB3vxTBPB19SDBu2g
xXaJkqC/CAjUQA2a4GuENYClor2hO6G3/X1krIXTfZYaLxkrmzMSTNmZVW92ZgcS7axB+SSMMDwa
Ubjx9bR8TJKou7djB0BLjzPoQMxlWXmqupOtSmc1J98XX26t6mh/ryF/HFkcsWuxTQXLSyJksq88
IFy3sfpMuZOlsHTt1T//8b//7//5NvyX/yO/B0bq59k/sja9z8Osqf/7n7b6z38Ut+r99//+p+kK
Q1iWiYaF5aI+YtuC9m9vV5Lg9Nb+V9CgN4Ybkf5o1nn92OgrDAjS71Hm+XDT/JLQrWvuDHdWVYBJ
f23iERpu2zrfSZ2TPs++dcrqto/1+yA+wljZxnKF1VtWtwNqZiUXewrSrZC6ctilmotgLMPtzWUw
DpvfyvCILwFAmI9lRhRb0YpsTIpBCMpE8uDH3q91snOZJiuV7/gBe2LQs/PBytLhbMyHIWqqTc5D
D0WmP1qTqv2MmH66szqVFbuV2hV4JNHdusixsrOcADcFdfHvb72p//XW27Zp882yLHLQtvn7rUce
L1f62rEfmz4cdySBfVBT2rROTaV8rWKSJvNyop/gQZfCrO5lDxvOE1RtFZjY3/eqMk85pIH4ZZ5e
nWU2jKHFrFg5WFYdvCZhpa8iI+7PDpaYx7JAJ2MkN/VpQvSZ22t/n7uiPw3Ge+6qejiN+Ml4kj8z
rRrv2iAyDqap88yF0uD8h++la/z55pgqUV/ujgk0xLZs6/eb04u4FEDns8fbIt0uLHj5ufmJDEX+
gKNs9wBV/1k+DsM6UzbykSeLcy/gWtnDWOBVrAfuGzHgdm1baYZqGg+mIKsxa7Cs5rPeVmdnXiPy
UrxmkZq/WEqBZVDR03XMzWPt3AdKXt0DtN+QsLce81lNv0TbFrmD2DvKOiTD4m1ToP8oW+WAKhw2
1qzLT9QM19oqNOHtGemS4FS0n5wM1X4vg/I4eGhmGH1cLWsPFmHQPOJdbz3+qa+p3de2vhc4d/xp
aS8d5vTWcg9zo7SfmzofdlJP0IPlr3rSzPBH1bvpUzMfiBQWlRUhAEYhDe1u0UE9PKRukT3prVZt
FG3K17JVju775DY6R7z37hZvNAtdXetmE/8iLt81zvxU1pqNbCh1NfgP3wjT/e0bYamq0Phn4Zjt
QEN2jPnn9MuTiieLPiIl4z9avKKwj1OHS68hryx5hmH5SXNr/U0uwkylG06+5Q0XJXBZoikVVpBR
fJausjeXWGkee7OHlR8rtyiKRTO7vYWAAPHeKSPMZeLyKAfJBln8H+tuk/lq7G3rWoCyGQ2R7Jx+
0o6qKbSj/GQOsVEusnAEbUWiSN2ZItp/NP+lz63CrNrtf3j2/P7Yn28mAlC2qdrC1RGic+3fb2Yc
VKqWpKp3dYZ6JBWbugsN/sK9HiouoO9UW3eJm73mqrWWa13Zo6oCWHq92aNwi/AsacRCwD3uil1N
nmF+zlbz0/WXAySjc9di3kYHWY3HB0EnLSCc5k/Zsoo15F11NX3Q3DhcyGCLbFBT5b2B7ExIlABZ
d8Vss2VUFGjZeG7yYINz+fd3xXX+8hUzTEe1HE1Hclc1jT/dFVZUpp81iX1Vscs9G7NhBtImMRC2
2eVWaqL6dhSthuIhtKdk9Yv0co6hgZRLlnXo50GMFUjJS2llzxnBwQ12s6qrSEGLO62XEgqYW8hz
YIXsH60ZMRj5W6ctnJePXrUNOs1RsW7s59BQ4UWIYoSKv5PFdq7rBQylYDT+Uif7FXOo6dZ57ifr
xlqw1DaV12qW9144/mQ+8hjGV0T3I5S67HIvW8ISjy2vwoZLtv7S2zXrGoNc0z0FrT5/BcYvfJ2K
TaTX0y6zAKrM9Wo+2DwjCCqimsKOH8F+ARjfEouudodHfSaQFBCRSd2yU5pLc1s/4qCUNITlsAgL
/Ax5517z9ph7F5e2CZGZnxrvKFLnc5K1zVVW5by6Vgk5jI0sygYtgUKlam///juiW3/56bj4bbga
5gKuZbILn9t/eQ6NrsrrbjTKaxBoc9Q5e4nqKvya9YAOvcFW78n8hMDzAACjrxd8LVDEIL/vvRak
lTb4pqKS4djh0+8j3apT2cCMJzdVQjiuaLHYfVQRk0KuVhZFOK2Dop0eu8BBVcTPNuHsiFfkSn5G
Jhao6Vxkh9HshDOr3MzFtEJ8tBTWsJNFiEbvU8oiVsjrEKjZWhh8yyUjKPT0eh1OdvML9Rq2OCuj
qroRhwhUTfvEhOp2o15bKUISOIFpN+o1bnP5nWdYv1CvC3+o122ftrdTyPOMEHPAfeux86rrTvtg
665/F3fwXwdIPK9Gq+MUrqrpCYSC86T55d4LCu0VVZFmwzPV28puUYT+eUGuq28EeKeOHYSst83m
7WNaw5+IAM/D5bRFm/uE4otT3ZoTuFGsG8eyC57QXDfB5xCtq5x6P9ZkBKAVOEvUL8LvLJ+yRTqV
3nPcTfrKU4bkLgMbumvzTt/LmayGDODHTL2a+le3GCAn45PVecNSxzSO4DTcZDEfZL1VNeO6tox2
qdnTe51skP0GRhmqatzmEOEWE6v6TvhEUDKzTb8gAH+QzpBN1BytYXJfATHay8gZA/gT2Kc6TaXt
hpCAvaYbBlcg0i8irA+1lz1DZojvVB6HDyMbIzwvMLi28u6JPJePnZ2fP+XpVGMTUHRbWbTLpN3X
HcBxWcSE2biva3UTtUb+QIRdW+Vq4lz1Mk/u1NLZauPgXGXVEHrNytO9aWPMdbpZ1jh33Lp7fZJd
9CLby2AtpkGoGyb2XgaMApkhm+uawQEb3akQwlksCaTbXpVMewgri6BeXu8Nryp/dnr8ZkSTgPNa
e0u26eZ9qRn11kxqBTzQhFwDLM5NEbb59e/mSeL9kBblloBFty47LPGysLgWMxsFGCQuyTMRJVNy
TBvrJOMnRZ08WBgHyL72xFNKhCU5+WH8LPJ8NY35+BzFEDREaWvkWtixs7o1IWjkvEhncUMrKVYQ
i4ZDXzUVGbi+6+NzHeXlstZU9wF90mBriCLEcSYfT7FOdB5IovNo6yQK7DwQX+FUrZPUN3/6rXvs
GjIycjhwAPfB9INwC6Bp2vz7J6FmEGz+/YVpqbpwWEgYOjsrU4g/7x5V3DRzJwzqbdLG5qHFpndJ
hh7kSG/5n8PURXoKwKdwKhhK5hDClKCezLuzQQONxE+YBZ9dlEkxGbHsi0as7zklHyG7ZbmVHf2A
7Y4s5hZysHXUq4iphbylhqY4EKn+Csgh+pkWFx7WfBMy3yAS7InXWeJzyY68vZpe0mxStSxPTdI5
B5I3/bapzOkeTqS/4hbqL/M8XeOFP6fpfR5dQWHNJohfFBfND/jDodzWXQC4noUf5wfdZEc3b8ta
lF/89jwpzxV894vsJatlcWzLaQfr8E3WyyrZKA9jV3orjdft8nYGWVnPU9ba0C3aLPO3su6Xkwmn
2bZjVB9/qUu7LD01army+hKfNzlEnsqCdLHVkyr9tU72Uawqn72HOjYKf71qLGBZiwnV3fKEK/e+
ivpYAmMD9zQNXpRIshUsG906RejjH8tY85CnapXuKMu5yP1l42shb5VxnXi1jZvRFI9LhEvDnWM3
6aPTBs55Mr072wwozVVt4mmLulEtNPqtlLipbx4VM/350aO31J+Izzroopkxz2lGEgB39o2Dvamc
w50nQrAYsnBrnWUPMynjHTEpAj9zo6wzYnPNljG4v50pdcdNOo7T6jZHyJsmmqI7p9qGdYxC0zxO
r0W21lzNWd9myL3ywcBX7mNSR5vCFQSrYitnNafCu4SJfxCWauVLaDgowRfeuEvU23ka3zNPWCa8
yO5ynoF02qJBwO4gi14gzBktD55qvgR5KH147Imtn+QoX/jKrir4m8irknWGDgyYHNNF9g/NEFK8
pwUreW/Gwfti5HV4Emgy3VVlt9ED07wisGZejQkJGnTc3XVjW0G2HHD+xikhfZBdyO0ZUEdwAQx1
PV/rkdls3Q4VTzy2kz5JNsNkhntT0YtPyeTtNDS/30Ae1Su7yfUjbn/DVem6r1rpxW/gEXzsVRvt
Inw3vuOtYC9kQ2YPP7vSUR5CL49PU90kK3kCIlJHMcOI8m68IJGFfPTAn0KeJPGectiZqB4OyTYp
endbm0rxGcvb5ahW3kZPaihdLuFTpTn2UUnMr2UTvuTpEu015ELhNnLL2PGri2II1XLp8RDzND97
kK2aHXYrmxX3VhYDxQVHgOHhbaqK73DJ3ugi3FZ9RIg+3Hg6G2hZLLNKvYNKtLv1bQZ4kUh05xuv
Nr7J2ZzCUbaYW1pLVr/ao64QC06No2y71WQgkFOQJrdLFUqTHVgrYHEwX7mRsK6BvA9cv8ZBiDjI
+zXPsYiIIPlWXkebq+bJMLP3a+5tcQeML7td8/x12MApztfyrIkFcnRyHDJY8wnmg7xu4jz97br+
3TXLQUOt/OWa/bhCKJt4912TDZteia1tW7n7gpg43I+2IKGqdDk0kfnjmLQVcDFikUXoWDtXtggl
hyWUJdgp3Xo2gKkjS/i4Jc352HlgD5Jx44XiJTYCDFxlnYqsX3CSH2+1RaerCyAuXqbEqyDkBWDE
j1FdgqOuUFeC5Zk8wndKHssUJ7jefZAdSNYZaxUKw1oWCzXWrwyWHeUQnHfEqg/6bCPrakGSpg2X
WBCO+7xLlu/DmLcOGvLhLb7pod4lj/iCN3ejZm8/eqTl2PLfbPOdnKudGvfMHcEIuyyKo+wnh1b+
gA2SOtR7WZcNan8azeh1Kqd2L4wyWRFRibZmM1gHNc7Ssz9U9ZLArZcVexHn2MqoWbpIgmL8EUyb
JHPqn2MyfWPlqn8SOUG9qPIysJgITk21yYJOb/yHwUO/Iev09IuuCXI0DAKoxgqj0d8iy0AAu5nS
qzzzMObWIYoGe48k17YQNrIe+uQcmyj4YfR6SXpCQVTOFtY55K2xMQtfg8WCVe0Yl+5S9cg1KvW6
NCHEJ2Q334SvXpCundMO7JbEwE2OSNAFoZ5/V1r/W4mj4md7UOOl2Y/eY40u3Ar5cxW49fR+btiz
xeFP5w1bXzyAQ4auEgT9J9B5EAs1Mnm/nQ9rXHg0eV1s3LFAORjV4U0F937lJVhXZJ3mgBTrtDcI
MQuv0+tXt4biGqDWtFPZQ3xyTftQpvOslastxYTBiDF02l0WxsRQ5UhiAF5Qjo+eqxUHBxPXtRyQ
ZttJj8QXIN0JxhR9vQceK54m176X7ZMdEUvRyv4SFITFYBXhMzyfKXV9BHZM54mfXbMf1CDelHrl
ffGqzW2gIbq13k75QVPZWWKu9fl2IaDVFkrGjYtxJDrrxE2X+TwhgIFDHrbZp0kE406HgrlJm7Z9
jYtxITsoBrwYPLPSI6In5dUVmL7IU9UWpMmaVcO9T+7xZKM8t5INilVvXJ6aL63A710gEbgN4kF5
yU3+8vM5kZYqV1MgElInZNrxJi1vtyvH0HhBntm/2grOEN5s3ilHVBGZdjZwr81k+9thKqod6v/j
pynH32C+0XEKnxnhufRsT4oL9CXSFxOvpGeCxM/liHJ+SB5vl/sxdj23hBNZJwvOMvtIm5TBLMAg
GzTfeVQGTPHmt2mlRNa1mA8iYW1XGpGylq/P0O1oEN8Ce6hvL9QiDadtjt7GUg6SvTpQcyPLybMs
2UPronbf8xrOc33LMlc7wFxYOGSjnxNTUR5ivzhqXue/DE7OzYFkdYsBVJUGvEBNh7VstVM/WSmE
zPdy0w+C62dSCPUiS/OMOtnL52yeEVkoBI2JG1gl5/2DpJkE+LwBxj6B+RKn1upYnXbloO96p73T
5wY4JpA3fmlWhmLHQ9/eT0WEdxR4CHHyLP2Pj2Ng424xDd997Utv+ojstl3K5tM14mXgBM1S8I7c
loZqxkts0LZ6J4xLDc77OlVqcDZS9e69c6YQaB/adHUr6+zTYUaVDQ4T82R1hv+fGj0koZtcSUkR
aAvcH62d0Ka3Il3rTc3XTJ6oNvNvbdFoaxCg6hqcoYECjh29JL5ir1PFzTGUoFj2SCF7QVycZHEw
9B3YD1ZRuWc9ZlOxzscsfvGDigjibKbDQjp+QaVcbCvVe2+NkiFeoZQy7mVrpzpvZh5Ud3Ko4q8n
QwUpnJTFPeKSz/I8aWaWB3lR6Tw/VM2/vyjZmrLrlxeloKzHYiEut944qSeJrrrhrOZiRuJp4bGT
uZF0ZZcbffcXRJaveAS25k6OJPF+THTrJOcM505Wmk6rsvHX4zQsgQNEj+Rfp2cDlGncwMqTJbXP
WaKhgixLQjP2xqTGt1JSjCfDz/t72eY17h06OeJOlnRffSyRdLuVQDO9tIOjXWRb5qdftcAKb2q9
WNn7xCTN/nw7hVolC34b3klq8iJsWC0ydyQRO1+c1+ZwhbVEHGVrxnt+oaUm8VHZiu8yv6kEhFvr
q8+24ybLVD03dhXvCUnnT5PtRNtYUbWVLPqJ2pxF5X12VDvkW4w/oD+i8iMb1YZT5UbtHrJayZ+G
uMs3WURoTLb2npGe6pEn2m1sgz6BSJ5k1zRDIpgAGQv3+aRB23drlNYTsl5M5MJ8PoC6Taq+viQG
kt5JnGor8lr1xSrx1yQZzscoILc5opS+uVWWgUsTdgD3UdqZe93PRqyY5jlUErCpkX6u+mCPTiDC
VLGXPWpun17KMLioWG/ngLQmNmyagY3H3GqFdXP0RpAeOL7nj7IOg5kvFg7rJ1kVuj1mzfNGaJQT
jBpoYT2vefoyftCALHgBpmqyKEfoxSaIO/Uqa7SAtd5oJfFGtgVj3N+33XjrLnv0A0azbWHFO1kU
QdMhmN1dJ2f4gkRFc5LVjQKciC9od5BFvy5NEP7AdGVRHvpKfzKaJDnLM7kTsOaQtxdUAS5UHlRr
heb9ii9Kct+bg7o21LZb86QpN1mTOys5sMs15dr/uP1v69KdViMkT+AwzDJFhn4XJ9FWD8bsUXa3
MhIiujrp75cvfJM9kPXixvi8LOFpwYP1lziqoKjrGMZ97MyISEUcPqrkp3hwNiBohrMs3aoQuidc
PwxbiGzvw9HXNoBsjt0ShvE+KAZnnZjgi0fQZ/ddJNLbwavFLHTuHdw2R94hrZGZGobsvZ/htv2m
dTDUcoMiXPWxr53JIzVnEDjpKh6S4Ju3b/oy/fbRrprdv22X43k1p2z+knxDdNlZlYRmj20DJ1a6
En8UpXjFRxHIPrIPc2foQXRm+f380SrH1sChVpWrDntB5PiuNrSfMhVjiwBppKqytzIVw6rtPCIA
fm1YhcpeXuQ8jz06oX7au5ubd4muPXdt2Dy4pls+JEbySWagi8gXG6co3E3Lq5NUyGK0oTNB7su3
H/o2iVKlp4BtSxyHQUH2/Y8uUtsmHoJyhQTFsB77PB4XjpvdozcW7SUw4VYn4Qn20NSrm6kSXrsk
ZosB5WFbFdw0BEyDyQQqlwFYR2/LeJatWPtgLIqeehL3/mbwidMVSo+Knabn6jmI3bVGVPremA8j
rPN7Py2+jnoVH2RJ1otWfx8q6+RBtZVhNbJpu7MMNEZDRGGPo1N3T1bc1uumDOpNPxdNRXP2duSH
S9mam5F7V1bmQTbKqqLrVq6hag+yhE8Fsphjmh/xPv51NlXbhH5lP+BQ21yV+NzqWf+gzbbDfUrq
yvUadSHbZJ3tK9jHhD0Bobm/rHPjc1O1+qmL0svHQHsc1IUs/mmgkVmkoxgED6MnTDG9n0kOiNLM
2+W6EMklY50A2VkjhOU7O0XJ9GPm9fZfPrHC32iOB+qiIXpEJI0oxYz+JS3Xl511kqV2UKwjgvRv
siQPQG3HZYTD8NZIewRyO+FfO+Kp82A5jRc2yvzrDlddHaN2O8/YBJZ16nsluNoB4IQkw3tt+qTL
/1KEnOzKDGyB9CC3Tx6iqjomhqGcZWns4a8NvfZJliqn705VLqZtQsT6FPoBTm7zIf7XJyt0220T
l6+yR6KV7z1kcUySpWUWEXZgZoP0I+D7CavIhYtK7aUvE/dOnRvSuSE3AZEhxAg9Nu/dO0h+7yNg
mf2cCh2YvJXsuzk1aGiT+WCiOjfp9TWd04MOj/ZdXRBGkR1kXT+LcChg0G6D6lwxHxx3kzln2xqW
dqyHgBQz8yIPvTtgf4R35abDyIQNPQ2BmAGG49xiwhsaDEJqsp9sBdTz1OGGtJOKNplrY0Vgi6MU
tHE1tK0XskGW51bF87+BtYL3GuDhkbm9/vjxyVfGYFXMdYpPqxm7v7Z+9Bty64TJxNeg78tXgrPD
oufPfyHfoV9LsgCyvsL7mbBZXezUISxfA7ZJ6VDYn7qWBQ/Sd2y55/qP4RnuEMcKSOR9o6MUMeGf
8sJGAuHh+VM118lPsk62yn59VwV/bhVu/z42r7xq6faBvlUmA3JKEyBOggL2gcTvWlZ91MtPud34
51aY9da14unJTLyzgjj+9/kDUKVefsCM+VbjVDho3iyAPf4SbdQGB6XS7hOPPUQo/3LyY+1OmGSI
sSdAwt/Ung+ywZj04OD+MULwP73cIPgOhgnkVo1ppedDs+1FqT3xp1S2feJnK1lMahB+FmGbhSzW
Q8w2jZWCX4V6uzQUfdP3UUTOnqEuyKJFyS/vqDSG9iQnrqKSwOpcDGwmdjNi7R4RXvQ5R3GPsM+6
CPTh4s6g/HjAmk+1/FUH24AUkteYxgtKPUiJxWmx1NzEfFHsjGitkpXwS0rjpSrq19Eyknuf+OfT
3wxStFFdZblunzPsbBUlilkrrXwftBO/mFUoP/TTijeWvbMN29qkip5tR7CVxMd5+cqiUZvsrOaX
ryw2+BgupzQoH8YxMQ964ipL5FfGzypiJcuutdITIZfuBSyIdDCXvYLCVKB5uMNnVyCWidBKejI6
RfaSg/+ul6GAwc40OyAaEncvpnKWMxRN+35aWfzTaelVJ32+KZVeW426jjH9vw6RgQ5ToZ4/alKN
9/gCLMSyqqziJBtQ9c8ukE7bk4qg5ucs5bfMe+YZdx57l46ltYlN1frcVfUqmbECkYN4uF804hSh
wHg3dFgN30AEjPSqKH5OyuZ9pOalt5GyQ/KvkaWeGreREmWAtdvDmDe7EI34tzrbDgjF/KxwgFuU
RWc/W7Dj13nXh+eqVOJjpQz6xrXs/JFIC7ktpzO/tVO7kKPifHxtgyl8aQjGr0BzBJfA9IqDZhG/
g3wWX6PaC5Z+mpRfw17AriZzFnu8UZWi/jyFbolWQh3cIdPW7UWVv7LoT1flYBKLwvAEnZVRfGHB
CZatDX/OBgMxbJPXLNWcpZdb4b3WePpOiNje5YZGkgjcK/aY/fBq2jn2EbxbMcZ+RVDs0mqWe/FK
LX/qgO4uC7T5d5qb508qqSpoVu60LMygeOrHXr1rcCnjd5c/yR7WIHb+NCb3ssqu3HoZCRHsZf/J
76xtmWrJSrYSxG8uyBI9yFPJKhEMKywu2gdZagLDBeePf4CcOwwrZWPjZYokIxdj+0YO+Kz4IvsO
eVpd0tCCaRkqBiYWYfpE6OrSJVn+xQjBJppIaRwqIcC0TYCpsan+MnojKnqtyZcCDf3PhfpVdlc0
MAGDYGEvi/ChnbzpX3OjLXc4WtUbWY1/4KoxoxQMc6rvcz0o13LSTrEOOT/GJztroMIY5h7sRnyN
cxO/DBNQZe10+MLkncersORdTTT5WjRk94Oxg1yR9fHS9qt2h3qOQoJ0Lv9/Dr5NNZ/tbyfQfNz3
oiZH9WBmSjcwauGRP0cI/JxbrbAWsj7ThmlV+L1x61Zlwy/dGpH82s1msbRXWSefx1Ba8ZJE/B7G
jbuoHQ2d8mYyX1QcLzN0WD+pqhvc2XYZLKb5Icr6oNu6YKLXsmiXlrWICRScZNEznjvfbj4FRmVe
htSPSWMyWWdbkPhapMWibmGnY/sNFulK1TOCEwAKjpHmul9MAxcnLMvUKyIJ3WaIG+XouWV7hFQp
NkZYKA/RiNBSALfyi9W1F12On2LkV/qw+l5kSMMPTtOjjIjnZ+G52cUpxnaPfOy4i7y6uUtHBTVP
LAA+kSD6keJT/9NXd5ZucB2lpj+LRAy4QPDbU2ZyRxSV2hZEbntoggmXxC7D4RzNvSd1flCwex++
KnaNhiwxMXzaul1sqN5uVCp/1dS68ZyFjdgVJUEIWRyBcuxiJY5uRcwFjZ3u1vGt2Pv8SlMsh1Zq
HpnPiTqQLTeyjPcrxcaKBop2fuvskK7elRiY3Vrtym92DhGh29ggd1jnJQEWX/PYwiZ7Uo8atmvz
VQGrT7FrUrpba2pB4GqFivrb3Oq6RbjzNWW8tSaup2z9TsM1fG6dksjbkmIHBD3PXDkkQrDiNW6t
lobDqqUj9Cs7B6FqbNUG/UJZ5N2mbae2hi48j82GftrqlodZwTyz1unDFtskKBJjva9F0ey8MXvG
82MYFrCb6rM88Od9/xQZ/4+y89htHena9RURYA5TKku2nL3tnhA7NYs5FPPVn4fl7laj8eEHzqTA
CqRkyaqw1hsePLlMd/8doYYJqGYhibz8oKqyxtyzFA5mJattW2Gb/n2wdBvgmtEDi6/lIUrgJvsm
RnRQNapxqoir9IeXgOhSNdXpaui+9cW4T9f7b0PTnFhUnpILu7Wpq87UX80SK8HbsyWOiBdfOGeZ
RKx4aliUwnVr0KjYqgcbBZNPmMDaLGA3Xm4vFlXI/jda9ZhxIP/X6wOdloiLlOlOjb29mGdmJ8eX
9d2tvY+14oxm7Lt65duzk9L0NwTGjK9neC+RZ0DRWm0OVKElOByIAHfaeWVz/N2c58LpQlU3kaj/
59IhlYZuAlRfSyu2OgCLu69LNbSrcy0UHT5Yquf/eFyXJwczikktrC85r89x455Tkarbs+ZD7Q/M
nZH67M3QnwxGIzg1Mf/lquo6mce5SVT3uhPE7y3eSardmHzr1LQ629hxXj4MCQXDlcAMQRfabwXR
ANWeFcF0WsQEKUc9HDsMciQwnIiBsKE1SAWoou7S4K5dC1XtOqfZ6xEETdU2Ng1JanL8daibuk1k
KvXuU6/z7rNcbvvAWi4swjaxsbXDjbxhR+CLdSUr2WergarHSLBLW0eL9d5bu7oKIuOv21T16942
ds52hdbhjyaXh3k2tTsgDblvF/eqmO0EoZi1UFeqLSFhtAV/2G7+04HEL8Sf9V41ONWGw6zX1fk/
7WqEupU0ebRv2S5/veL/ejF1r9EGPwggrpE5Qr/5GM17fbUluxlfK4PsWhmX5cC5ca3Xd62q3saM
Vqxv9EAbD6b00tAxnAQj1zY+eXWRH0YR5+9JlD0pKPcio5R/i+7fIwJAoP/3iEhruu28dMgyBij3
BX1H8KqLyztT93a2hcflrcnLU0jJt/rtjtbM+qNVNffA0os71f412Jt1bzsUOEk5fd89ovEMotxG
KX8idhKQ7mu9I3YwVdjMTvf41ViX8jCa5iqgSFu1FrLNkx1nbH2rHvPVYXj4NmSo2C76ap+yeqpM
2qxv8jzqN7e21Bee91WvlGfKrcswkDEM1Z2q8V/9qi4lHPT/PO5/DpzWd6B6VKGe6Br+X223Kr86
FnY1xi/xr8ZOAOLHNiDjMoV1PNf3Ey5oZHaqRr80YMJ1S1BVPX0kzX4bdy2cJr7lvWp0W3cV45+t
dJu1aA5ao3xuEp25xEy8kx9khEvGNnsy/Q/Vp1oahJ6PHpHHza3NddDPT0pYLEbmtM8CrMBz9ayG
qyK3Arbtuu99vYZqs4WeQtbH396s/PGIsz0YmKLI7wnG5feS2MdRwL5uosoY+d/1KVWPGpNMUwcO
ckA/dR2tOuAsGftqsJDqKXLzXDnZIF+jAqNNp8GCKvDjl8JJpk+jACvaOkVHHrrBDCqPAUiUOE/P
DWRWNo7xIwJ2GKNpMJ8yjs7hWNjzLwiuG8DfYxzm/QjWyArALNkQefOkf9UikniD1UKZ95C81fMs
PWnrvgvOQLWzpnl6rSUgzsRF0drws9PXkzAYJLgSIbTW8/PLi/IaLQXihV19sRyTPK435zXZob/r
6koVMpHV0ZYWIitxfO/+UxBag3M6Ma0ViW8edF9+qs5b+3/GLlMjVmzb/3zG7VaR+cMZL6ydevat
XV3d2pbaT+4S5GrXd/CfV7q1qTeTLUie+rh//TPUL+3k0LglAjexI+8RZMQg2out/eQXctemC7jZ
4inwIFBpVee/1qX5WGN78qCTSH2VvbGEi9fll2Esgtcl6uWWuIvHZ0CvLUd3b7H935lrNVg9LBcN
CI56Ujq0Bn4N4rvqdJDoeI74ubDnvmszp8b+KOanjucxZbTKSJKBAsug6uoSeeLxDKJ1xVtPwVsR
4a+bT+NV1aBQvRSlPj581YRNYMufHr9qrncslkp/UrUgI0LiwtctLe+bblbQ9cZueVCFCRB2V0aW
DkSBtrKx/+poQVRideD7u053ehdm7dqDmEEYM0Mdb09o4Oc+pLE4lHmCCfQ/T4aUGuxKC/RlgPkd
NIPC3qH54z52gG4e7cpLj7PtwegYaqAla2ERFbkvsHw2I04j7Epp6634YLXLxPaUmhqbJrYZtm4C
TRRbjcces5JUm+70ZB63BZGtH6hfNIb7o0XhaqtnhXlnabV3nQfSaqqjgeWJX57+OYwO3KkFd+9C
8w+z7KpzgUg64lu3y9QBgktaVy6bNDarc2e4eOZMWnRCSp2YM0Qm12nrVzHkFRmzsj0R3KtfCzY4
hxYL2q3qLSD13Ldj8U4wOu82/biEfp/I53pNqqLusISOh3vaEAeIccNMQM6/L/WzNKLlq8jK8d/V
H9riFghsavGFqBB48PUqWirxr6rq+E9bvo6r/RLrR3WLsXQ75hbn2AIHmoQg4zEXYucJvYWNlqRP
htOCQG9k80MO7msw6dZr1k/2MfPsaJ/XQ/RNK5A8BErzo1mQ+iuHubumemHdT2Q7N007lQ9TInR5
iGMYICUoL3joY3QyZIZHmzSjR3MtODU113ElkKSE+3dgYNmkyxG3BjrVMJbo34Sv07N6hiqEmwAC
j/fQwcClCXvBUxgJMdua/7DqGoU7Eum4sfTpIRlAhEeDI64p/Olr1Qi0FmXkEomgeusQa7WwO6BP
FuYntw7NdZp7DeCmByti45fS+7DiCI1T0XoXF0Lft7H/4a7NEd4rp34NDpIlaEIQzPHRgGOG8syo
4UroaneQ9uzdGBckftYO1aZ6HYNjLiLJjAEO22zQ/gq1YvEegg6EuO/ZyQ99zp9l02ivNdCuo1xs
c583pfZROtpGDZhxtt32TWbfqTujEqiOsjxA3v+5MHTyu39JsHdOzmqXWQ+p65gPRCTHfVxoKPf/
06au2lQ0mzWcsZ+DeYC7w8lomCeff0zuVYXT5uY1qF5VxaqYIMIC0N9pqrxfXjv32Y59d76zYc5s
b3c16/2xVQ+hnCPvoDrUW4nAPmCdESPuvLrRelBgtV6K9xmv5YehNuKQhD4B53aZD14jvZ0a5kek
CFw7YN1de/+/73KGpHnrMT3RLHN4RBRkeISNAMXewp+UTNLdrb1PShLFy+JzHGSY6shyXb8jxIqH
/N+38/dCtu7GNcTlWQ9ku4mwj777TXf0DyVmkQYH+L7eby2WyGYbfv3uSc3dDgH4OisW3Uni1HIE
mWU9OLX8624+0Q/Qw39acf+bx8X3X/paSnnLWyUhhIN7ShJhpHeT5FId3YB1eZ7pWzM3AANL/342
UDNSSjDpYB5iPfHvVU21r01qVLCI6PCV+DXLCsCf7YqXejajJ614BiQsXlSxYIWyTZsp2asqcNHV
vrSZD026ICjn93fS6OYHZykQkCPrvvFBAp5UZ+JN8x7303KnevGZnC5Fif+F6m0LlHRmcFyqUzXB
tABqa88PquZExBgieRdxvCnN7erzmq8y9gOA0m0OIH2jqjef2C+DCVWf1jGy0bqN8pLVPX+Ck2jM
L76PXJ6pYSDIlnd50fRiPUxMb/NaU026ab4jz5jfq/GSf9kD9sysOusIHxjR0yBsAvg8LIBMAbkd
pJiJfYWZXLGlYQs4MfvU+dOsu+we7eSevJS+5Q2NT8hJmWxsQ+bNp6kdasCVZraZixmfK21Anbv/
iDsneMzOLpPNkwenMp9nsq154R1sout73wvcvV3lH3Vaa4D0XW0jSE8eSceeEOBMnoKIyd2AG/SH
T6Db7lBGNUzbgltuT1d1pTnAjZoa4TTT5WtNtbHANrlexUaDDfEnVmlCsUTOWJJHPcJlVEb21q9M
orjZiiQ/etPTHKw7ogBJzZjXh3o+V2fLbJfNm5nAroS2fub3P4XA2H5WSFs917oVn2K/+AyG+LtI
4+AQJUZwzCKN2BbHYVbJhP+i5c1J5vzgrmgGX06ntK35W9Gt8BPsQW0nnJFxeawbK9gL6MZZBPq8
MV57y/gjMEw/1EGEbe0+ItqpeWFrkSDSZ4A/Y9xvhpFfD1GCEq+XDrscuPr6YxDoyA6TJ8T6WkAA
IhGxA/TsQfiqJ7kl07Ebx551Wc/TywRsMRRVd98Tjo+J2P/KnBJpx8bqdnFlNPu604pwtAGYmvmw
Qc8NoFPyabj98r1r+gO+YSe5OA9W3eqXQIJtZXEadkHSlqGRzH9G/fe2RPWUs+9vJGj5LOQn6l6H
NCi/DQVgErPuocBVzyZotXBsMXU2tW9xmW2ctmFZaTpsf4T9PS8/0NvZW3wyZYBZ1eTJ3zrbhK1j
v8MGaM5AjjmdYLIQ2ulAyEDTxo25lDkAK+cPMzEXAN/sKYOkEhsGfMLu3dUlC+xcYPLS1Nk1cUFW
LzF5OydDG3yq+gNo0e/aWJavffRng3TloWnlm0Z0lH3Ccq0nAkhFsgq9TDmLx+JtkRW5gsfkL1ka
1FAILwCRHH/nadxejdnChCh/7YfBeLO88wCCcqNF4tWAF7KtYBRvJ+YAIp72CVvfq71M50roOOBk
xXXs8FoxoMjslowvg0TvcEjAk56T+BQ03c4zMS2LqhZrCnt86o2kZfPZNYfERexrGPpHoB9bu51H
UMj22ah8LdSTpABp1794S0XCcq6WbR+V7Vmk46ntweYicUJqFvi61uvHcYRjVtklwFdwXchFk+1P
PKwLatJEXY9L04AaehK5V98D5oxbhegb99D1CZp1ib5xQUAKKM/HZYHHYGO9ERpRaZw5lvubsdfY
ukftiRh2aOMKBIpDP6eBgJfZNIm5a+ZGnvsMweIHddnAe8vDf/Utpk5DWbnDQer9qaoJdIGO5C71
FEN1fz0gxpsjjcywmJbxANmjhGVotyEWyxP89UWeRZCYe6fXH3Szbs4AyRd+YYmPTQHn462cAZn0
5vybtcqFJrMET1KsKs7sDEJWv/jsmpCay3gT1R7eL7n/6xkflc/U5wCHyXUSluYP0/VeRNSHJjm9
U2z1KHOmw89a8vWIYHmsbRfhzBrNVDLwVbmK0w7BQ5tnCbqdGB664rVMlmaX9wCR2/534aEVAFDX
Q66wrneLlvgPQxudisXXXiKENaM5uRhW/1Y6XbVHMeCzK3Nt50WSLw9BNVQ3hnvdFQMpfBLVhqxe
ZDL8Ebd2h4JY4h4yl4RKPfb7aGjLDe83uxTFdAgSPpCiRivBLJzhvqn4sIxcvBYjeX2z4egSiUOW
FvuFgPLRFfKuKCokNbLqbaz1jVg9GfCHw54FryIymtm+q6K7tobNnfFj1I3hsY6Mj8T0CNXI9qJz
3tj0yzDsYC46Z83UBDH7zD7lAnJ52zV/CqOqQrxgLb39E3WMNJzsFEtgmWNUGD91pWUcUcZs497Z
ojxaefJFz8V7Y+tJGFgTR1+/uCaeG+9ba0TXMwab2gbFyTTYJGR+9tG1wRL2mT9vPHlXd3nou7Mb
iqDEaLmo/X1FuufaA1lsY9ldS6cnmosMACJG8LA6oaMFJ/s3YvppKAbnw6piGFmEnB6EHhzHHK0B
X54rbf4deOjOOMGnMxbY7lnjqSTzFCaCdDGL87SZHeB8lRn4G8LQ05GTV052DRWJvGgu6dgxB/uT
vUe03gz71WHPyo33PK8nsKvtnT37wTatBzTrM8ipYkwvqhiEk17Ijl7yooV3BJ0QGO/w4mcQLIgs
hYWrhX3X/plazrszzj9bsyMHlth3gLEvNSxEbyaOaLt+s4V//E1i8rfzyvwVOV/nOrHch12bt8c6
lsVjMYPD05L+SfRLaPdFvivY1G1NiFmI0aQ46xgjWNrC3fQGjqaNKSyEOPzs2BZ+fIcdRITKhpVc
lqBwThE7tbNIMuOcjhYMzaRcLlWajccS8dE7oOHWwRBivh+SImYzC60VeEyzH0YMycg1Gbs6zbzH
oouTXdzeNz20Hlu4JFMxXoOzzpa4bPAXSxDd3KwoyE2X6eTNbSDxjhDOq2sF2HQtonmT8jhoLjrf
Zeq/dSTtN63n9KhcJ2h79sCArBkrFKSp9W9Lw8nJaIbqQ2vIiQZZN51qx3a2UF5l2DFdfkwOTB+M
sN0PaMUd4GSwD+BUcdvqhfXBAoajGVStj8nte7wzhY6nnYNuPXGRjxghgpBpffwgns6BLWuGDyOI
hrAAJfUROEiQOIvffsQVUwT6Yc0HFLIJMVuklWLNOmP0ZV7RfQsISHjRVlVTsZjXUoNFNCUfS5fV
G3hJNpjuuNs39sQia9vnxOVMHMX2cMWaerxK/tbL5Ld7AGeclVmAtnVQQLXMPeeevTYRpeBRW1rt
tcv4yEZ7M7i8S6Q9MiR0pxFtUsQY+thao6CoaACNAvYb41zlTraxcYGM73VdkxgWyO/+kJNihpO/
a/TqhZzOvB/g8W9BCrkbXGiscDCs/KFxRi+cRWbtMkLAoeUMB7PKAryA03G/1Ncha+ZjL9PouvC3
aKl7B2bxLU8i8UggtQ/RgmHJajX9AQlilLTK5dG1Zxbsqp03BBJA16GYS2KKk6w+pP0GMkO3t1bz
wb5MNzb+xA/u2FenYMHhEEk1vA/q5Y+qr9D3r5ZDgxvWbq6Dd8DB274dU4gv/P6jBcTv3PiCP8UF
G4LRZ7eA1vbcXZQlcRjlBFpli/6E4HKfplCGRIS2jjHmj66WXc116o5zAldu0bfbHs0+Df0jFm4B
8YGAABqIkbPpg8IL9aIiEcny0KWR+zzWAUF1p9jL3qrDsSKoUQWxv80wXgolmeWdTGp3O/vtcLYc
171PhYFVdbaAW5CEywybCbVkC/3gVeldaTWAdK27GUmo3eDM6QVuR3Ng4+/wzh7QK2qOxpxdhSaj
S8dPFVGW+qftLT0GSMI5DkhAJElKCHn2jF3XRdWhikW+sdM36RrNYzxPZkhE7Q9mbzLMo5jPpRMO
81CHiYy1B7eW/XVyJy0sSdffSzGKDVqp/OF6cE6QvC8rwjxZ1z4S7Qbc0AP8qVqU30oH41rPMFCE
RmsuRAzS143sCr1xz7/EdO0k2Ubsy4JzHPk4FRb+PQLKhyHW8nDw9QebgM7Ocuc5NDrt3AXVmxCu
d1d22u924ouaHMO6t+um3Mk5+yUt8DstYr44VjxWfZve5cM4hVo6e+GEunfHuu9BPQ8D3S3OGOhG
uznCtUMMMKX7KMLsqC62wtN+25M9XuwI+NZUJ5ukn5yNFPyf9LVZnDUxQAG1CIzOU3Xy5wFFfr9q
7tD6ueotRyoLqIiFFZmJ1D1gWXZkonAv7RTgpDCxeTLaQR4g2e6SSYOy1ojlWDi5BFpZv3ayetJ0
AG8I28qDJ+WngfH7xmoNm19Yzo8vsB+WfoIlt8QnP8YtZI2J9kOS7ZBhZQcfG/NW5/RRB4k4w1HS
yV4tf0hpgZVjW7DlRwGHAn/jzTJNuH70wWcelXbYeQOxDuRRphxNVuk+kCqdrhMgQ7RC5D7343cP
kYjdFJi4CIp8t0yxy2F44AMaBrF340jfCS9/x4hj2jaEzHZIHeq7PAFNWGnxdSnM+q6c0KGREUtU
4dpW6CHFtNdSPLy7Iu02IkoOxODyc4bkpaub7oU9/h0mcx3ywemjZRjaoeaHFEbzYw6AYyxS8SQ5
z8YOiWbLJ28i4JV0jeTEqrcmO31OdrUVT4eido1tCsAmFD4yjulDLCaH7Y0cNgUIya3jZU9JIC6u
47e7DmlK8taFvh+g4x0XTw9g/DZIsWU1VJohK/Y9gstL71bI6KRooKNjvI9mfSc9vw2hK+f7KHCY
SSIR71BX+TSQXd01vRxfjIKwUAH7pjFNLHaCAK9AC8GdJkqnLaZrL3xVPjEW/zvhz3wvNBTmZ2vr
5WBkYoJyoPW9FieBFiEpMyqA+UziPSE+A891o4ENBNTetZuBLcUeEVNI4yhBgA6vuucmh8JlkQgM
yPm3Ewj6fLLnUGcnbfdY8jD//EBmYbyINH/CmX7ZDLoR3Qtpfbo2efhlqM9pn4lTOTNd2xpwrops
Ru1dPE6ZUE8veF5uDdyfNk1joERSRVDnInBKmTx3ZgnIa8rRUoubMELY8KBrnFmGxmm/CmcBBWFX
BZYkrvMUBdmyh6OJCH0GIbVfNE7qU5ECBAiaE1Zz/XkaxXBWV7cidu3+XKRAp+DUsFJ7hNvBtx/m
MvcPfLn12cr1+uwS79p3S3WdEdk8i4aFIS04tAXwkjbqaX5HMqDPp0NDghFJpwvRCz8k1H8VRtCe
s6Z8b/2CAEppj+1xSQqOyAGsZj+fkQPt5/No9WgIexIPStcoitBxypAPwT4N2mpEVR+meSnPrCIl
h6Ap2jl99e4moAK6Ia54PqEWib9lYVcbLakSzlJ+dFYF21f2oUl2dQi77yNNb89L36JTMzqHlunw
3OoZ2MWEbWnYtNVrmnU/ZVf2X5+VulIfU7I4aA7P0eKHBB7FIVpd4NQ5Q135a3W1xOL73rZ1OfGm
KdwpGs9u/AapqWai2xlIbHO6ICsbeOm7VcalsZF6k526biHhvmyNMXsytCDFRZo/jOSbg/wbShDs
4KWMog2T1PoGGgzr5TXTmC6Qrtwk2RwVYaJH0WHJm+MoG4QVStzI0uQ0dvASNTZrwGAn66zeAWIe
5IW95Y20XY1OvOUvG3UpjaTm+BtZYdIBokQqBPr3a1UGHK1Gm3gNRjBngA7mWcAx39QePLbmh7/k
P4i7+HyyEdpNg+n4nI6p4z2D/WAiTuq7qs2pOrdroaqqsBHz4N98/Sr/V3eEAfS/Ro9eIPfzKAgu
lgejxox8cD85nPQbaaPGtHM1G4GRMjsOTRGQ1GFAXOO7W/kpIsVz2AYt+EzhNUDuKAYQf/v5l0DL
nQzgZGjdXZT3ySnXCmSUH3rsufZ9MjyVUX2XMQ+cUafFmaguviPjFBMol9C0erwdF/NBoslMOFzz
d17WaiHAaNIJcbo8R01RMncvxd4Y4yePrFhUvOB3/NbqvnUY1jCB7jjFeYqRZ2tb8zIbWEocICJ4
L33LbzgYfPCSRfUaKBokst9lDJFyGE9a5Wb8dPz5KmaEkBxPk+yaiDMGiDc0Q36OdIEebqexrYKM
deGjOaEFoznhQtY51CZAWr5lhlkQ2y/I7pV1nZ2DavnFl40vBKDVkz2WeNqZabdNSJGZYxdcR7FY
B4LKNayxTcoRYuu0snrQC0iNA8eojcjrNOzzuHpwUjLOVVUill0eINovW7IwAaMQWrUmFCXxljD9
JfsA9d9eojK1N1iRllupLc1dhnCGZVTae800u/em1j/l+IE84VlHTtpZup9TJg7e0uH53Nkvnieq
Az+B8hgRR3+vygjFhFT73kd2vUEWcgAxKvKrpnPukcGwq/NEfI/r5I1I0gbnW/tziMUTQoTe70IQ
T2NdMEvNfcgjti9lnDZhq2OXZEv3B5F5n1gAc5Snd/2RYMkzqUE4Ln0D0YpoybaKZXYyUXreeoW9
HFEPXA4LqYMtKE1ru2id3LF93Fb1mB70Zo13BESkSiKtnejdK0B/bMLE8FzCJ7HSKvmMtNqFCU4y
wXzJar1aySvJTrfc5VmO+mcnjY9y7BpUgSFMku0nD4NHQuqnATpAY7lF6zR7EmlWQG7NZiapXTcX
+aUp6vHirNG7GajvaLXNMRha7Q3L2Z0ILEKqMPa2UZ/vpjiN30AK/hAYvNzbram9WrqjIVuvjzu/
L0A2OlWyz9vJ/2yJX7eBD7ZeRvOFwGe8zW3klAYyyEeUsLc+CsrfZTBaGy/zjAdOANaprRN5kHDP
XhK7g/VOJvx3i2ynE6S/WoxA2U8b1lNQ5fWq+W8fA2sQT1YTEdrQRPkzr38jK5CQI03qcGnd4AW0
cbSPEw/CcLPgbbNkywMhhl+z2Z2WWXQvo+z8px5hi6QEz4zBa3tAgZfpSOW/c97sWeW8M3JpeXir
f3WrkapR1VWhht/uvrX9z0eobneJ1DwfmYV2iol8wv5YzUS/LqsRm1FVV1dqvRkSnUGq/q/LW/9t
uGpTxX/a1HNU22x05dbS6ynkbJfnIZDgmkV1vdQ9tjCEU/9utQabDcHan2tAdnf4IP1V/7r1qxQz
aUDN0fZxJpqzKup1mR3tCvExVbfl/Hcd1Vh2kUN6V81m/OwYOj8Hv7A2gIjiZ9VWFy6ze2qPB9Wm
Ch1uup6M0d1XU+FmjzHT2O2mDse0k42K9leb6ijl0pLfWTVG14d/taWaXK2z9dOtjRPnBhFp66Gy
c2OX+HV8cGokfiutca56bevXqAgSlr6p+976xjtu4asekTadl0gUOxfjj6dqXjg+xXOIQHj1mYC4
OKQYrx1JjMBahp2IudXWMINhO7Q5sZSovHerQd7ZaX7wWWMvOOixRVqy/ARz7JBx5L+USCUeEHd5
K9vcu0I/1Hcaxy6mldi9H7spZYev32dTd0YMpbjgmimwsgDIDYpq2VmB4WI2UKAfVy3fhWfFGz7o
4IWA/n3ZtfonemvlVoxuudMX45F0c88Rs683aL9OG5k05cFuKzI9OoJMhglRjq33NhsG/a3xRgCj
XbayKYgk5fiyYP0SWx9p/cuSveSkDKCxj533ZbTrbQF37jlPECmop+oHsfz5opra2OyvQV6cVE0V
EIXjvYT6vVXjVVvXm2+BM7R3qjYk1UKGabrvujkAp9aJbVVk43MpohIabDLutHgcn1VbUrHZBRx1
VbUAN7xL0hS/kaH5a8AyIRFLVBIMyvoMVRTmn8noiCf1mKDGjV3HMiy8DRh6ZNZtrc1Pqq3hd3vX
adE1kOTw52o7wd59NJZCxzwvm/eeH6/hCaZt1RY7yVNRkkFVTU41gLrNq59qXldNybjMG702zIOq
prOsnmei4l9PKLGeNQEqKcyrArkCB31M69Q7ppL5FcmWv0G3X0Pkwv7ciL7d2v87jhB/CRzSMvfq
ebeBg5G8TGTjONkU4wYFp+oeyUD7ZE2rfk6TTKFqU8VQ6RVe7RRxqgHnNOdl1XyCmvNPx22wkS3e
sTb1x1uTuprzqLq/tflp8VsPWnY/bRKEfivT+8okZSwwyfy6urW5WgeIoA3OaoRGhulrWBk3+VEz
AcN0Jmq/aW1jQqAX3VtMIGgXsWfYq6ohqgIV8h7etefINxFFK8hnjRWug5NRFMdUCEDVa3UUfY1T
JzgTpJo4ewn3zQpy8G2VTYR5rdok1Y+mBLnfjb37NpXteBQaOzbVm08yO3ZtPW9jG6780GHVHrVs
StyM6JyuGQKRtNx99YaSI1gg3lXNKYzsZc0TqFriR+6rZTuoJHXFk2qq+pjdRFEvd6oKYsre4J32
2aDzsDWnJnh1kkFDEizRdk4Q+K8GW6OjXrKpU9UKqRf019jkqMEW08UjDIaL6oxAdLx+M/m3Hjbj
bPG7qutHfX1o1rHd7YKgvFMDsQNlTzf3OJJgGBaqtpGVZyckKlQB5/sgqQdINCx5k1rY1Nrkm15E
uHNN43QDdJGN5ZrL0cvlXnhDDvYzTg4laiGv8fhU122xDzQMWfNx1b0ckflf6ZIWnJRdBSrrTcsG
olO5/q2PM1b3uSzeHGOa2eczy2HWkLMXt7zLkkB39tbqoE0kW4LoHRlWpO8nRFeD3j6oWlOP7atn
nZgdk52Lh5wHKujsmWYAfStDAraMxJuciGTlDSkpaDTm0ShjbyPICaxRPm8zgHTZJbnd7wljrbEx
n+188TL3VrmxzSI+BubWXVmo7urDoAozP1q29mCV7bfe1LDA8Jv5gTeNDEc1Ea/OObtoFrTIlOTx
JnZrqIYmGoKoZlXfu3J4jKJGf8VBTCFuwtYOopeCuFbWsFfXtYbPZzZAF62FuhLrHsOt7Pu4jPOv
JmOKkjNW18+pzH/Wrm8dJfLxV+GgDzezxb0UTfHB3lv+9G1xHabC+I28/T4LpMNh6UHOS8iGvCSH
3XXAJZwsDEzUp+IVfy3KNozRpH+zU3lKAPL+NAqE4bTHHPuAZ9OtLq2hl/vKIE5bamm588e0Jumd
fGPT1xwGHyKD6AKBLnTWPdpD1RIIcJOfrfiux4t7CKSxovNLfzvrxAjLVFQY1voEbXWQse5iPi3p
WL6OfbqyC3NxVtW8QW8U0MQdzHv3Mepn8lD92MDVsKbHpLVXflkq96CC06Ns0AhxtPKIzQri6bnb
Hgn6tTt7pZVzMree2frz8gs5SBIUW0BQu1Qj0U9SKw9Ts0sI3rihbT7h9vUcL8xAFlPtPo7MCpfd
EtSXZtRvptdhz1KUTw6ntbdh8Y2nTpp71Yf0aXD5f4yd13Kkyhamn4gIvLktX6WSV6t39w3RFu89
Tz8fq/ocOjT7TMwNQSYJKkGSZK71mw7v2s1o/+wYnD+ZoeO9ZiWy2EjTf+otY8K9FvPT5diIEByx
ZtwEl5KK3uJL1RO5X0o9yeKXHAdMKU11Vr40XnII/dL61BYVJpd5dpRjnWepz45fn26l0qye22HG
8C1RkbXQT0mVzg/ZsmnV4W6OW51wDaWya/pD7yo2Wka6/TDqmsOad8o2RHTQDJBKYzkSW3xjpim7
y/TaflAHjaP+1M57M4p6BGuXshySDQlM7FX6ByncLpVVjUVStSCMmg3haegzwpJNiFGRa9UhhCGU
w6RYLH+AJIDN2QvsmawFcCKKY6vTenbV+dyF09utKEe0uuwvkZU8ZGn/j1nExTkj4vXQ99WfDQqY
zh4/p2r74cCgeuO9zk9Z27aGoxkbrB2qDQBypEWWq0QtwaBRjxEMMP3g0Ujc8RD2kCm1VA0eeZMg
Cdj9PF0X7xCpk3YulhyPUnQr8wnGHVGG5fy1fq4a5ItqW0GXMaiZyvnaLpz8EMYpmzxucwDGUCyH
tCSJvNRFJqMnQkABcA67fcus/FPpV+GDlDxv8hdoJU7Ay8GhjZWjMtgxC+m8e1PtXL+30dsHMdIC
eqFFBSyVxfGrFMKaHBM60fNViloLlAMyXnqUYjnl8dkfPJDDy5nIeGaP8xDd/rBU2da0jeo0eJGS
lQ2EWAc0UaQY4bm8t80lEL2cHtpWeYGLYW+kmOqO9VRDwZWS/L420E+pndVP8tuzBec1WrGCj93y
uxdg0aRr5V6KJabOdE3craXo2RkySDFCUEtbuVrk909pSYiXxDKpNUvL1a1SNfXFJllAIHmqGKvN
ojmpNpmhANO9T85YTJs4CJxvAIjvavbwguJ9aqz5N3GL94lI6Jeygy5CUj58xV+XTz1Tww3eeOUD
CI70VBa2f2mNObzzfSU6kYfMTwUino96Fr+nyLP9bCfnxZzwSXbc8meeFTZWp8l40UrMRN0Y9A2x
n+jnmUR8QwSfhYEWuPFDOuYxSJwguCNFeozH+c2ec2ODHCfwjTK179u5K7CZrzS6N29qn2aPslFs
O30kGoqTrf/NQeFx2ycw0N2hIp8WVD2AK6DncOhUNDY7WCxeO94Blp/PdVN9x65OOVtaNr1ZXUW3
G580fJjf8Tv6kc/ulgT9fT+V/iG0w19VlyWPURyhW5s6ygGavvpeWrHGpLU9aK5ufwrtIymx9LMx
z8PBUKJ47yrpXaB4P5iuqxezjn6ZUfG9G0OT9E7lnDQQo2TZXAxrEBob6zhFgQnygxcaydeBJFE6
WS5QpIpkpcOLnVSjt9ND0ksVQICXojgSkY9J+WE23OYxpguoE5Ml0D5Xc+CdLI/MJ8D3dF+FyGOa
DmAlbGOOTdP7V+urC+v7Yci1F0NtLhDRqw1ZqOCgFkTELOQuCbyMxHtV5ua1YzyO41cdpwHjuWht
9zRlHfKHIwDlekucUTlpCnk1OE3VAe68jjyIb1x+APVQH1IiYDv0lexdbueLf+N85vOIxKYdfKky
t36ddT7aVOmPDol7wN1OSMSUjWKO4XX04h9TjtnZOKCdi8XZ7xkaTNnqHi5ceKFbfdg+k7zVjhZO
rZfAyonKR6W7C3LVeAf5+X2w4vK3iQomuaBfUddVkL9DgvVFiTjE0HYbFZG6M45ZA74hWvRUgVKR
kmwqq9UOEOcJji0tZOOXOkiX0bvzIau8IKOiAfuLT2Aj9rGNKH+vmerrRGp17+nkuqVoIaT4kMXe
vZT6xeB+MCBjj3Z/lSoD9sER+/hq17j4wXu90YLyBEC0lKRKW+zqqxY/cTlh+fqcDb7MzF2iU6H5
i9pn2b1OPpBWMyqfpYQXTLBPXR/riuXgyMqGfHV7kZKna91rpKQgBJx+utXpaPOfey+3YdFwgmyY
lBx4NbD1W04IXGXaJxWG6nKQWXX81OlkH5aDyrIZBwJ/CqSBs7Qg1D1c/AIVqPWSgZteEF9Nbr85
i4ZiG3nT6xQT7pgsTX9tfCyJ8jq8pFnIl65o4992a6MrzdzpxQntl3T4WeJF+UZMczsZ1oglQG68
lWP5I0wQmpBjhGjVLeKU3gnEqPlma/iIKb037KVtbujBpcIeYitHB5VMD7bH1tE3n/jel4Bh6im7
eCEzCKho0YtsEEcp9lXiF/vkv3X6FGFLXXmId9t69DIFIygv30P72zymYWS8ukVnvCazwqAPpuUs
xVjxurM2Aw+RJtpgG698wCYni27t84Y08ohK68leTq+C+gDc3UcQHW5bpXTOi2ySuGG0a4bx7ASx
89Kijf4wxgo0cx0AWmEGsKNxgjhKYyKC4TNacqxp/Dbfgvpt9tygcQ+w+c/16u53kSn+HmY/wCjs
Cl7g0ulYSzXdrSh1rVnvao3vmZQwDyyOcwXA7lbUfc6as6MPcONRqkZjJp3XxerW0KvgVeqm2b9o
OS+GlOpW6U+tVRe04I/KprenxxJwyP2tChYkTjKDtzGcPHpyXF7zFu0se9LNDbldMsXGELzIxlPD
o1oY84OURt9tHqLaPRZ6GiXbuVmiwHXlbORoEfGVTy2d0FmTxIe1zvCSX56q8tHry+ZZi2CV/XLw
9Bsb9UU29CMUPHqy1Wudbw6f6kgdryj6qC9YesfXWrP/WRskrFNQ3mia41rnYhPUjreLNv2AYAUy
QltrtKerHsVP7ehlD3wDswdS6JceEsRFShjU2epGdr00fNFasz3/VSenWU3xvW79YKeVVQbIJ3ee
ZePWRAkdCAEw1KkrVQWQLrmYetglcFRf69gvX/2kJLzmxdFR6rIoJ1YZAzEP86LcTpWvbuj7/lka
mwbeiAUqxYYJ/KdUsaFJGWb3QRfVr/VcvrQECu/Re61fiwSRWzNU/K0KHRSvh+HO6cyeG8DBEPjU
jkQqSCnNrl/VqY4fm9g9y0Gpwt9HI3jfeGdtGsqHyRzv7DrseZ6D8akxh/LijXUHKmgKsvs6KPd5
uVfUodw1jVPvNCuYAR75WFwrhnPfJ1A04t5PFtufPf5JnxvDL+DD91e/7O+tPkCxPSQnBS/hu9/F
BytE8CCxWOkUzAC8UqtOY2T/nN0cBFt9VvsA5oQSgulWe33XMgfZNsw+cg9fDz3bzKCEt2OkQCT1
+ZpLtg98DOx6Ewy6qgwXEBOftNqJjgEfBALcKpB0QMp9r9+pM1pzraYYJBdgJ7nKMR31d9ZdDDag
F3aloT5kXXrGBFa5Vl0JPbYf3HPWQ4AzjE9xM8Qs/1zWyaA9sz50X+fM0lBtVy7EO1qCiUaxyfKp
hTO1UUccLFEnJn074QbglX2yaWe+kSyG79X+WQsb72kR4ZsgMdhTZcJ7DIyr2cTqQcEiclNE7/M8
v5ER2kWtVh4Ku3Xv+syY8DFadtfNNKAAbxvVHaJln0FYjLg/tf2hdEL8E3Xdf+jzn1wmvCC3YmzQ
fR62jmmQuS0U7ZoxV82sUX02Uq48VNl8ZyE4G4SARDIFq7NEh5M3JadGG+pL3fn1Htu2Ydc4TnBN
3Xreqa3+ORjxDwAx1e2DGYqGOpfPFvCP50o3PylxVJ0y1BqvyCSCK+Gbsk8bp72WRUGURB/gb83+
Nqim/gqQ4NTVCDK2dbLN6/LoZaN3zo2p2qXMG1hameHGwMVmW/fdyaoWRGDQaXtzsJMDAOHvSDV9
W0z8TiZZ8i13q98Ch+u2qLMRwaPf2I0CXC9p2zuNLToJwLXQkmDF3hl87Q0bto36vUr0CV6dWd8N
AA3OyhLwMJpnmVFry7SaKQrdqCMPkoYIs+QJkhHR0Kqf9OxbbysPaQrPF3GUbRo/g17+PbtGdSH/
pvIlTGo019TLVFTaiwnDw6Tbk+616yEBf+NUWyMPo2uXV8ElGJlhZBrv7xQWW+idJXJ7w9J7y4yQ
ldOjSeFEnzDIZIKZEEO1q7o+hvb03TVV9zq6SbslFNiGhEJvYAc8jcgt2c456EMcIQLINFqOWVBR
L5GSzxAB8u0QRz+brMSdNjJPfMv7BMQK8lb1gRv6u06xiBkJw5N9wJSjrawnAiP6JgZdtvPj5tVz
GzhmboPrkmoU57BmHIwVczsPfbMtO2ICdf6Epql67aNIu7bLxjExinMgYab5JtQDf292IPVCTWeF
ojgdY6/V7IMkcbeAsg5REfxUyDygxBChKEQo40dvDeV7i6w5H+1Tl2Mf5bhwmvSAHIg6Qk/1mB7f
Bw1AnvmZFUm7Je9ZleYDdsLZBjeAT2mshvx5x1og1LsJcvHj6BFgr/VuIiscvCCswuezrUAo+WoH
Dt+MryPIy02Ijx22fvgeJCocHrMleD2nwcH2FvXZqv8ZuH6GQJkBvNHVU0AMZg7w0D+GMxZpOoT5
TadBZWp/DZAGI2C/+8YDzlfbDlFnB4fBVt0iNF3s1aIDodwpGLBoqoJ8JHoxQeCTWCjd16maXsbQ
bq6EGrPt3E2IomXtI+zlFyLNzcZCT/7sTTooUN23zo7tXhS/9y5K4rsXa8HpVHH3rXG9axkxzJqN
wjCWVtVpRmEJ68KvA0DUY9V1X/E+MOAE28FeKZPpfsCr6OoQPC4WAnGQ6q+p496Bf5iYZY8+d3D4
OrJqJ7oRAF+K471udP6mKSBRZHFFoKINTLJupXWq3KrYWIndHoGuF4DiPAvQDR+DA2Tmi5OTlNIL
NLeQjn0trc4lylNouySOj+XUmse+rrx/Uu8NLlOntv6P2a53cN75lnoLREb5ERn9Nrey4KJjxL3V
K7XZsVL3Tj3As6MFDhTcCSkpxWfx1kG4d6yCoIdq7pgz3nujNTylAxpFDiXEZJJ9awZveabYd+um
GgrnVrSZ+Z/tGopYPVsPls/c0RsscIxuBtCz8ryDH/jeNvRQX9MY+rYsmTe6GvAq+qZxN9cxaVNm
Hz/TXN/nQTJd8Ms+dQhFPWtx8MtaHKKg6lzRLZbOyOqMD/GyWcRzzHzUrqpZt89D304PbbyM3JS8
Mmif64ipblWnxzJw1HCbOjxGMGFnpWX90fUpMw8rek9SHZ1Ds3iyjNE+jHnE+nvZ+O797HXw0Fot
3jfdc+o0ySVkeXBJfSfaGQUEANjY0Z1lm896YMDe8EZ6FDZrA4gr4nvxflDq5xljOAJ7LM66ReBM
y06CAbOXjDRUYWCJprV4XYHA/O9G6cgX4W9/KjzsMowQSS2/BKkxZl5LmAW/BgfZ8yURoMz6Xvex
U8RwC44EJnweHOugB401BcPEitPnXEIjVwSlz3TU4q4xpyc1nEeoHb69G1Gl2U5LEZmCadubPCwz
dQGaOWEKr6RDenLWQBd5ZnEHIuM0TDBSgCs9dGb3rLT4P+VmnOx0zOvmrWDmwoXAb4E/2zvDlMMp
mN2HMdU0poJd9uiRmrvETfU+Azf6hNcGaMPiWzhE6Sc1xyXGa3+6hU/nliiBs4QK6llnpZPSoRzP
1e5lM/EJA2DlKTtfWqMBHjCplK0C2NMHKTDVuXmRy+AW9xbVQX7O4pIhe+ycHUa5wENIKQCCK+Zt
gWJa5BQ274W9NRny7gcNSm8NUEDpAFYlDX8PyRH/PibAekrm8D1ECg7x0cMU+OXOcUYI7gveCID2
LtF4uuj/pgrqW/Vv1jXtXTtkx3qs+UyCCkwcrGTVBJJQC4+zrs9O+KXIS+MzEvIoco4vehJYp3RQ
XmaCAAu9VT1W5mI8EH9VO+MUe2NItn7nxbN3DiPrISaVtk11ZJVaNUf4zwAxbt+5pj5dtTR+G1VW
qXhvI6MYQhleTJoqH12bpOHvAQV6vylABFndHWwS3mC5SvsmHJFOv7vB0V6B7bpIYysTCwGTcVpb
cPV52je7IrW9J1gAzqM6vc0g+J4MwAh2HjSHKk4+l0wMkK+MgFaWJFOlOKd6xpwP4+84V5Rj0rkh
8ycjBf5i7fKgM7ZVWfQn2BHFW2fWzWmELbKVop44DXjj2sKnT2numS7z/7SdvdPL4OdkK9OxiNP5
DuGPp34G7G26dvIYIOXyGDRaTWYYKUynd9K9VdvVsYQGbgSwM5QEibmMn7cwNdwBqWAnJMlYBBtn
HrM9q+hHgzgHo/guyzDIBiz2LbffMC1rz9mCmSkXXF0IwuJsOo/RghutjUk9A4wIFySpbCY9elcU
w9/H/62SemmeLa9dfSkD7qvXQqfbZEXKVoCejQ5yWqurYOcfJtVgYhi+xQ1IAf91bIL0EEDntVsD
btEwviJUjrohnnc3XQ3BCAluKDNZMLixg5L3IrghBzo/hSQ5fp/cJriAy7LmPZNVfonsyhttVXDJ
TrKbzESQYGHx7w11AdrXbXUUhErlOC2QQuay2aXogVsHDV4P/iZRtCWOQG0AFmtPVuWLo+S7RA1w
pvxp9gMo5uXGNcsVZW/FJ9paos57gSpK5ThnU3aSlpHTcmeQRQz+nN8uF5FWWqhOG9vBMV5+ZYLW
NAlYhM8WV79j0KhHURhxvC0k9+EMhvNHtzy/0YycU44ateSAZZPI/ZfdmCUyKS2M76SYZdUxLBUd
/5nlN+XgPgO8M07yJ+Vn4HgaRtWAOElf7TGg/innpWMAx3x5jLcnLJWCl8p9si7WQhpd68ZS745I
reDJBOjjhv2V3gDtlgz1OKXjXtXrb4IHls0AjLqr4dcRT0VyJKsGGzOiykkZ491mL0nvG84rVIOv
PczFvdeEPFEbCdFDmzSv8uztxH0ciPsc5tpgWLeGCL09pu6kt4pL6rD8a0M029aHBnZYB0LdBDt5
XPI0ZK/UXNK6siu9wAp1n7xyt/GKPr/g6+iBPpPdZQMRgb6hHCs8lhlbhmQGiADMGYtPc97/tStn
OzhSgER2jfxy253THjSUHZ3k741NQ4y62cVt8nke9Yvcudtdglq6Kax02sm9lruStAXr/1ZDfGXB
AMgzkTNkT+pu3UHKsjFSHEOaLgSiiejj0L3Ig791Tbk1a2+QIzWRz00Fhn0nt0J+pN7X3J82KPQt
EXRmuVb1vV1sQ5C7vN1fM3f6GeCVcciYDdDrXrUqb2Hahod8hujc6tOLvgwd8tnOYts5zsEMEhg7
vo0KnRMl3AY9ISvJi//rD//1G2QX2yvI7nqo31renh5qMjlIE0PfyRAg3/cOufGTDSBrfEnh8t5u
7g1O8ddb8xeo4uMdNEjjFRGsybk5GGGuzfvYDb8qXabu1zvMIHjRHRdK9zq4qP1ThonlQX5L71eP
qT2rBzQa+3nbZOG1HXQFmMcyDi2vtZwpe/+zzuvKGeGAMNlJT+jj9MAUhqXL0hH0EWknE4712n2W
BnY108DUMfgOppP04LGzhtOUWyxLqn3uDBgfuQu48n/+XbtIz34IVtjLDeAKCyBl7XtzfO/qC4DR
KOx6kbdheFuGZelJUlzrCqI/y4hk6bOz951qALOSPjmBwhgp7WWzvq1/ddHbrhyfK284eY25lZ5w
OwVbgaPy3jYkCGQsZMHeHFHoPq9v+NqXpU6KwdIL1b4/NID0jqETHeSYKZ1dWqznf+yCUpanJnu3
c6R82/1wXIof6m7dtqxs+8/Qg60cCf7UPAdw5TYp8JgiBeTW2yCclw+H7kE0DXQWqpN+wIeCPD3z
Annig61jDOo85nP77DA3YH141YlYzGqxaaFO5IBShrq7sxas6ox5fD643cE0Z6YSja7u1KAgdtMj
MLMhwXsQ3sGUL3aR5jzUuyAqH52s+uvBy1+VfnB7ndayVK7dZO0r0qQY0vbUYz8onVE29TJcy56e
QF8yYzhPcvflIgV4xgnMCt2u96HVb+UtgdVOrez+VTu4xj+5hYiSrFsmXIP3kOq+2MKlCLlhXayk
Z+LgUEPiBd8wJvqnqAfujozJXu6xbOSxx8v0BKFc1shT+j2f9IsXG9lBnce7xCwRKPO6kwwyGqN2
C2e3RD13FxbB7QtgtD8h5WdnuaA8edljpG8XNowdDT/nwXvCLM69YZb9xH718Tw75NIj1sFA1VTn
zHnr79PbUdv1E8T79S6WmcNImiyfmczNrJ1vQRcSUgm8gH/AJRvMxD3kR6UJuTUoJwa6KKNm7W86
ZjLZAq9bHSfXOU8Ac8jnHqFHolEc2dsMx7Db7Oq2ioq0oCDnpmu3QRgu9UNtJMZBri+/y7ej8dzq
j7ORtwfVNJ7lqa6PVvbyrvsRG1O0GYsCpX8o5H8WaOvAoci3X8q3iR3L0xJHGpYPYPz3WmbnsPPb
fLhHkN08AU2rLsLaGaKuutAXfpdhlt2erzyJdYxZHwwf6F8p9Exz8uqdBUEaWQzHwOGk4CVwGcF3
KATuS26ZPBnp1oFK7NECHuxj2y7/jRyTzTqir0/y1qGX8X69CetR2ZMm/+9LMVcbYS/dy/skMwX5
MVK8zcXXsuzdKucI2w8mtAgzyERX6eyTiseiNJE/e5tyyS4Om7xqt13y2n9g9bcPpfzOv2YZt3PL
3N0CC7iSEMQegw+9zF9JjhC6ltdkLpCD2QaT+RWtFeLJYZ+ciiYM1b00v+36yxc0AgzSBeltHic9
VWZ062atm+aMlIOGUqQGTGyZhMm/s25uKEkp/zWXvf36ch5h4tyPBbpuPfsN8PSDTZZq3qLXW5CE
+u7KDzHri+7q6llutkzqZG+992sdiSA0rwMIIGtj+etrcT1X9tbHuB5Yr/fh3Cj/1CHUwRjGmCkD
ZwcQID9JWd487njCMn45fvvxc6kVm0gZ1L+mkfIIbz1v/hZAtD9Ld41Q0gU0vTyDsOuQ3JCe8u+7
cvZtqAKU05zcMt19pIIEMEXWJdwHTogQPOToemBdA8oB2aztpDj4Pwatzs+3X7/05BvZY31nbvOZ
W2eWWk/PO/In/33vZO/WSnY/luWk21X/avXxD3w8S9FIbLT2mzYjNSvjyjp7kHP/rW5tIkdv82zZ
XTfyPNai7Ml5//Oqfy1npLU0/PCn/q3uw1U//KVgGfAxmqu7EEbf8orj4Uyuoppva1V54WVDKAVy
JjQiFu9LmG3drHVzhico9DvaVK3B7q2RDLdy8bXpX0dk1zcDEEKk4G89Wl6W9Y3/8FKtL9D6oknd
epqc8T/rPpz2b5e/va5zvpD7ixi037hzcWhjWrvMheXDtW5uK9m1/Fes4t+af6i7rSeWy97+glzn
Q5vbXxgS76opw2+188KtDA2yBpW99RstY8halL11QrY2/lD3oSjt/B7BgP6HViOJkBQ2RD5eTnLv
TG+lC992pVbKM6FsltVZlR10r3hdh3fAVNDG17IyLzRyKcvIz1woIKJkZZZ7Cx35gdXOWxkeiP4j
ydqgDPyHrnYbNGyVGIKMLkU5Q8JE/G0nT1I263ArRekKjiz61zZrN1jrPnSh9TJj0KSELFyYXoM6
m7vO0dN5K+vfBIAB4aJkfAvaITrc3ni5KevmNqyuZbld/7MoB9ZXV4oBgZQ/w7eUP1xB6uYsATuh
JbxG62B/m1jfjsvzWc9s8Cph8ZadLQIjxhIh+WvluDaTc2UjE4O1KHsf2skgutb99Y/LkQ+nDF6l
7GfjHlTgUw2VAtcAaUGk3NBAciwfrhJHvPZVhi4/S7LsJHemTPo8O82qs2kyxzrJE16f6O3d/yuY
+ddUYW0qe/Lwo6InondrdAty5Q6iJ0YcIZOio5U9zF5JOgY1F216kFf0FqeUHjDOetz8Iy/yn6hW
rQZ7rLNJnTQkB/M8OydIBMMSh7Qmm7ohW7lZy74VKOifhdamXHSHndnCgIwBeY18WLoWHE3dvxPO
tkUCIFLRrpG7Ks+lzqAy6VXxVsbwTIRPri8PeG4R3Wlv8cwPt19u6l+P6LZ0vd11WbPI7u01j0hO
zp457eUuy59dN/ID1qLc2A91t1WdHPlI5lxbyuH1X9LDUN/aWOttsDHEKi7I/feuiMejgRDgXocx
SxHqGQKkxRmfSY5aOrkzw0GmZznqecA89STBu6kOXiMtO2rLNdSkzu7LoG430mrusvGkzKW5U/sM
kN4wFJsm4lWXjZe55tb2AHhqYIquaeIe1Ci08j2SQRgus7LfE5UENTw550YPmkc4WeSaEY2FeJ45
uBfF6jX1x7cF0f4SIAP7Av+m3qEaN6LKQVHqMgSPsoT0RD2iAhHbVfoSew7KgmZ3P8VoITjAFg46
uf2jZ/nzU1o1P+A7nnpTK9/H3MRVK/W/5iVT8hof+IsfqCDFs+at92brm0e0nsyuH5Bw0FrUcYZh
EzR1/bmewfSyJC8/6Wpqb1HUAV4VIdulFostgEkoec6tCv0mVUXKKCbJ1JTguDFirB7G5QihJMwE
BhwFwkQ7NoVdPsxTUj3InmyyonDQPctzhIUJwltFHOzKCvkhfxq+mCTPjq26SPllamVgR4ISx24J
AG9cn5VbXMSoXqsQPg0fI1EVBcNdmxVggrx2YD3cFO4FpAbpNY9ge4vq19RP0dOwbCC6RE++mnxF
VlM5S1WZYdKN7iKqXAXCZ4ZFtsYJnhrUsJ9UMqFPqaJp22kcA1YQHIhtD2hVanMvcyxF8ZDdTMPQ
PWhJ5z3Oy6bOgO3Z9C3Y1bRYD4R6lm610sEVbSA7Y06YzY2jji6M/2tKovnhVgLNgfKvQ59bz68i
y3tEZSbaVmG7QffU2DuaZe6mqcnReANMXxiaebEdoM7AWrWdbutJu8EKHhkMHMBLLyyvFVS7a7Ns
1iL985gUxFAHpI1suGmlfslnMzW2mmloF9kUU/CfyqKvlO3kwXL3wpRgM6IGb70PYNS1x/5LMuT/
GKTSwYVD9+fdMuEzg0wErVBUqMT08y/SnZ/DPNG/TE0CWgFBnLdgzIBdo4P1OGvkkq0pse4qN+8v
eh+3pzSNiwcegQblv1VfmlGhc2Wpea8a/VuNatC9GyWPg101UF+V+iXuSRw5iD3upSgHSIV+Qn49
39fjpse4YzMtzWMtxZQvBsu1nEcGmypHgXbLmLH762Qr/+qks3knl6obU3twvPAEOQynzgxZtAMf
nGq3/oI2SH6H4Zzcrlsbc/vYdO0+V5G12fpYLPdB9opR4UzQvmhYK9vmHUSL5gXuef9A6PgsJYx2
2xdM6yBDZSNiTUsLqXOM8uNJifumuuhx4RoIUBvaDxGLZVeBQXdFP62/1gNh5TJF7UQOOChZnJHB
TECzcSt0U2mPiG1qWynK7clSdflUOWDClvtjjyNAl2qZ6MVHe/x9+3fSJPePdlHDOVvuH6rTIPKy
ycOfnj4zDibKKbIrmyqYYbivZeltY4uE5F+VcliOdJA7dsMjwBkQeMGwAdeFpUJZMSjp9T91HYSn
3h4CNN7D6mtZHuR4PIT1IdVRbapmxSFgrbi4hRMPPDdBFFy7ZTMk6J64hn/860Dfp9jJvAe+He+h
MMR35ZjhYbhsZE/qTFbZWDbYKKrFWtTgN/g/Gsopt9br2d2IOeD/zympO4CvULXjx8u0XYHI7fP4
UKpEA7cffp20lj8yFaXeXNN24VGQdjStFgYsipT30bLJEZi4l+Lk+ygWRv4AeV2NCa4vh0sV5fLN
2kj2cNC748PXkUfm5NglqhKWlYcnxqQoF+fdAoqPspQc/XCqFOUPt6iOnhyEwG+nyl/764xMN/dd
CUDj44HlV01lDNnxeS7sf1LsSUEuzW56105VeueOEYATDeXNLiPPqJKt2CdFqL2qZThcXb3+noea
+jrYhfqqh/VDxwD7QG4apguig3z9egP9L6du9TsbaMm7m3EpkjnlfYqawXtUKZ/hIwePctAsg3u/
iO0nOQZSeJ9CqHvJl5Zj/Z4Mmvmm+VHxSUvO0oRvTvaqNg30y4ewTqdrH2jp/bhsEPfTh42Z1Oza
zbxhzAaNtxSlDURTEjm++0tNBtxLXWKXMJfS98yr0dHWjHYrRaNvhpOBa+quNC0U8Te21fUv2Fgh
XWSN+j6CUPne9NgiqPD1jgu/8h0oWLmzM988jVhmPpX2+AaEpvtild9mt3E/W4rbXrIyQjrJ1rsv
zQyQQnWs/AkRHbR0w/534NjtFyBb+m6OcRG3G/9NA3yGhm07gPdkLw7b/Yw1LHzh/1RBi/xz8EOd
bjmgYrP5Wg5evcevrURhzineMsWyL03aTWhu98WbDmP6Bev3jRxUgLG9gcD4DJNXvZcq22/IL7hD
eZTiiJrEWfOmZCvFOnbNp5ksnZTkit2g3qtovekwou+CaQaXUFihcVejFQMtuvZRYbPze4LucbcD
i4esJ9Ky+8ofnIsc6Vvf25vaYNHvcDuZfUYeBGOi916t+i0cn+giRSdSbWAKUX8nRRsjInwgdf8q
xVmZvrl88x+kNPXZE+N1/mTE4Hv8MTiF0aA8p1mr3kc+NOLQx65qyKsngD57ZCf659JrPyVxq94B
Vhiedb3lVYlRla8S9yoNpB5dxEOp1NmDVMnGROUosiEw1J2O4WqBe2xmB8/SPIaO9pSbz01THNzO
rTAsrPfImJd39uQUd1EHWW4RCy7vFJVN01UuMrPqtIu9HtFxO2oeQ83BCnyy3lAIS7+oVuXt0c0s
T1KEowOkXi/eS3NEktLowRIszbR+8jdo+oGqyUfcldUWoHiVfgFFnR2h4zsHndzHF9sy7nJXsV7N
MHPuy8QCYLE0ayf11wRa8synTbtnWqfhRsSeu2xmLfW3RPAa8Lv/qVubyJ6ltL+qXteO/3a+3gKA
6ez4sR7n5mFUKuDShYv0Haguky/Rr1z1P5njYL83zog+UK4X1yw0bJSNqxRE3DB/7iv3WZqORnqt
I8P7p25ydefWsXWflh4GLHWNWgq6sJ+gI/1QEL/ax8XWBTZ0VUteKneMv3UaADHLcJtHz+yCi2I7
yTFKQ/UVVZV6I5d35n/U0mt+dOSNgBGZMTqMk3EiZluiultaz56N5jivu4OwpZZvkqwuUMZFo+pa
MqZe7TLc9b4eX2rEyf8cuLWRw+VaC48E8DMy/jt1DtR4J8dDcI9XuVrsuFTaFXTCyjHPt6Ic1j0t
GQ+82tGtZaDpz5aZWEfVHuBur5ewHPPOBl5++T+Mnddu61yybp+IAMNkupWoZAVbzvYN4WUvM2dO
pqffg3R3+++NfYBzQzCJkmmGmlX1jc8OTWWTaoWOLVVv7036fQ943TQnzRD21kqy8W7Ex8XrWrV5
4m5Uaf1x7Hdi5ytsHuW7cR+dPiEkHQpze32w2kJ8okkEFil4znP1cdNmiY1IJZg2dVXVl1hv670w
qv4mcloTd1+/xJZA2vCxaFblwYcyUy/BYvmd/xYHw1MSCeWvQqflzxdluQYqrjC/xrT/CBXFftWs
JoN2rE0PoQUbnBAluEVC7eyyGSquKn567NLY3JEOSG8dpED0ODcm+TMeZJY/hW88gN8RHypfeoAP
Mt1JRNgE4UngiL8ZZGRddo8B1hxNe99JepbhFDePbsuYUHaVdkvfhqQ9B4cldFe2R3LN9/e6buBB
Ndgz0kBNcYvTZHZc5my7pgQIAuEsE7Au+Nfca3bvPuap+6qNsXIWnetyDsD31mFa3yyL0oA8l9ux
POhxB5hKIy47yJJWt6Jx3KcAQfqq6kP13FWl/xTV05tuBvplWZrmDnBbN2+XXV3NPkaa6d8tS2EX
7Nq0TO9FoftP/kQtsTCbh9Kw7Sd/N/iZ/Rbzqty1g9ru7LYP3gt9V/e19V7SkYVlTlXv+6AvXrG5
W3dm5Nwzjjxh8lBcal8Bnh8g3pBdqK1+1s0booKKM866s5Jl2AE7GrmJAK8ZkfF3sTs0gamFdiCf
fndojNrwKkua2x5LwYucJ1wYo9fgjewti8sGCrbFpZlw28Ky+kizE98cyIruBgxHV+TuiosxTyxQ
vEdHMc65XU33ZAFeZRmN72M0N3q06DngQIHcS/XXeOrH96GOzPUwr4/m9f+9vwNy6Xd/3/E5Du1p
6yZwAL79+/i/6/9fx//v/Zfv1ase5bYrNiI343XPgP1a9mN91W2h76x5HbiM+rpsyBn8/qxbdgEU
2VzLed3/+ixvTnBWiruLdd6Jy8Sc1ZZu1ahbrozsX+tU7KPdXGx/d1s2DrHrruoavUFQ3ipZayKY
RPM1aHUfbGzuda+DY+Nlg1bcLpNB8P8qumd9pTXVRg8T9RRUCPF4SC0LENrVUztPlkXLUBDd/yxn
ldcxXIP1+O+ty/rfxeUTyzrYdsc8oqHtd9XPkX6XUx560+Dclpyujw77D4hk7luCnomLqswPro+W
VB/s+9Hq3A8DAB3ZQre/NR0Hw9EE3kqRqhHVV9TECI8PTalsDd2dXiAy9DvJURfg6TOyrMPyHWFG
O19XteYZJ2z34kuNQtd8bMwrbnXO2hN9IyauA4ax1Zt2uNHrEGb3bLizOOr8mOuYYYE4l8HXsmGZ
dLC6Nw5NVijRO/sgUlEC12n9a2YnyhVAtPT0vYuNWDJNMF0M2DFAyG2xIgRBFxMP9U6psm7H4A8s
vvFdifYdxEj/EsU4wSey7W6jptP2atxmB39IxSUMdDwxlHJ6TsP0m6bD7JsPh9jB3yhCQMfC+veK
n8zOGGRwqYqmuRbzxFAJD8MCXOK8g6HPUqSGlg2zLS9aii4eZLK66d1CXpb9l90weNpgGjligAac
Jpk92WmZx0u2S64BsA581Zr0DugQBhEmxmiGVIctPmj1xQxksquQ1pyTDFGFMYjpZDt0FqOOt452
1keHApTx0RWReSDtUdy449TfZNUwHBQ1Ko+ZUWDs43fRKWl8EE+97ZyScsTrtSZJEsnE38Ztq+LA
oNZbxy0GhK5AlwFAdXfUJ8pNGtvy6kN7ghtM7yBPHLqBqq57mCRWP5g7D4+RCR5ZilUnQ5JSQaE+
NdSg1+GgGs+D48Dyhnv6gvdMt6qicTj7+FCBoM5TrxrDCBIW/DjeTQg+/HT6kzTOxseP7JXqdQPX
Jpq19lP0QC/pd2Sp0x8lMf6Q+EVebgYkygNH32YtL2e/F7tuPoIT499BH1iJxcPAgMoagXTSYvKn
oC9Rl+LDpdeAIWDWH2GjDnc1RuozjX8CulafXXOUoJC5AxgZlfus0QDJAO8bLjG0FoLyYZ8LJXr0
Fde+2Bpq2sUIPhQdkjvT7/dd2o+vwmLspGnBo1Nwp2hjXoANUIfXiAbATVD23X75lB4nh9rotZvc
1nqPXGJxgyIoZqg6dwabLoYcfrv6WSVGgIjLLsvcP1Za85Zl5f/e8rv7kC18Qr7g9zjLuqpy0KFR
wFtnOAZezLLFyrFV5LPEwPJm8NUMfAWnJIO3Td6yR+kxL0K0czdjW+BzOS/qYkS0JMzisCz6aa2t
UCfGK0weEMlZNoOCeaLnIX5PpRjL4+AmFQ4WzC2T332WuWUdTuPs3ei0KPU53Vj/H5+bAEaVCNT/
69jL4j++2sZH4EAktPrHut+PLN8/ROV0k6WvzRiGjzxz/VUR2+ZB99FWdLnxoLq2vzP6UFlPOf9m
2y3iO6sq9svS8iFhuA+tzNyzaSp70EXTxZUNksI2b1+6wa5WRm8HH22gPCIocr+Epm1zh8cBHPB1
oOV6xA5AeWUWf5PMuIUOEv+pojrmtdO0r7Pd/ToxZXkmz31UgbifEQpU51yrwi0402mVCLU6/25Y
thJg/Ws/gSVP0dprVT7TIoNz83yE5SPLjr+LnTXYK7uvqVn+50v+16GVIUEvpPvPKT2qADPnL/k9
wLKY9uqe4ld84zm9Yp/kEGBAhHUoji9KFyIh0e07AcnxLrXmp69W0GEgQudnHUpfLJVSZ2+TKjjb
KsYlsQrq/2dxXodTd3+O5smyjhZMbYMvGlWQeevvhmW/ZV1Vq9lW9LgCLIutZeSbCCyMJ+OR9H5V
/4kQLriFWr9pwYj8rSvHZ7tk0F6Pjf+QT3nn0SrWXXUZQ8O0h+zWMYCqxEDczqPZ9fuCrloIjhE9
+9hWHczUhQkyP8V7W40ueapW24yx7p0Ka5eMAdnr1KwVEutF9sSvC9fkvJ2XxIKAYk5CvOMp+uo3
qfVZmv6NSiIzgISDrimpE0Lpp6JsLfB9JBkoaMjvYXRPfp4Xn0YTfyiCLDVPSxro6RoyzQ43LAFq
wQTpmU1Z/+TXfQPTnAHEsnWww/IYZkgBl605Fp4nv5ua1bI1TsMMz0uYcsvWsbXSS62I92Q+EhWP
/Datq4dlWywcck6AlojJo9uyVZVLjJMQ84E5RbfL3DJRs+Bt0tXq8LtqmcMNNfRifHx+PvW7VbUz
exdTiFot6+wmBDfpNOhOgYOuf/f7/R61z86NKKwbf9LZd4pxpUKJ9DAkbkmJyKd4oqXa0XWkdlTR
UaFZj7RdOoGKWTYsk8GBGrRW5n1qRRmr7e9nNF/5LKcSst1/DvOPXUw7RkO2HPz3aB02HevOHkvv
57jLZj+N+Yp/7DlZirLGDkt4huUiBJsPr/Q1EkEUrP/44LLh5yuXHxhmqr91hXj+WWcsv+D3y0c3
4RL0bakemrD1/s+/6Xfvfx1X+8oCuA0/v2E+C8vcP37s/ON+ftOy5edLZZndxoBdkYrvzNZRj8W8
27KDL2rSPMvssmWZjMvpX2aFI0E39H9cKkJnRfZbog3s1Ibm3CRRta4xsAgipGZBk3+YRTPC0KOn
sVMPVuhPO9uVf2nLHb0UsKIafXZ6gnWksPCjcOGDub08hGn7VWe+uyVmOjogTKNKjzzNGmeUrftp
KVhkx3Kl1DzIAc0KcPiOS46xwd3KqZNnxpl7RHhPouncVcdtB9djfKz9iuZi+aQFAwdD5gcRO7l0
anOyY/SXFV1PJHQ2KdmtQugfYdGfFKqeY4El4giCoZwLfoVC0SFB77tHR8ww1U2OkaJd6zZR7tSY
IW+Jn9Fd5R8FsQj2cvOqfuiQSaXJ+WedhonLair67PD7qYBMnpfVIJfwTVXulg1o0D7aCcVV1XZI
OaeHpnpoUtHf9QRCrV3DQs8ZkvcTLSPAy2J+SPCklJis4JCD7UElbcgO7bAakJoKl35DM7102oAD
2DwZU/9a9+j4s+JoB71J1z+TgmzxGo3ZsNULWGPLuhwCw27CZY2E6b/XyYlAAqSpvqtw0Ssc07/N
5gk4Cre0q7vWAteUtnBxBmKYu2meRKlR7p3RHlfLIk8Q4y6GRoFgqPlZ9bu+scRLZLbGzbLKUSod
LtkwYRfaFJtl3TIxdF+nTASzcdnlHxsg5hlj8/PFy2pTL6jvjkV+WL54WeeH/cpyW8Nrx5qK9fwj
l41RouZH0wJAOK8ySatfbFvx+iCMr0W5KRAE37WaFl2pmX8PUeUfes04AyJPTwNmVXfLxJlg/YO1
Mre/69KxyzFxg8yfqEqsIGn0DTyv5U1iJuYdyX7z57MysjZT4eN+FLYNLloOgzY/xWNoMktn97OM
Q1K1rYtUrOnzZXtYmvpxDp7jxrmdXKKDbqqoFVVS3Lluotya0TGYF4wo/tdkMOs3SdbyZhTpPCxE
74P7H40Zv/sNCZSjdOLRuxzIVgsL74roDsM7eSmL0fu5oqYyCug1bldQkZvbos6CqyBJdtXj4qH0
g+G47LZMCMn0FbZA5X5ZXPbVoKx7ZkXn+PKpZR2KihRJQnJmDDesXTVw79LccO/gck83hiHfA7+G
EjKv1+2sw0kqXvmxg/J/2Q0C5oHKfXhe9iDyu1MjzThGE9dfMUbtXglc6w6xqH2Hg1i10UIHL4Nh
su+WDVoL3FMtKc4si8sGgCniUqUEjDhvKJBjw5ZSsmGsu4jnb9KZp999Q3KnmJk19i7Vq3jrjHRM
gLMMryVqCA97lmRj2JDR1nZb+VvDNSCHw2+5gnqOrqJt0IYaCfmDgXyoY6SYCs1eJsuE2GXCLQs3
T30aiDbKADs8BbMQfyb1+YCH/zU3L8LXe8lbvPzw1nDpv5utVXzMoW+WOeyaM+rXN+2sEpJzC+My
t0z6pVFynjCopXFyWQm6Vu5cnYr3EAN8KcbH8Kfxau7zVgm761dVn0iztIxiZ+HD74QYGanDspwt
qodOZC9iFh7JWUlTzz8BbyKUR9aiPzIrwG7QIEkKwN29WSZ61Q4TBkf1zN/4z6yeup9RosPAaHKw
j8vmrptQiC6zMdgZkP9JTJkDcD5FOyh7P2fMGbEgSeCMxI5FCXE5iz+bgb0c56zMDvYJdgcozJAv
iI0yGgoSO/l3lOLLhxaRFtVuwP7LM7WHAF/Hm0J2rzan9RhhB7ZtNfEejsLdDHNXbcJhCvfIEyfb
LH/v79le5pb/ADWscCMCzpWCS9pRlbpXJ4HYtxi13VhGUR4sBglJFdcrRZW7XlhPKX+1aQ4o9BF1
qPyHuQS0mpjcAUg/KaYX14iYZ1FaPndc2/M/a5nLgDZsKrAgvHc77aaBbBFUFoUuo4TEl6TD6R8n
Boky581yGxCKtrZWlMwn30/CrQrNT5GFysYwT0VfDzdNaPU/E0NEw42vz2cuG98zTa9ukPxWN25e
AR1fZnPH7bTNMrtYry5zyySx/YpuJxcaxtw7X8x2LKVRIdAh6Pg/L6zStfNDlAECmDWi85+5TJY/
+HdRZgZkGQ3fTH/WME1zj+JyOopFc7rMthMJrzyzR+/3P7Ncp7+Ly5yr9dhbIeDl4V3ACWRizG1/
vxNTinAnhXlM5t775TpYJtG82FPi2E5Rc1pWlb6JuUPgEI0stgbd4mhgKR3/364o7lOtqXEfNXI0
YLNq7GfWlnp/SIB8IZLnnM58iEpgY7BMlsU4gkKsRcp3TUjZHzGGbFdTY3e4oijxcLSdwjOw6WqL
YVwFGda6If7UnupUjGJ01d+R+/ly0+FRK2ewLvEIvrEFhnNI6UdK5xs969CNJuesqMIVjDIKpVMZ
nix6Yc6BL9fU25tVP2aXTOMVkbuV6blQVo9q1a55ZJSU0MkslpU8gBuYh7aTekV9r++nHgchy8GT
1n5p6zbfCoowdLHLDi+WJthGLUaUIl8pXUZ9hDZBjxcuD434VuiatR61Udn4SostTKdvYf+Dp5ue
DJEe8rIkf4clUdSIt6qv8Cwc0y34pWhjIvQrWnkKg1pd8XJEmRwWhdcgyAjlCfAr/SQxJV1FpfQa
xCRV0FKtgbJF276aPaJbgy5cUhQUp9dTqff4GzuNV4KoaBxyjd3w3dicGKdzsUrh81PnnoIxidcR
Blt+HqtwTbEojTTS1Z0K+NaIoeNjmll137GPIlulk2o9TKaz82HdKGW7b/WQkwCHLhIWZ1qEaMWb
XtAX0z+7zpy6xAiSeKz5snl1z88WTYMdY1uHPNkZyogQWKHfX/bKjohiWlN/fCd4DjfOiH6/VKwE
NhFtOs5E7CnQ5jjg0Wjf5A8PcnfcJ851AIG0p+KpnmimxT3DwYFBzflHl6h00czLAGCwEzgqXltS
wJxC9RQq362Pt0w9nOcrSI+t9pyG01+Tjeu84UVZMchWbP9S6PKzyqAj6dyia63vMGsae+qNoY1j
jhoLj4ToqUgaHHAtdGIouL2UdIIhEIVPiZqurXZGisBaXg16++LzvvCgvK7wZcYfNKOE4/BdVuVG
MCGmbk1XzgjRyzzLStlmQeNfR4jrU+X8KVNc9QI1+Bg7Zds6DAR7rfPmALCzjPBIr9zWdMMvBQ7r
qhjwJtaG6dWtSFiQgNSUvzYWiXCNjOhgaGTy3Fi9Qlxw1saYen7YPY6as8UIl/aRkFYsRahUWxkh
KclnUmlyO1WD9MYwLbeK8xwqeb4y48zf1GlOfqbLt6alFKcp5IB9S2Yw0rTbYIhb0JTjQaofjPzD
tTva3UbWD02CVWuNXxf5/I3llm9a24FnAZDkGJget90zHbkGsKM4XOPima2IBrX1BH915WKYumrH
IVvFdrg3haKuOpBdViyeAYlVgiZJMF8p8VGlenmM+4oDMVTV5F4zApNt40vgdh9+UNVAnYqveHqd
9AT4Whp+0pybeY3+hIXiU0e/JFUXaKn90QWZOtc22kE6Hrm2YZQ2KTOagC1f/yZ9A8LEeot781IM
FO1T9yR0dsu0/myoRP880+NNh+twWzYnf5IYyObjDnteC3fZPNyPf3DOJl/9mOTyXZMYyqvteCdi
In85zbjegkQg1ugU+gRP6BzIpKRnGLBhwDWxrgsJECz+6DhJq7rEFFgxlEM5EGSFQqvW7Y5zr3qp
TcIfS4GjUW7rzPSveBu2G0o78Xqo7CdryDwjlzwIFDC0afqKx33qaS4F76Zuo1XTZC/0iyJybBlD
D0mEXxLdm1aNkfDsE0tn9LBplPQZmP8VdJqzal46CwJdFSXo7vuDE+lfhZJ8ZZH+2VQGZoE1ZH6V
MRQZ7l3ey3HrZBQLIo1edieljygcg1eNLOiQAfvrx+JBjatLNSeq8nEuxP41GhvrhZ4fHNIq23Ri
Bfeu3gyKNcudy9sujFdRYZEtmRt1q2A4FBovhYweIQt4H6wXnppWsI61Q51FtzaNGKsyLS5ZUnxn
hn2oKuujiRh4DeIudNLME2q6p1GFfJDf4tfS++jqnf6mxc0sAFXtVXSgb6QRQ+Tpu8SzFNzodaUd
V4qZD55vKJ8OZKPQ72hEj4yNwFRKb21rNw71IzZvlKEzsSMLsDMnMplh/pQP6lbg6r11Qov+YXpW
IpPLTCleXbWIb7p1EDozQ+y+M0Jo4+nzOLWpB3/mMaynz2KwXvRivHbWWs+samsFw3kCzZlYkOca
/Cc1yzoXYKydooEzWOhU1ERzSHyfNm1r10eK50R43b+NUfnuBumjVcrTYNHTqPbPYZvuG3pwkoFr
Im6bLUg20DTdKQQcSEMbYLQ6Nb2kZASu1J5Rc39ClTfTfdUUPUncEWYcfGigAXhXBOb72A7veFNn
KztVnhoHkE0b6W9Nlnz24PSManhDX/aXtl36Yo3d1EUHKbLHERn5OlWL+1ICL4/gMHUJHdWcjweB
idiuoAxAz59B7qiZdhQggak1h0DKK55GeAg65Mf71v7biAY0BW9YPLaxes8FyF8AyitF9FheqjnY
pvSkt/k1Ac2z0qbe3AjX3Q2We3jLGgB90IYOxWC28PYTmuVH2iNCfDRxYz9iilFc0A3TwmeDTde5
I0ufzA5Z4db8VLP2lKj9q+RHMfR7iWjCgPSZPru1cuTJ90BzWbmS0ubUBxcNZ/rC1Hdt3O+Hwt82
+6bPtw2nhYcEI39qh8OK2l5E/N+DArbLS0SWat/ip6Y2GIsN7ikpYH1KI6Gekm/7iLu3d/y/aYqF
ckJ/Wj7UL5ZsT7rb3kknXePncC3b4N3MGDciIcO6oU/fbDT18EmLbk1pBpcHgfXnxLVBRQBsfE7Y
UGs9Ec2wcQyVBmO5E4wzDi6j5SK7YD1aEwdEKrkqbhf5YrUklafUGVZweG7TeGhWlQ0RUBU0HBlZ
8FhY6d+yHepV1qa9V7kSx0hEh3WoHjrVvbcNgsgxhJydB93RaIiyS+m/y5b7bpL61gLmbTfd2SB7
Bzkl8UDcWUpKNbTyQYnSOwVy9wUGIY1OASk0g9xh3RmcZJvTiOXJxANdyzyp2y6Cf8dZdXGfedlD
k8GI6hJF3eoGzIamju4xgG992Pa84Igkr+6XOkh50gCRMRoz947fPipiBLvpynfRQhoflYi+F/le
N+426ECKNhEexW7ieikpgpoCR0pjvJerCjcPQVgl4nUVkBGQqpqRsU722dQ5B0wmX+wIeA9vcNmV
X1pLbDz23J4FfJ04OgmlwGGuh6EYc7lU0b3G48dDnURXE/49U1Sdgqj4xmQ0XAlNUlYynvzGwagk
/6NBrnOmGpWEhiOYHzn4c+ZnGVRHi2AxaPNL51I0xF8E1NUZAdEzsfazQ9FibQazV4Q+fI4mI4DE
6YaL4/KqsUYvceTsMMjb3MJAKm7gqFYviV5xd/Rrq57UW7PLBoLxNFkJhxjMSunbCKLvjnx2ezSL
mZBlDvDehv7JLPqNppsDgRWmGZEN28GSd0o/lIdISe6MgIAcT9pcN/OdQWaqqqaegDbsdoi0jcbK
PBJCT1YY/IFvBTs1oWcv1CruAC4a5Zuk30dUJAffMgacgVuqlZesBGMG4l6sUrpt95MZ1F4DEdPt
43U8medauvSmyr+mcoPV8inCmDUnCQ3wkd67pNwgZbyLOyG2al69AVm4kfkE8bmYEc3vlcC4enA1
xPpF+FQKm0iIHiiHJMGqUgPiziICM0kLeu7saFoysYa0+3VsIe6xRlQh5kcsQUB2/Yhnu6VvhTE+
6qp1qmLuwJAznAhMJahK/jVtv/PSFuJwtgk1axdZw/s03NA585TSkbrCF6TaZBrnCSvxC0oM2kYm
xusWWqV2nFPw5osCmW/ubVtDD3nVm6OibS0Mj1auqTyIQmw7ALfzQ6pYwUFFCjXSQL2b6XK4fyQ8
2BTjCDrwrQuNP7qljFtf74AlIyGFaMjwNE3B2xERmi5Xf6GgHSAwwTYxRL9CjN9GIYykxPg2rDZf
WQPpfhNqEs9NUogmeEFdvUaOqkOVs70El9OV4nKV2Kb+QcLlLx7K5bFLqFrrFO5HrIoSXbsH2Jd5
tMogoDQ0T00Kc/7AJiJH7Ok6hX0n2QkTLq02DHtb6xzigLhcg5proKe0r7FWgaNuj0rE1VbUYtWk
5VOc5siRrBvAmN5UED/3rYurL0mKlZWGux7Hcaid08Wihb0UX6PmfpbZFHs0spVcpvJq5/2b3fSf
kET30ziuLV17L4bIhJbcg+hFfOEPtQmfpM/X1EHUUjx0iX2VjYMsI87OnSMpoFQqhWz3LTZbHO0z
49Fv76VQQXXDEMVBDMcd1fa9IczPqSlOQrO4dYMWPyfqGLVq35aMOroi770wUu8wHHnSO1wxXZlv
g3C8D32zoxfQvlJQwcAl9mE2T6+Oe+9YCk0i+sziy9ph3bYxATYBJvi6wIv1whuh2GJzvupqSb0h
3Cllfs7TJ7B5LsVOf881ua7L0NgMscZIrNPYVY/yjaJbxtq5aQKAnST96F3AG9yV9Jzk9qav1Fcl
TSm1SH3nDzD3Bh8zvBQMWmXLddC1n2FF671pHIgvmjwlwOjtlUlUyeirv1WTA5G0CXU4xaUqctda
0Vl8DX4IqausfXpz88rQ1o4Tf412+BpSpxxHma2VDjZg7OrjwR5fChGlG1/fpYKCdI4OFQ1qsLHw
gSmEfE3yYM5QM/L3Y/5rrlWveSFQK6k1Mq341Sm7GBHpaCVPw8Db28TVe1v2hByd1VImbCgPh5hE
u7YLQ/mr9PHISMLy0gbh1sBIZOuOw7FM9D+pgmA3jCG/z7yhqv2kI+mJgnixVehRWVXc8RtXsRkb
utxKfd9c8nHrQgEeR9Lt9HNVnp8E0NkKZIEVSoSUqlbcoP1LfXIhUfRV+OlJtRWg5nGJs5BvUnqK
mn0IYGNF05K9qgv9qzfATqVPmmXnu6DQ3m1N2dvTQP7EpZvHKL+KAtQpvO4veDMfRNT9ttLDywRy
GLJvkqxxg4VCMN3WIRaudwNvU25FBIf5By0xtH533/hbXnwXi+WIZ5SG0XnW2c+uNhzHGhgJnDm8
5I36tqvFR84/CyTKNUpcfafMlsthOZ5SU4X6HuVyG0WM01Ri/7Lsn7lHaQOhqX5+HFqbOhh3fI4q
uAwA34YHbIWeEk1XPBywds8ISf1VX/l0D325w0vlGC/kth/tTBJt0phqTnScYV2NdOKYJi7DVB5R
vkHAy71Jky253qqmveZNtfT3SqOXKqNngoTtfcHJW+W9cVXShJShMF476pZa0Hce7j8zT8UNTqEp
HoPJ2mspAboIMOXj6UQEAGmPMayjw26tpEGjMSRhElZ3bhhcy788eH0qPz3KyiHsrqlgpGbV6Gni
HlsUob6GNUYNo17gB9U/AiBNt/Rw3cV2d6KsgNBPSS8iDVqPQeCpn8mto/GgfQS582HL5rlRuTAT
8xnviwfdyj0R4FOIBTAUcIxkx5um5m5B1kWH+L4x1FfZmn8UuyOvTKdbY+BdF6skY2Le//YUGSgm
ukMlL0kFB5wHAG1wM7xZe/PnwaujBKcJUiFI7VOiWxOJu+azrIZtZSvPKZbEKzs0+nVfEHirJt0M
PlcLUYzMCxepuFBXpkhvCr/9kwskFKGcgFLS/lTLBzsVRyOzmrWuSGKqnPZ7FUD1ECuKJ2Z/Xulq
G6TgWNHHxWeYhXvAFTd1FG7VxPwKnZo8VU0VECdVrBSjnT6Wl8TCULSu0kPZYZkq1XJDV/hHojW0
i+o4dJvRJk4oPMct/W9+DjjY3PATjjK8taOcJuH+lCsafCdLC1eIHv3euPdbJBS+/z3lyqOOldBg
FeGjkrzDTMzNSV8rgUo3Vq9fRthjntFqn7ZsD7obPRQ9lXUUgF+tP5/sMH0fte4lydFV47YA/arg
b476y5j05yKmPc8PPgghPjBWDVd20W3NcnyX5azLU3mRK5lLR+BUwB7X6bYjNp8zlcOOKl7oGSOp
WTXSMYDXySaE766JI0XS5KcsxU6pMO8zpxdU0JW3KehPagVC2s3POo9wYTu7tiicddYDucvbTdRH
r1Fai/V3ZZafppH+8cuSXku9uGbQGls74+Fi1bgtmS14vOOU9xsf/3i6nNBqa+URndGDrnQ0p6P8
RWWxH3uwhCHeoHGsktSTecfVSM/5JAxPpaYKgytAC5L3a3XdTkOMU2KUbKfAPqKg/LBE9Z5O020H
54uymnXmDnmxEmhtivTcvKAH0wl2eh2v7V7ScKzgFhVPF8RLN1Brp11lGhsTvAHvHw0/ynTt6Nxd
3aR2ezwdoOjTBj44Esg6f1RpuPeDTfLGJp+yMojouIrzs5E+S5F4GKje1WH7GnaUwOdLcBqxmKKx
RN0GFhcK+onLlPo7MuKvvt1eyNze+oDyGSWgQ0srbYML0TEV2UMb6m/ZYAkGeiFhLXoqx4XyJFpe
jHn0sLQKBCpJGZLH5Z7R2AOm2q9lG38y+n1EBdoewObjqTz5HrqXV7M81aX/RnhAP0ZIiOKTqD8p
FHJqDbMVOZrJxsn0PV1GpPXi0SBkqAL8IZVTYZfKhbHmy5CR252kvcUvO/cK0+oZ0w/uNptA0Uwi
TfZ5fc4LhQIBB9g4ifLJuHc1ooUQke/sh0lBN5mBrMQkKxic4KaLegaNkBOo7SvrMjaxLR7N3dhk
2o2SUsGqUCJQibAZqDmhijxD242jWx2Qx0WresSDadCM7F4ZG6DxdtLslsWfdWDoY+7LJvU9GwkH
IP5S513VYjZuZwVeBrP70/DqiAgYNwYWlj2M68odD4WNJB2R07tFHlkT9J/ahlT2/D3bSSNQlcIn
0wfEnqHN85TWza4jQq973mFdTQIyah/wF/6QbToru3j7TEp/EFrn7mz/28azcz2m2gd9ZLxrGtrd
YlUE+Bynb4oEqFoYhPZWr/31c4ebhgg78/0/RizkmhSR44ENEK4BxFnN+ZssHktOdRP1c8gWKsfQ
pofPtz9DV//sGtq3x/9h7Mx6G0fSdP1XGnV9iOG+HEz3hXZZkiWvyswbwk47uS/Bnfz152E4K12V
PdM4gEEoyCAlWVIw4ns3BmG/9fc4MWOQTsWq8fSrl2D6bW3KUTmJ+emiGYExbOhTPc73nvuMfx62
hznJElO+7Mb4OKn2fVaey9jsFnHaP+QB6HPquvuqNClpOudER03uuG/VYGHiH4jLaKV38QwdeEpG
2XCoDqYa9Mu6MvhFeKTAoyq7IR8jX4lADGD4zYrJdc/P2tjnnUmgjsXqbWcEoYnZBMwO1caRQHNK
PFETw8GhMajWsVWeq7j7MmRz0OIQd1vfyH700VSfGpw2AsrbqsVK2Qg8brCjAT5gGGsvVL9Eo3Py
gh96bYDJVuShuSw4y8jNGR7jh6x/9o0IdyGXNVoYGMECifViaPByGIph6Xoxa2fH6hdgqts4UrVr
4jFa4x3L6pYSy5CRD6VFB7Ol+mJ35i1r7Edbza515qZrpTIjiBbBFzxGkLC7+hY1k7qE6MEwOJMO
HWKHqBxSpGqXc9lz3emI1XU+Y31GWyeFYEgrSbYEmXKWfjDAwjaqa79MKPmznlKl3wGuYKGCxB3E
vW8G1nAKuUtunrrLxLY1FE3do5ZiCKgaWL50RQmtioKVVb4lscD7Je936UidWUstb6+b+yZr2sUY
AEzVE8Unx0leWop83G0KZZFDeqjTItwHcTdPoPWvFhKXBdXKALuTobqoWQawoluvxQw9+d8EFZal
lijMXZtjTc0Smmx1EyANbJmM3Pk238q8oNjZquhOutsOfd0Sjkq59nILl/QR2MOeE2taQcUvmtoe
vIwvDM4IybYKcalgercYqqS9E2Smr2rijWZD/gN1+VNgiWXaUrcZcNTQesqazKXKfdwJHD+4I4TC
9JeijdRT06ubjDnlYnRQTkcTieWmevZK09iaais2OETuJxE7CzvJ16FOYMsUcHMIArM+9NTbExeC
e5wMz3YOyVRtnkDN+PzzCeoPFVk/quObtKCszroVn9rYJnql2+DFgIuEyKNj44CfioqifWkMCqJY
/CBTL1tPjcHNuK+/YNGzzq15/lkgjZu6vZUwkqZR8Zzbk7Fz9AI2s1mMN2Y9Y0IVdBriN+DwOUnF
vDYlTxztxtoM+VoovYkAu6YQyA+NZZZtPWdplS0dLfeXWK7kcDlRvZbxksi2HAOo+Sd5TgeeIhn5
CRtpZS1N05zzFMTRMuNrY/O/9bXG3sVRAoGJnz0yn+fK5h0Li6dET0QlJrAZ1oBkbLe7Wp4FsTjJ
jlh9DoeguFMpofCNyhc+n8o6TGrsvuuK5R7PrZXjhqCRDtSZWZYD1rO23bJYxkG3M1m4Ey+cEbHa
mvkWsNjAI2bjdaciJLwFreyLapvNfab76y4er0aP6rJzuqfaR+sJDaja5gTRMEQ35yGa6KT8MEkJ
oqwTvJaG3a4ct70JwFApHHo6xijBSNncLt/wb+ZfNMaXTm0VwqddFDCdS+xGjjBBlPBpdSp0OmEj
LQmbOd9ky8dujR8Sqv/yZI4Nw82Q63uMSoqJaYXFd84stbchsF5U/Uc3TG9YzxBugVG4JS5Tbas4
4/jUof0XzLc429TtjZqioAAyxL2mRmRC3UPpu9sejNkmxScOu3UdKl+9ynTXrVYRuBYlxQnkz1mn
k0s6ngmmA+y1VDVmOqxzEPcyY2Vdu8XYx1ziiZGsuG3vY8Mfb2xfBdtg6WPmUHKcoBg2Cl7w8JAf
GiVVN5V7weOCiaE6PneDtptqlarwUD01HYiI3TdLPcjr5dB7GhPFdOLVB6ewbr6mNhCZ8UPvoovL
ap9FMHfFrhugGrEcaAcA6NBTmLPvKnTj54A8EqUgzJpwp1VfK29V0X01AnK9Uv+UtHArzfatdyno
lzEleNiVjw1FAfLePHx/c5vih/HU+SwPY9wb1gh0XpRZvRY642FwiC7I4vhOMUvc862Rr9xUFosC
KspK61jzObMnfl3m76rRvzadyozF7ncaY892Nt3ui/QV7gbplbifgveyMtad6p53FPOtCmPKL1a6
DbHAhWy4SpR4l6kEOle+cRG1F98UNd9tQ6wC/smLsfSgBwKCa8Kz1mHT97eluzZgz67cwSRto30Z
x+LMHTZmFmwszBL5XFXk8EDKzRjPgt2GdQehbRDkp/ItRmTFUiF+0FXPX4aC0mtYWBGPKJykQdGe
cxtlrvKdWnv/TQl2oK8q1k7mbVcDs01D/t1xZm8Wk6VRVUOs6/hUNHXaBt5Un6N5Y1F9y2DS3shd
diqIMqLyUCY277aeI2j8YZdBf4STqzOWEqzuKh4u/lU3rkrBOOyX2mPcRjHfA/VaYy+x0nTdWQbG
zrVta2VO3jWIQhOVGzXtos76deWzkMl6dBDxohoKsRdD/dg55bTVYyNad1V6O0AZAzsGnTOqVGz5
8RBs7LYJPsIDWC1IHFM4xlhU+thUUB1eG1Xd3nale5/m/EPzKV1kpVbdNl5TkuG9cbnpuyWeLA3w
Bq5j58ofKfJTZmzC4bVvNVzEHWD5uNWeDRtmYVl/KwVOLii6mApla69yzhmI2KqczHrJpHXtIx3s
gFjxzJmDNvr3uBpXvt01xBfeJFU7bDD+hrno33pTcAps1iosyzaJXobLXkmox2j9jUb+AJOc4Z0h
F/Mox71oRnUn2oQyjB08pyP4p8l9KcBBulLGHwP5wbFvaLeRZXSrJs+CjZKSjCA094djwdHMmueh
6fyFiQ3y0hnVpVOPjM/G9GYO7q4yiMmOfzg2X9ApS7+LAW2t6jTM/RRCjPIxOPRG+VQlkCkavlx6
/YiO4+BVMHwCP1z7UYWLR6svHM/8PitOmIjjTlJ7urH0deeow7xOwV/WXWDvPSg/NwgVn7Q5Zjwo
FdD2gn+AY77VKWJLdEQFxdfN4LuY2sTpo2eDU+sOGUV4gdzYxXjuDNADy/S/hhcYKIwqS7+f1q0O
db+rTmObpFtoGfux88/EhSB9oRaRaANUHYdrBuN4zXLrvZqGk2m2Z2ap2BaHh8SnB99OBUJQvUnM
lm/3PDsDRznbcWgyna0zKifGTljNXhvIQc+GB2WctFMLF0iHB7wpol1WMcVtPONdT4x2kdv1VSma
iTpXws2A/5uOMlNAeqrc8NCApVFze9HNpjlqhMXGoTtulKbxVvVULD0z5NsS3aU4MywDxvqi2mKr
tIczya08UXX0/eW31CZOzB8MEqeV98BqXxIzeW2qcOLbr297wediRoQXkre+saf6W2BQhIzjWU4f
g6AZZDzphRssTSzKqDCA2Fr8m7uq20B8YoS9iZv4ic//3nmtyspbBdQLKNNS9K89daH0LKus4H2o
h/tad97LtLm6Y/0ACuEv9VjBJ98hOMvDUUr4LAdMbWbvgKMqpAbbJpRsIg/cRZtNgiW/Curs+MYB
o7RXze/dpcjhic1oVt4gz2ellq6I3dl3g435w81ojFuHX1AeFNuMgdu3lS9GG/3A3Cyn8iyGbaFC
a0P+HlbvuVNfyZmiGp0XZ2FuNJ87J2M67sreLjM73I/zVz1x4aYP69aNoNSpZkkuA7rTco6fUUYI
dr725ujvAJruOpy80wAlbZVrWCNAvY6ECqfXC28Ga9IWcRSeykIhtdLIjjZqtSQX2bYZLXUNbc5i
dtEv29zeav0Q4DZWCiJYxL3OhXFY4+efmDcVi9IARSfpjiHCa080jPDbsYzfw0LMplPN3sgV3jep
nKZNFYfpLYuwOQNt7J+1KfQOVDaWQ032uGtF2npw8sewrC5GSxAENtW8jGjVZ3BdXarl6L2tk52w
FBLA5ctoVAmuMpIjnnp30L8x/RtKEKsBEGMg3Anm1FY0Srnuy3Mzqdohz7pNnyvBSiRMysp6V+Qa
81ZqwlEe8ekN+doNp1OUMQD5ocjXatncBC7B7YFK7AKMI81T6rWXKsiVuy/pUK2rrmYK0AQXRWPS
3+fFWwCgJ2LCKL1AiVbKqL/YjTibarPLvHRcNxrz3bRJbOpBBmKhFEcWv780gfFamofAYNQkJ9AB
DvvhwXEoTAuZe+e9k5HyQvHLFO4zCMp2IAYOTcvBYFEaBkwjhkA/I1g5h716jvoWtoe2L4M022iU
B+zMvgy6N1N5mI6WgiDFEa5rWenXeogeYVgyHcWHymo6hBq5fZtPxoNvxPcmY8rGddptUk1br9Ru
fO7kiEWXbQFARjTlOo6pRpLYGUfVQheDsYJGScsNmOyU8GLqjKo5Wu6oCLdjp22cpmFWQrHRI7Ng
USrp0RyqNz/u3pIarCKeFpq4T0Xb8qNB8ucXX/TQfosG673tCvz69ZWhpuUW83vwshFjBcGq3Q5f
KckC2Jd5RfFMORvF9BhaznPsDDtVN/YiZKqqNPoR+x3kHiYcnZYbolW77eL4QzOVtVBLbhhYQ3Se
ubEEd1i1f61ybAOTV9MwyWFL9hR172yHSlzaFNfJ91bVOJnbsNGePHJYhfC+hu3MiI/Co9JDpIBo
RwpENhytjNzTQqfAnblPKi5urV+cMTzqYF51D6KjFtMEiGELxz4hHCPQzi/vM4QMC28aj3nrraLJ
IkWJLiAmRwOfFGBWd2O51b1hZS9VTVaZojp47UNIU7tHz6S8bHjICiz3oW80JmzWiiEXBBqPBGi4
5lNCQCdyE+zFLKN6ydV2pcBSFaSGDpF+tjWHzFB8A2Nq7m3p7+ZbHrjAdcoTa2GGOdp0pD6+sO6E
Ud9a1eAuwRpZdhNat1CEcUlbu17ncHp6F+bj0Bz0FjQ4AE6plO84ORD1SG110Vc4SMJL1R0+2h68
PE011qXOnhI8Y2OkldzXpm2rtc+ZSgkMV6RZkb5VEHbXns2khIlij1plhgHxk4qwnVCDkeIAs1+/
/iZcbdNW5rF1HPxQSpIhE8ZsDC2cgoJm25z60mxOWhG1JwoQE7Ber+ygj/SLWimHfVab5X1sKsk9
y+r5sdxR1Ogf8Snitmn7eEH6YaAtK0uttz8P01EZujWxhuIsd0EHAIewzK+fF4n7IGYcd4e1NdXl
PXUYcQ9d7KFUMe+QuwziXW+Fp+4+Osy9UgJMN7zacPV5IQrpqPR7XdnLfpCth7tBEF8/X1Vu0Jbs
QgSVwNa8MrmvtutmCcPOwsblz31p5C41TH3OsgfeXSNsl5iCtpX0Z3Pofm5Y2925Zt7f/LbfZG6A
lU4PoPVnf03YuFiYR3BS/fZzd0q02m0Aw0heVO5Pi5HoqdC6sBbZlLrwLzGZno/ChzhVlH1zI5u2
VyRzBty0joa4ffSqID3oglpiHvQtd47GvSMDYZkiv2mWuTOcepXBV546Vl69DCDr7WUzTr14i7DB
XH1cOPD7I1mFFM3mp61SXOcS7aOrfCrXK6+gLuZJPlMfEdk4+W5AQYLufSuyHctpZSmbEcrTU+/p
T5lQeB2qejaEVj/I62icSSmjEkd5ISuH1Cdyz9/Io01sLUc4vahq0uJObqxUVJuk4qeFVVYYLlu7
wOuiz+qlPAyjubjjCaNdRQYzo/jcJ4umENYVoNbndZJ6HFgP5FuKFPqmaYzoTIk93BT9kF6A4Gfm
QFneYVHnrIog6u4TLDVXNa4KD2Ml7KWP+uaRuVe1DHo7fW6ovvG7s/prOOFn56SW8yUfrHyRKm3x
zazKd0JlkUtW+dXt4uz7UObIBmPjLZ8gsqdu8aMZmFFkYCogHMWyU0sGjkm9+AMzmkV1pFoFJTfD
hca0Y+gHRBMz3enoPRXbECzkHSDiYDSTeEsr586B4f8a9fFXNw+rF5U1AbO32vuqg90ukjgdN1EZ
EI3iaeKOMHl8NVOHIWgOXJb7gqREUjkpTH46Ie7kAS3QHAYJv1zLpjxQRRSH4iBVmO5wqY9+ZTCs
bShmK9ls5gsUju6uu8HFUe/Xc5D1XECfBkezelGEy6ly1I1iaLgQz33k9T0wwe0grO7jpcoDee23
27wG05Jd5PUHRYXn34Xg/YWAz4YifTd1CXGRQKBn0oKyXSusmEjQMjzxM1PWjTLED5gYRMtKs5pv
Warc6lbZB2DEd5Prhz9EZr1A8Pauva27RCA3yGZ7J6Wq4omDkhfGwdF7d8PiteP3n+ng4kb3pfe7
L1aBlUtorVEP8AFNyXSXO6X9dbD1YhkE/XTvaVGx8ewMu52s7m5g97tbUpv9M7Gm9coQifoMozDG
MCm8CDW5zyddvzXKDKMFw+6BJsAC2yQUt3xxAIqCIrlNWDptDbwWTklipttW4JKS5gBcWdKPp8Qy
mq2RwyrITcD/1tSyk9aO+hZnm+Ckebq95YfiHJMEIUDBgMuv7CaHdLItkfbvDCsO75iNMKXTHPt7
kN7gK2G/NazDF3UTjPeya2RNClWZP7sOXf1bVwOZ871Kxve2ayxG3zZ5gD0VH8k+2/Y+3qa4LVPO
kPsoeG47UfbhuicudFVWKqif399lek2ycuxPaz2a+ju5IV7WWRrYSWxkU5v7aR1K3MAorW3J0EZw
d0wtG1efYK9HYvg4L4wpKru6X90Agr9NpPlhVEWlH67/pSk9bG/QKbEadHcFKSpwLHvEwOgS7gxc
hVeQdoa13NcXrn/H7B6OPo6bYEL0k/uc3lj1I/ZMstWHfnaLRdlOtuSF0Kd5u5j0POjMXENuLNPy
CW7mN/S5Dz5nBZRr6/v2Vz/wj5WOtd1Z7io9N8fSrdoVFRHqQ5o2K1XvYVdQQGk2Smzy2REHGa5R
I6LHVKaEWpZenx1uCxAB5p3UJpPlR7sWFQZ81HE/esomxvmUmubN5yXkgcIKmrMNpI7ntIsNTF+f
NX9Ud7JwnyspL4Iv5v+yM7BsdadolPjlibKj3MgD6FCBg+eTp6mEPp549j6YF6AirIzbjvrPOcgE
tBZcA79RNawBeaziopcYVVgTepyiBXA0nPw91wvvLgoQ3niCerrcnzneA3Yf6oM3T3eFQBajhC39
8+JQlLhCWSNp0/6Yi7Xc34asiPq2vILiOJgTDcSrxkCXmUXkrBb2yqF2+DYt5MNmJLk0HzqszC3l
IHdVccJR2f54KPd+Hu88hGtppvz4bb9s/rbP0l1tn4lk3bvUUMm9Gg+hPv7cqGp9F7W818mEL56F
jvVFixEfqGVSfgO0e7PM0n5RnPy50bRmb9qGuXW1OFx7mYHrBx7wz2ahAZ+h8Mh1l/E00PBlqtLo
SuIlocYMmLAylHVtjAcXly1/jI0VrHDGv3y4HYXI3scSU8+21r8EVq3CIC1cVuy9ctNfd7rWYSuq
At0v1N4Idn6Ws7RukHa5evZSetpX8smVewyzi0OuYzMYOROEhKHdiKxMr50KiDYqqbZRkHB9s/0l
F8jW7bWrgvJGE1W6URGI7Ys2yJ7dcdxTjMxftN4oUD35/iELu/jeN4Mf8ukm3eUTFENxdoqsu/UD
UIZhPmF+HTAowbRiuIG5HZhb7CRfYyxJT3Jj5EN7EmYLvdZysThQWKULCJInQ4/MYSH7oOWcH0LT
RgNnHn42f11Cds/K8pplabH7vHRqQAs2la5ZtwJpwDBMe3xbvFvZyhMEaE6H7b1sxhUsFuip+96t
bx0AwWZfUwGBHaZGy0Io1XXswFXj3BRfnQncOhrS+qVIsys0j/47Ec2nlvnoe93ZSLLygAT7YloU
LjKBhcJCfi5HewH6lmyAIeMG5iy3z9CJN+iUZ3O5whE4zOlauYiIlt7K5ueBJFUycpDhWXaUu8/R
s9IRI25gSH107VB4m7qE4tsPdr0PjfZGtuRGdrHmfrIpZnWR2QfUyxrnLhpUZZ+76LoyVOqs0jtM
FHTEV6toPiz7VIqvLtOUmmhlWfThtvqdJb1y83GKrqXLSg+s80dnPqdbjWQJq7KcOwRDXOTXc3yc
3/tZxTeL56ihFByGsuk3ywYe9n2QZPm9Py85IrWCq/Nrn1u3zSqhBAZ1B0s4lCv6pVJd9yj0uDqi
ZbmyJrYeVWRV+I3Zl7J2sJSN4ZM7fBGP8qCFq/0KHki5U0t4gk1nlNvcge+aNkbwFPmFsy47zBH0
eEBHhbyT8JwOqduQ2Y9TCsvGKwLlfQO+5r/nHVNSo2qsx4xrrSHIJsfBMsJVGacIiGAKPFDNXA9c
62JYhvUwVT6FU0dnhYnIjrU5pu6G2cQLedQxQDrHxvGPwPMYjEZRelvWdnXrwFgDQq+iV+FkN1Ue
W8+VUTpoKgLsQKYsupYKBYS5g/P3M8FSa4rqbvgKX+TjTJsRa1mOtX4BW6Li7oj0sU9RKGHgGd3F
vo9vlNYUQCSps+1HWz/E3COgw2QtiHZcHBnfmu2Yqc6tyf9n7SSJcVekxN9FquI8DrNlEX68CyFM
d1u3/jQusjmDoXVG7QTUmVK4xHVr3pXD4D+V8+ajX1OZBdkWys8z5JFmHElI7k2fCELE7WDcaxiJ
7b1ttOFDaeNZEWH0tpZNuaGD6djtPTP7WQWE8dBnB7mPDppJOZAKSL/3vdYkmbYLDnaeVqc+7LN1
kqXNsx7F3+VHrRk/IqsP32K+qxTTR4Iu5nNcrIoO5nxO6lBTqGKzfp6MGT7o/Xcz/zgn91JtobvZ
z3OEDS8lSfMDkirvoDWjdwDyBN/qdQAJEefBJuHeUJGGzaFcHvr9IZNgY6W00SYdRNYSUmCi4yNV
d1Hz7nF5Jkd9DDBhWFiqyzafd3xumjQiABjW6+OEkHbdDiSu19FgHItcT9aRFStXRPLnnm/hmxV1
F7PujSu6hRxYvP63rn7WnuXU1QyHS+lFP7v+dlVzUslYL0RCGfFFr3LjSfWr8jHo/tKIuhets/WP
I5r3lyO/n1N6Zb+tKx8SyiQ6ksVrdeAei+IfQFQ11/JhomEIEM2b0otxmHTPKr5dhyqZ12vyYY4H
rUKm6t/3yjbO8NXNZFCy9kblJreCA5IRc5sCFd+Ayis3cj/Cd4qncqeWDS6+yHNvQD8vX8hera21
1k52qOVe+VBuhGuBlTltvChxzvjZXx4ZteBb61XhYWScvwT8NHbpQGFOy0R+8XMtv8hHzEKfG8DU
m8/9gx9oO9cAuJen/r0vbNOffRu8exd4HLTYDrvBSW4sjD75HmXm2hEZ3iVNi/ZbPvzsU4/AHb/3
kYdt1cKspSNYJoJmGDwqmL8f8rxRqU/PD3UFxpd8JDd1wL0LelK4+NzX6e4oTp/txJ6STZzhYyZP
RuKIU9Nv16FcCUhT1zbDlQtG9pdrMHFylvk4qPBrSrRa2PV1XnTByCC/BGqYX0Q6OmjEfWPljXr2
1wO7psPA73NvaRjOCqTVWMkT5QZr5fxS76q5p9xR9/DDbKYcW3QaGUkz1wm48UQYgljIJlKmYlsb
OC3Jpm4iGVXQah5lM7KjFTdI/bH0dP2SZOaj3N1HeLc2Jhly8ZiP11oD6mUJ4ezlUcVSzyRpTncE
ZZsPdT59XNpLzfbQx22JnxIngXiMa3yFWI/OL0tLcRMsLMW47clVuuo+yST//mrN+dUyDQs3IEnD
9fPVyksmvNqsxqBZoNLfSif0jNvFpikCeNGzWfqHO/rsp/7ZFHWIEs2DQiOPygPTkDKyy3aq5l9T
Lc13sjVm4sBQicQn1dZezFwXWWAUXfB2G1Y19ez1UDsjVKYwW/oYFdwWTIWITvIt4IcK+yzZ++NE
xwjhTgt3zvWILpZSRxf4ZgFLi/4uIf/iiIH8oVUG96rqPP3oDaiOPO8iuuSpnnfnHjqbKgFOb9rE
vQ6NES8pxEdHebSxYzIxxuQ50GBPNyYRO0OvuNcK0dgmr+JhI8/S9Z5yZBvHt56Ses9TfJRP6Sqd
esTpFQRwfio/jgFyq1zZyuaYjF8ncmfxsKrLxzrw1/IpvQZsTJtIvm67VH82UY0lkXtqUgPEQ1UR
FxNkdSIp2zn1wgJ7iTXbhxdqPoxjamI39OvwoMBh+DxlmqaRQRSLfYtbq2GhOgm7hyBsuweCligd
ppBD/YAmljcEyPTjy2cPrfWf+thIT7I/qSf11ugQWspmNV9wRnHna8lz+iqzlniKeFvPsLZNO1bn
IUdvzwQAqn2l8GtVMclsDTt4C+/asCveyHDK4AkGc9aAidp2alyE/n38ZNn1q2co+Vvi69BfbPHF
0C2xbnAmPFKNtE/lpAkykDznW6yIlewqXHA+vVfd+yklG25UI+4kVtXfT6XXLeTz2YgU084WL34J
VVERA5MxJbEONaLKdRHZ7hXiwEl2bWL9a+eqaBB1W+NFUdGR76Hwe7F0WEf9+R4S1lAf76HImFPJ
91ChGnqKcvEKfbfb+CIxN6maTDvIAdlKx9jjSTa7KslXeqjqT2ZT/zw6eYHxl6aa6GIHaJRtUDuD
kxhK/KySk75SR7W6hQzf74WW1Dtsk/ERVaJ05eCb92UcuysUaPOHWx/qVJneG8EwgQl5jKCcsyfP
r25r6plFi+FCb+QvfSbCLX5ZGfZ3aV8eqcwRGTU/+q3ZYvJMzLDZLFkH0FuIfkQdQQy032T2baoZ
a39QoiOwkbtMqbuu5X7h6nCBEDrnR8Mq1kXTExkRtJxheBHBL97gflyg3xuOSaqWNsfrOY56NE24
oHNLxAEsnqIaPw52Vaitq6rDkWA+ILvIo16nFwcABFz0YwAqnMA2aRVYJ5P65smeN7IZpr19mAiX
lC25X/bQMvAjQB8HZ+o8Rvo+n9sXZByFVrYJSb1ZSgN2lK5PJUb/D1EAYbLW4FlII3Rnqp9sz00e
gNPDj/1l6ixbTa+/4baB2rx7w22cexj0l7ugNP1dgHXQ1g3T/CHpATkaRe3ejF5dYgDdvqi4Nq2w
cdRusU4lAa1No80glPq5UrWnoEp6LHUIyhpz72rFZKjEmpMc21L0ZIAYI679Y3BhjYEYOw/ukJX3
R0Nv7Dtr3pg6vEWruBvjyJ4dxdoTFMwD+j+4lpWZVHt9Ylrx2b+t62ijNizZ5D55WhfCwh+jNtvK
pjygRtU7tvXWzWc3ByaVUxfZGfGmfZcKvz67nbL87ICzDFOzePz+eZnacMS2mRD1yZPkgbaNhlWS
hj6SCy4k92lNPhB2HWV72ewK397kUQkbQiUbxwusq8uS7tB7kABksx7HcI1TjbqTTScpnhrgrgti
Kv8BhfqmblrrWo4BAjbvXhti8wR0gQV/oP6AhqVu46pkSSP3yU0U5fURzRWyZfqqU2Fs/Kkq902X
f4ULjPTc8/WVprrxfT/m1sXUX1tqCwhniKvYY2OG5HU+WFRFcq+akbpSQYfWct/HAb/8aoy6dpAt
rBSti5e/yu5yT2Rp6p5J61+vE6eFCiuiUdaV03UISZv6a4CG6uMaLC6ga4vpK+IXd1l5INMx0L82
D0ARfq8Pny3f/2jJsWrA5eLzWPe31q/z5CD3q6c8D8ypf9B7sOp5APzV8+P55mOz4c7/cJ43BLAf
g34f9GNyQtmYnKzEv2+zsdthx5KcPvfLRx/7xABg1sNsoPvn7rxipF/Idj1139MAYj75DCc/s4qT
fCQ3tRjxVNHTlgCxPw/4mhoNf2mbTrQr1CC7iXtyKD8u83mFrlbGtRbP3n3z9eVGXotJQbf44x//
9a///j783+C9uBTpGBT5P1ArXgr8tOp//mFrf/yj/Ni9f/vnHw7sRs/2TFc3VBURqaXZHP/+ch/l
Ab21/5OrTejHQ+l9V2Pdsr8N/oBeYV56datKNOqTBa/7aUSAxmO5WKMu5g1n3U5QikO9+OrPU+Zw
nkZn84QamdmjR+nvJpFz7VzvOm4w0GtlF7lxM+Eu8wq+r1goUe8xUSEkIN0EcWLeVpNlfGyySbs1
GVpvwIb5X+OWZN7Cyi+3iha0i89+8gCYGwGaRYRlchlRFLXyncjd/mTl2XCSj4xfj+YeOKfkTOPg
nYYsTU6+ru2bqC3uyggqrW+Of2l5ubq3Qm/c/Of/vKH/7T9vma6naqTLOIbBB4AuxP37fx5rw4EA
EyshrKtSgWIRDA/dFG5LyJp7BHXOfT/1eKmNVfa9b5NLl5rV82cPXzGn9dDqGHwEfnkz6gCw0TCk
xZIYwVdMRoLjaBThg6VmpA3PR2VTbmAIv44Ekx1DUw0fPs/Pe7zjlommvar94T+/Xd38t7drqobr
6LaL7xIWGfPxv3zRMl/Pxjawg13TMmLhB7/sx64L122qeSd41HhUg4pU8yaZgvos93eQbnIrBUNh
DTjeMNkcbwrImAsj0A0oPmDKFDsZAP/S/jwuoQ0CBOQ7+a+//WZq+Rv6XpRjFQVh81vzX9v34vYl
e6//ez7rV6+/n/OvxyLj7z92OUXfq6IGfv6919+uy7P/fHWrl+blb4113kTNeNe+V+P9e92mzZ+/
/bnn/+/Bf7zLqzyO5fs///hetP+PuTNpjhRb0/RfKcs9acABDixq447PLsldck2xwUJSBDMc5uHX
94Pydt/K21VWVtab3qRZZqRCPsDhG973edml8bcB9yj++McfLWeFzTf2f46W5a//x58tH8S//4Eu
mf/yGH/+/Nef+fWzaf/9D801/7Tp/bGgmYAVpLD464Zff/2R/FNnCQowypFc1/Yf/1YAzIo4f4w/
TcNxDU86wnAFMIc//q3B28Ef2X9anitcT6LsxtfM3fO/3/k/Tr2/vrL//BQ0l1Pun6egbTvSZN5q
C2HrUrcNW/794tTwausZ5Out1pTeWUMb2ufgvi3njGjad0wxbYjBBGSLzJtsHDuBg+XcIq0Jz/00
3CEjsA6mrC4m8G9S9brXqZrBVLrK9dP8CgBr8gsAxsU06KdCdx9wJmhv8us/fOD/yVluyO/T+m/v
w/MYZPM2+JT5eHTv7+/DKausgY1obhQYWwwaWAIbY/KrLgv242BeiA+wCCsy0JEF9IiKGU9F1bEZ
muwNCzWtF5i3TJXh0c69o7AlbKjRQIBLJPvaNLPfqalVp4xpm1OnuBejxvZ5wpw8L34jZxYqBniF
eQr7uzyaz+j1071w7JMePpF67DIrRwKbOKDg4441YdXrhCPVLDo6bDXdgmsGepjiO+eu9/oPJPnY
dYExCCNEGB1+WY391jmdtomQM2E3SdXjFE2EXRlXyTHwUDAMXU1u+QFhpHnT3P7ZfvMcjWUcu/OY
KS9o/BBwHrOjlUmgQEU83dm1FJbEDwFSfxvFmeGzdTL0rR1Ozqo15vA8wFiIK/FSRim/OdG3STfD
nWVWP5FKtMk7yFARtHIvtVaB1JhLe0xZrAEo5yB3XhzvyoJjHsDMbXSK0LcK5Bguz0XI+Bun8SCf
hXBQvCZjoiN1BtGsFV34wNs+wdTJYPu1defYVzmqU2N0ftZo08QSCKXG9JM9ltxjKSP0fOTl3MnB
NdCCta8RUdAuKYaPAlRVvusChefMtJluYAgksvZBeAECGBtAhlp0sd6EGwixiU9K+aFUiiQyLa5W
ZueBOYgUOq1uMYsMLbL02vfq7twEDEVkfkYhFUizPzsDqhQxvM6DRoaGVZYrPbcIC5gEEoOOQQwZ
HPFqaEGsI63AHmZFyQZhC3QXwcixMXgLVgsvi8nCGu4YVpdWXNEfvoPmRDSq3OwOuN9eS4tLZHTe
mnTbZIXnql1bBPoYOcwswrVNPxwW3l2v50cbbg/qT2edBvGxScjJMTxyp2sDWHM8AW23czx7OH4u
Dftm4MD1BnQMpLBeVO9Oq295oCW+XQQS/DmTdiQBbPJzIKAkXnMpl78GM0feWFYv7W87im6WJxhu
k/0c4CLt8jCBD1pyteHs20h8jOnKXXivxsKFnaOqJz9j4cR2Xa6jg8hwTXuTX6INWdnYlNEvZkOz
EbX9OzaQ5VfEu9oS9hLfsj8ZR8zEFogDRJEE20r8bfihq4dgiFMsx0zx5/jdsLy7ynBe4sZ4DkT7
wzHv8Zetkz73oXzcnDq7m5y1FGw4+1M9R2DC7MXbRyuizJl12wgDAX49gsz6JSisn8rSn7ELfVFQ
ovFVV3Bj+7g13kxTXZqueQ7bTIec12J/Dg5YTQy8wo2zFxm/WPJp19HwPFTDno0jt4HXI/zOXYx7
EjCE39PCjpZ31VmU1LHDyWUbsJFaQKkOeM+0WvM42EkzPrTldG4NLVjHVnnSvSUkezRfTc9GNS+a
x2buAPEU+HtCAlCRfFXFS51r12H8UdUmM3ZbbEFjH0tp+DlWQfovscqEqa9HPYHuaZSPZZTt5Gzs
rZC7cETsfiCPaqdPHev1aJbsxd9CwY0bme5nmP8AobQDzhatmf6Qt7lCGLoQqNjv2m2xnz15QRld
rM0alkZX7UeiDvIq2Tep9aMf1EO+1KINQY1BnewIM2J+iVyqIZ5zLx08JvAuVripR7krSZdbO5w/
K2cC7oCLRnFibMtMfdROdI7MGhPpJD+GEWMXj6f1gFJ5Df/4Q6+HH5Rmn2WenGQNRYtYOWMNYSLE
j0nIiK6bdw6ySC3o7gVhj9sSKAqym+a90uFNVR2QzxCk3ybhFConGE1h2lf7umld30l24IrDG26D
Ry13Pdjx+IS/n4yGjSo6s1gClq7DJF/F7W4EXzlb7XjE9pn7vQYTFXDNuI8E1V3p0iGEKbHapcpO
JSIhfuPQP6EhwMAyNVDrPHAv4RjxTA0J15rmjdFDEYpLAgeUUjk6Fvw5zLSiH+ZgvbWaUT+VaTeS
dMJBAu8FwzC+daNOmUSOAUSEAinuTI7hFQIoaQL4M7ZOE4YHqzOOeZKl19TMDmGDTNcl6HAreTdZ
rqKHYqb5mkZuR/Dze8MTS6LqTbnGhZtJnNMAcYE9CYi30T6vlHFVbsfSl5N9pSHNOoY10ZRaIMDA
OOEiRIyPQjQV+EcLOKTW/swC7IJLdXKDbiF91nCp39eLPThViGQVDmccu+mPsE4yArXz6Q7cm2BT
j4ixR1u5wUg4PdisLrZcw/1dxnJmL9t4PhkdfrMkRTxuuEHKnh0tpEvg4UdrwVC2Sr1/VJlO3pHe
tJuQHbs/p8xZ4sC8x0VdPxZGXXCnarfZaw7IsuaXKcC8PWe6ez8yOsP2X6kdGWYIOdtLPODOqy0b
9gxezjsHyCbbFYhnCIEl0V6P0uCUHQdGF0HyNbsliK65MploUAwQijFqUQAZRTUPWIZwqHWYeoYq
io61Gz+aGOg2Qid6WNZGfZVL5aUK7Fgyv1pLDnsxp0jeXRctxZzXmIH1HaCf+kVXIb4JecAdaYHE
d9sDoec1x3fioHbKCbhortkQ+8BZTnX1XCiIM/li324KVoJJTCxZOw7bMnUJ/V3QPnOebkzZ3zQE
4nat7rlQ3Y2W5edFwUvmBspwHenkGkpmhvkHPonqz22kYcVpcd4iO90UnRv5rhE81VOxZxK4T/IE
02NGnyPviZc9O6G+gYe8jzpYN73M1xOEG9917ww3bjdMEuVuKt/p97eD424QHBlbu5t2vKdupYRH
Ozuu+M4kRgD7Yo/JoZKE+JBOt6Zfh5jHIJHnr/xozO6cqPkuNI0PV1FNeuqrKKqIIXaQ+QRMkrgi
6lUCM6XQM6orZDPQuoknibqv1hrmFQO+yA9cIMeRBuQ4RVa5dqoYrqe+0ckDXzuteYel+6WDpjwH
yZORwnOuTUqRrgVJl0CZ8AJ8kF0jN6SwL65f6HCIvBnSrPpe/1CV+G2lRLApiefagavNNXqrCJuu
bBcS89jf2jjZI1LFWY9PsY7QvMXRzk0ItdDslPRfCIkp5AaM1+4+bL1HMNpPhL+bq2QEccXcHRWy
OJqRe9CsAoKGrn8FffOVCrNYz6gYV1ZB1LghfypHsckzWwVVISXJpvmBBIBIIZYZv/Kgu9adcta1
lM/k753ZUu7LsGaSHU7bzlY8Y5zkU1b4M3pDspCn1i0nhgJtvelU+ZJZsClzPXkdNftqNAMa7Op1
agCmgFc7GlP4Uz7CNALMFTveLm6Dn0U/PhFoeqjqF1Mln3HGi2FYfqPdeWiwDnLXtnG4Y+xyZzfd
BYSlgOoGhB1hILDqmAMi3HuYXNfeSMzaOPbmqlevesOYBZw6tuoguarkoderl1l6uy7j5RaVwSAi
NvGlJjOs6ZZ/q8kzmh1sSiX6JyvD/ulKSq+UYjlN9KtqYGwUUf6iMFetsM0i2GynR8eyr8nEi+y9
LarCra2Bs6AiPwqrOVLhxT4gbhKbAl4J8FrBct/b2DL9TT69Bd8oPTODgURykEMtVuac/yy1WAf7
gJK0mNSBA9DAcj4ulxN2AriQMvoEqyvxMmHkNdybmMb5Eqc89XON5qTugUjqFYPEqebR1uHeGxvQ
ZlV2HfpQ3xq16/igu8QJG3VJfVC7r63oww3u/Bhin4Aln2+ggeBmBEAP6FWHPFtmAAD51gJlvbG4
dA6TsMkbazrxlmrzjuCs1zib1d1Q9O1F2eK1PDNzDl7BEoV3tu7g7l3+NRgCY2PSmMg8OkQ9YFYS
5XqF5R1Ut0R+lXu4sm3AY0ERdEfWmOjcU827enPQrLsUCrWurAK6tV75NT3ANXQL/kE5TO8PGQRR
yi/HCeBjTuE5lCbYQOiPE2c2IPbqqe5/ZR00Xc8YcjaiF1Lsmic9mIub9zjW6ZfOagEslKc9S7e6
mUjod4oFalgt2WNLqgIXya8iK4hNGuLkMTQpzuegtPZ23jH4Xv4b0mUfGPRqzDCTxpaVbEXc6r4X
WHsvEereojFf84A/iwzo5eS9OqXd7sNgBnRfug8sV6695X0CaTUxRw3vqtB5RM4O6fZBTUs06+9O
6hroUpLu3qTkraeh9N3ICzb2ZNKgxsVZYaJayxFnRwUU0BfNNtfqt3KonLuhZgFtDtor+STdJukV
zYbw9l250hz9XBftuDXwcPsK4P76uzpCcsxBnKfWKTXJ7iZ54Z4UnPUUdfGuCJpH9sH8cMItnrZS
PFHxOs4Q7yxDCq7RdYFRk5Auw9okRXRLYFPn+Lgxd93LrB0vUwDWhEFgQKBmMkCa50eLQhV+0v02
qyjkOfaI2xyZhtTEgX33nYq8bvtdrcVW1x/40mVgfnLfYZZQmbNtWG9CNiru3AT1B/mlF2y26x6z
+ZWzE37BjIOPrbKB+3lelAqpzG8ifknDcdcXSX6HDIXiMa8RlZZu81WpQq40vCIsjKLmtDDLC66e
ItevfBiurzWMMkQ0ptvUmfAB9ma+6zVHHICoIHsODUbFYCZ0w3z4nvS3Y0kHxfI45+pDgp+RDlKJ
1MQojGtWoaDYY4abaGyF3DjZEPp9Yry5rsn/UZjY8RLX20F8F6thyj8KVX+VlX2KkJ6+Lf1qLt1m
TSTBfN/yKY4qDhBLhQ8YuIybkef8lmTbCYsooy5kdTtdMnKBeibgp8AKxu1c8c229e77q2eTA5ja
Bv/qVjU+lVht8yiFIZ3CZYjbiFIyqONdzAkwW5Oz7VoThpvivf/1PQqKgXwEGp0gRvPbDNiz2VDz
UAmHnTbgkO7jbVjLy/d/drGnkJKrXQ0PzAJBPzForrQHAJECzw/QUcSZPezUFNBGkekyLoaLRCZb
RxS/p34kCWEGaxeO8KSDfLyH7OOd86L6bGJr8HXtVts3mwocgKZHW5LpDmPZKvrrmmtI+4PEg19I
gKgp9Xb2KQ6zjeqwozlqbvdDBh+NUoHZE3b7p6GOebBOzKUQE79oAgTWggPDBUI1CEY8TqzAL0BW
nZIJwpQwKkkg+HSMtLlCqQJGzJ774CKX1oAw00/GkcZZT9UC+vV7ne2h51Aw2IwDlu/rIJHurNgU
EvXgiRdVRvI4GNm+p0hfh4F5LEiTfZuyet+0tnGbvHKAblCvysHWdixm+pXR6eJeft+aDO+RhOvB
KkcCePg+EnAcJieS39YhOMMnJ/9dBZ57/r7JDds+1yLHVcxgzGZUfKks71XVjM001T1Fivu/hrux
Rm9qb5e4pLtxHomdFCj3PQtwA2eJc9C04tf367cDo7lqCwEwfyvJqn7CAMY+xwJNCHAElQnXTz5z
lkUFx1JJ5DbpuhGvE6eVViK21zSIPSpA6t/UKXAUb75pPbryurQ3JUuku0SQnq21CfzxJ2Lk3V6I
Q9258wrGPNv7ZS6R695H1ozHdASLaNq198ARDtYt6axTqT2lRKVtpI4zp8JL0Uur2Q9uRretriKI
upMeTHhfLP2sgLrRWa5Vlrr3ulWqXWtMcm024WNb6TFcfOfJ0a18Py4HL8lZOar1QxOoz+/Pnuvs
tZlMcc1IzKA7C4ikc+ILWeM0nx4e78kluwDKYp9P96Fn/I4stwThwjuwSOfZ61qBPws+6aEif8T1
qvIu07KdThF9FfO8KQoTEj8bDNOYi52dze19MKY3swQfVJIY7TcK1k2Mzd3oFgd+2IKVAg3M92zO
6z5LzxHK9QsNNJ1IuZddzLhhObetqET2H9Gu2ZhYEfJZ69jr6jW8W1LbQxk8mg0JJsGMI81sWp/o
jUOKRGKNLiL/VNbBFfeCrd7Z02uEfCppGMdwwosKub2dMCSrsg83H9UDeTO7KQvHlWLTf6oUBJlM
QQYqSgAT36cEBZZ6T3vrZIPrPvAE9M7Z/DurobindvhWZe2wp/eCOt33hAlM4B/1sgXAkvXFuhiG
ck3mV0C3LH7+5TsBzN6iCz8LLCztEuqOUdlV2nj5PteBTm9qPQO/khbKL74DBwScne8v9PuO0air
k4E9N4gUFkBJthN68iwIeIC2XZy+BXgGzyFfLTeZ3Xnn0LNSrBcUpMxdrcMcjw/wprgO+u5aNIiI
qsTcI83nORhAYzHIM2EEliJ2DnQWS72WHHLskwwTRO27edSBW0R/CJW4ObO/h2KjA5tuYGSt51h3
N5W7xKwtl1FOlM+ucMbJB0O7Z0bYA3EsWAkY+Yc7jaSygBvdxOmgXk1JaNqEKKxtkqfhQ1iCzVgh
o1sgfhotARoL3/gwONa7HFSDpw2YwBhN+4B5Fwc7FziqXc6vTtZA3dVHOvfo7ZbymEgxk6HkIVvO
I5LOYC3Q+//1iRKcyV6gHbrNd0mh4eLahZPrrUYXUoga7eb4/UbcDBQ1N+eD4fTNe9SC5QWMW294
MoX+kJXGMaljBi8sDU4V6n1mcuwVK65/Lr9SHcchLA4an+RKl3V5j0+02iYBT4olnGRMZveUywwT
eAZkizwB2sPANn//c3dbekO2nXPAcijku30aglFmRLbDi5k+aJwVj5qqSfs11n0thnMdLh0+7f06
qXVzz2XE9xM3r0HajDfvECxnFubcS1X6feQG95HkMGEg8xCzuTxO4fwoUsZUS/EyWs47jXp3Yua/
cD0BUJXDBH7GJTE+NLtLNNxCJfQXRmbQK1hdrSDgBqusQYySDr/mujT9uFL6pXDIjwg97SVVcAdA
mBNTEU3Y7w27C/aZrn6EA7hkrR8vSI/onB0GzE1Oiub3A9+A+5sYUDTiDwFW+35uoH9MEiY8Tnqi
w3SmM16H9CawtGKbMYo/euRQ+y7w8oCz7oca4UygUt5FAfN/x1iipmIv83GyF/d5vUEVaZzZin9l
njTIfwUEE5Pgg92C17I8N4RU8Q7iKx6qkW+qEXzptQPQbi59q45e6toEiHSH0FNdAWHccpmEJIgP
+kGfFLQgRNgbEiXyfK1a6NKY5GA4ltGpsOJ63zbdw3fhOSVec2KBQiWA2a93tB8NaQIlM2X/+zIv
otA7e0vxqME0OECqZQOgqZfEnVm6EMVyiNNkr41T9YmEBeqqaUJEqILnUuX3HHBwN0uaN6FJfxJp
8MbwnYl+Bumhr517rRmuBTOpnPH+aZ7Hz2jwFtuJRztslN4Dpyr1Rmgyqq0M+8Rzl1SkGY5vY1sM
MF2HVHoLh0yiUoaJpXPfi9ceNNA1KNOvcGA90xgJI4WlxPgWr9gVv4wBwOV7htpqxcGLvX6nDYVH
f2zIXQeAV6YALU0CtzakNT4Se3vWbORkeTc+INVY2UEVvn4fzS2WTmIawvwcMvhbKZt4skBuKlM2
dxpMHmZIGf31GD9YlTUS85kPu0pDE5xDAzQFplb2CYQp0JSjMjbKdaWS4/crU3ZovXhD8xQOIemX
wXyKE5vOL91Y3RCuv0ul1HOBmXvhXbu1lmvF+sHujVC5GVsDOnRDRdMJ4iTwBKnUJe/TY+aI/DKk
7L3aKKYxx1pbWtN4aWNyaBqbzUteVfYuN/WYByluW9e7y+f2CzEACW1LvTWUDqSciuDsHGZzGdO6
Qk6h0xPbDBaM1Tckx4kuXQ3BqUvrfAvhD/TIoM9sAScCDAyM+nMWEQo7vDi6cqAUe+am7JpyO2Se
vW9Ajq9Se4OvN6uM+vxdvEsW3dvR3SRyCHe2PWGEDnJkgxHwj7n5DRDE3HeWfIytGnRXEU++Fdv9
bozJkgnq4CRNfTNA+N0aDAXXrWjQFjPO4PhgDbrcaySdRz5byoBxgxPuvmt4lng6ExRCEc+T03YH
4g/6ta1BD+wN+0XQL/tj3tb7zv7BNMd+LpfdRJ0yVzN7WR16mqEdXOns4FLs4YQfD16edneWXgFe
W26CJiVeJlLiYFTDFfwiHHHiuAabNr6PstVQkVcTJ3GJIYps9g4ZG1rit+8SN0IKSVwgLmoklYDa
uV2Wb6ccErT/ay4b4VTtfyNdMvV/WdpLwzakhSjAEqap00T8fdk9k51qpb2LfWe29+NojJeatYHt
xNcIiZv/XYuGwntIdSkBjFoUAMsDuV+KmO/XqC9tmqnV4W5kf8U0Uhyd+TSpNn8cWEv9z2Uj/y+K
kL8JTf4r/cn/h7IRTu3/IGP4v3QjdxD7y/5vopHvn/hLNSL0Pw0Hza5u2K7uGrrNd/yXaMR0/nTQ
irge0g0XxYbDb/mHasRy0YboBoA20zYsx3L/qRqx7D8tUkjA2liuYVm2MP4nshGD17IoKv6puJCI
RVz+Qh1ZE78IgdO/KC7mYQyVU4HGFcMQntJEaL7J9I/Rcpv7uk1nzZ6g2jZG3WxsDz+AjgiG2QEs
xbYawBGANl7nXWSwuKhAaY692JpLT4nZvj06xLcyPGSu7QFYNOTw6Om6gfxBJ/xD61jWhcGaqYRf
jbbpBxMa1dGUl1po+1bGTPRAFCWLH7Z+81j8HcOJxEFspH5gQWBiAmgSL+u7NhuvpseDHDTVEXYp
N0UQ7mrkxqtSuq/a0xzN9C2pRKVm6fmmwt5DZw31CrbKKosy4vwcefCgPuzHtDqQ0bKiLujuA7f9
ZdmFttWC4RgYxVeZGePKHdUeK9xdKh2il0YGcRUKdp7BztzenNa7Okb7ElO4AvGc92USkLkX3Kt5
ggiOEbLVarmWVfycFA2DkexJa4GCjKQbbDSLCb6ptj2Zh+vKDAmurAPQdQZ0J31Zqlq1BSwofCC5
E3qU0ywNdLcpyn5XJsVbE5XvboInLNf6NfmyKOxBcYPz7d96hdG/QL8PBYYJNKuVKNDnjT1WrJl7
iycGcwL5Cy5pOEdLdi4alm7cG279kieuZEnM8odweTYsQ+0z2Lshs872gM9XeV+ZvsyxE45F/WUE
wdOoFb9hubKlLqePym1/Ts30Rd5it+mig4Rauq0RbhAG4QIUb9gHEmPDbq0/IgueIGWgpqtLpHMe
MR8eAohAHyGptGhkEw0aScfIxlX4LZjr9JRSq3nMU1/PT1HFVhxkFDxIGBrsN8N518SHWSdSvSyc
O/bjLmHNTYvJpc93qTkeuoQyLZrYsOPAZkmX5glbDQzNddDYmyYpePRKlCekVZh7nJ7YLJI5vJfK
IO/X3bdtvpCY4DiT53RxKgSP7Zy+9zTYx0y6eNDB/NnmUubytgDpF0wf3NdpIrnJBqDVGrhlkgIU
WKRxI8FXhbYKYHtjR9QmGE2Yh9rWuE5kvc8zvX2uz6EVn1RezIfU4dnYJe3rQKGX6IP2kOczqcnW
SNLNzMxGh5P+aAXkciX3FQj/n2x2YdsPTAI1rwEtyaIiMgsJTsfZ1bTob3mbv+EuWaPTgPZYklJk
j/lrnQevcw0tUJ+qmuCu6Jhfq7DXj1YEvpOwxPlRTeU+dDWdrMCpIB1HT+5Fb15LfaDmyx+NYXgx
U7RTPUmB8Mkr7Mmy3KYB1W809qHvlOJssEisq/K3OXRPWLJTf4aPuREOq5vUGc4y0ptlH4isiy0B
qUVHzXaLg94JprvywDA/vndbtY1G+xYldQ58dhexM19Da6TdHZg0sPsbgIBm/RHsR/fXP9pWQeSZ
3InOo8a5JL29WSCJL6IXYIpewCLEmMRv6thnI4x/EQqT73ASwMnBYKASzwX6YBMupiNEyllrk7eR
/cA9dqSwcFZmY8tNyhCdkfcWa3G/YnwTcM2DRUU4Zo1AAB3xMCvnyXPJZmPyynwbXoEz2+YqLzQq
9dz50YxENLjGQ0nkn2Y3PibR82zQHkSZ/rOjL5/B424qeLLmAguBvh8mGgE65nAfN3Dulf0SdPWH
dKaXLjYJpenSo3Tb8Eh9crBo+sgKfBOt8cFkR5Q6MZ9mhNk0yh7UFG1VaLNDsaXro1eBrugu0UA5
cQZJaqyDJsJGLxbJTDCsombJGFLpWbr9gUsO6Q20Br8rraPndQ9DY/8El7qm2bCZKjHSjk42KJhV
a+e3yIx/CCXWbdn+HgTUtkimh7r2jQEcTMFE34/ETCneIreFz5i5LzyQkPA4AEkz7iWD198JZCUi
+ZwTj5DEAsEZ2brW2rB0VgZFwnyiP5sWQjcNTgXBXSLWTuHUUmR33rtL7N6anD6otblsNtPAjNoi
08ycU/iYIq02LFU70sfgdNCfzMfCIqStdpK3xuHTmHOSA3OSA4uSFK8x/oRMG9208tnzxpJuu+ZH
3eQhGzRs09gl131f+zBh7FWgseamPv4NTY6Jyd5hG/DoWgZg/eADWXLj1715zkPOzDbPTtaSsLss
/Knus/2Ud1fNDJOb1uHAHBASKavJ/UEGMzzG9rXsSRVPyYmDpSBfVA8Mq2knyIRVyfKOQ9qRGmm/
mnuoyvLS/QoHJAV5NixRHmi67V6SoRGbpESb7bvWmzFapPRWzfanVIR+lWXzY3QIAJRJv3LiuPXJ
orkpCJhljkswz6SCrizeJsO+AvwAIjzQX3c1PiEO5aVaCNqHasyPGlAviOfkZfecEkj29APLRwHV
gVuQmp8ey3vNjD0b2QtBlMtevT9bk/4JoHLv8Ob3kpm6r9nlFsvxB3SkUxrRqrAnt8RPJ8Q9nub6
a1NZ76olNLj3Hp0cDHvuee3mKwlcGuXe/nAJORIJuixSSomfswBa8fBlQHCxWzN+yL0njv78Abc6
mclLXhEJ1uiiSp9lkLdXgrVfwVhsNbgazXv0NI2iIGBAXiNzfrBFAB6mkftR3aaaNZOx/KYOKi7r
qCHdeS2bVDEyIafmXwaIAu62RlBubeVnUcKGFflwyxNSxao23sYV8M8mOoAN8NOQ/jqCTsDS9aL1
6j6xaIdmaINYzIYB2rXTTziFDIyXbC+3YmAsG6XmOqTL2eDEYvPYlIdm6vZuVF/bdnnChtFrWcUf
rQfH0GDzEsJxjNtaO1g8erD87YdQkDCX0f065nwNnfk7n9TYYMZgKitywJYs3S0b0cNkGKyNYRA2
DapMVk5abdyspiejj9zGAkD22OofJKx/1TO7Zbe/mE75Jer4CHobcPLENx7XD9qsHkvbFUvENAFK
+g5EIcmsBNQdwJJdCr6OJGj3RjvvTQIn12bfMR6V2inpGUTz0Tb7IiCmoWDSaSXoOkJ9WcHAX7Rr
q+W24RQWANRWLnbFhhAO+ayFpKf1bvTbq0FGzk7JktEJ3xUpg+gZfs2S4tJ1l8jmoXsMJ2JXy7ic
iMObXfhUhsVyqqwubqyhryUhcG8l8bYMYfy6SCP12jwMnr11goqr1aYS1IbkBrV7bMlZIWWRbSMW
CeSrgFGyIMbKHk7WrivIGmfr+oUdjGWyPsVHuwZiBXWLVYY27J1CGgvubOJVvRcxIqlKlc/I1FMm
D0ttZeJE6UvlT4n2VeIhmxr53E3uNkF+J/Lqw2tfQlgPjHxRBZFOzDDD8ruqiFaJVT6no6et6kH+
dgr9cZ6iaDvKJiaIaOvaJKvOEUaMoOAqQdzZrIqH7rmLcf3a5XuTvo4ZBY89qqehiB+CynwvuUnW
CYDtuThGDsmNWafj+fbiL1uO0b7MvJZClxsEnGEKLGd6U6moD4RQjaOVnWqinX2d63c9IWjISJAp
FEUMWJnjUE4nM5XeJhUGuXKkx1m9ra8anQG0Jq+BSVxVsmh/RmNu4Re8diZWExWzxu3n6sbeIV+h
rSNJkDSc5ZkEs5qNMfu2tDPIBBwc5LndLgmdYycGRhU6vr4J52ICUkbddKvnyeB2xd4h7bUPbMZi
1hSshyWqN+zsE8Lo7Zh2CYQlhnS6HmM+lIOONpBE7nDAD9QFn4Yp8tMkJKLKtKz9YYzerDh5mjqA
jBWHwtQJDc8WVqwpLXm6h9WbNoOWd2RC5KlztnE4r0Zd/5ysy1AT6wXgGflhM7wmdGmct8S+pUN1
yJ36NQxREKRa+iAZuttJ1a8iZ3zR2mfDJtCaqJG7GsnnqnVpn5Ik2WoOYa3AlB4hAuebVaxRXsZx
D1k69lZBC+nYnD4R882rytG3A47dTSD4vAnrzvwqt1DOePKgNwURQcN0i9A+MOwezoPwmI3XzqYS
fXGxVfTSah0JYraB1q1wt1KSfpEUztHUkHpHBT/mRiNaOxY3lM0jFoj0d+ddLG/6mLjeyzm7dXVS
rhrpEPGalS+6yfBKakSTo9JtNxTC67pJOta/CjGCyTxaLcGEbv0coQsGp9TXULwfhID/j+mSGaV4
KnBTrvD7CBYc6jAykSNq/A5Xd7uZB6KZ6xQyHGSwLSor+DeLfotqp5+9n73+lqRgUtqagI8pJ1sr
Zvqttzn6cZtOj8S/l76KLoPTsfDPlsshp2YfBkRUsziRUr2fc/ZokUH9ixpr+T+Mevilw31HyWtb
1eP8v0g6r93IsSMMPxEB5nDL1DmqW+mGUBgx58yn98c1YMCe9Y5mms1Tp6r+ZM6vQUjKiyW/z+uP
WZSq4FeYu+EW7xoKZs5mjZqix9sHHogXsP20oQ/HhNmngavN/3qLr9MCGIHKpuC3X8I2DLGGbCPs
lOey3+ShBL2uFBzuVsXVedvcIksvlgD+ZeqoMapZh2+sUwUV7UKkOLwHADa7K6yfwZTudYO/EARf
0x5x/ouEZlclZNuLKdHvlWGRoMxyLCvN1IGRzW8rh+esqWt+bnOCU0LHXKAwjSDojdG8n7pur5pI
AJfGb9MZC7yVBmdFyz4Z8EZNgox47jz8EmfFQXhKDlCJ+EHhf2LRTRMUqKTDTuqz75P32SrIYFeE
fdSFpLVGfBQprI968hem/T9Tq1/mblxThyDkpdGj0zGG0rAeG/EVasatlQW/k/yA7XtOm+KLXENI
v7JFzSV7EvEhY5+5nw1QYZo0mbaTCp0IyQVwQqxhEwda+papgtP0sebXEkoG3ZjDXd0l/1hIUFzK
14DljqPUTDtS4ietqLla88EwGrjiCCA9pF+pSlq5pm/kpeHYRYNKYFAO5h8+J1P6N0cAYdGYlLB5
Ok+0yp/UkN0e4C3IoeeqWGOYQ/MOjZjo1SR/CCIS/gyiXICPA1+R8Ki65anrukC85IcESS6PxWBb
YfW2Mwd9U5oijhx176ZNZngRHYMpjKCK3RVvoHGPr8cvjvgCHlHRI+INsOCCEazFC6fyZYxlSjIp
oZx4BUtuMYoMNdQo+IWYRafUuimCTa13Kv9qkO2n4FFTyAntTUlEMgPfTIMf1VQgrSxEy0XpcVgQ
/SePfCxzn8tR8KhK0L6b9y6kkZTwcCQl9yYo+A4bYc0Us+nEEGOABFesAE6E3cdS7CYGCIChoY6a
gle4GsRk49HjGlN9zQXW/uMAap5FByEnIkMxmtwVZNJkZJbtYnQMFeUFen/kyFUG4ffAwF7hI538
4cLyQrL1iqai0hARmwDBQG1FJiQV91VkZBrLrud8gtRdCMY4MR0TfHSKBKhzgjuILd4+wAv9jN5j
PrEKO1q41dpBC/GG4M8HSXsVCO8paiLNHixs1ht2GAmeJHGPfY1pXhpovo4gEoC+tLDYpSLPPVOK
93jeEW+Yb/EgvSktSMJAbogfxjP0wUMUVQjOB440Pf+/HquFQqLPKEmAzFI85xNTof9/dAWtIza/
NPYVFPNxr6akLLVjnoN4vLCp0Xwp4zmOwTTRIpIBBBdedoJ0/gFL38/qeVVS5EuTrZYy74k14lA9
NlDHeJj5RPpkGyt7CwewEOdWDHfg50YawePwGiuNWXqeKxkhTO6j+5i8UoSUpqckdS3YHEIK2RD5
zu6EId6atchpjbyno7dIxFWDjZkNeO4jVbYtQ7vS6OuE7BpYkSi9kyI23uHpdsrn4m8a5tqTm5lk
9ukPT4PGI7fgmM46NNjG+iukn6AqvyxFhGq7/EhVIjh5R3SgWuGD0HTQSrLCL7EXJzWHYwBRserW
iENd8YxS+ylqg8zJeH6ixnH1tN9PsnjtcsHFHvsSVkNuj7ml8QwjLFhbqOuB/hMHdKczE3S/wNgq
y1F2G2o7Jwh+eHjvR/WhGfl7YorJRqI2xMEhBPXoauM10mI0ZkSpOKWpboIABFgzmX1zPPCKlE4f
DMw2u+amhtMWj1Bnbgha7eaFzhBSicOQ9pfLkLkWZhT0Ci2Kmhx+VxreRE23dnopbITG2nep9KvE
E8lo7EzDbHyPp/qilYpCFL30qnPT23qPFiRPh780TjZoaZ6j2L80BW5JM5tNny3eO4snWO0zcVxG
rjriulWwcqsCJzMu+PE+euxN2ZuYTjLVE8IOXkXmdz5SVrzHKlb0LKTTVTixKoUguTcKQQGkH9lS
J1wIZu7snvpLAtPKqywqJ4WE3Qq49A9EDholGWtlU9P5NvhbqVJ3XGYFWp7CRjCXyy910mNvUhlZ
SEFWuHJYG2JWxN3adK5mwu7BV3RLotMdA3naKw6rncnowXisQKorAZ6OeGooyZnU32uD239KDmmX
nEwkp/tUk29i1BEjk5CKprHEcea2POjwrmBbhdcBB104kmzPWKTDceEiB8asd+S6X4isw7gNWZmc
M27i2Em4cgOfHyLAAbuBC4rFj3wl10CPicHglvsIqN5NvXhr+PAe5nmDIxrQaQL4IwlbSG9HNsO1
ZC++k0o8PkQFzj3m28xEeE8t6IBZ2yhEREwU06Cw9M2CW+CO5VtqS8KaQGrGGwSF9E3C+KHrcBv0
CEvIxDCPKkECTlVjW5+pME5Ag9mKTNhvttwJOLnInqoyCfQi2+Mizoh3rigymgDjzAjhD4TSsPIV
iKHhnIYD3AghugD2G+s3Y8L3IQBAmJOdkERX2erGfcwBqtfYxqDudkmuFjvTJLWd8yS7QvXWdgwH
4Lzn0gLoNzNWLxYXC+kXl16KHhU+Q26rNYcoz+7wr3LERTgUIMttw+VPTiNyujSeR1bVa4J2SgiC
lZmbBrORmuCPFY/34gqhEPKw2hn79XqQ8hsiXmI5rZH2t3wnT7kWk4dVEGY99NIEeoOVKiY4Dlsq
9A38yWnNBQHPGV/AcnVabH+ovU5gRZYnZ2yax6a6x4jGyIY6iISbU44KNyjE16NZpxDFiNzeqhLN
FC5VwDyiWfjyunrAtIuMn4XbUVR/BlWEZNWof5JSzlu8Dw6LlGQoXxrwmR7lampM83Hu+sMQFLg7
ky6f4OnvlLkFPT+Y4x0AFiZw0V1iO+6ZNTzb36lWwYdKgdh6VaHoYzSkkMLqVWFlQ+6vUKTxnhfF
tG0xkbCJn1RdQRi++sgEOAg/apjpXiVSwVVUOC0EHJvsmg3W8BcdB5RDDrtmrOAvWhBy7UwlPJok
p2tTBkejJ/0gT4ktxxTxMMk3aO+TMylS6HJlsitkHQ6NM96neGvKxnTQocb0nSj79WL9U2Lo9v2a
upRAYPAD9rbo/WW/6XLNLeNtDsuDmoLTJKLQ3hlji1HCslvNnM+j0tO0zeauqFj8tMa0WSb1WvUU
acWa9/DGe5+p0ZNLFp8W3C3qMH2omCuGY0V4/iCA0tuAmGSpiUDluPqU3kW3d02IpSbg0G0VKr3W
lTtT0HNYgRr53mrS4iXKfIghzMSJzvB06SeohCEGRWKNa1yW4XNBVrJ8kQhd0XDv9Up4qq4wGaoX
FzCrsxzwpuj/idgVkoAXqz69ASEykYEPlYt/jxwyA3RSADglo/PiaSCOjB0ttnQPsw902jmakzBb
Y+JNtw9NFJXr9z3m8JJm0rZnnSUZQZFXsdSTbZcsPkgqneLaPcIZYnh/V7Q6cye9+tctys/E+x2k
8GnE4CuX1Sc2qvc5IR4FfWKZc6mzeE7teNH3i6S9153szxUrNINh0pTm9y5XXtvC1KD9JLqLJQWS
m6V6iaJGck1WPE6Wf03RT9m81IurdRdT/F7MYzJc0vSiwoZHM+fI5oclv4Q98S7BNZQferpXwk06
HMeclG+f/Lwen2v9HtRniDfDftRfCumeMbFCQNReFMRl0dEAGtDD2yhv+L2cggFUSdLupvkyEy5p
9W9R+ZR4zBVIBTyZHIViBWMDpIRJtkBsDfZVsyn9tuDN66el95QS73msNsnKasUPM5LtVfuUvoqj
fkKE4rBV8pTguQS7MZJgpLFpCM5FfG9Zgo4vc3HO6s81rTmffwoVQt/yrowP/PvM+dirz2D5C9RX
zXiPm0eZRltr+dRHwDz9LhiHdDn0g5PCKreOWNbhQYpetttE5nEKIdYelpgx5WA1740KZ5p8AvgX
mJn5ae6hC8A9did2zGJvEQHu5HNV6RPbRJQkx459T3UV9YNc/4jlqyH9K1geYdfp6fl5bv/67oky
b1HvYfWXqK8F8YkyRwSzlq74jMLvLgBqpYEQ0JTDW7JH4KdZ5795pcMPLf8Wg4csfwesgAL1KUt3
JSh9mWUlARB86CGO7RRUS0qhZGlOTJGK82Wb4qgZaSQnF6zhycedQQkswaWc2II4sqKDMFZ9Sq1F
IM4T7RafhFNGOz7pv4XwLLOdVu5kmI0SE39/SIlZHjZqd6+742xdA8J+0pMpP2NeN5WwDBL8nGKf
jj4PEwpXNyJXJDe3IEko2plobOLtFBPzuyvUM78z1faGcVnMy8CGiEXA4GB2bi3NNiYvMxyQfIxr
BBdMmPGzZxKVJBJfEsteYuaLGjBb+IRfZWP67FoWvnhc0DCo8I5k0Rvqh86MfNnEE58F0pJxFbBz
Mpg95GSbrQH1WEV3+hdsCTpSXun6YxosxIilLdFKRaR1Qcfz1mW7RWgHmgEb8NuWCUyELgOl2Tbn
brMGJhbmJlmuEUkYLP9X8MxfpPdOfo9oNi5iesnSa9Z8QrHdkIpelzsSdevY6+jQSM5O+kuSHIb4
XKMklx5ZeM81DmnsJMKPNUguAv6hPJIWo00PvmetBtR+2WoN+gP5XWxKt2QrERGtA8mfPKe6acmQ
5P/YB+mluIUaCwqVupZ/c0SkBOn0C3FvZoLA7S/P/iT5N13ZfslnM7NlY9mQKX8iyGSHOFK5zePX
VFdcsTwTLvSYJWzOXSzFTy5OydrX8zeR2kSHslpA3gwbk9zEz3m8mizUQ/Y2sLF4WQkXpJcWs8hV
mVfkO/ebPYo/BRh2OTIClotrFYTkKdEG5grzT+eUCdtA6QkByXzE8tdYdx6PEZzY5VGIIvwKePIg
8MmrQrJmgTFFR0RnPP6DT0LuzK9JUGEyBXu1ip1g1vyQrDbe8oovaT2XLTWn49e1FTokGJDldBQn
WjPSWNXhN8hORvM06j/NfDfFt7I9ZfUrYuA1j7I4h+SRBl8NzwLTXlr1t2qUDyV7uz7gB7sxLkth
KRKGcuN1Z1mHDd238NEiwisQ2ZOGaVdP4qsdI1lXoKIti8ZWZl4vVkdtwj4bIrQxewA3Sexp4C3+
GlEzix1RwnQMdJ/32ajsim13FalgPZPdFz8mOpEBlb2A3KSxzEetHFqoFNHyZhaced562JspSCTN
lm2gqFXyr7j7y8BEMiJf5fp7gE3KFliT2/9qj0kslog7/zxZuJ6QbTDfu8RLmV6CdnSIrXJXSRQC
KbBN2lwyFCVC1rWY5xtYdhT/q+GDAC+XijeQGspxw5G+rETPKgE3uJrDLsd1WPFKTpNKlyTolZNN
DLcFdmWgKQG6H/TIdDIVdDwgZ3KjywVhEhYH6F5YszslvZBebOcIksIaKY5YiNcOlojg9W3lpgmR
ZkiGO2NwdRw8R6fW0GRqkSeKz1me9+aIpTmtUwner3ZY8guK2+uV3ylvadk5CBtIV559wCJPVxsH
kSzkhMaLAlbxJhvdXLXZT2Cl/gGv5KkOBDGsPL7Q09bQNX4gmlUWG1wQglHd8g5rizzuHaseHbNQ
gLbTTUyqaaF8hAhqI2P2upR8WpYQWfqqjYzOd6H9TM2cvoSrSCLqUoP68jLSd+mBYK9/Obnl7Z2O
c8j8DQaY979WfDCMo5hcRu1T4RyXwy/Z3A6TmgP3l9guvPLJ0JiXj1k9iPHi1xAnl2jLNg/i52+I
foXgIM9aEH5bH8oacMfQM3DRihTQqsUlIWTf1H7LxHLPvCUsWvMGi9kQmhMqKNy7/LVHyJLMtbKW
f0d3Mep2OoyIK8KMRjNBCwznnC1gg7BUN84tT4REwPXPMbN3rGgVTsr6eLs5RIOgYn5FAhkyt4rG
uBy4TiqMj+VTiOqjeUnpXsmctq3fpv/AHdIm+MYpgcYhcIKHwg8iEjVDsWDxSmnAgYPyW1VEHBuP
QPwW1a82P2JeQuMW8koEfzn0JoXSHLBGRuq/rudoQ1OcTJALMMUgjNl0hYxsj+Mc54hs2YMjpk0l
1S+RK4uk5IXxchO4KoBIWOogcQDFV/FGoJ3FJ0nBPGw6p+QQm/m7PMrc1RXpvBFL4lct3outcNK4
U1toERla1BHprY7DThGqrhpa+zCpNuUynnpdu/ZWwichsi4pU+6g9cyRHGVgSVSxAJNhv2kQXAUO
sNTvSwgQYjhQ3VEso6lWS3hiQ3widONY9tG5qcS9mAfbYABdld5b+RtLMQql6ctqtSE17oAl3yON
CaAZeYtm5ImAEyHrGj2cHCGq9xVOIFp1D8cIUAm/HMnXY5IQ83IXactmUDFYYUMbZjQ6snoyc+tm
VqldNOPvSHqBUIlAVIHbd7q/wKcTIfZ2+QuT+tmMx4sJx6s0jU0APhlOC3ET6T0dqpMcCUfisK51
4KnyADg8iDu1De766nmitedObs+eXEmnkT1djtqwa5GOD4nbA/9pWJJgzYB5beGpLa4pxXyUEtOf
pnWllkC0I+A3h2cQl88qGO+diAFIjNp+yaVnJPbv0MRBS/NT0bbHsA4PRm14itphLsq+11Teakn8
EFPr3LTqC7zIs1qQ55Z9xln+rS1by2jP5NG3lkFCC5EsSXmQIxbvNKaZmI9umC+vCFGuWSH+TSmo
CEPASRWkqwAsihf3Ntt3Tf3ZCMkq3D8XY/jIdFevmnutG/9akys/HNmCJacwmHeSBEWkxo03s9gi
Uz5IuXzAUtOhLK61fTRJSoU0L31Bswdpl1y8ZQkrqdNyW9bfREKweFQJHzmjr7LL4V+THIL2ECAi
s/wcjpXFwtLcFxmsidtsobLdxMtL3IOObLLunsgP3I2k9thg4ar+xDgP1GVl4+M5aO/YdfLlhCDj
qzXCYSkziOkbs/rECgm44DNUz238WiDvIE3XzQjuHFmoCQ4oHFuViWaBXzTEIuLnsLeljSR/sJ9x
15S5ILoPxT+cDJwEwD0PSLKdLftJtzJdxQEVyCVRbmCrjh4hHL/EPniD7qxrieivmm4VTsW1q6Qe
no5J+8mpphCf8LF0yQaTTwmXtoR5waKcrfiqe2ymNmF75ihtFromdQQoh1AK59MrQhhNMuoiWgUi
RW0FLoYSPlt5qxqPjAKckwnZK0+52UssSNOdRJp9v4Eax39i5ahjoaZNnxXGo6LPOFL+KelbE8Pt
9EriA2t8FXZR/cpdiSwgtfWLWZ/IRSC5ycGty4amOtoiMa4nqguaXWqao2C7CbNO+slYnUCGHTZ1
dmTjpBRe4pUYi+wSrIAMlyy99JvLizSic8cCj1jZrDopUDul4aWy9mgSIN+ifZyPWoQ/isO6xvAG
8pR/ZXbellu0FXfBtzIQ5kZCivGZUi7i27oy6FfPKxMy+nNcDnqAGP4SebAU9Ssdv6k/SCDIo49J
flGH13phDnzkwkesvzIfNYvXidvZela084V0aiaXD8g4swXZt6fyzt/cx5snT08ylNRkP/lofvWD
iZ5KveN5YxvIWdv5IjqEU6FuUf15uiCaGMTDOLzy21JlN2uXwryaoqu1vjZfenMnupBBOQj06diR
eggMZT/b8OIUO5JFJ1DKCg/K4idf/gnaSz36mfOcIWH9i4LXVrpH8R/N+mhtlOiWdttZu+M2kDxD
9Xec/dJ60ofj8vyhS2dd3wjTg2IsmjfDFXjvfys38IgNSXZEaBUXo8Zs1aVuEjn9ws90OmsTlv9i
7j+p/NBZjOOe7gIUxyYoMJtmruy++sHdZ+7+NWT2dK6knrVpLySHpfYLJ3R4zfv81K+a0lvhPHN0
CUo/el37WWl0V7sq3nf9z0CjZnR3svZIqK5sc3jB+wrr7NT64vl7hgQT+jatBqHbYpMiCzmlySNC
D5Ku6NDB9LINkivNpi8Flw/SlOvobfA11yyuCw2rYVOPOp4D0QHrpysDu9EJi9lAtwlpFnvrTeqJ
QR9uLVOuPEHHhJIkMENudJzehvqoWQDKW3Ac26heu8DL6RN1tP20Ydam+guk2F49urENsOPhLSAZ
lK0EzGWbmB1UGpl4kbKtluo2cJyeD3Rluj1hglWx/Vtw9WpPU/RWtF/rm1ZMo0fes8s2gc4dgMvh
n9KUVPWn3BziVUhY25r9C6ucweS9UK/L+o2dRvVCIKxdzDdrvLThNZJ72xA8Tw6+wubESMTcRGT0
7LakmbbnqDv3MCzHYykeZixXqglQEvMPSI1Tuc3H3Sz8IaAiv5Vte/w7Cv/iTbrJjI+ZDrNXrl35
s37Aj6sovzY1PFsollN7r0hzqHcGaPtGwhbbArQ8NM2jra8NbdM7bOzBorzsWuE1cim4rjycmBf5
xOeBqpv2t9ZV3UX6KIOT3LxDuYHvZ3fw9ulcKEXnKNv2/WY0n+TH26byGranhO0Bz8shh4tJ/z43
O/ZsfsZYXAe7SCCux4vmr//waTA9eVMHX6Z8VEDjk+wlVP6C2R/uPR4jiHrfS3atq2j2EFu+2KK2
92JijGmk4ysuL/EKyjBT0yUjZgFXmu9B/JCGW0R9waaSTpsIhZWjyyywj2tv0dwcznWiHthPK8yC
MEqxGOn6bxnhKzYg4a1H8mJ/ibUHtYHhZG+2hxzgbc7fh3RDipGrQDf3ya/Gl44wHCbLtP1rvYqI
38pRYWwIGrArrjWLfF6g7c6o0866ttNzRp59zRQ5qr/MSmJ0RxfJs7yb4aYS4cECHh6M7CAFxxIB
U8qCazsVm8k6a9FbJO1FOB+DN/pLeUjKDZx/abhkvKGR9pbi5DNF+2I6kYvslMJBbA9E8ZDk/hMu
PwUuBYL6tjLHGVCc0JWZxd+ozikK8y0BxysdlQ8wuQQqO/R5x4wzgfWFBh11MVWShLnBsR9EToBW
jK/5SYMexh42bQro7jA9sQCPrc2Xzk6crm1j7aqNPrt4dOX65vfJd1eFuwH6c3W3SE8WPGN8ylTz
cIRSvRkwymtcQ8KJc3O+8qlDhwu9Q3vuF7AwK7DvfVVx7lYWwyZuNhhIuSWMZWE7hBjG4c/zWms7
qznnrJQtmz7Hjm4s+GrGXhI0PgFoQIsRDrpS8RjLPQe3AwrSiIY4IXhXZGf4gUhlI4HwF7TF9jea
d0DXC210myFhNS5Tvx3IBWGisl5Ty8+ya8KVE2Jq47dH05Zt0YfVEQAHuSzrmK2StZnor5JxtCjE
MLB4EmW5SzOWtZeJfPuUcGdFe+uyaz+cFRoe401X6JAsd0AwWH+Q1d217No3EE7+vw1p6RLN4bUn
BjxmolrK3u7WURaBdt5s4vSimB5lMXsYdFTb0FdQc7RMz9tKc/C7ADcK/QbG2VWiGqQHvXvJSo+B
nSEGOvc5m25G9eygdkGoYpT4DnjkrYIN45cUBWeTLVyv7cX4Yc53Cvw4uyKHXNk15isMxomKURy7
+MrJhF2fKyMz+6t816JDgK3pwt3G8cgJraDV6I0PYTkQXZDvFuOoJeeKv9qcUJ0PExdFQMGauT1O
McfXBLeF8OmkAn6d2mWZHka0F7JdlL11r/QxXmN5vNJ2YR6LaCeADIu+2r0ATLMFVBzi1ygWKK0h
1Ol7COZ1tScALaU6IVLIzwIHRuOAAMQrtL6CSLLhS06/Q97JqGzRkdD0WvKGlzHNffgmA24E03m0
9ouTsgTA/ocNuRPzZPHNgNZZu+H0a0x7yziGBSYXgTuqoQ+m4nSr5wUhpiEs84zUtRwi8kKhqlXG
2exUvkFBtwigqzcpkKiyVfghwVYncH36KRD8yuA7IomCg29Cl3ANtLd1RwrvpScqD59CyC5423iB
05j/lOAH+8dOZvCOTbS1GXDUPZ8uHUauZI6iu4JZJecH6CMNnyH7yIUSM8B9DcjlrX7+v1zlurZp
R7+ofTX22tjVC7Jdhi9zfBNpV5V1UQZyoqp3joyD8tNscBMAXUm3hnia/iaqefTVTi/CcjKSt9nt
XS1/WZu45TNsbyZhq7mfuuzzvLney/lJlmY7Gi968U651NT9euD14EPsWX/on+uB6jv0B3g2EHLf
moiuAfJ1DkvAsmt4IyEiExBX31Xtc0jXHrIWz7OIye9eC0+6eUE8pcxb8sWwm3DE4MSYYLcVYH4H
heEN1S7Xnp3jShF4JrdZsVxIOwTNOUE2pE3PPNmdmw3doJux5qaMKLsE+ylGRixJQJAu62xlsH5n
SEjCjs73bZxPZvUy8WVPw8mcjmZ/VZJDr27ZUPXwT3K/42R1I5wlrEUlmG18NosBOsBm5hbzhsXB
Vq532q0Rrql4rrLt+gDVwEdoEdYpXdKHNdy0HadRLvYGQXhZn+3a/t+6OhX6j3T56VXQ4OkDgMnR
+zNjjyo/K+EOXQGNEm+lmzl00MiR1stBUe6Tete1Q6q/q/JDpk8jdqFr3uuReJjd0lMwSXpPLu14
puDS4yqMKLIbgcxjhT9fg/AeWS8WarrZKeyBieg6MMVLR4bBNthPsBON6E0EMHXZ4LJoLy7L3jQJ
6T2W7Y4dtFMqqCkw/bH8tQDN8WXM/uuQ5d7nBQ0z2P48gf4vod/bgqXKYNkaXcWrFO667IDXziKc
K6ciNegR+pFHedHpSXuBKBeyQ3e497spfAphb1rnDF1ffauUXxUMAJ9de5ZY8UF8lq0XtTzLuCMl
4yGoviv1SsCzxDUKjx4j08zTCtZ6u9j8bkRe3dcp2dc/WCSj2tmJBgPeodVolVAliMo/VomjONHu
9XYCRcEq/+XavzI8W0tuVw7DGkogrnIr/GdEv7q6ndCdDfusYpF/i7FXSI/PFSU9hYQtKTcNRU2a
XWb6oX4+xsPZin5hAojfKjfEIvlWASLDMoNLQm2ZJNze/FgUjU7yCJTYZtAsLnq7mWhJl+xNJcFN
+G5bri5KJj6vwqG2KvYoEBzKo9y8KOI7V1Sh045OW7XdZPpbAjhMaOp6y8AZaPOdxkQPePAcVFQ4
cMJFVtnCdBbE41h/r9q7hM3gBKhTqXd1UnZq9q+2run40+R33aRNOAWWH+sblsuU8i8lh0XtLc7I
4OMODkgvQqTsa8k3iJ/pjPdB62Z27KBnomjIi29EJwReXglzLXqZyF3WNoJ+RS8OfgKiw4skskVF
2wUi8awMJAu+nsB5O7Ct6vpTXr0Rb4/ShyKIxxCsTjsl2T6VPxYXMolCnrF2iz24ndYjyL7T+tl3
n2bn97qfhAdF+RvxhQq8AXCRPlZTfteBjSxHwSbMFZ15exrzvRqcm/klbb+1+r3tX0fpyReihPsl
3UQN3mj7GJtmA5MmhnuwA1W8xnAT6teiR7Q0P+PuxggUlqxNRtzM89ccz77qOGKVIn8pdoyoB9bo
EVMW+Lg/vcd7nDxlZ+K2oGYoN5lw+loSbEBjZ2xCe2z/YVKN1hPA/2/MDwzGPYaYpHzgZg1Ra/yN
G9NTMEZKx1+mK4fYNju1fwX9FYtdN5FfJ7Yg4VbfWBY51/iKgouGLwhNHSJAQY9ckd8wWe7E7ke9
DJxY7hNgsfRrYhO7/jX4OqTIIzbU0YxvfK1D4TpKN0061jM1izYfOa49sDOWMP5DIROspJvsiheQ
NMLA/9ZNkpzdBmLWd6pzHt4ITYOKVmLHeE/h8KzDmiJTWaPeKTt1k9t/0rhPqSv4vCjnfng1eTtK
HYOV8dXExTQsngKwRXZkKIAGx7V8m/ULYz5NsjsHDEb8RKxW7Tp+5NhDkKJ7Mlgu0gZDuNAhmQLK
YJMV1Sc6mDI4pNMv57LAZJIFHfO1ZlxnAir/zMVPP/Camyu8MnZZm9vrFqInqvWMefDyl5tbkIhG
OXESJHnfiDszuFADqAr4/gAH/zd9EQFqK/WPPB4M86WP7ia2iPq2qTYZV6KhvjesWjU4PIxyQs4s
q72TFYe+9BJMB37YEGLbvp2Z5Wpa0PCvZy8dD6a3Znu1xomFTe0vxmFm6K/OPStJCZu9G4RnaLIS
y9OPqr3qCkogmwDg+mTdcBGBw01ci4U3bkGi1PG/H47ga3oN80cyn6L8px7Pa5OshTGcajIEYLpN
5RO7tRQIOCruFheMRoj62uWDkvc065gPzduO3qahyNhsPQy8YDilUUCd5TEJezXfxOY5luhyt13z
KcfQWd6IZKqHTWs9vzD4qS9UlMjr0BremCLdKtyO6fsCKFdQK43se9zq2gUUEwsNeMlKuksfeuav
zxzAIjbviFmcSBxo2mt73hbhiz786/i7cm848mp0Y/9GOpdohfb9zeIfh2jP9PEpprjR+yD0+mdv
OGYHZeZdFr9p2QfVLrHv6aA474BL0Wzv1rdZkA/NHqO3T6q5lm076aK0NJnKBvY0JXnTrWmJx3Wt
aciQF30Tt+HsJZKw2d5K81aOD3OJD/YV3hLQ7RN/Rkdqvnvth+SmbQ5WsgIYsBcnweuU2/oHi+AH
yfLBNyOUL4Z1BC+egUCV2yRe4JjzRFi5rFW282EsQ7v6NCD0dN0n1+BkHHLybxc/Av/5wl0J+QY8
A1pVdwCuwzjFiblYcvGuqpekerJQLg2YpdMVsWEsXIgRRw4z58dqA50qcEvztq6Q6vSdZZ2unCrr
VEofUvERnEo2B80tiwxfghnZLp8JeKzUPMz0TbAuRreR51MzHESUHHTIIxyfeHJyLVwXFVl0Sqpf
jIF5gq8Kq5Ks/cacD9UfqFNz1O3B0bmxPrmlYCq+8bXr4WGd8bLzuI19vGXXyXli30ZvELFrhEuG
mFDewSujrOK6DKF0+myTbc4qQci+kuIrkGHPIMzpmYONfW/PnLjtMN24rvlh683Z+DqeagQKYWao
4OpLMmdahnYoXtbyiFtnRAaPueDk4xv/Y+m8diNHrjD8RASYw22T7JxbqXVDaBSYc+bT+6uFARsw
FusZqZusOuePzmu6XND7dIqXqlsTm/WwphShQiKZ/s4p8Yn9UaAuRrTvBRkQnPL42fYrSDOZWUf6
avjHaf2080/EydCRh7K+5NE/+idwm5wKABorfGlRuOvWtyTvSuliQu1F8ChMKnJ7ktV77H1NUJb4
69y2fm8JkXEtLwgvQ7oWdwJ5PznY0NKTnMeBrv0GxkccvJv9q2PuanXbZf+6kOloP1X/lv5TkhD/
cpFH/2HZE8Oa/GkEjwjDuUAHUuVdrPKaTrLevgkfQM1ukRzYD31byFS/kICt7LRloGSukLl4uG1z
wqmn6QEuX+aHHgyippSxXBlESFU8NyJx5lwrxQ4fqptzUmdN6Vo4qwcm3QDcg7hYRoY/wSn0E+Og
8yrP76bcrOzkSOhuyzFX/xsjUnyr153TX7uKJGTUNhkJ10h1XMCqxO+lTdegzvxNac42A3VlFLw3
pEoEAUnXIY8nf7wUnkYDXGmtZmuz9ggoWt6ILwKrxRzFyiGet1n/VKtH3p7L4scJSrdnc8vThyw/
Dfx8gUEmzdeE6EcN+YGLe5de00ey3KyJKxycczvNxNNAE4idBwkDGrcQNJ+/vlJhQ4BJkK1z7k3f
qJmhVYE3ES5WyUZXXnsBFMlopod3lF2MBRcruscyTsIdHgg/K26R9y8LMIhIELNYADjiM7+RzxaK
p2nKfF0LcfM6rqETk6z7qe3iYJiiK8AQW65JChL7dmMyjo8YCgnmmE+KxlnD7zUdwvIp3sRSPssO
EB67Zgtkms7vtD+7bXjWg51YucWSwDXBg8idD5DTcp3EW8xGq0B5OvVukUSwmit+ARVU1IRuHoUo
fH5NHCJxH0iVV1p1WWYODSS+O/YCgkuLxFeIb7OPuRgJ0CZU/cXkqipValG+ge0t9VAXp9zYRhgd
ZXXwxN0wqETxRrtZuU/gDbZfbNgOC4XwsaP82fq9q7Z3pLu+w1Bb4cjJedGZ0Cxza867ynwloG01
8PHTkKN1b5qJSXKdVWdb/ROfhKW9aONrEX40X7FJ1v7IFS2dWAk5qSRlB++jvqfSAXDy7W+KsXnd
5oCw3HFwFYvFI/wJNRKyCRbIPpbiyOeWwBz1KgzAakRgebTGj1qnkpFoWUgdBuuNMp7t5ozvERWf
tcL3BruPVjE9N5h8u/Uk7ef9LKFmqBrXxoyeYhTS4xtfr4KGr2V9gItfEF8W8kfo3ILmAcngmSiX
h+1AasHJPjmt3/ZHyrTz+GN6qesrRnx73horDIr8v+lAsW/6YXotXIAwGQAWIU67YVJyVCYyGVvW
Z949pvklYIRLJjQHDK8Fu/Om3o4c7OJ7R1wosL3SIqK3/2dZWDO7m2W8yfZBj/9K9x+xjK49Ay9M
uJRPNe1mwq93iljkG0J8FRbpjHXHCi/0ItiHYS55ft6a5UvSnr35hyo/GPZq8I9cVk540D/jXV3u
5vAm+Jwg+AAe1kyYNyQpfvmIh30yeV39U+ExQuLODdroiASoH3KQ1nNU6YLMe+3txuNuJuO8jtc9
A3xwIF0cxZ3gfKx0bQT72Tc36N1kIlX0lyl/reM/DWoY7b/DE6LA3yywIGnDa87y3UQqER3GHYmZ
2yjHHtu2cpvJiY/9bE00YPZSElphaYtvApvJS8No9VlUT3G4mt2XwgUz3tSON4uQNxnzcN8SG82R
4RR32wCJllcUvbpKz7CEBDqVOBZcybOCn27NHZH+WVhYl87x7JAt2dza0yVSf2qLRh1on5MzQBx8
UREB8sz0kZNFWPCiBk+F/ASDHHknylzaOX1txun9GgY3RobFhsfAMYUdt9spMNPlsJKqvyZ6ccYT
PzcUH8AyeOJjWjfelMZ74XgZMInmvBw9SS3hPu0OKWq61KbfhesV5/xoQBh8q8h7SpOjq6LdtQV4
I4t4J0FJal6HwBPLNcxngeOer0N772EiYqFXAXVHdMF/IMUscuNUYFNZQ2yy3MnHCGCzBoMU/l1G
2kdBYNBeUW46a6cefEr1v2bhmjyO3rhO+iNtsh73d7zmQjH+22XAvwzCY4rknA5XIdAO6PqRq11t
vg3KAm4bufr0ngXv88AO/+dIH1L2UdS+ESO72E7yOl02jMxbjK8t4qV5Z2z6tYT8HDEG9g1egfcv
Dl3jFxUgnHm20jF70ebswWI448BVgSRJb951ufNQ7xnzh9gLcSY6zUXsnXXzr/1LOUEMIK0FrVBT
XrSGHZKH5SCVd4WyrObXIGISloJUoOKii6tb3LU2vTeYGGrrDv2m1HcbEa+PiRX4AaDKIh9ZCr/V
OnYVQsqUqUaWjsdT2PkQLXUakr/hO5C/bOdAPRYmt3+FeeaTYYeJOWtxAHtC/gPqR4m06rxOKNIi
bgORaKDuCTnxcLCo73m81rVL1Z+CkD8RaWpQvsd46IuhJAaAcVzmFouYABUgyBLr7HzUTZpZD3YD
pL5BFKejl8XpDpKo5Q8zftVGVjvzG4aK2IjfV/So1oczfMXGz1gj+zN+SCpckQZDxQb3F8y94Urs
yJt5S0naIm3IAGxCH4SS4YrYIFJle0Nend66vvYqMDYLTicYehTJD+xMnXWchzU0vYJVD/1Zv5zN
6M53ai9QcoxGCV3sbXfKZm1VPwtOrIlUynoY1vX8a6KIIW19VffXhq2/R3qn2BCx2VeTXwKSCefT
wJAXkUbRIYUaJ/RrxeA2C4UvXpm8dNKfVn8t4S7hQlRWOMckEJqUcWPO/ASUNVG4pdPILXj4wppX
1ZjcUAEkPbTyuXxhDkoRlciPdoBYqbaj9FQiGGT2h4IED3FRJSUH49Msvb7COEDAKVW4fsJJndVM
IJSMpih7K1/EhSPcB3dQtsxT4tuotNsQtZztlOiwPS5CC0t8eQPhnHRH/qBNHGwIox2zz4yDZEXh
lK0R4+XOhB6+TKy0+hqA2zEOHcN3fLXw6y3GyWHgq/GKm+NeWlYMZ65VHwBXTH4WXDEu+lMGO11k
mbBhBPQtl1fxvGfkdOT1S82XX47k3PASVAHP0oYvP3yIe1noTeCu1Hknvvw+eG9JQYvJKs2jEYSC
EASQHeegUjvHVTslFqAO0w5Xtek8ZUL/q3stvRDeqfb7gP744F3TNmr8tsBttExeSenJDhAmDU0l
dtquYsQNSuy0T7IRWPYQgAJmCtcLDlqtumLH84zsIKauiMonKrFAGKCxeDsXMsWECHtshDWJX7wk
6GaEpEd3idvPKFJKo0xfjh3gcWlb6cumSNuN3uYQsoLUQ9AKB1SQ5UOvNWHFaqfSiwV9y5Zl9o5b
HDEmAYxVknkIwFAdZqbJd8hA1XbA37AgcGbQkJKCMvqurq2NGh4q40WmRcD9qptNwLDTgYDix1oV
gPV22rldRDqceGxAFCVr92njBlLLH1O51cuJyCbdYKYYMk+IUjOV7wgVdG3Ter4BthuSDdIwneCa
GtJ4x1+BI7rJr42+X8B0HZnbz/xmdUCtZPHiDvajS/9CrgWoA+MaZtdOB3NFo4qXKbI+ayz6GoYU
Z/4nZFFEEHM6sz+vKRiiRIf271sVXpZ8G8+PyXnMyBIj8n8d9oFryhGAXRVh3t/iOpwIh1khfrZx
m+a7fGr1q1EhDQFJMyeGfOSBxpLtEvFWAYvJNpkQKW95QoT/tYlgh4LDAGY2gBAXJEVmUg9Wds2C
TwPYcTTA70FNrX1GfGq/p1TJwVhc/Aa0nPG/aOkRh6n4Qb0vuW0gdGRXVhZYOgfIEGUU6qocjpuz
lDdbL0k1+qJKxJPKyz9M0ORmuqpbkN7kta6dXOf0TVcuMyyzsJNE9l9HNoIUXblwlmjahtqnIuFs
bT7bYK2JqKtHi8IjJgBHHh+x8BNA99toJEC2XANJvADAmrhZda66rrINQ7o/G6cIZr9R33mJt7Vz
7s2PBnHGnDHO0QGl8orMNj9kMvPGxT5aAxQJf5LJDP8vKr4gIFp9y/QgBVBKHC6ZvGunQ8sPobg9
M/FXLSA766CFLF2NO7JKjMwLwE+6eavHb95kmf6glUF7RPYftfbaWzcjKDYy0SwVxrpGZxhdMmBg
Knywrg0Sxi64OiuHdzi1FnEuqFXQ6BIU4EX+MPhotBoPoLPbjM57k7AktMaKqgaj3VoGn2T6yRAZ
L9slupbGKcwho3g6NCYaZ+k9q2q/QwTZNt9gmlREFP5QdbaOi13wZQgt5aEDW+bjTJD5IXuRLQm8
5CmhL7ZCfsPA22JPcHsp31Uo/238KFoJs61xw8AQjD5rUF6uACmRJn5wBq6k5Y0oFhXA/Eo23eJN
a+oTdF5yKP3FKwTmdkhn9ntWZEVO3ITpcGI0lPqT3b91/KqLbHIaZYrCCk3xzUzlNwBgW9NEyVuc
VMdiQWvyrUY+enKpOSc4QiRuzmy6G5gdqrJZff827RVilj/rmeEAGcq32TmlONOooEd4ZaPeMPu9
OK0pKOE6WumKK2EqwaHu/GlEDRF1ybAezsXaCX5K+VWgQ0ozM1k1a6dU/V7nJuCnkyNX4VJIsCjR
X0P3ZXcbCxlacz2rINGEQ/4W1jMf/HYdbrTiKo6CKDqR50gVFcvYmuZflRCL6KbGnhydBcSGx0Lo
Y1BGbhVtxTzmxxTJw6nyj2ZvINHe+qAx1DYTgmuyvYNG2y7enAJFAl8+kqbgHqFEFq6P4qTaN7Pc
ldldbch/V+6pZUFcoz9BND9q1YFAT5dFKLromwbN+VbtjvxKbCp+rxJKjPeUeZKGVC37CojV+Km5
0sT3wBDuYmabqw9F4cOkOQ5VBiN6eRHnRlc+KAISH2yVbqwnz5u4ArL+RgVKp56rhkIze9lFVbmz
FtlPF4fokIZ3j3hi7q7V35JaflAQAlDrDE0oAoXoVP+Z/WmdoAHFQbr8ir5Qy9i14UeovTQIntOu
R478lLVPRGf/fXTgSiheHZnM0nnH3qaVXzXmFBIsqHWFk4XGA1uarPe5u8WYjKg+tky32PDqVa/9
8CshEJo1xqVuXVZvo9/7KeAbXhKys6BLL1UlrybzroNrVM5lBMio35Pwr6AoR0JHwhmdT28FL3tG
FiY9Xe60IHVXtk1Bnv5r2e6V5Eall4Yrvgyp58SmkSid120TVo3BRcukxRsQWoo2TdIXCSiHh9S6
Yz2iXVnwdBSwZeWm6I/DreS9F/ejZJOi50HXAIm3PuEfyqr/q9u1KW9JNLNZ5no3Sl7r4seMXsLs
Y8apsIAfDeNLMhHrM5Pq7Tm/ivwpz2dSnUk4JB8IteDWJtz1Tye3+aO3bz9YerRHaN1I6sHscW7n
e5neCKbU+8mjj82N0ZcPrbyuTTCF1Y/BdGfiSCneuAAUaQ/cx2GxhozDlnsg45+gMV5i1s102ROo
Ucqfjn2hOi1rLxrEO7ZlzC5sZzJCrEcQ4IxXibffqc1Og/JHJY9QNaX1hF+9xwbrTB+GiiMBCkw8
XrNt7HWyzUw75N9FcSE23o6ZtBBSSAPNROQas4yYmjwris3uY/DSwEJXT106CczKMdFBiW3hiott
VS2XoPWRYgq5kKSuw4hMGFJDb+IEs4JP2fRQta9SYfdApMGaYTFcmXjSG47ALPlpppsYiKccALEZ
gB5SXMBPuFjnt3JfF5NsHL9iYlpQMpwdpA/mIYRfq/WfeqEC5q3A/FjTVNry0g+cgAVTDxZvAFJm
ctcmRJUUrZOKm8lGd8HXIrGu4nQMNmoOlHRAOdmoewt3FMxC/2O3T0h/B+P7iikP+L+tBvfL5sw5
EVRFiflx/gdma+kMv807+fikV69m5GpmBD9Y594MmSaWSLP9o20YlSYckOS44bIjgwoLHNoYLtd+
umILze5aj6MDdSfaQNJuGTjJY7AghI1nA30rDsGhxlyGGNvcc8+Eyc5R3xZvWav1NcB0JCLNiMKv
q281p1vzYfOTkMNOZD4/3mnQTlgDud14V5CCIvxRqx2LYJJvu/Z7wUY5QN6SBah9O7iRzeZzLO9h
vDXKLbV1fquzBa0KRLtrGusnhEUzQM9/p9kEKjKVrS9h1ovpz1ylE2rLnmFIeantS6xfQ1+dgEbW
cvOlEPCStf8RqUa5Nz3J7WEKfN2rSCJqwKn5Y31yyMAPUtRbJOZh1lkRaob0hiEHdzK46sRMsjOQ
VeXlXsYSnJ7a9poq+3E8EgZMXtIryTinIL5NHKt15VosLDYDuoOLkFG+VJC79hjCINEV8O7j0q6n
8RUb/yqDzY86vLjQEOsYcb7uWvk6W+f8vb+OH62j8CkWIbYgaj60jeHr0pr6lVZaa4Tk2mzTxJWs
IwA8ICMIUbmHeeTYgi0rbb+Mnm8q8DP7CdteF7/V1XuefYAbFtJWLLuKz8VHMHkPKkNhKc8YXJPJ
7ELS3gAhKvTLI8NF1ny/mvg+Cx/sdGQP+xrGr1z7c4h0m331QldH3W+l/reFxEuMT34TancN7wgt
/rDDO+CLF1kfqr2tXHjFzJffQTEMadtEf2TduKOarupHxPdRxxs5Ikf5Lxl+ZMT0YEC59qjNa8/g
zSfiZdpuulMuzqEGaLSe6DbutnJzIzaOdM2XGfBDzIqOeiKf103bB6IR7kYT3xW5ufKroV0B/xJm
IDS55PISnixHKIiir6+CHdzXzW+2V5CpaPIz4LL4HP51ULSLNPGlYCRD05DNH3m/Hpy3KHmLor/O
fEjjvQiOs8xoeJk30ppur0o99jn2S8YvMpAaoHf649CtkjcMv6P7lXKMsaZyr41baaax7mrqF1W+
jy2pQdcq+tOcI+BWWVMStRr/1fWG2C6MdVvGWA+OVk12NpV/XrWz7Hu3tLjKDTfIzvNwJ13Ett8r
66iR8gfhCa2ExXJ5q8wXhx5chJyiU4u22upgjF+0kqDxvlo59asbyNHVWNyElI8E30o/Nxqgwl3h
eJ6iHxUqdUAt5vhBRU4CvISLM9xG5dq/2cULlbKDT205kGk6zCgpMYmxaes8pxQ7cakQC6efFhqo
yc5dzx3PdriiGMah99C1aRvaoUOaSNf2xMSYspgBt4wVIMVlyrZopHjKjZj2uZK2U3Ywx9eis9rP
2K4o18Ymrx9U+tpiHAF7jYgYEM7uTnwsIO8jAZ1Y1Bc+B0+Cj2bC/126Sxb/qMQ8DdKfM2wRSgtN
tOivssefIAdhNj4n4H60gPpE2gwXRWB8OsNTORn6ykE14xAveJJJa0XSIn2mhXhL3IW3mmnTA5ZD
yuBFpS+o+x5PFxKqRPrLmA7AZl3L+Sn9tqQyQSed+VTJkphdUJSqHBgiFm89R18lNCvKdi8kJG1M
XzX7A4gkVt7j5zyvR2kdlq9UCgbJ90j8j6NtcSf6mORIIP1FpdGuq22JVMz4ALtCF9Y6zKbRqYAb
Y9wh16xtTghReWEmwjd0JFHc4KZ85n+RqTHWTGS7xHkG1Vey/CTLL++fR4tKCPSp9lugXlfhTl5X
2MAYAfCRitD2bCswT16h7FM2TgPWcrZi+LqUkN5NTZlRxHQdCjGpErjkryBJ3KnZS91wZJbonrNL
3O9K41gTwOIE50W78eMpJwuJPJqD2LnJMOrK6BwF80u/OjXUhBAcVJgJLrRI4ED1mw5TZSRfjv1v
HBibMc+UPpm4uU0mwWoZTkgxB+NZdFzV8htpURRObClvFXeXom7G5kSIAFLFQ7FBPq/v6m2ygWbv
TpbWXOk753GB2afWQYj4Ded8VaprJV/k7BMSCfE51Q88dYcR+L6R/maZ6YfW4piLRUFnXNsvlrQj
2xNHNGbjw6jZKKMHBMbfurEf09tUuk3q6RrCZ4xWU/mVnTLm5sDtiHXI7uIImJP3ITi15ofT7AwH
M6SnKz4BNmDi/G5Fc61fbP0HgCPl6Ol5ilC3oCh1jWzPqiAcaBsobufJv76JSQkc0PGW2alWNTJw
dil+g5LHCECAnG4pA6tcSOs18g1d8JukXCM6zv/08qr+BRy1zgGp5BzfQPBWmsKe5NzS+LfNDlrs
h+UGhiUs33IE/svEgV4zHYP4Ik2lXyAE0ba+A+iGosHWjLNXNy4k+UQbar/x0HdI3xCnIzLxoBgS
FZJbpSqyAbSU7/TwEcqL0mxcEwipgMHxiYbs9hRcviGs4CZ8QRvpadqn03MvqFyTq9b4N8Z8wTlo
sbQWE8acHiGcvP5HRhooYIz52+Jr6gPs2rCXjLMpHznYvocnPV0zA206/bcDBhCYJ9cHDvQWQpww
UVhMFOiRurWD12b4coqfFFzeAB/1s3nhHEDr3O0qNs+w2s3jX6+Tj44KgIyX9EY8V8REwWAxoGZY
UAfj6tEJxZc7sMiwoSl1FxNvaVMZ/k+xqX3HV0ycvt2AAAcDUwfotXIO5Xen+evtVb+dt+N0JFwn
lTfjchq8AfbiLouvlpluINBALrYyBuSCDgb85DTLAfRujI2q/cU/kGqCutGDy8KwmD1mbBkhsIK9
tgc/696FzyWkcIyBTdFPEz81yNAiIYQ7jx6UUbsbrENWH+rknoQfwwhHINobb9CHXEnHbkScEvng
39hcfAZ/po+EGEZOqvHQmP/ZQgIOJggw4PtHAduMbIprgM8c7cjJ2dFUPLxkiS/x6QXXlGedGsHx
nSXQLn3JJIADVBDMpZzZNLKdZa5RUyGqBrXQFGLJuQql/g1knebobefXWBoP8HwDxuSUdYio4Q6x
Q9hwgpWKF90QxvfdIYMdNZ4pN0IkH6b5KiSOCXdc1Elemv9Bw0fdntx7Ei/AVctipyJw7klwYdeN
HSw2RGIWSNFR0zTWQba27bSekkLokwlV65Zda2/M8GtGUhFLJ66ULH9X4zsAPLJ4tkvcijnzziqu
H3aHgJCM5Vbju9+yYGfTB+3nlXTvo+eQnRPejXY5gnC023Hb6huxH9BkitJrqE+qi6a92BTar80q
U3Zf3Qgf2Rwy8oiY4tutOai+2Z6snl+uXgfSgbMbipxnM9s48vqD0GPK68DSpyM4+yoKdxGh+4o/
jm8jcNc4INcILyLLQjPPjkks3D4lL48gzTnIPUt9ZnCIBifgRPZAyUVdrd67+VNtP/S1s0EoJUQr
ZPMDdKKxAiJPlMNs7IcG/aKZ+wZ/PXZaeGWw0VvDlr3UIebLbTjugT8s6YzXGJCLR46kiqQlShw5
VXds3vBgEXTYdKiJ16l2bnsisTi4Nssbd5EYfkzQ6RKRotxEkAK/DF64lMv3ZMf/q/Gin6owXCOA
cUVAhqXGQfrTeTmNeQtxIZiYiPzPT/Nwjfv3bPgmMxDzALW6He8ZusqWFk+p+0y612mhZ705Bd2e
Ob65kZc9ctmNsCmMDRXkf7r6izTUeByLG3UTgt5O7GBh/h5y3jC4IXEnpeI18eAekEYOtMHhW5W2
cbsqQcDYiZIHQyM5pwn+RfutY08fKVUlBn24atYVQ6AoeYk2uvHbZfsMbEVhoxB7dY4FCjKNqJFg
hsBF1lIEb5HCCbHsI844vEXdZ40NV6N/6iRx9/JrRMCT+XYe/Enll2PhKomov0aVv0x+KFjuFW+g
T1dlLNgP/UG9h9B4DNl3XTOUR2ce81FhmqUtfmon1+k+Q/QxMgGyP7KxZXeaaXBnrOqdLWPC1L7i
nOR45gVAREZ+HUV3blTBk/M1YqOs+nqT2Uf+RLRDCoGUAFn2l92dHF3ImAJv1q5sODIMIp4rZg0B
CobR0eEhEKMhqY5e03BJED8SA+MO5Z0cQRJIznn/mD67bMOvryd3hga13fE+1+VTYrkcmn91chT8
lI2wgAT9FYNBHh14vsRurfbn1LQAi/i4gt/4H90mQoIlzVwf1W3SE1pOIldCEN5f7fEPi4KESCOZ
N1G6eQ2tjfBTLu2nSo4QQaQ9872N3puhqTX/Bq1YZRaRB+xCwgXAsJukCFPuqs0BRIRwGz+FgOvL
jGnMC95z2ufSvZ0/J6butkrQNuAFzN4F6lBAFvNJGAlm1NDTaiLxxh4O8VvmceDiqh+Axzj5s/id
ep3V6FA0SJXGwF0T47ZSnnS8rdqCNSS86QZhTiRVhZjLxcgpKDAkkHq1T7AFqwOwyj2pX1X1VaqP
in1Y0FxqqsdYlWefBRP3wtOfG/cKEqgsnvDNprmVHQZn2cu4nRhEERlUnzD8xq7fKv22pDSyRW5/
NMFShx+tBjowKBKCG1sUkBQxZkfVOa5YARQdM3CDNZa1vH8zqUmn+ZVnhsptnxKQ1WI+c/urmj4L
iLMVXEQLfjx7Fj3TEfnUPAWCNeClMU28SONJnPIcecIsXHINzfMRfosZhpgken3UdTJxpuw5c1r9
F9Om8MxMqu41t3j67ZFJ8roSeRRXD85oV2stvGwOc9UdmwbGv3z5E28JKtLU/jVsOkSJlOl4uG1S
f9BLN0zsIy5zNx0PUXNgTpg7ZEoD4B14lgh7nUWunh94ErMbwHim3MSWnuqcd4RbxaDxISKCak79
UMQio+bA/+HyjwVCIr7U4Y0fkYkx+MetDE8zd/uvFu/hZkJ0AqwS9AAo28Q8yDwQM1cakgoNl5Pm
QP41N97k+GogAqdYdzmMGAdRRxEvbx7LGM7nLuacBETnRQg99feJ7Ly22Nr6Xmd/RcWPqJOAvcRD
zmJQ1nevEXkyrEzhpi+vhMl3ynqJv6m3XXUcNPUZHYqM9QihdlFu6AWF1hyHfYTJTYiLJFp+tmIp
Y/YCQcCMyGp8KBISYi9A/7BcxQaqoJc9pfee7UdJIImGnFx1I+dDajBOEMsgo3I0JsSQU8RzQV2A
zON/TayXnoS5+CdS/gU26enrZN0SVA/b7wlEQ43P/fQhhaC0zCDImkd48SdHqZAl86RijRRHnGT5
byYdAx3/SITWxW8JFREmqFtkPEzzor/LuAMU7ZATIpWQBlRV94hnMznh5K4lbCy7rjk4tUmYVO/n
88bWvTq5mvEBPJHs5NW4tlzgJX4u2NfHVDwSfms1kl0auUYr9/REBJfu4vBsApi5XwyPBvINa91b
LwkhOsAEJggk+Q6MH6TidGvVvEv532Kweec+KS+EUqw0ju6p3EB5iviC+D9v8oJ39TjOO2fRED0R
M3LrYdxYLkCx/aHfJ6J+weSMvtrSVTY/Aoh/5wIpQGGKM+1HjrNZdqHou/xsynDyy4HzLTQQu8nC
zJiwef/HRVieZX059GqFIzg3MTTVJmjPOjcrS5tINfSU6iwlwBRK7uc6QUVAeViYUYbwaLw2jrTN
RoqClmOCiDvmgiPaLVqxJ4fRvWuxRtNkQC2oXl5YtYi14yJV0fBeZNRBxY5gAvGI6XD7UJXVwAFr
9G5j+Qk4TRCtpQQfISTAXt+YPoCr8T0bwboinSMBC0mIV8sgJvK7LIBezt+xechAfBHCyjsxX6HE
DJP+8LjTWRzSThi8ttG/cmgpZluf9QGvAACVcS1AWdKKMgR+ln7hv9N3i9lNPRioUVs6AFp21hoF
ONs99r5aOxp8abhpqclEWrpBtt1P/8TB2lHrENWXQsL1QWdFwYhYIl2j3eWI59YkVaCqf1LtrcZ+
/GaO77WFbpvQDW15BlBmVMJqFty0unhntVNW1vwpFtXKMtaNenPkPfiGtUl38B2dq68rx3aZS41p
N01PEduWpeyISMrtNTsAoideuLexeAvwWOYmq5vCX6tl64ikBIlZV91Go18Q5m2Gbs3sVnSfqmUR
LMavGHD4rkfZwxU4MQWx209mjqyEYO9uX7CYUPnBH8rd/crjBr8k4ry08WkoH4Tz8NYFLJloUZCi
9XeQ6xVLHgeEQYoXv0rLhNGBr1q8CjYhNdPnf4ho/kgkyrj+5USAzyfT2mvzE5Vpbe9w+hvWI8zz
1RwC+4mdMP8K429NILvhW4QEsm8dPPnQ3/kl7289PcT0CZQkWIg/Gp8LlgO9fUln1GPMgnNHWEuM
euXD0R8Wi5NpvQidr5NfdPk5kn9kbeqa5FJihpW1NpyooZOUDbxRbH5nnGlzrMMvvxKki5Yl32kD
o3f9bv5gqNdJ629jGoLYrcdQ5qFpPQrMXIElgaBIjGuK/MF7KGYyAAx0H9xPBINRO1ZhQlUtaBi0
XUvyWal/pIsEzbFtW6607VJ85RBOBs3hQk7VAx0iaaes5g5GxrDYCx/pbqA3sKR751NFahAb32by
GdS3eUbFy3jVMyfLm8EBTqGTDf/Ne8y+WI8kDa8gPnuP6FDYm4UjQY/OtclXX73P5VdF61uCDlHt
Kspw30bBj2zF6ajA70QjcljrDxiFVkbUIPGq/Zfi6w+Iiw2yzp9ViglwIw2crIdhRM/PrHV+t4LM
0xB68G9xoyCGvSnVoZHdCizGCrfST1AzwdBLFnjAMdOmbHaFZKzq8LtIHGZiRFII+vtt6zkAoydB
gznkJHTVtdR/lYlGNTrF9GETsaMHC6xj/ZLaG/WqD7dOv5SFtPouCaPqd8LHpJLt7bwD2q3a8sJb
bqk3sxmIzANDeZjVfpLQfXldu8/7r5q4tjwv+Z4ID0c3SalcKczkviwksQejf8XwITzM+3e4deHh
1/E0TyskgFDJof4JM0HcriPMV3tIV53vv5q+axTBgfStFFsBAAP+R+ljXmubkAnrhRovQV8n0W88
XjPnMGzGBH+nWWOwYRNaDZYPPtSm24lTNjEZ9TexclOdq16cWXk05C0ImIlYQPWh8/jGdsClDdKF
1BHBPFQQGdU2GYEcusEi4sCYuOOLSrAX7ZkpOg98Ucho0s9hRfzIPyC9oPbqeY2fh0ygq2ayuDa/
hfZRduC7cr+eJdqEcfghaCMiguGMgYPvvcd51ojo8OohsXXI8kFTFRz7C9bYN7kj3f8g/QOFJ0Qm
bu9h+U07JX8VH6Fr4Uoj8xNUrTvDEvFnvlX5DwI4JAa0LklkSV1ClAw8TMy+7YMVXBDQQXcV/GkI
cDLFRyf7rpaX/+N9EbbrKKEfb0NYoZT+oxM4pD+q4lJQnozKyW7eWPTtlisH8mfZROamza6F7ria
cSRbrl/AuBitNhHbqdJ2a2cYPTMjy0K9Ym8D9M4BxIQ2SDBHQ85nfkVrX0oBcyP6q3hvC+iXm7kf
W769F8k+StmZtAtYT2F2xnutH2rloSI+XYAKm6rzEwRBKk9I6CekB/HssoL1vAP/MYTjWtRH2V5F
cJWEGLXCndnVYkFyWaKZgaANEiE9l74Jy0UQzwYEG5wj07Nspv30nN0I4M/ICEkhOseH0PGB56gp
qSWsHJzHwoDVwmExAaOm0LgAk1u+ujFCaLTfxN+kxHCFD6mFnBN1OklQfL5irgRroXbNk2qPcdUv
y4PApWmpBF7Kgv8xdh7LkVxL0n4VWq8n76QWY8O7QGktgKoGsEkrqNRa59P/3wH5zzRBWvdwA6Kr
UJWZR0V4eLi/qAUL/r0fv6OOS1UIJY2YCymSR6W4KOR1FQYCo2gJ4+COkdqi4prSPbhV+WB7X6NY
rWXPGc2Z+ZaKbp+9GxWNnAuqJpU7zt3kOZLpZSTpo0pnsaK1UWhnYhZm0lqMGFTbI3gIm1RBDKvO
OHlNElboKyoHzycBEzTT/04Szl7OLoEiV2/JE1UnFsNpJ6Km4zm3PHsNCCKrTW3ukgUCXukKe7x5
ayHEtxC1OKAYBfBV5HoJScGAeE/KDIUqqMxFZ44hYaS9GusdXe/0CVNfy3fIZ9EDYmazVEg9I4mw
lUyoNvOmQMRgHdPvIRtnnw4g1E4hlDqTtndIdM8FqhkUTIHSKmuFDhVN+bNq2DT39I3apGGxdUS2
/c5tNqBLBk1INnvNMoS2Jb1XXbX082iCzxi4DoxyejRodcjObCyN+hCYj2lsr1QGMKRQzuQELlw0
+VaXgQmMhc4MsGA/qfY1oFXFofB8Zu+OguROs9hPlpdx0rdn30eK+cVGTTut1CmWXrNCZbfD7kA2
2WAeh2oJ7hTYB43DLULLoMxeZfsgdwtJgeY9jezHkmC4aZhj2hb1uXkBdkd4OE8xa52xLudOcw3z
eywpUMKrJzmKnmNIHQatm2We7vCdhz8Kyok4V8HWiJzzypEv4yeLS5wounOgVDS40IjYVEVlHGKp
JZRT1Y1HR+w4AANnpwCJVLukG5fWaTpB5F0ZLjXZYoK9RaSAEqoz5cHsH6sUZblH6tpSCCFb/0g1
rG0AIIGnAu+xy/fqDZN05DaQb+cYIBfJkMabV5IPELalkefObTdP0ARegvFIyXCgcF6xNToB1brq
NOQHO7p09lvYvmK+vsQcgGAtj6F5WWfDYx9QkGXay82CLDtxCcyxD9HpCICy8scB0zJ+LqejNGVC
oDAQVppQ1ZzWoTJzbZ/OolMzJ9pzjzDBYw3ImpiewoPavifIu/jpSxY8SYjAlTcgUpTjDOyLc9CE
k3X3Nth7FNV85cPAw9W5D+VxGvTPBtrn9U5yPoxmp5prlZ4A9+po95r0wUQd03MYQfpZ2XTdHlR1
RiOhRn+4OrU6b6XFBAGwEDHTnSI4EqQHzXryFFY4LCJ5WEuzcF6ECxJJcaCKrI4rhw82k9z7EeJG
1dKTBV/fEOX2+lGW5qJJQpXW1PZVkBolQrz3IJ1o9s2VnhL6Y6JuZQuiD5Iam7zv2H4pC0FQwmmC
Ku8KOl0wyZ5USpKNjzXonU3FpESQ4VkOtnq30JCGTII3RaMRXTmbZUPBjC6o4aGnSjQu+mWxgJyR
L5mI5qqjrh+EFwGcDQSjAWVPi/RaHqHR6qiU1fMcajBSvnUM2BEQXJo1yPsFjedJoOw7GRAKkNHp
UTi4tzgJMqZKTO8cpyRkGsJywi2wHmc1LNmjRQ6kpXM6o4WwZgVSQvSarzkT2mAJSB+N36sKMcld
qp3i5L5BSyDY0n0jFXOD6U45Z+YsyMpFaoSYPZFEld8nZMyY+9A4d9PTCK7eMifdVpiU1ICmiFBA
V+/R3ySpq8IL4i599tGDiljkGaJTpVZB+5KpjX+Owvoz4Pppq2qTDMsSPzZkf2qbvZu6iVu/JNVr
a579ibfsxzffx0OF7oNo5hi3BBZt+fCpc7eBH9iIA4iw0164MbHHBhIDxg8Ake8+uZqN12Wzr0iq
bH0Z5Y9+f1bGjJW3Lph8YbtVvMfR39mPurOSR39rquXMGbDE+l6hcSsK1FSS2WiFXKJcwaY095ID
sVYoufGQOyH8JAic1LRwkCKMRJnTuyW4l5UJ8U1jEp0zOljohRQo/DnVWgM7TbDsiNACqT1UBej+
pxemHY4tLP6MilheLkGMDHWuU99JmhLP7AxjRZDPanlBF7SZMWR5cTRo0EIt3do28M9VnmhCEi+3
DzKyCAEMv6HewXedtKSj7lFkL6gjC3qz3S5EtaXEFLI0mIec/6WSAxN1dxEk/AqmrkNNNpJYmMg9
AQeOcx4VWgR6tdKxKMzeSh3ZDAniFcfXyJTQLNalr+OSLi1fQbiBmWdIQP4hk6NbL4JHV2PAAZ8E
HDqq7yOCJc/Q7sjykVidVBoNwh5NROiCND0EDNIQzBLq9kmDMdSfNATDPYw9uv5aIt+f0xG80q4Z
wmPhvaGCww1HNT8p5OA5oUL0PCIZCMeXuBMOd3kd8dkhzgGn1tjTnXCpl7O+PuqiECECRPvpyJdp
KCpuWoq46pPDIqNjTlmKwkHEAYb8o21cMYSk3ryhnkdetSts7OanBXqhArlwdbJakjpteIj1DcUH
GWeLBy9/+tx85AG259ZjJjlC4YH0mZFCXjDW52oICIrAYrdyzyUd+fNU3sC6beRT2qwGa+7WaEsu
C5ePm6IHAMqkxWvXihZGvs/JRXpNhv08B34d0ctKty3P06cXkPYQkm5lKr/GqAqi4YXC905QNhQh
UO8bcPncByfeW/1uLXdzhHeF3AvkTBgafo5P5HePCMY9lQM2q8sEKkqxHC/gM/gn9VPQd/YjErnQ
PzQsvSp6sbrXIJy2NG5VwA4Ppb+TzXOVP6UFfKmFEDns5kRrDbWnouqQ4kOSrFhk9hy9qiKHdD53
3R1gSBc9a6LXOqDSTPOtJrPJfRj9eeyQ25Ao6r1oFD8UGkNXkbUSNe05EqhxP63UkpAB8NrfDdWD
TbMGWuo4nrpME4QZYlQk1h4TUd9VHIMzdDr9G+BQTCEACw5ahqDps+nplHOFxE2+pkkmqB8qZT/o
Vwu1Cnr7YIdG7sJjwbZAeassX4/9Og2u+hAvTf05Uy/MTlWhvQomp8hgR6hCBWe7RVcKKjX9uET2
FrmSA7UnTlORco30wnQTXEPuBvWlVOjrmjf5ycG1OVDve+WmwjWpWNtBMx3NYOLYTwOBYIRp0tJ1
17W/0/QnxTsh/yq761zfxeY6jHdmcHWsBwhsDRoVT6Oygozs+/cROL5iHT1WgLZmWufOvQ+s4gGK
Gq/UioZyJ9Vbg9AZPQnZXdHMXIx4aA3KPPWgHukDkCisS+nRxjq1pztxDtClo3lUYnY71UmIYugy
unbtpeM4riT9UYUME4NcyRIobfzUZ9ecbCvbIJoWNSK+aH1vRvl5Ul566MJy98YDlRpcJDYpdCQZ
8foSLwg7QAkse/DlD/y6kXCszHXrL91ilukTlKrXyELGsPsyGJymfHQRua1Xgvjlmoeg248QTYxF
mt0GZTbYD5lOJD7lkKXCZddrW9nK9whhqtWTFjyo2WVEiosCi7QI9FmM9jB82RlfQLDbeIiUP4FD
jTEGfo27yBjrBCR5gJ7vtC+uz0qYjTEGHU82sgTmVE7mnUlTAtdZtPT2IeUAwhV2Z7889vROwdRs
YdKQRiI2bA7bHtPqEskRgFWpoZGehqvwiLyB1/T00s4c61GJCbl2fkTHFj0SGRoaNq2L3k1XP0Ku
taMBT7ZegFqwyJmLNZ9baPgdYxhKgI0zW1sl8gWjyKE+IvxcGTtgrNE84qEIAksvFVr3n8Rt/yPu
WMwjYrC3bHiLSfjMBKsM+Qx9Fi5Ns0vdejKtpEeEkugSSbOzjM5Jcm2st5FZIBHBJ4LC2F3gJwQB
kY6yxig5Uq+CUmcjrXrhK/HhRGOZohw1AYr0iLDk7QyJ9anbHUTZItGSSai+C5+QULkO/gNcas2D
nosKwK5VDmUMLLLT67VUE2kLrC57S2huIdA3rSWbgyhpNQGCnRcHTVQetTI+JvWdU3UYBVGgYf/2
fQ4DB2jX3rr1Bh8aRktvFiKpVx/2foJGAGr/fGKkbVk5SKK4aDUehM4Vkli1qDTExV0FQBZXxqTm
WAmNPQhPj+iR0j0loXEXC2EM74PjD52fPsSbJLki/emNAR4NezM+xfKjPiLy1T+Ea4mb69YZDrYU
sUtM2reEV35xHMCyapLczHxzCK46b/85cYD+6o3iAeSz5LG7fIihovfue8ptdUjYiwJ3LV0p3Bdw
pu0CagsZOThrq971SgvQgHjFfTIv+12R4iY1J4tju2oIrT5hvmbagHskiOEhhIvYziaiukGt3s1X
FD3wRh3zY9nB5+ckhHsdxc/0fiUxZOwFnjuuLgar8LY6GhABvd9iv/MoJfH0VPOgKEuVjI0+aZpO
SjQN2Dh2qvwugGCE4crwUbP37G0VIqJo/DrPKq2UVfboS8DviLT3r7FOoyHCb/6yBK52Nnr7aHNl
yqMoTVpi7zQOvjUxyKvNTUK0Rvtzte5U9jvRcblnmozRiuoSGxsiIkQ0uOUC5gxIaeJnA0kRjeEr
DW2IfSooOtlsOQ5odbpW5A0PPOuv+KdBBfJ56o8hXHii+53e3cZ+o5TYNc4IAG0ZIA67B0p9Zcdn
dx9Fh5rpApDHLWAvUiBbRwQM/cZAVHs79vAUCJ+BNgFKHEiGS2vls+Ta+yx+N5T7vp2he+K8g7xa
2XuRHaLg3JuboVnU9RamfQdnsIIDJu16/cEBBsUgrnrQWRb05IYfigwAmAE7VdcxvXdfjW5qB1Ta
t7Z/BDFp02VMTNMAmgQ4BWWv2NhSpo7Jo6gD6TqURHSlKWy06FjBbER2IFmFmA7G/lxN4GSuQ9xL
lFM9ABfNx3RB00EjQcFBORDKlHZJIYdX9210DMKnAepIFQE4jO1daexrCVLQQwrtAUG/jALlvfB6
AeaR6nMxbIRYO0FPj0HRmqqfZU3tkqr4IfDOrnyti5dKOwfqmxSglQ7RPt9EZF9zvtIPjxL9emU7
G9ulpy8Li2UboRa/c1NkWy5xAWOSNk0w63bFgkQzjAo4ksXI1w7VY09AXyLK0izozqA93pvU4kLM
1l+XyFjY8rlFJofNaACd2bs5isgrE69uxqe/q+mZmAtn39rtlynGjkBElCABYWjeVbcuLg/yLgjg
jmJTYi0t9SGUvjts/0jNCrrhSgHVq3oWTbcYMNOoPvQwn5fUS8xhSZ0joeuwQxxoqboPfTZrZDx3
FlEnIdazs4L3ET5cm8/7gWkwyfMJ8R+9RHm8Yvc1nReXymR4seM5Ri1msca2fl5zFgeoCKDDCN0W
MhjWG0FwK1C7oXG/K3ZBs9BNssUtzahmcu6rhC4tQdWbp/48Jzu3iJOHS528dioHsWWQNQlpKGr9
RFshFuSgr9nOau9NOtir8kXSZnYveJqQXUo0L8z2aKowacJ9oTO1bPo9aYzaKogDRCgu0/tIazXS
Uyw6Fy58C6VeX6GjSfqg4+vQQpCkFQRZF1F1TA6SFOLBuO2pkDT0CgftpebyR4M+zim6Ve0ljDBC
BQqskOgbrUWLgnaxaPs1YlxeOI+sc+MQ+RBfKHSW0AXYoiHmQ8akqcXYId+bWAsN5Ye23UraQ968
JAaCoZeuWktDTHb+SMEwpDuG8yneQ4SttZ0Bv8Y6Y0NAgaRj70R5PAmYasQkG4xc9OG1zLc2CHPJ
w1p0/UYbd3l/GKRXSbh6v8T2HPweD/pRXurhDa6OJSNsQhs3Gq4HZ1hk7I8pTQYaDdzOtajuh02Q
PnaAFmDUMug7E8qsP9CENBHWLGccoPA3QIxilOSH73wpyAdCuIFM6th92Nkj7aQNCJj/4jpM9HWM
QIYO02uem3wSOhoEluEe/0yLakfYHaz+1BeXrLumrJgqR9loeJEsVBjpv4+D1ySfoVhrMWb+2q2X
kgo0Y73a5tkAVoRHTsoAfQZ72ZxEdqr657G5GQi3KMoDjge1tcnGjaOt9bSawJOVq+kE8hBWMjLk
ewH5IjBv2AeEa5gNKZQLjF5qSBL7HKFeD7guJ8Ez9Wsn34/pK3Z7IsrptKXE4SRkBUPacqhfl5RF
uSXK76n3MEQX03oRSxYsNvwu+qixf5wU5CsUi8DajfJcGhtFPWH8NYo9gh4ZK5sHwVMD1SrhhG/I
/mMfXDR4ElEoXQckv2iceQ2Miw+XNBuVC2Xfet+T4T02w2kXALL0NqZ7B4NFnM16BLXiBBHwY24g
UWyX98Nwxtk1wcAjemEE0NPGyKGjTtOTWNEVBysEzVCYm+YiRmibv2JhQ9enXItOQ25jprvqsDUm
II28FwcqHtEodHemKwkRg1Kq6MNYLrDnPQ8dUzeiZ6ocCffUGNSdDWEpcavcE8q8ScVut4qcS4HS
Fioy6luZXnPKFBZ0WvmBvDFHBJLKerZiguf6d64+Dja4oLNOi/6AjnRN46H3lGAB5qKiTBX7wfHo
fKdL4KTRbY74raiihK9V985jbLqjZW+C5CI7C0BRok07OCfqkUdlSzsAUt9D2GOXOqha72jHlOZZ
cSrAet1u00gHUL0B9MkuZ2nrzqXqjMRvQ26V7dmKMcYGB4YsXFai3EKzs5g4Hm2B7AHaG9sgGbaH
TWowrQxEU4u7Rs03bXIbgSRpSfKWY4e8wjYwrgpwSkOBoUOch544ixMM1bS9HyEp8CiZ68TLAENI
YBD11ag0UBiacUdotEr1pWs342IM13x13F9E9MUNokEhtE4o6RUI7a9U/Vhilty+K8PWla65dRic
bZVvzfZEEQFR1Gg4Buq7EdWswFNZncPqrMrXPD3G3TQCp0qhNE5ZI16PR8SH4l7N5KHjuPMX0rhE
ZL7Mv2dRS9pFWctDvJcmkpoaoHaxs/NgH3MQ/zA5qWCQ8Hj1Fx/tp5EeamB5dPaf23EVjZCWlmQ/
9O1k8n1Y7IUnr4HT3AiuRlQFmxmVZQX2cove6LKxLgY8Xp4y22mcrOX+qCp7DH688KK748LJ87ka
hZjpHjqo6xoIWkikwHfwHh9Fsa4AfVQ5ioJ1ZtzixJq4nb1Xq57McK0gjq2tjOJZQ8Le0aWV1YDM
W6eC2ndOsxynH5kXXBesetlJqPJ2H610RrhL9w8DNBPafGdFeZ938VSqbQrfzQqY1WzfEO+DfBW1
8wZsvEb8axEhuCSVNRSmtz5/yzV0Iea1tonpoBsGWrE+dIgAqfcOK19yab1/bvOnpgYH5taBZA8E
7gZVLZhy0cLxH2X0+VTQYYLJ2ZjOy3Bbo7hls7SRGbVMEuuTR1Y6TChQ9Ogk6ytZIbmIQGPdE5qa
WrSnDaAqt7H1ohtYpcBjjLdjvurMfQEULauPEfIhaO+h2KnNYuMlrahigS5ChnLQuCWcj576+KpY
qKjT66YT5Q9431E2UUIgWWj0ytnvnjp16fTkQpfoltmQtGp2HR+xqOrVaAhapNtI07EOp8QSgkDd
Bl9iyEx2CXlnHnDJRsk5X0L8ea3QXQ1pHtqyAeU5rD84l2wy1bj3ilOGSJJkkBJJz0n0DNOMRCUH
sYCyBwrj4DxAbY4GO1gJRTiTqR/JRczWte5w9eqWtTYfmnXe3QqB3dRw8ZozIoea0wIybzn7XIDr
mPit0W4uMNgIbjOpOwrwpFF+dB3oyXA3drIsmyXuKhyKHKqcX34KQUOD4aEyDZXvxkCgGJ0bFGc4
tygte/JeNCmmUEWo1bLIVCB2LNHnQqCbc1Psrx6cfcGzT4yVjzMFAYS2Jkc+d+ZVdEXIS7TC0Lmh
Hsqdef3J7Nd58T0jMJFaSD79i6DWhNUcM0XQf44GF157B4hvQhBvfdHo+10SMhnSa+h+WMBZGfyj
XdY+jjRJSaCpDduR29/r6tWy7jMZNINnp4DIsAHiPFpAlKOkpO/xKhYyAS5fazk15BxIyEIlCVOA
+LGS8IVbhcn3ZPxOsXo/JkvPyElFn2r9REwFa7ri7B3Huc5u76NeAfzjOxiF3sbyEJhrJpMgmyse
Xdwmxy6uZ7aE5zj00xJ/cSatVgshjQLI7aPznssA6BaCfgKu7MwdDADwdLrAWQuHx75fk7jZ+kHq
Tt3wVhY3J3h3yUEKE+8Ca53mtHfcZ7yOf0jrIPAsM3IQV8UpZmJQsaiDjVfvZeUGDCYwMayn75RV
Jl53tamje9icRZDcvkulAu2HXNNHpEMCLKImQsUqfPz223/++7//87X/L+89O2bx4GVp9e//5vfX
LB+4eL/+8uu/HxASyJLPv/mf9/z1L/69C17LrMo+6p++a/Ge7W/Je/X1TeJq/ueT+fY/r256q29/
+WWW1kE9nJr3cji/V01cf14F9yHe+X998bf3z095GPL337+9Zk1ai0/zgiz99udLq7ffvyma9vmg
/nhO4vP/fFHcwO/fNkEZvNzq4G9/8n6r6t+/SYoh/0txDEORbVNXDctWvv3WvYuXFNP5F638himb
pu3ohsYraVbW/u/f9H9ZMv85tqqiXakbzrffqqwRr0iK8i9dNw3HcUxZUy063779/3v/yxj+75j+
ljaY0yMIUP3+zdC//Zb/MdTi3gxZhtupmYppKZrtKLbON+Wvt3OQerxb+Y9cM5LKTmpaIPLs0Qo4
UtT6dVCpgUTzCrQkM819xYxt+5WZYlpRzC0AkNoaDmyGFyTIwzKijALLtLzUHp2IRiDNgw5Jm/ZS
pvO6tsDOqVnr51HtjyNgeEcTlegd1A2gAmtE4SKg1KvdpwlVc/gcLHE9OfVWunDMfJm33SyhBiRk
SetiUaKIGEVzzSNb5WdV9R/8TaDkb7xhdIJm9sNY/vm8fnw+iv2352PyYFTHcFSdMbTE8/vh+Xi2
5tdeakVHbNmfEtqhRtJ8eWIFT72y7ZDC4T5RVaXdyLsbWoBcT0ZPBSqjXWwEt9iE/0Vs94ur0uW/
X5YhG5Zl6JrFnNKZoj9elm+zI9kmoGs5blNUJlQJSb8O98IBAYZhIq5ERhHGuyoYrcWeM+voqhrG
6mjoN1n5YGQUiPJyfC0lmi0Qko+VtVlm33mhZWz5ESO+ntenkVwBvsUUxhxHR7zXSrAAlAeMShFT
hD+VEZ/xX9I0PbmdFyCR4QD35chh129VVG3QyiYbRJAVOqWFycu8ymDik+w7aNopUrPG9VHtoNv4
J73f8o2s07t8oFPS2md5OZcscn77OMQ4I2qvQU+DhPcyBAOSEvK2oYaZoYgxilYs89Iol55ymomA
ANPBAu1QERTiuWQSffpBS5ZIImy4V0jVMy6dV0wwZENw9Gp7ItO10Hnlm+U7E/5e1+CaI9OeDpcG
SnMNZaRVoMHIW8acfyx9+V6XsEJgPgLgstTggKvrorCXhZEJcnpm5BCbmA2soLAQzhEe5hC+WFBl
UtzKrH6p2noXKc6kkNs3dUhhfKKH1ECP4jaQ/MCMSSyIsdXXJXA1V5U21aVynoU6nm7QntA7Hz+f
XKrCvvNlTzANRTV1S7MN1UBk96+TKxzakvPXj46Zb2SYjaCQ2tPVVaRA7VFAX2SgKctKzl5wBJpp
Yfmm5vJ7pGI9RWZYD4CPCQ5VtYp2QM3ouaELvZx+iI6GvMBAj7sA/VAuDJgMoONESPCjCuFcmMs+
bQ9jCNVQhsqQ5UzmYD14NzuEeh7hcrp1rIuuFnPbpAUR2px4TkWEgqW65XU+EccHMRFAT7PhIsbX
h98RXxmMsO9XBfbqtPYlpYR3qTFvGE4kVAfiQUfjTmHO1MFa/DHDazK0bhWPdKcZCx58RT5G70wK
DUb54EqSAfyyM5R1pkKBhgNCw/RUUqHTlThFcGOMnZxAh2Qtjl5yEh/b2x9WIQET2TPVuCSZBKx/
McublCqEp6jMGDexwyX61mwQnaUEVIWc6PJA3w8NMMA4dQiLyrZo65hnNK4ODnqX6GJd1IRGzKif
8KU8gibcGipifvKW38sYnHWUIFIfeyu7cis8fP5KlocPG76qKq61pl/sc8cWi1opN5GaL5oxPDl1
seRm1f6SY9VaefnCLyDZNflNrDk+S/aUdaqm07yIXiCJzhJv3GY2T5El0zBlfTO/mj1UfrS5OCPE
+LO7/PlDrDwFp1XWYkms2BC+iM9Ia+kljTRE1Io5bw4zFGQ4BA5svvxqG+FJ0S+AKHTcRHuGlj8X
p4lNnspz0QJTrGxVaWcqaBM6dYg2CFpuu9GFvIKkH9P02g3uScB/tuWJqYP/HrTjJJZhxVLp1C+j
j9NzNJekTPxoeoKyn68zxfynZaaZRASWpcuqI/b4H44WqdabgFMekTm/Xop9CPM+piqX3oXmAjNt
ikT0uozpVKwGj0c1ANQxSiKRM9t68/PrUTXrHy6IuEO1CSo01TTUv15Q5lGMsQ0pPIqtWW2dk4lB
Towq4OhiSxEshvRUCFFCDu+SxRDqHoIFhzG+ZpYOL/DCs5d6NIqHYuYHhhgVTXpWs5cx0sWAMGZM
1GZ0ZuLeeDUrqothR0sVEJIxRekP0aBxK9Z/bl7Ekqus5RDOHdaA1+MH1z+43TZguWBqih6IJm8D
NkQLNX3frLENCVtvxgSRYBR5BlnPnydao5HvwXNIbhhWTPoGii5xvElnTx76M64a/VMWPzrb9anV
mZH03DscNJ0W4GPQii08HGa12eIWJlO8NsUCMjxqCX8cnhWdL8T1OU1b0FIU8r38osAZsKPJEO7Y
sViEAbMwkDlBPFQHCW8cCiTFwsLitXCxgIhXCmcgC83GYFycNFiLGkgLi0kunre4BatsZrwjAEyT
1WPDhY7qlqfE7BXEgbRohNHwtM3Zhrx5m+3ELXEBzJgi5KGPlzEloOsMQA2Ay5bCjtibxAGrktg3
MvmOC1FDjH7LwVo71kKC/k3p1q9KNNmBOVNIv/jQw4hjb4mkSxzm6L19aD0NaPS4cYDKXfbdS8jS
FRLfxsrnibO0fIwMsmqZdUehQcLjSHVAf8I6scIcd6ME5Fha8upqt456BoPFEx6heIpPFM+g7uWp
rVXLwDkyQ++a+oYd4dQSwBTrwuUAtXmFU0JsaC2gtQebIGO0XeYCRwuPyQiVNVoSk8TWxe7JXsQT
MYxtmdj0N6iIIj8zd3jFKG8NmrJMDQYhc5ZYe99VTnwyA6RGi3mgjve1FZ7UDCqa2Fji5BZ3sJyR
RfZLSpUF3tj2zHWYQGE+82heT40rQEhaQmMgVgvaG+/51eL9snY1xVJsiFBEhYqpqJ9x7A+bSS25
sacWdXNAi26qUZQWgVADe4sqWXATW3wOn89k7nCTI0vAhlKYJQQ8QjORo0fMMpcnTbCa9fmuyk6y
SVk/k6c/v1Lla8bxeaW6opAO2Y5j2GIX+uFKh7JwiiiOmoNNC3pv+uuuvzWmtGLQbcNYFIG/tdmX
wwq6smbOZRajboFeUFn8xZV8je2/Xol4/Ycr0SO7z8MqbSiPWLOUBlCx8G0fxys6FvnfVELrx+kn
YpdgkjNjdK2eKZRQgorLrjghSW+8MVr//MLUrwHY54UZiu7oPCedLfmvF+ZoY2Q3tfAq4hRmiRgh
Pnca4l6mGrAc5mInRYpK9URcM+Y5Fsr4bkSobnIQE7pkCfsQuYl4hr4wDJPtyc8vUfmagHxeoqnY
sqppqmM5X/KiaDD6sA+Shs4PTgMbUClU4Y2xB3A5WQBPyVgkxCPuaC9/8dX/8HRUxdQV05Y12VSs
L8Omxp4xWKldH1q5XIpbY0azB4ovRsP+1JbFUtZQhqCU8ct1JtLhH9Nlbltlpcma41i26ijGX0em
zYkqrECtD0jxzNgCA8uascUOMJQVcgBTqsWm8fMb/nosf/3OL/ebZIoa6JVeHwaEijOyZOqOGECC
QLvPGcXhn3+b+LS/36HlKIqjGg6JwF/vUHEjS419vo2cfG3S5ytO0yLooFQfOcpsnurPv1AR6cTP
vvHLVMKuTbI8yagPuRvu2eNmLdy/ks3V53RkqsfqME0B7wgIHxlQeQTHq8pfzKp/HFjbVhXH1i2d
vPqvt102rjHoJmaWxZijLS9cYmlBIKgWsbV+yYp0w/n7ix3I+IdVxDcqpmHwzZiyf/lWO/XS0XXQ
1NIsTMfC8cGhPO9aD9wmEVAuAfxBpopXScD6Tk4eVoCsKV5l3YvUh0ykAf1rodnwv6QmtlDNpJpu
QDIn+xc3Y5rY1nT2xmmshUf3oJlvB+VDde1JTTDnB1TraJNWqQlpMgFYcpN9f4YU9yKrwOf1i4if
+bouAUSIRYyXkY78YgqI+/w6BVRZcUzN0lUBev316btWb0VDxRSQSSpi6mZxNaDCTHc6aQ+CeZXn
4VczN/KtyKJEXiTyIwU73p9fyD/Ngh+v4wsaluqqkyoKsyAeSAJI3j5Pcf1ZHI5sMcmIKZj8KzBH
7Bk/uXnty25fUeAIApM9Ra+vlrHNA3th9NsE0SCC5qyCfIuy9OgDBnCKM/bsrqELz0D6xWz8fMp/
vxDb1gzTkXXHFAnLD+dh6LiFb8cDvXWlPxNHTSJ9ZPqH5B9EsMv9t51Hl1BIWesjqq5GsJLMZ08a
p2x5nDoMELm1bVCzJYEn3rfTKYiMiHrFSiYtB+D5+Xjp/7Q3qvL/XvKXAWtdbBMLiQVUqx89V1ei
PViOKMb1R2ZqX7a0TeDvRixUKtVsJGO3LXkqVkhKk5oItPFc4Z2gAAlTLgiqZdcqn5G6+FeWmIso
KumnDUohkB2ef6N1KABlU6/AEMnHhqONYR0eHSjl43CsVCQRs1trFPT8HAc53AoTJVaXcARWMuUX
27UikrKfDJr1ZfYosmf5Q01D5MDadhR/i0cEPJdy47X1SmSuXGHYNrOgt0VyLFOx+/kYKP84BioA
tmJomqF8vQLbLyM1lpk2sU5rBFgPM4VgjrkgYgMRxTMzuBKPGdshW2Og8sBjHCqIvT0d9eqvLojk
+e8PhVhYBbqybFPV5S/7iZy6BeOdlwdVzza4D79oGgcIFzVIJDYE4LXhPwW1ttcJ7zKhBlPSORGp
UTTJy2bTNT1m1hkVwAaxailDYMZKlC3FOvoswqOCKnFDnmBQcx9IhCBtO+GJKMQhr+VHNxoLzq06
gEfIzzyFwMVkIovlh21gSSB+BRvhgkR8yW8h/Vu81SmDR/7RHCV47lZ3SKTxKOXIxF7Yl4umFECJ
HWYb8few8lMyZtZimuAhA76IiRid+VH9/vkuLG4+EU7e24GcN0jK/Ym6iC/7jG1dGjwyBGb7fMBD
EkiFo94QsTYC2/yxiDX4Id7Oh4jh4zc2ak6NMX1mUN0YJik5g8gWYTWLH2LTFFfnlfMuttEEtVd+
VBxDF0lyO+rZ4wi1dUD0zp7VnOJmRtN6Yw34vXRokpJejTfHxI8kZRvUm+J5ULeFZy5ETGDm0qLp
IbZ47SUTldWY+LxOYZPa4ZrTro8QzUhPJnKhQdw9Ii12AgQkUH1Wd0rpacIKLREoiwBb2j6bjs5H
QH9DzNeJvJHQX3WPTQhIPBQ0AuVQSUIP6BxRtppUXy545LxYeyXaUHOHnjTHqzIaA9MXSYbJJ0eQ
+OBgmp6ztEk3eVyszqdCNxZxg/4RzwUfJVVFbgGBe0bVDCREAElta/RoB7r72R94V9RWb7wKw+0k
MK0aaEFsRU6CNWSzz+XkwfABM5ripQfFEjNBJYEeI/PUxJ8YvgPh1UaCP6U4w+flgXLfESfwNQJI
wLO6cUDlSxvzPl7OEBQHbMze/h9pZ9YVt5Zk4V+ktTQPr2aGBCdpw7V50cJlo3me9ev7C+HbN5Gz
M3vdqq4uDMZ5pDPEiWHvHWUV/yij/obrp7Gqe03gAb7pP0YWlCHwB/0X+W5stQrE6/ALuMmVnT3U
ln7dtU9R5NB1jjwbHJaSgnDU0OKsaf4aHPdsnDhm1ZPYW0nU9eqlxFdii1gCngqLgUWINcII+yV1
EVwkrm5iMhVE0ZYZ31XUgkGjn2GNo+rGC8KLrnQADCIqbKoam/Cy99PnLPYvHRe4UUxC0POudRPX
BeItKnrnVEgfJ9DrgcSVs35um9NfcUSyIOg3nGTLCS/davpKKweTn+bJQ+1K5Qkur1fCVqLdmU2O
RYVTDJlBibgga2A683xXY+QSN3pA0OMsneO3driyqE6lLpQXa7xIRuNrTVZ7NP6qDHJTmXLWatdZ
M39vYrBCtMMM8Lcy5IOmoH5OAOHrgFoG37rVipc+yC5UE3S5A+fO0s81SHKJSDAkDV13kQzy+gvi
pK91BT0baZQRMmAdeddtZ1EzuHbA9rV002rJXCCboKAjOZXoTuBNiSco6RPcmbKv7zr/i/wkInEf
Z8jAEAFLxipBFStOsOXsSf44EvKyVBw1/hlHqyXGhH8tbpFYB6cZP/u5C0oA4TnvbfZI6n+zmuCC
hBenjitgJE7CtaJy/VDX9oMz3CtQC0Sx0iHR4NKQPppgk9Mcpxm2bvndKvqLpKc3TVaA3oKszD7h
io1NlIpozeKXP00HC0Erp0QDs/+sW3c1TSycEmrNDEQVPg5d+Epwt13DGRx/lh0tD4PX0A1ucZij
AcT7oNFSjDRc911vn3UyJ7Ei4b/7WWy/7KIMxt/oltfkecQPYq9J7sS0CDeT4SmmFWgQ/4pa5Asl
Euc9Wk40cMmWQpdk28SRsN+04kmKW/B0EnEmISt0UYXs7VYxkYXjAaLE2+nU7vhdSYvrOh2IMtJK
LrAGz7rsmRwdkGod0xrI2ijNhlyg5HN6E8ed4gVeM49GMJpnaPV6SMsElzVIeZx2DtmMpkDb4eBP
3nsiEi9SK9W3Jp+Qd2Mv0LPclpIM2UKHhJfCA0p5U+4nucZNXd30zlaOKIuQgXSU7JrjYEUcnKh5
S5hACowXV15YkxHyZCCZwjy+xRUcUZpoaMYaAMXhPD3EDb0n3q8VypQmWsgmQt2ktXv+HVBHhsBr
mjtcYAoq4kHK7gTIgkLareI3vDiGhvxhURDG4M0pXO8WVlezoIEH08vg/AKQ7YE6jTs4KQOwfUIo
2T7eW6Htssm5ieOeNuDIGpFgDxvA8rSrNPSlqiI2kWYJLh6dpjOAoCPRIIg3UmUh6RpzEVhgH+My
vsXDtZz2Qhfso0kTgNamQW76iPLrdZogPM0IUrDiwFQIHPoGTQ6tLRlQhyCG/ByLKJUGbKAFf0MU
nzOfkqJWgTrDfXY2sq5tjZIqAmYehVyJEE3jRVxaNWmJUSlz9JB+xWrmM/WXYiOOMMuYOAW6flhw
+8UOmSoStJodPFTkAX1+2Y6RK2Lj2LxlIOMScCiDKW6N46MSYcpTRkB52Rc8pariDMwbNUGajWwy
R2uJCgNS0GaGfiWV/xl0+bxtaUak+NOtlMP47FtHVGrxrZVhgpXBTetty4laUF8/K6ZxOdCqgYdV
O+uqgGbh9Q3wGLDYZHkleq2sYCe1OQ5R673EGP4ezrE48RgiSeNHZBEpHCYtQm+kugjUEZ/Hzeet
jBSE4UbuopxKm0rXwcYhpcyNEz9p1LL5Ey/b1eipzSKTqn+W+rnVIyfFYZMncFz3YoauRSkCHDqj
KeykICBDwOUmtT4ZrhWBSsLRaWhv5B8yWVasng/A3+BSL1sa4U1aUZJ05anyROdYoPYxFrQMInFN
wweWnh0wK7SAti5noA8D54Atww9rHpkvvdV/log/olcSCpKQL1GSuJsDei+TK+AVObpSTRU/SSrR
OD/4Ypto3FIycUEstuThp+RVDo4HSjDp3Wux/76NSafixDvAgxTHSBw6BqRh05VUJpF+MyFvUxDi
Mk2QjctibHJJpycVZMFyGZAWcmIUc+ytJCoT2HoYF3mYrgcuO23HAFoZIO/YuRiU4KJjeJFuwGeQ
a96o4tsZ/yAPizPFI2/HaS90NG+L8k7Wa3BIbmQu6R99E6Uz5U0KNRpivN6CQNCpOwepdVVObGEM
QDSf6R273X6St87JhDbQVIsakHdrXUrNQQaNeKE+XiqkpDgkUg14dIns1ICZb+CLoPtTBZT1OZ1S
JpFtnFBQKSbwjrCGQFBY6fnvwJjvDOoR7CbqFllhXUXtvDEpPWsYdDmHQUi1mUozty9dBWTJ7CeZ
7Nk3r3IAD2NNkXh44QMkTiWNSKPTV7HBXDo9+w4rg/EqiCSkGKyBapgKADfOVvFfcFt91B0JrnmM
TutuJPmDiaiIRO3ohqILknuyhxp8WIuMnsywlFv5RN38RoEtd4JHgPdmB/kOy4wTHGZYFDLukuYU
02tW85lGdYsnn6mWUx91zYomTMtdJFf8jEnU3P4z988YRbfEMgMsEhO+s/HCODy/7EgOuqRI4VfL
lUT3F4JTjgs3shjzqYoAFi7YDTG/VMEj7kXZzRJEjjqMURajBBi++Cogj3WLDhBfeu4vW9tKaqiV
6wxoNOeiJN722xmkKIZW42JCCUHGc2llI5kvuWpCzieZ/Zj6lGz06UnCFx5ScCXiqPLkDc6+C6u1
RqmM38Gg8A/EPnPR1Qg9JkGBnIe0GiHNwVXCGuhMlLgI2CyxGWIT1ABgNZ4pR02J4ofOmRfkSeRt
BGGypOhs400OZzwMN7Xw/kg8Ttw1Hh1vI7P+wWmhwic2V44u0dyZTiGi7fDgw5giOEd54h5UNwHy
HYBL+BMOEdvR6+DiMDWSRZKtRIylN8U5LtV5juPmU+ETo8EH8+gMaoTBZwOUtpg53rZIWFjK4Tr4
3yVUFQdk+U2She8rxNaS0yfhn5wceXXeM1WepM5kczmWg/EQh1TlqWPLPHXjo1WDTR3NSzPCzIS0
C5xyiaksx5YvMVJMZn1DgZHHoiYuRwOzjKMg/oiskzvvSgodZP/T6YXDzhWA0Wkm97r3iju2qTc/
5RwVztlMmFGjOj87UMTijdbX15YO3RDjJQktuUfgw/FFs8JNp2EKJnsnN6a4vFNvX4l3JgAKSQl7
HIw8pqTS0QRVry/d+Ul+nYMrESQzLqZKq0qK1ZsBgX0LqylTINiN2X6vJfVR9oOVX44p58rs7B1T
6HAnYK5lgbGqbC727UwZnbPGjuRnPKFUOAVYUTeo+HCK+Wf4lfyvzeCNkqAcbKvnLL1TI73pQC9q
HuVN+A1Bq0j5kz9iKTyL6uTI68XZzsC1he7N1TR1G0m2V1S7B4iggelvG5JpfY08yY3c57U13ZrJ
8Hk08ZrlADl8uN9SlxDDkJeQXfP8L7lFJxv5D9wRQGpybBwuU1lKloI+zXd1pd+GtQ20ItJNyWfL
jCWQVZQQtAhAXg2rPsCnlAogri7IQrpIeGgUsxmz6qX1ES8XVJpSfsN+8PhsRQnsvRy9lCWYFFtd
KfptayCgwcPBBY96iG8D0uouxphoQqq24pHoXfFTszoYmcNrGkybtgTH/xrhTYhjLbYmVp5wJzkD
EupYJNRHND3ZFZkWkR6Ay4pSoFwrHNIWLIH8k5aoarYQN2eXzfkzKAm1fXPhcGGZk1a57Hvc47aq
DNnOOQLicjB49AhbEyP4FwbIXcVp/t2cvDNtQCFLzYjCnd5+KFx6xVSvVOJvZDQJocP5c1AYOwYr
0vKqB83HH7XIQC2eXVM/yYM59F+CSoexFnfuHb3jhRsDWWlfsaCevEl9h20gkV/vhT9k2mbUfrOm
RxjpqRtx0GeTxAEjRukGPFEzoYVGsMJvVgkX74zBZ2A5MA7VUs4qf9NV4W3fNhKFNMlNgd1ZBnBQ
yKgkKIQaZ/r4WsQSfJfP5XXmlD9k7iLD/ma0xs9s7L9K8tvOqx8tpWJ+TWaFeMS3gDgRFTGp7sAw
ZEzkE7ndCdmXayIDa8WP5O5raVCed/aD0ZW0H8MnB3kAlOGuMSWOzD6Jc6DTs6rQK4hkPf8j+Qz8
P/mC2VSt/sZxrKd2kNlV0/BWPsR/SYyEmjoAVY/u3g6KkScSrMaqLOHYgIQMmxKRRqJF/u9jYr4w
qAU3dkhvFVwaAEuoy2aPWVG9oHKxZK95vomby8ah09rwNo2yR9NC8QHD3cTzBrCMpfTtVU5Fhx8J
bMVhJwoMp7O+eJMtmch8QqnRfOoN65K+bvdx491YBlqQOquoEHTUeP0Zr60jgOwQ6xEk+rhi2Rg9
tDjsfoZMJDGNpNjUsBZett4RD9FIUTrQEgaNMFj5duBSYPoUEyGVbqN2W0sDfMLdIXhH+QvOhXim
My2Hal5MICkzULr2rSvuKwv5KSCplsZnNriwmF/LPVPQVW8Azs0GnE86o3XO1qiA6fCpdHe9EnxP
IqxANLV0VdkGIGvwxrif5YrIUv+uGCklmxuurRC3IpYEENox9jWJtE+2IakGQcEBLCV7UBSfNDzM
OetAJ3e3Nrfyu4GuIb/FTn7uSC4RS21j+7AZsrWG+FEiJi9nF6oe/symjeEyZ6/yl4YWyIx41vSl
MPz7yfQfHEiVfeLRzjd2h3O9tJbf0Nn0Snjjafn9iS22qkE51NLpJ6xb1PJBOZtLjXav9FM5gT3o
NIDdjcGrXbVb8Xxl1iIienQMUJUmzkkSNJ4uBVjAF4CqIIUXJ/H4s/yx2cHDURQ1LBVNPJDzq81u
+r6m91FY7diMNndiO+OG4tOIvZUIyMBZN8tTlSTdXNUMmAIKbarmChze1V11Na4Xq/UQzja8jJIs
tNLdeG64qdz6TiuyxyFOEKStvoVe9yQIRbXBoRynn3PcdGdzBEdd8xCzjWLk7rSfAhUzSv/RZWfj
zTiTmHRRgtDjJbYidfmIVyNf2gBtEI6uHjUcV2IIHGjJ3HIVR7VOJFSxAD69hzihv+Fmv9PyZKId
mqOHBsFM+4thfhcYZDQB9EQIxAnqNofogcZD/RTY3lmcJgQLANmqS8nJLmtJYmRo6D+NP9E2gAw1
OjHgIrP6AnWpOu0L9wId0h7GeP4sUXHQLJl6SfnFKqATMvUxyoQSI4RkVwU+I75p3qImoILfTV5N
9PXIk0VkvggufqPTeaOeW5jzcJa282e5+wgROJSRa2yawd75TrmV0FhSNzywxMVcYto0fpFSfEjt
pSKdVoHfasCCy88EFCbXc6kaX9qwu+HMyq+JdQllNiEniG8o9wN/JWCspjN2Yvfz3LueWYdoQDoE
SzLwT1Luh8K6xq0SyJp4CoVDOaBWUFmrKRCNX1O/vdGy8WbCpsGuuYG/WrUOEvmQFMHocWfEc3WV
o7AV1vmSSudHTCH4P32TWMC9U+WOHzUFuFSJFWf2Ve5S+wYrpocYCr7HKAmkFVc+BjgNt+e+Vc2H
AfshqEnxtsGRXqdV9SwGXY9QznNo5ufTz5NiBdHli8QXbJBCDR6YdLUo/gLMK+7+3CYGLTscKV7Z
tn/XjfaCIQoHssUtku8EqmRMZXNRN1A99Bxkw+aIiPE4qAZu9AqTtCBwBUXNp0vI7rjOg03BrFMM
ekXM5oNsN+J2pBOLZ3VoDVnOPsS8YfbydECFB/eYP7eZKnhm161eJ5rtnOdpll27vBWrlVXQ/gYr
2CTj8oHHrY5mruC4nH/TdMUIUjP0QBetzn+Qp3qqIZm1M0hXdxaAC1r2xjVCaP0TOSszodjB/5Ox
7Yz2Oa5u1OSXQ18xIn2hNBQqiRU2jyRUJOJrTE5bdkNggP9Ke4Nvkg6e3PlcouUe8Llak/bG92vz
6trN63sm2SO7JIW531PpAMIAaJ023VNXNc/eXEoxZ6neccELbpMW79ucgqVAJSTGhURRyiNzaHQD
dxQCJXlCXsSfXyPVvdLCHxoYUEHxyppa3Y0YeondR1LNOoUINqNgLkIuVXkrSdSq1F0MguHS0c7F
ABNexCa5F6+idQR9UBsk48jvmQHqyADTQDeC8cQfFyjrrCLOYX6x/Gsru/ShBPKE3HqS1GQLCEp+
KRo2r0VHbEv2h9qUuKZl+c7dIG9AVn4go7BQW+AayDXM62kIWfMJVGRpDRAOb2GJfhjfM4NEjZ49
3QpkqEnrZwncSTiSV0XNkXxAQdmsMc2HQEkRWaJQ9769BOgtR1kcSzRqfANVN4QTVWgyfG7k0BwA
TPyPE7tuhX1633S2awucTgVwtUJb1XOUWGllGjtZJ7CaGQ/N/Ia6TT/aHBIfvWTIhfUa8sQ2OcTx
mzOccC/NP+9+Nr6jA+fkCDi2vkIQQEJr2z4bjV04VZTJSBYTaHl0XG9vpPooLAA2SznOsjj0eHrQ
ysIB5tYhnRhStzVnPB6EZ4iX2D2SW8C9GTVihTwDnqttUCO/q6CL0ALAJFgglAB6eUG8kVnzF+Za
pl5MtNhf5tqZaTm75Jf9F8IccSh70pMSYPC3xxdgDbV8XwDHsggkLRdW3erU06CnCRKQtTuKuj+R
WblVVecikixsPqADyUZzmA1qIi3Fq+k8jPWdQgFcLlktoCzLv5I7TxBY3HN+T3jovh1/xgOeiSyQ
6xngo3QTxsBH97+2ZzULG4OLanrlLJuBhrYL+kTNANvVR+oOcG9mUv0bjV/L/ZI+WPLk1IQxzVIa
kdk1epE9hEiRvWKmMUqh2dxnpBhlY9lqCs8GQPr8tNSj+ieD27wwtxm7T4nai+g9Rcbpw/BjtTIN
u0G9S+Dgx19X/9MBtGwDFxQSgkXZRFtheqpCsZSwz4qd4YW3ksSFcftTH8tz4bBJ9r/OAjgRolBR
DWeO1t7zlgmlGH5UzKhdxoFxK/mWALWlbrAeKg/nXn8Rd5+bOLHMxVdQJrV7CK36zjT7m/8HuvhP
fxLvFVcakLPHlaKtjnabxANUKKPdeTPZtjY4c5jjmOh+iPPvYuGFyiP0JBsheNvIX0jUH5/JNTKH
zc2mZnyAdaZp2t7qEWjG3dSV3Ze7EbADxbBNNbuXSlpfiy/NmcbVE1vKopMiEBx8Y3LhN+MNmUYk
bUgnhvWJA2f8OS1AOEELgfxWLRZ5tZkHrzfTuJ9pek/VL7Mf0s4nf1DUz6NNmh7CC9jwR9+oLeS4
iT7ZbUBbvmWozMrdR6sNJvsi9ZJHpy0JvnXkPetpA9joPQYT92NEO0DqAKHmIQJXPQdF/5+iQlXR
DWmuwiVzfJptmcY9CBYYaMEDq6y1AyUX/ODH82l6s59lll5/Bpl8peg9+tIh/ddC+IcDfHzCxQAs
CwKX7MBk1mhRRLVvlKwVtfCf/FCcMu5dXAV6c3LzmU1Ca7152+X9q0qPPpsruwrodiAkTGgj7dzT
J3KixUlV+ueRGaG6VFOvdmoI69A/YHP+p60L/1xIJYlqXorJYsQ6zlUOtfIoeeDK8dJrUhfBRRMo
tDLJqCnxFGKPocmj/yFBgkoIL9cfDnPEqaKSftGPcBy8U6hua3UTshkAfgKqJs3B6dfXROQojmPP
yDT7M75Sd2aqJBfTrscfAnhKp7MQ4AXX16cKSmicgYrXrF1OaseqjTfVUekVhSvG/eR4sPFpUEw2
p8c81siRm8j9gjBNcJOJp/A8JLnYmenPNlK/KHH1plDXNJuMNpVNG192PelIuguobvoovkGP30X7
rXbjuPlFmSFtwIQgsvsoX1R/vggz5S6GmyN1Jsn8jRrXn0JLClJN3OX8mm5Vr7Oenri49RVq1lXx
U0Hfw/dQPdBunkzpXtDeZEOgo+M5SdGFzdTS3hwVeNXfhAhTNfMLPtJZVC5lZhbWgOMjNMUxfyzp
nVjEoFvScydFOwsua4nan4UiSdYoW5IVx0/IyqL/flBPRU3VtFi6lUXPsQNJ3qlwxp2OTJx3LRTq
vLyJKlSszfIstOOfXeWfgHRrK4/+fVjL1jWA+qbc7h/nx6Bs48WDP33GsZqi8JbXbqbv9UybsxAl
T598NmQZMvF+50mKSU5imSEoopwrtXdxfA7+j6fBErv8x3xn3+2tFl1mNNNwIVdz2iOPSNPbsCqk
5tCGuQpB0ar2tuiN82Ysz2zqgMG48blcPdJFBcW6E0+zcvp+z80/T7Oam7Dup0adUKNO64HWfSGb
gAbglXI9Kg3NOi9956nF6RT/gEyZ4SPbh9aU+sxuPv4kfx582cXW/z7JQnXfm5fMrzVb6Wk7AAEN
7ZgNY804wxMAMYOU2VzcYxj5IfUkxjdVVawUmu6fjNE4r3wR8H/kn1nTfNar4Rl/pDjX6Cqanohs
p882CuINKrYIB4qugXym/CgvnOuQmA2PhnWvc+S/TRgzo08bJdo1jDJkAVDKVuYzHNcR6BhJgNoh
c96Tg+0unf61KG80LzyxUYyDx3pvQlbXSaxFjaoG9vvShKp7zfs2M0gu75Wza+SvgHDP2csOvgMZ
6Q4StmJPN2b+mmSvRM+N9sSJTumP3SNuBYHNye5r0pkGU+diEnwNDdf0KS0j7p/+OqluxDnSCW1P
re0CXf9wM8ra2jBJVfLXqmevdtlcJFnTxRQn6mqgtEzRp3oss/yXYg8XKp2uipK06LPRIJusoyaL
rZpZdo+tJl9ZSkmlLkh4CLue3GX8lGJkcU8umGUzRd0A6a/JRb4JeZ9JabfHt+daAOL9oOBJ6S5C
C7bqrFbDHn1TAfY3fcZ0JLSPUfGqY95CMDB1fz17wZlMLLtFUAQmArV69jhp9VWb3GQkmFiQwS/P
TzyVjPrHxO49lXhZe4eGCIwerrU2wYGiQaBsaWsj06a3lO9zWkzSV6OyXwlRSMWdsObWQbu6N7hs
4L3Bxwiq45xMDF50964KMUFFw3lqabvmD19VhaI/upNdSJeqEPGDKLA+R5U0b0Cut0HEdfwr7OnL
jRh87Inj00ZlTekTvUeIodKsdYa5BRo2BTOY/bRcaRdBz8lUvRkpPuhwuxxScqkGermhY0tJTy9n
A2tzSkAuJtP5iJ57Ovr3KYm0YaLxgvFqiQgDzRs5GHLMORTyl04JNp014u640DnWke2fOswSPO8v
lK56uB8OSi1w1Uhmr9xde6zzwgrsZKtnZLhovgJV1iqICLyG1nSRkV4lZfBYeelmcBW0ucl9wNEX
UkU0Bej/ds9lQoa3RRQUPyLskEVL0DQc7s2Yq4IWhl74yHHgM2qN3kZZ8xiaEWqW1akd99EquWjU
eJpqE4IiFMMtvjjBe4ueWXEbGmY673ITBUcq4VM4fRXEhm7Xd5TeMR5OVQu47b2yApXmDEf/xHwu
yYh/5vPPx1ht/NDxXeLaeN4lILAiJOzkIEoBRXLHkqQk+6O3zXOs91+FTiraJRiKVjASzUaNzNtE
K+gQwveNT0GBVO/xo/nxYn1/QE3VMBbkc2zLk7/fmycl1Eg86cW8G7gxqBsLJRPcwn83iJzQvUFC
ioFDMpYz3XwSQa5IgVLzT91Eh5ZcMzwLz1w1CSVXiaGkJ+FLz695pw+vgoaRfPm/eI+9EVbG1fAr
+kREyrQEg4OAIXGYjw8hB2y9YfZfYrVhfKP3qlgL552glt8T1WhrqshrnvKphFRybKSVO16Hdq7Z
KSPh4NVg16UeQw0LWJ3geE++2MGNtjd3Kyvsds3UAKuYdsgMXQjuBguY2C/HZ2/F8/29nfdGWW3n
XkXGZaoYxQDcJQFUTlVUyJm8GdPJRBJ3N1R4j497cNVMBLOgYlKVdFaOA8i3NNYzb6IG1F0YNWrA
lI7mGrHqMvpLdvvx4Q6aFUoCf4/nrrZ6l5Z2mmnutOsbWq2j9jr+x8prQOHORUnNh5cVCr3kqoXj
I+lrgeGAO+ooBgYRUlC2fiuksI7Uv2Tbjj/f4WVwHHJiQrCy13Tr3PJVrVWxKjqkJPgHoKxec/cs
fLUkDOUnx8c7uJX3hluteo5YsOLWDNeiEA5Utb0cwKmAwaRGd2qsg/t4b6yVLSPQD4dYzbFlanUn
1SxJWMQs9/FXOjXM6iLOckXJjYxXkssC7oJg9k46vKcGWfHO2tpX5qpikKCKPwX1r3rozuzm6l+8
CfVp6lUEf6q92qup3k9Qq5gwXy3POX2Cw2qdE2bzo4/3+9zvDaJ/vGGmHjEh22SQJu1+UIFspKGX
s8lA1fx3b7M2Y/aUdaXJlA0g7KQKIjhFIq3joxzc0K5jWzYxtuV4q02WJ2OMGePChHrEhuYUiZTT
sqEhsBwf6+Am2BtrtQmGMEwIXhmLMohAMK0lWX18jMPL8/f7uGuFiLzI5yyLGKNBUgzvSyDyMnE2
sJPjIx20xAg8MHE2ioQL1XLP1agDtZ6tpF5uNZJMWq9cC5q0GBWJS4+PdXCV9sZa3aBZAKGhCptl
LNB8SxGW2EYpjEsbVuvJK/TUu6323tyTz1U0ZrEwjI0YdwGpwuyUMiHvevzlDi7Z3svJttmbyMG1
/NwIK+xcp1wLb8DWgRmEl2Mw/xsXdG8keZK9kYIxS2a6gr0fqR7ePp5vA3Hm+Psc2ubkukm4GIbh
Ed98HMUZmgA8b88oZFX0FrYdNBeP5knHhznkhO4Ps1qjsm/G2mvaeZfq1kY0x7wyORHQijOxdtz2
h1itjIHARqeWDIG6uirMPeJEao6oCKFIHNJc6d+4vfsDrhbI79wxSIZu3gGsMXNlJ74EHPfdfzdz
svv3toE9mHHddixQDxFXG56E73B8hENbev89VpYudBzHjpNh3lnmm5GYn8fhZ5nc2kN+YoEOndO9
cf7wzlqnVpUGu6BTw3Sz6UaA9vAapDSch6fkdw6OpuFmubploa+5Ckri2fK9ULOmHeQJdAQmDSYc
9TPc65MVuoNnaG+o1S3rBVWq1LY+7SR6pdQ1U24BUX58lXT5lPX+NgyKgA4H1aG88nEjoHCkJxlB
0M5GY9+eiqsqDCCza+dwtkVts4BZii8vBhCrJ9QPl3SJcCUKSGeDYX3NPFoC0T0Cb2OkjQwyYIJM
P/6Yhw66YZKpB4rg4tisDkWu07on9aZ55wTeDo/DVeKH4yMsJdc/JmJviNV+bYESTlo1so/8bc2r
cfUrqKJgHn/j08XtZApEwOL40IcWev/lVvEM0mXjzMXGWbToEQinvaust391xfwzirb2CqI4Hy3b
ZZTCTB8qpbrjLoPXc/LePL5UZDs+bqipydxJ81XsF9wSdo5Qe/6b+dLWXoelUiGZHCxLHb4O1XCP
qkiKAOTxQQ65G/vTtbpaCsXIatJ2804BXtvO3xZOpbEpw++2+QaU6fhoh4wlgAYQZsBLHaCtHyct
sLWppJq3ODcyZ/Ro9M8c68RGOxgp7g+zMimmP0zNKGuDj2s2f19mUbYZaNoCxvFLcXH8vQ5u7b33
WlmXOFY613R5L+THu/L/dV8e3G97Q6wWis+nSaHPEFVwL0xDa2pOiF8eHMHWkcAG/awTJXxcHNQO
qiieTJwZkHkuNfECLap/MU97Q8g87l3HzWz7ddfBWxKOGi67O+qi8nh8kINbem+QlRFVXPpwZ5iA
BU/GuZf059htMPSCCAoQ3Tg+3sHFt4ElkeN2Vc9YberSd8JqGgNVEngsPumgk/mBw6/0zxCrDV25
E0BxiyHY0Hx4r4BaPsM/I0b8V46ZCY5D1x0iHW/taGRObKeFEy+vQ9aY1zkZ4xzaaftDrF6nSUuz
adVI3aFK2dDxZcR7Pr4mK0mg99h9f4jVZvZdu0UrgyE82iPUnwBQEulKtogqS416CXBjOaYnV2qF
3Pp7YNB0RL8C4Fp5nIXRuNFs1PRvTNvtrL0JZzboiqshBjHyJmDRheQOvYjtEkAdQ+xFkmdJENIz
IvgOlY8pF2kQQXv+JmAmbnLjGv8hV6OJwp5/XaO2KgzY47N2KAgw1X+efeUbjEHU+k1bqbvZ629A
9wo0gAO0JKSKaSOoKAdQ7PFBD24G0BseWtuO5ywArj2b4E+eP1r1qO7aLL5vG+OeqPr4CIduHXNv
hNVrdcWU1THdT3dx4V3kgGBU98au6uuTPsEhS7A/0MrDSeiCkbjaoO6Ucv4MjbQ0pZvf5fG3OTFf
a6hq2nnAn2LehsBJQs5WPXURrKrvv/cwYnyqFG9MGBofzbRRDy2ci5klAQsvANBp1G6xBSIIrAz+
I3/syD8vcrfTthjKa1Fh0sNpM/kmv+2+cLmzWfMCWpLylmr2FVQZdGuFMyxkfhDQNighIZcyP4K7
Zi3SMn0R8H0CFvP4lK1QQr9fyERl0IVRw39XV0IHAcxo7JY5g/PpVeqtYLoZGR1AFZRSD9KdJ5bq
yKI3QLkCeCc/kfm1faqz9Dg0t9CO5tigNG9fTTa0XePUc67wMX8/p4vhNS3qZ/bKMOZaresFvJqd
apJ0bx8JAZgqhQfuyrvMgjxz54JkEN0VsQw1zSk6GrgMSNSL3MLxWTuw0XTwQaA2DZVHWTPuQB+o
hVlN006I1WS9hdF4fIQD5+XDCKt91pZBFSn9PO2kqMKmopbwb86kbngwB2F2WYDrVq7Z0Eeabw7D
hFcDtYTcCbszhTB0/E2WS34VVn0YZmX259I3XDNkGKl21d8SYMHibUz50zxTKMKcA90U6QasvnzX
xRq97l9EKEIIPELMF0GJKLsxaEf6juNkAybkYUQIQgDMlG7QoA9v9X58kxy0EnU3x9/i0HoA4HTg
nUE/s4zVejhd0g5Wz0vIiSRzK3oqcjcdH+VAbgEEt4SgUEwMKukfrUvdwm7kmpx2cq8Q8MtZlLMm
oHm0DY4PpquHtjEFI+DHBtexvpaWtBq7NOIypXefodzbtSUQ6WhwaZhiXQ1m/SJwRRaF6ApU6G/B
kSlpUTTT30K4ZZ8sewSChuGQir9w4GMFuqOSWFd6Hm8kYOIT0wZRHu7tFMTRXN23kM6oRyTho9NZ
Dyy9mXaVUINaCqImbI7UewxRsiG9gp3MaM6Jht+5GlPc43FE/qaF/VgitphlHl2jnCcp18TPZjwj
3kCmrA0fxg6Nx0QpaLVZXgnznk+C6j860NAceBITLRGxcihYyLe2oklRttPQ5AM3Vrc3wNbpG1te
CYk3zuka7d2nNFWeaUFrdVCe+TihffGlNacvc4eaKg2XZxqSTr4qgTsfJ1pDchWIyoEcMNmvYplE
KjJRtRu1+upELU0Fcrjr4FRMHVGC6paGdmhaqWcVHK3R6y4g/GznGJEJBN8aeurSk+zRpM+O8D/K
cHwTvtBS3oUjLcoSjfQFhLYaj/l1jFi10/yycmBHjddeAD68rjxtY0XlD8/rFy6VkVEVUIE6vuub
YNxjpbiDsy/EMr+gVzREQAcUDzDw3qgvW45bTpcpVUHSRnsDT7Golkz1nbTNcMgMeWjZYa4WpYPh
6Z0eIvp2aF6FlvIspD5MJhfgnUEHeuEiWuOw6UKHKa9p9BC8FPSIhGB9FdE9UnQOZcuIXgeiDZby
FZbKJbIhEb+QNM+Ngu588lrG4xNyj9fwwC+AL19MSIKIVV5aPECuG/PwQWh3rI0IeFHRxddBPaA1
O+ssAi4IBf748Tp0lgWqTA4cS05u7eNZ7k078bSILC7AX9p4XXqtd9bA+mJahcp3fDB9uafXVnZ/
uJWVjVUzGsyS4XqkgDi0UhVZMhawrQp1K5x62TJKximBzR01Txa7lewP0ADYpHMPUc/QLlR+T4zP
iCJNBkealeKBJyisDh3jfst31iP5lgRUZP1dlMocuxM4upE7l/xUoha+jFy8nlt956xpWf6qp9m3
yl/kCwcTnn2tf3ET2qaNk3M+xz9EpkkkpESUpqptBN9y1ziXki/+3Ke+AHuug+kqNn1Wb40xJACn
AfTku1+IwPqgoe8wANWkSb/NSk5zwmu/UbczkECbTbBIC2kjOv5wA+ToMjXoD+C2hLwpqn+fgwp9
RBf5jmlGyIhutZzbygWjbS+ihFIMDvSnav5igv6mriYqUYQi8OrOBx1FN+1LliGF1zpLUxaJaYSF
k/jRg1ASFB+tkqq8EkUNEYn06RqD3RMmKmqF/Whd9IJMgjxPfldHU8JEFYSw/N3XYvrRbz8TfRsh
3bCTFvEmTE+Fdcbu4gaJmh2WHK0zEabaiv6aSpxCxoI8OGz1xWOTslVsxvQkji9lQXV6NUlik24G
ktgM4OjKryz6YyhthY+imALVV2j7rYiBpMlW0isiA1oOzhnOtnam0DgD+26W08bgoh6jbmfmencm
7yyU4QjssOgAiUnCjcGP9KN8K6JaQshN8WfFvmig3+RjBQ01qeotzKLeo613RNMBLhPRFinyDJFI
fuCk3VdeiA31Q4lc9FcRfs5ov9Bi8+i2zbcRzbUgl72IuDxWS+AnvSYiZUwl647ulUwdP2IRUHx5
T4GK5RLioxUDoEUGLKSVLF7K8WO68MU+nFLU+qmG2YZK+AtVa+VtR40PndWetN0wKHep31DLBlio
9iLexmHi2HBnhhVXK86SoP3STtxrOZHiGsFgEKMmlxU1IdRb6PpwJqFHbWxEV0nUJRoPhQXuHrkL
ReBoGQCfixPquq3IDWIdmAPmkIo9sXcscEOIkSIQFHItumi4Iyoud1ab1NfigMaId8pqzhxRWQwh
CBGcC62b+5dpFMKbrrbs50uR4OGQkVvunS3PLntLKOw4TcQUzDobnUUaZv1TCu9EFgjVOx5LALJ8
SdPyeemERZAU0KvIsi8QCdO58hBsk8H5HVGJctDr6uP4VrjBZTl/iYfxcz0gVxK4/Qnnb8WUIvhg
2WzXRYEdKgW1EvEO9wLxfq6txooH3AQmQC99VN9gjM7NvRq+Kw8sxRGKEqxP/xSC4+QhF725iI42
6RetPJGQXKni//lEq42U0ivSy/tO27UxIi4Y4apBjKwY5ZrmKVCvFHJ/yAUqIWZnPSGBcnwvL0HO
ei8DNZJOg4RkfwBNzKwMUCbJtZ2CMk+Y8hhYKs/dyR2A4q7rEdZal2bmX/Tx9Ip0uVzjlbt9f0LZ
QiVepYg+iV4RxsYJa5pdtrOHOgy3VV4ue5e9dPzBV4xWmTsHB17EIwxyklyaH1fTzhWnyXu33omb
uHSlc2ljhU26y63uOrK2ELjZvrSVW46DtxUZrSJhr0vTFjl4lML60IZ4IX3EuEK4OoQK8b78wYi/
i5VG6oMZ+R/Czmupbqzr2lekqq0snZKDjYE2tpsTFe5uK+e4dfX/MwTv/5mNC46IW2GFuWYYcwwT
TCnUd9R0jDb+ZHj9KUtjgJMSsyszZI904NBvFYIOI6xl+eyr7kKLe9l9iFaXz/F6yvTm9InCS2lj
ng+chNFdu7ydkv4eRsMrYanx02rj10vgxeNT61KwMXAeiertw5DzbfJxG/v/e4KDOGqO0rDxM55A
EYVauWHmEjeehjTAFxXlBIMnbijRUTmwtbw/+weI/efZJ8YifUvzAWnpgzGwAODEcZT19+qTwHtQ
nKk+AlleMT86sIcVsFWuV4oGZJTExFe0T1szLMS2a3KHZfvgqbRfD2fm96c6GJclRyAldhkXj+IF
w67SmUihskv5JWwpwQ7ESYsVVmu/RSjsFfENxzR/fP9h3sIdmSTI2kPHQvLTflOL6pNhdJ047u5X
mjDEHbYdD2SkoEUQqcapG0ZH4nrN7AeRSKwQRYsCJrbFRVYl8E6BoC+ftJQ+nkENxeFQ/f50B5mg
ui3mkhI8Ovf4ExlBWo0/D+bIhY8c5QMfAvT3x+MPxvb1eBwYjK5Y2t4c0w542DNs3F/cewE/2TGT
CbGk/UsUH1gqcYOoG92Ho+X9h3iTgNacoPVKXyxgGs87MPhDkzd+nzInAcS0cuq4t9qEadWR8MDg
336chPrji3s+aU44fZEhQUz21bnX0y5qN03bqSLu+ArO/IsRxjSolcQUOfnwfaIIQigoj5kkvrbL
+++to/VwtuG3AuW7C1xlRl4/gjnWleGZY3dfQ4L2YlZNZB/fv8uftp9vcpCRYPR9NO5e3yVNam8y
vKa7z3GCaIUtiy+pQyD5URlh8xQOX+f3Gx3kwfumt6s66br7ATdNsbpEJ7C/HH8rEQqZcXn3vGdE
omNKoFv8qaF1YV95/43tD175MPljVX22zEbNKYjhy4LkkQUFCcalB6M0hYfLdmeJDmbJ6RaFxAp6
eA5lEfqFcxcfL4gD4MyjUixnXT6e5oYzvSO/IP5ab18duyvJGs84gTGldSPkt79VXvqkOE9+Kxev
POjioHIpj0Oo+c7ff0MZ8neG+rD4WBGP2HPInOL51jDxpaG57VTsqRpo3r+ZluF7Nzs0Sk2QFu3E
vBaGfzHAcVzBVvz+Lf5k935bOocJhbpr4zHueR/YBaF1JHaPK6K/QURrn0zC/Pdv9xYOg8X57X6H
IsIlYoujZ/JKHIlrTAZm+MuGElHLYInhXUy+KBxj2sXZ9/69/7w2qa84vk+y9bDpsw3D2G+6HoML
9Sh83pDogDQ8iQgX37+R9SfzIsyT6/koWtHG9Hrj11Gzj3KbOymLye4TxYBYnFmcIvJS8MMbyjtR
QIOfRuSEnVeBHoeNnLTKjUobiASWWMhALMLaW1pooop5/2n/PCXUTl2yxCbibwdP23RWuxbT0N2X
VXce4B/hPckhhX1SQjQxTRCYE7FDiS7xg5v/cah+u/mBjez3O3/fdVhi9n1ZceN+o+MSqaqQdpIf
mxN4/Jz6tMS1ZJTk35HHIIvy/qP86SwMwBNwIkKgAZ7h9aT1TR2NGerP7OxPQdZDfNWcqxTQtOYV
zdwEmBQD7t6/5wEVzOY3SkORjj3PEtT54KZTuJRGmk/t/YjXrqxTAOko2TQ57qSDahjCFNPIWVQa
RpwKFUIpogQVK+eI1iUUgsAS8NfW3ePYWR9N0FsbRA3PpFIM6BYeGv+gelCEu8mml2i6x8mH3dO5
sp0f/l7SyUt1K57stfzbCx6Vz2FKZKRZ0B+EygCW3lhCmlAg1aSp0YSb8fBcydIh7CzTGbcKaVpl
fweSJwAhKc927inLcVPGAEEZ6eIFJGetZlHvP3mQXX5iIlR51Hs3yndg2MT0k9roheD47smDP5cF
pAbPULLhoPYgh6OTRy5xuHafmZu1hzYRprNnWhfBJnFgKk5Uo/1hMW8xamYr5cr1QS2KHGAQGokl
vN5H37WDPMhNMuZ1HeeNfk/EOHibqVFBwEutjHjeI5kaTAidkj8No03rXrxeIuQj6kMVGy8C731o
VilPTNAm4EwEVSAWVbn05TRc1FBA6DqKIWVw8KzkVYvaV/jLscGxXZ6kYG4V479itXcM5y/JlOx4
QfFcBLQ5OrxJQLc5B07vdZ+JNEnqjMPDlIb3wirtjOzKGSFYB7VAZ5b2qiIbFZtJyMzGbZQaj/Sw
Kxs2PMGjdFI1uJfJnWjUjd2zegavUnbmydxMX4IgG05oyinhqP838GivJRNH+pMykUVCy+2L69G4
k3mMbPMvZlpTxxflQ5gbDALxTYKUyDDuiKUX/9RuoZOEXL1kv5AmwnLAMxXR2jXg1isvqqVAKgue
sLVmEvtP+8Y88YYtgJ7sWwjDMdIktJTl1kaksVJyEXAC5NWngnWhyiHTgrNMAkoRDK7V3iYZj5JE
9hn8k0JwZowFp0JoExfphnIVc5kiLyWkTN+5mWL3RqaV2eIp0uXen47T5fsAJcDOSM/iKYvPbaIe
KjYN3KeWeaT5naB/aqDU86Lys1nSxYgQB+lxBkxQUvIBIrOfIPtvdhG4vx3SACl4DCTB7truqicr
qd7Ztml+hKwBqTEsJWwZIHWA7evHzQYDroKHxZJEiT96R44BhBU826/cIUbEsWNYEQRBTYGe6+E2
GPLv/CYxEN2eyuuw3P6h39XRB4cWteS3FoHK0i4kfiDtQPbztbkO3a7ee5znONfwQltoprAALPL5
zGdTRMdquarC5b8uK/9mgUigzS14Maf5joZlPPs3Vj5disTetuev6+BBlRndNgCOXd8637fZXy9o
XVoRvjKjHUnrpPSXI1g345PGbE/K5JLZF7uSihQ0ld6ZyETK7HCqxzjcHey2VEHUEqwjX0TydpLe
6ee1br9JKllc/uI4l/8jIRYJDWzlatxz/dyiASM/wRMnKinZAaJGkszQISNYrRSHehSZa9j04aCy
H2aAIzxsnVyK7ByHwi2t6lTmRU8wlYBbEQiL4xTKyuGkT37YcXNUJ839MI/ic7Fj1oW4QHfQ2KCl
Dh/yrv+2TlZ4Ns7ziYHSDnZAN1woc3WLkpNigKTFSeJi8qwg1he9pg40e0gfm7j7jr1RLN3tqh8J
3McqYOrlxfRm0UFMFRLIrbHLjpD76E6ryDmaw3BjJm3Zd0ptxSnSiw2nXwT7dl5tamQSrpqLXkrX
/MtcQKQ+ATgjyUG+fWPvJFsQVLBL0vhCAeZCO17FMkkOi2sTMl80K6Dzn0fIxvcphi2BdIye9zZE
tp08eHzTMAE1zMe7obrLmurvlsnyyu6CtOO1GWdPbmyhNeQ4F4k/fsaqvDD7SUFHiHUjojTYQLOa
7KAM2MHqumuxOTksQiTzbyT62ZW+J/0OsXXac3A3l/YVPsp5WPCxuG5FWf2PmNTRa/o+1NVyothN
PaDwHU6Nf6rDbFcHzWlm4jaKItTsGhOdHKiAoD8vdwXcoDRVxu1aHy3zAAfCc16cv0aGkZ6YY3PG
SlZ6TInTPaEbK4eWev0k4iL+qBhctoFtxKfF17Y01j3WcXXjjZVoKR+mIv1hp/k/rAl1xWP62yC9
qlBil3202nM7gc6Jakw4WfdKM7RFfwFVwZnEnzEbGtuk21S2M0qpJ2mNrtn7Dhee1Vu7QShuB+Rq
Q4cOLuu13cBZb4LJDZv7sWoo1ICHHe82yyVWiIZTcdh52ywGku5ARU3kmLhiUlXgzWW3tyyz99Dm
KPGwrDU0pJ8l5swxyVurOK8yIcPG8ehBLS+/Tfks/phVwcUcJvcp0y38gWQh4O9VGUm3cKm4E5tI
glM4jTQ/KSqOYEi8KOM0kGPa00UXfd3NOdR7HAnBcBpVmdj1ZDbazEWuDCrNiXw9hPM8HclYHo5P
8zvxFuCk+X17KyaFpffPkrm40tlikjFWcUZ0wGxm8ezKNlUdNJEhJKgt0LrQj9HpRqHKHqzjNfOu
CsgW4zE9mssrDBhs3cnpUNr3OpkkPok7SLw+2uj8xd94BfWOSmFIoIUWkRSpw667/pImY8RLjCMd
zDIbOOA8rNT6+FDoKEpySQNQecjba9LeRFToi5Nd0n9GGYZ2/oU3fMpRm5i3AGq/jfV0Kekeaqeq
Brolqnq4Q2wYDgn5YbucnYKwEkqGYpSVLAK9OafQIcllcDJYUt3ywhyOZ3c8cfLyS0HJlXLw8a55
dnZ6o/9WzgBOqG2GyAB8KvMQoDDUoXiI1t44gRBuU3xZsy++91DG30y40QQ0UY4rjDqVq6T0amfG
pO1m0lFPbbYPH8WJyB9fdtyGOZtuVXzfsHKSM0tQtdl301f+WTYts2CzXeJ4RdoFwuGdVX4fp3zb
z1Dq38uwtEP7TbZCNZCOoo7cDSCCKsv2IN/2Dy3HF1gV5kyxRpV6F1FlnkyuFKU22V8VpyqcMcZh
wKWEm5LnEZUwxLyq0GcxeeSFpoakpQiZn6n0SSRwGo/dhWJ5wSaHqfo5Os4NO60qLl0SDZlhwZZ8
K6wFuynuYroHUG6BTw7xIxm2Jo/OrF0Bq0t71w3F+cyfxPFftHVLdfdHYDmCTPOhrZQIgf9z2gh/
GgddOhRVYAKXgeMPGnGWop+k6I9g1xANRbeKlbkpqdQd+986Qt5cdS/CiGFisrU/e+9MhywzMsLG
U27BJ/gDoYrFDi1nazsUGDbol1Ud33M2Z3v3xplQ1aIuSSxtBhtz7PpAjkUuEzaBoaaapZyuiqv4
9kgxSa1D9cv3jd4f6iO48b/ZPPlSv1UaS7P1dpXpw8mI9ogK0VtBePTO8E70KIhzbAVVHoxNwFi+
f/+3zWAURH6//4Gvhsm34n3N/YmzCswkYwmwXks3hS4Ry8dRqQDSwb0W5wEjJEusjrAVxVZGyqIG
zOj+z3Vnpt5/xD8kpV894iGvXeWU+9Hccyw4Q/mDEVBkwOmGSXlJQ6o1c2nsM6igVOOS1Mf7j2C9
raO9fgRF4r/NEmx4CbTLOpkEj6X8SRChYmcG56rlbMeJBFMwjVrqlG1ArqjYyWiKroq6O4ut6u0z
HdnYSLaFbOT7T7mlxl/nJHlKHBqqBjYo1S1S/+0pzWaeg0FrCawdNxE0lgfQIGnmUuxh0Kbna0OL
G/X4/XRaW/5F43xE7/eclnrzIOh2Ay92Qo7zg9SJE/pdXPVRcx8twJ2NXxSdZAbY0JgXIyKMZfkw
WAwDz6nSV1TNXwRxkCJMhFPZ/U1CDcNK1fYCxYdzPhqGjWB2e1IvcEXJb26aS48mdznfOvdVgFUU
yIWVqGTtAv6I1/xScCKBb+RnSzdEW2yAkYXra6007gUgPwjPL+Q7YegpBMsFIKhUOKizPuvBBXZ4
RntHYG4SCGN8iZHlCrrQ6jefw6o/FiKOdxqrL6sdn5A5hNRPNV9vKb9t62B4kOHkLRgNlrA9OGcz
dA3KZkiFjUubnH6eXetbQcY7WOv5ln+XyvkQX0o1bUH2xoGiX2xFSCdcpAxAQQCdPkm8UFZDBpbA
WosRRMYQrsDqmlMDqdBGTjURpGzk+8vvQJZECTOWX0BHIQBpClbBQfOPG9WVZbUGyy+Q1qp/apTm
V9IKKZT7eFcMLJsAd23Lp5m/1JCot2HAhEDE0BGtM3dAQrWPkPZjhDTwegsWLP83oKTZmcOpHI5d
/5T52Y18B/6izKNhUKjM1iuBLqck+CAfuAlNvF7UkB645LjEegDbhmzEb7sr7SGVLOy1vt/ND5l5
vkT1JqiiqAlbzQNiE1RLWfbJlcSyAgLt5zcPGpx/vLAjIwNYFs3eV2mS2eZl0u6OnPqfldhoz/G4
ds03HMKMzHS7wM68qchYsys5XSKpZwwabQXnjKMAlnW4/wuEEB4KjlVK8d7ZWPNVR8+t/VUQA6Uj
oDaNyL5mjMSnHdpVc6S8EwD+KLuY8PA/WAVvrRDcrVA1+4T/aIcEh3wkme+1NX2N9b02K+Bh1ZTx
bPUA2EXlVprx1AjYp/TPJMl8koFixVFjL81odeno4f2cotVy4YPwBRJ7f5L+EiKgPnJt1B1z5EV1
LXVkSHGoH/GIgAlziknbqy3BFJMqU+7LJkEi15As5hH40WC4VfRnfeLoUllVQQHgvoQoZ1umKczx
UxxpxWbu8pd8Dc+64KfAr69lkfhbYiE3y8o2pF2Ley+JafbZ3sIPa119lAcWiGTLaXJcaYPL+si3
A48gY7gbu+PBH4+BVRn4wf7SXEDZfOyahuKtdWCBmQSZiMozDEa+V5bMbsW9a20sSPwofHS7fyqN
+NEWHZNkBkDWMGYT0qwT4iObyq5j76+2mlvkhJ/dSgGJ1SIyUITXJQDDKPlCxnhf84jcyfIbKPnW
K3GprVZ218YJHqtaszYoZdO6F7MCXmDapZvctB58TM84UHUUkSOTAKmkP4TlFV5MXlyvXATvTGGJ
faKBEEBMKj07lr1+ZsfzL/xRagOC+OLm4bHjemHGlYxg8TP42lATjXIbRzIGhWnTJ9laQCDP8110
xcSGpApQAblTnbLBn+askcim9BezglWII4cASW8133FvhR0UtTVPt4/IIIJlAj7IH1ivoWnfrPj+
0Gc8CXjJr0a64JVMDZF1GHBZn20zgHRyd4hkefKfg9EngQGaKcoeQWQ7fDJwb3XoSHhDdty19yfq
p38B59apeZVYzg0ot8sVVvkFIXOpXdN2rDNR87+p8TEUmqEx+1456T+sshDxjy0qLCyk5cFqMIa6
QGpH37OskZoWrseA4oHNGuDxxE/5mHTGAKqjVzD5bGPWej2RLL0EWFczvgon99SbdlfyVmTYwFaT
xW5AP7Gum5xaIEVAjq/iVwNfwH7uHvK2S091xJlR+k8VduapF4BvIqFgNK115rXVfzsoAsb2acye
9e5X79poB7n+pUGgJ4AVoM/2gXOfN3txNXnjXtTZVXuUe3ty1M8rh5TykGPYwm/mvvrGRnZACJP7
Z/bet2bUHrHqr6y+rBldIHQC03MKD8Frq78wyYs3cKghQnbc+MknSAJ2RUfWsP0u7i/FHzbBRDPf
1u58XA3TyeRZ1xNGuw43qKbbPKv1ehGq28ZDM/0Kh28RDpgB5AwAvGwEbyx6OC1+kYbj2GTkujDs
MiVbNxabgclNsWHbIppqD90dGTU6bH1Fp2k3Xi7B/kr+BJOl5cZk1bRn0LHl+oQxtfCYu4rEuETV
n0dSjGYMMiuNGzCQ7CZOXa9Amy65653kxk3c87b75trrFfcfZyKERJTFPJXuL79LgbYSp8+bVQKS
XEgwzk7Abr6Xaywi9gKudYJLCYfK0+L/eUIIxnUwcfb7y22jTBS4ZkEGxMyuAixGTKHxlAz/sQHV
hkEkqO1IAgcKnXs7Qk5vpCCOiXWrxyEtfpClSem4SHY/5DvI+L50V4vAIi2mhyVvjl12qDd4n9fo
MxBAqgpqPNLZm1BUwIzIccOTV+pNgBul7DlMM3gzVLNh3SqfqOWL/oxJ+iFNnA9AKm8qaxBusfBc
WqkD0wt3B240zoIZzYlT3hc1ufBqdb8WcfLJocLhNjBYLz+nxvugEP82HuSeHrJXnNuQ10Ni/3q9
72EfGUsOpPs2tL4u4R721eVT3l/4LoFhAvXjP/Pw3cb1yUFytA4KLuQHY+t0jsuTvQh7g93Z3ryJ
AuPMz365koEdhqcPduWbRCEDQsUTEu8QJl5/dxg0O2W7rzyruIfF+XQri3FCZAUWyP6l4gLHHytL
Ojbv3/gPE/LqvgfBcrFY/j6MzQI+NyplrESqoar2IQt3jJDQzT794IZv0wPbmwJB3rEOQkQbXk9H
Pzv+Wje86R5F4B2o7p2v8uFDXav3CvTCrWV0F5z4KCh/gsvlg1qOLn9g/Xjh/7v9wQosfT+Kd/mu
uI9wN9UCrT3CpkiC+IO1TrPb+/faLPFv/rVP7FAn8Vrcm/tbpRwp9EobEAtI2cimS8JuUB1UG7Y1
nIKD4KXRDu1kHzb9IfJcnOVjUNPqhL9iJ/ccB97Yb2e7atH8aLe0O4a19ZPvpfKKMZ/74Vaobv0V
i6DiNYxF/jEHeY08yFwAT9YF+Xky1BFzq7CDn1z8CT60On1DueQWIK7KOzgp/AtViuOdn5qkSAPn
JFva47BHScqi1vtSdMXwwbrDB3Yrwn/P7TNctHD84sho4ptoQfPTIx8X/lI9R6fwuOlucwG/nb4+
I1SW4540BNICCeor4A7201c1VvI/YbvoHN1CD3ypInURg8CMbsUdvtLKpf/ChLF+56K+rhDVlHul
8MVDF00VJP6Jc00Af91OZVg694m0LHbWLq5vXTxvXljS5QUS7yoYV2atloM2whyEv0geqs2kap/M
KDgmY/PsLykInu30eJe71OweiCrPrVkBTH6ejDFCscanPRF5WLcnDZ9bmuaX76w/PL9H0PaW4bwO
jeTYG9OLLpuOSc+ed4B6LdQMxqxQJ8XzSYZUp1ySviEI2dNUh+DWEGwp0oz2IyyEAudmzr5vTkiU
Ig1x5xZbN4PymEAsBekpyYqp3JSRje1CxdbQaGRPXeBgAMtJq0yVbmUS0Nc4TXlfRooMLq91ZzrF
5wb5ZfVfcJCY7fiVSG51alIK881AnYOw+ZuS4ep0SPLkUc0RQz5jOudfxWB3cjHZcToJWQRqq9Fa
KLM7vqh9hy/yaBlz28iyo5564HWaBvlJNZUU04FKLHZ7DLZJSqjKDYyhf67q0YqWnAB7ak6TDzL7
v6C6wbbI1YARmwsL2U7siaERZa1iJOOiT57Is/ULpRHUlgnWCfeO5W04hnFt0tgSk+evPzlkK8kT
B0NwLKHBzeMljFD9RUq9CzHEXNVKplhALqbpuHJYIK5Ue0EjXE/UUTnm2/QhZwbBcZ3K6352gmoj
ulQpUA0PajpMZnBbTnWOd0D0XDNCw+7BWPA5pA6/lW4YHVmutOyP1uKLNYYnnWTAEM6tfNQPweqD
+aJBZbEptTDSWZ4+7uz6sx9v8sgqt+DsyiPoJ+dstxhqSpGmpwI6TVC5YSBRB7RmEAn2LzJPTm6e
yO0YquGrZi9Kuotu+suHhP/9U+ktz8brQ8I9OLP9fRMGpWEX9w1VHp1/JLBQM2PwfPMW06QAS7bH
ipDIwYVKLvfz41bCqgR/V/5NpoFOVJWyVJna5Eq76noGO5MvoRo/2VLaBe8/+pa7fX3AmCDxRLTr
QkgWbPDZ34x+VkKDQBE1v1d1PaCrjUdnQynYZ8tmtAVPyfqLA6Azir/zKfvZuPvmVLtzK/o7+U+J
avISWwjTb36ZkjAFTeGyar5DTV3Gq0FInp3HPKPGkWymUAgy5s51NvEj6ejJYJL05+z4SYhBAge/
eqiH6KT7QmEZyRmX2cVeSil6rTTAKiltYAESgYat1HluVvExdlLqnFvVcDddVvtHEaaWMNmui3+D
1C3hPjEOfVid4xzPY3KFvej76atWeYDrzXP1JdUG1nQz9g+7aHxIAg6itr/taj3JUo3HPs1lOrdU
dFYdR47uvmlv/QlMEjvcouGP3XluuNUHUFv7DcSDqUJJiixzgKqVvy3J3+YtX902T5KlkPXbIluM
gHIPM6AWNViI85jtr+Z5WlOOHf9RZdMG9zt02mtWyKX2tUwMQYQ236581F52zK110W7WrxoR9xm6
a+1NpXM59BXLEhZtsBiqV++vRlcZyoPV6Jko0liIsgBLOdxIESi22k2T4h4v4sHxZ+R9u58VtFks
jDq10RBK/jWQvzWN4dZZ8ltATReyN0hWNyiPqGRdQ3HQ1OF1QlOaBqJwKAISoSmt5bs1wS4RDQVW
NtpK7kN6W7wZS00YDdWpa/5oU6LdmcYlt60cNu5uvyuPjbS4zdzpL8ipPgtNpSxNaec/Ba2u8y+5
m28CncIdChb1/tC8QWASgIgzxNq5AGNBQ772Q0nD02rnlMW9dFu97mkN8ts6CJSWIV7sLWq6lvFR
j8wfXEKTXDLsaA4BOF7oQUYZJbYyzde4uF+onZIoc8nsKnFN/bhfHlUTBzemvse8xCWkbEBCPIeS
xFcRFtRcQTt7YpPHMEDOuq68trRsfrJm1Q+F89ebnZIGPQVQvriZJYKnjsQ0XwJ38+8kCc1PihZx
7F5+qcMElHmIABefs8zix2iM41W7DzYdTvIy50uP8OcLotgFzfJS8CfZUe3IsuBFbRIVT0riJdFD
iRUqcOonZzqp1z0ZKyAL4ycbmeoM8VwynxKrEycMkTK5clwMgVGRRL9oo1iPPXskcBAMc7Z9JW9j
14B02aCBjI2qEQTqRAx4rKf5El3v/RB3tzkjHaoYu0r/Nnf9RZS1105a/zCL9juXk8PBce4VuYhs
VBVv6wkXNT5bEoQhuSqkX6c4KEqU8Vtlz2RrqVsrN6DU3UuDKKkFxGp/qjnYLZtv6VTR681mgFEi
L+5E97zxd4Jl1hlKCPf+Cv6TyfJw1LW7kcDz3YNQainmqp0st7rnRGRUeFadC/SAKi2ZMQ5jZ2qj
s6Q7Gy33Ib4Cw6A8u0ATNRNhWeTxGyMBUducoboNntO/y4zdCZXjiGSmX1UnuJBjjvK4oofmc7ov
zxEGd47V5KFoxi9JZb3/Yqb3NkqjX8clHMYOuxReDjrcsEw2nLVODf+iK4INXDZNu9KTJAMF7fAg
jdjSGuEvBvdUWQ58LSUXSeXkSX2WgXayydhZyF2urIvMwEFTkggV8EKRpkSt+YhhVj8YOaEnt+nl
iASOIu/h+UcmznyQv6G05PbrePmCdXvRqm6NnoI74QjOsqBmFr6nAggGTlieoBi+/i9I+d8JzgPq
QNcXXPP/+4lc3B0fVbijRbZdUYcn5zcvr9tveeVxAiHIDg5/6aMRXmIVSL/UheuAL/q4sWZHWd0l
J1LSVhkuhguhbVeUpWKedgyuMdagN2yy3rNQmOIY4otyWCHC4AnLRPqCy9puTnPTf2Wtq0te7e1p
TVxYEupxfuFe0PKodmGmKEehWVDdNoAOxQgAH5KXH1uE5ZsT13/UlMH87x2bdoMv7Ll63CYknyUI
pV+k3x0zAl26BEdOeCfNauIVP/LA5VI6E5kBELupqU7AqcEqkg9f5VPgYshNZrx52R0el38RzNiN
Eqixm3koHC9fOHiteTJPSdUhUCwzWXF2Q1d9HM6Ql4SJAMXIgSudR5PKbQRi7v0l/ZakCq/Ntt1N
/Y+OXefAoyVVX8VlFVb3+4YyhPuk2ZXwe7k8ZIGPe07Hc/3AtLCYTQ9VsOKb8EyKXxN5IsRQKoCT
To0pD1BhIQyY2v945w987z/4QQG9pT5WRWqPbyD4k2E5QxxVMLY1j2Sfyqj9rO7g98fDfNu2ogEh
Fc05aGHDDuUQp6mkbhAgghpkxQ2J/OusxM/fp9F2/uTtEx2adwVkpVPyrdw/Ks8pcoO1QENBXbbE
NtJhxyVj+iugc/K32aooLJ43c3DdsH4S80dp/Wrn9QuHlPY+a1zVHKq+m11oKHEkTaDjX8g4liPD
KjAtRyBrV5BNTqWFZ9LZmzei5eHg2DYtNxbCDY9ZVXopseJGx54U3PfX1lfg8qFXAzLtH5H5PJKN
KpPhn2gtpJuw/CuOsZe6TA3i2viWug8+5b51girtm72c5ox5ipk2uhs394Ds2OcK/WmScU0eIDOv
WP1DUtxSID4pLTjMciCzpIlDpSR0YIW4EaEfPjE+CtZBT1IUSRyi3yG/MCKUlqaavdRsBBuqSXoE
+gr/KLsCSug+T8G5PalWIaaA+YsZexebZ0yOxJzhZCHYhG/401pvwOv3F8gfyhSsDzLEkjMgabwd
fr/5407rLvvcnjgCMO2mV1+gDWzN/sUc2Z9m4OU1in0Nh1eqAhyT1eyHLSxi6pDDRWX0Egsp9N0M
PN+i7DO4FNKtHH6B0fxL71ETn2cTLDpB516YVQRKq75QscE0v+4bgP3QDZ9o1ShVqKQWTugpIynM
Jh0ilxmrCHTKESm49DLV8dI5XaHwJcBborPtruXUpT9McL/lmx3MH2yiQ6OC5BxbFOguypi0U4Vb
6vu3MXKHefUaq55laHN/PE1WuvK93vI27ao1Mz911kB6cMoz1NPjn8uQ/Q0w/HHx7b92NW+eJfmd
WDfGhWaUfPhPcuFy/+g1EGBOHZxwK37QYHPQ1chTY2BsMD205brUAQ5SsEbarYPhTd29ikMv6Qz5
kkNl4V01Z+8vpEOw1cvtfFA7yq5z3L929EMDuzz3K23HIXvlqas2Li/F4+RW2CoWcATcTyUIlFQh
MfL+AxwY1Df3P3jdcl7WnIISzd5kejnfldwh3/T+TQ5ZkQ/vcsiL4IVG6ebBQsM7vo5ITwguIDnb
avSK0gfFUlSllNB7/9Z/ns7/P75vpjNr1iCMeb+cwiEJUYY5Li/ldSiJ+P69NqjFb/Hsm9c8jNrm
gQpuadJBKtRmdaY2PZwjQZby1DtLmi2WG3lZG1nU2YhvlHejRDygOiyXWEUNEj/YjKsc8jQbeWEF
FqRFCF5AUlDCq93nmF5tJlh5OV0vBGxy+AnGhmb5FwzYat3OoCZ8KpjxmoBB8Y/VkSQorWnVZ9Y+
ukgz75TIG/nnp6GH2Ig1JgIa0O40LqhNS9U8NpxyyUqzvj9af5wZhy5LaCIsn07D1ys/GPDSWpOZ
UVhAPLU3kpvKphg+kNL4SEjrMBp5nhr6Y8AQoKYGPdDru0Gu1XpF4Xb3WTRAXbcRRIXr1mgkt1xv
+uJJF8S2dURaO+J0J/YF6ZICY9BxHs3OpuVcgkjUOedEZD0j71ExFpDMLNyd+1Tr5e6TrhJOJqAU
61qVEERqcBjjj6yseZBDeX4x16VabpMbogPn9YtlqxE7a+TxYguAFZIXlVt9Bp9wooTjvGbf1QTY
jOMXFr/Sou9P4p/tl8R9Q3vHTJoHUZ7ZOCGjErHkFzoQ6WvjCNpSnfYDPH8KcSTgQAiyKYObza2y
0x88g1bKm2332zMc2NDK9pYgHw2GgPylT3EkxbeIkTtl7SoNJjI78uJeBcXIk/jwqsG4HpOPTM2m
o3z4HCRrqBrC97gDtPZ6Kua6NAt71/f3OqbZw1tVrftULv31QiyKJVDEw2mIA0s1RaQOG3pSi8+o
N4YyQcW8IP/7/RHaeC3febLDntE4jOqp6lpYYUCo2wmSjcYjxl5dU4iynwvYbUU4qdRRCN4InZgw
eaMASInOcTxpwlTU97JFtGP4uGJ03LcS0GYz3KlkKJe1zOmbQRGbi0zlI6Zrwz6AQ3XBZ+zmyw13
Al40qa+i5DqrpkvxxdHdfzJl1e063DknQ3VFTnbpr0K6XgQdV2EEexqT3m/xHftyuNCgYf9U3QFH
zrESpiCAKOqMfY2Xe6t1kKzeDWAzJUf1OP14+pIrSGibMlYOAXW+Tpzs8iLfH/PDVPu2MWmt39K1
HpyjKqr/5v7YdgWqMbH7+84nrKe73ifChOlkA9czbBEJ6z2NCi74CxLusMwJUKYw3HSLE45+tacq
863Mu4D5zIOdtQ/qguXbqobtwfk0uMCPhuqbRegMluAvLozTv7eS082sUXeL2+iUuYwK4GJSq+rD
c/bFtlXBBxKPsGM381fd+tYF0CvaC0YnPQ32Fq0tJDSUOeaaigeYA27Ax9XkloxfSE98tlhEgBPP
hfcyvVtSUwTbDUySzjk/TiUtHQQ7MvLKMz1/nGwVr1wF/S8OhnNBs0VXRB70hGjsytlVR9Bpbd4P
GRO6CvuivOVYqp2P/C/YqA6NB3GeZ8vZ80IpKR3kPHcNCuZJ4I331GjMZjoyW2TJ9s5fyhZbXv5d
fQK88Np2f8tzB98l8z7n5Vd7ZwnLQ35Q5wRT0ubhMS2BAZBJw//qGzcpJT/ttoACAfEzqJ9EbR3M
xn4wYEQMfxEIrM7jdgKWn3YILJJg5UpZ/yu3u8/punXcpsMZ9MLQES2QnPbf+Dg52NN4Xe1TPwED
0nvDf+zM1iNru+8WyhYF+DseWshf/jvzmlMAUvxCexBKkr/5dih9+zjoy+xUwRRQ0YpGesHAdOCt
e4p6xJxDOl+GnFvC3HMhdVqONCDxhCwaDJnnGJfA0u/xUOkImYdPzL6sHsNiJwlcaXQxreGpYFQ2
QEctW3h2ZAn5Rz7vhrYuVgHpsfq9D1Bv+cUa/7ZC0SW8JxXwpX+YV/KARMHKNVGvUgOo3J5Z1BCY
IRyGawJvOm5BXRv6on7xxW2/z/NXtfBwGX6pT++W+cSfgXtWd7Q7UXYXI1Vv3+wKakyYOBBfGALF
6upE1bTw1j2CESRs5XAxbkwiXG0b9i5osu/i5mljWK527demHP7joN819j05HQULlmOeuWm31bOT
LP3b6I0thhVGUqSoFeCz0mz+deqqwLh2n5VHUrlCzkdR/YPXp1lLaHYzeOnhKQGKXlJCVVeSShts
NXUIpd2AMYHfRvlEUrlq+tQrh7eJ2VywkfzBvxZeN11MhMA1JAaUkRCJs2nj9JLbifKPXvWtpqXG
bdxPSAiO+RVDgHEqWjItxKW7DF5aEnI5B4XT2EqBd+pKqktQFyM0SkcS9x2L4N4fIvM4GZvlyJxm
lEliWo2gofnJFqe50b1V7Y24+D9u7nc1EAP/pOalIfDdkB1tVdT0PCU3KQZAo0D2gCr0boyyY616
fqW/iAS09JzjyOr0LPDl1lapyiJ7CI2qrWWbQbFNOkdIruCm8V8ijRiN/itjpGQnLrcIDxinuq4v
AvthopPVoKKnbDRUW0n3INu8dtGpcBe7vN+Yh+UOKuvBaleyly3IFdgYQjBwE67KXySugNlcS/+k
Dckn2f0FvXe4JGqE5O8UHVSkf1mBYpbQWaGiJ6BzJzldwl96LmU2CyG6lRtQdof6SJq2x0ql5FAP
5/WRZ95SszgfVZQxl5smZLdwFAC+BiVg5niAgPj8PLxgDLRPgQUQT3AtbubBSTm365k1RNcsM7f2
z4L6VBUPbq7yL+taiIHJFJDv00AaB1D4R/BPiHvfWGPIV0L5cqTdgZodWOPIDsuydtDOEGB99ll/
ITXq8ckiBKnwM6KOypenTSETxSAzg1rHW22Kj6jrWmCxNaFVcr3tGvCvhJkcZzurujS65jyZBtAL
6Smzpf3dxp836zs/tLEKWcF5VGRXWmvhJ5HmzpnHRx6ccQTbj8MgfHqQ1VdW1z7uEv/Yi+HWDm9Z
dorCXsqwZD1OhF/c+PfoV/UeWePdohNNoCqZZfwiKamReOY7kUCwFIylu+sHECJke5TK1lTLqyI9
+BwU9tHyVdWdtuZp1JEu14qnc9svEMZR/Ra/lfRIqzE/jdx/aSA5rqriRDWvAgQ1bfr8A0PG+G1v
vb+V/VJlQGa99/p/ExL4bB4uyuxyY3grGGXSc/RQX2B8zV12g821KDK7MNKJaUOrW+uei7Cj1dpf
NeV3D8pfMuFH09hqx3FNPbncG2X9liC9oTXmxiKRJT/nJb/BWcrVKH883/O5hpddhQSuPDW/9Dr/
TlgWeHqOxG6R4vbM6w+VwUH9zIDPTLJDWzQJBDdYyFcW6xdVJ2ra5zVk+srcczkOLbDtfM/6p98T
rHA3h9ctY5yrizSy6ao0Ywg2GWxuHafw0cBe1sBPmMBM39AJI2sfWee6pt6/b8RjrBNdZsi5rcvx
Uu1XU8chDW0zo6rBhymBZASXlN4lWxRvSGgyHf/UEORMKG7i88uAh0qOvRnJeDnnWjdquFO2z5zc
/0fdmS3FkWVr+lXS8t7z+Dy0nayLGAlmAoQQN24ggc/z7E/f3wopq0RIBt19rtqsqigEhE/b9177
X/9wiYksd0vGLZ8lEiw+HHUlYq6ZKb4XSQRoPr1UlHtsBjHRRiC9Sa1KRoHgIQdhEqEA6JgFn+XE
AsvcSFAMi/qWv+QcLDy9WRrDdFgPRf6VA4q2WTqtDAOOK9sCvrCkywIroJkUEfI+YmFy5o4Xft/A
Fb0SGjUO5fwq6pyll2gPou48PGE2DRJVHw9M0RGRPBy4NqsT8VDG5hgB/UAbFXCZ95tjcpaiiga9
gXYtqR4dNJusw7rjkxgz0RusR7ygCZIiCZgeIUMQjHXw62e4nSuZ7juaKViSqCU9FaZubo3Mk0iN
ZYFQMrYbiAN4Y3lLvDR9FN6xk7Ja2/y3yqNHdhc2lMCIcRF7zb4L+ytOWXjJUsnKotRiK6xSAA1R
9MgYkQmU3+iN4LJlC26WbboQY3zxo+bf8Vt4GLgJ0o/NaMuVtqh3hCcGoC+wGOLmbmbZM1zURHbh
2uvRar7l1SMb+nUZJDcCiYo8IoO6iCSH6sNuKEIQC1Rp9WmynooMqwN2eXygnAW1tMxNDsVRbdJs
pa7mPH7M87JkcnzhT2HK/5iU9mkSnIMu5+MmdeNVA1Qt3hG9kjyW9K6m/EFXaW7ZDDxGuE/15GXG
Uh2yixybhsBmIo/WAzxH3kuaXKKUVsos4XUxoGj562midSdQGV8ZHyIj5ovJ/lQ72Fy9vzH7FTFx
gSkc1GNwKzQdkcHbjRmhBrNuhaW6L4f8zMeLzDHiyxqb6BkuqIz175Nt3dwXCc2R949+rNpjt0HM
hUpP6eBRjcfY26N3oV2qid2o+xZeIG4Lvg8WIe7ZyK2CfeE1Ky/QrzDLlSVXiH2oSiHMif1wPncn
Cl0Ss+iW1RKdpdutbbbEFHBJ5mywWhHGnGacGOOwE11JZ1VniZOt1JlaLRSCTHwqMJSQDA5add5A
oML3r1D/BZE6ukL97RVqFXz2sO7VvRQyQuUFRdf19FLyKw62C0ycQunzWfVi9t+8ZsAN0vsl6El0
k2yVhN7DVCNlKtP0+yd4ILm9QUOOTvAIMuvqfsRrjBM8UIqV1xJLxSQuL6r6LogvDe9g78GSx+Rg
l6Ai31kWwAz/w/M4QkDV3tLbxB7JIsMnWeBPpjCZ46l3DnEc8/dthhyfLQjdTtk2eH6H78wHUYy/
YLFyRzSdikt3HElHfPvIsGaZhtYkdSlK9VeOB6HnhFeZknxNnffBZcvz/+X2/3SwI5isGdN+8O1J
3WdxvfUS70CPEKoaB9aAyWVMyN5AwGDRJ3/orP0raHm4XA/MWYecYv6SdVrHVVB3KmFjPdSRHCMa
GnT1vW/FC71OT+RFMu0tj1+GqKjD0o9ekgMs++tN+OcUEG6/veNpghVa0+nchBqfsoAalbdDHZsL
SE9SMtAg6ckIEW2dGFD9KBhEZwy7Q06Ls6N2jdgIwc7im0ONa4ApguTbDZi1Y68d2BLM6zKNMpkw
y1CWiLbngwd6pCT4PqXh92zrGkFAqFneXksxDFXrBi65c/jJTzq+tRphSjBOghoKyImQnhuLLYry
SU+aK+HPIYA0QcflXJjb5Asn9z88q6M7HMVaOFmur+6dur4XbbfsIURnLlWqFpjLyLfEGegkQlQC
fpkVbIkRlFONjdB1uXUiVx1L+i3vn9lvNzlQh/59v47mnxZv6KD3LHn2HhZYQsu5Frtz6fqlYoeU
ie6Q908sBOvOu7Fi/0FIUWwVZFPJibLvj3oPlxNsN2yqw0N0j+F+RND83ZsK0cmhf0ZGnnc8QWX6
lNCl0vZiT5qHA5Uqav6+u/vghhzpi74PoJ+OY70dQIyohpQXjgPHT6rPwUZKjAu4QU1Exc0CwfZB
XsfwQnZLXihuToLsCBIjmlOJJGCVselgvX9qx4KgH6cGLGjgqW5ozlF/dAqDlPjATNuPJJMcQo1o
reDAEWQM3e9MBrGr4eTYVQNqvH/4375Z1n+OflSqpEZAtmCOBK5GEefYxYPMBRRvVVp/+/5Gv3+8
3w/N/xzwOCCL3mWlk1bNAd3xVoBrwYlH2CwSQNHGE4U7FPHu1TRwMZyg+tTrmW0LxTLPRupXjWWc
JxEN/VoUGrEHWxyuVqd+xAQ61r0fPxn3aNbx/Mjp9TnS9gNJJhqVjngQCnxH7SqjJII0S4ld5U+U
wwAdwov+2JdYnsDxPA4PxKKFCWgBc/bt0K1HPZt8bdD2EL+x+yB3E/Eu9H0JdomUFKZsuRR20PvP
6dd2JivYT4e1jpoLOdGVgavXDMsuXofpzZyGZ1qzVa2vDoE/ES0FhFXwXx5sNspz2W0bRbnwqoga
M12p8FV6312zydr0iQ/SS8eTSCjZBWHXOVcGezTAoVTIdwwziX6RJcejdRbV1fMU6o8Q+T7ZifXR
6/a7mQDpL9IExyL/1T0a8E2TFgXho9qhXS/vv4y3olNXgocIv0zaiCW1cNH3HzAFZJJ5+yTxT4Tp
5Zj0US39OLVi1PQyU5ve2ds2JEFkJ9KSYup5/8lJJXV0FCEM4ftv6a4wPo7Gi4Y5ll77zr6dKhKy
DuAeGT/6UN+/f6BfORdogH8+0tEqYySG67tZ4O77Dq0t5vKstHL3hENChROp864PaLWnF+8f+Df3
8c1xj96Ioostt+b57kVULBBWxUHz4iOPoN/fSNZQleLJ1I/Nd9q+mPHUD4GZVfwq6/xV7euTpq+v
ZRZ6/4rwqf/NU2OmtUxTt23gyaN7qasjXTqldfeaV32tCvU8QSCcUqZV8afMTeD+ARgJGCdNE0HW
7NSiycDutt0dcLoq6vFM04juE/8b9NswQg8d19aml9bfiTtvYqqvAI8ZUIgblO2qSqJlGnmdLHak
YIli3MhmHDWJyAa35ggGW29BXfhWOsuJoSNZxJgCnpUcXI4snVhKCnATt1FfUZhAjXbPQKKXQgwE
HKb2FbEZxxCRW6Qa8XJ2CVHp66fDZv7Q7QPNAZSArnEuQLSAMaLiEYMCXhC5bkXLvoplVedEm7yf
nsSRwvbaO5H3mQUNJbsRPmxKb1ixKlxYJnsjOEJVdaI/clOQgbhcRY19NmSZi9tMe2a311IAiXES
v1Jivdv7CRo+zHgYwk1WCdpw4PBr9iUovVwuAaYro/VvxF5RmbtrysqpTm5E+Cfe+0xmGJALTia6
sor5T0plbkHIOpXHJNoCnpvYhR5ekjhnP+BfB6ZzyQl4wTNVV1h3X/nyHaKUmlsqryIwT+1sF3QH
5xT5SEV57XQSGK34JgcE5NIlucKD0HZw4AQaMtEpOV5wiW/tCRLHIQMTen/YHuaSo7nGNVWNno9O
7qx2zEeoIMhNY6Ipe5qKavttHm7zMl1ZmcA4A6tDjIcuwQOnExCTG72owXQ2AA5Ra4lnJTfJ1fRL
sTIQDNKDtizYroDFApL0PQZ3Q1Qa22IM0EJjV3QITnEp5kXeKFX2bLr32p3CGJeQXstodu7o9rys
mzQj9aAYUhxXxgA/zrB9PQSc6P1dHvhYlpgAl/kz903sQ/nSl+5Nos5kRHrKjvvVxoiTOJU24sHT
ATOUlhw7dyveIi2AsvzZEM9XIemSvRKdyu2fAwTjXcReGwSZoWC5w5U8aOlPu5g9RxAjBzt9CvVg
X87q69hqV2QwbZ22uBFPPunoUVzkDoI2TskGSZnKB017yKsEXioMjvcf4G+KT7ltno4jgYUx/C/Z
HKZiZBCUKS4mVGWy6ZMWLkVFbyKkIJfAthdzZIi2As7enHxkNv4bqOztCRwV5o0euWY6amwA9APT
bJrGZV6V8HOf+3nG4sUUmpROj2IGTP3g6n9dSN4eXFaAnwgUKatIZ06qtqckXQ76F7bEeONWgJoB
7z0e4A4KQuP7JkDsU/t82IYtpOZM/ehUZH5/+yZxKlRMtuWwFwIzfHsqrlukipq636u8KewPqk9B
jwDSKXzxOv1BIBNMW1qCH5d8x6la1Ltvz+FoDeqTuYW3Zmv7DJkbU5bQxIVgKDskoDJpVgmnSHJI
pQcJxMc9+qGfEskpN02Mwlr6Ya0lDQrelgbyNUY/XAjQ08DOnRJQev1ahZFQRajlj44mu06DgEmL
/oaeeWeOUW1x/JSmpxj0YCYlXj4fbuGPzTF+ueSjUmIssAfDhpHdSI4pjrFllceSTXrcA81NufCZ
jkpyCI3IyU2Ffs51VIonwZuyV53dR1aZFepgHR6tPKMPxuivwBkPxfNwrOF/TWwj3g6MZPY1K/cj
fR+43UtOu4uhIFOQgoSLU2M/IH6q0qJpp+AU9F2yL6TpTrrBhTwjnJHeP6XfwK9vT+loX1Rqo1pH
KacUAWEkiX5Vuszefn0iKg4xB5fxI4zFCF8FZg6zjU5/2P/wXQ/iGgcWzscmvgfZI/8Uwt54/xx/
A8C9Pcej92l2nTzGQ0jfJ0q4H8x6MzjppQd5S1aPIFF2TsDcXtrQZqBW0OzVXpngPjgJOcgvL/VP
z+7ohVLqaGD6CPS9GGvasb8bnPhQxPH6YKQAMC7MMCk9JJELyt77xz+2Xz6MbhJRKSglaYQB9Hbs
jNrQ0m8u9L24HsrriwrnTAA/qFrLYUpc1kYENe6rQGpSubP28DiECZI09bWYF/yABSULR6SC75+g
8SuQb+NF8u8TPBbbNH0B6UPJ9D2UOtRWmGnQ185I+hG2jShYeC05IdFl0SjUuuuZWQB5QsoEyA5D
UgelCgAnKOznquR60IbKEjLP28g9BSaAO5vgoluULLx8Pg/7/Us4ANfHzxhEW4X3S4Sieijsf1pD
4jagLQcMvJdmtTCThFcgalJJwBY+mlgNMInLjRTXoaATribG3txuGADm4J4wiwYtHlH51VBdoSwv
sFCnNmJcCFnDmIc74VVAT1KLbie9SnlqAkxJM0bKcilPuE1UDPwNdapJ1a6CVWD9wAXjHgx/oC0/
WrsPeSnvXfrR2q17mV4jstD38k6xQMgDtPGrdGFy41AiDy56Klzt1UFjxP6gz6+tEeuszlpLLwYG
m0SHiN5IOAsjLv3z8JjHQ3Vo+msDPTOF5WB0N6Jj4eNk4RD8ZeqmczHulI60r5BnwfGFmFzY5dMY
baCEY645rMUTqmAxxxG/xSltmu1tM8abkgbQYGUrWkK8+HzsD96hMDtoZMuCL0pLa34Uo7cR+rpA
pzwQEUYK71FO4dA0g1XDh7BH6LP+RTqkfFjHTZjjnfw6jAkZud9diBmLFIfS7BCXi6pCBzVm0GTb
+LGPo3UHTV+4HVBKovF6nq49hICLQR1fzcgNsaPXzruk3H4weH83QbmS7AClWATZR9gjAGc8ZgWN
XLbysIsW//BBZMwK3SBp9CvxIYBCdBCMkC3LJU6gyHk3X03NaZtt8ygiE7Qi5OIVpo/s+RhzDMUx
2vmdthCdrCRcQSrFEgZw16Fd5z+KmpgaK0ZhptSLsF5M3ygBxDZlwl3S9D/qiuJT+ZvJ+KdrPfai
L6IJ69Wkwl4M8osAd7wrLqEcaW1FhwhJGWCJxy55SL8JF3+kX9/0B2KShNATS72cZoTewyB/ao7T
p3AyllW57EplT7Ei6TS0HaCwwH0ioUSoBLz4loLs1HqRQcNLIWNIOMwkTC/Fll3oKr6XPMa0V/lU
oUi2+sHZZZ5qITBSRjHTSZX1I+1THgBUiOIK+oUY8hyEz0KElnIEeoswM9h8SdJeamLX1pJ8o1RP
TAFijiOmajLq1fN+au5tv/zGMYSJKnJnK8q3oi2TRr+oQBLV2EoC5Dyg7Zpr0Qn/IJS7sPxwMoP0
ib48oNdLmchG73ZWdB41NEPZVwNWe1CdpMcnqaliVSNJza4pxA8r8E4+GM2/W01cIgaxGHBtWztE
N/80FTdJqzjqzGgOZneRBNqVPyHqL59sSKKHHeGBqoXBjZDuBB8hd2MjajauS3wtuP9MsuHkXYrh
LE/vULTo51NQPmEMusk0GHxs7DyyZg9TL9q7ZLriGUudKg1FPqEFGqksYsPj8nMezrdlm6xCd/z6
/rUeVsajudcGlFKpCT0kZMfXqoZF4fdZ5e3LEK4LlhTUxvPwiRNokuwRSk2kFRuZymR3bUVwaB8Q
kwoPHtbrlD/RGhTtIIw/iKeMDUc7wFoHxAgVcMSdCzpJQKLcle6Z0n4qaqJ2zxvp8M9PeXVoJFM7
UDOY4XTg6kLAsYh7hTTOH0rBPrY+tKSX3oRdBEMFRFYM3XjRhXYAAzAKdIR7AMFs94UxycEYGqCV
FXIlEA7xKOUBhpq1ZfcEL+ijTM7fdOpt7iP9MOR4gmEcrWF2bya5MXMfo2RCDpVdWOGdUcc7OyrW
nKewJMiu5h1hfZttLKQQ6onI5cN+LZLfXyeoN6dyVK3FUxcVUGK8vRjpy1rBSyq2YwBE+KRUWg3N
j+nqYKPPc5ZWEalxsf+szjawFIKiOc1RwiNkMIJIxiJm+GKGoU3pqYuQwbBlihHfi46kAkFo6e3K
Iinj39ZWjm9Kud6XqvyL8BI95BqmKV+g/mFaAlyGRim8aFGdJ854lw3WvjKUnbArvNcD4e/A2pZe
zkFty1zE+KDc5f3L6JCWw3XfolCHRkbuaxUJFV0XIxb+RRYcuihi2xPq9gZ1oqzIPV1rWZZcC8/+
8FJDAktqugAqKXp8ZlT2Q2PIMhJsPBuDENqa0K0EzJeKK9RgPUOR9vNPuV2DOOH4lYwPsr7xBxG/
IRPyqPnroLDChQSph7jQcMstrX4SuxdmdA3cl38RogkfLxN/0HV3+MymwreTDKJCccVQOKV2KzRE
uRD4DLO8CRXtBErEQcXug8S5/XiHvbMag+XCZj4d4cXLXn4w/ENetIoygK0uaWjCoOaWeFLcEPqD
rzK0Jlk+2aSQw82kD1AhhPX+CYIn59jxiknMDmyjtT+bO2PUlxGsuz679zXn3DTns0Fx6ZKVF+Ik
LVaHLAM9jqUqD0IHLmxU8fgI9r1RnwkpJTEHyeRCIXz94/+6dEqEFcfYH9xZ6CJ6kPUEnrniMMCt
8VLFWKlGdJHaDg4ET06JlQOeIlMPC5EnxlBoguwz2vdxIVR23nUhqMkM8p2/9g9HOvZvOqW6q0dm
AeomwkmAh6LAOLXkmhIMGJju9LB57jzjNa2GA33yh3faYHqhPFyRNfYsZiyJafNaoSBbNlV4Jv1N
jqsV8RcppWvrUdbMQ2RZoR2MBj4osoxfd/Cubns21ZVMML/0EaKhbeui1OLbXvUE5nUy7dzDpqFu
jVchw4ZzLptgJ2bSpkiQsZkP5lbeptYuz3i38qwahZURxSysRrsuC3xgCQ8REgaEdUEZuaS2tvY8
06phmEy+Fy+nAiIynyLO6x4iLHf0T4Sbp7jqRw0M8zcXCeFApamGvY/YJ7zdavqTHqu6nlW3ooyL
dPY40cRTSaigIQBvYVQrTmbxNImsYw4RzqygtubcX6qhjadGKTuYUuONlMVgCKsH0YypIRHN2Pes
6rRLsGsB25XXulD0U0frg2UZAQoL0TEukZ5PVG9sfzTXDwGY6A0wseiTeS7Gs6Jp4OZLXAjpKjsj
QVGA9UK8sLFY7EjhW5Qlr6J4ox2W6v/6Ov6v4KW4/r4oN//6b77/WkDi4W62R9/+a/tSXD5lL81/
y1/9+7f+9fZb/ujHh66e2qc336zzNmqnm+6lnvYvTZe2h8NxePnN/9Mf/vFy+BS0+y9///mVjU8r
nwapOP/zx4923/7+E+e9n0oR+fwfP5QL+PvP26cob/+4jl7q+uWPp/zbHxdR1b2kv/mMl6em/ftP
xbL/wsQAFwOUxXQ+bTGaGl7++ZHJsm2rhoVnnDhk5EXdhn//aTp/aSY/8iBRQmKk7f3nH03RHX5k
/+XQ/DMdm3gCm9/R//znXrx5FP95NH/kXXZdcNYNF3dY3/9TR9FUx2DHYtdOr1uDe3HcLTWVjpS4
vA+3cZGXqJOGS2fAiIWisGqycydqK4Ris7qoLYwGi7BZlGF3kU1RvCz7yF44tcqIHKsLtWzmjWmn
Z7Y23c2Kh7qjbNlPDvxSp1ZrM3cJ7YiysznSL2etiRddkT5mqarS2+kvxnFYjJaxCkZeDuYJFx1N
/A1lwW7wzHs3ZK03TGfR6W5HJiO+lnVx5YXzvafBTSnM6VabVoBqyaqJw3JpjsFzC+Lhhaq3tuZv
qQrmxjaQ/oXhPHP0F3rECvqu9NKPRxBdDDZ8S0eOliBY6jwsWEzthltzSQLzY4Lu1te/1aGjsnsr
LmLfD6DoRs0iNGoWHffraDS3ac7aqQyGuh5VWpDzNM8ncZpc1CO9DFv3WZqc9jrSy/us+1a42I12
84WZ1MYisKqHtMwevXGnpPUy1/zTtjMahBH+6dQ7Gy1UxnXWJs+hnX7zneDG8oOXzDeC9YBwcBVF
7LBpVPBLcze+Osaut15gZS3TnkoHcxFIhleEyVzPWJytQUUfh8m+HBwUQoHy2rTRt9B37yqDfE27
c/DERhqpcsm57dEaHIgnHHKkjqRwpSYuJ31aLc3Kd9naK+lyHNyG2NJuVWrW+Wg6K/TaMeZtz3UW
ZEu9JcLQtyPEiWm20+3g2TGtG7c/bZosJG7MHhdTFj4Ps7ObXRgVlQ+pOaGDFmmZRevrtfHty2bO
MMnVQQpaf5nl6bXizZ/nAYaCbjEsnLJCzrGwuu6mb2IaWeoapRiE+ImrZ4uWLDJ8SfsO8yNu8ks5
In4vqrbYFb21al1qbSVP6Da5w6oOLvAAzNeDCuNexbRhVeOK4gwICbU0D8ldiJ5bXzqLIXO7q6Tl
ejZuSt1p12Pojeu6weG2qMh+rYWTYk4Lc36xHPYhqluTPoTZLiPxk9Hm31oJfopdzF18u9+ZEDI3
+Wjoy2Q16XZ/igaKGlNkn01trjCAG9fTnOEMPFIiZvGtBpQzzQ2/n3OqXVRfo+uD5VZ7K9LItFVW
deMq90mhmbjHeWU063NA32hZT+ne9rKbxmYfp57lpn+aBskz5OF1ADQVxvUlLl+b3kspBtPyNuzY
pCjejRcG17UKwNiaFQuUYi3CWTktIckvgjK/bl+M2NtpjANTyx/nsh9WuWVvDN0/DVFutBP+jnGN
f+yoLqpkuB8nZ6NXyeNPM/GP2e3n2UzaVW/mMsyzQXJ0D+aHZiPYf7sGs64WZkBUAbnSDAqnsLZT
bJ9YUQJ4ZqYfcZzf7raZOeVotIzANjkqhJq3R+s7TVOU0A+2jlu08EyuLdO7w1FwYVZkJUdf56G/
aNTkKnaKmyhpHt6/1qPO5Y/D4wppW8Kl4YrfHj7PNKOgexNsiyR5zmuEXEF77o/WcqswPS+/P4us
oS+R4kaW4QnmbN4/hbclz/czQIRPYDPrBtmGR50ZADVcyy2NlIq+vzB1DGNDe1dV2XIyU/wdkg9u
+JHE/nA8B/Y0x6P/ZHHNR1eM8L/umf+2xsyiEjrZtk6u2pKZpB5oSqp5vbTCeWcm7BlDa7h3Gu0m
N7pVpYennfs4NebWavOz4r6riMZ1rcesw6+vv3cLd9PpyYlRVpeKYm7NJGUqStsVNrRrbWaqyzvj
Jp9cdzEPzq4y4+dGI9y1fMQa89lyfOSXajSww3fX1C6PY6q4i9LQzqeqqEES5kvUWp86Lz33XYA+
AmKeKsO7ywI9ZaaIWgJzkmQdda6F3pDIJdnv1pKX+xA3LljgbDRgxtpNNlmruk4vTG0keKCOtmlQ
xjD653u9cu8gq90nkwukDD5j3UEzKzDIci+px3FDTpxd488b8KFFSkxLwdSOh0f6/1Dq3RUZ/3lb
2b0tDv91QZRH0RSv7bu/9f9Tzcjc8F//lGG/lIyLlzSIuuxNkckffK8P7b9MmURIZOcdOtSA34tD
/S+oUEQkkMzkqqSQy67qR3VoaX9ZqoXfE9teQ1Ud4WX+Ux16f5ke8emOwWZDak3z/6Y6FMDlP/Op
gyeqAxXLxGALcoThHL9wqhmPaZXZ1sJPTTYQoXOZNNZ6qNM7XCBOvdi8tfB7WTajtfvp/vxmIj/q
i/04sq2Rp4iVjEr76O2rHhVBMcQQ/JBwmyRkzsldrMR3Vthstfm1NNQdFjLnVhqu4sK89wfjswoj
qjPnqzHA9Nw7zU7ZpeBNqfWnnjFcO8ZwddZcuzixu81lp5snZjVAJtoGhh8tjSbM6Vrl12OWf3n/
QvBnOb6JGsuRjosZCxI+vKRIvb0U9p++rfo+TRGTpVrTYhZ6J1t29vw57mttY3bec583JrzLHqFG
Nu8aO1e2TWF8Ccb2edBxQxxrvAnmQl/ikogJm+EnD3EflkSQjGKjzrznlxqfi+mOp0QXyuyHS6N0
T0I8w5a4mT4FfkhpnGlr3vkzHFZfAs/gH0Z61N2QrKwaUZQBG27jjqkBagmzdVKHRwI9jUUYk3wT
PA05tBi7TuAgZbiLO8jQ8lfjwcpvBjX/ajpU7GB3eBuQJxjoTGCJyQkjxvOhe2EykjmLXgGuB+Va
tiGKLJ98GVs5mzszvo8MpnIz7q665nlsVX05pcShRk2aLkkUQq3p3Lpdjla5Li6N0nvlddtV6Rxs
84BIYSb8z16Pe0RnISx2o+thbxrZMmtoDfplAT1X2jNqNyybPr1wOmPZmiGocKme0dbUV0GmWask
G9KruMkxLOohOLF5XOJwLMOeyPYWtsYcJ95pVA/DpTHmp4YTpASduou6TEHE9TwiwCxcBGaCinSG
r5f6/bxSwlhuxs5KumZlV9F51wTKiRcV3WUACRwHZH/amplJMLxRboJSyqM4mdaJ3m1zffZB1Ji0
Q5H821q6KuL0YeqGcFWalrG06knMWua7Mnq2qpZ53whuvcrHwz2OkwVwzHUSDku1cZpdLflfmRkv
LDZ0QRBe6rWxVQr1M/wyIghAb1a1rd5G2Auwp+vd3UxtO2026Nzicy1TpGNUk+UdemdG7czcIziZ
8VgqS7ShJ6YKV9+1sc2dCJtQzdYmBKGKifcAX1o2A9bXWM8t4HHeeOC3aRA8J4n7ZQqUR9+iO9Sb
JTl3Db0vazopLSIaCndlKVFH8pC2K+rixqybU8spt8rYnahKwsbMgGrikauAI0J63Y3jrrPCeGMa
4WVTBthIRzvL91fdPOIXa1e3ZUYya6hb6bJ2pteqRXAK62ox0RhcOFepXzyMMH8Wzbizs1VpFBOm
YT5reu/Ui7FT7ZU2nk1KSQku29oRT7eTuKnDq6CyL6bM465NRbButS5azqZ+6k/zea8oNu1aMjNq
FUaQMfUnga9uWnIprrEItrMYUFcDme6+JG7crINmZD8Uh58j+PzYFqZPVoOXuglCCGPzHLo6CI+j
PgRtjTF6rqH/bHZm0etndZJcVOSergejeCg052p07GY5Wm61Tj3GVJaGUNpG62uewF+yq0Bfkbry
JVWNlWmfza0D4ubV2arQbr0MscHUqoTYudW5U2CtEY7AuKxQ4I5YNOQN3ZAh6wuEr+nGd+dhW9j1
bWFX6z4pqnXceebCKsg7KzoXdQJu9bnCNkHeDnbS9cLXDAiBxbBxzorePjcMm6QvjwGr1lUBVjCd
NYVz2Rl2t7Sn/DbM/FMn91/ngNis0dS+peWYLrO08ghQsnrZ/ASrqq8J1DRSYHzaraaFL9dowA/2
s3jlmeRYxiWAq86siHHJykszuAd+dBsU5lIxgnDho2smWHe49tto4ajTbaNkxq7uJ6LgmjUjA5tp
Xyf9bkqWoD3trnSju6EYI9QbBoCTT7w9CB6tqudE02oi0DX7s1Yyxr4VqfpYKk7A69f62zhrYSc1
3VUTlM+G4X/xa824gReaAgP4DWxuYFrz1Eznz2wTjWUdq84qVG6sqH9W3FmHOu8+hTGvdex/ikwe
cOYAayhKq2/K2ia4Dw8Ymo0b0o+vlNy+wAOlXbb2eKOaSrzKHkAu55XrhQMS7IL0GG5VWQ48lcJp
8Q4INTrwycMwd/FZTZb77Gg3yVR8ZhdLT6Z2ta2X76birG7R0CuheVZ90kiS5XkuBsLLMlL7qEgL
WAglK0dZV+z8i0XGcZDPlQhcMrde+ehslpr7qeyycWlb6CXs0H4iUP6+S3NsAWIPlctY0bWw4m0p
KYaJUcIvteiLqeM+Lx3w00pbjgnVR91OJ2kBsJuWXyDFr5qyUM7rsxymDMhJVRPKoX5y4uq1MdKr
asp2cxBZC8cPqRNMQqGKbJfO/pdOSQ1CUwX3j9xVB5izSVxw/sh7iJk1ACPm27yf/V1WFsbW82He
2EpTLRu9hN1qzJuR99Cd/eK08st4Q1kX0xD+gm33l051FbIVAWmVzNx1LS01RKngapVNQLKekKTT
4kjeP8I0GHfeGN7oSeluZzeih6hjqTPb8GGG0zq7UMCglnUXj8uoij6PaigzQdXiCuaTiT0snYSw
1R5Te3UAUFPrbKO79QjtyXiOUlyvi+CsJqGRZatX3DuWymVQItNLsbsB7TBhoy60LHaXbmmWS6jN
zLCDsw1qE4W8axA+WID9uPaNKSYacEfBAxoyH9JkClEYx8pyamJezmY6NQvDXHQNQ6hwpnRtEK0z
9iMgiIbHFtr+RVz5e9dRntvQi1Y2zjpL33UemtG5ZacVrrIsP+tHxLj9PfUa11JOK8sMGS6uu8I8
woNi0awyt7/0hyDYVcV4U7RZhBqo+BSiFFq009dEd+ZdWrPes7ZddlU/XUSoedguJu62CHddZD2w
M3rS4vOiV9uLKmgeA1W7rkfmlcQJL+ei8ZeePtOtifWvQVQmp9zz5VCBtTRG51/qWYxvPaYKvqFs
QlNLSVwi5N2Hq0wjg/VfSUDpBhYLdwC+6YuuXIJQthd9sNX1bTcNl5hl17cwE0RyOi/Y1VO46EmF
zy0toWk2x22eOle4x1DjhtNFbGQF/j3NwmgA29zgDtT5FtcVl5ZBeV8WCOyZy/AIae8d2VHOvvU8
OA52AM1Gz62rrHeWw9h+1ZyRnp8+rbogxEMot5KlkeSP1uiBskZethwGL8VCGJWS2pf7qqyX9tCU
dA8jjDSVJ7fLeC0dM1nMOzVI2Mmaab6MI6Z7d0j2ljWsy3HKt70e0eBo73XX34bNiK2Ceo8q+6rz
xs91604nVeFU13VkUMrMrruOWbAoXQx9M8DbqHHLPnNYIbcNKu6FatxGhTufNbnfb6ewwVhKHU+b
sTnxkp798BQmJ6rv7mj7T2PZbbAPylfb2AAWC11mlrL2aO92ycM4JPZtXW0jhcLHspRhU461dYuE
uyfmM9YvmEluYzdgQtYAe7ty2Fl41m4otj83qdpt6rllXdCqu9DUS+jx8DowowxWkz+HZ7oHwOsZ
eLbhXzEPYX8a2WZ3qo6dsSbLtV40K/xgqTDYiKgNlhehS27VjN0+zugk9uTmymj1b3o0ZJ8m/7Xp
7WabF72LWVKXnlCh9socXEyV1Z3OY7Omj4RyqwZ3VcZmN7Rpubqj4tXuWK53eh8x1KwRm+Y0MRe5
Nd91pqF8hpO4jhyzeTDNzF3VuGxsJpvOr1hN4kZu1yuHWi+MfbZStK0Sz1yWI7KRVEnvQy//kuP6
ipr6cxvG3mU0t8Za42g0eZ+9jrCHya++xhZyD8gF9ToY/OCLkZUvSdVjsZp41ZmS2BdKot+w3s0P
VQNcOpMIYpV5vO5xwly6gW2LIfVlVqjjdhzN9EzzJvGmDsl6KP43eWey3DiSbdsvQhlaBzAlCbai
ulAXMYFFkwE4HI2jcXRf/xZVZVaZae9W2R3fCaykUKUoEg4/fs7ae/fHOp2n7ZI7F9s4EXVfs+x8
m1iqyVs44ZnoVDYeNZA3fXHm8Ipf0LLPgs7ZZobRrZf5gHMNVvROzBvobRu2pnA63Px2pJk2RUpC
bia9L6vp12tgpjOY37cmcm/Gl+BedhbS/I9aXE1j/9ha0CJzOcWJD4RgrRFyC+P+XCa/3+oiM/TD
ow86g/KWI2Go54uHqskvHPJKK7tWQ/ERpEFwqUt5dL2eMtW2q51vUdR9XsTiTzj01x7DbSO2k42W
WUGTDYoeObllfr80VzF/9Yd+ScJs4dQsjzEWD+UCiFgJ1EiBkERmqpWhqvNhc3DYqxQKb12tl+6W
Ztr5wV7FS3yw6oXstSLa0C2rnhZHZCQ/Yzvm8HuaTrHNFewFk02ZFBU240Ls8u8DO32dm0w8L02H
u5A4N6P1cwY+PoUWKVIlo/dV/LRKtp3MavqNPeJuWfrIfCtSd3kqjg+yWn5ZcUBcRRtT060yPo9T
F5+zNfzw4oycgGlNd2Lq3mctHyqOAFuavfsZk+rCBNVFxaqAotxoALK9i88N3zbYMWIErNu05eAI
JjS5w6ZJ40eSEQDBaLjtjKsvvlHeVvfShtVfv5o0/00CNzkAk/yDcxy54iulQtP1cVKO851GpMDA
IyaArEfh01ZltcVy0trCO9wXZYjHyJCOxEnMDgXlai4qCkeUJa4+5Yaln4W1dwkyfVGytj7sOW8P
oTU6ONd43Wm4BSmMUlUnCWC+MQUHNl+Y4VIYHIH02olt645dUtWGgjod9b1xcBrnaSz4SI1QPQUS
CZeKMVcycjLpholSanHCTZo198E4vvex9+iyJnGMyx/HTBb7CScZZYtxX3kLB9ihu7fi6MVrLdwD
sh9OdvGjG7W9pMnox+/OIn9iY6GODZDpuoRvphj0CcmebtmwrcU+sQ2yhGt0M+nArKbJj1FVXTgT
37wWmO1PbQiS2m6qwRFJy1Datnlu1qM4GG8TpC7ytnL4qfjgXZNT8Y001fvwgRJPCtdczGIRM40w
COMgmgyL9yiiGr41zLdj0Jqtj6TqixpPk930nK9jrHEWWLb1frDzj2AYbiUb/EGL1fuQ24fKlHd+
G/7yXIZoXkXlQQ4UakcnWBJf2+dsXE/zGCpCYkf7Xo3CQ8Fhl6C3i3cQffziBCq7BJIxpDNo0mAL
sR2amLQcbTKyU8pLVRao8WoqBik1+a61+VodcsFGNEb1F4ctCyOvRzVPX8Z8SnzDnp134VmHwr42
WcwbVe08jzxEN8wcquyPaMRYyGtXjllR6x/HoAF8Sqnjs6o4WGX6UYc1kdtQEI1VYAKG3T+9mRAu
wOnPa2iJSyp3Aw/SY9GUf2Q5JzwfgAhhugcoyVE1qguJmsLnHdJoHENKSQpo/CIHoKKoflDtzPbA
kJPS4ZpiXFs27pfWQf3duAXRZtaLMysOo7c1F8SdxVLtxzt5svvc3vCX48ozxxplIoBz2/UP1RAc
bUzSOT7bZmfgGl7z0pvOVevGGzcHm7KzThAfPrjPo3aOBGIEl1ZY+3bS/nPhMUELKgtvJq+g9C/N
SyPH7IVJ34Gf6drJPIJQBCfeLLU1Va8367D2l88fajjTb3rLFBjbOmabj7q67+v+MGIzft+siuy/
qd9lY2X22jK7kEnIo8qqfpcWKkr0gAlpF8cXM4QQaDVLq3LiU++rg591b0bOmKp+XlL/bdBNvtX+
xnYt8hs8PzoymLrU0xQ9rG7DBuKW474cnUMTM1OXnk+ePQkfk/JfcI7AUCMO+kMatc+FDHNAfpVt
4Spf4mlDO2lJ3MAJkzaWV8oXL4ms5kN7LH60iP5mafruYW4GuCnsruKZg7ffbpkffhXTAPGn7G0s
RrFbHbZxJTsI3VPQXGiIuIAlAYdkrBXJiCY7nEgE0KxMtY9Dh12syV+DuZ/2nTAS0+eectB7NGu7
HrrMfu7rS3FzVktD/5fS4C9Ve7jhUZlNT69ZJoY21lzt0n451tmqdp1PEZPeKonvYSr9zW2F16F9
DBahOFpgINUMzHeXngNZ2qz7zPHtfdRrNKKSd6ianL1jOd7Bj6eBkEYdbqocbSN9wrKi++eXMr3I
hr1rbEKHKpppyzSGFoBJ7bBEZ54T9jE2uthWozpXJcdXX4Po9+nyVYNubEkpGzahm/PClx/8Cw4E
U18mYZsn7gISbDUsEVmZHxYwIwqNCZS/enFRd27mGlPbsFVmi4ceYeJuik2tEwQJqES5zN/p87Pw
qE10l0OSud1zMLY/b16O9FT9RM61OHVL+7On9O1cPV662T6WloXkoJnaBKPKoE/ro9dxcgutvLrI
at0rz6MzEbi/av295tfeh0L3m6qOJt7XYtqolcMXPY/HMivONDjtfZqEHg/nbEAh0059k1ycecD+
lE7SLbNyNixjn5unc2xrX0h6Dxh1f8dCZVuWSvDwT5+hMOly2SAiZeBj72IeYi9dN6Xt87uMfMzX
5RoUJSjJtAQHtwh3PcGjAlHXW4QXZxSPP+qtZ4mvhYfjAw3kb9PskOOhHXebLzwNXfo51cgIup4X
wGbe5K4SNHd1RXbzaJ4aGnDD0PhnGLuchmoUXZUzHPXc+vtY05GsQ0/uMMTrNo3mrFAW+jh49WkC
HU6kZs8QQiWBKAbMIYuGm8u9TC2jttSpOcSEDysHCo0D205Yxbb32/YOHpua3ljnuXld8rw6hytv
NH34XRvNu0z0Gz5J6zkagII9snjxU8eYrhgKCPvhMKy+ucs9DPqKxqZIbE+FBLxvyvROMiIBQcCC
UfbJULxVDWe/uYfbF3I6VPPdGkQ0ZLKjJzOJv3X1PN7AWM6dZywgRkjGwzDPP6bJG7eiWK5j03N2
VNVy9HznaE/+N0FvrMwDHmCZevZrFNkUtpIH0DjCJUsaK7xe3Tsrh5LsBTmJtPSPfOapEBOtFGa4
N0cyw+Vgdbe+XPObQPhthfoRKt74Kn9VYdYktgrvkZCWWwrJosLZHE46j/tD4eb1oevFu65i4HI4
HeW16aEs73Asl429xzMGcqNT10l1eAyG0alp5EdZOuFJzBYLmzCgpc8vwizNzuGhU7QP4VB+aWXv
n/tVPeElXz5Bm95bnc2MPPjptAY6vX7sB3W20Pb3eQyIXVHC+uaYqvWq88W6NvUvdwiWQxTk5E6u
xbmzBQ4EFkSLcjj/e9rlAJWbbbA2PEHc0t/0tKAxHI/VlooxHBa9wWvwx9T3kLYponanOkQWMp0w
jiFblcuO7ks2xPFxWuHvQk+FW2VN7a1ft4tn7q2moD2kZnJ+6x6Fo2iZBIzlzW8uGxraSZApAHmX
xmF0bFgYQ0TAg/dTDlGOsePEMJmHdRcIfQTPajBGpuZukA5swyqU9OOF3BYuxaAdFs6muUXb19Mm
iIXeemkltrR692NqRvRcV9FyBOwiOgOlHNS25qdZ1iQ1YxNxFPPg4xKtT0SWX3Wd83Rvqh9ywsaH
je49voV7p1PXJXWOz9o41qjS6+DQanyzHLLy2PJ+BJBd3STI0riv0IkpgjLubMnbauXmufPWAv/5
DjPFd1tykLW9nqdA7f/uxHqwpJIH7n2aTRlbA+6xLtRzdHJWDqjV1GwCpwg3s292fUs3PfQNIq1s
+RKGS2JSgJ2sl8/wNGATMb2mulq9xPabY0g7oI6bmfdFYX8fwjlUWf9eB/pMEcnH15RbZrfOdmmP
nRUSETVljFgCQYvEcaq9XYPJdeZh0d291nO+JUjiq3Cr314fv3Xks2kxFYkTcjhwEUutWdVus2B8
jyfnzeQ6YeYTHCbZPfQczepheF8Ug8Rl7QA/V6Y12fxCC+kItoW/tGgh5f1uW/kpi3F0b7FmX0RA
qJgJUJx6v6Lc6XfLkk8HFdiPxe1w0fRm2nv2m7NWy3m21iQOxl1dcFMHvSZdimNyppwtDU7rnFnd
NyeEXJZLqbZz5SZUPNSY/mj2ZF45VwgUIr25gZbw0wGguV+r4WPVznIytn1K12A61rX9NZWevjN8
w0UrFS2cuXVqtZvWHR6b2YELmxyV+G7xoxskUSqhF+NLQ4vQvaogXM5egfViAdEahX3AvUR/U0iI
l6a1vi3CJi7NHc4Sz0t7KNk98oepoC7XKhSHIJx+iHAaL7M/QzIB0tZBZigvcoQsDrLQGtm5/N1p
J37wa//oTfzqaoYYViPjlsalT6v8I+6TL6rgqejTCK+seMNe2O9NND9kmKaQmmS6S7TAzsuGBeZN
vNGSvt3GaLVjT6U/xLplvBVuVidiihi554Xo0ctAn4ftBf9OleS6eBvn9R6UXuy1yj6sVscPIT7u
HHMYL2YFeYgQeAktayofjPJFPr8Ui34uOnfdyrB5rmX+LEdqfde2dnGxvrhzh3mqqplPjOJH6jtb
i74IL6J5bYpZQFi6Bb7e0+9ahI9LyhEuq2feKE72U8YBJE/FcFBQLtQi8jAByG3tdn3Si5ek8U3a
1giSwDrQzr65GybawRPzt01QarjjqsSpkowqKSpo0KjCFIPqoshYMPmAaXzXeT/ctn2dnFtvoZZm
u4r5ZpkizitusnOcntel8I4MFh5zq9qqrOZsV8w0gbNy2vVmdI9B3JzGQV7srD/aDQhblWVyp9s7
XU1d4oW04yYvkesSHboOsnwYgp2NllR1aDJSWX6hoaXCNQnsclepHF9sywWfS4sLTutbpw/ygwjn
x3iqX2MFEGilBLVhAYJle7QfSpVTYB+reXlmlGe2cwSS2DCIG+QrwYA/7IZaQ8wOTJYoaISipiH4
UO1Wr4h2+ppWnnVsPTIBLQuyYTT2iok8gYH28ENG2W9j7uObKzVJbSg9PbpKGCnvFg50AH7NRbel
j01C2RwWcMNdFXS/wrK75RrWX83g8cFGzTO5kHY0PLpmvMU9T+/2OutdN+LS5ykA3GtXYSM/xNPb
2AYp3evwyZS8+WHe/Wpc96WEZo9Kei9qER/twgOtC0vSDMkEXTR8b1xSM1SKCb+jirdyHfNTHdvB
Zu6aE6m37j5l1L6Xc3umNU+nhL0d++ChPGSFwwAsZ55NEtwpnJGqZKHCIb1w7kvHeog/9spl4lOm
Jk1myeQ0VKx7TlRI/+O+3A19/xZV5g+74AUpA2xgD/O3zlq+VDSgbmB8+u6vt9aNQ0lmRc9+k8v7
2cZVZmbYyllRb+gOojhGRb6Ruv54WjObimt0mKUt85vdTN52ld0hmPMMqgDVQYfBQz9qjggBrvdd
2J3iTD8P84CBkPO9ve3anzTJ/4qk/7+IVzm35Jf/ma+iXzeY7Hv5Z8Dq8//yLwJf/AOQSEBrCkEI
ie3fbAD+ReB7zj9wwKcEicEL/dD+N2TluyD4WMLcLEkwkoxc5LT/gqw8+x+2h7/wzawE2FRE0f8G
svpMZvs3ZQVY5fDywCcxhsABEaDyr4AQlt/l6nPfbrO4kCejf820Cadm9R96dxBJCVUa5b2VhKa/
j6tGP6WNCU6mUoex13j5xPGZeMSTiPp5r0W47P70Xv5/WKy/uaLw+nwnQiAdC2QHvMpPp4k/qUon
nck6B29iuiDUPjNoRnsbI6r2MjCZ29RjGd3MnY5jV7UoLZviqeNcnrC/PWk9oFNZc5gK2by2hFKw
xBjrt0YkbmxeVOTWzNOr9iGomcvO+WXtq4c2qpd7EXff28YTNFqId6g6f0jGbLmFpFb+zsYH5Jy1
8ru9EMNQe2X2hp78KfNEBrJ9s6L3nO+ZaP1T7K3Z4zh5Hp5LtETT6dljqvLf3iJuR/2Xj5CmIoQX
t5gTIr/9O3jcYh4UBkwYtgUf9n4ZVXT5vJS33ns7NeYU4ABGMiPzB1LnyndbZCIJ3Kk9COJkto2W
RPIWxSHLwEzyxbFIYywzfBLGXSyl9aRn64Omx3JRxk2fMJ19WM1UvjTCuc80yGo/M5CYtE6vgCHw
FFTAmy5GlerIYRe5+SGsuuh94lUAnnnhpSin8H0d7c1qcnleABR3GecsJEiefl4CS/zzyfUXCdCf
yezwb2g2NxHBcPYt+BavJdf7OwXXLktfZTl6s37Z5POMbUrZ2zzxp+m5KL30fhy83Qq+dRlT2Pyb
gHBiyjKInWXqghY9RvexN1wHPPn17CPpNF2RpGrO8F4TD4vrq6sY+pIYefdbWcyIFm7fGqRSu3ic
86QJZvvJNbEikMO6WbHH9tN8u1RBEBKKaHfHNdZERfkjjNKCK1mRid9L2T8G9aifupW43ZWuvZ49
ttrbJXD0v75ERJ7U2vFpqyr/vlsD0m6KRtI97Y4q181VQYhfGQrbFC1evB+8bIsrifoGPRkSfkAj
j3fMOc62RjUsc1zHZX8ab199fkvmGXMHI4tzzubmTcpcGNMMl+HWco9S4D9cQxeV+fc6TInDbfr/
9gz4NGz/yw0u3NBzBaipi0sCs8G/PqMY//Uly5dcjMgiQarBazzPQ2S5NlNMxhqHzG6GXWNHxevk
DQGwQFu+VL29b3M20TSgkOtuA9ZyGs6cY6LndsUN05fLfVl7xZ32tLrv1cKNe08J0b7phYAq1Yjm
WhMdtfGytTq0dK2u2p+Kw39+wEU3mPSvfxwO9WwMns8Dnz/xtrr/9IAb6XsJZygmxCzTD8STGGfU
OakK/iJPWcaSstENOXPwJZ/Sr1iLvPWOI58skf7M0cCebQsj3c9vrfQSN7Ew3uHze5+XivPGToyM
htPFPqAPlW9pb/LjWCh/F6WUSVbfoMCPZaJ8A+01BvPz5yUcl5O2xvF+ulWUyDrEuaUPsfn8x7wr
l2fv1n4Y2AFgn2hZxf1jla32o+iw6aOIE1TGfPl5CZGOk90UZZexXSyYCc66qfDEdwDgR7Dx/NX1
9XiovR6loXATRkDya7Sor046tU+2Y5pHZtPHOcWX16frlYCkgoyi++SX6KRaa8aNTVkkfea5p9qx
xcmhR7NZ7RXJF9G3247dam+H5lnUrv/AwP+WluyeTZA1Twa38DedN4l26gC3Iv3rP3/En7zw3z5i
HkG4Z0O7g1KL2y3wp484iqWQdrqa7RiBdgxEnGSVr14glRjQ9x9ZHQZfM6wFezq7PK/D8z8vSI6o
l7N7BQF0nn2ODGNdAGTOa75lW3sKwCDvPi/AnNGdV9IzwHH6mf5LRthe6ZI7Fg+HuAj9u2rs6vMS
DhfZMbN3pNeeBB3Zj3x90CbG/E2IcudRjlzgJ9NjFpq3rJzHj3yJflRNQAO9OQ2dd2SMUF+zAP4X
640kL3r7nFsnq3C6syph3UAaV1Q3NNH+dQlb8V/2O+dvrgHUBCJESgh/7ttRxJq5eY386f0ECHSX
rmEIh9o6F7ANRYW/FGoxWIcqSGmUWcs4nHJPbIo6CJ7L2yVyXnrXs5+KMSQfI2qPhv/y5d+XdgJk
mhmetgMNFEFR84pW6NAUwnkPWvqSUTUtp7pD12DnwXkpm/HAw/NMkjgb/pJkQVNg5dCsz5WThzvL
S62km9fw6vj6jp6w/9QpgunrgJSs0vPfY4clYsUT1rtFS6if92sRmJVTQs2EkPgkBd0ugTtOW9PH
etcGUdJiX3nvOEt2wpj5yY5VezHGh0xxIDt5pzhKWDreNXP15ubzxXJ68VhM+fAgQnOWrRNcPi8r
WA6W9/mNt4kPOu2tK1No69qvnsLJ52gNZfqIw4986pb1sDiDfQ1uja1+cY6x1bqP4e3S9gyZl8FT
93OzDhBoN74nn2kjx9o82fZIOIS2qnu/s8ZTmt0mk6Yrvw9O+RDkssAmdSghn/zpgsl5ucOXB22g
nD/AWbpnTCPrax7bzIlSRJC6HF4q5KF3fb4UT5+XZl0Otmzdc9WtzE7SMLhMixdcOfj/jGySbP7z
Iv60B/7LIg6dkJjDOHQ9cqtIAf3rTReupVsvJiy3UG8QWvq5Gld97HRqb3CiD8E03PpS0pRmPGwT
W16ZkaKSEI+l1xdvxr+wGurfHRMxppBNPByVDN9TDqh3TCp/KRlbh9zyEfo8NSqLd6ruMRPRmHv6
yzQdh949SLmQWXW7VG0+7XGl67cO/dtXzUG2AxF8/89/Mnf/TR7w5z86pPCm8uLpheIppoz66x/d
xsNkIn+Bjr3t9Uvz8nkpPeR5uXCfJ9d3rtkcfe3LmxRvyAWsW1SdHEm9GYxKvgXg+XcW/ZlNM87y
jc6KODP0KkCb+Vdxkx+WfnijtL38bU7z9MAcNFhls1+0U75GBc3ckDS2tM2eR7scni0PqI/283z+
/LJvKzD/HP3jZrSD37Pv+dcZi2k4iIh0MMYczFP9hJr+UKfArzXQpDMSnwLY+cYI5qWlBwSN0f4q
0vbmU9p+a9T9qc/lr0jRjcBhJllVDCgO2ojVNjkHXxcv/uipaLfmj8GKftcY969a4aAG+brJ1fJt
9tjQ0Mdty4Ydk/B6IORs+d5OkpaV1xxCkdHC9MqeJhP2HqRDAEEavFrLjrqTiWx0Eun6LR5u3cxa
3jutldBIeSy68WtBWrwK1feohQNtMTtzgpFwPgxKadevPMM9ehzjFN13UTUcmIZ/X+v2SYLAMAPM
UWdUcbEpGFfmFrZQulFfHKLhzBhTRQXpWyGLj856EaL9Mi6hfyr8QDLkGr4NXaXg4ad3sF5OV6bc
Fu1A8O9sPRQROdTG7sg8quZXCB2GjGIv++ngjusXETubwnrNY0Bn1JjXdNFPKhx0MmfjwXYYSVMN
MKNycXyRE95cc1Ptq661oCBSZo31O/pRjy4iLvNe6cLvBC3MLe2Uox33jNTZ37cw3a2HJq11vL2j
6ImuOb7pVhsc44IW32jiWzJb9tPuaG+F0a9W2Ce5mGJPHpW/d4YqPWXPaez3e7+0ZlCVrNuUgbET
p3ngzMPTqdrBoUSvtYsYOrYT4wfFFlFIAOE58slLc3A6GoEd0Xdb19jW0UXHMYIFBqN156dZfq6D
YeOaRoNK2gXn6a1TwuYYWHw3DRkS6Dm7s7S68Jdhu+MDLqcucqLWuLC6HbOmxX6wtfM7t1COEGAo
93muuq211s+dsZEoHQzt6E0U6aPAUNCtOSTP8COuDs55XGqE8uIx0ssCvOlhg9Vig1LE3SZYXOfe
Vevb2o110vuB2SrD99kQQ1yo3foY4EK1mYsSGb1XHsc5mJNxhG6p3+Ih+l418bSTx7TxrsKbo90w
2APIXNe9VHb4u+zSyxT4+cNM22DpKDDg0rxdK8Q1A7PYaDe3Hp31SxvUP25DJvBUydT65PRSgw3B
ty1rsTcMhX3Xueo5fjQuQ9HeuIfhExdvkYEX6s2y7e+WP7EXZe8l06Elt4+jGDfqRTJ42JQDxL5p
wodhlg+zEy3n4d3EmmWo46+QTYe4WhiJqnGnbxuV962Yzc88/OpYvdnJadFbzLHP4/yHMmXzteKF
T4i9mLiP4VN1zrzOfkD3CgZrp2rjtixmMjSfMTT7LtTqHLupjXf0MfC7gPqHQ4uyXRn54z6UlnMd
8Zmrm7mBaMRLMZDFsc8akP2YjdAz/bxrJts9212Wbx1P/SIz0z9PdYeF8s2ZhKydMJmW9ilupnon
+vEobxrRqawPRTFfwKr2UVqbZF1GTnlZySw8rr95kqlRocu3VYvH6pyep4gV2E3zsWpZaTUMbOLQ
sSBxEUvRljgOqf6ILPxcPMya16FmXFHZhwDsLiLDbQhKsV0WsRwZ8Y3AE4Av7lnX6ZfmqVJreZs9
Rdu+Sr9hlXMyZYqkYRLunuLvjdKD7ILJsa5zGBzFCIrAvi9jJuG9nfpnqJOPNOyiO1owhEy1v4uS
1wV3QWyxa627pd02g2WeJuaigwhavPO6g4bpuoaCKWjm4kGGsxx8PWrXMSRmL+jOojyM4dJuzM1z
oQrTj8xmfFDcfMZ0Wm51Tl4Xim57I9vhtU9RcisXWXfmYvbk6T+MvMbOs1zE7yIPGLDK2kuyzqAl
aW9DxbS6dnrFkiJd3gfdU+a7k7PT6aS2vYCXCDtWrmO5Et5u8Pb9lP4Cvf4jimT5USlSSBcCWUq5
Vo9QPUFfv1pW+9y5oj1k6r7rzRORwe3kvdSNC9Wg5ZeQCegUjHtdFNj+u2t/CFT5x4DAl9w65hsW
04yHNJwV0xH/j7QUKKb6Gvg/+mKiaTlGhOdsKl3K5zpkIB8Ew8G486UdGBOhjgGyWoZ+C07LXbl3
S4c3znOeLQIYkwYca2aMYbc4EbX+i+O3gFqjVe3WuHwqMHg+yeKfQKlmAIpHlFMnYX2sqyZMaADZ
B9fK8ZH45UZre8pLHojgBtXpBjY0JhXbam7sJO6KZs9S0O34M274HyWT6AOStR+5jrqHgbzCgrv8
hc32rR0hM+Ix9K6dtK7BhEJE2+nT6IbTvV/LKjGF+kPn+biPJVxm2fVbnCGw8JCfaM2M5bBLDK/X
/PRMhsigqF+9yX1KvS9FCictmv4t8NoimaJwpwMQXeNawLcwiji8Guy9aiD9tNu1ZbbzgnrYBj4q
gBxdCWp8sbEoiy+9pT+mCbubuo9/2K05dgWTnFQRADg1/c9REuRHp2PTddFC7N8YwoHQwNKyYgiS
p3td32w+isLbTaOKdxNIxJFgTMtN1rFarobT8xYqgPHskKmd8af8FMzO1Q4gZOb6RdnLweEeS0UH
BjnlAY593UMzY1KFu8qPYhWPXWGFx3gp0wS8JdgEtX+J+3a9xNX3ssKxOytu+u/ZvQwKKP7z4iyG
rYnNT1dheSfCbn3MPcUJ1FR3rf5CF7K+ZGqsgI39igEYwxlQlN+hzbYOsS78INqH3ZxvBpQmexGF
jEgtMWzZtPodExueeZiwCHNIv7skVFJi0rSpxxjzTm/8KMrlIyy9bh9VoTrKdH41w/Qt9Ytb16I6
MQyjPOqtLJFWANxf4O4qQbyw/oFAoVCMEX12c/TRa9qElXdmuiQuNAmpH35JGhEbLxhWXMgN0j+/
wFXEQGh2zRps4vZJNJ/sOC70w23jIznBxb4m6QYrqXjJm1FP4aYv1h90+8TOxw9r3y1hSghEKiFq
ySlTCsVgH0mHekC9ex/ojsOj3yO8dEP70Ap/SoTlIuSEGURHNj3qItgiPD3r3jDdDWy1DZr8a7b0
9y2NR8xDpj1A4dUuSYXpsm+54P6bUhwhciAy6qGJH1gm6pglCC+xnZ/ykKzh3vySqHwt/ApoLL+g
HnlRMDzICbzXeJm2gO8EppsomYT12x3WbAd1lWCdUO4mWAIcUUgGAtiiA39Xr4PeqhveJrOzyxD4
CM71M52ju5y6i0hn8zHbUXdaVjxnaB5knGjKfoRKWdZTUI6v6wrpxNysGEhC9rEpKVsDT4uzTzTy
khiRJOsa7xxtJVZa0L/qiungIIAp0LBtW+lCz62Dv0fRdDGhy5Ic1joRv2GCTzyhIEsuxVzIS367
wD8cJxOEpwVrE7iNZt/ayAYRNyvMWxDheIbhnlsyMyDt+jbPno6qHq1knU286TyImbp297EDTIFW
SzKyZwAflyugPqA5iGq5hZ8r9ksUPHB8pUqtKY6W4XGduQfHDCwgwnHHUoWTFGv7LtOR9Pn4WMj0
saqki7rRQ4fUx/JgISynTFoflOW+r20CStEdgzF/aGo+t2jqYX0KeG+bVoEpxvP/Y+88ltvWtq77
RLgFbKSNLglmUoEKltxByQk5Zzz9N6CbbF6F+t3+O6oj+5ggQey01pxjWqxSq1q1NgyNWTeuwUpR
yq+9BFE6FGzkdTP1l6Vh0DjOd5ECSESLedoVNB3UdILvQaGfk7yAyYNOYGkU+QtnUyacsBxckbKh
Fb5m7dUYTqOOHGGKOCYkY/VDD/LY1Xh3ixiFQUfGV6RDYMJIFuHlccVQitOrwRGIyMJiaeAUhA+s
U7HlsALzJtnGQzjRGceo2JCo9EGgufE03EZmNu31qb4epN/vcjVceRG4u2rESdua4aEcp5dU64kw
8NtTCYuudmprIaugWVm4kpd2ydkmmKa9pWJ401TjeRxbN+2co5NatzB7PEoz0qI/AgUnbUNliT6l
wUmY7MaufsB4uFLGEJmjj3S5qJA1GXiG61j9qil9slcqsMkyLL/WmQgpUfch1ioH/aNjgEZ9tnPg
LCXKE2UiZlrhXGBp08ssR19VQqwnf0J9N4SHJGIpEsQH901wVfnYEa1p6t1BWiheUuQCqX/Sw+pH
SDLBkFrOWtWhthUDSJYyCpY0XcLHVN2yr7+OyaW78ZvhAasYta4MslHGvyI2OLC824HIzlgNzmm4
NKNRP3dh0S9I+jQ2qRXjqak4AZMu3p/NTNkRrNzrcX3UNPEi/I58LgJoA6VbaU0WbVWMT1APpm2l
hR1n2aZZQj3BxIxvwbNRZEvztlKCZ3bgbiGNrx5NnyWQ0IcYT1Lc1aarlMZ1N3yRI8f76clr7Yij
eKTQYmyxhRpzPWHEqhEIkvQURMue9UDq741vCnhbPvwfCwtcoxDZ1vA2kISdiqLq9qMHiFo9qWj7
uanKuLMxQfPhBnwUZI1VZJJaNiIOb2OlDiccfOgsc491YbwwwkK3dTjNJmo1Lk0VGXYwBS+Jn7M1
75cTBpmQ/JIarQ9mfG9vJh5bTYcFSpvZ7z6W/jZ4gi+1xfFK8nHL+btRmoCNMONAT9AMAwuL/OLJ
13MkBn0LihJ1pOpxELI0za0n4y5tgekqar+TXnIf0zPDjXswYmtcSFGDujWFdD1/+jLm+v1wT80q
dwUL8l6x4l1Iv2s5ofBbKxPSJrtDa6aoz1ppXtHd9ZYSVtZyatOfPlvSKlmbvpdumr77nhtDtkPE
vfN7dY2Cp7kS0CxUpOs6+gQaGxNtmJZJkpbpTlHoQjTd7O/H59JGyM5VJHfUR2/KSV0Rtoyng5gg
J2fOqyJLrgiDcXFHYsLywcfEOuxigSsk7Cpr23T2kU3NHXprVB6iW9W93a1aSj2aYF6kYYNhArOe
d+dNVwgnKQ+MYXkoevymcVW6dESj67jqf3SIHOkhx3tnQJ0Yd7M5vNIO7K0xHre/atk/lEOJrlmG
uJerX6h7gWsDQO889bnOw4OSNsgV56nIb1RcnJqEnYbPaVGYJHIM1qrrA3RXKRUBJYHlFkJqY8+f
hPoLMU4vSpHRaOigBduMMyxmHXEuS5od3lqikZeVcWMNhrI0TL6kOfGRjwDN2MKlJFHciNw/YzWL
3K5KHmy9AYkXFMMqLtFxJ0FnsXtIkeKzYxgLFCXhxOOoqJgNihv2wfSwDNt0S4++ViOytSECc/4f
uVwXnysF70OrkUGVPlfG3kaduRo9/KOe4q3Q/rA380nYtqwHU5nRGRD+F6iJbP7O4K22+bpwsrvU
q1J+61I35HWmnPK31SNbU9i/VrP+l3Pt/Jwox9DTrB1jCKwE2oOjUm4cBR+wX8YQXv36gCiatbtD
u5WxGVj1dJlt0r4DyOw+eF2jhS7WqUQAxZQIAE+OyypMfw3spTvrSQECiKMq8uJw38TltS6Tpz5G
0mYq/k2DpRvljPYzEc5NNM2YkLG9wxhSsqcu64WXJl9rZVg7ac+jQ6mO7zr+GgTXTV90rhpLTk9l
v3FGw2UoPMaGD/XOR4TTQXdGhBq7ashmVJtCHLyawxEPbKY5ed/o3uB5yoLgWAaeS5bBXZtM4c25
6NRsX7TFuQjrkyKy+DD4zSn5lgWIjQaEwbG56xJwvoFVI1KvEHpZqbrM/Pu8IngpWYStWKeItlJq
GvySvYROucta5Oazmi7EvgFzvN4XJd6ILk2vp9gY1pmGxdPkNPv6WzzQQa5t5ZS11gYHoE/KGisS
hvpin2niMat83Z1bRyKNqdH54WMB2ZqTW3Tv25gcCwQmHE46dGgByVoBa3VeUvJuxrXViZ9DEyr7
3ptQ7Hmwubxyo5hITDpZqC6bZB1SnFlh6JIjBHD0toFga201AyCYin+Uv8AQeH1fJU43Dfh76nAi
Ld3ItF70gA5wobfmQpApnkKWuPWRHTc4Fbb0xLplDVUyjdjZDL14MKzqSz5QLcDK6W/SIjr7qclO
LlN/1im+tcHwp4WYhE2FOFv3k1q6lL8fMmzw5NBY17FubpwuX5sczLc+MPb6tlIBRhAT4ayaAGe0
gnVR7aznTVjnT7Hqf8McBjpSARFiDzaPO4Kx1BO3WJJ/YWhg5x35T14DeCdJb7Sm7PdOH5cL0Xfe
NvUteC31jxiave2T0eUziejiUdqahwwOFqbSMUWgLObxxi2mchQqynBVtU1624TBZnBCb2vgRCRl
eRjlzqyRrnS6DQdDeEw/1ddkGAP3CNOOGr4BQkGkFfEfOD2HGr5h8Eq+RT7X2sG20Cx5ZQzg6x0N
eIA+QpKN9yXdRZnfGDRCcExg9FXuNDzuyyFMTkXP2asi6y5vFcAsExUdad15TX5MTbrvnnQeWUiZ
pYL40e6jZKfoBYVAlT22R4nfHsprBeA/0EGqSbhRTaq/nUF2+HBIMfsv1Bh/azRvcbQeGkJRv0S9
qh76+TAYkeeB1NH1qbggO0dg2AanYWqS9WRIY1V5tbnGp45mtNdRCVCd0HWO8j0CFdS/V0rkQd+v
kpBzVulv7bD8nic1JeK67JbsiX3tTp9gq1mVtquSaF2XieM22IXYzsZbjcVrkYuOaJdy+qlKVMro
UrYUAgoiU41qF2mmNWvzwZ4Mw0tIbntEoRwu7oLWp3+dCLFtx4Z50oi/JFBDWhx3d6ox7PqBaItw
puMHavncK96wa+6w3JSnwB2oly0tQ+k2shfFpnXGq0DTyLEQJA6o/s/StRy+jFjFw8uqi31BwiGt
kCTG6bFl2LNc4HASiaw3jsO6n4YG+5oX5jIuTGN+stEJp/J6BD4XQS+BpcAmlAfI9Jg5+4YBmFRI
hyqtpd3i5Nspg7iQxh1ez/AgKqnvysF8VubvfKIvSmy0spF19Y3lADwqOqJlrinLupbHKm+dDc3C
X40y/SyoAc4w8RdNY4+chhF49PpmRC+zxzCzTRz2SuioG5B89MsHQ6J/COUp6c1pnTTdk90ADsqj
0+T0YgOgb4o4eEX+Cd0ddhaHEgd2PhFRo+sr+2WwOS2HDrpdDVvhcqD9sXcoXzYjDt/O8euNj4VC
gIRd+9hiV2UAUiv2lHXuqfa1aGpXEBiFUWNV0LC485z2piBKEq1sek60WygZyY0d7oAYqSs7xJNt
V36GimpBee0nfDPuXUIpixu56WR9SwoeWQpOIzg4Kw+pAsu09oxigUnqFx0IqK5B4vrmIG5AgsPe
MOxfCGAxSmjXZowktq0Kf1FbbJdpbaL7KQP4EZS0/AFKA3u+L2z4PfKIFLf1TOBURfhdxiMMKQza
RyQdPKb1uOZTNNwdNHiNrt33s7lfi8gTYce8yNSB9pLkjO4rRo52BUy93Y77zMr8M8tHs6NbzzNg
BM7KqwdQJEL1rkw2LldSnaaVn03QZIqcY8zoHFCMNFe6h+eo9PNjqNnYgWUfbGLkr4XymPUFMYKs
QFpuNkcmbgwAFQyrkZ3b2jacn0CYDuAIq2OEU6BC8X41AIi5QZ2cUacs2LZTVF/5OjibPj9kEH52
AgDxso+16gqopbnUiqb5HqFzzksdm0embnx6o+uGjKdTZVITCJOsciup9qe+bNOzg4ugZFd4LvJN
2pT1mUbhqpvynhoYEnbPjvLIFfx5pl1bWAp26NkxnJtxD1reqrYwYGsmrJcWGyquiCo6h/pkHiYz
eJK1Ep5ff0SdTGbAR+vqjrMLrBByMBvmM+cDZA+G1+273KMjHZo1NaAsWyO+HzaeVoy3vUSxjsu4
jbTnDlXDPsi98DaeiuhWYSMLbc1rt/Nf9klq7BWlphvTdUS8lxFt08JQbqh19SuzjS13KIMGyHBd
r20nrs/O/KOqDcZg0F+p4HDODqn3Bz78U9qkGuYNVd+HqZB3nv3dLzgz0yRH4c1ydsSPZpDuZ5RH
S1spVt/Se/Cyk7CHkzqJ7i5NHkZZlGfO1P1doOqVOxZTuHn9VZ0wHQsjTNejY//IWwb+Eqh5L7N7
PH/VvRHnv2InU4+yrKt7mQkbHWPqrF//0m9KZm1/uh/16KyWgfOlF1pDQbpMt87U6fdmTz+1CzEj
SragaqQPm1q3oByFRnYnfL5CziLMyn6d3dmixXs/KsZVavC4EOZgPeVkFv0SIbGhCBvTU2BiylAn
xSKCzB+unCD0V0Ed3Ex+VNNAt1/0zrC+VnS4lmVFjkFsyNvMoMkxdNYP4pVW86JjMGhehiT46kdq
91DpUL3qwr4F4au5Gq5U9FNt77ZVnW3m+ukxMMtob8xaPVzMxyJKCwSyov1VVeLeViz1LJWDCKlf
dH7/XIwpMVdZeTR0KuWG0uPFlPeBr8MlVEy0Qy3DeqiusGxKfOxOjbvJGjd9s6ICVD1UjV/exZyU
NO3UhmP3Jde8HCXlFRjVhOUg7fe40vylVgr/0LBvgpTrH0OUY25i3ssI27edc0DW62hrKfYZbxqw
AAUcFYn0wSrGqnZSYAT5Cbeem0LYcJ82j6kJ4sCeTJ4tP1zhjC/XBlY4zSu8Lybbrb1qYt0OwblF
BoalKFfOcVTdjz3wer2SMUW3bFg1ZF8dKa/c9lEoXE8lt0GGgzght9XgkiCJo00O47hMciRYeAXN
CLqcWZWbvlTM29FKsmsK0OuhbJy7rM3OWVzYB1AFe7PLkrWkiATFCJGHaP1jq2M+ScfmXI2vjRRB
20Pm5VGfUnNftkz7gZkgIE2XvmrIQ+rQ98hE1631UMGArxsZSuXpK/MvgRWxrYAQijr2yhYQBic9
a2OTb6u5h5lbT3rdWzuzQCJdNIPBSMCKrxlPEduFq7wC7Opk6Ux58kjlqsubuEGg4lfBr77W5NXr
j2ywtiQEKlucMtbKkz/r2VaIEY4WnP0tpoyAtQbfQiZpxQ7COIasRY7SVlezSWcUjr8frdBcVYR/
OSx4q7ju2420eFAhktkunjFQOWCjOE0jf7FuYiUDQNUInJicEgsS3FwYfenWA2lxxPtNRoERFsup
K8aDrQBF0KyQs0A5S3m9oV5njONdmEKMKkr9e5rpbjF2MI1q9UuijeOR/iAiiGiI78wcoh6+l8Pr
jzxEJ634X6ouzW7t1DfOmYBsLtsnHyHLWqWNsg9xbmxFXn9VcxvnZBr9MAT7CGx81q1EUUkg6FzY
mSjU1nZzzETqDlON1LGLXSsW6hXxJblbFornTnGW3Vgqui7bbAJXTWjwc9iqXoTT/HCutakvzjGr
stEnszNrxs1r0OjG0U7QsFTSxYVsw9tqkfBl1V2a/sz8bDvG03gtYqt48Hrlh1KiVVei8Qq3S7+X
cbwrQhEcEzhLvjCjk6rgsu9083FsMvNYylpeRcrEEB2LE8ARIOF0+OC7a7dxQ/CxMWnxQtExfmVk
AW+ytHBOWRfB8I5batEtoRgD0l2UEcUtUpjp1keLfO7kcKjwMO3EfECJtTA4Ea3rn2yUiTJpV5bo
zFWs+96xIDCGGp7A/RnA/ouZoTaOPo6302Dsgqmwr/zZ5p/XSUNAjcm+M+nX0fzn4IoqdBALo46N
G7KiA9cBh0ZtHkxiEYJG16JWrOqxBKLOofIBZjG19cjoj2Nm2IehEgRmFR0NitpQthKA0mNiqBsl
EOHLsjG1/qQBU3RDvxRLDZ8qrSKFQdmO8a7Pk+zw+iPxIooNZEnKukcA67Qo/2X0TXoPmG7tOfyC
djnzubFKSt3DGeeR/xhTaNIcQmBS37mvZ5ZHXj4LumzXxiTPk8YUn01tsu6GwkDzjJZxlKq5j0gQ
4TTP2bAsw9t6O9HP9xNdu6Uuppw0tV+3rabvldzTaelXjxNd7k0g+c51W6arNGypOpUQuaWabgPk
PVC+0vvU1zJgEBNkiaRFhGgY+bUXt8W12UbFta+lW1HfB+lQHerYQz+r+l967MlXDNLbDjPIL8lB
tKx9N8vqgbOlCdz+P/ucvDd3dNFf1wRHFuKr2rZ7bG2siF5quhYbrH0BcWlPu2XDq5mLyiImpq1k
8WD3arci0KF1Bz01lqUgMoTewrAw1EK9YR0iNQek5b0zsEmp7KhYW4q1txuqjYyr2G3KcliHautt
0gS7LVT8es0/8A8hVsdl1IDQsDoM33qZIrcxo0d/WqtWbe313PqZOCMe9yA/awEoI05yhdvP9Ny6
VqDOteroVraV0mRLupM3rKxO3jk0G7PcMu90h3pU5YcvwC+pAvpZdSyJcz616rWB73iLTe4uBXB0
7NkgLaunyg7NdWG32r2XaUyInkINdgYR0fTEkc2xPexsKncqtexl7Dkr36d0hKqiOtpJSq3Oiwh2
x32yppZPp0FDEeeUmFVz6ZX2MpkKcQ3cD+pSE+hbI/W7rQeSYFF2SnyD7I1ef9Vcvf4mvBIKlKMS
H4wff5+H3gtMyxb5GS5N0Qfttg+mfIM4UF9SXy3OpVMUZ6P7gTY0u3bYN5ySgONNPZlHXxT8oM20
nLTCR1HidzdYvrsbGcvmIHWT9PX2rNqVdgUqvr/vo3sRqOLh9ZdMvyscRVwnvrg32R+fCjPDrRBN
zvNoFzsOMR0luzDZ1Gbp3dYYAW8/VkDS47kUQJq6bQidGoE0BVatma/8m9SYQAZMdh4CohDhC+qZ
Wr21Ijx6IByGlREVzcGZzRChRgKf2vqpm414Qr1g3JFzIF3dg9bGkpIv4jIzqapOPWU0NCuB/phG
fkJRQoM7i2d2AcHTpPKSe5QXK/1AQXoWbKzR3dsStb0dNyfOJ/lNMUTXeJa60+sPZaAZlg3IaV5/
VaNvRUijPhV2d/B8eJRdXW+Bt1kHRDnBrgqD8ODYhr4bs6jcp/VXELO0tMrZea+2WbA2ouYpxcvV
RDK96eYfQc2zPeka1EeaTkhZghjQoE5lUxcJemUre0i6xjzIwEQtk3cIWz3rcWhx+6bQjylfx9uJ
LcdispCucmgGYJuxn+d1jGdo4lvFLuYWnHpAwqctchnJTdLlzRdItekij5PsCvxWR1EuH0DBefm5
pULsymSw169Pnh7eSLtRACgOT8IbsH76AG3iIfH3jf5lQFhzfv0hDTZjOGvEOj/kQZJc5V5THuMg
cBtbye+KprQ/S9j9n8eHfB3ScmxLSGFawoKV/sfjk+GEVru5PjLYdBOrkNjJUM9X30j7Vp5bq8FC
jgzHbVX+nyhqoA45TG4CpPeqwGbDFxat7Xi2ydIHPAWygEHgh+HNaFdQSubgw9iovGtFN77lbTJw
NEE4EXgI4ArtycFSCBaH9atO63OXxMTbazml6ZIOuabhZMY3sPt4yPwJHDfRzKtCwCEybOLs8aRd
2Fn8QsCn6fjiFL2LF1RNflopSYIam9pSmavR2sxcM32Kz5jdP7nfxnw//9ArY4ckkFFDKAKQyLi8
3yS4AY2aYdR5m3eUcK3cBSzn6l0uVp5mGlDKUVjWgrO95gn1aGdYsGsvvG7YGFyHKqq7XK0w8CPG
Kxyr/jKEubLPSzUG0+0Uz60/91u6q7SFv1SOJDXKnH/nB9ZVUL10qvd1gtB8pYmKJmgJTqTKh2ud
XeuXwGjVvVemX2Ss7jXAQAcMMN5BS5GP0jKLDhQkvnAcS+8+/j5e/UN/3BK+EF1yL5B365quXjyC
RubUfRgSOeaNxkuihF8Hy9h1aeS45RQBRdaUPUkQU1KtaMLC5TWGFyORzRLYZL39+L289WxQoIDU
ozmSUXERGsI0qMCApePsiezHUIN75EQXw1Gm0dYerACmtm1M7TYv/xV1/f+9y9CdP44T4+v+wLsc
EBRfsCL8rH+3L4v5IfmnfVkT1j8sHiBN1eQ/E7/+7V7GZ/oPXMg6yRGaNExbZaT/KyJCqP949VpK
Cyq4Zds2f/Uv97LxD0szIcw46r9jJ/5f3Muz/eC/zzZhtoYNP0d9NQz+tir3jeIVcBen42D1O6Mf
vqPNbpZRS/9ai4ydOWIK9ib122/35uafr/uHjfSdq12YIGSPRYAt+3j0QgZM03THzKYllCn+rTkk
X4rA+iRrRvtz2fjv55rtGL99LlrXge9p5XBEJDxOFCekcaf0IegRVU4PjhN0rFkcW5HoaU85pvJf
TIXjEX/qzEbNM+o6KkDABZk9ivrJ3DpHsb51ry/Ml36mjzBgMPP2WoUVgH75SlRJzMIf1e7f3eCL
FNjB8NLAl0LfGcR8dVJ/MhpK7llk3igz6KfSkGV+fKU/DcH/vcHzjf/tBgehl2OHLbujoED2PZG5
vVU6Tbh2UgRXRuD1q4+vI2b7/Ft3jRHw+4WocFbSRkBzFHEwPKGhNjn3w+shFMIkxbPu1mSxE7sj
U7rn5ai+TISB4za3jMbVkxHbZVJM955DqCpkJBMiLYF1j8LMm4GYXg8cGNO4szFq6dx//Ja1997y
xeycG7Cs9ICnW4jGefYMP1mZha/et7wdTs+xCulFSsXBCuKRPtGQRUHU3aD9+vj6Yr7OW7fsYqHy
tApbGoL6I/sUApKCm1Kvv+fquIWhtCjm3LcoPBlDsWyGiXbG3NijfJ3MuHR6lyCoIR1sMJkv0SSh
IjRAaKQrkdnuhFTu4/f43li4gCU0mtOEqc8t4sxSDvtRvaqUT9bId15auzhoUOWjbjPOd1/bO/6x
Mw+NffPxu35nVtEu5i8vRpIGMrE75uldkDz55svHr/vOYHpFS/w2mJysjdNYga05x+lFUMJlsqLo
BMK/+eR+v3eF+c9/uwK5MZkMM965Hp6n6QcI0+VQf8dL+8kwfe/OzF/Gb69vD6knmW+Z0Me7HD0C
+iX37+7NfMXfXhmJQE0RklKwbo03SYeAKURX35rGgyK77i9vz8UkMzgoI1rSlw/khmkc/knxS+Id
Q+LZijjpf/xJ/rQC/mfKfE2C++2TdHqrQhL3uMhk4dp7ahGgm1W40qqfJoqfjy/yzoKuXYz9KdKk
YicCDEUm1z4JanT5UC68GF67UcoJQ87dxxd67xu/GMGWPrXkgVDvtQuioKeYhAZZIE79q1efw1Z/
/9Ybp60tq+DVexIeNmEga1w+9fePX/ydGUK9GMZof8U0VcD0zbbaj0b5qBegrOLsk83Hey9/sfdA
S6JpBALZB8Mu0SCMu8FwbpUiP/zdu78YytBnevyzvHyWG1TSO/RIxtAXBD351tXfXeJiNGOZkxg4
Zmtzh1EnChc6Ai7E8Z98ue9MRpcG4LqO+qTteXlTj0x2W8jUPUoK5D9lp6lWf338Id67ysWYVjwq
8n0xX8VDHIul6LuN11jQVl82JAt9fJF3xrQq/nxO66lzSj3mInmOF0NJYcD02lHrKTzWxOBqBfbs
j6/0zni7PH1qYRb3MudKjQFNefRlvYjJyf27F78YzBwymqAqfQvMaKnvIQ8XS1NR+k9e/XXy+Z8N
yXxm+fMuKbXTS6fg5bn3Zks1i9mcroL1lJb3g7bpHvtdeP3xJ3nzW+dSF2M7SxW/pw/AFyJIrUBg
hLLPtMnUQiS2qaT8m2mWy1yM8UgtRZ9NmXUIMkvDVpI+ybC5DjzvXAfibqwRigay+mTb8eaEwsXm
z/rbwlHXNpL91rQOBrHOlMw3nTKAG3SK9d/ds4vh7iRepav0eA5+8x3V9qLB3DYFT7Xdf3KBN59d
PsD85799ANVBtcochTcG9SIhdOdELYJPxsV7N+dimEdVnCMyKulAxbWLYiPf+pSogIc4m4/vznsX
uBjiIgXjnte+feDIc9uH+kOpVMEiqdNPppD3bs7Fim0LLRoFsvsDcjciGaoCbKIfnf7uzV8M7DGP
ID46FK3DBsIwD41Ru0Y3bT9+9Tc3G7YjL8Y1lIWoTxFkHCJi+IARngKr2gyj53Zmd1VgKzPGnx9f
6Z0v4RJUojTFOMH4JeRMNR+9qnzCBP0y1ax9H7/+O9OGvBjPAVSrAt6rdUjsH1YUXvc41gGGki9V
fjJjvPcJLgYxnC89mzo+QR7QtKz1zMPeOwh3YNv8l5eYL/3bMCOKL6cbzpdta/TAyTJ61vIyvLdU
0oo+vk1vLnd84RcD2XDUekLSwm2KcCvDSU9gdosUFDad1Sh3P77Ke1/GxZDuIh2RbO9Yh6rusdIW
j7i60LFWGvJw2u0fX+S9j3IxrPsAAXJAq+GArN5A8lRBbYuiPfKpghCFVvGUv9lMcc8uxnc1FP5o
WEVxDJVR21SWp4N5QlvpEPOx+/izXIRJ/+towTUuhrmvN9i2DZNk4oDjPUEP+RoZUooaPc2C53zy
+udRrctT4qVduXLwIeO8VMcWi6wM5bXjDPonb+Xt4gMJthdzQu2pQCwywLEVHufVZPtmPPtwiTQt
CwFr1XSKvKbiMMToradK5Js+wwZVFoZzGjrFuCm93kHtJ8u1FxsYLCeAF65it+WNqvfpIe8LMD3E
Da3oxtZkxmNpOBZ0hvpPnvF35uNXjuJvo6itR4Vcu3xk81vcmX53P4z1w8ff0ztzgHExfCDRzuGw
5DZUI/CGclHIpwGoxscv/s6oMS5GTaHmEwmQKEVS66nIv5JQtCpNVINRtfr4Au/dmIsRM44xwrKB
d1/abX6HmI44Unv8bJOoz+PhjU3i5amst8vM7nxrOPS346rfFNfeHrGSq7k4ONb5sjs4K/OMBGZX
bLPFS7HMlsG+OeXXqJevxTZbmjfmJ/PPRcfnP8PpFebz2yOQYPBVFfo3dPIX01p3ozU2m52/q49Y
OA/J8rNd5GsC81uf+WJR6BAlSfQ4wwH2njLXhLFMeNh2j4keebuJPR9xboMRfqlMzDRdByCcznm7
VkcDorVZ9uuw9Dpci0axs4lq578Sc2klgkgB1cuOguRgvI2gfx2QwgdjBLIvqtmvW5kFFPaPH4x3
tgH25Z7b6YYK9Gp1RBCBrKCwArqCsmqVJxCSNmmfWebwB1BQkBcR8ZB/sjN7u9BqIxz+c8Hr8SbW
yRCOh7Zrm2cWV5q6ZWjYJ1003VVEm3sNKzbeYVMINmUQk35CKscn8/oFz+rfTwlB839eHXPoZMfF
zHZYYdJeoKZf1Jv+VC9gdrpf7wMeWqx/3/JNfJJudqhdbQkje1H9TFbRIVvxc+XcJCf9k2/hnVOW
vFycJ6IJuwlU/iEbDggKUas/jd73QmBF92bBzzesLkvP+V5P54+/97enMykvZhwTlUMBDHQ4+NCQ
tBdiS+FvffzS82rxvwNDyou5plSwpsUJ97aDo5G/IJ4OcWE1PTI3DNVt9tPq/+pwJS+X51GVJG/C
xDyYRQ7BnJRg/Rbo6F8tJvB3/3xGgK8lU2QCg6UGsewF54b4kzv0zs2/XGchVFnpKFruEN/BwnIY
Z4jjlzBsPhldb3deWMnnndNvs2DM/tcBJpQcq6pcR6Z+raNy0kuxpQ3g2rVYcCA44eRw44C4bv3U
YPoaMVw7uM2q/nuD5ivmyBFaynlA0Is/mDiNjx+Ptz888fZ/vrUwckIJID45+h3R8I1RmrsB9yxm
BaX45Gzz3iJgXw5va4zVWCmSo+qgTrrqvUjxoYvZKmJRM47czDHxcRtwUrE5zVKuySdxsOMGPcad
PyHO1MS+V7r218ef+e3lV17OsinBa5mV8yhxsac09a+8OFh9/NJv3055+U2b4ygtghfZOoiN8O9D
wm067ZNy5Xtv++KrwhYWRPClmJWgqyvBtzBNPjk4v/euL76gEFR9VQ6M3N6SeK4w9bzk49/UcHn2
50/z27MfeHR5mryIj2bWasswaOrN5AlSGvK2++Smv7f4z73936+RNlBhdd3JjkHlx18zvy0gBDlt
/lPYZfKVv2oXaauBwiHhbN15lbo2nAlbglHpj55J18wA2fDTyhNQD6OqBEg5k7aG6dfq5peG9KuE
5ObYPPiO1G8R4xAoZ+FKDhDp1jB0mvGThfC1s/bGZH15s8Z6DIpAqHwRS2MvVombrSNXOReHaoVH
cRdtw3V0snflSq4+6ze9991f3DuT1oOTxzyxdXAq9BdTIyfv/uPB8PZuRl5qa8qh733P4LHyK2Bu
WJnLqxwDbCdeBkTLsvrLcXGxd6kDq/WIWWJc6NG6Ga7Z9n225syLy1vfx8WiY6fC64XKuvwkll9h
Brr3X0/x4tFenL6F+/W3fLEOF+fA/dkskgX4gI21Ltfq4lewAMC5+HV4vE2Wjx/fy7d1GLackf2/
P+Pq5EyicLiZJSjZp+KmP8UPYjdexzt7Hz8n+/AOdsLH13rnkbAudqFKGhCakfIUagZuPv1Lqlzn
+sPHr/3OThMp4p+fQ+9r1ey8YTiIBkwYIZBdRxEnqpYmcZORomyNWFs4wUtja598nHl+/N8vEVjq
n1f0TUluOzztY1Jd603qKt2vICey5LMez9vzsmNfPH+tVGs1BFp+lFUOfCARpIwqY/FJGf69V794
BH30jP/H2XntuIqtjfaJkCYZbnG2K+dVN6hWIqdJ5unP8Pp1pGp22Zbqamt3t0wBM/GFMSaIFclV
JxvaUeGd01xuXXg0Xx8O3fmgMqFQlI2aF1cENtd6Rq1smtF3L1dSvzWdN3yqrKOXPm6+HlbufFgB
JiCUTHHJVWAZNPVWq1xxKIrULtzLcQB98ZrnA4vMiD0qVkm4RG5DcdVEV4Oxbaj6rKbfF8bucU38
6hKzHTgHBdw0PK+rzJjMj34yq01nleq+8idlaypa9Zbarn+FXhbRj2OkpC8c/UCzFv+d9ItNXsns
/fzf8vXaKuzZsJjCvIW8LaeDVEibxCDCYoXmH8OK9lpiHzSQCfRVX9iXvn60Yj5MevIXtZViLcaq
tCiA8ejYLny2czTVHtUEF5bbryeqmA+QIs+sHHycs1dC/S12qiMVoWyXamVvUQv8Pf/gTkT4xHyc
JKM66VTE23trSp4LQ3lyatqnA7U+AlzpjAPHE5Ymvueq3Y9U0Oqq8tTU1dv5y389nSlf/O9iFJmg
Kayxt/Hs0TA6WtNOqdL787/99QQT1vGffzpqtblV6lZvm/t2AuxAqk52PyGzLc//+qm3c7yjT7+e
BFBci8CmAz8Z5WIcUHKC2OoUaMhmXyoXrnLqHmbHEQsFWSxUi97DPoxxiQY3sQ20TaBFOX8bpy4w
2w3yDNX1aKOHMgmJ58deHR3nGtSW7/38bDPABDg0QOIRLRpoTOQYwyN36ozK7Wb45iVmU19GSDwj
dwJCCjNFo5M3zrtlIB7O38CJ12zOzhkpymYD8w1xlZ46vxbiFnie6slJihEAxqVYwYkVxZwdMSy/
c32KR7oDBrNVpYSrPCPaE/5MVDCH7Z/zt3Jirs0VK4Y6msLRc3efT8rSqPHuRBcG0alfns3iamyN
Iegbd58Ow1q3y5VhfO/QLMzZJCblWhSy63EV4NYbqG8MzBuNxsRUeF3zK6ofzz+bE9Pgnx/i02xO
6Qtvmr5vDlljhWuEiO4Tyj5aylJF/vreJfT/LhiNCiXfSZrmELrGS+B0R60dHWAC5+r5C5x6C7Op
7AAOzgie+/uC1m+age78MXs6/9OnxudsGtOdpGKwGyCmTXepu6elzkNxZ7jvqWFemMYndnBzNo1d
BStFIJD4Ge3Po/mS/zHoEA10xInmS9+9fOtO5t1iBm0pY+kG7n7SU0iJQ3wzJVSMo7/TIPOEWfm9
JzbH8ltG2CI61JhsOlDC6RCDbXSCj2L6Y2cXQgkz2cb/jxML4/i2Pg1acHIqVYzC2avSVRY2qucb
M0j0pT4Cgp9i+6NqDXllSrNZ5gHGDBpDwVBVBl30ih8du3n9bWJUxXKyBrE8/3xPvEZjthQomgjD
oT/apavq2EWeOlTgF+WvGncTrGituNW7TAuWiMouFXKeGJz/k5/Si0yTopsO2FAfxmIFqXZIjWda
lH/R71VfGJ8nVghjNrt60fdu1jjOfhgoK7ZDcLrlH7u7FJc+dROzGab6kNogdNn7EPg6MAmM6bUq
kc4T4jg20vuuP6y/94pmMy0LdRPDNpjgqOj3ohiLbdMk6aoqgxvNggI3TQrd57axOX+5E3emz3ZQ
Mq+ZX6WptU9K/z2T1KUXAkaYCUW36aM/wL0v3NeJN6TPNtGI/phqiNTiUBkJvWSZYaxhY0c8TBzn
5+/FYGb97xeP0I/3+GnG4XRVdRdz90Ea+iEsFcR6l8LCp/762cSBCaHgMPatPQWS7U1AwzoJgyxj
BOCzOf/Xf/15K/TjpT/99X2sd2ahtOD7jD9BnW0kffqZP3ot/co5vgsLt8yoPp+/2Kn7OT7CTxez
BzSYAODcvdtFr74JyKPQzB/6yIfu9y4w208dI+7GMA0lhIBg0aYvSHIWdvK9uh2hz6Z7IDIN6GNa
HejZuesQC7QZ3cSifJsG9cL3yYml8l+++tMT6q0oCoLCdI+sE8h4xmK0qBfhXKxpfztV3WZ9fWFm
HMfQV8N2NuODLrMaGOPygK/kMGCPgPPiuWwSAnz3+bdx4hLzfq9JYhkqnEAeuj5HdXCPL3gR0Ylp
XKq/PDGejrrNz+PJDFwMKEog9ypqGPCda6X6C7nywhM69euziV0q9OA7EmtfO40+xVnZzml0QVCW
E+f3HtDxyp/eNtW7eLcHRd83MNxiq1nW5f3ogCKohsX5K5zIq4l/+YBPl+grOkU5kGGc2hub8iqJ
CEh45pW9hVazyrcawVH/FqG8vCnWw3V2216IOJ96eLOZWMsxGoxJx/eJYmgctiNlAAkJz/O3dWL/
+FcP9OmuAnaqLBSdvi8L5b6SyV4j6pIl8QcmjhcRXCqZOLE4arMNeAy7MB6nojhwLfMmC5vqoFTj
Wxnm5cbh02mpR266Lqnn23RDcSnXf2JD+fcqP91cQ8V9z9GoQoGHpTx+990Li8uJH543K/Vd6TST
OuQHGeUHO1HXwAy351/IiXVr3qzUAz+op+z4usMBb4JcpRY4rhJ2nQIvMQQ2joP8/KVOhMfFvIHJ
Me3ayUbL2Y+N1l2ZVky/thNC1TVzbRlWbfRoTCTpnE7BfwuuGPhkXl24zxMDby5tpSTRdOgpVfc4
1d0lhlpzQTAbnTPnTJCZbXyD19Vdnb/TE3Po3xn/00BIhozsEMrTg2QONeEhJuTmJxeC5qd+fLYX
p3ED+3PSy0PYZtvA8Z/yWNt3evl2/m8/MXX+Jbo//e1tpbYq4Xg+/7EoFOCXu7Hfuvp7YT8PVeQl
U0hhRX9hsTk5JGY7sz8k0SgIPB+ivn0NbCtclnb9MRbRz0S3Aao3T2qS36pNsAnhpl741jr1BGer
A0h02ASOi+LHEsluLFHf+bJpF25e1Bde0v91LXyxTf+740/PMTfofB3MTBzaQtVXMUCee4HJzL/F
k27/QM4JoBbJbTaBBy6Hdai0aHDsEEE5PF8DIqve0G8ZYziIvDLP+ZdWUbaLqMq3sZEkK8uRj1MF
IabXEuWQx0ULAb1JaOtHMUCFHwRJXWqwNSe5apPwrnd9uKzO0bBjJ39aRLqrEvDoVZmm5SJWsWmQ
vn7So+mhqUBlCBmuMbTdmU7725WmtqxaOaFmEdOC9mfs8XBxl5UwIYDYkScE6LmKYuVcG/ewlRBG
DBmedmPKl80AlK8Kn+JQfSG8CnnOoK0jrNVdEiZioZvW70Ai6RMJ7aaaoVLQRkNjFjqBVyjEVABe
H/povLfcNFpFSncA2+xsjc4uNsdvxNhAYtE1084v62ZBnduvPJ8ML+vGBzq7j928dCf149CtERI7
OyOpxmun7WpP7SlBt6YBo4tRBTvRh9VCTsZmkvIOxuHvtkwDaB/BrzZ2//ZTC1+wzd6lmshNZNuV
l6qT3KoZghnZA79IU6qPawMaqFa244pu+QxXWLpXjebQOp3lNTh7t1WuH/IyuEvF1K4ntihIWnEN
3zcxvfjIgxBJgfuhf2sTQqwNH3UrnCl49HrnWk8sfWnn4x9gQ8Y1ZNaDsAAhmQqQrCkEuxSHCtXi
GZGPAFxwP9YqKShYo1VjuJ6e2dUSqm64cIfiMfGRfBlQ1N2cXCSkECDXGkjpgqP+Uk9K0ysmh4pt
g1C42mmjhwcAJ3X5G1zaa4YYJNRxiJTxje9qrwj+GHJmtYur6GEYj/VLovsbUMPnOQLoCIqvR9E1
P92O3vk0onnVcd5Ho7knTXCLcyE/xD4426IV1P/VEJabKlq3irIxSj1aJlH/oAfm3yIjZ5FRV5OE
D30Xd4vemK7zsXh0++6ta+uCEsZgXEGmso7anheL/l6P4mWgdu0O7sJP2C73Rie2Zp0AwAU/xFey
pIclUd6sdIwxGAVY6uogWByRUEu9HLW1nYY70tPPcNIlUMuiWYR6fdty53gldAzSkwoJ1wxuNcW9
om6XpunSXolJ3ZRUXnlqI0tPDdXnNpKHSlEmb+h43rajPGb1KPYiAheM5Y0aeW1yV3rTlQvRcJ5v
cC9EeR1jzo46cFll8WSX8E30NDW9TBMl/SsDmR0iwLCYi2KVV7R58QWCViAvMSXEsIwsI4hX+Huh
q7rNTyObfvXg9mHbH+msEISMCLBT0WyF09jgSsJxCXji95CaxQoA1V6rktfQHu/z2N8HxC+8CKC5
xp+yYiN3Fw7QpSiJtjEK1kDRrwyn/6HKhr4tx7+qa0sutC6+LbT62tfbXTc62tJI2nZNGZGglAFA
UXskAFH6BP2oJCafDHdk0FO6/MDRFWH94kd9f0iGVtvSCLhVBI86qxMcIn2/HkQlPKMQt2an7ya1
tbGIA+BV0jSELR/AhrPB1MGfR8mR2jp9AcOtHAIqcwcWBWsYN52GFTnVnWv4NvXC6lQYNZXo8GRZ
LwxFSnlKm4hK7i4xFUEn9XuKJQHTARFXAiriDW0/OAbFs2m6kNVU3CiTGb+RP9qWIN6fcoNXKwJC
P4aqrLq0MVeOAVm36BDCSePQ0du/zEjUPGFh2bm2uEP08ugoJWzVqN3ZRgPitw1e/YH0EPf2PKrO
g4tpzCuCol9QO0bXKKYcyzSvM916VzPtUU3hvCghvIxkpwS1ATyD1ScS1s8yIyjEWseQ6x0E9bH/
Rt61WrR+B7q9RHcFfxSzJ10NW5zWqldjpVsbfYfdW9Y3WljmSyMsUAbSWqE0yWMyMUptnWRc3cZ/
K183PEbbY5yiJ5BUtqGU0F70TD7bqeGD0rN/TJ3x1uJh8mIpb23IfRDnhiM+OVlQqPdnCDV7nSHB
9Yh4d7dx50/ok2iyAKNJDbx0b6FA06Ck4EwcpmSVRxGJDweg0KRkm8RGLulb9ZUuR1igtWls6aEm
ZmkPOz8Kr2K1eJnc4lYEMIwTa4T9PPxRjO7nNNSPpmjkUm3ifQNFcIiUcqOGxB9631lpUwBXPNTv
MMx8dEn2XlrBB61dHOtEv8nrahXF2m/8fDc+jL4ma5/UUOZeScWlLrAUiUlvFiqgbcajtjQVkrAt
qcVl19kvQ2xGYCajvYmUED/okPNZgl3JyIu30GGtMGuWGc7KNy7b1woUSLRJQ7bVLh72pAQG4jtl
t8ij1vBSw6KBO7CeoPvdF4WY1kWUALsUBhzDyR+vk5HdzJziB0UpnyvNio9hA8xvekxHNkDAzMbK
NE4vUVWyXVraczIYRHum+161H4fAshdNkWEySvJwqSWiXrhN0HuYOwqMheD5qN2jpLx39iW66IWF
TngR+tOxGPRBi0S3Zry4GwQv2gJDxG/lqCgcEG0sKmzcHuIvdTfYQXctXH1YiJb9KmL1QMycDCsp
oeeGPXtlVAwkEcyCk4eT31VDi8VLhYTbu/lBjQUbZhbuIn5G9tm97ZsuqPhQW1HFlm31DjjpkFu/
2JRfdTUDC6448AXZfUOwplo+vNb+9BxiZgbGHPj4WrT7CakQioLkTu3LX6PooWaqRX5NfglGrd3S
Gx7q+iriu9Kzo965y1LZbEH9S5DgurhLZOwvMqco91rvu55s5DXrl/AwsN5oQf8QJdWzUYbJXjEH
pDP0R+0hR/pL/JbZ0uTLa6WG2bhwSuvFd5yeQGuqigPah+BO2mVBy7g/3kU9Age7lHDM0na8T12/
fshEhGFOhPluyo32V5IrW0CR9VUYFxonlbJb1yBf/oAHxU7bKLGxllrULvBKF7/gATZInzp5rdT1
+EoxRnUgoKjelr1i3wVd4L5aqvLSKf10R67TxG1gadVGtMW408OR3dMqX1q72BKPGgGAJe46HjTt
pkgKGhEwby20XkxXcKtozlFyAWa01Rb49PpH8J0dx0hLoDJkIXCG4T4bEaZhXn5BU1vQbzqMO1rI
INUqkboNG9qGcttpj4hR1SP7ES0KzsUYtoxr5PLqtu+cP1RbQMVtpw8Z4dVr3JSzGOzMBdBVYIFx
8wwML2Yglf4aQXK0MirhHP8oa+ErQH3DyZkoCBE5ks7iSKlukBngXkRXBLmsCCsXv48E1J0H5tIv
CL2qweRj8DDNTdyP7HqdxewtrcirFSVa1qEqt7lSqO9l1btXUFnFwlCA39t6kF7lVq8+m/UQbA1c
8IvUVLEFDYDrA1uEy0pz0o8sdZNmk8i2fMUlRF0M6C+vKjv3b95wqJHAopnX6t9Uz+FNJn5JQy1V
VU0WoOpIS7QFURYvVdtAhUPfKoUIsAZ9O/0T9lBXg9wI9jTv/TQSPMqMv2plmaP6GzS7fmvYyS8i
/xHcRNzf9F+VEnO0lDXLYIfYMEIokilqyaF1wNumxslRppYs3WJ4jxUD8Lsch12dwvRt9I62xjHF
iZPSAw+Op7p2YzpZHM3ItgNZaLQjU+8lWmh7nT/2nn+Uk3WZVBdaNbIqC1OutMKK13R4vpludF9m
yI96RtciTzu+rjiIr4uGMREa/YfdKtUymIY7ybeOlzXNnVExA1igdskgVc+vm8emRflqmVm2SlNQ
flEMaFvwMQNIrV45RR9d6SZRuNqVDxakQTQehJImzfxlxLq7UhobuYoThKsm5SjSlz0oYV95Q4/6
a3T5i60OWydsec8Gl78Op6pdu20ikPA4w9IULl9rnf+nCB2d47bNfw9GeV2PnLZbtS5W4ih+CJP6
B5+uBVDU4G/WtcjKmgZZl5nu6D/GW93QKpZQdbAM0xoBQoKXcqw5vIKoTA525zRi0Qh0VGMMc88X
tGXyJ9XorIb43vX7wCuT0WK4Rs0BEzCCKsWpbqXVR0uHZfQaeY1YmC6RgKIAQ9xMOJ9xQCSeqhny
juUadWndX8uWhcq1jJFNqXqB5eB3Xos3eFUVQqwTCk/X5AyvRNBiCipgr0YdTl6dBLRA1rKSlsXE
buUrJxa5sdwgWxdkem/snJUW+F7rRU32u8yLdDv5CWIoCyaR3zWP4JeRBRqisahdNt5JfA23nany
cTvxJWByg6/oPR4rA8BrXMJ5tNWcK2WY6QCIos5KiUePfrbIzeExFiXMdB31i6CRghdq9Eujb7pN
4OLMKsBA49qocZ4FbEu1Y9+ZGmsyRouVhvvba3WqPZFSvlSuf99P/qMej8Oiz+Mn8KcfYBpBKnVq
z/lfFA/5pHHRfow8BFuJF5XdTzdFaT6UwmWlKtDGpa69YBBbyOD08C7WFbEvE6tCRRWzZbfK36qt
3o/ZwE1j83Heh+K6bmS2lrn8O4j2OhKIjnS/xYyIsD3Wrfo3Ne3d0uGJI29IshvalPAEZzHvVTbF
YuT0v1CEaNYaHY4rUxjg2WWJb8Gg/RxPUUtwPUR/3pb1bW5XvheM2nsry2oZDnmxomTLWACfPw6i
+EXUDsb3qK+w2YvQ/GiDNNpGAIbXtQTvlmBAWSnToGxqS++vqWtXtjLFCFAm6gupTOdVJn18jBCK
rWU1zopespGzX5PAb+AYmpKlv8a9SzmixgamsmOtS13Uz7kVwHx1jzq9HGf42i9xVQhh+9cFwZR3
XWQcgZrOBV4vC/9qKMPhp9G33bOZujDDkSouSByEMK+GYniTUtHWGo/xUYXWu0yGDhC6CKO3oI6j
q0RI66FSIudQSzluhD+ZD7EvjyRwcaSyJuVfmbf4nmHEo46Y3Gxvd3kEe80xlmrd8FpykW6d2i03
lYb0cyL0vgEETWl/kJX7Nom6Q9qH1gJJla1vwxbqsVqb2j4O69z1wLxwfOsaB8MJB4mJAi23N74X
hZ63Xh5fsNQ1QsVdXS0BFIMJ+F5Abt5JSbqhzcs2Ih2P/gBXGNajcaCf2/x7PqZ5IuAnjnmuT7G4
DM4oximKWZ1K2Zfp8ObE9hqX6oXY8ol0mThe9tPPixBdQpA18tBwpGEVOfjqY5WLFfWJm+/dwCzm
Kw0R2k5mqfu0p8BFGtmuxLUSDsqP7/3+MRj86Q4sN+RT1lWpIuj5CkbypR+tUqzG3/v5WU4pUYUG
9DVuD7kk/miMwVsTmofa1b6Z4J0DdsZYj/xKVA1krmGVq8pVYrSPxNPeNaX6OH8PJ3Iwc7IO9Hvo
xUZC2B0wsMFJffSV3+d/+kRPphCzlC5OHZ/N1Hb3Mhdb3N67SdgPGD4XacCAQgAyIrGntedaNYGu
BHp7ISPz5byw/oe4UxsNfHa3tvcE3eOd4ibhWqOpkk+0/luVEFzimHf6NLISFjr67sbiMBr4c6z+
R48bRQn7C2vSv/zN/4TZ+f1ZrlciEla0bhB72+3yrZlm1lLPhmoddNJYYXiMbwoTOzlf15zka1Sy
GtLBTdGplScG6oeNVIn3aZdn17neRC91Kp2n82/11MOdLTpl7tJ9lFPQhU7jtnPqN7b/wLMm68Kt
f5nR4s5nq04SlxnEOyqlprjSiK8p+Y51zn+16ghzu51PwAFL7fH8zXyZFeJiswVIo54vLbXJ2dNQ
Zaz7Mur30VQfaw9CTtvdeGsH5TritOUVQ57uzl/0yynHRWfLhhM3au8OUXkYOMvtIpSRfAqJ+JvP
b5Z6yjhj6ooZiz2nv+c4LW6n3rhC1PSu6tb1VE5/zt/Eqdek/ncCmDL0m7YpxD5q0tco7fYtYBRI
V2u+8fAaT8/nL3PqWc2WEHAReabVCm0M4VC9N06n3bRFM40XVvATdzFn+ByD+kWvB6TMNAQpfE9d
M5rvFeL0knJzyt2+sxFZHOH++7SiNkpEkwmxB4/3Htn1Tdj1B7Voze+teHOCj9+kJsfbhAaJ7h0a
QLAhxWJt+YS7VD5x6kHNZn0aEWiGKqvvze5Rsf5YprMox/dkUr0iutTDdmrRmzMFELekRGXU8aBE
AUkWW8ny10hz0G/rpiuQKjvVz4KpM3pVS93TwtBjIowTtW4S75Np35Kb1P4k8J5X2JjVV6etCbZF
k/AvNN1+/RTUeXGaFbo1dPG6OxRRKRdKpXyYYY7Rhf6hEK9Zob58Z9Tji/jvcKkBGSR2IBs0rpQu
NCLL7nK90i8cS79e9FR9tv70vjYmmpI2Bzu+0uI/otCWSvkY0IvoV/lCFW9j+61WdUudV6hNQovA
dnCAkSSA74OiA7M2adqhjUrnwin16xVCnVeoYSf1/TZqukNLKE999jnlfe8lzJceKamEsvhho+of
ZRethCYvpNG/3kPVeSHa2MvOP6J0DzXSDIyQedN4NM9c+MNP/fpssRH6VPYubOgDCrRk2x6rWTVz
aHd+JS8s/l9+GViqdpwfn04/aG6IxsZ6g4Fbe/FVvHiD2KkIj7TEvVBCcWKqabMFJ9SrvEunvMHE
2i+D+G/T/e3Le11TaP4JLqyaJyaCdnyAn2+DrN7U1wmjM2lrr2y6BzeOdpalbfVEFAuzqW0vkNVd
CrD+wrs5dVuzmd2mJulYlSfnkC+TxT3GgmWRYNpOn5ys+eZ9zSb4ZMdunU6iOBAxeAGCc6h8/4av
FdbCihwMPXS6Ef/WuvTSXZ2Yg/O6tKJpx5xsG3W05Y8hfmzM1/NT8NRInk3Bwkn6pGiZgkrS7qVV
oUfN7nCsXjiInRjG/1N/5hsCFQ4L4SC3MF89adJ5OrymYlyd//tPPJd5FRpNQUrUWkFzqJy3kbCa
4v89/8Mntkp1XnPGeY7Ae17gDSLytQg1SJ+J4oZbu+h2shcbTDQv/dj8ttt2lUuFKLW7RLx2Gxk+
wVPiTe74KIvy4fyfc+o+Z5PVCZxxJNDdHTqT5HR+DIddWGm+rqSy1HnNGbBazXc0pcYEiakuJ8Ox
gdcxLWKiuxsVw99aHSdyd6w+N1TYkNWO2ktNGyeG37++/k/rQ9ugRbLqKTjoofyBcWSbcBr1DLd6
+t5jm81TZUJ1CJm8OSSj/4Gq7dYwpwvL56mhrf13aVOGMXJ8YFeHxBWoRMuHZspGT+Zuhp+6fTv/
9596PrNvAE3TyGvrGUp359FSbnrzpzte+Io5NaJmM1+t6HLvamZOSYf7Ecmqxr+/9UfP4do4x5SB
bHtzyI8mxfG+HOyF8t0fn229kWURXU1Dtt7yR4U0jTyHc6F7/GuahIUl8L+vVIqMusGCE33gB8Mi
U6gdcSIXSaRe17s8tDpsx3GwkBFiZqnZ5a3QW31NWr5ajm3arYRTmE+Va1yCrZ8YYvPoo2Xk4+iz
+hxwdHk9wWYj+lWZJMmHbnn+VZ0YBPMApD12CdUbYXPQMVdnUl4Lc7jEo/9X+Pm/EZb/U7Z9mtx2
oivupLNn9Xw8/AYJSYo3+VP/wI2d3iQ/dNzymRf9/N6dzGZ6bVSVU3bcSUWV4TascJFbaWl/7wg8
DxNaQnGjiZgCta0ozF7wbF84rZyY4PPg4Ji7bonsuz1MlEnFpbpMAOx1waWvg1MjaDbJ7XHU1Gzw
m4NlET7t/IUq9SWqjTUGx/X5B/+vr+B/X7OY07e1JIVh0XINZdutx4W/Eatwka2Q8GFhvKYfbzkt
rvqr8qa5Sbf5vfaa3Abr9MJBTP13XP3q8rMFIWGrYjkI0wNuRKEvBnLM3VTRsxsnXdt5eA9RJFtU
fWhDRSdKVx+9bVSkKDex1VdvVKqYOA+TeLxVw6S6yorI1leFpZBVIwbZh0u/VMZ9x/8ntFCST3d6
t1vCUvZ/Yx3tqUVqNOraMuCxkeWsE6sxN0NKOUJEbmKZ2YDZsrgSq0lVXc6kTr3PK1fcZCry9NBQ
8rvBru2/eh6OB9mV+tvohPHa0FMD4SL9haZOJVgcdLqXjm54T7tHtaoDaUCupVdlKw1085jM2l1l
qeGaKhtzqThpemupefh3Grom8ADDZhuCzxT7jEn0VOsFKXL87Qn1uRTlZKoMd048EA+QtdnfJaau
fPiKtK+0Ct9qYGbBko2oeZnqPFthiIx/Yy5UPFPLu+d2AMUc0+TlxfWxYkjvXSyqVfLo1OQbkrxr
DmoaNPukG3EulpaMl3afFltMVS5prbK5UuBLlKtgCJB7VlH3UBWKv9KqwrpteWw4ximxEFaoPRi9
KQ96OwqgrEOUAh9MXa+qx4QSFFXZxHVKsU8mAkovG+2AIFpQG6K4u0ihrqjKTErL8qY1VpNS1Lo3
ZdJ/DdtgSryKyo4tVYxU0rTmUZ5TOuNA52DRXyuanjyVRJviYwFletDr6tWPy3Jblo37U7g40g5h
augexXngBqZeucQ0144L11fjerYZ0cyaAgRyaRS/0m+dTbPDOrruEXZ6yk10XR7qdbYL7vqrI+tR
O4R7f4WY9sLZ5utvKDEnwldFTLlNzLFDyOkneJqntmqAb6nRRzfK+0hVPs6vHV9vP2Ieibb7gDFd
s3TY6Aa0+q1qHs//8NfLqphHnXEx535fS31vuHl6iCmpbLx6ikfKOQ0925y/yHGF+eoNzbYc6TSZ
prRKc+iWCbxNSgKuYaI1+bKIL6xup25jdsY0g4GipL7Q91XM7Eyn5GcdHY0DtX3h++zUBWbnS7vM
phxFbHOIea3RIzU+nlI8nH88JwbRPGIa8ifbZpjFB629GtCoUyhHobWyjbVkE2OyP3+VE3fgHHe+
T4eMmKqQZiigEYSO/Rtb9rFQ+3l0zW8dK8Q8YEpdZ1UEyrHNRK1vIlntQnGp1+fE4HeO//zTX96X
ZlN1ed0cprbyRuWeyp7zj+Tfx+8XA3MOTuU4EZjS5cmjmYTnMmaDgdwcAgvhCSvIH4+wscnrwema
q04Abcp0d9/IChpxE71mbbzVFTv4GYlErdHPj090J/TbNqVfQnXoTD3/Z554c3Omh5qmujU1SgVQ
7WpUqDy8cfrf53/6xKOdswBidqo4maxpX1nZbWM3D46SrM7/9IlRPQcAtEWZUS+BsVYzggbADGVB
Q3sQvtwWTrgu0/YSM+c4gL94iXP4MHb6lvaJIdpTEL+zwj9UoK5JrtPdcyml8XVwThizw6EbMTrM
Vgn3tiQhZ4nJulKgHe9p/+BLVlPt6AfVO9YznzqsPgq24EvH0v/DwH1xd3MALzu7rWZtHxyqaWBL
a90iHzcliTVz0QdJ2O5oR+kYim3megXNAZSMJ37+huKwuYsLuleCXOXEWenxwxGzvymyhvpOcxIv
UK3F36hm0yrdMn0pgmNVlDXASvJMNXRfFBIXbKetSO5zhwz5oKrJTWEbGe0YQfFj0GzI5n5ZGJu0
TvLr1n9SjA/qs4DA56uOAtJoeM8wnAfltDemeKfW/UrXJc0HGtWDzxiKqSgqlnn3ZwiqTRHspasu
dL5+JElctqRrp+Ry2kLBaUEuxssd6QXuL1fXl0n7RhJoyUvYUPy+mhx1WXDuKqt43ASJ8RiUBRW5
sRdnP7vY8Mb41o93fvdDm1qvtLlCM6w5j+F8iDfT8ZuUnpeyWGhFRAV0bBPWkTt3COjJ0SIoRpa+
jhvnVut/CF05dBpmMhvzdOCu7FA+1/q4sfvoGV3tLpPK3o7zA2WtXmHYnASVpTv1P6lnT6675IdN
tbIZU16Y7s3RTr02nX5NhX5vTz0FS/02Lc29HaV3bqU9NAYF9xTPr6paXWXlq6sWS6V1vCQaoGtz
SLMw6Rj5h0j5TKQOVfUToCY3hXZf1blX8U+b0lw48bQqhuvE+AiGzDsWI+rldtAOWkJBWLjPUwUT
9o1E/CuGuzaLMdX/EG7lUaLoRcnodcMa2U3C6c3ZDJXrOZW9m6AJJa2xSI83n6wxAyz75LEYbDTh
/4+zK9uNFdeiX4RkZvPKWHNV5uS8oAwnzAYzGr7+rspTmhuCdNTS1VXUXQZje2/vvQZYIknTgZt8
U/eKlyIl1uTeKY3Qr0gEK0xUCIckSAzwdOrYqTsGYkEiefW4q9XPBCK1dvjIq9cqPVQiclqwFTMY
bJ2V7AQd3+P41uW2/CTgTEBAszuprQ2l06O8qdTHca/oeGR7Uqjk9FrsyB/ykH7KdbcPp/uSBG0o
OQlWnC7hjrCzkgPJghiIOO4R9YlN6Ew44WOdnPTUq8INP8cskKuDsHCncap7g22KWzDC6gq4Twc/
j9eTAQvfavwkkKzHTiXdtfHO4EHaY4U50x2EqQS7AQ3LBZMjNJ2Sn9Ci48MNavhXBpFGvA6+lyHJ
t5PF7ObRfDItaYM1D5MpNzWprwVpJB6hOhBp8ck0wKF47vC/sX6OL0m5odajAv74Ttdc+BKhaOzk
2tP4KcE2nDTiT6tjZeSwDSu42KpA7dumrPlZsWPSTZJdVdhalEhVW2+xuXwzMmyZPZLhLp6O4Vk2
YGjNZK/NUi/NhwAUfPbSGGjKjY78HoOdl1WbKY591YAFeGl62B7NtMs4XKW2RXkLzqKF6itgsiD9
4mTQOkyTTeiJkUsntjy6I+wwab5lVuAJ34fqCT2tZLgzi01XnluaYM07YMY3+anlbgn+EAny4lnk
hxJgzDq5mSY4wyg2VlwqnbGewK62LCB93TEJiORPG81y4t7mSqACrzt67W1XwuTsgCZOvmOynxI/
5TDjE299HwC/mn6klave6RqEfzbkNZ42teyxV1Gi5+PUhq291p8hTrfalRLbxH6hJ8v8wLNlwh/B
m5IubQe+63MknWBaQ40bxCD0UfpHMGxYf6i7QyucOPJT6tBmKxlPUM6SYUvWa7cGcULtOAG3bEwA
9m7KaTvENSDKl2jy+mpHwFUARtvExjd0W6f4A4zyEmcwbXavgv/WMht0HhyrQQnEl5mcgA1PVbib
tgcKugeA43Dtwc5wM/C+iwHfygPECTwcOx6fqvQPN27CoXaBNt+ZGY7cprRheXCuiLKlBCDIordJ
1TgMFAtc5Mbir1Tfl9VrY4IAFd7mAtdE5S8BC7X7IEK2RQwtBVl1LFQBmj4+SyoQQOZTNeRBhoRK
pHs5/jsAqDbQ2u2VF6FuGMr1hfKkhq03AG5MarA1QQyqi9alw0UHzILGDy0w/PL0kifcpdWRAeCZ
yw8mfWw1ze4ZP3Ta7QCJ1lB7rBl4NtuWBBGKFik0I/TyVJeZA70vVJAqPFkBBORZqwFSBggvnyI7
F5h+QJXzdLQt6S2PIJvxgcKCbCUOAfEVNTKWVXbZxk5UE1dP7jt4kLcS3ZQ6qCV4cE06hDrWHoEm
UAKm8QBiTesa3a3ZHwqSeWjtuYC4uyFxUP1wYr11YKYOOKo7Yhda0qtRh9ssBC2YBWqLZVr4ABKD
6pMCanqLmoQLNHZiUReKXF4D5y60/MHS8nrQEa58W00Av9bC9UBWb9U0dWh7EfHgDomGG35aOcaY
O1UYsMj0Ez3aTQY+8zTWNtF40Fh3oLrs4YDlaOYdpzoYd2SfN0rQRv1NaxgOF1BDHbKD2Q/HEph6
pSCupYPwoMO1F0ApG/pdG2gl2aAB3RkxfGDMFA5j4ehKzacJoakOtR6mPSfZNYcaHXUCMUYljtLQ
wEC5ASkMpgStL/I8Eb4dsYRzrYR7/R8KfqVOPxP6HOdRQPQB4e9W7W906y2tJLsbgdrWB3gFPbQD
/N76yGvlFP9hhkPXhCDtDUFoisghJMVBLdleLfSNMJCk16H6SeTCiwDZ7prHnG1R1nBr2gMZK92E
Gijhojrn7GChHBPhfAMGvkbbDykP8gIUth3BDqUcOrXshvQRWG/UDkcNTBdPo2MA8TS7taCLMgll
q6XIkygYmy9RqkHSpK5v03a8Iyko55YG64DWVDQHy+mQm6EH5FcQZldOuHZjKvjKNfjIbCjtrKhu
dPlJwhaIwafs6s8uo5dOSR2ZVU6UHZvhBqRFsHFqWPaAb110fwY5cts+3llxfQlFeckq7ZlRlMnr
NrkkEFhrldaLJtAR+vYja6rnDmw9sN9PNMz3NRHelCsfEOHfGCDV23qIA7+O5Wfobx1TFgWgarus
CT870ddOQuudVYeSrVXWRo/H9y7vMFvsonL5JIMb3adJioMk35sa3ZKihatLTltbj7QK/hgVKp50
erE0DfVEZnxGOpilExJ8n8aYXRl9eL8yzHf8h3EgiKT7acWagE5jd4IGFGhEFrZwxSdutxSakykB
Wh020KirRe0mS+B8MHyqHRgRRHLGSCabniLpyeRQ2LLcX3IVvmMWyIcaHsVNWOIyEISQw8IrLE/r
j1rp6Q5oIMnLOMJCVpclvoEx+OjkfGo4vTNdA9uhKTcJyJxOVjTA2Vdki+H+iiFSHPDzoQyfgNMF
B+Mr1LWlLil1zSuaRnXBm34kMmtw9NMbGId1IBdb8G2asHKrrmQBlwuGYBbvaaVUbqkCJ1DJpket
sA9Uw1SPWEWPpVZGXsULsStl9W8cgVZbx3HzUINP4MKzu3OlDIlgZOThc9Grit2bMYF8Bhg9QNu/
q3J0EqJBGyIDVlmvDRw/AnxEdA0a18rxrDQtkAOnXYZzqdmLQt5CMAF3cxMsdT7qB15EZ0jtbVQV
SglFwcF77DV/xIy5tANdHbeEj5BOXoqDifPJRV1xH+kqrtOFBm88WWZOxxsfTAanYH25TeXiZsSe
75XQ7+CuNaRiI8C732idZe6rhkAsIFXMzplKHHsZuBR+O6U71YxhxqERzbOGa/QPq23GE+40aFm7
SY3rVGgZyMEyJbsZKlAReq7Xl4ywW7UO/QiMHyfJKFLBZuw2ltTHB12usILiUc83tZ7BqHuKmq02
FeaT3srFppYaeqhFfaUWRHQLaki0T0WFi0trwBAee8Ksb+AC0HReh47rHnJ/2q6iVhyAER6/AB8R
3WcDgbUhlRByyyGLIBvfCcNvc01jNvwJckjIgBCiSsw4wmW+BVmZFzh9WCy9oQpavUvSCNoUXNdP
ekvAfx7SDuEr791Y0ofXsW2YF+oJuHByqr9VvEmOCVfIhueNeIlrPT8jQk0XahVjUINaDvXQqDxx
i5p3ObqgtwL8o+K1L0GcxVVDgGRaVoby9HvNYKHSMbcTicgUERNIkT1OTbDLuk7CCY57GsgwK4XU
harE3Ewkulqyo5TSXs0YzlWUbzPcUHpRnBHdLnlj/ltZde7EAKf5aEg46sLDFZFcTJM78QbCISuw
uaV5mhVUyxzW6nB3AlooqTZJA7YkEvSJ6Sulm4WqkDmrpqpZWkDCFPEgSqpTLEm7xIxWnnyhWGPO
6qhaqiHHjATAIuNJw64dMDVVhvjdPf7bEprValKpEdYodWjUItgyaG+XFroiK2C5hULQXMlc0Uus
+4GXO1HAuTiPpGrbJjoJLNbAHi3FlViLmOqQvix3MOYuVwTUFyaNziYtBInZGnI12beTcZc36qdW
0k1co7WRySsLdmmI2bQJJLmlVDO+S5CLIBa1smP1tXIPMWflYTJlvgJbXVpa15n9VsutBmHEQ6Om
e7zP6GX5pOIe0//rwp21OIeCj1lsYHX1CeRbNai+yCv1/6Vz4/r3b8+tNm0yoq2ALSENtU/hi+52
Vl3tyjyCbEOKSnA6Itf/pzU8V7LX+zzvc2Y1MKjn+5HfRjLEw/hKy+oLl/VDRdGYvUpYgCCO2lS+
L6Jc22Rmrr6xstdsFPRUHxrd5oOs6KZnRnxSnbFvTGlT5fBHuGo7m/dwDLZeo6RUUACAhUAFtY/U
Uh3geAfmQIKErAH51OvS++k5r0v125THBlHrqGbRnsIGJkbZqhr/gqEV34e4NZQ2g5PAPm6a3pfT
MD5JkB9L7BaQKwgDNdIOLk1mkHHcAfAixTsRsCF3G1AgXk2DlACntaj4TFA33unqlDy1rO9f0bWu
XnKGMGdzqUiOuorPXEqlBBETs39o0hY3azRX+Var5eT594/9885DO/e/r6nmesQgk9ED+flHKR4T
sPcTEznrSnPp596bPG9x6GEydsYIfZliSoM+hpQDqZud6PlhgoqTzYTQQLvMXn5/mSUoy7xcXaYa
LAYnAH7rDEqpJgfovVWtJ5Xkd0YFMGNfmi9yoj5GlrkB/PqYFDHadCjdEPDXf3+Gnw9peW7IVmcq
6O7NgOAYlakPZqpwW7lXXyI1KU9tayU7HrVAOCe4Q4BAEEorM73wIee+YHAPiaHGhZlmCQtqXHAV
mZzj1NxkVrISmH+O+7I527oC+q2TqujZvutiANFqXFICqnfFccBhtzJ9S68x23bymCYwORD9nlzN
AQYmDhDveETRFklm06+Zbi2Ncn3Db5ubjR0YyXwCTLNR7mBZNaCIZx1xSTnhDFnJ9ZZma7azQE3T
jaLAGFobeWNT+JGpALK9RrlceoVZVFZYieRFQVdbMEpQassFNJ8qvdtFaR3fFV2l3/y+oL8oCv9/
EsrmLDhT1IKqFHfzfViFaGfoTVM45thFTqMMuhObNXV71pruAI4+BNVY0gTA+EReFvHUjZVK3lhR
2ewVS59gX2SFHkKVDodlKbznKJwAjAJhtowoKCkoRbSlcW7+FXVOAdSpCmj+qNZ2CnXzSAjWW4NE
5NyBMo4u0KhA74VHKNtYf39/15/zA3meYdUtGbnRtAMkWO4M8teKlRWEwNIPz1KDsK0FxB7wwwW/
1bp7CzJg//bEsz0JcbcEdR/oNRJ+KqJPla4ZTy0sX2O2EcPKypkRU1BWKzhuUljSh71by437+3Mv
/fz17992YC2pNIlU9Aa5AQcT1EDRTLShNb8yLQu7w5htPj7kNddimu2LfNr10OpDBiOaT53m3VEv
4jVbmaW3UP/7FkqSReiTDP2+iuobGZXIisX3PDe83ydpKZ4Zs6tQPxqjkQA5sa8GAgFBDRd8b4hY
tUNXzwzkQiVu3fWxH9GOnUy5Ty9Kb06BFUJ8F3rh9GhA5uTx94dZetfZgYMNSeAIFTZ7nTbw5O6P
ZlI9gpr7T1cz2ZidMkWStR2E69p9mcFSrX4UkxUI+ayj2/X78y9swbk3DIdet24Q5NDmmDdOV9fA
ZSlJfPf7r38pW/9wSs5NYSDwiDpNDwRK401+ve23yb7cqXsDUDBmFw/U5a5h916z7U/jnXjoH7Q3
Av+ev9FZ2obe48pHum77n55idhwMig6XCehMwBARQCTpraBoYTaQCk3edPhz/P6u+sLu+vr7t81L
KYdUjwGWgyQG+ARpGZrgiUycQVVLGTtZRf27z+QY6nMtQy2sRMUftNK3RJGjbREPccBEhZr3pOdo
loeWK6kmFNRZCCWOoY9uxKQPD3I6oRlj9DD37lDvU9CKdHuDq9vWbHAnGFUUB0hXn5VcVh/DCEYW
ECWR2afetOG5gQDapi2H/lhMVgbaF5USfHOzckPQgn25TFBajNEZLZ5SYg2WG7Uo9KH5xH11UpsD
EB3Dtg9LlNtyphq1zchUPKapGp+hzoGuccsgq2bklldEUe7IqEhdooR0ZxomfE3k+ucdR6zZlpBA
79CpAdidZp145xqQBTf+6fglc7ovy8dK9FdMHO5QDnzEvEiSoI2zcqlY4KqQOct3ahUIhQGbuwO8
J4ngWNKjjMzCNrSnJCGbiZXTq6aq2XPcKZILAR40whRerE3c0la/Tui39Vmi6yArLepfivbS6bIt
T+HKIbLEPdBngSXNa8vMdRMbTO04Gj2UPIuoK04j0wxXAt3cayFW4XKQcL085qNbhqHkMgjVA9wy
TA9CTpMAYk/ZSnFmacPPIlCRsnbkISLEyIwQboHQyLGaWjrDsbnwjQhKOEoMyYTfN/7SvM7CUVKr
yDRyDKa21SbVjWc9LKaVQ0X+Qkz9dHbNAkyBorWcaQnwEnBn30tVFB5USOvctSLSn6chmvYMJedt
q0e4p6Ks/sjqunmjuZmELqBzVQ/uRZG3tqVHHSRJaeQO8NE5cGBiPR5D9hZtwiwwEcT2nZURd2hi
tPPMSYZsIAnpoW/rsbNF1FQXI4H+UNpy/p7KI3I1ifTDVoRABRCku/ZAJHFA+0w6sLFW/Sgro4ss
6vZm7ArzckU2/WGQsITUHYSEYXwvQ4hQb8vxJS6t+tJWie41vBwewVYDDGmsS/pUpgRE8kmQYJqG
mttSE9ebaIjSCErMVuFpjSJOPAakOYZK0Wscku6uSWNrzwiPLyNyfncoIKaEW0e6z8OInVFxoDbT
kx6/NUILSalDJ+K9aBzCUN6uugzte+DvgoJDpjIe61cWVc1NwgYZ4uy0etV6zr0wVTsfNOzEy5UW
zVtE5wutWmkvKG/Rem60bderFYxPKNrhRM580U7aE/Sgo1fLYhQ4pdp0Icyq2aSEAF/To/8mD2EN
VTlSBroaly5MBQc/ShA0DKke7hPIEztlPVk48zV8z0GxUm9QptELh6R20ffUvTSs8jtSwXEFNmno
iBtmgYGldNulaMuHJQQakUwmD3Eolx7ktJSLlZhQ+w0FhbsSkBW5VFWeSvrn1OrLQC3V0hXIC33Q
h5oLEUW6A1o+PcMHwvIorLrcEF7QLk3RzqRDe24FOAoyL9UP+Kbmz20W8o+KDNyr8rFTIR3craUt
CxUUbXaWSbzmJth3/d5ACmF3gwfgyeQl52zNmWVpgNmJhnOjAAsbwTwmZA9V7SBJ+KaolDYYe1N3
U2LAzlCsZHkL5T95DvmEIv/YKCbt9qrWQbkXIupAGjXxVuUcqmF6X/lyI4jXQn30vjW7MJg6jUHK
UyieqmvmJpSRceQDWB+TrAGd0sXQnJQi9vb7CfdzyJWV2QlXyRZPFRk8W9IBqmCmmUC/Lee6bk9W
B0jfP40yd09jvRVHVtMMe9jK2ujryRVamdnH7z++kJxpsxo3WCI1oF3lAKd1dJaxDofkFInYpdlK
G2IhustztzScRBbRcYmHHoASelUyvXRdu62xe2LZ3Mrd5IXZ4EqFvCsktjLoQpybu6eVcT2qoYSQ
rpaZOJpynsGnLYEgrAkkWYbo6wFNnL/+2xRep/Zb/qDHnCalliLIdzjyATkN7yAQJ/vDKL3IAON4
vw+zsNjmGOUIwv4jB9kdHoPXMo65m1r9OUyLlbdYmrJZPDXUOK0VtQImHqAxhA6/h/a2LCCjrkEJ
dMXGcOn0mOWoDaQmBSC+/R4Foc4ZINMKNe0k0HXtkqiALmjG8FqZ0ufvM7aQgMzdydRYoTXBRWY/
tu9CvqHi8fffXdgzczOyTooMJYTM/L6ZrpakSg/hHr5XJvEadf1KD2fha6uzq5kcRRngrka/F1BJ
hCiVDYFfRwOE8PdXUL5Ojx/yJ3W2aiFRyqEcNqKkUmgbFQRwKz90SuHrEOnk0CAsGNSGD4y/qIkX
5u8VAFBJIjxI5tnqxDdluNESpATFPZRR4aQSqPQ+S/OgEE9ZUnqCVpBNfkq/gDzNRtWCptYPQ38X
QpjXyNwrNajOX2O+AzzcrsOgItDjhPho3PpaH11CoOAY2HdNy+1QZqj6AQl36rVNgqjWQ0sPeMEe
1IYMOLiqfgJfxEGwBhzXgHap5pb8MyWnisj46ZuW2E1R+IBvTmwnlGkzZJ6pb8LYvND+fog+9XK6
MeXJ0aH1n0WbCdjSqRF2Zh3CFvtg+KyoD2cqPx0Z4GcfpQalVRhMDKlH8ty1RqRrKDDyh6IYHhkA
4IPpCvEC5R1YWCR8BPMd5HGkU5XHaDDkOzECIK49kgkYn/us5ADHv/BHuDVgjiOAPYDbUxtbqoFr
MiRH5OA3pgouBN1GCtHDGgvX6IMCphcAmk9ApQA13ZG7XMmdMWyBI//gqluNxOahLxd3ERzIAHMB
4JGhei3f6xL+HUjWm1KQoD3Y8mNYwvTOhNC8eFVS2Ucl1paqG5gM1TawwEVq4qv5sbHJcRgMtqqg
YSCg1L1PjG2ZAL0NhWyo45ZuYgIG2HqGWdpydTQHXCaApo4uIwiHBUB4NViONRBmXV44XPPiGIV0
INblt0Y/Xu/ZUpQBfpABA6i7XQHF8Ib4EZofcvpQVfdV3TuFDg33OHfliTk8SezORG35RStgjiAh
6e2dmuxyfuB1bRfDIRR/pFK1Y3bLFa+84t0mX4z4PvnDEO9N/U5JAcJmIF0S3JjRPrABZ6zR6JfE
nyuOkwBrqckOBXJVUQdYOA02tOZhhXFs4UyRH6sPLQ/yzI6f1c5m1mcl/ZWTvyR1Bn0f8t5NY3Xl
7P/xxDHhSfzfEAMP79jgusYOpOWbTssvRZm+6gzJ9YBG4sqRcD3p/+9EwCCz1I5WnOtxV5eHwRFu
7gMa7jJf80wfhAWHuhCFtlHlCPqgPrJAciP393F/7p1i3NmlNJTrUFNEUx5aF0Yp/ptsdwGHq1np
/O3tp8PhpDqvD3eDHXtYQrZi3318/JPiIYaeJXAQK0PDr0zLgzKoh4T1gLp32Y2s9P7v7/ZjBMLv
z4JqKKpQJUKkB1Rhq1clkVHfAk93JctZWhWzaIoeZai0fZEdKuMhVHY1wL4xz64UkJUl8WMQMq15
ETTHZpVRrsgOnYSGea510PVhgMRR6GyvDLHwDvNCKFSvzRLy9tlh0Ee3TyDDLgqvrS9Dd/n9EywN
MAukPdUNo6F5dmiiYwesJAXfJFRkp4XJ2L+NcB35W/5HiJSVrYJX0EmKAxcFJGROqKOArsBXZmlh
Hc1ZdTVK0Y2RduxAaXkDhMtGwh3z96f/sQONb3wd8tvTN63GU9lIUhQ0+LbSzKDIkc9A5VgGPjKF
nFNZKd6goljw+3g/3wcw4Gy7R1AkjDM5Tw9arR5QqIC4v+IAF+zKXRpkiN8tiviSBosvPV15x6V1
rPz3Hduw6xmy/nGvs/FU6ARUn3bDSilYeaUf01q80mybyzXEHsoIv0+P5hl4VDflYAo4SFHs9/Q0
uoofOaZwVC/erAEHfi4tYszZ5h+7LMyzBGMWuW095y/ZDi4D9AII+bv6CXOBNnLgWhS9/f6KXxJl
PwSH+T3RHE0WRcBZ7lt3cjMv90F58fotWuDn3J0277lNsPbd9hVHqNP+ZQEK9k7qhF7urJ1GC57Y
1vwmWZhpXyrS9TPaug9Ck5t4txcYBNrNFkgROw/WGNqLI80ODTnBtVFRMBL3slsDuhdgFNqZw2zV
UR3ZQx/NoSuh/fqTP03s7PRgslJTfcDEKkI6tZWJ6lzmh237bNDKG2ACtLLvFvaANlsvAH+PRmhl
4x55/1nj1UPf13f9FZz0+wpZOKLml62MFopKO1PsM9rbrfKmpmuybEu/fN11306oUAW2ZKKG2IO3
DculP4X2+vsjL0z9/I7VgzE9phMeWa6kLbpIyEqr5lBn1QcKtV7Oh7W5Xxpo9o1h/pJDOSm39hXI
iGhF2Wq4HzP41IGeaoab399mIdDNRTZ5ZaZUInAaItlOSPukoWAg7Idy7eBe+gzXv3/7DJkJHB5v
Gvx+eKj7d6Va+75LDz4LCH3TMHj99GKvITenVbUbmtLXwsTJ1nKApfmfnf/wsVEbAoLoHvaitmW9
F7RyrgQfVAfALitXqpVf+oc/bGV1FgZQ7GfEqDFDtQ/uzRg7yo2+5ZvoBLuhPX/grvKe6752bnzL
a9+yo2aDCWezY/xXffl9DXxJ8P30CPNd3qUxrRpN7ONtq9go/x7g++Ywl7mgjAQmqJLwdvqgPvdZ
UKyANL/kCn8YdC7LWWSdRBtDF9AKajwwnW19g5uiLTl/sbyPjdt6FGl75sII0KEOWellLazHuWm0
iu65BqaR2IPQwNuXHjfs3yfx59aSac1lOicSK63F8T6Z3brgIjiS/ZxvC7u0z/fe7Tax33KfnYUd
HF5eR1d2DmCl2a+Xa4S4XpJS3FQSX3LRE1p5ooUd8qWS9G3rjVxOKkKuXxX8F7g0qvqzqNBljtc0
W3+GjuCVr1Hj2wiQ9IIyaY8RprN5xy6AAhxNp/JGX98pB2XDVup/S4H1S27q2zgVDDulfFTEvvel
M0x/98kN0A4HseMX7qe75Gy6axa/CwHvS4Ln21CyMnSwu8FXtCLd0XufA2YtaSuL72eYGyZsdqTU
PTNBccKvg/DhPKN4YIMq6dAg/kgv0Ubv7fGk7sU+eYCr0rk59K+aX7ilb+xjL/Vkr/cUW3LX1sfS
tv/amd/eVem1AZ5pCJHDrjrACu00BGVg3mLsOzOYkHbqDsxjvTzQt2Pw+y5ZcCS35vbWsRbVQimx
ZMCKdeVDtGd+6ZhO7Q3Y8MkhCioPlT0b1FEvAt9gJV1a+Kpz7VF1alvYBly3gqyC6wxWFDzvCvh+
rbzVwlabS4+mISAGU3b9ru/RI2g99vU8U93ulGzC4A+34bzl9XbvdK74hKr3aAObeEjt6tishHH5
uoJ+OE2/emHfviUynU7pEmQllQ4LrSjctNIEISt4fKSdC7OCyGh8RREwP9W3Okvv1PBx5d2XRr7O
ybeRwSfW+0bD3F4V39i22tIg2oAQ6WY7ZPtB5jTu4Aqs3m5LN8yrgjXf56UTd65WSlg3StJ15MGZ
/M7LbOmAHpqv4p/RG53BGfFPum3dEl8EHpMeCoQ29LlstFXtHPeA0qk27a57t/6kJ+MdzO/rl8HK
W4sJS9etr79/mxsBxydI3V7XHcSUzu19BYb6k3ExHyBUMBzgd/S3eZNXShY/o8NM6+uU/jYYrU2W
hRSLUMfyCwPFyzZX8T1QhTfhITzACduFEcgRmgD4DKknuaFHPUCd/M4BQmkl6CzE16/1+e0hWgl2
XUiQBFSkXsI2UIa1t7vmdT8t8FmaxIEqSBtYHO5BxRUIrNGt6QMDg4pfu6k2GT7xH+kPSM7xCX5F
NpRp99I93+ju76t86bVmGRLU+BvZqDF6diVXJsQBQGJlxpai6FwjtY97mDlXWCRaEH7CKA7cc6Q/
vWd9Nvd0X96tKbktZZpzhU9NhdnYNH0tELalN+I5vClOxo4GpR073IlBLD+bp96eHDQhXlpQdH1p
19wj6105JxdmkVz//m1xdDxLBWxVBYytMhc9DwDl7n7/Pks7jVyXzbefTgYlgocwUgT1rD/X9+iT
HPO7eh/67WPyYT6O6AesZMtLL3E9B7+NpCjEkq0QI4Vp5vaQJwCAZm0pLJTVyGyR94CmULNW8dt/
aoiLJDYaL0/FTfkQvlx5zY7wuD8aQbhXDrAU36jbldlbiF9z7yBBGwrHsgm3tJvidkJO8pm/aA/K
C4chHpRmgYOHyDSkNmxpK62M+fPtiv6fVCgcdIwpxTTWYeImUQUHR1Shoj8mpGuK2Foh4y3UDenc
OsgaYPvZjCPiYtWjWHlSOJo3kDOAUcNWnnDNSeJNyoqNBc2+3yfz5/VB52ZCiSootTqCLK5MC2iM
cG/Q1kQSf85j6FyMMZKmosxafCc+vg5iR+h7nK7dx35eA/T/BBi1ou+NCB8E7TQoIJxhqO1C3mOr
utcYkjmDP7jxqfrMtkgqXq0du1VQ0Lqmh/FKcriQkFJrdj6EYWro8iRj+T+MDljrx2QHXatteJAs
3JF6TwrIQXEZ8tEcXZ/b37/XV2r//5GFzh2C8lI3mJli03VO40ln2dX3lS+2cJw9i43hVoiZ8m7E
u7LjuCnOxqY+rmkuLpz98Nz872EC5+xQr0uMbQTJpr8nx/TO2IKf8gzJlTMaAWtTu7QoZwcLCGvg
M+rYBoKawO/d6Pnb77O3kHjSOYA4T6se6DEsG3FWz+Ou2lo2vMmR65IzrHnfV0b5uVaODfTfeSIG
hBeN66Fbu9Nz8hqdlF2yYb68l06mJx1LyJ/Gt/WJ7cKVq9rPmv8mncOLBxi0Q34XI8YH4RuB/pxt
1E20o4dkS3y+hf25k52tlTNjoRhC5wKZCYQYpmTEoVF65acKTRaotEGd4qG6M2+tP+zUbHHRRQVZ
vxE7mGg6xj5d2XQL5/BcNDOOIeCmRthzuQUyMfrnTQO5qeySAoMqJmL//gEX1t+c6cOoBF8WE+sv
KePU0bL2rpHyldRw4VCct7nFwIaU9kLsR6pCpaxIp+1IYDDW8WpYCcxLQ8wOJgsXKi7gbruHDeqD
AZ8XNiS+nq/1ApdmZ5a8VIUEVfGovc4OfRG14cphuhIAFz7vvFdtAGTJoO+CYAfTbiISxwpfDIpW
uTQ4evXw+9ddCB3/17BuwgYe56a6TTl0oga5eQcQGeCWQeAw0Ne81pY+wiwHRyOzDYeOYpQS8kjE
gArbMRfdyhZc+PV51zqDrzpyU0vdRpTYoui9JMT/pSu/vjBD84Z1RGBtPyUh5BOFflNbRpAqox9y
M4Dxjvf7R1gwgKT6dQl8S0w5oMnAWf2Ps+vYkVtXol8kgEGB2kqdNcEzY4/H3ggO91I5U4Ff/057
5cs3agGzMWADlloMxWLVCRY/Tx2zi/2S9dhqjju0j5JPkPKnqpKPftk7V/1MNEUsr64hbedULyyN
y41fsbLezD7tkHYC5cbUO3cda950sQxnCGiqXeF38let6XAs62IrZ3k/XRaOcXoy0ddj28OUcXZc
cbIm9KH92LV3Q5JQ6KbZ+Rlf3r7FRWdDxaJRHzyNTG5SChw6iG+5fXZZA6Bd0hW1dRCZyPLQVjNb
9oVbUZRdkqE4O7NMP0EPltKDL1U+BCODogxhftzsGhgSoe8PTyoJHZxAWlUBJbHOOaill6+3l8VK
bDFBABLCFhVsT8R5yvxPcMN+JO248ei1LXN95V8Lru5Tty9o4pw5nEigugVHYij5BFY2b0T2tfTI
bJG7ipCUddAZyjTgtyFUtDoAs5fspCQ61QsMvu+8iiy7tiP0QFXqHmBDzVG0pRr2P32+s4XLf98e
yLUtbISfGgdYV1nEO6PO95wswxsV6SEZrnJ6/pbQ78pkmf1yORXDFENw+QwJ20fo9e9rtmXxtVJ7
FmYfvHJYuiR0gLbpWO78+CcUpgKp5TkBlFJOUEwCNp7+6zQ0nBIrZP4Pmk0htOKIVx01dDcXdAe7
e+G/sPZYgtHVqtcYknbVGbaOge08ZhSardXnpvjqxQBjeXDT1m+3h35loZnA7GnklZCZZZ/rmQwv
OZTDD2rIqh2I3mxDE2AlbtnXWf9rLWdg7BBHJFhpNTTb0pfFg1JdswSlfHXGD5m4eGAc//clVOTF
XCrHOzeC3l31yZQLucQ8gWyS2GgnrqxS29iTtuW0tiU8+yxGD1j5GLYq7TLYMGLgegctkY3XrB02
JsciS90lJQ51z2wGoxHEusT9xUfChwDeVDMkRVw0D5qJHjqthh3nafvSQH0lCTwGUv1GVrmyLszy
6kBjvXhj10VwI1hUA4rkHYfix+1Ft3Ll+BOT/loReFA71tSnkDdrn2Y5XMWnQeMqNFpcllvuOHN/
Qc95I5au7Pz/q5vWJK0AKoCONS4Hv7O6Sp6Los03pmttVRgHpRqcEQoRiwfN1eGpA02Vz98Xn94V
/Y/bg7UyE39K9H8N1lKOTjuMwjuPA4n8Isuv0qZQRrXlv7dfsPYFRvRNIP0VS1WIs871k+Oigeq5
j2msDjF8WTZmfOUdJhiFDLYLklIpzrmXhU1+7yvrbuyAZgXg9/ZXrG0bkwSQCLe27GZCerSAWw/Z
wZzzPcuHY9Z86opfg3yqgYrOVP2rbfONK8DK3JiAFdq5wMr6lX8Wbuq/zW7dP7vCVjJguB38c/vD
1t5xHdK/5n92uaWy2RVnSavpEssCdWwHvfbAlq0rNkZvZY+YWBWYQ8ZZysD3cxrIG5fzG0R3N9bv
2tQbYfNq0joRgan3BhFKsASL9LFoHlKVH28P0NpvN654sUumsshB+ChVHxUd+SrT5d/bj1777cbm
RtF4iFuwo6IeFouQ7bb9N/gQ5FCOaoo97cmH5DQ8YQJVIFiYKtKC64OkLHJHcmia6aHttiBtK8n8
H6D3X0vIopk/aNEskRKFG/BqPGiKO1JVnaA2gCRbkN+xjL+BMLjVM70Wv94p/JkIFBh5VUVs9zQa
a+XdyTGuPpc8aaAAD2OhZ596DlqIamjQKcssK0CHt4EKsl+IfaJcb2NhrOwcE5CS2LjCDnPPI+WR
N950P/J5eStJ/fKhxWGiUvwR4gZ5OvEIyLp/KRzrVE6j3ibfkize3X7F2hcYex+uIbmdxD6DVV77
L2VQSaWLegTicqu9vrJ3TJgJqL9ECRg7RZPLR5grzMunmaktRNDKOW+CS/hsQyzVdduoKoSFlHI6
QF7PC0nqXar8NFTis27rrx8bKiMKjAskDQVjbSS9NzhoBWMTLdPr7WevjZIRBhy7J+qqDxKlqnzk
fnlsGmcjOq4kxyZQJFcysSTsve+aZfoZF/NzUZYcWOHl20TiM/Vwbf3YNxinfCx6FavE5ud8bl4T
IsBbctTz7WevfISJAYGBclVQGNtEqpCIJvmxqJNd2ztHf3L2rv55+y0rwdhEgogi6TSrOh417VMy
vjRQ4CXeLzVu8W1WZtnEeVxJsaPKKoXnu/EFZjz9PuVyC7CwspX/FMP/isH+SDGhQtPIkdknSrzn
3gekq3M3Iu7aj7++9q/HDxafXRDSVFRr/yxr/853rP3tcX/3l7vC1Bj0ZNanELfVaHBcVRXcsMuK
U8m3QtDa442NC6mWzrJnW0fC6nio014eygoq0zHpttyr3h0cfIGxf4dF9PC/iTvId41Qu0PrK4kP
twfn3UWJR18PwL/GvdZxV9mwPY8mWDrB/IYJZydSBcnsrfH5g2D7v7MUrzB27uA5ceKonkF3sXzS
qZe9wTvK26dJXoUWLRtIKrRLHYy0SU9eBi+UalyKg8rAH59RGQU4cZmPQ9sAhKB4wSNbFzX6ERIi
g2D7DAgIvogIHLh+KGnZd4zCm+/24LwPSXOFeQIr0PB9C4oUFwRNWLvAhQZsBAd6/Ffh87IP2tzd
l6j3kz4PYJIauNO5tH3oLzyypr4IRSLkDGFTnJNrYBw2ftb7oEf8rGsc+2vSetQGB6sp48u0OP+0
jXWABwhHSRVehq6AbOmcnbtW7GVPdnSxTwQGRUNuHxtcJnI4RNwenJVFaSpNtkRI1HGh9VR11Rfi
XT2ahmLjC1dWpakmOXlQqK/SmV4mMIQdnf9uVfE4zv7jvCRbHJ61328MYjz65dQPogGcMx0furTW
sK6Jt+o57x4prjDFvJXyYMTOcGlP4SpiN10ZWJJf/BLrCD6kkI8l5Hh7HtbGyoicFBpX0LN1deSw
FgrvIg04TKDmPN2hS7l1O117yXUQ/1pxeWZDN7b3NXxzwVRJuwkWPuyx9bxToZM8vP0l76b5GDMj
kgpWQEBU1qgS1IK8oHNUWSFtShgqp/BQPXdELC/wweo13DgmOHLCBKTbePXaYjAirETjAcLZlFxG
FctQNN3P1o83WJVrS8EIsXm9EMm0S0HTdhE6uP8t8WtoC8dH5HhJMccbm2btG4w4a9MSjiFZoSIb
PvMpZb9g5bfxCSuPNoUpGxxA9bhk5FJP/LXtvD5IWEV3t6f93SzbFSZNWKq5qcqeQOW5Vyg/F8Mr
z+onKCDvFCSsQGyfYFvRbxmyrxzXJjmYk2Gxy6UhkQ36F8ib7X7h8tvkqY1E5v3GBD7HWEqdHJVX
MCYuNlqrdekeK2WFpet+q5zhjkCdzc38fYbj1aqyH9Okj045HKb59+3BXFlsZr9V1/kYx/MiLv74
UpdfS+nuHBe5Mrx7yvlDxVV8orHSNJheeaw7+9Lm0HnoS9u6d3NvABV5SDcWxcp3mD1XOk5TDa9i
9zK5/rkp0L1D63tK9x7HYbqVdK6sBbP1Orlqaa3CcS98LvZS8l+FKL47VrZ1CKxETbPtilqdnaci
jS+QCYLsFSIW9K0hZh+UHyIiuaAe/zcuk1Qwn1Yyhn3gY9WIAKoxxxmcJCiX70i/1T9eGyfjiGEt
XO1GruxLNbxxF5Tz695k/kbsXZvqa9D562wZOkXsrOjdi2d3JCLWAjhjnLBvmIf5lHWwS/OgP7q/
vT/eByVhxIxDpvVTiHU1Sx1RD6ohsObdj1MHNxzfrk6wfxQFVMETUKrKDP7SZewGjPTlvtM2bI8G
Dojg7d+xMqQmA8fRLmwlugwHQFcdJw1dC7div9phS8h65Sw1+9/DgA6BwhF7AaaW6dCvHHGaSFLt
8s6uj37T8306FjY4/h7/BZTJePzQd5lt2THr8gra9XXkEg+yFbB8gjfgWG9pO6wMm0lSFmMCd/a8
JxEffTgBnVEdCzJvA9i18nCzxZoUOKR1hYfT4jvVz1X/q9/ap2uPvp59f61xD+1bGN149HIVDwh6
YKp8LuA6B/D/7XFfCTVmHzRTCQHDGOZ4YIbC3ms626oCz8wr31jqbKXl1x35zk3O7IQOMbA7SlVY
VLmVoP4ynQcdb7Qi1p59Hbm/Rog4ivIRS/ZiD8NdmUOisGQbLa6VAGM2PmPpWlNJHH4ZE1UPwZxD
HgyFqfx5ccs6HIsR3W6mtpSE16baCDBOIjxBhPIvMYdhGVRz8pKAn7vlDLE20UZ6AVw0owkwIhdm
xW0Ic3t5p6UAAWzslmPesGJjI68NmpG11n0tC1B0CQi/wJrL72Jsj4l4SaDZM9j14WOr1kgkoMVb
KZsrfknSmDxo6bc7Cjuwkz1a82G0IeN0+z0rc2K277xOe1Wi7KsV1/DixfIO1YQDHIQ3WIhrjzd2
t5NCktWDj2DkJz9G/mNooWiSbqTea8++zs9f+4Kljd13jVNHiZ2NZ7dMxR3lcD+02mnrAF7ZeqZy
Vy8GnDtjX0eZYi/u1S93Tj/dHviV1Wr25TRXHQo+VhclrP1WTrDRFYV/z4An3zEIkW1s8LUxMjII
JmJREYmcnjvwCZc+7tkKcJ9sY5WuPd7Y0RxexH4iJM6FOdffFzKNkNTGORcuopVfPzZQxrbGlSQf
B63opalhasxHuNWK8dIk5Hftsg0c/9pkGFsaqrlOyeB+HbWdDsdK71qU2Jz2h5t3+9tfsTZSxn5G
L6a0GvHHJFA/whAwC3QzfGrcZgOKs/J8s91TpUWVT221XHKbf2UDLobARtxDvfv19u9fuYqaDR+w
v3vhpW4aVWjEkHY5zJYXB/MIu1XdogJoZ/urw8vGaK3sO5NQrKH/laYOmJc6pncpL+CnxDb23fuo
cZQIjfUUyz5vhPbbSBDaHiHImV3qvpizPavK7F7JOSsCXfqwMMInF13oaHuMWjHQfQx3oBICuJmV
Qz8u914be4DHxpK5Gp6ZY15MAQS2s6dh6JpxB9S/LHeN0hAzGYrlYyv1Tz32r6A3SDnRhsG1A4Zp
1j6r07eZlZAf0BBpSbZUdlYWk9n1gcxSLYaazsiBqy9NN4UdbNdjFARvr6WV3Wa2e2CsKxht+HzJ
6NgfEpIOp5a6fC+vnqe5sJONxGntM4wDwkm5JlM896jDwt5ZkAcB7fnZ6TaS4j+/952kz2z86EHF
cYOk4zJN2XmavH3VOhDY/EF5HhbLXcXLRzBZYa3ihbmGrzdMZ2f2msywiRqfs6mFnN93i2zlcu8T
gVxhMnvHuY5z2HTNF0tV3U42RXeaRMU+dZDTPiFmqh2pYvXq6xgQGntIK8g+svlAvbg4x6jyPZWD
Pex50cS7yYMsemeR8uB5sKKeBsbOFbr+b7cXwHUC3hk4szXa5ksuoLI3X+KJ2xEpi/IBdo79yepj
aFSBALyHNGa3kYKsvIwY+932RBbHSzZGokyO+VXHG2Y4Fr7KtT5rtnFIrb3EOEAy5JhDXKYwl+qq
B1r2dYirswh0B3USl8pLCX/522O3tqiNE72WS8+7xJkvRfMt1k0orCXI5YekhbCGjAPdyXVZFi0h
l7gZfgEB9diMH7xDmmA9qwREN6k9VEpZ/zTHQxqMhTwQVX67PTDvsxbx24058PhwzZoZuQxwuC29
+VxO07HIHNR7YFVKaxUmDY1mSGcGdg7P+duvXQtmxsHeDlQpWL5CUjl3onyCr1z/Sdj9wbK2CK4r
h6FJdXYtKmqdqzSiljzoQUQdszYOw5VTnRjpOQO4vqSz714KZh9634dc39fcfuZI0/00CRIqww+N
Ernum7+OrYo4fjVPEJ4mdQXxmlxOwCQqFzr1UHWHlWiy8UEru4NcZ+mv92jt5Y2CXcElzct656fl
sHeaDiK0lviYCyMAzv99Rd6QLpE9cgKHdYHbiSMjSITsLYuMtS8w9vekxyYuM4gFu+5LLL/08SFF
Q+f2LKw929jdXMNGGd5dKsr8lOzaWkImqOAPJE7djXl+f0Ex04mOMj1ZakbHIhUCxInpW+pC2jWV
2dti+bvZgY0zbs0bB/D7QZeZnUQoY869mpG1l0u5L3MrHHyN60dxaWsnqOhGtrL2FmO++YLtPQui
Iy/7Qr0BQt2/uP6u4f/QJVtB5P2JYaYvcNzQihSDVaLmWV8WV4DF2NMiUM6wMVRr82LMvNXClkfU
XEdp/NDY/mEc5sDzPvv+shtg4F6pDx22zLQIdqq6TX1WEuC/JURDvPqYZzDl8dpI51kE0N6H7v7M
9Asmi9+1C6D0lxm0oiC349fBsy/SAWPr9lZZGzAjrFdt7udzD6OcDrrgjb38sKtifIunK4287qsd
LeCFGCxFviXt9X6UZ2YjkeappUnckiiv9Vfu1K8Lo4fb37Kyukzf2CnNC26TBJ6xtQ+kqFeV92Ob
6JcFh9fpY68w4rt2YK+kvVRcikyNh64ofro67g+dDXuRj73BiOxelSl4llo6cjt0J5PSfnV08zmB
JcDGC1Zm3GTECgcC1HHrepc6c35kRD1UNXsqm6vJHi/vmDf8LBt3I6a834NgZmMX9rKu3UIU8cJi
5gSxLB9Sv7qXmYJ0+nCCT+1T248ycMCKuz16ax9n7P+xAp/FhQXdxReQlk7Oefc9Jifp+AGKpcFC
qg8uNfbfw5Etqq11g1o1ujhBhk9omn/a5YNh0mzhlmki4jrn5JIW+p7UV1XB5TG2trDNK5HebN76
8M9DiaYgUcrIDgjXBBMAqx7LIecaguoQRwc85fZ8rGxJs4mLXlsySt2iVj1ze+dT0YO9BjHedHL7
jSlf+RqzhdtVrILL1NRHefMp93iIXvSeQDwM9jqxQz/4EmPfJ2IgdecMfTTbuG0O05Nds3smuzPE
5L+pstsKx+9zQFxmtnNjuPf4hEt2SfrsU57FJ0vBt89+Sa0itEsY0jbNaSnA1m7BNnKaj4U1kwdK
QW7upjxOIzCd7/qKf02nogp9WWyplq9NkpHtwVbLgpLFMl/S5J7r+LGiR/hBQctlhAnflo7FCs6Q
mZ1dWBBbJQS/64h9H94gzHCBUoc60iieguGn+9l+cR/lJ3IHhZzTS3GffEl/3l7l70sZY9aMcNBo
v7QGGy8mT835sW7CRxhjnt06fKSnBMlnVJ7dMehVcIHWUEj/eXG/vuQvL9kx3lifK3HPbLqSvM6d
pO7mS92MUeWzH5MEwh6mZE9uM+36XOQ7NtAtwYa1txlJQ8OVZq5C6xoia6HW/9jiroVScxG/5NMQ
znGykWWvrBqzHQtv9pJ7VqmiyvvVZ124sGwXO9kBZY5gtLbespKRmNzXuRiaMQchElbzsAdc/BA8
luPthbES/syerJUlmd9XpEQysuzchoI00JyJu2xkhyvzYHZjRVXJEdYmJXT9fvdVAdgf7I/VT1fc
WSM95UxunHYrx7hJTc1TOrtJcf0MxO3DpMUubqCyMI/FndQ4w0cYfwCwUe8TxI+PnRxmy7Zu0YqC
20UZuTY/qqHdZyP7IrzhYxHPpKiiGy9VG/MmIrp59iv+OOjsEgv7+fbEr60pIyBU0BtOpTU3kUJN
0q7YAYaXG5OxtqaM8o/Fe2WX6dKgzaUTUKxhz5BY+TMji7ex7dZ+vLG97cmCGZFtYUPUy4EXXQCV
kI1HrxSvmNmHLaacp1XSq6hI1ZOf2OiRkzbwB7Erpu5ccnVe7PmQ8/J5jKfz7clYWb4mr1LWsL72
B5QahhyYkQHWfISA/qz5wevpuSthPxJ3cjc4dbmxeK/J+v8XfpnJquwX13eXHFZL+NguQBUF9pHx
j3GEhNQmJeB9kxOXmU1bC2JiZKiwEDSFjCeckuBIlnA4/gI3HXbKondDXU0nz1v4xWs9fsonpz1B
h0KeCYGPc+t3w3ECgA8Admn9TBRhgfSd9N6elAoLVQ4vpGLq62hl2emqmB50XkzOsBos9rULgH6b
wSjPSUAl15AGC7o5dZ8dj1RPt6dtZaGbrb6pchu/zJsqkgO/UhVP3uyek5RvlArWHm+kJDNaoYuX
0DKCJ/Cu0/Gpi5P7xmo3tunKJjJbe1baWe0cx5BLh8vkVPZLOBI4FN8empX1Zfb2KIwtwdr2h2is
uic2DruKZAk8n6pnoEE2ShxrH2DEGRDyFww2zH/7hR+nxoOVyvzl9s9fG3ojwKA3X46lplOkrc/M
TwKNixrb8nRYebjZ1Ev72ZJ6mUvkstnLQLy7MZteuk2hoZVhMfEMS2UVneMn8I9stXixqWIFErs6
3hj1lZSHG6vSZnRx60YXkMSHpslAnBcpsyhm+YuVJg9VP35IbhPRg//3Bityd2m6BYTdkX1qi3bf
d2oj6VkZIbPtCaiVIAisRWTplp86bi0w1nK20E9rT78O3F+V73wuKl9AHjTKZH+CX9U3px+3wjb/
cy99L3Ab57bV9W0OYYcu6jJVvnTcdR+mOIOMTxsvy7Mux2kMWDfwY99SlQddPfWHijH/G/Y6exkg
UNjcZRAKuAy4xj3WNk+fJx9m5TuaL/yHBIWi2SlbQ+E3AVzP/nPFOk1ty77UTk6qUFABpW3dQi2n
6uYX6O4vw84fZdsFPuwR+rDpSeJenQbUqQDLLwn80hmfuVPKp8b3qjDzrk7PAC4QuJiUPiREhoSC
ctLCrQCc7DI5WHbVhBz+xd8LlLO+p74qX8fK6b+CgV7/jv2mfoV9tfXaaV7sugEu3cFY+v1BQy9+
N5Fp3ifSKi/csdo7MSNtJkvmPHi6se/Seiqhy8/A9och8uiJ/TI4VVB1zB92juNzO+yBCMWvge7A
v63Dc4BT6yKsAFa+g9Z4CyuFqoTiUeoDpTeWHf8i4oQ8pypZPhceozs4m6QnX/hv3Btb8PDz8Z+K
Js19Pdj+sQOS4lOZ6xeQYb5OfBkvHodu89z5C4TtgSUgkls7JtWZ+EDfK40ubIzTMowxEPhrYQVt
B9v6zuf8kPtpAYdPMM3LrH4oiPNWO1oGSI6erhzOvetPzyTxEsiBke4AiiG/p7mDgqkPG/e2aiA7
1NFdA0nFMBmp2CH4l6Fg8XfXhTQcDJKuHoiQMxU5lFOXvqz3OgG3zIIv+h6pyVergucdhA3vE1db
yOdFsRts/qBtsRyrLI2DsuzanYS6Euz8siXou84L8X/GgMhJ7SwqJ4jctQAuWwLmIw10n5Xz5wOt
f/RQAdFnQcVm8tNLOtveWzcnTpD1zoBiNqDI1QjlSRhD9yBe5E76wBIIuLmp+FS047CPays+usIC
1z2lv1GYKr9nXiIvfpEWx6ac5RS23SweU4vqF9ZjaubatQBwccoHXdn1qUrt8UiI/CcrbXKUQ/Yw
x/Zj2QDOU/vWUzLAGjq1ZR6Sxa6OTDodsjOZH2WLYhXQ296x78kYiArrRjDHL0LqT+A9wRIckClF
ir3tw3l8ystn3rv3mI4+rMVS3+uucYvro7/W1Hpxcz6fltLqP3k5gedRIu2LVaumC+HH/StvS3lY
fFIGOZrPP0Yyv/VW0pyXQrAvqS4zoIHQGYHWhL+nvAVIEpvPDjNFGyRibfdkwVw6JN2gwgH+87t+
hLVjq3x9SmwoBhQ+fCsVtfvdYg/63M+zA4sv92uVF7jlpiMP9KhfeS0d+Lss8nkpAYThfqsv3IVf
I5dlfuz8GnTcVlMAuYqv/ThZR1aBVZykdfGSIQSF5ejiD5EMIRDfMDSa0n/qNn62/Lo/sUakoULn
OPBA7wFCXNYhdZrXJW6/uXnrnuKOwo8cRZWwYz0LHKfx7pclrs48nyXmpp33XWenF9f1WnIcdNmG
fu54oYNm9N3cUvsVh2R7cGtV7KrZglaxRBXQ6QB8qGLPv3jlAl8TSuESvshPMCbK2qBsEELy2oYN
qrR4fcnbMb0XACPtXS7sn1MCNe+lHSGmRikwkLzu9jjuq3vF0+kHLPE0rlp5cUm8kUNq1Gb6ni5l
9gQDE8VAwilAwBokVdjzjB8rVNt26mo+annTv8mcMYiv4ZuRI5chwrgXMhsyRUC+wkd87Kxfi/AL
aH9U+X7pIMM4ddkAxUpgbfIwW1LnxZ66ojo5sRgfUsjbSTg7Ns0jlLuyl5kyuCyXfl4fYe4e73ij
k9cB8LJ9UhcD2GAIeYhGw3GwMZ/cna1/+tGidaj0lIBo2jDyudQMWvGE8dPoeNaP3k3mIVQL45/L
zmncAHYbdhJWwHOeuEuLZp9AjA6eu7VV3dW9Sw42chcU9mx4UPq2HD/xwZVZwD3Xk2HNsgZ1lXiC
Ns/U+1UXepnkj0lS+t+JN9Oft5O/ldyVG3mln2CBejOrIsE+L80dgWDmiIqwo7c6y2svMLJL5foF
tRQOpqb9XGTfyuwhseuA1HQj+V5JME1lkNjpcXBCcwgbj5wsMC/3FLEX0n3dx/rXYIr9N8dJqiu9
SusSxsk6ZCjgLfyfQtb72xOwUjX6P+5w7XgZCoYqivNigXp3cmgdWNbb07fCoT8UlyLgIzTybr9t
ZTZMmkvWkURkVjldCuVMj6On5TOmfNnN1BJfYj/9kEyqy0yQmu/EebbQ631rGe6SePgs6vH3hz7B
BJwlkF+kVVs20cCmX6DWvk5Nd/HQJtXJB4s6pljZMnkUJ5qAu7hTt/fTvOSfwXKJo7Fx842K18rN
woQ8ZR2QjrrPp2iSA6wDy12SwO+Hfoe8UdDYX28P1cre+D/wU4zjpJfeGGn3NzYh3G+LHcj/u9tP
XynkmMgnUWcWqoK8QEXAf5yc4VvB5b8dPH0R6O0d/K3PfQu95yLeqECs3TWMSEIV2jFLm0xRNk2B
BJqQ8S+3v2TlySbWKcM1puGA3EcVjJv9+OtgvX7swUboUMUo+q7wETqKeedW035G9vqxRxs3L8Dx
bL0AbxRN7YMGrI3wrSv7Soww0UxSE5w9Tj+BiP8dWhqhvXxqpyQE7v1jIdvEMjEoc6pRTmU0Evtf
F72KwHa936D8Pt8empWFaXpXSN+OBz2lU1T2P+P0X6b4586GLH2xPP6BSJMqGPqPgcaZ6WbBcqC4
lcCqhHdM4MKwuycbn7Gye00IKYshhrC0DmDgw53jwm0W0vP8x+0hWptj49inHulEhdor4EWsbgKv
WpYmSOPGtoPUA/WzbOrucPtVKwecaViRKtqnDLflaKb9y5BBkV2Mz73UR40LlEW9i3DkFiHuDzHg
/ysGqLz996zOrcnNJ931UVP6w73TWss9tdFcD0dcYr8ChUlCpZ5mkjb5bhndqgkyX3SPsh3gMEVw
Z6ehVUkMdp4Xw1FWoNXNaLOwXTNO+Y8U5Y7HkQzwsR+JWydhxjXuDm7rphe77EsPl3xni4v1flCi
ph1GatV2krfTGFENOXn4DtTS/XR7St7fINT0vSh8PuWJZHh0QgD6GpejTcGCZjx9BOIAXcsc1Ggf
uXnTdsXGpn9/xVHTDyPlIEh1EoDoZG6AhFb8E7MJQCcuvMWks5FMrY3ZdSv9VY4SI7RmWrqMCIr/
zOxb721g+teee/33v57bz5RPI34qxJYevOqSZL9vT8Tac42yn+1JHxU5NUb5/KMZf/fLliHp2oPZ
f39w28klmzke3Fj3WZ2HSVJvzOP7UQmiqv99MpOx9FBs8i+uxv3Ervt9nXs/df8xDQBqmlSk4CzJ
Wcoh8rrPSaxRzV3Crq52twd8ZRWa5hStGoGj87EKi9FRdxVL9lYFAfaGZWPINd9I7lbGyDSkSNKm
tX3djZGv/PiLn5detDS9dRpT5mxE1ffzR2q6UFR2Yk24WY0RioGXHrM7ArmZTD/6wtmN8YdkPF0q
rsP417ofmsTyVIpAUUztbqDfSPzz9jz8gUK8E6iFsVPx3DmtO/QzpqFPP+OSm94BgUzPTdxYJ4G6
igw4xYZTgsI/RFXsWdPef+szOqNC04Ed4rRZmOXx8Dh2Wbcregd2gTIujwRKTKdcE2gItIV7oK2l
w6Zc6s9JaluQx57S85BI79Ckoj+OnT+EtXamoIDY6l75qTgMNkpTEhYGQTXl7MzGGLblY1Hdp3Y6
PPUT5rWJExnGrV3vq36WD9xrnSutCG1T1KTBKumtw8JaNxA+hBKmtm5PjAjylFZ83pNqzlGXHLZA
XStb3VQMq5K0y9tUDpeubIewgFTPySK6Pt+eqBV+DzXVwlLuV+7YIZLQUnmnUZTqmJZtvteEXovC
coYVGS+nfQrLdxhDde2hWcZ059hlc6ZUo8bJmmqn0X4PbOi/V/BzLK0wmS0YxXqu/QAJjmXjt66M
hKlXVPtKExLP2HZs+pz6y11Nx8+3h2Ht0UY8hVJu2dgAlEdFH+sT4f/j7DqW41Si6BdRBQ102MJk
JFnBVvCmy3Ig5yZ+/TvjldxPDFWzlV3AdLjd994TBnJKK7UG7v/06ex/HBLiMHQOzc4KGtveUFwm
aMdX0oRP4wQerSVNDbFSmCs4VmCWsfkgulBsMh59d8RgHeBkDBvRBqpklwdp4V16GpXPhlBphxqo
IirynbgANKjf51EDI4kO9iI0WYseCD//Cx5n9v6/YalLY1nAQdEKyop+t6L01k5RlomIE68ccku/
5Pz3D3HPZFUslOSQMZ3lplRfsjTCFSzZhC6aRGZ63dzoiVYJ0Z7Qmiewg4bxVrYo9BErO6Z03DdD
9ChMyrzrJkYLtjOYBInKbRPk0y9MNpvISlHcvpvdt1as0SsX1rCedCXKKDM6iCYoreSm7PgharqV
ff1pBoHp1m5JkTRzfKdrBh1urZ6bGPUmVi4KftYPO4nRDYwM2INmzjV1BrxO2+uqinviRMrCaJFb
aWboeLQv102Ednnqcza3xQyNvtqq1QZFPn+WaeSVAzlUsXVvNOTtuhdp296maVQWM+Tu8j60N4NN
kp1liNivxqja1lHynWfFWrXs8+lhes6FlSV432RNYE/On1JN5ZZZ470Q41GVcDBrR+KpuDRW1vKn
dyvG9LSotGvoejLoniZ2Vx6gYDAfmYE6k5DX6S/gFdruH9sIQ5cLM5DNZN6lkuVHUa5qc396BcXT
tTvViGqomwkEe1FUT33VonVD4wczj56EO/2+PP1Lg6Rt+IIPI7BOrhU45hSEvHvKc/JLRNM16RB+
wjkGfAiPYVtUXZQN1pk1sh0iWDTCBO26L9f2uplMttG4iIlJDaUW9OSs4b3o1+6zS2OvbW0SW3Uy
21g8RXlrOPEmQ+3JzH9P3Z/LX/95EISx778D03cQQxzDBhjnlnwbZXIjOneFvLE0pdqO7qcp7yJB
MKWK+GSqn1Qa7bs4XAGvLoyMnhhVfSQr1gKVFwM2YOFil3SHAVKPQZaX5iFicb4SzJdepJ3dJc1c
IeoG0vRxDWMD1FF6H5LkbGOkozyBLrJqQ3ye1P/fEpieIsXABKiwBiOvH9r8GDZTP/oTgLE+mqLF
1gWxfIeu+fSnzSfjLpm72S+apkZ/blDRvU17534icOH10ySqTmqA2rjhGMSrcMf/UlIxdX4oRjPx
FJqSwm9auEx54WSRNbXbhZHSiYZWSkSGq7UK0EvkPsvbfgccW7hxswE20G0TrqyspfdowaLpUSGj
zWgGuRs+mCCAoQM5hl5m8Z+wHl15ycIhoXMNGQsnc55tCNonxwkwkLmtPHSedlE+IhmCWEW2cqla
+jVaAHFU6ooK3eEALJ3vitenMzzPi9vpT4JFdnmbL71DCyOiJ7wKx67BMf7WoBkBzj23/oTFGuts
abC0MGIXlWxqweugmalvzCHkKV5zZ/AKKN9J+0+zJkq3EFP09D5pwnZiM/ZiatJN7ipAHlT0xW6L
98vj9Fcf+LMtqC0tlTWhw51iDiQbJqh6tTGjnkrbeNrIFpdpLyHNH3hBpu80BJLaQ+Ot2hWikTfu
MPUHMjejRwaz344Z6068Gn9z0bDbgTWj39qG45U0cvw4txS6dDT+gXZF+qOLVH9nMHf8HlJMCRiC
xQR2TvcXGyUAhmlhsOhZ9jx6JvbviUpZH1lpddvClPRh6FT+DDBSflMTAcHmSqUvjpmf++JobaVd
PWycLIm3fWIQ5sciy/e5lb8oUrhBibvDjlQV2Y9idE9Nl5lbYjqVDzCN2A/44TsUw6U/zShZFK1K
fRuAHP9cUd44pSoe69lObI9AOXaXzz27LTohdgMwBkcXStH7Brg1H/xW9MAgCPYQpxPfNuU8AC4Q
JbAwriI3m3wAy4rqWEMl8nYe2vihjtK48KBn6ALbMfbNz8uzu3DYMe1ESntqO0aJy2xfoGlZCusN
thtr4L+Fh+vE1Cx08qbvz4DI+ovbPyN4e5e/+vPUjum0VDdjMInCpAZhq7ycu8dKvICW6iX0J7bX
7vJLlr5eu0Ga4RjXVVerwEkNuOuQCpc8vtbeWti1ukGrggR63Y09KqRuTzbAp0ovrFw0Li0z2V73
/dq+zVpIDgEpagechV8VKKkeddearQv+76jx/HtJyjMXMvLtWTieZPmNUcf2tgH9YwOJcVhUk348
NImlDlUIzZqyNYf7SORs08RV/t3tjPqVN9Z0EkLYK5O1EG11PwLokiUtgzBgEKfOoQFNbB5bnBhF
3HtJghuoW4+NN8ZrLr5/W/yfBUXthGrh/dm23DCDkaIqkpAOeBirJ/QHrVS3hT5ov+8l0J1ZPU2/
sjgytyGUHrdm3ie7uXShxEjF/Hx5opd+u3aSVVNT4FaJO1JpVCcC402vM9QzH80dt2ntD6Vheoqt
yYUtbAu9VNkazIygjQTZv7gAJLX2pnmt4bFwJOtlShsVZKcZseOG0fg+h29Twr0YAuycrJxlC9+u
y+v3yuJT5eCsHCZ557TtV+aIzeVJWHr0eXI+pFNlZCdwQYYrFMyh3lJGHrOzINzlZy8EC10agzo0
yocaQXoy2NcipZYnk/EFbrlr7MOFF+j63X3pVEmDQyswConCK8ikSfmTMnuNgys+v8VTbYW6ltmq
xKJTUPJh204/kDAHWUb91H7u4mSLcr6fpfVK3FuMTdrNK46V6u2otwMAr2+qDk1xKy4l5ELr9BiX
zm+jzu6kU/yGNNmu5+57NbbAohA1e3aWRJ4l6qfL87awnnVWeDOHIEkM+BCYR/yG9P5Wps5r3Q8/
mXJWsviFmdPZ4CIrSruxSzeYO9AHB9OrptyL6jVKw8JBqzPBE+qYYUQVCTJTPvTO/JAVxnsh6HGq
qzPwfC1NWghhuqi3GpuhpsTpAtWrI1H20a4GuHQ6rxC0fKwH+TJCl/XypCxsVJ0O3ufUiFFBc4LY
qm4iZJde168ZJC9MuE76BvovKVVIHbT5+99GWW7MEQJJCtDRaVphsyy94vyzPsSZgsmOD0bknm2n
tmVYe2Pd7dwZ18bV6tznjELGdNK3SVqlZmDZgwrEApWVXmPuK3YeqMp3SkDDkmfKiAc/t5U5WfpR
WnxgFi0TVhkQdJtj2+eT3fiV5E+ED7vGVl8vT/zSS7SwcLb7hNQAtkpSTU9WhvZjaccHV8UWEoA1
r+qlDaPdp0OrBop8BttltKwYbSABKmmLWgyQB5tsLF9AHFmpDi+sY53JXQ1zzvnoEOSXyT06ru8F
NdaYwgu/Qudvg55Q8zJL4W2WuQGRA1Ka5AedlM8b+VSX/NtVM6JzuRWDp5YL26UTcky2gSUPwN21
GLe8qQ3YbLF8f/k9n0tAMKazul2SV9DRRFOrFW21z03ItDa0MV8ISBTwZs4KJJENOSaZXW0GKkNP
mRP3QeCwHy9/wdJkncP3h10bI1WECg1qlhPhm7DoXpMBALbLz16InTqtm07DZFcpMwP4nD6YtTg4
SXwqZPM4sHivMv5nMteaswunjU7xNuB81uAYnwOVmV9gQrsD2uiIdHZllBauCY4WBkqg8JvCRt1Y
8hg1JhNtolpCOyDapmUEvw3TLDZqkqg4CHtz3eBpQQHA85EAKzAHU2fJ21gJfhOi4PQaj2ECJUYb
bB8a9VHhQwyUrnUmP0e4Maa7ykHLHxqbbVMHQCT12yZj1n3cdPM9iazomQLA9z2FmOl2EFF+n+HS
55tR1d+ZPCkOAEHOMUhVDNwiIDugRm+QYBbU8eDoZd41VtVsqCWdgxxq946DqXlsIrg/OAl+KNCB
hbFSo1taC1qkizoxgI47IUbURrdxO06g9SrpG9I+oFguz87CO3Rqe247EMWkpAuiEBU6GJbeJTJO
/DSuVyqaC/tS57HTMrZ61jVpkNsQoIqsuzwDmem6jz8H1w97Hgwn0kwdMwDF+2Vg7E0YnZOr+AyM
/Y+png7wDyIJdDxSUA9RwA7zbtPn75c/fWlYtHDVQeiyB5x3COKw+x3HRpC0Uq2c9UvPPv/9w7BU
qF2FrSHkycKn383tMG8NU63Zuy6Fetv+9/EttaMsb904cBmXe94RskFr00R5F7IBTWzFyNZB2foG
aFd0M9ptvzfQudjA1Xx4vDx4C4enTf79AlXnbhTNxDjV3buiygstY5vHOdoKoWdV3fbyWxaivs75
sYfChZO9mwZ22t3ZSf6LDcKBEkPZAaPRnQ8v9WKiJ72ymJdep+32aRSz04hOnmbxQygwEPkDoWQr
qPCsLHwo2rWy+cKW16lAbsJKm1d4UVPZr1MLvBWl91wZa5nGwi1QJwIZvcuZ4+CKXmTGMaHdtxiG
LUNubEw1r9zMll6hbXxSmYPTcJUGGZ+gB+5ATz328gRMxWwtL1vYRDoFiPDRkBYjTtDUo+0PKi9f
ZGLxX5fX1tLTte2fW62SFP2REyMK/NnOeu1t9fvysxfO+L9H4oft38A0Z5QttATA/o5AZJHRE4y9
op9nReG9mZnjowDb+x4kP347lwMAfJff+7nkNmO6egQbqnSGwuAYkK6N963ViCOk9ECCdtsI/GvV
+OjNtru05sUNB21rBzCKAYnrjnk1zuG9wLV+R11uDx58INuDbef5tgAAGyZURbgW14k4h4lPKoum
tnqqhBaybGUSWB0FlLKY2k3Jpe0jaoUPY+I+8gn+J9FYfJNOXfolrgbbNiPg9JJK7oWwhhuzPYtH
G26VHABUeYmm0PYj23ge0YhEZo32TZaaN04xWR6cBnMQnaF0JO3J3YTS+VMnKB+4TnOmlpbYIlkU
yGjiG1SgCEoLcOoMW/tHBHEUUA76d2cIoXSfCPfVVma1SWuV+UNiU48lbraBd24JuzkFsfuBmGbk
1Q6hW/wn5lfKKSD0x3/PUCUxEZtBWSy5qKBdYRV+O4OLTSYx+mMkpq1Tw+IHBIfEy8omPmVxOe5h
gfEnNzuInfY82jVtIXeu3eZ+yCDURUxBwbmmfe7DpEQCItCPwyOAtu7jaBjg3/ZcFr03pBPL/MkY
7IObQ/HLc2cxfYMbUt76XYubNWjXs9EiC66BWKp7w/3SSMMGp5u4bbxtaDJ8BaZQQPjfdtlbOhWo
WXZuzF5Lpiw/SlLxCmvu+gXeAPR7oxQkDgTICBv7XJlWoj2mRmp6DqjHu5LYbCdx0m6Ap+3AtjOp
J6oalVagp/w8V4BpAk8GmrHJkR1tujYc3tKuxSwmUPxRee6MPlKq+LWNXROcCUWDJoskKuBTBkZ8
aDWbGdyrnx0bmr3RivHguNTdR/UUHXMAGA9JNjfbXgAmY7jGeESBHyzqqGFfKC3l3RxXYBp0dULb
G7e1oIPg2BN2g90bu1yalZeyaXpo4gwFaB6POxG15a53W9snrf1im1HsuzkXfubW4UaEuNrb4wxt
sE42N/DcqTeQyyW+MebtsC3jHmV0yzbMvRv3cESOOQV/qcmdadrA+ippt8KyWLIrqkSkO4sYIve7
QmY3crLn4wxIQr2ZrJK+sKGIYLKTl4/QooKnLWQktlWVUsxNhB58FlP7vaWsOIiIZg/uXJb499mu
jpAEJ71XY7K2bdRC2X4swpNEnfSJdqN6QCjhd92cVz70SiDKAetTkP9IX4CHrmzLfgZJ2nkQtiLZ
hlluFNTYOjuWJL5EEeAAeUDuUeguPLqSVT+tuuv6DZ2Y9HPl/qTFnNwwBZNb+It1gCSQrv8iZdPs
JZwlthEjYpuSPNpWEGx4tlifzghDoE+Do53sBqQxX8cqtZ4bdFzeWD/Njtei17eNUC5UW/DOqqMt
oQIWGbxDd1Zm8zPPgadxagN9ziyLnI1hwpXImUjqI2CXaM12D3CqhrmZZec74sKFbACGAesBgJxw
O8Ch/Lkxiuwwz1F8iixa+VMEZYskTb+HCJduxe/GwWy8AXqiWyNGq4I7hgJxe0i8hgBwUY5ReyTo
+fpuzbiPmpC7wTlUYVCh1pqyGDNgMC+Z0ls5OHIP3QF4TcriG3xkYHYk3dqPyhzVwk7tLdOgG9bH
uBPH2QsGZfiWGqV7srB3NyObXqOwtOEYOJRePPIXQLkKcIQS870ra/NZEGAGadkjuSrjjRorNJkT
OngjQupuKNL85Joi9AChtqA/AQXsPqnrB+hvN394OuFfWRresDmhiJRd+nr5AFu6GGnXyi5yc1eE
kxPg1v/DzOEWOyv3Xkaiu+5irlsrdHMI2QaVyZMD+Mt9X5F5M4p42K18/sK1WLcfGe0yIXkTj4E1
zDYU/OkIEZvMYpssG+1XF0iVjZrjcZ/FDQxJ3GHOfK4m+2DMMtzWNjSfPPkMxVvHQ50YnilQPsn+
JJNDfEum0xYsu6LwXB5HcGNpuN8Dp7nLwmzcE0HNx6a1VdCFTbcd5bYHvvxuCOdiH6lMvacSsKF8
6ouN2RjZsUnVfBg6A4pdRV1Vr2HsWG9dnCYPIXfdG5oazrFJhhQhHaZXEZyUGy8rGronHBba44jr
xRZaFeYNbUfBAJKh3UNuGsWxt8IeGFdqyld0KMROJdz4MpeyWvVhXFgjulCTbc/A1LJqAmOonhAO
m+OccS+T9qYi7gY6Ys92V6BVIB9Gnj/Z9tR4dg2Bkjm0v1I4rGJYy5fL871wCdYli/LRIMaUTvKU
sUNl3uRG6lvWF6Lo2n3unNB9ck/S2elns2KLj9w45VMbGG2762cIdpk28XEAbZK4Po1AYTDS723s
VSuiqIPct0b1fvn3LSxnncHeWSk11VhnwVzLIOs6y8/M7sAgEOlS3nkoVbkr+3JpJLWEuYlmPo4J
qvGjNN9Gld9PBfTKB7f0YB6xpgG19BItba4MXGeHMA4DZv226S+I2/kJ+VKsUS+WFqYWvCy3N6fZ
5kOA20G/pR28K9sSTlZQ23i6PB9Lb9AKeazPi3YYB3Hqsd7kQzo+ze6VS1nLfSVoLgzkBHkKM3LK
Usuvkcsl/UNtPV7+9oW1pHMuwkK4I7NRKSpI+RQa0S+j6B8le45j4Dc7slYyWEjr/se4YHENqABe
4wBzcmuJePbL0Bq+Xv4RS0/XVhAtcIcSPBEng1m4mmZHPsYr47PUkNLR/G3YKEgeoSgwEmPX1+ne
lsWNYUKbd5pfQxLBvS97FiXu4zi/rtt2pragOm6jLW7Oxsmcv7Tmq1PX+z75DR2elQPxr7LgJwHs
f5zqDNlJhHJmALlOeQtyRye9voKvZTlH897u6LSBW6/8NiMZyDZ2ZyIHUALsXsPtj03Rz1tV0Py1
iGV+KktcdxNuG/vSzefO68wqP8LONXkc27Law8A88pWg5Kq7CNVRY+E099D+GfgpRJCwM/HFlvHR
ZOn28lL6fC+jSfZvBa2pi5kjQYcgYAepKIejVVK7OVqcCb+/5g1MZ+2k1Kj7KQZWGWx5CDoN26x8
oqsaxQvBVNdGKBzRl1meoTYXjbAgfqwYmhdwehnWfEQ/HyCm83SEUKbTxdQ4WW1zKKwRIm9W+7Ny
x5W9/HlAojobpJVxSljSOoFhE89Uv9IeIMYfRfSa0jWBir8k0f8vf2Q6/05yaFsFMeysCAQb7bu4
HapvChJpW1WWCun1PGQnKab6IB0Sfo2tge8yaXR+Iwkufl1pH9MOBggGHYdtAf2GL25qZLehBWjp
JhxItTFNk5neyIfhDRk72aUV6E0QOYN3jcfUaN0ZfDK+OlEz31TCau54hNKDAJwW6nts3rWKgv42
qnHn1E16R2Y5PeVDmULUC05B+4iZ5tbphhc1peSp7+Ci3rpmF6BPUb/OvDYEiLycJ95YFbh+lEgA
b0hYj1+kO6RbiC+b23E0xKmdxfg+0gmsN2G71k0Fv1bAYtD7Cg3nDW5Q9CBAvntxO5OexAxfQ9Zl
bFtGKLiCZG1u8xbdPTGBEDvYEIEYslICXNqqTWRO4WG2wmJfW0N1jNvZOEDbK4GaOOuqLbcLeuNQ
Wx3QUINgFvbbjQNFpNyLrbP8o90MGI/cdue9k3G5C52U3PLJZe3m8hb8/LygTIuvoepG000afsql
2FKnfxDJeLzq0Tr3pytGFhOGjs4MM2Jfli55MBWJD5ef/vnmg+zwvwu37qLCmWsjDXhPXH8qWgNu
Au6fdJbGVaAeKs5v/lgjjW0lweA4i7SPGxhz+0n1207WSowLlVCqM3+IE84qIQzD8wX5eHQ/PE8/
CCwFb+Nv44Pxnbzy1+GrelC3wMitnOCfR0QqtMuBnY9o85eZwIGhHieD3DrGdCNZ8ZJY0Uorb2la
tCtmWTttX1KTn+AnAwG5Hip+RHbbrstXguLSC7QF26etsMYYh56UL6bb+8lcbcJ08C6vqoXtoEsm
lJC2TId65KekGqlXOsOwMUW9Zn+y8HSdGQT5QVdWVSlOg0X8MAXdGzXkyx++MLW6TkLZwQUBzAB+
mhA1eHx7ZuRzpJJx5K68YeH6R3USEFQChiHsB2SuLHM2cRz/YQOMIRr2MyzD16wwoegLTetweutC
wOCu+13aNqchwuAMgcQTnzocgsS4K2fIUNpR3W/yYWhXrpkLR60OZZ8qUacqUvxEqvInSnpeTJ9y
M/KplcOOhLX7y79maQFoIaU3w57XsBmAUA+EF1GKnZ4i14hWAu7C1tDR15AuaCc3tLsA/fRxg3pm
6OUk+1UYa1zIpUWmxY+kxdDjPB+DjqQ/UHQPCgXMJquh3WAXz5eHaOlHkH+jLoPja9ZPWMgOXInd
5sbI7szh5+VnL32/FjvsVDVQWXAguAI9ZIDkp8pHQwBmpbkdoixaZWvXqoXlpEOow8SM4aVTOYGE
mCvUHB5aPt2WZ/7JNBynOdtd/j0LY6UDqSGNzrhS2Bwl+FnTs52jQ+I8Xfds7WIoGvjXczQGTjnP
/Wqat8noeHX9cvnpCxtBx1IX49RXhUH4qc6z246SdwjHrdAvlwblPPkfju0iVkVoljk/tX+tQsDB
Y7IQm3xSa7F26Q3nv394Qz+GkHexLSeAVtmB0GjrRP1esTUM+9Ljz2P24fGqsuzIsjE2cXJMytci
+z0b10E8gR3/99nEjEcrjRJ+Mh1TPsKncD7VTNo3qoXkJ08Gubk8vws7jWm7GHlCCegWrgGkOwsP
xWh/QbvP9VB7/S1jd+UtCyNFz9vvw0hFhEWu6hC1Q6L2s0ieyrI6tNOwAvJd2MU6OyhVCkrUFq4w
mf3HQNLTw8eTQGymoz9sucYPWnqJtphSltYZ4zkwiRA196Df/WswndKPLfeQGGg19oP8dnlOlkZL
W1fwis77sz510LNfDf/aFt+jtarTX8jcJ2mkTl2w6GA1JWo1Qf+KKn7zJl5QzzZyj97Ykye96s78
On5/qh546M0rAer82Z+9UltiDHziIe/xylylwHf8qdcUypZmRDslpsRsoCKP8n1qqb0wZOflRWh4
KALBgAiov1Iaa+C0czD97DdoNc2JujNtMgrTmBYY8hQcR284I8gZq2CRV7TQkYPFF/yIVjbMwpjp
PAVDNmVNLPw0CmfS+6iu6B68guzP5QW2MHA6TaEJjQbKPlEYTMUfxkOoP0FpsXVhUfuMzsB1eZ/O
UcjiQQ6JgTKwAwlhK6o3Fu7Sqvpx+ScsDZB2eIQ278qYOUlAQzRNS3pv99HD5UcvjY620Y15Vqlx
th2JVZJ4XTHvR4TGpgX1wWblwwyL68svWvoN579/iIoGzW302MMxmLnb75PGLY5oBDe/rnu6doLM
UQNjqYJg/Am6tXHe3+ECm2wuP3whROl2c6NtZC13qjSI4KHXFCBiNj9BclzJJZYGRtvYshKSotIk
Th2BBUkZ8i2BwNn2uk/XtnJG4p6PqaiDrgIwmNXwlmr9IlwJdgvnqU4zwKCDJwM2yCkXd5O46dPa
y+KHInu/6uN1pkEGVI6D7ctPvXyfrApIAEjMr2kzLQy7zi8Y+96ORYKbJJTQgYKpoBPIUv/yhy+N
i7ZfXTFO7iRNcXL6bwmqAOCx+Rm9K1HEv+4F+q4dKlc5litPXWbtJAMnXZoQu2jbFyHTNa3NhWPg
f9wB5RiRlZ/TQiV7P+PzjLJqFIxp/R36aF8Lo78nbfNy+RctTYe2gQHRcaMBgTqwqLPLxnxvzfS6
yKMzB5JZVWkhCoAjSLHh50oE0tE1yOhCbHC03Vt1fE4q2sqT6OC4MRWRF8LG3YOux/66gdF2MITj
u8aNpDyBh/QKC4igGsnKwCzgoakOoc8ovCzSSfATIBVf+9b6YUb2oRv5T8OEHQmJjRiyuNWRF9af
cyVnE7Mr66Q6tj4Z+6ZPuYs8rrZ2IS/ugPLbqy67ruZgn0+7D4eNOXbWwGyQh1LWA3wH4Uz0vSou
rtt+OsDetk0eDj0q9Cj1gfyf+Xb228S5kFrfLk/6wqmsu15V0oHLTljzE636o0OK39lL6Rp+Mdb7
OCLRys9YIMNCzeHfYWKQtmis1hInSaoosEmfvpSiiL6WUQPB8ShCSavLKvh4cAPItJg6m1ImAMFY
ZPJDxdy3Aq2yLZhycqVOu7gitTAwzYaC5YiD2gHPv8Rh/MVqYEBSxNObAhvGs5x6Y/JyW6tyq5zk
yGu5coFbCNk6MB/3q0ZY7Hwc9C9TlXmOJGi4vpPrEFrIw/8dasOoKgZPjDlwre5+ngFlkiZgl4Su
3OMW4tBf18KPK97N5sHOYfKC7pxnQd+6dGJgLtnKUll4vI68b0uwV90e99s4f4HGi9fkz5FzXejX
UfdumsRmC5YaWF1qPBZGFR5GQE5W0uWlL9dCQQmoF+EdvnwWX0yAijNTwIfGWVmw567zJ6mSjrWn
NImAECtQO08GKDgY47gdMquFWQ/soRDbnL3pTsOpNRp6UmbdrmnCLv2q898/TDcRrGobh4pTYzfI
/rNNOD/PVr9yf1l6uhYXZIpcPxzQb1Dpt9iKDjMy/lSsCfwtBDcdbM/DVJYlr6dA9mbyEMPb4ACl
zPjR6Vvhu8PI9kzS8flyJF3Y138BFh8GStZyNEsTAcWdXyLoZLsN9WpgQ2mcX7nAtJ3NgQRvhu7c
q4SPls9Y/Shm+w2a7tOVe0+7AUxJPtPUQuUNbJ4NHD58q6l2zbjWZFi4eem4wCqpIzGeexlFUe8G
CkA/N35dNfg6zq+ZooyURolmIs8cj6Yjzo96Z1G4l/arorQLM6zzJSNrcDrbwvgryLPl5Y+B/wjd
G55YK8O/9Pzz3z+soJp08TyAd3SS/Q83B9OwzjetKnyIRa9st4UgosMFDSNM0xmSlIGRfqvg/duk
byF5IuZ9at5Z3ZcpXiPALezrv/eADz8lGsk0qWaOwQkd/H4k0Ngqw8dZwjD58oQvvUA7vgkBc761
0zkIYdrut2I+ViQOOmf4cfn5S2uV/DsXJArjpA5xSkeVmr6mDTMOZiXr61rrfy8lH4YntVORDEj1
T2oih2wCciYP6/2crQkWLiRUulRznGcthIhUEoj6UNpQ/UtBi5D7kJRgEAt4YI7XLSgdMzgwWNQB
Dpag5TbYiXfWtHiNYZqBjomhKk/ylN32bTEFhlvU78Sd1EpGsRDadRShEnVWgY6N61sK4Wkot825
2gJ6dERZgMZfLy+ChUWmk6CmsoDwWYGXwDrFU1YEnbX4kEVXZnQ6/Is3LYzwXD6C10q2isywh4SB
5OzsL3/9QjjR8V/l1I6OMfbIuczmhYNrEUZRQOrkG/T/Vi4lS684754P6xhkHZMPLUf2QL6W9E4V
UGZHeCdr3e+lCdB2ObhecMiLkzkYIriV0n58Vzx8TRK2vW6ItF2eYW/DpA0RHSmcV/Wwyb51hx8d
IMGXn7+U9+jwzZlNQ6Mg7B+ERWKdIuKqu8wGXa1QprpzeRne8C4VGydM3BuRzuEJFurCJ2k33YSd
hEgDzswtDStnJflYUAxz9R6500HvOJkmADwyMB2RXKqjSpARG1leAL5X8FuVte3GnAZ71wjQVMwY
xuaj7KEvHWN6Q3R+1tDeCzFWh55m0dlZjyJK9Vn/E0qefpw0a9fWz58NHdh/V6Y1JCE0aigJJkg1
QBoWkIYyCt8uT+vny9LVQYNNWruR7URz0KfGmxv17+AYveRTvBLblh6vJRJO1o2ihpE7iiVw/KwB
jopec3MVeHW+Lv4/k3B15NjswppogBBI4OSDfC+Jmb9RcG2+ZTRPy11VcoICaOeWT+aQ/4g451sV
zcxDO5N+u278zj/8Q9hwZBMZyhixrcV/nJ1Xj9y4EoV/EQEFSqReFTpO8ow9wS/COClTVKBI8dff
0/u0t3d6GvDLGmvArW6KoVh16jukidFXYLKuhxE5AXTy6fNHfLwzocv+/x/RoMO+kTJgB3USBcAM
h8G7Nrc3IbtyNlx4wLl8LR8omOszZwdQ2JNGbleoZVz+Wkx/tbXCQvn/f4DQJdAAJUGpypHzPtSk
SxVpIQHy0XeheFheCUUuLZSzLTAKCeBdcCg8dF5w7NzoK9R+L5+/g3/uWR/NtLMLSz8E42kiITsN
G+sddDhdGlgGIuJIg/Weh0540ygjHvO2DLOq6uQGdkDzrTSBjTV33B1nskEj7YQWQc3zn4pWayJc
uYxx06H1Fq699c1iAmfHeuGSZCQrhsmj03gtJP84kEJb9f+/hXxFZ7ie8RZMdM+NH9fm2XeiGDyT
wzL9KMS1PP6FJc/P3oIYJ7wFrMIjMqUrHKbbFXX8DqhPVdr087dx6aecvYxqCjtBILs6oF26AKNU
oWYAbI6q3kanPal/XianuzJ5L/2cs4tkbVt/aaLJHkMT7RaDdu9cpZ7rX5G4XFh757qfgvTzokRr
jzDybeMVWgHkRU2BRtbhOFTdl88H7MJTzrWQgGt6PboF+WF0BpgAP0fTHzkB/2vllejAo5fG6eyU
GvJuDVwOFyAvKsc08CsURa0jgDRGu8/vcQrJkwNVG4jKaE0VCbI+6EYH12vfLo38HlGLXGq1t8Z6
2y5ov9su8m4nRvxthFxxmOR8UsdKTNAAkRa6tZjooHLBtJIzDAbbCbeCYvD7u7An5qbPnWILyTp/
ixzlpYHbNF+bsCo2YTQVmwreOxu0GxYZjxaOTuzBzdFFXw1NPEoH3yXIu6RvC/M1RwbyB/Q7bxbI
uWffUB/3TJ6jFr4s2v4ZRFTdmLFy7vImWhLKYVq6wtj7RlEqN4iIeTx5ptkVJui3jV+4b2Pvy6Ry
eJnmitQ7BAxyx9bxp9tNfMPmxtv6np12xvF+NRYAVGTF+nixfbNXgnxXjJovS8/Mxgc16glElJd8
GWhWkEb86UVeoLWe9Jk/Rube7yv8f7fCoDdfwWoMFQZxKgrA3suVvPtti8I1+K5ZNfYjgC6ggdsw
B5eZlWvaodkFknqHJ6AZ6CfVet+hbADewWPTLUUX9w7dwF1KhBJ73IzRgL7OVcIqZwXDOVwTV3a/
wFwuUuMq4FoWVkMtZBu0SZ/0HY4FdED3FLCHwBOHdmA96iZiQoIpWiB7TDq7Rvfl2uOICCblJHKq
Izjcw8oTaQsAqzpN0UjQvlNEXKkfTBS6Tg0b7QRZUVSRwCPdlf2wvtQFdPj+4gf70FckptIbNkiV
+yTuRdltrBNEj5R2xI15Saf7hiB/T8chv19a4270qFRmwbW/gwb2dQaqe28qKZ5J3rubHtTqx2HW
eisHgDBi4rbmR6OpmWL0Zfsxp1Rlnuc3WW5a+70m+o8PL62HYCx0ilczmRjCZz8LQSvOKg42Wm5H
ky1rbjcUXO144MFUAqNg2EMxqPrOQU3paRAB8PwB6A4YiRKcTToBwps3eYf+1GB5AxTH3wD8p+Oy
n9xdX4+vrUF6e5Z9/gAeP5gW1i/1/Urkmhanbu/IzJglSzvd6NqtNqSYw4Q7+ZQglufflgo9w0uO
lnuAw1Y0bWhbQ2vCu/ZNF1zvm0CjzXxU3pSwwXQ72Vc88+vpHTWyN6mVSOoO3RNihk4dUo8RdljU
3cJpSfOE5BPNem8qh1gqGnVpVEfu1xnzR4DFYdhjVSEHmXjaa3Xq2uWxxhG8CYtuBNUg71LJnqRy
yRZY9Bpu633XQpHUsw2a7OUzoFZfO+nMOp7rQjaZiGB6iCkLGXtYtEkBAsND0+sX64U2THk5Fffg
DsAjriTYEolFJyrWUu4HNzQaynSaaFemtClUl/zVhnwumsRKgaLbNxAGziyeUDqZAycJgq919Px3
DzidBP+KS0MeNT5QBfwAAHyco3lmKYLYN2sqyJ+/e8JZ5LvS2gFhAdEWqb8HUNi79DWX901RXBmi
CwcKO0V5//oFM7qRle1tf7RUTDCCBh+h8+CXlrOaXIkjLgSM5xLKSKkanlIyPIw1e+jd5qsP0cTf
jc5ZFITDkBAhRQgZRpfDwHz9AzPRr3WLizla5a5cgS99/7M4yK5+CVkjFcdG+7ERsDuersS7FwKG
837EyMCg2pdteKhcAc7Jix2r1F2/VPPD58Nz4eWeNyTCPKioZNMORwh6OZgsOYu7yK+y2i+vBFaX
nnB2a9JwXyqd2g8OLCz3wmP7CcD8uVqvZKQuhKDnelUAhdwgCMr1uITDRlSyTmsRvhtdTYkfNV9m
0W7BM7n5u9E6W8yw0C0cNi3qWM+hg9O5kscJbknJmtfeld9zabhOf/+v1eYGpJrpjBeOtmO4Fvxx
op9Irl+JDi/M03O2/dKsCA9JPx6p3y51XOLuczOUXfP0+fBceBfnDTPBMMwehdIGrp8vjTX34bim
FuQesAOSARFPN7lXNgyG0fjgFnjeN1PNp1C9x1VcAwqtUDqsyucJHCUeoO7uX3nIhe6c4NyABJ05
JXol8RRI/5K2DJKCTNnoeMDKPPvrkLG2/VL0r3l/LXt14eWf245iky3awUHJiaj8yL35ffG6V/B0
rhT7/qnJ/GfY0Nx8thajAD1jXtjm+9V16Y6JMmxi2nb+o+OW7R1a/7yDny8kGdCnvCf9oBPU+JdN
3w4GwB3HGTP4RCwvcMG133JrvCsD/eHPxtc6veV/zfkSvpIIshZctLzopNyYjp1ebxwclJ/PS3q6
I370u8/XrS/UMtKJ7SVsnGJGF1B1itzcwLO1fWig4v5SdjXKxIDoVjuBECYNPSyNZRq0u0HnDL13
mAYBpSTuDqJsd990IoLBhW5SMfbmJhCheRJFp+/msi9+o+uFN1i8urtD3wT4a7kM5a0vPb3xIEY5
yZKWMdE86i26aBu+C/JawUZhpjD68IJ6a8Qi40XJ4h5CCB8t8V65bFxc0PZRSxEcT5BQv34+Nh+P
/X96Pj23dkzTKv8wqT5hCDDRNpzI5q+6dtDvfradgXtrRtA8vUPN7Da0/gZXiu0k5n0PltYa/pVO
Ao85bXj/mkGNU2DXnIBBgsgopiuPBeMxzFT+JgTCx/v///Ea/dmtSyMwMqo1m6onLJx4lX9l+4bp
fzZG8FZfOBpr4KeEe0Wq5bhHFn+FAfyA+wNwaFd+xId7Jh5zNkYd7pEwcuiwyvKnuahTmv/u60cK
mZwgj38zmdi5FaadlkLkYTkcA7++wx1/20z115CbvwlW8AvOYrmGAa8a1vVwJMXjgpvbidK/mCtJ
yw8jLXz4WQzXzCxEjs+L9jACc7YUAN2vxhvRnrLQwfu2rv58ZcVdeg9niSzpumFdkMo7SLD1puIr
PBpAI8DKRwN7CRH456/iH1rQf/e8/5AO1mmFazW3fF/5jWiTKlyDDWkLQNBg54sb+izhmSzMqzKw
PovdLle/Kj+oYrKOK4TcZX8rWMhTsNaQoBiLHhQAck0z8PFY/4eQMADoGIEX7h6Kop/3Y6CdWDih
my0ncAVa8a+lWi8952zC0A5ik7D3vcM0/Ry9O49t18ZJims1m4/fZHjupziv1NCuyL2Dy+fM0jYW
9PtiZDqqn5Aq/NXhGJ6nDItG2JnPPZatqTYVaCQVCY/oEt5fmSfuP8fsBzPlvIV6VIOGwdGaA9hI
vFfgBl2I+CMwZM1SbAvUT1IUHPusHpGuA884MjAOD7CDi6HbOHpaj6MbrXckosuQVDMO0+bkh6UX
FGOWIKofEPY5G+I2cwpNBZzJwoK9BQ1Td4EyYFh2xLktew6gi9dYFGT9PhkaTx+8oKKbcfamGPC9
+8aHhJd6y4q8zmq39ZqXSGdHbVIPSC6F7ESkaHQL84Zhoe7vLmrWn8qyChXHqYpnC8vntZqHe9lx
mQrOmQ9jFqucFOO7fAVN03sgkGt+zR0+oL2Rov2T5ia8nzuuwN1A59A+14wdKjOs73NHm0SW3Pkh
vMqJPa9fNrlv2G/Hs802WsMWCRMj5C5ic7GLwtHdeK3X7R3RorFmLbuEysl6sYJD6Z2Gw1G21np8
4nOkUCalQ2In1iMAG6etCom5C2vLfoAPOSaDndVm8MMp4xZwcjgjDEgYLr7zlWC5/yJhWWdNqJvb
qJb2jbJ23HMixiKeROXczB7LIbn3kYzBOe/1216NA3qWWJ6OnlAqZXmR35VrFWGA3fpxbX3nlHSp
whj5kfqeoaL2fRq68JYF7fh98OWYwB5R76IIUSPioemH5eXyE9aQ3dZrxhLSA9N+XaNoReoI5t6z
DYdb0wPv14AknWD8gZ+NtP+tbEeL0HqGmUTQ4YuBkldgNkFa6aaN9IAdUyzPDDnlUmtuk4kbCVfD
SG7AdcSw8Mr55q9gs+qhyu9ygezH6JIwCxjMLx2nE691CINhbyTsGfpgLzWrqu4M98c+hXXdstV0
Hg9qpApked9sF+lTYG2Ys13nwjvOwl2B9AWCms/euAP+LgBIJKQkT7uBlu9AGEWJaBR/lcB0w89x
4lswDXGSg0CbDVX9LCLHezYC/4wLhZOl6h5oXgt8PJtxbVlJjGYR/xbBKHqnlblfxnpNeQXkLBkb
u4B5Www30h2LL9EIU0o7R9815Q9Ro35gFGaAnuG9ibnj7zrPJxs9dOQ58GZz3zOEQ4AT5yhXyvIb
ZmB5g7IZrn+oNHeI+SoYNqReNzVJNTEV07ALniR4Y3cVSITHqWiKIw2XMptBOIvBqIliUFQimFqM
Hvq9VZkpr0OCEY94rqFbh28Y4DbgehL9XXDV3cAWVr3kQ4S0ddFzhB1VveG59l9mOUV3i+/nyE7C
KXbSYshCrSDKKFSEloQQWdKoL28c+OekkTWIi5sVWEvr6hhMRAbfc79uY2Jk9+yWBXlihLawK4xy
dIMHPg/v9cJoDOdG8woQ+wh54+jfmdFdDuvcA1qN6QXfDACFjXD7DVW0TBRAGymfDIwtzdJslrqa
snZRBZyWctslja6rba+DebsOfM3Uqr37ouy6P76Ac6sf5cGhgLgE2xaOTmhQxcZrTJnVULTc2xLi
ZjqUBbLJQm5D6a4ZD5oxgcGZ3qKk0WZdNFQbJ8CG1uTcyeAcLRNBwmC/smDeWONAvWEKsvWHyaZM
a4LSzgCF6+yMPxBkN6n1uvVtmub+TfNaPTpg26RsqsVNhHakB1c3zaEC6icrW/dlscP8wKLJbHNC
c5B6xeqks19UR1nBLIq6S57k3swTO7o8zmG3AX9H/g7HqTlm0i03JR1FzADJ2nqm3gHSDj/nYD5C
1GvvTeeHWxYAEF+qwcQt7TlovNO4RSJ9RHm+WVEuFC8lET6ScgBUdgRXHt7lIoaNkflVUAsMaV0C
+MU8dqPgfwnjV8nXb5au7TthpZOuvgOS5jCA6Apz4I0IZYUqyDjscRRNO5oPBdCnQz4M6AgM+SOa
i/jv3g90wtfSe3f6hmxFqy1qZIRuCt+KPRP+ElcAlmzRQWzRNMAd6PR6wFBhqVbvKJF9WoLijW2F
BiikBjlciEFgyv2WnsiX9UbJOXhT2qOZXOblW4Pel2exuP0+LzEM9dj4mwDZ8gm59h57jpgTYITD
1C5LvXMrv049jbMUDaXw+bPG3RrtdmnZiiauvalINa0sjkOwiZtG3OQO/h5M6XuYa4pdsaBGNSzo
3UFODBsVJDlxKYqf6HdVKfRZMlsnAEhHJ6qOoMjiXyogRVzXdR6wbmCRGQSnXhDZPRVqDbFOu5eR
l68e4dWOTnW3FXM5Hl28SoCRiYuakm1/jWunt7ODpqG6Zb8GDSEbb3uTSBdupDlycjfliC9Z1uj7
WB1QqAHgwhbeGxWLsnIfvZ7+RCj/UMhhpyz6ggOLFJ4TIDFRLmaJR756cMmLqi1Bu0o69ohdQ4mS
4dp7IvNGt4+5HkG/chZEzwoX6lW142MNa9oNLVA4QwJDA2Zj0EHtgkm9skKlSAfDAdVzbsMRu0Ll
T9twlf4RZbgniEfs3Yj7dVZ3KMt4TVMAvQrXpp7Mr7pD3WE2qLzkqAw1PQrFkc+/Fnkns4j779HS
Pdf9uKUD/SFMUYGHHeLk9QuNEMH+RjyNyynhL/U6Y/ctUeEI5yVEe880Z13Doo3BUb33G4Bb5/JX
sJgu1hMWmlt5XlbAWrfx9RcYwj95MAve0ZbtwQO75a6HU6hBF+zY4RshnnnuR4fv8nZA6SnCCEWR
J9AL00IF4BEsmaZoUdf2qm8tKpcD+YegPaCiigJl0oSTTUq79LEdkIxZ7PRdz+trPko/mXFIZuEc
gaAZVvcFCV+BCH6DHPDFePLVBdhllwcLSpndii1wtRWcIwfnNwDnZRr64VfwquZNhK33TlITvTeh
RzIX1o4btoQPFQBfaUmHxzDMX5sSfkW0aHAcEYXHYZfa5JROyaiDH1HgoIzL+K9VqSq2vexib5ru
Iw9NI6JedDyx6BdS8ohxhgnt0tj7EdBpNKwIg0JU464nli0KGM3AYg6ieByI4KHqqt/QYIiYsAaV
38G46WjlnQSUOPVJvUB8zw1A7eBJVWXV77EimvuSSHfrNpVKIrf80675H14XYSwiF4faohfcnCz8
UXz2rdRixyVaW6jNX+jSPoUUkSMKzMM+wOmTeC5sAjHl3qVq8zRkgCDSyH0s3alNNTBESTShhKsj
9XuwHND7YkWk25MwqWRIUFCKFDp+NE3N2EDg1S/Pkjo6c9VUJ3WFkIWUzbDDfoFYuPb+BFVkD+iJ
eutM4Wwag75vyk2PlGD+3DnwRgNH3WTQdn9bHTxbIXeAcglqywvvZnShODpdwrxOXW9RCRzHvofK
wx1uQPc1q9kt4MRqixa5BUY/cBlAERhpvcp/N37+AIzIHI/WPFGf/SAjD2LKgj5TDoJkAIlgTQRn
nNi07oNbeOogR2cCyjya0fRQh4mOYDSz9obAo83+ILZTmavdOZaBHBBeV39a4N3QI1G89x4J8Hgv
jz3wc5MQOwksBCeTsbzrUxtGdVznwZsfOF1CYDyAfIuBk/OEGwSqgsEmd4f+d1lFRUa8wLnBHgww
CQ6OjXRrhiKp94RCxpBWylap8mb9G5YkCBPYFC1p3uMDCiimv+pqvOmlBNa5G520D6CTB/7xhVf2
rm4L2BYNVXM7KJ88dazsnzRpyBPatSegfin4Hi5/YtQr71g7d6l112pTTmRvi8C7yX3/S9301UZq
DlZ5KyzUCGG70dGM367IrrIo1EOz/WMooSxoh/kJDgxhRt36i4VCNYFlwm3RIdwZ9OTtC7ZMSb4s
zyBXu7Gpl+/VsipYZCBn3w55dHSYqpNgHb+jmfxO9zPqts29ra2Pa9eM7R/u7EJMKlWR6fYNVIC8
ZCHOgXBMh6LGeYibUtJM5Bv3xJPXlDhwFNYfUM59ZpQI4hAuBfjP9ANhTrt3mWEnNcEPKac70xFE
lLlToklpFJtqhguUT+YiJbx/QnvX0SwmSmVERVLCmjuFOA8h4oie1pLnGamd7+jyIxs5mvt1ahRq
3jByCgQACtHgFpsJoV68uBrbrTB1MlJHJsHc3Y7LYjcC3mbK98t90AjkDoJCZXTqfkVWAjyKeD7p
m9rDruiKzVLkMF2LsIfoEVIPsPiXRKBCkS4CmHpGcewTzwGUUXQZMNUmi3wr9yzPT9hXVaUlLHcB
YUTz3lT5r8RiJhdLgB/gAbTIBKSy4YDwpeOgpyGWw32Y5u8mFw927mWWoxMVtmXrfU01zAameU0o
aUkMnV/14C2wYBYgB+6KucbBpIPvU1ehkBVOazKjgrKVC75Qt5TsUIK2vQmmbkjaTvHtyuoZRWW/
TQlhb0U5+DDF6F7n3kSx6j1sB7irqpIGWxMMkLAgIQ43IFzApq4H7J66xZYJF3DGgd+qqg+hb2mL
OGoiVGBLbJqN8Deqkm0C+8cZ/0E9bYpg0kH7CYD/cboXPQRlbdXV2yAHZKBs+u4BOYslyf2+feoX
QNN9xHnx0pMx9WAbk0nobdLWDavtKhndL2hj37aehu9CnZtM8RVcxnVET9v01KEPI4kC8Zbb9aGd
uY1ntSCKQMyxZ87yqm3/BJVelOlldB7gtjfiQJeYJCOBiBaE90xMNdkFQi6PfgnLETkRHJJcmKTN
EfI1FHkPCkTldu3lEIdy0m+5Zx0oV+Cc5CGax2Lr6tgJ2ImPK+et78KIZM3XzQz/OzDxi19CaZ3N
p9cr8rm5reHk8Qzb+nkvcf+K3bqSma7NmEYtXAuadT5GNKzSoJ2foe5BQyXMNL8QLWuob2E/IJXz
tFpdp7lE8O03RCLk5SSuyGp2dQkpdrWi8ZhLHIyish1M15oftanfQt9X8TS77Nsy6gfIMOdEGt/N
sNqeO+UCX+8hGQG/CwrbDhBXkJLP93oNXiyXNoWAqYwdVnWbkXDvxtUOi30BUQcqJqJINGRS/a7l
AYGrUN2iyCGrHO3PEGQVSSG5i7smdZ8qM/sP2l/tTYtW8vva0fNtWPY4ZHGDRRNz7jFMOmfuaXkw
vnGWVBlivlULq16dcO12tVgEzOvd6s4ZxzIWMpvrbUWcF+bADCFshLoxvPXRrRy2W+7j2rI2RCet
mZv7qPDkjTBTviFw0zi6aF1EJ2zXb2rThNuKQ10Wlbrf+o4XZBBbt+lSs/EuiuoZ97b21L+5tjVK
oiHfuAR1ShVq7HQIIjZ8PB1sKAmBTlSVDGqm3vuiZ8dPw3oSyAHIAuIq69VH0gn/HjZG02Z02Kmv
K8j38LB1ElyTT2cxmeGWNjc7RuBeE4UW1xjIPo/1KpsX0jY51n4lNmFZhWAvUJSCMedTGfTlDkYX
chusygI43y5bGpVIrNVFi7Iqp0viFa2f4oBSaVM58pGD+gGj0ZmLZ8NEhTxMZW+423I4n9VdVsil
AU58Kg+oJUaPfF79A2n7Adfbon/B+aMTiJYgVzlJkt+N17qodfH6Po8GvTWrVx0WcSriSD2F8Tx1
3m7wK4iWA1i6oDV4GW6taMUXKqI+FR4PH10EdjdVYJoY9kKBRmAXAG5LPIjVVD0fFvD1UqD83N/1
svZfaoKEVchPyRbD6SbAsswqJ4JPZwRwwAaCQP6WV/m6xUYOgV2DZBWVvEQUZsVh9asWeqyaSmjk
ljlPaR/V1/L2H9cqw/MiOvMLFi05l0cGLkle2oPD7gjCNl6bB6F/FdH6p+DLs6ifP08AXygAnpfS
FwUvGcLUcAw1ZFrDAEdFt61lTLu23H7+iAtp+PM6OmQHYVS0OQoOFdsIpAEhO0mxMSKL8/L5Ey79
iLMS2lQB8zQ5vjza6nFgD7qAK5K6UnU61cc+So+f1c18eFX2o4rkUZTOfemN285rrmiaLw3MWV1R
DeVsVIGPNuO9D+nCCfs8GngBdVcq35fG5awA0kwjrpkgTB57eUdAuKYhUlDL778b9LOKGRvoSKoI
M9WFnq/umy2Dr45Lrnz6heLKOe+xdgo3QFU02jfAJr6MQ0TS1an407RwSeIOyQTc9mYmrmgjLozU
f/Tfom9RA6iGoyYvtTIprQEsXX/+1Uidd47Y1UZwa2/tweYtjH1kopenUY9XKkQXJui5hnGJWrix
DMUA9Vn9BHb6beDZK7XKS6Nymrj/qqv3CzJuuU/kkcJiLoPPhRtLNFjdjyFymX83NqdH/+sRBa06
LwLC40ig36kRkOEPUf36/MMvDc3p7//94VzmK+WuhWvwe6dDRJfXOACXRuZs6TIY02rllC4YMHOQ
DIByny5UX/Ke/o3WLITr+P9/deYRF0j31cJlXccBLtZE27hi14QZl77/2eKtdCA66LC9gwaTXpFn
WrxDa3jlnV4a9rMSNy8E8EsL9BIRKlUxG4N7V5joio7hwqZ5LlnUE9KWXPjm4PMfwEemHiwK7QiT
wz66si1fGJtzcnHkehMfmkIfOOy9OoBjwpnegvGTfT4p//Gd+uBEOdcsNoPKSQO99H5m1MlCXOoe
fSPRIpfbBFX7Ab0Adj5SQ3pscUH7B50b8RiEO7XaB7o8DsB170I3DL+hduJ8ZRTiAd063bd5jcY7
tDzlGbzj7JWN8eOOqzAMzvYAd8H55+dAEOan5F5S2AG2kho69D98sB064MJZ/JlXXpz6+dzmbbTi
dAL38qtC+WEXli7fwrvJQWpgRbYeQT8df1czHGA499svuor0rUfr6c1bO5Q1+UB/qpDZn/0QIovx
+ZBzLJqPRvzsN2ghXU4QkqKpuC9j1rKjqO1dq8gLYC3faosbXy7RmvD50y7Nn9Pf/2vXQXHJHVhU
L6gnwjAJvoffi7J5lQW/EiNeOBrPZZxoutKCSWsOaCS/WUo+xTaoHq0DVJRrnN+TnK+8+0s/5GyT
KxaJHoq+dw4194/AZj6VUQFI4TXu/KW3crbFzZ1CtmyunQPV60bi7qw1jkb3aaAw0nSecv+KxuEf
JNRHr/9ss3N6XJRhuG4PmJtNguITQw5p8FHGYblN65KEKOLPyjyuiH+zqIHjdKQW8tWSqduA5Zbj
NoVEv4XUPi0tLdeEzT2K+NSO25Pi6Znx3r3t55LueyzUP+Egml0F54lb0hXrbTeSso39jsz3M8wy
f6C/h31zQRZ/l6hAm6SpefRNc7Zse6+KfhbW9651i1/YLM8phI7y24I6hh5Y932CinVyf6/RFMPG
N/18rl/Y6s9JhG0NKqmq8IDZMWWcD82untcrPdGXvvzZqjUz8dnqepDvQPwu67epuuPsl/LfP//q
l2b32Sm1qnoRTUDswS8XJzXwwEPJCB6kqDb0V24+Fx5xDoeNuFJTZ7rl0EdqTUJAgoBJmRukVIbx
ynF46RGnxfXvzcazAxo8R3XIWZQNeTFkece2A9olr+xmF1bpOR12WpgMChj6Haa50t85uP7bIOT6
B7qR1BdlIBMJShLJZJFz+fr5m7kwqYLTb/3XbzJ+2DmhGtShtUG4GQUT967b/ZWfBg6001P/9eli
DpuoLKlz4LVQWY/APCsjcgjb+kr88DERAU843zcL4KdheLoezFrfgQM3IeMXT2i8Eznm2EgzCl2O
69lbD36OnoJ1aPTuoC3589G7cDycE1+nTiLNg/LPQdsZpfk5BqIYvOUejXc13tLfrZ7gbE8N3BV+
sjCQOMwAIo0anG38CYe0K7Pu0hQ4W5zwAuoCCBS8A3NhukaQmJn8a2SnC59Nz1pkaxgRa6kRWkOQ
AHMsJCPlNZHtpY8+m7l6RisgbMW9w9g4Wzjc/qxaMGw+f68XVvo50rTBbqKrBZ8tWuiBVjivhz/g
ennl0y9ttmdzFlI59NKjx/fguPm8aQBPhT+Tt9y7iw6yDlZsf/szvP9ffqZEil4CTwMz2ToW4ovy
f7fVNSrkpfE/m5WRYehlhsbpsKKag5RkPJdPfzf6ZxMyh7VCi5PBPWio/TIyhe8BdAuMsGt8q4/b
TcL/AE0XTptxgv4fnncoR+XF9B0Kk+KGMB2iI30sxGMUkCm1LfjTpyClfNQh1Bef/7yPvZPw9LNz
BEnutiVBvxx4MTW37doB/RuuS7gBiET9WfyhT2dPzI+ikf5rju7iF3hchZmhSwMgBuM7BS/MTelE
NEMOAiy5EgXXgsFNCh2p/q/Pv+WFSXqORq1q6I4WphDHhygpotSBk84F2QF4HZ2UkOl/+/w5H04j
Fpyz96NWQyHD2xFYUch5nPV7p67Zu1766LPpb702r6IQzS46bBD1ItucOflsr+z9Hw4QvvjZ/Ods
dPNcEwGF8BOHiqupoJ5YGWpM3pUnfLgL4Qln6yBoA9GgYj8ckZ6H/D4I5mQm+qZflyb9H2dn1iMn
zkbhX4SEWWy4hVq6it7XJDcoSU/A7Ds2v/47lauKv3YhlTTSSD0ju7D9ej3vcy43/teBwFx110Qh
jQBet8NL5IRUF+AoIbkLcBaWeKmnIdLGceK5XJWmM1S8Pu18CIUq5h4hj88DI0EGOYhEK8wdXeGn
9flsn1EKSYF7m7MozRv2e4iTpQz84TphOFpJ2R3jyskB32OQ4ED9V08/ciwK0D9cbhdNJ6sbMDp2
0mjtlB6bgeIVMG38XZHZyMUmgq70sq6KU6udtU7GigkvSCZyZuFhV/0qmntLvl/+9bqGV5Yybhol
VnU8nprkoVruyuX35XI1waVurMa2NdK2wgt5UxO8icNCu7rz59YPqqRpPnKJ9PvLFenaRoliPHMX
3BJMRAVLbsY5eZU16XH5Z66MTF35SgwvTVvMlpfDcID1UF5x2cLVzEjjEHc97soQ0jSWusnqpWlI
z+9kNLv02U+GJ8AWnunCj+PYXnNFylz1cGsUU0nrxc2iMf6AVH7pn8l1vl9Q3P47OpeeO3XZVG2U
MiSqxb53KH1xn9vVyk/XzXHOqdnOhj98oMYewJU66qw/8A+8SSE/b8tpw2s7wIkr6PiJTseGsHI/
Lg+q00//v0sQtNZpMJzVmAzw3B3trI4My/oWUyie58TCu+LIvV1VRrJe28joel6J7AlMlNm3OxIN
RXrj5PUTmZgV0tEOm9iod5e/RhPjjhLj7Vwl8dJaIkKa6iE2jZvchmL4ctm6D1CXaJnnftzxGksc
fxcivhmh6QI8/Nmor7M+d1XyPgRMWdakp6kETg7IiKjmMDOXel+VYKHEblVvLn+KJtL/ZsSedXpN
umIqXK9Ejk4XEPYDMqWgNVfmQ03hKoEfOTe5P6asiuJEBEP9I03nsLtyCVL3ozJxMniA+TJq6O8R
+USx8+lBH3y5WTSjR91HOvYoXJbO9Ejy5L7yi4+06tdgeJo4U/n6WYHrQwOJSlEp3qDJD8T0WeAw
UvAXE6lHl3+/ruWVWC5jSEP6nFRR4bzb02MtX7Lu7bqiT012NmJ4O/rJ4qBoz7/33bc4+dm7P68r
WolZA97artkDk9EDxWGAFFX7YjNWK5dGmqhVIfhdAwWIbIY26pF1vGmblCIjKU6gA6uqDaBvKxMP
Oc0CX8yjKgzfZCmBg4hXR15d3JW5eTjJS7K5PYBiEkFXKiFBN+IAktIduC83fet3G8+wV6rX9byy
dMM6y+znxIegp03CHBnOC1w7SLl2f/HlZR9zVVR+RprOKRqG5QDKzQBpSTd2kn7IPDsSv976KS7K
6Sy2V40HlZ2P9B8+IhFIRgOglBwUh57+GYs1XKempSxlCZ8dZrVj2xP00/gzr9J95VkWNOBrpA7N
eFPp+TnhwCmYlgM0yytHPoDwYInev/be2o2Mri9OH3YWid7sCjiG53U0tlkMe46lC5va5Rwbwba/
GXD/Go6ZYT+VfryGg9fMi5YS/CQXhZtMMT0iK2yGqNpJAuEkz5e7W1e4Ev5xKj1Cir6OqERuRGzP
H6dEjstlayZdlZSfSz7nFXVh98OQTekuU3FDs8k4VjmuDwWHzLYArnglBnWVKdvziied1TOAwmPI
ax5zZ2gOvVW5u8HFPRbA5P5NX+Xd63VfpgS8ZzBpyhoaIX8oMGs6svtE3LANLC35O4+r6Y6i2pU5
VBMzKk4/MRfH9gvXOSb8W9f/IaCYQdN++UM08aLy9KFHdmHQXdTR1H2zi9tO+mGGPBgR/3e5fN1v
V+K9oUXFjR6gIWSEhIK8+Z4XJHQtZV1X+umrzoIR0UeREYU07Dhht04p923dDIFwxeflX68Jjr/I
lvPybRl7SL5tIuhnX0anvbdlv3LW0BV9+vtZ0c3Yw8nAxSXH4tZhUR07RN/lH63rUiWixTz7mZFi
uKQVsGzSuk2r+9mdj2O8ZrWkq+G0CJ/99llOtdOUwDt5DPn1M3TxQdWNNa51zZBmcm2q1TWREtED
Mjc6ZFU4xwwq8AEb882SmVddeCPnUYlg3609gdcM51gAAZfG3zmyGhvn43IXaMalSstPvdHPgdWM
jxLDXcJXQ8y/zNV9smYJUoFB3tIX8WJV8TE2oer3TqjIOHuZy2E/nlK8LGgnbOifr/sUJYDJYBvj
InwHwPLuKRX222h0W7tc8yLTDCUVjd/72DHx06UHIUjVzdtNL5EDNoM/nr9e9wGnPjobrCC7xrE0
GxaxtHgoFxsp12WG+3TI5q+rQIlkwd0WzlpItHWRrU3KQ1u6AXdXxB6aVU2Ft3BYB/T+iGwXq3mv
5nt3QIJZ8szNjya98tiiAlzMbCZzH9dm1NggEFDb/A829582XHpWGkjXx0oc9wkSZDkMyCK7O4Ja
WpD7Nv/Vzb8uN7+udCWQYQE6lUkJorFwPmvnxR79cEn/LMZVUkjmqIB5c6ksGY95A5fcdgqahaeb
IvPGXWOuOT7ZX08XjoqZHwAmhda/LSPftesH5jjpHjzi4ZAjNWzjAvsRun3GD7Fht69+PYBC1Bd5
HjTDEO/L3GMbbHqLjTeZBUGSRy9vbOSlBHXX2Z+zLPA4xXy+LZzUfKk8Yr4vaTn8osRA8uhsmd3b
VPnJMxJXyTee5XFU+Jnz0fuNufeKmDwYyH3e5bI3ktBPC/M1zihCVFQeW5vnv+5Bx1emGDm3Mh8I
7Eto/8ytG9p6SHN9FtXb5QGia91TtWcTQIFsuApv1TRC2hm8Hz5jsCCG6vly4V/Hp/N/KC28sRud
1bmRT5CHWhlB4+Oq0CrDkcEd1bnqjO6oJK1GFgny9iwacbesDn1tF7vOnuHHXpTp9vKHfK0oxDhX
tg3lKCDhbBoRnZKoDlM/iV2buXDHy7002We+n741jE3yGXmKy3Oepf4YUiqEs8lxsQiVMMb1hvQn
lnlVIFVvrpDE1gGHUeOcT8YDHVJ/7/V296P0TqoECc+P7xAqwUZxyZ24XvmOrxdHR/W9qJh0s2pO
3AgPGU/VCBUwmAdj5t+bnDykpXwwJF1ZWb7enzie0mKTKbgY88qNYiTvV0l18IizUrRmzKqYeOSl
ZqKwMWXyCayRDElJ3s8cIMDLfa0ZtJ4yITvDaNSx0+IQDhh5PqffuMsPSVXtLQsp/SVd2eJq4lpN
FuiSuJprNzcjPGIz3L+w5clNc6RaeR1gI3m5BnrVNJaaJVCRCtlZRkyjmBePpZfeT8uEpLO0XVEq
avpZTRQAUTvnhZhplE88LNwmsOTn5Y7QtJCaJOC5ZTbbBCVLpPWMAM3I+4y9tMB7XC5f09FMmfoG
twfmyJJIBqmAsZmhnpTIefaKb0vC7cfC6UA3ASxm7Z5K01C+9e9Mm4rMHRF2mAyTnws75nRtB6Hp
YZXpBY4CLrPn2YmK7JbJJDBn+waGsit7LM2UocK8kJudV/AIdaIknTYMcDkC4prff8zCvcE1K4n/
XO4NTfOoSC8kcFJWTokTlbZ/AGPtB9T4K8uQpoHU/DRvquEplOATABS8QWowrlf86c5AZvf28m/X
VaCs0bEAdA9YHBJl3lvuIW+6egdjLbhcONG1jDJOM0CbYicdWJQMAGexXx752YAFLeOXZbi3+9+m
91jxD7N9EEjat40POq/ZXv/19Pv/i2NHpbsWlcgtyIhk5EzdBizGsBvKd7CdwtqsP9sh3y28j4pi
Almt/y28Zd4gTfK1mdJDzaDI6vN9vtjvnjGuhKymoVWRC9IXsY6Wkx1lsYRQ5L98RBL+vDICdfPB
qdKzrVCNgwrrJKAkvOyClgOqUNsvFpWHcr4V8XXAXIedevmsFqtzZgYuhxv1/RiWsCjwge0y17IK
gbxBOV90mQomB+yKMCTSulE7kGSTSIM+xqDdHKnHAFb0HPk5l8L8HiMBuMBrBgw1gpm78SOcY8Cw
mAz73koXupcTbl6EtVih0/lLEg6OFPsGWQcb0BjmDBOltdxkPMER3gQUaMfTFLgkOjtHafjpHUOC
+KawkT88LmXyE8nRckv8qt/zfAFodq6R/uqC8bKbfECjjcZoXwBEcHewxBEArjpsz6cl3sx4YNwi
X3fYxWMzHibB5aHHfjjo0m7cwE9DRLWY2T0Bs+xgZSWAzUCtHbtWFEfaOeQG/Yn0wbwZN0U5yAez
y4z/imx4h2ps/i6aIdkbTWyH0q2BRII27ehISG3hOdk2t8BKik3qTtMOF4H21kvItIV9yHjPhrGd
wibL2f1Amv7F6exTCq+Dn1+W1XZwa2xNquk+MX/4i3kAOTPemLPr7nu/BPAKnKYmsF0aI/c4+TPi
jH/vLLAkAYdi7jdiXOztQNs+dJgdA14/Oi/AtNVPaT5zcpIsj3loWzP92SceSB/ZxF/bvIBe1u4o
l0HsAoNil2ljbiazISGSgcRmHqgRToMDZBZUeI9eWmR0EzsL+EwGA3dwZarSRBBVZqrcXPjCJ0y0
DbwdsvqbAbgeXDs7oJMkbIAvz4cnyesXA5wqYZo2hVkNCeBHGLpxSNJqdgOBTKotIBXLHo0GRcKU
Iu8ZTqJBPFA5rHydbvJRIneOHVnxeLAim4D5B9pg++ZDLXKYWrBNLn+bpgo1g65hHi58uD3CCWcw
D0vd+Y+9TO1tR7zl47oqlO3tkjNgP5k5RzX06mEx8gHwnRwn4ZM32NrCofsO5doBPKQJ7MLUilgm
7lJqPbgNdliD+HH5GzQroppP19ottWZAXaK5IYCCJJ+EO5vLRWt+uZpIN7Cl9Qg15shpxmejF5s+
KXdzyZ+uK/4UOWezP5GDj0R5c4lMPiO1M9001g9r/ryucOvfwnnBnbzwBhtP7Kx4gfdbdlfjKBul
Xbs0KyuwZjuoqjWlWXde7dTgS7rN3p/cj6YxQf2Bx+2Qj78Bh/kBJe2v675HGUWLiUkeWnQn8qsp
zB07JPW9262lvGkGkSrZbEEQpEAgujAbGyHRpAUPaNyuyNVOM94Xk5Sq0pwAZKkLGLJGafuamrfZ
XO5NvAbYbrsyTnW/XhlIvdeZQKy4ABhOxZ0Qy2sM98jLza777cosbnmiMkDhcfCAMR5GlgJxtIwv
JxsPywU26XIlp9/5VQOd4u8sEJoWyOTGExK0ziFBhrbnf7QmN37MdgVYD4yh/sB6a23Q6hrr9Pez
yhKRgR9n5ySiWDkCaTt3w2n3c/lLvk7VA0XR/rd0v6FmmtitGQGFEICW299B31Dsyif3o/1BHUDb
tn6PS8qQ/BoienA25W17sHbYUdycYIj1cwU+CdQELxXgi0H3xuedGax5x+o6U5kTkMtlt5DegNQ+
vbTQ9AyMhT0g5P4a7FmzHKtJNSZhM5FFSaK+uCFjhUdGbBkrK5jGe2N6K8vxJW9uLre0Zm52lfmg
mjDNJLwikZOmMcgz02Mn5HOSdGvHC01jqQLQrOWkQK6CFdWZ+TLBlzaYKmAFM6QNIE9wblfmUM13
qCJQiNsmoIj6NvLcauM64Dma1l6WaxaHuuKVqUEmwO2xvMI+ZST3bhsfeeLfebx6v9wLmmBSZaCJ
1dlgYaKReqd7SUvruTXnlQ7WTAqq3pPGg9c3fd5GxLCD4ZvpfVvsBxEDJ/h5+bfrOliZCLzSZOAL
npAZJgfqpwJ36LGO68BE5sjlGv7qTr6Y2FSVZ5LL3EY8dBEI9mLH762jEwIHuDHB/wudAKT6fmPc
4SSxi4PjS7KJ78sPur12BCvhHnfZSV4cmxGQs22I89iNB8wouM8M0P5uJVlQNwKULWTmVyOjpt9G
k587oLziFmhOHi+3n65sJcZLAEnnhCYSKTijFaYy/rRSNN3lwjXjS1V/NomIQR0x7Ggy8zBLQMRM
WGQYc8AMIEd7Z+UGWTMlqjpQOg1VA8Syg4x9B3T4KRDGGGQpQCQCdNPH/CS/r8uVb9JEu6oLLY2s
SSzSu38rq+B80I9tkPprSY2aiFGloRLMBpE4uFxsjbYMcKQ2AyQVPNlcwrlW/LncL5pO//v0d7Y+
D25rURMemZFZLFtZiENW+yvX07rmUSIepPMSuogR1yHIY2XklwHBbwOjyMs/XFe6svRbNt4EUo6e
TrO3tvnlOBTMz++Xy9a1vBLKJYU1qVvC52xZ7ge67ZzltW6sGxKvmUXpWl0JY1IAzeJ6eJr3rNj+
5jWi/b7weE31qStdCeRi5ibty6GKsrz/IMgEbJ3ZXBnzmrJVyWc1FnVtL9i6+x65dYb+dnT5yvyj
6VFV4DnU8ThlI3Ui1kwwe+Qbefo3X9u264pX1mbQ63y+tBONjHEOumnnYmeYZK+XR4yuWU4j6SyM
GJLQ+ShxLK7rtA5AiNh4s3ddiFqnDzorG7dQaWP3tInaUYI5n4D/l3trLzGaoa5qOD1q+DLnYH4t
WfeYDeVnP3qw43DFPqvaNSiArumVWDXAlHeyhtWRsCcSdv2QhQncRcNslGtp7LrvUELWd0Y2Q4Iw
RoBWS+DiCj9yumF47uExdzvMcvh1XUcrkUvlUlNjATtuTKDfJsnBg4fGdUUrYTvEsdMt2OtGSQKi
ngfy+9vEZPlxuXRNA6liTUPA3LDPIBeBk/C7AXY4+OH0zzKlWQj49dqapYkDVbbJQVcm8AWC0yG2
p1s4UnQ7NvbWytFes7r/fSs5iwRZyBb8+2KMiIMAYLTKwEUg9pZljbXhjbOPh4RsbV+SzdCJ98sN
p7vW/+uZdFZrgouj2e8bK4rd3L9Php5uqRht3HwX5mFKWrib2j1uF0wMuJDVE+wgTHdK10a2JnhU
zR6tAI5kYJhGrpWGM+i3iJl8XplzNXdKqmTPIb0FCj8Kr1OxzTPQykUBaxJA3T0zrHskXYi1awfd
dyjzr1fkiZEtHuy+DKD5IR3wWBoa88oErCv9NOzPOqk32xo52NgO+GSePhboiYCA72NwQd3kygg6
VX1eRYrnl9gsEPr59ELBBg5GqwJnNTaOTrKaz6yLoNPfz2opq2Qseec2kWtWr51Nb+Q4rWyZtCNZ
mYfhWd8XTY/7+5ROXoR5n90mIGB/KzNsPjYGroVm0JcL56k1TGDC4YTrv2XEZ9b2ciiduvqLA9rf
JJmzb/M7u0qnuTg5mJEELynueweabQ3Li7CW1resHa+sSJmlcZidu9Jnc1RWf1j3fQJMGMbUgeRA
q6fuSiWnfv/qa5T5uiknY1pSb4aLd1+8z7gh2Y0dTKoCE8LI614lVLc/CN1a7vkMzPKSxhsY/CYH
kwzZthJyDSuq+QxTGXCYrxvTE+kU+WDzyCWk/s2J7n65xzWrjioT9VPRtzaShKLaKN1d0ZNlW/Qw
QjWGMt/5RbJ26auJGlUrujSCiKnz54gLaHVdnxZvsYGhvLLr1bWRMp78pF+6pnD9Y1q+deylM7d8
7V5EExOmMoosIL0SVpjGUTgZ3FCQd4kDsUGqG+4dl9Zc6QeNksFW1aJ9TGs52tQ42lO1LZt8Uw/l
Fo+/O4cfTcN9Y/FHwsVxaiLOINOGC07GN567ciz/uv1sVUi6eD2xgXKZohbI6r5NNi6NqDPurhlk
tqrT7HpCsEK3MuLALqbQl/JiyxyJh3eI/veQqBYrFf3NBvv/kLd9ZZWZ+3aBfXfSQRE6zIBBAZi+
JVgqccfAYMZYM9G9M9hr/CnqGJZwosaiakzsGQokCzNPP+6yalm2bQukFFwzcjwSG7xt/7SiOr2Q
5/Z/sMzC/dvc1kPoz/nwUMYcT8c9TOHNCF57LvzW/DEDiJ1NE4zMJlgxXW7ErzFUzFbVRtxu894B
4yhKE07fGKzYQJpC9lIaepmPh46yd/C4bchtAXrH3hOOv8lzoNR7mOsBlQ94uuX03y7/GN14Of39
bKGgLKmarp/iY0e923iC10pe7jGC6pWP/XpaslXdKmmE7B0z9o5lOTw2pLxLM/EDhLJnqyI/L3+C
rgplrYU4wWuseMGzA/lO2gcHG8Sqf1/mtZlVs5jbqqgNp4UMLiOTd6QAAjQ9iEv+cEIYIY+tlO0+
cU/b0CxKsO+C14pc0aTpekaZCeuYYlyA8Y/P8js4s8BII8NDS+dlb5fbTVOBKkZzfVl7FRim0SLT
DTeLA6xYIsTQSgh/vVDYqiCtk6QjbuOKyLSREks7GMMW5bTyOK7pc5WObqfGfPJRIVFbtj+pIOQO
u6tm5wrh/U4EqI6Xm0hXzenvZ9ExyBbJkbAYjhjzxj3mg1c7m8bbEuKYjeULunLX/PXKZKsKNGsw
Yvhh4Xkpbx5NaQZ5tie+GfDpv7Urc10NytaDZm4NjiIDWcS1mqNVNy9xLUg4chpvE3N+rVdT4HVN
pkRjbvA8H2ADemTmeyP/+DkNh+E9xR7+cpfoRq31b5dMlTGWY4p7+TR5pjEcVZBZigMUXQmKrw++
AGf/W3xu4tmqrWbsP5rsOXWRyT9jXmyWb2xub3jNYQo55RmoCsPT5e/RVajsSkbeO6koZ++Ih/QW
/NJcHoYk5lOQG7ZxM5ttvodtkxOMPv3sKkCWLleraUZVMZ3Buce17BQr6RxvJtyop/myNexkZRek
GW+qYFoW3CgkLl5RvL2zLDDhJfzLc6sNUd8bXGHWPOo1s4yqn3b8BFe6nukdm8bZ+pJ/sr667orF
VrXTmQmPIbAUvaNI4n29kPuydlbuvXU/+9QtZxPLgnyBtAMMOiK9UYec9X/gXvlxXdcqsW4Yggz1
PPhHWM590Kp8cZb6gfjjy+XidcuhKr7kaTMO8QI8AMwjRrh1ypMZqyk2g+Gww+h2JPQdDqvWNIlv
oCRrnkoE7cq9lGZ2UbVjI80YSUbDPbIWPoY5rFXz25R+9MZaKpyuAiX+4WuL1JqpiI8w/2uDWQyv
LHexb28BdnDXbml10aHEvE+ysSlOIJu2g1GpBYc5NxFOWNcMOE3enAiSxcprsybOVRVZZhPPgxvh
BBbTSyVv2/hhzh4uDwRd0aebrrMx3BV1N7XcQDJ/IscASIQiDXyk3jwzJ6VrCQWapqKnv59VAu/H
IQbtGeLsOmE7CguyXcyT7KUuyuVYNnN+4/FEXtlYynLPhYd8uv5ESALbH1LdQGKAF9nnde2lxDw8
5P20S1D6tFQhAUrIdN4nd23G1fWGEvUyxiUtJSb2EBMr9pY/jdvWdOZ9Z03D7roPUJZ2q0kr1zdY
G5Wwo4L3ch4/4aa7P1nyuis9oJkXqbK6pzaMoefTo9eQT+a2aK0mbAxQTq77ACW4ORvRQrbZRk0B
w2LBPLBgOfto4Qi4UoNm+lApjDF2CCNt/CVyXPlBZvbkVayFn7jxyGty3Ryoavr6pXddvuAhuRIO
PKyXMDHJJmudkPC11HhNTgQW6n/DLh1gcNclzIFIZXQOpIP/cep1yY+K1+mvaorHJ6Mj9Cg7WMOJ
vPO2QN5AD4UUQeCbsUJEtRvD1sbsl7e4RUZHS3PYrM9CXHc4Ut9YJiPvYBBnV5Fjv3rxc9w8CLZy
EaiZcVSudlETOFwl2Iy3Q/IBwhU5wMLbD4uaNRtuJONTbqwSzXR1KRNO1TVwQ8ZGPLLNRyngMVZD
siHgR+Z9IK9kZUxqYkqFRhqGTAoHSQ0RXQ72IAI4Z123iVSJ3a3lGMzjp/S+cdyyCSuYwTeCrSWk
aqY0VXNoTwnp8wRrF6yrg856m/IDNvxX/nZlppn8OGuR/DBGJ2jXHMDscQ57AKLuFlBEVrZKp2j5
4hJLlQ0idZZW5khxp7xYPvQ3uCWFwe4t6xKoKG3xi3dxHMA+93B5etNMPqp0kNjUb1gDLVxjHJcR
Btr81c6njTH428sVaDpElQ5S2GcS+3T320KaOOCmyq4CH46Cl0vXjFNVMUhbpx79hWM/wcl3JKxY
gZsZa6/vmmOWCo4ccEmT+YbAeQcejKFZsz4cJesfTCRIdhuW1eLO8JFqUfZtD2PIclm7ANO0mfpO
6445nNw8YOcGiwYetLBMJBsR+yuNpplB1IfahNapZDUesQSyBbLA8WBkOJnWvPNHJzkAdy/vidl0
00p1uq9RJiwASa3R4dh/20ktYYIz+w+WNUwPmUvEynSlGcWq9DJtKUwiuecdCY7gm76Y4NVC88XA
x7ECqow0JyuHVN2YOH3k2d6S2ybchhegDGM2foyxC+dh1i5BNZe3ie+CHWfDCdQTjw7Fw/PlMa5p
P5UVX0+AM/IxxSswrOBTxsPFn4KsvPK+StVl0qbHFhYIxSPsU4MCD8oDUtdKAtP2tfGmmdIc6982
G3pArBkUIFFeWMt3OtX8CfkeJhx/OwhZjb76aVXGyc9nadcSrnTzgrJrS914zJJ09CDxlQ8+62+8
cdhe7g7dCFAOYlC092Tq8P7jpctri1eCTT0392PKd0mC1LYJ+Suyki+5lf++XKGm/1Vx5gymr8cE
1uLShdN5mbq7iZODmVVsZYBp5gNVlknaIYvrKq+iKv+R9G9GDKk+64IE53PPrFcCR0OKsFU9pskW
YpWt8HAwbsRmGoUIeSZFmMZzuQNSIN07JnxaM8tInqYqrbD1cPht0p6yIqE8u4GJWvFNJFYRwhF6
DCdzGSGJdPzApLS67eA9tS3w5rufgIwOhYTwBySr8eNyH+iaSJnDpm4BHtDFdX6CJR+EboprhMp/
mdo+gMn7/nIlmpGlqj0LvHl0pJFjVDsm3FlNeB8XG9e+sfNql8G2WAKtKMnz5cp0o+oUOWcTWStF
MrNW0uMCES7cpQ0BzEZD7yGm4ZvLVWji3rb/raJs47IwYfsD4+MjHX4PPXxuUwHb4dcOVhcGvzI+
lOklhTAR+UpAzDPxMrC7CW+lxvfLX6DrEWUaGdxsGOCd2kUw/speJGN06xu5u6tdP0iWTMB7tx2O
IhNsD2d4snKa0NWqzDB9XzdM4kkq6uk32BkHXp3eufZDOsETbJGbqqm33VoqmaYuVTFau7YH67Rk
iRq/u2mIgDuksS8r87aChqqFB/wsu62Rr92WaBZqVUVaLLQebIk3I2sswpgjz3Kow9n56VorgaoZ
1iopNCl8Pgs5yqgenuX8IHkVuO7KIVpXtjIJtI7f03wUU8SRNnBAbmj96LuuDAtYdv68POA065aq
JrW9ieOfFEYAaXOfO+4byYzXy0Xrfr0S8H7rZyWSyvEIQmmQQOEDQ5IgN9dWXM0M+XfaP5tPSIf3
1I4b4AcOvDumVgZSbo3GaY2pDisc9LZW1mcv132LEvK2F89VOZT0aHF2M9rVL7IU93ktny4X//fq
6ItD2F+3x7OP6ZuRMZbjBhEZHe73woSHm90b9CkvZx6yJsk2GW7OHlxYHUIs18SbZGEPy2QmIROL
wMbGnbY+5WQP+1kXuHTDCCZh4cp2cvMNGXnyYHdD83MqY/wHOKdvXd7ZYexZ/EdNPeew0LzbZS6d
I7+uq7C3DGNTdtYQZFOehPFiAi6wcOtIq8INjbqm4CLl3jbpu/5p9hMcrHnTHKmRwpcdoPuQyQ5r
+rike/wf/pttpLgvMAd60wGBkyJChmrrpE4fpAC7tEHTjSkc4G2xBL5XPzp291SU8jdA8/OPKjbF
ZwMnpzmQTmZvITkn8JJoYFru9N2Ve15LmQIJg8Agtqh7bBfqBZ3h3FVVWW6zJlvb9GjCQYV0gkzi
zhnpgH7OP2bHDRrvWy/X7sI0wfBX53M2fvyB4pGpAh6XkOrWFt5zuXg/jM7Y9r73oySNu7Jz0wCs
7b9ykbOKRsttSb9gMypsEu+4P+3Kgu/rxP2W51kfUH967YvxLvPmB3fuDkUuHtMYxsWX40QzW6mK
wWlygPQsLZhzgB8D8UGYxd3KXKsrWll5bXi61czHom6z38KEx/v75Z+s63ZlYKVJ7XfYYkkIOP2A
I3OngeYpLdbQspqfrcqBZVc1vgXaBBS78h148bfFXbOa1RWtXK+WlSDA7jX0ONT9K/rw6Prp4+VG
0RV9GsZno0j6Fjg9J/fvZGpj8OhquDBZw0pPalpcZXXOftmNywJkKl2S4yjNGzq5QTo5141BVYPZ
tB56sSRAEcN19AFMUIFMr5gsvy43je7Xn5rsrGnaPF6K3HZwFZP9YDgcI2knONFDLpeua3hlh5zw
0aXd5LBjLMvyjpR8OeTQqewul6777da/v52wOplLE1aIcTP8MhoSH3vLNTb26Lbb62pQorS3BJDW
DSwp5t7e+pW/8Ww8248JUI/XVaCEa9clE4GryQIYHA36agnSdID35tpl9Nftb6m6S+bhSQBvzlZk
eO2w6206wKFK8pXHzq83u5aqq6Q5ImloDIIdlxEumR0OWLI9agcsWxmdut+vBG5dErjA+JjNOPh1
swm4TJGTNcj318c3S5VT4hp6Ia0z1Hi6s+pdIkm/q4F7PJrOJD7FaMCYQTJ+gGKYfV7u7a8PI5aK
xazhzGYtPKOY2pYHW2T3pihfyxY5yKbnbMfGCcjUpqGby5V7w6/XaUtVGkovbhnqco6t/QThXNhU
dBvXPzr5szbXnJG/jkLLV2K8SUkGJ2DqHMe62SE/5raDhpvKNXmt7hPUIMcdblNQpIi1s/mzL+xf
EuQ+0H6n0ObI/3MqvhKKurGmxHpTkjlN3VMCVDY+1Hy68xa2st/W9bsa5TUuhYc+wyNEBlYuHD9M
b9NP3+FdAdbTIU3v7GztKzQxqQoY51RmS9L3JzWyDOrU3nnZDzsZwjpzN5cHsaa/VQ0jkn9Z1sVt
E9GkhM3ifOPIFsb2YmVS12z5LFXGWHIussr0IQVfWuPRLZBTHwBYVe9pOiZ7xGW1G6buf5xdyXKk
uhL9IiKEhABtGWr0bLfd9obowc0gBALE+PXvVK/68lyuCG99b0OhIZXKPAPSA2zdLVHQ0Jg6P9nU
g2/9qkXXX+imnhvI09//ORiFzzNYLk9QmyI06tRzn/22/SJMkktu1OdecBrff1/A3BbqZaZFbOZT
AKTCwe35kzVTDoXcS0i6M7vn/3Rfof9DZMnHo58vNI290ZinrivaZ2WL7mqasnYrTKW2ny+ND7eQ
S/5PoWuCiCap/e4oeTfgWujiPLPl7vOHfzheePjppf+MF6zLWdHMjB6a5MUfHzyk/x15zOVX9ige
vwpjQ90tPs717piOM7o4TXJcZHtFiX60C3HQqYZQgJugBv6lfYQXrgLbwBJr5ki5jhl/b0wdzNlx
vEQI/nCP4tmrWMaGudd5v2AiAKMfgOnP7DczXqJzfLio8PRVOIPOxVS7ddLC8k9FQt4CJnkSt4Nh
+0/HSy6EmTPTvUZ0zN2UmKmCnH/WTlu7Xt5mBWojBPF+JeVF3ZczC3YN6ahrSowzADg7c+vgudm1
Iy4Zr5yZgjVkApqBwnh50hwnejVazzqJdf/2+U4496tXoalyMuigg6t7zLI72/1eWQ+fP9f7qxz7
f3Uhl6zBC+BKqUUaBaRvmdt+MBEjHmvZjAPAvbS56w3Avwt16y3+T2IHyzRbwWxonwSNTdOjyg19
9UnD+munGFy4eBMtu50SuqsCdI8q+E1BrPE34W4zBS7KLfgnlN/UNuFlQHg1H7ocvtHQEGqrnawL
c+w4dHg9cAWhrQpulVoMe7StHA4P4whXbJi7W1stAA/kaun3ftOTGwhEO/tRJWlQO1W3mV1IrxQ2
25ZNy+8hmptDfZNOL4xwsZkhO3XTisI8SRgufAfyJC1DzbUod55Kx1C6vI5a2CW9eIUco47YDSxG
2a3rZA8oD0whrtoPiBxlOOQM5Q8vy2J8prWZtIAWVD36QZPUc7TYbQKaBAib9aQqSMarbtPAFTCY
h3IOmowtW19SsgGL1NksFleBxa0sVpUSETw5/J3l6U01l4esL8uH3O/foYkPOfF0vjEWQ/44I+BO
rn3y2KpQ7ymerXFC7S5vm3BsrW5Ly+xNuBTqSaL/ntuJv5cqmULkPApMS5g2M1iVhGXjPtolvFFO
dDCe1dNVS71r3sg2BOu/D7zeTzc6sffDbNfRwFoVZ4Z88yvyBjnuMajmXm1RWdyO1MmAKMAH5sT3
YoV2cZDBtX5Du+apmNLfvZZ/RFtfUe4+kcKutj7U0voh/abGeavQTof4EvI85kwspL65KhLuQoqp
JZGZTv27ItksRleHoizdLoA11/IEFTGsCp5cVScpMTtrolqoWAwgWYAT+UQLN8Z9KBKZtbdy8ZvT
/F5VznAiHXdBmqdW1IM1EyzcDwWBVfDAdYqjONuMid6p1EvCrGIHMxdAxojxzsy+2o5l9dgsTn9D
h74PlCWmEPpsr6Koi53v1VvOloNFCrhWyhTCtV45b3qUJctUvI2evGayBiOtK7/jED46wn2DjOZr
WsIArlkgv1YzmBV6pquiXkMMKaHljZrsF+knzwRuHYaDBeazLi5EsnWdboQEjJ9teFktIVN9GuGg
dyOPwnHN5M0mt60ksqCzFLgUlyh3LGjEB/ZDnhhjir/ykcGxJkt/ootxq1HeDYaivTamvgIN9BqV
1FO3wQ0UZFp0NR2HgT10uTguJXuf2vIn9dN0z3Sjg9I1D35DrkqnuKVO+RucnVcuyBXG8FALR4de
5nAwd9iy75P+UciBBVMKU2O4t1xxXf9wa++GLW4a1Xn9qxh9e+c54L37vqh2irVwHC+TFxSSgbBd
aBsQarxQelWNYpfzmlf0UECqOGAl8wPYdiHJ1t6O5iROem5iK6U/iXIfWzltMyjWdr17g1vNVVIk
1S81jCR2tQKImo2/2rzSmwJ0mqAg5LpILRx3GXBXdGJ4l01c9Kv8J1VZbVTlxasusZDqnNNgSVoW
5aZrYKXoRWJgb5k9Poleb5Nu2iSFf8yJV4a+z0XMemvcl06dx6KXBVa2qVHCQAs5VTzO/THEzQFo
eP+lc6z6RVkVC0TLEzjciG98EQt2blL86AFCDMuFku0wFIitNVa3lLWE+C6K6Qw86hDX5xgiwYAh
jmVAcWvDioBQs0jS597p02Cp3PehpXegSMMhKVFp3EG+N+Cpezt7MDSwpHrRqrsGyTgLFpqloR69
bzxzfuGaXkUqETRkqedtbNRMw9kTTjQOJYwlxj3P2iFe4AcYOi7f2Yt+MlbdhhCcEHdw3JjjMSW3
xTz+IEpWkYBFR2CkhiHFsliRnXgH46hbhMBHryggscC7OuAjqiQI9zia0jKWSvaBBd+OUBbz9aQn
HVSdJQO2iDooB/PdstpnUjQP0u3vNF2soBK6DSFWXITgFqYoWTRPbt/wLfHYLxD0nlPvZPiVQqKf
5j7Y6eYNkJQIDk9OxLm2g7b1Hw1rN23Xt8c8666Y019Pc/ogq/rKF+g9QVZ4jgDceXX66aWC+GA0
anZouN+HwtivC6El9IbxP+Ju9jQn4q1qxrfEM3snQe3WWBRAspy+5omlt9M8vi2preNkLLp4Mt2w
Z2jRzx1sQasmTJchZm53aEkHLPhMIPcHid+g5u5tDe8UIKKa0M3mLLAacWsUHk+43Oul9UMCy4Fo
ZpbC0VzGAON4QZ5WY+xP07svtI4pUuNgIROwc356gGvlGxzVx6Cf8j84cCo4GIzQA0PtohADCSfR
qDTwC82vZ90nUWecFHrNdNlC1wukfz/kUA63cNiGaPveWpZ0N57PZZDSfrMk8g8HsKHtZxVVjbdD
xSSHKKQIk6o7ckaeXODTkHbQAw6Gq6ptnUCx+vu8LNkGjF4ZDolXxW7L6x2ZrTKEi5sVA5TdbDNV
FaFlgc1qJpzhdVuZcLGsn6YkQwxFbhWqCV0SoBM13GwmNKEyozeMk/sqZSRSdesFUKy+T6oTl5a0
ERKidIseHcO6BjoOB3X+BjVnnFvtOEXM8MfSKBpMrprwOnlaGOUib6bR9HfgvDtHy2D0wdmVtwUE
e3BMdbui6G6WdsqwLPLpaRrma3Cks0ChiBotPf1juuTBSXvIIOb6moz1bbOoOuhrs+eAUOGAhUUC
uNY/K+ZOewpBhWv8dxtrgXkhqAIuEqK5i60kl1Fr2zibKTjBYnToPfiixW2hbRnTkSShduv6pW/V
3wMsjZrhMNY6UE4ZVVaurjILJsNmzij2w7fG/FEKlOcGSsKVWWCSp3eDW9z3NQ+I19lB2kKjYpTp
FtYmOMxZ/SZ7UPxFgyk1NFpkdw9Tj6eOl6FMp9Ak5nfvsyCX002lGyD2py1tjR2ovkEv3YM1c29u
cplHZslirountL0akaKWZNwSq3LDBQ4h2mfbyq7DRtuQoq525WJvofxzxwAhhkRirAHUmQHCSdC0
sul4VZp2WzgmICwJoQT83TH6CtCAN8nQQzHLDEoder3UA3mcIObiuMrC1rW2wlvgZTak1xRaEtDl
DkurfanGYgNuxg4JSgQ/zDsU2wA8nWI0Ml/z0b1X/i+AIALPzu/K2UJPVRPALeT1kPZXC0rYgCPL
kPfufV1I9DZxLMMEGPc491vfUxFz4kZusQz7sswj3EyvpRbRbLE3u8CvsvKOIct8z9KiCnmFFJWS
Y55roGvFobK7qGE4vQpD3lrkugpHU0fjXFMT9RBjp7m7SXO1c5qkiRy0ggPeDJBbng+WPHFZkuUp
gzjyCIqD01dHg+SKM3ZfgDYXcL/GiYQua2JBSF86OH6HvN45wwtvX+hArpwhi1CTErEpSxKgsQZT
vDIpm0PNbdRyGg5vnabc6EZ4kd/Q/dRrvnUb4m/7rrO3orOu+kpmf5LUh52ty8pDPcDxCY3/677w
0g23+2UzJMPOpRRhYmh2bZl0UbYMThqkwyjDxLbsGBfLLq50CTGFYTMUwKCiCf1DinE/dI0T5IV/
vYBVPsIaKmAGI2cG+9Aj3uuUsAAGea+wJ/GiRNEfrKxDe87bCKb3EPRyWINwgwGj8JHZQDu+FkPY
wmB8z700vx/JjNofU2WYGe7hUEcQbpjTxrSrQX3JjBNoXSOt0k766tdj99Sw2QtdngKx2Grzo7Iq
eUsI9X9iXdZ77eOTUCVL91mvUFGWVXEFl1VylYOMsk2F3yGkLg0LZGZYHnaTTu9FhowWeh7dhhcw
aAtaV6dsZ3OPx1kqW9zT4PyRB6ziOtn3U6d/SA2ju4B2VXHT2XO16RtactC97fxKlmQxd9JAdyge
CfjYF2o9Z264a0jgDCFNPdXG2wuo3sd25Xc33GbqQjvQPpVBPrjmrgGBKfo6rTOb7Kh1v0P1Pyih
NTQrNzIM2UXh3RRKbMt5X6Z/UmoufNPZt57KKf8UsGbTStQyUOapkDjSxd3jsocEMgmUVx5SAqUD
3eEahFumd+s7/NLHnqnWrIUcgXeQbS1ldpy8Sliw4svsZFfQ2SbYi1bzgh5dE41KkTyS+dIW2Jyu
85pCyeh32sE2LRxBXRx2ObHGQ21s65XN6WBiaNmNN34+Tb8+Lz6cq5es6m+wiSakOHGkiw5eE/YE
HMjspu+eos6FitKH/R4UN1YFNyhdeDnoQf5hyPJvYzrvp5redU1fBr1PdzWKBo7yLzSFzyzgNcth
7sA2dRyUaLr2GZSD8ZJg5rlRWpXevFPIILUtDuOs4s7q4DD6rvRXukUuWVMZsmni/Sjc5lhBwUxD
jcu9s+Avo5648yX6MF5xmpt/9sCydI6YLBhbJl1xtSTmxSfW988X0MeNAzx7tb96y5VWO/TN0WBL
xWD5yTCL1Df3FddfCLBH7nwBv3hmEtZo/Lke6rnLqDjAh6IMUhwmUGC8LtlyYSucKX2u1ZA5V3we
pScORQOHkiGPUt1EzCO4yj9+PlZnYsIacs9E6knYNzoHYeO26pbN26KGpxriDWMCt8sZRhvh52/6
cKw86An9d8JTKLrbRtsNAJHuH93KX3ZmDu1SiS8+f7WpASOF0bFs6TGDgkwweAO2HNLMuII864Vt
8eFexiesiulONk+0LCGr7Ytx/gZRinxXuow2wecjdO7xqy19glLh2u6yY5OK+sbv3QkRt3cunDpn
xn+taZA7BXIB6sIjcZ53WTV7G2N5B3BHvkZGpmtVg9piTmf0TNG8sFC08X+r0sjACFts8FFFCATu
1zpya1kDM6iM5j3kj6hVhA6KgwUKHaX7otT+85n4cFd4dK1tILsEEYnXJw0i27u3prG9A5sr30M7
IDEBGpMJarG4UH7tbacZ+ycUNmXuz1WfsSNR9pvmzZVBN4Wa0Q2buvnZcFdeWGDnlsBp4f3zIhug
TNpzzo5qLA7C89993vwmnrgg1HLu8asd3jpVU82ygzGIxW6N68W+ArmuLZnefj5Q516w2uIaTCMU
ijLn2BHcR1HzTVgTkuESwOAvFPz/skFM+2p/a9raFUxkIUIdOqH/PF5zTPY3E9zBTyqWYbujrwYt
6EeyURFKx6/9C8pwP8kDgFhe5O3LsLwQy86tv1Uk6HNrmUBM48esfKtRtEU5fJtVv2yRbWr280uD
udY+8DmQxEXhQQl9pDuYXaG60BQwcC9ev/b81QEPg2+olKkBBkDVLXVZaHVzoJ2vZFUeXQsfzIO2
LZDeIFwNN7i9h+L9k2vPyRexE2sXq1R4rbChOXIc08V/nmGGjvINrqz+XJZRy/oq/nyMzszzuk1e
dDblBP4ZyMg56A45rNNycldTFH6seqpCWVsXMpUzZ8u6Z95UtrKg8c2Oc8F/t8TdQ1rnwq489+jV
tu/dFH4ZCVwtHclQYW9Rxxia9NKl5fSUD/bkujletookGRQzjhwy7nvZmCVWUoGdUrFih4uCu0+N
2+9koeh1XWo78ljR7aivB9jQ9exbagOt+/lsnfvQVXjgfkEWVOmG41SM0Qj5/kyk0dcevdrwtNND
XvoQv2z96UZBBBXmsF9bY+v2+VICEi+8YgB02Y0yDyXFedz6nhUW/h+v+PX57z8Tmdftc993JdwB
8JIaPRkreW3VHwNpwc8ffmaXrBvo7iQXVflwsRo4spbMG+oNGPty28y2epsnIrcU189LG+XDnNtD
1/G/hyRQU5oWWe4cpYA7GnK8bA8ML0Xv01p2aTYlIXooqOZ1oA/VHZhKPCmeE2mjENwO8j7hp6rt
cLJ0cUUV4G9j0BTgLYAfPj8PRVPtU96SfZvUfSR6ZWKfeXU8O8bfaLQyAu4quPt5kNFClxf1Idd6
hugn2Xd+dTN2hu3zhrwqj7wVeiYbz0muFjvHgpGS7MA6fF9SvYRKNM9ofDcBVFVTkOgT8OqoHqNp
cC9JBJyZlTWBp3Ia4kG+0RypN2jkkmpfMbsMeysBChcu6VZ1//n0n9l2a2n43jVj2kkI5gv/p/K+
jfwCaPXjMowHlsd/ZzoruhJqOZ462sJjG8pS+9p0nnjQNcwiPNwbVIwGWCmDfkC/qiBdh2ZWgn5w
OvVtemFxn/m6tf4EVToZhw47vzr1tYtlRKlWfHHo1igOqzagtUJr5Ji6ug+XQQN/bfXD4+cT85d7
8UFsXktQjDUZs1HDaJSUYPE4lW+ANLT8LmQWzDP7jHQhOOPiIXNJemdOKq+pya2IuNp886fBCjtp
1w+f/5iPkZX2+lOLxK6JzUYIkyykj/o+RZtxzukmbYR7TJ22ilgu2yd/hgNwkMMU9PdX3kvXtSTt
OhDIb2GhUSbJGEjlxV4y7LnFcHiXV3pAZQZAdx5Q5Ww+f+O5WLs6hmDXASuGBLKLIvUt7Hslrvoy
SWNu5dPXMvm1VkZdJzZvxckXZOrgiUdwT7S83zBXvTBZZxb9ur5kJaA3dQwGUmU24DK6GG+jJ8Iv
BIxThvnBslyXlqqyylTbLpD2Hb1uOxb1izHiWogBQsMZpOTn7t0d9c/PZ+PMcbGuNVVGFiZx8+E4
9GXc1tfDTKK2/S3Yy9eevzqO6jargEWSzhGmVcA98JDqKpBGbMzyRcldui4zTVkD03Dj9BAjlSYc
+WLua5WpB2kGel24Aq7ovJjTa79k3lYpz9/kbi6hMtc1141Vooeeo1t/4d5wbm2c/v7PJRXKcoOL
YjJURWd2W8r+ahzqC2f7mSNrLQAhmA8FkFyp4+LniEWpHmKHSFgVAwy7g6wvsMOejxve5zN3Zp+u
xSDm1iu1MqQCrBeK2qgWECtBO266kNedi77OKg4YoDN6SMg6x9k0t55l/WjK8Tta1wP6o5irPvED
6drfPVvsASHYJEI9igkWwyc27OdfeG7tr7JWT1KAeRR6rJXs0MC+AZcxImKXXZqvMyO4bv5oWGhO
nj15xwR2il3t7iAMCTTH16yb6Lr5A2HnJjGJjwa8k4HK856Wb6C6XxibM0Ho/0Ug+NRBKx/nAmQd
+g76LNoLneLNtoF9gBecd4maeG6QVgGiEhQ658xyUOw2QVY1gBgMQcsvEi9P2dAH0XSt1TDjPO9E
iQb5rOQQCjuDFpAj6qgGPgEuQD4obpM0gABacG+BFdlwV7o+v0o1cAQuEEtxa2MXXxjVj4MDNJv+
GxxsiGi64DG1R5PO763T/BGV3Hy+mM8kEOvvBGaNmj6ZwGYQc7Zr8uzG7QDy89Qt692dWshTMrSH
3MAS8vMXnvuWVaBDCpNDu1qIg+Ms8mFpgessoIsRfeXp9K9V6T9hNCtAiasGKB6ik/mzhd8JmIje
hTr4mTjKVonzDA60R1KsbT9tgz6/164KBqpCX/Ggg2zJ519wbmHT/861JasEbg3GPgL2BGwRwBXj
GJTW1/xsKFuFz0SIjgN37B57YA8m7BvCsqAxF3LjjyeXslVoNONAZ65mc7R09VYP2ZV0u0s7/szw
r5UsOgEDy6nCL3eBibJtEAaAceSny179SIr2wvlyZvjXAhY94iXJoWN0tKtc4fZj+GZBdzyEYcMl
ZPwZsVy61rAwDkyZ+l7pY1k3w++2rp2N0WbZ6X58X6wGfgYWwG8NgBOE3I4dvDXQJgc278Innpkk
uoomig/JsiSDOQIa+uaK7Ce0EC5skdMjPoiadLV4nSEBYRFwNhiOwPrThv4EsGYGNpZ2duENfyfi
o1esFvDU6KkEhIMfdcQeoZAQqkP3zfspjnrfxfxuDp1YxuVjfu+/kkdxDeDKVbEr78u36s2lsXUh
zpxbjKuFLiBx5PooZhwh4xbbXvkMnBuS1MbKQzole08K9bV4sFa1lLVtBgCo+6O3jGQHG0ofDqGS
bua68e6+FHLWcnR09GvlAI55XFLqxCVklGOhlLwDN6Ddfu0Vp3H8Jy5rM5nFHQ22VebckmLeuGWG
6uUl+dO/vYoPVsXaJazqxWApAsKPNTU3nNNyDEGZszNIXfhsrwy17k3q9n/cFrIfASyxu2tcXwEB
S7R3VQL9uYVxcBH7vZzD1DZyC+UIIMJNkV2fENQb3WbsUIk52dga/VaglHHnNtRRr2YpVHRC1ISs
baZbklV92PTGHJWdj9slnXVk1f0iAwlOQJhT342SWunYNUO19znwVqYuIcvTQNHWgdfgnU+y4lnK
lh2rcU5vc0CX9n7u2pEN/6aD8YflGyBTBaCeFGSAhDeBb6Dt48+t3LtZWl3Lwk92JXf6kBAp9zVD
bkxFzp9lkwP77o1pXBaqqbai7SzAluZpDOqun0sArYT34vQt8XGNV32xn4zvGRjE9o0fmKwWgZ2T
Z3tiX2zNrUU6VAmhwKV2W9BgyLsu4Uzoq/mGGPLr82V3JtStdTqQqwG6aGfdEbCRKkSjWcBGjmb7
z59+Jgj8vaL8s6grG6wWMvv20WPk0En3wbWzX/CK/D6O6S3+fmF7/j09P1rcq6ja0pO5klroccI5
B1aENs5LjZe/T8xfdk2/sJtproZbDre1MGmaXwtlXpQ6Hbm38sWJusrQd4DfGnSjav7YZgXkbpg3
PGliuZEz5tN1S0Zo21WSvAvae1gkSN07UpB93wKzas3eEtYJeqihoQtaAN3Mh82SpvLl85E8F9XJ
Kj7AvgGQiwZDadK2jvC66lRXzh76sltCh9auE7bGb6Lcauq7Ami/q84d8xtflNM1l84CcD6E+mza
Q5ooS2ErnfvqDf9iBNWlKEOilwbY764GgtP37RBYdfMmnXrcWEtRxbA9GbLAmW0e9khYYmKa8UJG
9HE+Ya/7jd2cQuiZI1gs/EHxEWjS5wWQzc+H7ePlbburZiNjlUXZODXHsqRpaHndPTBeF1bd3z34
/6vOXjcbUyLSuhENSjCe6++7nKvvNqmKW9/OuwMvlvmb3bqvs2jzY9PMgwpsoAZvqixrr0spvPti
muluhglT0EK39cKv+ng46d+i9j9bDspp6HsZHFUwcbpdiHi0TlYV2SWI3McDSv9mbP88vuaoAfLC
pkdhMrVxvaXZFjURF+5aZ7KjtXjMOJFmGJLEPqIiIiiaH02kp9dsuuQweO75q+Xg+xNN/UVgcEbI
8IHJ9I7z67vu+G8CdcmvLDngcv57kOe6rJSd9d1x6IZfA+2ueeLvPn/0mXC6VnqhFU3Txczj0ca5
G4sU8m68yeunpJh+zTX4lYG2yuFC7D6zkNa+e4XivNYMZkGtFjcQ53KCZuDPLs8v3XPPTQb770CV
NWQz7AG3xSl3btvZvyk8+a5sp0KDy71QNDz3EauDwXdclFjqxj6NWL7v+9GZgsUV9HvH+kuOUOdm
ZZVvsyqFeOtp/VC+jEe3aP1DN0vYIBToqXXKmQO3r8mFUuWZ8tHajq+wczrTNseJurTuxkAubwOJ
gCwaxtmODVX9k5/CA2BhZLnQDvt4CO21Qgy2jAUdKsTnzF+ibPL2A0juje1dWNMff5C9loipfF0W
vO1RbHPnO8cYOy7aIZJIGIIk9341dr4drEuM+jO1nLUTXzXyok0lg6i7aUkwJDUIKeCGKJ5eS5u8
cqyVQJATM0Vc8pD6eJXbaw0Zz8qdWehTvcWUA2rXbS8j6XMe2zXIzAKb4FI7nDl/zWQ+OJHW8jHV
MnCmFw2xINvN4nK20+cGIrL7ilN5ov3N8NCV5dGVY/pqcuA49eyp18FqRZyAlNAG0GLCiQ9H36dq
ycEgUwtoX3zppzd4TBZ70AXbWyg2lRq2Ca19yxd3ulpG0KpSK7Hg96Xm6xKwgp03cbUZiEyeWDb0
W6Dp862CCUY0pDU0xBflP7miTjeF3+qrhMNe0gfROHZoNgaeXfo3IHFM+9kj4CySsddIqVVihwUa
vtcob4NNOYFrl8t5vtOz6VrwkYRpwsxx7EPmtONhAPloN/gdVPtVQ5cbZ/aHm4RVAyhrqf2MslG9
H0Bhf+jtsfHDZkwhr7SocgDKXya7prS9O5WZfqdlWcRgiNvfDUv0FlRZWIw5AHosdSce+ATJqjCB
/u4UwpPWSuO8gzgpBMTzoGBo2DtJdlI/GpvI7tBBqEWm97gy+NEo6PwtgSzktwxDvZWJyR9y8Klk
AGY1jbTD6nvbgbihGr2orOpH7IT3kjrptiLt80lR56bk5ZG2LZI3VCSDCZ5rcQn27s24+HWUdFWY
J9m+TrN9n0F9qRyGfdXn+huSxTnOdA9jbYexEOzoJCpLuWy8xvppScuKxVI3cc/rJ2Yh2sMW92ER
Xgy1DhpYujYbCH++8679AzOb5RFCLHKHVy5gKBAS9KALbv2CXltT/4MnpR/2eniki3+sJ+cbEXIB
VdEFaxxkZKj2VKAQ6+suZ9D3Lbee391P+YyKFfpOQSnQIJGqfNMgY4RJC6H5lEzoVzPtbaXobgZP
QBBWk24HolR2ogTAS33o6j6E+iN9mauJHwbk/WFX0rCdyYBLNa9Cak954OXSe7LrGWCNUtxOBeFv
zNOg0C+liRIpymNzEsaDo7J1GicIBItShdUg3G1ZtmOYecxU4GtmQwGAt+m7aLIA+j3l30iPeTVs
/LnODuOU2NsKkjj75sRwdU5kQpgRTjuSLjRKMkgudUlTwuVDNrt00upAqrrdM8S/eHISJImgUTzD
tXyYAzNTa9t17Ri0NaO7JMkTkEx1DTRJ3XQPiNR+pJQSR16VfsxaWl5LPx/u/Ep8H06OnZYEo9UG
ImXOGXRVJYvAQ3uyGxlbtoSVmv1tmkBXGqX8U0O4+Ik1kHiAexASSOb+mevqYHXJmw95CZiFurgE
DWBZnWxZJUs3KbKpGk6xt3SpnoCc6OHLWW77eq52DiP4jV4Sgym9I7p6Rdv9uhtYNGfJtsyam2qe
jxnETN3Ghy5E+gAG2I/JzR8NEXcym4GtG+edzhyUGeZpiQc271jbZTcwFrmek3qjiQYxeIqnqnu0
PQ8UufT72A/bfPEiqMll6H9UB03Aap07cmUSezdN9ZWTl0cYU+57xvetrkDlAnmv5fIlTSdc5Kkb
JimuRlZmPZSpBeou3fvJ8mAzc+sZ95lRf9NDNKlU9j3J5k3lFX/GwbrP2bSzcnbreNZjDRZqaJPk
eui8O2tJNomd3vU26JWjlxVBa2fXymcHWVa7Oq03yZSC0Zps22XucAFNdPA/is5kOVJkiaJfhBnz
sAVyUg6SSrM2WFWpGgKIIJiHr++Tu7b3uqukTIhwv379XFiVwzHwSSrQ2U95x5Nb1ZsYwlu11U88
37tt5j9p7NM2iVehEUJLDqvY9/AXrCYPt8z2cmpvY23/eEF/FjJg5XQu9qtZ+eA7uiIJgj6LS1ZD
kUnWPB2qKDXX+Y82l4vhLtdGdQ+AtIBegCrnM3hljf/ab5YA8h48LdzNcpMfhotarqruw1+NN+kZ
n5bWV6gYPHMO1izvO9PqVnqInRia/rHY91Iu1qu2a/JuXJ7bYAh3uumesFh+5N66NyLvwhq6uetz
64tBaZQ493Xd1vCI1IlSEa3H0OjPKgdhMalfoQwOJUYHdGH/yNbUiZLsNpjiyd70B3wz7nlz/svE
WiWT394MMZwLc/1oJEuxWi9P9dw/QfF5rpbfRcid0bbh06ysfWGzqlrWl015t0rmFx98Q17wW6zS
rOIw99+k2169OnyDin8NST5jST5L4PQBh63cj8gmBhcOwU+AxXIO7JtC3kub0Hsx2/G/ZfFfc04O
If0qacLsC/TBBVJpFvvu/Ni44S/kHxxH6mVWrHeWvXco5/YsrPERS+VbYVhPURvut4hnOMw+UTEu
m6wefQMXUmGqTzC5/yJ/e/JndXU2dWq5gZnKqV3r6r3JT1Y0YFdYO3vM7Om45CY7EuIaEcLEzMtO
IhFCTslsblDxd5zaR0spTIhTfbELxTHRjNmDBaHo5jnB8OB7Rbt3C2c6987W7v08M5Oxq1+Ypr4P
AoLdsmw3i5BlTi99BrZwLtz6Y4qqNm5FNKQ2W74er8/aV2qn/ujJd55DVkOOWN7s45yH9r4nSeu4
BMGN5cQ6zvyJ/fa6fLc20kWHaliPazXLQzkwFZb+WnILBDqZnGC7b8YyM8jWq97Ei7dSkzvK/OdL
njzzzpUg0x7DXmA/ms7wovv8aBktfIiWiPu6XON+7h6IAL0uUZmCRE9mOXxMvn7I3MqNN+2ZMSNu
gTvPO8DrIqes44M26vJQlNuzMS1bIszhfTPVQzTXj53MXw3H+VjX8nWkm1uDYeeSNz4oki0c+eWp
Bm1plp+rbJ+2wLhAchEHMelrsxGn1AxFnpYRSuVglVcvb3flGLCP6Y+HxRWnaqvqO9X6OPfqGHnh
v6D1Us51e+/YbhWXusIvaRase9BH6u3Ezhu70tauGvz5YJemmUTV8sgiSE9oZwFqQJ0Xa+PD9Jxf
rgp2nWH8o9iTSba2b7oSn1G+veaObTyOphfweK1DTJj6kxvIY+60lwjOx9B2lH5hWV7whmw7BaL8
gbqLi718q+b1qdsI36jlaV7EWy9ClZi5dfN5GPLF2ot5ur+k7TeT5beAbOfNqo9Ta3zpWafULNSB
9GCQW/T4YAXt0Wn7Q6HnM2gGMCr+FeIEqJqoe5jt+Wxb0SvL5c+TKSk5zAKgwWgL4t/gB7FqsYe+
cW5MFn/L9qFUwwp7T2ff9WzMP13Yqy/d5fsR+AC46alP7ci4VWV0UJ6/B4dxztr5Y2E1O57BpiZb
wMvZqYgITz84Bvko2Iw25SnUUKmjaL5L5coh1CDkxIhK7wZNCWyFmgFSmNpOS7sPYiOMfAqQ8KHq
rRdj8axTq3w3BnNgP+V53z1ZBGImxHKTjlHyzE8Y0lPRm0tSF7mZZHNrxPNm/2UsMh6XGpNQ7TC+
8Ma+SLZxfs/MNojZK/2yAdSKCCDB6Hd1WtYzoVTCGBK74V2vQZ+kVjdQwbDlHbvlxhWq65vpZkfz
TskuGj9iSRaemyM6HbNvfsqb5mtz5m4XFt1vFrL/mZO98JGxlxgqY4uHwQ5jOOYc/sAOdEDecRss
z13BUYeV7cNzqvfR4ZGZeJmiHADi6BRPSFvzXkq/4MWegos2N54s7X8ZkXxVsJISuoMInrH/5GB/
PWe55XzS7uiRQpGhxcRIGiLTAwicNyBZW1y7Nr9Zm3+Nut9VejqVdZ+0bcPMaiMPqthpKzz64XaJ
ZLQzK77rMitiar3dpuvU73uQR/2+mnnX0EZg31iUkH3q5E4yGW6sfPnfbG1qNzTjgzfpg7+u7968
HSJ7/vB8uIuhsb6BwrpEo7MfG/9mRNZ1rLaEo/8QFdaVrLC3QGZeSr13Dp1uwMTBb7PWzYERaJbO
I4ccE/Y7JKoWbGubH0NW9LF3L2CqoT5aPgNspyZGoe9Y4S62x3nrmbbw/SRtXuexNU8fImNC6NS/
7bnlZJ3X3Thr66shrSBuWlGm81z6+wUzQmr5k3/Kqsn9t/SFEW8FiUm6NYbjitXyEPTLcFqNPEi7
HswfJhTuXvBQ6snM1uHfYroF8SV8R/tQmv7eDc38Tfi9BzDAGOkM9dgdjXBoL1kgu/NUAdQZGjXQ
gUXbYTRh5VDC2ySI80trzsBkDl2M1PNaHqibvZcyaJobzpfx0DPjAtFlrEfDzDlkp7IB15rL49YO
68G6r7GS5Nz4aRRG3es21vlJAsl4qZZVvuRDBWdizua0NkYjDfu6AeZvm3d6QfGSuXO/8zPVgAPb
AuyEtbclRT3b34E1A4Ea7HW/eZgXTcOagD5Ng33CDdi9BiagKvyN5jUI2K7WRNnxfhEAob1xugp7
wS+Dsn7FWVKQUFA5ry3l/Y1KR+9bsoC/6K78R24dWApTO5lXaxLbQzhuLYT8cY2n3rQT2un+OAAN
ulDPqtTr5jHeajtMfMuFhWSMkbcbqANPExukLyOfl7vky8Oo+F5zIgJfVncEz4OdHhmernW4tFFW
PQow98dSlc1lCAdFjxQO1t7iIXqirMgxSlnhmlh2UZxIcBuemCs5p4IJH5Dx2havRsF7L+iWzvRm
NHi6D66rWQAly3FRQ1uAInSop8zZ4SGUD+XkZeniVtVBavuegaznh3r26zRfvCzpsggFoiey0zds
fx9qIzxu9Eh7d177d5EJ1rKidnqNXPXba8Y5DmdhvPQSsBqrYtETDJv1QkW9pW1DFkQ/lQ7smsX9
Bc63ePNyp44NMlQPnNtZ7LDOu8tDnd9YOJp37T3tKpjggIW2DH/BQxpf8mawqZ8AlDE0UmwHLeJP
PTpGAqVAHyypKnxRVkjCOm+d/xSZjr3FZT5TlATY8uOgaOxkXAqRjArYBIxEZ7fcXQicq4Vih3uY
jUTWROk6xWK9zPXgfVK6SZd3YKQsKHTz6Tm9vBacE/222ry+2WPkZQQ85n9a13gXjKJ2kV19g7mZ
934jIcIR2sSY882Zg4M9WckmloRv5Tgr307uACEuTakejX5uExckDgqGO6fMNdqEwNGj8pbfkODC
2BiCa2AM7cFXo3VqdHc1a2dnwBVmQtWF59wABjHgwf7td4KPaQ27RIKHvCkjsBM737bU7kk1iEw9
3IMXkq4xXxsR/d5w64K69vIdaYADukgHM2Qmgw5NBaiIKj+jCXrlms8PY7j+Bp7wkq2EBPVzw0IL
kgtbgU+RWgDQ9v1ffLIFVJ/F30/rBgqnrm+FuXwLm26O1jDJesl7Mg4iKSdIbK0iI3QNjS85rTOL
G80EjWO62WY+pCLrnvGFHdnLtFJh2VXsyuwxd4t0EOFp4JRF2n6lvCM1x0lzqoeEmu1N4fWJ1eJs
xBVn370j9qqRwNjq3TrNH91ovJpj9bX2G52S9hDeBHskx16Zn37epH3r3z3s6YYGGys3e/T9bYgD
h+JmG7bL6DufTr3+roL12G7ivLTVM5Ps53qlW9fGvRgHi+p2YBT9JXzysm6LQ3OcXkeiHB87+hLI
NKobzjmrBjsnZOwe0aUbeXhFpAz3tV+qmxXYP3QhQJGyfk5VWVeXunO3JHKgfszRaj5z/7UPjPOm
UzP5waOum5EA+IJXm981NpQdgXfKpme/Fn7Ksf93spbDnW9WuJQnmL63pUj6xtyXhvw3K/PZN/0D
OJsqVuNGre2X184AR6FF9Kr74sOc6htaxMO6dcfFgRm5TqOEf2P9m8364C5iv+rqSehw25kgLZJa
5DfLLSTEov6qXB7FyWpP5n2z1nElYuNUmnHdDVEcViDUsjFzaRUa62DlPV+INVx6KhEIjtzQW0nj
bLW1v2+7ykxEG84pepCd+IISBoSYte0jRzdvaybdKyz6gECu9r0P1ihewuDaBeF3Lnjfnaxr48lQ
zfM8Q31xK+HF1mhhmtO9mXrR/A2fQ8QNwjva006aJeFn+rX39W+d5b+lH/0xF5TDpiOSPtf63ZDt
X1A62XWY7SZxPffoTbIHHxLu8VI9G8p4iSx3jCGkwYTJky0iWJl5sYSO2PI1kDXWcUIUNd5y3YqT
ubqfYx0c6zmfNVunq/NThut8sl3fRxcUgKN064KgySrOdq91AkLA3aGPIWA2F4NW7mFaWJDh7VPv
nskCQZfLDMTdilBZL8OHEs6Usiuo0V8G49qMsrpx/aljkFkmphNRjcgokzFyaoXllGy+ATdqHk3X
S7KKQqYMC2osgmge/dEmA6Sz3XcLlwFbgbTgSFVh0TCz3LxXkhhxQG+9nd08XW1uEuXu+reU9fgl
2an9j5z08rcZjapLgggoSou57TWrMkVsAzk3yqn9x76tW7B4k/vqYfy8onbV18kpjZR8rOzoTAT3
xlM3mAST07IG8dCa2+u26hEO9mSLnSUMsSasL7b5fjErI6Vod98W20PEFN76XzfPdeo6wfJZjW39
4kxKZgmlpP0IursAmCWM6tIYY/tGvYHmQPIQz0dhyt+m01hA4m1Z/d3EqJMV5f3kLF2LGuK0jz5k
7qNJHOE/RbufdJ6M7LjBtHmyZ6PD0xMu30XDCWVquGWKycNLXRr9yeiccIhbm4XadMpywHqMBwPz
CK9yLFPhGd5661nf2GXmQI2x1GX3YvjtcaQIe0d2aUHH9K08rJ4oX5Ud9mbchPR3dh9OMm262k+5
Dd09v6OZ+lZnXFygUzOoqgiyqEn9xY801Nl7wChhb6nOvxWGbgfAWwUUPKnd5XnpqpVZkZ396yvi
qMAhFUjc1EGpZ4GIdWt7PVCZQkry4Y0li9LlGWobslUvaUfEMhDaQO0i8r1Ts7RhYylZY2kC6ByF
154xmnnH2cqyJOhbCyN9V100V9SfhsSjs1007mNPENqu9ZS6wg7ajobRT3y1Q3jo6mEktmxkDFR1
a1px1e3axZmeCEr0E5eY67MZiDapCj882Birr+5srL9nq6O9qUolRRyuRrc3pGie25DZuDsHk59g
5q+e56jjhl0rkq3aXtlPbSuztOC4i+tW2U3sZ/5wqsagg7So9GkdO+OFQm9jdZyCc5Zqe6PGDz8n
Rxi/1ragio/KfEnHQYZpWxj5AZ+9+TBsozq0tbe88vBGn31vFr+2Umu8XvwE+8pe8oDIxJBlP6ss
yfArLOOTncbgc9qcJRWunhk49bbiHLXncWd0XvGkmV3/2O0s+AAL/WsOnYjmbwmSohdUd6Jntzco
l1ttdYrArjkKPwPNVt4GreLBylvoRL3q/mptimNDXPMhyCSQN41tR6Eo7OeG/OaaPvaPGazKTequ
CU+Z1RVHb86nS1FY7hEe6JqYwqRopHE+FM6yXJaAhf8YZp79Zpnj/HtYB/U7o4DhnzpMRKXfTy8j
f9lhqlg+VQOeobiuvfDDvQc59iEYNdtULD2Qa/5Ri6J6YPdte62wOFjx2PUDJqKKJYbs1FOS/Woc
5ltQ5EuhYtfuozY1Jl2OgEQzbGnM/L9lsL6Fm0MwQ1M5H6xF/WuZlKVDYYRB4thzhMc3jFC5WloE
UBtzuJ891ziDQFx2lSd78LBzn//MRim+zGzpHlurGl5XyOJ1XMzDH1vm7T5synLn9VW97wcAJqZf
hilws3vJGAXf9TozNOzhcYpdryzHewx9MQ0w4WjIv4rOEAW4X4Wwu8jpJWqFRla6ayJ1hWC3RPAN
46UzEh+xc1eWRbhbtDGCfIuUdcpsa+CR5YNApSLe5+zW99KQyVTMUMp4i0KLxQITt3rftp1MnFm1
PIp1RB9VOo+Z5sRIjAwy2o7M9I0Low5GB6qbWP5wDK7XkL5yP0Xjn9AClyg7p9tps5ljoyDTOvWq
oAe3mDsszfK/xHyu1RMYQvkJt9i9mfVgnGFvOfcXzX40spoaBbjdUyGhZsTT5kn/PjtmCGkY+S8i
uKfEHDp7x/v1unAZH73M/oEKyJKR/Gxx56RiQvCLNMzCrrYO1dA8LT0zock5esF0yZ0NJVsIisX5
a1qMQyWpsTJ55GTu0y10XrelmRAYqpsR6vEKDXU7VMgouMHUMxhPmVZT8MmgbdcL42zyW8SbO4q0
mEf40nXz7S79P9e9898zUMJYkrZ0HbP/xgjYc6iDfah0sLNzRZPvgjqVvkmxXUeSTt/3OHMBsSpT
5WgL9ZE/vScwrbiYHSSfu9nK8bZuV/rzU7YUIefCtKSFZWNS8GhU9RQCv/OJEAxQFHNlx/nofmeV
p2KhrC4O++BsoebS5BkIc4v5U/sTnQHhFYncom+IkRGNR8ZRSro8pMiJC6QxsmTNLRC0ELObyWVd
uigoitv3KXQftoLdy5ypUMq7+YdpHGCmiFGHDI+TXaq4DbkZck1ayLaNfSxI1eTwn4vYbLq/Cxcq
/hfC6joOGUQwoNhDNxK2XQETBCjwFgVNcTDdvEKac08yr36Fari6uX112vxPN1QqtixKRXp+loUh
dLqTWcT+1nf7OjetI99u/rTNRfTk5KV3srCbHv2uZaKxUji1jnru84KNTmqenV0Y1SEoUGhdy30S
ZZD2Vm0mebd0qS3tiytRuTI3z2Ml+BNcP/prLpC/SXMQKTbm/RhtXYyhGVg4VyS3665fowaGKvGe
ptf3qTSYzHpS/dCn09pP7BQWmG0ZeyCLr0hi8HumtDe9MK4D/6cp7MdswILtL2X0mpMVugPyzj6i
O7wHLQbEGm9BWYu/a2T4+5KM6lPTCwtoMjRwGz7TCcplmWiD6aqSTfg4bPV4IrvtYWsDsp6bvP3H
fwrIUYMdj+jNY36hcdcvfIatO5Z7q+oER+bmwVO2gn1veUaii9VLnGEud1zwDwQ7+8d1M1/GsAp2
pVdG154V+yPG18d89N/UWg5Hs1mck1LLR9Ya0326O6aMQrwUBr2mAECPFbY1YWM355RA+iERkZY7
a9GvdgU+Guok2GWe4F0BOTVVRaN2vd2qtHbqkI65uwb2FO2JtcyhoPbuMxdY6goZ4Sb2jVNjF9OO
OSYzDx3CJPfUpdxIP+QiEbE92hlE3Kw/yc6oWd9pyMK28CWU7hYc/aL81kX3sDLpOGinUW+tDoqj
L3ObcSmRFLqbbbY1eNOGaImSuYA07WZzsjTqq8WDHU/OtsZbpJlXrvOyG7sRmUh7tA+i/muKFhCk
1T+HhXB2vEnqJdoYDPp994evyIj7ILRQbsyvBdgTIhYQVrjCf332kQGcgl2HYf7Lrsa3dWgAaDI1
S9YiaFJfkxxbFaOd1NmIlr5ACc69isDygtfMc/g8YGvsFmqTN/qi6uwaWfOXRvXibepzm917B+qM
qAFR+KRLptNDtdNOaBwzzx3gnmvEn555P7P1LZ0kswEbnPluCbevUJvyskEOOuV2PvwxgpGLJyDC
haOwfDAzl5bfrP2Eh5oESgj/1OJNMtkD3OTAm9Om7B+tJgOzpwDtlluBzMR7lW0Fs3siDg+2O1wz
0xKpYwLZ9SQFr9RWwKtr/qYaaq6rUY1PguaCZAycLwhP79LgBXf9fjhn4fyjsXndGlWuByI4cRiP
0WXqio1/M/hvWnL3ccopkxy7dOg3BV36yrSq7eARLwtfte7hUOfDNKTeAE17MZFAPPpMzp37CeHn
NGuNOR1WTC+7LVB/ZCagS+ng246C4TJEcrrVCKMCtEpaGuN/ga15UnweLDV29AP9SXfTteBF4+po
h13NgcLoylbvqmHILF2rSLchf4OUcR3ttWHnIEeadt1/s09QhMuPNy/q1RnGfVjLs1L4rsyMGx8x
5U0WWNLXrTLiyvP+8lH88Wve6DCk9xZC/tVqO2R5lVhu9a9UPrJgS4zG1vXxLCdmeov9E1nrTgx6
3jnTUhwqV9+8qebvNMe9MXrPLKud61nKpK612PvLYqfkGRvnppEMXSxectda/1ud4b9i2S7tRg11
pxngFNAODr92ENY/BvADnboZlSSGNp2NAS/LCXeePWvHn2A/Nl7v71fM2zFpp7TzGyW5EW35wfRz
q9lbRcm96vQ4njg/wH9Cq6VES4Nqsy5UmM1ZQC3Y+8ysX4tGbheRN8Gx79ziEJgmCPbILU9WVfS/
QVlMF3ObyXz36uFlreT40DZUYdRPmcOqUTsHD50YQ530bVh/L87o/jPGbhiAkOMXMKyZ23xtocl7
PjpYr3neuQgHRdc9/KiI8NdkCtz8m3ejIxmjltlLiaKPzlWK+jgs3vY9qIxxw+T14ymy7LZOZdmN
h0jba8woddjjovlbFl5wnm1PpppQ8WtQS/Piy97+CcGgPKN69bvQLzEAdY78w4R3Po5rs+y6KmzZ
Clmto4XKc7LLjMAEqsIUrYy9d7fJ+IZ7R+GyyoLP3GiXIzNK+LdTkx/cZhj2wTpsLP5r52fppu1B
dGXxuBn9eECmgDg5COdr4y74C3it+G/sHGYtw6x3y2zYx3EJm6MwlPuyFJztZiDR8RT+ljhq7QkP
2EgmXG71eSL7oNBp6G8Gw7msPSo2BBh64AmoYi3JWSiCgH/MPCH29V1o43cy9kEkgBSzObnG5dKI
ki2GML91RlSkWSD6Pfhg+6tVOptYpomcJOpatmdKvf1iZlyzR8xhicLWevbBMbpufDaZQ2Xxcg/3
wdcvWWlfMcqRRemssWlpQOCtUJQ89Zo/OMryvo0sWEViesZ6xdtiJVDaipdIMH2revc/EkmG/3hK
V+jvNId1jjaSta55R9Cj6tYzIcdFxugOWDmlyGTunVCOn77MiB1w+nk/ILm9RlWu9kHp4OArRHmN
prB6Waiyr2FUuZ/04O6x7HoCWLxAHeo5NC6rnMoDdgTiCQpyD7gwHe32Raq9dU1XPF+PKFEGo2/P
d4/T3Njvfuszkew7hk1X7AXRXT9fJMcOwoa8izrtykKyEOidfXaaIriZfr/VO69cpkPuUCixpWCk
s806ECkDRXDKszmC/drrv0bn9ru1HDkoarN9vzNunge7sE+NG43v7jIvT1WAoB5MhAWOWYewWSGs
kQKj3QOoqoY6fyp2vm5b5Ld75to8+tPJ5GJnMcUpf0ZIeefJMa1LZVn9qwyJWlh4Rnfl2sCgXVSX
9uNkxdE2HPup0ensl5JAQIySRq2WHUaj9YUqEVuiDrrh2JUCXXnNgUQjDtx0xQUTt4EDI1vK4rhh
dVriPMC0CD2f30pI+8nvFhsVIs/3kVUalxC4DbqiMZSvvuePdzpudwgp+E/LNMyJyDEcCaedbz6b
SgdnzeyDGMHb2yTs7Ka16nb+PV65y3X3jf/W4lqI5M2DDr+jO6n3BLbZcehMJTcPmH2FZYi0IKJI
MCNvDPja+hiJDbgTrorfgpPyChc82POq52eFrLF3+TufsHnd875CVrVmrrmxsTv2XYbIT8NATImc
NiBEXbF8D3beJtEyk3iMppsWIXkjDgHLe5V7U5dWuUs8K28o5fPmmhxr9Bm/w7aEah8h6ui1kHky
0Dni64NpZuUGZ2tod+NuiQpgTfWiEyVLGoQqEqeNt+6i2rz85QyuSyHTbGdRTiGz5aFmJ0qsJIYs
7iPtTY8LoJN7V4TVV4TD4kyMi59MekNgnwfBmNu7m/CZF23jxFKqaDlpi7UrnumcCQ6QsoxSPyDO
pKiGZVeS6nZayrFL+OD5WOdZHVDW8PVU1XgIOK/OkduQylgs+uAFXfMtJbNHq1vni+Xij4yDoRCP
IqBNNyNvONlVtLytfe5oSLlSXkVmjn+Ia/KSYW2thJXCe2IAyBlyYVDFMQmiF9+trGZ4XldqDbsm
KHuKUmeC3u52vMNZ9Gzwf8xCkZwMLcq1kLkpcfOmuiujzo+QNX6RwTi0WflMfsSBRyTlxKYLaCf8
ojX5Ef5DZ5i7itkcYs++yfVOhv5DgP9vy6vUqaaHvGKCXYPUqj38hvqhnsQ+IiswW6tLW5jtwSyN
HfVvvg87SpmldG4gztt9YBpjWgsqu0BWzxGm4R2l0MlwHSx2gXi0CRrymP0z1nNY7zGcW6Xrp4Ic
NcuYXqpCP2dEU3h6eGodOhWv07fI6AaMScI9eTKvU/a6oKaU0U1i6z8HHGK7uRvGU83kOMmM4h3V
81AJca1ab04yXHGOU1xZq7Tixsw+pnnYm07YpaBIiyNjRDLmvStu3vyUufjNNwaDERY4prjO0afu
xfWZaLd5Y6/SvMyOYT10eZ/vzWqyOE6iiv6xCt/qnvii3JqmB6s1Zl4tu3gH8mJlaTit7Y9GuDp7
del4l0LpZUErwQTM2KMKnwLFGjaGRQtoMIMzPeRjMuBdZmqgw79RQ0J85mw6XQI2aGOPEJcUe15w
cIKgZsk7dx+kyz6nbQdBIkmHP5T8LGnuMZOEJsVdKPGxFBbjyBrOG0NYP1yOUwYTF13DJYtn0Zeu
xOPq0Lxc1lbO3LGVgyBbVq/2sH5rjwSu4u6dw63uv2Uk6byEnr3c2g0XQtd00UlQrj9Mk0/YmCzw
UCJ77yyLQnuSHvFBjHdOeRhgazeC+g8z9fv25F1CIZmHyBoWYU8W/jbUQ3fd92hljy7sKynpAeOc
4+bNLXW4a+mnSd6w1vGwiRquMhYe5q6s/SarsKeDrU1KTH+xt6PVTg2mSnqimNlCNz3XWWf9RLx0
z6WwOubJvryI0cZ64k/V71oswS/Z2OM5imR9JqGGwCC7ySWRGeUQUOKFBqk1suvd1O9y3r9AbQZb
gk6A2yVfzitUSOYywGKYM8TEBG4PEXis5yAg20Yb/bDLNvluW8yzmYs+RWH1Swc9044wmjaiSj3M
28rXRN/gcuaMHzcOgal5MATzo3jZ1uUXylZ1WMVWv2XtqrApNShluP3TOeNMrRVTuD5awkfuNLj3
vu02VyUo/nu7qs5hGyFfTOuYCOCPFVKUZadFMxg35fTdv5CrGePPmB1cXesT+OHSj0d8NQmvjLh1
daj2OIybeA6H7Htg+bXaMv+AeB+JeFbl/IY5s/yx7a0iX2pgL2Bj6Fs5Y/5QqOC/ruh/8bOVR+Gq
bxE1MHnNOrqsPCCPLcutfAwO3pb0f87OZEdSJMqiP9RIgIEBW5+HmKeMiA3KIZIZjNng6/t4rbK9
0yOkXJRUFSo57mDY8N695xrc9p9J70H3s9O7xPHGQxH0nALavtrNjVEf/Dkr9qb0ORbFxKbRX+/X
UTbma52NejOFcbQjxGOCNgdtO5VBvp/9ntigsBNouuaY1RrVrm1H8RPzSI0YYKr3VhVZh6Djy3JK
rtfJWKqXvmzN9WhN+hCS9LM3Jv3iDYG7gSgZbSsHNAfyyicq9CjsfXawYBWKmyI7aT1mN7xH+T3c
1pkuf082Ei7IVnI51vO4ajzX35LxTOx1jMOkZPe5lG2BPieO3E0q1LgVyeQsZ5OkFBr18tGAL4qw
30UV69Lhbzlm9H3KqbpSmKWyKbupMgsTbdvWS3foXYqZjqC8MMPuppvr3OqInJ0KCt96xEByOsMG
P+uk9ihxZx/sWtk7NLbb7LWchiunVSgRKLc80gVEI6pOuLc5L3aG08uFMYzhIXCL+M7LZ3+Z6sZb
DtTJXprY7x+8xjF3Jomu1+ontWC5sRUvg99Q7JCxLa4a2ooPbk/+WqfU0W1o15YtCTdtSkPfEDF9
DJMclM5z+aq1lx3HCslWZpFyTrLEY5eOqAHUaD1Epw25C4WbWiRvuDtZzygCN5VdPxhz+5bE070s
vXtVyO0caEoUeX7IkEsTkvVcGwi4KQ/dtJ408YSJaqelaa5Ly6FjdOrAcsqw1rINDqK17tx+tKhg
hb/HOtgU3CbwRgwozzxVMjuxZfA95Eb8xNxOr4gu35ARzxJb7O37VrjXZDDM685BASgL8o+FZkcj
nHlX+gbaRuXu2PEVK1q98Y4k8cdo0CFSRibxsEhxzHv6yVPiIyrKx8HIjhGGelPSKJlp8J1mOrr3
c3cvLVeu+lzHOwtt/Ir+Y3myDdHlTDS+ZV52tFb2fYQ82wL46ubk79iwOVezzN/MjkJtYlDs8Gjr
LaaEFkGU0qyybd6b/tGgSbkI0y7e9II0q3pK6QSUPphm3xILS0TfQRP0lDDgHo9pGRLWcmp/89rW
PdjOUfh6LQQJw0huxsU4dNRw3YGaKLKx177surVObGLJwunNLMvpiCS4WA7Nqc/WxOWWdFK1zFo3
3AxuEFFR9JBHlXhaLBmp05uMJp/F63qMjXHntagSasxXO04C1c4rxV1neSiQERZwM/1rMAkngWlE
6E0cJpsi8lGu05dcJEn2ze66mgKEeDHaBCpG2x9C3/6WJkhdamv61drdd9es0wW7WbwGqHpISurk
3lMlq7ZdDPepVzyFlXyN2sQh/2ZAOWp7e8eObmZjYgko7fim0025znTt0svnMbixOSwkcSDr6bTl
isDRLGSKTrJhs3NQcWcsECL8DnOHkYdIcYW0c2ajkIaLrkVUO2bJTYh5fVF0iLbMAYw3nXKTWEUK
pq1KSEPRzX3pRI/JGN4YhvsegxmaMzyjQxpe2QpMUs7czS9E/3myD7nYHK58snRu2cbfKMdYVjJ7
nbP6jTmpppbUOJsq1O1VIonoLIsRQz2iTzsL9c4WbFY4autbRuRb2qfreJJPbTwjHJFPonFvgpl5
gxcUEWg2HZup3MPQ2CPWeLRL7woFCV+npdraZzRwbd2mq0ynbyjSdogaxcoe3ZKIleEmbWvaAOwU
NkFgUitNxv0sZhsNgUbhljWcayihEiDFVpunuKZhzBnbb9aN0D9rHaaII3T8znvablMgHsi/N+MI
oTpGyRSY8a3huOMGlUu6sDm9EYnmPDMQnn3JMMtN/WjRlwq9mLZxKx+Man5CaByu6VysZA9IKLf8
nljNZjUG7ktjltdhh/pZka24CK2cQMm2Ycx75ceph7ess2jmh0asi+EtmWvpYhwBVwR2/EiK3yGy
5Da2+pW0jWe7Q68vqw0g0L1D7WvpzcV3Es3W4+ysOR4zsWUYc7rKe44nZP25z4Idos5Br89/1f5t
gT0NNY1mX5GrO/JN7wjIO0wdSak9JA5Tj8vUcl8DDSk9aHfYsWiZOntkj8wD5vRaWSES00GR5jlH
ZM+p8LrpA6SJc7WtaOAd6Cez7WhR/3qIQI7oY59pRFKG1fdtk7zPEiDKgDOHFz//bfbIDQZTUIKs
8xc6tbd0ncOlKSg6RnWL9SaPD7zmvxpr2GpLnxZ0lMkscvh+iLMsXdSNOQrUNaFTdL5rzs5KRSyq
trX00Tcv0oq9bT6JZomSwEcrpylu94VxnaaKtTPjYTn+LUr8jtqY/NYMqNo8NpDXJuTw23B0ab3g
Tl+Tl2nsY9+mklAEJhKRvtuUpNWt6sIPfiCMsXZJ2CG0qpHme1NxGEbucRt4ao2B/htQZ2q/YV8d
gokeZUYFd18oyi7WJOZNm5h07VT9Ia0CdHER5OGtMSe87xGli1bkyKHZtnW88r1r3LYNVTQr1d01
poqHsSA/lfw4jH4yfYHfXb039LL2tsjLQxNa75jR2SHMob2CBMN7Bd0Y6zM74r4yECEpWg0bXZv1
hsL5t1RkGxDJHC3m61lx2KjRHNnedC+0+hAkUDoGA8ycm3pBXe9pMqyNj6ppO4GVOlBbMa/KeXIP
s8WOtByoF9mSxghFQrEsw4noKWS+tmq3aK8ea6/a18V0fwKNLtqQfZ3QmNcSo78pLHEwOBWtURJ+
ELfLQTCKnvrG+WEbVPyyDjtR7+lpY2fMJqbRvcVWGq5s+uDLuKltBDlJupQ+zs7Ybb9PNHYWWUJ5
tQ0DsQU7QSddP1F5z5aTx1xBB4htnKYdrZC7bagurPp4HpdFlhPtJ+ks4aaI0OtG6gAyfU9LacJU
QbqeP9ty29F72hi4GpLQum3d5AcxpnQ2vZntmtkYlEdQ1gUqtn7HajxVt/G7RsFI4GcaNetIY5Kt
tU/1rKd4HNGOXDqmhdizzI37MeFf+nablf3dlGt5N2LnWRSxYy5P9uzVgAp/G+AueKqcXhxOLPd1
ZXPidm3jKsLbNbGjMeRorybSNFeydqeFV4db9tw31ZBAt5LzdSX0vUl5lyCT9tUHimB48Lqn4KSa
2gfokXWYr2WUHlVF/KRJr4pJzECJ4Msn5sqHPHAeYrNyDzyTcgEH4aO33ddJ1emKKvqttsRLQU1k
Q9fldxnNbGIL3msU90lVPXKwust8i5BPKvsVU+KimvpN1GTscqiJL+y0g5iomzcMcTwDhWLKz6yl
aXGGnM35Ls0qihAqueJIcY1TfVq1jr1Hp/PbG8drqaoPmqco8QeWszppHuOgI3uxYp9sjckOlV8H
dwD6cj/8ooJ+cgNFDjWW6MEz6M57Sj9Hp5y9tNpO0rmWLiOWkE1TGNez9N+8ls6zBb/RzluDvjxC
1Mgwr1JT35cF213Trq6mXhP3N5Q0nqm3W15wSGK2R6VB34WAIIrXHUGrpvfLSvq38vQE7ZAmFH5k
e3LuE5KQFiO5aRYvCRmvxqNdmbedZz0hOnnScBYpUE9ITrvDSRUJv64+zrN9NZGy2ETJQajsqtSl
hefJ2/XUeHC2X1vyJO3PDxYcqonJtznlMZ+iR816oGJWFgjSKBs50KoWdp08pt38C1fkU+tU2LdK
fdOH8mcrg2dYQuzzSdqJpFktvZBc3zyicOKdTDM3jWdnq+m0bhWeFy0zQaPcLuk5+b17yGYDDWU3
lkjurTRxH2rkEJtBO+POSD1rQexm+yIzT92qKMXbhZgKtVuEwm3yYk5EbrEmCpmzLUEzqw4R4Avt
jPZKytS6laFZ/jaaqn8EwVKkeJRPl9bKyq/y2cvubFb/n0Yx1w/WyGbL1YXxqx36YROpkVZewQBz
qlKujSGkL9qVFIRbGLe9wMxMKCb+aYmNfT/Ubr9vEW9vvES4BX12z9jMQ5ocJGHe5ZpSdBlj9l20
N7o6+YvZr1BsTh5mOmsnUXa0GWolljgB9U1rerRmUwej1mw2hAam2eRyiek3kYjsZRyrOFaEih7+
RwhoYClP6MhOlnqSpqaX3Eduva+m4eVzfMolFMOJafMHu4Z47ygZbLR6adAd03jr00ZaSRpDS6ec
/glGZwVnUJOalYWc18k6ZoitJevY3IMLeP78B1xA+1rBGc4kyjrH8OdZHfshccGducU+mF0K0WQt
U/Ui7CAmCeB31rTjDS17cyvTYjxGBUJJn14hKp1i+oLbYZnctb+xJs6wJ/TyzKwXoSb0KnmkFE9B
zkt2isaTbbtbcnXXRZOflsVfsW3YX0BpLgE8Tl/mj0dIx6JTOjbmo2LJGPHsoVhED7UR05NGKIS8
fwUy4fO7fQF84p++wx/XMpXpIluT8xHv0RVbubvK6g5k6j5+/vF/JylZ/gmI8sfH+xLzhAOd82hn
9qHsBezfWaerzz/8wlD3z2hhMmDLl9A4OJpDhAvMdJhiqOvjj1ABVhsTcurnF7pwk86Rr45p9r6h
TUKmse57Xf6SctqfhuwLmOV/2Kq/jDL/9AP/uEtse1NOZqTDYaXy3mcyPwm+jjLvhg4ELh1s/OXz
HOMJwTZ9kne5IBaCjJlaG19ECl34hf7p7398A00oc9T5pXmMupjsT8JPyTcPvEMstfXF07o0FE5/
/+MShR1lsgOvfsxKVPA0Xhr8h//0fM7T9dqe/c0ogRMR8j1W3w0bB/LTv3302WQkTXuKjBTTOBuI
J3Tl66lsn1r0Mp9//KUhfDa/1EL0HjIEbK1J/M4icOPHBcb4kjYczezPr3Hp2Z5NJxZVwcCoYvMo
mnsbAa+F15rV+J8+/DxYLyrLSLZVABeKNSBr34euY6V8/fzDL0yE56F682hVUmENOqZVcohaApKz
lDIO8a3aFfC27Xbn18a70esvMFAXHod3NqNwktBDGZgZ6DSLknG7Ean3KuaBkBS7/WIyufAenMfr
Ieiv4CqCZ7JGRPuDt8zrL7BZ3qWPPnuLmTIUOko5HoMwmX5ZHZ3WJaASwmujjnRrrR3/bXbagFRt
JXFU9HSnnCW4nRicgUYYJvpG+hRJY3cThliDJ5niBcTEfR1VrK0LD+HluvSQ3wYzWrW093WxzRFF
3jgWtZLIxG5R9+W0wz/ro322nes8Gf3viPDCN6duwgc/PoVO4/8DTEQtLTLGYIdsqVwqU1B98doA
CV43I6/XqCNopFacDX2rG19yJzZ29LareyNrm51Kh3BlIOsm6apSD8HQEUzeqSdVBNEah98EvbwK
X/BPN3sAhgh9Au63SoP4qsYJt7JRP+zwxmS/vNTuN7LIg0MnA/l79lHY0RygyuRXSu08ooY4jnjp
bThX1VFlWnzXXk6+NyLu+ZCDdpkWTuG1ikppUn6xcF4aiWezJSIDd+AMro9zSXrB9HQSHQAzWI5f
BQ3/Hehm/UfX+mM6nsve9WZl6GM4CgA2ybbT+Ha66nsrQWdw8S+G+6UfcjaBtqZjI+pyAJn7qHft
WtHDUnKnm9Bdi05/AYS8dJWzedQyrRp+KfuMvMmzNUdQqg/1YVDUbB3DTr+YSS9d5WwmjSD3mIOy
2fem4zLK6HtZC5QOMZPq5xPehalani78x0OBqAIUOa/Dg2OefGv+Eu0krIHk3ybr88S92k38aMI+
dsg5siuHEzuiDrhdX3z7C7fnPGZP13UZe3KYjsXUJNRMeZUVhqwFqobXdvC+2B1fYOlJ8X/vEeQJ
RNpVc/oR+sMy61XaJxz/3G1Z908OgBIDrc/nj+PSpc7GLtIAdAx9OR/nVmKGDaTeNq22YI3BQ36n
HjHfKdwM1kJRjvj4t2uejWQ7yp2i0UxGNqW1RdGXejW05veJ02WHnFKm7nPRIXn7/GqXBtzZiMZ3
TeqDEP6hNtCBQg48qTbRBJngf754aS5c4jyCL9VUOmctwoPdiSs7snai9VeuO/9THK51Hr5n1RJF
5+m8+19PAWGU377R+V+YhVj90z1yzzYFBSotw4/cExuSRhL6X0kjL6A6+/nHX1i03bN3PkcaW9UY
YUkO9gSV4qa/Ap2i/21jf56wFjcjNOpaY8mj4aQT1ij4HUpE//LlpeucfXnXJuUhtkdj78TZB6qK
V7Tk5Rdj8683hs8+Dag/JsMJf3I5Z1V0wDEQL11/SH9GcpQv/3Db+fSzBdahwJnWSR4d2qixaaOk
zvVs5s0XR7q/ToV8+tkklYzdnIS27e99D6t0aqdPKaeUFSI6WIX1FzPhX98sLnI2PZkjUnBTlSFS
rQdLXpvqqXO/GDaXvv/ZLMTdME0WT2NfmsUPuyv9na4gaCWhzN7ZBnn/8mrxC86mH19NPpYtfkFR
3bj5U27de+Pb58/3ws05j0+S6Jl0W0/+Xg7JLmi/kRy3lNjoPv/0vxeppHsen6QdY8a8WfHNs1z4
aG8D476hWJ7CnfPVXVuFDm5/6X2rSh/UUWNl8igBG/SZH3wDTycfHTZZ28+/zYWn9V9d4Y83ReVi
mOOxSQ4KtGeaoSE1MRVLxNXGF+/5hbv5X33sjyskakxBqc90GlK9CtC6W8NDCtX08+9/4dPPidg4
aga3y834EOCYKSrigH7l3lcZTn9dxKVrnv7+x1f3sSAlOC3jg2PLqzIxybDu6neYLj8Rcd6xmt/0
dLM+/yEXpqxzfv0Y4r2BupIcTP29a76N5leHxgt3SJytQUlmV2JCprzv82+zf2+H14Sdfv6dL330
aVD9cX/CQYMjx6u6DzWhvnO4ULm9IGTki1n8wtg8T5aSNB1dAKTe3grBm6bNIrCGhQlRThkv//YD
zmbyvCi7eeast09HA0bl8J43LjEf9j9OJGdTORmzcTVhlKRGL9GxIZKJBvGhfPeLl/fS/T+bxb0u
8lAIRgYc4hTzUkrzm1YzPIXP786l+382k3etMIYCQtS+pvm9DJnUHwg8sA5lVPevHpKzL37Gpeuc
TeW2N7pm5OU4vSvQFXlFv7kJo9eSXl2dFerf5qHz9CdXpVUVdGG47zyE8K6Vsq9h1+Q73vs/3a7z
4KcwClUXB3a4H136zuY83MylYaENQcN9sn3921XOXueoCjI77fHkSWfGeyZu29x8Kf1hW8XN7vNL
XBhW9uk5/fFae0FcSD/ieSgAxstSa1qVNE8gY0Wvn1/hwmR3noEsxqRIe00Xjs7rKkgtpNFfFdwv
ffTZKz10TTiao5McWpkc27HYRGbyxc4s4Pf/v1q7dM9zj22LQk3UD+khA9qLrq2xTK7Qeo95JMJn
1SfTVW5axUuHDuY+bv3ii9LipZ90/poDBu+TlJ+E9eKGyRyM9/DFZu3Soz57xQ1fQJbKZpZ/+y5B
FwaJDuhttfn8MV/69LMX27VYU+1AJAcMHLREG/455aP8U1CodK3Tc/pjnEIIboawZ8lE9AcR1tjl
9V0JkPbzL396of7ytM8zrRrLM+uuGaND19ARH3JxovtGVwgPcawbEAybMf5iarowsKyzd9ogDAwY
CJswHCTFowXQw12WqAvadSin5A5nvrYXTZnX3wLhFR8iNyGn/9uvPHvX47LJgtKrGVvBY4IMuKr2
ov+e2D+aSnxxIy9M7+cRTVGe5Cr1VHLoQ3UV5+U+GOvvIma7pmHbfv4zLoy085imIDCEmka2gUX9
C9Dd0up/eFb6j/dInI2zhJB2WfMDSuS2NegJovzmhcpGurd5ujR764tp8dKQO3vRs0w3otcIOGQ/
tFsHgebziZhzVLklnrCoITCTZWk9fH7P/L8P8PMglshE8g1rkddn7MNFD4hKoG9oi+mHAc/6NNih
THtfpVJeGAXn2SxmL3zYLS3zstP9EvOPeEChlXNx86sa4oUxcB7IUvl+XUjt5AdndO7Q+FyNUbPv
k/r589t1YRY2z0aB6js7rZHUHzJgiViJHIOArO6f+pDSOU8RQbYLTrIMk4Or3oQLIShv0btZ68+/
+99vjfP/QkSYhHUc86jjFjoJ2MoTUMCyvtqoX/r4s/lLYZ4K/YZ5vhyMnVXNm8J0V/EU3f3btz+b
o4QXeJiV2S2grFlAbV441Vtc/vj8w/8+Lp3zSJDEH7PCE0zzqJyfI3y0Nw3G8IWYE0BuTfmV4ODv
U7wTnG1LiAEPSznX8cE1k29hoWBucGVkusYxEv4DXJVV7HjYtZyvnvmlH3Y2XjWy4dzp+vxQmlGZ
L6q4Q+ok5a/J19ZV6trpF7uiv78XzrnmJubMmg2pnR9cN6k2czqH78RjFN8/fzwXqiVOcLZDUaBV
bLBrySFsGLL5e5rbCMf7ZYpiPBTZe9E92QZ2KkylHXJTjCtHmX+1Ov59inSCsw2MnyWNX9rsvGz2
RRGikLyxlolzV813lYnXDn7T5z/zwoXOtTRNYXWTINHh0ApbocHENkE0NTzHpslWHcEplNVPXVeT
9ebzK/5dnySdc32N8g1BR4oZR8VZcIhhXWMK9ga1GkQQgeUw3TWAmNSi6e+mJ9dCjfDOm1O5/+IL
COu0rv1li2WerXceEZl4PWZx4BLBW9Dq6cEcx+Qht0c5Y7TPip8exo8GPaKTQoLOG39vB9XQLCky
KhAVJfCQndN09XPVlQ2MYSudV0x18z1bchc6LF47gJR2tidET135GrTRonASFwdF5LWPSdNKY4FQ
sfhZ2BnelNw7xdxEEsN+NYTg6e35R9Gp4hYPDEe41krKjYOut112hMDgtg/jcUV3WLdwT8RLJ3ix
C2LInkcRDbzRQ72x3dTc1C3+zLKMu23bQUr1fBvtWQ4GEglys5kbmwSEGrAJD6VcTa4xAtf3wuQK
qfZ8DLwJOgBe4XbZTI1Yqn60QUu6w9OsigKdcATi9MRj9EPfPSS+KH82sSquomY23/8zeCSIPR/6
sJUfoSOjY80h5ncxqGHn+b393U/QXc+gBpYNXLp1qYrRWno1GTciDiGWW0Eb3tqsTrCQ8JOJRY4r
6rrxa/wE0stimudj8OEMlo0Gxfhd1QaJoq2mG+/4xgpZIYdUQjeWszoZgeoZY5AvPfkt9FPxs8cs
gJPXzvUdyurho3I8/9DnwbRvRA3xO9bwjToOD1v6suD2HTfGRByNq8mskMBDPkH+PwJouQ89P1va
BgaNhIrzPXRM9e64VXnKFPFe9YifHJJ6mq28uix2adhmPwI/xgeQEnSJJyhDNr+yMkSjWeeaa1Mq
e9mJsSCpYFTFvS0JylEdjhQ5ZmW7VPgc+eOkEuTlYBoWUzj3z0Yz9s9VyahoxJTvGaUtAkerEjVy
fmtet0093XdlWtwR1Rr/SjJp7s0qwBFthxU8R9yW1srpkhiGJ2P6NZlO/WJIX9nSKC15a+Wh3ndW
1R58QPM37ljhv4z7kgHjxQnPvEhoMQnsMyie2RADcYCs/r0FhYC/Iw0gS8uWMlo+tektUecJ+8o6
W/kJRP6Fj6IbmFSPw3rpn0DCgZ2fEO3NeB0GsRsThUG2zbo3QuCXYMvAoJPvJBBZYKVb9G0GLUpV
/RMJC/oHZod5jdO1+Wg4kKN9brhti6ByI3QRlVh0riAmiwgujFOlOYRI6UnAifpqPMazmz4Vge9d
RVne3OHslHj/i7KBVlvE6nunPLrPRdb1v+l5mcnC8j1z42bSOdCyd9cBWJFH25yjfQZq5j2JxgEy
t/WWtmV52w3FsMtgLmPbNJy7Jgpj0vUMk8QcDVWaqtdegTPfxLxWq7KjaO1kwt0NlV3hl23t26SI
zX1mwEywiy7e5kQPrQZZyhs9uNthNADfhQV5KIk5NL/8rBxX2nLDR2z+E+UCO1zbSFS3fE8UNSFL
ptsWyXVhIwWZSywRDry/oIPCJppDwK78YGHcHRZOH3TbENLpMZReGcN/1P+RApDbAWNVayLrH2sV
5Ys8pIzvJ94IQb4YV1DlHW+pQpsUj6ZTBphf2JJ+gjw5SfoPqNvuLrLV7zqQYh1NbTHuQvyia8O3
BYU/lNmjV7qAzofSv49738aqYTi/61BnWxoZ5DY1dt0vpxYe0thH6iMA/fTiTwKEW5wWRyJGgE66
dbruOPetgnzKDqSWqysCZ6zrUkF+wedoYsMIyGfsHGnfllByNwb7l50rpf8gnMnEcyDIrk6Lmf9H
dcUrlCt6YmFvbNQIAcGM2D0hPArcFXlMCKQHrH6+YLeekupBqg85xb1yI3sBJKNIN3psVErYkTTe
8BCYz4HW2TVMsnir/SH8ZjFUoTb19mEkwvRGTRM8ipqSfA/3bOX3HI26yISjAILpRhkkrdet56x5
wsmr8lMT9ZPoNyBv6qsZbjuAmFTLZefDYJt6W64w2uRXCKsS5OUmc48ZWuJ+IPphJ7O43hoy9jYJ
QKe90WET7C2ka1Mkqu9c06sx8ATZdRnn7nsA6O7edSKPYYPZY91YdfrkEDOBF4XsmmWf1iTHoW54
rFIwzjFINjzNZrYhWcFbolILXqLBKR5qpo17Ayfe1uDDN57UxvUE7/KYgMLF9xPD/8s9r/s2xHNK
qflUKgKB0f4kZcM4WG7qf+M4B5qjT6NvyPJpZbkmMI9Ip9fQXcIjNY1qNwKP3mkKo88BUKkb9KLy
UBpV/REKldxgYU/eHFUBAh1Gm1U0srZT5lr7fIwRghB9uJNwfm/6OJ2+l26tN43MamiNabH1jVM8
WZ2CMIK9qaF2KTKlAO7173FtqK0P77NazVHofaSJ1+wSAXYCFHd6o7MSa55SkjQ53QU3TTUjc1RV
9GL6sWXsANP6Dxrv0BETgfveO8P8MhbULaxEU8GIZfBiJ447rxIzHscVRuv0ENl5+uqhRFuHbjxu
bKGJQy8L4jOGxF6b2DL3PQbobQg6Nl4Y2jE3gczm1ehDDx+g3DYFNf3GD+oD/EPjZ9iw3I3eRGaS
bpMMp3tfbLwoATMCNWsVGxWsolgx7SsY4iNZBo+zUQl4LbqjVhkpNC5l/M2h23gozKLbo4JJV1Pr
1BsifRoKDQLzHDaxTUrixxplV3s7a+6lTw7Fsmyq6hp5mu43cevCCifoZ+UzT2MijMWxx32FjXaY
DdCkA1uEGu4AgULE8SyCOLTw/Vftekza6cgTVhXIcKs9ViTqlHC95XQLwZIZUsAA0p6OHnTkk53Q
B2g0dQPGAJbPtFN9ZkKoyMafMCwRt1txc7QjgJ26keq6SyLrwTbZQrq2Hd6Rpx4gfJNja/8sAORu
/VRhE22Rjk1xLW+xnffcNL/dkUUEu2hycqaXaNhVuHqw4oIm+oVppr0tzJx30x6dYG20eFexmPWv
tdudZgU3gwnJ9hmSiZlTFTSlt2HDkT54Q1wAKNBN5WxqkKl4YRKoIyYuqTlk5Sm0cMkMcWPKOlMC
cXfwVTeSmjSqV5Cc9D5CJq8YpFsl7tqJTabrNkyw89ixaCZ1Nf8K+zq6AbwxLr1OwcwYnZSVtfVh
K+d5ktwE0HTV2g+tYssWqyloC8kTqcmYxuCoHEBIfbKsc/yBXQyQIG8zf0fwTVQtQVbYxarIBqE3
YTK60UYpdlWLuerJVJoBbEMT97Kt0ENyE9UyoFJohr8KwlbgsRnGqrBFfw8VyCRNHrp7Nf+XWSCm
E+XNSq4F/E84eulwcl9bPD5rhghgyMy8SRgwzhInVPUKYcJ/tMwmOFAEbZ6itKvAz7o4UkAJJ6uu
d+o7vrR37M0xKFfsk70X0zbmaq3KIXk9yScgVgE9WweZIm3Fa+ZbP5/Vh9ObwJUzS1kfXT/Imykc
qtPvJwrEEik79CZ1TglsbUsKQB4DC049bK7uRGGxHgyBl780t/iFy6OHCWsVMx2ucA7FB/bCXUEI
D1Y2QJfVrYSVB3TdGtkXkQpBezSPZ1p/RZdd5Un2FIiImLPIsm4N0ULDE75y2TP3znMU41E8mgjI
2AHmvbMiC6O41b6As9JwkogdCzscuaTpmsOp89xxIq3L/hCjh9jVnRG8GkWkAKkBXLwH6ui95uC+
8M55YtsMOWrZqkwePKjGRxOw0huNsLkC3wNXvHYS/UaUD27xRE/zL3ZG5OWZnAbeHSA+b9pIAYUI
VmGwI0JcmcBZHooWbFJMmM4DTReAqYWbQuSW4cQ3itk7O4kkwtHP4KeEdXojBhhBqtE74cLnE211
Y1iGfxMEWbs1eiekJtiSp5mCYVnF0u4e6taoIOAN8zcGg7OOeE82xG52u7mvpwOnLGISmrqE3d+0
GwVfbN1yYLvqNamdjp68l3Hop7vcz0wQI86wz3FhrhqA5SuD1BFShEb7YHikHlQ2iamFGUTLhuPE
MqhsEnSyfNoUsynUwgvAp0VM8s/NmEeE3c3FA/2YYGVrB294EPVrJt54U5dTtZizcH5JVGEfGezh
MZN98MpJPoKmIYMVu4savULa3It8oIhMYPAhDSpnZZAJiqa7nvdxO0dvXmy0jzWKZ2BO+L923cyp
uFUEQgRuY/0Aoodm2gzszlv6bdU8ISEejwLI4S27IeKmRIw5nVD6tiMjlpMo8Zv1cpgaw8dA67G7
1XFGsB65YMMWZFlxS2CFdWUo0LTLdC6sW3887Rd5f15cHTsbox7bn10poh+4VjkN9FAHX5SfRAfT
SN2R62mvXzMo4iuCE6vbRKflTsQGvOrGCsZiHQ6U204APU4r1lDH26JlFCTBoKeVqaHFlhD3+H9F
/yONVPVCVIFix+b3bOZKAnVT9l9lbKwbjmW/CODUD05RkiIHB4JEvSKsxAvjb37R3v9ydh7Lceta
FP0iVjGDnHYOypIl2xOWdX3NnDO+/q32SJdPbFZpqlIRTRIAgYO917ZwrxtuNcCiZyIu2XC33poQ
puZcdcRdOlkAAcW1WmbfvtgrA/+ot5BwCWSQ+QnJ9ngsM2DIKxLplZt6LMbNSL4RWQhe8ZYW8Nh0
vOcGEGEVpmwGzQumWJT/Ap6pEQsHQTK0PVL8hG2R19xgf2zsVj4kptQeEhU6YZtGYteSwrimftaR
rxpWw7oiSWPL91T+8vI2wi4UmQc1dMx7VdOcXzWzJ9W7tr1L4GpQnQQKtHOhqdurisQWfeukpOZt
cFITuar7kcaiD3HzGrK98m6E8ZDvegDkR4oWfJF1sj+di68TdmvrDvKnnTiwNTut6naWW8t4TXaM
g/Pb7rB+68TR4FcW6146ybHzS4sYtCI+9Uag7rs8grodm6DXg4ZIWPuSkobNPVmbKOB3TgdQBsLO
+I8xkLi0GvJCnP1KAyg4xD7wPqfcVa3m7g0mgR1epfE7OZ8KVPqYIrjvlvpN0tCxQq0m1wuziH0J
hwWfhqOjJlIAMHNgAziCTMtzDbB6ZnbrQImq4XKtjdozfgX00jWr2nzd9CZqD1NAVAYET8iQGgc3
iZd0By0G0QlFtn0yxnI4GT3hzKWEFLbuTXTtKqQPZ7iw/9M62hm90DaC9K49pXUNgIGS1kThVR2f
pzg2nzkq0OjNYNQyz68e9AyVvBom4WtkpWS5xXFEnqnfvrpmCw8TYv/3fKT+BIlWbLu+H0+kiyaw
Ii0zBHofhjd+QZoqW+4SXmhjrXvoXX9coRM/TIxJuItbD1eLVrPLGHwvpkLQ4UQuitG4NYENPA5F
Z9zBSaVOFSRj+YPlc/eoDxIYUNIE6boKu+S2SIB/p6Hublu27UeXj+MpbDL/WIV1vAmdzoRZrJvQ
sd38vW0v4rQUuPZL6VnGQ5j35jcRCYz2Gvz/qs79dZDCb8zMVv5LSmKnrFXiIG5SUqAPLK90CHNK
fGB0Dxuk0N05hCD1FsSh/ZwFRsoaKTIEx20o3xz8GOewGQJAIMJeW8DFni04BUeqU86bPVrlnR37
/klrqxA8jsh/Kn6vvUlL4BYAbPgvdTgHwrOpAC50dLlrs8vaN1CDrdFaXcmeefRfRQUPtlBIfApi
PX2perN4l+RpHEU3xAcZBuG2jEzr3EqhPVmJJNm2d6pjVo6E9hJItO7aXLsxLMu8qzI7ALDWBvdE
MGBwSgcmLbdM7px+YN2QJ37ykyHt3Y3UtjeA4zFxl3bFdtwFhJQaUjB+knrn+QEJAS6EG+HIdtcV
rBoTK//XLuBoK5QN73zykvZmLMwNIWLlD5e99A4TdP0ntvjullC0yN6LQjbtTnuKcAjcGxEBG2Ub
tu+gU9vHhJSdM4yt8RCQQJes5GhSO7FctYE4lKtPbtY690aihKdKGwXuCLcKILIr4jWUF9S9GO0n
fDuXHO7UJI9X/ZsuOkgALEHUes8526o/YZClT4TuJA9suYN1H5vFq4C2fKBCqa/7VOuIloirndc1
9T4tI09bEYJjncywijX2n4VH2EHeHYmnY/8TdrK8hQ0c7UVphwfdinlwg+M+Z0NabKD8gPYsU3Z9
SeaRfeI3ZPBElvpNdmalMTNS5FqL1HBIQIyzezUvtHOqwp9QVaMnlBLpasBr2Rla4R6I1ubMJrHY
rmoj71jaVXa0w6EjV1nYrHkGv8PfrqiQ8SBqpEUJeCpgtVOVTnrsekRZvW2oP/IRdpgVlgTmJX76
uyRTpiCcJTa/OaXtbDOjYw9QN9lDNkr/gSKUGoO0LvyTXjcKGmObKGsWmVj6h7bNVpHey41qRdqm
DyLxBmekuNWGSNkjH27gw4G+Xmk+BDRdd4PxBmsW2eRUQYjSchx1r5Zhty+6no9vqRBLVyDv3jIS
5UrvnPqnQZbVWz+wLB5K3f/ppUH7QlCdTyVOKW7bVrtM77637TDp3uKmap/5ugXs9EVy7CnF3Ag2
x2SR5WWGsZpAXRZmmX5orLw4kjnEzl2n6u0arrezHI3d3xBX7yRVsfhpCVLwiHM5K33sPnmiCJ7t
riF5wAGO/pyNQGvvjKoo943LCRZIgo48B1vL4aoLciQUxnXelOmNo2X+ifxn9QGra/CicHh7Xyim
e7SEEu7wAHbbNIRALTNSGpIky6AkQWMraydAVVVo+8LttaeKIu4rTCqVAEm9fSMGh1euQPQCbtCB
UwML8MSe1zlQq6lv6oz1lSAl9VtkyfGRKnW7ynQKOBKC+S17uXCvO53cEQnW7qvY098BmJLa2FYU
XUenOA515W3YcUVPEagRWB4sS9GakIQRD8pr1OvDQwhheTfwvoM9+GA72bkmeF4HGytLViRu9q1F
ZvUpqrTQ3rLAFe+Qc9tkbTWt/SNVhVAfyGLLwJ3qmfcK0BreRW7G36nAjPBcM/Yh+4QPoI1/sbG+
W4RQFAzkDgm0Fjvdd82L7RfAB8iEG1KM3qk4Wr94ff43R80C0H5BIu51t20vLjvzW6SZJocBRWC8
qubQnYsS1QyYB/XVk9CY48Je2fA6Xo2ugB5dR11wjntV3kI2V3ZgLPQjtNz0T5uo9jmLzSTc6CH4
01oaQOYZx8bBjWFOERg9POdD5Z/oSspb16rpNwh5xCCAqjEeHTvuD/Y4xL+J2SC3q5COZM1ak7VM
7Z0oI5904gdQ+O0PM9fjQxz22h8LXsvaIslvt3De9flBKRFr/5WRgDBMS5OK76klciQnyquo7N/C
IYQwLu1z25dPoU7oDTvmm1S3vxuNR6c2fpse697SlW/Xf8aMxkSdHmmGNqVvqCwnvRIvcRbdJx78
rFaat4VlPAMzXzDXfN6OOXXYF0CYTelwt7mZrl3xD3Mk+P+SAxoIKKJdXb+buePhqf+dWpLaDJlC
uaw32tPA4hn8sp7cV3k2cOqmNbskdRJ0VC7wlxykbhTl6GXLoDiMfPVXNglfh+u/Ze6OL+qID3I0
7Mxp3AcB+pMGv4YonXKfmaO7GcrhgigHvVb5xri/3tjM6b4z0RMUMlHGfIySk2oCYvGoB7vjG+WL
PVi/hTPpGVXH1Brfy9yBH0jpw0nrcN/aAkwMldBwZ2qDvSTXnNFFOJMjYKfwBk/tDYq+evVGcNox
KtRbpxwJxopf6atHiC3/OCWM0+vP7fNBaDqTQagCN3c6MupOnAkiFpS/uqBbEELMvZLJyELtnTmI
sGOWWYa24/TpwgkVzX2SG82xiQFCXb+FuZP7qXFe91tmLqriJ8oPVJK936rmANlJxY3mQMg1cxaT
VnSXhgNILlLjrzc70x2mjnqOlhnRqeOfUo6uVn5fP45O91pqVDOvNzAzfqYOer00SsswlehSXaUK
15R1gTesJbMSUkt6iDsOqDTQOW9fa+7yGj8MV0JZklDvOv/kD8ituo4i9q+mlhDAsi3nbws3NffU
Ln//0Iqk7FEm+kXnVqundugf1bD+F97Ewpwz053/2vk/XJ4vsIJsoGap0+U3ru2xzyde/voDmvvp
EwGR0JrQyqgqs8k3KviTPsh2YTsQYuH+f/9aG5PhnxRo/w2b7za4Stw7qXrnRguqsZnhKCYjndPw
rHYTLu1CW6rlt9S09iy8VoJaz9d+/GTAm5ESa0HNw0/14pdDXZVgcO8HOULawhuYuQX7Mml+eLtO
rka+kgn/NAKN8W0flWY7vKsqLK6qlpvrdzEzA9sXSdKHRhKRR2NjoHEaqZKnNPOmpd9rUjdoedWT
bgBG5npLcxOXfRn5H5qqLLMWVECRIRJlQo3eRczCGfVaY74M/PSWashLkLaEzP243uLM8Jia4oXQ
RTg6jL7OGeRzK1ksUJCW6vH65WdGyNQUHwVg/fqwolTlnYg59U32qoQiXb/43Mu/3NOHhwVbYSxz
Cs4nsEdrNzTQf7CCkD8Uf0mSO/fzJwO8aCFvmNGIva3wEcE4VJFfWmid13//3NUnQzvsSQsC3QjO
01VXqWbfOc33iD3V164+Gd39JaEbKUxwKlIygrNDmVCfVs/XLz7zJbInA1vPoqCPKGOf6uigU4tp
QXlb2jePWl3pBvvrjfw1Evy/+s2cutttiIsaWxzjBH4/ux8JNjnqucWpIWOEgLdQOdbUDiFuj+lG
DomBInsUP9QSCdBKu0hCNIJADoM+kkmd6+qxt6nkxANnFqvIDeyFdfzMEJqa5N1IkhQvNeVInBlK
G6fponv8hEuLmZnZZ+qQl01rpJKIkCNU86Pmq8qlgoR2HyWPa/zgzPMAlmuvUwa7/tRneqU1+erX
wWBDKKQGnJnU78C5ckbExtlYeKkzPce6NPth0IJaiyLNsz1SbdrnwPchbONI2QAYeVdDKkxe2e2+
diOT6UF0DvW3HB+YNj6XHJvJ5BgoC4NrZuqxJhODrnEO06WOdxSkm/tZuzNjGW+V3H1WUiR8X7uB
yfzQqGp+Sf4iYIjAGvRnPjIy/bFLzHihgU/fhdD+7y5EVXMeYpDEYTzZ/nc/JrspIuRbgVeaLdiP
P31StDG5iTHD/W80oXpu7F+OSXVz2HPSD3vyK+sjrj+Z5oTjgqr2Qe0gLSCdwV/r/ntM0N31VzD3
6yfznJuaisv0AYYmaZUVPD9qq7HBcX+MyMe3w6frzXw6hTB0L2P/w6C4xIOklsqLcKiwkcT07FlL
nsu5S08WL61DXFCGHuIcpfWbnog3Qlr9hf7z6VTBz770qw8/u3cIZfNK6Bqco+bbunAeWhtAuzck
7cKOca6Fy3v50EIaGo6PYFE7E/q4znL7XNr4bMcl3M3c5aeTUZO1MUgy7SwMqyGpw/pXJVN8R9XA
XXhEc49/MgkRfqERWFqZZ8WUFO3sipgVAsR/fa3fTKahOjepGnetc+q77pnd4IuXBF9a+/ByJwOX
Wl9DXjk8I1zxKUIiUd7p3VLPufS+//uyc/HJqIWT1umxRDNoE3DTixsRAZDgrKa5Tbp8pQcLvtCZ
4TtFYOQc9qS+1rsnqDJrTyh7qQXkxIkVbP3rb2CmhSkJo4xi7Baq6p4ssDiEeZMc+GR4z2WwRLDR
Lo/kk0c1hWF0hsHlbSIZA05pWkhlY2uuB9LQat6G5imo3Zww3YRJZO8ulfxg5UO5uX53M+NjSkYA
eWeEZN/Icy9Mwshe8tZAj/zt+sVnhoYx6WAxs3RjG7F3IgjmrrSLbdN+yS8v2Bz9d9ow225ww164
p5Hj35xHhOb6R0nlkVgxc2Fkzz2byaeBEOqhkjXGkCSvfVa+jXVrGRkF9IJQvC89oakh3zZcMkLw
s3NMIzc4k5AGWuDZr1/8L2D1k441deOLwLakGo8RbiBOMR1AVbc+6dGriDyGG6uFKsHBmUF6NNwn
fogNeAC/7yowPbkNOg3/mi5IJFQQhkcRKUkIC9K70a3Nc5UhN2p0Ir7GtP3mVNa4iXQy3zqlzFZB
6CurDu3qwbJUuU7IftpYrWlvSG6J70piNA956Lk/49aH0BvWKWvq63es/aUbfXbLkw8WsbAqw5Wg
Tlkg60OY39733cgxO4xNkaUdUXyuftdb1cBqcZRvcdc1Z6VNvB2KJ+NbLs10z8FK+e72JnlBRl+B
KBY64BmzuUHH5e2jrqtuAB0E8SrzR/vRNXJvVepZfcodgyQp2273vRhSBOyFeewEhaJVVIXuIY/7
7gWzUUxmhKI+kjmnb7VGtf81dendqUWU7rTuEo0tEVO4eW7sy1hDsSvH7pzpFbKdmtnHAOtEUnpQ
rE2HvBzVQ14syDkghYTDqPOARgLOZKtcgjG9vdH0guC5Ojp5XHVP9MpwjBL7pYm0iyhauBtmAHig
HJFuTH8wfxnDwOIhjsxijxXL+66DhD+LQLW+aV6S3A+JQ/RoX4x3mqFWB621gxtJUkBC4HZp7HOi
yZ57qVV3fXQJVeYkjKA8bXiDTW9+V2K3urP9IIEBkivZwQnGeB20NrlRGaYMfSytO8Vt8yeRNJwZ
F2UjXxzTlKwlKxUyudSzvVca8skcw+qkl3htUs3TT2JM3pWy4MAcWldxpxsK1haSWF91TCK3dlYk
FO042dy2XR1wOKklKy1FYJbo5EfWnhJtFE7rbkWuuDVbr97d1eShXRLi0jV2ZGUzKAOke/zpG7Qo
MQmBl8AKZfDTgxFpBfDPKNpwdFhh4fGSjWLRfQwtAehKljJi0dE9Ni15kGPrFuemQSvsprm2tvDl
3imZp95AB30NPQWSOiYSpDiCmEeCTMsVYeLOaRQtgX+yQL2a1MaSX3XmszYFXARZUJdup7knR+JI
gToWqqRYq3d+tPBlnpn8p3wLXyGRkGWRc3IlocV69WhX7kJJa2Zi1idLriCUWa47fDBDvEyr0Cao
wCVRMMP0cX0emfvtk1WXITKtRs8pz8jfmr1VKOOurMzwKyUzoemTz6IqFXWQpjDOQSr8PTJJ0jY6
RJZdJJfWFHNvd/J5HD0ta02UxWfb3RaBuUI/e1DS4kcfRUtby7mXMPk6Wr6G+olMtBPnjRtkGciH
jVcFy+DCXD5zC1OyBWdt+Gv0IiJpsDgmjfkSWgohN7aN7ZSYxesvemaVOgVc1MSfVjhSxrMgpvHB
1ntXR3XuGTAGZLOJSJN8rbzMeguTHkzZ9TZnHtyUdGGbLQsuvJln2XUhpNV0i4cnJc1YCxZamHt0
l79/2FMxwWecsgawwtUQhTVig+IZC85ac4Pt1+7hcm8fWkCz7LuyA+zvm0a5t9JI2wKykAdFEjBy
vYm5m5gM8rDLtJJBxyA3xFodvBMC1F9+MN414I8319uYGed/T9Q/3MZIVFTTjZDPexTo6Hm0d1cT
CxvbmdLLX8Pvh2vjJas1gXyUozzCk8PvqahWSG5ZNNzDjf7iQ5qMc6ngcjAV+pLNk9/Sg7obx4qw
nvhYqFK19hbe96clSgEV4b/vuxOBREPYhWc0fjfwymN8ZxtJsLMRPupp+C1yFW9FwuoSvHLm4U2R
dl3lDjnCWLIJdOh/2a3RZrsqvC0RzrhfRMVOyXaWlQxxmmnOSdfyd9NJbmsX+08KMX0VmwZaT3tc
R9mXKENCm7LtzDF2AkOJ6WrkrnXjsIPcSD7hy/WOPDOnTDkmAaIv4dfKeA7dOy85+uaTTB6uX3pm
HE6hJXiTE8uuHcHpbc/B0bNRUI83bjG0Xb/+3E+fjHNfVgXSeVucdOE8sKsmUc7ZUE9Y2GHNXX7y
KRda5jkIZsUpscVP3+lf81DcS1T4CyNw7vr6f0dG0+qVibMZBLAgIDP367vE0L+FmrUEYJxrYDLE
w6xQbIwSDHFL3o1Vcla95F0z9IUCwOcHknTMydDWHXzSeeWMiGphcLbhOU5V73tu2iZmfXIeXbvw
9napV8Rqxvom8gdr4dV83rPUKe/FDaEu1HnNxsz8Z6y/FaRgNvoxtL40AatT4IsNBEDmBXNIBEqq
T85G8izte9ldknT/vd53P/9+qO5kt+kLVY0qzwPZbUQnsj7QUdRfGtHUf/7br1JikaRWGOJEElK0
SooQnF6TvtVqsYA9m3v6l/724fuUEVpaIdQWgD0xLyo/cpVkbO+mjRcOzeauPxnXGrAJL1J7pvDi
TkK8kp5J2e8s8Jxdf/hzDUxGthEGdaybUXau4ps0gcauvxUOXp/y+WvXn4zsqHEjdm2ZcxJkm1bG
+2hhdDLfzTLdXG/gc/aHUKdcl3zQqqjTw4zuM9z7cXAX+gA9iuIe6SfZvsqLz+xCcGV6JA59XLdK
+aNqm4X92efzijrluuikVLSERI/nQfwTcqLFDDAGS5K2mVlFncJcamVAQ4Rt9Vwn8aMyaseyfRTO
98ZIbvTIJ5d01+sYEpeK8DN9YQpygcjpuEYzOCejfOzU33h7iasFj/C1Hac6VXI2Ie4oMy7ESTay
QpJPQig5cvmGEoG5MF5m3sdUxQlVQsPEUeXnMrTvddv45eblTW1a/1zvbH+Jsf9fGVOnGUWyza3R
Q2lyJmEPC6waYW4oKMU5WY9VUmRusipLTdsMkPjuZGD2zUptB/EsRk19c1WHYx8nsy/ab9Pc4e3E
Mz3CXd/mjWY0exEN2a8gHFEriiFXVqGXRbeeI/wtEeHRdnBr8cMlDeCmpo607x3h/ilMvfqXcghU
AnJcoEkY3T8NAqstsT7uTeAlKrVBVSyM5s9XlOpULIr9LHc839HO8BmOXUMyrDTSPfF8P+uGPTEA
g4Vpae49TqalMUnp4G0/nv3ikjlZrmstW5f6+/XXOHf1yaSkoop2i9oez7330CZ3rvk9zL5fv/Tc
GJosNAqT+jNFFRYC+Q9NCzaVNRyT8TaMlgCF2l9K6Gd9cLLWIJ/DrtUoEKd0hHsQaVm9sd163Bhp
Y9wN6mhidW/9rSw1IssV28vPzkh0adS21kE1MrmPRWB8j4giJPoHp1KnxfqK5FBcSSjvqah1GmWO
Nt5E1UW8FVrAVBrkuqsaSPA9UTowRPrMA+802GezKkL0JCb2pQHNeSDC7Ka2oawYleu9SM/p7tOx
LA8QopqXthXe06jX5K9EjrVtXKJC0yJ39yF7sK0KPXJtd3oPkgQsJrGE757QG6pSWXSUeLdXY+U6
jAKt3zZ+Fp8TUgZ3Y1W339xckdtYrzOUrCLeBbgc1lhrxlc4LQFedhgPmHN8LHctOgdWG0fbE/FR
8VOuWmUivosA7r5BC/LfG+lELsp+y/23ibX4aOLz3XcpP78xBH563KHBLszNbqeLdFj3gUxe1Uh2
u7RtVSxtdnbTVhqGsCpWX7Ca+huBlxSMq14/+eTLA2/ADpT0VfbW2u4fRSPIWVeosyswIFkZ4rcN
UpkdbEMTwKF69WyambGGbJwe8XbYbyE+2l+lpwavwumsTRdBbXJH9T5IcgQ7QxLvEqvVD20d/Vs6
nB8kQZ8eMtMdjqAj4PEYTvYQ6+F4CLNm3FS1oW1VxD/PzdjwvrWRBOUQR+TWTJmlr4+KmQE3FRqT
Ym53pOymZ0Uyb64xfStrQ5FwUDJZaI/XG/lbFP1kYEyFxVp/OW7JL8N6aKIdLINgVQoQblAP4ley
bv0/ZGH+61b2ZYlJeGnpJAYpnWQ45bEgj7dozMNY2O7Jwxd+Z/kF4H4rCDchQb2/8cLXmFoTDHVO
Oj5YY0juouMBinKI0q27xP3amvXvocyHJWXZGag3HMs5qTH5xPr3Tofk0Our6w9pZn6aRk7AYrEA
HLCT8wqluHj4y+5RRkH5qyCZF11LFWTrL7U0rY1HThba9Kj6HOa1fs4qCwQ0I9n+Juws/yME2J8v
NTSVeyd+2eHQacZzW9zVaPEvRSjnZ+C8Xr/8XN+9PMmP76OvKmH3UXXuiT0PYu/B76rX2C931y8/
80LEpdkPl++EKuOmcyme+vq4KrWiRHM/PBeRmW+b0soX3sbcXUw2EpzQWWaWssnCIrqyyYruQrKQ
l/j9l6t8NvImn+umsatCWBkLVaPalfikhyT8/bXnM/lWKxDJyYWsiYGUFePgPfCNDU6rdWuFm+st
zC2zpwLvOogSrgZ8IatEsymYOHYWAixcP7QTwkBZJQPWHxT40I1rLdhpGKkXZsbPty+2M60cCDzI
mem59dlqU059CbzLU1CE4M8wLkS/h9Dd5S5TZprugsTcd8KV8D2U+iv9whbT8kGdCDSYY5ZQ85L+
IVBCbVMqgfretwSCfmXOoY3LucGHLp65DdklUd2cLSeD+efWz3VRv1ywRt1QLBwHfboypY1JESEZ
3SGVZp+fo+RnO3LkyHEleZPrqFBWfPoWntan/ZxWJnOBB6ZFdXAzn5s02nLSekgt9/l6L/x0gHLp
yTxQ1JBaYP7l5z40XknqBqbYfg/TZnv98nO//PL3D+8A54VRlYXbnftADW+8wVYOg9V/LRpETMOY
40RLs6yryKisxIM65ikmdPxzFh7c6z//77nO/80wPJ7JNBBx/E4WeNgArTNA2QyyvctHC1odOMmT
LvvqhqBJLN9CpmR8Y5rv2f3tIjVD8m7o7cqAC/UWO1I9DzyLfQN86Z6z53GhCvf5HGKLaaJmLfHP
EAXM7+s3Rb3hOLh5tvNdfdPUuzy48bWFHjjTTaafizYOmbg5DT3hhl6Fib6WTbPyWdZdf84zw2hq
A0oH0+9LCDinpgi2UW0h1Mj2LkudZHzSqmRceJ1zd2H8tzeqJKqzzPSrkzDcVwsIKTE4ACispSOp
y8zySW8Rk97S+jhkIcWVp2aEFb4CpKQ8jGOh/Al1Ay+7pQHxYYOdezskONWf689u5qameVulpflm
oOrZqW6a4GFkN3ASpI8ey1qOC7PcTBPTWtfojD4szwG9gf7YGN8a8V0xvjj/THaVsC+sAQt4ex7A
RqrKcICRslks/cxMP9NKVqsKywidwj2l1UNRpRu/dbbXn/rMq54WrQxM/SjAmXpE8FSmDSkpMToj
uTL8e8epNlmoLwyNv8qCTzrVtHxlNqPmRo3SnNt1vS2O8ZN/7l60Da7/XbCDa7zpd/nRPdUv5o1z
rvYsrjfXb3HmrU+LWkmswwdDQXkWvQswr9n3RrX1ymChU829m0uzHz4NbRbVCMP5PA/VbRq86uM/
13/23HUvf/9w3aQCVuNEXnNu+vA1hTDldP5C2XXu0pP5A6tRWhgaEKbW147aReHUoWC8/rM/XZDj
dJnMHQXoPtXSteaclY8OXzP7vfSOsbHwsOfe5aQ+1HlpM+Q2v1yvdkTaUT301567sAOeGwuTMdxL
HZ6TOTSkbI/FJqrHeBtY+m8Z6MaN3/nWbyOvsy14GmNh9TrzrKb7el2xpZY6fPWKcSfkDh5MH2yh
ol5/EzPParqf18EqwVtCs+faclOPe6PKAbe/Xr/43E+fLBg7nWhETWdB4UPqWilJ/qJ5/ktRx7u+
D5aUBTP9dLqzKMMxV+tUE8ecPDOvuo+Ct6/9+smbHpOmrhrLLE9tF67pU6skMddMedJdeDwzz37q
GK1qCExpDjk4qY6l/CZTKHDF0oQ281imTtG2023LdfXyVLflPQTPl8rOn64/mJkhMHWGjglRXFrC
7wbAcr7Aib3eTdd55+7gqh7LeHhuzGDh0H1msTQ1hXZBEaoIgKtTIEAAI9+E37oyoJF0ks60FPg8
97Am03MUREomJQjXqg1+iCg+it7/kvwMUvqlzQ9TdFGodmsWGm9Z1tohcME2uZFfb0QVhtvrL2Tu
If3fVG34URTUrCgFuHY1cx4UV3vQNPum6fpdVVdL8/bcc5rM21o/lLkOTwapZHsgFV5dgUlfShCf
Gw6TadtM7NhjpyyOFZj7Yky+eVX17tr+V46teA+T4dzbQwyZTooj5Keyew8lyDX/+foL+Nv1P1m3
TO2hihr6CA9MxL62kR2ysncOpdRhWxlD1ca70ex1cOVj6KwLJB3/aLAVt37g9TcNR1s/VbBB5IXl
ibLKogi7teWojyXRAOidM5jekGUezRTCsxMr+T8W0GSfg4ICNXpJmAspjvVAWTz3Q7THMHdXkWNj
MqySoro1hDmuDallh1jTsaFW4KkPfa2G/5pmSEUiN6PveRBG/arNQB+syiGFlWdJ9zByBLIPvcqU
Kzsa3Rct7sd/hDuAH4ZwhQ3N0eyjnVvxnhwQHCcF+OlvqW/KTWZfwHh47J97+JcPvjoCd4VOubH9
tFrHAjy+UdQSnHTZ/PCD6OLX9RxSixMLzXZVF9+g+Qcbs9ZIbkAIcjY121yYT2Y62dRKZBRdZaql
LE6yt/bEDMTrtpXFaoidamFtMzM7Tj242piWSs45yyk36nidhqCTbcu/lfX4CpX6h+zkTRpVC4u0
mZE/deR6TgoZ2FLrU9ib9UrRlfsklfFK0cqbVEC1L9KFw8K54sDUi9uNsSqzohHHNBnYDnudHb6T
sKQferuyH4sKdEkrkvQUWcXwmKYXvbODqfzsp+Z4HHIrg0HFedAu6qtk38UVGa0kK6wBPfQLP3Fm
cpraec3Ul0nSjRfQmE6f9eEaF0XgHK4P8bknPZnGuS673MIoTu5IUU33OuchhR0HH0ktCyjkTaoe
UtNesg3NNTeZ0m1xYWFxxEIotl9sGZnJi54Zw4njSPnUqCJ7DLqhWuqzc61N5nUODhMfwGR0cshu
p/r6kwNyytd18DRgXEYshpni+mOce0mTSb6RUOERKKQn2yfpPvDa4QYk4FIXmLuPyRxf4hUfx8ws
TqWvcs5kVOE+88b8vUjG5nuaQ0nv3EJdGHsztzJ1yladAUQIwOPJSQoSNgiqWSPykQvL/rmJ6jK9
fFg2GGYdWwbM8ZOjxts69I/SiI41G+/r72Hu8pcn+OHyVO8apEhWdErd0b4f8t7401mw3oUqnAXB
3lwTl13BhybiIJCZmpM1hfko3ItGV84Yttq97eti/bW7uDT9oYnQHfussu0Eqq9OMsDQ64TO5JFz
5/BpWfhizL3my98/tAF5H8m93aUn2HzZFm5DtY2EsnSCN3f1yXjoPbBdNfC+oyj1cB0CKdwWvZ4v
rHlmNmBT02lLD+osSg8nFFmrLNvZVrXqTcQDC5105vpTyymLj6TyKsCXqgUk+Ebv6vUImTDvF3ZI
c9efDAJOT/uWFgiTU6BKreJRVm82A23P2iC7IeUk6LfXe9LMzDG1l9ZF4SpSY7tEJuyJRc2Dh1jc
7Kpj3Ax7zcuX9F8zg8K43OmH3tSmXhs1JsXfMRPFPkpHc+t2obYzQoIJrt/KXBOTQdH0pSF6PWlO
Csu2hMJ11m9dn3DjMa/079fb+JvV+cmC15iMirrvdJTiNrvu1NkNITZKreT0Fmy4LA/AWAibeahY
7triGykYT70nd2H73OKou/4D5t7X5PuIHKo3hp5dVZTHyXuejc29BxJyYylRswnc0n51ckIIFlqb
64eT7yPITGlnXo/2ayT1BWK9GhiPVuFt7T7bXb8hlw7w2QOdTARO3Hl95xjlaSyTlc3ZRh82xG/W
v+PIebDchoVT96f0zdfrzc3MO8bkS/k/zq6kOU5ei/4iqgQCAVugB9Oe7YwbKom/gJjFIAS//p3O
ylFM86pXrvICGkn3Srr3DCZEZSsyojvA5qy+py3LngHb9p4vP31lvHS2cKXQphmRmmPSjQ/ChZK/
2aSnujHRLsrSrT1sZch01rBJFt4nhVPHTp6kOzlX5q5zOiOYoAAMZdVB3Et4QsKlygVqahpyf2PX
Mdc+T9s8JRkH0waRM0atTz0svSfhCpRL6KM60lKQZE2qlzIzx/tJAF1fcdnc8SRL34xs9NywJyAb
H/KUl0+D0Uw/cHQHTwjNYLa1qawIbbo6LgRysj2HqWoTq8aSX5sUTgEOCNQp6D0LjBEHC+AERiSL
4Z4x3RukqyNiD94eK6B+8gyo1MAIatrYJM7J+t+VzfS2cVIvYFgniRlP/njDKbsfU+OVFgP8t5Ow
ndhdNhtXcbGYq3M5K5ib+JCnTWNH3AhxyrovuSxBVf9+3brWsh7vSDujjgaZOlft7OVVquxgzp9S
8+fl569E5R844rvdoRtcuHNOEENWxXeHQOAfVmyXn7yyKehUTuGknUUn2cScJzuj7XbSgd1DZUWX
H7/2w7XshS6xby9ZUsUtbAjucpkbR0jybpXnVpK9pSWrNmcp5AFFGrPmDSLykeGXR+IdKKTS6+Lx
8hesDJDO4mxZBxeyEVNrIkyKzA0hO8XJlUVAnb5Ze4XLsgms6m7K94AlBugXIMu/XPfbtXwkaNX1
Ip9IvKTL9xL2ZQFEWA8wX9qCBqwNzjkRvluXNuSYITztWnFF2aHK88BZ2GHstlQNV+ZXNx23gfUx
oDwsTp0M5ztYx3LIcENGX+6uGx8tbJPFt+BHAfVs5lYhTxwoRRCoEnTXLX6dnOlBPJZDrl6cFiyd
pUmizMuufLR28ChywzCKCUcrxwRkVKZwFZPLvHE7WAnaPzIv72bVqxfIRXZLe4J2AbxTWvhdbim3
rc2oFrHjohbAeGgLvfKHli6hke7Bm2M/bBSnLs/pn8D8d1sBKeXvNVlDnm3qPfQNUTHs4LtXmOlR
UbuBPjZ8WluMk3AfHdAB4LnV8eKuWSx5U0z+9Dzb8E2KhtkFtD6rDFgfAtnssbF+s810DjrgJoN6
YCTI+inZ+LkfHxmoq51XoSKezn6rVCxU+ql3s5No2xdU0++VXT9dHpGPx5zqgAy+QKFQKGsEPMb+
Wc30ULVZE3hmw4OmhOfDXCdXNVip3nIbSGYZhguOVM7EE9QTjsVAcfxONlLxx+c66mqLB8LqdmUQ
kZ1KGMOUQxJ7tHiccA9rRPHEgQqr0+4gEvbj8rh9nNyo3oYrAWdfOsh+g/Bq/5hgZTURrwzI0G/d
Hj4+AFG9FVeqCUXgAlapUJ+6yWQO9qWVPpOqh61m8amW5LbsjOuUPKnenJOug740Gee4Y8Z+ysqT
D5NiOCbuLw/W2rdoOwEdO/gtiRnGpqV4nmTxYBfGZ3wexGcKuG5C25OI58uvWpuX8//fpSc6okPR
i0bFXel8huFIif4f/wbhlq0W6UpM6p05vswM5iWGjK1qcsM0ERZMYmUsffXJS5W6LvL1vhOs6OCj
VfMpFg044c4nCnphOZWhhcbK5YFaCXy9+ZRJ+KfwtJxjv2uhJhq7uGW3bbpT4y/eJcfLL1kB0VK9
r9FkI29z0rUn3/sx8qeWP4KEc+bIBSZB/cJe0G0o48aE8w37SSjf2KRWVoHe4agFgzsZHHtPhqkC
143b+r7aVJ1ce7i2mmdIT5i9X6vYakDFSW9bQ4Z12ew2hmzt8ef/v1vBIDHQ0UlpfRrgM7kX3Cti
kYGuVvlw8+o8av4eDahRhcuce2ip4OKlAN2dGYmq2bK+DqDy3VDaQBTTFfZXy7Zh7nX5p60sGfsc
3u9+GRqGC88XUFItdO7rZthR0jx1tH0lcPGDqdCvy6/5+IRBdVXGxTewN4tSnEStnhYqbtk8b+x2
K4nI1qaOw/KuVeY8nvx6aIMEoPggHbNflS+juuUSZm/2XVHz1+s+RJtJkthW4Q0gwLYSnmzc3GV9
8+Xyo1eykM4WSVLXa2vQwE6K0hMHcNiCiZ0osj2MhTdK2Guv0A4f3QD7o6Fpx5OTzy9TaT70lrXP
RPm79oxvl79iZanrfdWsSYTvV+l08lUHez5azzs4spL9VJDrAGnUOS+yd2vWgMOTBdFBRFM3wam1
W9LIKG1vf/kDVhSeqa5A6yvfLaHe0Z7ByxH4a4+N4jhpKDjd2rg0QBewUtDf6sKZjfHUZyKEazM4
z04IQiiEyNLQhTQlTpohcenGj1o5CemKtcnQMxv2efhN9rCDc1sI9en7aar2vjPvajk8zeMULGyj
cLwSrbp+raXAzlqoqk+kFA9A1L6kAxiJl4d3LVy1AoFdZcskzb46eag/QSsfRnk/bBsMNf/WGWLu
tBtLfe092tlxNsyhBE9YnIC2zIMsgTgbnFnhHwWGSbsEaT5tnIFXYkpvfWTNTPOsbWHMWojmt+c2
3v2Q8uHBbmBHUY3GluzvyqTompveSBdoNnj1yS8KgGJh/Qd1wi1h1ZWuPtXbHoMrwRmF2eQJTM4E
Sv9dBW9p4sHsecruXcjpBYnPjKgDOSeahxzO1bmxHwuR7nzWzEcjIWXULE0VQsXOvy2q0r63M7uP
Li+alaSiN0tSAOXtflzG0x+oAMQ1P80V/G/Pd7bLL1ibRC2tjy1cX+sUMW+KwvlhgCh2dHjFfqNe
kEfWUm3Bf1e2W71bUgNkmfmoQJzQco1I275BWq0IslK+WaYxhp3HXi9/0Npq0TJ9SlK3NKpmjl0w
N8JkcPeQG93iNa5Nh/V3ArZhWgydsbQ5dfAlKx85bE37Re0u//K1h2sJwikLX9IFDyflENH8Ge5b
e3EVd45BpvbvX87mdqlsOCHFk0meAN9FDQu82Kt+uN7raM0lcdWIrEk7s3nzizL7QmfS82DOJu+6
ZKN3Orhig+xmrB+7dX/XGQfkqxgfDRQsA5FU/13+kJVFap3//25/NVNq2Zk/sZhnX+Fr2X+vmzRo
y1M/XHev17sSnU9zqzNJf1JJ6cDNjdoOpBsIscCSdvP9DJWdAzV8UPRKigbmTgDWtnFaXIkLvS/g
NVxxAHXA56foQTB6BDL5x+VhW3v0+f/vhk2huCiGjBJoB2f3yzA/p1Abu+7RWjRbPXB8edUtMZwI
Y1Amj47a6nev/WotlmmSwU4JxtWxUyW4AEvgRiEvP0SXf/hKMFtaMJd93psUx6LYFFP3qW+cEtbX
M4Mur0OP171CC2kyD1bf58AZK1l/EYtxbAzrKDJr4/ErO4PeDmA1MmnRONnJGuH5On4v6/u8mMK2
3aI5rr3gfIB5t2ySHL6F1kxUnPAugtpAgN4DxHTh6QrY5eUhWgnoP5v+u1ek3Mltc8TRSvgvKeew
FDWCrgeEmtzK0t3I22vfcf7/+5cIynmTFeLkl3l9z1QG2kW1wIY7UU9WiUbN5W85D8u/1V7Q87XX
uOCaGd6iYnskMppraAtPvAbkxzS/t8RG13z+2jhyI9+uvU2Labtx4bTgVO0pN80Q/pozwDMcdWX4
odNlv1DvxKaNpLg2SVqM1w6ZYGaN3kdjQrQQVLbZnZ7VWD348M80OnvLIOxj8XZGdZnHtCg4rhPY
YMcR8n5RakApfujqegeN5jlqPCJgIFXTW9HLLGyBJ38Y27p+qwan3CjlrI2qlhWKHJLwkho4BWXW
HuomQXNekFkWqsa8aZbbRY4b+WftTVpy8CxrarIMisdA7gCgSgLY4U4mfUxmYCmXMpjmaiPG/kj5
frAw9TYEznA+7FoxrOypu+XHPmDhvg9u8ij5Bt9FEdGnJXZj41DvXrL46ORB8UVtABBXsuw/upCJ
7IoJjL9TknOFyIYGnqoUtJkLZ0t8eWWb0MUgF85Kk7rQ9S5yjp7Ib2ZscRZW8oYuBOlloAZBTKU5
qfqb9I17OvTBWHyfZvHlcsZYe4GWMUZe+YPI+Hiau9E9VJMxvQrutzuzGLMjb8arxCXgDq3limqS
HBcgYZ7S8os1fldudnBqK5DddTZFlGgZYq7KInOGzo/TKalPwvEO6I9EsLaGNY4i8Hfq7I1cvhI2
RDsUCKD9F9AMaOw6PAeSq82idil+s4S8Gr2MDQmgM4Hw0sbJeW2GtHzAcVUfqj6hoChBiQUnZo/d
WIu9s7r8ugOULvwAVUiRJGAvnHDzpXcVegdh0zn1xi7xcXBYuq4DyM5wRMU9+GRP9NV2q6eltDZS
5ce7gqXLOeSC036Ye3JyarlEqPJA+twrSDDO8HVs7LLYdZW76ct7nt9/c5ilI3S6qfTMpRRJ7Fu/
QBXZMTq8JnNxzKqvVeJCwsk/+GVyV1H+aIthZ+fqKjyNpWs9QDQAHR5XdaeE1/uEj03A3fERDZhf
zuBu3PE/zpKWLvpAStXwTnUE8VndEC+NmoHEvkk2ltja47XwX+BY72MhLCdIFAatdd/C8E3yrdbh
2tO12G8hhjQaVk/j1ss+p+nohHysP9Mp3dop/ZWp10LeMezBzj0PUCnA16X7Ncl/wsctgPQ32CQd
QIdmBFWp6HJKXlvVWsB3Cjw15Hkajy7tg8FNQgnJvboof0Mu7mCUmxyctRdp+79UZT30Z6cp2DU8
cmguUTMHr1Ulz0KS3VnaZCOFraQAnXNPUuhmTwpsKJF3h9wEwMBKj1cNlk66FxWYErBCr09L+T1J
6U1d3M0CDhDzk+rKjQz2ccK3dLp9Ni55asGjAH0HK+qGKuwhAW7KNigFiPY5CfrS2xipFfUOS2fY
z9juSW1KcjIy/knRkt/2ovxvcMROpvLYCqjLt+WNP49Hzq3D5TH8eIexdClJDs+KyYCZWQxHom8d
cdIj9zLo69J+D8nPrUWw0hq1dMnGhRXcmUVhxckwPwg6wX1SMhkpi+RhOXP2msKZPrB6p/2Z8kxl
AcV9r4dEmiDm1la3suQ9LVNkEKJmTk4tYFJFVFUN2dMxeYU5zM2QNE8sK6cr16WWMVDi9aln982p
zLsmKrlKX71kofdi6PlN3ZrQbSgctTGBawtUyxiLSqoFzjEQBoOu8L4ryyzyZsbC1gdUDBdPIyQM
3lNVvXkuXSmJW56WO1DJs3E/wdbL4aIFYcNxN35Kd6AjRpUM0jePB+1986juyx2o4BuXwJV1qnP8
0yR1MgVOQ6w6d4FCGWPWZ+YWHgx3JfQL0sTeAmatrdV/CP/lUJT2jHViwIsvTqWZHSUdy6fZpfaD
l8vuhSrh3LUuSuABVCzdV2CIyWcoWZaPoyL1xgHn443N10OmLmzeEtMncQG7qnDOgI2oLFgALRa8
bC4H/9ortIgw00Yw11xoPKEP/S0bCG4xDpMnKyvkf9e9QosFoxjgAQt9jNiekjcouN86rYA340D2
l5//cVD7nrb8oZeZkiZd+lPiOmFpfgFYJbAMQAWyn0Bqb4zTx4vP1xc8J00CWXUUMEvbCrzu3poE
fOmhhfz1qo/QF7esROe0kpB46O3n3JNvM3d/Aq26X3r/CeoQGytq5TP0hQ1Aw2gQInO4bz7UuXWY
TRgAj90OYrq76z7kPEvvSl1tZzGrzUHCrLtmPznGzgVNoxmeGkDSeuPK0Tp/3ruX1GU5ZiaUYGEo
8eQ5L0YrQIkuYcYBL6phCxC7sq7+UbjySyHqBNU00/jBIKiQtS+m/bWBhrcol43UvfYO7WBMDMhD
1zXeUVRfKnHbjf+5ixH4/M2HwOvlCfn49OXroEo/rz3TW1o7ljZ7aSg/FHaxQVpY+/VaZKc9L7lV
MhWPNU5Cw1s7AyDE2sjrZYim6cYYrX2AFt+WQXoCqcsMTS/W7wG/tSPYk23qzq99hLaVAQcI9n8/
E9Bh3Y7tkgYdcJn48CBMlumhT+byt5P19cGtsWHnKKwe57lybstpVK+zUflwxAOfleHmG7jQc49q
QzrHQsn0x4RD1W6pDfMmR//mqefwmBZDaxy9EipHQV8XEJIcJYxDXCeDWULhHYqlNPcmlA4iZjNj
N1CTRVZpuo9Tl1i7xhP5sXX5bnDqX3Pmq71TeukjCLAKdQGfAVSC/+YHGJVXX8FVJofcGmQohtJs
gkWo5GTLKf1CvB66v8I3o3Eslz2QiknkumSOzAV2lX4i2HMNieEvFmFgW1LgqcQ00ZAPuTiYxMt3
Lje9m7b0UGO2lr5F28I0djCnG+4M0tK7BEigjWyysj3psFMr67zWdYELnOzX5Wz3Rh78nF+X03XI
aYo6vNdMaF+YBhyUS6Mdd7AbXIIlJ07MBjb9vCoCdbRpO4miT0TNT03CT8bkwgZvS21ybXy0ROj0
czXwFrDcRNrQwbYPZl+GxphGl3/5Smyw82vf5dkG1mY+S9ASTmrr1CWUhlhUTjBUXhMwVDr2VTZs
kT5XwlwHmvaUGVlilfzETf+hc8kj2czka4/WDjmkRdM5BVf1NEIPD6JKdVhLO91YRSt3Np9pWdCD
yWpaphCsa7Mp4nk13DbpbId+4e/d3rxZhvKe8fF3bmYiMpEwN0Lj46KEz7S0uJDBA02ph8PLYrgH
OZrdM4Vf51M7pvJUtsg1htVYUSPn8aZT/hafcG3F6ekSRIJqyYAGHZX13NPxq9clpxJwkMsrbuXx
OkxX5X7tgbLoxNOQvQ5cPsN08c2WWwyDj69Kvo7PlUmRiWIcsBm6lnzxMgYeFpwaHmgHMU9BU4hF
ZDUkYwjdAs7/wfv/Wzf0dWwu6UjhJT6+qJDeCK3TrIqkbOx9Y4MAKSdggHuQ8Q7+VJbHYvTLsDxf
esHcFd9JxumzBS3gMDFQj2MqgYi66dYP8LJ1j2hj5A+DAuUbVxN17xTIxMM4q9DIk+WhMVh704F8
HC5u1h49VaXPftWRY+LOzQNIyN6tjYsUMBKOFxhwrb/zKxM8a6GKW6lkt1/acdp73PM/wR6iCsfe
l7sSXPMDTzsnqKvZgeJCPYT9VLKw4/BED1PJbUCjcCF0Pa9H0jDtF2inTVHPUbEwmOdGtiBO5NCJ
7+1hGk+5USXBDBOEQNrVcOOn9hj6GeCBySTqTwCEd1+SyXSPTU2ySMK8aA8fRxVZvt3ta+jRRMsI
kxUozc0bUbUWzbqES+92Sw0SigWcfvI64D3wGADEcexlMCXzfVUkn42G3ox+glqM6D9fXvYriVaX
ZXHdFt04qBNDTdV+BIb8fuqLMhhdNkYtwSW6NLeaVSstTl9HiLYwy1J5NrNYKRENxsF2m7NOUii7
fs9hG+3DFcHK3MeyktHQFxu6M+cN6aMo0FJwN/u+MeOcEPfFPIbeImTo5P5jbzYv0uq3+E5rb9FS
sbHIFkIUgpxUQ3a8/UnkyzJXgV90G8l+ZSfR0Z+qr2fK7JacMphh3w4+z+9oZhgb2+3az9dyK/f6
qiTN1JxmAu8Antz0s/dmOeqHWTnPlxfaSn7V9VhQJXHhetuQU5v+8LI58DuIigP2cN3Tz2n33XnB
61Q1WhNIfg2ffjNYAfuwzJ3cjcvr2m8/B8+7p/e921soBppxu3RuREieP3vDlEQCQsEb3eKVTVUH
zOfm4PdDgzYiaDUsauBClAUOSiNx7xr5FDblpwL1UUJM1J/swt/AFK992Pn/7z6ssFQG74CaQEVU
WLfMTjp4Tpdz5KeWeeXYnRf0u1eAkd1XHjzC49HK7hNvevDmbKdUerg88Sv5S5cc9uHqkXa5VZ/M
oi5UxA2vjEbSwnjcq9WjeRZ2w/Vm2pJiWgkUHaoII3dZtiyFW23RfVIw+XYsdQORxWiwN0JxJdB1
wKIPM3PVzrYJqS4BeFP66pRgQl4erJXyoq8jFXHC6YYeJ7YYFubPMOx7tQa1m5lpHLGv58+US/gM
Ne2wL6Uc9z6n1iNdXA9nOd5dueS0TEmnxR1zBRt15TxP4kfZ/KeKX5c/b20taAfTmQhWe965eGrW
3qHyMyfyKdi59gALIsYy/mokzN8oCq+9TEuZ0EvKkAMyZPzR3uXzF8ZfVAXjMPt12xt55R06il1l
PU0Yr8x4mFISVADNh3nhvHRmf1tVRbvjovx5eehWEoGOY28tYtKudMHeaPrQKb8mrhEO9ZYI7Np3
nP//LgfA8of5hQOC+izz9rkUZ4SsZQ/hKNPpTnRpE2XpML5c/pSVk7YOSx9Tn8C1vbPQvrkT1WPG
zJvC3Q2g3Zco4MhNiODaR2m5c4anksFUacUyefCnJeL1A9zLAlkVwVhulBvXpkVLnpldwj2phB+P
7UGDMuvG/NltvToy6nEL4baSb6h2PprYaDoQG7FiE0pvDyyl/g40gi1+4NogadEOVpAla2aRWKG1
mLc+xFXjJun3YwoZnfLp8oyvJWU97ktIyU0FdjHP6eOhqG/cFMZBvBA3E3XernqHDr92PWhG1/1k
xk7Xv/rA1RvWvM9a93awzI3svDITOgDbwrG4YpOFdqhpNDejl9d3aT5Ux+s+QFuuacEkF400YwtW
yMr81VcKdNAiWOYt/MDKYv2DwXsX5Qv6qUY2m0ucD/yAoA6s0Qw8w9g4Aa/Msq6+4gnmJ4Ny8tMC
Ycq2yHYmTmALbYNqq1+09gZtsY5TAfl/Yecn76yEaRVAP6qgKsb/Q4kWCe+Dy4iOvOasMuAxlsDM
FNdIYraB6/Wh5/5Oqi3q6NokaNvSOBlOrriaT3bplDvL4k+gmliBM28VxVfSqw69FnKCyQwvHDTt
3ac2qW9M11AoE6Qnatu/apvforG+cShe+Rhdl0UZbmq4PGtPtXLQyzGNFw7UeiPK/eWY+NgvjcGU
/e+NqVoGiNG3ZDjZh+TAj+qliYeH6c48AskRuqEMl9Daz7dsXx6hp/1AjvVhPLId211+/9r3nRfi
u4ipZp+0ykUzW5DvUHfMyXclN47da+UEHZLdMpTYSU9tWJmmYTmiq+N6WMpKufuOLCkkYgFbApgk
EvV4C12CDczKShL7o0j37pN6CWEk4glIi/Dytk3JFyXQk79uuLStquiygVUlpCM7BbWJGcUp8qVw
tw4pa5OhRX9B+5ZAlbc+KWVEFc28AD4jnxo32ZiRtZHRdimUAiY5MXAfFymsHYGjdOC4uFNeNzZa
3IPsOBVWBVecMpt3/TQ/wKmjCySUki4/fyU36kDq1ljQ+TTm5TTA29Ua4RXoPfS03QmQhC6/4Y9e
1AfJUQdMz4pJ6ZmFFyesfZWcJgFm3LkzRUr/8w1SfFmI3z1Aq8wP59EXuzE3gBbzhR9OpaVisqCx
L+xmfCRu4ZoBmizL0SgJe7LtRclgMOovBkUT4fLPXRsQLXVAwDh1/J4uMWmHKBf2vjL+g1rosciz
67KDjsEW0kstZtYklkuZhrNSEI+X9CtZlitfcI6Ed7Eq5Ax1xspz43l0633h9PnRZHWONa+ajQz+
J918NKnnaHj3jtysDCoqTk7dV/pV3C+vRTzlu6IJxq/qR/8Q+9/sKiBXAVb9f7DYTmGkwuFWnPYV
34PS/JrJ3gvQXv3dLMav6yZeyxNpSyFVnELOC5JGkdNnN+gLHjmqtItDN+6WK6mIaKnCTHEmB4WK
xFYKnJqpdo7k+7wRG/O+tnS1XOGA4Ge4oicxt2FALcAMCjonGfaLA7BPZhJzA9v7ccbzdAR2M3jL
MmN7jWcb0HQh82eg0za+4eMh8nQIdg/HXnNcTAwRxGE8CdEWkkZgY2+ku4/vLZ6OuU5l2xs1hOJj
2IEFsFQNzfxrn7dhNn73rC3bxY/nAW3yv2PDJqPBoK7N4taCNUD5Bkx5SIyHfn67vFLXxuj8/3ex
N1sAO4pxYbFVz68w1P3PgtFxkIpkI7jXBkmL7alDr6Wwu/5kE3qfFMahb9hnMYzHooWcfNpcp44I
B/a/v6MomtSv/dyMu3zY146bhWhBfup7Y2Oc1r5Di2gcmafGSFM3NgczrLtXBpQY9YFghJJNLvuN
wtfaW7SgbrhcSKMsoOlL8Lvcwd+1rfNSd/5LphJQ5ep8i7mxNu9afHcddRS483acdiwLTLP84ljN
QakrW1WejquWaTY0FLexkzFCvCyAGUsx7Qy1a/bMCxzcajYm5ryQ/t08PB1k3VuELJ2C35hdxt0U
seK66NaB1YmSgzHBzPZkF79F9nVij97wWgfmtNUOWvvhWmQPFiN2JRtw8Q2HBbYrv/VjsbGO/lwW
PxoVLawd1o8wm2SAz1slVNAgXjT/dJlTf85L6ZwahWIb2MKzvYSL95YORPzKlgo2cG1/a9N23Oe5
R9qold5L61niu8NbYEmNCda4gTMmLBpVbkRAHFantmz7/eVctJLrdMgLGdjMywnSB13V7Lu6CjP5
eeqtG7t6uu4F57B7l+zALGmFLFR/kty/h9QZ6BJFHkDWL16sLXm1lcDS7Y6GpWucAZJ9p65t4nEc
IQ7O7oypv6pE4+mgl8LMLA47FhPuC6SKzNmRv8aaeDGQ3P2e5XZ9uDxUK5+htxhGCPRlBSmRTw0P
TfAe05/7xApqJ8s2uq4fVwmYXoR1Om8pymmSsUqw41hfuWmE+DOk32D9AwN7P7r8KWvv0WJBJD6k
a1TTx9K0ya71pq/JOD8PPmSyJojcGuj28sXZ8gb9OKyZLhRCs5SNC7G6OLUpfRikUaKhXLZXHSyh
g/H3CpYss/zZIGPs9k6Qw7jJ5A+5YlFnbtGJPt6CGNU2uqqD/nKRJCLOWJsdxEKtFxOSxkdsS0s4
W6oIKqrkt8tT8/EqA6X5789p4Kdk2mM3IP7yRzcb7vrZ34OA8Hb58R8nFDA7/358b8Bsm/TOGBdQ
1nyFsFgbLa1l3M9iSI8M7P2Ne97KZ+jBooisHF6yLq6HfDzMHW2i1DZ4NLqNuxH3K8gIprflMoYt
e8xhcGaX9q+sTcJJQJtL1iCJgPKXtGNAllYFxVBlgaisYZdLviWzuLIm9MK2Ay8nSdIOwoo5fZph
CNCqpj2O0BRCBX3+bkNEe2MLWClJMb3ALZba9saxlajRz3kwJo6LU6J6O7NVDI/u4U/hHNVixFA3
/DXQ+vPlhfJxZ53p4iKm4BDuJ5Dr94ZluoerUfY4NIsbQnF2vgUcRRxq1na/6WB3r4lr+xuTupKZ
9Gq4FOk49gMk/LkxtlFTFShg1vajqBv0CDmc03gRQVRno+y2tkq13JH7sjR7k8AwoDZmHxr7No+q
bkojWlCAfS+P5NonaeljGkXBgVceY8AwbzpIEofgbg5Bm5TPiUN+Ksd/XrzxqoIW00vlc4UDlJnD
xhAKXj9UZtw1cIYDE2KrF76Sy3XV8nyYcg+iuF08En5s/OVxQSv68jitTIZeIjdm6dqdL+HtLOsn
yy3hQpXXzw6/DqrI9LJ4W5ZeWRf46b35JNgX3/xWla+Xf/pKVtUL4rReANSeB6wjVjoPygXNpDWN
6he0fYcjNHrMjSPIStb5493w7rQGER5J6x7WQLn0mn0658WvuXZKEvrQ+tyx3FOnxRymjbetTcj5
/+/eRuc0ybgg7s2Qk/2wmHtUOw5op29cJ1ZgFUwvesOaz/aKHrZZuUAiTQt7OQDrOITVgt4w/H/5
A+4CTjw2tnecpFSn3vA7UGCsbC885UaX525tTLUcMBNzsisL5jVsJvXBnpZmR5iaPvF8zG/TLrFj
YszTVjI/P/XfWwj7MxbvxhS+RSbYQq1zo3xxn+d1lHfWDiImIa0EWIDNTQoKlNFAnqehj2lHvcAq
zGiuthRv1+ZUO174S2rVqFPCEsizrT0QP84BOgxFaOWZuXGlWHuFdsTgw4Rr1ULKuGKQZGk6KO+h
Hgunax+oxctztvIKvazuptC8MJepgiteIgOTifzQAEYdeG611ZZd23b1urrtDdJNZe7e0E69oXXi
QCViui8q/nMs6x9ELfuikK9y8d9yw5429orVt55X6bv1AeXcFPf3oo55nf9E3f1+ap0Ha8wDcIqr
COvhW+MnkTWzg5tkG3vuSvbSK+ZycSBA6tY51oQD5Y2sDIbER6m5ad1AUbVliLD2Gi2d2ITUnCN7
Qa9+PnI6/lRi+OzT6sXurqOAoVrw9+iRLK8gx+k2ca/cexgX/DbNJIsGOA5A9r5wQ/TY5o3kuLIR
/lM0H1EPgKxIHSuzMm9kIrqYlna9kZTWnq6dGZRIFnhgGk08zcVyrzxofjY0az9dDp+1p2tJIBUp
tJhmCeky339oZxBdhHi8/Oi1SdaCv80ymLK0LswKDYh65NPiwJMgQSmetT8Sb0vX9uO3wPL573nm
fc5c3k0wfhEmqGskLcLUKGQklW8FmbkZjR8PlKOXy0c00SbDs2rASQcmIOVSuE+4N3uROeF2SQgX
wVxQtfObUR3SAsgE0P+bqFVMRI4EeWVWzhJKPx83uqFrH66lBwDxWSENGLqUCdtTFAkyom4a4wFG
SxsZ6OPU6ujVdfk/zr5sOW5dS/ZXOvY7T5MEQBI3ep8HkjWXZtmW9wtDtmVwAkGCM77+Zvme2+3N
Y6o6HOFwRKkkDhgXcuXKdMZynGa49XDnrUweuPro0Cux6a8DYbYULXF1IvPRb6tjWTQJihv6ZDNg
PzwV/WTtZr80XdhYEz+YQA2v7w/Htbe5dOxPy+mQUBR7F0l5TEcgioEKitBnbAO34fj3brCIHio9
qNZQCmyAanj4DPY3TRwSzeU10HXtDZYrQddyVwKNPHblIGIf4XekyURClvIrY2rtDovVwHbbrncU
4u6O64/CJ69C5g8ySa69wdokWiwJWTalblrncLVLdXZfuEGx6avWvTKofh2+sSWo7o1J4VgENuEU
lOxQ9dbHwZdbalB2nysvnNrgStpmZeotUfUUAiWa91oeXSbvrCloz9oLENqM8lV0k3Vl/fz1sZst
MXbjDXmWlX5xTG2bnRPA+JAhBqHqk233BgyCoP0O65wyajJj+lD3c3Alalt7vcvPf5op3tDa6ajh
BsjIY+PcZUEDOvuDKa4Vb66MsqVqieMOkw1ymH/w6o+p9cD7KcYut31/Fq4MsaXwgsVavx8DxQ6V
7XQbkXjjrh3b/MoQW2uaxRxHtNynPUEkWFYBnBTuErAhrKCG1dXj+4+/1jaLOW7Pbi2nzvcPWQNx
Wu/I1ffqGp64Nj8Ws3vo3ADTW8ijMI3zRBhPLnvxtNFNXt54mpAQpobDh/dfZMWjD47ufx9FRUCr
SgcNLCFwxiGhq1jNotYfxS7wGt1sXd8fdFQOska6i01Q+1KgPGaRwL72VqRjsbFQfbufvL6mV84K
Kw2wTA94kBjr0AL8kMDBfdt4abu3mzzfQdy7j0hCpm0q9TVpl7WbLfabycnmLO2a7DhCC1h0MoTv
bcg6EVIEQlZ+DSVbGe9L9QkJ8xivtYLmSISlUc4NDc9WuFeWoJXRuNSc6Pt54I4HJnialTvRl3Fg
3blNcQVyW5lM/qXlflpnROf6g69TMIKD8psL3ZbQS+W32fL3+VVrvRX6DPMXi9kAlJs6YE0c6sFP
9kVQOXE6lgRYYs3ZXaJ6Z1f4PrJ14DvzyULUxpp9Zecovrd8EP7CDBJYUDSSznQDtQfvykFrrWUv
P//p3T3CcLrHGeQgYZfU+W+o7ooUrIXfn3xrg2Ix9lAHlaMc1eeHeSg2qFA5FCT/zSGxWAGheJsj
y6WDg7C9Q6kdVLZMNw1xrizfK4Hh0uSrClJSVUwFB9dvH6DM4ESoONmrpvtkGnMzWzCR1pN5eb+Z
1m62WBBL44mmKQJ+CNqx4WGF0/vZyUcFAxtlxeBluElImmI4qrFKrwz6lVQF8xYN6CGcsgkEKCFG
+I07RUTnATWydZyJYgPDNHgAZZtyyGJq2V+I0b8X2S09x7wiqcQgOVBn1C3fMa/U9wT2AGGQq2sr
0dqCtziJTXXrWlND/QOsMmOZl5HsP8PMOszZsymuFXetrBnLLLjjGVRXTSWGX0mmcKLsVFT6Yaj7
aKzTK5v8jy3q35E5tlR9SALDAJ27QDuJ5ZxnC5XNvpNbkYEnRJg2QfrWoyJ2G9AJsh8dOLQS5Y3b
vqwtRIOOeBZIkeB0gcY4uGkrNi1N2jtjESfqLJrio1NsbWsggG0xAKRfkMcWOiAveV8lj13i+Bc/
IetA07S+LXC63di8deLSExoj1bZRvCLkdm5HmD3mVbZJ+qT41HXBhVDH+b5tGht4YSOep2LoN12Z
+ZDA4hnUMUzThcqG3fiFU9Zm0COVWWF/QuLfpKHdj+Ay5DJVER0EfyxbMt96bZnvhkL6N7NpkIXU
tvtslXD/mG0pIBkuTRE7aeCFEI2mNKItmA+6Gq14NE2zR/vVUQUd32Gb6dojoZR9dj/7fdWEJJjH
eOga5D+YTMe/OofjECvhY7BVE3fcyClLc559CBBlwTDdjnootulk6yuTfy1AWXIRoNcC8TVL+odU
OTDRBRnLizs2THfQTkkO3qjdU91XYOZnc3rnDxM0SttmrPpQtkHyMdM464VDEFxjpays2UstCpuh
6j+HMCr0hIDw5DWJGMRgrkQ+K9vNUnEih/wgF3ZmHXTGDoXR8ST4A8/4lUVt7dkXsV5GaWmnnpug
XMh9lEh+MLvcvb9Grzz5UlWCSE44mYMAVRIH+MRErVQQHBiutMvKcrIUlehKiAIYaifA2u3I1a+8
6OLCvXXz5/effu36ixDH6SVp4L6YHGhv7VgLFXx6r8px09vOlaZfu8Pl5z8FEgNNTaDpnBzU0BUg
3CeQCzLmFv42X4xJv/7eayyilQkdkAqWW4cEhklKYrIMT3X7oYLR7/s3+JHo+cWSu5Q28CpY1s69
SQ52AqswayTk7GapiFy/zltYjM92DLOc/GsvR7OtSpluZlAnD01qNQ9mGNkmg2PazrdofWXDXGvX
xTZdSKdyKxevLIcsQkF/nHZfmkyFVn6lTVfwfbY0v2paEPTdvrfQc8BHOwqSQp62N5xXh3T02rAN
6M08VTYs80Qduqa5dgy6bMi/autF2JOpkXpZVVuHQOqX1PW/wL2qgSuoRD1F1cVWYs3hOE51zOur
me+1abxYIabGYhpzIDkk3ZeS46yHWiBzpSVXuurfhBFMLfjcKjSkN4yPHm3gy5FnfhaC2uTGUGW9
Jg26dqNLHPnTXAPHwxkZIclh1l+095Ykbug692q8llFfaaSlnaBCkZGlJqxGg2XsSKhgeGpyRe/s
froGj/w65KVLFYyEOHrsR8wzlw8MtgH+B5uw1/6yWij33vGpExa8vnJW+HV7UbbodIPCORRQOcmh
Ux0ilwaDzdCoyoI8pMnwezA1XXZ/y70hcTyWHMoCu0QuiwgiR8eWl6/vr02/ni506SWJ7Kulk6AU
R+Lqx0wGZTS45MGe9b3t5q+IgO4FGV/hvnStAnGlj5bDwIfWSj2N8GcvilyFyGI9y2K4mUx+cob0
sQIu1KlrTORfB+10qZpRWVPXoPjXOjjjqSjeMs0ij2SwWIASfjfE77fgypmH0sX+ARdf2l90gI52
JYN9ConsW6gdWadeijq2GUSCOS9MRCx/jv00qT+VisOYkAV68/4T/DpAoUsTStXkzMvAYTgqSb+I
soMVDa+ujHLy62lLlwoakyJl3UP7+6i0dI88yL67Fqu3VVLXxxGYW4zUw47lKK+YXZSeDz15nZXV
bOBwAEraWN9Zth85hD/CrnWMNPRWUW3qPWatPkMVeKNcOAjo+gDYmYIJTSBrBE2ZIshfmBmgOuRP
gIDpucmzN+lN8exUu3kgbMONbcIANi/R+224NlQW0GQGH3gGfCU5SDp5RzYS9WANY7MXior92MMN
pGwGciWsWbvZYo+qZ4EE19hgXAILiq2irx+sYi6OgRXoE51l/yTgI7t//83WRsdinSIqoMa4eLOa
A1gvnNPsycf3L70yNpYCFDQr0sBmfnLwSf5X7iVfR5LfTjBp/73LL3akilbK9zWSgHn7UkoHtdbt
uZz8p/evvtIJS/dErHdVHgjBDxLqEnsZ5LGXe7deXj61XPdh5Tkf3r/Ryoq3JDsXTmaygvrBIdHn
thYhqZo4RbTM7SmCV3qs69+rUaU/5vBPW/jk18qbK2xJrprL54lZQSyIlp8SU1hXhu7KrrfkOAPY
495MGWQ2MU1ca96N0G9DOvqBtdd0k9dGFfl7IOIXk6fA5EPEI7y/GtbPkQ/t/EgrVIn9Xo8sJjsy
T4xVNfagTue3KdFfi7K7cyS5gb/Rzk3GTwW5Jsy11l6LqW4q1jHkGnF4LMcI4uRhEc1OE6nxms3c
WmstpndJB7gj2jUCBOnqD+lozCfBSshM537GrwQJK0vIkuQMwWF75PCKP5jE3dk52wqHf36/K1ba
Z8ltHiEvXaJsIjlMeg8vxrCv/yLyE0LdK+v6SvMs+csjcryGOThB+tMTt6Er1nzLnC/vP/vKCrIk
LGdjpZmCQuGhJGnUE1TPj19Z9SYKGVL3yuKx1j6X9/ppSqMib8oLjjUwCJ5S9TJ1/bbynkhSbt5/
h7Wuvfz8p+vPxstI7bbYHezqdpbpCboiV5aKtaZfzOM8IUHdOLh0AoMrGJhFJYzTs2y+0rNrT76c
xHAkQ/UiZlbVuwfWD5ssv0bgWOvYxaQtAZkxgkqIQ2p3UK3sQzHmYGtOIa0VgPRrqeK12yymrujr
rLA6AdzK/S6GPqTlF81wI94CJ78mx7rSC0u2MbXNJeRGM0njRnYFnPTi4Yzt5/3xs3b5xR7dBbCe
cz0KJKHXT0AuPrIGRy89T19/7/qXtvtpfPa1A31c41kHPvBbZqGkpiwkCLI6vTKMVibYkmrMA+N4
Qa8SdMKb7z+6bA5zcedOV8rx1trn8vOfnn8S89x5ORfHZCzyeAhAP5nsGmCOQ8kVRH9lIvwbvZhB
u0cFgD/7gulDlpAkqvzyGinAvcynfwdU6A+E+ac3QPiYD8ZMcGIoZxtWoAkNwsrp5z7smWj2wWDm
CALS+TmZIfciuZY3mS/Y3pFp+6GwRxZZXt8clV3297D7hEgqBP7DyRND1HpdBaei7EvdJcUWTtnp
aR67YvP+0Fnr2cUCUU8J74YODK82gVJLt8egv20ZnCBr+nsr3I8T4U9Nw0Xf6awGMlyV2cGDRCZy
vChha36vip3+ANd+un7hm7wjI/ZdJGvBMHbSOu5Ma4cOTBiuNNLK+FwyjFNbVSj0Yv6hmWcREQPL
oMCFbYmrvGtZrbVbLJYIKBqzrHUmxL8gZOwmUV963yO7wb5qGbV2i8UqUfqJbDPI+B58Hmy0k4Tu
1O8dqHq8P5JWZtiSOMx5A6OwggOj77qXbOjiTs7XHKjXrn15pZ/6GHL62rdKzg9EVfdSMMSfvxl7
LlnCnRJ21VtY2vqKZw9jX6iPZe95N9qt7Uff2P4VjOAHp+EXS8SSI0wA5oIDksqjDooaujtd4LfR
UFfsm5c1XpRJHWwbOxG7SpTMjXIOTUdIL2LApU4W3GSWZe2KFvLWVBG1Jxale10T/YnpHBtVXeny
FFh+ibToPEDCuSn/KkqvPHctWM+3ZVA4n+iYjmFRWhCF6apgyyeHHBqSzzFBknPr4/c2WaXaz3Xb
Dk+wS01NqNIZSS/laYaw1kJxRtaSO+p17RdMNhh3lNrWB3/O83hKCYzr1ahlzLQ1xSUM6f6qB0kk
4MRB3ft9z7eDOqtCO+5RQ1a72KE8t4R2ElSvc5CFwm6e3F3hZRZ0lhTMUzO4Kn/ssCRGqhqG00Aw
FfDbyamvZHVXFybb9W1S5eHIkZrNvZE+ag459dyV1vNMpjkymRYHIkwfU+HNZ2VJcOdp15/sSrtX
Nt8fm+CvOnaxhBqPiqQWqTjWRHhvAR/ts+aB66GaAwinScCU8NicxQ1FdTi3fR5lDN4SVlYhjyEp
g01DkZV5SMzcP/K0HQ4Dos0rSYxfh0+EL8InVpWW0zsFP9pQWpk8P2wLFbne92zkIayTt+/P/bWl
ZRELtkEpRcKm/Eg7d3hoB/+zjWT3oVCEXrnDyj619Ln0LEcir67K46yzOOEvNpf7Ps3hWHUNel/J
xpAlj1zSZAyqIC+PVQ/MJnK0U+4c6Sf3lTR5HDikDCK3yOejIX72BQVC/Z22s+DK8fHXTUiW7HIK
hQiEC053MsUwRXChrQ5q9oc4aXp2hbS6NhYWG4ARAAW5nuwT6laQ/3VAkUfyosv9D3Ntvouge/id
0UCWrPGCIN3vcegwo42fPTv5QHNfhIJeq5taa6rFbmBKbVW2LMkR4m97ODqryOqSG8gVPf/e8192
oZ92m8oy/TiVBuZ1iSuwpLWPxskPyKde86Na6wiyuAEY7xngTaiRMqyW4ktHs8hH3m0qwA205Ob3
XmOxLg2OZTcESlcn+BdEHSoRZoDeU+5eORP8ek8mfDHn00z7zFSw0u3LRIfCKXbwoX18/9FX4mmy
JHKzJlCNSJk+CVRypXGjtLORTke60OmKDPFw5iXflTcFb20KxhRMVOSxGsf0kQFRh5dUMY7bpMUS
RDmUmkdF7WekjccmnExR/eX7fXEneFLm0exZdAdeSX1yp8H//v7j/3qxIkt2uNbY2u28IkfPYPtL
vZbuSnCow6Dhf818uKbmuTIPlvRwTpDTYAEU502DEn49ofbFO4BNG7//FmuXv7zdT9OgbOraCnqo
M8MSLORs76ZVaHtX1qKV0bNkgAeFh7wET6vT2DavmFmvloXLv//ga82/mL+8K8VYNtKGEr8dj7oN
OajFQ/IEWOVK0/warSZLK8pGlKXoL+pfdc8/d5W7U6qvYNIEkWHpdVFJ2y2MMq+J2q51xGIiZ33v
uWkKBxylvktVbGe+Q4H6lVVibdtbOvDBMFDCBJGNRzERHZJ82PGKfDe+rJDarm47G0idqLkdYlJu
rdS6Imy29lKLwGSGBohHjEDOEWz95zJtoIPksWyQYZWV/ZWz50o/LanRiAZLJJ5Booe9ZISakGhW
7aYa5tDA2oBkgJC8axCSv8ImI0uqdFoolGWC6Hf0nLlGAbatrfuh5cm+g0vcPTxBFHQr/bTYTgFp
vpej1dsHFDFP30xdD1UI2QTkjye3r9/IOE8vadV2LbQcFIXOw9xlL3MfjH9dljIYygdFAeYflKLy
RsgY5lcgmDOmBpiy2/QeIsL+dlauu/ebpobZtXbPwnTTfYUqmHuo72Sn0krdDzUppm1bEHHv00Bs
RyS9EKXa1ovPbPVaDHDl8zr7wtUoZ3GPbGa+QeV19zEtZVdDbYvmZdhmRXsLZXLQVWdf7jJHzxue
ptaWMreAHVSWf8ZxxtugyDDZJvUwKZh1edUuc80ljVfMd0FZTDsYjJRvYwJ2eTM4873ddvmx7EF8
JE3JAccl1qmaKX1wrJ44IMcN8qhy0W5N14y3uV26eQjmvtlC0Fhuvbkr7iy4WWxGQeXZm3v1eeqs
emdLmX5359Y9k1J/zMH127XpfHCL9maYCwFS/mjHuWXqGOv3pbBciMjhjoyNCm6F3569pK7CxDYv
7sS8GDqqT6ruYb/SqGw/2hPUQgM2HB23UFtgWsDhPNtsmVDnUsLKRAu5d1JzmEEwL1l/kAzC170x
32BkdpNOzYdWl9mWeEyDB9TLGEThEooX4KT72n2SOFiH4IzaoS5oupMpvwdLuUBCmL94VH61HVZt
q7am2Gdc6LvN2YNV+iR0YPcT5aL6COm3LExh8GEXfh7Ris8xcm4ZJFRn3Abe1aGC71Uk6/mrI+ud
cfVbJ9hnUKTvfVHPIXr9AEdT1LuI7OC61I09bveRO1ivHdB3JLIbEyeXrE1tPBIZB3ZsFr04SqTN
HZOGxsKq7Ts2JIBxZ7hKqIxtZ+hk4oypz3ZQQqeleGz66r5q6iSGLxK+zt1XOCydYdvzTFuqHmHv
9ooTZBM6TdlEA6ugX2pDtXSuiP/d1uUd8UQWEhd2FZmt4dJg1RbaOONH4VMQB1MrSmZQOL0BZZmq
758aA5sQNVcHxErWfiwHHxZp/Ps0w0KbCvXoV9ZfynOnqK67s8fEK2fl40TqqKXdhzQQH4uefYPz
SBlCS+fsVP63yRZ5yGzNozTrcDUb7OG5t3deH5iwCpI8YrQ8JyoVsYNE9gaMTBSrec7XYlZRR+GA
yqSdw12wuU2r+cBo8WiN+X4qyk/Y3fPI6fVWNPxGlubenuvPOJ/ctNSaQiWGY0XQyQEtziQFgyMo
bHfDISEUo36dxGXFdExSeovg6kvA2OPkuc+1oIeW+fc4JquosskN2DRQs0JKNkTO8tDDRVp36s6t
mke3MzceUNM6AYEHScd9ZoIb4k/PTUNOXcU3Sadvgnz+4OawaLORMwklFUfqVQ+infZWCsPChG5L
U3zrYAwZsVZt3bpBcUWLAK2zv7e586KnVqI5ChLhwI/hOxQ32ld6b/vQFPTZmIRCgoDY6HyIete9
swUHQzc3Z53wfuuBCBbbPYmp7z1BmDUGVqDDEeMJa5qzAfHDbHJbfgMSc3YT+xZDtQrnUcJqi9JP
QiYxxHG3vBANxLLrXaIFfBbc+2DWL6jrhSxDAG+ZtiaxTwUUB91gM1P1DdoeryjM2xUa0E2bibhk
0xZ12/beaC8Eun3y7HkD0yQedt0IEdpSblwgB/egTCURZGAeKpF6cQWDvsjP533N1NeGlF9MhyqU
se7TCCKRr+BufchJiToVDS2w2ZlecycBCCOFf9m4xda/+LUGdgJXRzHfcSc91FgpaJqzqGkM/McS
QBCJSm6ymu8JEOvDNMr5xq+qMizd7j6p5zuLcJD/bO9jbWEAyYqP983Mwtmd7y2b36C+CK0+b6qk
e+qI+1fRWOSphUn2q6wI+gfqa2Hr5oCpxubUDOnXqZgeE8/d5QiMargbHnqdvPQYIGE2NzcTFkjs
JNN3y0YFmnA/jI6jI+Ymu5nD93L0rY322KlOvEcqJ7l1BnBjHE99yGaQHYrG2GHXlHIbjM5nR1s3
feacFAw8gbE4Ww9mQGeXFmbjZFi3O+FvagOfxbHXd40DDjST4iBajsoL1Z5kg4EIUAuLb4/dD75B
gbE+99o5DzT4ZhxxPxl6wILzpWhqjDEYhwS9/sh7oB0UJu806XcpzT9w2KTDFtbdUfi2hS1gAlZM
dlTk7EBqHJOYnvcdduewgtLJzocMTUjmBh0wk1u3TU/wck5RY2BeEzo+NTbIL+BnHbRu77lq3DDJ
2hd3bOD84XKA0dJ7AQHtgJACqNlgn6HvDPE7u7cBwxXjtsvLN9KCNe3VI4Rp4VQcAoh7czRBlt2z
blA6vysCcw6sBNIVMwIIu63iPg+eBpY+QBfsQTM8m0igOljDDf2i3BvlWUlOuqx5ZKaui0GjvxMY
LcgJCQIeQvqFDbQJTYsdfg6sMULjU5CGzcOYO1U49NWLm9H82ZqpjFQ63kFnE0ymemu5w0FhXE3u
xURubrywdTKM6hpup4Nd5FHmVkEoTfKp09hcAaRKjFT5weX6VozqpgSWmWn1mNblxhlgkzqAmFln
Zp+nzN8XEqV30JJ89TP27EMYR0pIQbQ0L6IOduGwwRNJGNTOxpHJo+TeccQEjqidOSjeU7edVzZx
qw3K+LQ9RsRpoQ1T9wr5The83eRi+8Nrs8XggYPJLD5NFoVtDsziB25Hia8eZgQXdUO/ecP0WKaW
Gw6j1UUFSgzQ3frZILMTaEy+OlUkLAcKK0psJKnxAVoGctcwxwuVIR/r1PmiqHeqW/VUDRg+VUri
CWC+W3iwp+WQKUWuXXN4v2YTI5GAwesoBxMmAq4JdpGGZULf0rZD0NiTGwG1lNDTNUKdopeboVYT
yqy88jZrcITJAFRvWsbgAdVnt1XSfHVnnoG+7jehz2X9BobpyOJmhIUUxnidPSW53vqjBzfTrg2r
Mbtlvo+yyv4TSb2XBuXMMcqVb4Zu/FT37lPj4fVtK3l0qAyigY4fgIR9zkk2Qpq+jBVquuMxaNFR
uYSkrAvWkd3wVzO1NxWInsjknXMPLBvdIdjIOhYlyBZsPah7DmFSswoSgFXVPFSJU5y8osLgCGS7
E1ZT37m+443QAsFy2RUCfdRAgzzscs/6WpEAVo95I3WCYha0ezoDsYayMFVgLQ9dCZ60ziEbNSUX
hMgxMGaxqR21fWabCAo3vow0QvxPQe+juBkSxYgPgCCp3Zwb+VCyQd64lGSPQOLFTdEQ9ZQ2sMIq
LJY9UgcuqmEGofskkpaPAywtbH5fmqD5NLiiPtskb7uQIGCBAhPp73PKx29eIXgdp8rtmyhFJLYH
gKkPMNgRaDHHJN7Jh+v2GNZ24t8R+PGeRAkZrINx5pE9kdaqq0hh8/yYJSmPGhOguqo01uCEncaY
APvdSYu4oh6o6gGUdr46relvk8ZM2D9hunJv8KSfWNPxK8D6yjF+WSbntNANguv8BOojPKHQh9pl
CDbVkSnzW4lnsqy4qTLZ53NOp6NPnLguxlAH/aaH/+v7QMTKGXdZc+Paoh5hVjseE2PsY5C78w5+
vHDibPr8yjF6pZGWBGunw4FRTU196vhNPuH4Q6OZnRW7xpZbgSqXFbodjomQw+MD7I/FwzQ0Z5Uj
q1eX8kMlM7UDCv57istkWaaLpQPCW8Kkp7xKh9cG0e8T0sblpmnNNfXElf5YmsIXWTDyupqqU11k
3yecc+upenI9fQUV+nGdf88EEX8BPCFxVXI369KTnkT5lIE+JxHNuekO+ntkLxFgb1sYCW9NnrG3
wAalH9YlYseLAqRfh1nPLR30Xsja2du6bVBo3QwfuBME93nfTQEK1IP+ng9p74Q8EekQNimFqr2j
LlHoXPihF7AcjqxFH+dkyONRFMW96F2z8TXShcwmBIskGdxdOaNqLctQT4eKeP9Ip5GEwJmgleEZ
QKGktm+kp3sZ8Qay1IE3HkxP48C3YpSWy9vccsTJMD/bB2Yq4j4zQ1iibnY/u2La9rLLN+UESeuy
aCdox3jqPh9SCqvXElX/2fAZRt3ZnpJEvSR5qXYjQcUh8FJ60JOuYjlWEgKhRB05HNtj23KCkAjk
27upF3epKPWGNkGLumOCDX1K6m3PwZ56f86uDPhlLUHmB6RMTaVOPaQ1HlzgxZuBWeRrJVt2NLmw
Iqdq2v+3QPzn1+n/iDeFeq4ZSu3tP/8Ln78q2DVmUPdefPzns5L491+Xv/nv3/n7X/xz96ZuX+Vb
u/ylv/0Nrvuv+8av3evfPmyqLuvmh/5Nz49vbV92P66PJ7z85v/2y/94+3GV57l++/OPr8A1u8vV
RKaqP/711eHbn39wjP3//Pny//ru8vx//rF70/K1mpd/8Pbadn/+4bB/2Mh/+Rw8BOz1lzzr+Hb5
gv0Des6o+PZ8YtsU9g24R6V0l+Ir/I0HFccgcFwXoPelSLBVcAT/8w/q/8P1GczFCCMMPmwQL/3/
z/W3jvmfjvqPqpf3CvbH7Z9//OAr/s/c9m0HuGTgoMbE8XzcZ8ntNWBR1KQzWdTTbosUAvQHBxQ3
hBcMLm4NXBYi7M5x2c/1jeG92eUlUtvIOlT3wrEPRJJtk7tttuWld0OQCNpTJ0/PjuU0oc1rd/Pj
o58hPd7r8VthBAqHGwpSy+h1G8tco9f/ECxevBDIbS446IyBUUIX6LIPYDK3RJpFVe2/WoYmJ375
j9U8RkryJXCBKprZL06za7Ux75LhnAg1nsGXtsPBz4dNUMK8o+PnvBXDs63UfJc07blLcaicEWnu
agfoYGcGP3JVGpxh1B3AJ9UOzs1XWe+b1FNbx4OLITaUJkpcuUuHylyjXVxe4++vSVwXIRFwKcej
wbL8HQB9h8VVqYjXIzs1dWPpzaTkN90O+S7LcMwuaRFp0VqnTOKMyJq5BvYnyIc+8TWEqsszqeR0
003p3qn5fJtRO30SvTznzNwFsJ/Y95DDvM99qWOv9sokTKdKHsrEoDEvhjtNo+FIl1ixndnpl5rt
KnpAxay4gzqytS9Uwk581ixslP1W45j7GZFoHxNgw/txgk0KUOTb9jb3Aa0NI4ecUWnl+96H4tjg
dsOpLbGvjbrY22nFYtrjgAByF9C9UoiXdvBgwAV0Zfvj41QB8YPmLLtNsyo4BaOE+YcBlEdQE1gQ
7xPCWDCQ3P9L2Hnt1q1k3fqJCJDFfMuw8lK2JPuGkC2bqRiL+enPt/w3cHq7G+2LbcjGtrVEVphz
zBGGxDyyHe+0Nd8Yssobdga0ZJfTv37JDbX/t4PgXxvuHxvsn1j9bYOZcCER0fkCl339T1PqwVKt
ap2iCRdzqHa9qZcX6lS+fT7Jg6cd9FEyTcY049o7Ln1eUdDUaNYQlHlhHrIVIGLVXQhaTXPXrWO6
86ZVf9KTzrxOCqv5QlN0eawBGDV+mMomP9a0NqhJGSQSQ2ucUeODU2EQ+5e64I+0gd8/GuvaIuDc
sS2qzT+2Wju38zZpqgilbvbcfykMmsWp7ubcTfZZZ9hnd+nd/WK5CMC9ZEWZUFVLYGSmc9LU0AJB
3jpSK4c81/hNtAg2i+OJ92rNkjsdZSLBcUpeANP/UiD/Zun9sX1cYXjETPJqHO/PcNNJb2TXrRqp
gT7zhm5h0Aj6/zo3tKr17J3bActk3wYz9NY2PdtLGrZV9jfXMM7q/9jFLge85QuLNFX7zwpLLTPk
bp2Ofe47f48LmgeSLIczde+XYkjrS4JB2iW7fYWBa7dXdfuW5a3LK3efffsx0yb/BFuT0fvtq8XO
kv/7KnXcMTImJiqTNvYXo8+7aHJ4P6Oa6bK4BP/SE/y3xeBajsN6tx3fN//UoajacbF6wv1h1No1
HnBqOA/mE0gaUbW334y3Tf37qw2lx4H8AuDW2xr5/79sG2fGWkCF7vLc2/2+K2SfYpvUn2urhYKq
yr+co/9tIbDjufdQgvK5/9TLt+OAbUNpUthOZlRrKQivbZTRVCxlnE6GHsm0+Kx6LJaqhNG6Y/3S
tb/ZBf0xq/y9kagOxO0gZw1Yfx7my6aPjiQTK1zaxN5tXfrDhuAGadaxA855/UL4dsdoSmRB0uU4
55Nh8L+Pqd8G0f/cEHiU2qagRuGUsv5jQ6z0jkvZy7CU0j5ncBMiTcnmmjMTM6SenL1GfXcKswTI
JNgxV10wmfOj1dVmsOTt81JnyxXNaii6dDrrc1OuQeWP5V94X//lUVm6a7oozBxKH8f9g6ZRm0p4
Ar+UMNNGVrhmulfGJ9tJqNsaGbtL505+BCfOumTVcw9/9i+M699P4p9PinXCt7ZtS6dE+/NAdzVi
xTsSU8OtPxhWSsZzRgiUpb+WWD9+dYoaxLyDmtGM6stKgEPsYPJztO0RX7XKuLiqJFjNg1yY1L5+
GTzSyCxTZLGeLE3sc8qSGmaroBicJ131bsw8DNcVWw072945rd+8u5MzBsmK0dnvC72aVhdBYfMm
cJmG0rBZdwJ+KWCZKuPfx/ACw/EvDfpvDcE/H4NrcKuRkGnwFPQ//Q0wdVmoOdMGKwHNDNVHDci6
S9vcjRY/Z8Tq9PAGa4yfLWb7cjRXWiCnOOdSD7w+60B6VXVizrpFizIPt2L3maAW2f8tVPyP7MDb
5nKpkjxdGFzFnviTKl96etoMCaMorzhleFcI6tJZv8uUq9+Z7nD112xCSyJP46QUyef6i9HX5hfD
WM9QsySO7QD3okqnHbdVetUH81TmC1Y6A97keZ75f6kYKO3/qOxcHRtNn6vJ8pGn/9F1b6tuZfTb
/6rshk7P90QAp5fe7EZ+Bv99HpzQ533fyX769b+PgX92if/3rDgKKVa5kNAS3j7bv3FksHKyigJl
My919PdmMWs5PjhaGipzrF74yOx6ne7+f3/X/3J3uAZb2qKb4Da27Ns1+W/fdqgVLpNgz2HmCv37
DD8nzeDGitFhPpRVu8bOnsqlUo+FNuCLZOoq7LVpP04dAVk6UrJQVDYJ9fn2vXW68rpgZXk/ljeU
NQF/17eFoUwm//Kx/8vDcoVlCZcLxPvPo6gzvNSpE6diKetyl+ZTETi5vKqhs6NeVNlhk7P3t5rr
PyoGjJ/pJam5OK7xkL99qH97VKNbbOTAWDazIpwyS+MrgqjhVIrl0Wf+mnuui/1SQ9Rl4oVI/MvI
yqtTQroT9kTuyrhWPgx68byq9LtfgrrSc0ZblbybZTowetL2Y4IhWYFNRplkOvMF+y/L22Et/bnC
iW7Qfeb+lm2xKf+ksRS8HuxYSVMtLOrG1bMe+6Vs98hZdiOQRKxhCR0mWbaXZi6uE0brq6UVTxOA
S6oivB5FNFixblZ1bNmbjBxNEVqd+Clgf+YxXkouWDU7EM2rbZfX8qEdTIbUDrafs0eEipH2j9tG
G2tP/s5sDP9KXX2cjFrumDv/tNtoqo081uDShVtTnkt/eKqF7T0pZDAcMR64qj1FMFoLDYcqDIhU
ko3wvYlhETIZwm167eE9dvU2nEdbQDvRVbbn4ghMrbirGHmdjfF9chI+cWOJOJ98L5qZ5YXw14PZ
AvuXGX7L/owjjSUCs81+MqPdNaSNBzU1d6SnbhcP2vjLmalK3KK+lwgQlQ9ZxdfOc6td6u6Llyj1
/Egr18bN3NZkLOHFPyvpRF5qRLi8V0eTHMCAsd8cSf8j1ZccPrnuMJ1y7JOelIfMms2oqRmGqdlh
zCW1WA2svsKFv4hqUPJt+zJdztZmPDAhap/rUF5n0ywe3aRww9Q0VaQJ9WbqUxqOq6Pistdwvap2
Y5M/NIUrwtxoMIVIOogYpOjsldGepqaCRD8+Kmcew9awUOL3jCOT2hDBLPQxrotJg8bVjlyBMKfd
YYqhHr0V5J4tGRqQGQNmXMWKmVfL4eV+9KsZ94sU8VLadbROGz4DdR7AyTB36rT5ZXcWRAUtshRh
Oi2BY95ysOpGxGut/Sjn5ZIMzXKfGnK9eo0R9t36XdXkPmrGHGZSuoGLkf3oZPBN4IkMVUkeUIFZ
2FB/DAmF26ptSdRWY7yIJDuqJb8fPR3b5pLKnJoQsIWyJlC98mDhHbdet3ZlxzBsy7JznjMsdPv3
MsPRE47V5+h01f3S4sFpVm25Z/0DkXp1yxD11KcG0QGlF2Q+IbnSe4JWzDS2rM/j2RuIWZ3L9bHB
+eWa+vwDJBo/isFugnTqvmetHZAFOp82/Sck/zrKRXlT38HySheWeCWtty6tEfuNSXaj3GBnxCqY
bTssK2Z2coj02lY7e6t6gqPsW7OqDnaOCao1MXUyaeWruv2R4vKGV8vWBULKKaw9xwkK3S93Bk/7
hJ4gHMYUWHTkn4E+R7rvwtw1Xeof1dod/LQgYsaoxN4eR5Iy2eWCMmCnbSV4sJy2fTJgy9LVKg87
yEXxMFTzIR8f5z4/kxFZRv5qVPEYE9UqDp0ayL0ytn3rls9jtekx5ES4JcdKAFNpZevsx6U69uUy
3OwupkOOVj3S27mJZGbmcTr7tyHw1MCgwarKmD8rt4AHFaRF1sQGzX+wbm48lay0RWTIcRIvcJnl
R9R51YnDfsXSxyZWvoDrVMxqDPvpRhMw0oA08GezhkThAVHDQBJNVGXS2GvV/JJZP5LB74Le+QQr
NELf0186TqRQ2th7ltVteFomDBGNJJwkbyZp+meA+2JflK5+9LavurFgtF7U3x1+NNFaaWz71hJV
A3KdPllDz1JJTLH5Am0nO5fFEDm5AR2iN8o4WREvZcml0LqdD5RDmIK57mZdyVBYRRvnVtcFlU5C
QWIMnz4IREuiQKRqrw6c+qH3y9OYyxfRHDHF+lqZyRzUk0vuC+wwr4bo2mtaE9wmgLklo4KWNy78
uWMevipIRfI1KZG7Z6353sOiZqPZtBsTdAGP6J5m+DHcToqG7bmlw7Fc+hxkfS4jqhCctdb2Y22L
KcjbebxYg/PNVswK0NF/y7JfWVF2IdLlNeyUg9oHu6yHVWkPZCd5QacTI9ihz8EMUfvq+Wghm9Z6
cFqmlIXkAhEIzi99Jo6t2IoTzf0SDHYxci/kT6QxXZLa82P0R+9Dsbr3vF/OwQ276AxY0rXLd32u
jV0xf5WDch5b2Uj4Tbm/0xor6JfcDEYIO9E86W9EVbkwWtHu4QYQJjY0KymfNCdL9kUG3rJp5bPO
qDP0dPmtyut15wFndtl99kKR97NyPfW4KPsyJP0BhSSCqVsGuRjljTu3sZwkPLK0aqA01H0fGGBA
dBR+GsjGhSlH1kqQLhAevEFskbLgctmPpr/sK5ugQkLLjnPmqmPfQFUeW0a+fgZxrvSo3OzyeWmk
E7rEcEE0KEVcjemPzOxn6IDVuG/cb7ZWhx7SIVDCSzVuJFwIIvYUngFxWtzrdo1oqxSggvLT8lvz
EXwPUFFzonXNP9rb0ugIDeBGbwJ71O2vWYoVtCnyo2+MF9It+h12tXdclUcycHAfgt1lz+l7ZvRF
JBtzjmsru7etmqnRbF981/ugC7CjcSz7qFvmk+yVc1G2fscxVT0pOFyd4HP1zJwNgclNpb1lXvJC
s31swcT539wdrn+kdfjWoVyMQ4nbYthbM5P6WUOwtjgQO6h5m8k61G2LsrRoroa0IX/CZopKzbmU
Y9LsjR4MdWvcvZnqP+q+cpmc5UCL2YClnGsGWVO8DWunQSbhzzkrPoxGvxeGv8TkXhOHA/2rrz9q
PFrxsNLGUBLBFhh4Rd4iy+s2LpWa4+RGyasqw4utLS8iobs7w13UfZo1Gct8hQvUaVNsOeLHOvZb
MBNNEVar6x4EUDEbWXzBb3Q6wEXpLjnWR4F7W6N4gR8auEhC+yWHyQsrBYsAeZ8Zz5r0IkzoFdiv
90SBet2MhHt1GEJrwcnTv31KOdrVozZmMVZ6bS7Mr9x4EvpzQRnRTdHsFuwFhz6TUjAaGugVY83f
BemLWxM+uNQqyKiWe36Zi6r+TroBdBPZB7o3egw4XFDmrktjXI9a+V6bxnNZ6nPQNPs03VGOpJt5
6MkVsUXxM7fEAcONj1R9geKW7jLzsOLwE6nVM6LKt+JKpl5oc2oHwn7IMdsbst7mDqiglgATx1nK
Ma9D4dCFHk5Fw3G3hJiGwBvRGUHDkV5XZzh0Cyt4rf3sAZPql7pg/XdGPcW1Pe8H5fnk2Cz3PlTt
cDTEehC91VP1pkTlOUZkFtUhTbv7Wup9sHrJhTrtWzFXZuyo9mqm89epHw2wJUSWfTdGU0Nt2tuI
aibeqRrmnZ471J1DVHXb22ith7l1ECIvw6/R2r77RYb8jmoT46QsmD+Sqiz3S4nN+WINMdeYE4/m
/FBreBBrbRYvrXvvd3rFTsue+1E/eK0MnUJPosqG06p1vvlGl/giVi0gNcM8t1Bfo1V39jMUR1d+
reBhh7DykMvMxdVEXFnp7nh1VfLVvm0JKYw7DtN6X+baFrR2KuiLhocJT65Y9c5T7afeU+k1X6xc
dMi3p1AI/WEuNi8abS/qe68+ExpFnQQZk0J7bvMDh6wWN6W5PhkEr+/WXJ+jtXmoPOUfC2HSO1l2
cnItqs8m2xeGGVWrOTxrSw1tUlOH39rX0Sr82Cy0ryXEufvGODhjhRvetMmL0zvIVzlMKlDIECLn
rxFIZZFwh2ggG2K0lJyizIbjTwvdPBuq3qMA2PUPgL74bOdaGq/GsJv5DyfZKnK17WW2rO+Lod2b
BT7+Rn/uhvGYmB1Wo3NFfccxD5fpF/IBRy9+Kk5rXd3VpU1bQz0oRtQ9PYxVoV9KYz7QlTxYBAK0
3YtdQBF1yIOSKt/XehI4xXqeK+MbmNitQvvwDWsMyldzch/XktpnquFVg5KMA8bM0tSeMJC/4p0G
p7OX0eq0W9gY211rCx+VxjRBDCqPSe08Uunkjx111ajXBlr+4Y2mpJwQi2i0UgFqFQqOOTlNpr+d
pwpaNP7qmuMzol9sBvCZ+tYXnck6Wt1daZLVThUz2ydpSzM2JboASITwE+r5nCibVZV4IliTzQxu
n7RptvTos6cnkUVIqPXQsxM+b9K85X0CHV88ZcK41MWe1KcHaQkjaJmuNYP+mTXmY6PQppaehxO2
saWH2jCiEcSOO/orw1YrLHGeCKAjfpmnSDh5Cy37Rg/vXIR/1k+9tL/rN+p9piewhQtzCRu40Ilf
X+l8oMN2fnebfT+SQXop9HyKN8vDW7N+k2XyhZ2BXMzRvzL4/26NNt6v4t3iyVZUYlmlqbBMii94
s9/B1ctjPX9QlP7g380hq60ZAkyYpm/0lmvffRu39Wveto8DXMFg7PvIGwiDKb10iGiM8mNZVShP
tlfpW29VKa5d68ICFSharc5OY8wu3L4zrmsCt26zjKOh0wC3IwbROj1xbSjFbXmf5y6XHwIOwM28
329daQR93cqgErjrNFI/aQJfSs0wQCu0V8Ukxt7lG0rocdJfkto6Ncbsh05KEqousl91nqyR1myv
K46QgVcVe0/4TxA9SddL4Xpl7aWiuztx5+4sofDGrW9G/VoKX5miz2m2UJ9gBfut/OiU9hWuWRFX
g/Wz0My4Mlk7nHNJY72VfvbD1Xiu3Nd3q9tR+I6SKWlK65HQCmiIDyTJqXxqDWDRz/eV+SxcoQ60
4M9mWRzHCvapk+lpMJq8GqLfllCXLQ7TG4VOpfRjludPqxo+8unK1Y1FElbWSZIeITV+E4UBDITD
cpg1/qnutUsJ22TTsm+aVnUHmE7oW8xEo+EbMO5Q/RGW5RNhsbRxlPrtwcegLKbr5OGV88FNz0mm
GMql2a5ZBwjkrmGEss6fvBJAKRXu88pMmSBdpg8kGnFKIpYJbQ6Zai3zICmX7M2yeqQcnUx3Nygm
dhLI6rbcrt6IYqlbSy3i1IRXCG7Dvx+YY+5BIayqKOtKNl4yPZaOmGF+Emg21ygjMdjkLiI6Olht
elqJaodJ7w0z16YHazpkdqZHC3Yx5+SYu5Y6mcSVBQrLAFSYtMCeCG80XDVZJw3Ulnlx/q0Tw8+k
p1qyEv1+nC2WafYGVYcqTmH6x4SkDXwrqSNbuj+bsou1pw2wdN8myHI6UI3Rs/XAh9MJQ2kKBr8d
Am92m2CR42PZTKesccZ9NzTHeR2j0l4bSiVDnnX4l/BjWUb4nTsY75rJYdyaX9LoF/KXnQjP5iVY
VebGS2Z9tQqmwJvBc5bJaweyHbojN81cNrBo5dUyWChOSiwbNdxh0B0rGCc57rx6cE/JqnZuNeMw
Mc7XclQ/YESFRVs4dBFEiJmjcPZdrh6sZAlSzTV2CS8nyDXxlpezvtfawozGWVtj59PrIUx3s5Xd
pFUa3UYxHPtK2xFrkV0YKb5rS+9HukX8sGenT15neS9dW0cJPo2QB76vNmdrnTdFmBR5FSv42P7k
crlB6+VUEXmA2Ul3w5DqYb5mVQWe4Y1lYIOyYGFOgzpdZF7sJkvDVF6PEEp0Jzlb4BK3ttPvP/0U
sG90k2+mme0nKfChkM5nreAszDU/1likj12RvsrFy0Pduh1mCxcVNvV6rJbxm5aMHETGcXXW/bZo
HAPJa7YN17GRe29yIeCDKlmojfO2fG3r7jxUkrcz8grN7M0zmExmdneZvzFQpv2162afaU3c9lCT
M8dQFNmtCBcOKddv6khhC1h47Xcwg2M61OAobrVE8Ey4RDXfoPjQyrjv4OeaNg8kmcddbgO8Y6ZL
vcehuIoCOc3NGg/Ow83bCWJbukGnkeUXtVWxiUPFxW7r49rdeoceiFTk7c6AfBvm83ZaHFuF22yA
8W7Y/Hf0HPg47Gt8FcJsabU4syDWNsnmBQZhnSbon7S16qDjq4ozB6qjBN+OLWXtl3bfRdu4BLqp
xW5tPEvfSE85JEumpyPxLToF3zJtr7Ob/Roc6w18ZD/Y4psvZlRTvgPvd2L7oO4OGY4ijcurT5lO
ROoA3LnzOhN8jZJWzcChIoO/Zf3kTO2AEnlpsHXQy9Cx4lLkB6ZNlkbVvY5z81jjSpSwPHwf5VEF
2Y/C0X6Chw+wqtQRB/89ZMOnvE5+EoDaBL2s3cAW6a7XRi/MxHCqV49CJ6XK0cEtpIlEp68WeCW9
m8bZANp1ex+dNTInddEDLuPTbHTZ3je6FxO7gxOtXnqeVhn3LQK4MhmScLXG80T4ZQSEXRIHYAJB
5Nq9s1xz4QIiyaqKiySP57FuGQBqW2yvFDDz6vosNRbmMCsS8YAnZ1UNQQ/Mo/lPS71F3do8aZ7b
Hpf8a19n2SWtVewM3V4sSIBkh3AAYvSpKrU3v3xzupdxhe0kN+vRNWZAFj3YGrs5VvOCcWRSh0lP
XGvTYVS5mMfclPxJ2r/TUxahM2UNk4L+S4eaKZ8zqvVsuGKn8t1UaR30cxFvA4oCfS6Qnijs2/PU
7Xf10hyQ7zWByg5g4h39+PCFcI1za8/q5DZTxbEw7dy65MATOvhJJ0J/evMtXz/1KLbTFLmGC/JX
jPqxGpAeuX6yl7rTcvHCZ0CIdmUcUyLBYE9JV9wN7fBm9tmnsMWECbBmszpM55hLO7KXOb+Y+Flt
RnanVeq5SZxQ8+E3FdsX026uvpC8/sTc7rZGdVhXk3k+z8bOU9adgnkem1WygdY5PnpDGAuN0/6o
1zU7eEGJKAxLNzhTyIzQe3UlWi1yKmRn1ReMryOKWkQOxgRxxmZYUMN5lfqm9sY0XhzxdbE6HTXU
NgQ1L2gn6+1+qG+IpK/9GKgVugpC3lY1SEdGDCbb6VYwdbWPrbrkLu6md/2a3EwMbCJ46MpABXT/
JgVaxpBa5qz15f2wSYx4Zg4imnIG/OihzcLSA9rSJ60E6kElE3O60HpXNckxOSNHyK9Ml2GVZxlJ
8JhQfgHLmoOkt9e9rhtugCvlDy3jW3X18KhZjN8awr9u9voqcErkBNo9W5E6aQVeZ/168+DtHQj4
saUMbGS+rxXaUd5A2BnrGnQeSG1u5Ti72MtRbPO+mbcXt9GAg6bhaCXCRlbCqhBpkkabKGjh6AuG
ISExV/8QCcZ3lW8kbKfiDIxJjVRzAbcG9ruEQOLeCN66tNMTYtCdPhvNYSoXmMeN34LAIttKspkt
q+S+lKCJ7rzJm+orCzUm7hBw1BXYotm7+vxd81W6z7MNR23W1OpaXbg0lhZjM/dJY8VpbZnXXhba
Hh+kT6a/1TOGGVGacVeptuAKwFeXQYotXh1Q30mE8yCHMC1v6aJe5h1Xo30aO/IQeilPve8824P7
g0sEJGHK1rMr0k9/7r+Q3mEfc6GdYAYGYGkVU6WfeGQBSzZvlkddnCWvqi8+laZ9M9dZEUaUNDtH
nVfyyvYpPwYPEtaTNdjbDjUowF3BG7M8Wu+2BvhrbEjKiQHQla6UcO0OnR6M6bQud7i9MVGzqrOx
ZeEiFieGAPJRd3QJIkUZx4qbxxxtY2O9mGvC/l2ru9GABuS1IRf6k0MvEras1GlAPTTtsgyjH061
vZZnv1LcMBAaMJquaQO9RBhMPNTPXjOuKkm73ayZX/JuOCGhu7Q3TbwU3Rx60KCSbPuU653bV6hs
5cjVVxlIhfQqTp32jY1EPSB/preGbREddUHKxZdBO4wM78bJ2Ukbg6vJZWSBnMmJjN76AnWbKrPm
ROKqHqbkWvv1z00VGGGNzucKGoG6/AaGmtdtLB9as293Zqbt682DT1MAOvYmcN/Q2Jd2WXZ6n/oX
a6r9yOj46PXyNg0dA8ThFhgxwg+r2CqhOaqdPrlxvw6fUmtfq6Q9lH6RvjgLXu73uiB4+9PtWn6O
5AVo5xlORrNLZuMpGa33MeFkbnkGoI2nlXVLpElQrOivi1oX4Tqbd/qCl0hjIvjRrGAmi3maYl/a
fPLlo2ZQbPR6aPqaDro6II1ff1jrQD8Mdt961usg7DuRbM6JQQb+n9kWFg1ExxKpr1ukl7yvVLDe
StWedEd8JTgwKnVPMN4vz+SQajRDRck8PKHNkhp+WVUxIYxjfzsQY+Yse8k8lF0rv4a1MXjRthqA
NB4tk1uoMN84FaulLCPOFj9iVNqHTdWnka/0eHGAOr3s3nc6O+StFkwl5p1hSS3QbWVFHQLBFuFE
ZvtznLn9GBaE9UR5QojWlLnYbqTmk74O4jJznxEEzCOYkWrblXpL9qgcvylDm/dWjoxPlNO8K/Js
DVVSPXeLuRG8NerhTK9nLGUSOnb7apYoqnyn4gpo8ObsNBcrs++CEE70dxw22gpFRhK8S6u4BnlX
dceuYJgP84n16Yw7G7uzOAG7oqDpH2qh6ngw0d72TvUG4mrthZsCjtpuGeOE64ZJ8ynBjA8K0DiY
adAC0bbYDTBkwalC5EDiRcPSG7Tp3nU0N1pdwMsK0jNtA46oUy0+iAzHeazquXB9yhUOtw4wZHq3
Z878ydVstA3Fp7MxPbBbVMGqrc5gQZSKvceFTHO8pUxLGcsdnYEsooo5lRxyPso8hRMOJGdLNy3G
jWXKrNrLYqPTJ1TT1omX/mNViLssHj9WkkY4FlGWFmlgm0NsSwTeDdricEC6Ryn3wDS6C73KZvqk
rF+zJUQsZcffcg6iQQO+zH3cZ6BWRbQq2tmRnjYQp2qe63BFZck6lAwxksC2NDdoG8UAR627rtRO
aYKNBPOwaEU47hmAWa5Z3nMcRKVvu6HebBXPjlWpoAZg1OIABRxQBws79fe9rb1ZavhhgzYDEvgb
I07tPaUtqTzvlTSRe69ORqhF+q5qEGRCg6SiIjQu7pbUCXHlZ17kw3Zo3OGScd3mWtsc6CvPeW3d
ASbiyEaFH/JMN8KXonwdfyxMk2swrHn9NMjUCnECLAIi3xm40dr2pnmbZV8FJjOIT2WFVK57b7bx
NSlM9Jv5r8IXb+66gsWJ5tXxu/nYNSUpdl0dzQteEt1mP89J34TkHNC15W7YNdlRnzQfXwuW0Oge
IW5fSTarQ+HoJzZdHg5TwXZppNqlhXoDgn7E1ON+ARsnif41sdIlSjiMQ72HR9gt1AlV4sfAoP6e
aDumhM0Pxy5OEALY6q57KWD3ADyt+9EbnicKz1pyi29T6ccAH18/dA+BOV3fHo1tE+gt8VirXrzk
TfK4Ot1H3tfUlQkaSwcdB+yjEbaeJR4Z3aFRzTz6pnrBkCAj9i3Ltnd7rWiVGu/HVNOM2+l0XCb/
s8Ml0jbUW68SlPm59d5yipBWyJmUdMk99ltRQRudGo+SCMZoohEvjIb2cDpQF6e5fEtU1Z685ldP
7x9u3QsJNlAHi/qLPmEWkHv2RTecF8PX3mGfndpJ+EFvczBjk5HF0+JQflbL49qoq+h151COQHWT
XK4VS2bqXiZJdcKMF+58iViBxxk2wOklPiQIKk9JWuXBmqo0wLI2SsSaAdlsQemNP4d1hspQ+E+i
ADUzZXU0xqmEZjHst5QdPmvVc4HBBg4jesSEIO5da5/VgA5K6d2uKlluDXAvNLKDr5x+ny4YjmRk
Zoee2AJ/2x7ddWLV1qUTi/nDLkUV61pzNqSB4VFJfdqsxdemHB6npGkifBKnnZZYh7khvkStv1ub
NDIbDAGwDAlds7duozhIA2v/bOhPXSm/oXE9DKr+oqoyouswOY6T8wpzOvR7np+XU3v0DajObSYV
jIbrH9tqenWZCQAVVQsX5cxxSDuwwAQMCm86ooPJXxpd3+vVCruwfkyQ9wWG0X04LUBiU0NQs20c
AHKzj+vGwIpAbD9E9jkx6jiUjDnTygqzsX0unCkmLg3IhEYgoQPQjKc+ITkUrJdKw6HsWxgXevpl
os2zV26NUcs/y1pMAagC10KZAw6u8mFTjxiIhdJxr3ZdPcCDg9UjaFV7tNj/j6vzWG6cB9f0FbGK
CQxbSaRycA4blt3tZo4gmK7+PPJfM2dqNizJ7mBLIvDhjROmfuVu/URvA9U7u0WHK5kZuKqIur5G
cmIEt/LtAvzNdaugsPZV634qg/NZZyxfwg3LqPvjUWSwaow+28h8PiGPmTacOrFcZ+DZhTa/xB19
gjnEYTv4JxWRrzPeNa/EwV3yyT1acf2U0VG5oTCSDIkoPwvgkh01TofSTjkuNFYR1rC2mdUghuq2
mcWPVg9Dv5Y5yh7+v6aKj9T6bXMbfE3I9nVInS5INLYz0gkWNgiB03yIB/cgm7+pPW9qJiy4C/HK
VJgElavP62QW+0kVAAyN7iGn42fOjWQloqpcGaw0m3QYUHLIbpsj4w/rqHtw7ElfgUiHGjJ8XuSr
pOZ35ShQO1l/zX1mwPqwjhVZ8qKcQTuwB+ebDnMMES+rAeS7k9QOzBr3mQAZaQoPXb/3bKZ/ZG48
GmNNsEFNSLJtAn/Wk7WFPf5JEnJWNGd87+/hFgN7u+Q8GTpV9vVYlh6jmms9NrO2diJ6DIpKvg+6
elnGDBnEK7LNuqQ71Rjw22ihvhRpUMuqClTDcVhFJIeAmVmwR51n7wp/ZsaxtHXaSneVeLMTpL7O
iVN9lha5EzPszKrt++94RI6ELIyP61+yGhiPe9e+LBx3UpmdnGQ8MIgT72P2IkiK9DXP9K/YJ+RA
aMbPmBOdLEaCaBYv/keaEakWGYI4269YxNhOs3mOQneq32cj+9EVqhi3t1dxW6FRLLp/YD3OUDy2
enYgLl9yRGEf93UnrD1ECotfAbDAfq50VX0ot3qwjSF0KCAPVAt9kGO6rIQdBYPxsnjexmktdXSa
YisGFBVG7EPXmEjwFCd1sxwLHBTmjx7N/TutPs4cyMiWAKf2Uzqz/qR1vBmEelVZ8Y7BlIA/qT0T
6KqhQUJ4PGGDA48BsWW8SBwssiL7sEgpCj0n/6RVsyL8Cs1rPb3qXgPpw+K9MV2WzbLT1jIjEbIS
Rse/AaxQw8QzbBX5GjfxrrNS6gduPzXqTZW17aYXSOEo9H4brGK+qQCN8HSMemNa+YlLGLnfvnWL
KFjPqmKjOYSOVAgJzJImSxoaNw3HqPst8q9Jm3cjxzS1ZOqGWXWLZW7Z5u3wNLWjsZmsYdigIyIR
QZO8j/JBn5pwLu8LmJZTq1yrn8h34R8R9OylZ231VLJCIiXbmPP8QZXPUS/ck8cPc57S0tzEmfuh
LLPZqmY+6J7YGtNfr6YOFZXRd7vYaluRF7LRF+sSl5YXjAPNAppkrh+68tGcO6a/+Y+P3QdMnTdu
AJQkmYzZeuhDlxl+PRFJQPhM1JHC4PfrSWkFROT0bSTRnfGYv0iJcdYL8so1sFrIvknOlMl8hd0l
0DI53Obhoda7PrAiN1rhwvhj9O2rXnynziTXljMoVrwZCQPRJLMBL1XWaOwyJAO1gXRKLav0zuAB
xKVHw42KLY6ce3GctZ0Fb2om6upOoDuBbzX72De/NdIhD1L3llvlVPptsJKH2jBePd1LTnMxVk+T
WJ5VKQooMN1GtTkeSnmvvvLxJiRjdiXdSoIEo9CJM2iespSHtgOxnSLrqpLxKdezrVURC6Mn/UNd
JNuF3JKNteQwXbidIpG0lyXvTqnJ/j0I/8OLnATDX4Msj0NN2BHJo3dtAjJuhSW9LXsT/AlcF2Wx
cMFIPaFgpoZ2Syx1BQReOtfJttxVahB9BjZqx3MM0d7KV5JALtgO5WnJ5gt65fxB1mS4leJIlYF9
THzZrVOd5JduedNaIDM9IUu6n5FoRQ64bDQtP2S1bKZMe0rq/DT0BJ7lHqiul1oHXWSIelyXxutR
W9cpEoxciMdiyvw1Ec6rWYHmk3LS7RdXNojmlnINcOOweQ8AVfZ0ndz5s1DGeTIxLKpseZOj3548
qPz1GGf7PjW/O3fZNF1k7hxPO9YtCKuVFdYaC9MXtXHcGQjb1iSLPCpA4U4bAz74yAGrU7tQE88C
mhzt/M8wsMC3bnF18emwBmf6ilGs31Ar25k3lJ9RAEC4XyxCfbvrxEh8MLy0P4hmGNbQzlcU/HfM
NbU2mQDjFPyGGSvpGF0NLUMH3nrEjhbJpl4Kda6m/ozSG72LTVSh62+JyK4R3NNnO9k7SU2b7lX5
VS3tTozuQ68apr7cyg9614VGv1w7rdOPpBeplQsiz1wZHUpiADZRCq/etIEF7AWg4LBIiNJ/yqLP
ac77Q7kru26vp/EzCRuPRH8gO+t98FVoj04tu3aJUQvM4lZZ5bEx+72B/mrOiNezhzCK5LzFk9fu
fQ3crM/FG9lzEElOjeZOK/Jd699pB/a+kgSMskmtF8MkUWh0q+Rf3oS2o96BLctVgSXhOE6MasNY
/ht9oq70DOOkie5kZZckF1V9e+um1twZWhpWLmrSdGzRpTBabUi7dtcJGG2jiRi+DGGyL6I/07Ic
FL0qtzqZqDjAEbxT89bllf3xOuORdlNiaBb5aED6PiqrJ9fMphLt96nFHr+eSqTiIqq1oxnriL3r
mLc6xx3alJF+IwlMnhs92Y6yMW7qfvnv65Z7a1w1HzvLw+1iDwLSuVGnrM528VJXQMNT8iRaP3ny
ew3PqWOm29Z1xY4JKjFWrlnWl4YMORyasx+K+1OX8LdQG0D/WICI+Ik4YU6eT4TZIqzL76Wno5Rf
IAb2hgg6NeqlGiPG3jiR1ylNSYtZrOYRDXpj0+9sTV581CikfsWK9lWbVXT5fUaI4maIyvhh7PV1
f3eb5NF4ZQO3LylYybM3NrQhOMrZ/n4zteNqn4mzWdk+Q20nnnpnqZ8IdYDHFU9xw9Zctvklz1JS
yEzzkZJL41FviqMdi/qiG0mxj2Q9ESEl7W2FPgOxqphu3VPZwYaOKbXYvctkPSfVBzD4M71w7kY1
ZKkpDd4StjVZmyz/e/Z94O1flztytSxcxJwShdVMR3nnNH8vOQGYR74m9pk017+OTH20u9N8v/w+
/b2Uyj7rLo15fJDABrNq7ZSkKhMAC2D2ax5rWw0a2o3+NOPcPZgfDkk8Dyryuwfh+f42I19sZX7M
pn5deqBU9PzvU2NrrFdE6o5Jnr6nOpOjR1QSkFFym5kcA35vGTpiLI6Cqnr0ps33WNn5pcXZ8SKN
7lvdn7nz4pO47g9rexk5NbvJawmvcBxqL0JO7jkP6LXv3/m9tFLax6JQb6hz/+qo2J5nBUhjeI71
2hZptemh/m5FM8qtI/UXkpwoofSQ22EAq0MbUOAOWrzWXozGDBPdeiKsZV51AV1X/rUCULiCHthX
++oatX/FLNcHHIIqsAyd6L77xUk66zg56q+XWEDIAuDCNdvndE7qi0HF3EWqbF35yj+W3b6XxAn2
c5KELuTo4++FhNNDNTVg1HrRP06S6CTTS4My6gXWKM3+KKotTsD5E5OgFlZ4Wf/7cs5856IYowD4
oTMK80Yw3Nrzp6VaDyiiN4vPPYU+q19brc0HBiPGWgN0fPFqt1pruehfmzxBvJAjl1noDlvc+NSS
DvXuRweaWbK9XrfFa0ZHwn7AOPOoLekRk+AIsK1BqLhTsy+cMWx9kT1qbkRalbImKEKyFmtIUvYE
pDRoQsd1nsg3Yjb9f+C03YiBadRLtgDDHY73sWCFeYiIx9wZr3nr/ABW2BvflnI1GpWGkoA7jXlL
PAGeFKTvP7kk/11psw+Zn42jhhyoXf0+/L1YuY0ZfS4wPVBvtZ2iNy3xzCdO+cmLOXnYvPXoWtdG
FZb9SKqQh3t5HDtrb1fXJBn/2q0ZHylOV4Er+/LQ1P0fXYfrySXTITEDlnma1TNJZ+ruUWGUd3vi
Wbp6PtijyE7m1G9L175JdtQbfXPWln9P7mw1qieUgSuigcLC9uPz7yWfq+S/R1U9/q11bAeONLKV
m7fpN94sdKWsrY/01xiHoZ8kwzm5swUIIuz414h+5q/uk8tpAOs8OcgSt46hk0WsgMN/12HT9cpD
jGts1emFHVaYv+lQiC908opH3J7xDQX/z4R45TImvR/EfhJqCPiOrmSF1v3B4TzhkrDll8Qnc35L
pwHFa61H29/FYbyvCsvImwj1HhoocoQOwI47o3twydJbE4YpD8QFoC/NulezEoiYfAb6uk7T90hP
0rBN2nGrOUP67qbehyjqMhTS5PjWzPJIrI88WvdHSZuGEZ6AW8xxH666+XDdpN8it7dD30V7KGdS
RHIPHlH1o45e0Soffy+Wa79pqGOPv8/wEXE7x8kmY+n77w/gYli2nvZHRhZMKrv2hdTbsXfl1Y4K
eaVbw9tFuf3TtNVBK+s/ZZMoaOs0femT6Z6BMDx2WjytTP7KUcOCv/G6bGI6ABgaG9361m0YBbcw
/ooYAX2V5ojYW3u62XmzXIYZZkb360+RzN3GL4i6ajP7X2H6xSYZIBTXYkLdEVG6vpnczlnjBUvO
XROBsEPahZL9HSzXujT6oJ+r+4VoXpjN3+f2WCUhFj3rv6d+qaoQXtNBlEFGyrA0CZR2VRwGcTdd
uc0jprQMDU4bbTWL021FXiBTOKkdE06MJxMh9MqzfOi3uyl5mM30+PtHBuUWp9RBpcLHoXbewE7f
as+U37VXP9fGMYMEODuWSp4suzV2Fs00a9+NnJWF0ChYBKjO7yqHZgI9RRf6DTrmJnk0+6rYWchp
dmnn3+MarHzlytuYFPMRoHzsgU1Gefrv4TgNYW5MFp7IBP2Zyo3X0p2N3ZLIaWPUzORGRKxfVaIp
bgphvBaax0rLuplbjFiVnm996T5CTGS4wOAOiesq3qTvwhUVUMepyALmPedpBqa5oP47+1HXbFmv
7XVs5up2b/MYdXYEgvoIUhR1kNdaElj6h5516nLruTEuDnvOxmu676w3ta22SIpoPU+dkhHPnBD6
AkGk9q4/vVp+W+3yAoO1YRYvCEK0UbsROGmvqmpegGIVaj8OnIFVYdP2uf1uShmvmhTguz0M9uwq
JDIyaQ8llP5oMBLXo/lD0S+UrmMRit0V+rGA7pCGXV4GbSpX2cJkkmfd3pzQ2zmaY2zrWKXkKnIx
teo4JOm0zVhiIHciGc5D9m4U5BgS/+eD3oL7Mz8ax6oBWNfhKrXEDiiGWNYsTT8dzprtMqbXTORs
IEJcF6uFfTa1YzPo3koWRRR0Oup0k0SSh9mrtpY+nplXp63ljEGGNvmcuzZvHeuchTp3VEb20uX9
bkQW/1HEYlxTDIwOD5rXndAijmkfBTirmzMeAX1fT40ggauRl3YYG2idOX9OxjuUVhjiQuWfsdK0
6a0CGvmubPO/B/evaDUgaBpj1cDYZ4QLGsAd6i6fHPbpUWE/Q6yOVrJfxoJwFJx57uDFK1ma5ovv
8Du0efSESD6c3zvRNO9NWhlHyWmalNFmfp9sfT9gF01QIS2YOr3x3GXum4qBBjgFTGfm22lLNw+x
mW1OUIRxv4n7QjxNxsQOaRxsIbXHXLqvNrYxTpDuk+WkJYANXERptM0Nm96HzMA+0yF+7h2zvzY9
Pjg+hU+/F9wqD3SC2QSuRx76whhB9v83PP5OkL9fQzLpIjj4aQejecDNiRsxzcs/+eDtnDzNw74b
+9CaOLcSUP+a3JXFvsGrzCYSndLecK0wMQmdcO4HgIHl4pLr/bdp1PcofSILfi8RifenmU5ra7DG
6zR3TpjZHIL8uRU3jQSewK/No2G4pMfR+7KLnaxbV+B68Etlv5vvS5ahVerM+icwMByoXTyNauAc
Ao92SeLEOPtodCJyYz6zRe6SjrclgHORu0JWBKMiQP9sDYMOttx/KWW27Cm6+a5EfTYzdmF9GIyr
6WmQ1wkARtbPFzyw/namdpyEXlMPCkfN68hL2QHdNt7/TpaNlkzXjCwBbraR/1iBATro42+EPPQX
b5SkNVNvuSmRHe17HajVJMyegxAmn7lrGMHuYUg5n7/BSOxdqaGclbVen/uurc+ibUPdbufD7zPi
SQ++XuTnuX0ConFJxTOjB83VnibE22bqu3AAC0SiyIxbR2Nx4OfK2bT3p79f8we2jJE035U13/O2
iqY1jirrechx5asx52prQ2idfi+149RkwLbIKrz2JPurRijvXZhpH2fVG6ieBNmYvjcd/QYCtiU7
a+NFyqIpC9YKqeFEUKKaqzdeHvjwev5MyaHlLi2qfTSMkKEOZPLo3N1hTi0QwfbuMy1WpxpE75OD
j4meYgBbKZAKEfwVn1MycEcKvZPk7JJAVsox/ag63BW6USHW1Mttb4zerjMd+dTodNdgczU3okEg
pNVeeUob+zDhuYOT9E794pAYCDyYhKmcMNNUY3ld5DHCOflK6n6IkWL+lBbmrrhx5n0iJvvBafyX
FNsqyQOLj5lZOZe30vcRTRgC4nERzngGM77QV4BdXTljscsj9wdFYhUqKzaPGNreESIh2SiGLETE
xnF1SAG/5KKvZjtq91JhFe9olMJDZ5lOWIqLr+Llxy4E7PcUpxdeFTo23FbfYYG9VQRxn402qsIl
MqqgRpcRJk7hHlscJkA1/gL6z4tv9bD1/mypaw4jdXWH7NEelfqqm+hizHnzKYyBjdzz7MfJLogc
Keb5VJHcSRqAMLfxjIAl6Rt9G5NbEtajr66/j0jnGa6JvzxjQxsPdQvc6TrUn3b3dU8u5ngqu/co
zQldBwLcCWf4F2c8+8UCfr8+jLrYJomD53mm9tqqkTPpNbw0nyECNFD5VBKj3v/5ljYOfqATmYKz
3TUPNkK832QU7b7C/D6yUmvYksTwSpP2fPzfyzI0/+9TmQsOkbSDbf77I4SCB43fytX//mi/P6lz
p0mSBLHN7zdUyjBoGHN2JCD52NbL8GlYrFM5BivInjzdxg4xnlHXzyfldFD8uHlQQM0PBEVPD+VC
7n6rkmvUD026Xr7qtm8fYpPvT5bgpdTK9e8fFMko+ASb5Li4Jr3vhNCtreTWQtSf6vslJWUX4+L/
fV6iAPSd4qphhv8yPBfvQtvJB7oJ8tM0yAZlLgqsJVkC4vj+6ob9nKTYbwe20TA1x71n2x/oZDDr
22hTPF1315mNNd7KQj7OrNK+yFetmaYh4MFec6ynbHoQcfygzGR4ltr0mUJR9F2ESrANYza0syv8
d+h2bZtMQd+49tl3snhLqJG3pj5BQVevGzvXdmUxGc+zOeB7g0BuSxtl3FQ44djUJ84391GM4jE7
r5a9MfLKe3b9OVYTuVGcO3Zx3yModzpjNcX9dx0V42OVKbHG27LXzcILiBFGUI1yJ8XHo1F/VzMt
+h5iaD1dopNFrtjJnzqO22VO8h/PEFLtMNy+Ri5SE/JDxGZMGVzHsaFpKL41Eqt4YyTaxgT3S+gY
PjYY60o9DVWLqFKfSGHo3EQGduNdW2chRKbWKOJZ3jwBHSgs+MGsOwCz/bN0CG276KeV6OPXpiwM
1vyJtiqFhtLt840VU4ySofnnSOGEvT35GHBcIq+RrfbgcWuMr+a6QIvThUw3SNGJE5UahDZlbkVC
TG1/N3MlVX1TRnlMJChlaZYkc5vtrorzb1fJW4lLWsv8a2y1bykO4QddlufeH86eaN314IBZsYXh
h9DqfQv4QJAAWiUVrboZxz6y9AHVlj6+qDuFYktkQDR6phtZjM0pW8QB9nRZxQgE74f1td7O4zMH
x1tMst4dPQNR18cnu4ZH6QirL1aar/e7iekjnk4iu3da2bN3TBd2LKEBpXVFHyydjbxPFdY5T9+6
unwltRlcQked1uoikKl+qpw4fmxbiN0K9gY46QgOfVURfoHa8MaDV7Kd45Ih3XG2A5bu+6fTWkVJ
T/Wc05c7TjF60NbGTyu2jkBKNsneOtVltV/aCkqbvKvA1ZubLJFEa3F/jmT3p5bpl4a9ca3isdqJ
RNgcwGMPwfKUrmXnfE9Zillh6LpgmMcO/1lmbvI0RAHccrAp/8SLf6T5GUU/ukjUkBG2BurA1mXO
p3ExvZ3n/XOG+YcNHsjAFD/NV1t6NH/7GDYqsPduds6FPqabPEJGhfmV3cheMGu1GUdih59S/4hj
0jNwCtwUhAna+fKT6M8ZhecYTMbCkB/TqYWgKNojWAm0Vv1tld48QJ7yD87zEeXHmjHJwwzQwhO1
izzcP0GVlh20tnP3igKbdTWIY8ftj9o2FsQtjHNJ2YeX4N1W0CVGS5JmbsxoxhGF3J3KL95oPky5
Xm3ntP0Yqjkja57QEbuP1AaNbr2JqDc3Pe9CdiLco3LwdJk+PRr6H78H0oAa5nw1FqRq5sMO630Z
LnEeqM64JLyRgVYm2dojVAS3BXkKSsivvCWOEBk7mpflrTPrrSzv3sfXoRLFDp2hj8iosQNfVU9i
FHJfZvElH1oSVYZm2kgbitzNoQLBUzdNYbMuDk+GGVlrbXQ2dTS92706+kO5Hbt6P8iS7b8vDTQg
Q7eaMoypERqCzEf9pXvjTB6Bpj3Ee7tPKBTSMhbdYaJ4RCT/IuxSByRTVBRIDMPeWAVDotM0qSPv
4NAWANBZYTz25En02HoL6zmZFg1+1AnNukNBk5gqcKYB86vOIZ8Cmsb2z8OgbZ2phKnrR+o4p+jW
0ql9d/0IZG8wJpxWL7P3rNHqdXkiaQPHui9x/vmv86jox6rwenmjs3Z89enrHM+kf7Qdu9/F9ybi
Gg6cO5tNPNV6dKLOuini5WDEyb4YkRYYBrkTk8v4QfyxTmBAgkJpRuEtfHH0ovEL0UyOetd+aOid
icfYh2vqcSGYcHa4SqIVIf3XotPSoCglJ1dsAQr5FX2qyKSoidsVplXgPGNBROWFABDfcoZsgGWM
FYPp0kmJrC35QLicSbhJZvwDc9wf+16cZ0Jcz6Yawmw2gthUr4NvgQdq/LZ2Q0xEW1+ifLQ3hkvn
iVmZFflOKY7HO6Q/1HBDhbRweo8wuU7Rc0KGuFuzXODxYJ5AW4lXTqFQcuL8kAxNe4K8e+/n4ThX
kRZqffPlwcW0FWvdfU/c5EDcGm5TeOwuRuI3cnj+KPPsIU/woanF05gJ6FSk16VsvHrjNuo7GlFe
l3N1hDXfzqN8srz0YGt0Zw3CbsO5P+A0RVE6gzyTEeIf/U4956X7Xs/Jvev5uZFtgtRFoCQqXGii
vnnwlsUMFg02ilaef0VUBFmmRUFuDCYL3abVaE3JO4wWQEK7siJxALKYmW6+kyMcc+rUvfajO+Ce
bPXQy+86iswh1ME0jJtAHruyMaos6QhpSrS7K0xcDHa29WuaO02WZQ73GrsSTk9qqkpZtYHZRsXR
SP/OFkocDUfHUGneo+GaMPDYPupF55lzK1l5N+loWEefFGMkIpj68WWGs5gRwjEwVz5nnA5RK508
9tpGUY88v7OCxonfSMf22MheUo2pdAI74zaJpn0V86YwjskJtrROtM+OfhAiSHAG27n1kwpwp0uT
TNE5OzLqOms9SRB/k3rL9vco244TbYpnohQB4WGIwMhq1QFkIALQm9Oe2CIITlSQGi29smPMvUgt
g1cQ4aONb7VouzdpVs+Fsp8SpUFnDwT8VjRA4ma/JqWxsJPNNAejYBYZHLo39+fKLpsz86jAx+jL
vYadSsO2iFb3TpZ+W2PGyEHCDsEdKmLkr78bfWkeWgODXp8NZH7EKRRABZBZVDRn3M/HVtSTr+B4
QW+gjxfm9O2nxmPe95dBSGMfW9NnR9axyn1r5ybGp/NkEot2cycf1YNDlhFnUnYe42FBbr5xW/Gg
5XSBl4uAliWiAuCqWfIDBU47pAtpYAGdrYtI3B312CsTpd/IZtk1X73TaVc2Y9yXgiwAypxh9DgW
NJ1DfTYxsvONSFdzg2yZlSJ6bfrxOLeufSAnul2XhvzDrfR3yN9zr++CQiPgOB4JUCDz+lIg4sQq
t6b1RHEzSBzA1GcGZd3BWufB4rvFxkDbvLE9pXMXTgLXWgU54f8zK+2tlHj/O1vO68mO7rFP0EE0
eeVoHzlkKFNhp5HylKpUbTpHDZjlhn8DqwG1dchdrIEAAR32fYzRs2sShZWyDnVvbpdKfxoFy5QT
Rd49DMgNUkzx+PmZ1+710cDuayu/F9oMytpqCPN8Z0KRTMIYirQqrPPKPjZ29mVobJ/E9iwzRxRb
f+9NYi4y+xplySuO6CykOmgjdVtuEpnvWPoRkjmQQjZmNU1g9JpDu/SJk6y9AyAmnUUcmuwi7sJ0
dlKUUMmBgiOUfBgjqMFa/jSLh/Sig2FOPfMLuaCxGip11efExYBFhKBDAngxBl4GF6npaIOn4XEs
uDOdkpoWpiOP7ILUf/HFmp2KZgOiB5rkaygEUuZseB2jYleV9bQv6uHTk/26I803htJZc7xq+UHQ
nEelvUf6U66AYkmcLqKPRn2QFHk3TvI7u0sEIjKYx0qST9SZDcI0xJ3Epi2sw7W1pWQm2g/p8oT+
BdFd6r9nnvavr5Y6zFKP+BlSr6MMwUeTeR/0FHDkKh+dKLmraFPMX3mxp5joOvjyH+DuS8LqiRkx
isL22DW1dmodoieK5oOw7N0glp0/+OR3CGWsy4bJQ58eh2bpQ1nWhyKl9U7N6ZYsaSPEAlBi30Mo
kqMHchPnK0VluCmiBOBjeFEL8aRNbHVoEsA2FNWzpwURa9x0WGC6gozjuf4qLAycI3Z/uuX0JiFB
+2VBll/NCBNn7eBVe631jK3t1iY+kfptdo2HFs/IgLby2C85HUeFwckDItOfl25ltoK30qjxyOGd
A6VfNubnQnIfeyGiZC/nPUq8sxyqa6s5WFmc5oUZJoy0HubN9bhteeeCanohOWu85/V9oRMwH+10
+I41HLy6i4wytVjAWSH3xeB0BCZEVFfdZ2JTNNaDW3kfnixRJsprWvbA92UfbWvNhcMo9E9n+quD
K2eG85YZ2F8t3/vu6mZD7O5vttXz2Kq7VjZ+9oyx3+M2hDwYsYQtzv1WkIEcOKJqpbX39PmJAIUV
Ybe3iL12nd1Vh2NvrVMnfhI4iJFzESRo5IioOak0PRLFOSopsbBGEdYMzYVL6okdo3Pthm6raD3D
0YLfAekpnsIMJ0mPcWmIE6TbvfvPWLzDrIon1ZhYWaS4KNQFBqgiFmiqKZBssc8Nzsk58nqFCrZp
lbHJEYHB6VATzPg+Sl+zVljnazscDA4xig7PIBZNgJf8SfNw2GEvg31H0UcntWJy08knMJAwmRap
JXWKBAvs0MmGceOVSP4x/JY+qSNahJV1nI5YVza8+x+pT/7MpLIvTbXbKCZd0MWQBrHwAikYuCUH
uiFFQd0s35xw+1UULfz9rjg4AL1qE/OGrD10+hruW5F+jT2+kzw9JLL77FvOK64mEaUW+R8SfrxV
Q+Jc0yYXvz9xc29d6jFNhXMLFvWWesWXXxicFXvUsmoJlw6RO1zFdzm1hzhXJ2mrfjXJ4UwKBjOy
2T4tmh3YWo123Bje6Bzhdsiif+ky7fKEtckz+bDgMyZdfOW6zdvo2+fIZGBPDJuFcjqpwY5De5T3
tfmPm6TB0JwW7UnvgIpMs2KoR1Q+5Y/N6J8KKzosA2GdQtXPUrivpUTss0yMrvefui36F4dAhBI4
Kf0DPO4gTTJJfdLq14ZiwXVrv2iqx3NIpfTK1Met4Q8SpmPYEh0CZUTVFwIYqkbgPzyzekzmedyw
PxzICw9ae+8zJ8W8uxsdEcNu7pdXo+yqUGefxLtnlQ8zfB13ftC0dNnO9wWEZJiMUcFeWZ1ekd2H
hqHBWU+mHRlseoG1rhIvWoLzEwht5fe0Jras2CdFrKVVkWvo6kxpcwsyWd49YQXWzrOt9f2K0bZb
93Fzr2ZpbpOPFrVt1VeTaG+gAm0Y1RTPicn667jPKPYJHFC8SxgvjOC+WlRkjxEdHndrer848RA7
gEo3seUOOPWKnujvXW8TkygRVpYgGk9D4ugOccC8YSKewMjYTc7rotQz+g4C09zq2TXK/2HszJYj
V84k/Sqycw9NAAEEgLaWLnLfM7kvNzCSRWLfdzz9fKhR9+iozTRjpq1UJA8zEwhE/O7++SkJKIQr
eR7Z4lMGP7ZfR6u2YngepMElRgYGQvKKet0v0+jSG+0JjsWTFNpi6ge1NGxuJwJH83zG/dIqQpxR
Rd6tIl0Mt9ZAoHSgz6HJ0d/FZa+Hd5IMELOFfuuM4tNUzeNA2mHibBIxM6az6z7wYafEQYBrN4Ow
Iar009Fqd9dnlsFKqH9qIdJMjOK8skZeqdubvxjDFAtPkiKi0WzRphwcbXQaLiWXtyHved6wA820
e5p6yZ6FWb6WHAcWuj6B8g4JI3bLtNFCPMLeqyFIKPgVgZnCttYedusr+8ZDknXnrjR3WkrrReLu
HZvZedG/pZW4GtgkV9glL+AsbrIdV0yWHukzB6IMR4TjcrYurI6oo9LYG+pwAA0nZe0DHbKsFSKl
yrBqNdLY/DJgMa4dCRWGrkSSGqNVbtlmGhP2E1uvLqECKWb77W5M2L2zhxzJMlPvp4/vM2JGKmbT
asDJyObxcfKzXwRVGI5GHeGzRGeDg77fAOgyYX2xGUu+rcn60JPmkUMdLIY+WsEtPXlVTcBYI8mj
OPyR1a0ghHDVa4xpF2nKbSbALY21Z10SDkU0yoLvXxe65N23NWZm9pZ0nku245YI7WfK7mMIltve
xFzs9CHz1IZTXqFFdxEWgtFpGBIoSpKs0VzVmbzZRfaFWFCsrC548LEv+oDJWYTCdTMF/sJ1fEkR
KinM2n6p2vi9wL83ImiuUts46yNic4vLpj+HRHb7HpAQfCV3XeWgb+jcXIkBP3BIHBvEHETIkZLU
lRk81q5lLgXNnsucatl0UveGYQXrqoXSEDghdWtZfGxyq9i4IXxQ0dtME8tr6HodrUfpuI4nLsiE
Oo/eI9ExAiDJSu0LBbTgx9Opau0ytwnOpZXykXg8j0OvX0HTQ7EZkyUNauth4p5jw7CfXB89SXPQ
DOP2RaS5f8JNBcKK3QukQX3m/ViDYS5KpPLK1m4K5wF9a7xNqahZxdvQXUr3OWQitQZnki3ymddT
um9Bhe2WgwOj7MH6xsU/LWyerivu9g0Oo6WYBP2ORVEv1cSwc3IJlneoSQAndL60cj9MgTsizG+w
10vC4jimgdtCtCS+t2aNh5eD6TTx0hAOGs96clg7Q+92JSmkZWxTw+eJ0+QY9xnQhIWv3G2Ap4Jf
2+7xFMluriNYZNAZIEiwacbsw9KnHPNs1f1LKtnItymed8IghLJjZgFjyGirdNxfmJ7AwpR0WXZR
dkjz8ZHBX8FM1DiB3n0rshF5u9oX+tjd8ko79Pq55N5JasdaNlTY8dtzu9atOxxEK9eW3vK8aYNn
X1BL3jz1A1d/RbckV+8lMNJnKwCT1tR2hR1ZwK6ktuxMxqdb6CST1my+nvOmp/YUQqWlplffNJgs
KG/Ttda9rft4+2i/6FJQoI7oDpMmjppTXTKtsxauQD+ORo5cgil12BPJGNlij0SbKegJbqkSn17H
mZrl6sAtgBfUbM96m98bwshPaefvOJundFI6V72MPixZooxpzYzFuSOeUMy/bcOg8xBjVVg3LmWw
pKFWOYLcBf4xNbaR9lll7G1cZ40ZyeWBGy6GSgeMBcvUGp9622n25BE8XGrLCBrMqjbY5LWJz0Kt
InNltdZZkS4ArpkzR1aP1ZMWZXOexxmAV6cn0eIE0tqOS80f1pVroe4OIM99G/BJGie7KGk287+r
Or5EpWOcY0L6qymO8R5jUyHcbtxhDnMwug/v1CRY6I8bEGDrLDAHtpLc24aFUDkwtGRkwnoaW8m6
bypGLhrkrrLmcOLFG85uW/y0N2vSfmheX+cGSE8eNhH5O3sWEYJj6rw1mRbuqxrkFyifhaH50EFt
HPYyoNEvkQHCMp80I9GNochJCEWlpUgF75wjsrvJ7Kj6dpyJHSx57iJgGGH7JYfuFj87gQq56ehX
8qbmMpKTsjJRgBarX3LY8msvnK1F2qFp7KMxDGu/4kUKQQQh0rXpUNYSf6mxdezGv3McjotlyBYr
4ln/YVryOvgth9zuDhx1tQ+kc9TmXS9g9GnTETFfaE1/c4cwWU+1uSOL1F5CLq2oZLLeNZC8fRHs
dVP/GSfsNbrVLQdNNDxVi5MvGoZECpqwy6TBoCQ193+pWnkw8ECmmNzvq7ypPrGDMJyLELCmo2k6
1qElSu342U135csMlKbgydR56kjTHpbNJaBiamnNxYVTo++6On6uHV+8sgP0yWB4t0oZ7YVjfH/K
XHbmSRU/I+qKc+wMzsGdAUJm/yCt4iPtiX8O1S9INRbWgPoKQxi1Q4C9pPvNP5ntq5Ho2skMyjPA
aLWN6gBVoShYvI14LWKWYHckhWFPRMbiEOtMBHd9fM07xJugpp4pwtm70gtU9kzm5+xeNE28z+Ju
1aDpcLIFO4RrdtoOo0ERLUVdrCvLwKd4px6AMkDxPOZJ9S1piCVW0gczS4nEJES/tSPcR8pul3WZ
8gwytWonHJITuErWbs/OrjPNhyI0t6Fpu5tyCLcuY8dizK1rAqnjgXsLcGz9Wmk4mSlhb/S1gVPS
zb8Hln1DMLqwdB0lsOd80GotxshsYH31kJFL30IJBTUAcvczbsvnonPPsvu0C3GpCTv7Y5m+0rK+
4DjWc3418w6dmzJk6TNZMMMNSKVxaTTdwDikOxgwhI+x9Rw0KjpYfq6WJdiVZUO+bIiYiIB3TUiI
AvIYYUSNRGMaRk1zyW9YV+thZBkRo2+v9CC4s6LoAQy52lYKo+dAICJpGGjaPtnqsqpeVF8HK95O
9p1xcdTK2dtaHOsoMB96Hy7CnKwxRbSm5OxHYy+nONRR8n2qUYe2uWFfaaO+9D4DYb0b5THszGkP
0IT5MGgbqAs+qLKmehwak/1nE0fb/upOMtt3ef7WJ2Kt671xIcJsrMRv1KXF3q4Dz0JQacVyBQqW
TNO2qEmW+Gl5i902f4ZS+U7LvAScyTEIAyxDZr+YeDK0T4HtEjPkiuKc/al8uFPNfLgOWCoDnTYd
ZQRnHcD5srH7pXGgD4vDxQgiTBHiaND4ceGF19Bi42BVOlXUYf4dK/udGt1brOfZZkSMgKNaPupM
3jA5JEu4B3tfoLGxB+DYI2kFd921xo6ducxwQCBR1aPtzVCBkZgCBADoMjWW/HFlNaNJah2whWbE
m8GsHlXy7ZS9eWWu1mKzDKeE5yAGwHMvnBvG2ZMlw3JTZ78K4Vqbup2tNCwlKds8gnysZlaeo6Yk
BXNg7xb1zfvg60+ZpRhBcvRNYvukkUfzAZqWNXrp4DOqZj8EIhKNgrVxZdXvWFZIiOPGX/V996sF
5rM20uQZo+0A9ofby+jip4kWKCh5Sy8h5TkUya7M+44sKztmf0x2TZtcI+WIdVXMVitsJSCe25gF
Rda8QyG+FXbHxUZk0b4HL5VatUc6Rj0WfbtC33/nIPLlt2xhp1o1G0HNLO2hoG8GeBP0gm/sxroM
dQhOYngxZ39jXbpfnsq/zdlsYZvQaytmIKKibXMoYFOw//nJp+qhmzKC6YxXKApWJEZJagTuDz59
ooKtMy10no620DY5iqMyzRuVabkow61lskV3ivcUb9USklPBTTOmxQc+eYo0g001giIVvFhR0e1p
ZD0eSc15HEz9Le20X3ppHkLXas7dsM0K/962hx1ffdU4dawyL4KBZoTDGp/uuYD/zlVjaXAjEC58
XXsEOUMxuTZsnIqQSt/R5VaIDRGdEx4Ugs4IXHjcU0ZhEJk7nAiyyX7Sfh77NFgFHPnjdfJXJ54q
eHMd4sdGVaC9g9o1V1lP2LvS9F9ujIFWOHjzSzkNq2QS/T7CDOB+R+k9uYT3WCY1451j3iPSOskY
7UqCgkyRQIENHA5M9niDUGfAtx1m17KaDpAsBDIPPRxZ/OolilETS/YCQM7PoGHhlWkfL7G0P9qh
eDWRXjA8mFeVRDy8UcmjAJQpsZSA/ohx2IKEWeT+Ev/MNZDxsix+cjrQUfo2ehV/0deIpFy2WCkm
u1q7jVUiAHLAdqDoMxwPlmMtgaLHnIFbQCGaMvFXZOOTiMWxw8M8MZjfBi6RNAMoC2W0nFbG8Bei
15F4KBF5TWjLXnO+SvqpAGiSM/Mb/h+2mmBfHnQ4HcUAfahq55GuaW+itGd/GrxUyrmnHmIzjU6w
N5rimuEw6fi6pe2hktJEv1B5yR0YBe889wcuwgl7CGd0aIA9i0EEGM1xn4EI1ycvYAXXK93beK55
00s2GUbVHQ2XEgYnLK8TUZFN2GOEc4nWK61YiS5g+aWRRib2h7DucLUeUnt4GUPsfDnRi0WItIJu
XlYgsvF+bAO7XFHUDnRQQaXATg2MMob0NwthrT1n42hLNJzoSOS4yaIfltMOOXhtNVwDUdvLbWAS
Nc1C4Fp1wsFekn5ug2llUR699jgIQeOffXDdZw24NiMhw2Pce48zMhY2HmGDhqFD5684/rvrpuFX
VB1RGE/+JMKnC6Acn7WWN7HEOg5g6InWcvKteZWhAeX8QGfcNX18sxO2jR2Ok6EfsST6iLY4ulc+
sZTTOCQ7u90VuhujDchFXcTgleJWrDnp+dgh9Dc8pEQIw6ZZxQmlVgFVPJRGmzeFUyjsSQU1Uv7y
CiZc5HnPUve0XT+RP5N2Klb2mPV3jLGaKj/SNnxWkfErRsdtfX/H1GZY2Ewg96OEXIi+c3B93VpK
O7A4F+S8Jp3S+eTSFjhmC373TB8xE7XyXZrl3dj2xjojU3qbqP2DmbEPMjkdkskSa3OEOkf6utHF
Y+H5Ldv1oN+MQ/lR+nW6C7EXKgrqt2yrP6VHT4GYvfp1dkWyLQ9TmH+4gIxJp2dbJ3C/ic2/TuBO
o0h+jUKOO3uEpaRzHfRd7CABTCtdjXeV0YEOY0SQl1Z8rK10711qkTh3Rj8d+8ryzxbRrjVB12RV
FUl7LArrHj50fW/OkJ/RrngcTh1j8l7NR2bMBWw6Kf12Yf3oprlx9MxYC11kxyqna00jOJhlrCRk
D9JtbpnWdmCbUqTacvLxsEzg4DZFMGfl2Txth5LEt+v006qvO2tVGJrLebo+WkZmbztSzGuNy30h
tXnHZB5mpB29DsYRkC+wCcKOyybEk9+IYgtUnyL7TGSXviYHWB9439ylphn8PbOwJZs6LPay26Wp
9cCqjwKPxmGZldhnuJcXjtKh54Hzij10qjwLD6XkCCYwfC1MGKBtYLxX/JLrTjDE1fRQP+oaPitj
iq1LgZfZC4tuNbFv5DO5BHHtHVUYP0e0UkdpzMApBQkL2IFqjfAxcRAOhyj9hGS2GbpuG4/pfYhl
3Qm0nZswi2itIb86JXQlN1j2ilsbxhRJarcfN0DWwAIPzLAzE76LGn7qxDxHFZztDttg5WXh1vOS
uz4HYSe4D1Z66HzrfnHqzUDCpE72lsw/cvDgS4dJNek8xG8b94PR6F+2Z/Qgs2LGIc0m1Asba3hn
rIfWBt9Y+D9OnD0kEypZNYvqkq2ONbjPbhB+ehZVOFLHXecO3BWZiOj3aUOcLqw31DcALIv4NCGu
o4mzNMaaToCSs4qGv4Yg4Y7CAmBTXWSxUIhzLVna2GyDdKkEQ2lFqRMJzFPvjw+9GZISCj5cH8/u
FKcwNYN1QGHS1mYDT5GdWnm4bhulY8YfHXXoY1LjtT6cRV4eISXizsGf2iIZ//u+tN+l3X/q3qOi
0bYdJeciQkrAqJT+5xIwpjIdtecorRm7qUeX63g03eljxGm9IBZ/zGk6uohIuUe0qmqtT+qDbUK3
G7n57ziGPDSFnr82Gk6l2HAQpWebFc03RxO+DE8Twihaw/heKwR3efhgVZq4B0urWJOr/CyFCZCK
KhHC/hk20pSx8Ribt8xnXpvlEIOgtzxbkcxRcrBmFxgYF0E2XDWzzZa50MsdilZ9Lez1/+mGDRtC
Ub5BOfbCHOO73sMRV7qjffbIRq7//Zsn/0dtmy3Y89ogvqVhKvmvBdGSCxs3joZ3zizVXKxjr728
dQ+1g1gP6gfcv4CYM1WrsaixPBTS3WRYadlgjocqBlEiEfTwwvmbWAs4idGVtzTKcFdVMYUZPkQj
EZr7qKCcIxoYmsoao9qyzYtiVQJMurPaksC0Pmzd1DSPMk8oAe5tdNXUdx+dUVvh6XXuynYoNw6A
7P9H/5ruzlfHn64emwGKENIw5iJLZf7L1YNnEUSLxKpLmxeJmlzpt9wLjlGjBS8WsjfzQh9dL0WT
L4jMvFZJ8N3XA+agkOO6SMKS0VXGMUkDjLzGTT2yNmXjJQbdQgrIJ1XVWnhTmR3+rpCe4IvhVD0E
VM7sCMrXd4HiP4wa/JuZgxiJabc5sbP4kFX2WVf9K1DmGQxYG6uh6kuyuyg5rRE99a6Op6+hxy1t
1MoVdbudxlx/bDRdbWZ74trHw74wJQ9XWRj5QxL5D5zaOfwx5DnJQACUYulbhHbhH2BbJZxhgPFr
EBUvql/YJSUd+vyNbQ/LrIgSscf0PzfYEOIp4hrmHXiatAFyNHqNuDJPnvZDZ7EZybN+WXJOnquZ
O9QHyIFT6zOjLtj8pY7xCffXvVrYXF06Ec5eMB5Syh92pU53syUHFyew/56bwY/Rdc5mcKBl1Qkm
O38mvGcG/eW/C1mT2IwhLnegXjRNJ3an65dKsBerIDTBV5nzSrvf9Y2lBJA62lQQeG0bAvx3boMH
zAfkQX4JLAQcYK6fI5Vg40bNDPoABg55A/30+z+GTOmn1BX3Y2IHb/xyIMpbVlXZP3l1oVZ9Agvo
d8F6mXfeMW8+qOS5GDigdpR+hVtkHPcD2Cpb8hG7alFhR5jqjVFwc6592xCfLeiSpVnaZ0lN6wUV
CD+8UV9RyJ1VH1gH7HTWUS8mHNmqzm5BZ+Dxac1PO+9tNvZoMeMs6DFW/yXHQd82nRhWHXSyu6n6
gph64vpMKS3IprNh+MXaLTELgBME9ZaXwV3aiZcwD2PYLuCNgtm0UM1bZ/Q96JaQMs+OwvcmBgTM
WlaP8VTO0MmiZg4JfRxsSPkmWELiaLiUcxZ6GrFCxxolioxcFkYgjCdVw5wf8VyvpgDmoiWneg/R
LLvVHdDogkTxqrIjwSG3s3DuExj0zB5pxe9j8gBlvPm9+P2vr+E//O/8H3Xk9d//kz9/5cVYsU9q
/uWPf3/MU/71n/P3/PfX/Pk7/n4Ovyrwgj/Nv/2q7Xd++Ui/63/9oj/9ZP7p//jtVh/Nx5/+MLdU
NONd+12N9991mzS/fwtex/yV/79/+Zfv3z/lcSy+//bHV95mzfzT/DDP/vjHX+1//e0Pwxb/9JSY
f/4//nJ+AX/745xnzXf27Vf5//im74+64fvFX6VDZyUKqKk7psUzpf+e/0J3/ooIqCzCE0J3qUz9
4y88pZrgb3+Y8q9zQbANHIhvEpQV//GXOm9//5X+V8dE5HZtHdQvuA71x3+99D99hP/3I/3nhnns
jfxT/nlFNwAMSJOM3lzELmyW9T/vB0ieYLvVQUIR/XyAx3Qqhvgoso7h80uHWc2w1VnX7J3y1DMK
yA7H152bWICMCYpwckW5Opdy9oxBjigABDLVxvkBMw0NGfhgUW4tBSjQj/Kdz/YRU8mTEyPT0nkK
UU0LX5wA6hQaPhCr6KmhdQWAMdE5OWaXSStZHifzAYYcAeJS52mJcLPAEXrM0+KpBDGXqhKTpW2g
GUSvDTbXJd0eq96Kb4p6QhzW365Lt3HvsWL3wj3FE6v2PPcOFT4mn1NmkvFMJVFvD5z1LbfgEOfk
b1n9RubgPkqYzRg1j12MOQfH52gOGujN89oPs6qPcVe9qi57qNFSwvTND8bH3JgJUX1XEsGNfMwu
UUeJmIW2VFIwhXnlFKkcFcxKgiPWrBcCEx6YNY+hf9YOVz0YrA3eo/rceHax84rsgfXI44YnoxO/
a1X2VII0bOLqzXcBe7aawOHS82YqU6MC5dHEWs3+HPu/O4FFrCP9zhyNp3EoCMUAuF50dR1dYXau
KFrdey09gDRmsT1NB+Z3GlvtNscQZHT40uinABpKs9Q8XZjks1SfJLqGlW0mclVaBV7YgqRRacZL
4tgOG/l7ja/SOwdNCmsNLqF2EU6MPRKZw+BINvoATjMdvXtrsj9CIi1Ecc6Bg2nFN+MNVHBGDilY
45CqTZ44WP285CuYXgi94hoob2FcsC73Ot7tGBx27x1r/GRIBNa2Vla7IZNk8gp1dMr8GlWKFnbz
e9LobKSq9oXExpm2cWxxLcOIIF6bcnqlg/DgmwipY/KSRgNPKQ+AvR9zPDZ/aHR3D7SYZLvJYBzV
MJAA6bFpbffDVul5VMkq871n+rJpLFDNLzT6q9vUeGHFsERI+dUp4ntR4aPjx1DrB3onQg6gSIv+
qpSckmvoQ8HwmJMRsZUL4hDMWo0jXaS7YCSMPngfMpEX8MdPuMzPxJHLgwTMQzaL2J/Z4uTFjFKP
xn5sJI5NMt6Tf5VEFpee0r860ImDnr1pCl0tKaZ2DV93A6nzXDXWsSiTV8fAcEhb34epzqWL9R6u
DcplbRNVwfc1/zJdMj0UQXQw+YAwAoBDyjJkpFG9i8C4VdQSLUKzkLumcD57rv910xovUUMtVA15
yO2Pegzewfs16O4mNKmKjUN0piwfvh3Y7nbwxPPx5JUYMUDNHYO8xYm21KvpzkAycbl3htR4kTFm
pdh7qyiB8+cfAmRw7mbednX/FNnlHoDFClhXQ1lgqa8ypW6wo8gGGVzYdax+xeNXbWblMmzqB0Ds
F2fsHuKRl2FMH3rHWzUOD2YDkYS1+ADCN16GL7x55DMIV8GvzpNurw/2J8UQawpEPtJMTRutMj7q
gOGSW2CD7itivb39WFBDrPdc1ZwYOMyl+gEGBq8OOsNgv6gc+SU/p+3JBTYsgK5bgiFt528aOzvY
VLXZOW7LPt9BzdliD7xA0cnHcltICASJuS7plTM5ZjgwDUZJ7bE0CRPUKz4+PCTsOSbaWX1OU+7K
p9ytL24G7XZ15D+FPd71sDvVaNem5i0Nbdh3HtKKTZLqmcj0Jh2aE7f1LpDiMEzWav5OvTfXjsWA
nCmIVTHYH9FkQMco/S6CTWN2YHm1qx4/Kflm0vYWZxVeuhqu8crMFB2cr4PIGBaIWxlCMre2RsuB
zepDrIhgcTH3Z6F7yD1nh+jHSGlvOsMOEtQBYvsx6tRGJNnOLFjfMnPTxABXeU9aCHh+oFY2XEwG
qJcWJr3XwgDTq+3842zYe/5ch6E32WGSs1HIvIL0PbaadUpwJlGyzMkpPbvdD90GpSKXBG+dQ4g5
+vfc5rgO+l1r5PsxRw6U9j5h8puzmNnk6C0Ap5nYVcDh6IldOIW/YZ/2+93ynGGflvp2/u9OCz5w
ml0oW2sAa5bi6NMoLnyf8THNIk5PoU+4HZT3MBT11gdS5UQvfRad4rLfzO9rxH54aMAJ8j6PIMYH
mrl0QoiOWcOe9ZgAVWsjuOaDvfM6e1fkxVU1gIhj3TiWzCWcsfgKcjaQdpzfItu/BBAKTAlQOirX
uvZrGra98vDMUGUyasnZp0g0mcjMV+eSlcjgAelYgFTzvH3KZfIq+/5JJs37/Ocqzl+BjN80Ia+e
ki8YkzGZ4uKuJMw5QoNDejOH+BYL/76p0xvejiNhIZ6Qp9xRF0a7jxO1xzUHI1GMT3bmXgpoZq7E
Nlkkt6oTh5SSdAK3NyBOT6PjP8YsoglIorxptmzK3+iVvlVT90TE40Z5wMkH7Vir/Dz5EatMlO5x
0Feh/iJ0kjvDJyN1Bghi64T1ezMmn/iTVigGK1/374ZNZ0SvWabdkeWx7e6+VZCIBPN/OdxLfobW
eQ8Sc2gdaxfrKxz99dRC3IX1SFX5IaoxHWQE6nWT/cxd5lbryMyWbU1sJB73biF25dRvJLh+hXVq
TA+mE22Nur3vUOfYt9MgI9cC+hBHcMSe8C4q3ANlBvcTemjh+s+un60VAylKjEmZM7ONcwBU/RrH
+LKDQ8lHL6bsW7w5RXyfRM4lK+y9KscP0+zvk+YSFs2HFgcvzDbecHzA1Q3FLRWvuCGbuDnirjjb
JdUR1gqxD5Qmj+r73wN/J7qb7xn6iFYqNynA8papnx8Dod9KOSCATMd4qUL50DRsOJR+dmzjMymH
n36gQyGaTkUxPds0ZcVuAqS3fQf5dINK4vraqZfZOcyBkkjg/YQPTm6OTsHFHfRMy+pxV6GomXOd
TFdfokm85v0xdBkFbpsJ7ywrLHNbhVKXzviefl3ypjQjfYEFZiQxHczS2SY+DjqLmkxKaY+lnZ3R
yyDOhD5EyfYZxi7I4274iZESyuTTkd2GcISjH4dgXApcOaPZPtSY6XwxvRb4+ntjtnhN9l6zk10f
7KoEg30lP80BpnBkPDaBxmvinvPw7y8UwtyCh+NktvchPLKodCTqjTYxRsKRXrEbkGnQLDQ7/iyL
p54OcDTjgwKdxTI+KRj7FtsOokuhF7/6gUuUrri6jlzXRX2qvXsz/ZBYhgnBtU96Fd6H1EZA1dhF
xBewYKzNwN2LWj9i9KaQvrpounMZp/jW52qvNQ88xk5pODwFpXNxTPQd3GE18JHEe0pq7SlX3ZM5
cFNkDavLTx1oDwwOYNhruyqwT25kP7GAPCQ+u2172KvCXyrDe6Bf4CFwxxfknltrYA0Ppr1nsGWL
0tvQs3ZQsx2P/iXpmcpmdAusi+KLw4rYMyT6wFPoEIIuSFKWCVuOeKvXj4aHlSZNMbjlUb6sGPQn
SO9j7NxVJIKZ89inNIrPNYPKdhfnwa+AFiswCLZaSlU4QGdnDDOP4RqObzOQJYqG8dhIb6/X9rnq
B96piVQbmVhREYe27gQkeVY+lUDcx//tFPeDVYExDIySJhO034DiLcZ1WOQ0uiqpT1q64bSroB4R
amGvow3hQZEtJKlHLLtEuQvsGLoRY2fcn8TAmUbTg00oH9SlS06JIWxlz6rworPKExtrDDg9aUSv
QKmSxey25lKqSAh1RXbyPOuk52G3QkWH+m5dC798a6lSq+kSnZMA3sKonoaRhAZHUAQIX65t3/WW
JKp2ZCGeapWd04JbpMnSS0YYl+eMcjZWEO1y0qZFStlBXo8r7PTVqYGKGcjwMmCW3Thmkm5MvTpm
Oug5Dl7rDg/2glaIeBGEc1mw3n14qtyEkj26UOxzmtLn16ABau7hKKC156BURFZ/1Za1lZ25BReS
XRgq+bT0tG/VpMzFZFTT1uVjjjBL0JiN9WIS5Yc7Y5UiNzkjvjsY/THR1BJ3J90tZRbsBHXgA6Se
ZdiCdp6425JPQ4bMIUehYw8suBmXnVE+R0iDehfAZxbRivIKjMNuy8JHlUdq2beJnjekzinZaK6R
nuLZTxhVlb7uHVapaELGApnQLZvmJzTLhJBKOV17l3wnr4Sqrc7Wtzid8B3YdLO6oI5Mmx6uaFDD
rhoARHMoCXd9mXobQx/JhxZENhyPc25agtqvrXYpJWtoNRTGFUD7rqisdG17KfsZu18DncL5mmPH
j4iRH5naPRJtwSzBa11VBDQENKQToTtVlPFTXkfsn0n87ixsaOs80iuyW2NMHZ9sydcR4KMZDad2
NuL+hO21TN1PreBSlFJ9e3V7TJy6Pjg17h7EAYdLHSasMrkWtQz0sMV2gGgK1sbIH+9yO/FWvgwi
mtAgeYq+oSQi3vMheBvR0xTNmGyh23FCITMxc2brv/zepe9qoCBJn2hexy+zw/uxp/BswkZ156bM
6EDyxivfdTkvofp3sf8EdNki+0ddRJ/iinddDo+GSxV843E3imYr1KzG4YO7RUGwDGhY2zWWWe+9
ah9j6H9SLECpe40HH+pLOqPQsIuTXdpmKZPqNoWDXvfZR9vlB3uiw8rmccpnD7mtBD/FvvIHVy8M
sgLDedjhl7afVSG/EYqCD3TtBOVvH3gE6Am41VdK2jAVk1Pd2FgxT7hEx23iht+sqeOVTyPj6IPV
rN2rNnIOhPftQ1XV//hfBUgxcLbUC9XgJNUkgGxQZ/AwElZoUHdRdXIPLCjTANLu45Gc703KQHKR
AG2S81zFw6DwbGXA2ILC4CLx9Q25ve4hSm6KWfOe65gwoiTgmaBE2u7FohoGJi7PMRV/Ac/Jn33a
vHyjwkxBHVA3mCxoo7AQCCvsyqkvrjFZ1wWlzOWicAFJMtGadrDgFyGWtVONE201tgKyQapWYIUp
3DZg+tIVvyCP7x7HCeUuRryd8kCelR7395y4DmOVenvNKKeNm5Wvg2umu8gvn7SwLe4c43uyJ+2O
H40iz5qxa4a+ZOjDyUZJHDcx8ZXgpWeCvGUk/ZW5ifsGtOhZNsPwXRrMy8HpM+nfj9CE8Pj7y86l
wcwCRcYodYcicgwDlyClmS7qvH5XPBzykNpU0gMieSex8s1eZyHi9L3G9FSYIXgh2Dj1hN+tIXDh
6ne9SQahwnVaJ+e4684jTnGCMNbOzrS1XcBPREJWKfb7/83emWzHjWxZ9lfyAwoqwAwwGIZJ79k4
e1LiBIuNhL7v8fW1oYh4KVLxpIxBrVW1qibxIp5EujvcYLh27zn7NB4MlcnDghZsM7ekPnAWGsPQ
VLiwnH1R8wvAbzstFEjg08qH1uSUxqvvQv5S5Y0XN1+tGZ2SaRe8dpeuy6wb2AUDhe8TmzagSfLT
JYmJq4aSs9v02XTuEGp/gtcPHzEEwmH29uoJPNIW0OM31KdPepSPzXwRERmY9m/MQt7qsiZUgAy2
3DkENkLeOr1NR3r4/tOE9o0Au3hlZfQdjCngt2KO82dGeX5OAE16jlAEA0Ix3Bm0F1Zjiz+QMMaT
Hk1ENmYvYJl3wpk3UUE8HedctZXRBc2oDfZAoNzmI1rC1Ii/1VoebbdeyQH7Rd69oXa5MBG1kCwN
N8kPbthN9qRrPsExh4fdYBaEtQKOMPw2pLIhVlheR65/t/zv4guBloDq5touohemqFRueXtR+8us
t7LQcHOPr5JIHX3QiI3TUC3tZjy947TNOHs6Jr3O8qUs+VtuXn/OorW26nsc/+dt597RiLn1DJfM
bXtXtx5Elcts4K7xYqc5IXHqm685NcfxazEQpa0wG9jz/OBMKCQQxezaIn1Ki3YPsWVlhSi9knhq
0SqHL2ImvK3hIBz4yROT0zWYxiO+vwipgJuuQn+C3pAdMrNAnWrepyC6CEzRm2bmmuQZYmRECHeG
SQCDKUpJbQx4oW8Efu8pwcxTw2mvKowQxEGZFlWxnd7OnXcAYHAbRu791IcoQwm0rPky4OOcANx5
kVD/lk/qevlVEtW3NfinIa33RuC9WZP6kvHlr5KcWR+JLyT2QmBE+cbsr+dSdYS1nuhCbd2C1l7R
v4DYOeszex9b/XUP4kqw5jyA6ZWxUQR9wuTLzmkRvHo4vTg+hi/DgNNeTN9c/kY/cG0QNAL4Cg8F
6oHl3zWEtEwjLbicxmALWy2v1bWpgYQUGJND8lVPIgfEdcZs0tbP2BOHCzyDbcTEqy2pFLv4Zgiz
jYO7uVEA0Tt57Tvq2Ob1aYKYq8boFpkROHTeay6CIwNjfJ/JdaLl3mqB9Wd3kvsZzTpIFrjbvFEE
mKe95JWHPL9qHd61T7/jpCz7vZEGd7HDbgl1UENrLjKg0NGI6cQKieBGRurSD2akfmhyVmrKLimh
kJjJY9tmt76d0u4eLxmpfg5MVllO7k5RSFKHbYrZdun1a++2C7g48DSxkJo45Qj2OhlTEru8Su0R
hRg6XxKgeH/lqA6J4gxWlATtjS9uRP3ANJW3ys9EpQVOyn4NlLtlCre0c0+qSW8NOz+XKFlav17U
0lwrVa0BsRNYyVFqQgOMXMM51mX7eWqSb8rAYidl/jCa6SX9tB3CQi3wlSTfBPF8g9FfoEu4aML0
G9JFeSJRrML1PbQ1b3kCjx8azr4ya5Ac3lcG4owAkB24OnzBxFmYTDZQtNLgDY3oJRj1kbjSjd1i
ZMTQHXQnfS1gfLrA2eaH1iPAy/BOqy5/igJxLbWB/9XfVA7rFAP3S9Owu8qwv2CeySYwEB2QosQr
YZPG+fKFOtMN7QbElilIBnXs/Py2FvY1z8NbiECHruu2mNjX+cyeZhbPegiIjc3Ox5kxS9xWgHWZ
6Jtd8vKtMHiWExbk28bplAjy3IllMlE5kh+MmLgR19pWyAHLLmaS/MXVD9WjlXuHrODIMWRDsaZc
SZkhRG9LUFzvGCviFg6pH5zVU/kZfuGDXbvHEUJE43NOH7XLMUUWVzgxEHMPDy4NhSryUKXlTy2N
0BFZA5hB5gFxXVLLwYpp59u5yW/tTu6jwuUhwi2e+xvcG68oOKCYjum5JGaxG/tV5UYXbZydRrBK
iQGLXujyZpLziiuHhz58VV0NIh4wBb15GD/ZcOYzpoceeULjDCqJUVXMR3muOVZ/btxNk30EUXGL
5XVbNQZ5Wmr3HCD2DVMb7en8oJP5oSjSBQVyWJZsIYIXomkwEvK4HJ1+pQkPLiv3WJL5Wgb6Lqpt
zHXYAPz2wo4czJLimj2eekCzYxpYqrxujej+yspo3Jr8qgjrxRQSz6HbCwWu48Su2efHYHqkHOae
VJCwO/TclXzLzYBxWsXqrdp1n7s3kZivUJkssg4SYsbcAfFMOmlArhkrIK+cPegtpOZL4ItrR9Em
oY94Aj6wpJPFAcvasPQvjcBM1j2CyxpnEKy1ASAMQG8vD3sqENKj5oR41BFxXxMnO6fwm6u+30dB
U6yQusJbBSGx7hK5bjy6Oj335iZOkdQOgG02VGVf//98+b8zX7YcRq7/868h7t/Ml+vi9fXdcPn7
T/wxXDbMTx6OStvzOHTYliMQJv01XzYs9xM2B4+Zq3Y9i8qDF/pzwiydT0hFpK1NQbOPOZ/+14SZ
ebXrWvxGJaULXEOJfzJhlsp+N2DGOy14D6ZC2CWUq/mN7wfMw+TYQyOC5xizAkrFerLoWaZDcO5Y
2dQ9z8XcVPQJkiBfZwPvloRWJwy8ubjyFVgXfRgnK3FfOgKkkVR1Q1wm+yIPcvHW6JYhAsZ8gZE3
ytsRwlMSoBE/MNSAfHwymnjLsWpMkgk1hwEjZgiOjtQkh+gsGiPtthj4+rirxy+mxNJn7kAfZV7/
4HfCJbOgT13DrHdTVji9TXhm3/MkkU1XJROOa91Yx7kqpfdsmq07HdTk+eK0Q2DX8vgPxua+Qzk8
PqRD52LDR/0BAD0WvVVdA1JMSdVEeyO2cEFEeurQ5O5WoDiIdD7B0dot6NxuSHaTF3f9XtlxukWJ
WzC7rEuYgGM6tIyMTI9zIDlBkd6ZZuTbjHvA3G4NOsxJtvGdwXupirYw9zOClpjWS5I1LpNhzBMx
Wvci0V62zSNBKAbNh8wyL+lSNZENQ1HixDKKmFimymvkQ2kgut+SOtWhF/d08nnABaLA1JZLSKrd
0rMfBTkaiYvTfO8GQl4P5YxMWWUKjSqQbIYZg6zhIDOngHjtdJAskiRvz/vZye+Em8XPyVCmLyBS
AYk5mcUcR8QOE7WyNAnUDMjQOA9Lo7jXVmsB7UbWDgi2aAlkHFMV7Dp3IkX1JHN7MXq3sBsBbUtK
7vRYOPWcbJIpjbBtDkAtAUyJ0Y+3cSCjaI/6mJ9fJb0jiKE3AOovmCj0nxuvx17BuwdYNB/zGSgz
5E8UEwcWiC3X7thULtxR+KpnrZ4A/xQeB+83nQ6Vfo1bqhtnTWLQ2HsnOrApxy0zpjpOsxHfbC1B
BpPkE/vqyPnPty4ZwnCEwz/uFp/7KeOoJWXd0QckvYTBuMIRBfJYtOFmBESP9w3iS406Dp3dxMk+
r+0bdzD7Gh5i1BlXhS0DijiNq3GDXDiOLuYm4BRL+EwME8C07cS/yQlvUI9GMtBCGVCD4CzsPMe8
cvN4yw2JhA1mJKPfvqUy1DrNxd5rZcLUp41msa/yhEUsJeKyc9YkrBZOqyZ2Dn8I1Pnk+lC/DWuY
Hx3OR/0pTk3u03oIqkcjxqPHxwG2Dww9Zm14j7MnGUZHYRO0O/R9C9Wf/CD6ZHVdSqILyyVDIAce
QSpqHKjxkdE40hC02+jziQnoyTMPMI7CN6ocG/ddOBjzK1p2lS7n+kw6dwXVr3jtQQ1a19WMip39
8dTxEahj0UJMUG4Ca0BwmXlx0W1pDnWwcK20TM7soTcnntA6SagAaqvCYZ9jKp6niYewsMaUNh6k
BpgIqgZH0XeRcIkrIVuaaLM5Q/2uc1EvliGfph1Or1nXMUx/LDpIVNhdqDEAimUZFDMyTzLath6t
GLVOe5PoY6hlNsSOE7IRK0TeaEl9pqN6HOtdK7LknglH/2iIKKHNI4CzI/EOIAk+N5ZjaI3XcZyH
y9yxAYshkyXjTZXCythTE2TPY07S595s+oommWwKF25NASGTI1ruTglc8rEkwemQJFNlrhsA9XLr
1EOodqGhaBfD2I7mS9iHZrELYwiTMxnIljbegjyvwH97YcohPciDXu+B3Tu4H+Ro2N+6cmjJPqpk
2N5Jmw76SU8pj15S2oHKzzQci+gS5ZGMb2jiE7MZVWWtgHjm/MoLkMMVntk4COYO72UO2z1gHN2M
5gUxlSG7v0VgO3r0zsF7au10FzfjXUrtxkxZK7fY0BO0bYj+dTTdBXbgS6gWaakYaAdDjkgBKwtk
KpovfZgyIc3r0jokTUlTYeuYnVnQi7MGkjaKMp1DDGwWA+1iDGV8XU0WMtVaO91A8apscWqLRMIf
dzy/y57oICfPdRIWL2lsMt+yQRQOaA+M3ESYKAncouam1QaX1+ijIuQQMNQTdlCFIJ0hSdEDzjID
m0sfJzPZi0E3q33O9l6doSkpO4LCA8+yVnU2pzVQcF1M/F8FtgxSy2eddG+kafRM3lwVOsFp38up
v1FDP31JKx+RszHAIP2KbcLrb3Sm8/w6MhYPKyc0LoK/Soa2xOfol43xrfLL6XtY+zAY60iiiTVn
bwBEV8PgjU8SYcfMGkx4qtawSDdRgsEjiaqcsrfxBqyAnBajRNyiEkFHmYYGQQLwRl109j0K0zu3
LKzyGSeiilcRQrZyM+dwOS48AJcW9npnSKwVEGFh3g1DN46HuJiC8GoWnUTTFsbsMCR9zMbD4E6Q
rOmDz9GO1PSOet2u2hQBd6QnO+ac1sY1xwEttP7sQUx+g3hJh+x/S7W7+79HJ2nhokGyiCL83xez
V89GGhmvIcjbpul+FEz+10//Udi63iclFMFTruVBpBXa+qus5U94JS0UM3UySSBR/1dVKz9J6eDE
dqWS/MgPukkpPjnCReZIWWZaruPqf1LVWotq8wfZJIQ/G/wnVfUHAbwnSEIqwdrurSQVxyGitV6o
XJwmXuQtGUba5EhaBxeu6Qbxoei+BxSzu8ZmPFy7PWhHtv/gwbGh3GOV/cxo+IkA8OZYDq5xRiTE
nSJ1E1t0tkvpX62cEEKs8PHmAPMERkFT6jRkJ70J2TytNRA7dUs0LQOOGRDJaZ3BBl33U9SBxJq+
1v7so0hp7qo8fcLUBSZ2puPZ+KW/DXUhVjYDB8RphFTTda2JLYTBSTb6RS7wklroBC+0JIEgR3K+
hw4/rjAQF+skGcyvE8TwvdMYw6sT5f5tD4D2OswEGKUB2d5TwMECRtbsctvhCiRd6s0CRjkzIMhc
zFkyhQhN/+bBAHS0tcH1HGGt1WfllOevGXGpq3ROHxkBBndehsIp9YpiX9tlscmgW5wbbGxMaCN5
XRUTg3Al5m2akooQWjkedhdR1AljOBfocdCcIMO1Vgp5ya2qQZXR7YLAJGACMb1CSERXUxCgVIfX
cii710Yaoz6JWUQpWBqTnruJwbHCfE4sp8mci3J4Z9s5CcZQH0mTcrzxajJUThZHVmxLt1sCFRKC
2EOq5Z2si/zCbtWC+jPjo8Ja9NhFPW4rw3dvVBx6tB9T45xwYv/eq5U61AVzvzCs6nWWZenlXBbJ
0aNTQFlhF+eRm6EKYgdu1wN43Iuu9HhYxT1AJ2UAphFMWMelcWjr2dqYZjXT47La6BDMc/mVcB8Y
aNoHeeDp6SFlNZ9KufgsScm4GAuYEgm/9oSZDHZcfwyuo5o0+daNkRNS5O8ljxaUmc1XJ/OTY2eH
OTNtMGP/fH/870nJ/16T/n+gkBwR97/fGf9z/lq/PEfx8zvtOT/yx3boICJftrW/jusuf/KHity2
Oa7bbGl8SWyGcvmTv2Tk1id2ZGF7ghaB57gm2u8/ZeRSf9LSdthBFy8PIvR/JCOXKOJ/2A1dQX6R
xQHf1IzMtEtD4f0ZH1/c6IqmzzY6wWToRyDK5XRlVxnkezvW27pI6Eb2qqWi9H1YfMOZdOJLiHDl
YeKYsDamKF2n5piRhpQARimxlLbnRLJj7bTLm6rK+g30HOa2ZMimE8GcnbHCehZfmYSqnfqc6xYY
w6kIxvE3jjnrfQNj+XA8SkxtWa6NIUoIWiU/OuZmOLlJXYDG0ob7xa2mY4jY3PTcY6vVs0AZ5On4
wS9o8YnafdWVdS6pZpTsSCr2vv6wKK7+cFr9KNiXfJs/XmnJV0bjhqYOtgCejmJ5s6/PN1EeNDgK
/keM9rj0ODRvgG4Qp9B8aXTB9Ko8bzr2jJgqEMGomCICxcchPA1LTHNxfwEpB8QX4PXQ9V9MGdZ4
+OkC6LmEz1hrpjUhwbr0JMvWyzixr8yI/TrUj5L+5qZTaEnADRWcoQtTdGtVQx+KnPbamNFjxEg6
B5U+/vqjLpf1B6sZYYI0rDSf1eSzCnat95806x0weCBpNhYEoTMIcPbONh8U2ecbmNqYzxJfnjGI
+fWr/nR9l1elZUZZIR1FVfL+VeMpjUksyM1NY+nrOIRoEatsC5anXv36hd4XEO7y8bhrlSKBYHFj
mh9WlVukqK6dlkg7mq5Gn1WbwYiYpgOBMAMrPpv16G/+8Us63OtL50Z5WFE+rB2FLa8FYIX/co6b
M2NC0Zy1LrKKaKQGdwas0DyZf/2a1oetYfmcjgem2rbYn7ioHwomq5REMQ3NuJG27Zym/mkh1H0P
fpxOz9ksx8tCzbuAg8i6QG65/vWr/80aUlIpzUemTjHFh33JTTFVD34+bkyyfJlYjfsJ/XqcJ7T6
Y4myDba+m/9hlHrnk/rxHv27F6XjyZZIR9b6yVFj+COhPiqeNg4xg4G4cxw+LNTTvLe/jD1TiNkm
0fjXH9QSP98tiuXqcoQSXGv7w3LyiJeXSbN4Ku3qacmCrANxLNALEl2BqKbJhle7C881Tp81J2wF
nC5Pot+s6b+5eVxTmZrnFE8c7p/3N08pCAxtVMp3HY37PObcp1PWVxF9/fWnXW79D1uDywtpqSjo
Kfg/fK1AVGNzntB6ahD+ZQoXEH6YjXWe1VwCg7eI0EBD+OsXdb67e9+9LC12dgWOFXBrOWF8+HhB
FxMSblfxBhhUt9VFeB0YRnaWWJctkO0Ty3GKk95yD1aYICbK31iRaJvhXsG3b1+M7JorjtIYh/Nu
zOM9WMN7sgeYAyHKy/r8jfTpe5GFF3mSzAdtNvu+M87DyXeBl9BHnQ3zXj33nbxqaJDT8mSIXoor
H5lelBi7MbkbwvyVMM0vEldRYc2fhyx4GuPkUjtr3PF3QeUgXsLAFGJwJRmBJnJCrFBKnp1bQyKE
X/nsFu6FTegniaQLG+Ab2kKQfEUGua1f6+Q15Lk7Yoen7fxZGOmll0TX1ehzfKn3AzwDK4MPQOL2
YN64lnNH8++0JQC7oIdqBPEyLD3a0UxzQJNRTjt0Fs1tLVtAjeberqZtGp53OjhYgtrbwvZQ407S
bn1RApoE2DSBlFCRuBsYNgL+99ytQjWxSe3qBb66c4pO9W5q6XM7oOfHKtRv4VAHtMl1fcY1TE6Y
PuC3tgCzzD45Mw5MMR/7JLJborm781yn16NCJBwhbxOmgfULtsjOJkmOL4GoxIou+66QzrdBHlXG
KIL+99PQBIi7KA9WjR8cirBPb0v7gYAOJKxDMJy3Sp7Fnmwu+DK/JWMKJELipeBEs7Zmn06zSySs
QOc7QrmEPG6Nq2Ka5VltrFs3RKhoD87alJhPi4uQGd4xiHu9hgF3nwyYfeh8tqaoN4Np3NotKVto
XNdxT2Eex6Vk5G76JLwbn12oHk6LAtu06YthPtyBbi3PUKAF2zAVOWKHBqFq7e8D7xJ4dIFgWN24
ZjSdG20x7wUt6IhK7MRx+u5qHmG0Gi7nX99EdZ2OZ2RNR4/SrzBUBddJBXdjBJjWkXw0j3ZxaGJz
jdD7BjvQrRT344j02FCIWcK3ALzwSnqmvzHE+MWe7enUyaW5IwYXY68kzZLoIhhTx74r9DrHNon0
Tn2rcndFBwyp7DjGryXQo04DbjFCr7+MrK1nCn9vR92R5M8HxjJAsj1HrS1Dch713Z0IBFTHqLzP
vekNcNZDwnBqnyUkyUQ9IsOEQoh7NY3afNUsWNTGdlv8IPlJ6/bDqdD4vH3ppLvYtJ7BBgVbE6bM
ju39EkpLGctrjfUZ1C15x6FydlXZ5NuUSmdbFsi9dWPO+yJF7tiZmHctryb0Zsp2lDgIKWQwYUM5
0gHxmYKb0wVgmRUKhvFLXoob36UpDHFjXvs0LjHyYfsmXdJgzdrUaxlr1K3KfaTs7rTUsdrSoUZ1
Yqmz3EcbXqK17c3BRjNlSlZumZ9bTgmJYUbqhCmPBYqgJgisL2Wxoso8CIJ8zYa+XV3UYmfY9Zcp
J3iusK/THuGz6cxi117AbItoI/ZfcYj7a9U0T9aiwRnRIewbgc1zjr1qO3J/rJ3QuvFQXJ4wuXrz
xuIZjj7qR3TadndSx5A4wVx+OWoAz5DTDewcWGACJyAtGizlkJivoRGeRXTKmbjkNw1wYXxUeIAw
Aq5TL5xRvWlE2+M34U/kUTTOTarqcEciaUBQGFpkVOVRnGNGMZhux0GxU6hLsxbIW2MK8mZ648nF
g6IHAmkEOHReNMMlU7cHWHZwdD+PWXox5dgf/c95WNKr9RmsFRYCWgN4YYkChxQ2fdo03nQ3RZdt
Y3MnG2in+h6hWCAWsfQ4Qm+29S6yqpd8jL/1TRlf1eF0JubmKXyyhbgOgiPrrj/xkvKujZ0NQ6a1
753Bz6g3rRbTzlR4rYgBWRGCZn8ObawJJCv5FwG71o3KzHwbsOcHedqsSKcaDxXpeCsENk+8ofyQ
RDRJnBF5tjLd7iScEKSLipQxR4Z47TkmrEjTLi6n0MH0i3xv22OzquYxRdNDT4Me/w7/BB3laTZu
PGEYqDLp83fEA/ZtFJyJiQPaIuurmnA7oFGBK0sSjU0XQT/mVdgDKrKCTUcy8j6Gt3SSAgsl1Uw/
iKDdDtp6ZIpQAfti93FTc165dd1vEuF+7ZbAYj+/nxrEqXiGwk1Upz2s5/zJIoJ8hQ7dI/uZDDjQ
+YmbbtiowLt4kTzjTEwqTMEUaS5P2tcuaohWfSMssGXIVzDEcV5diFpbsr9wqGVXAVGqaz+bb0jC
fRx6f2cZ4W2SGm8gB1cEmqfHfLhlKpwzeCsXM2YJDwXhEN7muwnU9x6SwyMUHGxUsTqzlHyGIGHz
nRaPSPm9dVNlhBJB3T1UUCStKLavBAqmWZLhGo7nY4VqNJKckRvXn7Zuyf4N5wcPxLAQCUgKbPjb
gd082aQtWW1zLy2LLg2/2Fbh7RArFHPJhajxNpIn/FbqnTGJ3VTBZsl88cUFM6gKN77Ed55eOz5P
2YrxsEpTvUIMTgwgEGVuaLpgbfItIpPVlg2YGu8lSYkQPM8MzLldFL8o8jRPcTgd8ohhr4Y00aSK
JWNOX0OAgauuw2EAWBrUViLuDBE4+19XaYtw4X1tyGyRAtiyxXLcAFfyvgb1XC9i5whbHj5dsSNb
5jpVhEDNPci6wAd7m3S07Oqa+oIxynhqlNRBVc3or0un82EynxFMImNnzTE8XHLz+hZbazcd3BgB
s2/m59rw8aE3n+cub267LHyBXL/x/PKGKcK6Cgn3iafpKyON5LTLfRxp7vPcZZL+5BSs3MIY1/Qf
D5FbG8fq8/eP/ycG4eqPavQDleHDf/6/CWlYGiH/vrt2n0ft17f/+M/6+eU/6A7Uz+3X5sfpA12G
f3Xa1NJpExoNjAcOgS3sr06bY31ypGQUgGzmj/HCvzptQn0yXeJQWV0glUx7oSj82WkT4hNCGik8
6TEz8GjG/bPBw4fl7Tqa0QdpAWBoHe0u7+7H/g8zE49oEaNYaw6w8LWqi7iifCaP81rafr+fp0Bv
ww7DdJ89JnaIxWLQzU3QBgkWN24EnEvXBIUFv7nvrKUx8uPhaHljtuMwAfqjM/XhcJQJDzUvOoi1
I1OCeCKn31sq8a+sdL6seuvGcPSjaeNPj+vwXDrJjVEF9tkPX+qfi//Hk/fHc+H398A18QBb0Rsz
P7wHMOQqVQUw+BxnUtlmWHqXIJCo3w119DIboXWwMhS0pGMlh3/+0iAVHMcGpyFohL7/Xrq6UTa8
Ml66yjCMEva4kU4/7abaIfRmOqNwRbBbdteuV0W/+diW/Ona025gs3O+y7boBr9/8bpCg+PGghQ8
8GTxVH2B2LuuHQpSVWfG9nt0sl8N8MN5iydl7w/nXkRclReQeUXCxK8vxU+9CJJcGe5IKGN6uSE+
fg3uLGUyTD0EdNPS+y60j+QuY4CtGuuCaIgdwQq7IJcRNQGSzdYcUBc3RLSWev7Nqvx5QfAMMJkJ
mhb9LtP80PFC45EMZHgR6NdYHBzBly2Otuo4h/Y2V0lymFsbgbTs7jnbZL+5Dstqe39HILyTSjC8
FJaW7vKt/dCqLVyvn1xNtxRzorGdsIcOqjEPgOCD7ZAV3fHXl/1jQ5GrDlfWdWEW0qJgKb5/OT8Q
lPFm2K2LgKTeYCiabeyUr50wH0Q/nfuBV53++hU/dsaZNXhI+nhRNIjLbGK5/D98wrAfmHiOfbe2
5DTBx4DyX4dgMWOZE7dGrEsgk5teyWQzBOK8wIdT5IXYZcCnVj5lEjjF/vLX70n8zVXXmv4tDXts
RbRY3r8nAiOp29hk1h7zu10LaZFsZsE/shjbVR7rfVyOu8QhKUehxFeYWg6Jbh7o+EQ3GVE4Jx47
5lWJzhAWzEICTFH4UFkn8LtDH4aCbW7TUtf7HjaMg5FkcHNS1roGATB//dcfR/50a8NDNk3JYEWz
wXrf//yHS1wLp1JVBU+/9LpxNbgJOUIqOZUdvPfc0djsrfE5EzhzwnB+8sovRs7hr9NpeIhatV/I
t6avxEPq0OCJrOxZV9G4bV2qG7tzLyvmHRegTb1Ti6cNZGoHeojpPHheEu5FapKKUHRwW4zFYT5U
hKkWs76QPqc6zH6bX39YsTy83t0xLGD6xDwkYRuZwv6whDMljHkIW+Jk6sTYKqSY65602E2CzRqf
iOCArQOwDoASUgsoSO2DZFlwZs1siG0fWu0F5wK9iqOww009eVsfcAsuCjt8xakW5xUekDbsrwb0
eLvfvPmlsPz45pemvrLZbbj9lg/3wzdFiADxO1Y0rKdwti/LzGargfDY2ua51S05nfSgDtpp3gxm
sRCvXeu+yV5kmZpY33EVwnfxNx0W2dPRAndcIjMi10utgtLh0DdVyaGeQMLE4Vs+aabFeiBnbwQQ
idELAoRegIxF1/zmO/l+zd9/LO5rdnNEcBQcyvuwi3XTRJt7Srs1mb7RSRlwrgpCptwzWQ00rZz8
aVz+ba6IUs2S+eyldqL6FCXoQ1aN4e2YR8UynXdPpxwUp071HeZUmqZoFYLPYoSS4c3hTZWQp2G6
xJ9SPx9EwdlgMrtj3UflNs0Uwlgv4AAy2LtwYbcBCqTfGuGQC9EobMN86FaTo+JNWA7hljg7Arxm
L8YMP73NUXMK+qL43JnRMUs5df36i//5eydcGLG0kgA1HfPjonXKPJqzJGjp3TT9thzdCUcJnwZO
abKx7AgQS8H70d4Y/Gav+4ijlHT7qTbYhm2omcs/Pyy5tMV0p2r4qU5MrOAUEjZkXjKozc5K37iA
mRzSIgjULplRsFmTkZMajWqBQ71eBbQD162TejsDYce6LxWWYOXOZ05YEs03j/MRpyg5yyKr10Wm
94C2wm1FoY3QVR0na7hXjo8RtlryTg2DAW1Bpo2oEpuUxuwwdCo5KzVPeBSKaIz1MK1bUdm/WaA/
VxuKe87SHPt4zlNsLN/PD/cduFMVkVXdshPK/iLubi0XWgkuVnsL5NZczR5APdfB1qvw1qF1xnqP
RROuVQgN8ddrwfrpIawkpblnMyLwbDiEH3awRrtDXCUAc+LRaoB7pzc+NqyrdJs3j0jLg/0cJojf
OpqosFK++gJBJc38p16g14hUvSIEmXQTB1ZNj339N+XQT89GNIaCo7HH6YH1+l3U9MOlmmi6VH3q
gaWW6UFhjdvPFos0CWu8fl6e/+7O+PnhxYVwLLXUpdKmHHz/1XDaLsYE3/jam+RlGRkHb5zd6wAN
4XVuMn3CgDyv+ihKTmMdtUseGUZU2bjrwUozEhabjRN2yb7X7kNEHEqWoVmepFVdEKPTpvTCDQF8
jlBygFH1ReQDsKfW/py3hb9tghgk0qDkavYdXFJzvFKOHpayILgY4FXlZdgd6SRsQpbQ9RCNB9+3
kwcJT7S2YfUTAelfDkLdtHUKxseq1WGYEWHyyJ/vs5FYJKdhOIGa26a4iGjyFxHQuGXWYCN4zoLD
KD3YQzzBd/CEjpWLm6qKRLxvZrP8gkYd1lUwXVkjDn1YDre2SQxHGxY7mfBvrZUvKt17V2Hm1K7o
binFILXFZn+r7CRd5bXfnZsuHZraDrJDSFpvS5TTNeXEpg3C8mx2aX4FmuHurxf5R2Qg246NT8L1
mDgs5x33w5MuHdtKcYQcgNnFZB/pmlRmXI3EtI/CfRsRU6A+lgfdRvV9EM7nqZt8LTLfvKzd7OCS
o8yVI2qDrIsZjWkigDRsdOVVF1HvPXmwQh7DRL5UggHGr985opifd2t2CiaHEA/ZMWzxYb6fVb5N
SDg7X9o38YFed75rdGxeaVGBe8Kt/jCOAONJw5r3owMHwZkCEKqhHW2MBSU6HAlqlCfKaI6z5QCU
seUXheltb+n4qFvQ8iQzepz0REZ9SYc97/xb6K3g2G3jJS5IsbJ9sgjKKbjMCTleDeO0Bip8FSzL
yEMMHpkIYNSYrspo+hoo49Q1GjBd3saukm96xN9O5uNjL6sHe6jI0nD8r3bqvczI3leyF28Rjtat
P8h+M3nVNz1gmunDgHLPb7/Goti7OBDWtY+RgMnC6GbFyu6rYCWK9FrOzWVYLSaGPFHrGoQehYq2
bEZIWu+dPn/UWTohndUIxf3pjuB378LtTEjZ/iruxmnTxROYlTIHF4RRdrJN4tdMZz3Y/4u981pu
XMm27Q9dnIA3r/ROIilRUkkviCqpCt4nEubrzwC0e6u6um+fOHFf7wuDMAQ9kLnWnGNq7YLxw69A
qZJ1lloQhjo+xQ6YbRPe0lFGG7+NEbFoXOVLUnQywoZ721L3qCshNL4OSpBTib1VVTXe0zxLBLwx
6eG8NnUTj0nNz1wkfr5U+mpcD6WnELVkeIsMkuPoEw0rhlpfpth67SRjoORhJR3SZKcUk9lvDa28
OeSFE21o3WOlM4aNbsCQszSfl1pbtBGnLxu4NdapbIUTglzmajK0BJyplGJYMzbD2gmaYRmrzTYf
x2GXxu06kUZ5kHq7G62YcTPmCCuw653dEipntvxlzVBdSotE0gppdxN73anTMvJ2bpytzI3vOul2
VJJ9o9LqzssCEsUE3siKB45zj37HWzTAVRZ0fZ0dJtuPLHb1havSVk7N5OBJu0UV390x/Tcxuyi/
Jk+J1ZB9N5mmEgpXBE+6q8JiiAKKHVZQRlZnWXXhQo36ZCM8Y1Pq1YnGpFhT1hQ72Pi+hmQr6rJN
P8cdQ/9Z91Z+gp9Rr2xSg1IDpF4XrdG75hDxHjyjt6nYy18KgL2ukkfMTAVBIe6DG1ZyQa6Rzhhx
/E433N+RNvOcW9E1M/VhDTajJYdl3MtwvNaqYlIbjzwsiNmhACQmufbDa5fhFmvJWzfQAaT8E6/p
t69VrAE7TYW3VUTHAkn3EivaMHmldsYQk3miEAViN8XWDGM6RWHpk9BXLrMenGado4NFxE8BntNT
I/rkVMpigdZxjVWIxwLk5sdkZYs01h9pmcZYJmktTAchigIgFJRggIAducwJsZempmzBACcngUTh
vp5ujEB/HKRKU9bX1k6nt2dSvHNrWOEaIFI90n6kTU70o/2rVGHct2VMdAj5q4HZVou2p/FcM2lA
zc/VkkBFzrzRgUCrpdaCPIodbzs2TBi1zGiWjU4uI5lwYqHiAXZ7sAMhgyDpHOLWoMOfvMAdZubk
rcsCTEOfIuTnqlwvs44Ji37NnWxTN2JLuGe7y3obcISm16u6dsuFJ8uXdoLy8QsaAVFU73WySxlv
8s9rQhxL5T4CAZPb/E0qQ9KkCvn8vFbb41AiXsXxlI1KnoCQ6AtEw7dkixWIkhLNBA3YZjQwYfsH
HQfhhpT0aMGU4HtveU9dqZCDXIIg7fACLoNMC3a6bG+bIozJaQFbvQB5YmzcVuCeEs8KhkEna25i
oO5kRi6hhZiGbVI1Fswi8fCaWgG11ehxQh8GBe2tndzrkxEnsUoS9sp275pKsJN4ebAv0yD0KCjk
ULcaEyd2WWE58iZjQX0pQ/R1pGvwZyKGwCMtPK3RObdGS3Y8w57U4yMwWqK6yYs5wILGCN/qq4EI
CbQgRPQF2rMwQSiouGAcQn7oeYYRskfn3JXFK+3LdaZA7dGtyXM2Jev2dGmbbNFK+OR46V6soqQV
XHrXuLPu4960CUKgNcHLWyLDilE1x5uqKY8wzhEQYm0si6ZG6oD80urfIhVmSOINKzvqQW+pyT0n
vXyrN+MjCeRvwGiSqbk7kQnea0cOq0QS0lfaPbQFcVclIzwgofJXzW5jjG8vT3irqT8eC7v8ZRlK
QzDcSzDi/zCwdoLOsvOVGLU7X9JFpd1FpHIKJwGNyEGE2zpCV2FbqbMG/Ue7mYSbyI9/6q3/UdqN
2Mj6agzeAKMiRL4oeb29C1ESqkNH17TvLZrNXntyckLOUY3ka2e82MJ5bnxCsiLmFuu6zuJFRUIj
TBAo9b2l8JkSnowwtV2Se0g0+sKN8rcgYw6KkxCmRiCIF26KehtkkgEY+jfON86dUmtHqwLN2o0g
jXpR3JPF/daomKjjsX9oOxvrtdWZq6TTlrKxe8Th/K+t5LnIroYwfpRkdgFsXJAZSFbnMKCtxmcT
5TQrrXRHt/gXOHZjY2gerBmiZmGWYAhyi3FdOTXUzRx5ufpMx5XT4ouNFogc5UdUGM4qyvKYm280
EHV+/0DIlCY6ea2drQwtBVHouxuTvrcTaD/dGO5cb7Q34ixWGNou5UAxr03M9dA1JDvVfHWKS1KX
4MC+BzyaEp+pJodE9LueH47WOVzLjBVZWYsMzjvmMl1dovlHceD9RFDxs3dCxvOEBEm9mGJvOeVY
+OP1DsFq33sWkoKW/1PFudPkS81L5cy5+EQ00IJoVuy+WRwtfcsHuWU9657/bXCsM23S52mPRO8b
zFKqsww99dXSIiotB7gtC6eHMaSMFpxQq9gW3dAuwXDIVVqMQGE0ax1M16O6e+xa790K6K3qbXwO
JNc/7dEhx4CrJlyLpohfs2b0QBBb3aoe6KKT42SO4rk3p/BtEv66fHyvWwAFkdW++AevVfaJZf7o
0c8sZaYP8Gi1rd12p95y86WfgMt26dmX+OE6+83zVBS6MWmmJENvBtNUFmSV8RkX7bKymh3BwP4q
avurKcydz58vMMHaj2qIZVm13x3oHQpGXy4fXHe85snJG+ZHmV4TCNd7CLXse92I3eN8I1z3qTG1
bDsvNSGRoVjvqBKU9njA2acemoAIZUzYwaoLyMCNi/HAyRmnRxFUcFPoASzgIGsnMTY3ujPKKY+m
cL2BUrCYhoKELQa6Zm0nCmNn5Tu9tax9DyRw6ZhI9eDz3VQ+p2XrAsmKwQ4Ndn+uFmpndSc8zwxz
gm+Mhn5pWhPtiU/PdgY6NFAuulyE/FVWQwD+DxdCuHKqnj4/Q/A7XzivxNvyP2XOtI4NkpGL2hjv
LUVuKS/6q0wy+AlzKyOLQ4fUx5mqaI0MN62DGdWvN5neKRsnPAdK9B3Ds4Mey8DYUTk/RVC7pG+M
2cGrSmsXJ0gdRwaA6wSHTA+NWYttspdwVR8QSDsbJXYe/TaVJ/cZ8Rxy7Cx6bKzBfkRHEWM3TfUl
V9M3i0C+LRIjM9YMUBu5eQ+lY+VWJSyhrCQrLnM2bcdfarSzU5yB7lOaLL/zaiZ6ld3ZG+mK+1gr
um1hwleL3fRoDDg7JDmiSdfuzYRnS+iPLvQgIK1GqD0ym8wle9pLF0wZgh1uz7DAgkIG+1R37Sje
0fe+5EZ1NkN+3Gju603gdONWwem4UYJr4PU/0Zo7p9Yb+xs402CJTnKTV226LYJCPXVNxIg6YL2q
FigLCyLgQy7JRz2IASwOAoNi2lxF5p9o6t1QoJPN04ruVjfdBkx5992GlK7iK8yJav1h1oi/m0jd
QjpyXwZhAdUgbsQZ1QKPfejfe8MuD0d56Fo8r2Nca/hToBdleGW1iowW5swkq0ehOOmbAX/3oR0K
gspMIDpwjsgM5ZQEcRfJe5D7S5nXb5quqCuqlk86lh1c4t0rguWjZ0P2Kcv4NdYwJQNSrBYJ7BIw
dLCfh7TYhLEo18C39FVoRebablB12gBi+xaXIU6joxLIVzhcRzfmUiQSrn7gW5nYQxxN1epXQnZJ
U6bNmrD5bB3TTmQI2+3DVqOhSVbnMzmVaaJ1K0PdQ2DRdprRDk+AW+91f+x26EXTvTf9mAW8BIIw
G/cqqYZBv6R5YGSJdaUH23IN8b8jrnHPTQ1m0Svtdh/ggljFOuGWqnavFPAHqOb1jD9LsU57T5zI
q4n2oHS2vR+ShhJq8D0J+d5oiItWjhoQ4oaA8cBP/mp2trZvDBOSgUiamxJKzEW+135YlQv0sCv5
MQiGGKHkzMh56iFmRLyxw16jSBxYxy5AooMZWaWbFIVYlo1oHbc+wkRh0DQkC4xLVZfj4sazrbTO
At5WvZW+AaQxj7NNVTENrPHa8tYi7UbYyrZ0Mly7Fg78guirhzybgs179VBWBVp/GXhvBlOPMRu/
p15ARplSkSKftruoTMRrQxhX7XrypSjOTZGJQ9bWDuMlTdyYe64zfHqHzArOkDGIMLdt5QQ+IedP
yHBIevrdIItz1sryRLvDvEA7lxXiGbUu4usIqnSdCmdRcQF/ss14Ol0mJwUs6EbvSVWoRwsoMwnN
TQmSMulhUNo814ZgcGMHyFFpPiha1Cfg6Aec3MBtQCHDm01bpr2QYAbpmuuIYMRrMWDtI1VtXclx
3PRY+O9GpDB461PnRCuM9EMDOIZu1dYFgeljOzBTIp+diWwUHymnOwA8a4UmE98mBMgdSYoPfH4h
ponMXzn6CMxIH827tlc/YocS/zB6+A2Q5zwVbRw9aWn7nTiXgHIIGmFGgzshBv8xk/07Q+byIUef
sekcrfDwrSMIRhy1GnQzuSOzO72TGZ40TQLnFKlE9gskYT0UxERWGUx4HwJGCyKHaVSSvVs5dOug
z7Y5QtttHijDJgg5BTQF12JdjRlZANJZe21Sb2IgVufObxiSl83esRTvMtjhaQgFI4U6N56UMJYE
B1iAzjqQInJwv9sRQ283zy6NsJOp6hBvpmOtAzqgKx0QyTkdW3LvLTtbVyKK7zujuNfhVR8ynYgn
kpHifVLVh8rDZdyWKb1RnOar1CJokMPa1PccY+tyNV13CVZ57BQPwmS6g09ROQ1B9o4i5SG2kIEN
K7/Tk1MSmuLAJPdHUVDmAYvuPZa20+0tPnJOMh0sM3/Qs0s+msUmmXLAB/QKSUv8BdBNY+dFZbXJ
dZRouskl0FRS0uBocMEb1vudnWsPBQCypyQyyq0hoWhUQ3lOK8s+tJUXnkbjewFhb1NgplmH0rU2
oCc8yBeMr2qp7cgO03dlbtYXRlsqImUKOG4A5sPM1YlqptenJND7pa4zX+d0wVBE5PQqTSk4kwZc
TgvrGjoR/OoMBn6mJ2IXSnzcbmtA4DNLay84A8Kz1rt1G0LgULnCbG1H+8G8HOpJCxfKFSgYS1TB
VDymcT9Ea2gzqyhtb43uFNUykNa3gRrixvPGp8jWxdHRhDjmxCTtS0v2J+Gg5M7AhzzR0CTHlp9I
0xrBOQCLuYgYp28MUdE2BZr+it/0oyaka4H4GEwBnpgLiKbuEpHzdOzi+OZN9swB0XzVil0KSZV+
VispRLTgvoHqXDxdPPh1yuWrlxBfFC5pZdFxvu4rtLyMAElhRZP91gv9SU/QiIZa+SN22uTOGRcK
IJaFr4zViTbUJsZ9cF+VSbaxIoWWaBaTk9yrcm8PWXV2ggH2QkuyQeJ3/Ubr4PXTjz1Vhpqc5nuF
OVxxPMhd4I8Z1jLIdaQ0cXlwiWseLW/cdDWtW1jz0VESTw6CxTwLq2vu8peKKF8vQsgYula+B/1j
7IIexWrEuG1pqdnBN4AF5mQeb6wS6GDJj5wrObyVaCT7oug2Rf9Cg/RUtwN47CZsKB/oNQG36TSb
h9GmdJzNI1h4x3oc3VMBR2yJqYOam4Ylx8D/U0KNpQwawAswMzLrEMsu3MQlld4Kf5RzfBK1DEPx
IDJbefIqFZzMOOg+knTY6oxOxjgP99L1GWDXrn5XKcwcXXErGHb3cRuuQa7XK31w0eWnIlm6hF2Q
W6FoFyOyrxDDotOoxUSZkeDLyOtQAOekmR9ug972zhXUayzZZbG3hphyiG72lNJJp40lQ2Oz49xU
OlX9oOIqB8oV3kx5C/j3X+zGi68DamOs33H8pCCwsEfjwzXdZk0rol50jZld3TFkqkkLexV5MDAg
WFXPQ38o4IORQxy6UFfMB5Nr3i1E09G2RCt6EVMUFVzK2VK9ZYrNh55zYz2S17rrsio8OS7hv0o+
GBcJ62YhFWIwzVjZlJ2u0HZkCuOYvEV9wKjsj4yuvMEzHnL5hAUgPMWteAJsUzwpVckQShu7va1l
5FL3YiP0ECVTVl1p7n8wqU7JWwOpW1vmpjH9l9yAXJ6YPdW3DpfH3E6SanDE4GWuKPRsRcSoooj6
dluNnrL1mlOuCuNWqBZVhAaOKJ5xinga/iE5iuiYMVnkxwOvOWlMSL4enBjl2Ulbf591YjznlTme
zUBu/Lq3jo0Dqjjt5YVEXbGxob0szE6mR5C4Kez46qxGXn4oWrO/H4FV7ZRGPCQJIbepo621FOF1
lPdyExuVvsI0ZC0H6Ws7X8T+ilKNvSnVGtdaPIi9jMJnL7eSVcqMll9HFCIybxWM4xO0Z+JOMrJ9
NvXmpBM5u8h8n7Q027+0ARNbDh/wt0GjTRlN2dcjAiSlkRiN8JeIxyHsv4shU7aqK6y9WcH76yyC
d/oKII7MOvMAT8bdWprynRClZKVIq7soshPb2E3iY5E2F701+VX2UwKUS3JK0QbnUe/ew7RNj4we
hysX+vyqU2eSJPhE9jcb5DOVG5Mafq5uO8vz93movkrQ2cvUxJ3kmLQGCa6yQM7TTiWcW5wrHHSk
/pEG0jJooNKbocYJAny3Zg03M5YH+p8j0Nws3CoxDCvmZdcJ0bYyR8jjarKYZ7gh2TmrWlGjdYES
lO+IpqKmU5EY24N+lG4Q7ql3QQN3De0BMCi+GMojHqclo/joYHuSq6yTWltrZ8WGbT7W4feG2d1W
WG6zCDvoS5IMwBUp47T9W7W+CIzCBYGpO9dLseAwaFzLOnnupguFMlJYZgTqE6v36Dt3CKS9g7To
mYY24T/TzVT/2cSlVR1y17wGlert+6qL91CY9j21Pwhnplse5hvZpBWZwJ1GTokpt7QoLk07yF8q
YxFaJ9E7ZEwQtw5ydVsLqk0d2N4xrHIPeLioGLI58tGnr0p3I4neLT6Guoq6X3kfXGrU6q9qjeQm
NzVx6To/pfYQj/uw77r7PlfBYdmm81zkyo9xiHhOejmuY1Hvob7a0gl5skacy9bQqHdwWiryXmIq
YEKIqz9aYllSinmLhpjcU15xY4dbJm3md71DM24SGfAAq8YjHLuNj30UmKchGsy1btGIMvMQgKhp
Nh81zbv54YbhPzGnCL+5xlCsGHTLc0aPepdqgbuL+POc5w3zLkEYPrfzc5L1pQhDfFDlBqhNEvmN
oGWib8zSZMLNExuu9DYmf/eH+WXNLxBY/nb+lIYmgLxTdG9Opgnk76a4zm8xi5rqML/tsOiwCBB8
+xRE+PZyuzF/1sBjpyefPjdv+gAHszVWFo6qe9Q3wz6Ns2xnq5W4zB9+4gzF6/S95skzU3mb+nrQ
nz5vKGOdOMEkkEtxepz66cYZ+o+sZDAd1tM8YN5x3vD1kPmeW5nQOXsTmdh0wPkAn8ea9/464Odm
rhbj4B6/jjTf++055t0Ms3cW9gh85/NQ80pimv96wZ+7F6NCCaJ2Hr8O9rXLn28ndlwyKbEk/dtX
Nb3hz0dQx4xXgGups/79UZRezEfzdez5EEkj04OmlHCm//Gyvl7H7+9n3pzqb0bu5Vhe/vlTnt/Y
595Gr2pAT2DEf77b+ev5+9if+3w9w6SPSZPqFM0H/Fr/x6txQk/j9G0166+389uL+3pcYwsGKfTQ
v1bN9/78PgVqitX/AYiYmrlC4osKwfkAuy+7r2jDcfKHs1JEN7N7yKRTrBr647ukpioilC6mpcRi
OMJgGPpu1zW/isZhgEzBfAGbzTpZzLwX0ASrcwpY/UBKExEVkpCWuaH//+0O/0Mm5QT5/L+7HRb1
9zFKf/c3TPt/gkQUA16IOwmm0GfbyEpNJEyfJBG8mv/lscYw8Rd405n5b3+D9V+6PUFEHUzduuYg
5P3b36AYxn8hpQDGoNMe0KjQ/e8MDjNh4UtwiFEfaZJjG8ARuAud5A/Nttm6RZfqUiwgILhLQ6uV
HU4NlTkF+hqI0VjLnPAHIgYGhj2yYjFU/llGNOTnDb60H/wSmWEZcHXN6pJodH77S7xPxtMYk6sT
eTXSXi5XT0xus8O8VZO2/rk1z6hIqX/vTB5GuSgj65dXFv0WgoK8GrqQVxdBwIIrqNhB4ZbXeUPp
0oHKerMC5ayTPdFTIV2AN/iwiIUZlB6dez3FOfx2F5nQtJaW2oHWFDRzao50OBhBrXOtCfEGB9pC
ePFPGY3x2xiLa5xjNF1Q7W4bWj9KHz7Efaq8GioCJzWKi0drpNbYUoe7M/Ve7LOkUXalFab39oig
yiXS+HFQCdchHyd5K4hJjvuLErn2uxqNl8BrPu/QE7ffJZsSTszzJoDKw8JMJWmGVB9QmOtdczZ8
GAelkV9FI+UhmlZ1XQdK3DXKz3XzHvO+89a/953X99Lp/gcdrv3PRpT598NvUNUgXbga3cw/fj9j
Ch4KvBatE0U1krvQRwXRD+SOTTeBLKujVRsVnetp2YWk+NuWP9Z9Pa6tuxyT3g+XysiTHhaUliga
ngqraJ/SpNQZJ5OEMw5a+9STBbEccQkf5q2ymTqhfZnu561haByDoL2DM3VAwq5clDZQCTZrEQmX
/QVSJEvhcD8MMvncFjj2Jco64zzviS74MWn16py4CHzCwqA6pz8p2MR/tMTrwQlPxGQdLE5D6ZA2
bDSgzqmRd0x3X3Gp1pvRySqg14p7+u0cc/n8h/5uvrH+We1HFji2FxxQnCD4AyOC/kONSg6cbMLE
KVeGI2LYfXV45wj4VPNNlgJzrXPa9a6zYlJR/ux7/i2lE5S3rAPnHyDEP9aYBU9+sisRDS1sNXXv
lLBpsXXDF7qbl13Ke+gkxQk5rb5zHNoR6zb17oENalt9+hdnheasvF4r1mOgM6+2LVCBpRI8ShCT
j061JKzLRbqWtavRsru7GCTGlOhE8x1Lpr6WKChWZt3oy8IWwZ07vYWwA1hSSXcd15V9VPIgoZ/b
DaDPR4CFRvs4r/dD59t//kypaM268d/Ohwh4HcODWz/Rk11+0X+o7QLIs4URR9XaoWz+nTJX+8Ol
GLochW1OCZYEMJEXvIZT3L0I0PmdUaUfWc0YsbO7J7PE6jJKJzhowmouuYdEZN7DMJZBXI7vsNvk
sjTb8Wzj9DzooQ7BbMjkc6zaj8wO0g+a1o8BSs5n1GP5prTpmICxJ8ZjBBBsjk3/jpd2PiYtdBqP
kdtSwCmUfaHjrM27jiJ95Z1pOSmrXtOHx1aLoKwXQnsZ+3yKU1GTH2OW33dujiREb9NF0cmCAAYN
i4hbl796Jbq2aCS+g02uJxRs+BJGHpFrbho8hgQQrWHcNWdE5+XWRmlyUuvU3DPna/ahl6mntiPW
MswV9+zWmc2FBRI1gSbmJqOVcsPCT7B2z09zXowoLJ613r1zvLC7zaschZx316wfDLCtt1qhsmxm
lXWcN7aFEzKTlMiNB/dgVHS8/FzLL7wDa916tJAEk8hynXNWRJrX3msZEQTzLkCWOFVPu7jaEP62
C9lq2QVB3MQT6fojjWnbjZOnGiziE/zkrwUyCJzMiJ+qrjSmLfNCk/qIkoi7T8I708968JvhXW0b
3BHGKdGp/S9qY6JSfG76X+1TFLrz4GEhXyQ1XQIvogNdQry75V2vb1KnzGh0OdqNUqx5cCJaWPNW
Juz+mRbUcV6ab6r8p6yt9NGcdicK9nueQtefN82HrpkyIteFN1qNo/PaEcPkFon6kjidss/dlsKi
HrqvlPVuoV9pD8x/CafJyJOMu9R59a0cjV7YVfeDXjhXziivzXSc2mlRXKo0HRD3GM9JJrCPsH6M
qVh1utFuVdkOL/S9lzKgkep6sHGDrWHV3OmQizKsmu/8h03WvPN/fvi/7pPMfTrHyVAPfD3Nv+73
ry/lj33+Hx/Ou3W1bW8F0QflyYkrHWgPZu9hGi9IT+Gb9C61LFMywmLjHW2cVHz7Y+hCcgsTVf3c
1SzVv3bNqvRr16Btnd+OqsS6u513LWFSXuZdg+S3o/67FzDvOr8AeAT6P78ALnEWgSNoqpQ61a5u
E596hOHPupZop6JqhsU4Lbqy7ncR8+mV73TWc0fo8tqvpL6dt+qlTRBSZo/HeSvej4ekk81l3pjK
rUDv/YzAvLjrPOMeDtrWrtRWLJEnHGqqJ2ekHvXNsRUK42pR73vYCzeAbdk2NFNtNW+l6B/c9WH2
ji2yvs2ran+RWqaCZ4bdEwnqOFRVcZq3abarrJxONzfz1tavnD2tl0mdxlN5vlQvY9fAFeKhqRHl
K5NJJeLDk5YO8kWmmXPn6AF5SNMixb5mG9u9SxGSxamSg8Cw0I7zIiFdG4fp8yPiKPc6euadPyjy
pYzx9QhE28t5rxYYx9pINbmbt2LIedcg9J8xnXTPPK8vmuSusmiARFXUbEFINHvFEsG1SFAb+wyV
P3zqnynfdZRgfECFHV10tYgPVsS7NBI3eyq84seY981HV1kHENnaN8ZRyTpshTx5fl7dITpRV/T2
3FdLUTZyGOoPw6Iujmw6vgEGbLa+GAV2Petkgp+/VwShmTTnxofRoWpcCtV6ISA4XMCT194J79oq
YFP53JMnkob8XyIbrxVEuLdMUwCLe072FOQKYixGkFT1inA7cl4mOItphV6U486enqWbgv0Cj1EF
M5z0rtba6FCVdbpTa6me7biSq6Dmeur3aEY7yuYfDWgB3y2gTSfWcLTUJP1ejjoycs3qHutaISnI
hvKha9GZClp+oeXcnE2FHNkhv8xr5pt2IKCVA5IS+/eGeVd0rfRI2soNnvAbhk/+WK29pHav86pC
GV5Q0OX3o1KET7qFgNj0jeA4L4JXu4wZshs9zm9RZJknXcYfYWVkN3NaZdZ8247yMK/xhhTthoFw
b94dk2u7GYwuWytFp+0quNHo2eziwT9EiSqmfrF4YP6h7gpJ6Oi8OG/oksaFUuXZu3ldm6rdonE6
ur/Y229O5uRH0h5OZLSLc9MTqjffBFNNQi1sBv09EZdBF3fuNohM99A2HyWo7vvayNNtUE1qxWlR
T6q/boh+IP6ISLB2j4MGMY/FEEEtRYUooh4e67E/ODIbvzFyzXcFkg4mZvXwzfO6D8A/xSH0kM6b
afnXjWNC6fXydBn72hQ1o+naMbCD5jrQbrkHuLSZlxySqq/dP1algmCXNoDe+vni1oFrpPfIMRpj
RWQxapymP81PFE/PFrkVw6PYFxT6R2OpTta8Z1sq3h719oPPjPjzpgELvomYF1BEH7pkWdE8mbSD
7m7M2r/20Sxyo6LCPM8P86BdnNq8fQC7krngOk1Veahjyz77I5m2rdsP34wMqqywYxevKYsklN7h
FEB0KTr05Yy3jvD04YZwUV5hSbcRxLopgONpy5/L88pAZ7RT2OF9Fzr9ASNLQrAUVpaoU/pbIei6
02ky3/kQlp5umr8GIztrVCte0WKhiwnH4moT3rj9eniD22Itg2a4xQ5+KyUZjHfFEEsYuuYv8kV+
e3iv5sW1F0q7bfoG9lTdeLtszE5tFOjbKKjbI/42El0LtdwNnlvcG1pMjLqTCbTtqr4cZRC/9DZm
W+gy9Y+QHGqljsgPtBkZVxF4L1tEO0D+wztkpF+izPJvLpoqHEBqQ/KiyNdhbCRniT12a9dI6AFf
PRN3qa9h7g9vhUrGnrDCFxoL9d6TNU25MBv/3fp5/1TLP/e3Cy4/83Ewqvx5nM/ju0hiwxJhXaW5
R/RaAPhtTsz0MBmLR9rFax3tLXfgGCBeHqHxkotSYz85B6bibDWFQa9ZaurRkUaxLW38tnGQ0n4m
4fEpUnyiwAi6/T4GzjEugIyS12AfaWcWR3oQ5bLp8/KFtLJ4o2R6yMfPYtzCMk5NZThV06KJhQFm
tkdfws8e6Egekb4VLwG1SGo8GX2PksDi2LWeHXcwtjX62TUTausZdvaklKk7qI8s2gkDlKIux9O8
6GfiFNAYv+JCSZ7NejOvbWXXXlRbTPHZ1rMpVfU4H5957akaSH1K3b7hy8rroxS1f64SBx8betl3
uxArw8yc1689VBn45xR77NceXFH6W6cPt9KiBemlGhqjBkV2N/b2NaJPfWQCwfh02pCrBaqzQXzr
+5QUU4I7tnwEwKO1YTPvMAZc6KVLW98Y4/A6H1JrWrmx86xfz5cEU0OkNpYBl6a/Lwmt5g4HMnme
NK0iDGTeTxFKSZoglDdSR7PLvPO8n9DMp3mPz1XTxq9jfm3IvXE41P/Y92t9NMpHfXwj5SX/MQz2
ylEC5Wc7mI+FYQff3IKLaZWrw70WmT6BrMa4zcYSj2CaJIQ6NPY263NX/RVpNWobM0iRvLrIefra
eiTkLl62Tlnu50WjTcQe8mWEO0MxH+d1CEwtTX9Mx6xHPKjITe7jxx2czHqd7ymUj/66h0jqoWUQ
QspPl5xQ88Hz6p1DMS2lQ4Z1o0WKpbkx6oh5l3nLfOOONbpptxHHKAi1U1ob6inV4AD7UO8IfGj3
86rPjdN6osSDrZivZ8F0csDcApqg0ZFQyhrV9HRt6llXFtkyMoV3lWB/H/Rgwld0NU7cthcPBW2h
B/lt3jTfNCXfHtShgFO5o+zQdLVLq3fsU2ASZ1qFxvAta0S1ohvOn2ZaHNuKKWmnPjMn2qYt3iVG
GR1aSaMK0RkTMKwRNUpbVZbjqh3rjWmVzyI2f4ZUnu5Vpy7uh+lmvufSXdxZziTqcSy4K411Mwdw
AkR2PMq+ztStA7yPYbVi3HvSdM9T6EiIaomnErF3pq3Auxtq3qzSbaw+QZg+zZRlrocbP9YN/AQs
fs2eG8WCwqQod/OqMmx2nz+QmoLwhehK43O+/Dk1BvO3ph7737Sdx3LcyramnwgRCQ9My3sWnUhq
gqBECd57PP39kKUt6ujs6NuD7gkCaQCSxQJy5Vq/SY5I65yKMqkemtJmhVOiUzxp+gvane4ez4eE
fGihv7hNnK1w1bH3Gjpyj3odrZOs41dVsxHCwIxEymRbtBAIvB7jtpZkNrJyIKfktz9px+LcBMr6
j4fMLQC7qr7dbWzcMe5uvy4oZAuGgqevqV2KjRYI7Vk2Y7v8sylHVdfXyT/itdlZ/SFGxPLY1lBr
mrx2cYenKfsadWLF/WzLTnkwWaDJem4Dpcw99Oc07Yz7CCs5av7gX8LvI/gBTHpERsojDUJ4/p69
NNinHyd1yjaxgXIfUKI4v9hDyvs7RO61GMsUhiwKE5OWVXdIWZjLNEiHd5uqc8GT/qGhfI8PdN88
lb5pb3QPrwK/gWnmVxDvUhsQaTOSx8lLbfwa1+FuNFV9l4yepweLgRAG6zsoLSiNhqd8XhEBqDhP
pk2SQwktvD+n0trWTRWJbesr63C4NoNvrLO+skl9doTihqn0Z9I9c1QeOuqybK8R6eeHxtfOXdKP
rwivmVur84INDPHx1SvSnxHNu8JMYbjowLbCvBrOQxYMZ38+K7oKfTodqJEcIAPc54SbY0PIS2eA
ceq4UNPcXngpDqK8FeKTUTa8P+Rpqoz2ziU7XcwDsksexsSD5zAjrrC2ujfHcSAVaaMPt1Vq5X4g
q/TFrux4ozaacdBroweVU/WEIJr4TqEcHGr0kaCJCGTcSa6BYWYHxQHI5Ra68mx5+Rc5Y74XD/cX
NaxaKBSV8xRQU19g2m1/JGG2TmtP+UruTlmKNJ/lXfvxUGoo4pnAmHoEXBaxmNE4kTAf5UFM4Trx
2SzIlpU42SpxBcuWnZmPjUUWi2wNrJLoIcBY5aMBvOFHTvF9UjtANHzaTyF8m7URpvbJVCrrIFo+
TqxXxntFxEibl5Qraq87Z5Vj4SEdldDERoABmEqcSoKPF5KoVFzJeZaVMdy5evLhYkH9Eo0A3GMc
PKHIMGuY1O+pY7+16uzibnR9sMaKVF3+3YYIBegRce5gbSvwl2TbbLIHsnnm3Yik5Z64A8Pb+Wfk
buot3akrD7KJdfzeTQYfZdvEuo+r8k6zSuPlr4uCMMSEAfPVz4vS1PUf09gyPy+KAGxAFqt2QAjz
YOVlpnnUMhibeSv2MHuso+wKUdf4NSrbQVSZuyEyzlauaRsXUS72EGHzIA8lqBkYTVV4JH9SP4Dh
KO4msgFyMAV7/zD4HWA5dwy3aGX1byJATZL4EY8RezMWprdtNLN766o/uiGqe/8y25y70xKKCPi1
cccnaFw0AXcTeJe6li4r5N+q6RRHylKOjrYJa0MFNj3EW4vt28YnBH8zS2UPirx+Aq2bnJtYB1o5
a11ZoYp3EKvXycaR7pm60DYm9/FW6nx/Ej97zgdYpQFIs6WMGyFe9pvB9sVGBpvww5SFyjJylE0Y
PVsbp6dHOym8BzcddrcYtCN+Rc3pCtcW5dY8KU7GlBtPWaPtjbBX32qX0kqlOpAQ52YL3Nz0e+sl
A491SDAkXWVByLTJ+gpOb7h3XcO7hH4DM2Keb5kzAQhvo1N2e4B8DwFFRQmafRDziGmaXuz5d0ZL
+XgNU6k/Grdz2SGnC5Su9j0utH9P9xDKedSWckhONxNx18X9c6K2xq6d6yIo1dvnNo7uHA1poeVo
QBuH72TsoioKH4eB/NHgJ3eeHO3nUc3rmt04reXGHwEbikombx258Uds1L5im7yRKQI5Yyi7a6x7
00W2xn5KV/gCgoVT4GXYSCKwXy9mv9EgWSvevDglqJodPd+8b1OFEuWtL8xPjS+yk+yzenW8tpah
sc8GRGaoD0FXlVRwin5tDOoEPcKKwIfG3Z0gMpsTkzBaUwFqnDobBP2ZcuF2irGXw1NtxHcNydPb
6DS5UAaUcOpB+drZyZxXkD8O1jScrfarbkTtbQx643CbkP4+S+AS/J5gRD9MXx8PLl6Mx7kUcoy7
ZjyixAy+Sw3fZeuz/6+mWTSJAvuEK8LEuoMqYh9U/2gUMOF5exnXej6UFFYXFRHb3oacpSzS3OUT
6axh9atdA3PL2DsmrW9c5UFezJ2mQoU7lwTJPWXNCLuLNCBS68w9WcsYiHiZX10PjeFEc9rXXo1h
KLCTHsYXyJvRD8RWkoUYG4jM5DZRhKGCI+C7vZWE4KsSZ61DP5X2qz8tZfeolt0e/CPCCl1fvoki
/94ouXcdkCC9yqvNqEdcN1G9ayR6vEONPHvWLbg6UZi1J1ct7aOrsRJO0E6fMt8CPKrZ7Y8spZCj
mI+OZtyrZjIN99i1UzQxW3gkQ+DWhLFjt0XN62EIgtwkQVwdRw1Pp8JjoXoPx1VG1H6aEkecStMj
QR2hWtR1hPYTvIYb1y11C/HrdKp0Z5tU3pMkwcnDn6PzbaamQ2GUHMpKh7t8+34ZoecukUhNf33f
4FVbTlwD7OWrit7BsM2EBzFMflVL0byV5P9IANXqg58i4Sd6+5m8S0LGzyg31hT590LvrOMsvyAy
H+ayJyr3zjGe0hxB7lvXSCUs73T9rLitT8aEi7IQcCRSJcpe9rnzgBY23ZIA1LndVw707Vx6MonF
breyyqHe1YMtAHhxG3kog+qn0rnVnqolxNYMSCniyRFchTEy7zy0GMEOp+YiN1r/cpvjjpimGrht
3JpENcYd9iICgnYC/8hqjDtz4H8SeBD9vKaFGMuXqT+Mpbl2e8c/x/roYwPHmRVP2NvLUSjpiMeE
UOQ/59za/zYs5zgoN56Rf3n27KbeNfDs0XIZkXmRkaMWoXzx+fSXBe6PMFd+DcsH/vP5l/MibpVG
QbKNIRAdyesVkNr7BnO+vAF/IE//bsdY3jhL2RsW22hQrEM0aUAWQj9dpyOZ8163HGehV2G3aacC
Vsq8KbLxeXUIK411ZfbVuZVzICoj9xm0v+bcaopzZXKeN+pWdQbSoR0GYM2pAZphA9lAX08hAI+w
JIN/6zR4C6/5WDHqnteJPOn2FYYsF9lKdUIBIw6n26BR8EWign38fBDydrBRKfZnbRIeIDlwe4pq
IpkNFkHZvKdyTnZgj8t4LqrDnPjGGLptwPnZ0jc4u8YjazgyhPBu5nirjeCNUBl2DjKwUmxlowSj
+WiqfXjv6d2jDPVKN1lptQ3Nw/KUjdxaABIAmG68VUCcSFbRHYl4+lq02yptzLe0hKXqRs6i0cbu
ItOsuoOjrOUSgMn0ron04MKyqMpvWhXt3xVGiArCD3EIPG9OJ4dV7h87rNFue16cg25NOYgDA75m
g9rs66r7yMHO/fQfUXmD9Qu62oIb+2KxbV+1SlrcRYpvEbcoUA0KQnDVGaYV+VT7i5OCMI4iCJwp
SgBIcLSg5kkrBHP2IWYTcUpmj9MFnF4Ez7NbydUxOhTxMRkmbUm1FryefuhFRQ5tbkYl/L9UxQt1
LsbKimxefwM2lD/Kcah77wQ23a08m4VoqZSDAJw9X5ySu28z9jUyD2awJwuaJHmvO9tetTkO9pBq
vAt2lnjLzZmyIEar2pn+lxnhPKNCx+d2DwQwlIudItfy+6f87zOCCYKbNiRPYeYB9iFfvOzQ6nxV
IOAuJ710T7ziKKnr1AH7yH1VKfPsqMehVF8N7iumBz8xhkyuKTmNe6PSn+SsKWia2dpt3MpmzENU
kgZ4dCCWX8Y5poPS4r4G7eywkTfBQU7DXUJoE45KNXJSRcWe2zWtRUQeG5pViXWGawf3tlCGR2gg
1soHVL3xu2l4JJANL2HdXGVLzoD09wGvPkF4ieqEqxj2tlNDG84S89vJLx/Z/My3krO90BTLEMXr
nWzCsjBB2lDmuv20+RrDsM5ugrqR7AoVJ9t4WoqCy3yTNjHGa6Ymt5b8GTDO2AEmGamC+TdQOkfb
y7/n85bQAJcBzsAWe/BX9HgK4DV58TK1pKUms+n5teE5WJMZXqmSIE4T1v65ixxvF5OcP5h51R8b
RXW2URs1F0f1bOS8GnHf+G26Sko1ew4i31nUqZG86Yn93XSU7ntr+Aeg/3GwyJRzOM5KiyiHrDCo
dX9MnXKPw2fz7icR5HKjmzk+o70fO7U7EPS6QO6JiwRujjWU/+eUuPEAadclIUfGoTPhs879plF3
B/4CFy0W9kS/5yMX8FyMtrrAX2t6tIM+OnhQCADEqjWa7nUJo2Bwr3LUSWsDkFEGrBEj0sey7sWZ
792jkblVuQyhniH3757kXDZvMS9AFFcUtwFvVFfGfYxx8m2uZpjIOLFR3QfUOh8xrSY/qaJPYBjj
a2d88dmmvxRUc0AYa8lSlq3g+UYrAX/t8M+sxquQi3Zg9k4eRCzZTd49wgE9hp2pRspcksEaV/Tf
si5pXmMVbYzAtaeHyoydtVEn6pk6frRXc9HvbZe6Z4FUwiaiVP4Q5kJFzso0XuDg/ZyEKD5g2aI2
OFFs0ByAFoHh/0DF4puPvM3WTXlmUDnIvSZ4S4Im3s/fuTWKCfabk3tns27dx3gqpxNsyn4p+zPC
4EWrhM1dVjjqdbDIG7XzBVrFvlizRX9USrV6RpNuBzjZeSsiF+7jkGc7eb3qkpB1892EmsxO7SFC
16w7r9N8lti1/+pE3rTwC0V5kWfR3Pf/cJ78ab2LXWjeOSW1Pr/e/X/+keiCHzThDXtZcnXAnx4S
p4Z71pRoXHDQyP0M9bZL7QnQGALi4xihbjMXbXVkLw+lSkRzm028TZIqKOutHJaH31ekRWJtWzyh
0LmhpKtqiLPI8EHuLcNivAOuZ5xllzMmNhaT/8yQfUkqbjPk/L/uIWdk/8z4vEc59V/xiTvIiqas
dFoKBHphN832s6+J22OSNzraM9RLQy/oL06BdtLvymit58oWB4QMlrraHg3hv3xWnZWo2xZwejAq
NOs7cz7IQvTc71dZyh6FqGQhR2sb0eu5T05Dm0bdK5X5DGxROVtOmKynhEgthdJLLEvf58FsrI41
vCDa/Y/+z7lVV7+EQaHuPrs+5yZBu/anSJ31FoWS7DqUrC4ygSvPcG6LD82Qnv/qH+ZpcrBiUM6v
gcu4peIcP6f+niCnf/b/563l1XpYFSff1Zd5U/OhUE767o1DhIoAmq0zYOG7Lsx/mk3f3Zoy6Mon
EZ1FZiAQpdho1pQARZzoQR4Co7A2fVnP1jf/9EVoQy/SJhG7z7758rDwQCtjRvlgRp5x6s/TJM6f
VfteMDyokHh+93+W23/3f5b6ZXwo+/taQ1PSMQ59RHGDh+qCNqh3seLSuxhttsJxWj3JftklD3GX
4SLR4TwrB0SRYI5tqoUD/bf7Jvv0WK9QXnM36IV2T1S+SzbVTwHZ5ScQ8d/Y2sZnOVSjk7tSR8fY
ymbcRfkusSdvKZsARU1ctJsX2ULEzT1rfXdJx2Sl+nH4zUtnY8g8tk4Qbc27pFWshVOocGEb6z5V
+uB5tHx0sxFg3Wia77zOVxo6VC6kboZtMKO+VVNTEOo0P4wZEd43NkiI+UyYnrKLE/0jmmcR04CC
lH2/58rL8YXpAI8NzpY42d7UaQ9uCNnEO7jYqr1wJ1ARpt6jPhC37p0cUX0KSX77JhuJDYcTbqj9
tYNKtjPGnCqFraU5mWu33vKiyuCsipjygBo32zpJs0XrD/lFAV2s8Lo5dwhxLNrWcLaqNRmXxPb0
28G0Q4F2j0KK7D/6m1QgfwC80IhqR92MvVGdwqJom4XbhMF+wGWkU9rqZClGtyJT7DV7H3Ja3oc/
cmH7737gfvz3CUDf4H0wlD+GrJIaBpDj4R7F2EjWJhwbqRBR+xfV76LnLm/W41zCqFwj3Rti8FYJ
v9TKx2/qyE776BdW+sP3x9vJ757/PvmXOV6Jzxr85j7Lnhq9TZ+c1F7naetdZSt0yKOxEav3cWyn
T0jOqNtSGBke0TQRJe0vuG2SmlKHgxG0KDIp8O6Rb/BOeVh5+9rJ+l1pl8YFMmi4ju1hfGLN1dBH
UZp3dHBPILNsstX9fdSOzc9Y1156ErGvSgtjMHB9WPG1kWwSEa80gfkQopf9A+opP9DCobZeOT2g
16m+ojVhn9DgRAlvHvBDd9fpqf6ljbxyZ9bsIN3MSt9AVS/khHhonZU9zRrGQYJgjajCTR5iPBsh
BnOVZ34v/ussd0r1inLTv88L5mujefT/PM8fijujs9x9Y2CepKfkAsay9x6UFr3vWk3tD2yZgjJu
f+iOAh+j6JzHLkyMTVml+oEqanypppqcCf7gr5GWoerJXEKWY9uI8W1qYVUjk+deRK4laxSNzqNd
d08pVVeefB9xocrsntpexUur98OtHPVyxd8LCKKYTzM69IV5KZ3pmhh8t5cBchhJgKRjIazuhP8S
ijZusRnroXrpxiqDtCeUzWQOIHbEN/RGqvdKN7s1fwyeYblbPXlq/qC4cf0uzKFGNtKzz70n1DtR
1hpudQz47vgjJl/8oILqPiL01q9uN+IHWX7bX0ECfouGUF0FZOcfckDWK9/Pf53lvZI/+LEr0B7l
7K/R/9t50XxnamXcuY/Nda5QKPVgkT6OWf7e6U1/ki0gFwhrm525lE3SMN2jhY2c44WwfJk+dVa0
0rScaGRuRnWUnBFj+CJbyK+S7k9cg/L/ojSjBEWwatqa6J3x7urGr/90i3SasCLXk23SuZ/dcvZ/
dGvWiHN6XBcb3o/DdYIsctLy6qwY8Xh1kB/2SHJUVyESktJAxL1FpFn+WjEx+pVXZE78o+l8hF56
std8CTU8ntEwMYCanG998rRC6Js6q7ZR51HZGgeHK4ooQ8QrwvzO8XPK1EV+1ESPEKlsNwYBzO30
j6EwGIwVGWjkrRzxz/jn9fJMrdp+oxbN9yTT+3Moq64UIqaFyLNk08/lWjmS9R7qurL9OfzHNfJU
Hj6HEaFB4M3quucWS0DLXA0xEmZdK6Kr6WNAIP8XFnALisyaijvhfwzwNrbx26x/DWgoJd+ucENW
2CoOtIsWTCQcPETt84WLvCYOLq2xmlq+Km0kxugxRVdjHIvqmAKiKy6tkhsrLa93UYh8axir6lM1
tsPFD9NHf25lVTU8xdtpzNUn2THE1n0Z8H6VXSQt4mVeCYu1iNmOgsdbl42I5c4XBFqs7iE8Z0sU
ev2zYTnvfmuIh2b4jopJfl+VsQodNMpIxTUFRDzG5IFCL1y0uEd3fp4Sofl9LvzuTg7KLk3JmlVZ
p8NG3kQ3yoAUYniKSFFmbfGCIoJ26VQ27kM/5S9tiTdi6aCQIUcr8pOrwmjavRwVfvYWGzU2i3o4
fTHUjVH1yf7Xx1g1Hj6KLktwjRT7YpzxsqQV0iveienVdfyvA1KIh3DwbNAov+f5si0nOrX3Bh8l
Oshr5WVhVvu71lw3BiJBVR3DSYym8Ivu1Qe/66t3t1X8lUB16zSQj7gH2kaKax6wEG9asAJq164S
7imsOgiM8wAp21MQqwOrN6W9Rs/Djeib+t15jRGSeI9JWG0cXhe7DhbELeEoHBT0o8h6b0GUOsG3
uEDNrI8d50CaLHowBX9uVON0hLYJiqSa27Pz9sbD2KCrDisX2bwUe+BvVTJV2zBS1lIQSx5UNCnJ
Sen3ucwGwp9BEJMymxxs3LBc+UllbeWoCeJzK3DWQeA2VJ9qt3WOCby0m77W6Ivi3k79jZ5QHR/s
Qey7HEMMJUPy2++deGP3JaUB2ZlDsNJjpOBkq449tJIAfp+tOeuXgDek1NM2W8eDRvI5xWmymuIh
Sh09qq83kSf05B7tuEP7xtTrLSlRfdeIonv8nAGT9JHg9b9mJBVAR7POyNikO3g/lIX6FCWsKssw
GJ4q8pptleWbbKonhCJydWfXBTUPiZQKwMnvOtELvEgE8KDPNi+F6j4e0vpeL2scOslbxEqnrGXO
yNZZvsNWfUnY0eww9OR/MeeestBchoOtvuANStg8z5f9Hs46sv9zftbV72Gaz1bSlVU8xU6GxsyM
iwx4ReAA33frakZPNrGqY2IHykZB7PhFxS6+Em3As2zHz76hLWS3XvnjmdW/Boqhsi0hpF1YpJPX
LkCidUApN19SnxK+YTzIPbYcxL8TLOR/DMotegwmce2FkCMCJLKm4pRg1/Jg692LTPDr8WSje26W
t35Sm3/0d12BnWWjvqfos+EygasV37zoaz2x156hRKNvvLdOqz4b7ZhufHbjR5HVFo9bri7R47Cf
DDfY3OJkLL/2ArmhdT+Hx+o0dmjkmumlMVX0WqvxoUPnt4Iw+CDFvVLQcbJ1IxLS8rPAeYgCgK5Q
MP09/wOA+sj3f+97Z9HWhfcjzLM3naLpyxRoqG/iA3bmBTQe1NQNt4YVpA/oLFmK4p0bI8fruE8u
TqoVb1mAkKIrJmsrmwWCNR02O1+Igt1jDPJ52c/oBpDns3rqbDOdd5vQ7cz7ycg/JAYq8sjBUXlK
zkk5i/kl7a0/7jV0a+d+V3TNP5v/1BwTyhX2YRw0TMDmj1IPN2OThx8CICnC0SK9B6No71iowt2Q
jdUDWFqsQNL6rbMS9wlpNVTxvPotncS4zlsjOOoYAVwNlCMWbT6aW5GgTnRbaG1kXNj3Co8v7gyE
kiurPnM5zdS6wsNDYcw1jRV6pEm+NFtQx4Y6oI5kR+uhADx2nyRFg/Ckj7zrUBBRKvVDWaTu2a+M
o2zJg6BwtJ5BeivZnMYiPNxIADBUELMGwq+ruffCSxf9NMPST7hDjadRA23mNqr2YoTdVVVb62Oe
Wvrb21YLWTWr3iiN+aPwJv/MBxGe2vwJJiMFR8P1z7L781DZCglHWRFqbajQplUhBQ5sYyO3SZmP
L2YRBRprNvsiPenaB7Mgcp93VHJvlZvFV9Ut07PcOLnqbBLd4LFJ/pK9pR4vBgf/vgWBLXYLplkQ
wM+ndhxGO3bx7E6xNZlDwzRv3HWm6QHqWtbwMnrBrT8Ypl/9hlcPL4J+pQFBK8YsOVh6GzwaZv8G
+owt69zqwPofUBFgpyn/Rb9HjXnUi1xlL0fl5FRxduVoqHtTAtwA9P0SDFOGiryXMj1L5bDPftn0
+OIclNt7IuhzXFs6HI1FDDTGcyoWcNWxEIMNcorYsxNNn2QvBbJ2aWboP8vTVBfDTwIXdLlq54u8
lv2iyEvvQQVzsAgToX8Dqb62Z5yCXtXHbOzF157on+1K7T8EtcG2DwuU4+Bq3Wk0ZnlSTy/I0UXU
TzqTb/UkkBtHZAWMnA+QGh1cqMMfji/QtzASaGC9hTZoqfM7Dlmzs8PM3FdJ0pNXasXacxv3cQhz
c1EVkKxAvZVYFPdfOgCw93bY5HdN2SNcN78RCMfzlVu1BlIxmvZSu99kd2s15s4VFXisBJKnptcm
mm5DqmF5Dqtoeas94kHrr0Woqku4k4nY1hh4rVV2cL/GkaJFdr0HUM1LuVm6fpvuJX01tCd3owFH
XclmAdnvNMA3WEj6K0G3eIhYDeWgPHiIelCDCeD+591TVKf+0tQ99joBrr5UPrS9glnaKWnUIl45
yVgtA4uhGGf0pHYtnAdZGJssGe/igYLC72UyRGH0LoJ7dFtZTdENcsat6c+jCaNySf2Xe2ALDaGr
y4qNTMs5QzsgQub3W5mva2CRUFey1DLaNG3SwMZ1UNXqywd1BjBP8yGcQc2ymRoxau9N/lAm2p/9
txld/M2A9IFoLi8GebBqk4jERVUe/cQ0XskXhHxVfM5pnB7kAoreDhYVQbySI+hqBDjhSYwRVTux
DjKcKWPVe5K/EeEVcHA/UaJ9SN/nLyhHb7+q4rxGfoMVAk7y1LrmbJnMiFVKAtBU2OlONsvQdO94
hIM7i2LiZ2YtS9jey2v7AgMSmWZKJiXbFygLD+e2BU1Ta5gwsEchEupzpT2q6DrnoaFcRAa5Dn94
/06eufOZLdBkl2ey79/mJX7t7/NQvP81V97Jna//657/dqcZ3r5G23qJd29yyLLcfM6RYZRVfgu3
tHXBtvnALuePfhPLx3WNdCLqoEFLIAoZSZKPNCu2q4VsZ4gDjnvZS17pmhvGo++bJFalegChNAWm
YqegTQjpH2jchLsIEkPD3zPkoLzoc4aafk3tNgVQFip1e3Tn58QP58/19unKB0c06COboCl/feQo
7OfkAsydBJVoRjQcUUtdesPA1vQGNIGHP4z1T95mPWFysNcaNbgMg3EZZyw7gdGwVymN4bgB0r2E
y4h2KwBs2dTc5OAUivMwdm65jIZ62MRqiGrDaNtLJ0TvLbMN/ywPckCeBZjHH8xSB4fAzkrukzw4
4WhMoZUr+5p5QJ4Z+oRgvRad64jfOBTCWYPWbBaGnlNQLxxsA5osP2Oz1B4Gxx+3edBG9yG4x6WT
O/1bivYYsCPjpzayWoEu+u4GULH9qVuQI9SPydCTTiG1vOsp+C7DOiadMvdZ2Td+YoRACg0ekgH4
hG5tSs1hfmV756kYAYHPg/NhtNCyjXJdP5aVBp4sCs+V5Zj7ziDpZhZJ8GiibgoXwHyJYNCcpL/d
54xOtwBOtj5o4CLFEnt2v4uAb3W5tkYxqtz5gMLeygRY55DOy1VWggEkRy/7By0aFhVKmBdlaMVD
aMQPFcDht4Tt7O1y5HbLtwaJ1r8ul/2fl3tq+MflQmAqmMw/3YwyE5l+Zdq0cCjPVW2Srw+aR73R
7HNa1KA/5355JvvMdJZgSBATlwONGxC8qYnzteq0eKulgXJUCLePEHFn67JGWQc2Tdn3efi3vgIn
0l87UdPAZKTHJgt9RLzkoW+FcdMdocwW3pL3Xnf0elgAz1bj7vBAPFetvinh9H3trQYUgFp1l5I9
LgZ/ZbnJ8XV6zoPqe50p5sc8tfAHhEC94DR46JFQanbNY+RquJBMPUYPn53G0OH8KcfrqmSq647p
TrQhCWE1fwkzFOwg+DYXA9/6Fz+52KGWfclMNboKJXqRvRPM0b3RePFKXpPa2GUiHFwjVq8HO8+z
k1WJJxaVlmk6RPyAVzN6IqLNXzpErE8iw4JHdvNwIluiJ3v8yh+p+QFB79mW4poRHtFD0e/gn1DJ
HyugNCUGmCKPv2qgw9eDhlxchjDxMQVvSKDbD/iwzKdqE//QMh3Fi7lVFEqXrmw7qU/53JadspmM
zZXlftU72pZ1MgQW0yxFHShbo7VwhTHYYQM+3unmfThVX0yP380vsmeWsObsKOqLSah6NGzcIozM
2boQAdUWzmUZ9F8CE8szQxWIWoPh32nuhIOnqZUo+jXoUFrBOpmWmYPFgYZGAMrc4TZ0wvtYReBQ
mCHvCsTZzdq8B7tyF2oQIScCYtvBaIoNYLk2m3Q7Ip90bLIeKmnsX5LE9TZioMIbu7s214HImci3
dl37BOccDE9CYsRH7ltDaQZFVGsCF1E18OzqBmcp/v7wMfWQMbCCau3hprvASAtwdOamey/QspUj
XGQHW9R7OzYtOUyCoVh3QDOmaYJgDVDPVXeoMT4OuXdKuhjeXq4QfQ16soC+5K+Qr9EXjmIdS5u/
Eq0a7aBVs1W3jhaBDWZX9MHJDeJljBzqoh+qeEuBaOd3Q/fix/jPpNWr7cUU1aPqFZMYMdufHAot
Fte41LJnq9NfgVTkS2pnexPbFEfJgHxpT54J3t8ZRbFCB56MlAeBB5TMQijvSYP/C3sNjKfiUqz8
dJMS6t0PgEqoGywGExBTUurK0a+jFdijeoEodnupG/u+JpthaGa7Tpv6Kec5Xw2NXtyNWXbfZeYV
P7atZ3gRy48CQTVcFDWuVmOejsSM6LBWQ4PEcAwSJ8eRssAdBDQhdUEN27ghNZd5HL7p4h6W8L50
+cyERvxsIVOdCgNm6aSmX7QayVwohGiG+PXC9cOcfaW3d9n3VWNlMTNB50f/4TrewHYQfdVyBk5h
qeauRjNDYtk46f0TsfvPcFDuVN/AbMt+Ggf7Lu7ZlNmUkcuhbJcEQsgz5Husk1AqKh6zoAPH5edf
1VR5EqqxtLt14PfhfjBsdukkSmoHM8IhY9Fs6uBrpIpwj7AuBu1utuuDodw0hYUXHsWuVsdTwho3
yL0gSxEg4BxbUX1nW0BZJt0zqVh6aIyLaZXgqGJnol0jsN2zOcz3QdLtYDpfAh5uPtRrY4xgCcKd
D8AcJ3JcjSMVSTNb686UDR4pxT+PJJoXgeN+6IYDs6zC6kdtfiKs3rwkAa5m+uAc1GiMt0Aj8o2G
qDrgMFT4SXgMWOEMH8jNNWvwnUhkeRYVnYNWdOlGM0hR27VWLHQBjTqdXkiEpRuPZI7foOAsqjM+
H/Gqs7Bp0hM6rFbcC98827X3oSANXwqkBlVB9iDy4x/YsMIiz8xVRw4ci+lxi9761c4dkuw1fDwd
1UtdweQqbCJKktmHM8Yf+VB+sVTjqexnrBiAzYXp8QHWGEcv2VP5bCr5nUZj2QTlSzLuWs8ZF63b
HApxbAzz5CBuj1Sa2LlxfyZWoxKJiNVTDzeGzNnR0Ztu6+VWtwxhCzi+lq7VANc5aENLy66pl7vD
Oc71n/0YbD3x3lr6g6VNGXdB0bnpKMql44NvOB+dZm6mQB8WRaHlizLSvmlT8iNrQAb2g1eBmecP
cDvkr6BZgjewUQitjxDUYKxiy4D9SHyvtfASrYk0GBbY/0PTeS3Himxb9IuIwCTuFSgr77f0QqhU
Et4nJPD1d9An7sOJfbqjt1SFycy11pxzRI4JwEyv8E71JDl3MQ5uOyFDFuk4Cfu8CjUgDbHsl66/
UXa+OUJI5VqXV/yTn01myaBP2sc8yzE+x83JdcU3+0Y4kbbuuj1oSWx5O6Oz8Z9NR1iP/5LFcgOC
n15Qrz5LdK7NkyaJ6K+s+W517Jpu2nRbafFn3LQvZgMjqKn7i9PX694rs29ScRvCocNmkjWtE/1X
jP+ssFy68eR7tNc9svxFSViLQ0MfD2FCSLTV8Szbnl8HrRxewOYAJsoRoA4jAf8VTktiNdxT39q/
TimngF0mC5NyIbnESykFuiWiP/BczeTZ9SWkacNReySwc4D3F3QhKBw3da4Z2u1D/OkQ0B61Fclu
buGcfTyBoSGSXUYkLNp+uHhSIOVzOZcOPY+HnumAnEYwXkT6o53xwe2tX4D0HsWGrVMO+eA1oDrP
KHIinRqgRGjtTARHEO/6PGjmZn3EZPQuOAz6FmQLZ6gIt5HzLl2Ki6P5fdSRqgA+6qlnozjYqTeG
yaI/uCsQtp9Md79pGP6MlP1wuwkGI1W4rghMi4sUsp/ZTyEBtI+uATPZspDztesNIiTq18ybI7YP
gGjze9ov/tmlcQ4nkbeXVKZDnxYDHW0xhviCSzLBk2rLhY5jeAprgYt5fFSdAUysTD4mftYT9pMH
jViJaBq5AVY93Wj6YEes9DKwK2O30M/aJaOZ7cakZ2Fx1ywUWAjPad89Z4kWH9rEno8i056w7NEU
xHBNAbT5eOaI2t54yI2Kk53ar9YA7Xe27Dug1iTrT140Y3HS1uK5QLYQ/2qKV2CN1121JbTyUD/J
/NwlpR/iflVhvIz39CY0eC72K0QxfL0IOnXWTvheVbj0xE5lq8mZBf+tXPTbQWaY6ct94677ukc+
Djcr3tMGu3UaHj9HTG92PvxLu3PfSmtnUotNli3hOVEG8h3tcF6/HGFF9Tyy3TAAcxOccEgT7lO8
PiTrUw/3WDXDziyvTZYl+xmnYbRw6RbFWYAIuE/syu9YdJMj+y7RUej6VP6PJx+yuIaJWGQRFDnQ
Rfo6hNrKL0YRcV+k32ucc35bdZ+Oe03DDCrQwWSe3TIQHFV6YM8oIvg9f05PseIx5LOHKqKXFAdm
DA5Kzvp97+NGZBgq9lQiOSgFJ+wyQ901kwuoMM6fzIbzlK7eCqtDUDyUzzoaz5WI9rvGX55UbbmH
GGZUIjv7ceiP+SJII0QUKmT9TkN5KwphhsoJXWCPwdWCijW5dhdCM/IJwLT8Y2EWd7r2njnZbccl
DJJE1meBNzZwJv11mjR/P+jpO8J/6wiyYtST/tA56QUODhk7lSwOgswHr3jAABQfym7YE7F18EgM
iCpt5Kc05Wk+lggZtqeMAznnM3KSqVTuY8zOBI92X4zM/py6PBpdc0bDG5QrqFd3NH/qpj0aTv2V
e0hy3Al9kLBYqYx+72bxo5M3v2X51HIk3he5g63OXu61we12ozE9dSa2oclMyqBNs5hm2WY4pa6I
Zl/fo1jAX0wkXuRNaHymWQVNsw67pU6WPdhpkHHxHenVFf5k5vluMb9Y6PWjdYlvhKf9CrtJQ1My
DIAm2jnjS1/4Z620/uray87VFykFb0Wa6BElCLIQc36MhXycBtgS2lycLBPBkavuFq91OPMuj0sK
NFbE3RrKHmOcwQmUI1Lsv5SThe5KWX04I2NmRUUNwobn8RIzxfODWCfJcWg/8BASCmJtUTHK29f6
MTN6gkSdUOkkB+femO5VybrezfJFbiAJW2lvqkGy2qxOsp0RkA4rA8GEebF9e4ZBZSg27+d4XXZF
U1CmunyltRuPrWb/+AkhQakEh5mk+uNQpHlYrm77uKZ6HdlNccgXQ9wr1R3y1i52Qi1jpOwmCxHI
AI2V/hqR8PlZ+v1O6UL864R/6pbR3a9kJEbgpq5p4X1rcvwysvKSlulbz3HhYctbtdISJVsOD8wg
JaJxobHnNp0JtuhpMd/GhZUIK9q91XYxZA+MjC5t8kPpVGZQKlWTe+Dkj+QLEu3APMoaH3wBtrbL
gCkJxt9paRaRdOSDR0RzRygBrVCCL4QKKZDSyB5hyQF1MfazEu+VfV8Rg5XPn3YRP+WeDrkMZ35N
q2JnxR8lybdgddwnI07i/WryHDYG571qjnmbkPFhnO1MXiMLUKiOuIAoSVKozLqLRma0nDTLb8ey
80BHgLtzclntfAwRvCAoZNyV+IuaThPW1SQil0GGDc2d7bVrT8VCQqgyI2sqjHM81HdeSZx3assW
9wW6JRg09LSXvA5kov4lk+2jidIQzPhfRswUF4sTeVou7di0PS0lPR2vj9rCQb+KsmZGHXjjD/lN
Unsrux0uT2kluEuGvd2aduDmxmGJOfIn9tLeAP7VERaqpLlVSX/hLCJBHs3LnphDZuWlP56tHKCn
NyeRXZJ6M1oMIaRzr8xNvNQXUZdyJosLwFpzx7nCn0iidV66wtyn2Qb8JUZpT8jbepSVC2LXLV5c
F1+KZRNf75saHueBtsugwT1aLH1nDevRa3v2z5Vs+anR8Q2DTnQn/24yu1dMzkhA9YttOrxKDaMf
MI0tuV5fMeG4FHxAmnQTbrioUKVkw/Azqfghg1T1r7B0GBTkX+QOhMlNt2hqGJkH1R+rElKmzD8G
kok28lK6q4WgSZQNERpKSDkYHVzKholGaxhn38CMaz/eEU/rH0Q3hVgqnZA3QnGs0zcWDg7QBPuS
V7w1dmccKjRHQUJvdKdVu2V1eRoc17xvq/ylnqOVkByC0ABjFEarAgVpKWx8LGeLeTPEiTjNXlYE
K+fvcZp4Si0jCWWBx0ZLYSp57vdKssRBE6330jIDYdJzr0+JRprM5JMl6jh4xB6MtfsyjXG/Ossv
c1fsBWR7HrKaYnTwzfTUjL9dHP9oOKZeY5G8y45v48F2yKz5n9PEDYZxOiWeF9PlNTda5lyR1lND
0rGkG86V1h6J93iNdQsGc/ZKewn0JclFL2rismDaNOPyyP6tRZq3oynP2GRhPTW5hUBJHs1xaAAQ
eH/ohTE3uvU7ikr7YObZU+ZX607m2UNtWWD8iKELs6I85NLU963LGu5SbfsTk0VGTm1LZefqkAcL
7pCyALx2IntECDDdmkBr+nhZIwMxYFRq+rFVuUu/l+Etr1zdomX3xIakGVFDZJp5Y+YLKyWo1c4s
TiZB0mlKW1cIaNiSi6+nUgSMsksEFHkfWpoDes00XsGrTbtW6PfCMCgZhDi287CGrCdzVPkLC4k5
fnVG+tAR3B0YekpOoGF9lyTU38bg9Ti/Mv5U4BP2S85p22vE2TTVW8tQbrsPlAUkgPNuxfdryQK5
coQHJuW+svU925Agdm685Tv9qwn3JUSgN0G3cayc8b9GY/ZeSvtHoHoLPb20zo2tx4dGZsAWeBqT
+sE2xGNVFXPUG7XOwEFcWa+XaF43wWyd3+Cu1/BvGvu4Ff8Ms9ePzrR8wxyCXLUKZ19VDuuMALQL
qmifN84Xzvp9XwzVTZVwABrUpc+w4C+mxwE9Ge9nZ342nvTZ4RBIGWBCTS0a5L7t5PmBTU5G4PXW
iwL0dLaTDQg8gzB1LBjQriQ8KPM4u5fED+Z2qgVJTAMKOWgFYRJwd1vclV4f7zhVMDbXQUw593HD
DmzH/hR2WyhJOt3aYzfvndLkjSNAOR8vZubWh7Qgb5cgayLlMPTUCfEUJbMILXlojMmPgAHgi/SJ
xRYQc1LF/o8d4ZHJiX+s+/ZnyvxAZaRU14SNnLXYdG41k7rGWJOQXacMcoipkZ2kj4XbXZRXYske
nOQczzBv07fOnqww84ub1dNRZUj3bGZzHjpxjdwVZMyyRdXRJXILfTjoNTMCW1oT2wLyaVHQMfHP
cTo/zyMQkXHyyMI0QfguvuufUPqcoKS9VkhHbuPOfmbJKdcOU9fKRZmX6lxZajmaI/++m/LnQlPl
zdDN30QfZudaDcbGEbxNoMiwVALZHOc+6FpWuZX9IOxnnYnIMDh7n9UPX212mIeK/xKcaW840Hsn
6UYaooC4JcS9rF8sqi2tcROetizK/bqJDInI1GRy7eFgPfi2Cz7Qiz/Ggc5A69NHGyg8gpYQEm8r
O8vERsa4UPymefUw76rxLGnfREWd5TvZdBWzqB4pwdo1Ef3Vd1cv3AiB0nBMq/FaaEvAIQTH6wwX
zKXM3gFA41y7pmMwAJ8DZ5cZoYZXwZhT44S9vt0JkYZYFXa24N/4GesOCylGp5ImRp6YDtU6YjdO
n93OsXeUvvpNaKzKDfMFM1vM+Pio47bzLd4ti6KaOCL3TMT/clxmHeUT8euJnoFq5U1X8qBR/UYZ
Pnkkp/aLtU1EoeUsIc87zV2nBbqGPl2HRLh3ljyLCpUekX1t/d7Sv+nHq7cu3RkfwV1t2UQnWu9m
PXy7otg3JUcekawdJxV6pF2Hu7FhJ0nBU+50kzRskXRhPDECLjMPOhhUoEgDfed34MhJJun2WZp+
zq6lzp63HteOVlSFxGHIVZRPrHyIsEtv32Vihl8AsKnN0dOzHxo74rUmi9jM8raHrBxYBXnls8HZ
Xi/nyFtYm3P/Jcnj/MYj49Jr/CIazZxuGC8LsmjnkA3YRdssxxHM81LBgatE/9qC0wwYVbzjyuoI
D9Jp9Pd3Bca6qPeCeq6QUhF0FfaCrazMGsLbL66cwZxn3YzJEsOgs1x1NXHtrelP1XRe0/iGrXeI
Vk/mpLPSFCDTLmgX0M5+6X/Wus8dAfoe9XH7lng+oTYugqNm5AiW2sjWzPGs99oSYnq6x8D9wSib
oYFyIxR9Tlhi4ZsIB4rkYrM9l9Wnh9Tan17sSv/tClHQooJ2MGXzsS17cGRrsUs0LXSd5tN0Jnw0
Th6yFGR7JRtFPEGDuMzBKi5dKgRUZhoxliWFr8MsdTPd/+RNyUfzt7HQYD6kGIL90v2ahf6liRVa
xLI+mlP/kc0OB/nO/nTy/s3juSY0ERrRTCYqhloypLK/OscQip6aIF4LdaSp5D5jdINC1HsgO9/Y
57iWaE2cG6+f9olcm6hzunMpWJWyYrzp85ShXMOVpB4LCr/iVVY7+sa35ODdmRRXFRNEcExNP+xj
n2a1M/RvTtK04biyRikvY41Dzh9JmKnh6oP9RGWEtpKFE1G51o7fGQ0wwIPKDFaVnnVtfBkGkYSr
glrfNMkzJuzrdLYaIK9kopHxYoVWQ2aqX5HzE3uBl1IhzvSSYnYRbijmCbM99VKdtYoF3RFpHqD1
/6utdt9YKj9AMHiIBcMsfCOnxDVPToPGCeFjmAEFxn6p/ZrT2UsPaOo+dKMqjrl61u2F1lo21geR
3C+yrfeNJEYzBvrW2nqU5ShAq6S20FHbhxLnLMcELoBjGVAxoazphYnL0npuy/orW4eRQPj4QuPJ
3DldcQQRSU2gwNkkDNNPmlZHlt7eJcgOV4P1uet3PbcdnEYsePHY760GhbEGzSc1hn+wLRHq6FO0
ok2w5v5qdElHWdvfoGFeg5ijyIRkN3QbCeUs9ogycniwPOtubtw7ZJXtkUp0r3ODwQGTKzev2iuM
NqZG8XI7+dXO9Lt9WqyfoCQNxElfG6LPHe5RBKKVz7VXkmW3fkEX2lieQ1R7NK7t+j7xvGMy+r81
3olw3Pqc+szkZDAonXyUln7ePurjnVgNaPNd99uCzurRwEgkR+X4GXuGe0qlCkFr1LzoINXtNflD
KD4F6wx7DkhsZ/VqZ04E6c1Nf5i9V/J1PBqlzr/KRBClk2JAuU6A7nxtdbrI9dqezIpBsOKNiJ0q
vRks57WNWfLq9XcoKK/Reqx0c73HOKnOrfSNZxNM23YtwnwsrEg5YUuKZGAO7PbTMjLlhDXHvHqn
+Tu09PpZci7xkDZoLadu4BU/QnhgC3SPiyj2YtkUkQUPUjNvXwiuGaMawx6Hnauc5jRWTRNqSNZ5
mSsEJ/xuLS7VjSk7YC2wEWgVsC/a2l9Z3dl91RyUSfMr4xC6OmMBAxw3TDNwhO2tlh6jQhKbryRI
YdbpGPdFTi4a/CTyl7Hji+uNPhn0yT2KUl5bllO6gU04da62EwVHB8/VLkZKRUgGrwaIxAmB1ydF
faxpwO0K0lA9LJXodUk1YIoa2ZNLw2WYjg5YY/b5F5smA+XTEkjlFpHeE9JdMmEOq25p8PwyZWpb
Gk9a/l2lix+ay9wD03B5xVMR0juFr1kxEFixHhGoR1Zsde0bsX0Il2zYlR6mjgo5MBqYNC2psluJ
bsTTkViiMcAR/sqAB8dg9jPua0FSHntCo270eXtsOZhllRexKo+kMNfPfTJcy9mzo7Zsg0TN9Glz
5479LY1c9KygDsBc+tatmdT1rsha+krNg5g2TbxkdyyVHgIJDfS+1wkssFOEqP55KORZkrNftV1P
vP16hp+X/7cnhVQzb5Wx3umwX/lVdrmbLO929Nxd7JUnnGehQxgLiLpuQS/Qkg3SIQp07ezNNrMl
NIx63NtF+gJ44IZ6beX+cCn7bPmmhMIY70zkNJIOlg/TU72yxde2/tRqvNoxvMsJbmpMvnbMLC13
6zNjE9KMYj5cPQJr2Ji1TkunlrbcDH6IG1dN6WPKyTAoagyM/lxeylj9GhXnrd4Urw1hVzkpwFGu
lkc2Pe55nmd7zzH10Ji0MHa0O/he73KDoJAJSdAAAQSsX3+LkdybdlgMNHIwDoUynh8y1by2KJ38
dGdPctqVg7HegB+6K/2nRPi/fTZvas/iyyn8u3w2Q4eCu9NhM9mZC2lF+yZ8VIV1wRBvGDgVCjSR
xuwQzsp4Q6zJcweAPuvMBxCrpyr2gGW86Gm8BFQH79vPsN3xbdJ9bkBygvn6hUj2UCfDhZRVm/XS
i5C03pGiRJCVXrwz0j4zXvHC3IwVzUbvx/+PSz28ANE9NDGHeyFWjCyKzZTyjkdxDLV4M7MY2Rci
J0b63PVZnPKe8WKVLWvo9B4FFO28oCLmKhFJHyJ14m1pqESr9nZhUH7eNgE49rex9WlmNUYFQbo1
IEIc2uWp0up77qYeSnpMKOkYq6gpvRqWOOgAPTyqdM/6HLPuti/yj1XnlR/d7kHZMzJqa7oSDcso
y8Dj7KjmSbayCb201aKBh1OPN+es7vt7ZGVf42qccfwR+Vp+EPXL0jdyGm0x8egGp0ZdaEHGUKgZ
K3Fy6vTeGufuNtYmSvQcgiVpw8fY5pNjC6sjP7ab3TLmQ+g5CepjWkE+0z3Kp3sxJXM42zX92eqG
5Chf1gZeTrYHYNF7o2cenyukSxPg0siyLJZ0DjKAEHFXGkhn4dv8Ne+1Vb0Bc35rsgIRWSLuMqoR
PeZE6Rnsz6md3kqfdG3rMhMJGmamIKc645Veyg7WuxVMsYsGbPyoxFrwOhkCzRAffiUFKtssHMiz
vzkzpwHo23g/+OlMF3Lejw0oA43pP3IKJOO8wuuJDELWjHFBnQDtXuX3q43p47/XMzP+xa6OM4Vh
RA8IOLVZ0wG33mK42aAAQyT89TYn4SpEdxes0/pcVq8xUNhnUmIiDA5eSHg7528jfR5tjzR/KsRy
oJuTI3+WdnfqehyVTTXdGdtY/7+P7GSuFfRufTIo6fqW6suAaxKOKQlOAN8oXHkQwWF/OYR2zRs0
QXpy55Le0nKuk0RfNMLWdoW0DrUvT7R7H5n9/06p854my4toyzdPb0+0wn9dvXlQnYUFzS3I+Wk6
K+oLsRvsF8N1ixvfGR765J56sd+ZMwrk1bnTbIzBSBolU0NaHz59ie3lpT8n+gLqGTMSQkR2S9Ze
JCokGzXghMCcJF2737VVdU379oB8tfhyG7XtKvVDIV3iAmCmO5lVgTajy5bSaPJZC51J7Xv8IZFD
6lDo62w9eDE43RaJRf9xU0NiDq56UVBrowN2x5QnVzn3XbLF0MrpIZaKuzOnYL799oPeEd1IZsSD
b53hq71r5E8sxClzMhJ3PeUTzIuZM7On3zmAskM3S9sIpj3RwfSv/KUNspxShlGxPVH2jfVDizam
3JQSQ2JAXTLTsAYr5Vv130LmibfQlUo79qXMEt/VlkSKxpSjh3ldSAP2m6YIxYL2V7PL/eJKMzBX
+jdW+6pp8q5OgBMgW3rybRrvpIIOgXDc97HO7ofWjBBum3sJZi/qgiSfkPVvPOZWkTxjUZ2WyUmS
yDN69LfnonxBEBOSMkv696xup7pxIkPJl8nWSXpOmqBas4e8YLKbe3QOtWFAnFDjgYSIzutSH5wV
S7VptW+mQYeB8LLJl/dLhYYh99iAU6+/Kj1h7TRNFAnLsUm8NnT0MttX8W23VtuLOnKW9NeLJezX
bLrVlwxike2PR9XmL9mY7DMau/Bsx+skuscJ+3cAFC3aIuIU/A+oY6jV03oIV93kHZkBSLX6SjHj
GbeaGB91D2ogrfVXF/cOP+ZV5t9O5kMKFnPOImR8M1E9lx2b6JSbSBik3rH1M11MrBunbh/ADSOi
0UHsUnAyexx223VlxSBwVll7v2r+Zomsqe7XL2n6oV30r1T8N1oVfzci3XUp+PYiJt6aAGxpuFiB
yMOqcfaAYn/wATiRKRjOTllGifQft7Mpse9ekOzIFrNmRxxnU/teczJz5urfjPJxmhlUqZ4x5kjw
WN91fBKP7ninO8/G0J8bqdr9f3nby4qwSs0jhyQa/a1rc1yOddyx5hLWTfXsJUV7SFzBnj+vtJrp
tpWWdeebRGEb5PBMIobYTteZSGDuCxHTZiScEdmqk3/DzG4YWtBOrpaenFZ9vSD9fmNVJENIli3D
afGzQvkK3Ma+qAFqoEfXlmDqi12Mf53y2SHM6YU4u+XoIpEM29EQgeFfprnFuVRU3uuQ3k1bVpVX
3ai5Y5EHxR6MefnkKb46eb+XQTHaU3H/uLUl07E55nV78Jb4vc7SL6MprpTS1oJUD7PSwHjdPCR0
1CWpooRklCGpdQKbLttpO9PYmGf/wy4rkHAka9+4efrmZg9+LJBkiZRZzoKLrbiXoj1ZDZJVP37L
8V4EhkNYpCDndSSLG/YgeUsZ4HmH3HKCmJ0IJUbM45W99j4pniUND5RGL9kQ/7JM/DGBeM1mayfo
4C9dfTStXV0iszPcI82Suc3InyFGsnabm5ZOKq5WSNicWEI55CTIEq+X+yVRi1X+Oq8mE6D6S9dY
KbeHbeEG5i7z6nGouoNTT3cxcbt2RurXYt5ioX1whXzzESuAsuxwMgfDABeE1vbaMaATkrFNTzOt
+5k90vpTEyUdowcIjC8xzApkkQge023ysxA/AQggxT6csWUUVwclEMlBw2+L8SOuKaezAmVMLeVb
ikaNyC9m1tC6gm1P8Sbvs87MnvhDNhWfcbXKCc+2aLQmUpwdOhc+fKPAclDaOfH4SDububi8d/SP
xC8ZFdM/sdcVFmNJiFvSRMgrCh6VlswXJt2s8qFZsnDXhDLPo80qgc89XMzsQsAe3sYNc6tpdAzG
0qJc41jfLibpCM0fEQqnuMyei5blQWYeSQfUl8ukIoSCkAKwx4G6rs5Dg/HRO6u+A3idCOamsmXa
imKhXxq1SzaNIE3hgz+Zu6Fv7NN+1FiCDI3g3JicMl2zofs1mKDr9clmnIYiqnCPnNMOrrHcCoru
cr31LZGdCt86JctAEeinVsRsFeVQJ09DOb3U1EwMWmiEePRLkHYS/pYgDJX+YRTuu71SNgGECVCE
o3OT2keXjuV5kskEdcO3dsXYzLtRjawpOHSk5ZkPVsdw2KObUEE3l4USt5CRarMmzTPnsfXATRCY
saKR7iE5410op/imFdNw7yBgi80c8FuKOnfQIlVUOkkt2m2u9wYEDLaPuAeVliw5D4OTV8yCJ+RW
GAlcMiW0mpRljKk4nzMcx8grAj2nzbxC1QTHoTi0ECqO3qfB7OZNn27FrN7lu4a8/e+y8BiQFykk
A70+D+O4y9SKBlBa5esIPTvwaNnlo+7jvInfkRHTxvDfMgusmaGIVYy7BVmL/MQ0xUqsDZxYMMzQ
YwgXY33oG7RE5PkFpmJhKdRT56LNrJL8UTUMHD2mUsLh6MsTnCYUC5CtNnE4HVdPyhcPwUBo8Cpg
3YUnKrs/2Ky8+q325Aud7t/YaHxHfpLK71AUWmD8iho1YPanl6wxTpF9k7rmuak4MEWhxG4KzJrE
mwtJdIluHXLXhx/DEBf1aLoTCEPrOsqKdYhKK75rJ8pHtrx+vXqO7v2TFuN91yZXc+usKRchxezw
DiTWufSNnbMkiEkbL1odajRGJb1tkTEDaxePr34c8TUGIB3+/MWrgnZqz2VGwK8CKi9a8uk5WJqh
ZhAmF4sTlgcc3BOlirQt+UTe2AMguFdCgC5Qvpw9J9DQ7VByVZNGD2Zg1dbrJexUuskduidNEzdy
mwQwbaBNQDgQxr50T0P4F/UOSWItjA7wv43jv5qO9Qrq4QEhFFUNDRtLzFd0QZRRzrF2PWZy+rVh
pLv9aTvW4yZ1GwfC8GeYJZhuPcUY3Vm+m9K5zPn6zbyA3oe+1yWDc899bjrnUovsosX1BbMx5evy
aM3lP62d/jzb/5yy5UZnb7YX67Jw2Ci75br0H5pyP5zeuRk01kq5XM24/SykcfW9gngmydrjfg5C
+3H76WtqgSTIYc8bd2nT6a9spq9ukGExZ4+66Z5kgxSkKi9E5l62P0m+u2bkyi/Oe2Ya332zXFu3
vgxd/6qlfxRbTjc+pW12VX15KbbToI5CTP1ZwIpTgz9FdVuys6C0Zplbr72VX0hp/lsQ+8aCqeSG
M8gv3ppcYxp2zXaSl2kSdEVBJ1SW4dpo93YW/2x/2V0hIPu4dgoi+BW50uwAaTp957wpHOTU1eyq
C8g6xGXWK8bYbax+RXwY6Ep/G9b5e5HyzxqHu3VxkdlWv9s/r7H+L0O1u4jL9iNyrfgQzUNcmtfZ
Hb/zvv0VBTM0jVxiS12JDP8mCeCu3I5udXXZ/l1GlOiY1/ep4f8Qn3HpFrWFV12SYiuuvcd6LT4M
JNr1/M1p6jrSWvMykymnifvT/dn+XEe8qMrf67V22n6EUSd73XLORisu7jJ+SzJX6s4759X633+b
O/6PmbpINxtOO8XRHIwPd3kgy/5z+08sa/0emBFyOnlubD5JNn+Drrs4DspF+9No/J9Myq/t+/LS
hoAiH2qZkHxb3fzv8nHBZ2u9wl396wHeeMW30TKza82rT0z2OK7EMqu/zGWoBg+XF+I744Yyavtb
NIeoBMHeul7HPL2S/JrQtMKMm7QPEFkvDEeQ6zsTCDXYrfwS3K43aeUftpu3PQtjOXys1uf/38/t
hq+r+94wNsYmF5T5/DSUzKF5GLaHYrsD21/VZYXYRJ3WZnywoeD99/e5RFo/fhd5f+4G9ogtjYIL
sF0Eqs6LvX7mqXgx+L9+mV/o0Fxu51L8bNdwjHkC3e3trk591X6uhbjUBS9zoqq3zvgj8vcHmdUn
Iks0YsnBH5ajljefgzIu/SDfZvsfsrAXN8Y4LQML75VpPGz3dk24sHyAAWqOf9l+Az5cxvzL/Kdr
9DvZ50Ufcf6TE5ZxYIiKyUUpOL5aNGvhRlHEdSX4tO2vbv9TcXqJN2wWn9WIf7Y/C0s91wr9eV4A
PeVTbl8vGchZS2HY6elVpcuVY2mANect1qDIJtZ/V2b7cHQk72wCttYCXhD6Ld/0f5B3XQhG+hOm
+Fy1+dqLl6Xp3rI04KpAgZP6R2bOf0TyX0yT368VF4TXh2VGPrmmZyOLIzAmoD3LyzyVN4QFRJbG
s0xy82Q4pKIZl4T3Y/v1sFcuyasS1pedoU5du7s4/d9LRQPqxnT9995kZJXI5Noo+bV9s0Eztsnl
QZP/uyLmMP5VmhEuxPBNKR+rgoVetPbdSCTyf1cbNsXfdqFAyDRz8bXdxP9eFF4Yf6z+u2T94P8I
brJqanw/3JHR/lzMnPNPTnC5h2uEdxxQZCBE9YQI91r0yXW7wS4PcwM/Bnv4Q6tGLGIk0zf6barU
37BWl3zAsBKPzb5vmGQtC4tDc/EW7WcsH0RWv25bQKtZbCHZZ7ffVm5LqD+TnkRQlSXMMXTXPr8K
YxIHAbYbt/qdnGBZyHxhHR3wKzFrjLYlzBqgN1fDt7+etgVu+4R53t7nCc1hLuq2JG1fXc7FZapP
sD2+dW6uo3hvk5KzdvYiSmJBpGB1Sni/edTb9aqP6uqWu8rp3otloebl+xiGffk/ns5juXFkiaJf
hAh4s6Xo5aWWoTYIUpTgvcfXv5Po6beYUYsiQaAqK+3Nm0pqbxjjc1u34y/9rRdSxxjJPEaF7Sc/
+1BZdJqdiPmnloRaeGvW4dXEiJJyuphgqKRpRDJQaMTa7M6y+ppSfeXFVU0iprFYJxGQevK/+6Ou
gTrmtwjRGdX22ydQcmCNJf1rdfNVNKSoB/kZq/FF/j1ucuPZ1oY/i3UR5dY37mmxN6r2VKX+e4n+
EaNAfjTS2i86lM4iX/I91Fu2WuTt/ICe+B4Oun48Lx+VlZFb8+kQAjD6jC6+FGp6AVPy0jhv0D9/
gyg8McXwoegI4fXgAk8qirg+iojFuXrts/E3zw6zqZ690ac3gdOdwCvX5dY22llx8velOlZwyfKf
puy5FPUjeZ+cZl901WTUTzFouVCLFhtha5Sz3C/RZfG75VSfIqMl2ydLO1XqO0GUdw9B4jXUHWrp
7AvT/vaBCUUcSyDWzWEhRY/KIzpwPefngYRG5YL+iFvjtDw5E8joy8CoICQ+I2mn14CBqxmSNrN1
9IFfCVveem1RQXLGZK1I9T46QBYqfzjLw0PY+FsEZMKi7KGYx2sS8WRpNeJHdCtdV55m2/9eXpRD
C/US+I4b1wd+jPTISyJyBBAPqhZzC0CjlqVZVHiaf2rhthq6XwOWB1m/vvooY+1VJ1bScv+ZgfFX
SvAME/a/y6GipLmaxukcyT3IUZDvSEii9LG2rsp2Kzf773t1/0d1kRs+qqrqTi7je5q2imP1PpzR
zeyOW6WQ2ca3dNA82XznoqDl4stD6fVz2xHQswpeiHlpnPnXaN8M4Z7ATstqJT1bQMZD1c+Kl77Q
nLKq6+BddIQaiTVznkJa/cSJEGmtkuDqOm+qWr/8O61ylXSER9LoaJmGzAh0heyFvF3tu30+xbvC
066OiYy3J9GrOtij1Kw2oWbfc/WLlSMgXXiBTu89KbSrKC7xDgFKaQS+ae9wI+YmHLRb0hnvWngQ
reUzVqdpPkTtpXX8rbj/d7REVcnhNNLkaFH7Fo3s6393oo2Iq2MQet2vW+YcP7jSBsX5ziATyroY
IpjoILpDzk6nTw8R+AARm8rHa9OSH5t8Z8Am/XuJomddGQ+yjstTa/q7Xz53aUx3kH0n4p9ypXxI
PnzlWQnMCz7uYsjJ3NLbDbOPop+0dL6KWCcq7l2m7JtC3yYqA0ydWzKX35no53AcX/JmfO9/GHMD
lQ5I0x5MQfSH2tFKVms085PSl7emz2RiXKSZ5pY6Du6sufwhA/hpJAdxWuXQMfyNyMFG+2TWsr8p
5bx2wp1y6quqRW92NZApBoQ5880gai6xjlEfLSJK7/ZGvk0LZwqv2rVR1CsJ/TzNXmu8iABLXdQO
fOjGro9R/TMIOVSn3e5MbXmK6Tp7Ljic+t6RSq8WHjPdO40ytNUEgt5b+cX26/VsTveJ03yJ8aKz
+eJ3VERT5mC19oW5rucMY6udp9jbtjRMiNTocXWSUAGsH9PRvGNNbLJ8Z6dF77n9h9lUZ5Gbv89p
KccM0iN5AbaC69B/jkr7NlCL01VwXhIoyGopLFKMJ0nzM61F8ZMslFGK39mnDzpoYVH+Si5DQYeD
OLEq/J+i6gd0nGFFj5NqA9Qxv1uaVeJLr85nmBSv+vzZ6SCYoQNZnMEuwrhOMSNwlcOAo64jAIuJ
+c+8iDQ3hn9q851YSqOEthdXlivWugQoGAExBh3TbQyzfaFf4Fv8QPHZfO1jaMrPReWIepi65kXT
okVVEGH9jqiSWi+/4ZtAWYltnfvkOq6yBgtbM35QVShe8bJYg7hGjci5sSkPTszGFuVoYJ+DZNqF
IDr9wDk55PpWNNzf1iAzosDYxIBv47qDt61aNYR5ks1mYObVYb/1hKgSSDtIxlvIq/JK+S4IIKny
X8G0n93Y+vLKjYHjxzSMQwwKURShZ1oM3XZ+/KD4UTLl2zPeoiZfawUcWP50rloDlzLCBUP1lu29
Aseml2tnt6EX828BnJwu4XI9c6taWl2iESCRdpY7GlKS8MIZiER2jEplHgUlpJ5uev42Q78AyOKn
88ovhbwR72HgxxGcHuADVAkzGy4K6zEUW3F35EvlfuUe6UxYG5kNvw8YlXgHcdxl+bys7RT4Pz21
0MD6CIbkT+Fu5FOpnVwMHoHs2bJWdLLser88pJ792LoOpd5oeT0kmh6GjkIak5Y4lw2Rupv+/Vv6
aCjBmeaE67zPhuK8LAnGXrYd5nTodmAoDJA8pbij9fXiM+lb7txldeSn0fVAiUghM3dQnpb2n4tY
nkWeAuyq4XeP4uRloU+mE2M16Okj0xBWjkGfEctrJzl0/OOvvKmpSQn3zquYzLrCoI31KSUIQopE
NhcvLhvvILkHxY26EC1sEEK1FOj8Ln5ZpN33GKYgZzDI6xNDkv6aj2a8qiESavW3IAC38u8JeGtX
hns54JM5bqMJspWWyy7q0SUcyZwtcMmD/C6nfSDSdN3hmlP+MlR/m3TMTyDARUAv4uwwQOCjzHbi
gok9yAr3pa0uTkJvqDnS0s/TymPklv/dAZn0J2frPYwKtAaVwR10v+oE3Uesf6btbe2xZmxsWO4d
s/+QcyBnQn5qevMld4DQZxyJYX6XXRH5W7Zgrodz4CqEhM7OhCdiKmHxlr0RSRK5AV/4aTD7F7tv
+KLI5gEGR6rn9P2INRJ7ZnvZZQKPJo+CBRd/AFD5wZ8bGgGIWNAe8tOojU3K8DPx0yWKUkviehIP
qULdzrIvTfzXzU98/0D1b9OCrg0649bD0g3ucDaakKh2oPyAmTCSn7LcMHT+VnWUtfhDIi+L/LM2
c5QcaGTbidTJOjklKSz+k/dAGXRPmeIGWteIjgW8iyq+UGR+VFJIYCvhVk3vxXqKUyh+fZGODBIB
wq12Z4m9xcJK4qS/AUV9Fv04Nf4OTPdOVKs43H18YObmSbRuoVTfia9d6FvbqL3KYCMcZ9s+ZvS/
M7YDd+NvHkQu2DSMUwNxBEfRqlFVmvL/OlaxPT8MtGCJE6wwCsJC2osyhW2P4XCchCUQ0s/l1L2V
XXtUm34XdsTr2FBRBqLY3MR8kok1Zh+/O/mn01WXgviN8gs6pfkMwEVjmQMlR3tNxMUTw8gjGPnm
c4tRZp7BpSKfpjBXd2K0TZMMd1nOlHsfJFNqEeWWTPcg68FcVIHk919yFWdkoAlA4RFDqrneyUWV
RGbzpukX0YVAos+KlgAKbR9E+9iq8xEnj3JbdDadfLKLps5K+MHr4HkvouxFEVnN+DBFADZQZopK
J4flH0W5QTTwAwbpBbZ48u+oyyH4FfPYeP6717/3IXoKee4AnvSq9hkUbx0QwiBOntIG5cEnxJE3
s2w1a96rOMWLWpoxewpAWC13XiTY9HybxSRPCqMtbtXrEqZL8K7AouFRYhY3DYfj0vIabQEoJwn3
IT699owT8yfm2oOIwysUT3EJZ/J42EJDR6+TdpGtnZLmoqnUYYCmFsBkBuvHyI0NjdQHxR3fydF1
NSk+t/pKVHvjzMZB9Mk/vQJR/rOiwa7LiRN9U2k266ndqrSwibTrUwDsk+XndDKQ/Ojp1Ze44vKT
S8s3gIXZ9rW9nsHRS16qVZmjmWHBM7KiLsaUy8aewYRtUtCkQZwBO4Fs6rZJcw1sjr33sygLoD53
URNKv+YSaS+aRTHOcGSc5jH6qqqViJcY6sFxLzh9lOuLe7EwUMieer2/0ixzyRl6a5kn2f0yce9o
TqToOF1h1KRpcL4l9/zTYKEZW/JlG813urZcuzxadrjrFLfdutjPktARjShvi0j+FNNurrXznKof
6rgTQzszQmpReppa7zL60kVVSBQm0awYuCJyIDcpQF/UOwnFxM7ICYNp9HVImV39nwqSAxmXytXv
NmKVZEOXtejjmbE86b0+2d/iusn+eBb6tPiSTCwYle8pRUiaq9YAXkrDqy5ObuBXBxCWu6yXTG33
GwdkzcMnRTAJ4r+KQz1k+k7R3Z2kvak4fadjfgET+60FNn0p2T1VuJ0+T4cWW+sh6IozXtt41/km
lTDjV35NMKq+Uz5PZPEcxBuY7SucF0vtgDLwtQK8lgfqk3yFJOUlgZ+od91UvYufTC/zZbbcb8Cf
hEPtvdyZ+Mg0CF+g4Av7/FSQvif5+QQQ7eJhgmxMEKR+66RSmA9OCGo0Xxbbo1ZgvcuJvtsEw9vt
5Rvnov+VakMWepLPl3gBEs0fFbnpkBN6T56M5Htob9Ve+TajU/tTu96L3Kdk+wyteddAB3KhyBl/
O3yjkGZX+j81DCRU7J+zsh/QDZIxdIz4Qzcfo5AH4tc+nJZaieJnJ9M4DHtP0b/lvXJhDwfVJh8q
acS2oinX36ems5Unk6JEQUgj92B50cGPmFjI67OD8UWOqTQ9ezZ2b/p1KanIk0yhzWQKXFYEL2WA
hCbnN/wYrfA2K9OtXvTXcGblWSNbbR8sdwKdTpVW/7Q7cgcMCmbbC7ZdMpuOX36W7l2GzJfaBLty
e2tM3qbxca9z5VsW3BzGu1zx1gnKUz6ijszrAgog1h8WEHqhlBuRmABTIvek4orCPUOHs/9n+b0t
T/70MpHygAvxtQAR3CD740zKEq8+Q6J6wAAwST3L6/KRWNIJHoB3WqygLRxXQOMw/zTNgic+S/mJ
pn3Nc6+yMWZSXbzB/Y7L8xiOb7KSquPcQaq2lgWXR0g89081/iTZ33fWs3FtVAAmMfhenH4QgXd6
Vm5knwZ2Xp5Urqzm2cMALLNriPpUYMvJhYIwsTv7qphkZVT7MS/Gm9wlGeOSpsw8UtsIwn+L29KW
aNM94lqsGreims0BeuK9SJbsINhNTGF7a6reSapZ9QhsI79AHHaZG/IOHQmcXl3XfXkH5cVZL9ML
KXncwINmGCcJI4Ehn7Ewr0OUkUFGDYgLugSbWqKeJ1Do9AfTA3b1tRCQRPwjOS7JH9KMvKQrAF+s
4b2iFSsiRpcg8p9PaktPX0/5u/a///mqMKwdaDbayVeLdJquejHgMYrpSZlRnRNHvEOiA39+d5q3
PiaemHsYbAftWuRbWg6/JGUur7sD7cQ5nibVNcn8RONwpvdlVTQ9UzxTSVlQ6+DY5eUxon2j7zYt
zkDRD2d5O3nRk7lvHBVOs+okaiSK4geIFiiHUzfoODloxvBWN6NfOoWx8v1XPIwHQ1E2ogp7nDag
V9GZtK3G04w8pVRvZjt8KkHi/PPWfZ/QOqvuGrBtdAVKkp8C+G/MYPZVh1kiGfK8nOP5Dnj6pwhc
ioNdU1Cve+0oukReU3oVbeSua4eIEw9jKOGr0oa9nCfRwDDvXlVPv2Hk0mPCWZwy3NiCbvtw2pUI
tEipCLbj93dTqKw1T3sfEzzk6Sr6rmydU0Q6osSncz5NylLyqhWxnPCdF8Vz/yZaQ9Rmxt1Agq7w
hYs68psXep9WIu7yu8NbxmD6SPonkdC5Kc7DXr5ZaRF8EWLRK6qWf6UJsOh+b0wps6jTRdFLHkUq
rfRg0aDlviqDcTF97dz4zVdNJ8lQ9C+yIuZkvHiw8ctRwxar6ouVj+/yLXKlmPUT5e+W2YNPEwNt
u//9Re5I3qEZNEFOt7pvf8rBH5J4qxvZrTzD8tYwvjcmmCCRCjGFk61fIZeyVPVLFmrJ1/T65wAw
GN1g2f4bFqHqsOs1wJ4wiXeLzgjuNLV5l7xTjYUSOW0bcI/WdXKDq5hgpvJez3Lg5DgEhn4Nbipj
pss32YPy+JZKB8wOXfAVb3LN/5Ia9lL1AHT54nsxyKyLPVnvInZ25q6UNHwO+bdagA5VcHBJ6Mvf
5LUmJPT/XaojNT2ySv8mxzS3zEtUup9Vd/xXU3bL+Xcqw8uU5c/xCJFQddLy8l3eLRHpoiNadWNW
yonhsVeLfJXnqjs3YE40h1eWr/fD7/qtgWk8r6rX0Ia+SU8uPglIiteAO2egTBisIVwXVnjfmeNL
D4C6LMNVoRqwT6p3fvRsetTQ8V5GS7uGgfKcWpcOR1eMQB4gSZUSM/2Sbuv8haP9KxADUf4JhsVz
31P8KUYunKm1RXLFq1ZDttZNB3lfgvs9+PA00ClCw/8d1bB1J+lmPBb5+6Tpt6DeweATt8lF5QKO
l3z2xbaS1BH57wpvi/DzxavIg8/5mwcjwgA3KpnhW7MpLiCpNqXv3QY46d4Yvs+5+6MySmOwcS1J
NCdV+aHZ+4mCSuVBVFJVJzoYnhkuhK6bzyFRKqP5zvVob7ouPspHgM2SJnROcR6Qf2sf0Uy4Gc5p
VElodtsGTgKDGBkmWqLu5I/LxBm58UYCfHkxM0vKHrDZoOVLu/6mE4kYjCjKnN5kc+Qe/KTYTw2D
aOVNCeFvOzYvtsXEU55X3kRwdnJGZnsbyatGVVGWR9YspAnAQVHD7/wRkn0kCqlnxgB67rEt3Ec7
rgCkcE3LbP4A9aDTjmxMzebMUfzSaHLWJkaSj7/y9OMYPTsRjU/codypNbNgHU3XcQi+Hr0Lbda3
2jcHK2MabJ//2G35XeAWu3pwF6iA5XluscXCtA3DYXtQS3jGUvUseeTUovpF6bGn60gN4CMi4SIa
/u8hdD9R6It2lgPbkaABBEDfN3QEDD1C8ZPPvTNpqpJ/iy2Ss+24NPCrDE+jWSTyF3DJkDiPWUZV
ocS345sCd/gjJXq/JffQR3uMwVFqRgHoK7yg7CInVa/v4caB/e7LNe5KgX9RFJDjKwUHMRuDxRIq
E/OEHGglFs98fowKel2D9kvMmuFRY/AYoRPW90uKaUm3UuCqwNUx5+NFQiqVdZUyZ0nJsj5LVCrB
Q5NP94pWryU+k9SuFEMp1d/bNEq76U3FeDKFBEY7FJfSa4EpxNCqtXtJrkj/dZMqz1KryWjGanz9
9W+KWLovGuerhM2UQp7UDSVxY9v6UxyQvSQXLCUESYzIzwrUYqARalJikL/JzUr4IrGf5m/6cPiS
Yp0OvEGKvLb5DgD8baleyu7qn0nU/Ih3IlzmrgFTQ3wSFIoB/YRbGDdL0oikitRypDKdaxOEJ81x
Lvku6amv3aVqtNSBIb6PC4t8MEkYUi1SH0bpUNMIyrck2OXL3Zc5jgyukLxDhEuqykK2iT8ESdx6
gchAosWcpZJ2C0nbqGl2kXRdq9M6lo370eoBdLtPcgUpyMhaJHBU2hppYbagSrMf2Z5ZbQ510u0k
Pb6srRR8vB5Ad1/8WWI89s3057d2+JLnlFKiBkajEIKpkN6UFJ/J8H6WhJ9dZTfDZDxJDLkEjfPo
Po3J75Jk6KruVRINMXRMTuk9ysXlihL8j2mwtev20EZUQkngS/kojNXXJCvgB2n3ZhluJW0lOyYr
5glnIaNo2NlDZQM+NJFT1qyalGcdqK1sZ5wNO+qoB52qqVRahya7KA3ZKuFfiJgtBqF1p9wnmfIx
92T2jOZh2XJA7M9dTCPpP79VgF2oh50/KQcxljNH1E7jD2d4kcMtL9HYf0lV5yRRrrg5cnoDhZkt
uMFSsEpchD6cvxiJDMf5Vayim5FGmj86VX0LKdxD3wc1pXpejt+iKEL1OHv2u7gGdIhTEERbpZLr
/tCV6CWi91lczG6cn8aGZsxO2cATebtUecQ79KF0TcqvSJ5C6oKVI8UYmsntk3y9of214ObQHcH6
wO7R/gLm3KtuvQ/8lhbb9lcK/OEIKjc6S6VFtEZht5/QRovd1i1t7Uz+nWQJRfLkZEl6sVQmKCFa
iHbwaUhBZsHZV/s3gXH4HoN36lfZnToC8cV5kU9R2iUqK57l32YV7bJ83MvfFuwYWILQgc+ZexHY
knwb8w+ABdNe5n8vOyYHd6yegnD8qNNwZ+buoYDJTRMahDe5qCQpi9h59iYIRlAycmvyuhycuj+D
e301dqM9fUs1Xg6X/EGwOJLVmH87L1kxhfpFzlihUaPnXhgL8S3fW3X6Jiw9WlkAGAtATq4rb5CY
RUBVqUy76tO/ahPAb68GH3Ln0eQ9tDBqzeTeZfFljzTQXxv5brmIVaT0cPi8CeSNGDlJDg9lwXDr
mlZAj0J3xbblF0lBOUjIUu6AOiadGaJCnCYZyAbZLf3uoSzTtWvEYEv0a0ppzkevpcld6KennNCL
FrI9NQv4f3UghvGVvrmrB/oYhHdGlW+kFpB01jVU5nVkObQZushT8y2Zq9CgUWllZuMBbwAwLTAa
CcYz99msaBMhfyhp9uUBar3ZVJ3KlGV8ZQQK8iLKJI6xy8JwX3fMOz1HYA0DDvQoqhNV2g5/f8J8
/Ux76t/iu9O/ypbI30Us5GcCC+jsFA+hLVtA0ntqqCI6pAp7mY4jo9OOgqcRsRK0n6hvIdhsKuVR
/t1pwFvwmugP+jQf67ba01SxYARF3YjuFxXizcZdC6hHLG4Nd57ili9m7nxLVVRek5qJVEdtxXjU
OGBz3sPMXC2F/TI37mFM34rNFR2wRMO1Wpw0kIF8VuQljuyfLu23szseBHglYuBaCc3F3V7kdk6t
Z8jOoNjgiVHqGgDEnhUq2+AAl8o27llUMXrevEuz7BAmxck3v9nsN7EDhdgZOUS0K4VrmE7Xc27e
xLm3E8MmIbh8oRwWOQMNjXEdy0b3m6ywVDzkp7zF871NTSVEjrcA9gQBQJVEwAJbyQJLtSUaSNTl
9o0MeStIRIj0SsFMk0RlNH/WpnEfDc/0dlNQxyrwJykBSS7T7OyHOoC5QpxkXFYpXPQaPpLx03f2
S6TY33KTogoYd4CcWDez0t/bGVMIR+VZVlKe0rfdH9tST6q7bKC8vYh96iYWrDj/fVw1XwxYn8UG
2eUAuPM+7weYnfKfKgxe7NR9nKoSpkkpcg2L0+DArDIPDBWjbiJHU8xOYLWg6HBEyl8QYtD/vMRA
FWRR5T5F3AcRR3dnKfabbFw/Paae8sdKkjU9TnfKWH6gd0XnErPQVD4+U1NbkbBcSnGLkhNT6TYc
1+mmJ+4BLndZgBskO6GH2NWOdRTTLTlbVwA5RTcCmf0L3oDbc12F052AxOj3OAs8KRyTc1PTgwom
DNnoOgailMaNYlNGweMQ4KnJqPo2fxXtpDvialiPkn+QGFMMX0o3qtfGr52ZXcTijLrzptdL/kcy
KeL8AmNfJfH4Z0nW8JFBy0VNwy/FThfEO6b3oN0zMRzihasaaO//KUhZBS2sf2+gPfsWn0xWVzQk
NS7mivtHv9KvLQwpwPCnkwl2jv22aR8zdPhIqM+JlC5uHvnzMIKwgKqBlKhEYlHXNLD6K1nRRS9J
qaMJ2pU/hUttSpBNCwoq8QlJgvlFcuni03guvrEzB9vBz2+lmkDz2PcQ4WqXWf4aGb+i1eQcNe7w
0dgvsrDL5olIzkYoIBYpms0FXfxdvjhncuf/jBvjOd7MloEjgAlU5SinULyURcFR0JO3loZ3oPpJ
Qe9gWc4fAXkv5g8NJNhgtd9prXoOU06O0v5qXvgyeQxnZdsk0hDou97Qk1oXG0l+yb7oc0hB5a+7
E3r2obDMrVxS/ssaA/gsyREIKxBOWdXGNe9dvVgvp8+hzzajxY4YQnZJHnORL3QVnaLwMv0ERrON
k2H5qHx84MCqlfM80VQisicHJJOeUi1jtAYKnyOlxK9e6fxZHMaoWskVJUcYxe4BgqylZCMncqmK
W4xbgDAXxmG2RvYJ6oGLlEyrpnhyrJS+QO8w2ApePnUQfCgPSynvUfrke95Lqaa1zVNPxl5jYHxM
toooFc9BOmbU37quqFOE1iVywU514/PAQutGve0CQKXAQ8c+f1BgnYvE9sMhyVIOVx8TynxhYquC
IYMy66WAHs289phXG9UzoMxkngrtdI/V6NzkzbNSNB9JFV9r1z8t17KReFpH4OacaS/BjcIOu0X5
kFuM7cmnVwsaTbUvL143g+kj1lL1TWFYtzRRnmfB//rhR8kcJAqZLX6iPFjAJGWlVbbRRmqXUkOX
x18Kk1732Qwb0dHyq3gVf/peXeAnc9ijI+cVG32uyb+Ltk7n9D3VIf37a+0r2nVhmLgVWMxSIzMD
Mm2t9SoXFHdAIHiUal59ojg5dqKA5DiK2YV0nRxT9kcKoPK+Agq5zARLQSpTDIkgyI222CiRe5SY
QT4nESOo131SVkwSZudF9UXDcPKYP+CCqCQMlcqfBy0cgz/hlih+5DCKb+Wm2yqtv+0xpg0erjP2
QTRGR4+ACKhg+dpkb+qM0Svh+PpPmYg/IRhYC0bXOGvu/8GM5Gmy0HhuQ3spWUY53EvOzMiecVGz
Vl3fdH38ME7xzz+THgfuaeR1zdQYlFW/GEPGsGvis3D+FVdD7tJJX4OufBXrQmJpTxJuJ8dD3sbY
uR+A99gceaPoDjdlxICnA8wnCyC+RJPeV5g6AWGJviknd90M6P+upGeasm3E3G/8Fj1K11Dfg5BG
TfNeNwgX9SXfJDeiD9Y+ARtg2h6EE69/lSpOV1CcMsqiQ1Hdj8B02+Gj0KZfUuMn1psI/EuiQnH7
vAimly5+bD1SoLJPftg8NgYsoaKHdboukHLVB3lfd7Bg8yTEGGPSE28sTlEd9QcYDrdSYRRNIZvF
TLJ36IflZmg+W/wg09WuFpRDXfCSA8YQwEZdtA9mzTA7D1voy7g8e3wScZT/FqiTCLkIsKPAyRIo
67ZiFhceiLxhgfzmnaCSYKEnISdoX9qoPgp6xXqdpCjC9S/tUPszYznijWy5+K290x26dtwuVekv
Jcg+pd4t1kgwj8FdYeify22Z6XRuy/jWpu08tToAt6wQ5KfXlQavGLVCMfRSp80lA05uOZ2SclNy
WFYUWmCjhOP+Lu54q2bORINGAs59vlUCxTnovvIE6bG+bgMfcsxCgaWxr8ybUq9+rNDKn2wNDvxY
PWRl4T8wNooeAIWJFU7ubjoHHinoGuFyBXpjFmcVWM+zU6fbPK7rjeMyCdn06njdJWq2iwaTyRL6
tGsGMG1BPsQHxa8VSKm71TjnwTN08kja8BSCNiM740IdvDWNoDwWQON1ILKTqgx/QkP7sUpNOZRm
Cp8h8LVNEZZHk1lkh9FPhHXYgNyoydztCApl1G9B7n3W3YPOA6zgPGL8CuMsNnHvH7IMNKI+lOGz
NjSr2IF3naHDNIpBXRpatKn5aW/CDc5NK5Bjop/tR9MfzVutHEFxddZjnCpCHu5tU6N9yfze2hoZ
IEe13lhxqUMWEVs3BHwQta4cJQf63r5omV6vNceDM5C+EHrwGUir6MV72tfGag7aU5zSPT048z7s
Bo0olb4QAn8fDqDHZjQem5oMj81InW0hLhIMDumaYZHj/QQ4pdDSdd9U1xQWrLScYHJTWWsGMK4h
7VJXNJ32gKb7tdFAXpMN2bCqy6mHJtSlgu7ER2OiWGubRb6xldC+mRhSy0Aa9EpLf6g9BG+G5q1b
A3b5PH2D4QUqs9x4zNL+kESTufKYAw0PtPuiecbA++rvzk4faCXUYJqn0XLQ9BsL903tp4vhjndM
q4IgLzTijV6/KRS1oyS67ZxyvAFydAep/5sGC+Gqcwc+DEe/Ytn7oYqueR0y3arLXiG9TSXzn6+d
ytkliVvjxtEHBU+ThjaYeL7MfFMDujznRoG9mt72Tv2AKwQ3bvTa9RCp3Qoy7W0TFe++NL8Y0IFU
FXMqOAqGB0uU73bp3ezTh6mo6Acm38rAkpAOWTLJDXVyD1LluE9odp7pz5175bmgEXtQyfWkCvD9
ODgkBkKTwl0QTjQ2auahmfXxCGksWjqlnVunCw0ygnPYt9oDbdskZaYgOHScgMDr1715ZpiyvW1p
CpRu9yPO2ma8BN1852LHVpHZgQ0ra4Bg+rhXawsisaK8cx1g2741qVu/Q5lmfgyPjjUzdCJvjo6W
plslgfnPRyOvYvgsN8K87/hYKMXSYBdXi5Vi2J/TnD5qxWgek6DaQHRDW0hVMhQFgnGt19dhbw+r
MTD+MIoYymai5MinaTNkCMcQjxBUUanKKX6SltwPkaNue5VuiaAMbuoYcKYGrf5c5daG6WTQSTRA
6+uhZ05wve+zrNirWpavrDwa6ed9UW1T20XcGZ0lJB+5i76F4k5Xp2k34mrN2kCnVAF1c9d38c7X
+mkF8chl/tXr6RNaWqZHOCYTUmCPHmHSSNthS8M2ogY3sy5gNWMYtqWBuDh5vBsCmXCYgESKVP19
oB1SGk1V2paP9cxTO0bjrCi3PyaT2dyYKTN1GVBR0S87+ZQVz8pc0F04vRZeDnRlrpStyohv47mo
Jqb/hAx7yUZoEaqY1sR6eMgc4Pr+CEOSV4NljDTaAGTYgFrmGQSfmrbOx9LaDkArwzYFam4wjwa0
5jbXTiaJ8qNv9Zs+hR9ggmR0PVvBH62bJ2DvenZjRhOlfGd2bzxLvwUhUhxcv6H5Nhq2Ra8xsgjC
CW2ALdboGWXg0oGGOCRB3b3Ga9XyZLbsGK/saoRxk7EQZun1K8OtvHXpaOSaE6cAjU7PiRV3GXy/
v55Pe1THOKcsfTdSK9inSQfYYIJ4oQ+mY5g56yGsA3Bi7nNJ57lRwzzZxTA6TinZ87Iz2eTIu7GH
nOmcD5hMbWU7VBdT+thWWv0aeurDIIn8ENYdkLwz/cUxPS+dqlPTyNewdw/rxtbe7Yr+8AS7T0bA
D0uHA84gCj03v7xKhSnSqh+HLH/XBtADTIJR0mTYQOnyaiu9C910CJGzXf1CfQx7f+l9MefQWLfK
g0PJHBMcvFGC9G4SvwX2yNRohgBNHvTrgOPvtfzbUpwtdTWltZ6VGvlzHERNgTAJuhuLFnf9t/CZ
jNzZUHE1RAi+pe1mLH4U61R4+4zBDTAEFcBJ8PGn2/KhBAv0x3ZsFLw77oEiMlozhr09tkEAmiZ0
eV5WHXpN2dad+UYWsEZqxxZSuGMVj6/afdwUmxSnElfAi3cQ3X6HDXc4wGZh5riynuFsPEu771KF
YhcJvE2UPtt2u3cNhrM605OeHtsmirY8No18enfqbItxdLn61fjtJp5KYGKU9uwxuEAPVG7q/D0L
Ov1YZql+7EwjuakslYJaMh7LzkXd9DCWWcx0VyAeGDl00NQW5A0gT/FSY+tabnnMXWNvjPOwo9X4
udDophwVKIBsKA0xlgbEr6o1M9MJCnaC9dUQBt0B199b6WPFVOqoq47LdSDeTlYMcoat0Wg+mJHy
mZtQMpq0PleddtLUYF7PGcS9qgatOo1Satp9FgOFBOpmPSNRowKYA82UTUTZuvFqwtPcYNjRn9Eu
lO2Q1LeQUdAoxCQ2K9J2rd/+GeA4vAnT9CXtUkg/5X+hoVdHOHho1Uuqn8rEHYV14dFq6ETRs7u+
ic1DUc3N0VOr5tjUySOTFmHKJADqYgjhu4Tafk/HVKEcxzwuIeGtDxZohRUU4xSUdYBaOiz4m3RV
ESNkvvGcJvON6RJPzFVl7By72usO7fyaCkFFVkOzRVK03iyZjtpGFPwQdeXgn6rVsGGXySzLKiZZ
WGwVQ30d5j7e4E7/j6sz221cCbbsFyXAOZOvEjXLlm15Kr8QdapcnOfk+PW96Av0bTQOUMeWZ4nM
jNyxY212wmmkq2/3Ji31kqFez64057ewYr3KQOn4FbWimbE81NUZ7HZ1HioXGYniKp8JzsjGyd5Y
sdxaFnzHqSQLsCozQmiKixx7iGeUiPbS/3FtrjcSKK4OrqW6ZS8cM/jAleTSCZ33XDFegCy9j21y
k3zxiEEGy+60X7owGBfztVCES5VEuFU4A9arZKglx64aqbR1u2xn1AUNhWGBT2pu9GQFrBMUHHG1
qZmMneds2GVMs2wNB6zS8C9aqWLkl8R7pl0fbRvIJGD0Iu8bBhx+7qW3iD3ojwf/YWPMkBPjLgcj
3NGnjZx541DGbmNBeEq1aoujCmylr+kA9qoUF9vO4fZOHVS9NGMeJry29vwnXRaGGPrq06M8kZ3a
i9ReaWfsQ3Fk2YHskt1M5gQLoHvFCGwClE2/RA4VZTB5kkX3bXpc2b5t8Bw5X4nJK9T7/mPrTs5O
tsh3K4rRmbehoDDJiYGqe4+kAPIpi/hcpAQzGu9tzpj7Zua2O1tDARtlqgaghhb66PbnUWP9UP3z
WW7P6y3Tkavv5808zSQwnPUT/ucLfr42MRvmJuvn0cOaJ9C98phy3Yrd9fUuMTPgb2PPKLPxuPit
3Hor2sW2/FdznB4i8ge4/3kOJkI5u7LtKM6pDbLe2QIaGLeNJiLD77ttB5k4ZmuYy3TeGYZ+6NMI
TWvCGlPnuidTEqEx7Q4aJdRaV1bfI2SJ4h63jjvu0rH8NyTyObWK8BLF8YHAO+iVKvzOZv9p8f9q
zcRjmBnyEC0zDlNgDZN2buziYlOW17jzX2uFX6rF0ZQs9VGz2RPFFh91ROcdbT7fWQvwkkqe2Qo6
s9wPA06VctQuuVHJZ26kcjNH1k7XzafaNT4UHzcdfepKKp3csi9Rrn51pJBtmFPtzqr0t44I5aFV
bxFqyFbTZ9wMxEQee0GqTsyAjTPSAwbBT1z1Io/zwLxJST4G4zQfLsm6nIglB8kW7vaEWLQOtgbm
4rjXRbB4lbN5LTHo4/BcLl5z6Ge/vkjTbXbrWj5HZrwldszYFr3JCh8IkJfbqqFbyCRUvw1nusmR
A0opf+oUORU9uJ+cTD/bzF9ka+bQqNpvVYvbCL+KaaFjMnYIyGCLBzd66cRr1hFMNwg7sFcbmCUq
i6SP5YrwdHWVH4xNCZxat7DIm4LE5UFti9p5NyzQXEXZPnqm8QIWnWSvgo1/ceozoz8fxTy+NYX+
DMcCemiRnDPym1lisOOHMx4IZ2pvVkNpv6ynbSiINsT85VtY6bwhmqSs/pnJFMg4dXZGG8LAz7eG
V6WBOYxXE6T2JqxQUkGBPU21R7HWEL2W4cTFkbLNjb7dzunyVsuY58JYoWjZerioY3/XeO3BmxJ9
trLoJjn/4bQSHNPqaN66VfhfYiwnnzypwDfyTSX8R1tPekc77o8YdUwmMhj2xXJPYkgCRj5wkNdE
dGKxDETeq+20JIiFKHP7SBxLKqejbtQ/QknqPFyIVRWUqRhpa66H1ms+O6P3t2o0g9QxL35a3cdO
YRDJwZBb3UNtEyU4TcNTNzrPfrncathfm1ASv4GRBh1j15kOESEdeAo0FkzT7gm3wbE1mhoOE0Yk
dSjy6UZy9rmZ9b213E/Pz656AIEGb4Wtv7mUrs1PVObzAFfUMlO678PDnDPVSYSh0MXFM9wHDIFQ
DtumDaJUPaFubsi6G55su/8Vod1ta1TLKnQpAmA3o1hYu17w3Ic5ttAs8corUP3BeE4I7LJSXm56
N13Y/ilTIpGAtlkbs0AFGOrushhfkrzfJK+ubZU/tpZy9qMfdRt2yeOHNWMQTeys50aFnOb5p7ie
k52nhyEgKcdCf4xBJ2UDP9xT/ROJOoR6/e2n0TpXgnzVTlafhedtTQX6sZvvojRoknOvJy1RQi2B
HH0WsSUhPG+WtH/Ct79zKqCbTMQ+KaFOAE2LXTf2F9PDzji0FyNj4KfMwyeSdQf+bH8vEm+XIXNv
TGmKoIrIBZFWYwaLXX+Ubvfc2S1mBGI/ymIuaT/UgZFTyzVc33u+yZ4BIKIlYmpV+c8003vntI9N
6v2znA9fU+BzxHgCWHb0S9XsFBP4sLKvjnD9fd8SGplF5iur622ZPQBnqGVrCTa46S1x8czRaOE8
2WYbuP4gE4ftR30MHaQMXYOkD/dt0l0oqbwUIjjAloZ2OyYSIgkD7DDtJqU4tAoWq4aUiY2OAWxN
FAMeS6Ll8CeZ+mVywVTGDkNB0bXVNqeJZN7jF8WvJ6ANttJ8/nm9wrSi7qKZXNQHaz0Uln7z2Qj2
Iqu7kRZ1bHM2D63bAB7QNnGBnJkkam2MbEHdsvNbV4Zfklz1pc7fOw97SladTIZ+Dpx2uvP//iPQ
wf6fd38+ULvGvkoH99iPY1nudap7kh4JCdjOo7UK7/X/PJagkV+WNk/QN9c3iWEK2QZXjSjuoLNN
s9+ef/5R5XCwgfgfhec/N0Y6Hx1efURtRPDGqfBRnDs5V79S37h5RvHaOAO+PuWd0wTYlsmQyRPD
ozHryXzOSsXEmiaiSzixTxhvCuxehsUug+no2zbjuNVHlAANHAlVpALxgUjRyYJlg3Yt+wOposfF
FjnwVArqyvoSMb8HmNM/XLbRufWMnegqEn8kPMwhLk9gQfNz+MKsWMmZhPIJAFyyJQngKdXauNvO
I64Wch3GCu7tWP9KbYOk0Tk6kNWXnao0VkSubIAFT4e5nwDxM4g4aqfjZJsD7JO7Ga7jSBjVthvK
HDei9Wz4+rUsqhspQkw9NNHRmEq9HRphHELdA/p1kofFScsdtGQaTtyxmxQf3uKZ+QnY+jd1w0m1
8E+suhdBhMyyaXRPfe9+h1bR7ZhZhfuVwFYzwmegeG0QT/WN2ozh7chKA3Av7oa8QLmWRrc0LJIg
DauHNftjzROQqnqqK1hp0EctGT4rSzybLLn4H576qDlUk2dupmJ+p7PXEpAVPfiaU+YctuWmUuYf
DB9frftZmNSEmH/5Bfvr2KcMfHP8T8uDob2daEvcBv54oF9RbGHuigWeeGO7fxaXbpiao3+27T7k
glwj5s92JtZ7ioHpLqJvCKRvpbp2IzqT5SOJeWV58qfuAjQ6P2buDiwr8TA9T9uYopmIkVFFB/R6
Uu4M60251aVooJC7DSpU7S7isH7zwtWPcQfLeVWXiUTzr53S97mhk9FBNhwidf+JSYsTfRG0qbca
jkSl43JbhxgY1iyiXFNb+J19n9xq78OZOtlrrd9EYjeH0T4b2yc31efULPb0ZgWREIiAUNG49wnY
FNPwy3PoRSad+d1itN78PL9jK5hf8wg5sj0dDKx6pFPIz+JeR9HZ9o3lKD3VIkOOV0O0B7cfP2d6
NntbR89Rb4TbSaCTToAxN25dZ1fXgvKdZOYjZX17JjKDzNusJlVG6+WYM5a8q/nOuxZk42bow3Fv
LdV0ZeN/JhGkOvRNfoWgHQe6BF6kGqLgjdB9jVDpt4bByUUUrEMCozOVC7ho6ZeEtvsLyq9H7AtG
dBfef/GN2JwHRGRai6Me55jaP40LFLm5JX/IJOEuFHCPyWAly6q3iAt2ep7yMP1dVrO7w8NMqik9
wgq6dxOxMpFHlO07f5k2szuoB8W2yro9YgNY322srO4PnGxQQuaHn8/4eTyTOYf5uiCfkk82gmmN
1iYpnEBMAN0GN1rQTSJZOEg07oOcfw8N8Z5WaTkPP/9AVXT/562iW9MXifPa/DxGTuXM3FH7+P99
brFQKg6qY7au9MQc/Hy4TXRzme0cZKLqO+xzfPux97+cSv0mbZRrJQWdPhEr+WCtb/28i0G4u3rk
O/689/M41AtFjDYiBMM14Fy5QZDVF5Xu/+d9cuWuVRy5p9l0rYfZZ7ZmiThvzoP10FsREnAiGxOJ
UJGS/b8PguMBapIV1u7nwZ8vTuiYSOq4M20+j3SJFYFkZuI8rt85KsJ2Dqj/vZNR5pgg10/5+Vpu
nHEfxiRDFL3jP2RIo1sjdVQgq56/MDU4wFTrRwYu2nPbdqefD9hLEj5oF+OGNbVPPw/9fL3vO39E
XEbHn/d+Hm9C0mDIfzGDny+qq9HZEx1J5P3//baONZ4ALWSPzQK0lWU8vkL4Jcth7KvLsAazaGcG
Q8wHE0zjIIr1+MIK3pzasucMnuRhwCm5uIpwPmaCZY5ws2bbj+4rOc+HpM059Rm0Bqq0eoG8Qsld
gzZ227pkUg8XLr6PvZPClgC28Wx0bbuPQsanAIsKMM8LFvSkAqY8QL3M4u7YQB/ZhLhRtsrMfy1E
oY5ORy4H4hU5T9ta0P1fcpKDrPh5LSSznCplyPxfXiifVMrCQj+lTfoL0vmpIQwJ8H23j6bFJ2Zk
CDrFVFpThtwkyZV+97gynSdVoGj4SA8lBTvJHg/9uidnBNUvlkEDh5MM99SLQWcESEm0I3uC5Nr6
PCpUGBnKxzrq936Y3CzhPmb9sB+bBc5PHj1YHrE7wr7rkMisrLHlFh/KZ0h4FFMhDCZ3IeKE1wD9
FoysknxOi+dURFT1fbTcuizjq1oF76DTH1YB08oEopMwseX0OPUz9TEkxJuasj4VfX6wp/Lox89z
np/6UeRH5YZHzzOibe3OzKzQCtau/ShLfey1/rRj9SgbNRLF3Z0JUjRYplkHaba/Scywedpei9z+
iBpJnc/LyeEL7wG/bzQ90QakNNaMbpfYC+k70AG+ZRMwnyXnHIXRH+27OALBLwd0m+6neTSZDz6M
JYdT0I7X27FJvumAENrTcKPJ8iZkDTFavgN56HbwejC0VBzWO81a5kYzzPXmpr3mmtS/7Rwq3kQu
w5gESur+KFPxQEJTGxRN9FRav9OQhBoi5mMC5yUb9wRldM399TsgUBPC7ia0yNpMzPldjM0brMyc
XBg6RE0vBsZGjYDhew7CdflHckXG9tqALQYPxHPyrQqXBElKKULayBCshu94tpjCZQNsK15o5gQ5
NRjwmx21Y7M+VzEnJH9Ah7OZ0glqhuD5RTAk+WBTE6RRjI142PRfWbtiEzXrKGfp4M5YDnYzBVWZ
NKcedFlDH7Qd2TZjdxWzfY38PO/HpT+UNHaunkAJGtz32aFH7wgAFUN31SJ+Vn1ysiTjsEwjTfOK
6LWMd8JrbpbOg2qcoagUJ1pfcA0+Kmln+PeaWxQVe9qjlwEAyUahS+39nhzQQtMr7DgSE5jyMRUN
PWmyRLNXs2xfyFxbhaJ3ldfJntMvPtZOcOxURERkS4lCFwfGbL7p1r0T6Lpv7eEclgWtACC5Kblo
TWtd6aD4AfccfX2BPZ4Uz3w5F9BuSc+mYKjbo2oa5l8UyRutfpJpzVQSPmoW00NXj+9TE3aMnkyf
ZtIGihcRP8G8l9lAJ3zaSuWD5HBg//X6K4f5CzE2fpQkjYOSFA9hbT9EYMWlWfxzdXMdPafmbAsl
FqpmMmT91rSZSjc9xPFO1USfhYzdI1ARROdaGd32LLtaTgOOpZLuxkTfu1QO6PpmkY/K0LditD5C
PRxA6TYnAD60BaovJmYgi9fmK1jc8ji+jlh2mTYAIbqmPzj2AmfbK98zKm1DId5PaQXNhi246q+M
xeYoN9Sebq9gzubPHQpu6s0nkbOOxHPMDN1KmK+q5r60ZCnRlmOgitxht1vYoF3JvP/7SA9LQSk8
EwBOGxFRuGn03l/T/HTzmBpRkJH7B3cbxHjjqBdP+a8pnV06us0Nej4pYLel6R7ZD9FvoFUeMuXd
mwkqT72QRdBEf404fdItnQbfpG2oiM9ar16jQB4rSCRLaNenHQowxPY3v/BwAsjmDVkCvyc6CkRw
/r+nGUHYQIx0kg9zkIj5UzFHg47+RJAo8zsEJG7ANFKQEd2QhirINNxL94WLCqsEaStp6mwW1yD1
G9Y5SiqCiu98JKYmgKaL0c/IIR7N4Zfb6iYgcJKUQpm07UaayJ4lyjd4pvndIeU6ZtKr40f1Jv+4
9DrJqKFZtICAJuqsOQzxkAaumex96T9UtCU3MmreqApP0qYVa7+vRqQ5IpzY86TakaRHr7V9sozq
y/e4sHvvCYv2e2M3f+eFCTOx5McOnoaH4/Vgmy9dj1Wg+FJpwYWvpz/oeA99tKtk+kWBd+lHeRqj
dOe5Ixt2HsktKOy7xBi05OndlVnOQDPduGy+jBrsY+N0DEQWLJbZeIOR9JXnD0advU7mf15bYREZ
ilPk1gTpmAA4mn0v0eexyd7yyDl48B92fAdgH868r+vkU5klU+8R9GIGdn2ON270m2bp0ZUzf4JF
qJNO+49et9cqzTFJklGpZHkxcVh4kfgV+9Y76ZS/3JTLQ6zYc6LfN5CxP/xp6HAh8GpMsfGn7ozP
nnMLpmtYJtmmgF5CTsY1J0G8sCb6VfMVb8WZMGeG+O9lNpDYovt3RF4AUsm7g0azLVLrnrrprwav
BhGdzKjTYW/T/NlpjZfKYiIhpmSpO9g6YIkrYpPT5SusaXPyi516KMOjtP6IkD5bQq8ndiiK3PZO
OtC8U8VX3bJjdqDhK7YWYqqooA7eXO9zWZCgotuj4fafgLBpHNnz1+hpTlZl/hJarUa5RpdlC9sO
uDc4FtNMN7iskJJOVv+4NHKXZpcM6c80EehMIOtlQ3hnM9NcJ0NqrxNLbL1p2EF2drcIzual7N/m
yXz0Bbu0bHlmPd0T9cwbRlace9t8HzPvNW9CJvzcC+XJLluGGy2l6jGKrglqoKKlGbr3Vvge+5y4
RVP6SoX8YEUNEh6g7O1YO08z965VotITn0Hi6D+CTHXQGcxMgRgf2/iWGSIlt3YOxJB/TLAPN6Vn
7Kewu0pc4rjMqCtHTsVd771ZLrdWMdO+Xfw11rhw36MSJFmV05hmyOcLHfrUAgC3s7I92Uv1tiB3
TXVVH8carLnTnp3YYLF339M0zQLTGh4HD4ASMxQUVria6hkWQRLrANLNe71wTu/i+VOTwxYP1Xlh
u5i6hOUx2g1jnu6Rpy9MX3ebfPLFGsDOYBRuXjQXNaY9hqveDjhNgv4iGrOKbwx1hUSSMWygxfGH
TUttmUPsJEnphP6Ps+QzVRCCF6IR1tEMe1qNBpV8l3wFOobPqAi8kbabL9ik1ybEPh+9B8hIbH1I
c1yHCB/Zw2Iyr26o9KtmTDl06MRxN83Ri2MtZ7uufmfC4w6jt1yXTEBY/nNhqO9imhTnTswMAKOo
Xcf0jbbLv5haYN1xNJklitO8oLj27dcCkEjYVadEjRgkcGu3Bhe7iA5FovfoBc8kHy+bcmHqzRmy
rY7Sv8vU0FGcv0f90VtDYHDhMTmwyJPXndLUfTIcqwxgw1Y72m9w01wIHSGWle2iKWqqzL+lHQoC
/wWR0Rxt45HIsDyo5zW+qizkzna/J9P+jG3vI2y8a9rqS1/qr8GpscgyZeUOVGZ99ZW6PK125DIH
iHfEsYnAccoMYWE1LnkxuR3z/OJZnPqN3HyD3r8byvQWywr3WM6EN1XwNJd3uRSYLNYGs5o4/RjD
NbdHAeJx22m7Z5XgdFfKgSN6MTID/E245bvrOseoIpFKYQpk5uPJ6MI1CmNVe13n5Lg5HbgcDKNd
vHTavCYz2L4xlLelnW9N09dXZxK/DHZqciYf45TLbBly9iLsmFyAv9LOfjAaj3gRsj6mfvgOe/9d
iXiXtvEpnMu/iT1zbwPR7dnaGfLfSBaLnbFmeYlGH3qVUWD7D+iSlxm4S0pkAoXLBAPfoOFDiF4d
cisDI3kM5QPdpT84b6md6Go2fxEYt6XU16nIn0wxvdnW8MXOSlrwMbEs5NqF+VTMEjLGP2mo/OyD
i14pmiGyk6jcYquqkR5FBBLYsI6yK75aL4NVliEz0m6QAvZ9lU37oST0Teg7hepz3izvftQ8+nN4
VNkEAEXv8znRLILDBZ/fDkPhVdSjjUOPSsqwig+mqr7ssDmEWWZsUnPZZS5/Pv5HxPKW2FR66Ubt
oHusOlt7Mn2WhSppz1CZsDlkL3lq8vdGb9gLU4Q3ssoAuD6ZfcxRg5GhMNcnz0QddLwJ4ZHcED9V
u9pk1MNFdvTknVDADYEPMFy7kzHkf0UK8rm1fH4MTY1xIeS+QM4j+vON2C+MYrwiypYMj+U7vaaY
tziSSBM6JyJ+DXEiAKS8xNK+O2NxdOtwgHy9PEbappxoiQISoUOsJH25JJ/FZaA+DaW3J1+rXcKg
mC0Ov/Z0JyPCRZZyDrNtHexkJLIZpq0dlIMDCAWpd2Tp/XkSEyGhjGN9Y49M4pSREcd8NtbR8dVx
IGfS7ulsdC3zmmUr0rWhRH/GResSLHKuJ/s9pRqKDTnUvm3eiALb2+l6xcaJu+FuopClC08p9eAa
6o5uwO1Ujp92X/1xS01P1bNvsHRYspeFFlUN+4ycHqVpCa/Dzm3/bntIlUU24Igg/JMOQAiIsfiS
w5dPgBc8NRpshH9h/widm+6f0AgOkd/viW948UAwsmwZyIzAKDkwckxJx0dDDE8NHpqAQM7jiD5n
9+rVjbuM3N6PQjm7xLfzPXO41UYJTlkJoqDD6Pym8+tT7fb3ZHLsnTX/4TDEeU8RIlNhB6CCKWPs
jjhURTCYLWtl8diZsLJjRVDzZAKI7nBBtrTPw/SlmWm799OtKvPdOA9/yFOjrqcu5+BDtqvDbA+8
+HlK3gaU0kNnqccoi2gZjSQQzuYRVyXj1fWzsBA0Z1N9lzEg/Y7Rm40TnaNkuWORsYDb1BSYsMDq
6C2ZxX/xBONtsL+znDzHEAfJRDYkWRzupmTPQKpEo49tZ6MiVFaRfk2Vow8SPAOsU+oT8n70gBtI
zJdEOPJQ6ilGcVk+l2X4bmYcLCVrTAqEqVq9x+GUfbLn7aM2fI1jNOCi6QHoDvKP7w53cob2HT39
JnrpS1Hs1+vEKblGsjkk35QJj36haSy68He0WE8LR8U8bp4M2HQbAGLfAPgCguLZx8J+Ew7VyVnS
T6KESDzEFwEmFoMk/r+hr1hN8iXA/8fW3MRNIEf/uSudf4WX3WOWvM0wvzUrDtLOz0sXnxYydr2q
RCeSEMd0vdNE1KwfBHZHumlsHtcbxI2Zw7CGKWfs/R/3PrBcDtFNoh5+VeRgn5i6PNWG624cPf0S
oC+y8LuXs7fRA1uKMx40M5wcgzEs1Gb0RZsda2JVMHBNbIcPqc2K6WlnNQAZpz0KZZEVygMsX1zz
617Vh8mrB1OOqs591LkH4Ks4Ggs06BKG3RQ5u6HRb/kYhNr+tta9IVK0qsNkflrXzkEs9ybk9wkF
/sy64WhLLNyJE/+Xp6qjOVc42CdyW0N9hnTF/sZpdSMHHDhDs06l0iuv/itmdXO9syES0uYbM8S0
wRVu9vUHGCOjjpfDPCATzgO1Vd8Bsoky9dupj/SU34bM6vY5p3af8RirBGNXgw0hhh3VbLIINY3B
QGdFt5f5eO6I8WM5mA5d3r2qaAyYSvpDlCtzo6+t2rlzaJ4MWfzzSvq3WfM797P0QTKTGq8U1IUj
/SUpxb1nWWTZp+zqc/V7zrZRB84+HO89JvUiTZ6EwjhcaULC46HbxeG1NgRGa0TLQx3ONBcrExNF
+gr06ZhaWcyKyBR2PpAdlZc4yM1o+BgKwWm27s9exGij7v8zxua/xicLJcmqf46cbPD3gTma9ZZG
28nHwxE19aHyinpf05zeprk7HFXpkMSGtULGRAngsoRf0F/K9bSi64uZNkeVTw/KkycfS5l2Vclk
RfpI/s+e5h/ttZlJ3MqeN16dX7WRXqtlfpzJpuSC0Z8SCGdW2uCGHEa6iSdzanII7Ti9zekXpWi4
ccleWC+UMfX/2TJkdt35lKbcNk367MFhN4ZK0cQvLbq9Oycu1nyghl0jJYp2VGFxmHYz4tjJjvy7
pcZXLXtrA0YwPwHmwhtnkRpUtFhW2gkff+pSH7f3rnzOjJytjxULFZf7k2hTE89wPhDSSwFBS9zB
Bz0QUDLivzMMehNVfy4bt9y6LGEjVWE04fwlCg8YPcfYIDWqg1eMgcRrY6UjyWa9/MxN/7lnkpcR
7ud6HWv2I3DZObekEP5NoHDtZpGku/RliT3iF5swCSJfn9kfmYtwZbg1KpIDjYgXCZuwQ7QXcOG+
qaBWqvRbdZ9eHjLKJKaIXC/5jKy294W8lx7DpE05EgE1p1f4CFOQehyJYE+uHl833dO+P4hZypNR
rST3HRQ4/QCweleoli5YYz1NWcX40Ox8VmCYA4riRyu3cMVQ7qUu7Au30n/dnhnNqenUhgB0SOFj
M90WXPM4jf/qyp+xoAPjcDkPL2u+JjnX48l2u2NdUU5F+RLuOyyuI/obglZnbSf0GMsKT2NrUJE5
+Tt29ik2dyYSP+nt/FjzPC7jreqQ92wKEl30Ry7O/xz92vbtp5Pmd2wV2M6YawumZNCPa5aLq7xw
27usLj9dzoGTFN5HYoEuHT7WfVMMWFCIF1QViblmc4BqtZYUCrfW25CsE8l24MoIk1lx6pin3GCL
egXqB9u23WaY1tr8o1dtErS2be46xYtnTf473UDFuZRXbMw0Ixpl/EJ9R1yxMBwuXm6cvm5B/5P2
sfTFzXMEmw7zdpoeRjlkbzZzlruBobGIQ1jPGH2M5m/n82mKEurPLMff5gzPSNs7rEc+4V+494yh
iAKafIHEeRDQloi3fYLKZlfFIY6YT1obRvTVdth6PmCSHhsj1hxAx3ArehSLyMy2VqLcbdz3rzBM
VEAkeL7zzTq6xioPQH69FHn4tuDj2JLz5+9dMd164RjXiL0xXr37fmpcc+XKq89CwF22fLhpZ77P
GXEOBCfsZ0Ymj/ZaxE8O9y9CkMd4RyfHcVPYFTXiJNCKTHGYY/PVH5PdKHA9oYGmgeV6tKHShHRc
hXwgXSQOfxLfTCUz00nS1ioM9D74vCF9TUNWVRFF+ihExfEnm54nXBx5PQA/csw7ERX81RNCTFwa
hG+XTcRwimmxhzFCqSjSdh1yQED6YsYBNXpbrDAwHNbvYfiiA8U0R8T8jIFn2S5RzESb0sPv3E3a
PhZGRDW+7PpWGuc6sf7h2+xPneuj8inOZFPCSIVIt5nDAF5U+dzkXBCmZrakmsszB6mrykO5cYlS
3uNF3Lk1GdpzWqgtfBMzIFX6kNt5d9LSui52V+4z8qldFR5wohItxYhWNHq/61HW26HtTzGy4aY1
0Hdqx5VB2hk5apIRzH5YHwzShgHM6+1cWp8RTzS/CIniuNPvjPJsrYF0mCRl5qlNRqBATIuELpSD
1dZfeN5/qEX7cGl/EZ6zXWwSyTARIQ9lLyKSw9H0V+4vu/Z6wwlfomDyhMWlxVnaRGDzgcOmKXAL
yk2fQ8tQbfB97lnrL0rS3DH7eT2cNBc1hnddNcQgKP+7MPo7WVzlzpeg5Z3oITeZjXMB47bJsV9Q
+ZnvCLh4FjSX9pMVsaAYxcvKYrhnvoFnP1zMI8eIi7LJJh4yV50mfJrbWPrYNxUbVUZ6n60A7tF6
wfKKdSBPau5vbe9zPbdHrRjjazpxtBVQDOidmxya6qbOzC1UFV5oTRFGwNtbhy92tqff48yK0/yH
5OAy7URUs23SoQMFYtftxanJ0MOc7m1HjdrsTeBQmxZBUzm5PMhk+kVScsRrPEC58wy0oETg/8iG
1bRn84swZodERwHKK5jus2xhM+Ga0KSRZnHqIV0XJJQ7nJlHiwHG3Jp3YP6j59L4tEL1r+os0ngX
j/OFgbF2mh3nAVbWdTZxLBh6egmZmcumyj0KE1XBmbFmSM8ajwDEPwH+m3tGbhgS9IrNUl9tjbMy
ThYjCMmvx+sRP8IjcDdLKIDUG9/kbVJW02Q3Jpf5lWbIiVl/SQoIx3mTHZgk7Qj+MXeWdMpNLOn1
D8DhhY/hdGJQLcDLHjCdfQFP9Sx71E5lTpzx5Dt0+3lrFHlCJcdLOggLptytz33J2W6Kdu5SThuz
Xu64hjaZTVMjrMLn2FlwllVY2yHlMxbUY9ElCMvm5N8ZgTIgipddc8hnnEiUoYFJg/AQyvQFa0eA
eT/wpMg3oD9epTv6264c8S6ayxN2TwJ/E07/pFE92bX1ag/mi0PvEBrgN6OKxKXF48mp9WWJbXrX
7DHnggT6sY/zJ/SqX02r6PJNBTxih5MBANVsDXbUB6YxsW7N5cUxkvfYTDFUefqclPG/Bo4Qgi99
aS8Gnt6b31My/zVUv001cm9fLuQbUurZQwMcuSTrewgJ3lUV4wohE3FnvxqvthuNByDCr0bx6TAv
UDmZvbVi7EmZhq0YT9hecdcleK3it1K0hEwDiqPUzRU4g47oCit8l/+HqPNabhuJ0vAToQqpgcYt
CWYqy0o3KMtjoZFDIzTw9PvRu1V747LHGosigcY5f5xFxMRNpSIq3yX4UpZtcO/nH3pOhktqWf/N
S33Fbd9AmrtHatLnOCCqORZJSNx/xRgDQhiDkzMhrIpmZ4EnmTl4a4WL2br0W5bHyl6CkwAi15Sc
77BSeVuJ+CmMfFTULdn0qyLWbTXW1jQM+PRFU4lbT4iNuR8qg94tsMECxET1o/GeCaNEGEyGzpnG
GGgXOyFqpiYvOOxORpHPADNc2Xy+3mQ7O9QqeCmTmfGtjgwNnwGy6PJAb3SzOKxJar76XTHuXR/H
kHZsvLbr2bKd6gh9AjCKhwXEszmtMzBOoxKKRWpwXxmR7JPkGDT7ycfsEVaH4HatylK9jSMDWeRb
xX6SxjoXg/MSVESPz/7RSktzNmCVu+De1nMbD/Az2xWrZdZGIbMlwbMW/Zyt5E72ytjjyWDrabzD
ROofPA5rC3V/3oJODJj9p0cmhWe9jIwTGVEJCm4C7At4t9XMS45txQQ1cbGWCsMXhn6apUc6ArKJ
6ELQJD36+Anyjn7c1cKJ75s7nzJXaDm0BmYG7NUe9HHzh3RKG1nz8mfu2f2iEaWAtuy3NfPQq3n8
pC7e2k2AF42JdBu1M58g3LxrA+iSBQV99FMaPHk0rk6ssFTgIErfdI1sQOza4VYcTvNtXk8UAoNu
OGt2XLORfy5dmbk0zkattHW2g/B3D67nkENw9Wv3lKi6uwsyTnapNL4oALu4zVFAubhCxrZIdlLw
nLeT/KiasWWtto+2az8lIkHRkFoC8/HKkKFv9px/v1RYaKDMJUaNYJ0fIatmtlEcPOL2y78v+fe7
xjXNmQIYxJlc3Le/i9rg/74KBRgzKFjyrsY9kc2KqW3bmag85glp83a2ylhqlJP+UL1aIVVtiHom
mKaAWLrCOXft+1JNfqz60MSttJ9lDaHp9WQk04+K+tr8qS0/ujTLlZOPlUIQ5KyHIa4EihqCGkH4
OtFtQoNpCQEkoqWV6RoPh+AnpdOrzdK7VofU95b9JbjVMeh6jYE9u3Oep49SlvPFwBQ0NQOVDP0j
Ih6C7eyTwsL3y6nKCOAujGJRU509JN5fH/el9INsG2hMl2KWGASmCSuI+TUsHQyqfbO8o1USWJdO
nHzbuZsMjTwWmF8gsG+F+hoVj40a+DcsfSp7LAJs9x41c85fC6HHjshk3LzV8lcF/Xx15fIRtJE6
9dYICWoYZDMXRURudzdPV4fRbcSqKm7JhtnjZIfLS43Xyq89G7peEm5lqyluxwGcCsp1SNe/IO8T
V4hc9kWbPBIUu18D8TwGlDOQGPm0ZhNb1ez3LKzWt0jm9GD7asCBlPNsoEU2GnMH5RDQnQf+zC4U
7qeBE9zkiMzxAt8ZoquwvPqoAiJzF1k+I9qsHqxR/Sazrz6jZa7O/34nB1dCrIZtdsjFfAmEH+Hf
u9mN/ve3doDJk20UdfftSv33Nw4G///7Irf3kFgJUij+Xbr/rtp/X/j/f8zm9KkjqGH/79r9/ys8
wq5UbkT4IHHB/e+F3d0u9WWkMeFmIbQPcrQO//4b7rSrk64/VoV6sWKEYB3ml8qjipd59JfbcdmK
xunoC8913GUTxbtFTbtEcyzyFTaEVNVyJZOYCvaYk4jnyYtVjKAi9SuFZEkG0yjEDsZB40NXv1sL
VJwfuGbsaPqt21JJMM3WLqMVurGMOM/2orZBbnYqvNURl+tP21ojGBbEw7oiRy/HbV8/pOOy3KcR
vjTBSRAruyFnFhxvqd+XAUHdQDRObuUKydC9N8svLlePivaC0Wyo5XORD5/h/FI6JXvQStJf7aoN
tceQr8qjUK6jk1qk4YuS7ni86emkhDuknobezKWjVhJP3GKfqxtpM/YKdl9wKxT+mQE1Xdw9aUK/
ojHpcNghCjX9PjBVTf/xs2PJv9xKLtcVwST4wi7BiJ+oS7zn2gkrmoTGJpZzdHTpyiHInFHeYooM
BCQgCgImLjCKeca6P1HGDt9UMYXBBWwhyneplyRPXy78LCrmlpRfhypFG83qOK+QK/UK6iy1t5+9
AXIBve22s1SykaSKbUxo7QkAtw/9sq+zrHiIlogtjTqnpG7RzJSv5VD/XsqxepqLIxgUKRNoji/B
ZP+tum5iOsTbEgY5TkUwhYl/4qor/i93qZBe6J0clhoU3SEAr5XOvq0gMrDYZMfO1B6Mpn3S4zzt
Qj+4K2oNxJNIJr06ipsJQs6fbEaGaTrOFFZgVUIEtiyQAo3ojyG9H7POeBAkxR03/w/mJBTRSf5u
1mHddPmnXDlqgWCDiG1ojPA/yGYpsUbw8Jtq9iV8nZw5fd7iDbCzHVzQGajR20x28zRGHtIxe6HH
iiOKMK+/CdkMXo9oPJ3kfZa29tbvD44T/Arkn9HWD27BmEKNndwMmkzvEVep7y2nsqapPRsI5ADE
1sRSWgcnxL5jQJGCEJ/0SEHovnoxo/6UdtUcuDDJ/IXogxtAco8ICmlONr6EmfeWO4OIA91/JwXb
QxVx6dqhbO9BmukD/y09ozaDnQ3HNGCMnrv7ZpmLnQtQc3TVb46+WzY9BifeAERdsBgpxdLFhQqD
9BiSXOhs0zDBODAz9njecOVR+oBxVt2aK2PCAuSxCEo/1g5yvh68nnS2oTkXpazP//64Io3mtY83
XxtEjBW4Z9Lh3HNQLu55Cnwyy6KeBhvC94ulWnatTy+xVYhD6WQlBqMZNYzm1c3MYmefkeiIQ4fU
heHBTEYdzNIgpEKRgTGXnZmvM5Z/xHCGqG1YeTEFIrUsiI4D6S32T+OBNrtuvneqAi4f53N+mJrs
zgxhhHAvY65JxYdP6Ma+b0lUjCILy57Dzy4n0DvC5aZt0zIScApiliU94t938PuQZH4YGmsxw7kI
sLCxbI7RsQ9Jn2lb1P5lb8U+/lmCKqJbCU/IRTGl1kODVWkZ5HxSdm72kQ6zfc3tcFAeQEH7KkQK
zIxz1S7ylDq6Zlv3GDKGTDD797M8OZX9NVbTQ6bX+bW0rM9iyb7caEh4EJJvUrrtg2A4YRKEBrdU
c9/3wZtbhM881GA/YI7iMnSYTRk72YkZrjE9qHhcqle0i6ccFfGvNEWYkZrsABL47ndlc+wE53gQ
KXxpUxhuavIXoAoxVfnZsM07fINKE+EzY5CbF/Z89TPixUDpx6qZdzezX8Y8Q4YU61B2l+NIIal9
+cI1BcHiRDgo+h63efNA4Ms57+RxCoLg1nzlxZJ63UJiwF2+RTXeE2rRXkTHjyvC8SVqMvq4+/k1
Ug0Lij+1+6QOvAOeSvYv8nI4ymbvqgmSARgiyiwNNamKpn5SaIfTsH2wc72vVqulLSH9qWqe94Ta
HhghXjxXoB2ISKBRjNBWpH8oXYvIeMxeimk9G280u3zNgW2Ui4oj6imixnFlrXIftJq8dVOcl5zB
xOsFkZB4uSBWXyFBcl5F9NslSYRDqH/r0hyZroCKpkMw0KLD7USoiCVH51JYbJVlMaV4VOOlRNtG
rA5upTDPjsKbPh2NT8byDJx3WZH84b/Koqhvkb6vkbYvTpsMJP09126/IiuZnqpJOJvSstEVLAOm
HQb9oSA8dmFtEST88Rh09n0SPCq/A18nlS5Y87+Y+5CuZVgZ5LTzvfnJba3fXp7GLv7rRat7RZCy
vWiiHBzWDt8ff2F9DdYAsqlBklhMP2sdfWTzcJ/m+tRRkh7V/aVbh/sw58YaMUrgEiK8AWk7PBz7
B3F8T5i4+60fFsvGE82P6x7HSJ8Tt7jPBVE8K6RAPKaE1C/NXZUMbryscRRMKs5uik3CeCiFWw/S
axlSG0RdYnRf6mV9SkhxyavfK4Rl7QX93kvQ6yakSecPRZRMMdjctUjBFVSLk17i2N02brjjkUtU
w+jHhVy+V7d5MFlyqZVb7sYppG7FvreTRR8ra3lAm0rQmWo31jxdQ8zQTPHQcWRj5AiHUskyRZVm
ALJoXGIrMoyJfiSe2Dit0eHtWLoPr5oApFRx7ebyDYD05k8O3nKrTXd67ClaYk5tfIxbi8b9mo9P
pS0Ju8QXXue8kUrMb3WJL0mWxS/cXNcqs8wuGZc/xFd9Oq57nXO4TSt3nlMo6piGvA/REdXiEuVj
tL1XltDE9Fr2xpmo8CgKd2+Ik+dYA8cosEvCPZDU4BwLyqu2SXVfD0FFhGF6B/j3ljFdZFRnkoc2
PtjNTi7+Tf5Vbt2++KVA3rbAJte6vjkqpz5umvGtAjTHEe9t8FTfFzrdRThKvb79QA4NdcHBvQOh
3E9FoE6z48A3l0e3gaxAAj8G0HBJAT04Bf09voa/jJUdhum5hOkEKq6Fg+eELLDR43uL0ZvgufIH
5PV9wrzk8oXblCm/pQyp9t0/osfN3nD4TuNArnmaeJuBNNJ/AiigSj+7Nzm6ReRLxEFpJHSqn537
BQbYctRDP43YiJAj7lYS2glDdPZ5fvPg9HW6S01X4SNw1A4LPY49jhLmOgeLLpUEoFFFtSlouQbp
13Gjbf8UQK7nNjvh2jDHIXnh+LCdR0/13iXrsnFfS4p6bM8JOclXGw4fKq9WDt7nOiOXWvPIkWA2
uFt26YyKwkLNXsqTbEYUl6JkPnfce56PSBgSVAQWwBcoDLdTRqOWaSyUPdmbsVGKWj0OH6blzRxy
fEa4CV3dPbTNg12bbJf4Fdq+PEKFBeTs6OMSKX6G2nlMbZSY4ZRAKIQw+T4TcETm9DAuchsYnB9E
XnJprM12XKy/LVDQrqWTr+tUSA0FzHjF4RCTAvnhhOZlzP1jc0vD6DTHsJu6P3NV/sxp33wTLJ5t
lsa6b6zGQKacF53n26j8ItOBgR3GYDPgZB2rHbQuCDvaSrajbRbY9qXVa7sb8ymGLEaY6b8MUeqd
R7bafE5AkRJ/K6oy2JaQYZmDPm4hhg9d+0Ybgo7s+d/JEe6y0HkQLu9svWSxdsOrCT0A+nJGk7uw
n5ElwCCfyQbKF6QHapltuVfhrrPKD69cT1MLGIxzgwXrn4JQqfeVbIKDCayrG7n5KRt+cj8ILkjF
nZNq5FPSJvleDrhs1FztpXFOmGaS3eq0RYwGgBjfpYmRIyAEsErSH72XLirpF26KvWen355yX7rG
MM6hyX4RFVFQTm+hvv2XJtRFBcR1gRzZqyBiuB2GpujvjcnvMrahxgsNpX0+3X4OyQBwPcuaXQPH
4rKKJIonuZD044i3ZrEJdct8a1v0uF6TzAIrGu+TdMr3lfEQ0fcSieoRtydbJN9wW01et416BN7J
r+4WaK0t643CxGoDovxWJzfpBiqWEpqQ4I3pRmvu6zJCSQIjjYqpZ+3LFWyejgOm0rjh8c9cmvEK
b9+KQKDjwo1GceLV8VqeD26fHIdC/Ijq1bgWFAFJij2YJfA+pnw2vihtXgFEPsKaDKv0tmkR97ct
xIeb2jQQMoB3qt0VZFNsXfa1jVs63pb0y09vQG1I28Le4YPWU4CYIhu/CZ4jZ1LHeU6Wkkk6VIcs
QXY/PK5Vdqq0/5JZ7bsjlY9WSCFdz0GCqOjzsT+4pNetnb/PWWcC2l+wOCDcYIkd4gURyTlPOcxr
iNylhV6W9Wdd8GZH5PLY/TUnA2ENq0/bprlXTwih2NoYPdS7jZL5bGWHntRSAlgiMnuq9iS8H2+E
8y8bCKfGC7hP1w5LZWtiIhGOc4Xkww8SH+QTe0AT2Y8+HgRUxNXj2EsVT4N36ev8WQXLEwlRzw1e
zY2w9EeVsRMYhKKDf14yN907trsZPZK5MkKFgltJxeC/3Kal3NACmtY49FIrH3YyQkTdJs5Z1wfd
Od22r7rLQL0u1aMfmoMiCQUO9oz4pz7cjYok+8xrIMOAFMesfO9HnmeW6zMhTyzSIRHbPHeoV/ld
qn8QVxEhUKi+KHb4r4umOwRs+LeHSByT7o1LPm5Wu7mwoUm2x5QkFGTQFm0xifrVlsBnN4cg4/z4
QmXu3e310MLNxiunM7sdqfV1TaAtkuZsYPDgmv1KZ+svosIYsXhwsFzxqRDCHnuThMRDgQIyI4MH
zMeii6KtMS8NqsrDWMzYXYrmo0Q057dMhwtjOObYIN+PnbyVAlBdoiod+wveF2fKn7y2/UIIIvv2
9xJifJxIEVHttfERAxceFqiC22pAT+4khyVT7d6xhLvp5iyNW5IAosg7z5nzCMVGNuAKxI5RHmOp
7Bsk/2RHGEapQQOiCxOAKoegclW+N04A1YRlthPrX58KneOAiW4KzQEn/V/ftd6UcpmupoSZxJ2I
hPCrdzW/FO6Ms69XFcqbfudQmbMlP+9vKKBQO6L/kbe/GXckd2Tuv2vlX6au+pPjaUN0s3d6g1ey
21IdSM8Mr7fPw/dbGBduC5fjtVpd8sqiCcHrihaXHQ5mvot78VxO5DFEPQVkJTUrADHdDVOCtSUa
cTvlc3kC1uR5nqAo7aHUIO3UPinAzgiEfaJgCRVdm3wWicYOXi8s0thOsJsDJeTYHLiWuOYQ05j+
i24SB349fW8AobeEON45iMx2asHUgR4CCs2gMF2seW8P3bPMYRcnInbg9rJ2gwT/vyhPcS/36ZVk
sZ9epvcFpVKY0BE0rQSW7dUExdAbEQtPQwlazYpBqoqzWvxBIKf3i5A0Gx+sbsWF7Q/t3k6v/y5h
M02/Wm+85hbHfDuFQG/gyiPkzVyhVLvZnVrGLQw0nXnU+J2kxbbVzfW5jtSvvnb+jF6C4LfBsjci
SMZJyaoUdlbs2ajJLPzRMLHtE3PiucbFSRebF5M78p2l6qb39DnVv6sQz9cy8Y29gjVc5GhyhqCG
ASp2VTMU92qB9k/rsNkG9LBmHTq+iKNHl2WJBxMHml1l9bZMnq2VTnTWZNS9OL1RSf4Av+ht5cxY
5ypiPVq0JVQeI6gDErFmwXIWobIe1uVuxRRxLM3nVPmPa+Il23RO1F6M4QXKFwluELyshm1rZpZg
+W6O4Ai7aWDd9eFOkbCRUmy+/BmRibLI5BPdkxUW4Y5Lyd+RobTGumzmzZA393NpPub65udCR2Z5
7Q5ItNs5JALHSrJdu61377IkjXZYPxjP6knyiefpZ26Cp85dXm3PO2VJ+EsQd1/5Npl48ly41iXF
1LMXg+9timIriyhjVHW3/UziKOGgyLJGL917k/kjtcQL+GMb99V42SvzOT+ul57HtfjdDxwOnTW8
RtNwSkfAtij8XiUpsnPdfAu6oCsZrUzwvKe6d98qh89WF1DIGtvkEbEidmOwrwTkc+pJKLMtHVcj
ye9MxJ17clyebMHK9ChaI/baEnxSWBwDKX6X82QfWgIqER1QFxQ+YpC4OsQ177KZdShDIDJXhUNo
QnPHGymuS2eB4rBHHvwKLyAq0znBmdcuZLNaWDTPQmX/hZ73X6ns9QAO48Z5SFiNsZ5HJyCou+m8
beqixQwTXH0hDelWkdqnwMYhUZbjd+QiUUwaXhFQNHD3+sc1uJ15gJASJ5K9axaFMRTjnGXsYz7h
48ZVXcUsQ7yeyHqok9xmrFuLZx1UxatF52W4zARnnObZDi6gGdx024kZ+5o07ZdcxuGUiXp5dFBS
JSoqd6WK/gTp19R5sCYbgc/2VM7oivVMhJkT+ts1mH+iYK/rFumpVZ2Re4G0LV61BeXAeJastNFE
yWuyShpAzKPnVPmL17AfJR2m9rUq+WiIyAAcsOudnAiPUQX9si04fomBhu34PVUpmpRQFydR+lCJ
RlWMtSwsiJmcnYiAMVO9/qSYP4Z0oTBtyzMMLY4QTMka0qVPWPpl/pt4BnVySkAJ7OUFAUVhgN2q
cS/kgZLRE3QU/SXdi+twk9eVe2nqls4KwOVVdvc9SZZJwJiu3wjZ55GlyI11BdM1VBDJXiHOUO9z
zaoESReZGXYDsKRdeYEut4+1rS+Jruq7KEFpszS2iGsLyG4uxvZMCemWhGiUOx4DLZEl267CTxtW
Jcjh9B4Y+RqJjiQrat6wEWXfdjLjWppqUgC4qmRfIVbSXnowLZrMKD3PJmwoTWkORdfdzHzeDyJA
1kDITpKWU9KVbkbxdP6QFYoLurkR5bcdy2qoida9SUCcklOi2xtWyqvKPee4bntR59fCtd8kwrpN
2FYZTxF3iIM6P05FWMWDV5M9OIj35Z/rKG3w4UNwrj7KHOyWRDOzWIGy27sgjEASdXc0FXaZJmQw
XXB82iUS/HDeoUUW2M3zV2zbrM093qSuPhGV8NxGZHmkmoA0AufeHW9mrk8A1+HjEclUctj8dOBk
qLgM5p8kgsUpWeS8iLpB7oZNlqjTOLVBTIY1mr+uvEiySo8atQ8ybVWRGOle9agqAl51RnCud4DV
YZY0I7v/W9WQT0Ki/bmuQZWKkZxFXNqgcbfYgjUpt0blcmOXyadnzXyerfxMI3wWQ9UrfPnJCoBh
f6nG9WM51XdZH16ItgvA44FUmJ2H1wLB4IsodnPmg2X2sKlRw+KM2PDHtVBs8sBmdM8rgXE9yT4X
Kthye3pqJu/qdusFpcTnVHo0qVWCKGqeTKiKOZg0ys4CXztBas/ruMyHRJ/8XKE0mj6XEJWKL5N5
JyCthMVbVHQtfadrOO7SdHkSfie3MyYAAOBj1w84TMT0hq7+z0rAOBsDftzQAsGD9GMoyLz9MHry
TCtNCd2aXWWq8VXwuKkzp0DrFp0hQYNDTZ9Ykub2LpcFZEFB4pBmWr4Upv4g5GfnIM86IcA4h70I
n6bp1UwUt1dF9IjonjDtgcy+aNGHOhvrB+jBO930H0kCItLootpVw/oqW8xeay+WDeAQ7Loxwclf
GCMQIR8zxDfbG1+MtFqMuSTP1JD4kaLVo/z3btKYBzzVbCliLi7ELnyHUbOcJ99dtq6FLpnxjZaT
Wol4GaULWdQddZ+pa58vlzSwzDkPiJL0LNgaIeyjO2JGaRuL/PMIZVga5ZeqWTRFE1yJyDudbeR3
uFNqNAx2eYCFeR7m9YNLyxyd3DmnvVsfvIElovJz527woCQUSuZNEULvk0PzZ+hQxtoeg0NdPzuI
ls5Y+8ojQk3CxdwbUZkSMwik5qUuw0s2AbUtqya7g/iMInTfNLmto0+WArlsGoaRyaNDUFdPBjMe
WV5s3F4WTyXZX8K/KdSQ4mVgMCTu3CoApI09soOGXrJbrtO4lT2Ub4sKOqTk1FssBUlT+Rd//p5z
XP4F4B2spv9U9vqoKv5FX99Jn94m6MuciwHhyRQilQhBYI8DuuAdAvY9s097aTtcP1FSfFS+4TL2
KAomCSLbZ+yVwCjmXKVA9TPiJk7mTzmsn60I9KEa5I9FgBO5z36zz53woioe1/BnMRlvZGFXeDLF
d5thjJERcbJ1p66zb9P0CypBPAapuCPEGarTENzOX6u9KXithHOF93VJmprJ+6ceDBoDggvsPq23
TUKhPkDP+6RmUvujIaANtPEvZQ/8iw6bTXMk8RgzFL0cWXXuwty7UP7jiZxojKH44+WLenADEOih
AubpmKdivXBoa1rJD1HdYrRreS9RiAWXdo5uMBh9P6QwkaBY+ECRy6ENajSvJJdzGCLLyzWtNGl2
0umg/uQBk/go7sck9QlxiS5raqMiDutb3h2p4wmNgZG7qE0+4GmD6sA5xvwM2ucG+/+iAak0xjxy
8RFy2gVPJpjOJu9+D5EsaD9HeB6i5/TGA2wDIMfg/fHaPbHqKyhG8Zk67tcy2YrxqYOmVTgCanm0
1umpyElk16H7udjjuusSznQ8rHvBIIg3AdSiMP5nhOeNboT0rRs7Io2d8ZnRlbCT/Ba6NFMElHB/
zVPB+FK4r3zaAW9DdOEBu/XXpCNbnYfqgnNtdBsSlzLitDG0xkNEiUEeoAsII6buQJMFMPIUcPEy
73ThvTaKi1tMLmlME3F6CwFrnU/kJrF432RbPS5W8LP4lXXWYZGTcsNrKulzZwVU4ioc+RU02bHv
pmSnRO5uLQDkhWskFo26IUNdtZ9a/Z0tduzdlt9yZrXQQr12OqJjUaBjYl7ZI4AaQEstBybUiY2l
vH2G8RdZk0W+Avx2S2zHdZHjt0W0EjbIIA4nonR0Oh4Tw+mYIV/UGio3qq2fcWjvFBn5B7S1D2nj
mXg0EVmLdfUoCV8jO5G+KZblyCxunBYddci0SMDSdNHBwVSW9UPOJqv+W5HSjIs9PxSZ3HZ50e3B
M75lIptt5rLj9gOIlFfmHlLDfTHihsbZNZ4LMmsYjgaoqG76DqmOuvS+97jIYN4SHLXDTMJTxuL2
Y2P4pq333DskaOA2sQnFHkmhVCUu8dE+uOlS73M3uJBC9tAkBB5W0UguHbkJUg4HdxbutkqIiiBP
lZi3UfMu5uVruwbNjnP4aWish5vcNkh5SvozQKEJ0r/gsNVA1oYjfs11zygKmVXPkToLEFDqsGET
8f86SCCGBYxgxrTvd48ZyPOx5sxfhfzPQRNIjFt4oAcKMV5ESHuVoB6GCMbMERKwGdIQkdrzpRG0
CMP8Eo+3IvMvovdFiezKzzBjdJY5N1KcZ154yhckUH5GbEJQ3dnECR9xGzyOSWBfKlf+QjSLicOf
uQ8BwPz8XDTeFSsl2zF9f93UIOZPofGj8DpU7XV2/CCeiH/EmIbTNmhrcg1AcZqwWngTnHsRwWHi
mjcJm0lO3XcnpnOHkjHKbytlOtr37ZqCPDfz74zYgTdRsOxULgnSiuIQg0U1lqho7bnBmyq02ZG/
fbNrMeRzs297fP/AHsENiiLpjTRuDsGbuLJH86IY0OF47YdbAusFrDTadAmCgJwn3SGKzM708mM2
hdmxzj+lHYNklPTPRvS/WZdJfXJD5vv2XloE8CjdvMoo5APNcduoF6duUB5a9j4iKIEPF+y9psHA
n5BwhPQH+A4fcDV2DytK7lgrMHZkny+1HXJH+uaHzBwqCFdahgUuD8TvN/UFIra83Xf0Ynk5lJb2
SGMYxjtnnYjsITTMydLXyInuAkeGx0mFx2heXyYiUEHtJV5apf/TKN8Bg3pnX5BFXYzmK2cFucvD
HOiY+e40ivZERNIDAul5N7eS+HJyFbqMY22t9BWwYt6oaH3oWj+P+9X/iUzzmtyMy+AC1S2E50Hb
4rufzNZZyvd5LD5DoYKNulYJn4i0sp/RXbDm3DrgfeuuV9abPa+/sMIWe2NuA3oDIO8rZBip++wu
ZABlov2PsHsJozTuBqt/ZCohHfdm3NR6vo4BHwByx/ewY8l1ppMPWwRywsX4btR0dOdCbJcS1TzM
M5XwvJhJ9kwIgoJlOjrstHjoCEa3WvsZtKsP4GbD+WRKl9pKtRwwr8OkUIML+nkx7ZfrKH2gfs7f
Uvs5bZIaI0nnee1lAg1L+Hh3BN5+qyj0tuOAhcnMEwc7j3bVR+iCSHvfuVKT8Qj5BW37u+Sd1IV4
77u9rQAIfIm1dKgJMG9a7AFNgXVx7VsWjYlw7uqxnayfwSrt3dLaw7Hx1a8hCMYLoh+Q3ORihWJn
ZRFM6CJmbOPdE+ZMGjJ67DiH4ZblON/eC+b5kGohmYritIY+Bnl8TY5LmTw6EjpAEYniujslPF82
eUn6slMIcKS03ze39qNyIUIih41OU5elo3zwnGnPnRAiqbXpwfDtBzWtHGJ9kR9u+K7Ugm3k25SI
u1fM1pvkXoTecPCBHFidnfU4WPoZsT8PrzFBMbDQIEOw8DbpQ5LlmBsDlwef0eOl1KlDW63+b67W
B9Etii3go1Btcxe56P+t8jESxT1EB+WsPJZQs746kwRrtu/9BAahoA9+X9L94jVXjetrzd1DwSYz
5S0SNq/d1gyuVogn2xuDc6j080TYapcQ8BCM7a+imd7L3lv3jo/O12rf2gChmVd+WYYwF799H0Jw
6NWMR5Ih7YjEudYHuGvaCD1Yc1zzAb0VZd7AHMYUO2kedLlSTkvU+OCEJJYqAPCbQTRPBsyjmXqV
KETwRCMrAr7gLP0NVMd2bszA6s4zsJaEPEv4LOs6js5PEI07AhcrIKz2NQ+54GGFdwBif2SAPwiB
dtUkH9YtkqzQy2lxJ3pZZnpQsDOjj0v4wSM/82PcSxekLYtTD2jv1G423Xu9kGhRldM7mh1SyZID
utJjwZcw0Y7kQVFTBAWKkr8IQti0sg120cgTIMm55kqnWHnZkMFu4PFlTbrvNZLbUDyQKhAP8uC0
0XXICGWzpHP9QnfebF1JG03aFfhnVq7s+qaAwNnBOdF/NcjRM5wnW0hIlJ3J+FjU0ZM0rn106s8k
MZTEWy8BVFVbguIXRfvteblhZUY7MBsn345aMH9M8++xNswywfI8Qr4UbYSRpTB/3XB8ttETTY6N
mz7L2vt55lN22Hi2YSh+0KSRgwC6WBcd2RhOeucEU72r8/CRbgYBDGKfC5mSK4hb6H+4Oq/dyJFo
2X4RAZJJ+6ryTiXvXgiZFpM2aZL268+i5uIe4LwI092abklVJHfGjliBGCy4QOPSm1YpOTTYlMep
UEyRkXN0vHCXzyDJM2wDrON+YVq9t1F0RovlBIOTZebAAwGT0CAHkzlCYNPRmVquVzNzjJ1vNl+2
k23pJFp74WPQjWrlF+XzsIRkXbfkavPUbozIDWftT+5xkfa0l4EBeC2dhzFRR4Oh48aerQ8zSZxD
IzIqJmz0XJdwrlO/EBKmk6mmK60My3VPORhSh32TGCdX4L1AU3mtU1D0tS65YX21MSI4ZPSrmT30
M/ePhIDqjaEm8vc9mESJeSSR7yLVL56q14pq7qzkwe0z2d2kI+1cSYAQ31+N5OQXo82oM+V7ZV7A
vFxl5b6PU0tBptuQAVVPanS/yAF8GhYjXU6cGeAcQP12eVHTLn6KrRCm0VYqzhoAFz5zlSfAuxoi
jUnxZPe0hrTEltLJsq5xH+/9EuN5k5JTEQsppSqJZbjEj3QcP0lFiGxyfKRzAHtsrp9si3I0O6My
IsVTMXvlM7m/5cfzZnLBHYbMRyybl0hIjS6uo4sKsl/da3vTOVHMpe1u1auRYvAxko4NHcTx3oZZ
XTFzBNidyln8uEhBNG2SlLCK9xjqvCGNn04MR/qMety56OdkijdRldyGHovN2b8BR+3/vYbg0O6k
q4eTfu/HxuXujJaOooj9KLsLpvyhzUxEA2zydp1thEbnyQvasKz5NucevZqkPli99YyMiPgk5nPl
9jsZoTP6ActIHDVWMa9tljQ3ddyrdW4hPMa8FVRHIN73Lm7dMyCMDaeV+mpTRpg7eCL42aXOsa2r
rYeFuytYBrFvw2SsR1Yf5tcc/QP6w3gU6pqUwA/wgidBcdC2aaoDhsVVMjhAwrx9MedoALK+pRSC
mLnV3AvpHRbVIfHg6JeMmHXX3bIq443WMWzI4p+vncukl/6LsjsEnE9FsHLM+tLiClexTQGY9vdD
d2sN3u00i11jMKyALLihFA7zTEujSKVulaeuhTWRJI2A5PfR3Zx5HGzwxGJQhpXtiqNcNEJf73sf
j55tUT2SLNaksuaV9i373ySxdto+wdpsMxbJu5fPV8gfm9bD6mqFFZcJxMua0ws7Je+m15wvXHYj
VsasAhiCR6PArqdfExPLXyNIPhCYvBH4Aol6Dg85XPHSAcq2XISRMV8Nk+4rZBQz6o5AiEN8Y+O+
Y1GXx/aVOannmT64RK7Ccx1xnc2LvyJB5HVq/ArYiKzYPnLcvsKGA77XPTYhYxNq/M/QVHozC/aX
LTL+JvP0RpvTNbAx1o0p5yQySKtIxD+9Rb/CPK4S2CIJ/iV7wt/EEvQKx2XV1vRl9GMHh/euxxZK
7YnFiQO8hJOYrLrnXzEbBfusKVsXqqPASZcfqePSY25/ySZ6jqITcxSVwSGoQ5qLhIkQBzh9LqxT
m/EDcOTDaPo8kw0crpEpnqeoP1jqt+f1YGfDXc+Yi4/cbvddtRijvdnZItKzHI2THsN1RoVLpy+i
tWm38EBtZXL85l9i10+/Y8giYkh7cawdyim6Kt5T27WisHrY9IJ/NavaFS0i8b7reHV8xRGyik7D
YoUihIlDgYZ32qR2FiIthYUXawnumihhdpqBeQvCe7NnRKvjT9kxJNIfSMuDJ34x+e+9Ksbexj9g
hJB4OgGwfakbABtlQWdIWvAJLoGhidSTmyEtWfYOlIGVC6CzDdj5zHFJt0jvROnjy5LSquVJ/fV3
1eEhSsJ2C4qAlXGmWOni59tj9zkbDT05IrCeSTKO25Rg7BRRUJRX8m4cQ2tVdjNzOw15q2govga0
qnVcoJdRi7m2msXVtQCMDTgTN62Fz9qsqjfyHOYxYJdijpSKdYyqG6eT5QXtfxaUrbSt+qjMwT6w
f5FYtEAJ4Aif2Ed4OZW7jXcspNletN3qI91eOx9T7MWO4BuUrbkESZY/zSEZrpY37b5vk/LYGnV5
/O+/3hmg5bHn9AGdht/9+8BXotHvhbeujArM2wtvbM5iswftLzdeVGnk7x09t+CGlfFgRGQjexq1
L75PFc1cNSw30FWHypt4APD8XGK+DwPrp1WWS+PNbNu32BDxL3EdBPI5JuGZZfd2Cw7LbAWBYcZI
J9fZS8mhbJ2GTXdn1rrYxXxb6E68wyHpRHy7qbujMBEKQ2KxHtCIIHOd2tja7PEUVPr/fUizbDz9
/V7cn1hDBse/P0tV8Kgws+/+z6f//aHblcFRNuf//VsCHusn4tTExaewJaOnufFhbyhZjp6Y5mGS
/f8PVueBmAnKvSNycer7wP7vg7f8ss2zHK8o5z0U2ddioCLr7/f/Pjce4gCtPQjfZF/ZuLC6+6kh
2WiIu9BgixJV0yGAnbDrSmCL4EJHXtIZuFUbcHCDaCg5F/HoL+DkRnQgWDbL+3l2j0mde0dt2l+h
wzsvwaFylBxYMfrB6TyqBoUsJzuyrugsdsFPUeiCnX6JENBzVh7//sv6L1EQrn1ATXvgU+1RWqI9
TuQLjn+/LBqd75FngYwV7XFYPqMOuXf7M/1fqd+OPJMl6wqV8bgY8a0EETm7nNXj5N1PEZkOLGSS
PJLdnob2l+L76DRrvVxDlIAJvpBQXWrVwr4LEjDPsCugE7VtvekJtJJH6ozjbEoDpGsrjON/H5Z9
v7YT8waafnQshtz470Mdt4gERYfplKAT+h6bmb9PyZZPMRfL1kwfbyhcyNykIBmM/ux6K2A1cld0
02FGbjm6FLSrUahTOUBh7LqzYf5WptUck8JgSedh3rJG/4hLjmevxpseWXFzbrnPHkqj3Cpi/0dc
bqgJLM/V9EmuuN9O8q9qReNvmS3WOeENqxfJtgTNwBhDniRpfrHMgM3xARx2QuaE3oOIQI8X2fyk
vRN62gCKH+yn19drx7PEuhoyopQ+iqlpzU9Ia3hU3faTOde8UGgVtgjvcpQf3CmCFbpSeEo4IsUV
vtWxmsCmCAojKpBCNFIkq2xwsWLjR147jrckROjBbe2NY4LkqHLgEtbUIFw05s2oKUVvXUQ49vsn
X9XJyaQOeSXx5VjBSjWKp2MNJXShTwbY97CTEiHv8ke6dY15IXB647ayOo4DlPMh5QbDii+Roo1/
KgrLgzcAva7wbzkNFWtKPyMvnZlHQHbDpomwoa4lTZZwpudxo6LnJHTf0yLaq7J+q8Wppp5j9DJo
VdRvlBzsOKobWzhlN336T0Yc4SAxlhx2YUOEH+VQ73XlHseKWIUoCXiNTnQugLbHbWKfCyNlfxRG
h6otAQ6RqeyeuM/1JkJXN9x1wv5hU9mtmeR3LJAl12rZrSCJPPsW3HmiNHyFrByqht7JmMmzYfFU
B/7aKkt6sPVjGIefQLuzjV8nVzSSmEzLe5EEEf12yaoywFzqYRdmRbf0ke0SXnVsCO69i91dqvio
dHgrBX2yGAqZFtQ67Ad4wIpQXaW9dSPz+1ro26AXv5JbHHo9yDozQbmCyk2lu7nH7lnBEg+UV67i
sHiYyt7daTVtWzd5aL1FkC6CTSKiSzpW9toOjjwobru6fTRU2N/YLYi7wr4n4PBie+5jsBTOLV0A
aIQMiKQHe1LLPEbxRRpUhkjazucYjl8FQZiY2GYIvnIOk1BUnKp49ZbWc0zSPhKnLIllTbqHBBn9
qhCErGOzMGIqyoO3qqhfQyN9BcqFJZFqX4YGbYlHiK886fLvlNeRtZR4wwmO0DYw4NvQim9GG/b9
6AT36cBfVmqMTaKHLwS72Nhky1NzrAjACxfBDS9EGxf3ld9/M3SLG/PVygQWcuos48HMdhlaRGSC
mZhSHrE95TdO/q3YIWWZ/B1mGR4K1W61ET3NCipv4Ww6VrAX4gUKCtwhr8u9r/1X6tDYGsQcLtqI
MWVCDAyGny6dKXoIkScjdbVgQuLaJueQRPdsfGoOKuTZlcES3iNDYwBVYoCzBE2J7qGOsds3RXQb
2Zq6W/yNO+GwJwhYnqUwxnoJJmBMPXaKBltpnHQsGY2mf6cXi/eAvfJKB8ZY4myKIb1i3gdhan6a
GpSMDu1vmWD7ajDZgQuZWXC6zltIBSoSDfhWyoU3Tql+HNEZG5N+7MrjzgSQqYDVVb7bZgcJ1zs2
nQJ1WXDWbMQD8W0ckDn8aId5L9PTNgiIIAZz/4Uv/Yx5fVjKRElEAV/Mi9gFQgjapcWFXBcuDOK5
/e5m85sNRryROkTrYdnHlpkpe+Iwx/p0xUqc/+hZWtiylStRxG8NDNtupDaxsh3MgsX0PvXeg4NK
y+GkOPYpjskwKhiAhhAj4pjjQ571t1Jtfhz86LbhWB6RVD1EhQbxM4ebjL+NBdj8UY5I18VcDMh+
wT2OQ5h+Q3UlFTqs87D8snl68jLwA20s5h7X4kmRmS9eMJNW860XWbcbU8e3Oqyeesvwtpk6DyKM
d10DRQfj1SbxWo4WGNuabjcrhd5bsb9EpE6Skd2ifXAIzDhx++BNj2anT16e/eDuw3VTYPbUwzM7
gkOZQs0Yrbu8nppVsiAyncKnQXIWe9GrTx8KhOfG20nsY3u4lHqO7yDiA/yzfcBDSEfw8MldUVjL
GCcd5ypiVglVsBnj9FiXSx32GO0zKxi3WYgzoBjYzwJEoyEMXijE18vcwuPSJcgCb6hx0PjtKrex
JM7pfPQjjIZVAmTDJAY1yOQFkynkpilKj7gw9mZr37fZFYBU80yAeXwEugE2J5i5W0MaUYOUGOVp
DQUfJEy33AKPAP6qzYuFI5WzHQTsOq/vyyQsrmHFQVPoBppat6YCh271KQxYfpb9oVfc1P0qpkGc
3DWprfD696H5YNnhrzTJ6TpU1nnuJcbqGviNCCvzmooYt2sgkbNIxquoe4g+yRufdE4ZjVu4/Ojm
CE2JF7OIzVUqHrE4sJXJmQUj7Z9LZolo2fXTaoJnPy2HlUVvAkEO5kHLII0ZATEYh484ccZzU1Wg
Jxs2NPzYdgW5bXwbuFPwDbD9yp+Aupln8ONsfNNhj84JoMGJaKzvzwODPZxem0FMTNuGErmAL8FR
JjpAiWjp2GV3l8sWN2fUcXFZ6ab3pu7u7/f9mMaYytbIfmF3Rya7XUsPE1MuiZTEFMZvI+MKQDu5
m8pA3g/LB8Tos6zpRLcbL7hdho1yKpN7IyYtyQOMWWr5ZbV84MjesH2ml3jsKVW2p1Bt//60s7Jo
rem25mDI53F5Yw2Kxha10otPfZXfhzM2B5ciWi/h0ISM56GBTQmXaI7OzbiNgyT1vJAL1ToUkX2s
Zf/cxT7lJ+SF1iw0Hlyuib09jcbiu/HxcqTrYK7RSTR9C9xfniMFApIkFazNJn5pFr94N3iUlK5Z
KAS3jVJY3xJ5DJ8byO9MWM5b1RM3D4ulGcQNzlb1r4UOtYnIKK3ZRAzPtg2t1jGe/n4x0Mkyside
NVVW71PTGp8bSKYh3pPHv1/lOt76oxvtpIPpsMn8EQe9I/GxuLdpGIirnKvyuXKMf25dNJe/X81d
aNPxVcmdsOWD4/TqmauCO6qJHtTIVD3bYnJwXvXj7u9PzXFazebgr31DJdC4A/XMu6XfKYyZ+N+q
6tmMguSQTJ5YLNYkID3GHxeb5zGzIJBA+K6ei2CceFewDplSH1YhLsOXNkvrUx+3xEWG4MJ2Krty
vAQzLrNbM2tcohfW1g5w32cuD9qRk5MluLePzEDfnocX7dTlpfoA2HMEtsoSpCizq1vO0WbKQ4QB
ZzjV2p/OddMJ6CABTSxz8w6yhZBk4q3qgZaCkorPfe9OBj41/WSo3LhTXLCCz64jI3jJFRiljNPV
QIBgzxEPrCEl9TeaKiwW8tNjIahZjYZXuOW4BYOUuYv3Pp6c3UQigZUU+h5MGbI14rvNh25DBIJj
3eJYiFnp76rYF3SpYqwAIYtBN85ZIGBvqZ2wPug42GqdbLAy2kjDUbxJJHOrD3hgavu7smKd34og
2nAjpVX3Vsny1bYzB2kkeGSTySBYCp4mFtQMGAVqh1X+ks1js6Ym8F76xD5N6heLpU/SroefjNLm
gYVe36RcllougyfkzJLzXegTG+WZGkE3ZGjhsaV+o3m60uvubKjAeAH/h/EWd2QZucxb0WIQtkij
t6N+y4R+NCre3DXUMDre5Ln3byOnBrzLvsPpR/IXJ6XIEkScyBZ28XfG/ct1uJrCgQX8JMi/Nq1i
2SBcsKaOseGuwnMknB4djjF6HBaPC1ylHnsuJx37thgHHyIlAqR01UYO7BE8/0LC/TOuDNh0Ids/
y/Ue7NG7twwFRtRzv4YATpuMjHUKfwO6gnXIleyxXGhrtzwNKcZsdsY7WNhoP7juNxtiZOiig8MW
W7tgsACJjWSDAbXxWibOhwzgQFbKwkdBrMmKOSWXSSmpgKgfM4bCwoGgwLFtnyumcyNic+SHvcnd
Bh+0YPc159YdPgBWPmHDepF06JD4kDnJXtiqYlzLvPu2WUgW5JMb2guRrBDvdeRvgDgBXq3GkBgS
MVnXNMCVYEZLEIWCavrNmWVzEVwbAKZScED0I2CWsdOzy6y/6yrl7WtoakwcDlF5ZvB+wxqYcML2
gUdqu+a2nzBRol7iT7qPszxbIw1/ydkLNzamcSYAiO+quGOQf8pqMJwiRHqq1HDnhuENJiu1mWqT
A2ZILqQERdUBzDG19V1H9lsU+8POyMl7Ua7MOmKYV31RjKcyoX3M41kkfdpzKTF40AJXO42cat0n
Gq3Juauc7tcMo682M35ADchpcU9K1taF1V+ywXxLXeanKTao4LVvuxK2Loq6hNGGaD+CBU6GYS8a
Z9iI/Hue03yFTrUOg+FXzpsUJv4ql5eBl+PAF4QWVnxWbbKvZPMWymA4BLzfwUreBvxTN7qgTQuL
+Nwk700fPaeh+9y1jbVJy+qK+/p2jMYfVhnNvvFstpTJV8Jt6DDSkpgo3G5RjlOfnxLqqK6vZhI/
Q57YzHbH+jd8A0C6Hd3u1CruNoE9UPsq1jxcnB23F/jeG5900h7x+ImGvdbkkJ8JZbx1xCpiYCGY
1IEy5KN/479kKd3sbAXRr3FGJoWV3BLFATM9caTVzh1QNCASzK3mnGII8LjNFXa/Iu6ARBas8goQ
nJ/OPPVmNgWIAWtHVJQfFTwgYwYUhS2cA+y+9gsms8K9ixZuTTb5VzsmGiJ47YHC26dQjlSBRAkm
d5bjCTz89aRnlzdu8DoPJL/x6V8rB4iijcMAMX1iDgOVtQHxgistNbdcFdihUcs+ZmtgrnWulD29
avpE4gEHD5oMoQw89+zYmo2ADDGoyli5CbKVG0jMtEYF+DjjlAa/uJkQaLL0qsgK7AP+r5KSgACL
AhFuosUpMjCMnF1uZzzhFO2qBcI/NXOnQmPMyBG7txxQL1NJSrmSXoo2lL+acfUmPfeaZdOjSjTU
3ih9nqbCXWfKf3N4Jkzt/Jy286LFDBQJ+OzamsS8903/cR4UR5lk8YdjZ+xmKmHcrDo1tn4hqUjy
lg5hmTRUBeBlhz2nqo1DogSZ0iGZjymASZJCy5JWEC/+ZbOC/u15SIYzpeiW+cVqrWxjBS4txo5X
j/tAGmAZ3Cc/icK1NwSwzkFJTIkF/bAIDnkfY31gci8s8DlgTPGBY/5xfXaMzAYr2pFwRQjzMeqD
JzYPt0U40SCWhwdkW77cqdtZhv1c9PJfbtbRhlTZzAJeG8NdHjr3jKFobZlGjCz/2Zq+G/GDx/Mr
SeOrP7Zo0XNB0segqp45Dd38QzTS2wbkCzH7W+QFYV/puXzMMP1wKzlHpXG13eiU5vrdzeiz9HqO
ZHHxMXooTZVjr3vAwsyM/ZanNday2MFZZ3gXSk9QNyoC1XNan6dYjbslwLapbn2Pn0y+sG68Sfyj
pGeppxn4sg1aumGzraDG4ODsQmAputvCEGLVtwRHCpjcAK7e/YQrDaVBEibmOdgBzQi78jvvs3+N
xdshtl4Jma0LKsxhCjC9CCTPLAjGlRjUB+wApMGxeUwdeXC6uwRrFBsfvEIe7BHd8t1Ybfw0FWBR
WbE8ZQGJjjwkg25hW0UMCWi7LDL3FDTZFzfetWeyQKY6/mg3iEScjY7Qmy9ZqMd9pavH1uyevL5b
EaR/6sWDWc0jJVSE70OreKYx5hjb7pchg9OoeUIYLSHSuqWP1esuTcRBf8j9NQTZs9ZIP444tDy2
96xcTz014jzD7Z3vARQa8KL09Y1maKgwFHCV62vPoWk3wPyLSi7OMTGvc+C2a4J9tAfKj6zWZ4eS
M56QKKSW/ao7+xyUcYOCtMj8TseNRtKA8qtKHh9hRdGEclx73xSY7ZYcQzugsEJu4+aJgmkJZhjb
yRfQGhi+NTvz2ySMYbfus2H4DCkp4pyHrUBN4D1nCebYAN05FrsinVkIDx9Wyz1XYYuwQxBrhDbt
9jI5fAmcWw1uYTUtIbfSbQt0oOTd7+bx5BnhPXaqxwzf2yYMJdWlHtXclHXlaYA5j3uhMn9ry+l3
tGCRQ0vuQtG8klKhYmuk8i4IPzXqIs0tZnUf1k/ao2RhTNkVIaj77nftcvq3hXmmVHXgcrXFRwxN
i50MT2O+233pwsByUNTbDNFZN3Dw6ig9cBcCkhK9hXGabJqE+8RkQPZypckKXVXgXoNsY9b4n2zv
faTeHkUj5yUDd6EWKovxEyUmw6vK1lNk4AZtu+O0nI1cHCnBwPTDW+XJtRnt2t76RD2cWxfV1Hmb
qv5bxM0BF8E1sa2tmSUfOfpG0EFoTUM02WwAGvhpaWw+UQ/HyWegmhP7u+PeXaYO6NfAflFu/1lM
3LGNIuUEoH+oxSX/iiSeNa/SjC743V/onWaMTa1XRM0fjPCWl/94I67CuW6+JoWZTChKOpoZlLoA
KVePbb52TBezG+0jcxRt8lrsSKfhszWqHev3zd+eJS9R5rifmGJ+B7dyijV546n2PqGybqQXvgRx
/+RxFfuNmeNo+gFnA65wBqiTcgszVUr1nvt7Rda8AFzZBSXCbws2gdrzG/J8eNHd9Bz2QKXdKN3g
rjARvH3Ea2INvOqY5Wh2q9JjFevu2Pr3bp6E67o0PijJG/ZIPck4n6a6nYGOAKS2Y31fZf4X6vpV
OMG4nufmfnKrS5Rnj64HTN6U1BFOL+YUrS3f9Nb0aL74OacNyOVhjAqLYxJ+DqlOrw4+LEqB1oi2
EuYL9yeBGYVM9QdZOrLiWnyKGBuCEWASS4m7d7JbmTFnmwwV3XPtlyZtqz0FUAkOKwq7vJoYLlry
ZppxjgUANRIXcLFfIaYKf/jIu+YwFUwnQdS+O1oCqxf/ktl+hp7pbdwC1od0HtpweiJburPM/hm4
YndhnUBNOda3rpXPqqFdwbDwPdT3bk2xq0Jt7MJgLe07yjpeqmHcu8ni+GzDcB1QCTcWn2NYvWFk
KsB0GCesFj8a9fyoyRXheeesoHMTw3TEnrwibBewLE87TAEQ/i4z8dSb1uZu40UFTo+m2KcOFT8g
+JAaSsy3/bufya8OG8Oqd/OKuj28W1N89jNqSyx2moNz23WI517qg7wdaSytKR+bJCg99QbYkWwd
SY7V8q95fvwRMp54ZUIkBjLb2LKuKVxEhlzSUSM5StyIunkmB3boJ1vuGivD/5hRlJ3W/8aYwL8Y
Krx4VOYCCKSQ4lBr7F38gAilPuhMMv7Cma5405dB/V7lS7dnSibBg/7H2TA/Zln+G4J7IG/vP9ns
pjrY6sT33K0NwZ8hgPSiau5nGR9rO95Dq1pRbnUxUqiTTdOw2XG9D3OaD0lWPmTzUO1SX/6YM9Yt
NnMMI9XL2EoPx1zurp0uPMUOvExKSh79KHpiUGckNa0K5gC1C+V+toKIbt0sWWMXZISMZ72m+/no
Nu05NhloIF5YOyHQVnkuJlQDgBCk4a3JratIapBBnf8BCVSegmLgKwywLlbDv6CuvmtPTSD15Roy
Ggs0UJbrvst4r6ftBobUuxkP2a5pLcxFyYzZMOXmkIqSg+xcrmVlN0czZjzpoFeYZAnclqZPgJh0
+9Av1i6C/7Uz8NrkBTFMIbqLi4W9GIj4aiR14nneU2J+Quzy+F+mzdBFZBp6PH0+VASl2G50I40Q
PfVSgT87tzn6vEnKGnf6ussapL1OP+JIug+d8TSU+64lHjEUOuRTZHDHEFplLKZA7MVNbh4nz3gL
B9PB50flVxS92w2QlFGNSF/iGd1v6SQHGZw6XXsIApxG1XFsKxbIaT7uVGR3515cCgOfjR4DuZXk
3ZvZ5IebMtIH4tiNLSdu+CO+99oTeSavFFMJaxWS7DPnZNqczbXVpcTTSGXkfUgMPXNeUxXjz6pO
eRdUP2JwHzi71lcHvyRbA5a6XshCbjLSgxeHRyMmN2xZOLN1CuEEOr+9nGXitWX8RgWGk6Q5sXRT
e8UrMzTzdfBHb63HJyfpsAdxoQSzeRoEkUNzuHVI1R+jcTob9uyBFnIeSRei2ncGrlKUEDeGhzKV
eGFdf4cJgv7hFzOFCGyk5m2kJnhtcfrqyWCnwLvgWwaa1LsgSNLaW49MPKhG2Y/ni2bH6r3SM1YK
kpjSn05N1pMUTiDMiFlsxw6dzfH14xzy9sjk8GI0PLSl6Nnn0dPO7e7X5tgE4d8OEd2/i8VKiXAe
7e2k4+xV/7RqMVf2wJin/XD2RXgNppD+oLAAdZTW3wBwVqNvcn4L2NIZNoHaZrr0nuUfLZ1VB1MD
GlFdttmHbRPRErso8CCnkMzrtVmyy43cb+RwSDzfxijCNTZ178Zp82cYTNk1F+THp+/W63pOtXGz
qRtjG02pOqPnfIrOJO/agqeIGsoGh/7EsZU77ECN7mA+qhpNwOu66YYDJL1EbD45ME43I1VkC9EC
1g4JVlS4p9InmWncNyF4nmjO2Q6l4V3PScYssUVo8BGo4i/Ae5j7mwAuNhc6PzSapQxKgyJVvKZN
EdM9Q8PQRHySasjwHaPq3TxaJ7vLDk42YRPC4QRdzEWXxT8dYA8+GB1+/9Tj2p03VsKOEr2tYeIa
jlPg0Nmcwdys1KZEPDtbkIfWc0raqOfmdmmG+Kk04XdMtXNAvyl3lqthQUkXgFJcYe0P6bbEVl/h
f1jRmIXbdll9YJxLuotyiIhP/W/WJnc16fVVP/lYZLLsSQfMfkl2yByiVcrXaluTojQJZG5MiFPI
euTM6Ccr69NMWcqI3uBGCwysfbZs8d2kxonV3Dr2nfsKw/M2DcgB0J8l4w8ffbvNk88+Y5EJdOKW
V/QUFVl0KGr22jHLzwHfxzo1GqyNQ74uY9amDTdAc+Z9ZpslMCa3+eFpYZveD9bvepPaW9vAKhZH
2ynn+ohhDnDrcUhPjxeJMQGG0wQ8iHZVpU+uN38lQyEY+9ZWmD/iO4dNpZttmtnPHukLNJ3s25XE
fYcakKoQXHweVLeNt7zalX7jmw64qzY0SJrBvRPZH3NYPjvD99xOn22ad8cqV58jFXljSo4fbkNq
jxdcXd2GJ9F74wdnc5jeE0EaENcCgS7AnRzfzJ+C1e4K6zlUW2OZ9bruNSvYDYTLLn58yWK/BBmn
VlUH0D8d0CuJeD2WffpKSxh2imDHyu7Z4KsFRk8j8cwIxXeB2d2wbltp3BJF2XCiwsPVBCbu9xsV
T3JPgfB8k3J/8LX1zv535BYDXGLmcL7KEE5lZ8crCGMP6TQKnjoYArqs/vIzPMj91L0ZAl6n07tc
+L2/zfSw9I7gJuEGS3tEU+8tCEyb2fSOdmHxb3KVMtaMJxMbBXJ7BG/e47oolXOOhu/KoHSWMrxl
pmdj7KT/6KB8l1RG33h4W7kYCIoVykGu7OddPWDNReNi96v1++iCnLExgK+Ea39OQ0uRM/LpHHc3
ZmBPa+5Dml6fi+X6d1ZC81+wlMZ6vMtFIrftQigwy4dRFRwbktRc1U2Aihv/5KH1UxMKunHGggds
6xJH0w2uBmBrOLTI5zSLvYUth1U9Bqn9UNX+qwLawKyXsX8ceTfZ4SIJq5ZFVxG9xTb3NL6vLG4m
JvUhuGnuCiR23H8RT8ieUxI515t4IpRnC+8wttPZUUAcncuYkjKzsJXdWGZm7iddcy8rgDWnGUMd
4VV+a55PmhWpKSXOx8BbDr406RU5yVfcGAQOMNUwaq5MJ7tnozdvDCadlRa3Q2j0bOIqko2d+b2P
w7Dc+CmE+sqzLuQR6ahVPRsM4Z0pEFQ7v/JuE8XbFrKPfai8npfFXOoqa5Y/I+v8KkHaq0wGMyOM
oz1+bYAYlvnbjl5wbUmE30jxMOWMTzG69kzObVuWlPYS4tGG88TbB5uxXf2EbG1Y0M+M1Ut3ZuKl
dyHjBpbJz2zMdmZK2qGmdqYf19yp+9VAqyCnDzYZFVcUWt2lTMTBnyx7O3jtoxUbx6A3N6CG1iPM
DTd/8EmkYzpKv0RKl1PqVg9xRupm9At7VZJbqQbN+6OiH4nKdDH/dLSrgX7CFZL3cteHajdNJS2I
df8rGu6SXp4CC+Ad69YEKFO6uUXNzawd3EPfDG9pWr2CHPtwsvo99nfpRKxWtdajk2cOGUd9yVJo
KwAAbqUkgNZOnK/aaNim0nbX8eOUT87GrSaMclZ8ZzVghaPs/X84Oo/t1JEoin6R1qqSSmlKBgMG
B+B5ouWonLO+vrd62uE9G6SqG87ZJ/JKqq2WW4rIHsp8F3lxPgHpQ0b8NThs5cvJuBaVTsUaN6RD
JMk1dyn+a3xaKwwD3OUs8VcmslfMdIzjmMb/mAPW3ZJ1L2r9ZOV5yU9kFZ+Fvk0sHeOB4NKxnXHr
KdKiUmQndCEj5Ii6f0HwW/EWJS2kIrT1wMsDWvCIVYmo83CBCG7ZmEzLYVOzE35uawXCsTApJip5
bhvrYvBnYl0QjKIZliU+fjo9j6k35RYOA2lnffvD1uRlKIoraA5wzNGr5KbaeLhsmUgDdTRiPTjQ
dCOBwiOQoLTi3l42Iyokox9ngJ5zKOOMH6nL8Ouif5O07w2BSd6sIeJHB+GdxKw0/RTFotVbEDhL
yUdZddFW1sX7VBf7vkZR5ZKDQk2Z5jz2CWUIYUJbzOkQYob2qMMnZ2FWT/q09h1M0oYwyJy0Ut41
2WpPiRYdpBMmmx7JzDKGa7EW/F0rzYvfeyaj+zzKbowXqp0r96bFwIC9OpkPRFoagfbe1IIRqzKZ
fUn1sMrypnwl2M9x4ibMB4sWx9mQ1fECSd0/NhuXgJ6mooZkyyMqur3if32JjtN2YWT+tJlqvWC7
ihhtHPWWLt4Bm1Ukf808w8kHJlxDwIEg3PS3l7rCraa/iuMAEHpNqkeychRZ9hWIwgw37DoYOKkl
E3xlwKxCCDztWktwVdTGNR1txq11NLAkAO7sAeET/EuiF3ZdZQVLGQxyoVL/NPom+7uB56zD0pJo
bog5I50PFMTXvBH/b5Bo6LU5sSFd1i3SYlcvsQIhITE53lK07InBLeSm1WMAeVCQ5zmy6yTw0wrd
4jJAnVlLR3m845thPp3r1mpgEbV77giTKBEs6tAoEPY4SCe76q1ox7stQH0GAl91wynPgIg8LD39
F3Rv1eTAvvNvvtu/ElHzA4dwNlEbcmn7XCil+Dba5u6YCBY8qf8NKbZ8s5fekv0HZMSa6tL0mUZa
NUzA0k+XHA9MCXmxXgthI5GhlA4CwlgDpkJ0AixTPTZNufdRlfU34ZMHYDP7OsMUTZpgrr3WHFQw
OUB1YLrv0zsi7kVod1tFqclsSSAcZt7cTF9wWd8jwr8aNtE8kXswUehFNLiU3Gi5vGYeSHR/CteJ
P9wTPwL8FYhykXyXfvWq+vHdLOQpIiRmcavthsRrsC5K6s+53b70Jihho9uzmthlTrqb6uFgBUg2
R/vHjcObaO33POXY9AXyUIMXIfphRMS37bIwKLOG9oT2A2Zl3NncGoAnoej50JH+/wdkqUNbk9FD
SyhDJnMzgAQdxuQoOiSimlJo7DIboRvz5hHpcWjAAMVdzbKKu8KcSFjKk6uBuC5RrGx89fA73Fd1
8lJiIWB5sOzYMLQyOjKYxyVlD8cwbs4eSXVVEexgFe+1qH52fX2vN4z18TFM0T1izaCHwDmN8ARl
geJgHpewkY9JVANHUt4DLbx503Cp7c1U9vu4KC7O0G9yM98HYbQKZ8SF4R+rFr4jWXP0WVoQfgwT
RXmHYBDlCe7f+AM8x1tv+RdA+dhMdl4gL7HtX6N2SzmObKVvXgy7PTi+8553zL0KvB16/h60Odmx
BUwwXglrxDhjV8Q8uvF2rECxTVGxNEtiD4KE06Amaaa2evi41bBNmujcdRVk44mplfgQVLUB0x9Y
oAcbomM0cPqCr+JNzaPv3Pw1EkFSL0OgtKt+lANvtjTilqxffM7MD6Msp5yNMMKlqRHsZj0vDSiu
swgqHGyFZYtipOkAVw7JjSfgGNsY87y3sojfBXjIIDEuAWFPlkw/yhZMJjB0TDNqX7Lc7cfkUZv/
ZJZ+s68n280bL2PMiSt5HWdZt+Z9A3EAhxEztTNSAQ+73pruvDQoeaijl4KnlFd8XGR6/gBsuVNj
ekx7TpVQjd+Mjd9igly1sTrDfSQbbkTuAKoU155aiSpLsfYB3lOZveps/0wsLBTIDL9HFfA5jMM5
mQpj2yI6XMTmrA+Wp14H5j8WvzZZw6NQr1rsvnSt8YIjiKl80v6UuLlH8B1+DoEebstiysQVSNRN
zqnrBUMLQrGWoU1iWrxNUinWLOwOlVv9Vkr7wxW3o3kGHZ7YwPdM7ZhZdBetzI2F47Vnpoi0OET0
IeDHCYNAIUq6lRv3j3qOrvZ99ZfFGPqdEVFf/4QyEcn3TCxw+ONaE3LX6KGzq1O6fZg2C1h+cTHC
EA+e2X6Oy9zZZpLWNqxIEmC6kWvpe9m3Kx52snHzcN+6w8GPbewQA3B4SRillc/QkpHNboHzhHFC
SH1gBt96LX8jhTOyjeIbks6Nnrjc3BVURIEzrpmqPSv/k8qrVwqJzzSNmp0l2PXDqCJQJX4YE9zw
LEV8WwwPVCrPibardNqlIu4vNM+fmiZruvCR6b59jBiZY1dTC6bi/sJLpq0ZG9RlCrgdIIpcoVim
Lt/POX96wLljjMHVSNxt1tv/kt68Wq34V7CgWmFC9jV17pz6L+4IPsyRB2fm+O3Gxr7gIRTtX0h8
H+fbcM4+yjdZ00L7rPfMNn9L3OHejOrLDsOXyBSvGSmDFOIEdNjljejpJ9vAk+5CpfPJEehMbW3R
qfgqO0RMp23mr0wLYTtn0x/t3YvhqH7JVN0V1pYdBjnr2whwYAehYjn/1uTMJlunEGzJgycVT2cW
OWc9Lde0dQc0sDN266eqqBfwqvTEs9MJm8ijl1rmnVMAEQnrLmMkbnLa2io9DlxZI35svtT1IIZv
2kQEsJT1MuPgSCCLLfvJvUwOPIAcAJMCcJJPz25tvEXS+gi9OOYwGn9w4dSLoUKVpuOAoLk51P0E
2B0ETFTzXA0FLGLC+zLmsoiyX61AoM3DuTe0W79vryS3d5Bc8y2jlzeHL3PSs5eeCT1uaeICFfr/
qMtWyHkbZDgWxaDtwokJaTP9flgRihmvrTb9wtSzLpNuS4dLIKq94FpZs4RzuSnS9HnIP1Gehp1V
btzCidah4r23HP8m9eQ5zjVsSSam0wkmCR4t0tSnZ58tMZu2N+CLvMTwjaykuhMp99cS80qjRAK5
nNZ2QxMfoSdb1A110idqSXi7Yasj2QgIoTLeye+YNVb0VFYzF0HeQTeIy2YsNqSHwpS4rxMOLPDV
iymdFqIjICYkmod6mL6COolBWvCbSWEtzaq4jvCDVkXFE+3w3SOoXenc7qsMjCFcVn1tBflbWPun
aHJPXbcnnuyedu1Wz7tL7w9Pfpnu0KpVBGdtI3RqSet90l8VUgVLbyAIwvE/NC1kkwDDsMQ4sQiI
0BobsYYmsVdaR7CdxkYUKjAmZl71As0IcXHbUCNhQR/lemCHNEVdD6ixwakUxS1zhnLbou6rrPQo
HVsu+5RoA5cmGqsw7HBmiU35a+XRSVXyZMQMGKdePg2cT61trOMGfBeiP63dIdlGRE9qcRKzZspL
qOaN9aHFDmIESLV5ETxldQNQU6JGqNt7X/FtllGGyOUEyJl2jvp+EesvysF5m0XpwagbbHrXjnNt
It92oTvB3/wOjnl7DTrm2VTztyHuT1GlkfCtoNH4H72rDp5VvHmZ+VQAE1gJfUJuC4i/pC059ix2
V25TXHJHftYaksaSVVqrOixB+WlieaQEPloBeCJV/PJZ8durnywxboVl19tEs98ow7PKtZY2nf0i
HDC/R9V+UKzZFSZMrW6LRdOmPKAdaLIRlT/1TcGHLk0MAxmZ8WNA+m+IFV+M3T3jVFuAn+Xfu5jz
58QsXPjZQk/VTVHdaQ2LZNr3RUtf2eXile30LmR7S7bIQw2Iun0SQCbbfITYnVvuijVBA4QpkJah
MzbHPLbo0gaqpnuchu7N7Ce8CYm3ybHaKTeCTg7Az+ZLUcX/W65V6F96jKlh8MUk31i4I/SRliqX
td0fHrA3XyNfFXYn4eeQ5UNnpUrIcQLwoG8iIyhabGLQmitlXh1BKUopALmvRdwHJFtFpLq6SFyW
wUlMXOOa7mEYAsDBPOcVZ9hVYMRnTvnVTe7VxADECVS2qFouSfiLXCleilo7jfZwDkgckuGmlcPa
14Y/aqhi3/pMy+WNkMx7a4bforK2rXC3Q8MqUzNWELOHt8o3L/w52trLAScnln/wUUsLaZDnZpLj
IUVz8Z5qUfzTFJOoNMe01zVvRY4kWZr5Z9V0u8aA9eC3lB81qeZwmATegEtkVmfBdbsxDecnaxRW
cutIagArfkbOmLzyTdhQSOjafmwcPNquvmkGsnMYL9iD+z2lFDTWTxbCTpwVnLFkkZhkxdEKwK8J
0Pu+KE4wwi5O5N0EyLTGnV7N1hzXrR69qLIEkm7vaATJLEz9DxIbHmSjE5ziLB3UdIWjYOOxyGH7
pL1JMf3gUcO6VuyYVAGR7bprGoZ7UVKExC6lTIJzs2aZUQNc9+0jW4czfsnokEbeu0666lKMDNHg
SiEY/xat/1e7uPebcAcWirULoZsFXp43E46XF6BkYEuypsE7JBCGDPupbI2ryNuWuSUBIo5GmlRF
IlvOaD6R9akwAoo/llsRSNdFy4qEJ9lZc16nEAkxeDvWdCjIIZw0ZA6W7Ic9CmssRRlKrag3ztpo
3FozG9mQY9PxJHJVeTGnjurcOnceqRqIq+1+/HGZH6x8EiGtOVNM2MOpACXX458QTnnHK3DLp+Ja
JDToRIr+gte6DD1S1YaQM7QgKbU9BjNk2WxO+2rp1tq2bt0jstMlCBZyowL2AQnXvhgPE90kSkUc
6UZbbyq7P+n1R+zPWbaGvCakajZSMGed1pX3ir8ccm3LpMoccT3ZhCL4mmOsA6OQi8olATiqLl0Y
XKrKYF5PRUVl8m3jWddnU09tE1UNaINonzei6y8myfSxdG+6vyZt71UPPXJgoNxN4W0s3Dfs33hR
aN1kPVw0L78abrLtYEUDGwu18N0Lb5WdXFVe31Ta/iUkZGA7CyVwRG7yfRL7sDpe+zq61H20LhW9
dEAiBanqF8CIMTYv7uH5hcNiDRAFkV6Rej8y/S0EiOe8Z2o7lCyk0wS/Q/QVdsHG0qJHWpAc0RE4
sHGKf1ZbfRXFtGx6SBVxJW6+aV14JWbCDpPfsJQoXm24au5FEJu5qgsfTUPePsAXMC+W+r0s/Tcj
SbZC9JtQd39qlTK/iIdTzoDHVd5zkuqPDsEZUKd14oYbG1Ao+mwWvbOxsYran0nrV5BcRhIa8Geh
9wX473Z0z6q61TL7FNlH6pBE59t0tBWFNrOvWQKyxjD5h/Flg74NjVUgh2VUX6jVpp1Pp0xy9fPg
eC+OHyNMLwjsE/W/Xpp7VBVcNRXFnlmnx743DgnMQHjY7ruhufjTeVfDEs+DyL5za7qZ47UAiuDZ
w8FTyl7PwsnIKP9CDEfJ6H5nifgCqfmFlXuDq+UxojXAMMgziYjx3azK95Jzndztj6HxrkoLGJcE
bAwVAUJWH3xrciTRAfhK+2YX7RffD+KmZgkvEHO5B4O5yVMmawjjApFupNNx0/c0l91obbnVj3IC
CxL++ZVVLEzDv9XdnrJxG8oapjpLCT7LOfihz9a5Lv4CmiO9jID7zJM7417UYDkGo/KXk6l2hvdE
IMmXrZN0QxBuEHmfjuvdiZU6YMZYcjpisEHVJ4V4kInJrM4SJ+YYTFIks9zmKxTdbbDadd2CLBbP
8PCfLUFBVVBBVieyRh8T6exzQ0UjwB4sNO9dRmk1VO8laQ+NCI9JjC1YPvRiXBsIfEMIhxK1rHAs
+t/oYujjFyq2o8e4Le8B+xjWLgJLWqfNg4C7P2XvrdFmHGFDAmiuNhF+Bd6AwD5yyu3pYPbCNJ7n
H64UZ1k5mzTX912UXGLlHlKq3IZSUmdBSCJnfMG6o2HUidamonCWXch4ItVu0Jqi5dvAEQFM5aC3
6leF07G2q2+7cxlnudd25ujG9Zsc6YXNuR7Ms2U5xih65v6JcQOzRBIToeL/w27BVqk+h/UqDBJa
l3zeIydUblVF+uZP78ANiiXPpZGSWMDe7jV/5NguRcyRZHsEhDnoq8MQO7w/ImGF61gX9tqiaMcP
yaA+Dju43t2W8+7cWnTAOhRir4OR7GgzTLVBW8VcoYKaXUWjsTB0HUtCv+vH6EIUw09dYZtoehDU
vvnkQm0Izwkc2yUbTI+FcH4BLohNuUlhDpl/DgrIXqCHquPPMQlGqKOUyJ0LE7Os2W8bdB8cudIN
f4yAu59zAaLb8JR7/Xtdy6doYqqeoeHEhzRgGW8Ro5QhsT3B+Gc6DorYgV8nPduB+JeV1oU5MhP9
6sSmieGx917xeExV8IDoDIyq9k6+TwHQaBzFI7A1Z1apz/RGOjJI318Rrownuxnf/ZrBuGchPZM5
fI70VeE/rvygXUyOw0wQd8u366J0ldz4FGy/ncxPTh9xus2/j5+8uzUvb2whmpch29mxxQzDd7Yb
gntKR7MqwH4zeBKHJqjw8NLMLJGOE4mpM5BlIBzO7vmwRBY/VOHOKrVrLNSfNdzdqvqIGjS8uKig
Qts08VM3kK8jPosOK0OR8Y4nANFG/GiWgnTcdq/saB5hbRYMzEhZssRwcvT4mbx63jd7DqPDruFn
Hx4tC3ayDUmXTJPCfNySM4Ddrb8VLpKKbmCZryE818PhM2e02enJkz+de2dEdty33YaS+NLkOQvr
Euu7YqA18KNlyuV5Jak85gzDzX8Tg0pZtNon1PhnVki10B6905e8UWgEArM7azkIucl/12Jcg2hf
/3TJdrkYP9yS8ySC1wdCzYUcRpR3HWSsOzFM6uY85MpXxJlf6qwBeFjB4qHCZPbs3TEUvnq9kJRd
0Ucn2cnY4VedjuYiarwvByMbXqv75GDt7uoj8VXvdsxghcy/ZinQiarGus3v/wAHdlGHkPCFjZPE
b7IvRRk+gflgtI1AeSqdu8zOtER81G0ebAh/QfEN4gu4JnkIEyQYKIEkocdHN0R/1CMyjQYSuLqa
xXtc7YzZ3e4Fer6tv/VescyKmU7iLl2CQjb5qI0nd8p2iTGvJvSVPU2INYFCLgjs+sAUjZF7MOZZ
v7xrTfAYObBTy1nXOSE4bkSngykztBhf4xCvlyYz+2Z+sYib8NUJc/UO9Ma9d+ngSeUCWVcCwqKH
7yfcbXy7taB8Yhehe7x1+XSP0uI9N6kO2krVS4w0sM15FNMhW3cwIlcsN18Yo2xECBoiJUuNcR06
97gPt22h3UOtoj1ksW+Vf5Er/xoeVkYWt0xajxFMjK+LeSFBXFIn35VZv4zRNhjCc+WPS5Jh31FY
fLjQDfQXgrm+cYnVNNPVEn3du23ka7stNcy/DdCMKfkRboEzqEaeltTPleG9dNn4Isb2bI8Jy3E3
4KwmbWfAtunm1i9o9A8DSbmCFSMVlFvXyfekLPwppjyWwNc3C+Fd6xYzeOo157vJqQOhkEBZ5E6g
noD0qr3YuXMGoXHVjZcIXxRnk4kfpaWNk9lTQvKeJUjEYr9IKZXdzcz7IgJ3g2TM8v1/gY/TTOcj
HwgQhUUcnZXt8meT14JMADB/qB+kCZugCjvAsu7wzmiIAetizMT7hOEv6+w/zRyDVZBM34Z26fGt
81JHGJqYac5pkQO328KOMbyMWrMsGjagcHhPMKvfi9b9rkE1rWzxz0mZNblwfZpZw4tfh9BlZt4S
yValvqNQ3VGWH8Oe5Di7mlvMwV9YOa/LWKG0YEYO1CPYm73L+tj5rsb6h59/m87kJSHacesX6Z9j
OH8ZTX7UoHBNOzQEVtltTKzSVKDmnW0Do+c1uvQPR2OChLqfiGFpXDOz+qgmnvqeFNfZEr6Skbe2
Mcph5s1ISwVfV1rInD1IheV8rBeSASzr15r/qS6q77EWL1WPc0T+qjw45nHznBTdj0kDsEqt+gdx
0B4+1AqT/Mqryw88JKT7dB7P02uIJZj5HXYmo0IECpuRnN0rFnm0mUaLwTR+RM5bhI2fgHPy5ZqE
+CR+Isexr1mifwCwQxnRfYZd+ySQXhSOjqaVi5Vb2EdGiDDCM/gqndH5DOv2tVDeeZTh1dEF+awk
cFUEs4ECWiKCQDPSNcM6idqXTLf/lNO8Dra7D5X5xl/+FbPyQz3GLp/UKUMjcTgw2EmhZXIGtgGl
/Aa3us9C89lgSQ2NQn2OUfwhl3ngnzss2wtcEa/BGD6nGiAuYXiXNhx2rOzQOS4NFshsWfsft67P
pbC3PXJa2OyckDycIT/y6Ht/jLLH6VOX8zi7JKxF8UoE4yNKFJJFjAkkO+8zHwNVSrq4RVdelqBE
ovI+9CVfrmX8c9Vra0JbZfuyMDisl6m0fsrX1NE+PWfisXN0MGTeuC+JrkAEVU6Ym4qCkpPpbag3
f0k73cOJXWs7Ho1uTnWUc/otMcB6zpfRevbDgpUAsZqVxpt7TYCVACbrQUW7vEoZeI0SUY/U7n7K
Sg4CHe26Dbw6zlNyKpt5H+O5PF5Qjp2Mg486gG1WkSOurh6tTG9Ojhdq3hofSXQcVq4nHnHLf5hI
iRkui4hnpBxMvOIQRbgpBsnxkDmw5lLT+Z2Kc26qv7pCNe3NZilQaRyr/lM9YYZ02K72SUXUDZpb
UkWCgSm9JWwSVWLS3pCF8KZblPZQYDWsSklWnwCfirXpMv03W+RcSdzPUVrztpI4LbTj3Kbwhnw2
aM0UvPkZ7Sl4R8nyHq1zojsLHGgz2H5EPYKtCJEvz9JEHpevPewyuVZGNqwLj+gtd9uW+UHW+gs1
HJPgnl/R10leCK9umD4czIds/XvEF3QL4OvtlU4lVsfzZ29kqzx8karw1nmq/xhtcNEiFkBotzZo
7J8CDIKMjbsHaetPtng0loYws2Y8ZmIqHTj8m2pCW4Qyns+nino+UxWni9bJH6x5DqOgSuqV0TMX
lZg11euEJzRrKuoM9zooloDlQChWaskfL56FWK2F5cr+cXRUmVbErA5j42Oy/be69f65swsKFw7C
AQ/pr0UyZa4Ba8x5PAK9e2WJM+cz4QixdkAkqzWixZOATE73S6EdDdaHnTO4iJJdqY5RJHpmIRHr
M5vdLBP058bGnJIXcOVMUoISEW5KpqlLyM5UBh0xfXZ95uPADjR5nH+cCxw1Cz4koO49S8vcJmrX
Dos1JpHTZJPCGHkde9QoezcsPJSDU/4prTw7E6ZfFzqq1RtXLQpPxJ+j+cNFtraF9tFb6q9Dv1Qr
ZmtTOvvRSp21PrbdULDObbIerSXEoJTcKFuraZgnsdcVuBSjBkXPRgLLr/ckO2ul/InneaB6CvF4
LrG+vmmiWKW+RqKzdZ8EePzC+Ih1ckmr4Co8803I8N1s2gaIZ/jtZzpKJug0KYb61EHt2jDkdVLt
dfJR9QnceU5fvQ9mAod1DDeecH4H7vgqRSM/Zh7vHU4J/JaSJQPXIWu4F+K8TZJRQyjmC5AcFUeJ
hHonr0Jle0QNF4sbYcEgBqdefRWDgdbOgSpo1MmpoChGNIGqsWAerVtuubHriG2XoJPvUWCu64G3
QEsZKg3MerKwYmlCrR2BG1/WZU6bU/vPvh/yYQE5J2rFvOXcjqKJnxGAf1gVhYRivD0v3Qg6dovN
GNr6KmfGaPIEczdEX9qQf8es+2DHRefonPQxD9BUau8oBftFGA/BJyxtFk35urJVexP6CKesgb7t
wvW3VUZGPY+5hnEa9r/aIa1juV+LQ2YRkFA44BFQJFR1mZ7N+N5M9M+Ax+03RcIPw7xpBvumV1Sq
LNxG9SppddfdQAilEnmy9hNmAIEGGEUQ/INPOowXZLnFT9SWTMBFhUeZkZrngr5SvWi23VRpILE7
PlWv2TQWrE1pMCepZti2h8J4nQyIdZvcT1YzuxLbVc9ZVdvAQLrgaoqQlaFLZiMofUz9o7B4yNq7
O7GwQhW1KRyj2hcorZpSR60XFE9DRnEeeLa3qXVnetNSlYJ/PCPkZl+pUzvVFjlfpcM5VFhiO1nl
VlmMfGIbA0n6lEhHrOLSaFdTg7sbrBwzkynS9k10gycQA+cFSO/xa7jNb2D2zL8uztTKY+xqn61o
2pUp5jc3C/mrccL7eQAzV754XVesDcd4dJpink8dh3qFmFB8u6syMcxFGARcU0n0zrD1W6oefp/h
3apJwGmnQVEPSQ7CKqyr57YPXyCOvoYBWL4k9D9S9+LlJOTqISlSRgyYCb+IBe3CpitChaf2seXz
VuThsARt/ErM7BpHwCEdnTsec2AaTKNDlIGVE2MARfcwsmwf9Lzf2APaDvTKZO5R5K3AmR3xGO50
5pR9iQTZbEq10vkNq+kA/bcKvlNdP+lDiI0gmO488hfkCAtZDq+Ox3Ram1NxdTIZacegUmNm0RD0
yUwe0Kc+glFSEddQeuVQLoFslquypCoIB8ZY/Z9DwnSEnksJkW1Z+gApjfjkKiEY0Lj6r1aEOkdY
S8JPNx5DoQ54NJkgRxqZK2yCGsP9Vzakp9mQG9BT8HKPuvdIOs17zfsZH2c0aNs0TuiwB7sxa2vq
IOTKWze6c+wtSjJVpYdEGcxh/HzbWvlLoI0fJnW+mpDTwCtiBhF/5TG6ReEAjw9MdNP6e+VqLz1U
gzCTz2KavnCXDV31VZYNiFN/Yr06e5699CJ19+gDo6DRTz6YjWZsPVoGwVAuxq8yxY3awg+clSKd
t2/0xTCJf4kRsdYz+m+Ui7vJzXde6JxLo4cAGMBnz3O59kd2SWlHahaeu4/R5ILC9klqoABNFyok
p9W+03WqT5/1Ja1yhsRMA9lHzDmT5pTzrtcwp4Vd+Tn59gSbEJK5S6GS02uPHiUHKj0OgwyjL1X2
Y0gYe8KhXivA4tDx1Xnyua0DNW0ZZM646zBnPdAe4yZdXRVqNvwNgJRy4evLzip+Ua4SqDQwV66d
+AvoIm4c+45TsyBKPbuMvX/kO6MCA7e2DicQHhYW+UU1mP/moS+33R4b0GVI+fmB68MnOEypAw58
VL9u4b7UtX02svn7LtWz6OlRPFlfxvHEkzR3Bq5aipaTSp+n0Xr2CNz2Uz0i0byPTsRN73CASTf4
Fw6YbDzP/Ilb9i6Wslev5CJBUiX9j9oz/dGBFOAGpYcZ1EvA5zwG7cUO8USB9HoyJFo9vmamGcRS
LbNrLZmTMvGe9tOgv4jOWZPasytl8eV0FlIFLT1N8odpPdWF1XqriAyOHpz2OAXvzuRu8HPdkq7+
NmMqKpzSJUT3XROKW+JjQ8PC8kzUCwlMNbIqnby3hYM1lpNcHEmVS9zdEDpXJvosobxaLJhyvpf2
RL51/Fdl+mvokHxAPNJP4jtAEOkIPTK7mStzGSVbdt1I4QhqmlWawOWSG5Ab7BaQbAn8usJBWDhu
tK9BNrTI5TPsN1qtfza9fqy1f07Zkt0QpBiYi4ksm3JbZhh4k2JnBP2DGN2DSFhQRUtTuL+ug9+y
ri9ZzU3QxS++71o0y69aisiw9NVR+MOWLgtf14DH2xDDfSLtDZgTQ2zpMhND/dV3/7xyhervDQgR
jUCxTqPyyxuTa+zoh8DFZRzohIKOxtLWiVnE+fXGNnutafDJgrJr13ruv/e8vqbT3RkW7cbpQ+La
d5HSGIoxuWG5pJFo3zDO5gElXvneeqsCyvypBY2gpTfa5p9WqyaUovobLwUf1Qj1oBi8S5z8yijb
9TEyU6bp3DuVxKYRbLIp+/H/j3oT8LbHbKQScQklUU15G/t0ZYNtZdwEUH6KgAh32D86SrMWfvGU
CIwIAWeEBDimQZmLzFNN+ihn2JeajpXZLf24/lMlrsoyZyCgGeWsqOQ+IkYWR03DiAsOYarz8nWp
sYcNHa39YnqWPCtmb/Yb2sg9ydRodSeMr7aB5qTTYBAM3bYfoMVGApQPHoptHpKLhej9NCFwcKPx
ywDOS6oAG44odhEpAVwfGHGbFXlPHRbPIDX/zeaVVuLVIlHuRwUVZ7I+Ybmtv8sAMqcWV09DNdp7
13iJNfdTGu5LUqvPpOyDNcpNV6pkA/IWmCEFem3GwB9GxmsQlfYBirsVORMHK45/GsDjGlKBEJTE
jO/6cJSr4MDg60axK11+5CYLThh/kN21lynDx1wY7XM0dJ9DMtZHrysvmR+DmC4DJEU5GyPiDRkk
BsKOMSVoDlqMeWhGEGHgMdFXLuQWfVNi/gTkrW5yJmUonLFc9q7nfFtGdmwh66gEG15ToDRzAb8x
Y1nyf6Akdp2bJ9nokIJDwNrSM3WQLSOEyaDndO/Ge9PhpG1i58lnLXHIe32TuHW47SoMKHHzisbU
3vQdY2+gNBGDjm8bLwUXeaWvXApNVtHMS5Uo6FuY3uECBTCKkwqka3eyrVStRvc8lUAEokK8NBET
xEkpiCt00aZJn2Q88nl0YCbYGxPFPyiIjZoENuem1Z59o5hWXjoxVPPQBYyMTACafSR9D+222sES
6SBy+9peIPFyaxMBerZ1A3HLk/J31JvdCBKB/W1hgRXWlYlwCImGi6tetwA9k1Nf2XNbPHrFijbU
F+yTI9C/yzjzb2QuvBTNbKXGUrkaPHCh1WeVZgarH/OvxU4g0p4veEIZWlffiZv89J2DnN8O9qW0
nEXsXXC+ISEa8VL1fvPk+f/MqjpZ5A9XBeepSZG7RCT2T9gTNEfJLJjROWUA52bEJNIACIAv8lk7
4lEKHoX2EvnDzUzYS3aju/6PsTNZbhxLs/SrhPm6kQXgYiyryAUJEBwlUbO0gUlyCfMMXAxP3x8i
s6ssc1HWu/CQ5E6RAO4/nPMdtSGdDB6qtdb33jabw9IL0Vyg7+JGRHx1zuXEPx9Zp2aJIOXZ55hS
dIvR10ZyGtKqttFtbZr3donyhDHGD2ky25ihccTz23DXEzBSvvSIOwpkFVscq/5M1Q6JquXIzd5s
6ts2Q34XhdrgmyjX4iR/71N5UXSeOU0Bt6wQqJ/RIjBeG68TUwS8epCgtIzeI4O+l4vwhiAxHjqc
sZBTIJia2nNnad9aX9/G2NFPqoBEMLXRncS86wLBR/YQdgBS2u9UzV9r642L/c5ZfyH25zu6FTp3
wAJF92Az+kVwQxpcomJhLfuZzTWurcZ6mhjer+0Z9h20VimkfmWJwNG4NZ2Jy5s4tNGunjhMNPWU
qYyDcZxCJTXIfsO2oxbS2RJX5O4kDA1WT6uq4KRDKdhUDow4F/CCgTbdbbrnKp5qr3npzbncF3Fr
gEK2931Etuis1s9wI8nOGvELpHwKEomIn80kzJhTe64Yfk8jI3elYCDTolcAPDwerCViE6/dsFyf
wW0vyPiY4IxMLVRF+GPUlJ7SGFc6jac+AYpByGa1gyGpWQ3VfP4IbWTB5h7eMan7KSo0L8V87glN
nQmvZHqAZDlnzGK5r2LE25q2J171B1N8/OgmsweAxywDy54AWxsze80TMzcUgQnD+uik+QU96YFQ
z/xuTpBOQ/owe+3Y6yTw2LbAHxCtWE0GSIpx18ycCNR5PaEy6ZuD3sUiDHWL/ILcV2b6enWjwbPz
5rz+iG3upqFFO1ZVhHBOcxGQLggIoKa9UnSx7cOfuMn22jRXPvZxmiNEgGiuLFjEND8681oV5fTG
tNi+xSPxewx/FbXHRDZjx2N+66sJu3mVwXUBM5dGAS8lSXPGtq6yx6SgCTSN+bsnn3qbscUYVZAn
XUF4XZ1nZCK4hKfaRHCTqBTMw7gtcALSZY3DScMBRxXLKZcZYjeQsoVzD1SMta7WUL286ROpu6vR
1slQMLKyJBgbnSQKo3G0AmPivce/EFdgoJtOyREtO7g2hyuJzAWSMxuRAZLzMh4edfT2HQ/d7V/c
qqJokRQnbyB4vsUMXmbGf6RTv8xmYbMQXYI+wXafFyJol1J/QrK5MnYrV1XPukID0CR8WkhL7/Eh
3OpsDh+jAXVUtYpFSThx/Fha7tGM0TybqDdsAgKKRajPliJ6tqXkMmQxoIFwVtwHa0juJx2GQVJy
1sE2Y0fYLW/xRHJSw+J8bdoyQDhz5AFf8ekOJKbSqOMGBnnCjW8WX605XNweu0hWkU+cQPxz4P1i
VoRbQ1nAyB1gNWAb3LAAbCGhNaTY4oDFtRExxhNOhYi/fySzAjGA+qTHawxTxNCWXcdDjurNdlE8
LyqXDrLe1wiqBpMK+ogBfejSTAceQS4gquWerm8b9fUXWWHRjqPS9FWuzg1cvgaBCevbo0xwr7KW
c8SEbB2fKYEITBONE4aQwUuc8iF02RkrnXGvKGvUnYDRAhDqK9aGi1Ra9RD2VNSNBQIWoMtdj1xY
1wS8j1juI2HsEQ64VGD1s6qYd70tz42DBrhlvB912k09ZFfThm890fkOVQZsaKi+bRk9tpV4YKHn
R3bqbmXRvWnDm4vHXvTcDHXe3Y3QcYhWi81NrrBcTuui3VC4JYRzZ79xqXOgNZ+jWhLsYrGZx5+L
aM76yAkNx/aSfZeK4ZeCUwLhnk1pMx5a36y5ZNLafp6T6j0bIcMl7GlRw3Ih1eN8krZ9GgF6iHQ8
5lLwiGMQV1jw6XowXaaFbr5c9PtszYOfFVBIUVte6RHObfJdyyao0msLxGRLYNpRMWjCZqaF64iG
ytz5rODzskbHUJ8w0rUs8wtbfw7ZmVDQeWahZ6FDJQb7szbHd6Fmj8RdphSsHApdj5BGSgWbBK0s
TvjQ6LiubmUuX6dInqA7okOwMA+N/ZPM++dOjd9G8ES4NMqdjbXUijXddwl862GKKCb4V8YGH7oq
QFMwYDRbYeLQde6UtvQARnLeRp301LgOyornSOOIex3AsiJJHelZGYI00FcKFYO+iWPeV1xJ1YKo
YMsSu/QLvQ1U5PI4x9jpCtInrTZ+Eb8NmzY/IbGLBxsoxGJNHUrxzFY4LIUFDMXgUZtELDa44hYT
DVFNONlWj1j+9XiKZ/pr1KVITRgstc7yShgzbFcmr73QuoMDeFrN2NckZgg8ymlvarXrASuN9Yub
PYOPOFRWfxaFM3o02MA0XecH+t5DIxklKxG7vXyVyCLjZx3IteTbLpjpVNVfIgH2rE+CReUUpgKa
fIQ+yX5Iw2kPd8xTi4QdbM2SpS2SZye2n6yr64Qv02ySIhKC2qy006D1RwXB421pqgGXbeNZmDa3
mO/BxyPfLtz0q45gVHTGPmb1s9V6SqXFJRdzyNSdXgr8noJpXK3kR6G2zos5oshxjVWJ2uC3w0un
asoB6UVvrntUHShp1dGf6o69SyjM8ZsirUzwYeoJy6rWwEahxNpR72tf71prpxOMh29ZIxoJWJ5h
3JMbNXpdOoL61tWToefdLmnIXNHxaOMGTJDj1BgRT4LjStZ1duXx768TRTGZD5nWD49DN33DB/lN
/z9w3uQP0QxBKYraC7GUlVriJojF4skasoOjONwSwmJRO8TUCiZ4zKVrA9NG2Rml4prIEGoH326I
4kmkVfKWJdN6FVuBw9kbOG3TPqbm4JdzdOyX29gm/C7BceBnsZ4RwJVSIbek57VqxhTCbgXPakbL
FMpfI66nCxAmc2AlF1V9GSgKdO8qqn4yXQ8k+9YH0c3PWocFW0MRsjVxkSO2sYkXcPKE8JhdWEJS
m9OSSR8ij6Olnu2xNY5Rbt+KCTlPl9Y4DGbzDBPKk3Om8Simh2G7nWq6dawr6zXKdDoys9gpZlHs
Gr39WphSnyJM7Ke//ouoI846wVoBkDy1Pf80o1aynJnHpiCVrPYQskPR44E089AhfhZFzVDYx8Gk
dmOmv3ei+DyrQNYmtdU8hZkC0mCAV0hnLX/oXZaOjf2QRMysB910OfySwIp3NMOsVRyAEGbdPFp5
V3hjkS0HJqZXRbW4ERzNnxFcqGTFsW2dl8AalhNCXpP05+DXH//x9//6j6/pP6Pv6q7K56gqu7//
F3/+qmqyPaK4/7c//j34rm4+iu/ur5/67+/615/5+yOusqr4X7/lkny1VVf99P/+Xeur+e+/l3/9
n6/O++g//uUPfgn0b74O3+18/w2Kof/rNfB7rN/5//vFP77/+lsescr9+eurGlgO8rdFSVX++ueX
Dr///KW7f71P/3ib1r/+n19b34g/f22+84926P79B74/uv7PX0L/mw2Z00WG5RqurjnOrz/G7/Ur
uvibZjuC/23Z1MCG4Ctl1fbxn79Miy/BdlRVQzNVgaPj1x8dKIr1S9rfdBO5lK0blL4GxKRf/+/3
/pfP738+zz/KobirkrLv/vxla0L79Uf9jw96/c1s1bCR4pu667oaX9QMla9/fdwnZcT3a/+ncQGr
ImBjMUkxXCDhyB/iurAv4UAamu2icBuNCF/XkqO7Lq92rn8t5EXC6WB4l5oZOOBaA9PO9HvQWv2U
07UAB34PBasozAb9DuaIdKYHpXXskzkqe8dRHnBF3+WzZXqOe69TMwAJJQKvwGcRLgnGRbaZVgf8
ZjGVzwGZhh8RnzBox2mRMDOUPiB6HVZlV1VbdbIfOhRFfoNoj84kIe1VFyGAR+5MY318pyoUOr2w
NmZJXNrIftrWuhfdJeSaWC1GvvYzET6EDRR9ww6JhCpyLsItIj6iDd7LhtKvj6Sf2/J3c12YNm2J
9Do0eqLvKzMNhDOGARHmCL7Z4O66Ai78bPW/QS0+zS11VfkJ9Qy/uvAFQB7GqXoHlrryNRVHQiw0
HyHSEfwvKlU54WUdxR4ZOgVpkXuuPh2FwSRUFs9szpKd05Fj3TDCBrAVxSqiwIycPndcjpxD4F7T
+RhVGnHRy1dGq8Pw5BvlneLJpjM49tqN9LQeGVESRoexrjjOlH2eI/MobRQ6JO9teiM5thG+IDDM
74ZzQlaqUoag8Vp+XlWlN3ZqxJK2JFCOIdNQjT/aZCI5GNrbCmMGNCQAHzrKJZx+VoNYDdbuuVLR
EodMc1cXe4k/uWvq6fRcyB4G2qpsI1aP7EHlEUY5wQqbgXABGoLV3T+i87at8QVPEygWAvNsTLt4
lFi/dNNjWSz7NKFPmvjGTamIxwnInSO6c7zmsw3mRxxmw95om2NCYYDuTZ7AOcttPdVM0lPlTkx8
Fq6lJsxb8epE29ENzWPEPoUWCT592N1FS3wjaP2D6bZaSuRAbZJ4EyLnDTsiJ+gSiojQ4QNlzhQm
yyeFPTGx6kwsgGmf+6qgwsQdaMZ35YgNuW/syYsYrnqlKVfVKDnftmGfp5h/XdewiBlA7zDrbYei
AsMFWppum/2yGEtWMMDFouHZCUuI5fT6mzw230TovJLW1AXUGNQvdIuOVn9oakkXk34N2oG4mt9M
VOQ2M6IndnzDJmU9qcU9CpSEolsuzjlxgV45Vlj50Wi6dHlwlvo0pssakh0exPVyWoZrF/d7JbeL
re6QaQEFUjOZvbTJZASLQ4wTcpCYumyT6+GCkBEMhYypKkY1+WrMPmY0zBxcZisnZ7a+ZuaRJ9dF
YW69z3ZinOUwTsdyQNSrSf2m6RB56oviMtLA9Do24lYl7YzhYiB0bUZoRjq5ajdXA9ChlVR3bcso
wJBj6lWlthX9RESHVl6lgHqMWbvcpuBuME/E85Ya5WqMDXq3tWFQqnTXzOJRtQhYVsrY9CPLeVC3
Y2eJ2wFAWkI2O4RWf6lM6u0aUlYU3pazdp7oeG501DrFYrxA+VF9SfazoszRickQMsB5fLRK5wm5
FI17Zf4jz80xCTA1FMDP+vhau6V1Iq/MPPHIB2rr4FPR4lE59WJw9lywB+Ai/bkZMT7PKaERfTED
9DZQJw8oz1SXiFQzovfMlGvt1tVxkbiiXYK6YzxwgV7MgZNGrVdmvCAqbCRsyw8gGmJTyFYrLIKp
yjAdds14aauwWW14qY8Oj+Im7qOVQths6S2xjnDplkmDwUL5iJj4k/hanjokupYzDoy70xqxLmFi
LZw6NHS+ijN1Bye23mYpUVZa+xgbu061ZKBUxRkfoxlO9Y4PRDBww1X1TeAANiWAQpsaMcjGdIFS
OnG40/gOBpr1DaHm9r6KnFMHkdSz8PCuIXrodGvx6rgIuFv0M8HOMUkEiVLs70Ij9aQ92i5P7tw0
G8/MrK2zxF8tctWNOi0vY9ryAATT4iTcbyNRUBOjB8MhDClul4NYx9Sm1jJtHvEHiZygLL19T1LC
zUgingOoMC9LNb3MOH78wWQ4PiL2HKBFTXpD5pjmCkx7Ub7r5/ZFHWveA5QlTQqHKsb4yYGFnVwT
z1FjJaewx4JEG37h8LuppF6DQ/osnbFArpuPN46u3Y8JAXh8tCoP4cUpYNrRq4vP2hZR0IEjC4hS
5jUomAyjRh8O9lDtVcO4bYbQunNR3yW5L8VkH1BYsk0cigty2o9ukfrWII7NC1VEaTEDEsfQ69si
oQxImuy56dgG0vvEp0aIfceQa+vOBQOyTwnSbhtyb5CLPJ/QLWfbInBrugdNlq+5Pdm7FAQnpAAH
3VrOAcEDyFhYpw3piLqhyC7sV+2ADcHdYJNyWYWCFsiZEUpqK4hw9qfOnD6LACR//5m5LVkrU24E
WVk8FFpXAf80CO4giRKgOQQtp2IP3XWLJ8iSqmVbH6p3hQvgNGoMSkRe3DZhY24b4renata3gytR
wkfFHXjewHZzLYjAFHjGHH+NEs+PpjjfFg5CAkiHo6hhHcly2OuM4YNWj9/CtpaeXk9Xzjd06AJ3
dDng1nDVQcGWlfWwweimOoTjoaXuOJG744KQcXWOnTvc0WoD6wAa3gF28nedMhcbSOJ9XBqB35xf
yFRxWdLAYeaoOrIATO1CnB2oASt+TYeOUGprl3OkwDRk4Kvl8c8S2min8nepa2eZcCYz8o/82qyO
bi2rC7ovb3LwdRmaxoQpxkPaZUXqtQLDN3qwr1Wyu8sHW56QqyP3HxlQl7G6JVL3N8+7tzZUSf4t
EDa3Ycca2fJ0m/A5ODv7psyfSQEAr9E09cmOGMHX5BPjbusDUaG1VpkdeCBnDW+Iuldsi9q5Qta0
xdAAF6y8rx1HesjiG9Jko0BLcgPuCQtBdylC3oVUkHiH2aXBgugpXZ2TjKz/NSlNt+4gYsDwXH8V
9ih24qNkwJdZDXI+Rb0NdaQmfZW1vmIth0FB7wwnl+t8WGfwKI/IZV+yaF92rqdJCrti/fJgQOLJ
8uHgzioDiG6nGOV0MAiZZu9oTrs+JnczFI3DyRt3R03B1go2ibqBnOmpWfnI+TEXKKDIPH+U7Np2
kT2nyHS3c4KYeuTvB/bX8As2885Qr+WE5Vt3II86wCg81iYfg0AvZKS4ySKowYx02EGz1h43Djor
G67BXhYAeBY8AzyPxGGqb/MhKW4pzvAYZF2IU3LPgjI7IzDdAebvzm6k+g1oL26Q9KKKhBCVHCfl
aCENgLbArC7uSGdxYP1n8XGZ1TyYWnQVQ4OdponRZqhDLoHGzr7JVH+TyP6riwAU5oqGILBpcNnm
YGOajpgDWweA1cc231pv8ypBC7zMkrDZR5wNrGTsvS7LbCdKisGpnXYsJtDBridMPhk/bIrvxqw8
Y5i7JR4PqXN204X15zgY8Otazxo+yC5fGLhBChcx7jjbPITQO/m4Xp30Ar8sJJt25CPGRMsWjtDE
hAdrJ7w8TgCcoYv4i3MEkhR4JHXi9LGEE7GsibJfdCZFpcsvYISorZoFHX0iT9OjMTehV6dN7DuD
ebXQGdaMRAJnQWfbJ/N1tBUE4anXRUl6rCLzPprR3HY4aI/1MFh+kYyfLVyArdDzcSd6DE6SnInU
Qn2kllPrr2bpitQMLwTC6TUSt1yHDRPNCtg6CEtuxVxpCR1MZq69nxjyxJNzUBI8YvrMiGuMLfcC
4EKyDMy7evLTiH10WSV3WtdBKyjmnsyf5lgoEP8ngi6Q6yCviCPq0IR9pF45+iWJClieeYpTG7mf
U7cBenu5XTrYT4UbHZSYiX+BcmUD2I0TWWegviTgEeLydjChzkJZ8u0FdpCmhwbBR9notXoXBRNX
XGvWAEhWYgajDk8VNZ5GombgkMc3i8MmcWocfHZkZreyHy4RtGG3XEinUzvwc9g/crt5b8MUmkPe
ksHhuDfQ5vVtyyBuC0SUC8tezpBooiDTii/TXo4TguBNOiaVPwSCiQpHaFh4XQktu6+1dUQEMddQ
HrDAvIQsqny8uUTdD9ln2pFIYnIBqRbUa9LHSKCnDUuZRA9R+1SYKk4QZ0RPMwmcC/QFOBBsBGz4
rsmMC+U+1fU14jwKwg6npOFoJ7uQ2Feb8X5ZSDozewaJDdlCacvsKnf7l9ZxkJ5a8cfQCmoSLsei
bJR9v9qXpiw2/N7pHwv0o8Cz7iyikvbUXx4cHu4LnaDY4tGk6SA10KT2tNybCW9LbeE2jrvW2UhF
3iTKTibuSO4jbydo+8eU2LdTWRzNKXrRW9wymWNhTATpmkcIFAs1L7xMzW9Vw2sonzxHX4agdyhu
hWvSxQLw0kIrsDLRYQMkd5RAIo9Xth11VKlmg1Ohkp7UCIEXefZmy56E1+UBwR5R1SwMtJrQlHqn
MD00HZUH5/JIHOuzg0BtO8T9vaO6dHdraLwU4KZJn9FrFxVSeYOGe83PNTal2bx0ETsYbsHAGtOg
G7R8S7Js6LdehBV7Z0rK7GxAzQS+nxWr6s3s6LaiSKPd6NB/JcUpEzHKRklQCKoo3+EsTHOcx8zy
uE9tzIMR+UO5sL3YmV9Dp4XB1bFjdiGOd5HjIyRhxA6WcTaeC7d/tuyVHjiK5UjBeKgA8DHmB1+j
kOVeV27iFWn10acQzPNywtSEl2li+eekyiaSBUeKNj3Vy+r0BKPvoRR/wfZ4z2PndSRab4SeoY3y
xabD4LdL3L0q7WPlFF/cQjRcdUfDAFF0Lej3f313lbJKC3su1UQdWCLpxFq7SVVfHMnxB5QBxPIw
8BM8z2jOS4s09do/yMEtzkqHB3BS3XyvgLrcpIm70aaYxiSZeHaQl7J1FwehbfVogLjaxuzn2Rp0
WNbQ9WiyuAkThaiX3HhFYdeumam/NQfDSJEyBOrGeo9EAARrX+p7I5MPPFgCUwLcSWYYhOFiXjug
C0HXMpdyIX5UBv8SZ4G8+dYLeZNF44y70cvyVLmYRFOU8GXOMMFPSvooQ3dd0WKYSQUKEsHqrCPj
DtMKIkCLdjDOHZMRu2z5eeOqumWQt0J6ME1+49obtlqCcAY9TK8gx4jHnqoXIUZfNNeq6Uo0Y/21
CyW4xiK7gtS7c0kVXDn542bkZIF2mfjjoEV+w67EV3yGd/keDpMHJ44NZIgg3VHFW525qJap3MBE
AswcdPe7tnqBexEX6jSlkT+3IM9c+TvJXOdmUUA/ZVnkpwZaLk7ARSTvYTt7/Az7zKG8ZANmOT1B
ZVKljwUdHhs9mqc5vmhaeoNS6ElBRO/FmQvBUg+GZVF5wgwUQtTRQ73LGNlAz1vDp1Pb3ZR6emEX
4wELiOAdaRVRZ3PAPdKnhAFlM4L4GlVdVGo/UjZAnyiWMmySY3Vq6emXQb5xdxSIJprjyBeywkAH
1ZpsbXHz77oPm8xP9m/NLmIpQ2DSqYYfkUnN8hGNPDt6u28bVjmaINx6dVfUyK5R+s/QSd0Ou0S4
wGkFicDuiH7C8IkAuYowhHmbYnPIHBz4mO9awfPIyNmESIewx/JQqXXrJT0SWMIUWmQulZMhE9x2
enefWojZRM/FubSejMvzrByWYsYrz7xuatEmrVYepYEIprN1rgSNeGI8Y3s/knWY7QlreOl6GFZU
rs0+gh67LaLB3hYIH8htgNaUF+Z2jlJadpXUENpotFegqbaZVmYMU5wrDWx8YxiMUIwRTLVVRXcY
jaobFQF3PhT57ai017zu/dnSrAu5NojpqKBPlgn/V69RyUFg1bNqF40XkazBskO2t0xYozOFJH8d
AuXFRMjAazoN4Gjgu8igHwjfnUI0B+Yy8OEl7edA8MRucjiUgJl82GExPZhTjLBmWTwwC4aHhQYU
CvizukXANnbh5KMHU5jtCYnufL5NU8DKegJiHctNdWFgy1oYJgSPDlZUkzp+2E14J8tU2XUMdxkJ
F3AqZEJRTm1id9ZH3JTynPcnZ3J7T3+u68LadtZ0Ow5QMFxTFFwOEnivpdOmrNnxuf3MeFtedDN+
LRAZsqcjiIjmaqsZCK85FnmdJE0wm0Z9yps/kB3nCuYlGeh8EkesfTZ1kWcUXBEoyPHWwG5ciI6f
3WcmyqzMJcO3nFQx3tz4kOjapbLUjmsOlh3n4EbYdbIvtIImpbspDBs2OzH1vE3WrcarBM6r7+w2
anZyARHI2f3BE9k9uhAyEqnCgOry0l84Jbzc4LjS4Z72MYmXOfltBD3rCFJSQUZlw+YxT7t9C4US
UC5IxXJabKLEIrmxTD5SK+uom7mcbkgjOYGTWte61GcTXKhKFueIl+NxiT3ww0TgYfVhcz4T9wa6
ZdW7sORrRWAV/fKudMWN2hYPDYjEiwIDtohaRPzuoO6W1LiXsWQK7Er8WEXQZqa7U5fGYp7UDD6j
45Nt1zifQKw1/ZOq2mwibOVUSfgaSZFADxb6viR4EA1BiVDdar0Q31xWVxjG0QL6C8AC2Y/wEogq
T8A1bKEjgtgy652zOMtp0QDvoXi4qCoFts6kFz/PBIMQwQnDVyLnsAldQoON5aIfBWiPO/KRvVkw
h7TC6WiSPAU0HAEQ9t55a4FEchMU24qMnx2NOAPiwA5j3g04MLDloNzddmUFhiyFMy0NaPv4vnLk
gXqVDMGgzyb7Q0wZwMlr3OlsPxYzvOqTem2urTGMB4VZYVpCcoRvv3gkBfJ+qjBjFA2r5vjo0BPn
o/gBE49fdhkvpqG/62gvPbbidihdQh9oWkEfd/umMi+2ncvj3E74ipr71GDrUsQKRanrWgG0x/sZ
lfqmb9HDETvkYpl5xQc0kGcJ8a20ADIVKaOQNkGfHrYZK9DyUS9Vl53wXaRPlBhCP5SGwqN4YsLW
wrJgO7pccs3YA5jPvEKSTjWljzoO2MOdCXp637fhbdwm9+R6n1BP0PkLZE80vVvkp+Bu5A8GeNxg
OelmDNM5xJgOGHPSIUDOxLZUcnhAS5pCbIL+VmNx2Gt1HHmLQeIUdoj42JYWaTOYFn26aDa0ZDtU
efc02RBnRvrbthAEJgz3SZiQF5CZN7BJE8+wgZO0xgzZHf4AArqcJFr9pZ2yayuHTShq6+jk1buD
Sm6X1gwbOfeWXes6QP7DZI/MfUOMtHK2IpMJ0tjwfAZPv5TwlCcINkPdG3vTCpmoUl0QTnnfsqQx
R7xVmstaqCZpkKfcd04+gjSOiQU4M3bXSKd4jWUShsSphe/JMZ1XhlA0gBqwoMaxgwSnFeuuTYzu
KXAbft0O3M4MiC5j4T4IDGWFclg9XKXIUGEc25wFh6HyXKBRLPemEbX7ZkzfIy2X6HLqo0VBw5no
fqWdncPsTy4gI2q0xoC6VxvMFluQyUc93tR6nDEUdkL4hRYBJCnDTUVDe1Q3WbyrEQqhaBGXMu5P
AJLqNYux4aZQd4aWac9u/3tQC5eGF0mYQFGToLN0zDz0Uxl9QByAUs38ccIlyUQNi8GmRyZn8Buq
1DL0KJsk+ZmW36n21VWftvPezW/US1lxY0UvTQ+3O3WYwpVdzfkJxgWkfRZk+YudJR9tiIVBiJWx
nNDETiAbzqq6vJQRGwMowLuWcAlgyYDRCoLuK2w6G+60J5RFd4iKLX+WuA5zdi386tzS5AZAnhRi
1yKKIs4VdQT9A0LgyJ72Wml92J38qs3yfcICubUH/dWCY777xv1wO8xze0ldMAj48NAJKLHFVEzW
+7at37RkGa9u9lqXabWF68FMqM4n4LdlQJipfbSrxE9rLWTern8uAhEXTz2BXz8PKOvfNVQHu4Rc
XMOZfjs9RXNhifGcpyHCMg0FGzoSsWM7wqN7jEEF4jIdZv2FK27V8YK3dtv0Lf1gzLNpO/Ma6doX
ozveB+N9HtKXaACclCKCiTnztImXJ0PtiGjVPiy8I1FV5WceJ2gMF+dhaHAv2MlDqRfpuYub6Di0
q7w+Um4YoLN7iSLYatlpVo2FBUr808RWGZjQiYCMw2IYpebFyqIGdtN/I0K/R+10g3bnKZW9tcm7
mSClxvULoTlH0RQEzAIiqevoh/n4I6Wx2FVIVU6gjJAtSnffDY7gDKgv/I5XhQLZG3SxAwjNlDrC
kawq4PYTtz31FosvJr4kE5RfiPnhT9RnsjGao5kz+nNsuM5IxGpzZYjBeVOQjFFy7UdZUUSAEDd6
MgULRguDOj4RNWBfdAPhDV0/pZ5atYTsomlclND0JXLOU2Z+5vkiWebUM8h51rhlwWPNVab7fuLt
GKEvWXnJfdcVOkuxeGYa6I+FkxME07MK7az7Xnf35TrS0OMRxTOjlBNvitdOrflAmFYDtskN8nKG
utupnjEZLvoljrEpAUthNB+Dm9nXUI/IXgL6BCYzz2+QBl1y+7G0jeiCTbhF9lPeZoqjHqq4usiB
Yjs1OSV9bZBk8uEWClePEUz28p1hC0Go6Hj71ccyQp7MzmPybPEOkmJFsDga47gOwrj4jMd5w072
EE+MCVkaTRfcPox/YEWkr3n+XDAlbvT7eBBndgZAe+4NhsIWezj0i0MDAIOKC13WuHFjShYEpCm8
+TZ5zqJPQrGRn9HrcRLWbGI1tvTFuCna27B8G633CqNiVCKgtp1Ai7KHiQ8VldR+aZktc5Dul1g/
KpryVBBPqY7EpSoEzwwqe7s2XGlDOAyQENDj8k3xxryxJfaVtLlTGXRxpy0cZ6bHGf1WOtaPW0po
BHaw/j/o4CVIjLqD3lImhx7z5aA2l3jqbmCJEGWzmMFMFEskUCVzAuYGTGZyyuVvQJWsWjHWsmtg
9Yu+T92kjnrFs7x6rNY65LESd1YJt5acUtWIvub5pxEW78RPV77nDLRSxOMkZASVfE3lWUU6rALD
QSBI7AzHd85QVlfeyyp8NfXcA9mNAz9iVPasMZ5GTuFPQHarw4jQP8W5otSg+hxUJKRv2IxvstLZ
ZsA5l1DlQQrTMCQB0BRBR5xdjbA4+9LJyyn8LnYOXK930xw9zw46Lyfx5wqVMyimitg1cNpdRIAp
HylNTvtisK7sy9cStnPP8qXRyoPadVsbBWNWsrFpfoZm8gY48bp8Bj/qc0eSN0a7YR1ZKe3MWX9m
HZfSzbI+Yc+D4WUnAfbMGYA4e9pVkbqtmukRSdvLyjFloIZZQoM4NhOGiQ7DXcK7Wb2Kst4UYh/j
kQrqBhzDuojueL6447Vn2GN0by2bjDiOt7W4XeNciig8CWMOKEB4opElYRIaHpHqxmdHA6A9Wb2z
bnSOmV4H7XUur8zt70R9kynoFthX1s3JlY8CdaiGY4NMslK8mcASxvLVaa6FTbSe3Xq50gRwLfGr
3o+tssXNsLF5fUoUB2Y9+ktyEZZztzKcaCJg5xB/ZYSeqkGgG/4vR+ex5aoVBdEvYi1ymEoISSi0
YqcJq9Mjp0vm673xwPbE7ueWCOfWqdqFoEt8oCzKvZL+tMxe3NOebnwZg1h1RIIpZL13Ib/Cgi/z
e8XZSMq7DIwQC3sFzK2h7Dol4dMr2dGEUqQ7GEaTJ6uPDfBt4hYo/Zj05/bfsiowUbhDAxt/0z8Z
gNlE8nUsPRzGjgqhQwnBqsGvngWnobyBSPzpOJDwHz2GjqIQKT2kRXHAcxKpHwp5LOpgXHtTKjcO
cUOcrVIcSlGF8yZqr5XG4TEPTjndGPeGd+KjCKSHXKf4WAvbdueGyiIymCfg816nKc4eYzDFaU1B
TLB2xD7r+umKAEb1Utlqe0oNj4k5xGc9deJ9nfTbuf/OA1c1PoPwa84XGnXvzlAxdWc/FQWyCoaE
ChIjHBklO6iCSaIeAlr+dIP/3ZHUWDTLRyYmNgqGYmwaRf+Mx5H9lpy+l0hN6zhkxjZCmYd7C+5O
j+wr1TrI7LBzNZNmnyqgpyGDbyJxwZhww8FavQwI6B6xEfp5wHBVtZ34tNG4OEcfEY1TzTMb+18K
lvej+NJo5FWodsy1+qcj0msHXCsrIYW8mNRnIXBU5g2JikS13WwIPJPHLS8ZXhAa9cCVAmZkTL8k
gB6zZiAOztMmSvCBD/V7FvTbgEhkkhb73JT2A1i+VRQbKKr5AV71OgYeCMuN/kk3KJ7Zmz0bNzGZ
Om6z/ujg+3ewjnJCsVa6yelNYlkBf93mpU76nCeJtaWgE0LwrEFzpNfG0q5s8/YDFUUjupCpyduo
l/bxaL2NVojfIAbeS3xdyg+QPnfEPXYcYb8rERFbnVZWqnApjQc8sV4XTX7nUNVVDd8NQvGYNIfJ
zi+NwH3rs4h9rUT6aubNFiWPaB42hIUBxWSQR9+9w6jbxQZu75ijJj03obDGTdQ9R9veGmW4w4eB
igzASRnzld4rRzbvcAi0ZT/knFgULP4nJryR5RfVO5bthZHq8rVC2ccLU711lNNa07ivJInJNrsy
l58VDg9G9U2zJfYJ66uuuN/GXOdTpLrBoe1onRcfbZ5gGstd0wbkFibX0ko8yrqNNaRaDolOQWFg
+9TnyJth4Ojc6PrUeHKi/cr5VxmXX+psfsvLeRTXezy3m8weddDNRkOZo/w+6lhALKzYeVji4pWO
Bu9gcuQHK+KOqIPu2MW9csI+wd67ha5QZfob6ZF7XSunmjLKQybwY5TZJU4nZ7ugSmKr4Ukp8VUC
L4I6+JZjOD5kUQQn3NhMKfrnwIG7B2kgN4XKYy19N0jzkAh8ofAWXnKF+hM9VEcy/T5jXlRhgq+j
mSVd5lCQZnMQo4iMEFPZcBjAPD/3uKbAujH5C2MTlbzLhuLWdPtc3aNBrvGbhzYptqUoERoNCiD9
ig+ydPwMs7npkvaq0YvgQ8duj0VRnTItpryOUsqVFHCbiAR+FWnTEq4yF4fmpjFP1eyYo980evpi
xjiEhmk/KBabf309UNQp51jC+LPr4c3QKwp3cFnHyVUjVKsWLNwlb8S8r/GoAEjI5J8PHrUEq3E0
97V4b97j+CaLE8xjvJ5rE582cO3OZLXmwGTZTZWvm9T6tG/WvGt6h7rLGs9bsjjAvbA7Tf1H0gkv
ZADLLLzzBmvmhKi/8kGEHzcXE8TnxGgodDLsiTreNDz/zPHuYmujvWDd2eN2QPrlEBkwerpxXpnH
DlySS1HsbsrI8ymmvAHAz44lyH86NhIZxBQOJ2bm11XnrIC7u9hUviTVes0CmfQnWK6F3y21ITWj
rME3RI3OBTx2s6BDoulp1w0f2ZyepJJEs0aJsV9O6Y+CIRPQMug8jsjnom4+qmAy10NhnKnGUn1h
SfZarSlwzEfHzYF/DFlyti3tMgkDhB6ZqWDeikk9WTiAQO+x+G7jgxrUALmTz9IufdTPD5VJu3a2
pt5swRqsYeyQIgeyCMzXnB/VLK8jsGtRdlEJEGLAImL7LINzWn6XzXE0AM62HqYBtDTePe9ZxKxP
C/QU2x4sMW8Y21vJnoyX+axYd719JkrLu5RACqMeEXwoEQ+xGOOKf3IXvKQhpZMmreUmBdYph1fC
hiXaXS/Nm5mUQgu5YapICtR3WRInh/1eq+hPsOariUa1FLVsXQ2MXuXPGDegmyDS2JeyP0i9/RID
2HQStHlwuSwSmDK8OSgB9bPsbCtsr+8tl1wWkn+4FP24lY2WIoaJ1RcyxxzxXm13Vc8i70nmcRPX
dECgkKuk/LqICuh+4sX5Os/5BuSMGDipYP8sKReo7jypVoLgWYl3TQ4Nlzl0CLutLoVbS1uEcnKE
c7SbGCpEBN5fZPwMiEh4vfqYQ30POByWcUe8sJ1B2cA8sgQt8PVm4CJh+bkW+Aw4e1nemMJ2mDai
2wCj6HFQDTEbDkZ0YT3DmqyW4S7DF75lwIa7Qk73CXBOxtY1OaVL1WcvoXlC6Wf/0BxtWexwP2+i
2dyGrCurbN/r1r23IHVF+cZkXRsgveXR0gIibdv6g4Jhl60uPrK/PFa8ifK+tmBjNsukmskN+GzO
NlmaUhHMQ4UuocTNDew5mf6XSaPfjC/Mx6hUxVEPCXanEVn1mKPbLE+rJuBoyR9ZVTfqRbxuAGuW
KDiDaawoeDLOyj2lXRPPBsXx9oCjsmgXpI14SSJE2vgn5t1ZabXb1HgdHEogLiGey5VunFoC9U2R
cndnVIU567pYxAhta5XDZpGl05LuB8dL+94VdD01Q3uqBZRQtj49vtqoXoTOyFfmFKo3fWiwrlaD
EU+uGnaHhHKgVQU4SdaEAowe/y4vzt8MPJheQVcy7EegSUdOGpTYOi+Ws2loiZrV0GdSBdBCn7Dz
lQXW02GRtjIYjiPaSnK6YlRMR4QLLynAAtnGSQKFs2oU18FjmYgAc1PoVsUF5XvHzWUrAIIgIWnF
8A+sDKlhjryBlcjHsiGZlQrmAEpIzXYKN02zYDtt8aer0U9F8FByuNJmeirXFZG/bGckNlRocmws
cmGhRK+BTjxdEu9gol7gHL7PSrnHrkBvLYKBlBj+MDZipzc1xRFgPiJW7Fz6YQ8ky+ybG+hwyrti
COoc2kKLMHgz2bU7K77UVVRyy1htY5ruV72ao+s5I4ZhVp6B7NlOeg8F3kgnf3P6T4BqZChXCl4T
igO9ajjytPYmLIo1PRExCNOQJQ5YvTSxNjXrSTV6bYD0YQA+4UFbrGSWdOnYO+zUSAU/LuMzBcmL
D7s95SjNQSMOedg8MhtdQRalcNv6R+u63G8GxsYJKlrThBzJnH2SzN+9rvPEi3U4MkZyTWlfi9pX
Y6701QL7nNN8LVlflXys6RwaFDZX0y+mfq54fTm7Sa6w6i3FCK9qgwhtV5/E2DepXu90VhCmgO+p
/4yW9szydGvMGRuHIfFK52+ISewVJV1CmnK2Qgs51muDlFUdabqFaMui74S4Dm8J3ooCA2tSxq0y
WAS4wu+pP9D2KO/wiPl1VFMUxakyG7MtsM0MmiN7IBbCeB1tCDhzMFm72JkukpxSthF04UFSuFLb
1CfJyNGexpJyHHZ2TyV3A2iZNOvSQeXrBcczOZJOGqaaTjLzLcxylLtIffC8fQ/HgLknAFpObv5S
tZzKDFxYbauvGYlQSqLDQIFuQUATtrm4RiGApqSqThwx9mpe3mpI0DnX4Kpp8l1uyx+SpnNsBlrZ
8sIP6I6IYvEuL/pJNnqaoZCqbF7iVKM08xwXwz4M1fvYTbtInrZ0HngxgN5mVvE4xSCQMogbmmvh
scEv9UEI7I3K803YdrIrkVE3xgqcfwFBi2tMU35E226tVnvyF5NPV3hKaG5YNpJ2M/2Gzc5KUTG3
lGaJ99Kqv9WhzyA09rfWkTd2xXgTRHtKPmj3teG1JsaDmflozr+0lQWuLYkXMj0vCm0TKyI3F75W
8oayG8/9ccYA6qVsMOQJjMqUtLyONXZKw1jKL2zOD4oBRStxjiKqPvpoJtVtVAckk0cYZYijFk2Z
CkEU86Wq+kOBx7jUF/mV+GPAZs6pU4bl/SBhABlb5zoPRG8G/Ran3/gBXNrokC3D9Hc1q+220PF+
0hGIJuQxZZ+xBePUarRDaPN0NQwaLR22b2avXfOcUm3D2Sbxb7qkGlkVCPl1wibdtyowHL5+Doxy
5Ko6ETa9upeyuM3VcB5ZMescnFsnuJk1CCiTEY/zUdh5rV6Qxh13VKqua4UuhDq4aQxjY0XrL70G
WHH6h2NSDGcOFMjYnC4YG1PjyyaW33JQ1KDsazMfoPGmoQDlCMKaFLLbBxLbn7TumCxNmrC4nYhU
qRYfSinyG50bkv/Ex0NBkYYePPtQPjvhsG14faTqESZUiCVAogwnNvYNS91KGyGmBRe4P8dW53oV
cuvFKZIeilIiNl1ewaflD7UApMP+lEqxbXtCjoP2qDS4UAQ5I5zk0Sjv4+iZ4Ihb8zRoLT9mEqEq
q6RKEdrtv7o1zjNq0LSMkaZ+K9CrNspc7uPpNYuBx7WKtZ0KY6cr3zOMKX8a0OIMu/FpDoqnyKNt
jU55zThIavToM7KnZcSKsuijR4bpHI5HfCVoO7nJVbbTj4S5oI/Kuzq070oXHxVzhhTRzdl1nohB
jMFtYt0SyvPODpxHmEpuANIJmyxziC5vqNUdMSglrF70SbwCVk0pDqLmUjqI7kduKWMnIV3bnsPm
QImkbRnYnjlSH1bwfjIbN4+bbSdINeH+nef2y8pBK+Js9LmrEXmoYuEsfTCT3sOK1rq1HR7gg2+s
UPUnnVA4FMVyZVbtu9OaXozNsMmNLZpCu235V3oISBGdjIPTje9ZZ/tdGywXY4GdfGRuU2xnX8lm
gEib+9L4nBfJtPlxCLg4nIRMm1qODOtflR7y3LjBUPJ7ah6j16iPD5QqVCNwJomES0jYalSK5egL
C4IN3g9IAkwntbUXM6UOBeTkTiFsTaVGwXRNumo2gMIEXFIOtUMYJl1YU9U4UcG3rjFWY0Zj72d5
RUd7QWjZT64RgDK6wnRQ4dmCAdhuOgmgqaUiTbUkv0tD3beKsi2oHiIeEaPLwQlxrPpuRYsWluKH
7H8HelB1qugOk+H4TdJzAXea383W92SHP3mVuJqU49DkjdeqZrVRsJ/gn2VyxPk39yxSxo2TRSen
ZKFkGzriLQ93G7YMpR+yGtzHUjHWmtK5Og6eNI3eFRWH4mxmDbMyVnZwJQo4V07LKVCozDwz0+Ep
A2YFq7VQxC7PQR7wFVSdRCsynDlNBbVpKeG4sSoQw0RTNprGaY/lr9vNrW+05nizq/ppxeMztbFH
0BbDhBBxTsUNHzQZ57ZqrjeBPj8CjJUW1F6VegZOtcY3z49nnxC+qj5BY276gMNXTsg6ibYxjJAK
nagkHriepOwbG7yMH83TbAmgEvVudlLxkmnYRNt02uEEZNsGWr18MQwI3dRVh0nEbTIxjDsvBatm
dagQyphTKl09aqZzC6RwZ+XbMbxHfp4Dv8icU6MTcGKcDNT2OhmoZ5qxQoZ5VqZ6ntJHYw33oEXs
F/AhS0b9HmzIADu0lQ/K0oFWx89qeApqfc1xH9rGZTBCzymSV1ua6J6W7Z0uNUeRKS/dqLykzBqN
FlmsfmvP5nlkhd+GfoqABBrtHyCidZyJ7aj+pbkPUGlt2mzVdVYnw1PCJiBYOw0ZveA6J1aMBJzs
TcLiS0GOPiNPFZTAxk4KWUkG9B1oj0QTz1TNP4LcWQgjK7lUT6mOjburWVMQIt/YSXeuJyiuQfAa
ZjdzsPYWhCdemPuoCX7LBKuDRX1wx35MSyFh4Z/pksdA2diqjDOYlj0pCXYu27wWeJ3kk9KY25Sg
UH+NJNuvk/FvRcF4WeIDm8w3CXkIHIXDwnKx1xtHyRIDaln50sjaLuAcRsnqQ9ahDEMAHWvjbtIN
5pAYJ7EZkpCoZwzdxNlbC92ipooNJ03uZgTodEU7JPYYrArl29aA3ygZZqKoLb1WiQEB5y6lLVSL
JBC4FKJT+Ws4IFDIanpmv/+GZno0G+Mrb9rFA79pW/kWyPlmiJBQOXHzwNkpbcYu1Wwwq2Shm6P4
8E6lCISWmjk6hYHg1YmjTLOginC8HIv0LgfBNlNH6CLNzmDWaaQvK+Zq4sHEBf8yWI3fmUi8A6sK
bg2leEVl5MLPHnEdMvYH0UbjOAFL2huN3lMaC6n3g56Q71Rs1VnhKVdHPwg3+0bLToz//0TAGSCG
1raCT0opYfBolPLa1/RKVM2/PplPmqHdJsyDmDK2lSo9RkaLLpG2cgV0xCoP6jivc+WDlnkyNXZM
Xr/wwwQikh32uwDoMybN+htH8BdGDc8A+IZsnm2kmMOu1Gs3lBNVwKsGUdVkw7zq0vo+przMFjZ+
OhR/YZe+B1X2p9vlP3sUH3ReQ0CgbXeZOsomPCcDa5DmFkUzeyUWXDGxwzxEvSfuoZJJWqTzXNl1
UL3ZfL7lhuRTyol/lu8JuTcvDA4BMEGHRNpJ5AncpFC2khljcGi4a2yITm04/JsC81tjldT0i5Ga
ijsJ/4VoEV7S4Khb6jvkYYCm8fQRwzmfWAAOsfAL4nEEhvng8bEnrTvTpBLzuiHkvR54wyQIbxGF
9c5bXo4+GT8yuhx+KRQjECMfAtXA7UanL0/b6GotBl68l3DkfU3DfYKtJQwt7itEadYJJRHG6ZEx
8UXlPuh594S/qsV2uPQFT4ch/pqRQBuJER1PXriSKQajsxS2jCq0X8tEVjeov3TNu6NUsjtoYm2B
ayfqvRJ05eH7P6ILvCILrgVgaWJbRMfgJ0Hi1aTSG+Tmq9bwvTm7BS4tZdlORjQpK4myIBsSZ7Kt
s2nD+uiWWvkT/8Y9LWWvmIiZUaKUhYVXsmsTestR2qLmu6xvIk2vijS9pXtbVO26a+pTMib72Poh
XemD7b9VepRt1GWlVPK2DqU7DpjdXBIhi6Ke6jujxiYvtpBZPmqYlYvCsDNAgGEhpI4mNw61tTPK
6ofUypncGm4VmFacq+6l01ENHi5DtdGshRP8CBHukiq4zt1vg73AHQpHYbBGuXJq7kySXU7hPJu4
P01Rth77MgcdShc1pUa/eInXQGWoWg6+wJt5RsXqB9f4lWyyIOsdkPPRAXgITTsRajrGk/1nIVuQ
08Q4awbOwSpeC6bh2hm3teGEYIBqiGwJCl6yVm1atT4AhiybMG5OLuXQgqjkqO+qaeBVZ3UrpcWm
hdoeDcYLAXk/dbDBUGItOhZtOopF2Ea0qE/PoNvkvcoamdDLrJeQvbHVNSrgkTA2sODWxHfmgMXU
aD9UJh9y6tZ7zeIiy7kVzfj/p+lvO/1QBItNv744lFrysvpSE8uL0owhtDzbNAJhlNjXOSbIKtwx
uglFwqzWPUmY3SoLvUbLJt9u7GeoPQMpeXFmiwYDfM4tW0Kj/LYrdmDYP3N15myheBTKLZP04I31
0cmGu65Ebm+X2wLQoZkNbi7qdcdqr1CDR8xZg2gxvPmWmkaK3LOG20DDiyUkLwRVi4cLu68iH2ct
PIsMr6MUMxwRtoa2ojKa6RWKcAAFp1yHOvZ88rW7XErhd0Oeq5uUQu3PGOm6Nqhe1L7Y7R2A27k2
ugfmIx+g4wbuNx+4uJoC25NmvSxjmC6vapzijjVDZl8LgcA9J/su4lOccj9g5q1kG/HXkDcZT7bY
Ks5VxJ7O7ppvCJjrSLPYpTSPmG8W3tHarMy7ZfMT4okKodd6vpOHWMusEQW4aiHRlKnySxv6L/vL
Fd+57RGlJXqYN2vGULYblKoHqgdqbi3H4BNtk2Bci7U8k9l8x6y2eSrVXbK2LeUuae+Vpj5KnmyY
YhZ4GP9EulWnZB/NizyKQS/vvCmzP1qHT7robqTDvTKigTGRQrcIgedkRH7ac1ZAu2sSFpPsfWaH
Ukhnqq5yV22gYMFMbL2gYxKtqHoybCpg40c2JHtF5WxfTg+ind9tYXoDxt1kjF9mpb2Woc87F6U+
v8ioPSZ9qlJDL6dhY/9xUNHxxSnwKRxQkQQSg6UTYG64lqhaJQYse2kOIJPwCKs/pJ7gJJFPaCiQ
pFFpX+mNP5TOrVeuzXzRDXU3dNpBxUclnTrnNwOJJyhdEYMA1g2igHYqHXOFJjD4ZgSWqTOTYrE1
lZpAsfUlVI0XxjWuxNPQ5PduRiE2A0ooq48IUNa0mFP1qkP/HI4QBHzmk9TNaIZNxuxBY/SxM/tb
F/hKeTHoCzJabWPDkBaLRTwiUq/ioVT5nu3Z6/LuPMKBb4yzpJl7ACQ/rJm9vEViZyTXMY7oeebH
dX+pK45DM4SLCo6D+GtbVOOERUZeTcdkYcQuO9QsfBQ6vvqBPDeHcm2ke0VBXltPMvVxKmB8GQQw
ZzTNAmZnK/eYUCT9kdWXzQCtsOhs4vc5BypYofd2Y+gsRuIvDJAKJ7X10PZnbLnROktMFFNyFpME
k54CBmYrRWYJMfWbgnaRJVlGExxIH1Pe6kbEQU+PkczC29xZp2yEjzNJHwrlV5IYDkGgPCSOoE54
jud8nxak8aafTujvjWEcRxxySWizQE+N11rlsZ8JMBrsREj3bXnt7DobY7wZADD1w+pJMyd6MlU6
VE+XFktuVTv0PTTARiLEqO/EhIFyGpzn0kKT4/CaGDWiUgMTWe1MyYtl7CABPfAhRhWVPpq0/lfr
0pujsYVJGVTCwTf1eddx9EppTKHgDKIJGFMe1uvWRrJPg9ZVnOlJ//ennk+XCv1C4qaJ1JzuSPKB
jbRPHVj3db+Pgh4RmvmpGjJWDoF5VREzgxBtNSkRquq5B1AmSe1Gt7MAEQOPzEhbU6iqu5HECmdd
UuzKuBswNmSxeR36a6EQ9kgbB4E0OwoejHQ3fBcZCSPssPrAZVhMl0jKvkhTvs8TxMZlwZSiFU0F
vdDILJ8mBcVFtM2X1r6MjVvrJWxkp0pBDw+LUyNJRxsMnaJ90DLs1MwySf7lqAsFojuICXqsrG5r
JGqeUfN3YSo01zseJQRYu9elcgwGgJLInZmarWLT/hUymVgSbdGqsJVr3MwY6SmwmUS3C8zMUy2q
CayENhm9ds5cIj0PgoYdvfapSbK2DipcBEm0C2Rg6EVqsCg24k3KWj28c2rwRMacWwYXuZd2EUfX
NKR4MFLsexblWykBrtODYCfJjx9tQqVq0JLe8jG5tgGJedxGhBsq0ulq84PmOYOlApfD5nd5ANOe
cLKlbYcALEX6CWqVT/zEx1+6s7EPRADcx7i+BPYfvjUEcNoYU1Q5xLuJ4cpuV3FHgE13Wa+27PIm
+Z8y4eoP4qNoqSUoHM794U5W3mx9JGiDfyrZIuXiLMIcla2DiG18uhgyw8uIzF5jHVgJR3tNatNl
AjME4F5sLOUxyX7y4GklO9Ybf/T/8EGVd5m5N47nfZgXW7p5IO9fkqnx0z76lSRtjeF0PXTte6gL
n4SnOuGIoZEaLAmFAmiiLvzxV5AgF1obzylFHKNePW3qh2pegpKEtTxUP8NJ0GGRHzuNAt34I2z8
kZxnwCuuIDlMDCeiCi6fHhajUo5+hIrfb1mTMAL2AMpsry+l9S0m747PDSx6uwFn7psjtYK5fmhD
VgpN40+4pu2+2MewdSvWXUHwl+Xd1unogDF+l+qWPLxZ4t+IdGpkdJIQpjcUP7Xnq+30F1rsVLPc
UekEtprXrIU2zbu38eiyGpIvy0k3gtsKzSU0Q6xaRCUShZ931/sPiYKRUDS7mieMKD+1TAb8c1Oi
+mmmy7xpvEgpQb50lzSwgekpUJSMO1Q3HA53zl7DTbKKBvncxDJW5nxTyDy79MwaLslIVlqLcr+n
H5Zt1rGx9Y1VQEIEOz7HZz5EQA54jpxPFhjnfHyV01PIK1laIsHcGWZ6lzAIDfrAyQQFS+vBUlFm
npi7ZHgsT8HYWq0jaVprUnK1sl9e8IQoxnk3DZBwIc6x6u3zf7U64g+o3BHsq1ZdrIRE67+Yfaeq
jbhVDmVxazl6J/K3be5AHawj/d4axZYSuxXvRgaYhwkxGoM5b6e1kpSuGT0HHV1oor78qLKJFXXo
Cd5C2GJVgTyAl1ETeeplAyXXNa2IfCrNN+bCj7Az+TeFvVVjkyoB8CjXxmB/Hifk5rNqekuK/p9q
qlCddbCi4E+ytY1qsdOyH05eYbqmZzJHjcDXyp6tbT/VPjGew2hTSJdveyJtUPIIDw6dfI7oCay7
0lw5Yf0u+sh0QyO3X/t6+lVqCgxKDMUwvRzXpCXiFbTN3jZeqL8K7iQyOnIYfLaqrH/M2fyXAJqJ
pJYfCPs0aEgpoTxGW1Go2DqsotwU3LymHStIO0a2L1TF3I8IZAgq/Y9MyJweBLnZWeUNnlB1ybMH
2/bJY0WJYbYW8k6tmhy2wtNYSOPB98ADEGpFaf2gTZfzp+h3Uv2npuDp9gP269x5qpgUJwoXkyD3
dJLVCvJFAPu3kP9l6ns3FR5qmZA5MNFN6eyFCTYs9aCOGNUXlRIu9PDVhIOWOZILkg4lUDqzh4GK
lXCLNbPUMTbysQPdDo130ol2slMTSBz1iwlfIkCELK8DV7Ok0Xpu2J6ibisWBDyEsmoNDGUdtXic
So8wL4PSVQyogy8NB/va+MNTrNOvnBMLN/snTlEo0y2ICRXK8oxHQn8WBPzMYC8KwEohJIhh05j4
zyFlYw+JZ0COGd+R809IHch7IrF45vKKVVbDdfs3FqG7MMzMnR5xl8uesJhx8cEJnNnLiTbkcYzN
Z3T+Enq6oUt3jDqxX0W/rbhIte3q9vc4bJL+nqIGkynxkYwSBxMg/Uq5DXY1eATiUAcZDAOdlttb
1cH3rWlcHQ7hsLd5/ubCJ73iDs0pIWTTTfWqPXfzJer/auXg/PUTB17F506hkXRfVu95JbBgxceC
TR6szUMrzj3aT9C9FdjQYNTLSc9TFKRR7RU99xZSJGf1VQ1NIZDfAOKtrOpDkOWUFpj20WHs1uPa
a9Htjah3EVugwKYbhU21yVG3NG8VlScl1nFKotH81fCcBeeuAlitfIA8AApDDVeJV+KXjKFNZYrO
oUVN8ASBtf/6/8pBzAgGkoVyuVVypgZ7CZTvzLrH20UDbruhDsQl0EkXA3wKgvPKzTQ+Q6qzB33r
wB6bU+4DXkgOLQtoiKxAtaOpbHXzmt510oi1wKDDADInPoAjsgkz7/x10iV7ibc0y0OH8DHhK3bk
0HLYMeLrMvD5+fJM2JuPJidaM5Hebma8B/A21UR1LT6atHw3lwBv8HCoGRAIaSHzaFK+leqI/fyT
6hnXYUyk4IvC5kJujlbDGa7mWSmto/6j5VPWeUmpPKQq/jmQ1eusa2iQdC0hfVmrToYki5moqN6w
+aG52C0N9XhcjS+cAoHMG6Jm6hwgicWkfAl4pDAghnqroujTDhUDxGeKrPVdU7FwwgPDIRH0GhE7
k4vh2g7PADCBgKOWV7/wdfcZMYPB+BSxj+9lNxjJLpzpIq0xm2AcxQ+z9CZBKIm9gu3ncsHorm0i
FZe7jhUTsdp1bHxZfGqVmrjV9CULfqn5VsB6B2cgmm7X6c+ed/KYcM30/7Bp4jTBgsuSiT1QweMq
YUVqAj9eNpUqa1StS8GxgECcQBS1vgWnNmSPP48Yq2L85RNwX47XPEmgPeLx45zIgnliSiNUBLDX
jSLSEbjbnPIBQP0hlOW6JlZqUOSjKCm1jsXC7l2S7xDawVBIjyICKTSEKQt2O0K8UrvvVjIBgkzz
ZaCusivdGf2yYrlTdZDT1bsBz4t1hMd4F4uNE1TkUOqggJCE2TLvNB2kE1GdIhVu6YhFiURwDSIs
Bno0dnSFLqyNCfZ4ncBtL/hF2RK4UrYfilja1mF40ePCFYPsuCOSTxQWBQR1MbzBsiTw2dAnXjG3
S3Xl0rAUn+NOfg3uQUXrRjcm8ivFJbj+kuzRccw6GFZ/13AjDyAHF5hKYqJcmmx4cc1iDjDEwMD6
BmgcR7DCey9BOEJ0xs/dzxJgv6OSvBS9jinfomCZJAY7OM58SEXVerLHDdSq/czCiocJVsj+EGXX
qn/vCDIG6lkrf0nGrcJTF7ziRPfliCaaudkHqDga3jBedRtbR4VViA3KRv6mKZBBcitKj///TVsa
qsZeOegc4BS25I5G/lgu9X9pOTRuYeIQpm8tgmyofIdDSPdqzQopDCAgGYNzk02D6T4Wvw5HPoDd
jTsqan9dxjPWA9sk7ClkaSFnSEvPqupgeKUb19Pq6GJpKVN58pGa+CwqnaAj4TsSzB2MbsPuTrmD
gmQJSf9MoFeJmImHcuqROEhId9ldFLTVUCBMYzXduhbS2WWqWBjJghuwRd20JtICMlgp2mfxTU08
LJocun5pADbsiTvOxVs0B+9DOx1LyiMHLt9XiewmFLlwO5lZfJCq6pKkjf5m1UO+0enmhI7ENLAd
uJ4SDD5k/sESLkjLac6wOvtdRyxIJrnVuA1WLe5hR5sOqa4gvPFELqNTO9d36KmXmrnc0PnuuqMi
A2nDSSpH9jvwG4rp4NPNUk5vlmHc/7HaOsvzTRTpqaD9ArZj8z0FB7MeP9upp+ExuEZadyoMvss6
Y9losS20nT+cO+0qxGxXptqx1iJzwZy8ZIb+SmD0WnOw03k0QFEnn3fqmRhafikD/bz5j7gz6a1c
Wa/sXynU2Hwgg0EGOfHg6PSteqU0IZRq2PddkL++Fp9dKNuABx4VcCf3ZiaUVzpkxLe/vdfGCaBx
YJMlMSG/Reb4rof2r3ASrLLd3STMO0ogdwSjsSuwieHDGtJlKwbnqYhsqI+fLabKuuY/Dxz8KIWt
8dPI/mFgxtZkxTsS7wUnBuc0qvFPnnwa5eNkPsbdNWjibWa6HGThwaqeC/W3x2FY07OcmcN2Kg7k
HOzwqSbUQOJvTUMAeEFx1+YXK2U3gY+6CjFilSyJsG1W68pOqK9x9rWTPsQc0iSnIF68ZGiL/oSg
Z7KfirAkdhiMdtzxSl7yi+ndK/6MLep/17/axo+Wb3PIXwoAkkuLKHZMYNAMN9885cdyacyF4PGa
M9sAf941pEmcJn7Jp2Y7JeN2CL6LtN7kHXeVKU22y70/2gZhSzeqc6g57YpsutogE1Z0jW1l5nwm
8aNtMYNyPoY4IEWFgyFFHu/Tea85VseJUC01OAJCST11x8w0Nw3f2VmrXZ+xTZtN5z1W+pEa6b0l
cVjVTvAF/fqY9sNzougSai4sNNcD3qWlXrsUJ6tGBWVOkLG51uwca8x89fsUvDdl8T6YmqbO/Kmh
iMvwWPIR7kElWhcPOWn5zA7v/DS+mxFCK+k+Dozj7Exh0D7MLbS4tKuPAQHUxnqNk+ZP7MDncqdV
x8tbgcWo//p5uC5FcatL9wjH5q6khDXkwmoge9kxKWKvR1EYuDQAuRchWWFMCKNCdB+2YXyIjOGW
pHDwprUZMFwIeW0QsyRreUnC0wuvbsuryxo3RUqqtl83ofEasPkQdbUvGYgjAFS+q9YKP0VvIC0w
7pmodzilMxg7gJMvsXxwinY3W+yc+nXGP9TAj34MW3fbFwYfFXC3LZm+tuNCZb0PJObKdiTbsXM6
xCaQmi1nu3CGj4F2omQHn4Jje1hnvoLgy1wiApLC2HcLV76m/AAKxlinWYBJrHwNny6ZCWvvsEvN
5GIzhDMmGaG7poxjMzTtK1d8sO98S065aPlYdcdl/54MLCEF8vMAzF9TNEVoDawMOZj5e5p+2GYe
UzPA+XExrWEf//5Gic0f5iRoX2AQbKKcBXtpn3OspJU8RYaApsuHDRtJNlSbKPx2KNWYCpQxqFRT
8sL7ny698IJT/L1LnkaawFx8jGQ/7gNmFlfo+x51QKbuA7zXjRERu3MDwunc1ycKwwSOjIbTsQ8M
vCFsS0X6vtieetM6uHQWa6M6B0lxv8Qn04ACz5bQ7hJOsA5YaNfeDOrJ/CzSia+LSdc05ueYEsN2
Ho+g+f5YXIUSmukERSKzqUCx57vCN4iUt48awhxnCpW+K+QmZJKWBZcdodmZp8UlbUZ/NRQBd2C2
ieoHD0zGMAHrsR9KggFkFA47AIRrX/dfUdE8LVcrC8MJPaH9oSZ/48PKZ9wJ6Xcy1wIyvCb8X4AC
MGj5wa7bhd6BlwufG4CJRsCfznn+hxMMnUvLM1zAIlTRqXQwB0FGKT15yKnCdvAzM2M2ffNrYBhM
uvaUCuupZRaYgktY3OjeW2sz+6zmYiu/dXSTbXfwdH8tCliHxJMIko48cXA12NngCxPTwXSMRzno
E3u2c0u4ImtriGL0aARJx827PBTjnkPrpix560wG2h4AqX6yZ/AI6eD9RAyxcf/mOg3vynQLG+qF
HMU+xijRtVvqU3cOQ6TrfxuygvfE5tJ4RNMrfHtbiOolGaf9+FXaaqcIABHDPbjC51udTvvWBROp
mvceSn43s6151ebeZybJZX2KrBIah72Nm4dEe28JvfW17a/k8vOBiyy9o+O9BlwrtTXf1JKUWXY6
PB4e+hZbk8LoboY3rjPvT1Tu5PyTTfl2YFvhRkAYkvwn6Ytnmw+/QbqBB4+r+sE0oaTgjY5A3KRT
u5vMGQ91f7Q6DFqd8QVT9R6gUke/mpESCJPj0erx0IDBtIZ4P0hMtUN27WhQtFhGU8u1IQByKdEp
3RJXLlvvhO9PvbUj4zkaARA5w26QgjgYkSAKEbuaErziPu/RDNtsSwSJPRd8hKPFIWD/hOOCl1jZ
jOYuLZZp8kKG0LPVPq0gFJFRUUH07I/+rh3q61B9eQ1KVsSjz3hQw9sZ0oNA/wq50drdY1fVN+DN
TKP9xm1holjWKrOnG13wf4b51iDUl+Kn6V/SyIVXky4+BN6pOxFVx44agTaq8ChoDLKc1/h5zbTa
F8wlaRV+h3S5BVx+/Hx+C+erys0fp9kCvt5l8Yw77NUZJMByHMt/MWgAEAru56wH9xx8J9BPyua9
yP/GbN+IJ0f4EYe4uEXwSU8o9PsupPe6xne/ZZAqyEDH1etoPQCXArDKugb3kQjf1bQMXOHG/Wuk
3a4H+mPiKwszGiRivrb1wZXvo+aOTvCRgA/0cLKPBVJnjh6Kjs3Oj6PoWs6IvsZEKxf/sUPc/kjp
GJP5hyjJlSbqjXK+zTz9aYKftrDWHYNz0NHL9jet9M6gcHMyzUduqZTzsdEoDsp9w6i1bUrW/D4e
Yq69ZXoum4dZZY+G+zRSdW+495nuNyzuV2GPMUb9poVzhlSzIl1Z1eFngU1W9MnGrAxgwoC1DfpZ
eUkF86/gmNfZwdF4d4D2cN3e1fJ3igxSp8ZhqbrLxYtdPgOshOJn4IQNwDOyrAXtCJMIe2F5GJhD
4a7hPk+2y3p+IAni19cl5uZalH/yMovwLmd5sfUmeHRt8hlRANjn42NOK46jMBaxgDCqbTCyUpiI
17lPbcHp5t3bmfOw5JYKashidu4aJIRZtlsnrvdgYI76J6gAVfaAN2LdrkMiCb3TrE1sdCuWkXBn
5BYr1yENTaS+8SsGlMGsRxa58VOchSDKIQruk+FiykPzwqLF4AJKbckDf9NgNk/6SjUY+5P7OHvA
CI791Kip14lfg+iWDIDwvk0Ut3CLZjv6z9Fwm+fdmJ7jiLzbWn345QLjei8x5vUNe8+lfq3hTXeE
XniwedO4v0L7W8l+XULwbzmxvOk8WFSXgVgeWj5bFNcty3r/yS0QpHR6Zns5Ncmplv4O/N7Ja9GT
nG/sAHx48N/7XA/oTxsaRMnWfeCZ4n488FxFO9oFEGjamxx+C8PEtXGRnGkwsZg97JfIimgeam5U
KnRhe1Ic6LUmKjveCePWRdVWd8bVOyXdiwvEIxUv9MPfTbk64NVX+RHgInWxFqujU8PKMWcl6l07
vrpu9Jdp58bOiUR7K/VHHsI5o+X8ik2CdjlQZW7fUPszJqdhasQxjvqEnw9TSoEdD3oXt3aFIWHK
aMXCwTJMU/ca8jchW4s8Dxlq6tcD0hCcIHwcaZKLvTUWz8rHO2zW8XpOm+I201P+gKtuHczUZAki
NxsnqfxNmFqQEqUnWcmij7QWtKuUlPjaw1KAf+XO8IuN3+LgzjOHvD9srAnw1otZ7ci8dgDAeSO0
nhJHbYXX3gU/pqG08co2ZLyOwvqzw3nH5j3/I6xg3rbOAbYOjfOR/ctO6LPvi+RSQKXmhR8eTfDo
5wCSIss7n6kR4DruhmMM4OvUgU/DIl5Vl4g6GXoo2oy1DmOuHQzhmyMHWIBwiXb//NeW6rFV7Fc4
Q5dfJRuwt5LJfqS7IX/G1+5ys28xz3zRuwOjbEimG+gn95R2Ek+0UfD8OOhgzlLZobriIWVOOZCL
Mb1jZFXuzUuhcXXdnGwLZ8as7JZ0I3WztysnHwWj8JwTEvB3LCfocbb3YdHSwPVq9DambRqntoqA
IKZzeFfTRgFfzEpgodTO37HJzBMtovOJLsPfAlDmtu3NfN1bFKrCqiHlCa2J9Jev903FFEEFabsf
J3Z52h+cva/ye19PNV/UgVHqhcF2cEDy9zWOFIG70V+gAMNQ1bhum/Tk0uJD0qFSKC+2ccz63uB/
cHhobF1uc4qz4gjAY7Roc6YHWjXrJkEFUOHuG3B0aW64J0V2YeohJ5fKOVHMhDU/bu/rgjJ30ZOf
5D4KeiYeb0CHvWPXoH4Hpo65ewi5y6MwPkfx1Rln61T2r7HnVmcQjKKPcc3Ydk++FZ3MKoBiKytG
dwhmrG99XR+KcA9NjjQQYaOtLNoPPx7Aq3LgugnYSBnGzZ23FA6a7CLv5/6Bb5xzMps7HcfNYeYD
DKETor7wEJ5xPWVZ4Vwc8xe+CS+xsnrHZj7jgDHuW+CbXAFDNnu98Paz4hgiHHSZCe3Mxja1gi9t
VnAwO2bJqBqPkUx5lVflR4zV6tIYwd6am/wQuuXPOKHI49eGGBTEp1YbR5eGUtT8mqJFQdMb7NUN
oyqympGluy4fjhxtTx1EHCOAmRHRcLqKhjQ6sdiDeQMGx6fLvp9K0pxpz1xLTc2qp4URV9Ruppx0
3xnc2EtJdakD257UG5t4BxdWHnAz0BghwPXpOV1shVANoiY7RGRkiH2NF3LSBJ6YGepDk6GDyWKR
22PChqMi2JH5JhERNvFTqecVWCfTnAKiL7eQXeVeCfA7uXrvFoq3t0QY5Vw/O0a9oHQGe6fr9sWz
CbMleXWD7re0p2kTznEhz07x0kLHPgwuxk0Exh09tHCBwC/WJRi9UF6y3pz2lYOCZA+QYuHA05vA
KUrDBe+qXLJ/pQLubp65Fbk9kAgN4BSa6ZbdGzjUKdKodhY20BgveY0rM5BB8+ZyodmbkbMelyBs
3DPspXm8lHqwug11eRXZYoLhlWxGfbRVo+hvQ9QON2zFX7JJ0sMMmiMsxCVv4LjkwxQTpcLlFXNk
edn9zIdhhU/Lv8tnbLxtDFfQL70vR/BGTyNrmRxDrko5ZTq5glYNfIiVrLu8HbLnps9fwbax2SQ2
X0ed3npiJH+vIso7jPFNRIkLs52CNb9/rmKzvtpR/CNTGe9MsqW4Wg21bnsHIFuKUGGWQAD6WO0n
gisvKeFDX43zWhgladPYffQNlmj2Ill0/mtMp9pGyP67zgb20YNJmc4e82t+Z6eWszaxjtGszsBb
0aajaf3g7uTz+Oa9sTEz45vGBuQCQZYQWEWMsx5DSjuZAGEDiGyT7f0RfUdcCMj4IXDJxiL1rZKj
AZTrjJC+bnoWOH4B5FB24kVGLqkMehZXjqm/rZjS7zAuXNzcxcvMEJYh1EI14mdVhM3OmC9Wzrg2
Vlj1oDSRwqb3x+59YvgVdNJ/Mu2Lvj5Vkf70WpURGmc8aWzsq/kSDp3L8Xvsw/LCrrm8JNavDrV3
DCzt7qpZ3Vs6TY/KBWVr9MnZoOS3pIFgMwEPX8UzLN+BBRw3Y1Lc/TQeoEGeJkSvc40ZIcAdQhv8
U4T0ffC79K6pCLhXgHpW8i/hJW+1fMbrYPxODevLKK2jHS5Nna1bHWZ21CleoTB1nrB+OCl88kgR
BnKN6RFTmXzw648pFHt0PEn4E+ZbqJnZ+shyV4loNiSxRqiPTbCpl/B6qDma+nxn2Z0L7M488jMz
Nz7FdmsPnb2ry2tQ1bjWOVw2ivW5sJldoryn5goeczxiC4Z6JhkEmuEYubAvckxrKpn9bZj5sOGl
QaIccIyd0t2tPd0ulYaryC2Py4f8OjtguwyELVxpLem/x9qww72Bo01VwP3LlJdvZpxxg757qkJa
zqhfD6vsghQ53Nn+Lfad7FRbAQvJqa4JLNDu0ZiwEow3V8tjXpQecSvFWRB2OzDNjAJGv/GnMQA5
l9PHZzYeAZEeyqYSjOEl3iZfmd0h8/EKdh9dpeRFlvTUtDjWAlVda08kpJW5mHE+lWsWUDl6fEit
sFEZxzyI3x1rIOmb8eaMjSUuVgr4eKxyGt19RF33mzmKG3QhAQIX7d6cuFkYJJA2INdTAY6s9dtj
HuLStsI23vjM+7KIoq1puz9VqN6SRmz45eiOd763C0xcb1lukeJkPUuK9D1rvPE0d94jBjyH+Bq8
UdfzQaw7PEv94JJDxAHo1/z3jvXl5FUcniQZZeC4qzrV4CqgcZBTIS3veTSSu1H9jaD0kGYLQEmH
zr7Pia6lRiVhLqgKTZGEawSB9GuCvbVkapoci2SUjvdDX3W7KBXPLS20l4JKBRA3GGHhZZtIQuwY
7/HlX0Bb2y9ByOZ1dAAg9638C5PKOpQt6XI9h/5lXmzYNN5vnUHssyqwTw4unYSvca5wntxJfj91
LVO3nzg3sSXnr0AJKSGE+UsiLbyZNeTHOZ350VTwdEX71/SNP2EycK2BAOiWdYMfAh2yqfW2tslv
JB2mSHQLINO9ByQ/hirMzExNc/fI1uFgUYhFhMk/RgkAfjuG9sW4D3qW0XFd5+4IX1kb28ZzFnib
fTbxhLBp7VZQY5iklXXgW4j5rGNNruIYSGTuRmuXTlCYsnx6gP0SAJQ3C/1kFWdxuuBn862V3Zq6
ki+NB5OtBLAaCyPZTFx//qTmR+Ro/Y50b9AqsDZL7GdNNtTHrsAtIYV4JRTwVHOvvM1pfHSYHa6A
8a9sfoYtV7UX3PI0uQl8WFQE46agsXV2cQMA5gaa56qWR8tlB9BeBrs8zw5xign86p0yXYtZNLNx
RRvoscFsf8BU/dTT29Bp99Ilqltzd69q8U0buHmZMDFYDutLxwwv0CPaEx3fD9RsY7cuXaAfDAax
ji/KY/noZP7JMo33QOPaY8hES7SWQIL/MvX5IhGO0BWn9BGZB2HTrM/KDeAiwosDtu4fq9A8DLQJ
M4zzE6PL2lyNqX3SuktvbFrvaiN4ryCr48fZzC4svRE61WrwDXzOFPzdw2HzBx+1gla8ezUPONzj
8H0cg/zsTw80E4b4SJZiFIXSlDOQJ6kv1rLpSM4a0XCIvWwtQWLh8zoTFoDjYw3vBOAPU5zZ2zaY
vgtKiHcqPg20XBWSRU7n2avecVmrF/0v9SpkWmJUpgGfb+Fi2Yl7nL/8+IBDiPqcw1wlOxmMd6nd
fIyeZMAoA0Bn4YfwphfOzl3LML53J95dYw8Sze4ofxNFjPmc1vmVGAi4jm1lXBq2hoVONYxr95A1
E28sTL2mNz+5Vunfci3W4BIVB/gEiLdDzAdYQuUTt5awaDAxwbXC4Jsd8t5bvBHxe9SH9k1hcKqM
CGBbY017smsQSuzxteoIZcYSuEyx+Bw9Sx+8BPBu4eXjnp3Ed2ci6GMQAVOdWO46JdxjRe0jG0Cg
SYAi9yM/aDL4eau6swr6rR3z16V84CJ70e/m3klw+/pYaJJq2ht5YBHrtFmYONz5+ChTvmbau6JP
tpV4wu2OgwQP7Cqt078YxdnQGz4Vc7l/a5z0KWqWtlFeMuvIzaguaEyQgRoCoFBNv/N851s4DTJm
VMBvr/0znZmK/rp0XWsxr7VL3QNq5im0u+o9xpOX+nXDEJCVmAD8e2EYZOEP2iDk0HXgYGY6mXSD
oxAldh3zPK+oASYglUa/tBzBLkkwKc0KZq8mjTuO7U7hu6ttea10+2qGBu0+VfTgSryJaShZOOPZ
7ZQe3zxI+/Ry92PIPoUhiF4Lq9XEraJxi1eaeG/RnNse/4pw24M1u78NBLd1OJNqR9hZh/4w0GXJ
qKJ1v9J+LTbMM9g4k9M4dbB3ovIKFDIAsrBLJ4eQC5lNku5fdHf5sAzLE58Te/svJp0FdPwM4Say
Hi1DUXLLVX601w0Bo7WaO3wx8VE2/bgdeUvuS+xlLZT2dThhpIQ301Fr7em7bPb3/1JmiQCqI+c1
nIN43fpcKioFxNoBU+7ivyWR2inc0mn8XhiPVYAxpYxbCgjFsx+44/5/XvKKO45//msz638sZv3X
/7a/9T/9rv+uLXYpdf36DxWzy7//e3Xr/6+SV2spYKUN9//9Tf5Ty+v5s/xPFa///O3/1vFqmeof
LoQ2yU1Eup5y/m/FK32P/zA96SllssV1TYse13+veBXiH45p2p5vUrxK55Qv//f/av+t4tWy/+Fb
ZPR8W3mmYynH+59UvFqOy1f5DxWvhrCkovDJtv5LtWuKdWZsepw19YxnzfRL/eySeKzYtVj1R9iJ
DDy/SL6oaR6v8Wj0F1vwxkb/n/Ht8yEG2Gop5aDKTKH+iOmYiVHfi/InSRjBEVrwLsDqEdFBz7Oz
lBrLQ9yD4OamkDvP1ZQBr6SbgMB5YbM0tFGn4DnlGm5TE5bZVYsGrb1qxqOZJoT+fPo7amzd+1bO
4yuCTIoRoPJ7HE+u0z15jRc+44x2qX/Hb1O7IqBLrAnSr6AuILv1U0WRhjWKX0PZJIOoNIXOzzb5
mhm59zhrx/XvyqFzXt056cZ1WNXtKxVv+BKcvpIYhZRtUW6kiONWJOefqgxDWEJzB3yftIC249U2
iSWfFhQvkebehf11Nm1WWZBY2EtGnmu4qzEJjHs3sfqnzG7j1xpA8IccsTtmft2indaKfaUiuBwr
Z3wqGE2cu54EDDYpbmAwzLwwBrlVuqTuB1HD5yPUG1MX8xcdSATwz5puR8rBz+6SvHUx/UyEmtMB
n7Fn5Y+KvPvOd8xqK/yC91nvW6TBakCaswDEQE0OhTGxbsRj6TXy1S6aklI/SrMw/w3Vy+wZ+iej
recE7iHaDPjbqJm3qiMBvHFlpKnZk280cUhiMbrR+k5XVN2HQKF4h50l+eZ9ky9Ni9YgaXupEgys
Xffgo4tgFszlzq7UfOLWWZxjsGkoy7nEsx33hf/YtKK8dhIdEH0OOylQUJxJxshHbMUSxtr2JmCw
duw98C2I1UDXud4gcebnqDJoVKQldcMoJu5D3ZIsTZqBgGLqVv6hH1O5g08mX2kICO9hmsYfdi+7
a41OcB2cGpYHPsnoAGWZsoIiAXjq6c56FV2efvPDEQV+rURupoQGJeh0brAPrDLb9IUHZFaJtE22
tq3de1nGI5d8vBCtm0dfWZTg5hzLODgrUoT7SFEuuDwCH9wf7HO8nK7K8OM7p8VWWgky4sxHHN5Z
jxdQuJHBJaDpg+2MN/DQxdr45c5q/dTzhOqn6FpcOX4DBzPP5NWNM0htlgsUTkLLgdOOnpO5cU1/
hJcfZJVT4CBDMmZAaYmNjz5wZGiDWGNodf6Y4jnEXWux2rKVz87EN57sPKif+yFKznUzmC8a+/Qr
zZLxkTvN/BPFvWfuifeMABrG/mSULZ3mwlgi8JZ8NFjOf3rlgD4Rmma7zpoaUYifGo0v5DTIYlu3
OTGL9Qyy4UrkK8apN4wKdM4Yjqu59aKXFt/KfoorWgMcxszV4IwtwRBN9hwq6YT+gKFxpLFlBKc9
teNlMrml2YJVn5qc5AA0mXs+nXvULY5+9Vk6UNHvHIIphA+E2Ha9i+fXDb12P0UowgTt009+uX7r
yc3slOlbmIW6hnREZ2Kqr3u+ZXqRpRrPYp3MD8znwbyhMchNFXrJn7TMo3eR4gNvCZCzxAIxeR6q
ntTOxM5hzBOLTBb8e3pMWMSR16KAhYWPF3jT1UKMvnPGMTyJUZOC8SEGnmcM5T8TG+X8KSiEOtg5
nVgtPpz7ObajXQ324zKbS3wjGjVlvrxESbFU/YduXfuqKhcxhIiepooIJVwgYdwBiFbrzg6me8II
vPAo7J6WuzRZd4xbVrvrrBxXg+KDvwVyBgTa7mP/YM5e86h8cJIKOAN28So7VyAP3nD4D8e2Ugp0
dBz/RCORvrbCcpJWCUovvk+GwQhX5eOQW9bHTGH5EnDDKYha37vmPmtLrPe+g9EnmpbGtWqsrQ9f
R/i+aeWOEOhrgG85DYfg+OrqJ+dquSUC1V+lN0F3onTGPSVu2J2l9Cjr01nCBtbXzaFR2nqq5nDc
p2jfV8OZxhtrZPkWaK8B+qhlQV6vIVHaU2OznwjBb50UZDVyMR4nBFWaBhEk4HRm/sNgyGHVKJ6S
tgzJQAflk8rYhWktkxsciZxe0Mz70MkAECYrrPDSUBr91dGlt6kFoX2BQe9ihQ2Y6RHxY1cNdDRX
7I4OGBzyuzLA5qKDqdvSc4FjeZgwc0yZ/4IMzPSuos7cWCA9np3YQnnK/HQPl9Vm5Tn5Z5llmPi7
1LxWLmZSi+YFTbigLsn8q9InyI4JLVZjtA7bIfkm39EAMPXiN0sKf0P+un6CfaZ+SjGzHgzbAMJ5
kKQbSbb9M4too7KqFNjqYBXnORPDpSS4vW1HIY9DpOEOpZnnXsJhwpufSFyzI0f5e2Sn2SZgzy+A
QQjzbx15A9a/IoEcSepxuhXA9K6w+0Dd4sNKr1Mp5TbUvbW3Q6+5A0e1xnRFOq5yYMvPYbofdRXd
W52R/XQlxBtk1Zl7v1r8JIXqWzovHcJmKZOeBF8+Tc++qIYj9jL2cq2LY6Wtowf4X+bRGxtxyGUY
3TeiFk+uLPl/4QvdVYJ2ArDLstxxdCcs6zE3djYFGxVQ9BgSuzG/CWSzt5aH+NGGjlhisupLTHOD
YT2EMoKhz00iek2KWhwtu2w+Y56RXZN084RUxWrDiqemWqtCsKdImgYvPUwscURcRIkC5nlIiDed
0zSoT5ZnYMIbgGCvfVPbV88PMTc6HSA8P8ULihEzP0uhAwQSc/6kjGIGUE2pI9tEcoQ2aIDQTUfy
9LFzDzWyOcAen466GsHvlJrSKH7nAJVLEBY59uIAkxBcxHemk3V4mlddhUmnnhQK6iIrJIYSmAp7
4AORNF7J4cAbqZfFbGbb3tXBB3ZWxgQiUitKlAsiQ+u+r9lvjPXYvkUS9G8tA3cfZUazREJxE7BC
h64QLuzj0nOBVHTIvJBfYQ4YiX0O4SV8tb3Hvc/hWL2vdZOfKEg0T5xsyXvciem5m3wuKrhlALmG
E1a3TAV7lclpbejWvozWQFQ7ZJXLsTWDuvK1r05zWuDrkYsgK8qJNrUiSc9m5zbPXp+Gz2LKh0PH
KuXPQBfxYeS68MZZhoEcKQlj75ii2diBAf+0Vlj9vBra9Z1udTfioQzk3uaj/sKNKaEIMMNabVnY
rpHF8B4tvurGqMTdKDwj3lCEUOC9yekyCirZ1Wtr8ghZNliw7bT9IKCNKTEJzbOT2gQpyhw7Cq2M
wc11y+itJdD6VttKP5tMqs+OJ+ODMNOAGL0du9HOz+zPwGMxomWLTYI5vEIDRc6x17B64dR3orRo
GEp53Vb0xBZ9/hlHLbtQ0rkSWIkTbZtCVufZ8CZ7LWZ72LfZIqO6fJJGYZdYoIei+MpodX1Q5NLw
paTZrhTSu5htjgRGv25wBqfv3WyzF9QYBvpvpo0Y82lMCwK+EUJAqZyMB8Sl5NJ1DrgG7sgaf7fD
naaelQO0i00VAkbdU5pAqxr4mQFzchzifgyFCVfeTenp7BbbSulOw31ps0OrhoH3qdOblL6WzP62
16lVXYxEKJpoAAdsueI6gBrbTlL3hOjpYzh4zFYgEF3SDbR/K9YjFCbkuBweJsvhihaNXMSCYvE6
h9TvjTBp7gMVZie3iIb7JDGtK74FlhCVxdd0fYUtKYdK+Do4qTrFWhq0yPGUFejiazfJqI5ukvJk
JyENnlMuHnKvST8F2cAneDES+6vFQq1w6TngUtw2Bq0JlvUgS82BO3VsijHM73tKwF714JIWwbNo
UCKQjgfVW9aFlqX5z1So/HNuDY75cgbWUM0YnDyjpxQwTgY+TH7vfM5+N+6dJjUeOsvQ38iEuKeG
pP+my27YNCSezl7WmjsPuPLRbeAoUNsa+DBYsdGOZVBB0BPd82D5NYkDQu2MXupqzBZNUjwUMwh9
I9g5Tdih3Spd7MsBS73Haf1FC5vz6wsreugbq3zuumQEczKF7E4MCr0xOZPmYcPqoqjvnXzy36aQ
h7tdpim0/pKVsTQUu9J8vpl9qAcA0BkKqQt+9F7Mut0WoYpehrAMHzxLka7yAIdYSZh+SsdgASNb
eRs6VgyZFvQHlGp+qCmoBLso5Ss01OgDFcr4dqoG47PbczMsLRb0jQ9QNawBl/oppWSchjQEdzZZ
ZC24eo/WQkG2E5Fs3UnbF+QgkxrXqZanMVLdfe1UfID53sjrbBnWp21ayV3ogWmj3cpcrEasqabc
w0tjgSrAYOIQVZRkN3tX8Otmn/twdlLQeoEQXzWbyrWOwBCslBLm0S1Ca4OWZOz8yR2eeTvZDA8R
y62wzs4yT1DnnLLwfmVJwG+mvtolp2kBZnHc0luzdMpelVuV1wlx9RaUgi2tlXTTnZdxY9Lu7P6k
ge7u4AVrZOeAP27Ho9KrrhDZLej1FG9MGKREJ60JkllYAmmYSTVkPgcSjnXU1Tj2FJNX3r2ONvc5
eFFURzFyQc73ssrcjxU4hsm2k1vMEHtfRk7Q41rraQQkYw+bzfMIY6sufih1TjmTSJmWS9NQv5Ps
uZmkWCoFI8JxErjiRGh7ay8vLZ4yQ/ztGrv7U9EVTeTIcR8DD0yH0rw0F1hHeSwrOdy6OK/3vklP
yaxjeSljpYi4T7ONb2CyZLPtUs0+tzdK7mDatLZeOdt/x3T4ZwYHej6hf9bbbpfTsOsM/W8kCWNf
hzpg7SlUvueLkMjBwFEKzJvJIQfN3a9Yl6YfE3BUUqiQabaN4P1O9XJGnUbSY5dNads6mLr1LpWR
Ar3wCyMHr5DZ4nGmXub/kHcmy3UjaZZ+lbRcN8LgDsABLKoXdx44TyK5gVEcMM8znr4+SMoKkVKJ
nW3Wi7I2y1xEhHRxL+Dw4f/P+c6RKSs5MRxHAp9iDOyHZiTBpNAguZ9DXGg3mAyNO6mN5pd+1KZr
nfAcDnC2utXjsseh6cBGiEyTDXPclv5jOenRm86h4Wtotg0rCSc2DujavCDgLw1pyd5rIkivwppk
K+zJhXHXGQi5HdLpYs72AaB4zMPimthRQCuAj4MeLm5BVb3Exu0s1WDFb5EF2mOR53XxpTNE/Rpp
mfkSoB5LgfJb8Qvd7hEu6tRsNMrS11OegnRE1DyHJaddQRU9sIm5UeTA2lmPO69STEejPSXPHrPp
MWgkmOKq6fEb5Ty8UiXbKGrb045l9DVFZd9SO9dxZ7um5VP1p85LTbgtBuhAVdTioszoowLH0aYH
yutoYPBtPeCkag4DjlM8U3Z2lXScp20lOOEgtQ1OCHYDklUVQfjVmRDJu3XQnEg0Pl80IYoXwuPB
/oDkba/7rO05D1JGW3ZpSWKLV3peuLG8qptTzsvpa0xdTW2KMetuW/ClhO7EtO9p+lrirmnRN6/l
YJQvbZAyG7R+j6sO8CP1CbuzDDpAVTZgrmELMvuc4Gtx0rnHujlcpUrPMxTOVMUWsi70S82qobp3
DbumqPZFuDGD1rkvSx1fspcP46Fx8b5XxRzn1mkGTbw6kbkFHczUTwwyjVPemVS8FTiTvphT45db
koU03MahV78Ss+M7/I2iPO2HBFVpW+MTx5KUTi8UtcaLnFC+b8lyilXbS8E0k+NQPHoIIcibL0P9
OCnpbFXe6iVGma5En29P3q2T+fljNKAvqLNO4aKm/yRo9x0tAeCwwH21acI5GzIo1XQ2aihDlVGb
j05SUTid2m74AvKwpIdiOvoF2czBeYY+ZlxzrPLWWelZ9I56I7pJhsybVn3gm9qBNnCC+90ZYKlD
Hd3RGR0IU+jrF0/2GB2JWINGA4ttq0ICJMTQy9tcTNrSztmiox6LnzovgNvoKnGiUoHSZmy69qY3
ABvKrgrOqrooL9iiQ/jxC+hRQJymy0KY3WWi5XITBjmsPUeCOtZTBWIb6Y92hauDBHQUoMvGzsu1
GuwYR2ofe3g+Orq7Vg1ZIovJ94VRUtzUmgXvJdPkfJS1C3qETYnwiwg5TEKNTG+oiDqbOC+dtyTT
tDfLDvVzbXBxu+lEeSMA0puXNKZWyoE/XJFm7D1qsWlsXTU2x8LX6NUP1nhSeb2xZ8FkuXOcyX5y
hgD3f6O8hUSY80IDk9O23sIJA988S/c061q0hnE/hfj949wLHgyqLjvfj7ajJ8Nn5abj3jTt6b6s
spB5zh0EC4SJUayO4xHNZu9d2blSj32lGREqw9SAHmt1X7MU62mXCZrfQYpGEoILxRO3SVBbUwhY
N22UvUG3seDQG7i3g0E+4hAeiDHonPImdHnTraDA9JiNnn5FJS3F94Q0CHogFDG8HAn+zkSHXGDZ
ySyDCtZTTvMuS4uvuWbuAkEtMnFShCk6x55+pwXTjqBNDhqVVO7WN5LsGn1osDN6nw6jGxaNSY4u
f29Bay1lHWpYEXCLcnSEYJ879wJR8Ks5TRpe9K7ZewS08CAbepTcAm+bGineWqaYEAjfqPArVIN6
qBD0BQunszBToFdol+SmO6fC9uqvmsipvmVObawIDCv2RlENJ61wgv0YAbnZYmmOiDTIANWkGPE5
kieWR9JzA5tH0yn4Er2NNlw4pn0w+mkWUI+Nc8Ti0tcoLHwyyEyZ3Ee2qi58Hd04uFwvOUW+Z83p
PuIE7rC2z4cIo0bmZNs2kpgWdHdoXqxYwiGofPkNKSfB+YCaDSkGzc5W00UN5Y/aFd+h2HmcIw+O
arPbcZowRFtkuXrUhbaiKbq1klpzEXuFxq7Mz3YZDItNY/lwcnycc0ys/ZpiD75l3wROU6GjanVZ
HoBHG2SfyuiLrOsML6IJs1D4Wb406sZF7SazWwKY4hN/pCbDUt09FX0uNh4biR3IlhAOVMvWD91Q
sjOJxdl0Q6bfj8SdrunW1Gs6ET4AaCywJ8SitGujjmHstVFJdbWL9jENejr6Zn0N2bc9I4MRv0uF
cr03Qc47dVHv3KQmAM22w1PdxlvPrWZtDSF8DhFiaiA9qEK9LvQPZS/VeZI3vL1ao51SwqMXlBok
ntV2LkiXGqqbkkBRhobl+Gy3Uys44J/oNn2I1cctPeM6JwNwNszqHYA6t86eWOfn7DHTSS2Yim79
kvrYzTj5tOhMXctaDXMqlUKSY+6jkQYWabkYCZYcG+2bpPHj8zy3xQ6XC5hyFYT9Cne4VlyCsvSu
zBZg4LKCu5Js0S3H0dYbNeNrFNbqvJyK6D6tLWPAiempC44uQBgJtVYEp1eIv7VwQtmL0OqudEZ1
AxwXZwVIFvPKM0zUNSyEMWKvcGjubQPjDHL3ugKtGOTRLe119N9j1bgrO7bD/VjnGLY1EgCDFQic
5pnd3QTDREDKRkNOXDQTrOY9WYPiEZQNO+b10PWs8uQDd1cTacmXgWuSmWVrkX+WG1UL/mIkdxgC
USIbeB3FEK4BxGOcUQHFStIYRmAXceJpZEVROx5W3lAjRdZlnsxG8WJ8HgIddyO+SoMqfZkDn+AT
O3bddZmBQaDNgIA1dv3j2FWede82gf4GR9lxr3s5OGrFk4tu63qE/h0RwUkSLOrRnnMnBenwGetb
M+0EQ1VbkwiSvob9hD2atFJvtpOmSf9MsmlmbwWQzJ7aZzS86kNeAaB3qQYTTFLBaml99ocrFwMo
bOUG1BbsMmGjXNb6FACGg2ioBNLA1tZp1c5Hd1WtFX5DTvt6oEgDSDMZsom20RwQsE68by6d4pA3
GscLf0IDgs5auzCmBjNzjcaEad9pxFcvb9IrPbaDnWQxvha+W5ySTdy566IjStDnz44HNLxQI4ok
epkgTW6TaKouHNTLmHqmnYfEp4Se4pScmjqWQNMzmj3LXXsaWjpoYOYa/Hk1CxJ8zlQL7mstgkjP
jva1NzuHoD5saCMxin6NspVwTtxhs0tbS91iIH+xxAlHhQ7BFaVqNKnJUzTNdJSIRsFZ67nOkUwR
+LpllrzZjtmAApTFKcffaRvoldpnFe/QxvTgBtXaFN/zw0wYkBXZaJNEDV2ht7b1qP0yNbijyT8n
h4gqHfLANo1p1A785SFvn3CZ4dyxURQiQZlTbUuD7TYdj+QNE0D6kDveeN46IsSNatTPYxO2m6JQ
aG3jqA9OK3q2SFF6ddlaLewyrWYr19TlQAfUTOWx63PjKpVGe40Ei2xI/MWHoFCVWpjYge8V6fX0
HFC/5mKsz9Ogd4DZKl71PqbbRWdzZZa2s7YcrWBOFMPt2NAzHu0RxFffQH8IfI3I05BI3LHFdW6D
z0ZelI9nMkKpCvdvGBetM+tlCpcoCe4Ljgze6uvOFhGfK4kYqDAk1MJYumU5XPh2Ue7COOvvOB1C
PJNNbeziGANHJFv5yObfvSjSQG6Fhh3A9Wpipmk8EsZUh0ZHf1zT55WtnirAxI2hbsnpIXoz1pv0
jGXZPlfxhAgJoFJz0Wh0Fk5oIzuACZhlFqHw5AolE/0V18ZD5vfmqSyEtipokCAptAbzIU/nuqE9
tNazi0HiPPV44hzAa+cgygBuUJS2eIHTdMgKntxgWmspMjR1FLI6bf3/RGLyP0k8It0/iUeOr9n4
9M8fepL9y3/8U8x//rt6xBR/OZjXbQcSA3pW0zL+JR8xvglBdJ6HpTuGrtsIVH7IR6y/dMMwJTYe
y9WV68i/5SOa+ZctTSQn/HshSTYxrX9HPyKl/U4+Yhsm+lpH0dITwjGQ0PL9iuenKwSENT/kf/nI
QCQKhGhBcbTr1o0TxeNq6qL4Hq9QTxSzMWc15Jn5pBUenq20LVvESZaetnesYHPxtrGn28o0qfzX
IURgxPz0SVHIVly9xAUel/7s9kl4Q3CykkXcFSglU+xXzOIzuakuwDHjHCrh+ri1jsOlIFgPwUNf
uuO+5cMUqBTSaru3EQ6AceJqIF+7ZdfWFM8d2xiKZYom3V+OuMLUvcTeL05pE1LDrnI3RL9h9IS9
1j5H1Lyf6FlrGxM2GLLs1KYb57fVPi4kvpWuw7u0K2lp88NQNdDGcURTTuy5/IGQmBp8MYKGujti
gylKtvt248NvcVTPm0l/tqu0iy41YdQsaBCO6pEsj66770wtassnPcTU5T7XnVIUSaLaLfF9hcjq
SF0VkP/ar7qFYUSuYgXjJMKCgUSVljrJxhe9rwpwCD0692VEWGS/9otuqJZGykn/GAQWqdgh4uJo
VyX2HPEMi6W8EEU2QUTpaxOhSNnZBvs+xITWl7TIQxO9hpvWTJxU9ksgG345NQK6h1WNHNsFPfG9
Hs7NPkJQyfvBnY/JcHRal1AP2hSUqPNJx6QZSUVnmIqh/5KMeXgJVNUozrOaS82AehoH6zY1sxfT
i/mU3tMpYSd9PqcW6tq5oM9/TZN9yNZg8QR+cWQINtydoW3r7KztULq0UGWDAEkfRe9BFSsQN6O/
DZSvosuBYuronWRVb433TaaovVCAGR9d14JTZ9rG1EOmT2CFmJD1wI57AkIBxhUn20UJBOCQDSkg
o8vQI3fy2tJsq9l3KQaJRQfRh1KQ4dkZUMJSktGyNXyViH6XwzGM3KOuaXV8btHdGmYFghds+rji
5OSPKGoOpprM8ZTCr4F8gYRgksAZ7O5GWRkCe4g6EAfCbtSddVS3RX9edQbH+kZHYIS9fNDVeU4v
GBNvV+TdRu+MTl9T0uklW9uS7UjolK1ge6IRFL7VTM4k2KFMdpfI2WxtXduWUeN6z1iIHY5WsEFH
w0t2VcQG5qJNLM6IRWPzDko5ttUmVmlMvh1i9WinW7UKXwzloqgywrlOPkr0abukHfmc3BXObNCB
511euQO1ky2OmsCmXVFZxbMCftOtmciK6bTzSDo5CWUYC1zn8y4Wi0IenspKNP0Nkt3e2SMIEiH9
+6glZX1qEug5hF69qbLOyzMpdSYX0QewEajyzkd1xcsK+FPR8Wl9FLy4qthtyEsj6ZR9xLlYp89d
0/CNFpRLDP/Jd8fRNHCMO/KB+llnb9PMQtlviQQ/QpULjKJ3xLVLlF3k36RTWz/HKdFiBaeZpKud
MxkXeklQnuuHzcakmTCdh1UsqtWE3EfHKxtSIw4oBGeHKaa2cdXhC6VIlZY6W+bXKJNW2qwnj9nh
4afl5gIikZ9n/6AXd5GD/mJafi8BRBllK2CQkjoTQGeBE/H9HI4zZkDugeLXKm2iDVozY0S7BnR3
kLDd6eCEzvWfr/h+1fh+RUOwRqFuVMIyxfsrjrB/OjfN6Fy6du2v2Lw/ynqYt61Uys/oRrTPWtrQ
8/7zZVn3ftI6/risgRjB1i1X2CbL7M+LVZd3pSgtLltOGGTFqOyrXtPl1Z+v8rvbaaD1tCR1fuFa
84//eUmsY3qAsmJlKbGVR0g1lr0+vo45Z09Kpvbiz5ebn873ZzrvFfhRjmDdlUDOLR1N6bxD+Ply
gj19QjgTxyFI7lsPfzCxkra966VlfN+afRe1/mag/HL/uBQaVhNeh+Shfbx/lS7qpmX8Lpqy6DE/
yxcb+v4nv4d9yy+/xzJRqYGxYG9hf7h9VDotQf2GEwP+7+WQ077KJqzRw3TEQHIpWnGHpPHkzzfx
lwHpCH4SWljGP1J58eGi0O7sPJyb3YhMzlNKLkvddsnlHIqr2MeeoXnku/35kr95blwSA7rUlW3+
8tx8m+N8CYhogWq/vUO4xDziGRq6zm6Un93U315Mocd1dBMQvfzwwrlJlfZjxJOLBghppN+JG02F
OhG3erz98+/6zSBxDV2ZyHfmyUSfv8pPwz/24hQTBDUAnHr1zomGpVJe+m9fRArDMJSNYQP58scp
i9MNMV0ThxonDIy7wuj1UzqJ6Sfzxa+jQrKRnl8sF4U04+L9T/G0BhlY6jAq2nRtYG1q6c7XMjzB
VwmlEaTLn2/dr09JMhykbUpWV8UW/f31jEajch64UMCL/sEy2gecF3dZnX0y34v5e7+fMriOwY1T
kkmKV/r9dZqCtZdoR16xktTnjioRmEbTimBVWj2YyNabPGtl4SWYKMX17SOY+iTfxYnvuDcu+Llo
GZTm6CHtFd3pn+/BL8PHFZZgSWKculL9MsfoXhPWugdSSysRaYM9m5NYvv75GuI3F1Em6nnDcB3O
Vx9vNGpTdJq4UBijEVnJ/VlPhwRZHrpabH4BxXeQ1GWDg20uvxX6HYqHE/Z+QBrD/4tnbimDd1M6
7KHVhzGG2L7sZMAYM8bKqE6siI3EXD+Aa9UkdR+u/vzTfzfEFDs+rkV/gwPl+0dftyASkTnAdWPn
Gh0SdAmU+QYsJlBwOAN9Msn9cqORUirHcGx+oYvp6MO86kcSnoPDe+oCfaBciyMq/2QqkLNT4d1o
5q5hp5zL87ykvywYRGNiLrJhEuq1OqVAtcG2C9UpyW5DOoZsdskR6skyyqiEnVORoxuVpfHKBv4j
jYqCNkqhmWY8ZuTIEZRiONHlt5v+w5fyY+Gsv7lDfvat/Gxj+d//B66Z/0kljXmF/O/9MPu6enpN
3tU05r/wvaZhWH/xxrlMPDodCkoaLEb9a938xz8N8y+pLOocjE7HMqyfLDGUO9hOWZIzP9uC/7LD
SPcvk389S5toB7HiGP9OOeP9aLUlVzbYGbJp4/Nsy5LvX46Os0oZA84gx/PczJ4aFrGf7sKPcfDz
Tlu+n3l/vcL8DX5aHIGOBjrNuWnZrMY1tJqVvh5Px3X7WEPzXz7Qkb2OIMzeJLvgVO6Mm+TWObM/
mQLmd+7v9+XX7/Bh9gcx4yQDx3oQm3TKT8Nlvho/+Z1iXqk+XINFzDSknGdXZtn3vxOcWmoX5AUv
qxW6pE1/MM6LvdiRR7r1T611tYY4t5nWAHWX7ic/7zcP8d2lPyyieFtHPDVAYkagE0B26/Tmzw9R
vJ9Dv91AU5psFJmvTSXm8fvzQ7QGclUAOXKFA7E/K+B6F+Yesf+mWtKz2yLCWEfLT675m4Hz7prz
r/5p4NAmjiswN9MSN+wC/8daWzaLZ3PxgHth5X1yNeP9EebHL2QHLnSbjQgbrfdX62jPDIkGuX+F
GGb5iJtqccr/kr1cynW0+gqsd0H+0m5a95t42y1YPBfV4ulQLYrlW3t01kT+Lu7+fAt+e9c5VJmK
/Tkb9XlY/3QHKIDZXuTATp5ih/4S9Bq6WlF69eer/P6X/32VDwMXogh1+sAbaRI79GS3JRGaBU/a
/GRhlPNc8ssbohzlSA6jhu5+WIgrNyDUyuRC6SJf3znbe5zjC9zyOzqN63TZLS7oNeybZXK4vvxs
NP3+Vv7r2hwa399Kn5JFjxCBXp86M/Wj8o9u+vTn+yj+/PuE/uElcfw20ydkvwxYfTvPc8aOkNpV
ty5vqLPuPrna+z3Avwbs379o/jY/DQ4i1DK7bBmwzjZcvMLC2oJ2X9S74pPJ5bePjQoCWxrku47t
fpg8STBpE9Vy69r1PfFFq32+Lbf51l1zWFyQXboAQML7GC1Rey76xScv5u/mNsM0OSHQI7CF+jBo
9BpgK3ugET3ZnaifJu2T0f/tnPtuVLocq2xsNJTfqOx/fMnIfaJTHczeL9YmRO0vOqiFbqnda3eI
lswTbessjCW5vNv8k0c4NyXevxBs/HWuSiVDR4FgfniEpWUAKR4UAJRFvphWjwAyfYj1z+nZtEHi
t4A3v1hcgCtJNpC61X2/mtbLzxauT7/Fx5nPpmOXGHyLbtWvgY++ac+zO39T393rSwrLi6sr46Du
iyfvWd0bB3drLYP1nwfzhw0tg/nDnfgw14c2yRlZxXdo1wUowcUMajnr1/YCnf5i7y+e25XtIKFb
tydyIxcvn1z+lzd3vrzB0mZapuPo1ofLTwh3dJFbHQuNt632zYm3dbYkND66i3PILUtxsA7RVXAV
XYk3QDib5JNB/us79uELfBjlsoojz8dGtSQoYN/tvW1w4W2xd94FN+pQbNKlu4TRfsIocFDQ1Itm
SSLsJ1/i1x3Mhy/x4UUfUHCWFllB7GCcbbG378WG5/A4rtXyhkTjVbXu6k2NaY83/rOL/zI/z+U1
hdqWkw0CPvVhqZM2JgkOVqjYBw1VelC/uH0Kb5vO/SdvHcSSD6/dXEFBwk5hj7313Gt8P3NGPrBV
bWgqEInwf1ZdWwQ3GnSxhdsiosWhmV+LekQhieD1VtWdDZVFCT1ct7ZAGjnEQQjDXM1ZsqrsrJYG
uEofoigGtEOUJq9wVc92PXsCRTfcafSnkcZOM3kQtcdUrf1WIoh2RVGJ5dD3uc13cDRkGbZ6gA5Z
aptpIiB85wdTXO4jvexwiTCzHE2/Sta4ZDEBG5ORnYbt6N32Y+ySl1bLI3GgJmtpP4UmqeF9/+i1
AYO2j91DWnjRNWHUdsHRtxKQowOnQCkdwG4h3TShhC/lVFmLmtAc6D1+F141Yae+joWfIoOE7iBP
ZVsbb/bkwuvKHD8RsH3oFy3dDpcNwPM6v3K6ru32yIBRf+h2kc2YiTlmBZcQCW4Chbm2oSEGuK6v
YtAofqnrYoc9LY32o2F3eIp1o17lQRufFNTjrwt0U4+VoRUXdZO5+2zueUB4QVuWGSXYyby74u9m
C1xUYpdpqElkFqXewlX100BRfYVEFGSEylEY4ZVwayKC3Wbg0wQBkVBLbEpdsEhf3MKjGK/6Mv7i
KTi3dosSBwpxqq1q1FDZYrIsHiOUEJNrTClKNpHbyXWXQwM2evM2NsJuGwSpuzeb2Vqjw7JpIi39
0nktcdex56z9EM5E1VHcg1KZv9GFRBQJed4/yaKEbEHAoB3xsiratI08VEEEG0Tmjy5GV7SSuFEb
1V76wuaIb1OxyQcII4mVkVhrq1NE+tbCyPtoqff+wFdEAW4WFWQZl2DgpO0f6MQSnKdiYOfpA8Wi
ceuKJCEGtDeWYQWzGbfEOnWGWShYVyuzM4dzSG/bNMk22Ge0JTgw1MxoM3LSQdyG+DqpAZDs0rEo
l34dZMeSJkewhNaFNsXCp3lVgvO6cH1X3Wk1JdGQCM7bJKJNti5dTa6gCc2ILgcaIeGst51n1ctx
IO2sqSBh1WOfL7zesjbYQlpSUmiAazTS9znmJlIYM7XHtw7DbipS7PhjvlQjHSUHIigjLueFDWFm
T8g611neIy2Nyh7+EwlU1WTBv2kgVNJwz/eGmfCGtXKcHVogs1IcIW2NH6X0qnpdVm66xJ1Am5fj
8tJG5ARDS/i7OAMHU+j42/oaZWdXl/G27UJx8FqnpJWHISntJKq3ELigHGqfEBAcAIT+grlFcZR1
10MyZpeT7hXHRoEGwI+ERKdJx7M8Et0WVmp9aU08k5VTBsl53ZqApOsOKQHdZJIV6oJJpatJ4W7J
XrOXA1F9G1TiGAX1uLptDMTmOuDaV6JAgXNPPqG2C8SD6gRIbwNOvTK33hC7JLp73b6YIeRBbWv3
Nb39K4v/wtDWgrO8nPNipGrJTG5UvVGRhhgnosNPLir9kWVPU2RpD9pwNqGP2TokrhFNl2TBcrRD
8yXzzQRoccE2rtPr+JkJDb50WE2EL4nG2qS5OW6kKm3o2VXgEnGojNtwUmpjqCbZ2DUg0ND02YZo
6ix1/W6PR8r7guH8LMu1ZBnoTv86UNsHaWnRu1DOtEqJybStV919ymcfrHlMerI8XJJmcFeJCqJF
dlV2R3SJm5lvMQTOHcfo4aQZd2l37tkVyNKztt+P/oiSMF4Qngdwk/CIvR09i6FG7mvm0IFNsdOH
2yA9U85e997C4qHLz0fjqa2jSxym55MKxcLCs7i01GoK3iaVrsuQbAEhw03hnFCHXWijtYQ4uSNX
kbSAk860FxNN34r5cCxPGWSZVkNPeJvp4R7FO1HcdWH1psvhIkhOJpegi32ESatZYXYWOayebQ22
Vm1p/IItNfXTqV2RRDQDTVlWZAU8oV81VnTZW9VWMNIwhJeLuKPMzTFmWMd2Eq/rUYNT0WxkuQ38
G6vU0iPTn2CI90RplNHeZxJY9VkNNCjdAKxAV5Zt0p7WMhQYsq8JSPLD4OgM5UMXmTdUKMgBycOd
3w1nRapdDhmcrha+ZeTedw2BYs0iUcfE3GeZvix6csjz/Njau6rfVsmlTaqI57/20PqR1jjOcmJJ
AqqJ00HszOK1HOzzuK35nZBE0KEuBqNhvu43pWPNgVIM20bHwu6+MaFizCPPAp6UY1x1OZEsBaAp
Up7eqBVdGFl4ngznUEl3NOa2ufFMwjFWfDUxt7XVEpQEwVdsVf1jC2mzixEAsgRNUDugT+vmdRnH
28kktWdfN1dmve2n81qsLYmrbtcysXG2dtyvDnERsX2Z6l+aBMX8riNrgQUEUMHT0DxHit6wcxaQ
WwSbft1FYKEi8oRC4xCmJDcxtR8tB+4kgbBH3BFgDJ/wz/CDzjT7mQQnlvh73U9RrH1turtSvaRK
2yUJOEF2KEEIdyRr6XmnTPtbI7ua7e3u1CwCjNNNcQOsaJUhSJDmsw5Rv+62YxGR3LfxOgSsD0q/
0thLOM4rAT48FhJSI4/1tLrueY/mvGxzV7anA/DDsD+r8vo0aPMHNn6LsnoMZiheIs9wtnxxW9da
QAJYsC1blv2FLZHeNP5ZqpDld8dcXc641aQwnaXbpMUhDlpzAVX5VJFrNdiXuIeWGUpcVVw5mJP7
e6e+1sNbInsB/y4aomxNFxhbCJwVeI7Xt2dhdJLk9/5011e7MHot0ue0Ah9GxV6OxKdfZB751hlu
K3NEaUusRX0OSoYA5I2EZ1ARdj45zYZW/Wk9VLdx126qMjh1mypf1xaxRX11mtQo7PHJXwv4xPZQ
nQ5jclVMNewH98z1xK05TAMDxgHppl/Q+roHg00mvHXW9+1mKhx3iR9CFAt2scQ3J0hbVJkX6J7s
ez1XwQXuL5J/iujSBoBpkxY6KOcLCDAMlc46JMYUMDXpodkm8YulaaD8nUpyNp0YAmzpnPuN9gWT
zYrOMjvJhtwIQ9z5rZOfaPg1QeVnw6UWO812qiLLWWZ64/h3NgrP/lCPiGfaqSQbssStCY5D1y5T
VzALp2ADmdZb8jOZ0QRmF4PGToiNHnKAlCwFRYJsSOJ9q6W3DV3SVyNhQE9l4xre5m1hkRlQeV88
0ZbUUATMygiHWHq0gcUux7D3v3qFg07T8CY20CJMBueiQ0fUYyQqTA4Pow1GPu7Sp0iUEtKN7oU2
ky4tJgOtrJFPa1G6UPuB6OHap7SGUbBC4POlHNv0xjOy3IVu4aU3Y6iIF8GKVfQr3Zg6a2mLUsO8
wmpMV7CpwjvVeZUOshjkGAY6hCtYjfu5fbuaUIhPy1KazU0oW2tbiKZmg5xZkP++nVz/P26zSItC
13/fZsH5Rjc0+MddWMEF/se+Tp6yl/rntsu3D/jedtEU3RUaJHRW8aTTYpmRZt/7LvN/QkZKTB2H
hbnvYnFK/CEmFc5fCGUMh14+h1GTnvt/NV/4TzT6JXtww1Zoh6gB/ouQdvG9qPS9Jwa77cc//9wb
EXNF8O/aE9U0ToY0Cvkg5DG0Dj7UHUzVNVo+ExzHVDzWSf469DYecfMQhcYqHMSzkctT9nQ7rSsA
OZef1L7et0V+XB77DT0grk+38v1B2PUsV3NbLBxm7N96KUJwaRwIY1uTtLvHr37+05P6zc91fvdz
XYp1UBB5FMgZ3l8vaGBU2r3CkZ2YV7U4tFFCZp57yOrqSgLLh4r4WlZi01uoDFNiiUmwskdv50zW
6dQZR13IkyBxgUJ5N6HTYCJFNDjJo1tUQMDEaZIDhPoyxmrvMJVWoA8r0ByK7kFpruwELmg6k5XC
3egDsclc+AbVie/sEpKjepAabZMACj248TmAjmePzZOj7TvLv6xPYPBCc4h2VOH38x+XsXlAc7wp
0mbr9uUaCfzByg4gZHZC+vsoIY1FL69sccJits9FctlM2jk9ol1ZeDuJRQNV2woC/Vq2zZbJiIWN
XfewdrWZ3dFsa1uSCGae6aNDsEn1ScHtd0/eRXdBpxpq3C/iH2qSyEQDyMUyO2PiXHUxxrWaBAeD
8CvxSWHp9xeDUyShwgvEVO8fu9YRO646y13FY7l23WqL/xu0yzGMy5WXBqs/j7Jvwp6PLxUtOLY9
dBpQ+H0Y1TYwF2rGwl1Fus2Gq9vz+5mY89vCO2iGCzk6xUMm1yCiEmArqU1wQ5jsNI8Un2aAp4G/
1HLHZ7w6p6NJX8J1cXF89jK8L0J9f/dwH1h8Ux2hwMeqeuAFuZW5EC7G3NmkDJeksm8yKzhjgXn4
5I5ASPx1nnEd+IrMd+hXPxbRTaMxPTvhYolKL9QwgikncoJYJESbAAHGValIpnMJnIvgmPn9Watv
gasAJElX49hvIwclbTPBuWZzHPDXC2p0fXSo65OSQF4L0i24PTxypH/x/043IFG/omLfDFW8c3Nr
gSSSegWe3NRfOlyonfhjtbXogO1lsEEdQrFtOCLEPsHngGVPnqQvoNJ7wdYBGzpmVEr6bs3xhyJa
uKZAtwqGYF029AUra+lE/qaBDajH9xzjV1ZvHIxxYGcWHioSqvThqTQfPMCChbJY1odtwYfF8F2N
KVhLwjczYe06InTGzELvxDmvh39T9EcHGAh6/x3F6U2CkY9XdUdwxcoomn0MuyDQ2RpADYfPwWHn
i8uppni0yO6LmkfPD9Y5gkgEn1vvTLEPCjlgWWUwE5u2rST9qB42sZ4in11r5HI4c5oamcqt4V1J
Qse83DtRbGkiaeHvi5bzz/ErQvyISOsLyCaGC6ze3/SkxaR4YsWxlcGubvx7f3SvFJ8aRNpmnDDZ
g6wu+nSntXwS9wqg9RqNCQgd2HZmcwyx9cT9k2wF4d5JIM+E2eLgiSBh1qo/8XA25X5TskPPjxos
7v1gE4owyo4CZhksUIfnS4vwC4GL61jgnqeIknZbjWMvaoabxAuXeKSOMqUeATogafln7ocGMtYc
ot1/sncey41k2Zb9l557movratCDBhxaEFRBRkzcGMq11v71vS4YrzLIjIqwsn6jZ11mhQTATBJw
v+Lcc/ZZe2xxcM6UdRbhgcwdiHkfW48F5EdOW90uysF+dN2hpxnbrfOjpgznNBnPTsmdioul6zSe
W0A6WbL67tnnb9rUP7aN2AcVg6acNjXaxkC0O7nGdwUD8Mpk7j/T1geuBCmCo29jLndijivggmUw
e0XvPJbkp0pMWno1Ydcwtt3M9XO+u0G6LYN+FZZQOIZqCTp6hRgdZXW/trrxXAUHP5L0PxwABTYV
Lug77h0Z4vs5H85ZlF+c+ga24R761f2Ak8XETWhak5NKu8u7YCW/mZOqXqNQ+q7A7vkBZ8/lFE5n
ewJxo4bYSl4KLE+iwNzrNoVhTmwB/1XUGfs6EhhEkQBkOoV1sPn9gvI2Wc/aRbBiqeTO0XESHhnv
VthCGUWVzanr+fqnSfRrAxts5swfEvXmW0XFjz9D4Rs4FppfyLBv9w3N7eIBySZ4fdByio1roim2
Ha7KisWVr4M7M4v2UFvh3cC3GoJ1UXXQpVqaa/PLNGLJzFWhEWJRxqo30NgW8DMnMCFsm1u8KB+D
MF+W03cbgGEMU7Etw30ZhRuhKWtcaUX8oRP+hymi0TVXGKa0KJvpcUzwmhumDV1l+0lNj5NW38R8
mC6jIz/qlxp/tDT9dda1uwJa9ohfpfx3UzvY4J7qySEuBycy3wtpqJWS6J6iVP/pnitvkdT78T92
eOddvVsHcWjT7eZ6atkfoHt5lZ4esZuAA4mTL/Ph9yNCuwqF3uy6lm7YOn+NIgWdUe/lqQNYTlgJ
0Ha6uj/YlbICTr9Wy3if+ySQJoAS4jTN7jEf5g33BTuwcFVO4V7P2hvSjo/kavgNt03Z3rgplAua
+WoiJF10B+wesOw0l6C+F/hReaBIPbq173VVWfUs9k4wbeR7Y+lSUFjbCWbg8tuy6qYYBXVNsnX0
iFputK+61KOpdyXMz6lQWYqrGzTje46oW1pNIJdgZxcqx0wn20AH1lQLeCAKoFjcCDjnJ+VupWT9
QS4gwAr9JjmNLb2kAjr3iMNfUu9SnWRVl2ISiOdrKrZlOmycMlxNY3cgJbg0SagJaFEWomSjnjcd
GVonTGn/ZEPDkFZKFCiAqtjbJoKopCZjDf4Ok60V7SU7AGJHW9rIGvXG6HGVtbbNGO5tPbhXdHHq
SLtMOa/H1JObdy4UTInEcnbnjfCDTVyEQPFxVeRX5xPlXrZmgv/1nBvbFAgPXE2vSyHDxLcR18FJ
wn2UhHduMa4Dc+CLwpIyt0DEIHHNHmSOLWQZ1s2Q1gLzpLDSiBDAbasvihoPutja0qJPZ437VAT1
CwyYC3TApbIz+u5g9x8LzAQD+RGy8RzjmJwVyjGu+3OQWn+aD/+It+SEMHVVuLYUg19lAD/JJWDM
s6upisPcVL/Ejf7FreuXbkhvJyg9UWjh8Ggta2jCs1rdQCCCBOIebfh+2GutxsTcY5qbg2R3reql
0CD15GRbQrbzUaMAaHcrkvweMvZ96CQfBbFTqUVwn2bsXb+T6PYc7FKG6JHur5OiiW2tNjvFYSUA
PT8AvMhZuowmA6ErwPAFG9rO9kV2kGt6z74SgMwbFXoDcCjX8k+tSStcOB5g34alsuJuHw2BgXQZ
bJoCAQ1LT1Jiet5eEMcvYzpcptDc0mdEPYKBbZIH6z+Ps9iDjviiOul2xPhCjhm5gpIh+UOrwbvy
9o+VHMkirS+25qBzfLuSh80UpmnExZcXGgrDQaEDG0Puwm8fKQd60LIXOlaS0CsvmmE/GE56CvBR
yLwK1gixo1cjdo2oXUhbaaDyoPPmzWgEfzgQ/2rHsaVGGhWfrWmqjKN/GiRFEgQ0mLk4Ilf+V404
RY8zlhdrK29PSaN5yvEhBgn++9XzKkF+t3gi4ENtf00s/KN/pheTNWs4kGCrURxtMkzOlB0TPd5j
IkBbBvXYLCJ5h6VMyf+xlgFpG4MtJSoSVKR0o1+HrnGS204TT/gRJJ9gtRztMFx1cbSe+3OVdTu7
BWtuU8BiMRwwNyqycGVG86ZPDTy7d0VPxIuz5RhTPdCmjZXBrKGS2CbzOREcVFV23YEwSE23csz8
/hpY/zijMEHJ3aiCvl7UYdb7HQsUygCiF9RMGO1MyAQ4WbjUcQo8yW21XVpyNPjxMlKJxhJ2AjfE
VzjYJAbSfI4yMlzsbXNb99OyBUjBFpSo7HWBSfbV3M42obIiAItjexvzK/CLKSb+GQP4SFmf025l
598iTfP8pF+TtiOUwKzZYJsaIZsMqTf0ChgWgixoq/LSy9CxyWevfdTx9aDMv2m11FP1dpmLbhUx
66S5VqWYhGDZojRA2nlqQzqV7v9g4vSPRtsnqh/qEb/Zdgf2bJeNmBcTrvz+4r7rWX6dgGxkwrZs
2sCE7Lb+eWBD/ERFAO4WJn1+KallNNGwNtmCWvLLNMK7TsdFnj23yraWk9za07yJx+xYdJQ9VP2U
OvcD6XQTinBAr/IiYCzKi+80RNKBBFpJe9lPcgmR3/v3n/5X4aZB+Idhl4ZyQ7ybleVMK7/pxCQr
8FHPKOHq1EPH1v3D5JdpiPeTkDlIQpAjOdkD+fOfJn9N68fYaES12khEkJrgK+JPv/8mUs39j7+B
lA7toykpiu47iaAksiVjnrheViPMYBiqClHhBCDH5wiNk0/BruIQ39fMTbUigiTydJgJME8WQogT
4Oc/XN1/ZGeYdz9/JP3t185LPmzn85GA6u1q1dwOQXGh9AqIMCXz1v8h8/SuE+d1KJLqRM9KRhbp
+7vLbFpV4Ldq4HpDEeLZjZqWEl6P2Aqu7EpuplWZXygs0rrbg1u1yFPQlTmJPwQE/+ZzuKrmsjUa
4ATefm8yVVqf9eBjIGqveiXzxiZcyQAgqth6gPumbIuQB3Mj9SS4wh2wc1F2vx8Q74RvP64GMmfT
NHSV3fHd1S8UvKQC2l69tpEN1Bku5eMZhDR5soGyuzwNy0HCPzkuCPgY0EgQPSC2ZEdSim6Hfybd
8isZIMjFW9Q/Sgz/tgPyV3si0sR/fcJ3ezdQtRJwCZ/Qz1axSG6mPtgUzfNUlouiI4OU4iPMGfv3
1+Wdlvb1upA2YskiOU8O/92CFU6VYlsE9J5vNEtAYAuZr4FO2Mmjsp0c5R1BGYINNe7K0FSJPn//
CWh7+8VcBQJKeh6uhEvj9dsBMph6j+8lX/yapEHm1WshzLV4L09tsDOXYRzcyfnb0Rk6mFBPjWFR
BMsiQJ0Ubqs29GpiMFhm+kUGma4EwTCYrI5bZWfH2uWOM+46w1nAc/OCNry7RtVIwUg8tUGwyZ30
o6aEe6U3Tw6d3JO6S1n/nFauvt0y4v8yeSYDPIU4sE3aXcBoTogaFWzu5Fk5wbeqKtccABYGaNzM
NpczNhZysMfkzYaMqJUAc+y3rl6sIZRjE8dc5BAn82eCxGjLDinDsEzDkJqYBNzusuzy3VRDz0Sc
yhGkBsDblgQh7C5+qzzCqfxUZdgOy/yh7t/JcF8e1hWiDxFbC3kw55AzJLgZgl8rImB6pD85OwBU
6Ddn2Y+WNRnbytnvPsmFoIg9Bfgh7mh7nb+P2kQ347WJa3wfNRi0jpAWyLmRJ1P4hTX9xzT1yU18
1iZP5laSibnT4TfarGTUnnAMVWPET91xana4SemU1o1S7GXobj2EFMKtMtlag3N0WH+g6Ww1xcBw
k4NfR6SlT5ueUBS0qhaRpmofoNlwvUeyQCTaamupKf0CFOtqqsZNYOPFRUiQuHx6EpdWAkIcU02M
NUyMt5uwX8eMLyRGXkdmjxTGGl46mb3vqqVgjR3tLdZhaJxQ2W9kqN5RNzBysZUnB8ByKyRmq0DE
W7/Gpi7Hiq4nnp4Uykp418E7A9UIK3FFVOkZzkQbATwqcpkmehJFtR9g/t+qjgNMYF2AiKijYdGX
YpvAMantYSGPsahOtvI2BRweqlbxKFgYjI1udh+6rvwY1Pe91R1g7q2ofW/HwjjFLf3SM7GQ9rHK
GPUzX46BNuHDFU6TF11gOV/PHCZ7QIi5ifx0qXqygSHneAX7WbP+w5T+VSAh+S0azQc0dL9v5tZ8
IzDwIWGx7bNt7ogtNmz4sVvLYKR/Jcq9UDAgCSlVY9sOYD8aFEcDZaRm3BsWkW/YfCP69F8irf8m
Z1HI+c5Vg41ceWUqTiaefv+ZfxUV28jTSZLSW2xcA4qfgpLGqZTWlR850j/NIwVm86GaGFnkH2Vm
sKWN9fd/0PhVGOSA3rEc2fgOiOftstdoRQWtkGWvbqIN5O3lGOYe5zcse4x9Q+iYOsZJjvJOFXvV
If/ARilzsUmsfDDIdiek/FMjweQLLLjvHBXiSHnkCAqGEPI+BEm13dHZjkWKWnHMuE2BEvj40VaS
2YbAVvkW1NnrhfzvrpT/z7Px+un2ey/tyxsTr/9Td59ffi6eE4/+V+nc/esandHFqhsqI4GR+aN0
buPiZdGuLVsWKLMBXPq7dK7/RXWcUhMJFpthKdOE/2Xjpf9FA9m1+ZrWGJM+7P+kdP4+KrFkqxZB
OpAoyCXQIN6OUn+YqC+UJbztJriDW7TMyOc2arlNSQba4VdK20+D7j79dHV+UcF+Pzfe/VXxLmas
BrNhsuITE0Kb0OIthJn9/9tfeHdAyNi26thCEc7hADjJoc/aP8T77xfB63cgvyE45RDX0D765pgz
DcmkoqUm10fdYnKn1TjWG8eYvd9/kfcnnfd/5l2YL6ah7TuDPzONZGzGR235oZiSP3yX92eX1z9i
Uuc1OU3QzPr2u2ALZbnpwB8pu62WkTj7wo63SDw//kM0aFyXvZ9Ph69/ikMByyIp9fe3Xo1JUrtu
ant6HG/STEVQiBs5OOQuz0GL10egipBPoLWKdWNJX6QFSLplqnxRAhR04IKycZENJ99ag8f02qpZ
D/ozkA3iv2wN+/mhHYNDZR/b/JRO91pEJnr8ZmsTSuZlaqPUQ5qUaM7CBjeUZ/ZzrlTSsRpv4giz
e5wpAJ5q2zElV1YCEnW/k7xeaOghFQF8vRsuwilehnK+N1OqJZTAw8T0wqZbq9ZXCp/YUDwPKB78
Y9W2UI3CLdyhlUpmySifcbUG6GIubKjJagbDlj6JyMYcw72M2a1wvnNyQYZJObHBeFQ9DkCGksIA
G9UsCi3cZjgBlPDKSJOMQ7JJwPOaQ77PZ2o6FWp2p8BXVWF/JQXb3RvNgGos3scWnKzma5F/MMxT
EwO4BBOJFfgS4THfyF2oE5y++ouurfP61FmXdsJR+4A91kLpxxWYKU83GtKHC35pkhIpLubS68x7
Qv4N27a1MCwQzPRWiha3Ps56pdAOLb7ik3bfomMv1OfeSNiX8hVTcTC/mFAnQwLFOO82PgcRmLmj
/UkUt6n5OMbPqkDr1diLJOIQjdhw6g6ZnxId3uAwjxdpvdMwRW9BG7fDM/rFVVp/KbdGP69weOVG
frHoX2jmbJlQ0lQ0FyQiktcSmXc1eXWar+Lsudfg3Cj2pYj9s5nWL8N4e1Wq4dBp28ZjLr1qe2zu
hxiisW7cAQmDFTlTry48pZsZVNoaVtMCebGKt87YC1SbjNWsPVhDc5x9y8v0b7X22FCJyIL9uO3V
6BwkeFlxKjWUB1SA1EU6zsJLwL+eyI9KgBl8hkm4uipS9aDWxjcjHDn8cGA0yPVy5+jtWXc9jcLV
Fo+GDQa6W42ioYFaPaliYtbpoI/p2oxrJLTJviM5N5jpskQ+q9X6oVW7h7LQD1SU+/qDnjnohPt7
NegOEeEadNuLxelDibo7BMA3IwpoRudeaQuOR8pKxzdZOBzAGsxOiZyx7FiOTA6R5aupfYqAeOfJ
14BiDOZvgfbZBJqgQjLTs1MiYsDpcHzpcnGOMJsl9jRb4LaAIwsZ1FaAy3OQ8Q7KMQTJDdaaBFm4
sxnwWkdCVrqkOtwZHKIwUDKq6KMBVVzVonONzx1g46MYCHgVX6wyBpdiYxxtE0O5AwYiOY3OBOQv
6pysKoDJNrYd2NajC4LVMSNvN6KdRoWnhlumQCgf8umWkoAddjtNCoBHPJd9C+XmTuGOK7F+qpzx
kz527bFI0AVo2qqBxkna9Rh1PbYPGlrT+yKmzH4oQ8tzLHyAbh1Q2EaPJbt+k0WCr0iFlKNPYQEY
I/4FE7cC+eYVWbW0e5onOJQOPaJzJviAdQVZrMWQ3SYR04y6ukuvP78ldNK9Md7L25DHZzP53AGw
SGg7TsL2YLcBgDSVeq62iDkjqutgoNF0BucdwUYz/rBV/XJXl/meH0v7uz13cAIjUGECeoDfen0X
Oq/lj/8fej5M5bf//b++FF0OdvjuG+1L+ZtgUuod/72Uc5ezdH9ropd//DevISh8i7+gidkw2kxq
AteS8msE6pp/sbtC8TOgSOkwF9j3/wUCtRA0ui4KQxvlgGkS/vwIQBVN/YvallBpOIPmRRnQ+k8i
0NeS9t8hgU2jKFUimhWlhlSjrvUuBs2h85ddS+qjkAINdWrTjerEzqkYleTHsywM2MKU+RDrSX4R
xqjs22G+u77K6pmiK1Z4bD2kIePKtXmWTJfQ5AG/asz7DPVMh13uL2btpSK74QVolVjkwn4pfK1+
hsX2Oea3flUTHc8Mh0YWhdTqGDT4W7jdd3I15hP+9p+bXL1F7tTf4sWhrJWuHlFpRTPGM727bjJj
vNUBPJBdLK1nMwg/YBiT0PVY+PVK99URz0wt82qjwajRyNgdk/4umYfpUyKGzAvw6DjMg6Xeq2F7
Z2KdSV7O6ZntZfqUG7hSRy2aI1Pt61snsuvb63ss6N9dI1QPsCzP0lv1fjKK8F7aRFAsCRAG4gSA
PiI2MPZORHi6PlNEHb0++/u912eBSYRQtuNyNLtpnfTu9CmPv8QUQ57NeSy217fxFD3iZeZacMCg
T7KIn5RCUTeBfAYZ/cez63tTCn7RjTqXhf/iwn+8bwxU4rWPLi3okfhcXzaZCje5FcVKc3PSLEH/
AX+FBPpOEXy6PlMGS/n407Nk/GC3HyN9aG4C+QBesrlpKwXJO2cL7Lp4L0WL/9Pk+sXZBcQh0fDf
4xU1JMIMTvWUf2ijpwr0bp2rQTdn0KesHbC+jFtdVBgxtMjIlEqF04fD27J2zfBotrnA/5hckjLi
pkPGRpzTIUnOunYKjXK40Af1ZKaK8WRo8bhtrCJeReyLZ9tQm5VNm+HKjFX3HoYdfj1T43+eQ0SC
ZiC+F+qdWw4mcS4JwNkYTvjM5Zfrg6oO9VpU7QfsHFISQ+7wJSsv9E1aXwcDLb8zRTR8pIW/AxHm
3vTYcxGK3JSG7qLh4J3AHSPMWgoaEkv7QjXnPKTD9Az5Kqd0nAc3tlMa26KI1WXUg0vXqb1tsHpu
blC5NTdKXAjMAo1DPLnpczHg0tz4/Y9npWOuNa2dLxq5ofUctM3eSKL0JjXDeem7N34cBTcG3ps3
Qs93LabnGE48Zm7b3rZuVt06QfFhskZtb8k9raiDfl40NkzY1tLSDbPRPllqytJRN9Mq8bVk/tBk
dXnT5xmUVjpWcsj6t4kzkcUVIjpOgXX0Kdje1x2ccjujwUnxD6o1nipIWI9um7jnuZ8+XF9lYbrz
bZC2WDZ3H7DWOISdHX4eFQuHRTbkc9R3CUcQEwu9HqsXHT8OJQQlvri+NtvqAbfctF4oQqvOSjFl
a4x5qpvJfZiqSmzVKSI+SerqY+g2nzuBSZmlKtGFLhN6amaA/0FE5S4lf742Mdk4lrqSHJo8Q+aQ
iuCuMONy2Yboo8K0oieHZGYy9tx2hW770fcfbHV48LscwU1X5FsrVJsnP8nX89A2L6JRBg9s7Xyw
NdCFphi/CcWvXwSbwIJ+QO3GmIMv0Zyd1NbtjyMe4MdUq0Y8P4Ktik/vMcNiDsesUvB4/Xc6VOdA
YD9Wkb/Pp6h4tGsxSB0MNRDByUakfVb/4SSLCuLN7JS7CZ0KOl3wNvhq9Pjy3P5Tpk+tacG1HVkn
iATjWKvXo+UHH0G/GKsaH2XJiDYOQVs+JmozHbIxa25V6RVgZWOBqElpDkOlN4dWPitnumxY57B+
kC+dXEzu0gTgrnYYjS5p2P4MTbp+Lh8yIZgjY1ltVPi9m8hMlFPuGpBYtEL7ONTWtkrrAXuhwL+N
pqFZNG4T3fkdjm6FcO84GOg7eP/GPjSzH8+u743yvVi+F4x0DBkJc8KqqugMNpkjKsPlacrap8FM
MMCxq+OuG/EtL3MzQUEWDKeRTPjJT6UeiY7JL3fvfqz2bbbqMHvEMwrnmZwe7l3sRsGZdbRateU8
PKQazfBaXtWfYSpvwja6YOY+fexsczNizfdixcKHQm24d5lKxb9JUTZ1dPVphtLcKUnUeXkWNuvr
y+tDqbkb5BX71/ufkKE6mnOrP0b6Iho5WcYB7qRlFvd7fJNdT9ifW3sQCYcIjuxFI8oHP/5kuGV4
UKJQvxjxFz2Ohm+R0L51eZI9jfhBebUTZpeS3toNfrj4D+uNSqYXdS2e0tOnWWtpUnf78jZH+Lgy
G+Nr2gn7xpFncLna1U0arBlemNfACB6Kvt/BIGYcY82zg3bMMz1i7TNbZ+EUrXlvuQpdgkn0Wc3o
lcPFlSO9JTBglhN+Ht1T4M7NTSQfjLRsbhynUPby/eur6/tFuctnFnSifyKVANn3QWvGh0CGMewx
7Y0CdxG+Yby1+4E2afk5YTGC52dOrBQc27Z+Wt22fmU86aLMdmSRVTLBvHQCZ+n3VY6kDr+gHgYr
ZfEu6rcc/2Nc2vlUsYsGoVU6fRm3dnYGtDvu0n1h4pykT3X2JS8Dr5wS9aF2cd3AnhsF3OBbiIFn
mj/kQ1q6UAhHLAh+v+OKt+kppjQ6SJQEsvMI8i9b69sp3c5OQZFZGddDpilbcuHJPsvYF4HzHURo
fXewmyTxbX318+izNufqIxaKGcW/YUJaT/2HcAhh7HYEl4gmjQgJX5Lv8zwAOEis/LYWVnjvl352
69BEaxkdTHBFeHoXW2cjUtli4zBZX7cOog39Qpf1eNGjWr8gTWguLV3inPmOLof3VTHlaOAMMeOs
l7vqMUVt7Y+4quHvhAl9oIb5xf5aCku5eX2eusaf6jNvk7pcL7LMHB2JpIHD8hHepVftDrp7UNb6
hqTvuJAuPEmJuVLSda9P5Dvq0FHcq6rx/K+f11HzNNYWbcQI8THO6EBNWHk2nuahSHC68kfSqUbj
UtIfvrVDBedaSx/1WG0ep3D8UA+a1d/hv/hQpyDQE6sOlsJsxOb3o8F9e8zk2yGYRmcgDy00j1HX
fjsa6mIMa73QYjDaXXLucFm7dzHSWKdqiiO1PlNmjNXoU4DKkGQck712yy9d/1AOU307+G59W2Wl
sUyM3ljTw04AiR5ENOGw9ynTLhXwFF7j6ziW4KuKH10d3TqNRhctjjGDWgpvHObiKUEm76n5VO7C
vCufiJcx/CrVG1N2zIxlJ9ZRpMZ3bhXSPpmjSLq+vD5MgA6wwOovADzaZUGIuSp9umiuDxPT/rQp
HDom2iQ6p21q3s80YXpV6JtrxexSwNNNRiqk0jcB3QOPddt88McxXyiYPN5U0VyurbmLNiZR+RPu
qDlY7qI5W3pWnHEcL86VoV7qHGDn9dX1fUxdyfG0abfBJMC6WIAksEA274nfxT20/E8R5q9bYjkX
npGRYXWmzXdJZb2oY5yf8Rw2HkvDeHFnBnsYmM/qZ9Sz4sWth25F5DLuw8oeCVmVP2z3/1waIB6B
GkJAzxJhmtq7od7aZYOmzjA3RWtjUNh03SloJkS74xx9CVaQUTM2wzz2kJ3Pp6bBMsdXGxL2nAul
z2+rGKfr5hO2xVdBV8DWKq3UXwzCZnHInf6YV5PqYfFT3l2f5bg33SkDC+v1GS29L6/HO7tGxYEJ
l7nM5t6CBRp/C8lVeyrLD3B4PAw1xk5qDtmuzhMMo6zyYODDfZcKW7kUuvE4h2X03EyBuwHvdnX9
ip6jgf76NMHC5/ez6Mqp/fsQI2cRJ3f2BbQhNszM92FSDP0BmVgdbTS9UzZ6nRuPJuighVAHDYmC
NR3EdZsqwMyTtLe960uFhmVPYWtYFa1RXsrmwZXnUFSR4+516onRtNd1x4bSS21qNbKy4ogIyMNf
T5whHktyxZPcutrE+B7XCuY7pT/cuIUxeGM0NR9SqU8FvTJ9VcnmTk2IbMsKgr2+uy5Gde4Mp+tD
PFjPpL7xZ8BW06s6u/IGx5rObjfQ3NH7JeppVT0pWV7vJ4omJ9VKceUeTQJdnap6PmM1oSELxZTH
cLtlmqPWyOYvUT6437VkuEy6kb0UejBgZG1GH4oSdUmelMOtMEW2NuKmPxl14G5Rykfb398fR65i
b+8Piio4SLIMKBn7ck/8KYxtseSKNS1hGl+j5DxE3cI+1z1qpXqI3Wq6lKbZPbpFeS/Nym9q8Dwy
H8Cmn4VLPVXRQZjDcAqtZDxdn9Uu4I6aCbsfu+dJFfVDT5/qoxM8K4FSbbIYdVQwFxZtWMm8Vtv0
WZ3nYpfNZnFmxUEarQ9kDX2veV3eJ2O1C+1R3xhmazxytrSIXJp7CJrlRzUODx1rKqdB09rFfTdu
BH4Kd4GiYBFViflLQ4c7tJ50aZVgapyyaF9/bz9bN6Vwk4dBtPNizn39MEyme1vo4bI1m+jBSszo
obJxTGYbWHKWNJu1OfnGmlis2yhYP66uIU8pZMYzHvRjX5AznRMQUFClcuynotijO7O+jbDTW0Ep
YunT7HZvV0R011yEMjr1XdwTxyV29hAG2p8kFM7b6uF1+lFuk7sXCS/9Hy28Wq+pA86hySbSmuqY
QUw5ojkdX5/lGCbvJ5Ne23+9Ver4O4ODoqYBbOZUhCUgE3kfsCP4jpLAAl70lWam/IKsJtgOOtaU
15duDEiqFv2LJQr75OeBdepxjJjsUysfru/OMOM2eqAWi6G1ke189V0ruREynXI90pvWrRKV5q4J
ynY/AW1Vl9enGLlQ8CKB5hmqfkzn0XiRTgVDOrtf/YTAFGfg6SG0I2PtsNTtK6yDzy500GWnKNan
KBDSedD9OofTVxuSwCLv4tlLHc06jAzUTZOnd1mmWIdEPtQiqXFdLMWwLMOCBEmSTlsgdBoNjezs
vdzZndodX99T20tYqs1LXjqy49EJnyMf0kUblcV9OFflSsvd4Cai8sAiFdWHMEeKM0+F+4dwRRKG
301k2c9julIe6dr/kL+xCSs6SuhkU5Qau3hVNzcwiYpd3Nm4rAVcYvlwfR8TRmX84DjundIK46kb
g4BGlV4gKSWGLxhGi8qtcbLlvkd9tqwsQ3lyA85tgTri120Hr+8DvjhHbpLs7bDWzhXpozNurOo5
q6h9qklQ05bFD67vXX9q5iPa5Omu7md1Z6vYswaB4wmRs6KaaXm2sZjlEFDszQEVWlHpX3PNCT/T
FY2N7zhot12sPVA1gTbok5uBxfSai7ompIY53/qlrT9gXO5ucnd21tcA0dQOg+gSD9m2s1HlYRGw
srJ0csVfX18iopt26kRZhxBr15lR9Lns+m5ZIb4+V41enuukwemsQ6rw+9X3PcWW3REiNIxeVbgm
Se73uyMeuwoa+zylrfWMqWXzaYbHtXDjejjH16xSqtLh7LpzcVGKCv7bKADfKGl4qNoB185irO4b
Si+L2WqMlVFplPFsizRepuYXVTGoernBScchihpypBcbP2e5JE8YNGcKd/klV/JqXarluGw0Kzpi
jjUsxCzhZrNuPLXYkHs1AQyOu6XxNLXxIXI//v4aUPrX3wxdThFg0R18HzDgMlXLNt/tQQ1MNjxC
I38nXbKTVVKUYMSiOb5F99XuiygK16KxY2yWUmMTZFlywXbh6zUTojZRulalC/H1Jba0Zxb05OwW
g7pyJz3DfpXFarBjnNXnrgb/NX7GO3XAJYvJXGr2sMkgoS1JIDqcxNDWc2DB35o0/2skq0W3ID8p
LTqc4GaoaiMtVfcCg6h7WGMNzL+FlVX9rlfT9q7tw/rWau6uLzQD+T1pR33fGAOxrBG2+1Y4nKhx
nvcS6KbbfBRUtAO9O+KUF1ORhcPWhyS/AzPuKWj3vYVrcllsO7D4noJ6dpnbUBO0NCmWgxGa93hV
V/dD4qV9Wnud1pGGjwtamQzaAR4SNstV7FKsbAY3e9CJuQ/ScBPrwxBbSS0TNK2ZIaZFjXih9ehZ
n2N9Ozjj9Awsb1O2+XTXk6bXjHneYXZSbusuD+Sciz2VvO9zOMwfKtyi7nzMILXKqY/XB5rXm9dn
rEnNSgwOtxXUHevwiK+uo+A9a1fCsgFl+fEia5l/dl2cwSfC4Q8imUwp8xWead/9XGOUVhpmHWWW
7aZUoSM+AiBh4Sa25PRWnHp7qEBhpCdMXouTr1Dt9oC/BCu9ioANXaPkOqr6o67TbB6nZBVg4dE6
RQqF3HOiSR6We4MXuL/vyuT2+urvB8voyc1pRlXcOHNxiDvNXcDfyRuvFeLBpA+cbLtz0iw/upvN
2bjTNWV/Tbc3OscFs70Z2lZyDrtke018X1Pg8LiyG8dgmwNS9BrS9thgLtPJuHMTPyWUn7V7Ebcb
HT3nk0vKeE2WED2L0wfGa5Ifh9nKa0omvRKhgLfyHBN5jTQOVXGB0e41d8gBDEdrRsciMu3+vk3V
ZtMM9bzTcKBSKrGujSi8zxVmSY6YIM/FMcYT95KVhCTm+KUzFR8BqxxYjkPGUaXl86zn1ac20/XH
HCXM9RWINOPx+rNUPGrGMVfch16hGGDF+kFvc+c5YOfyoDeEZNIz7Yzr49osy+k5d2tnS7u0vVDq
7nw9IUyuqtLyjlH39aVfR9rryzEynonCzTvFUU66XdiP3JZmm1ZqutHaPHwewAVE5flahvDN7hvG
VsljPGAORsVSWeSTcOFfDsY575TIE05qfPq/hJ3XctzKtmW/CBEwCfda3hedSEovGbLw3uPreyBr
36PTO250v1QAKIoii0DmWnNNA6eSZ6TVt2WKQmYy4ubZETstJ+3Twkzh0GXa+KReWtwQ9wRZhuu5
pjDu4LsT5UUdjHUTTnb+gsOoF4XIZF7WsI6s0CS6bSg/AuKmzhDRGAXaU351EM9Bz+Vjr4pTOo79
PTWa/CntPbmh2CD1LkkrSAbI0rO+cO5uPn2ZuviJeMH6B3r6TV6M8jeWK28VAUsfMu2fpkIbrqVb
Z6e2d2Adu6GxAVKgiVrWOt2ZmqcHFlqTyxbQOxp2+5VsEav60ZgrNw3GPcVVdSXSZNzHy5G/XCMN
1WV8CWIKy2JYwIDq+veLNZIUMab8r6//+wW2U/xwqKza49htNPz2YVf41b3NsFFrfO+9WIYQdYuN
ypyH7qHHZWLdFq5/snx7r9BAQRw3sjJPewosuz8xlqTsDivtYi42BuMwlWsdRPwmh1Re06DF9XrZ
v9MoP5iz6eyTMquhfTSfaKnlb8wN113dpj/5Gg8nKDjgiVf0e7X4RGP5ayrQdGLc6cKE/m3qP4iZ
SX7JkPCz1Aqb1ymBWFWN8llUTfw1az7SBfex6tbY1UEBvRqBtN2X3Q6ZFsu3rof7TK/wY1w+f8xF
MTOV6Ui2r/nTrXvr+HeDqmJ0bDo9OEYP+p2A2PhYV01ziPXKePIjfq+2o38ZLDIKraQqbjEOe1TI
07EpMvb7ihnqBdQbGnZlX9mP4PAt1Jpq3gZkx8IZtFhd05jHSNhPhV6UNzjyOzXdVXNeGwHeNWmp
ArBeWLul+FDfAKUJqo0pa8xjZjofqZlsH39Qj0y7NTUKyehaf/YJlR9WpsYkOceFdi8ipzyRoc4k
uYumT3JrwjXYunlJoJy+p4Rxpp0Vv+bLREK35CYymHerozyb9eepJCs67fBUTeayYmQQTGe9L6fz
4zwjl23r2mX9+O5/xsIePmVdTOtHExv6mP7JHDheFYB971+gsBl084LHoEnxmnONXwFMxLVDh/vK
vVP/9u2eVPcprW+P7YowSkjiCOWOGSbrmzBNps9kIB6P2TEi5AxbTRwwDnWOMxxlgf7aAlzuRs/H
cEObmH4babNFo/HNq9LoObDDa08T9GJH+viSztYZae3wRVPl2BBhwmK2aBIr3/pw+VteYojvKxw2
xUe7RHw6bn0e0TAOq9wU/rEc6h+1LsKLCJr8IiFcbLNZ+BheYg8o87Q8mMgstnOq1xvXSpPTuAAh
S+DujFsyc8GsfMMh9CMy0/aHNhQfWkwLI6yDZWh/Eu7W1wlfJyZ3dLqtn3+ZayDCqppwGy+T7Ahl
ATBOj/qN0Yrok5E01IMcv81Zm+5+FP5Rl6ccX4Z5dEfQT77KmN1jt8D+w0yrK3CFC0cbaLfz9qUd
9Z+hDzOKSHmikpsyfA7n+I/NuMhzExYqUeb3rozquzVi6xqbXvfkRfWIOVOC3VSYE/it/iKphfdx
44mtHwt9Zbk1Km7PyAFtS4QAme4QZq7HEvPWtiTGpH8TZTd+OLrEl8K8mwu+WFcZFQ4Nh65WdqGh
mt/6TlijvQk2Ls7SX7LOHa9GmlmrMoSIK5zWwWCKh1JMOfEaNvqXYDAwLPL/ZFSYT44fFQctdPJj
JPzu7qUAA3E0uxvf7d1TYM2sRYaIr/VkFu8jn/KI54SGXsXZW2PNTL5p+yfPsIZDVAwST5iOQOUR
P2RRC7mOCohvvUtEpgkBsjLq9uDoFe4HbaEdAiOEEKl3E21hJjfqN1SnsU+Gtb78wqja6wXMbYzQ
2aVL2V8LGuAgE9q1E/N8Z+Z8GjDV1KfJey6BNa65ExDysax9WQKXr5rxwLKSOiNctoO7p8o9XbIO
SLcbv0RRtAtIAP+Kbnfaa7Wcd5Ys9ScXmOFSjnX7MumxBvstwpp16c/UNbhdqSxe1IUCQ6qDG43e
Spsd/0rCLFvu0r6wHuHMojn+Nm+x84tysNEqg9HaSlmf4hbL6lZxQJKqfIngUKozDQ/Ixw/pEBOu
6nm419gZ4Jm6SRYkHElNfGoRVNGMCuilbXfXgzY9uTgK72yyqy5E9Tr45rYuYKKTfmcVJuV0nNdz
NGr3skYr41fSfzNrgk+NasgvecOtjc/gqoCNi5Nv5FzVUZiQCaWO8FbEyz3PCCwtwq9pqU03/rX5
pU2zr0FvaedgJKFi7MhuyAL5OkLcWBcebrLqWjDaFQ5JKeNivbeItIE0UmDCg8ItGIr6mRdSUMjZ
/YwjJodjM5YbJ2bAG5g7i1A/EtTwjZ5FCWTg6hl80vDe9N783bHHBtm6O27DfqzY6pcCM8pqvG66
yNwWgdTewbIxFhLzW82u9UKuxpGfUHt3iJG/yCY1Vz0ugTuzgfQ9ASzheGClT1M1Jcuoe6A+8Yav
Vki41YKj/+srYI1V+JcDM/XZtyglEGiKDCxSURaGkeFe1UsrbYROyxuOba/wrMu+iTTVt7VT4FvX
gaVaBbnmadFdelXLigItWCTnhpo9kdfIGc9qaNxOdnBtw8VvWOPRi+wQV97lLlP3G79GgTtMc4Cu
Gx+iKmmOA8mt9yliFiCBBz/Tpr53Vfx9HMX4akBx5fuUxlvZddMW+mV+bVgET12KhnyQ76l2U5SP
voU6UxkeG7a8VlkISKIlbyBOrJoNsjo/XVlm5p5DvOv4Oe0IgCbVrgIL6crsPW8FgS7l+y+1qKXN
40630RX6VjIfVCOfasN75rrTU8+fegXBydxGHVmtzKytp7xp2i32otZTsFxTR+oaFNvhHozE4mKO
s2oX4EuhX/7cJ0d1TRU2YTXwlzNlfgijgo0bwdOTD9/qFGuNheav1b90cBcSo41/dWX6hC0Q3k52
ixHgAuq3EKnihG4owkN801g2aIPwXoA053fq6nzXTq5+shj73e0RJSWrk/szf2s7w11nnpyPCgdq
s7ndS93FiXmhKAXxB86D8guuEUzpkvlbohfBjmmSPEgZxdBXdHfHCAYOid/K/mLc21HUF3g/mGct
L26c817cGgLdqPRwqUG3mZfyhb7Xe64z/1a5vcXGiRVGpRsYI1Zjs3WGzvjqJ/pLAtjzEgyZcxUD
C3rZB8ZX/MOhcrhdfTX9EeFBYvQbDa/8d4xYeK0NA7e2FIAL6OyjwQDpNKU4HpSp6+wHX+Aygela
TNP5x5DarqkL+8/MQbpcWd5KcL5Yt/48XOKIPTN0KBAqEs6fKo3xLIbt4Y8Mo9hMe7UGF84Prucv
5MScE1KbPmGmpMjJZ3sT51r0iacbCgHXCy6+GKpTq5vTqgYNxewtL97g5ua7MCussyab6WLCXYO+
/zSVUXTxNMN6roPhyzwGrzRdxq6tK7x3qTmv6ujvS915+THtmYpG2fFRukExyN4RGN9dhgW/GxjI
mDjX3xk9NHCf7q4rk61ZZNGF4r24hgl2sToypqeyKE+GoIfQtXFJqS4pvwlLPZQjiILbh9o3Zktr
oNH415InsOqTIX+JBfY7LoXefsbb/6aVNE0wUz61IksP1TL/sdHdnc1whlDlpivcPtoX9WK1mrue
yzrZY08/3zQ93M2pp18mcrMfL94Ys2pKbLunpnvJZlPemXYZTPBHQJc0gXwFAM3NWuWYCFOxUdnA
Cp+EAwPNexeRXX1tls5IXzojnmv7NcqIXrLCfZQkzbshbXGM2w4IaoFpqyH4r+tGnP4eUudNdzKG
UI+xuonLdxqX17KofuejXe6zTApM7dzPv0NhL9JXduFXH8BbG7hYyUeOauuItMvaZqMOgx0YZacp
EgKRvogKrP43hDmSE1zjTCDKe9T71pOWT/+8jEzEs7C7M0gXj8vBYFfwFjDdcLq2wzgEEkQjE7FN
M1lsIaqkxbqNYemP0wsIUfga29J6vKm1eYeZB5kGYioArQK9F/tq7PgDLzPn0o0N5Dron73siS0I
r6ds2C1BYU9uqsH0Ced3sdAM1HhPQ1F9TdytuqLGfOqyo2c/jaQI9powIdRlU5Zc8sSV+8qYn8bQ
SnaFhpimka7AMDqutl0r9IsT9XwYBK7SL5rnuuglnnq8qCP1YhFickYcFMrXYKFITphIr1yR+i8U
YtY+qRDBPHpzKiZzi8MDtkt6I7/VDlNT4r5+R351Swqv38uUOk0qaNNN6zXd27xD650/Ua7fndTT
cB4yioMNjQuHgm64D04dbapiks+hzswXNu1dvfgUNzvhWh15Zd0/12qnbM+PmneetF/k0b9PC/TL
zTofjJaGWZ228E6w4J52+Yjt1Fj2BfB1Nx9KrZMtYROC/zUw3hI/83+MufU46P/nYHkrtOlDUtv5
9r9/XUjU8VejZSasxzeQIOcXYSfPI346H6LqasyZk+aipbp/aTqstgonyz+NLr0NIQ+VGKPk3rfo
bQmMLU6ZLvrPRfS6PHWGn3iHLNtJqkb0w13xEWd9iZ0D/uVtV5YfQ5J9LTXfBjPTIdPUbrkfxLuZ
JdZHNET2RSxmNuo0pqxDPaJTWkNIIm6+PzvGa7ac0N8sL366H/IgGZ8Dbs6XotuM4YAom0HdSrF8
1EtnlsFJtg57+tKfTnPnnXPonKs2cim3GFC/9i6eCWVhORB6Dr2XrTzReE9q6I3nu7ljgP1E4YX3
FB3fWWoNvLoZQlzTDeJFI+fEceqBDjyX71Uw1udkISOO8JZQ/Hvch0lvffV7wopKA55pD/XPQyZ3
8TuyNtqE5NdGZ8ipirPWMnYoZ4bLVBXaRhA0EC1tXO16f6yk9XbekOQbg3jc8zw15IL0Hdovu9Bh
ZobB2k9mRk26n72AFhZUdnfQCR9m4v91FLaBfFyL1RGQ56Y05ubAw3ZW95/oG+0YmTOlyXJ3GkF8
aKf8m1P55Xf+iz1aObAxR9xxE3bZ23CE6lJrnYd2cIiTgb9yTdgBZad/nVuj+LCYssDwCd7y7hWh
zHi1baC0GXXeSeotBGIPNowh8WscrsSXuxhzpbM82wOKHai22rkNMedykAuEC8ctEcFeb8PyEise
XtFOmyz34+2c1MWx8L16NTUBf5C/57HdFGuhiW5vzK9tH1VP6m8UGnq5f7S2zWiuPdmfAscefi8H
TWSP6mAIXFSAJrYPiH/tc53l7FnLkXqZZx84oAwu6nrCpIJZQnNV21gibWebYkeIqk5vX7IpSplT
Q0TrNT1aQTzofuOZt2JFan5mUKYxcyrd534KtL2w2RisspZ3AiWsNYS9YD8wbV5M5P/MWNt+a0b3
z1Bm/xxEucWdWD8x+c82YcFcR4G/Tv57sFv53sfzfGkDXJrUZb+R1qrO3V8j0SQbMXXi1mYS3Fsd
emQ9+Hg5y4oyNJXJpbb05AIXnRU7RBe4iRnPb/MQ9iS1nVwp3lD6n1M5pf3zhKuggv2I+pjP+YwW
LjJqa5MhgoWSNtdHDXkAs37ri6EFzas6C3XzS5LjAzKIIB2fh97M4fP5JdRdY3zSS6s6lqD7WxFJ
OlUhz/7yoo5a0XPXxMY0HFOFsnl+/6d1u+fZ86ILvmXcDibmWMEmjOfsZ+RUOKkmUfDk5uM5RM6S
oZ3TI6RaDXFirpXveoUH4RmJXtKWxrGcCBecEHtffV/MN6QaYKMLUxTLRnTJJXVJUJyqZV9igJhv
ChDdtYl94uMHVG/4xbNdSQq1hb+laFtDWRlr/BIwT0C7q+9jyzk3dTh1v+tYL5CS9Dcs9N29SNBi
/n2Z+eAq5B0M0f1+9tYJed1n2i15VkfqxSCfAdOm9FYbY7LOk7zfKpGF0lcoVYXZdl/yks7z8ZEh
b+lXUa6RQhKG+iqB+3VNlwGnbyFki0wEhse0tl7znHSfrG4cbvWkfsut7rXz2vk7TRd2CJNh3aTp
NzfNMXOkBTBr274SN2KjfjhaF7/Mgetditkh/MZjFMXsjkyBZYcUZXz2ROmdp+UsXDbS1grcUxY6
z0YUVNguYF96r0wsPNoids7Mfu2tEbfZCpDbb3bl5+PGQTIj6PRZ7WO/T7Z1hTeFvgwe1LUGPs62
0LFBVsMIaOabVqvFsR2T/tyZbX9ulhd1pK6Nrsm1yAN7DjAsd9t7V0txUjOLcZlUzH44YHhmNgc1
uOATpFoUZrXuZj5Mqppuo/5nwyvbKxvOXtXosKxLhsESM9Clgv/7omp50jkTWO3N2ZTO0WKqfH1s
Mvi87HWYTmGY/9RL+WuOPZcVzfh4LGPt3Do/LCOBAmT5P7vBaVdWF1lvoA/TFus6fC4hF/noWodN
5yDS0RF9hpCIpOOkB8Of/X1AQvObXVuf6klh5PtdNJMEs0/1S1ct1ZSmk5A1QZNd13p8qAHG7mE0
iH1siHzrS/nqM+8h1qns9iPxHocoBQU2fDy7pNkl32gedhOCBfX924yI7sauxqdSB63zZWxttdKK
vi5foU/zrxyCyAsfk78pjKk7EUzSfMGL52SFibV1ysZEWhlKNM9GQ4ZSMLyWRWAcMqHnaIoJqQ2z
+Vuhe/mOh//YQYvbTXTZL5YbIauJ7eH+D6jNmHpFA3JQP1WYIP4Mx3a61BBaQHwAx4cJXkfhl8fI
xl04rg9tHaKKCOAVVkwnTk4FTB4zS0ahnoyV9mOuht99k4Z45vr1tqnRbHWzZ4Git9FR9ebxaEr6
b52w2XTytnEcsQ6JBK6eIKB+X1VkrwRO0DybXVOfqwznIuRj+To1R+tD18xqy7COxhVKxoeWbkbg
NsWSVuRoj2d38fd91zQ5YmvQlG9srd8bzW+f007/tJeqvrHTH1rYNweDWAQUp+AfZUZG1FIMxURi
dVMwfgxes+oXgi6UkfE4l661mv3UOViUuI8KvVnKdBLOdrYp5TFF7r0XsCz2/YTgux5K60tVteTb
2sOz+m+r1stvwbA8GIae7Csx1G9R59x6Yd471w/WoZZiOjO54yfkpD3danpLyUtalzZxVc0C26Gk
SlAUczpVWXTuYP+s2SECnGj1Ckq+qWPzOpZfQ7OI921gmZshI5Mnc7X85qSXf4pwTECvtlH494pA
8nseFRXhPxgZCjEY7spKA/4zSX5eSHbguqqsCkEXoEE+WzsEgvYrW23zjHHtenZz+9WP4+D0+M6j
0PtNEfjfYqy0vy8HTdc+DvTBjj+dtDg5SbEze8f8MndZ9rKcKQ5rXCcrvQjJvGTrhmbXBIdmWcxU
Oauu1YjHd3Gf4d0EC35oC/kUQazDKU/uHz0CkLh7K/o3Z57cm7Gsp6oJkUZTH7Dcq1ajJY07GWBz
91vAbt6LfsJ2oND6ekswEhGBRv4czEEB4dn/h1/2l2lmFCLZxhD+1+1ChKoDwzpkNkbpG7vbVb7N
Im9oPjqdxti4c5q8qGto5rCRSjo0MGLC8Mh1XjKrd9aV1IET3HKedplI1nqK53iSiO4++PD1Wy/q
H0f1cpRIwYbZ9uJ9xFI3Y2L9haWtO0zlFO9x36UJVSMF5gXf3TlZOEflh2OXkOa6vGSkCek7Gydt
D9JSbfHgTE5y0oK1bufejfnGasQPFVVALJ7UUTxrLyEplWd1Zs2iOLhjZlY/9AkqrMOMgp70RQ35
Y1Gem6rPt1gtWA/anjYvVL6i1a61AePFMeZ0Tc1JnhEFyN517OalTfNkVQhbh5BF1VDlw8+8Fyiq
asPe1VR66yrtxk0+SAiuKZsH/747B3EibpJZ0s5vE5ffsqR6+3j8DSyke/u/qAMrtUtsAep/X3+L
Z/KpSEIC8sKSi6qDGCaIAUyLFjAyTgpzG6bYlqkj9ET50+i1BzKBcQBcCAmMNQgJKAU+70ltOXuk
csZVrTkpM4vWj4wLVK+jAgkUNtC6ERwF2ziiQMXbqyP4rl7uGSGEfTJi7afbmM4vT1s1tV3/orxH
7YoWcy21JN4GJbx1y2A45Dm9ewCztF8n2yJlSN1sQCkMVzCaMvXMu2j9TBRkASdx5Vb+RO9VtG/W
1O7VMlKb+uZxZ+SKBVULq8YCTs6PZlNmVrnz0PuARrO25iHGkjkpoA/l7bB4E0sbCm6w8HAt7BMO
/zzmBt9GZ9m4en7tQkAFBUwcZ+t7EfQdJ0dSOUQHvKPmNUIIG4MeKGFHIgc//GTQ146Eg60mwY2I
efwjAU6xgCgKMmlc/DF6op3ilqq5ThsPkd+i4fBD7zbVoX2MprC4dW1UH0et2PqZ+VkB9iGY0qaX
oJG3Qm/6KysvgW+K18KjtcrpHq9Kxeq0lsT5jI02iMl+KNMCj7kFhjZtZkWwmQzwYo9eMR6tuzoa
tHQ6mjqBfLlf/elFb37Rp8S80h39YVgaXR6fV1O9ATr1h5iZy/MEcXyZ2tm/sO5s/zw+N734Ohud
80tkPe2APgBjAMmQEDJsHeFnB8WeoxvJcBSBwKtOEaHtHiN0vWMBWxjo6k9rU+RiL2E2mMi3y9Gi
6RvmCdNys6NIaXxtjUHyn6TSYfc5mNMM9P7roiunb6w6H/7oupukjrtNkkXRipXbPfGZti9FUo33
Ik23YdWat8fE0MnFljtfXxzbDebtlXEpem3EmvpHLO2XXFr9R57Q/WpB0X0F5FgwT9CrjtkiuLhd
+ScRRsxNJZLiE5yRfZk3I3aCPJeP8dIo0W41FQptq2gu6igop+YSLtfm5VoQTP/zbuLL9WPiYswO
jLbld/IX47o+ZlS6hJOJAluWDqnlbWBkuSVkzmWfEgF27ZrzNbXGN5GP+h/Tf2vLVHtNmaKvW7zP
/c5MP6wsYP1R6vMwGC+GuonQoZC6mTj0DZJ4PU+fCGiO9ATfGJTSdpGJC5jluvMdyCVV2rCkqN7h
lMdhc4kmq76U/zkqelM/dnLY5+VLuZCc5tBBLGeQY8ty04ytOlHveD22F85cVActz7O9sDj9K7sj
mw6HfTWiscWQPDuplu8xzhzxydS796rXkq1thNY+7sL+PdKrfh2S9X1S77Y+whtCLprrnOfdeyza
25iGHu6NxMIlOHmvbSb+61ijXNBSb0Sdl/zRg8h+547lbkMfvDOIfz1rGClv9SHz38uqe8vTybno
7OU7ke48s4WMx8Gg9xqGKfaWnBKfIWHrHwxKrJfBBKZ12+quzppBHw5F4O3NMfvxl0iiSQYXUR3+
wPq/eS7LBAaKbpYgltFHI9LmI0h8sXEMO7rVsqxPyAsH+FTyuxn3DVYJEnYdEVg/yojs2nGQv8PE
348m1IWF+pcZCdOuOasultWnOysQvwppF1srIAO+W3DIMaH70qzKIj52No7oE3+pfzku/3wym+8P
/ko0kV5ploVn7LS0x83TofzTZiu4qhevDcPrVMUE4I0yPvV1ZD6ZtrEDhmIg52Xz3RlCcdMq5wv1
AqKbhW1T5hur7uVNrZdRVjkbW3b62soQF3QZn62X2OJVSa1S6LrpDCLWJSK7k7SjbfyBJiGoLHLt
umQ6uYwNVy0Gz29JsyH/OnlyZD+vPdPB7qlOUG5WBvQfkRHqSjiKuzYlKT/qhn/c2AZ+2rNxw6Qp
X8V0RMnVSzBmbfMWoYYLdzVCzvpFdDN2rJCbfsGQWHl5EFwGrXI3bklCQ59kDGiW/aZJtCfsnPpn
v8Ueom7DYtkuyjPBL0SKBgUTiMm9Z1mdvKnr6XI9w9T0mAeGu039aKby78OjbbTizYIc3wxj9ANl
vSAY2D23BimrS9UcyYIZagGdfDnLcu11VE31owkqeHAuhmF1yNHzd4+t5vz3Je3b/z5Vb0yFRYBu
Bk8yRzC2aaMk+9n0qyKESTyVM6zIB+ruDKaPt3gM1gdtkEwGnyRE2JHsjAVAqMktvQyBH8v8aK/7
AbKoWlzVMju8uvbcsxWGEsF/E+56Xf4jwF2okweQJqKHzNA7pIvnGEYFwEo5AdaY5fVXtXj8PVXv
wlP9511zIpbb7EPmuzipRphqf3SYTN3qErMjQ/bBRyTj5NiXWYPrJO/2aV5uteH8YFNjOmwc2qpT
ZNtA7F1r4kfxAx7d1r7Yhd3cjbL4M1sQZrpYEzsAbCgES0X+F+aw2SxWVmMOB69y7B0gkL+GdqI/
k45KUw6LRJ0NnJkLSKbOgPMOPoMLI+4uvpYUN+qa8FjVGTGRyWSdTb8nwWDZEIQNvhpo46u6zqiN
SJZCd8+mPZlgWHn1TPd/J52y/IiacToN4UQYyHIaNwz5Y+yaROvAdcpN3V0NxcjPvgRTWbK98QQx
2whQbvUGiRqp76/cBeaG6dvAX2IlqaqifvIESUpjKsiQq7XaabcD4jFWBaqpxMJ8qaq6bFVBzBlo
IdhAyvw1DJueXKWAIKmqDl+zCZPdAjCVx5y8u3KSF9Y3FMGxrZPpmb8I4YcnD4b4SR2RLp075XSH
LcOgeSHTaGkhVpIV8Ga4sXtviWpepfxib8KpzvnyGI6t97Up0vipNDMPFlWwCbg/MX/K2nUXuzj8
GpmzSmKv+Iiq0dtFBUWbmnJoBUKOIOuZYpq5cSA4rNl7ocVvB90A2T0pxapXg3rcM0WrGHELdhYF
VXZeROr3AnibdinxHQP1VqfqBRHPyn1PwMZt+5r85ymxhybd1ROFBn3z96LUdGp2DHv9go1Fa0dr
9diZZOKlt9yzq3NCRAdPJszFjOLY9qOrHrUnxxY/s2UrsRoM4dAOlxsRj5/Nogum0f9ua2B0j1v9
nxKmBjCUS1+j2LXCrchjxFZ5lXT2z/+3duF/US74AmEjxkK+hf21/i+LFhhWGrgd2EqTv2LsV+z/
joijZtmG3PhJQetCa+edgDu8lnoNCENDq+YGaoLwr1mC5efz7qGNrkOP2lJIxmtDEx7SuvhTdnpx
U2wzdf3BOxvjS83w5oT3Ps/5PON1M1LIkRQhbkNC6HyWvBU1d1fmpohkrQjm21R429JlcSYJCdVy
FEwnOyZvW73bttUT0e2n2XaGa2XO44k2Cw89HgcvtzzGrnk4w0aMam0zwjpcqz2gEYwNSqQzTBiM
Q+yzuNdmRIVrFeOXfGp3buM1+4c0ErLvbZT9IHeVnOHhS0rGyi6Iz7XBk5Ruzg364f+juBH6v8Um
vs41YbgWVqS+Lf4draDXRYKHqlWfNDCSPXxDxBEyFmfpE/USDZUBFDrP2Ar30SWodMh4s28clUrZ
y0Do6glnt8zBbNh4rhbgSPRRekvK7oc663OR3DRv+JHH8g2GY/G10Y9zT5AcQM0RT8HpZ9G5H008
lE8BrI1zRFXHkF+Eawji0c6J61WYmt6rDdXnNFfjdw1lOIZMgX6qQgvHiBF8WzN3EKC83dgn4zEK
6mnr9vHLhPzpolvDXq3IjeHSqjaNTfqHUd6nbIZ4Dj+mwZ3zqEhvbVv7h9wvq7UsLfc02jYAxywX
wkDxbMRD/hb3WrQ2nUA/CjPO33Cpw/vftNrnXnOCbd2XPdUqrOUEOcTV9l2Enw4a8IxwpjejmDe2
+C4tsqcZw6AOiFHYDJPxsrCOGJzC+2Gto5nrw5+oSctX+NI6TEi3foVyv0QLd9GZbOX44MzCuPS2
dE65Yb4aWZU/NZNlXWch1h7r11Uq/rHIC20Hc6+AxMC2Vruxj29DCGdxZhw0jPISm059YaqyAKWN
dloyXteRYWcPdhfGLItP4JiAKYURQZLt0rCExZX6gWXM96fPzE781Yzy5pra6NtolDBK1GYNfw9/
h5/SeDQhE2+j3nVqGneGK13fMXBxLHkeHGLp8+VTwGAju+bmoO8fR/pCHMxN+Op+TEaTj/punwnS
Coc2ma515n3zyVy96nOKCZYDD/b6OPfb/JwRfqguqRdCIJYvGa9aWYuLmmLWWJOOVT+e4mz6swy0
zu5c6M/OmBzUnyUnFmBXOLguBQOJJ0Foma+FDpFs9OwfD6Qni3xa6KZDUjL2Iab5AD2d0H7LMn4P
PZIaUb1qqyQJwqPD8OKK7cm7C8X3F2aKOwhPCb5CxLp1zhitGixBUtPpf0uTTd+bKsg9DcIADLs+
6iVYLUc+fUgq79uUxNHZjpuIeQtHZpQz5JDuYV5INtYwQbdZODde4RJvrzCTqvT7vZk6X+3ImclP
mkprE3a22FODAlznNiSYXlTBeizGbMt8C1lcYNgjzTjZKj2L4wE92bBRtac6Fb3Tb3qcsW6RLb4K
rLZfi26xwrcm/6jr+LXjX0cORjHo16iLrwoxUy9mjkt9qUc+4+/sSxzEEBvbU1mP6Q93pi6y4jO9
dvhaoqo7jWjJV41aKs1G/+amjkXwrW6fdXzdVmWefbUtvWW6AcY91bhYGn136GyrhtsVYXOKjKbB
zmXn4A6la1Xx1BDSMY2azxpjZ5d2Cih0S7hPvVt9kY6sse6cvVPnxhXG6oPBg8pEhkHXddSzcj8O
5v8h7DyW3Ma2LPorHT1HBLwZ9ITek2mUboKQhfceX9/rXuqVSnoRVRMEQMpkksA15+y99ozcCmq/
UgfNQTqQsoYgCz+In4aaJZfu1VArXb3YI4sF/drWz9K4r9nXPkSsKyEY8pAp4XsdudAuk/7GAgTV
cdsi9hdnQRdAjVBa5xLa7SOxH8NVE4QA3+0fh4I0oMlDTp/hpiO+L/EOYToaJ0qwLvm9RfhcOjpg
VBNx273cpiQj8Heq4Xk5pV+imhGP8rJ17QtUE9qcPGo21QJ/QqIil9wtZvL75TDE+uq+Nw+muQQB
y/aPigGC+3Smm0CljQQHnEwDJcedOZbpiZTTfY4bF5EeN2GZK/PpAhJMPQF6A0gi3fR6QKCQ7C7Y
BYsXrZ2qO/DLodW+6MwUiR9QUxuzseBZfE8FxkBtGmXr3nftUyM+ylRHyCIQeNy0XVp4l8Sv6EZg
rChx721HCzpaM1vW0W2GD9jaDdSNb2XSkUA5dih/04yQMsae+/rIaIf0nUVJuJyEQoOvBeuYaLXI
A6pB6jJwu9BnDQRkQoi9tnGbXGnxYfaQXasJcazR57dQjJwlfblDEFTvgUqMWai4XxDfUfMTB7nq
7zyNIrShN5vYh+1jBbm3jTNar4oZ4VdTKDXkAUrgf16aaRKM/TvZAFM24Alcpa4Jn+sPfotDQ2Qa
urAiBW+YCAPBtTkauX0yM/tDTn8x6GNiqDQEQwgJ8dC0KpGCgz7tpLKmm4jMq11iEXWKUZWbUvJW
XXPYWfb8UyDS1IJlAFgF8Xo4r+YInGJBsACacM5m8ZqkaeXtlB3xQjuXgT1fJT47wyX0tErhecuV
k1F9tZrwTUINwEue/RndQhL5AW5rjJFmDNND7HUQNf6H4MKjMbATr8alWii5cASW74aBsA+R1LRC
vVqu6tkyLlQeKL1TqH5gNXPBCod0zsJWAGwkDumTeWfXTszFjNRpgf5u2pRO5V5yccCmlif657gi
pbFqylMaV+rxXm0bow6jviiUZx0gQsO1g43a0LO2tFRb3vkvIthXPgcGm9Cl5ft4YGOQl7CQyZMO
9BWlBROXur+cXfzhCy+DxSylm+FgaheUWistdJ/iZpqeA2beVQXw4+LHtXOYM+GhMKEP6HMRraQs
WYqREatn/8IwwZf7m0FZUBRc0yGDQtMJfHMgKfwOyYh1ihUDzQzmlrDb+DT4N/Xo8An2U/koD3U7
/wDXzOwFO2/RKuo3xfVxyQfEAUmDBgxs42GmaRsE4SE4OoDbLnIp32PnXsuxXm/6dtO07ee5CstL
knb7CnnoSfIRaN4RNay01Y4iKFDxscrDFbqifjMO2DxMB3JLJ3y7HUrqn3Si2gBqLNZK0kMrz/Ri
zJemG5m0IaJTUfW4RobAeJdn8dQZ72HFPmWs+5MlhoRRm5AT1tGb5DOEXmueq8bd6/lQ3weyrC2h
IbuIMaTzYB5Df0M14k3OoEnVREii6aCJl7QBFGOOQnaT0uI/D3lIt0KzbyQ9RstcD/ILK+mIAKFI
XctinUER9TT6prsgCMRcjk7TP9dGm198p3qWV/KgUvZVqvEpSG1SHjPN3yo0HFc5++SnfKAQf28E
GTjMGCR7IdPyzlHmOyvNcpPXqhhhTnbuARMXaZLRePU6x31DcZsBcx6L6+TCqut15B3geL5Ebp2d
ofqpwHM4k4u4odhFVCNZToFPcEP1WZ0N9+YgzmaybjbksGQLGBzFxZiH6BQZiSgSUbzwcxVfawBZ
Rl7iwdrhHD1jSXO+NIoPYrZI/oUqav9+K+O1d7ACWATNiqGRxdgfXnutb5yS3yM/2P5QnMoKyAke
9IVrtM1N7xDhLnovo7hYjJpzxLcanlkFi9VulwGlxNebBtV6kkizLsVtYyvICyapZsvCcqKo2WIM
KZC9kNxysoW8d0wM/kgIs2/MABXqDFnbutXgQtUj6anSdCUuW3FJNmu9VBWrXquVy+qtnqJHeRZo
WfTYRHmz1LTwVpZBupXlFRfx0E0lFdx3UZDcd5S0n0VyYNmcBjcwL4WNNVBPLA+3EYbRdG6++Ybi
PaVO2THWZ/TvB3YSARQwPN16eAmLjhxF8TjRICOWpyF69Z+nJ0tUBn7NTuJ7MMCLgU7TYUiK8sHv
Q4pt0QszkGEdYjylLGKyl0EvzB+mfgCZSknXdotzp+rJZyrofMouM77rONm66UGp+RYlnIJwRS+q
QFCV7ko++1mQz4saKseZUMwMUkuxkqJmd0w+8jQLMSuiaScuOd1jfYA+pdeWsp8YDVqtK97wt6m7
oOuLjaNb44d43cftQHLjhNShRlApdnG+kxvnLgl/yP7HX1eKnzhLTIDNoR5m94hDBD2rQHvJQ1+1
Gwag/l8n+d8ZuYzMrqmagr/p2SDoiP36/WM0oyAo2rkGVZh1/kqUtU9M+ovIaZ2zQfnlrImDPJOv
jdTgWJyxC2HnrvjWe0+H/yJ37g0i2Lqo4mPKjnNoAqK/Y4KQ3Loft4B++U1Q8By9cWZbRk9mVaJk
MnchgMXV3Lq4goIiWFCgQ/KC6HcRjOham+A/Z242HcO6J6Ing0Qx0nrrWcCtnXoW25vmYbZc81hY
1nwecoeidNlcB1FDlmdAIudF4mYPtEa7ddlm1laxm+IV1Ca7zM5njzjm5WuVqgu7DbNPfeGAlUtr
NAStu5x8N7jkZhnimKdGPKdtvzMNjb6Mm31S+976Ik4Guki72S+R1JfDtZm7/rGcg/IWl/PXrE2V
EwpR6sKI83Z2amHPFxVLT30rpiF6j1ODrZPWQeVkS+RDfXpiTUbJWM/QcFokfcaWy0AjYGdenB0b
xcm3Qz00S3skaLMenE9Sv2NNBnHfGlps+WxTbVxMRaS/+rO5xzA5fgr1uDqEkQ6e1sAO+M8PJRWg
355Kx9MNxwDHYmGhMvAKuWL0/BsNaxC5rhYusgPwv/CalHa3Sb3S42siCU3IypJzYSifWk9B7oOK
congaPoIS7Yxcd2ptykhdJk6IEzIrLt1RlEvcb+HX/36a0ane6m2mrubsggj1uwVh7z2PrS6nW5Y
yKcbGiUN7YaY2TGb0f5sT3GR5a9BT+0Qlam2xxB7ThjbDj5uYQw5LsUqu/4WF4Q5aGV5iMa2eCCD
ium4CpQd8J1hG6PfHG02DX7JeraYjCeku/XjWCjOxRmNDqMn1sxkSqIV0OVh33tmTK5thTROncJl
mqWvZlvmm2r2f+RabfEEcA+qI6Ujza2aZQkmEp+Ekt01QNM0lec57a5Ux/flbKuf3MnKD1iaovtK
V7w+ocOqFfNrzTqHBWn7DcvWpTFa78l1+CjRl4IGTwwdqABz8WIosaMYGmV84WtKqId9cWvsLKGq
vLP+z1DOqcPeVfqGuAcg6W2NR7KDGnCOSsAl95a/FZIGfvepuyrxHkXYZhtV/drKXXel99+KJhr/
JarA+q8biqEJpo2lGshFGJ/+mG6DGpSGk+H8NFhWt0+xovVs8FzraImyKLwDcqxraw1/oltREhQy
I3HdK6IeYKA3M+4uTmetx4N7TZpkU2uNe/SSlGV8HzQr38+/hEVYPOcjY7ZW+N9pFiI+UMevjm6b
i752J5JWkjWPNMO4WvZP4E2DRSRkxrTC8KpnH2qMtMe2cvU4qpR/RiN5VGxf+WT35NGIpqjfJnAo
B2AJ2FKqdCv3z/UEl6BPFG5MnsWhNrydHO1DJ3VpKDPry8uUtv21ev3nZ1V+cr8mUB5V3XbxlcFT
daAyWjIO8m+PqjUbpWei7zjct8pJbenLCs3ka+D3b14h3GP0sVAZdB/3BaBIqwhKlBRuPNnCkfHz
zCyth9CPXkup8qqIQlu5Kr1lxfrh9nV6sEK9uXbAAxdhhkVLPE+F3cP1DdDH3M+wbi6DUE1WoVrY
ybkbvWyJwSVaA4xRP6zRX7SiXZGGBXLJyq2ubZ86R82sly2j7kKxUbku52LGwAi5YLQMrPemcZIH
FkTmydcD0NCGF6zSeIJ5T/4kfyt9zux8FP2r9tEYJ/UM0uEse/P4hgn4iFLKQ+yrNOp8xzHAj0Bb
qVzM7hAta1I5H8Auuztdz8NdY8XtrsChRjWfPrk8lH36wzLdfg8ItEDBlZW7xI6b69g65KoM6kut
FMEpTDWAvbSqNmoggh/bhBqi1SpHJylfVApj68xrjJcsUXaDlVf4KLxhYTuUUa2au8bSgJkqII9P
XV2HKyziHgEUf6VU3O63xP/kXXYrorxt/u9/4XT+Nqq7BIISOmaTyecYxEyQTPz7qE5aCDVrnIoH
YkeFzsuYHqcuWWtC2Vj3MTt6Kz/eh1R8ji9xazW7KslWvp1R1iij9yBp3sepCL6Ik4D5d12ner2S
+5i8zUBVZkW4ykZD29L7RycjUGvFYI4nEoQfFT9rjiPf9FXXEKDjQ1PWfaU6CDnJolQ7L3jE41bu
Kk2dd20n/Iu5qSxTLSck0mATqVMDzEeqMQX/19aiivladoO66B3XZk9Osy+0NHb8SAfmAeky+rvd
7FneS6F8j0WZaHatW5EA+fIrM3hC2kIujRDQNtYrS4uBBshg7Gt4phttsPGYq1X0lrArw7pcniy7
1zb9FHaXbow/cD6Ne8Oo3A27M5qOReUgA+YGlPedN362NNOiUDhbzyOO9QCM16LQj4VqGFhslMcE
ozyObfUNIn27U5Eie9OnWIOuwR+b4OBag7Ie6+6RBGXt0SgxcXUq1L+uoV54r6rNbqOsZ9ufb6S5
fg5UZXoLR1ARLIofC70KXpzSfZD9wXF4JjT0e+zP6i2y7PRCNke4lFCQiSU3RWlt6ZVddCWo4D93
fZOTdx/bDTmibnC+S6FqNZzX9KYI5cGefFMm612iOggCLnZ+2JbMh3O+HW13WNrShiJtKRkG0ZNa
fcHNYu1lfUYhjzQnnWiDYiK5RCHZHr/OhrlPCcslcEAaUyZR+HHoZv3LKkcmNv8aOYFB8hzoVARs
Q7MdCjN/LHJsBA5lYHsjtQZzuoMrSkIPFqhw822HoGhDTRe+Qxo9TbNX3XRyjV/sYYflLnix8G1j
HbOPeW9YL8WQia/GBYgsLnU9m3ZBNlMZKZN90Xjd6yBEhCJKAh3IxaBt9O5MDoZvjGoPuOnb7ayS
Clb7qLIrobl2RNmBYhDBs1+myrKvdqbfaqG7+utKbjz+uhqr5r0PgvaWxfQcATrU60CwWgydrX+i
ZT94LIbjiPOZscmwTyhnZ1jKYUarQq/ApdeYASuKM9aoukt8ejYCXdo9OvqxL1bWowGdpn/Zhcva
4x9fAaA33bRFqim9hz+WBf6Q212foSemmvtd7rLlwc3r8CzPQMJuPNaKUW47FK+NT4GvQaFM1P6x
T8E3DEoWf8s0cLRUPD4mB4dc2NrtOe8jWOAwnFcBDmHmlCReIObq28VoTTUcIDs4Dih+PEFoS3Kd
HaIednfpjZn4L2h0nIuUr4PpI3vCdjCdelS7B8teCPKVGU52uHDpoQyUW2wIP0WVaI+VOOh6DzgQ
8somwC6aLcfopbWs7gHKJC3Auop3WJTqZZMP7fKfx/j/GuJdyyVwHtSTahNyqUoO6t9WA11FRy2y
kRtZvWlf7naq2t0amRHezE5v9KupTcn2XuiNjAiBDAFwcmqHdc1mjtS9VTog7L+XN6syZm6SNuMs
GOPjHYB2T8mxsCosOq36qhGEsZN1skBXMPuh85Ajfw1f8TARt2H1HrnpctdjdVqxHiBeJvH8KCVg
o4MGEZfPtIvb1HrK6fImg5NtaKc36ySzi9dyxNBPQbE4ROJSG9JHpxncmz1W9tM/f4BUMv+rIkFp
yBFbIFcHwuSaAjD6t49QwORsY9TUPXbb6BDNSfM4zvHajoZxYeR1uSmMJjzKA9lvzeKOo/aJX18P
XT5RP4NgKKebnMrGsq1jHRhv3S5cqxk2qZ3V78VYLg1hSbOzqFwRSAodpNOTm1e157pIA/vN1a5Z
6Izco+wCKli0o89DcTc2SjsjPzhlWMP/5kUOMCdsyDDQs+uojOyhxyzZASCkVXLfav7cotuTQx3e
O8FO8L+PVbhn5p8/DB+FhlwdF5rpbFK/vLVzgjBX6s47vGYbee1hKdz4TdMtjCFnmo8qzTp2bVwC
xEvQckcFuxmFaIYG0C7ddUp88hKjfbCdlWZkdeTZK/qxFTyrcl+O/visof07z7WaLJtZLd/trGEB
CMTkhBY33t/vM9cv0oWqddHn0Ee3J6RrNEq6JeiRA55Ei3FhtOatLOpkzlhskk4Fw/+XOtuT6CQA
udBBtemWGm7wFJqWvzD7Ot5LTXwdqu3ZUdSHWLqlKkv77d26CM9WTiBjotTurbAtdDmK7a6bWCuP
eOP0BJQFqXSZGeb7Gf3xljKi9ygTSEokyS/3XySexw+8StmO+nd3ChiUd0Vimuu5RjBeJgOtEfwL
Q+tQ7hAwYHmQrxdpc/z1kp83p6qslHqdujD4cwPDU4BPanln0rS5D8oY58bWnZ0fdZmiwtLYaqI4
nA8JYgB2U+P5/iSbbbWNRUO/ZUkM2NvzNvLW1ZXpyTQndx+NE0sSucKjrPbzZlc1fBhlYT26giFR
OKnzzTKvU5yCSUwLkFHTSKBB2RSHNk2I+HG17sEcvO5cwNhbSqeXfEPVkvBgVOZ4c3TFOXnVgGch
Loh193Wk1tI13LswhLJGpdNAFS3ubLZUSsZIJS7HBEhVRHxlHY/26n4zZDCgId9ANqbIG6yj0Wfr
bFoDTnYH40PwzH7Z6h9Dej5IO4MkE8BiPOPM4fE3L+h2NemYpRY9Sa5oiyJriV7P3cmbGQXAtMKU
fwScAT8yZCtJu7R76h0jWFj+ZG8Dtw3GT03qb3p7yuEKeP6roU97alTZ11ClB9/X55Ic9W+ewYjH
k9jjSV8YCKM+qUkxrdVyCjZos99k27jGvUiZo/yQVyoU1V1cJdayMGplN1dktyWhFb9MSsVWTimw
PmXzUe0Sbz9BLVtaipI8TBEpUGIVJV0Ift4HZ9X7Xmrt7v7DGjWZK37P/8282L4Lv00yKvUpoBM/
ftLVUYWIjEBF/giRapeM+mq715NaWTqsojdWUzYP8g2ja3AFiz8MrAvsbj+nW6ucpkvl5tMF+xtq
2GisEa17I978PrNXtPbPILfqQwBaaqlhQzpLtoAf9eZJim7b+qXiyWPtZduXzvpeFsNZdpvlQTab
5ZnUQhCTBeO1vsT8/pQSgn5193MQQsHmhrI5dKK7sEHHxPIormpRBJVXKuHz0iyheUR+ifcGxoIl
Mhh/Sy0CuoE44DplIZF4rXuM/TXT7aK3KTtqUOt3eVAkNHa2jR5bx8kzP2TpvxYED21mOQX8oMji
9nnGDb0c6QY/Fzo191mcjeI1+W5Qlj8SlN/XftKrJ2AUS2k/87uqetKJ57Xw8ChK797k6NWBfwcQ
AdaYOFEqRrIgG0wE3fYuYuCFanf1Fl0tGQgTAKNBTbE5jEm1lfSMUm8s+vnJWfLLqe12Z5OepBxO
5UHB371oK19ZV2YX7VHEPv4ai9QprY7NRLjnXyMWAgbKWB3F3UvqBc3WcjTUDV6Nsl1v7h/j/ROU
H+Y0wBty+K7me0QEt1ZFJNLcXBv2pMf77NpS51nWAjRUezyYCH0fWmpNT6qVbOXLjq+V6D195ZQa
gXJCBUNHb1bH65SCI5JiCidVv+st+RNeOZ/jNE7PWhn26wak26qTnEq6Vqnp64w+XYX1RK9eHQdn
MqOjMTcIN3yDzm0EO0/mKdgAX5YZMpoTmbwGMxxFpgz9/xowSbonKiw8N3rzBZoWs3dkF8/1AFhs
qBXSsKp6PE1OqK9dK5kf7hpH3J+3xouUy9AG3caC23HBrI3mIlevUvgZuVZwDEI0YyP+TMoAghcq
zmg2Dvcz+RoYtJ/vjp0TwL1UjdWvPyzPxihzocT1/QolzXJ01fCtRfS7i9BwbmQjHs3Zks2ks2np
CSXnDI/ItS7XcgiQg4GRjcG1h8/qdztVr9SzHGFmMcyEmXMu7DrcQG+mP9Op7vHX2ThDVIyLntzf
amzXunp0q2m4/21Nb5TNfa5MwwxJjmMG5yZkvNLrqAAsZphLShzRDiPpd4kpi5wxeCiUb/jAcOwZ
JX65ZuoDjBSQ+wZzoPyTKNtWCVZy7Pv1MwbMoYgcK8zVvbKLytaG1OJA/EQ69F6P432RVIFl9+yz
hPp2aFuuhmNffc+3t5at2Bu5yoVwU2zjGJeCvJSHkd7Hunem5mypi2E20reY5s3Rb1wMORS3oOcC
A5C/XqJF4bmF7Lm3GQPlS5pPMoBcLRczKrKgLpW12jj6lRKjsgZRi4oy+rlDFHvFqO7YbTbbzAZP
2cGCfWLCOdpSDeUOysYUM6yaGE8tAHus5J37ovKYH0rAgD/Dh+7CIWpA7VIOA/KQeQzK+lie7iOD
j7AG6MZDmg6kF0xUTSdGG2aecJeXymf5AUdwTzaO0ohNg0Wd4YtuUvUoRxyINjaD5VhmKgjT6bP8
9iiLto81UUArgLMl83rXnlWSseXvOegpu5U5CjYN3OvtT2mTEaVn+T+5WX0OKzc+4NtDGgZOdGfG
joMs6nBnP7tNuLWBP6yiGawmk/QibEePMBjDWMrbOPdTZii7fu9rjZxiP9+rFVhDsx2mlzSIrxVa
ox0WaeDBYo3tA4BVqwY/GnqpS65ab1LMlhXN51FJo0Olg4TBewkGDcdGXLTaU82V3ERGYag9FSTm
CG35HhyQxnrXMZ+muHn0AXKcpSs5qEpBKKfvH+jmoyG3a5GvWJu73t5uMYFoFoWTOHguswrrAapM
7iel2d/vxMo+x6qHsniKPjJysAvmhA/WpxlcYW0+KkZTbPLEQ9gkDm43qVjgxGWQqq8oV8C0IzFg
/BNyZIB3pOqUmSht1/p7rmXXLDeNH03aQBgcja9hGfeLngyHB426+SJv5+XgtpG7nVsHtUeeEQnZ
Wx7GT+zurTKnJ1+rYSOVISAHqHFLSyzRJV8sZX9FixNgr4P+qkiXge60J6mekWosllSoBnxzWP3M
9qJHu3aHOlpEKo6uAhJrsaJtXa/7EoH6rlLKLyzyLKhtDAZSIlZAMFq5RBkcGhWVaRlqP0mybPio
bxn+Ocl8xH+GaZ37nMQmUWsBKBEcMjPYVJBQjpGB90/CuCSui5XjZZIfVcymTfSPaEUYPhwOXM8i
jQOPzyJJg4lsaUG5oemvYBR2kFlq6mum5DU2bidZyTvEagx9V0TzB36MbunrtJWkZ1KgAzvi6p4N
7sZl0EbZ0h2zdOsalgNTz0zuZ0PUAe6W/r+ROL8lOns2YmwRzrXRvBgYUuollOQzsOg7HTGlgHDr
0O2uu6EwjyYOhaun1A/3d/0+7g5u2GCF8qf5J80bP164MDFmbcyom449NINjaPS98O3e5NWv139d
ulOLumxWg3WL81G4pcVRgk8C11CPpIXDmiRAsGGVg0TrP29apecfR7zbd1LK1FfZJuoZ1lE8Txe3
XqY0US/y0NjouxYUEVvAMnq7vV9TTdj7RGOc26J6qlrFOkp1lMQ3IkJ5soPJPipTZt+SYofa09xP
hU3FQQTwhpG/Kclwe5Gvw9PLl0hEPirXUtA5KtMzvaxzrVqP6J2a/a/72BB3NLQ6VnEELeWlm4DE
FFmG1Jt3MEozElPmmkXu0H6uB/ReMtJ3zoNbOJETu6ZJDO385pO8ePNma7yh9sCOo+wpk82bUJiI
y1RnhhVnsjpqx6RFync7ql17tWxC+w0Ax2bUAZXPRjUcs7xwnyYWqVLQ0vjFUcX7dPFz/4QymPab
onHrhYldfZFJe/Wg7uRTOUkPcxaQIu9UdbkaR75y6FyIJ/72VtYPJeU3XlTrmemy9Lpl7zjFWWlS
Uu2EVqKcTMqqde4fIsa/pzSx9lCK3ItZ5Yx1jeZBe+AhvJN85goZZzSN8zrEdhiXQ3+yU8dst1a3
tz0vO+MZd86ZYj0odVw+RGxqxzqvPkUD0gT5BOCCTjfxWA9Udl0iIMTK9BdR59cbv15rKuexI29q
HwqIguZBqCVr5QA1v6MAI/4/S8T56K4zLKapegzitiVU9a9vyQ1UTBLJQX5nqd9Pt4jN6MmI2yt9
UbBjQ3WVYwbCYX3rmB0rfon4m0Jn2wOSvzIBRrANLH1XT5OGtpsWqKwXyrLihJ8buaClHeRruglM
XfVilGuUG2mhesdksr5S7K6XDrgqGssF/Myckm6k6epaXrpODctXzcn4Eu/iEIuvhM1ew0TTWJui
U8kG9pqoFH70hk4Iaqf7D/KA5IXE8vEWileogAbnKBovxuDa8VJTbBuBf6VuVlavQj64j+el/6nW
icjceCIMwLfVeOlqMUkHQgiVdqg4Vd+q7pdJ6fYPxRgvfn5Cc3O7PxdZBkfdnIPPradW99Q7c3A+
ysZ+RuchfDd+5lcvxCjgrdLVtwZ62f1v9mHrrSW0ysUWsbbcGaCYEFjJS6bzbmthBzvOcRfsArM/
hrC8ztKhZNR6frLH6UVamMhsGTaw1brF325+LXypp7lehdWIRl5s7SpLt85RXl/pFqPMBtB9v5fl
bS0PilKucdS9aZrR7+Tfoeo+A4frfqiKO231qRsIyCPzrlshQ433pY+kOYq96qViRACMYyx+zn3w
OIhPAroUBL4DRU55R7APBEW+RjKjs+yGWV+zvy8XFgTffXr6BVWKZjt/SE8ScyRfLbM+f5gOErGU
G+3aN9Lo5GfuJ/l52VrrHopmcJYKtd2XaEyfqcTZ3+A7nWIwqZ9MNVjNmKZwejr+zpgj47WtjLse
RLJmSbCDSyhHl9wjq1SqU01RMJBnVaiUyxrXQTP6zcUssmQpAw8iL1q5Zocvuq/5AsW4mruZu47m
ybzfY6EHSMxhfYI5oOm2ntOSZy66fGLyL61sWnUNGjra/kIhQLvjYAfZa92zl1CGVzQ92SkIveK+
OvBroFt+Xh76GdXH70OsHGzDBqFo3qQrzXdqElmmAnEmMPmuOdZjNL8m9UgEdeFefLuFch/z+Pbp
2G+8wWOh38Ny8tmiLMJBidj7MwuLuzGwUvQtMq00b3rl4LrjQ+074en+D1BiY00beM/UjM1z2Rrf
TXoTu4APaZu7s/WAE1LeSiP1150SVCaOGjKFK0xW4gWTbvYiH3YK4L/vYVAtZdtaHjoLK9B9maLk
VruT96hcCRHvmK1GkDlCKahs7wVkNtz5AeVv/C89OBSXVNP/3gFCUwxOQ0ecTg/INvQ/qu2BZ5Vu
NJjGfk5j70vy2CvFB+AebP1kO556Mtw3BuCLhU27PyNOgaDeHps7S/1zMNC0oUumA6Qo9TamIAV7
PqprBtLcnnaFx22bOGm2V4PyrPdFf5MvUQssN5pVvTcT9BFlSN1b36saTZzJ+2Ig1JL/qlaMwckB
9aNYRUeyFwsv2Si3RRs4V8014KKOqkdLq2eoahzI3J2505IYX4UWzDqnBNfKErp2djK9pdXSYOmU
Kkb43JpviV9+7itXg5hmQPsbUpTSdriP1cARi2ra/Lm5U7su/sGkwok97qhKu2v+cnvIFWXcKqJ/
JMtLYWFCVbarvdzfYjJcOC6dCTrdCf45gwHaCOuNDR5zQcNvevbr9hmbZPhFIYFp0Zq5zWOGfU3P
Amh7TiACbJGppuWsoasGxIN9FpLfgBw2cASCSoSH5X15m9oMa8yknPIhezZCHM8kjD12ijdd8RuH
pKvTUYgNgm2FePFAhdJ8atu2J7Z3+u5OyYf8gQeldDZKVRE0Vzgfkx9ZpIFHNC3ZGRvUtbfIpgG8
BiGbChz2CsLt9ZABNSdxc21RlBJQIngiDhAi2R0AhaZEo7N17ZwxtDC79ZyBW5Scm4xGwzKXdxLa
LfuR1IQFSVHFGc75m80O7FJNjSeCWHI8dVw6+BS2FfTlhXw3dXzjYvr5OtGVFGAh1oRe0calrIHS
KHQ3oGLmZWMO73bHLMEOM1DX7eA566JXzXspXduGsf5d2isKlsoPqhVtCzt8763apKpMwaMew/xo
pf7XCHmykSfKRbMc/rXUyo2DbMkXOBbFj4mSUK33hN8Mr048kB9QFMVj2w71tp/p5BYoLgEHte2j
Kwimumg7pXgV8J6DT9HhNy3Y6WA0hxr4gapmk1HAPmnqZLEtJBVmpajK0qdQfFVlJsHgImfKxngz
9BDzvbZRl73oWCRQnU9+0a/lcsssaqYr1mheUs3ws6CrSg3UlCRbtFnVzm6UfKPgtntOwhZcZWfo
N3ee8mXTB4sytvKPwE3iTRen2p56wXwLABPEtCUo5RuCr0+Qu2aA7Z+nudqbdsFTVk0+aHPtuzVa
TOF6RCpRXkhc5FPgVXjrCrN6zxEaFYPSa+RuNgkkKdENKmvc6sRsB5bufPJI+woYCy9JMiS7rnb2
jgKcKxicZpMQP7SUS5z7MphKEMC3f+5BGiJE97cxkT4NTTxkmZZA9Jh/uKmJDOjs3O6tfe5Y7x6B
isI4Gz11c5hQY5oXlk3dRhYYCypTKy92tR37zIOmBvYlLWyffGMjnomIS/UNtMz5jBzoh0D/AED/
IldZ/ZS4B3GFsOQeQKK44xdFD82d6TApIZdwT6WdK4u0yqN/a7J6Qlrxx2/oWQz2hqmrQvr9x2/o
kq+WTAQB7u9DeqnbTy4pObiNteHda4BAI2L3L3as/fyuqDfQsNMgCwFuOI2qVj6UOgnD+DhOMYGj
26Yl+84vB+CwiDkvfV3ZC5z384NSaU9R1Eavai7qpSAZS9Q0W3pmg7acpzQ6Do3BSjQzkmvgljhC
xNvYUgzIQIp2gKgyvbEx7kYG+TpV4gfiM2lgpA3lrbGxAWX071FkWSspUmotg7pCEn3qULBNCfIO
csnD+VRPx9qy0eGkrwW+zavLboziACRm3au6FTrt7mBVurLuEqNcS7XzmNb/T9h57catZVv0iwgw
h1eSlYNKWfILIdk+zDnz6+/grtPt032BewGjUMWSbalEcq+91pxjPoUGGrVyBMSZTCilxLPo389K
6n+AodqTaNCJbn6bYNBIq6T2akW9ClPBaDXtfuYOY9j9rwZtHGY+eZI20FEBtUg0bNKhAZbk/DWL
DZ7TEImCu6YloReDSlQ200VKgjP6EWsnp0blimEEBfFylp0vaKi/5VVCVliZtpWl5UHuJXMTRjBx
xTMpUIKHqQCxq62KrXjIj8P6KoIk/KD3Y+opsb0FYjpdxH9I4z306XxCuxonfCE4RtUcTHgdb+rV
9C/IgEmjnu53RCOvsmMWSQWIYsq5NLV8bSlo4K/OOzsNvx2+uZtEzJhfm1lBHjWXHoqskBO/d5zX
hPm6FzWr5lO17G8FgQKNFSs8YPZFuYhufnNfLhI915DQU1Ny+sY/5+SnSmqHO9bLX4xWjQOhDJY3
qE77QCsoQfM9Z4/3bzE1EDPdc4tqyMOY26k0pJEhACRqaUxyJOEq6Ebizb2Z9v1eSsr5gfbR6s39
25BoRARgcAs/pc1WHE0K9aua2vQEfgq2YKzvEZ/rrr0sO+E3zNYgYTZdrh72O9GP+fMgGjWlisAA
DZxyJKuSpWUayrUhMkr/z/3M0Fdh4X9e7qrjKCb3MkVHWf7fMh9Am6GElopQsNkaHM8w07+7UHJW
9Bsbl/smnIvh1tqL6SV964mS29HCys2jodox0K62i0y2X7LWBPdPsonM1MuMtPO1vKRjbup9cRKv
By5mmNJr/EVIYp6l4eyn50Br11gmT9HD+LlGLuiRdmB7eV+9D2tmpXgwzO8qG+NHo+1bwM+jckJG
PlFlpfphUjEQ04mjW4VHb1XWGvUFGL92VoZMp0EUxccmCzHmrLW9ZnUlEynHfk0HYIVSlEauMWzM
laJnRdpPCyH8qzmrP3BjL0fBc5YIr71Wsd7sDSwwTuB4Mxf4xbZMduMFbE9Yiwhny276Sgpietbg
O4e8u8KUCmuP3peRbeAYCNvj2o2QyZCuPbIOY3kAzJ1qu3ZBtyG+ZFFgvYF96t16HX4mc74P2Op5
5pAgcmxVDeQQBgdHO9gEGL2XnfwbyNrwEazXUmXhaVn/2tw16tlMkwr19qTvlNSKN7BcpotuSOOl
yt9mNrE30T23ZXhNiwHEeiAj5+5YIk720tXDheBZtmiI4+mEXos8xoG/KtdGRf8UVwrLpOGZs4mr
Vmm5FQ3tY910r5XeT6d/H75rnVJZ2rWZW4eK/hYZhrmVnXnaGCORU+ttLFwfwKusE4C1BNCNMvhH
G1oz2p2E6o3UcRiwUqJpu/H776WH+R/oymdRyqcGKNyiGfe4bsxbgkl4atL5muhpCi2AateW5uQa
1C1r1jQAO6kHdb3scWIxlYz90ey5pa4QkXL8LgPTAria2EdbZEnA91T8+xUZBVzQwlqRODOodbxa
EdPiC/pZBB8xoMTaGBjvYJ9fWjQgQfmKReVF7FPsWq0esiKBKNwNQMPYXQ3lCrUdpZKNKtpDBerf
4MuTTgxUkmHnAVD5rTXFiiixyy2Ex/iYJ0q/E+Ovum8TnL21sXeAZwCq8SboeU952kvsG2Tte2TX
46izTNzNsCZ4AEOZe6k6AC4w/46XMOT6wnjX+Vac7bK05Kms3cH139OVsP0uw+GAbEjf3BfnPCV/
0jQXpEIMrW2LGVCkw7vD8HUOZsP5tp28PAgWQFdGD30ETRmJ+0FU6KJWh1uytVvuavSPAJlDexED
bSENKsgZdknEqbd1kV77xSDca61jE6gip5KCJGtMGmyIDPdYF0AQS31Euetge1+woJSSvbHWV3++
DHQDYy+1HI6SmWi3wQnPiIC9ZByi32VbuBDZxhgNEibItk89sdo4ZWFf6rXfYFrNbazS7lwgr1Vp
LdzENitdJMJc2EMgnAKZADpBb3Jzw/mSHJyQ0Dj6uRQNekvIBfYhXymSnxVjjpeGHiyKmHkj5KRi
Gt8TZy7RXTlZ/bISH3DN5lFYenfbIqRkNCHcfmmhhFy/sPmD+Ipi/BWNDOI8xay3ZT3lhzEJ9g2S
lNwnK1jbVTORUy28jnMr8V1buPsBbcrRN+T13X0LNECs3IvvI2Mmy9B8yreFGdTXdacl1CImYSIW
Nl6ibNEq+kqbWW/3v5skwddijiPp5HpD+9yC3d7Xn2nldJc281IFhvcdW1is31whl7EnJUb3Vujt
N37rQ1jk/RvAu38dFl8wanRFyKK4f/k41c9V65zNJL+K8lg8yAWYzQays91q5c5uOoPIuQjTMfGo
Vk+rLBuaX31C6F0G3Qlo4PAkh59imyOVbHS5PykuV4XmDx3bIdGORPGheqVVFrshXjmTYgIzZoRz
JQ3SgWlRqyeMj9umdMh6qEJlK1gIIQ3WXWrlB7G5KqPWRKlt9ZtWe1iUdZaQGD+UuRteVKlmwTed
VW2Im3XoABHpOsEVGM+2Yzo2m3uLQCo4FdpY2azRWHcQ55zNZ03NZk+JFmMjBorR25TU0msS57s4
w65GKlHE7yvHXwTp4lYXc49KcoIJGTWdL0z7YfRLpOl17OddsijmM6zjk2mGRrutZdK+dAUF8iwT
yBwW2kTIKNMqowKZUBqwf4TISgivsm2rRzbfZNScjU4vT7hGnkOiJWuQeicxAs4ARvhyMui/HbXU
cHwQwzI8WGjEDlBpmZJY7XSy6uWtlwvSA9fBjgWdikohnPd/AAImkvrz/TO4C+tN9DKug0Y+cPEB
nkId93maqrRArDLcm7RkegUcsSiuDTzG3JwiX5+5QYm5snjQNbI7xTGhlrD6+JpVTX4Sn6tVZ1xe
K6igCYP5gNoVueXU1wcBRjRnqTngwIzZCxtYTdT4U0+ivdI0zV/rE02hdpnsUTslRLvttNK2OcOQ
qMoLAOF+qOnCU05FuzJ5zVBt0lTGnKfka5q4tOxzJ5Xf4K7s7Dg0f1VW9TXT3Tnd8YISOeiweczc
l5KoehbPijr8KHP5ifv6ctLxmW0gX5U/pGj0DPWlWmqCYhuncrPJ3JHjO+zt0uyOCkJ4wMkrdJPp
z9kyImdrBxG1v2a3DxjxkHIMgXKSFMXwK2byZWcZr4w7+8ugU1ZbS5sz4F6D0AfdBnlD1lj6/8il
FXMVmP+zMjVkWbNwOFqKSoykYv+XB6CvqDjzsAbgXD4UbEvfAYh7lnDqCQ7R3JbSjmodezHpF4e2
r6p3zQk+I3aZDyWU0rfc9mc7zylq2ZTrjswEUQRCkgMSdFn7NhimfvhzPOqk7dw3h6gx5WfkWWxy
VC09xkMx+iN64kNrPM+9WT33K42M7GNY+YUxniPVGl7SEetinef1zsygVJhhXVximoxYFqyAGcFi
0yTHMhkyv987mq74kZ5ku8YgyaZEtvrM7Ku7qUWzRS3P3K9rmHitELShNlf3rfog/lfiV1IPNrV6
uL800WIqcIMmuZ+erIWBo5B8NvohglR2Gh2Wgj9R5yL5HJhBe85rsi+YlDm3iHA+rwSW8zRVEzrP
+tiKtnynW4y5xnLZjyAJ/CgwACeue0loxmiTQIW75JRjDuxSwy+IOKESJ3LJndQ0PmsGJKO2eUQL
ELnSVKHvFb+zlHZwrBKDHAc/hZhvyJxb0E/tIW+tn0KdId7/96sk023gM1wSrRmqD+SDAHyp4vlH
0ECuHZU5fmhHclGNxqGR6aAjoFGwtheKdDfOeHalKN46UaV8mmQobvVGbneIieTPKQLJ0YcfKxrj
YeS0OJkh8ZwSXtpPJ8CeGrUqi+CM1yhlp+ZZVXvT1sQzY8hQEWLP3IuvjSkjYmMOn5rEPBDuPh+D
nNhUYT1GDHCa6ip/BXD01C7ZgHI/Tz/b8U34e0qHLl0w0ciSFlkczvUiPjjg0ZBcVBqzKBrVYm6i
DKxSMnbFK4Vv/RLYFFxqNfw/hkVrtaL/5yWnqjpsEUW1HJv9r8b7/9DX91UnYSVnFkg+j+03jeKx
S5l/tDqyV30Mg72pEPReT6uJgONFQuK7OF6kYbJBdbzGOKkK6VGhdhAt1BxvzDnRovc7OUq82+tx
swOzezQ0c/ngbknHh0xNLjHNLYn6ccumZV3qE9lttDn+2Zayn+f4cyZSU+kY1z/qnq0cOZQarMyp
8GMDT+E6QxAnEP36i/Yfr6YgLI535Uwxo2dBT4T9RypKUNM8C/WlfIqnGH8aBfgTyC0FmF0PhYFE
UV/UC8tCcZGos3Gn7MV94ez1lPHY1Gr7aGEK2FGl0klRjtPKABEPeTMRmO3Ij8N6iLitwW2hQ4DJ
5Eb+f/cl+QX9969OgfCIxcSUsZboivxfbbtBsod+7sxklw/JFGxZwIZzuMZepNW8C6Js/Ch0lWye
mcZOmTXAOh2IoUKpjtbWXe3zz3qIqKQcUueXUR37tgp+c1mzNWZw+8BG8OckjWwcjMD5qpgTCCPv
GE9PdP5Lhm1OBwOYeSVyr4cwmb/FL7UqjPeICOCX3iCM1rANsj10m3TlYVh3V4tnQJnYBysAVYE8
uHNCmtvDSkeV4pbBaT4aeArx2e7mfMK/GFXFpcyCa2pzGeCEJ8Mr1Qh5tsL5RxKFD2VsbObWLi7z
+pkD5IF2HcXqUbyM2gk6NKjljXg5yVEHvjA03bAACHlna0kRK/Q41mfQT7+L9cY8aBHqhaXcZxH2
Zm4I8qZ2iCjadpGSXKscXKRKS9ftpELammqQ3hUaTZ8ZrL2dhX7NHi/cAg4ADppnKXG+CjkDmviv
J0Udf0t4ZrcY6diTiB13E2cTII30OQWXxyiVgdCSjzfux/Wrki7qHrMKbMW4Wz6QnPtKHqaQUGfm
nOygNksfx0cSnpxXNSB5YL1WRxXmhGM4T20EZCQwQhMkK0n1IPPb12EkpENT5Y4Iv4Upnhb+HLqK
bHGjmR5pNRMb35Txoc0Rs/7fJy7Onf++6UBZ0Jh0yaaqYRf7X76otpvmru+l8NCaJP0oQEFfisCx
t31Tpxvuec5LbLWIAxWDOdL6LpSO+RLmwZd4ExSS+VivXlnx3vrAnsBd8IxvDQXihji+lBWB4aYG
/4x/0HIKjVKzdY7iTYLT8ewbtroT7/7538W7XaU4B30gP7W3WQOXsXe8COvHU2bt50kpnsVDQyiH
P0i5tRUvSaVhvxpW+0ymNhaH1N5OGYZaf/+tSp2Xc9oEH3/+jRHfnBurlKI4fctnKyThucF34Iov
mWD3NVDPrlZvPscq3Seh2MFxwYhJJsCiACiLYb/SnxVzMX2xXR9ySdlDZrNOY1Soe5RqFkZDjpV9
bp/kRlP2+pAczE4JzKOiOdkNxI+5g0ioeGL7jrBEgnxqVxS5Mr3/WlbRP8jM0KESsTEk9+IgJNC1
4jwOaNMO/dpBcfjeXDNOmEWtL9HVegP12oc+fhlWMH7ZSav5IZJa/O7NfCxr660Owvb0Rw2BQJtY
xAfRuVe517vyyiSg1trXJjftnIv/nV3tq7gNyVpCdV3O3/hVAULQJnfLINI8iTEHSkkSj5E6MpyG
mww5r3KQ46/j6bxrwfbRAz/PjroRa8ySOcdeko0f8tAXnsUN8AlvtrPFjE6OLbDvzUA3yIoTe0fw
Rey3QWT6utW+FebICFfuYZYVwT+fYaj9X8f+8XV0H/q27F7mriheY4r7cCw69uHrXdw041Nrtqlf
Yvj5yELQpjQwR7RFhnNthfo7lAEZIYre332DIFE5lUuu2ImIUFdG7fyI4Xq4ZMuIWWbNYVUrLnb2
Zx+lZee+ADN2mX2QZJohXjHXh7vqgRAQL9CM3KuYx59Lra7ftRCCFd2/1dOcgHNo0AcwBlRZLtds
PqHKKe3gg8+XJLX1kL54M1z/Q2v3nSf6kmM4S8zM6o7zgf5FQW14KDDBecnc/CoJYFZxpWMLBc8d
bOgRGw9/nuFzX+Wp8nAUQw2jl1I3l2ftWCMCDFY1k7QqIsu2zrZwhSv3zzELK0yby1/t0OIHkC3n
s142g4G0YDVWHYSI9d66D60OoirUartkLhTP80k8+/MgA28+SHZ3/4o/x02PC0Q6q02k+l1rtJ5w
yYoHVgHZR74S+jZt9mvnVL6YSYvtaDREsh+i/cGYj1WF1Ucq3uH0VQ9dWf4ULkunTyL0b/Lk1zPh
s4xDbU5qcheNmtbzlMz1J1QSSOX6FByX1u7eU5Wm1nq8KhEmTIg4RedRDt6BVbT3NmQ2vYcGoVB9
WN1E5zaRiMYpY3ZMfy5DbQiX+7G0s4a9BHEe2QXt0RFBKHbDmnp6vcIZwX3eVYwJxHIXmHa6o7uY
vVlO/LgoVfYJC2Nd7Y2t0XA5Lmvom4h/6yPkhs0yufdXTBxu1VwanuSwCgkUoBQAd+lD1EX3cz41
9GHHiq88oawACz/H3+ncZe4cJNJjBnDplEckjqiMpe/ncsLeuh7q/iQCsWlz+4NTzy+kn7Q3JQje
6Wr0V4NjPiFSOzH6Q4DfYHhD4T2Ij1GVj2ORFC9TSwBKKgEoobVOHHPeoLJ4iUr8SlJCmBWNHH4S
qOdcNvJBMJzKiOQacRmIK4C9+HsK+bA0MjZvwt9LAsnVYqN3FLRCQ5e2XVlZlyJHeV+AY/dTPf77
R5kLMiC65iicehLjG38xOsc3FKfYj5kJtyKtjK0Qa4d61eP/rC32uCTOwbb6a30Sxeb9iRT9/US8
hfzJV5WapLGf+kA+rOjECjZX2qcWGdiV6gZN3mz4+BJvlSjObts73F0RYm8N5DVwbNPxYGSS9p7k
NH0hgwPFVwN81Ujwk2nT1aZ9FabYmZiH4zxFIUZPC/BB2W0bLczcZfWoiAaSUwcIzIQsVo/Lm5Cn
FA6zFGpXbuarw5DZQwiGed/UEh5kbRoPPZEEQBpC0z5MA01jOffqxrgpFqbb+/1xUAgIV2qJ0Fiu
b1dhoHxImmQ1LuntOVi6T0dR13zn9V1DZuir5aZef0u6Ut7vcmaT2ftBJ77nD0gdUxJmc8Q0/mRN
X5WmOg8qO9IH5uDqyYTff3/17+POaDg+gc+Nh6RxKz4xGQXIlpql2YmXxDkkbhBkxpWIAnPjREW2
65eNaHKk4QQwLiOQqF97HmlZspwXqemLd3N7oa2jUGyXOLDEzzapRXabVv7cFC4MDzr9MKgM0YAe
lL+tdoNWMvg9Lmgca8VsX4tC+8iSRjvENGbFGWnqS3YYOriY1RpMZl61VW4qnhddqcMGBgcnGxHz
YsI3mk3ZSGwdq+WISOqXXmTRQVtp16bDmjIRL3FKCreUZ5gh4fqnsbYxGFi+vcngfLJduFn0ResJ
g3WAuNiI4426KpjIjOx2eD/I3BoA9iSDjRPtX4fEaI85999/wYz75YyQwByeik7NNnSrJGygdXNF
7bUQn7EQEEXbupsn3e9H4hTu06tcjo5NySY2lNTlJS9liq60ujSi5FcpkveidKhVrbmEwW1gBu7f
1XqpaloHet8VIxCCCbIScHRGg1e3K/p8Vubhdyu5D9eDSWVqvHY0N65LxHSnwhn3APHIeU5xX+eI
V7eq3RhnqWDLqFTSDyNNcUZOc3+8b9nujhtmr+9t2Rx0ZawfRctzfaVN0DczrTYOjVEmFzB/2Dk6
o6GTl4Wbv6lMjtJswT7AbU7MzbAqeexoMp/1Vv9oxyn+Ru00uJMpWcjci/GgSPEm7eoM7InsvNcx
kU6rs9gq85siO87VCpq/cAnUW2VpmkNf5tXLZIegFeL4G4X5Qs+m6W8T8g8fQkO163DZ8EFE13xN
BRcSia5owm210LKtjPYg/nkYdm5oJfJ3XUarjrBOb4PlvEcknu9iBgveuMo804RQ2QJRF3x87Ctj
W7LUx3rqmqU8/JLDzGuRE4UufsAjOv/2K+hnFLlLrT7DLUZcQdKDa1SLdPelK0JZLydV6o+TmjEv
ZCwQxbr5ZfWky68zYnEcLVd0LKLYYmFmfqqnrX1AAm9i+MfPVHOb6dvpRfxo4kHE2MWRcxmQvZwi
PTDdhgnSOc5UmmhyQsiXXQdUz0HKpzzfdGdkiIDKCzJTFzlHY6pfCxIPcb+jkzumEgamMo3Sp6Gd
NN/olOTJbhvskqTZ+/qyEUV5lCblA4pLEgtYshH8dPAluhAP9lqU67ECJ4dQ2QupsM/pqK/ZjnFn
uXd4ph07l2aVUJurMnzumJCWs9UdpUlZJ5D9QUwE1hkmVsU02YnZQDRX0imq1D1CxgdB8MHXszEz
SfrRKorktYx1WWrj21L3mJoLJ2Sip3SHEJHb/dliIDWrG7PcEQv9LU7rwsmyax1MbiPh2IxjJ31o
LNQsYKVzDM/rT1yxq7gkYRc+N7wy4kq6YrHC+pO2xba0p4oY7/94xnzYy01QrOvw52QGa4Jg0bIi
56FDpkmlKvSoQBwCaksu5Ng80Jd/EyecrJJu3yPI36bq4LyWYeCXKsSrMB7/Wp+UejT9FaYzR8Lw
MPZ2s6kNjAOKhkZZ/Dy9Fl5tFWGCEvX9Qe/b7olUs4q5Q9De7txLst8c9hXlhFYZTlqneFWlJL/i
GWdr4CTlDTBmxt3AnhmSqvYrQq63FomDiwvBHp4sRFz+ICvLo1n0LyKVgaU1gjKPtUUJdXyBhG2D
ybVrVyPAaVHi+Ron3d8Py4iRJ6m7K7SJ4iiOM1b6+00GdmSlK19A3u9TFb3SurPeDihtw/oq+j5a
N7EHV7XxqU9j2wUBGB7TNSKlb1fGSYkLTRQCHX3xMOF7EuN/nANUkusDgpLU65MexXfafkF9014x
k5fXWe2/2CSlNELcEv/SUYisix6eZ2SpPwenKPBBlTbgCms5qAhefNK75g+jprmoNBaZd0urbLFB
66/sJu4Kc3aF8qGutCdV63+KRBbxEDVYG6wMnd16kxoVoiPudmC9keiAWmy2g6wcH6D5qycpMrhu
IXh5fRhkXoUgcGvptrEfAi06NxkZfY6KG1COs6vQO4gfM6/IQhkLCBCmLKFiVvvlIZEb+ZRKJJOC
Knq749owsNyU5rlbEW1GryqQj6zhyox93spV0m969bkjb+E65pVy69FnPc543cTZmtc1k+gEHtWk
NyEo8JjR+az9ClM++mZWHGghbkUC18ekjOqpNtIRNnYAbyMz/5GhoXGVvAZyIPn3zyAIh2NPjeaL
m4N4qAqFor0NkMvaRH6sdiI7S99ydC+4HJBmr5gST1tZdQOZxmRUBiRTVNpZzXXLI9kUB0Ep4yCQ
nP1U9KxaFLSI5M0HPf12embXJPGqm9h5Iq+7fLJHUjcoBbqifI4V50zv/XGyKtVr1HUG2y5PE54b
cygdv8kxwpfER6C3OozKOoYezHmjjaxJ/bS4ykiWrSP5VYw1bCSkZsKuknVB7za95kCL1n1DSxmY
gHEDdOtslYDvOGUK7akdl7ce9M/AZGAaauRdzt3DojrkkyVNupWj9jFJ1T3ETmOrOqnqdf1MVNeA
fHWyJ5IGgv6MScB07TzdOvbyLM8KTHEspNOCfyOQEY+NveGlnfROyO5jStapP0yptTFHJh1ET/0q
DdnY9rhT6sjZs/FK3LwhKDqMNXowM2mwRcfWKZoRnHf2zsm7M5BKdcsW4zjq2nQwGpNWMOmVGHAz
T3a0xygdc7cr0YlEjBC9CdWay8X8gutn5FJFD9KjOE9/9OoP+KFFlaRbtZi8SrfOUFljn9Z84oY2
6ipFh0IH5leiR/tjgkaLuOp9/bxkrnok707sRjJ+EGJSPbjsrFsGRVJLH+NgYbX0Ees/Gg3cCblH
9W7ML7MlVxunpJHadD9rKCW+1q9y2J+rIlZf7IyyeXIxbhW4+ppjpMY/7Ma8tq3uJpwBypifDU3K
gRpLpB8t4xdtM1TNtJ3b3CL72cAKnc3qxEoVgiudrRvdgJ9jV7yXsXVDN7S4NkuVpmQqOvMGyYQ1
jHRW5ZvTSEeUK9KlGuYDzLeQ4lkhQZlgaUwmqD4X6yhX+W+j4lIfNaQUpv5NoO5zHBW0cHtlS7LN
i7TkxEfZ6zelmVvGbiqcXjrLOqyzAhHIzI1eUrACI62t+aBrn+nxLTFUEoAubc1alixMfacEyQ2F
ZjE5OOeDuXOhQDCZ0ZXAk+wGo9+EIZ1bWhuzbyKG2x9suwF/F2DXjC9BO7MbIiUWpddrMTSaZze4
l8ARpNCE8Llb7C7IxYw+DUnXz4iXSJKxXHJrc36puD4MJf4JXmjfpPl0Cqo432RKRPJ4+2yrLTkT
BJRhEqjfQTF/5vmYuVpDfwDm9UaPgerTlW4YI7GUx3L/Q8sc4JW0CIbYCPdaMzwoBoVA18VPEHaK
i90mHwGidXm2Z8+Ma+zV9RpU/zMYMCAsMdHrGJJBtSofU6yfMQz/ppIZdo0VPurmwA9i0fvCifGz
rerM7W1NcoMyX/yxwovfFYSc2HMFYrc79jPNR5U4VaY+pMRYkkP40LkbKapIRP6t1EvlUQPdjI6U
xdjsr7ZDhw/SJtEGFnKTIandbFx+ETDyqwN8wseOZNFul0NYq18SxtBwGrvbbEqxnweRvC17UD1y
+saN+YHw9tmzYlodGFps3MEe8sofTt62hyRDVJKFzcK5nIV+lxbkw8nYxeAFeyOlFmjk94TuhR92
RIpExi6pmgfLyh6xmH5K5hKwHYzfoGZbfon41iVhHX9IDvlumHFbk+h2SuNkZ/Y2JVcrYbGTTLqw
xSv8xHQP4qdkiOzaimPslqZ6Kyr2JhjTPOSlv/JoTNjIbmNgNmOu0zvSL30DoTlQiw8wIkiNpcQz
uTYGjdTHKIVprFb1Divyrura9KyFH11gbRamXB6oFuz1A4WaQ6PJ6tldEbdzwpPDYjgR1WEQaGNb
E3j2In7ABfGRKXXrN1IK6YazP30ZdWV5tW3i5OrfWr8MOyVGgZxGLWlP5fTbRr/n43SMIuOLTxYg
Vvm2LMEZ1J9n6WO+kYkw9czuGeLsM7/L/mhGYJ2aEAWrOeRfnaLyOWFM6eitZ9HjyH/QT8ojAebK
YxBnBwjV86btos+ikkd3krVP3ViTdoPgowutalcRJO1JJDX5bZr5GubNS92QcqrL3HsY/kDq74nQ
q1CeqWx3UPzRRZAsO/SlWBu9mQHhDtn7fsHamZbot5VFRnCE/IiJGyLlHna7Mz6n+qUZE3xwgfKm
VcSX5lRKPpnmMDNnaSubcbqto34g+wT+ZFpEJ7Jj3BHrqK8zlQJxdKtgsmzmEPJCJrVM67SJ06/5
CwvBIylPj80wIJLBaU/gjm+Y5sVs+0fC9VCszfRHS/MjMKyBFuyXIhXFphr7EkZgzKRGj9Zh7AtY
mg+5ioChw+hs0ZO5ToPUJAks8GQ1jEGsCRQE47EfqMZnBERDPQ9ni8/N1frxEyrZZjbkkHrMwE4I
quRYBtVzgHrInjFg0DsEuEB8uaMjMRuz35MaPuEgGzdMJDAEyQMKolZD2WEuJOZo9VM6DvgAzJvN
foUbEL8tyOhSp8i+3ZXZBfDjgf0r4XZtpfogSfFwEdBtGstTvqi3UUZ6xIzsrUfldbzSUv1ZFtqN
tIj5gpnEh0P7VWgK545ebVo8/FiV32JwVupMoo0BZWFjLgR9hzQRL4nxGcJoaeo+25gGe+VJhZc1
1GckT0xHLC8p2MuNhswiOFVbmVgKWam32JtmQOgG91cuIqdNiKfieq+CtHWNOox8y7A/iySx/Bzu
P3dF+8VMg0dLpnOtlAyDNDaC+PVzrw1vac8cLEWYnDY0yMg3CDYDmzV3LTVZT/aUT8ifY5hTyhpb
108BzoX0L6vFM4OpE9Bi0UJhkcA9xji1ohJfff1JgDvmvjhVjuZExFIF0tvKIsLhQkhuTVhxncJS
2YRJ5mdxzsqaOZILTwIRurpc8ir/zHsQ+gZdpry1H43u3CifYZA36HgoEmvEg3E3whO4MBal4rHZ
ySckzWjIH/YJLgM3lFPqj/FDGxPCWdPYuqRTe6un3vYdtX+jeTX4y8TUty9CcOktEdVYErJrOIS2
OzfEQtBzh+g2zIzlwtjVzNHZ0A5MyYWOs626tptGtLg2yC9PtoBdo9QhEH5hYFkX5XYMushHx6m7
OHNZCZTsu6Mlx5RjSn0TI2bIB6xI1Yse416WO6N3zbXECYJ8J+v4QGYt0jZphK5scWwmydpHjMJG
zzn1taWWXyBdtLO5sRC/c+cKz6mKkrettL9wrKOgbgxWODqSExMFf8THn9GppBanL29gLGxLPsJa
w3s9asGjDI62ZA3m9GnHA+FpkOxuSFnaw4Cds2pwD5nElj9MOjlw6wde6cZHBFLGtypqNbWIGU3N
M7npy9tUt+fQytZwU672QTV/DHZ4lOi6nxMn/s22Bp7zUlWIffjknF5/RjLy4kRraMz3hBDeQ3Kf
+Lrj3Oy8IxqxJTCPeR6oiYKVucv82DZHEC8aOW8DkW9NKKEfb/v3gWo8U2UAwwCHPcv+XbAeZkWc
uI1qFP6kIwqqu5zyKAKWI2HYHFOyV0L9QHQGmejMm1K2XmiJ7YRmfe13PQutgv2V225Re3JOSZxZ
L42OgJd45sFtUMdyYbaJFhNlRgAw4MdbnNX5Ozr8IrEwKhFGABnf2JfDZb1aBn68boDih7WvksLX
MC8/kjndlvxaE/AakRqQFBLZZMGOlecQybxTuuhGzMc7Tl/KBRRinjwYMx7/+sr2Ab09edtxyX5p
JrSagIeUNGo7YUKlZu0vGhj2qdd+GVJZulYYEWYf6ycKqtEb9eIaJj4sJw0wL5WHsa3IlRwLBZ/b
SACF3Cq7kZHXqJnIXft08RwGP3huucWHLtqsU6ubLQcd6RpO0S8TfsTq6BmMWH4EN+R2jVRdpLzH
XjKPJBryS2AC/91bcuzlM2dpMP8CU3FouRQyh4g1438IO5PlxoEk2/7L28MMCAABYPE2JMGZFDUP
G5hSmcI8z/j6PoCqK7uqzao3MpLKQaSACA/3e88lmVWX4sJc7zFLHtgKGAZQFjo6fNKOYbo6Z7Pk
afKoz9yrDiNrZQFQG53+JaF3kefbVu7bQvu1sE4Umupbgoisy+Q8iXoSm1JwszJ3o5+h3lqpbYaa
wqFxzdB6xsIL0V9ydrEmZyfIoURWbG5Yv7ga5xtZtfvfY5/u0XI4+75B4C1DcbZappbka64Jv8zW
yf2IMhPQyEetB0crmkibouZxDcevVr1/LfNSvXUVc3IzI8YxHt1KOpz08kYeYk7oDzL33bFr8SJy
sJoydhvM69pKjKRtcAz8ajx9UxAmeuo5843YwIhY5v+eGGfEZfZKJMOjU0KzMRTGhmNfpWsJfmYO
xps4lDSnNlBeR6abq1in7aerVU/tHMCnSHN9biZZR0BGKXaK4F32tKAAn98cH/cKEp/CbbQjbvZ8
Be+PlFnfe3YMwoKz5k2p27UoihyUVPjsJaWy7iDJrzLT/5CF/YCQAJtQAacUSFWxJSzv3Kj0y0i0
uxTgOChKKHyDzIqAWjD5bDzW/96zt1jLTkFM2mfhc42q+3iECtjoOG/UQO9XBZlCTCwCx60yErFj
j2N4mgFNI6Oc02LpuQ4lV0aXld8jUVVdbLZrzQPLFA86x1IWL8ckGylpyrc6QNUVQo/ZQMNt9l02
gIHzyB0du+HNKn+zkLLJpixYNSczyx6wAwPjPvcyQO/flbStAma5XZwceuDirJj9U9M2N7gjRONN
1rvGsDvpbLdJ1FscKCn10O9q6pirO7hIFBylKzXlpohSQqqb9mHMIhJkJdtnG25yzSrXoRbSWQte
7AHCOeEEDIbtdmOkDf5GUitXXhcDYZ5Ip4jH+qUpQBmonA/jFC5oqbqGIdzW5ljLTsXZ0nIeS5z4
B+IbiSRN7a8hRmKkD0Fzb8OQNzzlffCRMhjGTA1t/ENaqK52icOxW9M3H1YTbgmmPNlrwlljFWP2
bud9PB29d7TgXLSqqW7UsIWSA4+JxvjKYb2Y2AY3BERHOyJemEA2mMdzaVCAxvdOzk5rxjhGSTsg
2Jj4IJXKQirdSsdJijMUV1Xnt86BHkxzNA3tW0vNY9G2n0PrMzbl2LvOEmAQCvZ6tcqwvPkBn4ma
BYeZ27Syg8iaZQkou6rvbPS+YE5QqmrGDUVocmRsALoODGHclZbrgLclV0wxdkQLANOZxmPhW4yy
nfobQC8HTPsQeM0rAv6HSglqNzJI3OXnlMEgbmFZipWWm9k6TOGuJZw+QB8jpyXdXC+baMtm+6tm
mNZVOby6KHDhMMOVTL4zoCAbynifbMnyyxGaawXESbTsRPMxGCO778pWe01D+nEmprMNWrUzGIfn
qbdWkW7fS9+KKQ09SuBUeaqS9nkIc2tN9MCbKGtuCbO+WkqenJy0lPRpp/tsDE+dSVlXmPF3QZP1
JC1vZTtmSi2o1sfWC9H6BP7gOqNTsUwnORIG5So0MLm2HD9G0aeYaPuVJYjwQt6zHYpoBZtCdZXS
R8MoEMIPxX2iBAYaCfWpg6W4srnSV6YyJIxfGRf6cbGGUfCH+LBj0r6ETuRs7CH21g0xBvhFvTVy
v2wT6Ryh0a3wefRIvetS31oFlBsRbRq1P87/Okb1ElPckeU+pgkFuz/uBuLnHXZghbF9zWZrNlt/
6HS3LJsPW/0eIgrTtIfq2Y52zCCdijUOKrC9VNZlO/zJOxDKBFLAOQtIvtQDqzrImV4wd7s3tU4R
id7IIMwLtn2dz4m7WNKAQ40PcWRSKEwdIYgRGHDU3s+KiL9CmqZxF8FmbdALs1vUBIp5KR1I6DlH
jkGWm1bYlJ3B/wQrJtairbicu2kHjXzlOf0ddwq8LqcA4GBqT03IeSdTdlKrnwUxgPCnuIkMxXgO
RlzXaaQ+ZNH0K+gmYpFSkqKihqVaDP4aCCwNQ2KU1E7h9w8TScFXsBoDJXBHhTaYw6nTUuWn0YDp
LazyaPWEn5Asy87jSFTdcnjqaeNyDPlyusJcDQ7Rn2Zlw+mjle44X0VsNBzA7+nvMMX2tR1B8sO+
kuA0PJ2IzF6WBIsHXJD8CbpXyF01try0pyfAdMJhOD85MB/OHN99kGsa82ktPzHKnihHuDG8Xj8T
qzKcUq10CU8m2BDywgqUT74aab+TGbUpItyDgvzMaMLub+B8TBvzzUknouOBSRSOfleatMaGCkue
UAW9NwLLxRA8oAEATW7f6Wkv6Rw6n9JqH2urvCWOt1E8hnTwldW10UPIHighAmJH3C5Xv1qBrJ5m
bYEZh0+ZfIiPQbFcOgF0hacc5dtMiMKDsykVUjXyKlslVqC4Wtc9Wsz0AMS2+iahlkb5JGGc1NHO
bqK3Xo4pxxFznKmqn1HdVvdGuzMqMooIElljV5i7JgJjrM1MQKboExJYOSrfX0uHrplCldiXxZ0+
u7Fsmrpn+u9bz67Qr81gXCV27id9wrjWe+HKiTnHoy0OwD8PA1urDhySvspXZxcdtjS8TJOrQBJC
GxWgv8rC53QsAnKIzVVZUXSZWZm5njNMG2vtIThfV5LfDjSiJ00jiDKckT7qcM8cnQrDpqoPsva5
K3QGFb7fozE08WXEMdGNeMGjgpYifOnNLE+a2DudVEw7zsE9ES7PBOrutKIsz34nLFqQRKUM1S9T
CYvVAIhyRcBUsbbYwjUrMNw8Sj66WvlUBwe6NLk3oi9JtA8LDwlUhd3Di36PihmeSGfflzPUP05G
yIjJO6ainTnJ4OoTEbjRimuIG2NFsBda3a6izdUfu7xNtnkUZWtdcGbtmNOvNSrTlZ1FG1E2GZZM
h9paM+4bK2HHMHGhp334kVTee2k1UHI5OIS5cK3oZYy1fhXGFEvjFGwLu/XvOvz4A5+Iwo3r0lPJ
1g7VjsA4W6oQTpG7rtU6fHYqLmrb5CyZEsWypp2yCw1jW/ltudFs5U86pbeg6MUh1Fn7hBkfbA/j
OskxAbd9bWyLWb9NXBcFVy7/YJYr9lXYk2+AjkX31VlTm+2DkDWnrOrv1LYwStFXd9RNrzXKMfLA
n4wVAJGW46dX3XkACE9aTLBrr9gxjbCdEiXNFhUgHhTbGgn3WdWmk7h9jFtpCKAxeiO1hIAHhTKb
dCi5Ybi3JuCw2OslmtfKd8UoqR5a3mqj8sagP1eJ/lI72cGM7ZfQ5CRTa0G6tjJm/LGJlMjx3rJJ
fy/5sFZda8996uc4wYKr4u8hClcz91Wj3fppuGaDZEPrTG2XlH/UMDxkfbk320Z58Aj73WGKdKfY
o90GBYI8TldPmuFIFfDuj4O5xgqVuHZDOkHF7zDDAbwqFBjp6OOzWn7y455kPsw8IzKeHOXENoHm
YcRuWISHRvgfzdRy+nLsb7WQ+wpNZ9aK381g70XsA2nQ18Y49McJAaaE4LKxIyPaCu0cgHfkWtNr
PiQ0FX3yVQmHi7/lNqhS1nkjGTdWzLwqDiFBNCIj8bf9024KM+l2nWV6OzvX5oJJnnPQZK3df6pI
ujbOmJzazHv3Cg8ocI+AfcqMm6EhDQ2MfFp51uAWNQMpGhu/AimKNcpGTnqFsY3tAS5r3LEiGtgp
CRhnonvzGkzhU+ETkQp0G0AOresAWcekehfT9l/ZjoOh/O6yxNpkIS2EIpvWSU5mdKTndDm86aGM
6WK0dSu3g6RKFyaaKenEmNbZy6qqM26V9L7w3StIQjraJ5xktXooVrUMSmITYgv1INORXlfLtUHd
RKEZfNl92m38yFdY5WpkWsb4GQdFs2t4W31B2DICDisununIC3pou1Dt2x1CTxOlJ4LjgSn2KkSz
Ri1+Bjv3bHWpQPvC1KxScCEKySS2p/LrvWxbnLKEjnaLKBHQsfeUMoyCbM41y9l3RzLKoa25itvW
y9GrNr9Um+RXWkTvs4GDctPfA8X013nNYjl58c1Cr3WmtcDpqKP6tlxdFhW3nKW7XqnhlA+zbRS1
nCUn4CN68NxIihSgtTsu2vmedBw3DLt7dKgd7hMMxHKM3goqyxA9xLHTtN2U5xDrs/gUR8NpRBCj
7qqcY7neGqi+8/hRRtsUXFZFsspaYRuUE0FNhd+cZTkYh6kn9weP/o52P81V4BIQEMotmWwvZuE/
A52PcEDsjAhGW8qOV4z7roFdJvuACYAn0EVpYmMgSTOEKAnJxHpcIDwAWHlHas3INhbuC7rnJO8I
QmsAU5h1lnBxwKD3TGmBUNVoK+jlSU9FRAQNweQavx294dzR0Ycd6r7eExjPUGVA5Cj6rjzCQVmF
I6u6yO29YZcvozb+KV7LoPP2nR5xyIoFGIjSyZCqZ9nFt6rjVKmW28wloZqdtZoO7uQnILIEoimy
1YEzlahQOfYWo+e2jokqIRnabWMdtWJ4S+nCzzgA7j77y2quZhUS6GeXn8YgvpCFbHMcCauhKHZQ
bKErC3hu9mC60kqJGfblTkjvSavHvdeoxhZ/I5Cc8gL5KN2SKmystM47VKr4UByO/rZ9BlM+0agC
5aOW5nOcVhPQrOZrQKFZhAlcgbFvDrWRbqKYH51zI59MQtpTIL9F6HxFLSucISjv41S5kualbzLQ
U2Xjc6xAe7wNi/YwtVeIWl6MNFj1tzPJtPHvBkJpoZgN9sppzFfFH7/bkqEVAYZk/MrubDiUM2bR
E6ceIcFMi+fK8YiqLtWPMmdQih6aJqkZT1goPhVTPMo5Zj1Sm4HfJLIWp36suJGoHASVkp7A5Gv/
mPY2mezgGW/KusljHxTD+GqUqCybjitSH2hXaPQ/u4C8HZ/sKZBnxnOMICWoxBszhs+8KgHBhYqL
0MEge3RaOSMmNA4slyrJnmWNLtvpDRcNNfLU8CPPwq/ZMkVJ06yRq06IWej/D0M+boSEPIK7PUjv
ezz29Ef0YKuR8K7nk4EYD30YtMkTvB1OLBFDmsreIWlP4ZSrOyggkEkqhua0qpjdswwZDOwaCO9l
RvPRcZLYpdxchQE3hQG1nrwX3p6TIkjXxalraB6LhMW4YW4d0sKnsVkVs8J/qyjhdOfo04pDS3AK
CVJLezFtwzz4XTMlJnl1XuJDPuSJVurMx3dVxDl6qAUwgNSTL5jsQBK+aEnRrlNidJp8DixjVKfE
8jPtcS3RzYIKxeWk2Vw0KA8tdnMKnjjb+EJ8ARex5636OZ9nGGjrYJIIgp847h6w8/k78uQZ3BW0
8HvnnXTxbJtCUb3ZJJdu8nnPAUkPuUb5FFb+SVjRd2Z86jH9TdGDZuRw8Ugu5UbJ+OUVXstQXK1O
FYOcVcP4Z9fK6tFz1PJQKipAtrTbV/6pLZL4gEaINqdSmXTw7Zy/5v2ecwSUvvYvlXolP6glfdGa
pbMdvx8+CFO29XZMm6dGJQAoVFpuLQ+0ofz0uCPdMTYepqgoVxQ0B1uQDBPU9pM1/cpL+xfTagl8
7NNrDBKl+vYBMEa6LVDlAxlgQJ+uSlVC3OruEg/QPnhtrs9VlNqC46Kerzlgkm9qi3EHsG9nCdW7
2kUNXZFiMJ4aKL9mfqTxfF+SX4OiQn2BOPWnmCelZQyvnaMIsBkM07jM4EIpinKuULpXY0P2Cm3q
gxiqD6Hr3Tm3DCjR1wAzyKmyYHSYWi1d2dBXMRvfvEWGp69VoHzvthfeZ4gOv/MIl3ogzetPRkXN
gkT2Y4uAKO1/WaW9MYJcOwSDfohprV56smgvC3XAsbmZ9DJiKGJJX6MpzA5vE3K+iUf7TfhDidaS
k9rMqWwjlNnVDNvJq3jYZiW4CcTOyYNWAz6agZfIRsnkHfXSTS0lu85grLZO2r0lzfqh9dHjOQol
48/TGXRUpGii+yxuWQEUdZ8XHsycgmzBv49sL3mXao0WgnyIx6yb/Cu9o6tKR3mWnqKY8J2sOmm1
GC8Jll1c8zOE0QI7DZjU7Zr5dsFq+zoOGbZmsrF+klxszOnStEPkx7MVhUjvfYljhWpIiIuioGQM
l/DXQeh7Y4zUS4rqsC264JLZuA0ZmBHkqmOVXEyTsbyjKaajL7IYYcRNk+3Koiemwhk4d6KNhA+Z
bTvdgAnDKrexhDNwxROrwrmdQHsDIdgSdrF8Q0i8fzGegduQjujgverJis3pGhMYx+k2Ud2f/0fB
0nAhY1dxe63S78YJee8PeZ3JmwCohcKdSxbPWBg+lTMqaX5Gm4s3OP/NiIGNEtnhvvVwOnq2kmxh
VBRr35nqu6R+/sfnGyrdIWs0bp88/LOwQzCx/TxbROiLJt3rkpewhCgeMAn8yiLyDOrU/CgC5eXn
n+kJJPhM9ckVmjb9gqsI4p8t6rFFaoHbxa7PQ1tnJ4SE7kgUK/BAWBotTHBRUGpJHHY7va0viUHc
gY5uJJ5Dh2NLw5MW9Na5Eql+hyqaM69ie24Z+QizNf83OAjrPhuMiAWduOe8LcaP+XXgdrea1AGM
mg5pm8B/zK5vtkqaeS5TbXz/FTVwr8fvWatpd4qRzFswnnzu3Ih9fhr3ZtzFs/Y9Pk9FNzBNnp+n
XsFJc4F/d2Z3bmjbXbt6rG6WN0OQnfAI0T5wQ7vI3R+CExOoXaj092VEEtcgPtTZ3DsZg7b2gt5c
t2VEltKAAcR30tQtugpa5Qx1mQw15bwqXgvZv9cL518dCKGKnWAi10WZpbRIQXXBv2TVxjFTteis
dMjFs9hU3B+Ff+U4022ikiAVlHmNzlRP6FbyXCHQRY4dqhc9SqGJJ4RRx56NsRjHSsoRBhyiZfPR
l9vGHsgzhYzrMkaVe+aKZHhF0S5Ic7cmBJCuaJUzdGX0vYnkrBWZKC2U3MRSrOj6keapStZcELjT
WJgvtqCmSgl41EPDYTAdZDcC3DsvupGIZttorpS5189WiKt3PES+sVnwzTRrTqrqNCcR984uzvL5
Dh6UW04mGuwW1J8M5fwN1ECq4CZj1K2q+2pEHjb4c6Xj93CSS7RYFMGFG1l4KPTOyja9M4Bmywhs
NwMC21G81BuznOwVkxfghEXR7+M8+FwYf5aQw44DB9qEOb3UxDHfW0F6xYP9jwTfdNT/wGBOVyP9
po0dkubRNuGLInScV3iZjkWVyK3mTN1TrpJcZnqyfXIWLnPTB9WuRFPItEvor3i+AjzZXrUL56eo
6aOVNljxLu6n+aA+Q5316E6EanSb7BwWXImcLpg98tqYdFsy0Zz1zxqn//M5qhnesaq2WBNid1m+
NCnygwQwxSCtKs8/H31fOcNJ5IzbZolupBScUhjhX9o4YScnzNxe0rBjMmH2fl9/LyuKFSNythzu
MjzQJDFAPNr+pLnaCFsuTd+1x77utgFZAKgFW2NvahGf+NQ2T1730uHMuPv5KAgo+GaeybzHZy3G
JsCjiMicyvabfcM6ckfob31XGHSK9B7Nzs9rMC43/JTOLh+YeaS1U92h2dJdKy/pow8UMA0Mli/0
D2vW+PFDV98sTvxNRLJvbjZkshm/F/OQDKavXhflS+yMmdsDv2HYxFBmEW7rg/kuwqq7Lrc3mKZ3
U8ApahzJSWrJr5ReGB0Uk3VkuUMVO7sf6iJ5SCmib1aZQ5l/qX1duy2Z3qixN0gTlcPPot/34XhP
X70HE7oC4JYLiX+xQWVQael1DAK5puWYfo3JETbBLCJpxsNia2oyWx4LOd1Yy9H/BYqtHBrJqRCn
zQTCy0K8AxPzketuv1xidoENELKnQd+VSyxR0WL9xIwoNjDLRJs+9ap4hHpdP6FvMLGJmqa7vB5e
o6JoPiOMCa6SiPGQjwxr4IBUB3M+2juGP8ODx5oZoKYm9Il6shXG7LbAEpcvSOLkqtXhbcWJBlzM
QGujRTBv57WQ0137oNrvuqmbjwSbFIfOHxNK2KesG/RPm47EJmu84dz7Nh1hCqH94nddzEwVol30
b8MqCrRgG4Fe+1AQSVhIF90fe4XdaDry9qi6KnSWAwPqSZ90X2QNOYdyLNQdgi55n1XlTFYyk195
4DAI79r7Pmz1VQTXcV2wi5wbz5MvGP9WUdcOrz/bghmyjXlJFNFrKepdlWK2GAKTXIg4u9G+zW51
130ZgcSRtrw0cuJAUdWKOwepi1sboLo7bOqalZmPS1yPV+voB8rMOtYds+eBfj+hhM3Dwklunejc
wEy7LM/AnVTniF5RVj5NhnaGihz+GsH7rVtE3lc96bRL63U08udvxFO0K3RI+uSKlUAbjXQfkuP3
Mv/N5Q8sfzNzkIIFTb/qhyF86CzlshhPldpQD1HKMHOJZq7Q6Gw6fBcKrrtNw5kWru3MmRQt0ssw
JLaK6AHjqokQvS01234KxKWdPVU6GFlqt1nfOFbdBb+7SVy6I18ymHiVlpxz1o4HPJfVQ5FM52VB
tKrEOpBxlm5s2gHwWvnZgwr5IDM078r6rjxCaNibRTFyHoWgKNUSGnigj2+OwipmVpV/sQ171ZdB
9lQ2zOeTNq3Old5kT8lYt27GhbvVHTV9yvgETiEjgMiwPxaqJR1O87EgHy+f4uG+m5+R9YiQhp6o
MTk1Sus2fxv9izqEkKDjOuZn7Us3gMXxrqnqe1YmyQZQT39VMue4OItKw3sWXaW+DK2pww9ut57p
fQZlgfhv9hvW85qXgx4g2K3aoiwq7sw8aTciy4tXx7A+U7p/3yU4OrP7NvXsSTDrfk05129U3ekv
pKPKk6mmuqshJP4Hk/+neBsDefMVNbxW9EpnOfr05EX2uGotr/uVmtVuqgM8Z2MCwEcE1Zdliy2x
GszZY+MVq5uxnZpiIqWMZaQbJAFYUlEvzFhy5vuQD3RB5LGOSGC7eIbN+WmplAr9bXpfKB38o0MH
A58I0D7HiKe3NDHFOjZMBuhOZBl7WWj/yAen6V3H1c+TZWMBS6ytft6HsDgcLLEDht9Frg/AcfM3
ikA1oSx3jtaTCucPJ7yyCd67c+73lHh2NKIDbJ1w+xPsoas9FWnEvsWs802MoM+moEguVVEkZxp/
714kP4Z/2r4teON7PQtUdAAcOv9+A1diXDPnLtrhq8RIjGpkXp37wQA31viBO9RgWLw5B0tPSpTm
+RRd/VoaG8mx6rVsgtd4zu6s8E6ZA5p7aAgmveUSKrmXOwejSpOX1tF2C4RpeR0a0iEhcMRlymM+
km3IVM+n/fYXGCgNOPPMdKcw/xxZLdeG8MJbnGGc1Ajy2OVeYsPUnBV4k9n6O70AKMWJ8smxmGT3
aq4enMTo7p1Gfre6pIqX2ApQMGX9acEIVp1iHu3JY3ZXDhhnCgOvwrgEj9DTonPYzQkuS4iRAyZq
858xLM7/ynowLFOXqiVVHas4NvB/JT9VWpErbVGmh5+Ynt40atrjYXjn49bfZv98ZNN6/Xmt4UYC
U109B1QEjh95z2oQZHcMcNAyBmZ6P/qprLd5ii6rt73TxEnKNaYB2qKMrernRdSSGjG/Pi1ve7gp
XXlTmUqefnyOLWJcVyUhb0P/qV2phZ9NL1p/G2Y8ULd8SeKJghe91gwQWl6Px1G/yMD5sPmfH61c
i7dGp+LAhkN8qqRubyMtSx8weT/kcfhimI73bI9WCm+WR0whsnUPgv/SILmEqLP3Sz19Wr6ENSpN
v7Ig+c6vCU+VG9NIXZD5DUYS3Selky/LIxFoLyW2z0untq+x2pvXzujEM0Ol1x5FNrplwBopcKFC
m6x6batYKA2zua96J31qeoZgsn7NMZVsNa3GJDx/8ZLQuEpb5R1b8VPbircsr0HwWXiS0argwA7V
mNFRNSXe/j9fHrb8N7qUYxi6bhsIYnRDE7acKdL/AwyWpFVDG8BzmBMltlsgC7KiIf9TmVTkpVej
xk4qyHWGEp8AK8pLrmoagAN7eEM9dnXmPyub+pIOnFUDJhKbMMyCq2XhivNBGh11nTHe3M/QOZ3d
IgYQCzdDkoa8Gv0KEsj80fqxme7+YfcMuxw3V9+JQ2RGnFbihG/jmM3tUrv5yIy7YvZVVOVBtBbm
deW/E2KXR5pWGdgj7WFtAHy8y0kDxA+BTKMjju3Or4HD8qv2gxPp4OflNY4n6cHWycasrLG6Q9Lw
h643xwwNF+SktcLVuMFfnRKFdB6h1h+LxFnRXNNf7dlHptr687/+zaxMjZ0HY8Cd2Ml3NI5j+mz6
HHxIKKhDTi5pfAxPCfJcLVZ7UfbDIdVgGMspiR+W14KeMJ3MpLtryt74P37tmv1vgesWydgmjF9d
5QKw2KP+7fde40wKy1YRdO67FKmnStarbDnorqBXNlcDdlZGwyR3UzC/G6OnpdmEQ3rTM7Lx4pRI
ss7PUNS2IXGApQOeqinjs4XchenjiuUTBGU7tOOVmro/SHtUdsKq8/sGyfjMelTRfQ8t1bZf3zXM
he8azsXoHQpAl6PAl0vdukBqsWYT/jO5ZmL5lyxvbwugrvKwvdtpX59MFATu2AoCkbsE5jLgk4NV
aVBrwzmh00zBXgX5PdkS4iv3478P8hpTWJ0TuRJETnSE5EIl2GnmS1Q0w9ZCmYZ1LjdfZBpba9/H
UjuKUL6U2DtXysgoCBUhIJFGM4+0C5otOO30efTs35hXzRWoGuwkyJ3xClsdBQeWDmOGQFPkufbM
Mvghts7Ig2YmHYj5GFvq+iew3XzfpOUfbYiMbZc6hKgEloIrpOceFJU8//0CKyLkDNQo+Db+5RuN
Nt7VMVMJXVhENdq0PSgg+otQHG/Xj5TOmY3mRU5q81rq9suyr3rBuNZDeiCkbsCWMvqVLkjmiVDe
zGNQ9TFJ6/dCsUi6YXjyhg1jU81IgTZjmtDXGC1y1mby4jp58vu0J0UWiyJ5cVTLU40zgeHXNL9N
9OwQUeanP4f32hCbNJvkXe21fxbCehI/a2bX/G4Dhkpl07yTgwRmfz48L1+8+VFmIGaxRk3ZAl0A
KTgO8UFT7eghr/L4gXA7nNVVdFteak1iCkqzhjzmFdpnwgDspZPtt0y05DuRa0KDjO++DT8m6qZ9
FRCyuvh4F0cvOR8r3IvjgSPSPiPBFxIVOzjDGJt5VFAcTL8O3Aq8/WZ5Q5iOtJ2AEbtZ3i56nvL/
oKtphv2vCzc3sE6HVJUm780yTP3f9vVyMJuGuGPr1KYEoOekzmBPQPC9MdlIIIFH+0y2YUCgOza4
W2BaDK5mEXbGARmfFD6Te0cf/kRM7PfC10DsSswDYak/Ae2HWUuUZj3U6w6c7/YvyyEsNbJP4vCD
UA6iHOaW1fJNCzvjdf5LwaxFqMsASRLqn+JAMkT6VOaIfCS2tlOjt+lT1AOEGIN6cqtU/co73zr4
pHJtYjQlrp1ZWPVlgr9HHxwkB8QTzbN564aUtKDBfFtekdR/N20sXwUoqOPfl6JQfR1Rj639DE9o
Go2yuP7cG1Dz9QIGKlj6zInzzV8W8fIIJ8HWUKw8dqMR4A32qzt/SPK76uSj/UX9ZolfP7HMpRm8
pwUgnYAi6ecLSrN8Ow1ELLTwYRHScOEv2dycang3FNCP9AOJlFEbyLJ1gUSw4izSmEGLKEbei7CN
34LE+zNWlfI5DuGqN+h2ZcP0TYbDzp8fjLyCOb65pqM1MkEUdN04fKc14qJk9rHHeVJuRDMBfVZl
e/e3oE9wldITJYHknzU+5Mf7UJf6fZfDOUo9q71WQguuGS6O9XIQ9a7GVD5kmoMHd0bDlEZIcY6R
7ocGw9Dd29sWvGmhff4kp7UT43SZqs7sIaruLadkh12A274mQJlFVBAsr8PU9VfiWBgyz2ck2VBz
/+eixvq3e0Oa0pwLXtWUCPGFrc9Izf9R1DRVVeuKqua7gQCXfVHmzQONdjpIamAxCONpnQhzLy0F
JGwpWhDDdH4QuLR3VZ4nR0owZ0sO0W+9KgN3wRmERY5wV9unjpofszpmHKsM9X09MuZyRoolNu7s
IpVZfNZaMB2dzi3rpHyzJukzGgwuga2b+A2w5QdeLe79wXI20fwoD+t7WeV4P1S1/oyGPzig5McP
G1tMmXyyxnS1NChbo8Iy2jZnP0n7J20w6s2gUzrg5zNeg2S4qpIuopLTdNVH71PMKTo9V9I2oqu5
C/KQWF4tyH76hgxCMZFn6q5Q6zW6avkzDFAUddguT4kbKE8jxvFNb4m7UHXs+7pJ78NRr87LF7tV
WrzmSLOXp22oKv/HMmfPq1iejH6eHX7///9nz79JIYQlNIsyioLl31a5ikGe6mEy3/1AqXPbn1YL
ZyBWJ+WY06XA9WHXF78Yuh1lYnPJ7fC/H+U9x7fnv9//+2j5k/5gPuh2Il66gRmLQvdSa/G8F23i
XSAXdwiaSFeoZ7Je4mlvGlaGDULB6lz74UmbI70Kg7a34nXDVYs65ZLnxAwLPBP4cNQHcsf8rS78
4KwVUX4eotbmUlLooad6uvmbvKP5tr0Dxa80B1AEI/x2C0lHEqHQhbHQdC0gm0b7HDLa9Bnd+EvC
ZnFQEa7v7cyrbixmHh5tICk0xt/CGc4Qx1G3bqcy2eOiAWq6zGiCCSz98u08TQ+JEP6dEmlAKkQu
90rB1H8yC+2eyWJ26olNcOu5H2XQC6vsfqUY2fgMOfWQ5UwU/vP9av4vxK1lIPcWnE5V0EQYB//1
fk3TxJMKhowdXjNEw1XKPjI3dv2wffgvws5ruXFk27ZfhAh480rvJVGmzAuiLLxN+K+/I5N9dvXt
HdH7oRkApS5JJJjItdacYwryVU/lYLNJXSbv2ukdHqguJXaPsN27G7DKu1CogzLVjoS60GlDsUCA
3BhBb0o69D8RgkP8k3c8wuZrpR1GCZCd5UM75e9eXaU3dVZEp3QYmE61uvcUW4R3xa13L2f3rXSF
cyqjAbaKVA1BMTyVPhSSfxwxn9SPZSF51X6Lv1KCNSQoYGW4pYVToLiptoOThgkfm7LZqpaui1Pr
gMWIkTwUO7d8Cp1BnP79Fbbsf4Z/ATcLgsD0dct1dVh8/3iJ+6a1CsBB1kmrDHs7jmUJPP/dE3W6
e6D4DPd37qTzRqGzbKg8tAxzIlqt8uts4EJP4nnnSFxQvYj0pWJjYc93x7t7Rgxhoeu1wyJmYzuU
hPUYmXElMvS3JxriFrD+I/hwIRM7ViC2QDzCz4FNKI9xyMu4It6mByZalc0pa7OPUlB0qNaYb2UY
0htG27RCcdhhqTsP5KypmAESEBp2vm53XZriOcr68MfEQUqAjzqIsn2PJAFvDYCdxOGuhvILMbsa
rGUj5KwgQ2JBF9NezyN1RIrYYDOnTLXgobfbmNkt2EZRYeoVxrmXFaFGPCqSDf+NF5NcIJ2s+yYJ
nFVk9MPbEDe3TnfFanZ97Un4ebMnFPxJ8VMy29wVWqU/dRGCOuZo/tpMl/JJoC5TKOfJIlKNFCc8
mMg0301cnatxWPoz+c0k/oRAbTWrh1HQBywTlRkX29QvkCp2pvda2a22jk6twQZhMgaWEL+oFrS7
dv1lCT39EGVBt6t0UITqKMryYFNhxlgVVoCNnzHV0dUy/7lr/JvrFNAEHO+STAy3Ga2uqtl4r7Iq
+zoxZKOuqWm0OWgc6cOrUszyogtRgGC/CCgmdVjTT1nUgzHPlvY5TBr8D5oQn0xL/OwW8I6RUYnD
GFFtuxj1OYCuUb+Oph2sOfHrxoPHgev179+SA5mWfcMY3aucjCrk1rjUEMUFb+0DmsYq1ckZXTOR
zcHE682LnU81KsdXLMHwSpJZv404oZ6heqNfnu1y61eBtZMV5GHK+ZyqgrNIKAA8jO4owMj4asNM
J8BxdEkcT8S6sJGQpnJ3aApslcSJML7zKXYxFQzb3A9vKnLFaEHj+EAXDTlFVtxDGfO5ROC1RRj9
mpP2ufUG65M5hPXRSCACuC3Dh0LTQRfJ2I5GT3eKtK8ehkSjbacB62sk2q5KyKtJupKNet3GrwMs
kTXuAroO8rSo7OKJYO2DEpIgvdiKFK2T2m4t+XwKDM25O3oe3TW9vfUGSlzQWjJ7DTGExwhhzTAH
tJSnnXFUa6jkfQgvJbK14TiUaX9X60A5xESUt4u7olf200i5Q2+MxiPwTd1uWOgRFYBL3zkBYcKq
/xqaY/GU5qxzZD3tZhoTj5zwIKz6Q2pJ/WUVEyIXzs2B17654JSIt17i7IhasG6Ri+XBa9x21zEk
REYa9PgtSQUBjIBUum8xLqCZLrQCs+CCgzIm07MxZfYenptLMPvI3/RIG+4IoYzD1BNsySf+p2rd
D7GJMbof5qt6neJfoeUah5RxFa8G29mR/gBALjIzAtrgIAWmrznD8VPcAOpyUZwRxer+TkzPOQrB
2p5Oc7RpZnDyBXC2M7Qn5pBRYCGWc809sTm8bcZCcEAgcM2U1S8lxdDcxL3Ks9qMuFPNgwXvgZaK
ZPLFffaG20X7YM/0NGILRHJomI+31SDEaJUCh7zqVR29Ca4HUnxpVBiFSS8DgG7wn4d8mj5hjLIv
GWE8BNGm5VUfaqrZyPaIhOAKXQYtesxFh1l8b4RpP6HX/llMfnfU5QVd05JZ4cxE0+n4P3yowAc2
TNn/6F1DsvnH9g9vA21rx9N1zwFHYMvm9t838lZTC5gjyylKMFr08Xgmb2NZq9GV1cY6CXPWZzIT
wq0xuOZ7ZQHLhspGaoaWahfkrayWJg3Jk0qXnqqlPg85TsXAyL61RYU9YS5+GFZMrJb99LgP2m6z
bFyRxuB/7Oj656Hryw/L0A6x4RHLgVSSbbJMyFade9BK1da15mKLZSKkp5/21ypJ4jdsEedh9uov
c9vzThgkQDC23SHIlQjbWJz9dHA+ZAarGo+FrVExkiHam2V5gGnUL3tXQMpZ0WgzyKRl+loxNDQd
s1kX/fRXgt5QoAWPMIQdyfHsn8jxOFUGLnwdtfX9z1GUB0Qq4dBy6iA8w2AJz8wmXVr28rx0+bzJ
vw1O0iSD/NRsuiEoiSAEu1+pUzW57rn5PM+Jea+ZcJ+W1Ay2OlXyntoaK8kImAmJCSaN+pYuXF1q
Qhj5ScecOY52QJyLV7pj6t/LfPsbrajgqH5iWNnpafDtDzW8jsboNIBWOblBnmxcXyaWhHMAATqE
8hrozkXd4+DgLPslKrFJ9q1/Dlm7b+oLGVLSEtl9YVwqEwqKerIKZqw6pO++Jzjb9pEmDOyVTngj
+gbynMRxM08B/2BA2oZqv0nHlN6lhJTi7CDcRZ6SBXUjzRBlvjDp/uK9Wdt66RybpalfKpGRgUhG
HXQnfWN516kmFFPtWgZ5NDVmSvalZm8LzDaPL8i5eZh6O1VtuBqksTIjnSMGPmjV+V7FKPH0MpNI
LwaADoOXuQe7HsuXvJi5Vltt+BHkqwHjrQs8+KkJJckdIgKDy/Ru4T89qulfEWktU4lewxHDBDp0
5k/uqJfktDGeVg/CwV6yyJykiFb8Ud1RGg+mSmcaXFHpXS81QCxS6AjxU5wrz/0BTEbcrTYzAabN
zjpPp2CbD024t1UJmg2XhGJ0VRrwPkI7qE+dhEF7mFhWVqGN+z7Wp+dZTgupswV8na1Sr4GOmE56
4EybNnNX6TS4Pwn5g+FhufarTquFzT1IbSJu2j34SW2td0u3J/8juyHTlbvxzh6rvdY3sQRbWBen
Nu0PghxQdI3f6zLMrjZeitPjDm7Z2NQoAIpVDd3lqO67dIX642N7EY+/1J4osS3o8XP+1QniF7AT
SGen2nmpzMSiL2p9eB1eeZ8YvTcHaLh6Q5sR8hvzNUzwcy676T7TnZql+RHqqjZ5auPXmmDmB9Ms
UWiCw0yL8NxBwxvhnQ/i+Pg1DbMa2T7K263AK48btaCPLW910zA4G8vGwAZ+n6HK4HHvZZivlKxN
DfE6cFqy6aQ0ckkLd+fJUxbgA1344IpgJz6HoAc2Sp9ZmvFNQ/S0rUg/XLPDrtls+fWXaqaZF2Xh
r6qfZrnz5nkTvTXelea09La71cLZwkiX02fAwFw33bxVO6BZtN3W7PzwmJwUSzLESbDh1hWvmRY2
m5y5+8+ly8z9oMifQxJzj5uWs3oRyf54TwS9ObSMHUaNWrwoyroJBHidtd2yQm/+Vf0gle0HOmEH
a6t+KRrAUItXPakWe5klb1oDmmzSxU59t9qilfhkH+0/ynHCB1nYVWyhET8hOTEvCRb5R6Aa29by
3kM884WOzQ99fVrWwc7LfQg2jkYRgdeA+a/VP6mNZpomMsaJNx0nI8vO3KQMCxIEcHmOj9BwRpBT
rsGimxCbCWmE1MnHb+LaDs23KRR7xiLFyR/m6tY7wCncFumKUaO+Fl7/EsZNclFX69wZwXWEBDTq
6VsflNDe5H7QBLK5L0BGqRVP/RJeaaVImoNDowcpxkqa2f4S6bsMfdw59xjh2F2v74a2RgZDbxdH
N+pisx1RMYhgvAizty8ld9ltPRlYOpHz82C+VYDDv1eUzFVG7Azmnei0RFF4rHz9FLmSVGvhj6aG
QBRvDPElT5dknUvRsjEt03YaWTOEMX17DEDbnAvn/7pNjx5TmPaHomluOOzrYzmn71D5h+9TxARd
ziq81MOypTFPgIMcYdLkpumr++dAkbcFEMNWPQpypD46uJJpplqqXUKOJ91vNlWh62dwbL9Vm8RN
Wqq52p+fs/FXYNfadzP2WTxbBMhdR/qbRxBIG8lPD/OBsm7Pj+ZrSZG28i33om5wj8487zeLjprq
+p5O468lkyjFvx1aSc5U5rPaoKjw3QpB6pkgn62fZO1b48OI8Rw+532IX9H2f8OgLZ5q1ECZ4ZmS
uhFdvcsYDP6FPcV0Ckb9NFMGrQIfd2nuGFdEVS6SCK1ax5Bpah02B6oSC0r3ujTGTxrl5N53J8Jo
wFPA/HIOY4BXvbU7b9MAxVLTUDeuqrPZSslNU7nrzKnMdZ/gj5vDht+CT9Wa/gPqGHLkNrb8cOoL
AvslFuWpg1uLX9xM/0d30HD+2egNDILcHNf1bMNBnRnIBJq/7Q/j3Ki449r+aRBo930YQvgr0+JH
4Q6v3JWBE5SQLtvakhGzAW0Wuxpecazs4kg/HpTc0q9H5xwktKWnjvlT+mrT2nAK/c6YyHzLwwl5
D/6Mk2nH6VMNOyX0q/EbCXElZoef5CbD8Vka69D3lkKgv+Vgbh4BLpB+9VWW9N/JG40uerl0u8EG
y/bIkyS5cesFBDwillTdriZjuO0GgkE/KY1kARI60Faz2IalGe3UqdMY5boFWqMurccmrdU2lQvz
vFEjIIf6bQfPfYbdwCbN61FiufUEO9Vn1o9YN8MUKfLgLapNYIq27T+OYvncYk0zo05mu1NERsnk
RTvVjRTB/DshWARushwWsyvtMB5D3MlAbF6jWKcv0AfuLnKMhh4D1PcFeMfjJ5okICpNKklMDQK1
mNzEwUcN26bfbJ2cz1RAxJRHY9K4X3rMcYcFHN1lZjT3eLBIAGVcwy7Fz+1x382O96jNrexVG5C1
723TOpdZwWS1L7sXmyHzNg9FR9PEG7Ck+3zKY6JC99zmyAj/jwbYacB4CNSbj/uwH8EGiLN3S+uK
dyK+oK31rs/hiBMkDkDgxrehgrY4hcARvBwIYynbC2TTv2MDW4AG0yivo/pGLqn/hVDbcV06HhQ5
Y2kpzUPjhPHiilJma3QDNImF3vxFPUA81nHTml/VtdHOSX+dYXxGre+SE+eFT1A4wJPI3ca/dwad
/24MogKAZRP4FB8MCaVA5G8fIUY/JBhPhXYK/Bi3BRI+wVDghzywQvNx4KRt8cnu62++jRYwNoYb
7ePliE/IXttGnF+ckha09MU0LIPHNO6mteXoF982ydiVTcO5rvsDxuJfjx0Qa/bW0Yf2pY1Qf8yS
7oLHeO04fftqykpOqyXUL2lfW49dhYyyQrA7f4xmOn1v/+8AlPIH+BooBFjOVuqVi2RnRmTLLvdG
cVFPqQe1WDc8b9eluPhBGv2PtYgp6n/VqqhnPPBjlke9+l9KGmBwKF0zLz+n7fRXWHwkjEub6isV
2vEQREdAwFZB79QVW/Ql2U2Yvi92E5iEhb+rGm+OAcm0ONIxVpfaS+wJ/9omaKIJ4HmxljF8KZfe
OKAygGgsn1MPkd0mK8j1p5aknOtiuNaZ+bWzbRins7a1xOxOXHVd/aR6q96cvi3yjHE+yk3bC6iO
pOzPMcnEDs0CWDpSQL+zkku61hU5XxW6YVF/eVSJWe3oL8WsY0MpPecFMWF/wHvd7Al5Bk45p+ci
Kprbgu8US0SQfSU2iK/B+jXN+aSw9erBjfF4pklqA8FBO5pFhL4xY/xLSRoF6cYj2Mkoj4p1Pi31
lgFb9r74wanpYCrlS6NDhTVnSC31NwQ+5b3rcC5UWveuxKJll2XQvtGluxrYFgYnq5ajzko5ysxo
06oj+VWr8L77Vdx+lk8/vkF+q016wiZNrQbuvYlwq+i/tR5RN2VeVi+087W9141HJiT9czO0a/UK
D2GBn48a+zluils6FP1PebDEZINqOkasZah4nweILUqYq/XVk4+uNgwT/+pZlYfTe+63bvnbPGkt
rw4g42Gd2MM1TQS7gXroDsQ0HRH09evQZ5g4ZdbZWQBCYdNuAQ/TksQcHvYbI7XOEEZ/LaEjNkWV
/QaCffRG7UdpMvbMIzDQjvd16YFwWGXvr1wjgMBobfO6+LYkWcpHdaOZNRuY1vwwhXtMG8PCI4o5
O7pACvgRoWXblSO5qoUby3Rm/MpZuDKGOTjx0dW4oSETspId8oK9LSb+xTpgl2Im+5bEUyRnNqjt
ViJ+9Gg7hP3es8nbhn3Ww/Mmn4doQu5JRbbxgDB2uxpvDW95/j52wWvC4OCQwTlMBlLBRAoNjTxO
Gv20d4GWkCNgGc2+g6peR8gOCnhB2sLPy0Yc5JmO6qAtLz2ouU3LzjuFjbJvctA4rEBwledLHkQ0
+4WI7tTWoQegDoftfJqL+h6WRbTDg3IRZIGupqgyj45zNPw2uHitBatWuhWBeJxif5hOfVZOJ1xX
b65rGitMjwOVIAxfKO1x1ANjScsJaDDQ8oKbNAzgYy3E54a9H2vrcqnJJq4zWpKN/XOxaeou+lfb
eMbTB5UjWVEglpfCE6sUusZ+7ryfRFlypad9d/DDYI1FEW+ut7zmQQoDQgpZBsM+VtFsAkHAsQl1
un9bKuc0lw07E2h7Rqn9bA3jGRb7CvSc/6SH/RUP6tlLQcuRj35pkFyx2wATRrQVr180y/H0OdAS
+IhtSsVk9XvEWNBIW//AfRej5gTm1Z9Qymh8bv1GXBmYvDojYrmgeBHlbx0JbUjOXzKYX5Y5c8nM
wBGJMD0goXjds5c7MEcs3qxO9oP6+OLr7adRRgvkpcUQVB5JAZbVagej7r2dmvGKbL7RH/uRIKZ/
znzk7LW/6Eh/9eE1LcfTmNAXsfqs25JWWd3oyqU4zdkyekOHqzDoXuKwql+6sfsIyhHBxRSd/ihI
FlIkz4Kss0zP61ss1/jRl6DgjaZVxa0cinLTLcWer6y44zK1/1pYYARzgFtUtB5ZP4bYhDmfs85e
D8SqhLxlEy9XgbA+hdMn/5uHV0rYVQxencCYe+UFN7ixa3wXaY93B49/QVRYyVrhk7yUfK0R/RsW
aeHdRXj1Pq5/2RZUupTy9kl3D8I/RCjmBoCMhb6bpuOATTuPPi89rl/krsErlIY8+Tz2Pl51KkLw
RWZwBbziZ2JLnGQP4clMTuRbFu3JwIxNgPDa0DVUjB/kS6GE0D81bfy9ZOF58rO7X2XzuUcttkbf
P7It1+6BX0bnsKeTF+rPqe9EuDTd/GyU/s7rrYsFeG3y281STaSrTuynRrv4FSHm2gShHT8ZS08N
89Uau+YZdi32pCM0sREq98CcNi5RadjZ8KmNuvUC4uE+hOE69gtnH5nBcMqGL74Di6T3wzeCaYst
3R5kn/o6ElVDeNPwPuAfvuY9ENvG9858+vRjEuvNvpXDjXmpuEnoBFGAyDyEppOeewMmwsIyMtci
P06udu7KBhgq/Gi/Ia84itvq6s72E/yo8KUpIZJnP6p9MGvNNmDI79lzR/J2Oq1yJjK7Pn8e5/ZI
oIN9zK3iWxZ86kL8s77d/SDbFZKPTFlW/RzwEvvO5z5MEDMytgCloKgPsIwhHTUT4q4svuih91m1
mein4vrwYY1YjFBPrjOUhyUL2L7Zlb1NR7O8F1WN8WQROi1FI0AaGpEkbtnZunJG6wahgmlw5Vk3
i1yunbDJO1LPqa9GvVZtmPcRPzNa6RvhshctYGMUuCWxG6oEJ4KWzbZI7BXql/GT0IHTe42xV3H2
j/8VYnJ/MIwGHGjkcGeoajxfkHwCEaB8kKRfJa6za5zCTDPDg41L061rDwEq3ilT1/GeOq5+rSuQ
Pmq61glt3gWFj6MeS+2Gtwwtq1Sgzvhk19Rbyw4rvHjSCOk7hCGA4HIMEee7U4SnJYfoNCUHWHzd
Vb3mDA8pA+VplQHKBvYCoAa17tUe6/DcVvDNTIzkj17Gv2/bDeOfmgmEQqTGov8LXN+xaLf+//t2
k12wq3OVnTu8oQ+tou93LnzCYVxXkRefH3M4tXdHq30QLPcfbad/qelB8tqBWhtnjbg/kt6wGg+v
g969lounHRzHbbiBlpgcVfMRnMoXRzibPh3Kj6k2ro9y1ap+GvFdbV7w8jAXE211DiY9ODcGjoqk
gBUbanP4Cjsl29e1SZNfBHQzsv7EdIyajIjL+RDZ2ls38SFCDfEtBuyCDmX236xUX3aeRgZXQYIE
65IfYzSjY6XqCS7lGWBL8GNc3EQ2p5bXSccgjah3eR2LjeU0zSfNkzPdwsuucY9ae6mOcdN4tzwZ
xPNskvomNSZ5k8JSH3xen6F8ySZPZyDcu7Cp2IyOoeXfrIX0hWnvNTaOmigl6InBF5q8cm9GQXNV
bfU2b75pIwArNTOuuavsAi9cGMDEzdrFoHbtow6v7OCLl7CBfDknFMKl4cff+/ZaE2kR5DobKZg2
wOS/MjWPL4Ms4AF5ZU9e/+5Nlrg92qJWHnXXTLTl0wSaMe9y59VnAHkvnOGoXJ1zIyD/FJN9z/Nq
+7Di/fvlZ+r/1XmxPBQlSBJsBMSW7/4jlbo1R4tdOBVtXdcphMP5rLbgRlITwVjX+slye++ZFe4N
yT7ihxqIlQxmbS2jJFBA2husPPeuQy02o9ytTC7ypLTM8reKvQXSR+Br+visjjLmteuF3djawG9I
DlRubswWJlgY405mJxVcUTCymddL8erNuJX8jFuRQPVq7HpuBitSHINLZs07XU+bA1Mm0NrDQtbm
UlnjZl6WT6HZSX6NJfstppfQkl3RgOtvTlfat5lh6uMIcgCiyBbqUDg8d/D9ZtvW75YcD8mzjqbw
XfWZ5ZltO3s/dfYkoVtnVdfqHbYogH1rBtpnv6JX9qdhDYx2VSyLd8s0/K6p1puXx6TAh2GwV3PX
2Rk/a4Q8HYj4eIy4WrJZJhTwIAfMd14mm7ZNdjBRm1xau/6pfrHBHrlmOUPhCSBF9dYJyIz3BMr4
+4A+8THCWPPsDQOTvxgXKUPQHrK6SQ9Ed9KD+lfUaYYKiNZ9snxUTTPvRqMg58YT59Gf6AXqrTnX
qzhj803USFUchG7c1GXMaKfbCWiE8Pm4qhfL9HeP/pDTsVZYZo9IIcM8y1VrfHDT3qkZhAMotF0c
5/wYfUwpjJsGk+mnPCoJXNLj7/CDmaEvY35LKS4OI4q23WKN/vNUpHKejxQTRuFnIWYsOXbhrSn9
B+11CVCp9p0BRxilkMq+bTrjFWqLvwtdHLVBjWdeSyekcRgTnqOAJEqX1YDYVSa13rHjDvYrJeq+
Ztv6FUe1BdtsrJ+57D8bxO+ewjF6+L+wTYobptuPsrA/5z4i/qpNYKqFpX9w0Plty3GIjsoeXS3l
DvLVKi4661kpybtC39iUR/cHjCI3EPTLDAuLdgpy1fFCxL1E2Q3z17oKPs9OMN8XPRsvILbsteIr
6HSXCb52n3vj28x04SkRRXMg7bxZ6fKUloWMY+9x0tql0W/xrj4MdLqp/6wxTf+Pqf5/aTppkNA9
IefS8gOWEOMfmk6dBkVjaYN3Ak3FpzejVdhFbrdRXZK0xJuDsOVmtXN06RJmfGphyeLoPUnC4pWd
B0Xnf55Ht/JORnRyrAFgAX/3bDDXpdSGDMVJOYYZcEwHu2BEG4r81a6zb4KD9QAabfdozmcMxC58
qAn/DEBH50txh5TGVHye0y9k50kSeti8WVOHMZ0zYWZ/PZ97NbRoNrOrLinRkRrU450DJ1+eloFW
7M1wuiVDYD1r5Ww9N1UD9jIGuKqey+QXGo2SwYCUUusd0oEBI+Kq1gfIZCG8pzkDABKlDGehGSJu
5NNgYU2F0IkwM2+972DZrzb935++Mf3jYOmXxzMGB56FtHL2E20z9vypZdRVF83u2oMW0b7999sD
Gut/NsMcxwEB5LDCmUykAvn1v3UVm7aLOwaeDXm9xgQudezOWmGYxVkfwRx5lIQvQZgQLVq1qCjS
dde7Jc1Rw3h3w347tj98q+l+S70CkOPNwxkGDOi5i4R7Hw2fckdKvXibVCTvdMGGRYpoNczv/kn1
X3ArfsAQJFicOQmtDBNAIarWCzVqTPhSIG56X8H73AqzrV4S3SX099FLVtPZCsL+UQ3ubYykhCgQ
SkH6GWUH4ZAu/r1PCCKhBaXuF1NUbAe69MOKWkjFfuY9daShuFVGYRSP9l0IAmrq1DjMvg4CWvZD
m2o3xRi5cxssgKeZzSEnlWzLXX04J93iX+ssGTeDwLdT25RxJiklZ3Oa5o2ahRpaeE1dvDaPNTQh
yFPJzrxmbA9RNX6Hw1DdPPmgns/JA34soXSR1XA4MxL4PnJ4FIZldngYtiwsjBRxXbRheMgupBJb
TxCLiUP/d7wrw9o/q5Gr0snxGXwRNhojyGruBY/VsMWgrT+ro1QeEcjyGe58fEx1cfzjFQk8B3Up
6E7mEoQfjomxnfDuxVvbdH7bLbD1YoRRqEndRtDlSw9m1Ei3D/PFUhvzw8fMFFDsgyRz1kkE5H6R
YWNANiFHZ479ijVT201zSPKD3CARzeBseytBOFG5MexvhkS1C2cxQGRZa33YHWEioieQwZCjoZcH
TQvxr8cZ3GQANfXaH8Pq7kW8IVoaT5fG4vecdZd2nBnuoCUwdAJ3t8rz+CuwKgxkaruYFr891Kv7
xxC4LWWA62C4u3FiqO8VNUREv39LiA26PEqNsHbJ8HEjJIDsGl3QIfQ0mgTYRBXELkGmeXfyzOHw
5w1OIqfdtiEBBrkUySn186TpDe+uxAXzlOHSpw9kcaD+NSlyXjdNQDJZ2yR7ciwEDKyQ6OBxJlGm
MP86EkR7UtqBxZKd+prR0XGClce2yEMOV8dPGn7loyp4BpfUUbzcX8K5uoyx1z+3IyosAos/P14H
dTrF454Es6O6tScOOSgOyJIzrpT6tRnGN29oXyNGuYdYm0VMvqX+ZWA6fiBwfptbfvSK0LK+t/mn
MvRf1eZ9qPEkm2CDXoVYN8IICSwOxfOgj8FqSVCqPtyNVCE/jYr1UVm6qHm1iwMhqfypgittMgu3
nd8QxtJ4fGCMhF8xzj78yfyg77fLNK97719zLtfrFLm+JHWgGZKnTjF89vNxuvke0iAGu/qxjtKK
OwELlGQUtPJBVQhpFZv7oJEdMKWYDhyXknE0xFYRYzLK3V2SirOn/E8hCNupKbHVuUZyUQ4U9YBM
/Fj0sO7ZLBpP/DnZLm/TcOMshXXpAzvduJSoagEko60/PTaQISZwDGzkNakpIhpmF8EtlsKmMl8c
BP3Q+drm4HG571LMgajC6u6iJ56EbDnafZTBHESotm9amgDCG8W4800Iix1knU3sWlDH5fo7yNOu
cQzmaHjItQx1U5Fv0Tna52B24l3Yjga2Jnkjm+tkExvtfFGiI6d2brEmmBSYpNWhc8r0dWGJYpf3
/ULUh0mdFSfTJmni+ELZbT4beY8PsTbi70M4SNjTStPAoZSQuNSBRn5aqQ/Wi1FgEVDqR9egk9Sk
02lEw8FLmKca5i62iUo8mJRzfil1jUbXwE0+R8/4vkBmzT3IbQQHpSnjBnzHq1wd/OdLJNw5uXhj
KNC/NaNtbGOgoBja0uhTBW085U9BjJDmp7AxtT28Xf+B3igHekx1wIwCBZISHBRT555BKbb2c6f5
19lDaRnPcYVL3IDHbU8pBDgkutTZBdgv/xJqiD6ZgFEJk+pnIUOjRIyZh3XNE/HV8X7skYiuRuNW
i9Fqvqd+6d+UmrVOR+c5J4ppLAFsFm6xVwrb3ERaCdeStY1JG+Tiwrk/2gj9HJk75Vfocx8+cCiM
o3IzTBCpsVwQDuosATMHw6Fil/cV9WDTiFL3Uyc39001hOtU/gVqmaWDJZ76zKq3fju9tyZtcGBX
T+qBMZ3PiAvo6p/nUk/kV700sRZqshER0TsfCMfDZssLpV6tB67rz1eUqoJ6xzxHFRk08Mz2JW3x
v44S/RkOnntSzlh4gtG1Cmn78YoJBsOvETNqmEJ4gx9b8Y6EAHVK+7Hc5ARa74yp6J+a4SNYnOk5
tDEnqiMLnQhA5QZ1TCXe42GA1si9+I41PTMqrMOL046goaYBOWGUcB62p1Abhpv63izPx13rkvw2
Rc1Gbe5dP36pDRrlwl2G85/nY9Q7f55vOq/e8OlcW8wggesykAm1Jtup39+WpwFsjp2qJULdmLbd
+BJSue1h3lVf01/qR5mFVe4JuZn2VVHKZ/PaYFo2aNYlTwJ9m00tE1kU9P++Z7Tcf3a0HA8aB4Y9
EENoYHQlBv7bnrFt9LoG5OftCfuObvSRyA1JIv9DDZaHvHY2zZD567bXUdRb+0on3bvX6cutEXca
Kzz/KOktTdy7vEix+pvJ9J6NunYQnuYz2dC2bNDmz60NCrEc2QQGJCkJOdu3gQXv5xF6NK1CZ16R
GCrbgGaiOwfTjiKCLggMsnCUrhsUFd4mqpuDqdf9WS1ekZD5XWR9kHpdW7s6YEdjSfPPhLONvUFt
bHt9rrbDPFWbXKpuU/mgjv48CB+Y2mATDTC6I2DOCPyZqWaypRzF/u2QlWaDmwzVcjvUL0hNs23k
6Nuw84dw5832Wm3aRJ/d/KyqPk+1F229EXt2EFSsYFWSovAjfVX0QwEHEyObXYa/tNhw7il0v1MC
aHab0W9d1UtHsOss0uowTOECr4xwTyUgU6d052gXG0hgMOY1h0YSnfp8Rh6EUWWbSqRT6NTZZQhg
DSLMN/J9mOfLU+jmd3WPyoU7P9VBeccjP68BAlCiFAFQVddkQFflwZcwwZvXQi2PJru/Gk0BV43s
rCvigOCZJRvJP/T3r/kEaThKu/0/vlgs4/z1z/81Art04eO+5FP7UZeofgk6TTGr6y3ytdQ8gAPw
zn8/IppqWUZIl4+/IWf/ia0MVRm/DgKHBJMOKWIVICEtcuyD0ed8bzq4zkUr6SyYBNwf7U5Er0ub
fgQPup3evMKtpmIf02+oAqo7xaB9WSZy79syaJ4ebyTpAIwv4nlimp+LfZX407Vyhdizwf7rqNLz
Y0xeFBwwsYfYQTPXRC1oyaNJPies8TIDLWPl5nIsfdjby9RMZzFRzjzEOmD4o9iq71Uzc0T49mPf
IfQoOGu2x9ip72wdjpYzHhJa5XbkvM3Dov8/ws5ruW1l67pPhCrkcMucKUq0ZOkGZW/byDn30/8D
Tf9bPq6vzrkwCgBhBYpAd68155jPmY9DxRiH/EivmHiwhD4N6gBnm1ES2Z7CxBs+KrfS11idF5/k
odixP8qubWfOJVYYVvpNIV6lvjo2AAZ7rnXNSr27zbrUR5n9P45iSlO3OnF2Fl0SRArBF+r+zTHy
XXX5ECsx+1sqH8RE5LtMevUxdFPMm4+nOYl1yLIXSvUbOu7mL4Dvm3AWq6duXBBni1wSgYCBumsQ
e+qb7frxR6vNQEXwxh9eagrrMao2eU0ArDxX8MSZUwi0RdaKL71lxi8hyQ6nMPzV0WS4yMdJbVEx
8+VHQA37lYe7bE0HWnz4jNQVSaavRsIsXJ5vdbLBOlUZNpL4qHokstaBfpFHQedS1/ZIYMq5NSBq
uvE5H1DgSnKaRYLqGXWenCrEk+9t7GzsFuiwXG0DFms8xN247LCYkWLMMKcLsRYBbecHN4pP0HiY
Wgjik5IGh6iLpq9zzzwqh343mDP0Vc8g9pdK8KISwLMSmRtv5Bs3es59lPgmpmPknLIcJmeqqc4K
qyZWBvm1aHHt0fNVN5L3JjejphCP3WabxranU9MnzD3mcupj0EWTfUnc7iqtFlXushhSA3fd17qJ
Xasr6VQOzUK+LdJ1jiX5CqKjge3iBejVqhp7Nlb5WO1MMikBD0ivvIRtwpkjL7vEasYi90tfWB9S
Q9qmCoPB4L93/vsof+GQN3wvR00rRYhukNa9d2lWQv03KJ2J3h6w0YovdNoUIgdYzGXuy2fuvUrc
xgrlhrVq4lK7QjOTP5L8GeQGo8L/GE01fe7//Idz2kW7Z5qmQ/0ZM/zfui4fQZDZRrWyTbPIX05a
+a1rhu4lSH1v3+LlXg8oAD/E+CKCwtxobZzuEnuyNzrYx23ZB9r7iL/GYV3y6teteRDW0Kxsakfv
8ezsnKKU99+vj+j9uzMgAFIyAUWPyTh6K1qw3PKZKHbT6F8U9No7xTb8I6nPynGwOhFRNk+3Of32
RW3a4UvhVOnT5CqP4oiskEQ9JPWxUJPtoNRP0aDSuJlmNZwYSXFnjN0+RNJGCVzDTgJou+UIR3Mo
q/ck+Jm7qfbmlvh2s9yxF0raPJ6BmlXQ9e8tdyWr9Hag3gILzkUQ+QxgVaU9Pdp1cUwOMkVAEsna
MDwkjXKW65nOCMmWShTrgpYOqiXRBC8A9vBqWVGKYdRKXjU/v+kplu+wwOXSWfBbmrwprhYoh31j
dfGuGN3oNmXZxwOPoKcE+9DK/iqdZ4UGK8WN8mwtD+lgVssy6vgTpuFbx/CjJlH7JU1t81yfwblC
s8Wunq/bubAuq+tDVXSHR0Xn8csINK6zqBQsbWe3e9S6H1kfZ9tKohBUHrZjddEGt3muY6U5CAR0
BLYkiylQnCfJUkSoaO8J5iNkLRzs3X+f+mnmTBv688PqOo6pOqrlaq5O4JP5dzcp1tQaEmFOg7AV
MSn3yHn/+VyxlyN8zD5JsOWKOHXBsCT3SY7KhUmKTDE4L1YkMMEKSPpaq+U8mnvtavT0Z6VXjMWP
ux6TFtqGCF4zJPLoda3vRaTxB5ZLLHnOi9zvTqn80sRM267KSqmhEWVM7uJiOGXZNjVhisuNbI/y
LMdZqDnP2IO/mqOjXYyeBAhqn5SMi3o8K6F1NxRl2snCQ9oSmWXBgVh3uetvtJDBstUzlyIxEMIu
UW/F7PNTowISopJ9BSgUrgOyllZKw1OxNiK8nQmEf424hbVuauWz52xyiSimzEBwU0vD3X/1lJIM
5wwQsk48lOSgS6nKVHb57jFP6ewdwCPeSt9XvtvOUFM6owRlAwmpmFWtezdFn/oJOCFyj4e8nGCG
PlT4iVCvZpGWNd7EfzchZhHe2mhtl/BbFqJSvhmjBqR1FmUGtqOc0jF41KAi2f8ln4s4NEtXCW1U
rf4ZToz3lPffA8clT3sei3Hfsh5tEXgXSnZJqsbbhNTtFpHlqcc8aPb1bKLl7m4OaoN/tJwPa5AM
K8IfUXQFYXRr3AGn9DwcWyL+8hjCHotauG+vfdHXhHpSdPh8HsshovGaY9A0LyDKBQoNxhB5wThf
TxULwSR9mzM9qD9eDMfuGPdhfJKXWp3n/g+0ifF3Yd11kPKpBqgCE1yCpf7F7SLBILGNUW33nmL2
S9spyYBHp6RteuTGMJXy9kJ3YysfbiNNzxv5A1vqt+KL2BmtCLcBwdr3IIyZ3BeG/cMnrntoUnHr
uGGhbafmvtPnsYDK8hPllWDlB1XzlfXelyw3jV9q/KXzxTUq/L28b+TaW+7Zg1hPns5ImOg0OTQ8
j36CxqX6H2+B87di2XU17JQQQXCHenQ5/1I+BEYcmogux32pDWevBylTONp4qFl+LB/ErtJ0kE7X
4caZX02tCSqS2vV7+SqCIio2dW2zhgDTgzQ63VuT/iEXTbYR7ugse+/9CGCsJ4wadT/6l08CkluR
HZmOireWFe20sn/fF0FEXjMRbW+J0Ix38ITL+QBVQfN93jFKi/eYkY/s4hmL52bXKhTknfHh/WYh
zAw1GFIYKKmSzZVvgHQuLHGdPjQpjDt12BuaFt7MgtTjqptmmukMA4WKGG6RHWd3UROT1gdkSYXz
YeJF6PPgKzUzcqnE6rLosCcxJWqodVc+CSWUhuVGtYX52LPwPv33Z7sxWzD+49EOCNmBPQGD0uC3
+hs059iZjkqWICpjmFVBHqISXzE/1CwKlx1Mihc1LIMN7BgPDLpSHtSQXCk1xyEtUEgRk7hRTALI
JbVHbtKu+ZkhuX1U7XEuOdtBNSj8ktX48Cfg/T3mWer+iIS2T+ul2hEjRroyyT/qiJynbikhJ/R3
o4zmf56B4P7vvzRYjb+4ilQyPFOFzOV6Kv+4X3lb/ihmGKB0g4Hu0JkuLaLzOF6pboTvcajLQz9v
5OHnRp5zI7sgLhhDGPRlBQ0AbsiDlgMw6TvD/vOkScbEAVMuoUNy94/r5bHcVIV17axh2siv83le
OEaOaxc79PLzFVE3//87Pr5Y3tkxWOZsoetgs4AKl49NSzjMIWgNxGvyJC49hrx5Iw9BIiCaREBE
ryOH/SvI6/x3jyklYtaKrLPPc/IS+qp898+r//rPfx3K6+S5zy8T2F27baBjD4pdHZRq+r0ZyRwE
YG9G4Jii/DBapLeLviZDTu7CPYLalSpVfnjs/nFBq8TmVvXjbUfJnvdqvshCMizWyfxrCe3NK5N9
ZusnD3IkGQbuTz4OPFx601rRSUBNDpM2vVpRPXeNyFuJ4YO06DAn10S3YU2slZ2VFd0tt1yR+nPN
dDh2TdzRGQiik5r0PxEz76LcM4EUuqes6tam7R+b1s02U6GQzGNVDRrfAU5p06Jjmu4+U3Ya/w0h
VaCTRyc/1UQL9RVQV1UU2yoX68Ch1ppMBcGpInqfENMkhbUhTZQBXdD2mLEaUDqXZaaRwd6+eXMm
cQTSba1X+sqAaDQqBHK6RR9uijo+NdqEZ/A7Opxog3VgDQ73e97mHzWK7kWcglzsK8AC3gFvwa3x
eiCQAR1T1KRqz4xsDD5Kxun17BLzVNIn/b7XFqqf3rOcaYB9NJlDr4i0rhf13nuzrboCoVWdm6Lf
+x7ORmqCkfWatMVPx9MPkQOGkvsC9s99IBeEkJQ7WaMtDjSgN/0AELDQTiUe5cVIplGsLZVI+WkG
2dLwQmvVZ+GXPL3plNhC0tmt4dRlL4lZ1AcYiS9NOPmQSZgmCeunXU3PRepiHw6eTGTyjhrC7tZw
6wbOtrLjEuMAfklVX3h+fWl4WxX6fTHK/Di0aRk1w35IDYTzs9a/ChaN2T+boagWhcDISim9fO8i
0vyoPHg1VEMfQWTsgOPz64+WSuVKzTAPdHTcaq0C6O9T3yAo3W6xUJhas6srxaH2Zl2S2nvivlT5
ZDowmPNhQ5yxumqGnmiWVqPHHl/0b4DIL6wInroR11owAkBM0+8mbOeVhTM9A1lb2M4hc4FfdCFS
Z7TQC3Wo/hEz87hPnv04enHDYE2/+gb6hkjv6u57xQ+TNa9Zf9MTb5ckR7VmLu+39qvr0K3Jq31n
Ds4y9aAiC117dQp1lYV9s8mM8hXz9vdeprEaI6nisPDtezRjEZQKH2JfbIy+i+j7ofuLGgQ4BjLo
usnGZZxE+6inH+NEPyGlWXysHX98t0HdrqspeKmt8TnOAddV+jvgqCeFHPN8UN9N4goWBsUXIGP4
oP1+eoWlUy0IQUmIsCioIOgI5R1kOJ75XuRzcjjBdxPGsNSwDxkZCSwbokuIsVfP2veCSGxq1MMp
5kfE1bXAPPszV+of5uh18Namhoh2j1yNnMmqUwYEAw9ZXh4IoCsOsM52yqhMW+Zn1YGydXmYyrFg
3f3vsdezjiz6biOfTXIjn43y+ST3Pl+Qz0t5CJhSm3vo4A7mR6J8LgaayyNRPgflSbmRz0LNbsn9
lMd/7EIqJuNJNXaR7U0YePgp8oPcUFYn/NtMHUyiBLItsMvkB20ecuSevObvw38vebw6H8q97PEV
WnzRLtHvK/njf/4ieYZTFaUcz2W5eYwLnyfhMOL1ly+hQ+C3kO/L56XysDV7Uu7HIFgXkcp7YMzf
3UVq9Bgr5N7nOXno8CNQSP/3Gvny439/Xt7l1neTLiVRl53eHFFQF4eB1fzvXTkIY7ADxwcyeQn/
SN9ZdVs8RkuCugADLfHm+Tz+gTCR05SiqWM+EPbkgvFM5MvJ46BN3sIZFzDi7l+YjbGfVZvmTVPn
8N2MLrvum9NK6kBoB8BXwx8zR+wq7sLU9p1bCWi79FS6wGmJeot40k0Bj7+6JchV8ExnJjBuBCQW
tLpEvAelYr741aA9IzYzLVIp5Jk8zAyeJmlCP41zdvWhukV9sSJvQbEeJZKfNle5FCQK1yeZpujW
2QyknBxaxKze9qBbcaC5lkuDLwT1k7AuWfVBIFbJkKYHw6RAIMtFEYgFZCdTtZeloqxHaU7f88W2
JucgSEbBpwBmtj1GUTt+SZFwfiH4JsToUY18lL8UgQatVGPdabupf/SFOcu1+98bec7TCrrN89tV
wfrSFEEMkNTTWLOoJrAb8xQMbyjnDABH+a4qg2yfZXb/Qna9f/A6AzlRGRGn6kbacZ7oX8bYSM/k
a/0yFR2XTpz1N4YHDFJEh655l5JvjI5OHfTfFSduVq4YJ1rwXnctBQp0lBow4hPvnnWNeiHu5UUe
qUoWvQzoAeTRY4N2YOgV76aSw313k/hbgWfrFJtX1Zqse+q5WCsbCpqo4a17G2SUf32l3BCuZZG3
XCKiTAidkIfktZAT2+XkNYIwo72U4UA02hu9BuDrbYYhDRsLsgPzWX41263fNWT1Z/mtRGj/qMOQ
9vcU3vDk88ct51aW7GcVStTRgyBrqoj6j2BsrG/zjkgd69s4Nh8FRYRvgh16oOM7Tn8S6oyO5ntk
XyswbxfUCcZCglFMkyaMfKGZXzA7Y9cWyqG1HcQWuW+jxqNuL9sYsmuDVOk4GWr7VMRPQ0TFLirD
7EkXCE8HUbz1MC/3k6rEKzAQi06M/ZWgVuPJcUdBlYaWrI5b8Ume6/XSOUS2/yqPOmw+yHOLe1H1
F02LlBvTDecZ4eABNVH+HFXNTpsXW7Tl9UM/Vqff+hxOOaAFd0PIDGKEQowEf3yLGNZXPZC1K5ZK
MG5OWOzJzAkPcd6dqjSJ6e+r2Gd0UwA5EOQD2rn3ks0fVbOynCu/293zREvHKtTshXD4q/lM2oC8
sTDkaZKG/CQ2thTXtB+HXm+Fl6EzDhZi4DMBc8q60jJzFXYtfVaqj29m0zWLxveU7dCm7lORZ6Cl
k77+JoyI+WhhBrfOsdRTJTR/KV8oteiYdSgdHDPPdzXWLvoxgHRiy7rrShccp9hQyUfhEHgln/cM
PuzQWPe8dbT7tJGvNBlRzQAwuiXs+avGlPTSJnZ3Lz29XRJam+xtkfV3L+58lHXYy6YRqWWm58FK
t3Bj0Hb8vfE9L4L3zgA9nzcSES6L3L5ZPTlxdDBgoc1qWtj/5AWPKjIkQanANoCkjQ633mOJObqo
8WesfSdAWVAI9xY8JMeNl9AoHnk2n+WmG9J3eEvetoGa8Dglzzdxjsgl6LN1Xbv4r1BBOGvmezVx
9VjCe7v/UIXW7pBAwTlzlVY7R8OblIGabbVvGrd76b2Q7AwPg0s/9uK5sby70hj2e2pP3qq2poCl
dDi9dXhseHw6763atFs+jzGTu/a58DzMvmNbvuiuglGtyPs9aCjz8NCeBU2U7sClU4Kg4QeKHVIY
OqFxS4WpOn/uGWr35zkrHShbt41mb60GWpBRYu/KWmIBJM9HK/xzayfiqkZo99sEhE3iD8OiqLts
Yeopqddq1F1V+gKbv/YKE0C0kc16cK9CnzgDgx7UIKtsz64hNhIp1AdgkYbINphRgtdx9S6/R37S
r+uWLECkztOegVjdCddQLoTEWKuJtUYxzKmU3Bp3uJ1EvSWJspGH6FjJ10xcOm2dxqeLosHiUVL3
/Gl6vK9WTMSym9q3srGrSwW96nE+xAu7zFR/OmcGqCw/bJi78neggaktkZwQdhxaJ5xfQM0i2hNh
g1XGVABtWbRRjwZZj2sxusepVd2XAtbGOQFLTP+WFB070Lslrbmemnz6ok9RtqGHGX3NCdZZDCXV
fLufgteWNU6pjtFXA8vwcQgx3alkgTwrivg2CuIstc7+4fn6echF9VX0Og0Yso1E0jCLjxv6hb2X
/2PazbCVMByeh7PGmMPIKn7JU3IjEJHsHurZuEEqxg/q30Ib1mia3qL5wJja4WShGJUveRGPxtBz
Jwo9RE8ntv5P6QKPLAqCM4YEJXRWvQxz5OTwMzbhOjp+6p3iZCjfNK9e6UNQ3c2ktVlZFme8L8Wz
kdlm9d11u3IfkEth25QqPagXqMnGfxRWWrOuoGEdWHxvlWHu28B+i4afoGeQHdEvuU/WSEB8bjrH
SfDBDQwSxAenItgnS6DtxeW+yl6h+NnJuRvCavVIMoEa2SH8Z20UWzn0Kr1IrlqBh6/u78NECRTB
NUG3hEbvHNmZ8mq0dmX1No7DrrFi1rih/gMffPLkEs32VLtPkm//CIsTumITDEvt8mfiJ/6dgGha
WUj1b4Kzx6Azvne4TqmqpeabWkXKsmaSdJCw0lqEBwdzeQLM6jCoPp37Wds6GiK6xtrCysZ07VhW
AunUAYfrCn3VAMzbhkbU30mnRX4l2onaPa8OdWOu9Shg7gT5YKm4I8FttViZOsgdG4UvLrhRvcej
YSB3sRtEpFNyDXIinpHebGwzKt/6tGtXfN7yvTkfAj755nfqeE2STr2Etvce6+HBNML6LImoziwR
n085Wl3j37KCHawlw94aikdKARWC0yclJGwo72iV+w3912YcnuwwM58E5uMnc97Th/ydBqc4fJ6v
YEeugOR7SyLmB+XFz61bmPj2D2L29oGpi3en6lFn0ZdgNU/PjFjGejmlqv99Kn61wnK+zhYlCTAw
Ru4rhPDWSh6Sn7zXzTD/A3GQMUosqDxO64lOCyQT0GzUM/Tt2FK8kJ/raaDyk9noRhivi7eMMXdS
6/SuEzyxKSsahGnWgVsUkXGatGzibg7rTYDr6R47Ee19epiWTjJU7pX5HTwQAOgixNU2587UGp4g
xdDxcY7tptaU7I1mEqycwlafsRoMRN+pPUqHPH1VaoWwb8SclhDBSRsNOkKzRirTjZMjAHU4jUUf
Ebwo/t6ZJDtqImBuhgiHSE/cyfOemM997tGiFx+f11HioPwY7/66oLAHBC9jDsLI1I6NgyBXV7N6
FTutcw7njdxDFOicC+UD2r16jHrqVJVqeKzOZykOf2XexrLod3SYvs3tn7NMICBEM1hX/Qjhai6O
j2R7kzHQVXsrHsyr3PC8IUDdUP84pVG4u8KFMuaLnJHxNkADv/UzcGe91mQ7KTdDBtk+zzbaWAn2
oad4SxIN64ODkn03KbV+sescOKRfOi8VIUrLyB/s90ob75UXqL88bAueekX3ndz62KufCkU7y+XL
v0dSvEMOA00Nk0KCrpNGMGLhJRjFQd8ea9NG9gbBWka3+VW5KpIrJcg/v6+Q5+QVecP6XKEuDmw6
2cs1Q6kGJ5018JNcM+gGZoixbAN4k6w4iEZ1l0JxaELMK4q0HuNNBe5xzZK02eZDo3oUP0X7EdgT
hqRa1ZjgacprU9b2tjTNci0Ps5R4PHv2Ratl656tMsRBjs8WPWb+XqHkXvNn6E6FD79E9RAb4I7x
PszaXRZ25LIUYrAmpWbEk9sWz16WUWZWiL5ggqO9dIPOgrzxox9eE+3MKSo2ls9UAJIwIb/2ZDxz
pynrBAbDWR8cfT/1vr6LqRhdOFesO1pGayWKPdwRuXIm8O9aB53YT1qv91sPdtAKw6YCWI9X2/QX
eteCX2GaLpWbTxfLtzyk+gUhEGlUUe/rvPGSC6/ecG+yCGmraM/jfyN60sOIf/i9MYyADG8ShMdj
WxGLqGaIqbzQhQk0nH77TefDPGlPwphWfRVoSxB49hIPNLpoE/zz+bGrpBcSUGjxRO2pbisSH42I
wVFumOwU50akwwrxorqMCGGaQlO5yvY/pS1tbYkkXEsBgNGqGN1qJjG1qM1bn2voekFSB5lh3iYd
64T2DW7vqi0S5yi9i9LP0AKi2/R6+KzM+j4ZiaWa8XM26/sEZcOLmfivaDFv8nUp6xq52puvjuEI
V0Nn3W3l3JiK+moqQlxYmKZMzAQCdZQzeDLNN/RaBcFyzEGEnVnDStN77ZDK2abe5tc0bdZSrIAh
kgnuaFswBGoaL7MmFAMcgnSCuKH7/wDi7JxrOy0X5OZGq1GqpNXKeH3YBSIlgE+FvELi+hC5sFCM
1ynO6Ip895umKelLFyd7yQ2OwHodcPq/BwJskUa9opg+6FvyAVQTYtfnn0X+BOQxLbK0bJ/sXDOO
TtH+1D0fTaoNz1hqnbJy+n0Y1h+JWuY3NTenW9Ac5f+Xm6oaqmVtzTE2bobQRoq6gmI0tq0LW8IK
deThs3YVULG6D5via2EF7XXglmKQEnEFkyYdtbtbOsNNIfgYFbNGDd4BNzefIr9JuzdAShbUNjvq
/YDOykJVtvXQUB6E+YP4lc4spOvmGZF2tobamZ0sHNvnriiKFfFO1bcqJ7U1yOIfLiksiw405y7I
In2TF6zIrQl3zSPuc9aL2vX0RDLMH6BdKRxXvaBf525FXbZqrzxpkh//sUNBIH2cGWbLphr0O0KZ
FJpLBtgPGQncA0jXKqQ5cdpHJ/jyv+z5hpWbDn/i0bbbjSrvV3muNdzpUtbAdbRCuWqOGa+7GVNq
DxqcS8oeR99qbo9TfZLvNaYBzebB/EtBQM7r2x5mjG4eQ1ckX01Gpjljs6XZfmTBbwJ9dYtNDwRk
O0Yh3XsR5ccxLo23jJ5SN1jFPQ8rUGW+Yu0ANpDROUb2MldSCPvCIo9R97JuHVN3xr9CaKbrmGh3
AW0U7hC8G/oUEJM1E9q8KtuVFm5bGcyr0szfy0N41MWl0VkZzEhrlHv12mlr+xEr/XnO1YxzZyQ3
0y2OkjT3wDB0deXB6tFpPaGZpQW/kI3/2p2QzEshgAove+Np+j+RrgbdPunGaS/TYzzbsy+OMm4+
A85ErjKAhmO8jC1cZAmBLseOxIbnsZy+u4o1PI6Soi3ACuF8lYIQE1jwQeak5zbxAGiC+oMUPWHB
DY7hWD5PM7r4d5ETrSt/zRgOB+EPZwIcUenPG2WW6lMbeCpcF7xo1O8eXDJt1Mg1IOJ0VTVKt4/m
FUcSBO8z2OsK0WR87RM8Z7GxI3UKwNH8ZAm76icpUflRHvWz9lxRoo3y3Lut+FbrRFCkU9gfzTqO
n+Fshwv5QtEk7cIoe/MpNkFum3Fbrz8BNp88G08Q6VmwKt8YDib6zqp3A+CH9xz+VDjbmydFnfvq
MHmjvk4vDZIF3hQaCTbdEhOWzGPv89xQthq0GBtngRM+O8CON7Uog5OvtskRX3+xbdpAecoazVl2
5KcdSsRZK9NRlkVHpLzuxP467pJwr9VedAtTc4fFAyHfFDtPdiGUs15QX85nIldWkLihTvkCpWK6
khU4W87T1Izkgd7KSY0wq5Opkq8SJZHD3DgrziwtIqqnirLGYJZsiG1t726PxDC3ov6n4iwYiTFq
WEaDNtu3jlGl/d58HlZO1x8YOZSJFDPMFnCdq29aEv8jd9w++GOn8tJ7QrVIa7vo6hMNPZu2EMuN
3HWkPTwqPkbnhQjo8XQOfaLubd3K9o9734ry4EKBboBUVAxrWB3lpZ0BOgV1ctpImCWyGlFqzXKW
NdrKcofXVCeiSspcyyHw1rWid49BIJ8PQ6wnGzs9Oxb1I82oLyOVk59TG+ymTPgfrq2IhaCyZSGq
I6zWzneJjgxcD4r+2ilutIqaNGJBTlB9oBg5Oj5KqHJPCczxnSVpvpB7CL5ylMS2usTnGO1wfarH
yYLeJx3xdlfqpPoOFRDicfoKJ7YOhmevn+y1BVL2SxSW5SLpdQ0jsZqca5/lo+plz51WMTntvQBf
APTqvcw9DZvIosEhXjqVLHLWr+kS9C397CJi+hW7yi3Ql/LKpJs/kLp2zaLS2D/wFY/bM4MCF3a9
eOAaiRUxjyNCM0/E7lGd50xq6/WnLE6hFcnjrFXadaqwtBqD/PfLZeDcLcPs98a8HpYqacy4vSiv
GLFheym+s0/A+NIstH8EFSrfUAgqlSB/bZubq/F744uoBm+TDiyaJLbfJUljM+C2WteosrKI0QhA
Ii43Z86iSX1gI7rJgtlj9ju04gfoZPMKmDskQgZsHny+6altuFVF5U1rS+nGtRwF49mlK2MMNMui
PDJjMzrLXAjmNd8MnwprMLbBVQWLefAU44NZlL5s1DC9DBMKw/9rr0j1P18tvoVmpywe9IuxGqJD
SE+WZQrMdJiRxWoU7VnPUuciF4X0ML+oIGuvaVRzt0bwgCON3qXoUv3aRjhrKIQ3eMpT7akIuu9u
rePtiJIvbgm8Se7leJ+WJS3us+jbM0b+5jY4EW9fNomlXPbLAoA8pyu0oKJ/qlkjXOGCOEYzeMnI
eh4+MW5B4dnNVoS12Jt6kD5RB+gQtTMraYWSrCvHp4ykLJGBWlTWWutlTEfvdwFvJ4c7qRmvWQju
3LYEGgZu6VaaVX9+uCBAFfrA8aJffMdxO8wuV1fXyp1aGhpARtJqzcgmYbZG0e4SI+tAZOSkiu5h
8odD1qr5WX73up5wJxsBMc9zjSvtcMWUJAbLn0puQqIiefp1+0pplVNbufaud0hp59NcfbUfolNs
BaBNk5MUn1LraHZWABkzxXG7V2FEb0mnsl8qFTNkP8B0cqes3nW9SiBBGvsnZr39K47ahdpROvOz
L15B5iLJV84e/2q2HUPTfqENAcDFuLtRYP8Q5IGyEMy/W5o5LTMyYsmNFPqCECGL99GooAezRzwt
CDYkc6hcjBnG3YNpmsdZj/976fFVu5aCA0hrGuv80DzzaXLhvGbtKgXF9J2AWgD4nvY+AMvZ+DgF
N9oETV76r6s2tGECGM9GTqdjrNDJKbrifCUQ4kDiWg2GyPjHjargC0ZTZ+NWibLv7AgvkqOXy64j
EsgZFkE5mRvD0MgqNsWwCLW0/Sr3Br3eJO2UX+RUx0oid9NSKVpOIslOrY1gzOFLot9KUZHZuH4L
cwiPGDee1c5RNpGZdq+Val9LwyOCSoT5xrTwGk8ukEVpArfnw7CK0aIhuFBc8OVU3+r3Dpv03Guo
x8zaKILMDXlas/7P00P35FI0uuVqce/TOnoGLtxK+xtuCRQENkUlOzNPo1DCm9fHMaUz1VpWVqe8
kg2krDOmlFt5WObMuvqu6o9WkM/Ui/Cp80mkpb9n/0hRYCSIw76ZqUUgi0/5s3erltC7wdjEjqve
P6/VM20lk7O9lPQUlVrtcZxDc3BWNRvqSvoKQHBOv5Gmj5eF1VakpbvwIsY4dGn9sm+d5ioBreEU
A8qwjmLuf9hh1JyqR2dETNG+zvuLnDiGpk6SoRaGC9FgBuTpV9XrMSOrmcLnbDX1JlaNg+OVeJcU
irRdhv9jcPtjMDFmVuhwDnIgro264eOH3mIku091FPsjsarnQnG9L4Dlym1aD84uxbtHP43252iN
/irDokV4qtY9UdpYyHmt3AiMrPsuBtwiDy0EkdTQoakjuoRyhYyLuKaYGlBCIPZ7GJYnChLjSzmg
CuodqHpOm4bvaY7LrWOBd/DCwv7qPHmxlR5yArCWaqYPz5hOl4qtsMTwWOhqyaTeAGXRM9PhbHtw
g07N3MHt40RHKwOPxiniX/K9lRv5VlvgA71JDS+PNQWAlo/K0BWmD/phSoAA/zFqJTHxWHYIBqUR
6o7eV3+nuAzCVc2Q9syH0dwdjnT3lzzCoLesR3O8NJmB8lqznfXjrq+MqjroWfMRj5lYTRmaKIS4
zlM1h3r6S+I+zac5zv2xaW3rS+nY0fHzFJ6qY2JhUTbU5EfNc30WLueiga8G2GLdjgHLpSgMV15m
Ab/W5juhTF26RMbc156XOgoy1GPXdAD7GdDHVAxnuUhsXD+A+KL0Z2nvYbr3+9XP6+QlTVoOj0vk
C4HtFYvEACbmGtRl3L4bN3LuMsRjcssRQsijogTo86Dl0kAbt7H1NhZtSze9qJZiiutfUU2QSknL
Oy4JgCycWn1rU8RcQhvtl2kk3j7My+bJzWOJLi7OaRSZOzfMst/D2NiqybqYSyyr0pnOjWX3h9Eh
VN3AJ3eiDaih0NHTlZxrZspUbiiL89z4f3ydx5LjSJBtvwhmAAJySy2STC03sJIBrfXXv4NgTVe/
trHZsAEys4tJQoS733uunaGtn9Zq9ZLaY/5sJhATG5vF5YLIb/MWbnromttyaYLQZxbr2zp4QJZr
VQnZussLxB05J6KxYfpnAKhcbfizGxha+0wi09r/5yn1C+on/v6+DHMurz6YLj8H88SEH1eKqF7j
IisoY5fnTKfr9rAEIRba8OZYc79WSV19Vozwt0Nbmwct9UtKNJRb47Cx7bb7BnkA9pyPu00GuGla
a5CHonbFMxwYxD5O4vwo+/rcWDL8GKfa2o5wDM8akWO94w17x4ReMhN3vjKnOvtBXArBLL72EUrm
IBE21Z2jooW4PXUrJaxR0hAZAM9te8Tfw0g0qDOc1DurmjjdyCYJToVptO+RxuJ7ecc+GhAmlHF/
SDUXYHG6unUU4hMCrf5ZCr1+7FvrUUWNI9gj3HhwluInB0xCovafNkdHxk3K3eigvmK57Ea9tS/o
yWzthTXTFoytk9A/qT31ICQLJVFqxZ/2BUmw/QrHVPnu2tMG/qTYpObMDRrQ7yUX9i8VUSKSUDCH
9n7pQzidbTF9V63M/7WpqV6xQ/cKF3TNh74MmznFxfKA65CFX2uBU1z2/rkWUNxsnM4ogeVwedDb
IMGuk6D8G8CURRL4pu+i76g4tKEFNsNHFOfHbPxtIS1/E9XYn6wimddqt9KyctdZnrlTuyzYyjXS
Dfzcnt6sNHCNhDcmd0rNEzohKyQjXkKoOzqHSfkCPYEsu9lsngyzNi4uQaKtjwIIb+ipXio5La3M
QzL47TqYwuBOusMb64z6MbGiaUU8rHMIbZwg62jZt0RJELYHpzGfpjP+jPqssJPqwVp6dsR3/ut5
y9Quwo5CBF5INAowQAeglW9qTyk0mCqk/yPgIImvRKuhhB3qJ6LKszady+SkIhViB0moWaN0DyiU
NMO4cxr99JdI1XbQxhNh/U5d4tgLoytekZh2hDmEf7bUc23cHNGHlogjK/pCI0qAmb/v5Fg01GWT
4hjC3PXieD6pgFrp/TDxP7jQRH93rrh3S238RCWIJzRxh61n5sSgWdp4ReWFsi8zy0+n7P11NNj1
2dAH+62Z/JW1880ObamVZCniSCe6pdsJT88fpGlv/H4ON2nFMpFrxXTFQlCaSMgJtoqK+aSeUw+Q
XetrQJ61RhKuyOmAp4bDajRhkXcN2ngzhWJ8CGU+rT0ZjicxWT8msJLPbdKmJ6aeYiuBGX+D6hHz
la4iUsD33Dptrh+CZls2M4tV+107ZDupVWJfUjhcs6QJgDAhzesLOROIyO7fFyIC41d8ET8Iwp7W
KldLLUDVQ9mhRDZZkaWlRI4HirMIZnmpx648l4aArEvy9iBkdzcA4lB7fsttMI07IALLgSir4GhF
PuNUdRxqtnZEYdBuNMIh1mNE+Mjqb4mptrwup+9lwgpSuyFC81bLglONuCKYjYVyTWP51l0ml2wT
QeHANKVlRGlW0XfGHwwq3PyNlh7+oXjAkm7nJcTeJWu8DftDjRCRe49Bt0/4bXXIWtyhKY7i20OT
JekSzFGsbn0VHMq7Joz6p4FBy+Z/2yqqIEU4NBoHhqlltvHhU+zbKn+lUbH0uaMQ7QzsPg8tDxux
aMkRNfSHZpQMfnGkHSdLi5/ScXgPzQ6pxbLn5khLopmuybI3uuYvv+unXRRV1h1sLx3YOhPOyXW/
Grcun0QtLVCLmo6en37LrUavMhd/n8p48EvNPdUGxvtlZUu+xBGm1QifKsQ9D6704BqJ947ZbF2o
jtnyPAmZJPHpFyO14eoun3ovnGZTdpO9Uf380KEj/GfyUTnVUX2IQJW/16Pm/Pmc1afb9oHY5nrd
rmUx/paead4PsR0f4XBgllvu4IKv67ZbxYSrYlwx9wZdOOjXQbpXiyS1m45JtAIvKNZlHPQf1tDT
yKpZuORLchOa2Tvp4BZtFpx0xezlW9+Jn3ZriSe7EeJEJle+Vb9gG0sVH71m8MrTuk53g19Vx4Se
4SsupfsaAvo31++Ytpd+fC0Zu8LFnzXu/oy4I1KmrvkAWDhzxM9lA2/5bWNanhms6JLrpfVzYgMi
A3kCfvIZdka7NiDynG2lPUjCC0pR93F2uuIlngCALjP3KghgB9vkNZAEVr6bWUYntGTWoX4pCseW
9S3EjJ7HfcfXenRSKzy25KxeKqMldakHx+FkLYHZ9PdeicqcqJTT4KsAszQROPW7pTopURhhvdLe
/RJof2358zmW4/TQ6eAD8qzvvyd1fe/Hpvc6aikRalVl71NU77Y+N6+2rd+bpigezV7PXnHGc4kw
03dZR/LqeEl+2+3j6//taCLnD8PSv31cti/wVBomvjv6Prr9n6idkvqSsXcSHqRTmbsyID56rP1X
o3fM13/2VFtQ52A+AV/ZYuppt4OLpbDyrellKh76KANJz6L9on6yyuIQSTy8hhtdQ+vNny7pUZfc
Lu5DC/zM2sBpnyCc545tXSOYfy/pmB0UyIXDUBDT12HVFQRkAmmJ8GxzFD6prQQM9W0LO92jBLV2
IEdgj1Xw0UmiH6rxpDpNel5uck1zr2RHlQffZ93klvkXoMD2qgbxlVN+oXtrr4qDuuzZyzA+R3+1
0dxp3tbAMt6g+VCLIYgZB/+cWjYs6DxluS0WdWqwpG+Cqnnswr48DEOfbYzMialQAgR+ztIlbCd0
SXVlhAclCs1nLKkIDzSqBdmbW/V+e28Adxe/egtqOUi4jSrkha1BdMOAbp7Nqkoo2AxUkEVIX089
NONsvmEJ2mWw+Wt9SlZWmlkQ6rLw4g2evD0kpCKsco8VrmpypKMK2HC2SNWGS0x2woocjR8J4Y3Y
rGhhiA4joejMxrzHsIr8PErfk6kKX9PesvYlijKStpnqmwqJwiIyuN2/LUvSmkjRmdGEjQ99ZNFk
rCJm172lX8GJ1y/0tfeJ38TPTW/x98e9dlUAEdWY78bgDPQbzVHXkoqEeCVvSv942woQcU2I5gBi
zTvRTdM+HIbq05TERsf5/MpUNL8r8RqTK8HzdaIhvQ6zHVLWZNXLkbiaRd8tCtYxt0OrVW+B8Lnh
OUz1YzD33ZeXJwaO4qh/yDoC3RGgBYc2HR7g9BbHqU2CHSyx7KoNvo9EZ9jfPMf/9xnJBfm/iTOO
oes6Ud+2YZLjp1v/ie6Z4RohmEpQsgIhWdbGaKRhxu18QjPP6oGcBVYff/cta9hEbvttTNLvCuND
7HN6zcboexQ67j1m2/KTRM6EvqLzPWee+JTTl7qzBSMBq7GA46kUKa8yznNB3mvbdfbZIt2Crn71
jFJ5op/gcWHgW0PgHdx1uTTuKcm8G2dIRMGDQg9laNUU0E7qVbAtsn1E44ZK0Law0yb0L5HGvGq5
88bSubhVNnk0dRtz2b2Nd52m26D4oH+ZmUcUKxypSCFeCYhNiSe0mZd8zxLeo2405mMNFtgQZv3N
hiC6tmI/fbRxMR3IJia+ZgL8tHR+1cLJMi2Pk0n0N/QKHJgOgbFlscagxh6xPczLePmfPfVulj1H
T4wn1Ub45zVVkuUEQ+ZJzJVvtM2V1IzgvpiQz8xeSFqL1zDxHKaBXAIrgP/VyMtsyhAHQx3SDFZZ
yi2Jcph2l0xOqzSdDxPJgerVdSFRqSLvTx2F+MbMU1S6S3Ok6rJNatf9N37zYwC7vGJcTqLX0gPP
8z69k9r4u7AD79GBpgtkKFn/bWdlOvSY2eiJqFFNNp2mokP6+opOv3ux7dg+Fk6L+7NomkeXYu5P
Z8D0O2vjpENzmhafoyo0MwSRq1vHtwuMrcT8vLr1AaTBuBbsQcSQ66IUZq6Iaad4xHuaOOMKM6te
oLkw0dbEuz01xTkUABySqmbx4TEI0YgLqTKyBTzrGg8lxdboWJ9IX4yHSQvybSdG1rxZFr25aQjv
gaCC2y9KksD3nrr6zZp2RLV2oEdIYGb5/XbOcwsClei3/X7s3enVcFHUtcAwR5b/G2AdPnWQ6/Tn
2sxhTUj0PJwJy1fk7Qu8YuCrVwVKNqwF/Df38t+Ng1Auw7G5mho5hCBp/GAPaku7oXBN5/32D9sI
cZFtk+Egs5L71QJqdPIyPqVIK1d10W2a2hhOmKuGnRvmv7U8h5IyZZ6xvv0PTCZLq2lKx4ek1KhI
K/EOz3s8mFEfbcF51HuC3hB+9gEGTM7Ejb0cElPQxY9aXG1iqtyVnjLkTqylPLHmE8tzeY09Sv9V
WwVv+BSrY55ayd0Yyb16g55r9OvaGhd9WG4/zySQHnX8BKZeM6qp8gfjnwduby85KD4IP0V97D19
Ym6X1LvZD6OX3Oeiq9FefbwNX4b+s4B0+AhOm8RiCuvdUNL6n4PCAQKhOcRCjNl70dGmYabiUz+b
n0rjqoWt3NliMFe2AqkasRaucU1BQlw47n9h7ortXppY67P10AHfRPFOCOAy/lUPnt2f+zKns93X
1dmvQn2nt55xzWHKJKvWxYsX+vKXElmkcEA2hpstkE8yaTWB78QOcgwcOqoj9aCnMyHWVXXm1lmv
xyBq946F65bnG1ymff9SweTZANbK9mrXRW5zQDQzrVu7dNd1Z+V7tWSpvm4fkTeyFqj07C5Jh+jO
KWwkbnYhXio3B+Q1F97h5pIvOlm/1u9KSJjN7rPfDXKLF6d8tyS3tWT6MOgKr9X1v2Y5pk4Ho7Hn
VR2NzlbtlpghqGvnIaZ+XmxPY0nCT9x2JZeuTrwWsN8Xb9gqSAYct3XcbB3mdnt1nwGigDnMrbtz
6hXeus1GsfXyOiT6wBN3MA6kThBc15bn2x82TeK+WZLuF4BTSKbXbQ9Y+IaGPfT5rtonxM+dmgpf
8l6gi1yrNZZ68JbVVpsZ+qm/LQ/h+aulWfwcpOP002JYsHJEy6Qd4krziQM1RQ0R1ndFbC8sgmDv
ukilyGfFS5MkDimBy4ReQPdUa8DQZRJAAfkrTTjsbQ7JIyJJ4wqj1+I874a3vg1+V94QXSaZOcxC
iI5QnzOh4DvbnN0XOcnkXJLTODZxtyOuvj3IKtc/Uj+nrc1UyKnbXzczBjnthMFJLu7K7gSx77km
Aj6VoXXvxH5/druk3KYJa8M+1UEySXFUJBmt1N/1oqoBYd8joG1QblO6Blr+ZtTVKxlSzTpHD/GR
5M1779PY4cKN640b5toP2d/2XUYSwkxYkO4U1R73sPsaUUybeYDcu6nta+30KM+bz4HGyl2xpNon
0fQjSZawDdPaq1gCt6RqnjUShgbeItTB/IHBlXOOSvnVL4of9VAZs0CzjKGd4OkJubNRrJUHwKyi
8pnKV12qdAwzTI+7DuFSGF6EWyfkZSb2pSEW4KgOVG25lneabO7G7LE1m+wSFiyNmqXarZwou0hO
89VU0yNIU2GvJYI+aFjI9og9XWupY7wPCceBMB3Yg8sEXnGy1YPfJt+tLm9OrUlCfOm3400DrLQ/
XrkqR2ZsaY2gQnUD7dwt7+FuQrlmeWEvsahm5M2b22HXM/Imrr7aTOkwfWAL7I+FoVsbK11WOsAw
DkyxYVwLVjr+kOcvODiiaxsZz0rEjOMWqq9nTSef20GYd+V77RQlIWCRu7JcWb7rgecQ6ctQJBbu
HaBH/0HatDELiV9AbcmBsBS/5AIbNLmxSUvqGiSLNlQOEiSg9P/KoS4lY5e9GVZDUEyWOHdJ1pHe
lFb+Tn3eTtxXKzdkiqruqUA8N9LoSBVEVvmoY3za/t3Sa2EcbreqmV7/ihTzFyVyUC0n9SD9+kOP
0/pCQXzowjD/4RmIujun+4Zp3zwXE4CyKM6ik8spfI2zft4EUcXcKSchLeQObWB0eYjwkj1bHXHx
DrKlP3NIyuQNKcvDg8oRofNPbvMEIHIwjAdCK/2jnlflVp1+QSb22swKzdVEv8fVaV1N1j6rdDbF
+4jVZ0+RFWK7YfC51AinUGbFacI8wj2+E48y/OnLunpxuk9VRKqdqP6yZ/1nQdF8p/CYg985d47h
7R36yZfbam82fnP+Q05YNElK0VlRx9yuvNW8RGzh/Lm19v1Wqy6hMH5URjP+qOZ7FaUyCJMMiZEg
9ls3yjCa8ry4sr3Kih6z5STNXFpariFGmNfsdv3oHm5XqsFa/c3NUQsIZzi2UKrosBcdKU/wtjyG
QWNa3WlO7TzZVvWuPrGpE9yjQq+86wWux6wtbs/7uefynscP8uOnnfr8Ko24V9PJX4sitO9xN3yf
0IKtArdoHjqJ+a2JAQTohtwGjW5car1LTtFwHEfm7S6q96caYfcKhfD4gwgjtGIYeJzIyVaTHQ33
LAWLtZ1N3pdDzhVhRdsBF/8LaRf6gyiSt3qBRAV0GlHSWa8Bqzhou6x+6sXnECGxPDD1Z3gMsoP3
rUUHFepTU55orflUTubGNsf0orr3OaNAVrSddQuSijAgroN2qlmjwYQjjPg91CNjbxGKsR9TKd66
sj6NPT42faQaV7Hd1E0woYux3thKL1C7wbqe2uDYjUl/HolNWbHsajYjIuszEDmuM63ZLq+wb03a
RWbdu0/IzJkrjFypY1sd/tIkS2IqB/ukpvKmSMezWH5EvVrKtHvgKspCun7F0908tDEq1nJ8b8a8
fHdaI71OBSLLNAyze+yZv7rMTffICuedEra6nvwMwtynd+7j7MryZxUGxT3ovz9lTTqBBXNUg011
vC3lmXs//7NVDPqf5/5uyTDk7px3f36uCJLyQp7EBl1zvndLKLV90oSQsal7SqIA3m2jx+uYJSAp
BG2Nqu1OmtMweGub/OPmTcu18tGg62gRMfiuexyMtPPM4zj94NnuogZ5TEzfJXxwPAQFC+CUP2ZN
iUrM49JUj1LWOA2etb3aVVd1IIGoX8vXmKSys5eU9fM4ZS/qjKiClpSxwIE/XpbWGfMAw8elSJZ2
l68TIrE45SuJgsGcWTq1yAT0LH0cexRMaks9Fy7Pzctzaiv2JDlygbEiKpDCiEwL2LgEzqjd1qyQ
wyYCDLzEObMQthVmm3klbJY0BHSYjM2ZFvwpGEc09HrmbbyJ0FL4lUjWK5+LQcrV6XaNntAcIAzp
n5W1nRHbV60D6QwR4T3rFjmBdHqdtXpxEhl9VI3+cDWwuiJ6NP7pEDNOJMP30prc9VyY5rWlP3zu
u97Y1oVP9mhpGPvOmqHV1HrzkKUVhOB8sjiQJ+uElxZeVTCm972bIG32zOYFKBgE9pRsTd2MHoU7
mERSxGJD6Hb0XUs/rNSPPp2cDAfiu9oumXbo8vkTEzIhSIjxz06qv+lWvx20cPpXgqMZ9gZGAJJR
YHPTitcJpR7ZiqNEIJQ3b27HqWYmweUcRClt57uZ+JEwspxvVTGuh0U8g/CWTL9KhxvUBJQpcYNx
oGqHjbraq4fOLu+HNKCVRCTSrW4ty8H7U8Dhw6IL7EZfHje7U2qCUL7dKLIx2xD7uVHrirBvuWK4
c73plNohXvbh1TD18LhHqWQkM5r4923vHaAUp0yCG8lCJHWSiTGvpAS/M8dF/REO+Cul7bmvCayS
tOrkRoA1J9FpCtF0WSsrsqtPm8LoMMeRt9UKXZL7vSAkBGKDY601DypiI1Y5G3PwpGsWeSzGt9gE
+0cro1pFvpQHhX5Qz6VWTVqqMPN7gfp9nVhNu1xeHLRxi8BxRiK35p9JNnGa2mcyq/rnlvbSANzv
LZUjfOToSXFpbaMo9wgBh52deNC3IUaf7D7d2CPqMCTnYjdg6DzoSLFeSV9iks63MyuCfCusaxFr
L8BTWNpw1YZcVDSnYPa0e1bm3J40DuDqwqKs5JbZFhxC1bbBLvJ9trB4tVqcXszJa+5Lr9ZWorYh
LUqbtdis1StdRzXFmRk9cet6dYey+qTrYWybnl6QxkR2PSxLvi6c9kbo1y+l02obos70DRzfF7Ve
GGa3uF/2WtuUp6aBvG5PI19a3cpvQdQ8xt5g/u7g1XAeOuGqSqyNZk7BTx9sUJua3ScfYYDBxSke
Bp0DcLkWpKHj0WsXiKYCE7meAampZyK6Y8ZEDZahStAiys3JrUIyb2L3lTH6lh5RdOyYDeyMnmov
q3vtsUbKhJpLxGcN98adRqbgLhVhsfUQGu0pfO76Mpq+XMuxNmnSgGUCBXniOEtXscEtu8BD/oG/
nIWK6Lt3ph5NQN8gGVz9zkFNegc3jS7LIr+oLPtiFCxAaiaz0AAQ5jehQ/1V0SZjdifummw8kJiy
ITrvKO3W/PX/b4ShexcMSbTRtKWaNLL24uf0XshoiE6pHX05/BNnNfsP2qC9lnl+FF7V703BahDc
ZXMqTf4+BBPNx+ykB5YW6Y/MZyUdalzUQhluyYToEFB23UUOeocmla1weU5tqeeAXhEIiF5x0xGW
vQlQz386AEsUeNC2L5UW8CdiEOoQCDwlaYGe1SBfpiDCWN1uDKFfdT8G6S28+SGz30H49FtpAkby
KkJhbRhPX0wK7z0/deWqqoBa44pYUXg+i64JNh4ilqNPtCi0SOJOlZCByB/vSueUFoINuYALO2GY
6bmuoSlOizfFZETBJQFyctyLJ19k0Z1qOfCN+1vC9bwXVCkZCuKoPOYC3CfWoJlG5vCvyqgpkJo4
VtmvBQM/MLLND6sFGrTI2u3O+myJhn8LS/dXZxtM4XNyjpRf0chxU1QG3bo0vf101OffR3S4RC60
yZbzprtYixVJc6HgT76/STJ3PkYFyj51GrXeNB9rx5iRu/Qv8AmmZyTf8Uqzm+yJ4hdokweaH66T
/DLtdyFeB2kmn8i3koM7hWQwLCUzTzOMTD8r4sMOBRUIJs4gOjo/bw44JnB3wp1PWoi9uR5Q4QtM
C3QKtfTT18rrUCbdpSlxag+6/ruPjOERUyUjYUl/mosNCnAnoSm7bM1qCxvV/ta7WAYn5Ngt+A1m
M7/zsY3OzIDJIuod7agap0ickLmiEji5CTghOy1pXMrC31l+Pt9KT681SwQI0LLUqtWYKu94u8WH
hicON6Ei3TX0/lXHeoOMs5gSm8vasx8NNKPpeBc+6l0jKX8pQ2DT1sFhrNF+m8sIMIi/Gq8myj6o
oaZV3pPKYQ5Nxkahm5brIhrCoyQuA9gBW4XptIfWnrc4K8WrHhJ2ZgUvJD14E3oPl+5pXifhksOg
2jtp3J5kA8OnMifSifRG7pohiHaZTtBP7GTyYWhD75xFWEiSoEy/g+oKUs34TnBDzy0TDL7fjMW9
PxAbe3tBdzkgreocNh0wLDHJSwKaDLlbi05m6SDEOTO9NJxPIAIiVBTdhxybA/ya4nfhlP/ZQM57
iH1t0Vhn/kqhKKwa9n3mOcnG13XkJhm3lUtfO3snl2vDzOdLu0z26+XBCER5rmMs/ZaXrz2ol3tV
c8xuOOzMnlR3tatCkKSHwMhGQqSycvPeQoIyOe5I25wsF/VNidiCXbvsUisbJ2OAyaCei7uaQHL0
wq9mHrbnykJJO5BTMD7qk+4SbvqlDo/SJk9h5fVWfm5YrlMAr5THilxThpJuxJdO2OgTcl/6UjN8
e/UQRKTUNSU6Cop++B3xuBEN6YQuqpPbMqXnoDndTlWRtAJfLD4hl6yYv10WOxjrVWAZ3dGNmaw6
A8Jl1fuoI2s4R06L42RxcNNH+w4F3L3TtqMW+ED7DfmScByjwG/p+01h+IK9vdjPS/dEvcoAO7pP
E+3OFV5/L8PmsQ0MUmyaOT8UePEexoRMIh0X48eUx2+hLLQrQazo3vP0w2x0/5nwICzBIbz6jDry
yzYSwhHKEq2d5e0lVf2pog97s4WpjlDFvHvjJDi9vMAlcMpLhndsXOeGO+XbLZCtMhIEe2VxVhdD
zMQnM03SL9pO+AVJijpSFtyrI6U0MnsrzHS6ncNKNwbShxB22yTWG90iS+X5EISExN9y4UpNXE2N
lVoQEdkVmeMu6rNup87fHlXgKjZtd+1p3bQZ25ZeSj3mi4Oz/GoJNctM6W1u35arRKE+XugF855x
w82GdzS0UYEE9ragKtG53pxTNYmwWx0B2aqsCR93w4NKu/ByM9+OwF+PLFPCt+X5fm7WZqG57yVS
4q3dt1zQTO32WsdIeM2iMNrbXCz4YLNdYCfjBdsfWQjNQCkYWQ+OGKzfQQdRMDTjn1PaNkyVNXeJ
8zY3t3dNr3oN+si4V84LXAV0EtNFcFoSTxWnGjJmlhWFSTdeyTKt0dlFQ1S+4h3t7kpmDmRP2+9a
LP0nTY6vGnbF77je/7tRFWesbivSRdxf6FZBMMUMqWuWZTHrn5/amH8vhkJ8kBNeMF6b2mcwE9UW
kGB3zgPtkGfYp2TSwCVONeD4/NUXAKR/tuTyXLS8+t+fA3d34Gb5GrPy2gWY8x7KKEBNWg3hq5Mz
JhFho38WWAZDLM4/M9eAUjxG0SpoznaATHqFQusuzrR+Z5MUcRh9k6KvouZ0o7o9sLqwDyFzqYch
YBLqDL71jYh5as64+8Uq/KuqJ8ImSuTNrJWD+6HOP4RqPprDeJynLt+oXXJaQdaU1Zru5PjUCEbC
QTXGPyI7XbdLmKqmlR/LjvDS8tIu2IoqYCza2KVzMJGOvzRFl2GLpVQCfYHQwzC/mRpNkLBBwh0m
j6hB7c+qQFqNdKF+Ag9V7lKqmlK+VEb32i12zNkRGtiLPLxX6iKlM1KKoyaY7vuuiNauUvZS9998
CX+E8uEPLXAIOUHmdBOnVQXsA1Z64dkWeMz7hfWijRb5ghDHQHB71ePNudZLEMeLT5SpgH8pocGp
PeULZxl4SSvt3BUomcg2bl773kvuDEB4TwWoggeZgXqwTOYSMvwdMBy/F0mUrJUqGaXSxvQa7VMI
fNzMb9qzCIqX1IoYrPqVvnKXcLTcMF71Lq1f3C6ujn0+BRtaOtdq6EuKd27vdZSbZ28Z06pd0TfE
B9nWWrnjsA7hz1h8cnFjUtbkhb+dEpJPWvJ0V39fSOhLMitNP8a5H65aMziHxim8jTI3k9M0rSV9
jrPRH8sAhIQ9UAa4nafdqeE5cb3gWucnOhXlGadt9oJ2jDxgS0Q7tZt6XXN2bbwIs5NfatYHmGaD
+QzpqljLJdtbAG7bOjn1lJ2CJRD1XQwfJNv0Xhgf7ak7Urg5Z6PVUcNlyBaVslw9pG7tnNUWXz8h
cnmmb7UgIB137gXovr75n02d02blIOcY+wBacGbiEuOOtg2jQHuZwoZ3lwZkohf4E7v+50DmwZvb
yafJDedPNOckFMZt9mQAod6lvRHfkTLQIxep+u24dCsykRlntwRk0S+7i3h5NVUdjKfl8KGTvW6T
VLtXRw6yeQjYAfM3zTFveSlRxg3SLAS7dksf002H84h9ZCWZPbGOaZ+dKA6OzdB52yTqxJconoaI
z64V2mfiZ0c1sFcPDtHl697M/b3a9e1M3td9eqwX44nMiyd4vfpT48utEjiAWdGfSl/bqG9T04Ns
V2cwQ/AkQ3+Kpg8xhvW+GgbmXA4rjrxp9EseGUyqCZxDn0BZm4PL/dAk02ttiMTBSH17CwLgS2hh
/zue9hhqOc07I3uKkMp+miPTLPhtxtHsZ23rFTeTqbX0rxLfuW/leFSSDvWga8WwzkoZ7dtaHP7M
MGdkLkQFiWPdyOUKOvqXpNfNLUjK4Ml2CHuzu9b+CKPqa4I49QukyYpJwvQ10iPYGnV3z4VM3JrG
tnBAlJsCDPNIy6k3bPSKM9gM8PpUnGXxmPOl3E0xXQElAPhnlwIqOKSdOa1rnxjVsM8HNLij9loE
w8Ubw5U2hvGL8pwuewjO4xcvzY+3e1sOT6ynU3ksotonfByXbg03kka/Y6xKemGkLaBo94jYPOOS
/KX89XYClrwHIaRD1dwCMJbbSMknXOLvcH+l61RM0U79rHrgyzgOdVxe7ZqmIlQnOrO6Nz40tnG0
aDYibGMvWQBYTePU8HvBfydJda2XqzjpgtM1rIaH0phdwgbyeFd4jjhwP/1xw1wpDVrd0eBqZedu
xuT2rtW/PblzuxRiMQVOPVxu11SZCuPBNwycl67fUHHxz0gT0ZjPvXWDJiJ6ligcM+5v/ldvhfd/
1T3ojmEnjoAXEQ0tRNJo6VLBHtNMSbeKNv01QamDIZkwlVYH3OA6REXWrAxNKfJPBnw0MbldIZI4
YNCsLqJkfcvXFsPVrgdYlyRFqACJKAQFbQLT3DSUsCt1ctBaoGFpQlhWu0wjzWNJ6JaB/nUbsyaj
c008gEz4Y1LuyQ8AOcx116CF871mj1Mm3gLsK0lqwFwe6XpEJpjxQTvY/eOUHmaCPZVQjhFeeKKA
xnVQWP2DFg/j9u/W1MTDg4R/tp0wJ/hBCVFz6TYSQHBFnaSf47SY6JZWM6ZO20O1ucykoXusHKsr
HqjM+ystuR5NWEUwrRvpxa7C27zP3SDZJhnUyUrvsi8J3MBfWCBg/Imt9nr3ac7I2qk98A/N3Dz3
OK7PHqvOtdVPQIRsqJiZZFUnQY20nvaRDuKHXbAYtjMAa7zFcuGGpIM/c6jEqzwagsOQ+/Kcm0Z7
nJYtzeKOIhOEnWpXvaB+ZOrb9sgKKjwPy9bfV5e25u1/cPu5bn6DAOvTJ5DNYyBGgEhxSN1KU29t
R3wVMQbbYEW92h1svBcEgBfMgovSXyknlEWUkh7N8gk9+/D8p7E5MnL2lc+tu/7rFspTWvlk1kn7
K5IV6xisLVaPyWVssLuEGYIhLaisHbzCZ3VBxoNrP+oQ6pqw2qmzPhoKeTR8Igj7vhgOIiHsQOX0
pr3+7NOuwqbQ0vsYZPNbwQSs7sFO+/mn4VuEl7ftn95rOxXvyTA198XST+sZnrzbLSl1Nl8IqCJr
ku6FNFnYzgK6/JB5HdoLxNIQu4ZVRL/2osTSdAIoKyDLEuc4751OB0a+tOz+H2Fnsh03km3Zf6k5
1gJgaAyDmnjfshVJkRMshRr0fY+vrw1zZeqF4pVikL4AkKkgnQ7DtXvP2acXffpiyu61nZ3sazjL
r8PgTFikG3yES6s76+tdxzxsfcuBVRf1PN8ajTFcyT7JHzz60dz2WXQlqfZMiHj2PcjGM3d49r3x
23PCH+3mVEPjuqnd0LphPKq6eu21Ln9AcB2/VoBsl597LMdXYoczhCLB008rf6DDy/EfmeKaG4fp
4CkuSQE0PR4Q7URnMozsbGt7ifvZaBExLX3ilFuNQi07kw1dPmvgfyDiMWPPkxSzdIAKK78mUZCD
2OsBDyz/ZT2mRS2Zg2leNL6Kieo5iZ/osuKu0gGqLz1jP2WDTG0WXwOZL+myxtEggPCR2/3TCEkE
1nHBDmrZz5dVGJ3kQJGhFpYIHiUQYCZ9amWHlJRxBw/m0Vm4euhRq30MfmPz7Hee+RaakXMl/65d
tYtiLMPgu6kh8ntWAnYWNcNzYY8/VNW5lJhZ644vaGj6/cSEBlylifh6efKGWhef5waBMeMWY2NH
Y74n87x+DMlYUc8wdebw/OrM2by6fq+BpZ0gWdh0GhOZ/LVkpf2QKSEhaMswLIkH4o3lHQgNXFsw
Sze2R9koWz26EwPz5nC0s68OLqfabP4igrO9fcOYVRGbdwbP//wGWGkMtEfr+Ns3acaO5NX2//+v
/Ocb1M/RiCy4tjJc8uXjy0CneFXBSXkfLRPQgREucm99frY61J7L9dgx0m0mQAvj5LPeusS4fb8b
M51pAGbsGQq36xGP4HZyDRD6c7pXn8gompufD76CgcuA7I2t47JPHAuHvj9eyFnXaJsilrgkbo0P
dnKMsxVFlN2+TC80ZtWfXbP7fgVInAzM5VMw60zMbGIEnGrM7pMUAVi9zDdGs74Lc1eQiAeGRIge
4GDg34o7gpmmfV5mP0+z1Jv2ddt+mSLfXRGmFqFRkcEaukn/rkvvLerC8bslinXl0ypdZQx1kopi
KprGD9Fp4twsFv3J5iFZGQWZx/DT2Q2jC83tzHvrdftaVjYO/85909PYe/Fao9khM6RNws14n0RM
ThOo6usRZ+ypgqSxrjqZP9mePezy0U0uIULFc+g3BGf60n7okuRS54ToqI9zVfPeu/OHgT3J99qL
Kgluez7X4X52SRLU8VfbpdW+im4kAyWGcsUuuLlrZzZZaqQkKgHv1JuDM3rDZNsts0jproKKRNDZ
MsptT6g3RCX+ocTr2O5HRLAitc/Q8qfhqzpiqx/8PGLHTfWPa75m967NyHhDJL6z2ujOZNa2ptV8
M3skuDhv89eZ6Md5Kj/0ocBtjuK6v+pgpbRii80ZpxLDSGhGFyAX8kG9NJ7cqPpBiqG4z4z5FIx5
u2pGunPq+YJJV2NPJP/CkoIBT33VYbOgESXhtPO18hJx+6zMtFHhVVhvEfjpSeNjwgaJBFmZpffW
2Mt1EnflF6xIN5wK1vpoBVhL/xSIxNqBU1lnMijggC9eSWvkN0nJjlx7bGd3WYWZU4mFW8fTj+oU
BzD80Y7A8Wwsn9soyb6SjUkQIwXHZlrI7z2IkpNvu/VtIXScMjrNnfh5arsV8qoFkRXp2hctTpJH
3eYH1ibSotKC0pmAPwBXY+ggiC2u0UKAmgvNP2HgxzK7rNxFw4w0saPbfyD0zK+S8d3NHe5X83uB
i5U51yMxtQbA9ylHK0XtVJLbt0LFSl5sPtvHkk3WMZr1eqePdGtvP5SP2CQZ6YyqRVwnCOMc/f00
LWgwagWp8WUYfeQBggctnsOfR4V35SnUP5om1UMW+P297cXGAQNdfmxzk0bt0hezUBDElRY+JGap
0SuYP3uL01XV2wWZRWvuNMTCeAVE727/bFuwf/cReQSXCeF6BlE4Uted3wLMYMdJgwWxOQlTnJMw
I7jECc0XdSQRodzNcHGoXQz7U1vZ/LApomVhhM6ntGV7D4F02hjLKZvp/IxnBsBC0TnkO4dIItvs
qv6vboxbq0iM1rwn2NuvIakF8V5HFDLkvfhcddPDzeWy8DysxeFCHz7dDx7zgXJo2Z9LRj6BMZ5n
u/PXA8y792zxoJPgZd/HQ2081NjFV15YGu9pxLYo0vnc3LYnPrPDt4HmsNLia25JU7KKmmdR5NO/
JE2J30OzPRMzjEVEntAZV5i/x2sNIV2RsJyKUxmKhzicYF5jF8EP1mE1qER8X8yIX10oMvBY7ebw
S9wsCrtBiECshAj6eFu73Z3i16qXYUHdEI2Kubgj+bEeLHtFzri2i/FCnsCMPBXaOPNxirY3xkmI
3/jYlYIVr5Lz/EC257APkddvFEXx16l6pFH3F/8SC2c4v9thPMt0hKebhuVaFv/7R+RWaDVj5lsn
TU7DEey1dU5J9VHRi4QnF+usQqallNizxlhG4oK/nepRpJ2CqcSYD7E4bpsXJenmBCNp85K9mo3W
XGNF8+imtd3Hn10LBXLdWr6xk6Hc0fmrnkRSPEg30x9NUWfP4HePWjImn4yqOGmmZx0E3u073ZGS
YJlweNFxdrIW+MNXb/AQYeI4psNJu8CUM2yS2D8X5NEQvNGNWGjCaDPkjfEslqNRw1iL9FYitnFe
y8Xy0erVqUnL/L3JaRo2FcLiJaEa8bx39HKctC0pzt3y4uv+2+RrLX4CDBxkoAQPbARSeu0kBkBd
0Aw6XrXp4BC+aV47Y1faVYxika2y5stTyuDyrPI8hgXgoo6wZZ1Mga+NvJyieWe+B2iVEVAe+Mh6
e5rhTJpCsDjLiwLdJX5druwBf7OTpVs1zlDTJ/USRMsvHLqPRp4Ot//nLzpeOvj8c6RHUmYjTtuh
5TnRzq+v42LZTQgh2vkGDuXE9LtkDRCiww2czdTq6X4UwfDsegk4/2ZKL7Yh088OEfIBkMZ5pL87
Bcgm+qy1r1ne6k+1VXxyvNJ6D0YtYjxIw6gISn3vRuO4TpYcd/Uy636x62yLJ/x/r7GR6da6kpvU
Cf061YWYvMnYWctczOoglNYmEjH1MB4H+zqMhnmn+rCN09t41ORqMDC5Rhk6KUAai911U+Dg2FVj
mbwwRPiu1pi8djEIks7658X6n6uLZWIbk66uEzpp013AFPo/UuwmEii4qlunqs8uyuqJrULbWQYY
SnWLdE6p7Wid/DwNkoQcw3Q9iNY9F548DIbWk2r4n9OqEvhHyV3JM/N/BzvTKhmvvc3QuHWvs93/
6CRum5/wH19cUPo//rIqWaMpdnbIkE1d08pYu/75LbB+T5vkKeWyqhiOpUMwMMzfTHYg8Ag2dPzq
BPPgbZqCJepZWNYmZyCFPCkhPTPApBOb2iNzdzwOOXCIWLefh0r/ErmPjC7cnZ6M+hrjl3VH7u7o
7zDnx8gB/zb5xKRub2esq/vBQabcJBFYZJ1gLlTf3x07PjRd6H0g5fk0Y2W+qsYEcGDvlHjjhzoL
u49bWLmNCsDFP7ZXhQcoWndgyPjnN8bxfg/t9UxXEEBKXK/EEUwa6d8/HA4iWC+T6UDimohOI8gu
4KV3UPUfgymOvgKGUSLAXjB9dloGSLR4vSO+JhsJXec/FKj7grHLycKJZm4vjopIn25H4X+vqa+O
DQT0X99Ha+frjM317HrFdBlNGyjusg/qBnoltZ0X10HTJSAIv1mBkNhSCmlLDuh4FVpSERvPaV94
88EhrWYplPBKCRZhHgTfYATQaV9oNi3baWJKzPqgPCy9Ou3ZOhssl0iL/VWpsUHXqzjfR0sLVL0k
DY44JvXkxIlFRLgA4Rineff9clQ19ECTJKp36gueS38t90xyKk2EnEywgoNYhl0SZM0xrgt8tssp
SpV3o6bF9JhXMEkqWV98nCsXdSSXo5r7d1spmH1YjCdzUbRC2FCe1qFlUuDB0VkrerKhYfCYS2gr
9FsSNO+Ui3uTBDBMF07/XIWo4cwaU2Sw6Dz7oGkfC+RFMcVcufbF8Ox40D3mJkACuNCYVSx7RqNr
fZuNGRLlQV5Z6W6ynOQczqK48/ECb1wv7fZ9HppQExt/21VpdTNeWoszIvTSn9fgA7grBGbs9Ggw
XgGm/M+XNoR27JOUpa7HNUyJfCTPKMQQu++wGG6DxQuRmtDPaNeVp4Hh0FuFaFDPIAlFKU36BYUf
kl6uIa959Zg6Ku1bSv4mIDXAo50GpyyrBp0ERaJ/sPDE53iQnyC7Wu0WZf7STkvvdRkRJF5XzUZb
8s27vvPP6kglnWPTnM9oJQK7sFY3XxNCWNQeRfrasrVFbQgjT7FojdwbttIxiIGc8SKZZmFs1Vfn
rnQvEgYaAI+l39gn5oWPMFDidTzP45cQLTShRLLFItiIJ9evfxCbRa59i5hwbPzHyhmazwUjvA11
mXuXEShzNLWBKO2p+dykTbpTxhh4aBl7fZ4sbpOMey8Uzb4pMGParZffaZ6evEFZq9xevJHKN64a
D+7HVETimhKhs7FEXL2j+MOW2uk7GqzW5hfJTR2pF90Y4Ws5hDJGDU6Odqi5DeON8miPThPAcHaz
Xdg0xgmhnL5JQ5fNftC+1cnoM0Ga631qTHRHifyTbCO/dJ0+b6Cq6sSkCHawItlYrJcGbE4XRJty
q01Dll1MGC8r4BEz74XhYzgHNyPS/DXxSh1YKHzhy7S8FH6+8RvNeI6GxtnoLAoHZYIwi/l5SqWk
PFj8XDftBvq44CTjJqfF2J1+VVhZntGWiz2JrsyqHzGlGxg3m3ELTi08prnRrX59YawyUAlYX+4J
UViRG5vcEzdbr6Cule/RFGcbtyvlCd/A8GbgG1ApMH0NRsOXXvxoJelJXxRYk107OzqAhCAQprYy
DLJdtqXd29/6QTNYBmHM4KSVdd6sQ58YOjNLxFvJQBhISEVKKKaJfByISpap+OCZh0zfd74x5Lks
KLjOtA6mFdRnhTRtFbcg7SHr6jTzb7vXhmyrsxQu3Bh3sJJroc2YB8bOObvCNMmvEs55oNd08LRt
b/XmC7Gp+9FM7EflvPAnCGkJUs3CRnTF4Cpc00CreBs2gqqAXq6DGy+D/pN2roVMuO63ppHq7w1L
FdrMEftE0+1uqUV567nbbkLKUGNCfG7DrLwPKz5gJctUGgztJ0Yyt8IZicaKfGf96jXO9uZ7DQcM
YzBQi5UV0gSS/XQLwQAtLc/CLiZ8V6Z/HzS1JB+uuKpaKPAM7ezr5muDTdmMVdueSukeWvYqYw9o
pUX5rCiqokYIGcniGX477QC7i9e2shtA6IF+04UffWOKF2G1nweHW6zQnrVaaK+kJOx0c6ifg1LO
z1TX205PgjcPB/i16jyqdr3znp0hXTt6Kq9+WYyQEEzuL5fIDKLl5lWRN+G5Vqo6WSQE2FUGFBah
X5Ii4EaYNLkO6MWC0nFxMi7eIJq07WWcRvLukjuGTd23uMpuB+irdq3nI/A10wclK4sa506P6/Qh
zxE5MynEFN35PQKRBVUtnAR5P9vTPvGrPTVwdtBy9uWuZ43rdHZ8moNeiGVyKi5pE5IPSEsLxa+5
CCTxn1ti+mi46XZ6as+HKufbWDfbVeqZI1HF6VVtW6fOac+ORqSZEq2pl8Jx3bMh5wtBh6Q4zBPo
pbKp1sqmEUKxJA5C/17gNy1d7jFXe0gDh9Y25ufnOZuelg/be4EOfF3lfvSkVe28KxsZXDx9is/D
9GaaEcNWcxRvVZ1psHms8qJOl5sdsSmsy17U95ahFQCv2vpdHRmoD25H6tpg4s2J9Q+eaf1jPxts
oRy3Il+I31t3rR8uAspVlQb1EX+SRDO/hF4s9CyUUzi5RF2cmFSPoLAKXLp55kL2T8NnwuThMQfS
ve8Gpmdo145+WYfPJWOUqxjSlSng610t9HL3M/fdtu0H42FI2m47jDZRAFKbNjYe6Mfe9M0HmzlO
Pfknyw6+BQmVbqAbA1R6zd02s2s904CKkS8tUv4q1sQq6lLQm/4SetP2TQSBRRLUvuw9jXj6GqSZ
uR50f95odGUYlSKHvJnesl6/SMc1sNZCk0Le2Ornsp7JbvqPKCWAXWZK8wT9xf1WETIAWPSrLJeh
Ce5CCAhSB+5F0xfE33u/KO5nIhCYrTT7aRbtoQxsEIjLz4zaun1qAj6hrnuM/XLeINjLENCG1f24
4KdunZ1xzj5C3301F0f7mGrZ7aXBUMTCRMaP86BjM72MhFNeUt/Nt1rDQEXLm4cKJMNYiezqpxEB
gCn+AyOgXCAbfFfUjnfxhmHbR5PFLU/wygKSYXT8ya766mCgFAkBrUJDzN35L3/Cfm/Dtri9gHdM
LuqaFCMadC9H6FrNX30fxK5aZx3PYi7UUjHvik48DJm3/f/+G3UES2CyCTbB33trkge9dand4kmz
8uklb+IvU5KZX5aDgG7MeuSTfVTojKbYuGbgQfa0G9JhSgy/2hkoCnrriYPChBehlIQJWNmt47AU
T/Xgv5e8PzcdV9vhC8vDH+0k/zI1WKhmTZOAOAOgykGo7ST8hLU6TTPp8WvyhQEZLzBOCm5obOUd
Qb8YEzLvqrbb+og7g8UHw5ElvqjCsB/J6gwkslAlTEscYWzIgHEPVmxjxifL5Q7Z8OfGHyqioulV
d4QPKCUTMGhd/Snof1fnoDSZpITzDs3WxLilm87q6NdLXuXmhvzpH3/eehmm/A3G5JmSTprQhbRs
5F36b1uvFoU+LUGvPyG6ROYwYMFd60Vs7Bh2ZAe/HyAqqTWAbjFGiVyinLDSE3UAVhLLqjdiwlBt
1e2rYwhciIM437ifFG4XjUCec5u7b+pvqt5FDNQ5Manem28HE/gHcjGDXMOg2HtfVSDGWFfTw7y8
MIneNmbqQEnuUR5H0X3RaONW6+sIpK9ZXJ3YcQjWYl870yhYbso4B/Joab1+7hvpkLtd61sSD8D7
Qkx6/Xn0/SZpXfZvz0i8P+ywGWnMcIf7qEybuLJfozRZvA78g4DEjl2Bq97QryRm/dAX/Xq5nI2c
KY10kgbRWg8DAKOhgd+MDQg2QnsT6/ih2PB6u7qtkBXRyX7qfe0pbtyAVnUQLqmg47XJiWLej36R
E5CIIXSiWNVoxqv2lmp0WYy8TnXvPDFkICvGGd1tPAl7J4O62spU19f2wAZNGMN4Qbr4GLWwsp28
mo9z6NIdCk3QV1XTn9jCEC0gxKVkSnPGMvOForfaGAF/x6opD7gv61O/NGw9ZyKux9XIDZd2htiK
5rbM/JINBJNgWnDcc0N17yb2jgVivp+dHupJN34gKjZpEuvlWa2S7jvj1mr/b5/afzZobTop0jPR
CAvaKeLvDYMBQ+mQSDoWKA+YwIxIfC9a635zpeWS39t6Gy0xSLqfJoJbvLreK5tqCLOythtoBM4c
bHr6fHuePuUtgqDyop+nqgSbCK1Z3cxpeiDn1Wi59AmXP36qO8bB0vx1747RIzt2czEGMzruI0zm
VxI1ii9gTdxV6jvmfaNpEunv4hYvgukpG1vY8GmQHKEN6J+aMPikLHZULOZKdMV4P/ufKJ3ireob
FO5Q73MvuvpOVr1rZDARZULjtc6g9EalH91as55Wo5hWlbJpp1hykBx10Zg9BKSn7yYfJ/E82OnB
i1EUKqMwPKPqlCXtjyAwq3vyOtad7XbPtSyddWIU7H6X036KpkufOR+3Mz/vn0U4vXbMexdUfLG3
ZpJSraxEHQNAaK+CU+PYKA419c5afRV2i79WPKFyYLRsOO2iqRPusSrHdB/WgX9o9ASdlHD6S+6i
zFQTq84j5hFwIKEr6o5rxQFxxXRSxv5ygAJb2iNxLmFlMkTQgLTAp5W05ancpvsocmZ6K8uzzjAQ
JxqorelOIjtkfEb1idwQW9bJZQf754+mZf++ntospdRStgtfwRL2b31O4WQ8tl0xQCSiYZOzkw8n
yVZppwzNuts3h2RiUKJoE1imwXFiT7Vou7geG0llqSwYc/OEl8nzrE8FXdoifSad4ecRcVl4M3PU
q7bZrWBKeTvDrYu7nEyS1YAW66bRbyszPLldA2pxqbdqjOvbaI61jaqX2CZhcW+SZ7OytIPu+cFj
D2d5ZYJ2+GuMuW3dyUBH6ljHoMEjU778+X0yzeUWLdIpIFn72//9P5ImoGnoQNJ0aTJp4en+91s4
Lo28aGstuExWxqyWwLZN7yIxgEY+4J+g0KNqgCbGtFyTfMAwdhAFsLgP4IO0p8rSv6uzZMyaxyAt
kfiX+lndu5buHNmS5I+1I51TjMFqNfRA11MgsrlHXIJZoeezii+ldgVrh8Gtm8RFQ430ZfBhWlu9
233qsVhsuaW0SyQxbhul2JaVGb23XroTwZR9nT3yYxDQ0XfROvcUCLrVLHbaZjJYI+1lJqZGZGo6
tqDrtlHUnhyTIIS4rfhmf4y0Vd0OxiEUVX4nS/2o0HxMA8kNiEt97SpxBVyYTFThYx50B+TEQAft
xlzpncSOcVv/iBjg3UwZGnbWi1s0X1QAZTzDmM/hmlLYarvKjisLm5uZnn1mK2lke0/oaPut4dLH
CskXXlhc2kbJbDWSWyBqWLAhlzjvZQcpzD3zZOuxWtAGGTd7mpXoCsiLHET55Oq4rFleeB4tWvGj
QU7s+80PNMWuPChv0s0MpA0srG5IG5FMZ4LA6Cw2zM3TpmlvuejsxsQ+qBym0zkxUcoepqjRYPyP
Iz4DHAkj4UkTGS7u1Jn72DT8JwcWw6rFdg6WfhGpaWYe75Hiyr3MZXCskCU+TK4FPXmgOTLPnvkg
x/OAGP/bOBAgqL4hkU+xwXN/xbZypA4qwB9H3hP8V+3GWVazJS/ME2IDPMp+QyexxLVJhMr6naIU
2444WnmRfPGaJlmHrds81cTqRONcbpEwWIc0tNvnEg3gqlPOxYXFtiD/4AWU61HX6scuD709Rpb5
aASzdifyutp0fUTcG5UMU5xV6UXTnb/IQ8OF3ptPmBJpa+vX/y3vWMr6yUOI0+RID3tXb56Swe+O
PQauHQq4FTMC2hu53KsuTiACzPbJBErD6F8kPCVbpJ/s2jqpdVhr0F8bQ55gE4BRk+W7XPfTU8Nd
/oK7rCRgIEcCt7RkcpseLzQMJPKhvfvVee013dnWTm1iG/lbN9aqu+oMyPFoaFpxjSWokjZPHbhe
yzr+5/VH/KPupfDVmTchjKPold5vFUQpnWZGgOKdR51oFPDM2BOdQJxEprNwL6p5dc0l4Mpzj03a
Jbe7Wd3SLaq3Q6JbrOPLbV7aNqNZ6TknFwbfWUXeqE7IaJNWI83blbJ1P3d+052c5VFV4ZMNZuo0
mr/adhqxQkiM2scy0tuVyk9UmYpT2RC2pwVslDMrPyDnMmznX2Zz3j+eWdRRtuFJRziOUk38fSkG
62Mzb6fZxljhccp7upVsfY+FBdDJcMEzw6R98TPNYrUktlpdH83S2ZTx1B6zInfXXit7grTwgqqG
imqteGFGVivdllqzys9uzTrmBj4iCweojIzs8T6e3GhnLFPpxgdWrK4FmRHtEkmP0XWbl5xlZ2ry
7FkSlfq0kFebrizfGLU651lfQiTzBJDK3DrWIcmK9qw0B+FsQr1otVNeZ6R0LoqFUf5Q2AA1Ya5j
3Pu4a2kuMCaBJevEd/YUwTZPQvpNXFIvVluUW6CCixD8P9fUt6SRAcB7pme0XNdLOL/gd66IkAb0
1+74kSSSYLS4Te67IiWS1V+ERQOXFpmRjwsnKbL8TW/sadcGwUWvbcouJ27u1Yu1fKhiM0PVOepH
7LPpkbOPRFiuDnTze9+wt2IPRZ7omOhyVQ7C39pVrV01qAx/vlFM+Q9dCJ8N3bAFqZIMLxHb/P3T
0Udjn9RYdS6Bn1trhWuhvfzDtguJORmJfY5hcpt79ZtLJMwlxrC8QjRkvVl8kCywWKsgKppnaeog
VJajgYCFdWGRDeP09TN425/Xf33HryMssiVbC/rxHUpiqGmXIgHIBk2N/mo3PNb/PbJm6+c1uo5f
SkFI87hoyud2ED+3CXpbvM/WTCTL3BtXSbraPl6O7OqTImI6KTOxyH830/aslPlxil9/9rKPebIm
ELo6SgHstWPoo2lzMbaqHlMtyDK+WaDB0cgbc633/Y09dMlb1k7l0Xd6FhmFuijgjjDHaYo9QCpx
nd252Be+NK+FSSIcQxXog/6TRvFE+32p9RNBWF/tz7uBsJ1tQ6/2vZuSLRmPxd2kT+Q/AxPYW50X
bdWzeYaCsU/pYv9smhLtEm7rOnnuzAgJ3pS5pApMb9pQjveVLWc4YtVnNbRCkt5tA3r8GNMLY3Or
n4M5IzMgYw6i59GTqgVSAmn8OEgJFNcIXIVhZoSe+2TOlv9YTD2oYwTLDsGV29uoisYipdFSN9gm
rViQTdqOrDbxVJg6UgbfeeANqLdBUPw8Kpja2CmyPtVxd2IEyYGuEZg2mJdxWRFNHk6bsqLTpl6i
0f6SsL6cU1z8Ww/s6J6fuFr5ApU2dRyxug4uwbrjV24KWIttFBmXFmlqsfHNdaxlzGwUyN6gR3Lw
Gi0+WF7BZJJwhq0yi8789hsJ6GbHcyM/hWNHQqgaexDLilNcH45embqrJBrrY8hg6gTZN7zV3iZ3
CCq7Uq6NpCI100brxBBRXw+Z8Q6/U9+5ZozVQnTZp7nv50e2BRjyOua7RgzdsSL8vTTKq66l/N2r
gDGXbn9JG+NFCbYdNvNr0XZIspcNewSTZqd0ocT2Tc+/HeU48qGy6Bfe/4e+EkB6+AOcGjP/os2A
E2OLZrU0onwrl81JQlDUZpZ0EXzDpi7Smno6zK75KoT/lLSF/eKWKVvULLUPVcibOQbobOb3PMTP
qAAzOSYhenZacZgRsJ7iwj/209BcI6QZntt+VUtiabqvyAX7p5/9ZgTnBwJKVAvBG/PsnJQVJua8
OAdRfjV8pFSdnb2YSx3u1eT/AeZRPz4lLBDq5Sev2DbuzInpC1AN46Je4v8eOcOuSBztcvutZtsZ
kIjwgnl33gu3/O5kXg1SnQjjaTYh3OhaW1xvh0Hpn3KHR0AIc24TqnzSFC+Gp9ebPmkxKCgafmFe
TaItlSsoMNE7OfGjVuG5VELUMCPEELJCTBFFcGdWyqd/WbiNfzRJGLabaGo8adEpsX7fYYHqHhjU
mNEJVy65CVHRlyt/0gvgmOYabWpzf1vEXHnfZWO/YsmIvpX2Nug691sf8gQbq8pZZXY9ElIJy9rG
x3ywx/hQ1GIL0qx5rJehpG6IDGS//lClDWSt4BNvkHtnpnGBKZNI2D5GaXub59tVlWHgnP2HqI3W
wQLWKyVO3ts2RnOwa0wpYSpZWaOtFvqiuSbwuvX9g5WEeLctbn/QrEvTZxIRMIHKKzcBdsqrEueZ
kmhkMo1g/apsebCAUr/e2HVtdaxbWOA7x6f73Raxg1sW27ha+m3fbYHCkwto9MbrTUQsZryirV8/
IH02LG3dgL54cdH7XxEQA98BonEerR76+PJeBjWMp5Gwj516KKgX+XF76/k35+2sxzuKjOjzWGTp
Pmm15gC+x3kBg3rHU8jdeOm4a0O7J1VoIvoAA1B9cS3XW3Vq+CVgQtCtrddpRwK9ah3WSzuWbCKU
RF2bg07UqYKCsNz8BjA1kKphJewoo62+2CRDTcQFFpb6smiitoyNT6KTz60cmI4MSRVcK7+STFAW
ZEY6+pIR/KIIt8wUat7yH0GModCo7mCwhprRvuLyg6nV39F5Ged4ggSkCx6GngBkoqZ/6ahfbwwA
3RMfZZJF28G3a3JMFhCslThARUVIp6qr+l02lfAhMKYs2fJLjFRU1eE2XQRx6mWaKv/slN7PU/wh
6ChqMg4SAdehGY2OYSGYNUW7UddgZ3XHtnU/Wqb6R+J5rXvfNZCpT/MngELWPeJ8G4wUR7PJ0CGx
4T+qU99n9HSLDTXDAf7r0rVVb/1c9e0eJ/r+1lHmhnvoYtvZA24vph2RJSzqUTBs1HxHIIPcOiUJ
NPMy7oE80q9qtwU7tTwUSDvMyCcgRALIZSLyixgm/YJOQL/ACTLAbDOdjOvKofrAPz2OQfKgmcJA
Boa03/DgVf0cnbfLOA5ZgG4ya9Lmf2lwGUr8+rfGDQHLOhMV2zVJMLB/rwfjXFgTFWp6DpquetFt
1Bs4bYJXdVRYlXa7po4CD1yrDL8owV9XhXivawLh1Sn6hOaczZa1okP20wvPgg/wIaBDENPY2/+y
VXZjm5wyET2bU2fdaQsfxFqOPMoHOhEg9wW8tH0q54I1bkafCiplhal73LoLwtdbXtBuGrK7o1ST
p3BygUXTbnypJ/k1ADski2CVh5HxPkYTcV22G2K+D6cno2wI0+a6Hmg5zsqINGqmBS806Xjae2xP
xvGZErl6HJrwSelasJrGxy4yUM/7pG2U5fQ5smqxEk1EGz0XcntbF25Fo4g+UZQegpkRV7w8KMZh
oLaMtSX2IL+rXaO4YKPoXvMa4zWOn1o3HZ7fENXofe1u3Jbb53OQdr13EsM7VVV890sIO6VFszeq
JtlkjNlEHXIz65k/7ozEv/yKHevz3t1UrGErr8Gj51eeeCt0UiynvOt3NFiQ7ARiWCGI2uRViJpt
Wf+VAKWX05vNwG19a0Onuvvhurg7CzkS97MkuyjiWQRdOZvy6FmL2gehkUyDKgNUkGjCv3QEi4WI
UJLYCyG4dj6GyCvhAiNyZMbcxXp3vdUHY8QOQp96Y52Jvn2YwQkeTN/1DmZeyntAYcb6Noj+8yNV
/MNx4HiuJVwdbIJDd/f3J6pEUoknnY9+m8nx6wyECjQfXmqDIysc+Hs7A8SLQLxKQyYveZgKeuID
FUEdkYCtFuChMOxLye5HTovdJOeobJgGqaPbteWrubr29+9jKC1XvUb8TZY3/c0dGpfkvyZNf//n
X9X6R/HgYgVgk8GeDxKP8bteN9R7yymg25wRtbrHzJ120lwitLJGR+7EatuzEz6oVkCGyK9MpPhk
x/pw0YtRu+tsCZvFA0yQdN49lbV3n2COOnVD91zRebxdioLigbqAmzHu8+tk0dkwg5qew/9j7EyW
G0eyLv0qZblHNWY42v6qBUBwlERqVmgDkxQSZsc8Pn1/UGRXVWaZZfdGKaaGoEjA3e+953xnUEaU
zLSuJa69UEMtTUPBvoLdOF7VI4RqkMsqQ0XnImpxM5rh/KLwKnPSl1+z6BDeyeThr1+Q71SaPyx7
jqUzI7UwnVj09/+87NF2wRAwm9OpIhuCSRAQ1+82cOhMBwS9ynPjitd2Gl+/C51OpHsaSHczTMHb
1Gq0o1O5X9/9XIPs8cOEOzUz3ei6WsO4/v2hkKlkOe1A7NuOXUOyMZBxzsyemrFlHvsvmZ8gtWdH
/8rxvv8fMPjlRAfQOkx1pT9yXQ7G4/en+0g2pZe6ZXwFTw8Gx2pVj/r5kLSJcfo+nYYVvEYzSpbj
aDmkupFWTUDQvV6o6XPhTGOQ4PX965dTmH9u/zvIvV2dobBj0/7/8wQvDBs2e0NTjr+my2anhoyS
tSKQWUnq87ryaKnxAsCmvLDN5kATGwPilckYa4bLvWkXUW3xJFb3jPWUc5yVJH7N1X26fgBVwIJu
PyvoTK8qIzuWTWOSHAK/nxjMHrbbOjUIiUjINYKVI6VHdOfonWeuazXfHy6T+pzJJEKtNh2//c/N
YFmb5EelKMwJK3d6SeL2jviz8NZq059Djb6I7cCi5T6FV/BC7V+fNetnmCyrvZVB0BtZCn+NlhtL
4f01HW0vQ3OBBi2bINTcJ9edcsRFoP5NUBU3DBlBh4QRin5kbI5BQkKWivLZkZ0dQABpdsX6sDaR
ktkamR9YfaXnhGJGVw+EqpGEbkZ5dL8++h6P8JZEN5Aq7AAvDWy5VZole02cfi2uf/1Ga8baH/rj
jWNruqoJSmfdcBx77T7+h/IfvZcYQd7HJ76pPLAQLncDqGDVyUjqNvp2K1ZDMXO5xsXJki7y2UxC
hLfD/NyO3UeFLLswyLv7bsq2UVYEbk5WhiLY7+eRzvd3cVXragwvX19jS1a9kEnck0KHd/OdhWZb
2pn1uXjgUFWenCG9q9TwPl9vwO8PEO/i67BhtPB7rdDp5c7FpggyLaUNgFqPmRQfaPCQDbxmhlCC
IOzL59Y3ZtCSlQvdwAVL3MSm7n3f6L3QSTpaWvbRJcPbU72BbcyPTTmEKCBMBDuRfphzIhnrydQO
v86QqhyT229EG5P8ixGO405O1juQ0TBIRBf6v9S7iWFP1xhaiNND+NubxqW3YaVOSfgzV6uYugT7
SkVq0S0o4F/mlVKzj7+2IFxBzFukQc1bMthYDMynloFJD2FVtM0UIPYyP+Zr6lWMUs0nTeCm7Mrh
wYldKEW6Ctm/MsLnsmKzW6GGjUqsQKTjmNXnJWGKK+UxdEvGDf9KrAjJrvFdyz6hZOHsYFQ7pTR2
WhchbFUrIIbzDdFpytNSuLAiYjq7WMmjZ01R013Uo38Nuz6+S93qrVym7beOjQqq2XT03mZyLp7o
5gDbGm3OXatkTXFDLqL1NCUbgRtinbJEsqKVFZrPyzpSXtLQ+n84x/7b4uFiunIN18EUrDkcFP54
retFIoDtNNapmdz8gSQiJGsV7vNUq6+BCOivU8dfpvV1dl/iU8V7w4Ir2gTj0SSc3yWjSNuGLQHH
P5CSygtoRqOCMvfvcU+bKUgR1DzejGZ5/C4TKRvhkOFtBeU3jIRG4e2VWfSgMM79+P6k7B4GvOF3
EfMQEvy09GLosUVV3ej7716nYfcvVOrN7peCfkYL/9crgf1fS76r6abh2iwC/Nf+85LPmQCLQuMo
p1Jz97LqXuSIL4KaWY232ohi79dj2RZ4y3sVHWYkxiu77566Iu6xYCRACb+XM4bCJyJkjF8Pm/Wr
3w81sdNQZ7waiQr6jxH0RYWCejX16/6xirwthuVZajbP4SiVnZKiHY3GMdlrBPyZe0VIm56HKDeu
loa/mo/CioaLeYHyDOrWtqLwE7Yuwa6FfCnKvEdi5Bg3ZOpYWCws+CoQ9Af4MbfKwFQbnrTylut1
QNhT+Jnxg3EVEqg1a9lWKvffqk7RVPZVLWCYfouqjY7LYomLZueW7a934H99TP87+uQo/T1db//5
Pzz+KKuZoL64+9PDfz6UEA2L/1l/5l/f88ef+Od18oFfr/zq/vK7dp/lzRsgjD9/0x9+M//6789u
89a9/eFBIMnjmG/7z2a++2z7vPt+Fvwd63f+/37xb5/fv+Vhrj7/8dtH2ctu/W1MEeRvv39pFRtw
jP2PS3X9/b9/cf0D/vHb/af8jN7y//qJz7e2+8dviqb93aDM5bZGa4RPyWADGz9/fcn5u4WCwRFC
ONz1KOh++5ssmy7+x2+a/Xe8KzZmTBXfG+FqbItg5b6/pP/dUB06cxaaU1fjFPTb//3b//Ae/vs9
/Rvp8pcyAeTCL/7jJNNC6m5yLyF1pSTlrP5nG3Sr1QvWOOV2RVjfaMRhTrUCkXfk1DfaICDg5xpo
zs09QuJwn61zBdQH6IBS9Pi68CJMK9dFCkbbNBGdD6TktSwm//GK/v6s//NZGjiz/3AO4HlSURjC
0B1eDkfDuv3HtZGQ5DoblZiOnnKd6EQEhMm0zer0x6IQPNDX6bubt8S1kVVbRQqdI53WHkX5eE8j
vAq0RIS4r4wHDRvxPu7yn2sfbFvn+mNjFo9Jt4bJiJxJTIFUlmQgvRZfNvrxIRcWIcSzOJrxHIJi
T1/AKW5yWIoPZt79KBpiGbJWCxAVQVkqEGFHGYIxRyFCyjgZaq757iLNIMyJTpeP7oBv3tYb1Igg
K8rFkJ6GMa/DU7traWLZ0EtPaUW0pGZHx8Sk1NYX5B5Drg77MRT3ZXiJ8DFSWZWHzMp5NibSP47I
Gwm/Zryj15b4bWQmhzSGXN31eIfsvvqpzp1+VTRN44mokEFX2vqGhsdtbMhbI0vlXsoRN9kEeyKZ
8wDYOqATjOaJJLZZ7e3iWptM/EhhtBlHhMhJ3LyG7ni7zFa068Bj4ojMaYO4zTYVGow79avJ36K0
jK6qkGwwPXOCoZprP1Qa1RuQCkE6nzhXZcXOadXp+P0BGavijYqbbhnHIol2qx1b91opu85NF7sv
mWMdM6EA/ZMITwoLLZbNkyz6es0BPo0LTGTU+hzkIvslcfp4vUg+avLb1DGGTWtmGDOSG1uNsRRV
wLcFUveC2BRRcAmYCip0dCg/a8gzkaVv09bYNkzcCecbWi82q685WV6NvNzjrUsoowcN1OdIphvX
ffxuV9IIyNmUm5FskjG/aNSfXlqtzr3kR9L1X5o1fEZmv3OX8EVZSJ3OHedGaSC5gxE44xZv97Zd
20Gfzu9J516x05gk3Zq+GK3XEmFnV4NTEbNwSAoXWA5LMuFH94LHa1cQptbpSUMyeP3o5tdUFWKv
hgqXNiRkbIu9tyCaVzBleJp0ChRCpeGNbQe3o4mbm67sdw4oDC3DlpYT1Ovhb3+K+wWQf/QQFwBM
Qz19t8uOFvH8SC5qt52mfj/E8FjxeWI+iAIOqMoJiQntRvk8aZ5mNfIgK1hJeoOfkY00sOKoQcbY
7VqhApJ3oG3UWnNg1tANS+0ZCwIcDiZvklTLDXiDe9aDLQ6kmPJO68HhPdejq5NlCOzRWaK9Gdmk
WGjxS6YTCDPnsHyQecP6ujGVtQM2fkLKvmMOk/gVAKej3d1drxeBpo6nGaxZy3Bgk8/1u6Nk4JFr
xav6EAxYWzYo/eqvmNa6DRE3oJIjfNBBPjVXWy0hPy7vJ4S0+tGV6fVMY9KLw/yzYEKSkV5BKtS7
Sr50pGmvk6u+M8zNvHTOs03pIvIaOuLglLnEhZgNRz1/t0lKIEQQYERPGz9G1BU2d9ZjYkglMMPu
y+4jP9VIBNamZ6tOHrps+LB62+tjB361TUK5q94lzXx0SqS9yLKJdYlGb1Gnq9FqHzt7Tr2+TX/U
UYcCKUywJmrbWYWaJInCQFGGnwPnoZ/plL/tyiCpVLEdOkgcvayDAi6gNQ7zpikmXoe9ErI8DP0y
ctZx7+va/BysJNwONBABghGatQz6IQJIVad5BEFyRHWJqpCNCP50bv+M81t3zPJgVNMnWTnRrhlS
yCRRt8qJZ+FlcUiGmyRqUqLA679U+nM7cKdXthrG4BFM3BtVt3N71/FzG1sDRglyobNz2HZEgIHg
H6W3gH0TalLuR3fONxNbU+tI4rjXBHBUuJVrpDv0LYIorEOeA0NyMk5wsVLfTWPr+C0xREW2kB4e
hkRQmM6zNLMjJ/Bb11nQ4pYut7lpHXp2gniTyMImyk2ewyKdjhNk0HA6FB0XFFlBS1AU6osZHVwy
XL22ZSJtK686dthLlGB5BSKNzoy5md5T+dlG1Qa50D57ypE6JjIyo0qyTbfYqk5reYSDm6SD5h+6
pVZwYqyrOrokbQp3o5RvlmmlR0hy5FC39V4iWYN2fq4K1qYl288j1T7TfHjEMeXp/IbumSma2wqQ
99yRGPF7n09gQRbRJ00lzFJSRQVvALPT80OlBz3X9DXGoM1Iq3OTNX3Q1OMJr5u1mUMzwZRrRMRA
HLLGvQtHBJrZPYF7+RYXWQ1Kst0tk4mTZJ64fXqgJYIgdJiTkz+M84WjxNU0JAMLRdhvx6G5pilq
7AaqpqODW09Z2wG12gZL1mESgRSr265ElwET0sSYZEepv0RNusuwPSSBSHM1kE7vHNxlDoEjsA/G
Eh621iJcdkkVMKsYAgSlg2dF68jXdWkQL2G8N9g06AT5TRsJ0K1GdqlAbZABD5iWsOz7AcHznM7p
Lg2bYZtFZYwsrUXT5Q5l0Jfhz9BgvzQcETSZGz4actoTgaGVCiikdECh4Lizt5qplh5hibWgh0nb
xdpgQdbPZOVw8xavbj1cHCd+DlOcOdKSz/3oTkGFEKTppOarwqoCo2dencGM9XoDHm+5MDxzTOVl
dkrXS3QGFE7CYmdx4yCxgvu8WkxSUrvNUeUFU9KnpayfKG4u5jgb+0wf+6Ctp7tcjPlelFbs66Ou
bexkRUc5SXtCr57fcPB8b+rO9Lk2Q7hz6VPWLcgHcvlJfuZyNWOuHbqFgPkw3iUKyXzYrW/GhmxD
Fb97aRgtU0fjbmZnv1vI0dgzuAG1DJws0VMGhRiHGlNLA627cIrDtbN+SEtrCHAZbupkOg/jlHrW
EDHHteufQgBeIk2qFleWO76jtNvNjERlvz4h9K/SdHchyOnve7J3IY8XzcxppDNJtSUEdWh2nVLu
RDe9NyGefakm52b6As+4t5xjn05XhjrkDDmfdCIu58zYAZcoT417mlPlywUaf1TwaML8eEjC4k2p
7DMEMlp5NUZLJWJwoxb+MOsv2C85TkzlsVDreS8a8kf0mltqFgZMtZ1j9Spn1vA+JYSVZYAoxlrj
MOmlU93jmRoQzlYwxNI8ubgeI3b4qeXIft0ZDPdU5MTxDfNxfVMX4ggE7npZ2zTozq0N4tlLmk/1
tsLoBbJocQJdL0hkgbJUMl2ziulNmVBhmX1+sRrjdkIgv7GLcV8QNE0CRPsCejIW4stxouIIfBsx
WoVdiStgQbrDCTpuSc1wHuyjwJFg2fWzkThPHVFZI/cdydX2h0sk8zTNJqqV1vUWxvV6R1FrLxQc
Y/vVKJthGM4gkvaDYFPVFmbWFbFGhhiPULCuS5F1mCpG0o5Ujr/zGrxAl5IqhKXHmlF59+09cDN9
Lwx78evM3asNiTpisrVtMY4EA8p+043ww+3RcLbEzZKx1Z4I7Z2v9Ea8d7XkHEvozKZwY3C3oVnd
Mysx2U+Ia+m6OxlH78JAxJoawNnLeriyicdN+LX+zGTCH0AbX+rrWrVjTDmWsrGkHaBSdn28gW+J
OuUb13ydc6lfC9WB5TEOUzC4S+wjxcNeT5MmXFnzbm2XBzUJjS3h3jdEZtrs0xKpf0Fe18I8j0Op
Gh6LMC73ACHXBU36yWCASRhpSCa8K6VtXhtJeq/0kfRlK34wt9khCSt3trB2tALo9uQLjrNY5FhH
O30DOrXboXk39OqjnCZzX8KmR2CZkTCnEJQkJS/QmsJYMQnlJ43WJs4CV1qG5BicLRybuJUKLLzx
bYhBM2asAly7Hyz6JtlOaPmmIQqMcHjBdb4SgvjfjqX+JOyRvkd2LgbWVOoNZy9G8Z7KdmuVA/SJ
cPpibuw1Bg1P1n0vyY+lC+NYrZKKGCnHRS5SkmCEuprm+J2MZLbpq5Llv0U+k4ccExUA3V3+MMMU
pGaT9RZKRAf+ZzA3YdwuQTqCZy7oGfrMiT+0zkVvjndblL6w82OF5u25II8gUSvfKJcuGHQt8dMs
xJKHjI3bEmjP0to7kR2AzOWBLhMCOgmcTdqM7bNMPhu33Y+CwzhdRkFQdbobVEyDzdDZW+pQ37R5
HxSWxQFguKcAnSF8yq6PVH9+2rSvjq0kJ0Gife6qK1sPamWqveYV30WRcByWhhQW6aT4R51HrSAL
gFkXSbLTlTkv42PDeU9rAXDDAyXOs2/9NFW3XaWep7Sdr1e+ZVzVm6pKTH9mGJDEzuplkuuM9EnG
gtXM3AzIMaI0xGMd29fqLIvHWE7UCXGnHdrW8mczsZ+KEYdzE3o9AjUu6/KHi4DnppmoefUo8Wo3
L7dalHMgyLr0fo6/2uk6tmOsAGZ7VhW0whbAAFBEbDnDqwA5szMY9ldD8sw2jYCYAR/t2+MQk4vN
DQe0spb+UEPeIOtuumYDzI42RqodQ+PlEoVT542d8aFple5jf3pGrvUglbes5jQOLuoLqlLpT7GC
RwIWIN7CIHZEeo2Rmmcbc0grEo0YKVyZHpTSEl1kB7+j/uqqWh4tJ380GdfiJ8O5Nw7ZdVdVcqO1
cbEx9lUuZwQERkMOn8jINWgm2n0g3dxpMHZmdJQCQDnUxtXdenaIDAziFouTxWLLCyqOjRHhoccT
zimIvzrVH8su3NJqnGm7ANOPRgwMJVMFFa+Gbw+U/SxycxA9sqpOt42ynuAcgJZVe2+mw2vDMKtF
X71rtfRLH3kiSgmjffBolfyAKL6ZK2s8U7Jc6TMsByKqt9wyP/qJy4cgLciwndb5iAkOdjVHft1a
R0Rp9KNZ8ksL4yRCABzj1j7Mhw1KnVUxx5GrfJ4KDSJbJc8lIGsvscL5WscA5AEc53IDURcprxla
CVkkEfgvMe9cCIhcwxT96SwbkL/NXqAYD+Ya5aqbzbxLSrcCr+vtApCjZCpG36P7kEZ+4pL4VGyx
MRaWVrqwVPJE4YUq/3TI/rFtLBTzKnnZ3jyYp74psZmnSXeLQLX2XDT66jwGNGaeUs46Sm89ZXXB
CykWlafuFqSLV0jUM4ujUXaLPh0epaHtxiW9BbygbRMyGTifLYFoEt2HN11uWBM5Xwjf7mkN0OKN
g24aTSqNFQhAVoBnc+Shwnd+0gy5WML8iau8g0u29IeKuOWsNwnuHInzsJKbcs10ASqB/hBgyBzK
J/pehl84owcuZPBLJ0a3wsiKyT+NDqfIXrvO/cJmYdH+sH1pG09lMzwKqZwzDrIchYozab8BEQgf
bUVGSZGHG+AIte/a477FAu8pZvJaGvJJzkTA5AU3g+ZmEh5IcmiISKcyq/nFg4NlSWQn8kS5YMqK
oIUi0a/UqH8PnQoZlEIgEvslau/5s1MrC9M6iSepk+0nRshl2kJ/QUzmWXl5RPbL1HUmsAadbrAi
6QhO2w1muleS0JeMXM2VwG2zHWq5HSywk7y4Gz46i2Ju6TlCGEOD5qFcXStDtCN5ZxuyDnvJEKLs
hYuAIFDZw/BvLgxImg3ujLO96AhD3PmGOqohjQO0wAFTbnZAyLjNSlpBzHv9hVMLEVnIedzR+Krq
sPQizTylhqP7M5usN4zMTNyMNKZG+suytpySGi6RXmcervqzrN/hXv+EFE5UGCdK+EUN5d/oheAb
ys46h1UC8k5wNzX37E7DQycPcdQnXpmJh3jQ35EZE/NSlGtMwngvzPhEuzTzaTXDrxbaXakVEGS4
xSbhvpdJxnXgkjQfx1GEjiRCMu5sEwXg2xpF3Y20vtjd2aeraPalNJmWExsKc7vMN6pN163RpsuF
NGf3SrOsDvcC10Ha68ZGS/udCukECB39Cwijw+TewPzgzcBzFSjK8FAsMZgWR79Kp+TBjPcx7Rkf
DK7mgynA89WV+xmtuNd3TceoumTcRKzpPKNcLHJt2U9OsyNFK4nADZpVGWSajq7YiY5Tb9abGOcH
i/qXhC3ukd/5bKMn2SW1fNY6bb+g64M2fTJtSgA1I6C8qFFzjx1h7kMTozXTT/glDn26CZWJgN/F
DcaKRh6Syi/FYsKd3naTuviiLGw/JlMpoJ28bepeCZKczmGf4v4Z7EM8VxpnxmLaEOJN9k5PN9jV
2dor3UyhIW3nNj9jw+u2ADxwc0fSw5tzBkN11XTpptMsUNiAsjgbW7z+vkinty5SWqpBPaJMpH4D
QXlWTTrKef4Q6uarWyBA02LygWoAyGP0HmUoEEM9fotMk2Now50NkVzPR/Zn7AhSgwe72AfXELHX
2e4jPve7VHC7RNYGmzPVSW3ueM+3ixlfK924ZSfPXxLB6Yo5csR999MeVNqSAz2lCS608FjGAdLo
vNPFbAbZYgChUDmoCYAUqZns5KBvDKXIb5JCMTaEzVBaJ2/Af59rjc5PZ+FQiEIQEakyHxUJKKoh
VlnegoqafaMzvszeOOt1+8ZGrl3Vc/3DbF0IywBi6CT4TP50EpZrUgRshTdpoINVdKDPPnVnyjw9
mx6XQuH7EoJPa5qJRdpwdKUXFtkWSuUVSBNV1hnV6OQqr45WlZcIG5FHboSaN48N2SWerlByG7RK
iULLtFNhuPO9Wd4xKoDa1qjGBqeexT2PlMBUzANH+5NcIEcueh7tE6d8sRcEQIZFVzGLsiBtzbd6
xLytpo+IbipPkeKjzJ3XYtY+w2LtR1ny3ckCY3kYNAxyy7OrjA7pFRZSxYWLBwYx3VIsIt6sorpt
oh90RbqNXs1HgUHWHzT2sLQXm3lB9txaRO+FTfMEXIkmbkjSU74sHKhdnVn/l0jdm9mxCk9HZsyw
o4cdSyjJEpIczaR9M1NUsEHDsdQtI+UYObFI6+eG4eNRmhZPb3gMJ0u5oxE7ISzxSjJjAnOKzz0j
DdrtNMVM4B9T8twVru2naq1vDWiY3JHHxDJoUDlBBVLEi7p61ydk0ALVjzeD6Z7MidmThLJ8KJro
BXf8DRiTfuPotE8S6PZT5mw0IEXNbH4g5aCs7OwNXbrhaMNS9hTwSDLv72BSMKGtk8q3dfV9EhyW
xlQeBgM9SDnfaPrkc7bkTsWVJGSy7Zb5QTfr2wUu3n5SJStkJR4Iwkg2haAWKduM3GvECHJmLzDc
vcMRRUcrdVrcYec4E/c3OmhzKt77so7w1nTnzNkZVQxZpybeZshBD3M4RONpnqI4T64Lt37ScuXG
7WnQDHAfShuiBCPhG3J9nBu6tsGE3YBCE0Qb9IK3NGdO0iQPAJ0lBS0870bXz6nqYECzZ5Mhudi6
ecUA3OrSANWb3y/GqUniGPo+tH0QbF8DplJvXuip6uW2VRx2Z8QInB10YognSwWQZ5yNLjduwj5K
2TPVy9DHyVUTLR84Y5NAmvmbPhb1mZMQY8Fwn6rDF6utIKLPFxXdUrswk32Jtn3b1yOtwXCXRB1k
wtOQKR+EC8Z082mezLjW2d6qAxFeBCeqC7wEa1cv+SauDBT2YbpJq/C5x1OWWobnlCZeSGF5hZyv
K13t4O0o7YYZiL5x3eV+WbqPFIxdNMXdIdfAKfauyz2wB0zWb8G1nUU6u9TCObkBNg0dxdkv9eT1
WUsyxHhNwjDFNIZiv+uiQ5IPW5LBasY17U1Wtc8ZswcYwfTVmJoJ2nie1U+3mWmsdlxjQQv7kzFW
TFGojIB6s8zPWjr7hSClKSU+zMLdlJR6z4kh3Dgwq2j1qDSdjZRslajHPkOp5GqcRGc9DwERVui3
5/4nC0SJGx/je0flF8rmapbyziTBkUI4AYxn9sN5AudfqiRoGBO3seJMH7XAx9vZ1rw3JvPD7hQI
d6MeqL3hC3xN9647AE2IiKUrf6o5J6SCkwhODnp8tvkU7hOZg5Khgck1Pn5EF7pOGvRC8GGOwt7m
rqFWfZgT1ivSm9EeH+oVOdX0qdeBXmE2q6KuyY0n4JRHnNvK0cjnUwpMyYjvYkVrN3So7wxoxFiG
fsKpLr1lEJvKSumQZyPjP+MWpOSTnuRcDnbvbIen2h7OzlNGpgYbpJkmV0ltw4HN1JrKc4pOBfuK
77ajih8qXkn/Bp5aVRmOjVYQj2HjvpfSo4QxdPcMBt49RyRkDG7RXNuAVfaDfm0nNBtad5ke4PC4
l0x1t6y98wMhINEljPMr4BReq/Tj41IrzrlMzVfEMMtzxKqJJQEXPR0fzA9FW/6YiOIYK2t+qwl4
IqNIjU9SRtqdJrqPeTMqjsacrySp1MGSbZsxcXhdMvnhSP4pfZHmXfbv7lyfY3zStyXw4Ase6o8w
tp0X+GtmENtqhTdE6j4o2fpqUvdmWDg/rMGedzTpyt1o1PFj6hTHXN9pqAzeFUFDxqlkcW1pRX3D
mEL1K6co96rS2Ds1ucuk037pVvhj7JzyOdQALZLGax7sobp3czXca7WsDyaC62uX9yEwsyp+qGPH
YlppjTQ05uiKSUqKtWLRn7pMbp3IfKZ1ap7HEv9rqDjZpmauNjjuCNq7t/yOtOF9Bl7QS5IK2oE+
thsxKPLZaDpmDJlLk1vPf4IZqx91JZ03CqTFnVF2mAqmTg3SdNyJCmhhZo3unZZm1Z1R7Dq8Tvw1
TYLB11ECx4RHWjB62qJrKu8LNsZd0yND75v8Q0ZI1M1CObvtimNyhysadedRZAMsr+TYz2I4YjoE
+RReO92SHCINvxNenJ26GMZBwyrHQXii7hWvfcZ/mVgfRo75t6AKlJitVXa53Lf3lvjSMB77sovt
7WCltyinOz9ptTfB6YeWkJrsrGLlrxGA5gneVIxLjJAK+xmwKzemkn3R03c9u1wHp9TdQddUu8VW
fFusWAkh7vGEkxNQO8RnJ0BtVOwgdQQ8lQsdwHVyaekTF7qiHpaOxSfrEjsgJ0kcK0esp9n+vnc5
yFZaulE59hwyGS6BYhVvkU3d1Zllfier7EaNfzR4qR/wS9jb3hAPWUTZFEepc24tx2tQv/vW1EU3
blw+ctWWu2wgpyLnIkcMifk967thk/XgkRpzDOIsvtapnK6yJZ5Jz12OaWdUT/NAJ6Tr/DluzINe
UacL7FqXyWh/1m10aqHQb8aMRKK6VmgdSefgmEt61c+E4o6Albpx2FksqrkIEsQFxPnwx0SNeGxE
ezemCWHr5gAKKQZtWk2POvqLraM5Nsu8+WJl4damotsV5vLohuTlaMv86FDN+qOLn4NoPBnouZv7
Tk41ZbtN+oM6u2yKmzYVyscsXk2VdtLcV+khm+tHTKbFXoRZDBFolvtOO41T2FMjciTIRunej8OW
fkqznZGxeiJvBwCU8/1CSxvtV7yDgTPuNNN+qJpJ3TV6+GqMWnvDcsDYKrflJiYl4wpSOX292u2D
PBqMk11D0kzVIxXHjzYe+4NZ6xIpcHLRx/oKe6sbMPMgrLewrxwnZ/pSxYAYVuF0T6BWixifSQWa
QQKKfbyOKeBQsCN0Humj2PRtrM4wjoVGVyyX0BSTMt7rrYLRdJAGDRyFuQwnHconr4DW5TGfF9SW
qhssNpkS65Bei6Mx0Hndgn5q6QCUIQe2FB4XFk2pJ3u1YvqvtNNZapxk7V69S4tEHmYOPomMs71M
R0Z8yBwbGjt+xQmLEe+dlRW0BKf+Rz4Bl8wL9cKSrAcMfYmXFPLY03C02l7sa004mcfJEfo6Wz8i
ypwWVE4vLuG71g+QwTEO1YSEeyRm3jFD5C3Ex+dVGP837RCVR0onZUtEC9G4PEqFIX990Jj+Zhyh
uPsUHdlytFzbImKw1GljcyxDByCHQtnjZhzfJbEJMYHYWr16EFdFTqR+GloBwNBgtJiFB9NNquMy
NdWR9DLDK5VmPRYK65gsi3V0MHn4ncHV3NfW6lgbegb+JN/qmU3WiNKS39Ks/+73Pz5ihzyqYtgJ
5tvcJkOx0yAKm1bpHJmTv5H0Um0rJMW2wdFfjgdzcfet3hT7CZOFFysp14KC7DeBO0qen6Od8sI5
FeHCH8wecyQvvdqrqhax44SUL0N+U2s6JEhmrlFfYRp2oOtWao3RtOp3OTGMt7oxFlwjgUKc/Lad
+zFoevUJQEd11LrKhV6wUVrKoJq2oheh9irmMMihn/mNo4/7XhTqY0GwPYcXunuyZIrlhqxy8wNP
dWvW2v9h7zyWG2e2Lf0uPUcHEh5TEvSkRHmpJgiVSyDhXcI8fX+oe+O2GXREz3uiqHPK/FUUicy9
9lrfopvLVfU1NVjghvNk7T0h/vYxj0LUaucpDOOPurBeKtkaawRCv4es6HX65gqD8jgv/G6LgMVO
nl4zWIKt0Z6TSi0309X5utB69oW5bHop0MqL9Tor35aSx3hJSIOx1X+HPMYJNo9vKeWF1PyiFvnh
gLMET1m75MHe89jfAIilhaicD2ZLu4t2GexE05xYj/Ts8HLNmt2qd5bbuDsL8lKKhjMKnR4Gx82i
3iJVk6rgOeUlu6DwscL76RI70HSCPPRxeQAjMEVeaZGcblp982vzL8h77nDB1TaCYxdmLDGZAvj7
PcyF6jEcK275cJ9IH8Tn0GcKg5ZCL10zvg62rSIny5zTmCR3p7U40tHV4YzSg+CYmzCLOXXpeCyW
OTlYDRrZgqhzcOfC3g2QdiLLWc50pMgrrGv2WzbPjQVhXbRdCx1ukdTkxCLqZ0EZiOycncLnjO1G
HrXrLyevsIeNoG96I2wD/y0Yn2PpeNPWS0UMRIUZbeDCXc6sfGNBDi8Oefg9O1ToHdh3/6kNz912
vkIKSrrk3kjHjUortyPqIpGZB3eOQs0c1PSi2KdD6uwcD+d5/We2C5f4Wc+JxhWkZOXxZBBCkHne
PGjeW4AgjGOYmMicXvqkJuMustHdS0uJxzy4NkodZwEe0RwQrFUHlXpQ2VuKh+zcI/SttqqAOxEa
QCexHVpGbKK7Bca2ih3UJzh9wuZ0ylrvOUVnhNiQnPAHm3ur98DRN26xLdAlZk7UWg/2fcbk5DY9
bSKJP92L2iB11RJx1QEeg9qftv3Em8pf143mRCV96rIjy+w9cAaYw9RaTLp+05AgdhoY2yjd+OS5
wFqDwIvPglkcFeuhwVSDKot72SEKzb8PTH5Qv1vD+BrkVX7r0re4hiHmFTsRmA/xvYx3TeU+WJPX
ReEqeAVt+zDnyWp1VOiXkktgUFnJoS+qgiuS/96But10iehYElguYJSg3sw9eSgnVz8myfO2L0At
c7VnaZs89olkdhVuCjeMYy0xFn9DgIFD0vFOJHt71h5BSicSMMDUDraTz+57NT/aK1Vqbb1NhHVx
TG/FhNNYqdpzmSxHaGHLkXWtc/GqJz83fzqF01/TSR4AEuK1SyZzzxJ6hy3YPSh7fs4NJrtCmfle
4de/lYDCDC//qHjpIzP+7XRiOoY2gggb+OpW9ZQTyKp/1EzB+xHL4YGOrxmc0rAPA8t6qAcuCV1o
7WH5/809uGZEjIxj1gQHq1Zc602QMFnubMuRVJhX1MOxYC0Z+t2yrVTFHt6guH2pT3aLngiWK4Vy
KndcGPHRdFShdKaI6DobEMC9etuJ0Nk0liywdvYPYqUcEnHNDxIX/xsKNwKQX751GiDDaJnrvO+F
O2BhUTVI+p2VaVw74T5X1C1uRMFUYpPbNtzqSTcjXjVPsQBnQRfEq6+Yl+HUCErdQkoMpyl5fw5d
s8Aw4/KWMtGOUp27G38RFKUnvzI4N7slHvhOI/N02MAcmFPEgCTJ7emntt6C0Ig3oHldTn2jg68G
m96xkl8AL9VPSYBxrTWj0KBxXiGdeTwm4FKS+X1NWx6wwRhyOHRAp6vGObHYZLUIw5wPYbotjURs
FgDtN67trJImgtzu8G6X/XWRw8FzWw5jR/3wjTrchiP+KYlG26R/62mmPAG0rOGlbPa5mpzjunwr
wvhvtQB9VpKDkDq2VeVhRgjM5WSyJj/o1PlIwf4hDblHRQnvMciCT0Dw4mUaEDhb7qnK0qgCMYRr
8o/egUzfUzi4jxUrhoMZlsHjPPc1jwr16fa92pvtqjlx/Du09ryGdY/ZtnsenIQHtZ/bGzmLLeRB
dI+Eb6xryIj8SnX0Uo7XcXhK7U6cdGd8O0vVRT5NIgAbatJI1cAditFO8mlxMUdCU1JPS1wBFV9q
uF3JQwm3eQOmlN4Zo9JRmgJIV+jRHBowj2B4aH43FQKyWz4Ji1TnNLNf8q4w906PrUqJJzpdq2M/
p78n42omy/RgeDxZ+vUvwSN4uYhSsYUR1snPCyxl65cFJ8x0/PdDz052ceOV2IJjLM12bmwHbjPH
XPLf8virnsu0TdfSO5glDKFUuhmfAP92KS6GOZe/6N0CX9kaDbc9L8Zh6d+NJK+ZJj4IbkIV/Anm
5Svu7PnsmsN/fsF1ogEE9cAYVNAWLEDUvgWpcIyzOt/5lk42CUAMSLt8qUAFnmkwR41d0Z9WVmzq
HeU78T6wk0dU+1fKRZND09TbIDfYwRpme/735d9vRwVYV1/jxJ6DnzCarj0H//VL/v3PqloQbEkw
2ous2KCEz7jO2GOhNRnhh4jxZlYyx4zSYSyqp+LHQKvjGhzc1vNyhTP+7auY/WNcvIXF3LF9yLdO
7C4cfw2rZYsrRfrLRv/MPVxAEhzOlJ67xnkPBkaKgA55eEfwOgn1JgU4vuQTYke/8dKhPwX6bjv2
Qu3N2HIZqRvsHTn6TNnm9PJQnoXQdTTt4GYPLPZkTV8F3/Wf7E7EcaYod4Nc0e+hM2omx7zaxXbL
AqtrXo2wgFiXTz4fNOeBHLG+DNRE7u2hmsn2+fhs7AlzE8/zCL7IPhzL4VAOX3SRcOOnysvvNXqP
b9t8Pg1uPrF7Y0t672BSeMXf2p7YFXfVfsLpSnRIcBYArAM40v7RbCBCQhcLM8OhFPoJSM9m4B11
rpxpiCqvPODsCQ/CAnjl0XXxUPvib+gX8gj9iJRqZ0ezGxrntr7rkEEltlx14OnGDW7hUSGIazMZ
zM6ePZu3DaRLizbD68iFeiLSqgq5RLbCB9iF2MHZGuzi7bwtkuCrqb3qjQyahSOBEwCSz9XHbPcW
Q9SiszNzkRkmWBWijp97IFAssKmS6S/gD8KdkdWfJfzcDdHE6RSk9WFOa+fm1k+gYIoDRp23MkW8
zMiS5Doc4e2YNsqn/xbn1ues7wFkUlbVanhyQmJVcYHHicn/W5Bve85y9I+hPldjLQ9tNj4ndh/v
PCBVwrYgDRjGV5KreUM9E5wRzPmnoij+roIJy7v1EJyHqOTTwMSZDVupyj4axuU+CJ+7F1XSqAe6
uZaVgSvCoUNr9dEov1SbNOwNbFb1veXv89AYJnWvx9pzcT4vJg84p91SEFrsZYuLfs7GB8PiPHUJ
E7M6o8uWzx+24U9ZC15/B7abN87v/WDY53QIr4lystOsd3V5ASJPmEWkj43ilPEpfKpLOJlaISD3
naKqJ6j5JxTG1q26ZS8nhrsMJEbEMmybpiiPcyZJS6ScsHQzc2PxCbjE6wqEbt1aI21rzOx4Evle
1TXT42Ac8jlYDnU734vRTfCP4Wf/9w8uPQTh0mnMjctHZRNkz07L9K40flTT7737JIuvBS/Figgj
q1CBfkPhhFiKJoUVVZ21V+L2xQ6ysbRxQ/JODqE9/WavmdPf+9s0uzniJt5QvNgfq9oiYQ00Cz2f
P8eiNmBazmStnrAS//TIxT7aK842N7ErJ8bdqoMvTIULCYHiuwLQfC4akGVIC1lVWscKPggL2eGD
nCUkLEP+pL+j4nlFnq6CSbKtPVo4udFtMB2WNz9Zwq0x/tCa/JA5cO7heveMEKw4J0WCyhHhHabE
Z1wn2AALFSCjOkgdupGNlwL7g6EVPpipYfkU+nfqp8ZNlnfNpZr9mminGXHX/FpYyWzadGLlRMcZ
EnXxaRMdpnr0sZgqkBtBc01cIhdQsHKudr06s3+7etQ2bYZlPs5w5nHD5vUeeZpk0dQ/pY1xC5Gg
mC/7IBrzEGAi+VyyZ/kpYVxLQxxiPTCKfWnp/cgmUIffsQOfrxwwodBjvstXGo6/2N8hDSdxRtde
q8M/zsAnWpvTRXBzQYsanYeAuxlhjfzvlC7pgS2DHUkD/4dbMHimLppIpYbHdRRKSlWQqXCqqFX7
NFDwteKccw4Gxj7ORPkQgi9ff5eV8C/K2xr6kpVuc8Eo5ac+eiLv6k6M3PjU8miX5Q9jIc1UWdzH
ubE4bPgQinsw8AgN5EFRFSKs++F+AM3De9QRSLETAhP0v9H7JATVnDO3E1tfVxIgAPAg4lgnr4H/
RMrC3mRF8dFIGW8B7vwQTq+3GGSMrWGeK8NwrjT4cWDh1xclY6zZG2x2mE03LcLThu6+BGF4ktcq
eXY1bBJsZbQqW329Lwf7xdDymaz2H49l2R7vop6QgPCKHuGpFbtqQNTwB7a+Ncjt0cKaPCmOoGKx
TqAPQNMIJ9370Oqqyn6qMLwDOJ7jQ+CUF6xQYOkGhoLR5jE4fyZGRrCALe/OrfA6x/SDZJKfVhYc
VseqOPnqkL6fc2sY9mmkTDToZ/lcy5eZ/hghOd/jZcif0bhqNWYX/6pF016rIT61VKjYdskUjgsX
KelPlRvJfprJVoU+O9fONKkZYolLZVl46HobiaYl0xnHlCh56a+gNfnoUQq2HwijsiGiU28ZTXbN
CUieBvNmgFaeJPZLOts327Tu/Lcob5mu9UABhzlCxumWcoNTrbrQ9PqEc4n2T0nfOLu6Z6shjkD9
a731qyyJmtWJmUoJei2dsT6q4eIuukYUUb8dyNPMpfH+nxKZJBTRJ539ZBbrTJ2z3o1rwR1vBdvN
5S+79e4D+uglzNRumAcQn4P7MloJ+9K2OPyjiHZWd7MKOJaYk48VlBqjtmbyD+JxDXt5njCiiQyh
GbO2DubsjY4zwXjGUdMYWGelFVyrkTkajgVwqsysd0UaNQ6r6XymvZo/9g6qMtwbYaJ5X+FNbQz3
FcgnnIZ4BSdhnTI9d7knIk0O+L+vjc0Zx99RnpskdxirH3K4dEiDZrsbE2TGc2c0vI51eowJSt8d
0+S+Y32Df/Mw9eJRm0LaLGKNfE4fKPy4MOI9C4qybR+FHwLpnN3jopc9HyGf4kDeW7ORvLVEOc6I
uGgCBYejPE28pANv4hofCg9M+4LnfNoYHo/MTKHY+AzivIFYrfhexxBC+/MpdPy/GBSXDb1RvJ0c
/ozK1odE/4UdUUHMgEUcJOkLrpIv+oaGo6h2sy7o6A1MJD7PVwcsHuAmnRADQ7uzJXeyFQa2iWkN
YiPCCTM3mtYOyQMyrREjVSbp3G7IhHLbYvONrlhzLiuaJlG3SOTNidrYAQw4zF++S02Ya44hoz04
niDEzbUAm8TVxlTAWi3YmZ0gJFGJhE8Cnyw3xnTprArFwgG7ic3gh2hHfas9CA5jCl2ZB58ziZ7b
uy23+bh89QbFALHI75YarYiSVGdnP7iuX1yBvTFXqBMtP6eyl90BxMjbTNwyAlaQnlWbvXszm9vO
8+1dGLT1a2/e6gwEdVJR1TyRgYjtbA/j6UFPI51CLnobt9vqUmFh2C2KahOvkjEOAmt6opUgqqd0
UzdGwOjnbKo+XW5VudCNVJZqPxn6YIzeDzMA2NfTPdBiSbmU5FVi/G3cIk7uKDzIED/8bup3ILD/
5GHvbUDbDRFRT+fIAolwQlld8RihyBOjxu2ZFRFY4yaiv9GLMNL1q6H1sZIGopHVvnpYIvTANq69
ZPk0birQs7uQjGnYZurUmCTpgViAlOViVffhWc/cXzN7/vwHaNGG+7hkfrwdrGX1MKpLv942MCWx
05N8KocFfwmn6hbtvD7b0vWjBTmG5T2XapAS+L/t9lDZ2H9Se+DxS28E5XQ74ZY6WsxgXdu7zt51
7J7X2NmBRpWb2NLdIWHJjKP0pWApdOjs4lSwnj6ZtgSpU1ZHhBuJVpJj3odKscj+0xjIOFJluVoq
eJ2AVxA1iYdt6hwyxtir02XOzi/FRcrkk1Q6qJElxC/Z+wQruOBwxBf5RYw6v/z7EXgQMIG8He2J
91XTcamBqOHx7Kc2F6WyTgt9w7IMfHJ+SN00eXaS8K7g6It0PMTdldATpyN1V9itvDeSkcE2qRGC
7TY8jkuojnmZmZEs/2Q5oYTFwxYZSv9Dxn53YuQ9OiaME1eUr+Nf8CvlYZr129p/G7UWq11vCH9V
aZOzie+ca53ePe3+dKm/iyoWy4ggyRPtcHdU6/iyGHHy5PatefIM+6uW9mFpxLj3Eh9doR4vZplT
eII1cpsUWpxzHzG3D4xTYsv4amb5O3CRp3Ekwrg4RjSii0SY4X6WrrfvalYLnmQD4/ddfptxUOM3
QHci7oNYlaQ9+bMkKmMzvNniOoCcuJPefecGa+N5CD7hSqx2Q9y9Shp3NdntPjTtRw+AzyMefISy
WEri3lTkMeQ/J8vMqNPHn222fhA6p0M1D98yyHxmlyxbE8JrzUXgwejbd44x3n6nxTdfqcbh8eY5
DyOoGYpgJip7s4R/sEg9zCU8c5sU3NHkhNtGLR9mnosbii4eaWJEvki41mR9vdMsXbcj3/Q5zsyD
tRTmMzvay4h4cg5kfFslaINT4avswU82LYe71TDQJ71lvEz0kKGI8wjHx7/nt0Sz9l81vqidVXiH
EprOmfxAce4z94FNHrbzKTniQvkwXZIchA+uPh+k3uU35IX71dkTWePAfS9Kn6Ggn62zLtBFGBmz
zbTY0ylnQZd5lnUuvOLFq+2HzqP/tf1bjcELWZOeT/3a+HlcJgPIv5IBSWGOju3S1p966Fwez9//
VoAp9epnncbVsqXFNThMy8JiM0cg/fcz/77EFrEp1U8f2aoJTR0loC0nWY7+zg9VlheRkxC8sMYe
BSnPCR5MHQ9Z5X+7TfE2Yi09D4oLN9ZPSQE0v+nfn/TvS7r+maVBBH4O2O6n/VdbJmSMivg8WfPT
hNSFk10hZhpte6wX6xgq57kZpxBNg+8h4EKfyAEd5US+mxfbM0ei9uXAknt9xYOwveArKA6YSerj
3H3Pro02n7skfZ23Ei+yuVtRz0pq71iuQtO/L6M/8Ef/+2E2r2u76lLwlmT5riVti+uXJV6fyPgE
qhwu4+y1n4mHsakT/XCZWxI0PIl4xuBgukBWIfGm+lOVpAc+djRxauyCDaYqx2+5VqD/jybWOTE4
W3to12hb020dH+QqckFU+PW5qf23Qc9Hp5xg4SwavhnMgqrxrb00k0MWLukOH9q1zki5G6ok01lR
y2OQGuRd9IlD4D4x8QL76Z7j2SPy0jn7zgTBmnP/0GMAqDQgfLY+ML3AtJDkKDr3CRYiOv0RDicO
sOQzlsrN3JKLDEj/sAOL+hTUfopZz6VpzUI4nQeLQ0QQDOQyysyVcAXcEBUhWtrW6c5qWERlFOGx
d6Nichn9CxWKU/OchjG2a/bdnTZOasrzbc2ncJuKAXT7IN/anN2NIv/GPPe2+AEeuuy1SPOvrEba
S0u4FamKRp0QDxnVhb/bKw8fEmj5Z9WTap3BCEf5OjWGOb9OMMzS3PTg4+9NRGyyvl6CXa2ZCGzq
JyDwvGAEXB79xv50BEmUPtU0vxGOb0zXPBqO+Z4Y2t7kSV/uGiTmmsq7A3uiJzf3cds6n1PQfrc+
UN/R58q05OZ9WeK3id1jVtj1kYkMPu2oCb8rjF9YHT5ZgWu2bfKgRjYn0L+wCWDac5oiihd2Eg6w
z7Aq3pWmkrMK6rcwWfk05W/H7UnWcuK35AiEmzSbHnxBhyVh13aoGBLvBJ191cmdyld39OCmBtI7
iyB9lS2Fv2z4scjUeY8ddTtn7M+qupKnAmuGICOB+QV9e5jY7LNUMhYakFkF71dbz6GV8hx7C7K0
9ngxEs6bDSI3KU+ve+vDtV3WashWh6QWKNMsFk7KOefXamn/NhIjPDqaSiMv7q/m0LaUlnSHxmq5
noybZklK+lM96lyC+GQWzd3zyRQStc+PbotZA9f1tpZ4zlMvklI9TNbIqzuylf6HZPn/NKDX/zsN
CA3m3wsFAek/aUP/Gw3o9p2n/ysK6N8v/w8UkPPfLccJYbs6DvxOmjas//ZfJCCLn6O/PQx9FhaW
8KD0/CcJyIIX1FX/Qf4x/7uADIbDGZ6QYJLz/1/IP773rxj9f7L1XN8FMMRS0LHg7eAwsP+PSnmj
TBSEtm4f6wzhRFDNFoRw73TSbHVFprKKv7IKqw6JhxoqHNIZcBTpg61akp/KFLea9QbneXgiBGOA
vcr8Pb26zK5sy7z5ta3BdBsWm2GVa5i8o7W3CNbVZvGTXsTspIP4Sy1mf1iNsidKtpIc6Vmp9ils
uXb3iXhuDQp2F85I1Zg9l5N5pdczKLdQ3IJJQX3DYcFFjJruhOhDScmgEDypRfprwXcMkb2n2EiT
tJrMaTpy5/k79Wjgrtj2TujfzMUEi8t2MUmbHxPjyll5uJ6lE+yHcGYEUVxCaYTdepWX0K/FPoHt
6Lgz/KbZNUP8nRUvfs1eckAnl3a/Nb2B7svhM6zlrQ1aC42Z5UYHtiROxysO6HOVr5kgedJAzBHN
m7POFRE0im+q1vyrK/+5Mucfjk+ERrL+kFNw8CpD7r2hfykNkuBlfrEt53kuDBfnURWZGKq7vAWZ
ytykrHtKKOxQlS/cyHidWbn4UPw3xTg9uQ1tVZrsWSOabyfEQ7cs01nUeU6Opr1ZaKMLZLldWdnn
2W2m8xyb4Hq7H9wZfpUxTRTVfGoS7sQUkxynhAxSXReQ5taAumXaSEntleH/dbJ5miXkm43pJ9RT
XPKE/1JJ+DEk5s3oBIO1PtXJKKIkrnuyf0m5iQcNm3UwLSqVQyod6wzVnUrzIQ7W1R/LaQSsW1eb
Jf6N5VVoRYZi43ikHWQL8jzU6CIapCI5jJtDbjeJe0pu3ZTxA9/n3pKEi7PsGKbixqKUpSQGGe3h
oR/rfNyPsBGxzHbcd4t0v8wkBIe/nYHnoQB48lpPIa/26p2EFIw03OC7Lt50cNMLjpkcPnfksc9c
M/AP/uBYG6Z9LnlVvzDhsDBIjYRsFJygHhHzQDde+JRlFGt1/dlYymxrO5TX1Yl+MN2cIIVec/Gx
88fWc4a1ep+nKGhmmqkoL9V9UfI3NQWA6mf9BSRJnmdfbXUdf5XBd0t7YeTUA1NpSUEmCV143tVA
sWv1ShEKaMRyxj186ir3w5reibXAahHlZdQSlT7z2BITRxb2nF1qoiggIvQY4VV4pxWYmGgvUWhC
4zSrele546Ee8suSpQkLb67MFPOqjbLk49p5FFCdMAfFpSAXFKb2ezjAH0ViPrlh/gOOf4ECXmON
2RfaZTM2BHtTurdU9SA2Fn3K7T+0i7Rc61PyVcAxVTxt6m4gTDJ9VEb4XUEO34wh7no/cPdVhzoC
JLDfIxeow7qINgJBh2Kwa63uwYJdAQGk3w9zcmI5AyklRQPpwh2Q+YNomy+zyq1dPlQ/JBUulW98
9pl3tB1c4iTWuS15v1SGq7fMWKUIxbUpYN+QugfPniOFHLgP++kV9eBZLwTkk4orDFY8FuTPNuoe
mT6NejkxNlVeTBX3ArmHeRnUln9NLaQtoY+FJLwsJEMaoRSTOws+s8QLHxuNmzDJ/9I2elny5dns
vPdh4CaKjaYDeAtTOAB8WOn0LpPkHY6SBK8xYmuCsom3Stk5FyWrvYxddzB5ciIf0Mnc0lgQV6ew
SqMl4dLruM0NeOGvKZhBa8dHawzegoaa+YBP0iTUW4clI2rGgnjb3B2Gsd302qA7nYYFur8Tk/R4
nrLRta3qvc1eQkXDjFfhXbaCQ1IIFpkGROCe5C9ZR5drqV8SUw+28xzsrEV+U54NrIr29IQ7rt9M
8Gwbbr0gj3GNkTyjzKErz/Xk0tihAJjZA3KWIVLSM/WJGApInqXgChaUQDycLpJmW+3Hsl23AxNr
vqD8tvxuoO3Jf3CtkMuqjc3BrMWp4fQ+UT5y6unPjKoedEnnmp+yX8eSidq9JsDZztPALIR/9JGz
C1wQNI/v6sZxdzC4ftkwjjYOEPLNXAm2gT3OXbZfxDIsm1CZkxCyWIhcRyRcDkBsdkMp33hUMjQx
xOlUbrNan9L0CSLpnx5JY+sZ5KPm4N75o0G8dQIjgTnEy9k9DcaLI7ovWyScnFFdpO84ns4uUf9t
Zg6MJFK8aKaRRVnfvoNxTdb9FyqKC/hDUngrgw8jCfj5tjrHPvqfVq9e7PubcJGPZqv4FLfu61QU
iIEzY940hj0zncm9Vd1LXNybZXQKhOPXrHOgB5lyol3mFwJ9rEL3ipfk2WF9sU3nId7beoJmpI1H
FVh3RI4LL+YDRAfKhDDtsGTgxorAiviBXe2Y8qGxLVdEpjW6eBz1t+izZZNNOZaXbERadHampooi
gB6wmV144tRdEfnEeZPCzKjGlgYc5X5MtJI1SzS6XK7NrH/H13ppMkqHYtwIMbBRPmWsyYiUxnI5
tO74uw95Yk5ly1S34HHp0iNgbqQQG8u+N/+YZvNmKLLMbmPuYlSVc4XJazOxjnhsaI2hlH3bY7OK
R5MLBiAsQiusfLtq/iAic9OkEramiWKUV6/DVJE5Ue4PoDG2IFft2d2xkx+kqs+pKZH86gKrWi+/
PAQFUEwja3tblpf/+OImE2Do4YMxnzHTa24m5LeNoSlcqzxjV+futXS5sOk0YQ2Nih3E4U8ygyn0
fRnisJFLd1sseoQ8tJ9tN9k7mcQ3kxxcALyXounxS3jio1+sF6EwJRDRgxHrPAYGNjUmdtyp9bLn
r8B2tTuTNDDfaFaBlWFb/c4oArqqFxunl/hU2GWO1uw9hNnriEO8NCaWu67/4hnBhf//x6D85651
OP9sU+x7LEsAFoMflNv9dHl/XDBIDltvaTuyVd6HmPCYdgaOnsQC88PcDHqdu4LCVbWWcjyaZRee
+1zdC9oHN4HV/7aKPiccksWvYfPkqfBg9H19bqlzo9V0fGilvbooLGyAqAQhlRmRHU9MqL77AGja
3C+5BIIlOx5DKAx90t7zqWW1ijge8VKoraB5QjLNHegaABEnTGYu5yNYPyWTwBE5zoCjWQIc8bHu
Qon6hGW04N3swddQLtgSvnGWWO2+OXWliERqk9GrPRL9u+ATlyx8cODpiYrMZesbJFiEs2XII3fv
On+ckBOjoQYyAyBlWOcE0BrvJ7Z4yrnhqP2YRtjuE4ZG7nq/K2/esVpur0U2bn1S33vlIk7EQffe
6ilyY+uShNRA+dlMgrK4UbGa7g3R3H1jPmFIfB8zfKGt/oPRGVzBCGeA2NULrXo8dmpYeSo21rjm
KyWMf1qLzvMmDdBa2PrXlnHljXSMJbFEr+Bf7rLKCXXw6S6l9RDoJsEQhztCdRztVIKenACnuOI+
FXoZXlDqJsXoP0EfaqHhYWRrtn4JRVsLAr2teZwQ/aP5D6vjMlJ5VuN5ca6mRz+GE0b+UN9mFmbH
OqwvjVM86gKSGLwsA+AhIi4SdnEA2fMudTVu3KS4ja1otoFPnanMftOLWuxUSwK3efXIrMW4qzeg
in8mbv1M6OiKh6dL1NNQd2/VrZuQUfzh3U/ip7GpPNwjw7A9QDiu6YNxT+Fg/Ak1Mu6CR6fK5CdE
fbz9NRZBzbJGPNGv9GuufrHe4uc9qwfJNhx9O3vpJvLiY4IDbQ7/2JVk/zLbOppcxLjW/ZNU/V+N
TXZv5RPuTLFuv3nZQmPtpk3OqiGrR6hvGHJiLeK17yoAao7zy+3FLQgwVCSOeMjxWfnFWiyRzIdp
Mp/aikaTigc9wWLelB9sRTcWH6+OnBL5X+7sUH8ojCq2s340mvZYkCBcBOhttzyYBjxAhzbYek6u
C5st8ABkP9q84WbgsuNVOZS4UTh3dW9dwwOQKM5pAWi1zWaLQ3q+j734gZq8EDDJmf6GJHtTSj5Y
c3pZFg+ahc3CsyQOmdEl5RhTyAdFnuawfOlz8ez68Yc5+FvbRVgqC9Rwl3blNuC1WIrVUI0iyxuf
RuMZ4ir+sI95/lba2hOBfsw1nveAxNKYPsu1R8rOgUbG6JGry5pWS713WnGq4oHnKJ/EHTWcEYu+
05Ka3AFF/aMpQzDejIc2qK8oHd0Xs0IFxzS7aWx99kNZbATjh5HFIwJlyQVqmMazPWKFq63lMErc
7O6L3/It7qas4aFR/Z5d70omcaaLifnWqFmUmeGlz51qG66DG1CT41gS75+mdUcZ87zDuTQsMt/N
SfNIbTZDf+ujjhlsoH2EVG98EC2swca2uUIaEaH3ufsw2XrCfISzj+jvTSdCgAB22GgnATDI3mMc
9lPxS87qq+vrat/wjmVzy3AYmxW9x+tq2oW0NZQOj5tfWnTtwVi4aCYtVql27Hcgmcl7DsWpKl3e
zPTHCmAatIUI95C3EYlhaHZq/L1YbFI8rlQQtylE4FspZAn6LPEwfXfe2ap/jjAfEzxf+0oHSMA4
fP1Z/tWt/XelTrGlXQ3fROLjadVka3M3STE8ERhN9i3f0Usqpm1CxohLZzaSzmXMt2f1vFQjYf1y
rfvDKUdooYZOwJlS2vJXS/fTwRpJ0+W9LyPGspbseUiGhHtMzb+z5zRA595gwK65S6ZAzsx23Nlh
4sOJ9f645cInnOzlFkpsyW00fqjb/8HSeSzHrWRb9IsyAt5My1uaoi1NECR1hYQ3CZPA178F9psw
1LclukJlHrP32repjptDgSyL/IpPI8IoPaAAOg9BT5FZxukO41aBGb0ct9ZbZFMeh0BKNgky8svC
Y4GH9p5ZHad2y+ymVRFcPdfbWun8E1AX5ElSPPZqqfxKnEcAvvaF3Z6dnBm60S2Z9YFCxoNGgcuJ
S00soD0Rhi92P2+MOgg3c8BcWA6HsgsdriQqmFpJXAn4W1uPJr0u4jMR5388My/2VrCF7YekcPGD
+UH+3mc13SL8dFZqDM9V5Y+7Djcn9RFYCRAVZ3BUr1BoafYNzMckH5RUAxwdlg/YjtxAlnf+5+S9
yskCAFoxaG+bdNuUQ3kmNmJVFM4ScbE8hsSJxXg9tzja9Upm9UZq7BmJ5b3FJmZ13JQA7JJX0TBL
Z9jzFGCtgKEIs8iXeu00Epkd+VuHBk2tX9TpJksbHiw/rLhvRkydzktURdbWLjqoFTVcB6cnqgiX
ALy9iChCsLPZro1z9ObhGG+1M/vLqOEAipcHCd30KhbYZeApns1qvIM+sqDIMCxg11Ec8rS8DZWL
ipx8i13SxJ8xUoFouk2lk4Au4W7UzvDjS2fbsRRGII93Q9QzC2OMqYd0RB/XLCwfo24oajN672oK
T2GiidP7M1ncOzMO3Jc2Hx5bygo8nYCNDGT6wPdwIfLNBtmHpLai0nX1plBNv5EJFQse8vachwns
COGc55FfuMGRagzsnxufGxR1A4JK8BejuapzjvKMDhKe8ehR6wWvk+6+aLrVLoyGV89PzjI39nEq
0ld7dnMkJFiZzbz8qCMzPeBdqJBAMdNPMCkYCptBHn/ItCeIt12m7LMFbW6T+6jGXBH8Z7cDi/dc
fYU0R1axcYfG3PelFe+mZqKNn6Q6xmcafw9ZhF5jNkaAw/u5IQ/+UFf+X+V3uzgz8uPvXMf2v3yU
EmuMz/zlfJghHoTvykCP59nFofW+x4HGtUAWsgm8T648mrQEAGzMU8TcyXmICMc77uwk+PKBIrEd
x8ky2SlEkqpAbtYMNwF2TnaRvECYQXLpkB9jEWxXgyWzTL9b4eRqdnkMMdIqbpwE9SpH4LAqTb4w
4pp6Q7X+LtubPYLwZTl3nBu4G9yT+EASpqUo7yq2KaspMXhQYyheyrQeVe/sFTv1ddVbajtyksjB
8vc1yzIQpNVjqIsKM65oiEOJh4NHzvEKigYXNrJqOloeaztF/x5Yh0w1p8ZQxY3o9ONQ5smusNwF
/TSRypcgXO1EE99xXDouWmbDZAEYs79wJVKgOLHjIy3LMWg8ZOdteV4AjogJpi1ZOxCTlk+Hc3V8
ysm+3tjhu+k20WtaoKAb0agY5nuHvGXtmzCKKhpRHQ9Xl6PgUc1LYEf61beNdQCExgBWpPMhCyd1
8OzoOzMjb8Umese+8qfzmm9pURvN6QcFqtrW8kmVeA4Ht3mGGLiMb0Cix4LGj2hwNNL5MvnsXwar
jIg8zVnL8P5pnaI9kHTpRbKmUKIIq6finbfyQ5dPEgcbUAxv0xmDu2trSdal3W+9FvFRVIfValpC
YurWXKEEbolmcqGuZ1AnHPZDkK33UspoTwnymRGWvu5V96R4U+3KmYk7ibcrJ4d0zPsZBTN8jzKw
GH9STXCbbqORdyAKGjRkgaWYiP2nC7bxBVHQLJXZb+FEQ56RY10tZ7TXQWbY4HNLNEGBfR0oCSWk
hU1MIiRL7vQx6mu87cYxcCDMekodfVdWm7qm2G0JXmM6Ive1OUEUINAkxfa8c1R9NqwZYGWpd7Dd
/I2bCf/YOehOYDTi6IHEWybNHUPNv7ghyQvzXLaCx8xsiDo4NiteBD9mrueP7+PkfqcNoUWYdaER
QAW2UX/wqAPhHA4Ss9muEdygPuCMXqLU9pPkDT1BtPLMMGeXYeObLEZ8wunHAFwH4gVKAkBJD3Pa
tBvcL99+mKB2rlVwtlMzQGs8YZ6bqy9nND+dAptDGpAFEg1QsiTOcrTFEKrshZsfsUBu0MiEBmTO
PDyTFwTTDiVARMuONmvsYCtVrGAIqEIfwzFgaUwN1KA4XMpNHaMBQ0GMTaInr67xrPeKo5IBhhOv
bY7TvgrgDDanOc28LYX0vAGId3NSCKT0lmRWWS5ZuD0CQLIQtmaWJ2s4g+gQPJtfETtCWk5sabZ9
90x2HpDBT4P51BlmixJANS8z6c+zneEg4r5ZKeSqG9lbi7tun/aufMrVc8VqwheaxTXBxAVDzu3Q
8nw4ClxRnrvlVrlutsoCHi9FYLsNkHfT8HAgMvcepT89uexGQ88Rx1Ak8w2ELWYQTLHY7YdbEfhs
a2SBEGluzili30fIELdIh84V6plxidr0O2KLv1U2hbfhgHUbzB0dMyR4Ji1HKwpqRrdrZSfZfhSD
v/5VsgCmGhgIUGQiXfXgxAf7YcCq6ZkKr186/lQM6AHmBsA+fMdaR5G7cPb51G4+6LXJrvhJGa06
pWX8d9ZFeujVxapng/K8AAdtMtFfhJfPDLjHhzwcNsRjl0cFUJvbsRkPsJ5fhpY6zJoNF5uoRR2W
LhYLNicxFFnUdnO5T2b1ADeYYGg5nlwzqjcgWwME5N29tkAkCr9/m0zLfoGNvqKhvbTFsBDXYKpK
HXoHPbjvMzXPmCP0jmfrZk30jwh6BIuqEjNlDFaKScozqti1QA9ym/OJsIkkR0wm6gZnD1Pc2RaP
bEjGE375vddM5h5HRL2N7Rwjaa6xkC5mtU6BaIO0vlJj3XBxGcOaufTFTFp+GFFF28z2wRE1Bqm4
J18TJBt3xfPvBw4bGEgTgVkgYgseeQu52xEQ/7jvjE6unSo95miFrwl+Ozb9w4OFF/e5SOOI+wVB
V2MI/AqBOvf+SEXPXNwxeK18l38MPxDOhKlOc9M/oNfKeHItmJJGu+7j2Kf0CLpnvjYzB8gyx7Gu
/nqKsatBWFdGMvJFWNkFLSANjB08iXIhS+HLevn90M1Ps0kCUSUSgLF9iJS98P9kSGgrTrltmE94
ExNIB/gt8RPn8W6cgpcaXPnBt8xmCyx5qQ0sH5HNkdbNPXlXaU3g8ShJHZ173HohevXS85ka01zn
PQVaaPWg+LrAos/oUAJWwcc459ElkW1waTdT4ZNH1oQ/UxZW+7IBZVc2SDMDq8FcNu5UkRw08hg0
6W9tNsz7rqZ86qxeb1pj6OmDIelUcOwpGhwwzPFECwxiT46iWgvdH0JKlPVQAF4rHfL2Ote9l5Dc
hRN3H6UNYQwLVbbhAJRHpZNkjVI4/0BEvpoJaYIN5bFAhfa4qgVj3bYFHSfA164VzcEePnpfR93B
dgV0crfAU16WHwRQDM8pyMjZKv/1SuaPSWhQhFZAZQCWNxvbIbW2V+Ex7AryA3ATGYkNqt6WO0Sa
yaHoK3L5/kuV1508w6UDjHV99pD07V1TlwfK+11aOOXJl+g54lGfZJ7/IBVhQtg9xGDciUvtiWow
rAzJZ/ER1pV1jhLTANpfJkhA7JdUGxg3ZxBqSc42LoY/5TIrroIh3EJwulpmkH+iMxzpzSYXPKye
DszMZjweKIFjlknZWFyrJnIvucsonZ2oYnHAKBuihkVIC3qyhBeWAVLjstcYCj3dlB8nVxtDxwgZ
xPKRVcUIxLAE2sbGnvp//vzcVeAQ6EBeY0WpoIq97UVQBtaNaye7qBw+EgMkb+9PATeH8VHQQlGA
GlD77ME+spXO9irYUeIvwRj9JnA8Mlc1JdNQin/4//hZs/kzcb3/qqFTcDr1cRZSwYb2vrOwrOh8
evSUfgv7vMOMZ1tshLPAfZ7GqQW7FPWbsMZQIoz4mwAfDBeY9c2Y4WQx5ExIMgQyMwzLMuY78BcD
ZpgFjyiPgl0O8AHfIwExy7fBpL4NtwUG2K0hXFRqEzPlCDvkXof/KktlW22OE1uMQl2M2vg753Zy
GMx/dFnN46QCiHhpemR0/jqGLUPNhqpnEL57oLmD0S//ZAWb7sDUzWPkwRMdAhT/YjYwxQ0FF05X
BXRz+EDE0ig2tOxC/KW9aQ/2IO6GYT71WYz1NzGZGPstq6Ts7wStbO8xt0kGzDAJXB8vJmW3W4br
wZCl6wXBN90hdYWn1mu/fsPNhYEvkh0BlK3prx8L9K++JGNnfsGGRYsYlYATqTi9qMBREjMUsF0g
Wuy7Epbk50ZEf6LF8R57RAxMngmVbUYlalwU+O+VZUE3HFPM7jo1o3XqTizn3dbeKFfm26HKk3cb
ogm0Jtv8LCO6v37PnEk9Bl687CiAoen0DZF4/jrZ8oFQLLnpFYPsrsPV4DfhtM0IYGRXrOiOMhmz
926tLdNofVHzY+37CK2yPNy1Oq42Qz+xv5RWsSUE8ZnjOUUKbjfHIfWMR5KIaC6WvL8yHM/QfD7C
mdF5HmT7ArAkSlEPpBsoc8JKvHPBHUMODXdUbSBG+a2tk3mCbeH1x7Yx3l110jJ+0sPCjWH/z0GZ
mShI4kFeB2CaOJ0Ca2sZjXXO0/7URk5zQLmuzw0j2RQo6xGBpL2GksnCsZJb0kIpdbO8Po/F2dVG
eCpSW59byKrnNqdo9gPKcD2Ve8fUb1yQd0AF9k65w58IusROI3ZPVMyKuMUvEfjT+fcDTFBsd31R
f6BDHXe5/ZOxpT2l8s1KkeFm0NOXd8JrjJ59JxmT0FfzIc6ztwzBDaOdmVZ+Ml4dpD97Mpr/jjTf
28TENbXkS9p147UsAuHYMFtMAG/oI8s6D7TGPNLmMSIqxvkrpHTatR5Hgs7w5ZMq/IbwQcCSDZ7j
dh72DREkO40Rb1WzvLk0+DL2sgtfswrpXjHGPWpooIfESDG+nKcTvKOY8FJok/bcPAM89HdsGu6S
3e26rsyfsHPedE5kskihI5fcDUaJg75g4bf+/UwQIcQWMxD7YAbmZ6ymFeIj5H7DmANWmBDjUsoX
Z9+DapgObNRcF6qwromI8IfzkCIitmdceypmpT5OTKfswfrRUsc7whz8ve7yR7SvBIWwYqZkkY+/
ny/vE8FbIDpWFLP72eivUHeGs8fIlzFZFQA69WEHtI9oYBq6oeBYKFucquWDKspTAqjosFS+JxZZ
PXXpqQyB1kE+KblwPcbKOWz5kAnayRmcmr+FsZKT3UeasXJF9dL447Q8pfBCmVRuXH5wzOcT/N6m
ShleS5pwM6aNj7v+i5SyVUvUAd26s1/yv8py6PdwbUrGzsLHUmr/P6jo9099TQGcsR7Z9/PdHpUB
7IHDa+5DRBaNCuCYuT4xXdFP0S1wXrXp3Dd77gm58q957ieXIM5vMo6MdT4z8RbRl1d0dy+Dr5q7
jFodkchjWDOGd9z5wWq5/WOLBKmOkOHtxO+P2Uio9zy6kEBxfcJ0X5QEKMwMK2r+kzrd+jr+azaB
D6EaI3QKEzwy9XgLJM2SDSo89XBMWJ7JZI4v4UXeW1GE3cEczu3yBCIm0Zir3HDVt4N7Mt105Vtk
WUQmMDjAcsEa/5GJeN67+Q54IMediOYG0mqtB/SjvPzTGcEeDNbRxoc0A5E38oMCgE8ucv1QT466
OlAbjKo7aRHhR09QmTVOBbibb5A5GvyQIuf7LAsGc2EDT9eJHxWJxtqO/HOGydIvEWVXpegOjlNi
iWaGydpREipfA88NEsxtRebE29hP8FsO/rWTGVdABLCbph0VVeWSOH8wM/txJod7CwT+xWvEK5ES
YmMr1TLyI5qKunEhZbESqcMnzbmyhkzPd540t9rMcZKmzrTlyTKuhDedy9Gqn3FwtoAVFHutxA85
p6bqQnOIwdFctq64zy2HYYkVMxOdDcHLXHS08rHNrsAD2RB172kHxx5O7pvdbYPIyhbiiIHz0TSW
WSvL6lS9yFQzD05pe0Iisoow39mu/ixMCx9n0r11CtNUNebPbFy5Ogvz6NehgWF+7dTS3dg1y7p2
QrfEf8YPTTWKoHef13O0L0Rr4ipluQKhqj95UGvXDJEQaQdoAMml0Ru+a7eZXGYfvIwg7P7L/I7w
h2mI9q2g0/j9dwjgSermMyQMLPeWbzMxbqZTHlD99Kz90zy4ze0i0UdbiMaATXhvAu0SzMNYOGOW
z1Fw4FScaW+NWvr7UQKjdoJAYxILnEPuh9ZBRfC2cRC1B5hO9trN3OTVnWAEswNx1sQWvfuPPCYR
kTUkWGXCETRnEf0jCQKmY7IoRsq/6pmY+SI9jTdQEd0qKPMvhxpqFbAspVjl1nRSIH5+9tQN2DUr
ELLJNIM9i803YEBYNsdlMc/WY5IYWGHSTRAmGnPbmvIbSCPnDx44xPAUdk7PGN/tUyz2ebkklDNE
qUP2KNPsUNl2kiXA2mpxPuV4lTyZemSq/h7p9WkMgmfDN5BtCTIwfl/fKDF24Ap2rszCBf6OBmz5
/xxyxnijo2M1Tc7U3z/NLgA5jaxmvURyrXFUr7vZxQXdoBJj+tR05mPYceaVMy+IR0OyqXl08P7W
zZFqBx01QWFZ25BmFRNvXFvJuwTSikGEz0bCzsGu4XyM0tyqJHf3bbnTDvqHPFZ/pwlSh4d2f106
MYM4KgCk+3Dc7J53qvHXc/03WYJl7wKoHwYoT2g5Uh6UABKSFq95IgGEEzJy0ob6EILSNkfiCvy/
BU0XhS3o1wyFAbQ7TIABFbp47umej7+vU+9gYwHv46LyJSSk+IuLlZCRisqme2rBex6xkK9dJ9Fo
WPql1lyAxNQZ246NUpxlTC8r3htYNvZ1LZDs2HQMgSkOwEeaLaMQFAYV4BCn0MhNfPedVpD/tXxI
epC5DSNNIOlcRL8vP5VJwlZ/MLbYUFeBnrz1uFhk0uVH+v1Qobk/OXUw7wpeFeaW3SlW6fKvSQrE
24VAkJswJlHzMAGlt7MCnJtl1c0JuD3rFeSYBsOOkzFQGCMjvVu9jYFsfhh5io+TfJtKqa+MKv1N
qGdMWLgVHtK6I/bX6Y+ZdJF/BeKq0xktaUfllIR980BNO3FcwFYYauY9pOWcouGDBVx21YVhnpzE
OtaNXz1wxu3A84/nXnQFY6L0uxTA2gMrBf6Ap81HoLQiM5hJDwBrbIQQvihODuUg1NX08j+qdpuD
Mcfh1cxTSGhi+lsyaDgTt0lCYIJyaHL7DWbYdWanCdJnZDCzQazmMsp5kCna7SIsHgI/Zn9W9tGG
7Vp+5vvbzWKOIWk7N0f44QVtwNomSmdTWwwUihTLRmH0gN7DDI+V6cKFSnIs1g1gt1BkD2zJSSFP
cNj7bX6buwk8cviTBOzbb8ib8g25Qj+Zi6HKw1ZXimCCgGUzYocYZvaEoi/xek0FDXMci5csP9ej
uIQBLDc3I8pkDuKCSSie7STbdpOILmmLGXe0UJN0ilS/odcHx9XfFXv8JiCrxlBxsubHyknbS4ag
eRJu/Xcsb6AIEOsW5lmPEp1yUKpr6IGDHIKfREQnI6p23eDBNCk2+ZPHxCymbmR6sKo4gKeRHXMc
v0h3UenN0SPrW3djcXr1QZuSeQCqzg9vmcM9iyPopCwzBUqNeL2JsbWnGPW9IGkIISTr5rONmF5I
c4KyWTvFpgo8BEziCeN4v+H1lKAjUpA5NVsNviDLVcypavjmKuTRFaremEyu2BySQcPnv8Q1ztK8
0ZsUtti6dfxHV34lZsOthXBrE0KlX5nBm/QYMqFkYBRdWAsK4b8McKge9FdTBvcusb4XxGvpwSdQ
C4g6SqIVOxZQ9fw+PebsbA+LVcayGl4Po2TLe0hh9awR4er9EY0PVvsp+3EmIAxORcgqyO1dQzPC
VWr+hTPygpDx7+JtUvUaTFW/TZS1MG3SbYvCfxb1Gd4+eYamIXZDin1VyMdIO/+Bt6EEH9lH9UH3
hUBowz7dZUARwL7O088Y2HNqvjdjA5GRi4nECBbsPpUyKjuc6yZofsZHFpN889XM+7MQOOAG941A
jEMEDzH2UcBFjfGcRSSiR1Oy4bKMNoGdYkprf4pInIoZKWWgN1apE8JkyKPUSri7gF6Tsu42GJfY
OHmO/d35xkdQNF9x371iMF3jwdzjwnmPMNnR8BO2aHv/eUCFiOBC7qBiKGg9eZwMB+a2uxpeCFZG
o1InmLWvDXxn4w87vWKr0HWtu6b5L6B63ltiePJC91hUJVjuhfYYTYFxFGHzmliQggl66PdIpYut
X/B+qQKAkn6PG6lnujHmqBAnlBfST18kq5ptdiVcrFzXXXaKXTIb2xqERKKbF+KKTbZy4AVMga8Q
rbqrMrUeEz/b67HcNUn2Orrzs8W7EpACtigWxumuJJPxMgfy1fSj4YBX1GeusYSqdfG/PnOtba1v
BCMT7pXAO2in76oEulj0d7b95GZwKwBi5K2ev7O8PSFVzDYoSP5JkWwhmjxPDDyVNx8ti+yorDXY
20eITNE1+KyWVixZ0UC15dY2e3fVFgYiMeGr0xBlV2eul/h17gVHTc0JmOyOQYi5luNkgmPXG0wx
ZBcY5JPY/lixlnD2dj5DK6n+GQ5xPgF5favCtAldZpLkzRppEENYBBoMc/3+07UYqUMQbVEndWrl
GNMXalSLY+Tg9uJTx87aCZxLzhVQ1+5nFxGSQikR+RmHT8MZhQYTOgc/ATm2BEO7CL1BvKFIFazs
KdDYMdxSM+c+KTCQLw/44LbtNdLZwQv6c4MpdsDOQqgEH8rErNaYJW287AruqoZd4EWjfUzNmc1c
qY9WMU2XmTZp0+aLqNzrNIORwCela3HCZbQgCYSCc2K1D6pFgFK6zZb3sL/v7OYD4UB1rNLz7LpP
+ZzBia95+UkPKTz9V0fGl2gWxbPX/DiRh9U348SJrfPY5GpXw97Rfojzwb74VIhADUS+VWF7QO13
opBiJxOhvi/CLynrJ4wSV5qMjheHF3ooCFlhHNWykFyHfQfnE4T3nADwi1nAcRC5C24kNCErtQss
KlVbReeN2d8pgmuVsgPqMBoYQNFD8pJkMb23qWYcKp8iVPNWBGKr5ghpyUNduzG/LWP0UdeRPOcf
xoFJpYZ4O83eyWl7Yml2kYt3dyCk02fKs3vQARN4Bg3tmvwDJpp6nVqJyZogBQhSAiJjTh6csz+D
wnwd1MBqC8Y2RkFWQWT1VwRYwz6z5HfFyGFn7jurzTYGQpD1VLGd98BbteFnI/SZGKQatBP0mpA4
IKw0Gb/UNeR8ua1g3oK4jD9lGeV3LwpQNLnJvOM13FXmVF9ykPEsEeY36EchCXET2ILKRVoR3aw0
gC+V4A7tpn3MuOdI9k95GQK34nrLN+08g351MrJacsl4M+Oq9FXJUIgJ/NozcCcprxXwbiO5AGi6
DfYipML9IRdmt6s85g2lYbRUtEDyAukrpCwxnLNOO7vYgx8pGfsQhoJXx7PZuKSYMua6LV54n6E/
O42meW9Hn7hJ6T0Dx3LW8QSYx8+QUEEUuIPU5BORE6vzeZtNyNG9GiHBSJxzaTMlH8Ng2IwdbT1Y
hiUSvtogVzyrIRjWPHyo6ES5nyXjS3Tfq7yfhlUUVajFwIKURNKQflQwjTafCf/u6GKaY96p4WAN
1pfk94oQH9ERsr8dfPf8MJp/Dcgkh3jxrdUJYdd6OSf89J+QzUMtY/o9M+kZVU4cL8nJ6HW/nVGk
4VNlvUBkLLDgrr8KjdqcrRIjemawKxJTmkc36PmWasx6Y5eMD81U9StmBcN2Dn/wgM1HM2v2Mgxs
5sjhxe3KikEMkUf0YZsh8hiNDt5F1aO/xaZ6XhD2GnjuDF+XH+KpqAG7RNl5lPyq8B0UELRcd2VB
fUDDD1DSXawD8PnRtwNncOB6ssOeX7xYnCdcQXfTHPO9Lize/6j6zpHtUd3H83KaJC8QytwH6B00
mV0u70NFcmSUuvkpHzns56Kpj8PZTGd+04OXQWiIiZWcMW/4ThV+wgkkHaLB5ysM4ezI24xePelu
pxz6T0h88xHPghMGWIa8tLoj6fvJ58l7CoXonnooJgzpn9uy1ncdWCPQ3nI4zb0ckGPPLNrTn5DG
7c4iKD82YQaHhSozyGVwJsWuowTzahYqunzE3zKes1l9I2q8RST5feqpuM2arxDb3Ujnx5dgzb9x
3KFEkojttkGIcCVocqKLBMtqMUkmKiag14s5IVK4FNQ82v9McI1Jr7i3y6+CJtKKEAbOgVneLdIG
DfM/dE72o3SOke9avMCEakKySJOo3tPaxkA1JXWm6MBoMm8c+6R7jer2mFrFHhk0RXWO/CNOuw+f
mIBDSMrJSi9fL5yFubYm7QB10NFmNj32YAjsfn86p0zcoyG0QSJHNT2OHjOxct5oJzr6jTKvLfut
6++fEAHdChNuTxzJrVoycQrpDw+9uCUIwf/AtMRlDl+qdPr8AOgrI4pFU2w7uDLkNB4w3GRfiqXT
pl3yUcuRzQozTRpm0tpIYvpb6ZFsR+/0+1gNnL8XAKo9Fm6qQ8h/bKo5sokbW898FYhO2CA9JEpY
M7D29AYqDKf8A5cFCcacX5hmMOHU0Q6HGvXCYLyGLsZEtPqPg59/NWjCN1ECFNcw4nALHBG5+Jir
PRt/I0X/mRk/pLyZ56QPsIEh1R2YE6+JX83A8W5F4HvbIKPszJz+HxKt4WgLtlBY+cttpjisKzBs
qEgfqaJjciAKmOGWPISjejHn5KGRKeEUBMqsrY5MkaK0pn3E8apj8WON/B6CeVhibhYbeFVZV7wq
rO4wzZ/68F3wCQhXifciIidM9nCJ+xJhxjCdffdPC3z1EZ4gcSPzzkxfO69XOxmqcxBaSOCcAhTK
4OB4GwR691HWD0JfPATpTlq3LxpA/cFJH8rBC7aMJ5onexEi91SyyuCrWEmmjsqYklNUBNT7U9//
YcTIMI1ITEC6zjkYlX2elE+uolVfzcZl9DOB3It777W0RHCiT/yHikA+GFiT163sgp1fBDyPBg+X
eOhdZnZ+5IkzXuVLOiUPo4EPserx/XBLcSsrYz7Tz1J4Q2U9sDKjkVfFP4ImvrqQ8huRImn0E7/F
Rfm9Bo8vNnHWEmG3LEhxq1yVaagbZONPldMK9Ky5zqQKHDAQI5ENidM0l1+OzLLypTfN98wowz9o
osGKg56/ZsjKnkL/ma6Z0r4dvbsk4gbgeW3TWNtv3cQFT9g2q/zltdfgDlzXBNbitn9iBFgYjUpq
SFsO2FKglmeJfvSGbcdt61ttemE8BRshwQg3g3A26vhmlsdgLFwGD2xxnTZb5QwSDznmimUSWwax
9SHslB31COSSJAL9AYiSFZ1/toCjvpnACCJjKfRrSZRs0DtXCQ8L+aR74vkbX1PrrTEFY2zN29q2
Ga6wgIbDsjJi8lfJgMB/W5PdMi8tvk+pI+rvRJknuC3OXhNgs8hIT4k94FBOvn+P2szknxPltwwu
iyPy8YfU09PRSiiD3bF7iLos+hM6Y7rBy9WTp26SxMXrE3awq8uasQEokH3LquiYITVE98d+uoth
LxXsw7mlM6J4bTqc3qHfD2LjxZH1hp3Vm5czoqE6sjZWQEORLs8Ar90y/hDAxcTOzuSbPVUpU6EM
c6tBw4IwlosX/gjaYeNDONB2ESOqh8pDMmqW5My1VvjhOfrDzfu98Pp3qpvsUs/daQJB53j6Wzo+
Gg2uV91Srnc6oUwtJE0hded65qVKJ//mWrzobJcGdt7htoLfc0AUmbAChQAhSRXZVuC9fTBzFtZP
7bOzbY3iHC25L8T3oRCKy7sI62dTUzSNy+8YBGT60BAOcEuz5k1GvOiO4Cy2EhmAwSfa2o1ekzlo
t8Zi58N+hp2ie7SJyuoc1K0swyH84aZsFv1CEH0TfVOwWrWCu2/Pp1YZcKEJ8TkPA0Vd30DEXy5s
LZB6Na3zGYd0OKNjuNzrI1epqgbeQ4kCHGkhmEiZ3jUQLB7L0LG3RdO1hywx+v3opw1mL/NdQgSb
Jt4Ghh6ZSbclO3uzIex4rdwImTCU6jPHP0PG3HxJk7m6Mcf5GVJSo7mS1KoZ7OYe4lFhJFJvUpMr
IUmJSkBUonfTWNHZRDgHZX6OuSTGoQFS63vZBXLyZkqmvyrnRZoELuikBUIS1c+ipW5gI/ntE7yZ
N+JjHtyXJl5CyAhnI9s53iv8lnf00UAJcFl1AxbHoXReJ4M37O/fnDiMjGEb9Qwkfgsr1AiM4moy
I0asCp/t+O4OffWO0nOX6vlOJidgtAzagGt/OctNODRqxo+teH8zJ+AJPkWIbVk72GtYXwH0kIRI
Ln0RiEjWbmAYn5NV0nlO2ZLKmzEHySPzU//vmm/bF0i4Dj0ZR2FKZErNW1BiK7k7iSJgfixfsoEs
5c6bY1KLB76hmOOoZ092FXaGQrCPHn//fmKSWSmmyju0ygd7XL0YMckrPWkMK7sQF+1eTUFNY+CB
gVpEyRI4wrr3I3pzDyX8wrweR0YBqHpvcTy/lI6u7kbGsdjGJg+HJao7kb7IBpg8ksYM5L4m9DnQ
PSDvOefJkBWy8oFr3Si6x8SWf43e009J6tXP3FGffT1Fn4IR43YyfYQfWSw+69gBJwNgImuidm9N
zmNBN4ZGqe53TjUQmWcZ+jPrJ9yoLbkSpMnZ9Oe9uBoxo9tw+gOHAiyx69LJU5ba/GT3gqhEyQru
zUHRcxET7G8jl8k9a6uvOCyveamhO+ZN/2LK/un3HQXmjsUWEFXe7FX+mYl///vPcQ0O02G2WvdY
/jIq7I6soL3dhnc/iT1G9qEiZ40lxQBJ9U5eWLY257y7ZmqIbmaTPP0fX2fW3CqTZdFfRARjAq+y
0Cx5Hl8I+9pmHhJIpl/fC30VfTsqqvpFYcmybEtA5jln77XRUaRZQ250SZU72Wqidufv4/RRNEjG
+DWH88UU23kfxvY7b8Ap6JF+n0TGzCga7jI5NfR80ouPmuSt0iUzLi1Ga4Tx7zFJ58c61C/Vlsqy
evDGfCLqeskgsNRjx7AZGg7bfcq8DRArRPfDTNR2xuYfIZX/1r1mtWieo15uecMRTogY7Qiw5w0D
MhbhxItWM6rWSz8/oLWO7oeYeaaM5vRi5vo7qTpMHJoFtG4xBfRlTMWhuDZj9e4b9MG0pV5kpgKP
KTi+ILI+zBTJ2SQmgUSavJ90gX1db4aWkdV/euz63b/fuD7v72N/7/7Xx67fiP/3F13v/qfH/r7U
f/1t1x/7/5/3n175vz52fam/v+3vy///j/39C64/cX3yvz2GU4jWIZGzWwy8AvxZMXFZTrWDMGho
aInfExNcxus5KocTvSZQ7Dlefr0jZ42kyggTyfJlkeJFxvU3DCfMU1htYoKGlh/5P8/5P19evxXV
mDfdkJTM68/Vhutz0d6ODLThjmE5ngodVZ7y2f1qFqpJM35WhkkDZul+MIIDql9GmKb7qTxdH8NU
X56udz1gTfsO3kZL8xE9ox5NJ48si9U4gCyjJTqeRlH/lgNyDMtqww2M/j+eIxYOKRG1U+0CWJ0o
WC1Baz8yf5IB6PsQkklAvUebUMvJ9QztyzSEr0ZWYSkT86lGm+/0xCOP2p6UsBn3E+VaNDksm+lb
24s/LcJW+idNep6nzNwpP3nwu5kIyonodCXjz9D6krWOgXqGqGo6sUnW57EDbLBuDcjFYSuCUY0N
ngyFKLsK7BYNSLn8cj4vgVdoERZQdLETEWuQP+DFbED0S7Zk3kZrEmJntEKs68wEddK6s3cnoedj
+fionBZbJOgQS2qdWt1UQ3llEYOIk+po1CO05zB83tUFcpsQYA89JEmEene2E7qxxph8t5X9EdLF
L+QfBWN8Sz/JPshOokxyIog06Zmo9gHFeLjoSSkpXFXsulR/43KonzypY8uPNfZ98/eU9tQWSSvX
WbNADsODsmoAb5H3jfQKnNro71hGT66tHPI4SfqmQJSMSmlFzjsLdb0iOQwOHbUln5FQWDeZTtJg
74n+9kq5nklWwA+iOTcJSHTXso9o0pqgzIh2RudBHGYdIfuhgzcy+maSCqKn1+RjBbXoJvTp0DqJ
OLMD7FGtutt+wLiguyS96T4b58h9IhCK8sJCG8SwlM4uheDSg0DhI5tfXMaXfJyiXSysnaGPD4BM
wDQoJFRxHl9G13BW0ks+cjkl1K8Jxe5y1IL9G0+JjmKIyAZkwsAaNk6pPjm4kGYLfohc1oPeSSLF
EyjYrUdhVlZi78wObbmMTBtVIOsM08bahO0CHOIvJL6vIzV44g12ElQLVms0AOnajYmoY9/0aw3V
Ps5XbMKAi2OalU50Sow+IH5mXns026gU8BPy7Ee6J6htmPTwzTFhkpBt5zT6hMEOgmNw6Re4uU9D
Qf8YdXZyRusekuUM9hiU3tTJQmMB1m2n5ZGMqiXwgD5zFPOvX/9/sgQpNq73827R9A409CC0tDAs
Ay/6wHzGe267bdCY5BBDk3gkcHRl2u6PlEjJiRM/taM33ECI4Yyb+SipJpz1KOm5dYSmUTHp9mFq
QEL0/i6rjW/cgmLdm3Gy54DYtwT+zCG1cmPRmbPsTgtmNd6Olb8PBQGUeYswkLDNlksfOTKUMluL
M0Mw6FkL8LOnpsw5kWzi6CxHbxmgLW86cmeopnwkVVz+emLoTlhH5MqBKLABtDcipcoDogxfCLJM
gkavjo5eolHIJOl4ZGzmHnwituZkozEKPVruK+2+xwrzOa1FPg9tmeNbPRFUdq8zYc1YuWfGhKyy
TNG7oXXoA05InEA6NAlOIXR4H4hrK5Cv2oluiFm3DWv1opccxwcZh2KNN+BIbzOwvQIljUjHEzGE
A6SHdN3X5CHO6AmJviaXWyeXc1karpf9yRDWWnOSjAqqAbejwJUdQU/SlgI/mkYkkPlmlp5skdxV
kA0pa3CbKsWxYCF0jDzNQuYsD57FS1cNTJdQi7JTWpBqUTMBZ8843Rj1RAIxEfb0ud4GIr1ydtuB
sL6cKUVW4NBLGHR0dHnGLD2205dpwlyXALk0BSf2TPrIDT2DoIRSs8KYYOBt716XuHj8SjDPx0VU
9IFIGaRBw1UWRMtrXah26W9le1t1x+uyeL3JSmtRM4X/LJqumHvQASyNf59x/cqtpz+VkXzaFWey
yfTxFE4YcTUXRND1bkfBfbp+lRNqdKrGmqyjsn/27Y4gadsOb+bYvB1C510HMrpzxp3pFiW1VI8n
q+Kt84BJbFWDV4+T3XnW9OmrGcBWTa72J469oEjt21Bmj5EGHsjkoom3YOVJX+cYSh7Rgfn8IVzN
UmYSic1CrEfezoGaGjSOfe+NMaEkMZMiiyRFtdxMOkZyTUeJOvJCGWaIrhJrjH0D+1T9qYxleoPD
cQ5scxAo1sqnyNJe3aL7piP1XBtDwFw4OvhtKI5edjOr/ncZYoE1r149ByWcK9zNPExfxUIBaRpL
BFKuWWujFaoaNhcZLdupHGlMkHQP7vnOSYHhFtBnzWXBqe2e0hRqc0MU08Zw6DUa6LR9OlPgxZOA
QMKVrzHsxPiOnByjbkuLbdOjY8+S8okZNYZ2rW4DuwvrU1eNwJ/Cdq2buTiRAi1OBZLMVe8UaTCb
RCuPXhFtQv9jKA2SodxWo8Rb4P+0WgXF8Y1hRP1JKih2IuSDC3OGmZ3MTsKds1OhkURKosxBjt25
h0PH+Kmn6cb878ROHklIQiS0NZ6nsvmRi3v0+ipqoCdS+0/XOwSr4hpiR7VjWnpJW5Yft/HhFfiP
dQbUQdguHazF+Bu3J1j+zWlxyZ/60bEOjoDmsrzP5pROtPV1PFWks7s59jVdhEAUsnov6Z7OMfzl
wtAg+/2ZsY8fe1+vTw2SFuZWBjFtNK4ApHJQGvaT0UIoIRjzmLtoNykapoIhW4NO7JQuv7owuQL0
g/kk53E9VU6Esocdhj4vnz7Y3AD0EOHd0/iQzpEdkB8DW48/fmngdlVyut653ihoyUs4B5ZQbHC7
oknu+xyEdjT65Ai1yEKuV+eeaYjUQdGZLhkwHI4xV3ZM7zv+yn7VLu8r9rHlahVNB41P+7p4TYNW
nCytKk925pIZg08mgPb6lHizuUUDKfeRG+6IZSH0QvjzmkZUkJtTfJCppU7VcmOWS+IIJ5tkvoQ3
qmEBYvOCfea7AbdaIL6j/4XsY4JFBkn4k3DMne4UNe2trl6jUx2o9lFgRo/9zMLrVygVxtnfj2jy
T+MIG4Zg4WUkP66zecgOKj5lA+k1zkT1RoGG3xUFmu18xEm+cTT9R5j2Fh0C9azD1Y+t83DHNP7U
9t3ZHNmnQHZZ1wuEKS8gX6HUUxkuhai6tYVWb+Fsf8dsRyyywRAHQsa/lgv+FOEyzGGZ6GHxUJgj
DTOHfyRdqkqpb+sZ1Cq/8PT3xoflcCJUPdyWXHmIyIEIkaJsrIgjocmoqkALc7EviEAhGudcJ9ph
yhSdYjy+mAgAzqTacztqbNpCCQXasYNiHh6aIkEPV3unuLPvJp3TUkvztWy3WadSyLB0HktxW2CE
3rEy6ye1bKp6GLZIVG9yCCcUDSz416M7cT22KRijdwhqTwBomMTn37WOpxjCh+eENsM++9MZnHxr
RvCFfNXu/WReRyhrbxA6sCEnkZE5hQHS0P++vqhYrirXr64r+9/HrndNk1Iic8U/zx2Xc+z6jL8/
8G8/Xy+HZ7Ux43Rd+kb+VkLT3cq4mjaanhhvstRfLTij916fy/u5Fi/Xh+0Opm5tg4a43p28/B43
YoXAKqvvii77vj6M1x4wB3u5LfiOZuf5vHvdMgGNRDtc0LVjFLYwJDrE1F+u3/j73c47jgSDnq9P
hXFBzcMmz9nFRvzx91miTbNDbbuXZKrMy4T386bTGhrwy11j7LBfeaJfl2loXGTRlBfD++cO+BHz
cn34eqNhoUpRTa5if9oyU0tZwH20waV1MdX0rxvF4HwnYjQ22Dznpu8u1ydcb+jMWJcWmORapmBE
yg5rTkxc+DbqXXHB4/BMQtwbCYDMTz57DGAAhsujVqM5czLz2ddxgOiNfS4cqh0cpC9/a/hr8wE9
H1tawO6ToHQDtY1OuUwwaCSgD83ObY+Y9JnRFgDquuXlMd80B7UkA//zlaUQQs4ZA+Xluy7zIOg/
mzJ/iCDOr7Sm9olr0cfD9WZgEbuxBNBMX/o+QaD1Uifr2w5LEzNxdlcz4rOoTE6IKEHMWXFLd+h6
my1hml3sykOdEDK7BNE1y73rQ17JuEuh1NY64axj68Na/BCm2xPJoCNGRhZ77w/mMxvoU7xE5RUL
wfz61fWmsdrsMA4gP+d9rWgJl3Uzr9UiQvWKAZh8RY8StQnLR2SO7gEY0wwgt3/pW+eHqjHGYFz+
ECOJfHqIe/antjpktMGDxDTfrg/RnvJwkPPhFKgottfYwFEV7hr4ENyVhe7usq9GCFuA/MHFY62m
pfkUjgnJYN24daYOmy3C4FbVzZp40QGxHRAFyV6DRQWsVEzUO9l1/BAXB/z2fBBNVaysrCfffOk0
/afGzizFW8HEPBgXHbepZDmjHKEJFlXO2dEapkjgVgIC0JeTSucIUck+MX6pABE5uTH1QT/l/N7F
gUf+Un1IPPfLNK0xgNzNVH15P/55B8Rz3QE+jaw53zD8eu5rKEfXG1cLxy2EHxyO+M9IHLcWX+Xz
9QO43kxEFWyyQn8JnXjvwAFGhtxQ38aSA2/Xzs5ZjHm6Q9KaVdxV9zmbQESi1ms09i+gUNvN9d1k
w18drm82NM9x5VQET0DkC4NEc7aTb72FHibQMcMSwiHsWNuqJV3DUDj6l/fk7xsoVS7BgBivofB/
84quou2jyW6AUBw89h2jRXdmjMJvIyuerr+aCbS9z7TtP3/H8nEQ/EB+gOH3xK0iw/q3Xlnb0dCm
ew44yqjio/7dmSSPIKZXYCQcayM0QnmrRG1S+J2FbeyzxaDDdhS4Vpy8MoknPmB5qFu+AhVca9YT
WQbzTZg57xBT0A5maRlvZq4K12uBwt2C/275R/0U8AcDHKKfshCoBtB9H9oolR2DkcSDNDlEtX0T
jiR0TfjqL5bR4ZyeC5IcmgTpnXTOAFESpFL4RbXvzqL/nlgoV53URPqf1jvo8cMvtScen+4E/j16
S/XuOYx99xMz/k/WdxktEjbiGDlZOcwJRNcMJzBdUpg0NEHTOF3KKlgKqzLxvZMuU/OSjWzwp6Wk
4LwKyCkzLkaY/uum76avnEk4pCQoqEPrgRObIugDmvMZTeGT58AYCacxPsY6b7mdh+8D/YtVonch
Xb331ldij55xG6dhsqtLwlqQxA6UuFxeDxE7GaJUqQQYC6Od1jDWqF8aJ4xkwqVR8YT7VnB+z4A6
JsDOzCNXXCXJxWPQxMZ6Z5i4++lJf1YKE7A7Lbb5EbzHDEUzLEgRkdUksfc0DW0qnFp5ogiMLIb9
FDZ3NR/BhnxQ5Jg6oB0/mpFsz/7BzEzgeIl29B2/xCsAYImMJOzKWQf2A9od+8tDA9RiT+XPzy4L
xuLTDWteJMzPaZsbWxth7KVxvbVwNPMSZ666cM3YDLYB+rNXwOAQRzzWIPnoaNTeCj4FYZxUtuRh
zr73mxdoZfriTxsR+humFvVozfJFsBt/O6BtpKsZLUBHZ4T1QQSFPLClHUuGsnbdH8jqRqVB7jEj
8QBJkMBY0h41q/W2aDHjw5i9DQV6zDDW4fJ1I9v+tv6MvHHLRPS+0yEDsXl6RUM4bicb9Ec5kn6X
R2dw1qQj1epW976waBHqiodRWzAvdM7WCTTz1VDogcLXtzZoUklGS9sh+aCeQchNFlnA2YLLDTxe
3UJGia1h3dnNW28sw5G5MrAdmswtMbXkM7MG5YYDa+lmaDmzRqO+bRx9S113q3kEmZvx0hwZOTyn
+HewG6K45QfAPK6IS1j5HG9svbNRrNbk2yzcJYHR2HTjfUkoeh2VPrKgtFm1hYYCvqG7kaRHuo5c
S2P1gOsyYfQPQL3ETWwr64C/adrkYNUKjYLNdqZb4M0JUCbrVLcjsqbCf3EbYyDaVexz1UIf6WF+
SB9ZuXDsNBiwtNQjLkDpWk8Ig95oad9nUhjbyJ3ljWXB8otsB1IijXVJmgtyF04KDQijHcaEn6bV
YdLsF5YAxOY5DdRZgwBSsKOgQcDmQd1ZZqEFAkl1aBT+se7LQ+8zIR4y79i08aOiu0rdjMQvyrRj
lnF5oPyYzr2rIMdoOD1cldISAxOxUYm/a83mvuvQoxGOc+gHMt/QMcDWjQ5lsxC48kntdD8+Mhlq
D1kGm0mzL7kOurhF9PFZRf6nRZbsXd1ABkpb5FOFOvqtZa7iUkRnF/nE2kCOipfSvQ1r7BWe7H4a
+DCkLoYEisco7/sijzdGm3z0syK4y3XKU5bF9a6r6YCOEa0evfids9qlgWnSrF7+jOQ0kF6dpKwf
UHOKAHYCcLs6epZQIRA1mgBMIvQgVaatC6sPmeSDsOU0Jy8Rb/EaN063WqhHW0DlBMWEsgbSGxJT
KFD8lqjp9hnKFf6JjUGByn8sd5RRl4IxJaHQpXeYevyzhZsjIgVvfMQMEFrliVoz3jmV8TEZXCLh
9EakEOnPBD8ZO4+4eQ77JZ9iwU62geOxuJc928zS8yj6Kpo3sG0EwVa4JEpSiXtnZ7XiYVDDl5OR
YaVMQG0FnY2pTncR6eZgx0ILnWzZbvPyIpU9kH4kwjPR7bztotTuXQDPnLRIhRB40IoZ803LyKMf
aKT1asO3dzZlNYrqmahNz2u3aRofPBszmzd8eRUoCuYL/mILPkh6rKsO9wTq3AxfYSFvilCetbky
QbWoPPD84bWA9m7A6UEtRCaZMgtAYmK4bTgVb1mlMotEJZqQpNqWWXljMUrYZCPuDi/R3h1dTLvJ
mH/5LHDvNdj1DYbZK16TC97CA5eo8YK4SY3NoNheF83WZ362p/HHqN5QcGAUfufEX1g2w04juA3k
bd1ts8JYC7zXyLaB0cbjAckUqgB3ZgAFu6xm8+RqVr/KhpyBqENUdDi693lSP0zCe0HD3YxoAoC3
V4y9UgjXyMTnlNhDiW4am+ILBoRzly6V/90gKaJo/r74UfmJBCdbawsJk9a4j4N8mV9/iWahfNEo
RvX2YXd1vNFwF/PeQu8dLN6XLpFQDKW/BTIuz4Ve7HoSf0vlINQrc4nhZcFIWfrZ6uMnTb9tBOZX
K4P9PEVAB2b03lzZAPhRV/AJEseAnh58bdfWEJhRzIKTZuglkQDdheB+s8EvL30xbGjHk4qD/52I
t5cIMwqrt/qO0VvTzhiZheMLlPOfZADj6s7dszaL+GIP8kxZ+qaFjI+EZeGmNcwjUCjEaxEUXl/r
bjH5Y/qmKw0olI1cYQHciaPpxtbUs95B3g2Bo+Sa/U0X627wTeQjJYQEVd+Eua2OJcj91w5NXpT7
56mdh1fC8Z46+RqjSLvp8f1iVavee7ROjLHzXWRC1QttpMeoM0vwJIirGcBgqSzFuR6HdOOVzd6w
rDPdkBH7LsrbqdLOpjccqkJ867PAZATaD2VKv1N9fyvRfgzt72x2RmB02WZqslO7CEwG4nShSGgn
oGR/EEaW+zFRB+CWL7aQr2413sr9NDhPReRxWuSJjdHdRC9VYOdJ1I9wI2K+PO+XVmik2jeWcCRA
LvrwItYoMo37YUjvXA7qVaerzxSQ4qpO+7US2S1lgIvmq0Mjq0u5AeV5KxsdUjK8DYTdGsMqdPl1
b+IvI+5Wmw42PVHbaseV3RBkhhk5E/FdIa27MEe8htVFQW7A+G4cM97/RI+zADfVI4I43BgkKnnW
oyEN4+w2HvRIN5l2pHMdyhrks5rMt97WixsTU1tPsQMYsycTVNwmQ/2Jke8p5AikHTMexlT7lf5x
6dQdx8zaQlcN+uzFnahvMWeebPcwlv5Ojr/NQH4xJe7K7cavVqu2An3CRNar6mxwR2S1mnUNKawj
0dZnoObDG0RmDDpblT9JwRmqxCKb+KLVpHJ1lzGetYfu22/cihhrcJ01+sHOlxDBST8Tbd3eX2/0
7k7aRhqknreLzdTeNQRjJzFdqAmv827sYv9B6NYDGvqWDyY01z3FIb3gC3p554Q8eUtwQYrzSyfz
q5lPTZf9pN2MSIqJR+txBHDhhAkq0q+pZFXTLac5ipIqBxMuwRuVA/TIY8LWSPqr5qACCxsenEL6
ZZV84YBLXyz834kHUDqlFzYjXL4ZHTJ1BZC5mPnDanRRvglbeyvRHkLH0VNUkSwvjemYoMnJS7Ww
296QY7XuBvKp3S5/Zeo4BMKNX2OAeb39LqyEkPDENW4tt3OAJ7YEiDRtveXTozEg4G8iXEUjawFI
bNau2++Yz4fPje0GSsDkCwf3m+tZFZgG+BOoa0jMAJBtxnSCllAL4mbHxyZmQlp1drjuRyu7k23k
7V38zjoBYBgN413k+yn8H5+tUQm6x6rp7nXMNdeOgXMkj5FJdI55YtYL7mrZ70DH0oMYWABRAlGT
bmsRpTdFZ9PEndcGcCnaLOSYZB3//yKR9DQVH4X5rHzHOPiRZQE7a852jHNh6JM+gP58UsN054e4
mtlqejc65JGSsfemn4EuzNgPpSAWc1S0cLM0e4SwlTb+Q2jup9aCExPiIGx94nalRJnONLwnG23N
VmHdRZxSAB81I99r0bLiGTDnCTHZyiL6KfRxuvE8V0HxRpJpWFzG2gVXWcZfmo233G3p3ybsSCEa
ZjvofgRI3M7kkwydzsZFpt85BrWDJ+pPgZka4SGHkHtiBMqsUVV/XGniiXdbANG2X6DwdJGIgTju
BmxlnvHjWIxZDEXMRk1DYJXVvrsn/YcypejvpPpsWoiAnsdGGjgl/LM35Rhz8M85CQoZ4YbPMU0L
pbwVHSKKosAB997bzr6s8D+PrCYrRi33hZ0dIES8oj63mQ6yT2kGcmEtcJKRJh9E5gFEy+k7R9Xe
WAyz/DTI+RDtItVV45bgSEA6IjiDYgxlbYdBhoBxCmLJgNhsTqSEZbc9tb9dF2tPsbWr2RyI1OZa
tYRRl3l7Ap5V89GrXwtsEozg9zQOKWcmjzE3oXraGKFJbPRo2+vpiwdwMojye5WLb2KuMj5E6i/J
hLqmTwTFA5Po3Jv7BrS3IuoApV8SbsA9/kjbf1RqJnUwJCxzcSqCezAQHKxRs5y6EuxZl4qbDlnL
xm3R7DYd3YJEwK0em33RKwKNmXUBYeQfnqNXuv6L3z16x1aQMvZqnyd9PBVOxCdTKyyluWTjNB1o
XjzEJYyyhHRGWzG8z/o/tkyeDGN8taKWaIX4ZrCH39QqtSB80SmWSIC/lArfj2fDBE+mjZF/wUQ7
hHR3g5ltGgQPtNrJBBojR7/N0qN/YZn7aJN657ZfVETOOcSTnU7Zz2ywqNZDjBBcP4zVwLSD7RbZ
KZvYwD3jImN3PETkGEo2RVj+RkMClz0RzU04cZGnc8IURvL7MTCNpBLr+kDDJ7oECXIeNzUORsQ2
rGQoBe/lB7fgJYryi0U6JL4oDdU7CXeV9gpKGnfAHO2IP/e2wnFYF9VrkQEfkIjosEt5G9h6j0Wh
tDUAHbowOX3rks6ykRxqo2GqPDD6XUTSZd5tfdtDMpDh4nXMxr+pQLWxbJR7KmtLy14pcCBh5drR
NHm5qX4dYpMKMGeh0qOF29A/ywZBQhp/5QN/Ig6+p44r9ZC6L+OAtFrPwO8LhKCkFG2nJm4u2K0K
gtYzawn/LrDXjYt0EEIVDWqDApNopMU8Kytv5+VnOcpnJ4YAURjjtmjaLRf8u8ms1Aau64ltubsa
HZ+dELNBd3A+fHjVAw4kJD3+iTbKlyOkCOax3e2SrrwNl4Bux/QvaQ4qs07idzsatrrT/+DO+q2T
5D2pm12sjdqqz+966nlrxgDh1CWIITv8rPx4IoEMFUGWsC1P6bNxus7GBxk1v9M0tayOMIx6YoM1
29zUocsCLb8tbaC3SnzyipHUwXN+bRoNK0dnn78cAzYLrr6w4ya/C9DE/xF9BXdwst7yASd2PyMv
y/P+mMS1XJts5u0y3jFgxj8aEpGuFUWg7JSZKXjN1uVSq4hLpl8MS553oZ7ttTMjQ5j06DzW8nuw
ErAhkFLy3NyiFwsyu3vMRT2tqXQizwahNalPlqVnwnaL1cDmDG+FtgSLqJGttW59o/V5jotwQ8QV
P217bCyom1Km2eCTeWd1zbnEgRS4ZzycUjeu2z3rRfGNkosqsSteJrwPZtvGK0Junlpfb9g+VGit
U9b1sSSizlLpz0KX8ufRpgxR9ckiMXOiD9PoEtJXw+wwhjsQ+eBbvJRDDRLRF2vyZoq6dj85ZrfR
63pbJuhUbNz0kTIAulU4DkAMoKDPGsTrHWJzL2vnnWdgRRtTsG7Wgs/t2wYK2NFSNgYS9LOrngzb
g+BgRYXQcOnqh23UxHuhUhqLeFXubXHQLG3+E6bjGyHxH3HXantiq9sXaMpLPpPfro14qcZAyuhd
txyh3k3mau3OGuKW0kLpG2mG4K1Ih944tSQv761y6xOxHgcU1EgLLI9Kh2TYoA/PAz3wAA3efuon
6hXfe00lwuUKJ2prdci0zN/YSZ5nYZ+R+DCEBoUnzITgD6ptFU/PU6O+57R4LtlFLNfar9rhgLF6
edRm4+KSLgWabOMJewGF9WuPgPZdZrmXPJ3RwYmGGsg1155rMdjv6y+DSrJaKKXR+Gowb92wMfI4
wkHr4ApyJOKFyEd95KuN2dFcDuf54FDkAMd32IsZ74lZgEh149+uPlsy1TbGIDeqoJXN+rkSY7aZ
M28xvitaaiYKIUVMOsiZtTDie9vFUzKOrPtmvx8Y/tAl8HHKi4pzUHs0rJ8ia7MbVQMpi1mcq4xy
gYF4jBBI/4O052G04eLrE0ZKqBfCyz/9vGmOFRwdPq3sWw3xiBoyfR6nKtvZvnMPXYgEVWERz6AM
HDXgvsvNXMmcCA1A7QNSOHoQ+q4nUzWIkdVlKW0/FW7JBj/JnOiginiRQU8uIOU4iDwoiFyWQT8r
jjJHLkKp8n1sBEE4BIhVXoLnoHKTNWQ26wbeSbgm/v0yDwZdAdIZJ1P/9nyLf6LyXqQEhEGlL3dh
rv0hHgv6lcYn0gzyTyEF/zZC1V7L39sayl0a/WGAxjUhJRgmbHAegRkB1fXbF/TVyukFjOzazKm8
09Kg+1KUz8bSSzEWsidg+915rqpXqzBwKyTvsnfBCKRaQFvmoIsRPYzhfRQ5ZzbatDu9cZ/IuMcd
9Q01hV+OZg2K0l1beAqoCFcDr9rOgj456xlSe7Ok9QjiMGqIn3HdZtfZoH0zyIqMU9u0w1VTTMek
bvd9bEKjd9l6a+w/VmERP1kjxFCC1R5oFdKCYm+Tjq5DvELjrmRxyHWamlpKv3Kyly1KvDKl0Fd1
U4NlCcOTk2M4IsCC9d2mbxv7KEQGds6z0G4Qjx0Jkb2M2EgvAvcMXKZHc4g+GqYum0H6oPvLWyNm
qg0jCHWu4ATJ+q+McfUNUCOTDIw7Hf+EFoJqhy9GY+W2atFTDCEsWt+D5AElqo17fzspCR1TB9xI
7ETnqgVpQ5RDVZ27hCZP02+NAl//nKN5M0nTiigXaFI/NJPcErOLlbJ8C3U7OqSouJIlF4E+1x3C
3i/nWOgmwZvJ+AUa64femD+JLyxaTUDKHU3nXiM0IHUfkFsdBuSjq6aunukQAIBwz4qFUMIc2OK7
YeCmTSe/7zehZeiBePaj7hXtwkurwVC12BhUZCoRTKd/OYDfL1aT7Qr86XW4nmAQDqj8N32DmMLF
se6k+ku36QyC7weFSqIFfbCsu6u2i59dsg1iXU8OMTtssuebjjdyMG+RLCXrokyP5sXXAapJDSdn
WVySHrkytS6aIzkf0egEET3+bRqjCmWejnv7rtDSdjv05oceWkEXNaTW1dA89UT8KZ2Q8bT/rdco
t1yngq9biUeIgiGDoV3eV09tIj6q1EvYQuFKjQsKALSEX4V7pglzBvOQfNaI/norXcMTQZnaTxtX
46rk0eFYyKWqKTPoj8O0J8DlkTYkLQ07+3GZhNAE0KzAjt+jmfwilZgUcUl4ossx0c/MwnOI7K5z
uyMj38V37MJw7aoXq6KRW6ZsfkeX/YhFkWzH8/dA57IgwMXyoo1tYbGlK3gAh+KAogT0ILzKJq6n
R4Hb2uwXSmA2LVXGyldWAUWePp2J6Yujl+t6FNvkZK6twfvJ8G05ev8Q1VNFo8/4HVLtYvo4suuK
tNPqx5Qu4E5HO3X+4g0Ed645xIU7Y/wYOey1Bn9+7YmNaezyCexAuw7DpjjWhgM/1wKvo4wIniY2
bi8nll09jFoJyrv0Hxi73grkHDcwD9IA0MZP1dIInseSrahH6M7kLklAeeALCPEY+fUpVMHg0gNw
dSycqcT2kwz05F9hpry0PdAbvMUXFtkenz6xR6o3gqqZdkMNw6smUHMXSf9OGc4HppbkXITtH3ec
f9vQe7Td8dZDndjML6nZ9Wyx+vsk4cRA2XJoE/r5sjWPhnYYa+cEiu/LbtnhO5xGyn9TdJvYRVH3
LrTkXhlERjtr5on7iUk7W2g2gknH/qoIOON2ntN91hSgnAgUN7EHZ3kGnef4deB13W1LMFPvPkUk
Xt50xPzZNY2YEuHSehDdT96kGQtO+9CM3l0TETLX1R38bHsL2QZ5oFE+FpW7A5xuGhbeINZKU0b0
JIAFhgJAm1FhCCRICQPYRbp0EcbM/iA89KaM3BJPq8Wyb5b3U9ZH61Z/IOeimd1XImG/5qy/Yz0/
R3h8A3JqINb1/T5T9Rn8kfscEnlr0OP3zekCpPo111JnIwfUWlAGT6ZztLsfNc6srqB+8wXaauuL
o49Iw/Z/ODuz5baRNG3fSoWPBz1AYp+Y7gORFEVSu2x5OUHItox933H1/wN3/zNytkBOMKKioiyr
EkDumd/7Pa+mb91WgGXTy49dlL8AByedoStuSttjx6Ct2kYUVNwDUD4Cl97dALX1wiinrVKD+oFQ
OyE/AUUSI0DgzPqsq9WDiX6gxIWrGJjhSQD0Vx3zONTmbq2jacWQgtsHrTTuohGDSGIs9aWqwRct
krhHQVtsHU9VAGu5N0WGQYsKaiLM8AcZMGwoCFo3YfO57KxLB5887oYxKVG4NMmabh25ZDZ76q8+
LyOyLwkVifEp97qvURsb10ZCpD4hSq4rVGPCxOtVqOssGzaSQO4KWdxl0g1Xja2zZTDpyUpf/LID
jdtjY61gH7lJzdheN9U6QQqFtEn7XhUKO7uiWOn4KCsC5VqtHszeTy+IUTl68ZkgcHdhGD2LVd3c
eTUehn36TdPjq9IpHwuA3bZL12oTE/g0qEqNVHakRQxwE7adYtOPtX7vTbg9OQ+2MAuoNf3EhewL
exFlm7JdMh0sLnyT4dMGw6G36o+EssidmHTCxKb16NTaTYTGgVO9Mm18V/+abQJopRD5xQX2w1sX
bg3sBAsX0Ubbxx0Ebbv7BLEs2uZc4F24TO6O9dEYwf93927cMh+mMQpYfCN7lANjcw+IQrtAIeNx
9wrtm2vUS4MLHC5eC1xoFXdH6icLkw9/0Pfrq8jT4Whh4AQhSmOaifG1UnAyJIbrHrpKvUd6Toca
anHp+ak5wuvEsSkaRUNMJ0TVNf/L0rB88O16vFTHxEFPmsH+8hiaULYcZ40UtgVa6AOTjxEHcEWt
0Ab9mlXp0menvDKrjMBVjdleQzMo9bhJzPjAPoeoi575RMUFsSmHBPUh1Mv7pvR+YZTorjmIlasR
PCMq6YA0h0fytWZymIstTYhM1nF/0CI/y6Yurwh++2AnCOq6db0fjXK4QK8D8y7lhINTJFk/XEuC
ce4PJBUlG0IqJnJJPKlFtw49dqxdgfq1rZ9MnUtFZQK6HsT32FqRENIhKiy9EGcywtOJUR66DGps
4NSvtAEswYhckdZsSClh3m/t5idojEsl1e+7jN0kQUT7tm+6g7DAqfpdiuVX+rWfOIDiCqZgx9kC
njG4uDKD8IeS9dnKJ70YrsPj2A5fhCOwHsHn2UOaQibMxqkLB079E1X3YNTIGUle4ter+Ks+durB
V8IrVzwhdegvGm+4JcQ2XnSXjeFDptFBcevsGdWSO7wm6iEHF49sQsqLZrLuc84FjYGzMAlal6oX
AkgvAdBxLjPZobZ7RlO1bSaGK67kbvlMpNy9wsSX65jLaqrvLVhyIp2uXLPDewzx1YVnzdlvY0bA
Dl/kNDNuPO6bhTbqd2Yi7uBXrULWx3UJ6xnRUQ4xG6BX3n0F00zlcqzPunQLauoXqouPcUw03nFg
8TmjBiUPo1bO32QV5D7X2TUpmLqlX7KQY2wu9DVXezpZm/YLEfMKXASCMUw4gYIBzDDRlaixDzjf
+1IX+AqkUfU9H7NX3DCKFeZ3T+aoduQmkzA31a27FU3+MVfJ4Csccw6MEG6N8N3W3PFQ+l65VluM
UmKoRmbQPWEjmjJ1cKovvDy+jEz3zsLmM1DsTaURBWrD6pOogh+m4w9rtcMkOctgC/Xml0lUDsQ1
iB6B9iUzjId0UiIIVPpVHLvXSkQix6C2EReU+dasC2Nr16W3Zih2wXNYo7LD8eGXwawyFOmXLvGw
jOQmMLs3g5upTj67AfI1vOtYfFEMFN0rmbE/lKC4DCH2FFhURrX6TUP1tULrhxWeWXyMAgyYB4/z
y2+XNGINmkIsO9ZAvrAsFQTzStYRgmgp6zkoMNv71fcczfuA83dLslHojd/ZeXCJaTMl5E6Ctiyh
QzeE46j3ehdHsPgtbk6iDgz8QAzZrUR+r27cAsM0v8+/+Gb8MudXrHUYpA0chZXNCXrDumVvuFrl
qBINCYfgidAwPCjbSy9Fz+2dZnH6BQv50cu5iQNqvovtXl1p7c4OfkR0GygQ5ZoEhpZsdewhGYFo
ivwSRTt5wU3hfdPxlEMmsLFJVbobvvYYTo15ZW4dZifEFzGMJM9FO4tPGlZQ9m2aPaALgQLsRF8F
dBlUQDU2lSGOm6Zl7eO09a4tnami52K6sGoMWMR4CX73ETSOUYCQrlHXrUP7h22r7kpFuasMIt/Z
SN5g3lbx1mKyrqL+qcTUtKq1OyUZCbw4DxGynU1gKng1quTuOWb8c55PSbi3cVoh4J269p2IERb1
xU5Xi5oVne0+WUIJ5xEonSGGFBjBcNgm8MWTMYLWendbYIG68h1wU7YFragjt80oblI8YGmvz1Dm
cjT3lYoezh8uyJvSNyU3Vtu2LH9oqnuDQwjXRS7jNff0T2MT7KCvmHiDNI913T5gwezH5ChltnC3
qAm/Ec9do+ANd6YKWwqD98bs+vsi5TxiExsmooHxQ1aSoaFMv7SCW3KVs/5GkKGbjs2qtxiRUdQ9
VDrOfI0Wrj2O3GtHGTemzdYssIurXhm+Gej/oH7R9WnfSg+tywDBk2ezp06LTt/b4FNY9CBhNWyd
tgB9QRIRFOOUiGWu40+HOoGnF3i9S49HOVFUwEu7ZOuOakG8kPjWgCfhqufcjTClLDiqlpe42IRX
aWEbZJGxaueGLwg2VRvD4xLA0Avj0tX1FG1bdNsSUbxQXRXpQj2I27xVD8DM7zzYgGGFjVQJAJlr
QZ//6sCMTQFeT1PHZNdxqqr96ktrYGSDEzqczjq6s6PgSpv9WDL3BdBydR37wDpjE6M2v01uAncX
VURQ4b8nh2pyP2oNKqyRA00cJ7860+OyViBdMbpPit/eFImtrSsv+IUyNr6IkApE9V2IW9ZUuNmK
vm9eOB1iCQD8cBI9zLMH/4qEL2WTNcOXshS/XM1iim2yVTCCPC6Dr9wWWxgt4QhvfGNDxS0R1pUV
cqNkKA9Z014pY7OrBDC0SnmKysZbW1V8m2Athohpg5/6lkRVrufES+/5H+E/f/Zt/4uXea+Z8aKi
So2V/jXUUTON/o1qmiQsFMEhBXmUCO0298ObrvcIIiL4TVqkbFpoGrdl4d5xaYRyBkuIJkvGTRQ7
XCxYCqkaHoGHaRBs9cgeadPcvID/3s3m7WwV2ir4rM8csLF8QoD6mbRGmx7R/Ih7olO9A0ktDduP
GLKRfq6MXwmGfCo8fbrGpOCHuu0MqrBkG3SrjsEXtYh+8rVI2ydfvWw8um6F7/SlIcyfgvFBlJGa
tEFmpikGKurYOOSP5Z/TidB1217HjdPf/v6X5puv6CT7S6GUBQfq7CrT7cuEzojAOvQOCnKvGhjS
imsjc5W6IGHvtTIC7Rur4QZnFy62gAuvdKWC+QWu+iZOEIMBY30SeKjX2r0zxnsmwFnXNO2qgiGZ
luAcVWU3lKlymZbqzzCwXkpFtLdGW6xjxfrUaeS2Wwbcm8jGrSd/cBABHISmfKkslKRtr6aXlk7q
F5Yy3wlgx5vQ5Sg2ul/HtKCrYBka6GGzGqb+K7kzQOFi41el5SAEjYQbBF6pGzi3JmkMwV/Nb107
+2Qivd6b3a6ERXOj18hwFaXkl9VHnfu5NUwRUL1k6q4GW/8ZKyNWdKEP7qkhdFh6QDlFAYjow1//
+Y///s8fw3/5r/l9npAvlNX/+G/+/CMvsDrzuWz/84//+Jin/PP7//mf35F+5Sb8UeV1/qs5+lvb
1/z2JX2t5V+a3+Z/Subp/3q79Uvz8scfGIthMz60r9X4+Fpzl/X7LfiO+Tf/r3/51+vvUj6Oxevf
P/xAI9LMpZFhmH3411/tfv79gzC13xX1z3qay//XX84f8PcPz+Frk72k//Z/vL7Uzd8/sIr8jUOm
ZhrcSLiaqlkf/upf//k34m+aYaAttVzVhbhgf/gry6sm4In633RX2IYqDBcBFZZqH/4i0Df/lfM3
Q+OnriHwUjVRGIsP///L/2jB/23Rv7hJvs/DrKn//sH48Ffxz3aeP0wRmmEbjmqo889/vDyGmc8v
af/BM8d8SvJhX5FyXwwouNCavKmEfz3qbdHmQtH6n0UXEWYOuZIN+yaCchOWGoDq+C6scTI8/oCl
dxd/PmDIGh2zmbrb52Nik1/ECR+5g/LPzv5HX/+/vD5N/7Zm8q5Qx9JMyWLJDe6Eas7DbW6rl8rQ
u+vzPkD98xEjqGWgDBxZRlXBCIGsbsXdHi+arvNOu+ou/ebt2/dx2A1ePHb7BAWXuOqI4tXbVlNt
/d5OiayzGlotlP4ABuJZX6O79O+3j3SbyrOjpiBxqlFuINhccCPz5fjXvN+VdHf++ZteqrVam9ma
3e5L24ZOQ65B+YBM3MTRYPTP6k26K42EET1YNwKn2leFaj9E2ugRPjfUE73p/b6qu86fX4CpUDSg
TWghaWObMxr3hDd+Ha+cuYh/H8L6PHu8rRwhUqBCqc7B1w38nwpT5IpwrrvNrLQO9qJ3sLiK6uoe
B75wuj7+zLkbvfNMR2oQ+KY6siHwB2LECBELM2wYtB9j4B5cp3jpFQ3pk3gyCnAPxx+4UH+O1Dqh
w8nf7/VmH9tOgUmb6ab3Q2hP2fp4+XMnfeeDXGmy8hOjCVQlb/d2bT15RXldMvJztkTYmdvfjj9j
qaGk+aooJh/hCT3M9smUXzvFoAF2aLznziFq3fpBsir6sVi5uha/HH/kQrW50iQW2L1rFfij7zXs
KzgVwA+FRmlq0eG88qUZzGm7KkrdoN3rpYoWpsnLrdYiyjhe+sKwnxe/P3r22FSEunn70hQ3maLf
dYLbGlDEJxpdm1v3nVZ3pFFpwXpLAAo1+7Yc3bUdZMZ6JqQpmrmpxgrXzAZXguKlxvEzs5VPU4+T
b15cKVF8efwLF7qEI43dIm4dkIskm2KfcNMzL+O1qF8qpnMfTf2vyiz6dVvkJz536WHSBA1wJ8+8
WG32hor9JgcljGhhj1dZeu31nIDKdmcJgOPHP22h6znSiMLKE2CLytNCovmbvCd+hPlycGbXkMZS
orh23KppQ86ZWx7MRoP7XYwKxDzAqMc/YKn3SWMHwlYUjjG9byrsh7xofpZk22LPYD4dL3+pgqSx
I9D8cS9g13gceWO3BYrek0DbafHP4+UvTGmWNHoM3/eDyR7J8i1+ZgJpRVIjqf004pRx3gOk0UPm
jzBiZSAPGhmt4pFlorDT6NJrP8t2xx+xUEeWND7ygqtwPeQbbHe6M/vwMCs5jhe90LyWNBrMgFss
z9Safe6b+6Iv71PLpTfp++PFL725tEJOdhMrbRJWey2GdTXfH2HlfbzopTefH/lmN4S5q0dkFQSE
mcd3aY4WDKPCzjROLFNLby4N3KIaB677CzLbgbNuSBgqt23QxpvjL79UujRwCyGsoByoF93RVrlK
ejk+9seLXujwttThe6vAcA8WJLdc2WfUB58zLLAGB5Wpjgj2+DMWXt+W+jzpQHCMC1YMgGwfSdba
RyOOMcfLXmhXW+rspHtF6GacZu924CywvuXudEUu2YkJeal4qcOrLlqFqmCrZoxUCTt/snqj28qC
PHve+88PftMvA9udD03s0RDM1Df4EyiXpZrpB1/gl3P8EUvVP//8zSNazUuGJvLrvUs2CLeeIo9X
x0teqh2p15siGlgaiX6X9XUSP8Yzhz88NWKXeqbU6TPN1oGSQ7E1IZ0kI0BnIg9TFXz0lfTETLn0
/tJqhTWVoURcZJLFNEtFVOMrkoQtd3Wfj9fP0idIq5UaiGpMK/JFh1a5C6P8muDRNrLEc1sln856
hCV9QkdgtEqxSNlPAUR/cv3I90N9nxKLc+3p1/GHLPQgS/oO07KTRrdoZ3LAvgVj/hDl1eXxohea
wJTmnxyMOKkKPovVjMztIlIXH0k4P69waeIpdIfY9DxvKtNt6CPbhejD3cfmeOkLtWJKU4+DUTbO
ErQur/6zzEIbYpH547yy5x71ZsyO/VBFmFFVaOfYAzqD9Z1kxPXxspeqfP75m7IdA0PPMonqvT2K
bWNrm3HIDhOePceLnz//nfOBKU03JIRh9mgkVIutP3q+eY3w6SovhqcAzy9LK26OP2bpK6S5p3AQ
OxQ2W5GhzQFtx1DyELLknRtdGpFT3R5/ylIbS5OQIoqwTiroNF4Lt0QdP/fJ1+MlL8wN8y3p21Zw
/XhE3EUr1HNaGJo1H8BgxCVjdxdW8YkBsPT60sD161xthkZjAGRgQMzkaezq83Y8hjRwexxFIxcO
wN4KtF9A5eFXpCSgHq+ceYC+04cMaeDmcMrTAV7JPlTuscwusbOEszckz+XwLYbwdfwpC7VjSAM4
JXnNhy3J9OwTonI73CeUQjyfV7g0glnXcShvmdjgs28E+EEMls8rWRq/oNSV2K0o2eqLtVlCADIf
jpesLdXI/PM3U0NRZmNLIAZmZdaTHhluOJHe+zPiPYcXUSjpyrMvCSqn+hNCRDRyEBFxyxFpfnX8
DRZGtSGNarXT8YEY+nqfkPWwEZBoWiSPVOazh+zv0/GHLAw9QxrULlkcZJJSgRM5Ci2qq9bSYI8o
YGy9E2209B3S6E5r1RnwQCr31UzTqlpEbT3XJGde8hjSuI5rpjy0EhiVlq8wm8z+U+e/nlU5ujSu
yeWu1XzizY06vS6N+Ep3lC1OXWsnOe8KX9el0W20aNWz3IbJVZJJ1ZJ/RJZltTn+/gtdWJcGNRcC
Pb6vnMRUd0h3PuJl/A3Cbnu89IV21aVRzW2w6+ENRcWrHRYcr5H2LUaZcrzwpVefH/pm9Cmiw2c0
p+pV2P9GgtkI+Mfzip4f+aboOLIbFe0MzLPMRLWY35rxeOLQvlQl0pCNa93qIbzii0gYNp++gjsl
Me7+vPeWhqrW+60dIPPc1z1J41iyZEKcWGMWZgFdGqKYafs66fqsMaQTloeCGHWOfFJFZHn83Zcq
RhqkKlQ5u9DNcu+BkEBuh9DzZiT143jpC51FSOO0NLIkbkY6i1s6qwquMIY6u/OKlsZnGPVlFiFo
3nvoQR9thBQIytrhROkL1SKkAarFY28Lx2BqBLA1ghwbdZVkvP5Ed5yLeWfrIKQRag91MPm4Vu/1
oUME2qqK+D7ilQQ5DI9DWBWkPYAdKirjzIaQRi3WfkHcZilDy9LWjlF/L2fi/PGWmBvzvY+Rh61X
jnC7erafvv4MwLFCG1R8Ssruo95737Sw/gY/UcEU+8yrGiEN5rLV8E1xQnzRq2Lvd+EeLv6Jb1kY
b0L8OQWN0RxINSiatIottgQ4U6sHA7oS+conImxLXUsa0pByXY3McYa0uGls48qC74ac4/J4YyyV
Lo1n7sSwXvQ5CzR9QqayZTfpnSAUBTVHkK901kM0aVj3eDh5A7Jn/OAVeBVu92CPxhPIv/JEMyzM
G5o8uCv8k8jOohmmyMCmJcYWMSXT7bzXlwZ3pdmlp6Md2lsaYLNRdUBU9BrpSe2JRljoRbMg5O1C
ZrTTMNgBo610u70oUU/m2m0UNfADyuTERyxVkTSiuW4loRNEBQBr8tTWiM5KchsmkFon2uD9niTk
qH831SPOui0LfYxZF6snfPB8C3Ly6XgrvP8BQg79kyIBHT1ryj166HulrF6QmJ6akt5/d/330eHN
TqJNR2FEiIH3HC5XDfCGMjEuwvqsN9d/Bx3flA6mGuw8wND95MbohrW7puxOrDtLPUeaf0jmjvzR
jVjVBn3r+Xs4DQ4XBwKC5/FaX6oZafaZ/Yf6qGFk1QrU+trZ9LW+hsJ/ZvHS9DOQ5SHQ+uLqZQID
z2wD1qwoIEaVYx2+Hv+E9zuOrkqzTxQGkeklY7Efx8T/WGRjd6gnxzyzdGnqAePjpiS/geGNrR+K
WT+Qj3pqdVl6c2niGafGEi1IECKn7vcidK7J6hxPDNelsqU5JwwSBb4knbIfrNe4IXlTtMWZZc+d
6U2HV7vWyg2LViX13ko32LF5IXB4klMezmlSIUt01CgJgqzIOdI71pWI/Y92oJ+33Mo6uBLpaSZc
JnuBvLx1CnAoDtRb5fM5b66r0l4kVPCj1nIGLHGFW8zCSXGfTtyLLcwFyAD/qPVcLxM/0HwqJU0P
5gjyS7Rr/L32bXfqMLewD1Wl2SDQY0vBNLfau1Cky9tJGDNeSMsKcLACTDYYZ98Rax+813Diq97v
p0LW41iI+8jSDPgqG2JebuxErT+e0xbClSqswQi2iKes3Js+0C3+eOv25x0ghay3ybowQXM8sWdA
rx9Y36IM5uup5WqpTqRZs8aGOYptDmF1ln7hZmBjRN7z8Tp5vxMJWWnjtlkCVqNnr6wPO91pZtNG
c99UWBiO7YlJf+H1ZbFNYqQD+kCbZwj/Psz6uyyLT1yga3NP/PfDhZB1NIlR13kXsgtpa5KzxLiD
JU+3IRk+DD4p4fDUawWMbY2EM49zsX5K0vX+N+mq1CQtKXCJkzAjhX35q3fzeo3FU3/W/lnIGk4l
iipQZXNIEvYmc2q8ShgIuh4567NaXRYlOq4CcLFib5WW4zM6t0OBA5Nj9d/xODkr6CBkcSLWg0Pa
Fdx+e2NFjnE6hc0usJzy/vgXiHm9fa/hpfWMTYSR4d0wr5UDVlHGJusw1QHO0IMMwdrI4vL9KhPp
bAXq3KLOvnQjMv4hQq+gIR4mk6T30P0GgnytY6WohISSMmzbpuynltfXqj59dTDnExiogS5aZUW9
HTGHszT38vgXLH2AtGgaw0jCT8atUBTib6Lhy2Vda/1XsojI4VQ2fXRi7Vx6ztyD3yzOYSm0Spt3
oy5JxKanr+tMAR7r3MQVTNw4suB4KdaJjrX0MGm5M0BLGaT70Oot/MGwdC7DOTO6Y+1rmh3ZoJ9b
NzqxF35/CJJn+ueHlRhwthCSyr1SBocqKO86V/l6vG3mNnivc0nrXjs1gFxsih5VdZ1hUjBo6n1T
++ctRI40eSROhXuA4xV7XJqe3UR7EN2pNW5hPpelMArEyL7xWCpcCyhEWH3EZuqT0pLS7Z66+V56
xNz2bzrUUCdxp7fzkuEBs+jn1KxeXbeuuG8wYTreAAttKytiahHDzqtYMjCG3qL8hr9dbs8rWpo4
8rB27KHhqteaQJ3G+S20rxMHv4VuY0tDesCUNcJRmZNHZ87okPCuzwZAPP6JobxUK/PP39R84xDN
cideHXOkva7h4OqfCngvvbo0cMnkCgrHYeBWsCLBO67cor/Nh/jEhebSm0tj1SlGXUw6y7Teqp8C
Q8WeMT6x0Cx1R2ms5i6g5KlLi33iOd86oHJBYN46Q/Qxz43n411mqXKk8doMoo/ieZPU1d5Wxxnm
wiiCq2GyT/SbhU+QBZummZcpbsRcZ7EcwQUfmm9eTTajk6Xqg0Nm28Xx71hoBUsauZpnkgwE1GUf
1Nmu79pbEGUntu0LVSTrNVO9nPDZKIt9XurXZCjjE2N+0j3j7rw3lwZtB7VBx0KRQWsW/hqarQeq
CRzV8dLfP+YISxq3RjFYDQgsZrSClEdI3R0OpFAHtoPSmhexMZ5YsZYqSRq/7FPhu0Vmsbfa7Akf
sDsgBFvwqSfUDEvFS2M4aPs8QOlRoomJf6Zpfe0PoC9N9V9ZgIuJUUvdVBrEdisix+/ppnbYHvx2
eOy7/nmmFVhpszneEks9VBrM0IW6PJuv7jFa2dSxWKeOdqKR5+ufd9Z0Wf8VWW4yKhV3fpUCJcrs
huvIFM9KoDxU5JVouXblFyFg3vN0c7iq/TlZ917TN7E5cvLn7jur2oc8Va7AQGOaCP/yeHUtbLdM
aUBndWvWns+0GpnmVWIpV1EXfrOhFfj99MUF1c6JJ1wff9ZC75KVYlYoZic+Wl/BfKCwYK+qyUeA
eCeW5YUxaMojHGeozg3ZuEDxXIO++IL37m4qmxtcAR9wajxvjJjz171ZQn1NWJbZck6P8KC+gBwL
fmVMf/R2et5lmJClY2GiBF6X18Xeq+Ax++Y3s9fSE+29MDxMaYTjph0lU4AWcKryzrxQVAuXRVf4
w6kLn4UhbkpD3B0EziTAkve1gVMJ2pmq0R8dI7qKpurESrHUZ6Uh3qdBYzE5cYHah9t6Gndaah+a
AHdDp3edC0PE12WgnbePNKWVO0hMe/JYnPZqot8Y7bC3IUAeHw8LVSVrx9Df6EqSOFRVkEDpC6Y9
DLvZhvJG7/XgxHy4MOhkDZk3GHgV20Oxt6tkY5u4Zc1OXv6pM+hS8fNgfDMaMiMqcRxEPEam2CXu
4D856ziEAqcTG5uF/mpIg3qyu0ZxcuqozcwDsN3bMEqvjlf/0qvPP3/z6lzBKyaUb+5tcVPUffeX
CLrr0dJPhbeWXn3++ZvyfWts0eQzfVsuXP4pA91UFYF1ovMslS4N5EqdzGRUcfSDjrsnoHMvVOXl
eMUsFS0NYRgIil5arAk+Bluwh2vY8YgVTrz4UrVLozdxs6kDvUXoMhg2g+ptosF77Gzz03kvL41X
PFx0XVgKJ6h+/KR5/hbV0/NZRcuasEoIkSFyrvCuwBUd4nbcOZvzipaW4cghYjwZBM1iwh+3dgPV
hu84Jdd6v0E1+doaazBVDDW+uBn4EY5m+6k0ThzL3m9NTb617vXMLNucojUUxzosMTjYwCtPJXG9
v6ZrrtSaQREa6Ic6d1cN4otRaA8jqQpQa2Cz+uqzqUT9eeuirJdzlcJFOt0zzwhlSzbHa6PYn4+3
7ftVJGSx3FClFhs3ZuCo0S7qLIRbrmxi/cRgXVhE9Pmpb2aZpCknWPI+s5g2PtdZcu+E6oEI6R3B
sxP9fukDpIlMU/N4aPC1hCKo/Yz1ALdTrIiFdXm8ft7vnUKXZzLkEd6ocBHu6inBbv/Rd8wTvVOb
p6x3tuy6NJWJEtoZmtP5vBrHeFM10cad/dy0qUJEpALH7GJclNyiuvWiTltjqUwqOpRhszXa7fHv
W4owyBI7jZO4S6Zuuc+6bFv1yovVao/EUg9RGW0rroiTXP1WGvnNrC7D4OXL8ecu9Qxp7EC4EEaK
N/DeFw+B9zEHEeqkD5166sLn/bEpZOmdbbSuFnWsn37WvUwZ4HPXix8to76c9OiHXcKJPP4hC/3v
9wX+my7u+toYVwX9z7XabRe663qwVoN26jpvqfj5+94Ub/vkJ7kW/Q8/eYvgs1c4j71Wnhj9C60g
C/GCrK4QtCLGUhV/Beb5PtLjrdeW+MaceWMrpCnAcQKvBCGOb6yltmvR4kNDwKxYJb2fXIyjkZ4Y
qEsVJc0DvimK3AVSBxgigqHUb9o43BVKeyIStzAPyKI7HNiSVi/RNIUz6MjGBc4yTmz1loqWpgFP
7bB+rhmBLWaLYx2tbIAJ53VOaTvDPikT00DvSezpCk+xdYZfY2yeOGwuvbg0hlMBtb1Q5qZ1sTJV
U6Vf4QZ2HrdEyCo70PB5U+ANtycnGH6tOKBZOzHzLnR7WV/HNXNC0iJx/6l0LeNbanfTNwGJqMM+
m73eqBp6daIF3p+HNDkAbaL78YXArifEJkBvktc4iV48K79TzPZLW9qPxxv6/abQ5Bg0BMcps2we
YygVLPJL7KDOm980aQLy9MGD4kEju0V03/T2zp2qy1j3TnR+bWHcymLBAIg07owul4ZC34ROtDNt
+zo1vOvZi6cLxgeh6uvY62+Afq2aYHoKzPCAZe6tV7MiRs7DORUofr/em3nWA5ssJo2Yla12m9hs
r0FKnCh6qbfNbfamaFbY1strvjC16g0+DIdAE/tB055tbCXPe3tpl2I3IWTlikZybNdncz4+NQgE
zuwB0vzkB4Hb94GR7ws1gCxtVY8A663P3thvj7/9+2NE/N6avKkgkt9S4Q52gU9KpgOzrteu4197
KtxHdAGE4zbHnzOfV97Zb2nSfMXVWDiOGvGl1BbZRa9qzQOGmqN/kWhtgdWJblXYQhpB+qWqDO/E
BLDQ+rJcD7A08sJuluv15cYOoiu28mQb2Dd225wXPVDn731Tf02bFTiocO/ez44vjU7LWyVONsdr
7f2pRajSBJCHVejVNbHKrLf0X4GqtgjOe4xbzyt+rrc3L6/p5CXaRIf2Ueekn2qDBMgc9fN5A0OV
dh+YEg3J1BHp7sQUHDhhKus4DesT777QcWVxnaYHvahMzmUDd99KEeziBIy+h7XZSL5dfF5YRdbY
cQ8d9ZbG1TFs6/ITNjTxujQs1b8w3fhUmqX2W+L/zuBQpVGemboPxt/N99XUTdukLZLnCWHFOovL
aOV7obGxk4HuNZAQe408t4CRbJjfFcX2uPJ3wRfVFu6PnltviiCfVsACU0x3knT2beU4k7pi0w8w
IQdVL9dG172mRhBvky7zdxW6jYvQmtpn7gL9TZpAar9QgmZYE/AHJR54wRr71PCqcpXkABx8Wlsw
mfBBxLh+SMMUb5Iw3yk1eiJFa7FiElV7iSVKuRqSzsVJssIq1gQ4XTausquTvLkajRwrlClzLyqO
XxgrQIDH+P6H70zZBgJXs7UrBctlpcLLqEuxI2oBA0+Yfq38sfhSze42ppFWtyJIok3QDlhggIFe
DQWMZkJhI+Z1BSh93UsecJ8eD8K063Wt4Bs5WHgdxW7wHNUBloDC0GlQ4eGBWDxlKTmbam1Ul6rB
owzRJrhp1wMY/j7/6TiGvjJxt1rn0LJXdWba2zHqvqudM+HL6HVrIsVgg2xT3+il8RMbVmQSlRve
DoVWP2LeEX4pMrfYDn4ubkpTrcFR82RbHZR9GYYxtii4ykSO8VGM3S+vjOwV/ivNASpegDmwUlzm
wPrJMp2tamxCDCrUvU+Wzn67cpPpIsILDUa82ly0je3jVRjUa98V0YkB9/5mQZPlcJpqhEhCudBR
2m2iY9g2e9RFJyLtS4VLM5E5EXdNYMjvcquAP7uGboHD8ddzpjlNBstF0dA7XZ1bO5sZbjU1bPM1
oFUn6uX9OVqTKXJG4ymJjSn5zsCzCyNIcFRTMCRnTUCaTLwKsWH3Fbeydkpoths/8PxHG5bbVVDk
8YlAxvurpCaLnQbTVqzELqwdfjvBzlSa9CpTIJVFJehuyzPOo4lojnQgcuHeGhzQzV3keTC6lU3r
KauyO/MyQBYUZ2VdGKk2ZfueVMhMsQlhqddZmJ84hP5OsXhvkpZ2MHU/ZTYR8HiPEXz9pMahund0
ReyMLoO661fuIcWY7KBhg/G1SoR+iHx7/KqVbfcygt5eV0wKJ7rcHOf991fRZBFnOPSd0TO5YjOH
yU6Q7qdcWwvIfwFma2OY4sXtrlAdnNhGLVyWabKmM3HzrHJjntfipvG5vXUwh3wSTyqm318VXFYv
1POmAVnZCVG0wRaKBxUKK7l5h2fNivjziWpbGKn/llbkaaHF7YS7U6PAeUjNTDxyC2iemGUWhpGc
VJTlJGr7FqX3mNh2X9T0pXGxYgl/njWJyXkKmh9XSecX7q4JX+o6u8j9UxjRhblXlsV7UQ/nHpeA
XVYDFD/AEMan/DzirSbrEd2sjIpg6sxdlVkbkX+zvK1TnKIhLDSorEgMXcfpa62xdlMNsd76bvW/
jlf2QpXIRC7Da1UdLJS1w4wFTrcV3xuFiQ+wWZ/o6AudRRYh2goXQ5mCabESetsUE6ooKg51//84
+7YeS3Gk279y1O/MZwM2IH09D8C+5a3uXdX9grJuGGwMBszt15+1W6OjLKZJjrY0I3VlVhmwI8Jh
x4q1ug+23HHarbm5PvlFbg99qtKA8pxdrNshXfXRMTDW4HG4bYKuE/di9FzzwmfLyC7ZOELMsbln
6EFpO/b+9eG3puf6US+GpyGaqojE8LYZj+Vw718h0haNLjcBBcCU9ev441A2kLbR7CIgl55KiM3E
oR98b8AnEI3ZMRpMFmdK7DVZbJmT++vjWhdSwhpa4BfwPNsUrWn1kYwdGER6Z6+5bmvGVpsrFAq9
bqjgZ8R91/ufVC4v1LxfdHtbHhKsdr8R2l4e0xYq29536FjGGSR7C//T68u9YatrkGLum5Iuxcwu
MwVhdVha6J9cNfluG311RG+gDZVJi9ElZCgPPVSuEoJYeuPoqyO6gxvkzh1hqpNgD7UtP9eLvzPn
W9OycuHeF77oKgSJutbm2ZnzYUjGrnS6420Ts3Ji2Y+mmwbKLgVwrkemCn0cNVRmXh99I2GifOXE
iwh5QYSDfE/+VQso2wwUEkxgbUco8uTn0kD8U+pvYeTGvHUvFlorRjo7Se3W3K08PFQDQDQuHu7S
wodgJoREeSijnW/bGt391aEjw+uS4qBxGfMyFFBmGXzQLgPy9fP1udsaf+XNaOIO0MXd+hcdovIJ
QEG+y262ESjWWEVVU3T11opcaqiz4CgRTxUo7pcAom/FbXa1hifO6G4Y0Q9HYFeYdaSkkxsdbpqY
NSqxoXJSGhX+i8nKT4shHyCssWMxG0F6DUKstFCyEcNyKWyD2AnBWneJ0irSe3Fo6wHXFXmxqXFv
aCAMEs4XMYQJVO0hMlNZyNqHOznF1vjXn78YX1Yt1DorsVz6ayG70EWOJ5gwPAK1Xu4kuRuGuUYg
QuZucr0ymC7c8keuqwNUwneG3jDMNQBxFg1DPRSis7hySXrfT4woEnQxQWqqOd1mPSu3hYa99Nts
wtuDdjke5+gjhJB3iilbs79yWY0LuzDH/ddlYo04CKPbo/Bxpy1HJ0xff/2NR3jXRXmxwLOP3pWC
9faiRfAWxCZpMZXvh+w2cm26BjSiWzkSDiQFLpaAdapXB6hZ70SEjbVdAxp5NNIOe/t4wZXjwR39
5zLKTwsJnrJZf3l9cjYscw1nrIEPyUkR4RG0fQjVdKrtbcQmUDX5dd4zt0Htq3PsBfWENOjEJYQE
bm6XHavcWNY1khG3vRY6tGK40OmzVm98340d9vb1Wdka+/rzFyZTg+FzCiDYfFnAGE0ATqd2PC67
p7utSV9ZZOnPuG8GIAYmM47vDfpWT10b9rcdYdZkd6r2qskTxF7GNgigPCblwYNC6+szs/Xqq1ig
LNKDohzspWPy6JjqPh/pTt62NemrUMBLfyrCOh8uQF+c0LlyEQFH0O93nGlr+FUqPniQvoUSPeSb
qk7FfvUNlae7ipo/bpqYNZjRjJNRs+WIMoF/6ns/Dca95sSNMLAmtgujIWyyAtY4+dCndASHSmL2
h2w/AsMQ7kz+xrqu8XpsKmnfEsgcVow1YBpXeVJG4ZTeNjnXL3vhT5UpQR1PJnspNASEy/FYSP71
tqFXrhqAFWVipLSXYYEmTRPchYvaWdINi1kD6RiUKi0OKvbS4+wwsfzYWbQ+qj0+tK3hV64Ebe95
Gh3sS35rUNdxzBk0Kc8T6kOvz8zW+Ct/oqrM0LPZ2EvEIIeehYk3pK3OD6+PvmWUK3eCwnDPQlSF
Lg4/A4CiI3oqJNCw5V5v08brr+FwrlY+9JhGxODCHVrIsTQTbLLwUERC6WngH17/jg3DX4PhJggY
kTqy9lIuoCtuvaPSe0x9W0OvNsDS+pFYqqy/RLJJUBA7knbv1n5r6JVDQUG6md3ah75hwPUfEADi
9/6E9PW2ObkuyQt35dwE2EOc/jJDSiIloQ8iiqmeb9tC3Os3vRg9EENpS1Zg9ytpokLvKPPi3W0v
vjq+esQPR2/EtIw9P3lR9wCy3OPrQ2+Z48pba7+66ms43YXIBQrNc+p7/aGxbMdZtxZ05ayLHDLq
jaK/8L/C4eDVNw678tIAx8ioUSB6oIOTsKC8TDb79PqEXO+B/qGa8l9gt6AMCo5bFQjkflkqgEih
ol4a6PsWS5p1PIaEys5HbEz9Gvvm+dNAhMLc5D1U1rOpaC5kcOgZ4qk3xuI1ZKyaOOSeVNBd2pJ9
8k372IvxL5Bl7B1io43JWvmrapQBTzb0SNENejbDMMQyZGlEUQd35AeCdoJkHuXJEO82EBxdo8Pc
bvQikCN2l6lyL9LKp8BrjwG0pV9f/Q0QNl0TtgkRlMWQV/3FhCzRpgUC/yPkWBPoaCc0+tAQEqup
TRl0QgnRe0+92u0/Gd3KwZ3Jg0qPKPuLb7O0y/lxMgZXMe25W3pIGXsXWyxxFpoHnZmdZ25Z38rx
eR+2Yan67pKHkKf1ioSAc2S+jQSMroFkDCwKbtZjmTIAUFrJD2CjOry+RFsvvvL9cZ7B48ahll0I
1z8TR0E1va0gdi31ngbIdSf7h+VYI8UiBzrYAQh/QJdYencj8OvPuguVwDl4MO7BK7OBx55BtWBn
Z/rnbyLrEm4EvvAMMmoQAPZ+5pWMa2jSZuq2phWyLtjyjndZUWL0IWih3psB3NyHZK8WsBEw15g3
MtcjeicaLPUSfgYPvYyrqE8ML98ZYU6h0z5MPrkJXwcKVCzYiz22AgW2Ew6qu2hnaY7WWJ6QsryN
C4SSVTSTTj9VvIVLQMSAxIyH4yEs7G2ChnQNgAOSZ+7LIGwvCgotTh1cQBd+FLzVcemN30vIss8L
BcinyeyOVW1svmtQ3KhoXSxgar6EvL13mvJhHvYOtVtDrwKWF3ohaB1qDD2HqYLslwuRxpv8ew1/
w1UoNijAuS7e+IUufpIB77SIPd6grRdfJSRkCqEyQEL4Ao3SjE9pJ0z6+otvDb0KTHNVX2U1FnOp
6jz/4hIlwFOjyNdbRidrMERtawdE03BiQ0tg9dQ5n/aQ3//84lBp+tWrylbkeZQr8L9Xbp/6dT4d
KNjTdqZlY0uF+PivwzfXpjlvAbiwBh5v8tBaHAC37MdNdsqiOwVdWvN1osXRn7ubTv1kjY4oxooV
GZlKQLwoykyZVuMfVbdAqvr1tdgoZpE1SAJ+lWUd4DWXwHwpe+fi5u69appz5wJxU1UfRhOewcH+
BfRLj8za2KKq4oXTjodsrZf764SKolrawS+C81BbyADVmT17mVO9f/3jtkZfecgMihsL/TF+Zh6P
pyKKy+LnbSOvHIT0hW8AbRzO3ayiI/i5aIouO72TF/xzLkrW/R0AC7VBzvLhPPk9bgZBWkCz2OcP
GVcx5d1dod70ez1IG/v1usmjDjsKQUjMu9Jgz2GmPAKW/c5l5cfXZ2pr/NU+p8axcwF/Gs5FO3+s
XO/YjMH7xonyHQvaGn/l8ZEDyY2mw1yxzEagepdPtkGrE3hQbqp/kDXI0oMMnD9OEQxzsUNaO917
V0G4ojVq50h8fdP/TtFwVv/VB6pMDI6aAnvue/ZUuG/Q8nTvU5Nk400FQLKGWrZVo7tZe8PZUU1C
S5Fei0/o0dsJIVvvv/JhKszsALNuzxFg1URd0GQVW/XQBDuvv+HFa3ilbWk1+HwezgTVPtWVl5qM
O3CZraFXbswUiBZFPcLRQnNPNT2AnCJ93e7/bgD5h2VdY7galJ1cIcxw9ir91rDuk5Hdoauu3pzX
Jql993milUibK5rOqNtKgWSN8Ip84Os7Ww9nsUzHkDZvDF12wumGq62xXUMlcZkA2CcMlT66ea4S
4aPfjLU7la6NsBesXBm4iQFXe8Nw5nw+TkOT2PmvgeGE6jh3I+8PwGjDsMROv97G2q+J5wJNitoI
OZzHbkly5H+9yW4qWJPg+sgXuX3XEtDASCy9zu1B1B6ok8xyMC3f6xHZWolVzuoMJVS3iRrOfjE6
h7ms7ma58APULr6/br1bD1j5NBRpBvSDV8N5EU46OV8G/c0T7o5rbM38alsmYV/j6hiDW6cEk7wE
FoEeXn/vfz7ukjWaK2vpbAKJoUnzHUT48YImh2vjgIm+Rd3eMXEj4K1RXa01ULAAmdC5xD1HXDn6
MUNRuSXsuaVkZ9fZmKM17ZxB8xVrJw0TKkliG5O6Yt6J1/98yiVr2rmSkXyg+P858gT609oPtT8k
g/MAttBz7uvDMtx4F7BWDS78CFf2PVzMW/xjTaCdqlj+uen3Sp1bC3G13hd+pqu5A0+ugJXm7lPH
x7gz72zgIT/aQ1ZvPeG6PC+eYHQduV19XYY5SEsk/JJ1cRCRODd7xeANV+MrXybWK+tyxHJUuP6b
J+9M++7eTnv4ya3hV55c+7jPpCiqnidHool3iYfuG6d7t9dbo69cuaXR4MiqxJawPOlhgUR6G09o
SXrdm7dGX23Pyh1qd3Ace3Y4TxbPizmb4mGsdhxhI1is4VzEtDMkdxFFG8OmxDjBB7Q9HWe6vBNV
c9E0/Pb6Z2w95+qIL4woyksuaY7PiKL2axA676NxeXQj8wBdmYTZZidP2rDVNc4rUFA8qhUeA55/
Gr4L3CE2weMU/nj9K7aGv/78xVcoKhZOQC109r06Htgbxb4Uw50ud1KxjbVek8z1ueCsn2BJYZXF
XdFe+RCSvNvzso14usZ3kYaLttOhPWdXkY5QzV1SSd89vD43Wy+/8mERSg5uR5wRcs5rwOrrj8ES
ven8qNgx1a3XX3nx9fAfjC1eH12sp2lxTiNSyNvefeXCNHDdKeAcxw/X/Nn6Iu2tmID83CMp3Jqb
lRN71uvR6u/Zc+ME5JiHjfsIlT6DXkm6p+qw0e9P1jCsqF9CIFfReGg6e12FbDHNG9FENksYHVT2
QZW0DM+NbEdx4qFr0JtZO4YcRUBycczAFTClFW9kfycdGQjA56Ipi3sp/BtTNn81zUxhHxxG1WEv
VN/sRN+LDmdgaDl+vWkZ18qQg3RYVkGW9bw01Z+L7z0wjb7K5bZSBVmDZ4ba80Xgyu5cGoWLruYr
GJIex7C4zYHWAJplqYwMAQo/lzzswY+df5N+efBHsrdRbTjQGj1Tk7yYFuimnacBkq++vzS45833
dpKt0Vex0Q6m7nqDyR+5OwEDrllsKbsNiU/WhFcWNRqovuHdMya+kH68eK1zet1qtl78+vMXQX1w
i0UMftaerZunPpIPEN7fdnO5xuZESJAp7WExg/OuKK1KIobCwOuvvZHCrkmuyNgoVoA04syo+6zs
B826C259jrkcjmHhoQC4B/bfiF5rJqsBC4p+Z2XPZeTr+wgCWD8gcRCOsabdbboYQED8ugjZwPig
9dSduTaHXMoZQWtXtmJjhdcYz3AgYVtGXXemEWTMRuZcJCYufX0dtgZf2X1R5QxydWN3lsQexhBF
xCVvw51F3rgO8K9L8sI2ee5ZUWUtgroWp0VnyDq4fmjR85KUefYQLqwGc5X/pAi5jYeW+Ct3AIMG
qYCz+/vAAoWJoq77Z1PK27pAQfjz6xeVZSUkJbo751jvS1Ea8ZDP2HPqbBh3vG7DXv1VomCjEfS8
4OsHhOFTIfI4ypuTtHtJ2sZ6e6u9nOKKhPSEdedQg/N01N23bGj2msk20uQ1nMwroJqtGhfsAWWV
MP5HOYKfVKXgRRD18+v2ujE7aygZsgRHLwaPyKLgD+Hy71Dv+SPwIaV92/jXT3thsnnf0EYvGJ9O
0x2r7Qm0sHeuvQ3hRNbManySdc3A/nTOKZa2sQ5EbnL5VYPLf8fnNgLrmlit4r7bktHrzsUoq9hn
5TcXfRe+a06y7JJARzUa3PmNq7Hytt4bl7Zo/A6CMShUX2Pf4KQUcMvXF2PDWNfsapkBM08ATshz
mBcFEmcB/TZr9vK5rdFXjiZar0ZzOmZKWwfyXktaNe35thdfpYq8dkowFuDFo0KdMq5BYsh3Lj23
HGDlwKSeCj73S3f2x78kWtP6IRbFjaWYNd6MTQCWgKigOyt07Ff6ARwiwbTz4hvTvUaYlUTIhgcY
2xDOnjTaW5Cdu3u5ykboWYPLysiGxHNtd265I5tYqXoAnUbTPQTlXF5oIbJHdK6J29AMZE1P5oL7
Nmy6vjt3XnkKc/fR8/YajDcWeA0qi1hj5sIgl1hUVSd+Xz9l4fy2Am3DTojbWojrz1+EONMGEHHs
kU9Ivz/1w5Dm2r0tGf27RP1iaIcqtJEpDA3K9jtVeGk1VTskF1tvvfLWDCQGy+ANmHEnEo8Z4cXR
Uw7fefGNTGUNEbuiuEHoSjTSIOcpz80XSKN+zi3uUYeQ3rk1/9xp+aUK+/BGb1i58VL5UUuN0Wcw
GxE3tqGVLK4Yl3sWumFGa9gYc2ZdMtXos+uWd7pzvwTteBTl/PH1CLfhb2ugVdW7rcmk6c5zdfCN
EwMCdU/nKsFT43DYu/r8O/D8QwlujbESZRd1hlbmnDvg0FLfJ9G+zxsowDZ9Us/RY07vlU9S4n/K
w4+S6gNIUNNM2TRovs6VfAgdPy0BJJ53tTq2PnyVMNeS2gIn0OmMm4BGxo7Xl05ayoWB/dpvqyWp
O0H7jyzM1B4ONPwb9PVP03Bd5Bd+VVYGvYEyas4afZr+R2g1i7twUqx/wGk7az6MAXXLj10ui8KL
idvOqow1yvaKxoxxvFaM+NS1fZyBZVlffKEIlskL6+B9JbIxukrw2OKum6cr3q9TQ/kXep5teFIh
9cIDyKAYWiho1YcPdWd0f5QE9O0HOhpifqJWBmo54vdlDU3MLAIzVc4cXLSP6LdIZpKj9kG9Ps/P
mejy8DjXmnwrhFNPuDq1Hj970O0AR1FbWUhBozZTxfXUenm6NLjNhbhd7dcfINQ9/Fwm0L3ExVgu
6OUgnZ3vRr8z9XeP0LzHMOJ6oLBe0RT3aG1Q4X0Fpv/5gx3GvP4AouzZntFoHeoHOxs1JHxQOBYK
A8b4t41ssvxttpSdPMgaTTqJzCPNk8qLMnLUukNTh5LGH+6R5TbLCdW1AkfIa1j6C1Q7gZdEXobm
iaHOvSlmth3KT9BYHf4sQBVPLppVC8QSbYNKFnptLUQ4sgY93x14zoNkGtkSxrznWh85aLLUfeaG
zE9VZnwWU+OD1aZWEvRgy1z4OincySnSUtVlk+JiXVRxGOIuPMlNxoOLihbSnEKvpuIkaNTxNMLE
ZbFAJjUfSpWVWcosX+okFGHRnC2AQlkTD5DbzO86gLTDo537DBCAxgt1CvRsOyTGzP0DYyNzY9MX
TRDnLS2+EtDIArJRBstDWaMSm2Zu5dIPrlUQic/GoraxH2nVAKvqAD1XWBbQz8FUB+SH5zRDkTil
jpZUdUHpH2fdijBGYAeJIJuWJUtqXaPRi8mgcw+MFdxNdBV6sFA+TlkyDO0yJ9MichH3AUPfR6sj
GE/nScnTkMho+DgvgQjiYgLWB90tLGrBw86Ef2i47ZdzQ2bjJlXlivKttkDxx2C5NsMp0OMI0m3Z
Wv3R4Ub1KgaoiqjzQomq39A5EhOY4wDIrX8ERdRGaQ9A3HwoSg6hDTqh7RC8qELQWNa5/UBDLXkS
mnoK0mrmvDyCdWMhcd/mM3vDxAj9rkRCxGE5gF50tHWsWj2qi869MDg6oP0I73TloO84iwgHS4Eu
8N+zQjfKpZu5JEcidfMZUqwfuKGHJfMiHC2Ib+4DNVTiUx9CEZqOvvi6kL6RX/omrFRzKPtJ1fIw
doOv3hU8U/onKgSUH0BJ4YY2RkOcx++m3gOBVKyHnAmdSPDBNyDj7MkYofO/tPSh4cQfTnLkjD2E
VS8VZB0lANYcC7l86pRTDW9ysF3mp6KSVfbTzaG+ajAdXpV/76CsYNIFl0BTIkU3ALlWUZQDFcCL
w13WMwhPol9/YMdq8Sbx5yJbaR4QbcMy8RlM9UPdSgRjFMny+YsT8bx4zyXc8jAL9Oo8VkEZyVNl
W1ceWT/IUSZ97ymgp2fW+Uj5mQSHHxjYRi8tqmA2JzWrqgLjOUW7d9WIYIy9oNXqAbemOTjBwiD3
Di7kVXhqFhbxx9JxxmeuQ20utVxSG3L3GQ1DDYfVvXdBgDjDtTWOLn4ssjlevPbNkoMMsejeSaeN
lkMJzcg/CzSss4Rrzvu3k1ez7yMnHVqd50VI8L7ovjzn7gzu25T5ZeIBD/6H9AfSJpxyN9YGkoRB
VID4NsOeVwehhO5lUXknNF5F6sJsAO0KbApf7VQ8ShaY8iIsFc9V09AiLnxJ4RKlo75AH1Uu8TyQ
4g0ru+94pPxKZ098cxvS6He1DDmYtRYOZQ2Q4JDg4CwgAb3ri9AuCbJWOqd9U07ynfIkaZ7mvFhs
0lNO2zjLlAG/dx3y/LGamHeEpJ+ObUQeQW6NfTOY+DI8+NDja09FM3daxLJ3+vEI9Z/cPOq6pZis
EVtXspSDlLGpqfHiCEQdNhayy6JEL01BILqKlpxY87rLEpPPwG601ubVXePP7XzvyX5oYrIEFpKo
6JGKjqNXS32KKuXMicsKFiXCCV1QSyLLn+5I7dHH2ZMTSqOgYODJiLSQQTGLuv3BgPMEu0BBuL3v
phw8qK4/1hhFQG1gaSMr4txb5ioug8xzL1UuEQujDNdGqemwFyYcANfwsagcA9NYZkyIz8vFj3le
8/bPZrGm+BLMomYxQhsrjw1tKz+N7OjWabcoKhPtRap9r/KFmIcl5yi9OZAcdNHriG6yh5Is2VXv
MQvLg3Hqpow9FeRFahdpvUuBZgiIwwLJ+8YhIqMJ8113PjluEWaJaLRTngyYUmlcAwRNPvshH/5k
iNsNKCYbMyX1qKmfzgzh4u0gqro+FIuu6V3NqoydFlc1wBaN/pjg4EdpKiBkTOOwd2eVTKJxqjPQ
W3NpYhBh2+qRzKMdksoOwKcOLXRhwQ069l86Fur8MfICzh5oE0YWZMlYYFQWQWj4PAQdc0QKLMrg
vcs5zh8x9AMi7zRNCzt3FinLn73yuiwG33ZFwGJf8QJ9w1qfpjbzpyfIo4C+KdSN9VId0tYkA/iK
xrdzBrWDOO8jzCjLwIH1ztGTLt94C7ZsmFql7JwIOo4qGZp26k81yBvFXRuADCflvdbYZMtmnlJE
r2L+ooCXdBJCAe1KYE0VyLLzAV1c2nCVncF0jICLkpXyUqAhcnap2qodYxP68Leg6MfskQ0c+Ah0
fAG138KXVBJC3aV/ls0ULm8rsOXwFF4qWrSKVv0MzlXbNPdIlh330LotsAPwcvUHeopAfcLk2MmL
H/WZfVC+N1dvF+zBzk/Sd4BIsIqVV9UHBZCyMZAcjmnvo1K0OM5A7/yOdhFwDh066PA2y0+rPVwZ
0yJzC6xxEC5H3nSqONAFKk5vggoEcUdZw2Jw60WbPCkccFKD38oZy7QAHprFQ8aGv4BxLElaUlIE
R1UMfH6PdnXPT5dZyyGhw4RWaQ0iwyIpImhlHW3QFioWy9g5BxVIy+4nUaCdhGV+xFJZRyaKZ+HW
NBmtdad0NBFWFBlVxa8wiro9Wof572w1e9OjqfMuPym/1PbUNP0Cm9dz1h8oNu0Ksu8FYXGTo0p0
ktWk/DST/Zx/cWTvBvFc99CNCJaKfGbAv/XHImBjfQDNvsCtVSCNhtDe2Nf3QQ4uXL8q2T3uXDvv
FAG+kF/mUlf+J3fOp3TwljdTjwmpXWjL2szvn8YC6ANspkv13YOYD6SHdNFAMWyY3Lq770F57h8z
hIgnj0OYO16ocsnZ8SFpdkR9Q9q7YgAzDZJF0rMU+5b8sHR0iO5d7o5VHLl9RNN+LpfyMLmDoQkS
AAESX2RP1cErpkY9gRhZBaewZ6h2lo1fF6diztT8l4KyIFgEl95hb6DxOA+gu42mHEqD/ehezBjo
FkpwVd0fQ4h4+28cl49Q5O3G+YfRgweKpWLhZxwbOkTciQbY4srIqdvY1V7x4LGc4AUI9Y/VsIBj
CBKzYQaMdlPxg0SXeJZgp+mzQ994SxFDxSB0j2MnQgTYxQ9+uCKgAnqQfUYOokGUiDugOKqEBKIn
BzaX4Bequsj/U1Wt8zUzyBTjuQxqJ5kiMH/eZxLS6emITP4BiSc5gZAaNr5Y2R9kH4C1P8gkQAJh
X0B9gxhC44iKYIr9VoAqt7HT5N7pzAYfRQehmMdwEhA0p6Ey0VOOBEvRk8B24rzPGpy6oFxohrfc
D8QVVkq9z4WVChAlWek3TDl+/80uwZTHofQ5TytEaXLGPb4PeiRgpZETKFocmmyA5DiQbQgNEIju
sSvDZUQMVKZrEgflTJzSKq0QCgdUmi+LLT2VyAh5URwiGXpfQtrdBa2ylM8MafOXUMgxOuPo0qpE
qWb0T9nsjo+dHdq39Shr54To3kH0NLja2aCGMTjlAScincJS5KewrpsRMSk37EnmZOieIuZHwZGO
dp7fRW0r/Wedi+77BB/5OQ8OuJtHWCF4yucpHxMze2GTdhloQk5NC4jVg7EBlycPrx+9YWRmT/7U
eAiKhfXekzobn/ulmPRp6AIfhzCB64M0BHMSTTUuvPRRNlbnR8UnnDzYsoB9ixROQJM5jJbxYpY2
1ElQFA39pNtioY+enaAOVWNrESBabliT5OUIC8e+qa89lxwd22mtQMcXk9Hm+ujLyu/Stq0idQw8
3RVPdV5nMgV9EG8OnJY0OxMoNVWPXU+v2xaItLz7qnW9+aMHSP18Adhiph/d3Jjuu5i72XwqlOyC
A+QO+HjCqcHlb5DG6OhnWzC8JfDy1Jvjcp4W/oa7Fuf/UYml+VAS2XylUOZy/5oM7717R5gg+rOe
+3pEWoizacJUSaJDlNfCvwtGgp1V1RCAS2qHjCBQ1gsF05Sjc+q/dSKHPOPkiBO6NkZGh7LTxNyD
fNWSUwkklDxOpc+XKw+lNWdiadFCJA2CADi/a9omDvoWS1C8LNx/pAb9KufFneruqZlwUMcJklXN
cV7kaHHZwIMegojcyhR6dNK5VH2+QL6iF+LzshgzpY0XAelte6AqE5d3tHkKESXdNPP8gL2fNHGa
BHtHP0IHttL2bWBLc8B/gGRm8Hglj1lY0OgnzmVsPOhAMXN2SAjMjBkHqt5POI+OOCBMmbgMigZM
4vpkdvqjB66+6IuHgFrIuGuuiVoYtJUbCzV7PxronrYXUzvucqkQiNBn7uiomOPAr7oB2s+6kUNc
SzOPP8qRgoDJm8rmfQ9C8GdNFw93GmISS9wxX3wfRBlWZ5/n5JMs/chNnIFkYGWgM07BtUUcwf18
sACvgEeptJ7IEBw6sJeHfzQtKB0vqmHgvCS9J8JTIB0XOVuWa/+PEEKwbtzgrF+m5UxEUOASAjjP
DmFFT/5fTi8k+xouBrcE82AszsH9gjKVle5UHHCfQut4UhWbd7ooN+pV675AvJ8si6xGuxIUx85B
UJnUFHRIusBloNJwm7e6XvgpjLw9CcuNm+Q1cX5LG1qTqm3OEw5ZKXhI0c089f+pKv3PL3rB3b//
F3/+VjdzW+SiX/3x3x/rCv/73+u/+X9/59d/8e/Tj/rpufrRrf/SL/8G4/7nuelz//zLHw66L/r5
nf3Rzu9/dFb1f4+f/6ivf/P/95f/58ffo3ycmx+///attrq/jpYXtf7tP7+6fP/9t2ut9X9eDv+f
313f//ff4h+6+K+//uO563//zftXyCiPotCNKKGMX2uS44/rb8i/AhCbX38VuowEnnutduMk14vf
f6Puv/z/S915LUeObMn2V+4PoA1avEKkziSZVEW+wIqsIhDQOgB8/aysc+6dM2Xdp23G5uW+0Eqm
ABARe7v7dsdUnGfbtlVL12/mU3093v7K/oPENYL1VBpsW3NtAlv/7+e6/wdc+o87wWX45+//D777
97Wohp7vYfzSDv4nruroHp/C4CVVx3Msh8/5O74apx2cnU/RsRytDPx6pikOSqrbC55vb5lBynCv
5sYlK2z9MhZUQqW7m8yMaB1Hf2rzcUVuWjugr7d4gbryOH9m89luk+RsMURw7FqLnow2Z8bGn6SE
aF0T7/zrRy8V37DtgoF61TvTBm8VfnFYVJlcynj9medevV3XwTlYjhl4/WqdEr0BbZHTt2ROte2v
3/36c3Cgyh9ckwpn7PJjV1pvHskqG3Bc3Eukkodcg2/SlRe5FkHWr9mBrTRuqcDB2NZbFA0+Cc/p
SmSFmyGdS2utILJgRuaad2dhkTHggruFE53WMYvFGNUTbvsdrlJHle72OA7evk/XZMdEojg6U/IW
d16/jUs9O6dqUx9SLd+6t9/JGLB5Vu1sy0c3I6uuwf0aSjTc/JWw1IQWdPP6sDp0YBivFtGoakU4
5N+XxhIHo3QOzaQvh2lPhSlKLw1VIYm31tWDspjXodIVfyjHCsuCU2c0w8ac8nsLhJu6MfUODLW+
1l2a7pGV3ZyB4vip7ZNNY68ZHW3Xc8mYsyLkz3e7jVaU8WNdZD+teCAvvQpFkTlbxZg+rYrEbhdw
x+QOBlgNd4HVeB+Dh0WDoySgvUa6FW321SzJriZTeFPazA8v3ikR3A1ltka/mfq7ydLk27pkEVad
P/LW/qpr+bBU1uLjQyowX2Lr1Ttydti8q1hU0egmU+jOeRtobdL7KsC4O5ve3hucvb3muBGtbgKC
Qsi3bpRHAi/lYbLZ7EsOGsLXyiBdmvGgpOmbqi9PgO91wIFc7EVbkhcQ/4ib4j4vOlJ3mrRH9t/t
6jk/p00qtpb7IIxKPwpFCadEe3SWpN3QsR9wSjS2S5GemfI/W3YbMMO7ndtY+kXqmndT7mxGdWev
iRZZchg2tTPox34qjsi3lZ0OzKfKyTr/+qF43pu+kJrXJYMaLhWW7sPRdPI4KJPyjmrL5NWxrPS8
T7PPNTBV5pxTmR3V2496na99PY0bqxuIKIp7Ec4ciCSg14W/ttWLbYp4UzTJD6srMx6UEhGGr2Gl
H8icm6i2i31wEtUJktFMo6a+4aXpYcqNL4Bg9yAcI0HQvjOUPAtqlZatZHIefUWyBDFAkiqXcGV2
yGjxbcoyyqaGhqyinKsZZu7hTfYG3ypL1KOl0mBnllTDbk6DRLHS84z8sG1V9VAlSXbSVez5c6PR
wxbT1aMxcGGZYe5DBvblFoLnxxo3TqRaiGJFIk2/3KZrxWLS0zFg9vEFZ9LbCHgc2InkT2bziQNN
jSoox0o4kBlaYYXqoMcnTYtv0GQVqJNHLNxaWyGdyMM6Y5Hee/oK0Db6gyaWAPovI6+FvA85lWDo
OOfCi41UohXQ19PY4JCpZsm5VcbxzmQEMHQU0FfX6iMSTzaDVT1VencYW13ftGoMZvamiuowJutW
G+EvbG/ZqX2HFQiDtOw5dUDV2ASTo9QQQyhAU487qTYL79vM94qYYjgV8g5ivXqTpnY1LP7R7NTv
Q1ZBkwCJqRkGXXrZ5z4tartBzNUEa8FWgLdq0A8lMo2l9uss8zbu7DKBqjn1Vk3HGnjJ4e2hh9de
7Ek5p6WsCNMgw7TxnUYfaVUSMCG9iNQCOCfX7K/ZhBawTd5xqp1vbVNZW3fBNrRE1A+SXIeGCYU5
jkqg2Iq1qRttU1mgmnnP+sxGW43Eogdm2kID5fqJW5TvZq1lijx+SGV11mi5fd1tIKWVKQLs90up
3U9QI2HFLHuezts8bw3wNPqPokw+bFuv/ZG6+rCpFiRfc7tKDGXKx6nu+IuzQZccuGJ6XMHc60a9
FAkAKg0nLcKQBKrIRFDbU+aTtsAiQb406R68RacwUa41cF75t9xwAKHrpA0sC5/Xcr7r8gJ8QszA
qYsi/Nu8pN9ObrVxJoMc0/w96YwhgHYIpmrhFxqQwjqUH8QxBWMs07Cu3CbQu2I3YOm4t9kVBYE8
09dYrMeGZ1SUMg4ECIccsMOhdl33tWE8ugveH+kAt2Y1HTdqIClzPqVV/GJ2pHy59vpYg2bUh7is
NnBX2mOv2VvHNVe20YFwodWqKNxjZeOOH24nK4wvxbXG7d237eS65LwIGdnB0gq8d5o7mepMdmvi
WgoOqdwZj7lDTlBHKo6drkFVuXGUFsklU+tdYoDZ86jthZAy0MaUk615NlqtCjhMZbiA82lgOV0W
m6FRdti7jLM8iNJmC1eyjTRzY2P3U/ir/8xRi3Bx7xu5kmuktUweUf6n5nQ1MswT0tigeDdH9WS2
qeIj1tpKWSf7vlQ2ZI91UZnP860rucuc9kft6FpoyCYazM946Awf5GTaVsI6OaPKM7Na3LVlPluz
vpV6Af1hEFw/N9c8BcfNirnaVVObhRMAfjTY8sl0qeUT3RkiO8uLV0bitwwAh0pa/lCHeYyWifhJ
L0s8cgCIZELYb0S2lYRGK3ga3bSmu7Tx0/F8utSZEPg19tvG2A+q5my1IWGtJOXL5Ah9k5V3jT4n
x2RUL4nCU796LbOD+ZrfZYUZld3qPqSf4FHVplRHMMDCrbarhHroya5KUDrv1jbWuWef7TQ2YSlX
v57a5Vh6SeKXLuwbGKhW9MHopsu1lLdi7BOFi7ERqvkpEnJqRNw8dXV9chTnu6OjQ5gquzrazaVJ
3e9Wk5yzRpdR7KzLBsmw63t4hUGdp0XkSXOjk2zpO70wsaXOHhSEC5vBaZ/BnO7ToVw3egYfmKv6
c+NwZ6d8flV7jgZ9xcCC/bJhkY5tlGc/8Q+9hyiAiySGbIsmUIRd3v30mkRsNEJYVOwuL3VfB0DQ
xc6E9o7Y61RfB+70vSL5hCpnXsssCtw9xOC7KVPh/XJH9WOdTEu9N3ove1gzdYK1sJm4ct0tuQWg
sVNZR6YRC5+4OYvtpPzm3DiTsS+iLC47zqTqachHVmsmty70MkoCZuXVPEDrR/Jrt36QJPk8l/gl
sJjf0kLkG1O2Wmgq9YMZG+45I0EnSC31pS7lYxmrybaMzY8amHlrSQA4bMUip4QmnhbLz/Ra369O
fgC+S7bmSN9eNIAVdB6RSMrjjSVQuinxO7fFI0h76Frxat7ANyV+b3rO/xoYBrw4sml9d3PevOdY
bsmFqV0qbCS0qhWUtXHpdOqZNVcP5iAe59FqCc5NtjGWBuHUSiWQQnBAGBO9wZQ+pYN7wdQr800V
b/kVKGGPtEH1RbeeSGyfqUMZbVDaVd8abbXvu/GD+GdqY22IHCvxY/jUBy2D7RKykGfHsANNUnmo
mLfJJukCNvcN3+1Ur6PY5QVFQ78BvFKiei2cyFE5e4zpLGf6FjtZngWbL0i4uI+V5p69R7+LxwHw
ShbAikONv5T5M10sb0/MnIS1Nx9iZpkCaRrwjjr2Kdnw1HqsTdgbmCm52g9GOxHJ43KGDGNyTh08
oV27vVUXoZW7135Mz2Wb+Gud2ntr02uK/iAT8rrHfiG2I2Yv6F4qo9Ae1DLE3mJ4cMf4R6Y7YRzP
XbAs40dqdJmvp/s+q42DNzb1sUzSGaO09pnAgKOelyeFtikyOgfy1RVXM8/HyJ1cjNSA+SJTl35q
k1napQrY6sRfpq7CcYBHbtTN5aVa1i3YLjVFVX2uo3T3RmwNQUUawNoHJnygX1FVhiz0n70072VD
eGzDweZ1jQqHxxlcmN1HqQzFQbGiHvjoQGIw8hbOUn30MDgcWiQPYiW5DpEOGPFy0eM5ixwEMcK+
5eU1ORrP0jvO86c7wolK0dDElQSd5fqrcNezomPUBKbTBZUCW+aIPEiRTVAaXeca3UHuoDDRgESD
OMZ2tgTTcsD15h7Cue+LU7uu98uQ15u4uope1c5pL60QIn83Qmw9QtA/D6jJfiT2/chRm+tK9pl5
se4nt2Khr9XQU/Mk0pVWwlerfVThMRA4buGyf8PTeXpzzpKxe47TpvQXverf26QK7KbSziIlCHBS
lXXb0bReFtqrk5cuyIiKr6a/zZfH0r6kk2Nfsl8/hhVxRIzIojSWt9E1isuvH0uqzYHO8GREs7tc
UhTcG7NMdN8MVmYqd51CkiDeGdlDXhY7d9Kv3GgRNpqj0cA4KxVMJQ9QkafKlq9Jmd44oKjupfCn
oWzuZuu9q+MMnUWx7kqFIDhHxPfdgjAkzvKvWUEWw//8GOsm2STGduq0p0y4JxRDR1z0grrOB19L
LQXTkeFCoiJkqKV7gZPBSDmN881W5waBcxLopol5z2of3bhnPY/DJqVGaIti3faT0oY8BtkkvlFg
nDFSKDe2jJ9EPim+LiF6F9Pa6k6kDY31IHTKGBBt37PQCfP989jL0WaAijbQn0G3rEsoa1gNfd4w
3pqFHT5gWr34mjMdxmo5z2hLfFtX9jYOP0CpWY3OuxB+Vcb9vkAB4DbwtQkFbV7aJyzF5pAFw4ge
OhENYphwxx30mxV4ZVvDxZqoKpc7x852janKvaV3z3KgbJrVITRS8wXER7+q1chgV9Ef3HwM9Jbc
wHEZITeGeQmGdogU9uqK/etVUTndN8vSjhvXXRoa3ylyh/6z4bg+Dmu8Rorh+Fby5lYsH9Wqakq4
/psRP9jibPfNsa3GTel2/jC7IuwnePtyITEotUq+a2xEQ6b5A7lHfZ2p/jwk4jhaXu9XRv/e5Xf5
ImHoynYroHMIcDQraK4sTBdvPmp5Frke+r9UQ8XULu428WqPvoaBMs0x83CulFOWUw8rJTq3Gb8r
yEWOjOw2F6badh8w3/9RWbV2auOxCjWmKgLZym6LKq2LsOzN9pOt/liqpdzMdZccF5t+pGEl+oX8
gSGQ8+DFkG2m3Jr21Oyc1twbyXyZ1J4CViltEsXVI5OSIdD9M3V8ysqZVOweZ3s/TM5l1LwSU/m1
iBg+l8zxJRc3JxWTBNBN5xDVuU7XCWughxmxFN0uvVbcWlCtC34NkCDq8TK29cGlDC3J7/LS9FS6
2XPVcsjJJJeoNJbI6rgg45DfLbX6VjQ1Lr4UHhHKPvLiqn7DJ/J8zUuo5L1i8Hsy7Bxmthr8anai
ptyNl0fP6DFF/G4J/iliBRSLDRMnEzFkembgj6lrZeia+kZhYh61z3umyRU2ej64acK51ulfmZa+
ry5ndv3RQwfRg3QyzD4aeHLf0B223CJ+1mL7lGf1U6Etb5YWn0avu+rlfEgVWftek8c+nnq7dfl0
h/FINvE+yXl5zQQHJChR9VdLpJERZ0pQJd4Ni3dPMm6P8EXtrh6480mqnaaJIdZ8bCDvrfy8FKO9
hzexfFdVvK3ClSUBe30jNxV+RE1oGuGwfGFNzkO+inu7PONEsG76jsIOope/WigVbK+jSustoukZ
ehvn9qUxUs9XWqrvbAW/axNESsZ4kJ3p+MGiZ1fZG0cK0zIS8XwwqE5gDOHHcvWZJ0TRv9cLmlvH
GKDJ1AkGRrtM+Y6M98LP1+yhWlyVVjxFZaBWj0scA690PuXoo2faAIFBkdV1gCtGRjuKUBWFqeVL
YLXVPI1d9kD+2On2dMZ1+cJq+mnNgsTAhX2AR9camQ0cWTkG2Vu3jzBNw2dGREwD8Rub2rzVFTmE
EDw+V+fLMZu7LHHvhbtcF3PckFP3io4mgTe1LqQjnpO8/spScbsC3Uc3t49FjoR0Xu49xUIxaTTH
WktuosGR0FmsBeU8HwV9XOtqF8qPNnTB+fSpJFbjp9EYRmjEnRFag/ozlkZQjBBJdQWEOrUrWp2+
2hnEYW1oGlDmqv15aPuDnTpbdZK7rPpcOuuFI2Fr9k68k0Z3lbP9WM6z+tpI6Cmz6+8Ss+/uYqXt
NrWZ25e6ewBUlLshpbbWkgd1cZByiLMGhhmUptLuzZubQye0+6Sui02ZcLfryixDGu9vcYrCwMEk
LlgazXi2rakPFJMxvdKrL4tQXk2VyF1bHdWN3U7JppZxSo/KzcyKV0Z/NORNEzx6Wk1nSO3zJPXn
2O5gS2PFCgx7aXYFWLM65Muu4FTxkjcy34Aj2ua4eF95yqmY1eZpEZ+F2hp3ljJtwWO/r1j77Jwu
vq6ULqMuDl1aXHpvpAsfWJPascsoarzOHgPVmK5ei+2q0dVbXMyvM3AuIyBUODdsyJP23jOVp66Q
XzkeaaqJG06jvetQwUTQiielBl2u+tfJIEQDfp5CETAiRlhuUc7Gg3bVBv1dMJlNBHl+djyLFnI+
6OoFfeNxrBFtGhU5UWhlH8eVUrkDHCOgHMvcND5Jx7V3Xje8le4e5UmBRG24lpkpgny5BbDMrp97
c8TjsINiWDZJUiE2S31vSR4Y+RRBX5CI0XXNudBXxV9uEo903GkkCbMxD1enjgEzlPmosyRanjTk
hvTamWs9jovJ1qWs7+t878jRZTPi5JmOjEcC2v1k0PbQx+VFM9/GMS/DVOP/DbV+rUsAqjQYm+Ex
Aa/SYIv8jAQZ3ymLjdVjBrvMotrSn/9QrWvTtjpNxnqndLkGcoOpgbnwPR1Ug/7ioVVusud8MD5t
V92ts7isUvsylP5QSv0RQDZKuCGZruHo4C7vVas/l+qs+hVce7pATpD8HRqLPqFOOdO0d7tplpuh
dvJAl+0PV3umL6bUtb9n3bLt1dt2aD/GqsJWSF6hM6Kcg/zEJrfbECa/aZo5oyYYt06bvCqe+a0q
otaV5TZzjEdzlR8uQWBu8SHMuA3tUj3iV3J2Dpn7zchfzNbFNc5Orys63Mgq6vOis7fm7JB+nENc
KmL5ULXcb+wWacSPBAaG4K0uyG5pO9yOU9/pUd+AIaFuvThokpPBBI3U22uvxvdrg/6PvT5Mcu1Z
TvOH7J5HFGaowUG9ERtHEuGRQzQtyo8frnC/LW62E5l8jlvVZ75qN+XI+ltOuiGejmPWHZOh4sRZ
yM1MUQd38fKulN3IU2Ug1pkP+TpeswXxkg6eGWjAsAbYtVa4VOV2cUWE7KNZ9LaeiqPqoizUvcNp
7eUBi902KBbdJiqnPNpZ/aqhVA29Lr7r2mTXA1f4BJ3xCIj8MuklB0P/o1O9+ykrCZMxXpU+OWWK
97CMqLociyjowdSfCjRAE7CIUNx6483zPXMyIXrVahdj3RfMCdifWTscBwaEi/4+jsvjVORpNLk1
e6XCQ5Tf6TkJehXEUjDb1YfrTvsVXgOhUiIC4ADBywwPjFEH0+g9ajEsUWYfVxO0daXrKgWTRYo1
P4vBjNS21AIxZMLX80E7tFLup55Y2Skh+MWu0CHJfEM0d+pD8dN2yW0JeIQriS9zNn3Frq9ZoYeY
nWt+NTiPhaJU/mpbj51Zh1mHWANvDeEjTz12s7rLFCamLAu1uTOmgcdwQSC74hFA67qmCB7SqkAz
wOk/CRFOExFjbvKjzdwkQEQU1vn4rTLJJuSC6UEy5yIgFWhnojUKLchUXMq7yMFFMNTSkeByu99m
WfVuu9R4Wa0gP1zvENPS8Sfpu5bYaVCkcwv5Vxxqb94xpz9oRretSWFG2+Z+6iuPlVDoLVJEeiaD
AOqST9HUv8rxBrSnKDi1cTv0ku4+MwPAQQad9KBgfgDIA8IAlf8PZBFYFoRjo4RjqWCcXWh306Q/
g0MOUoNPUJFErx7cRb909MugA54UCWdIoQTCRrhczqPiM9d/lGKWWPNpe69Shwc1JuXK+Bwq/NNt
ba7hwliayQAu4+OOVoFKO/FRH1nxuS6+dCnUjTasqCpn7Txq1fd1KPRootGMijHbmwsnoU5u1jXV
4m/IO9tXmUYU3AAuGR+gSzRJUVy+d4VhYsWJwFQWKuPblb6yRou3wpPDxmpy1W+hH45VCe/XzYf+
XvOEGU6LugYmMpKQkCgaGYgBX0eYHAz9MHACgyOPBvyJLE3Xb0qZ+ZgyyNEmA6CtntPGzU5jko9b
RiyoVc3+NK/ZyXAotJq1lGRiwsGpAkFjvRQu/MKw4eUO3G4Vyy0vu8RNuUYV1TeAO4rpCYrhmiU0
7IZKl58M5Rfan6u9yF2T5ub9oICvOV7ThWMMm+NUdU+jagzbNU43Y2/NH5ZoAErzDsrcYggrR+xJ
L+1udVoWQIzkDu6cD2KCcTKA4fiZV53bNNvBUzYRWlf8XbzmyDF/1KaV0Y6aEW+Cu3k6p6Hbqdli
Ms3mIN13x1fpLuWhn6G8+jR97lQQzrIp4jO1QRIRhePsRkIavq19flYxDrou69g8aAobYs8gBWwx
1pE2YFwxQoobBc4NpvyhLXF30cuUgRfJK496Ox/7ISYnrK9PQwUSbOlUh67Cp9SKb71eYrzqOUsE
yfYj1b3zNFjDVl37bFvr7f2Slhb8KD/qUqW9zixmSgrTH5H7UoiA/euFax0col23iOTOvek2h9St
p7CgoPZ1e53PvUPKTE0kZrS6Ne0tIxKuDg0nqA2CXilDx0lpAI1Mw6sti6ZmUrhlTbVpvWEMUwU9
bJUbj02jtQjv134Tl8+VAqiE0su3APpTN1+ichHHVpomeyhkDCf+u9uUaEe12gsUDEzOsaKskYXd
hS/XWdK+KBEgfAF2IUAAZnSMXRdAza/BkBRPs5J6UT4PZyaB7rgty8Woki6ko0CkqyDyQuRWnlbV
/WAKivVSxqSAWWvUSOH6Zt1x8KgoRKe5fkXv9bEUPJ7zlMSINQY9aGo64M7qTNhMbDc0okl2VuIC
nFPxNOvcnxockQChFjBhdfRl1zYvyWzQZzXyO5JMsyvSbXHbeZ3GcsBdrbOw72C3xydZzI+oEiFq
rQdtpu8WMXio5eA8hUoZ0ZeubNrB/mhbgFkpjTaqRX0114VHRrR7lx4EzgpkEaFjUHZOH5VIC9if
OxwjGg31Q+U4lNgDYCC6vO2QGSdD0+TB6wxQEbu2kP3lR7NfK9qlJg0EUottXZt3xSKyY2s7D62t
Epq2ps3G1otHCz3GocmXNtJNuhYrx2igbVQYeejTVPRWqD3j9JodRgQq+6IIkyGGUsqr+QBD+xrH
aQw0vHx0a9+d6uKpHxMFbmOORsVlrkBMR2003piao3Rqyq21tsqm0ZM8rIo5UsvkksrE8ldFTyKH
xk6pBfyLZ0BPOl+i12+ttUj5ruam8+zlkFU2Qpbc94ZqRvSVZkxvYsxnMNwZxrVdHwBXpzWI66on
gCBbQyVXjd3Evm/bJeOg2k2lnbUsAqAFhMUDQrza6g60hDKic/pIBATfrx8oxfWdpqlBR/oZ8zNw
dELX0mMpFXChdfW5vpiW2WXKfEd+GdLePfz6oQ/MpLRFHy5a/62pQDsHC7YlqcrNNKsZiUBddnTQ
+NM03X5fjrtWH7PDUM6wnbNGThn1CLbVpnXUJCKNrIF/ls5sBLlaIZAxODY6lpufmDO1s2jdcNaL
LfOe1s4YFRm4UFo2ZT9ZD+UwKiFakB5x5nw/rPNzYWntpinqNxGfdeWc52RntIte4IGX94PP53VZ
PvMQllNrHVqVSak6Mbdan04H4/aj1plV+/UDLRwVwL5Xp2UXG9p6iNXTXE/VQdXK6lCg3EXxutjH
CvidJAVBe2sDBhwU2I+DyRMTFZo70ifG3g59ybayQJdMYb8onfZYLPZplbf3y8AZ7QGRTzPfJAV4
wzKR4zfzSERDo53s0bNJWK4z+qg4nEv1vukWSkCaEAQt5SmFjVK75b4zxWZ12aMGNAdropjwg91D
A1jki6J/Ytit91fXfnFsWVLvCC4+xhEA45D5S33QjZxsXB8NDpSKnV+TjmJcbRx6Y8Y1fa+9L63u
Yx2S2Zf6fIWN2WnK8qgZnEJKvBxXA9Qrm6eKbkdcm87drqSksJXZ35nwBDYuG9dAJGW8IKl9bgdl
w2b6E0jFgPNPkL6bPz2Fjh4qq8GkJg5iTf/h1tA4sljv1Tq71ywa6JRZUgHjgJ3/3Qi3w6aw+Emp
fPYi3RfO0DIo4L3F8Alw1WLYJIt6dlzjh6tAKBFT/jyP7qsH7+8qH7IvqKY8a9vWLqOiM5SHctCU
/Hth1Pt85no6IvsyqHrL3HuganxW5xqdWxIPzID+gmjife00L7FoWQXwU35ZCt/z1nsFk+JqpLrD
YOFa4PWTufCIFswJENQcJXqkF/VuTAw44ZzKt4jjnZDa3eyt36h2mXT7nHPUMx1k/k1o0AWmQUm4
rPeGkSOfKZ7LZod+/sGgSvKN3n5RFczdCAEFSWU1rFl3cGV2k7dPx7mqds4ovzF19kJ+w6MlBMwX
I5rpFzMou46VAwS3r0Y0NZ53HirvO2YsS2gp7rE9oeR56d32UNYZ34CSNdI9uhfU8GVrdYRE14ws
KPnHZWW4Js/RatkuBNDNIXip7wyPljxbrMhKUhcz/B3yjmJCSlKX2C62AnEzHVplIYVejDJs5nyO
FvdWEhfItOZin43GiyPSLTy2waCtYUVo5XH4OAtXDkH8qE7mVzYzM9Kwylx0G+h4UAynMBKtCeYJ
BPQeuwmVqhLf5Pr39hSPjB0kT9mELrGr06slSivqPOXomMbegPnhsjvZZuDmaLbBd8lYYoa6hEUL
8FLLPmwblv4vbej/tjr2LD47aOiv4Xd57H9R1P7/pKG92db9tYj26buQ3/+rivb2H/4ho9V0/Q9V
df6pk9Xcm9/1P2S0JE/9gUzW8+h5DYcENv7PP1W0uv0H+SceulYPEthgZPH/qWh19Q/LRUGrGq4L
3W2RTPHfUNH+qR+C5jm3P/8Xa4JSNVho5Kaf5UOsb8VW78L5e/n4L1fhTyS6fyoO58V/M1uYRewR
ylkU57mgvfCpnYBuZOyLz+Z/lEfEW/xmrWBWcl5ipvnOyvCgKK/D9Dd+JX/uHs8L/2azQoVjmAzY
FOc1DRWgYHBvpinmyOk2TCPCwCJ++PdX6S/f6jdXsqIVidnAbAISgnpH4OQT+rgPg7hIpqFMTCr+
xjrmz+NT+FK/ubDMrWCblHwpJk/mp+meGvZGMdwN70hY3/uPf/+F/lShz7v8Zp+kx11hosgszsis
fKO6KO3f2Lprt8/5n4JvKHHTQXnkOb/ZrpRa5uhGA+4PGkz2ixHgFIHs+6qbUSGC7pD+HP/GAupP
HWU073eL8fmmGTMZHGdwmUJkP17sN/2pU/frd+vt31+lPw9+4S1uq+Zfll7eKizr7EZifJ8/q8/8
y/zqH5SrsIJB27qfw1n7m3f6q+/y2xpnEHaWYuGN8s7vX7on5areoXtTtvXfDIH8xQ3/3WYcnrOu
0ts3SSHSh+xBqn+zgfzlNfptecdeX9tFXxdnXri+GMii0TbUoNt+97U8mXGYWWH8mvzN97jtS3/y
eNm/rfladco1W6f8vIpTjB0G0srgNqQl/0cBDtzy31a6ZirWFAtRnNVUrbbJBL5TxIl6sAs0F//+
sbpdmT/7Dr8t8TLt/4Oz6+ptnAmSv4gAc3hllCgqWLJle18I27tmzpm//oq+O8CeTyMCxgL7IMAz
nNTT011dJfgKEGl7FviJWvuTKZbG+L9snDjZWgXqDzbE9yvaMfG9ZimIqmv9/pfT7KBMnO6GHWSx
kfHp+QeDEnPkMVQ9feY/lAf/BSi0+71QLjySczyMBUarUR+xnz/6R+69/PRftF9eRhJxoluhXWrX
43TfTrIEGobxGXQUKxcS5YyR5OIsgHQJyIpwSWgfyQyY0eP9+aDseYm4owUEPxlIWad7UOAvKR+G
06GHpOnhmEG9Yczs+91QXAGJOMgagoo5aADTvZYa3COMNjPqSo1Upi7XKytL64I4vXk1M1Duwcoy
rdEUu9xmT1q+K9/alRX40u28cbQk4afB7ssiCtnl9HYoFzg0b+WJOTeCLvwRDMBUNoZvidnKWaCY
bFRI/bgbWgYq1MC44RR/ihZzkD3ps9xr5pq+MO0QEOe49f+/+Q7Nz5v4Ktvhw/2Fpu1T4hD7mZig
GgSHuOLEj7LEVV3HK3uIslVJknGwkUwDJ2FSalzKEvPYiKmN0l/4TGsatJSPJ4mA+TZruQn8N3vQ
eyCTLOrNmi4K7SYjaYDDwQdvhjKjBIcB2oSXsmAjV1r12jS5hnr2CvUD2QyYatvWZiqmrdWjOHcX
dXzmFilqYLh8XqVlW9bixkYmuRzlrivSepjjvToZyYF9Ah8XiDOYh/EJFsC5vw8oW4xkdATYKUdl
66B4qEq1+KRWUNffTniZNlYStBehTmPrdz0RFkxrRdDZ85Pi+VrrdFVymJPyXzqmzqzNG9QBrGxs
inlZ6hm/u2ui3BStUC57A5mvSA9fgidEFEBWOa3tPsrVTfItI2mFULCsJXsV+gJNimLk+C0EPun+
NNG+nzCPHaCsTJmj9bGMnGJ86wSghT8b9W0eZRPbc8UK094YImElmxAZqgrpvX3ZGcD9p0DDAxAB
MqQP/6VB8fFs9OrKytMMAmElFUBSu5zhsn0Rh9w2A2dJl0Q5SFkGY+4QNvvdxBHGMo+Bp+IH9CLu
ER7vVKtDEc2JrSyEwu73QDM7hM0UW2hu9Tl66Npr2CK+PK4oktAWg1QNAKjVh4wUWp4eYh6gPV3+
h0p9AKdjxPZSQ2YQU1pZeMruJRUEkH9qfCGv4FjxrdEpb4y8A9/gryZoCap8P3tzXDFVrOAyaQdw
pGSfyrTC40nZQQJxqAFzCWvQmmV7JSt0dtzzYO0ZRRfUc/c/nNb+Mlnf3ngg6Zp7MNBhZYF1r2a3
5jcAKKBkf81m0DogTnXI4ZUKJFOyb4E+12tQNZTg02Gq9CDl/PX+IGjPboE40gIHA6vGUbLnUXkO
lGCJ+hmOybuzskCM2gIANFRDT5tGK2Krw9VidX47O0mrMhsOmcIVhRrKMeGJY1JlTCqKwK7t5UhN
nvo27L3lqbO9P0rK/iXJk8soUlHlV8T7GUXfhQ7mmcisuKWaDwZzjaGZ4teRugk5U4P9MqySfcwD
n2SykglamCVKggxaByj5ismijIUUTZDCvgiHxdlo+WtQeUq07cWVRaA1TSzCnEJReRiYeB9kjQ4E
0CD8LbrL/SWg+AxkHX+Yqu00i3mxb32EC7sW6TexBborYLRXFnS4VqmsihtQxkEy0bcJVDlHKSv2
bDP57zlKpGAD2uAoAaKxYhFpD1qeMFuTyrU9+AjjfQxcYW3GKFPVgOrUW1nvGBeRfdCA3J85yr4i
ieklwGmjYEZPqOjNe6f+OyLJPaMEE6q7Rv/vfie0KVt+/2bMStAUlhmf4vyFg8ELAEuNptStxF5o
IyAMWRK1iYpEPBpXjRxwbA6sMuA1siZfr1H+szIEWi+EJRsUqWW4Hr1kV0lCqYsuTabPgULbQIBB
yVdWgzZR/M+JAodYJaLUH/61f0i7Uyu4vbgWAqX47jzhjfiABoD8pY33EmByQvOQRldl3DGg70qa
l0CdgaRNDKFYuXgpIyHZzCH/Ecx9Gk2eiDKRSADN7ABm0enzVxvq66H9fUNNgsCnioCauaE5gL0M
K81flUFdWQaKx/v1FPvWvKrUKB6u+BHFoW6SW8iGiozOSTtUS4Dq6HdDIJa6boYADH0capObx7a5
RMrHHKzsVdrnEysti90YxAya1lojY4HIsYB1y8+qaAzsygxRbtQvw/VthsYebH+osBy9PvmTlkgj
r9kjSsMkfTlEXECDmqPhsQDvQ3Jpp8f7803xd0jicpTgcJm/TIqcmqwAnIQpI5O8poZOa50w2Iws
yDE7BpPHVABjII2L+IITNb+7Or/owb/NNtQyxwCVd6PnCw8+SgE6t44/7k8L5Zyyy+/fmhbySejb
UR69SWlA7TrtkibblFm/4ibTml+W+VvzGbR/xK7o0XznMfAxE+ZVG19+9+mESe65IWFAZzp6XPKH
RUiwajfBsOK50r6bOJ1N74vFKOC71brRqwQIfBVvuDXxJYq7whIHFJywoNySRpweELijpEf70yrg
aylBbjeXYBsrnu/PEM2PYAmfS0Def+ZnFpt+4gH9A9HfQjh0DFhpJyuF1wvCAagORJz93uTBYLji
v9weH4K+P1ddVbp6Fvlw8thaMWTB9QF0TVDNVfhPTMKvdEIJjKnaYv6+7a2oluSx6NBLKCSR07Yo
n+8nuTfnGu7FHObK3p9VxpMBXD34Uxh4uQLqVjXyRaNAHNOIu2RN4+TrWfzfwJiqEedfUTK1kMNu
AvlvwWzBVg0WCTkaR2AEVXE/gB3mT43IggWSJwmouCh+zdk5sJBAj0wQU4BRheMrgApDTi9VHhgM
sIJuwnSGm9/PqgnVhfF1qMTBBmW5dIQY1QwmUgBtQcsJ+FbbVdtZGgI3hTe6g/0cbaHQ5n0A3phX
SAAt4CGmzJ4jQQ7MaNYUEHYjXAmqu6w9T1PG24ovZmfQQxcrF/TtK0glFXzknh9BDBzwwPk9RvF7
078JKoqwEstfamjz88r+vn1bqDxxTIHhmbQ5ZThPuzDgywWdyQGFzygQ0uUX1iy2wSk5/i6xq5L+
U+IDcoQiaM5DgbsRRw50Q8AbhLIalCU0O06VDLAir1yvt82Pqi3XzLetDRQOqD1RDuwpBfiU2TdU
whjqvGLyKa9yVSNsPjNPCSsP8+xVqJ4WB1DTTk8ZKGg6cHSm7CvI8e3OdzjMYgqOw25csamUmJIK
3MmPUU0jeC4YRmW9ajpGfGRJ4suY5obGZXqXPJTytmf+othUF6cVJ5Rb5uvWsSSuiJLVSg00yayH
XCzK+h/VB1gh39MeegOcRy7j5FZ2ZB7X1OOpIyT2I6NKqA310V9wmK7xqbgKZonKP2N+S46lc3/T
08ZEXB4+rgoN2LDJA21mCubuAZoMk1TaQZH4VpXxD/e7+drXt+aOuDsq8COHHQTTPeUSnONSjx+H
T/E6PlSmdIhQdBZa4BQ5TW6+H0xQeU5mvl97q1Csh0rcH3PZAiHHouvRA67QDrbypjmtOVOUS1FV
iXtD8uWWDcaY9SaudIehQRFtb4AL1OpQnue3IL6MugefGf+hLPxyfzJpAyKuB0A4KkljtNlj8xr0
ae17PKiSU1Y8uHxCad4FQwmkUINSmvv9UeyHStiPIO+TGmyLs9fysc34/FFIFC8bxZUtSGueMCAq
20E1o0lw2wFYkfcHrR8NX1hLx34J697YeSphJzhwSnKgvZo8QW/NZHfsbcabjBj7Ltn3C2eIDjqt
LSpWjMFiLTzOdNYejUNlomDtobIvmZ5vJ+tSG+rBTS1YsB1j/25eCXsC1K4MzybG2WNZM+/6dzUO
Ds2U/crPBzfmTwMpKxG4Xut08tReBho8+2z95gChvV854wD//Wy+1mJRaifM69B5AwqrUwYkl2u6
U7QtTpiLZlSHEOTPs1eEmhPDuairCygP9QjsTix/zMXXXy2BQtiGpoX884ySRI+JS0PQ/jTBAA6l
7f3GaUZPIWwDiJ7StpsxCtWJdoAOsft0x22SXQcSnxO3aa35Tf2AXXqSn9v9cOG9ZnO/Z4pVJ+GU
4wR6oFmKYSGaj5lrzSJDjeD4UoTjigmimT0SUzlh54YNj6GB9QpVTSjkF4EkRqmN/BlUj321Tfyn
eHy8P5xlNW4cYRJdWficMqogEPZAdW6Evmr3/RvYGWVtG4E3p2z/SqFk3e+KNnOEtYjAXlIoFfiT
ZpAwWjlY3PCyj+VtGZejyyX5ZN7v57ZUOWC4xOEfGmy7Oepnz0d9frFLF2mh7g2yDzr49DQv87c+
Cu61HJlLl/ciNkcdYmDc7/wrVXFrQgnTAGkIMGlq8AjBpOB013xbe42BIr+Nf9Ge8g1qYewSOBIU
aVnMNl7plebPkIBMGCQIE/UF7hFoH9gNKHEdJp6Qm4XMpa6iZGPXh52sa00ZOFqU+s/QYQkcBZzx
55VxL5N7Y9xk6kbsNBXSDPC6o0O7FV3JTB9LT3XBkYV/2SNUwRxRV1w4+tvgsTSYnWYqawt+O2IK
2OhPe8kHtdzXw+Lx28mGtf4pTm+Bj2MrrXTwJQN+Y3AknMKvlYHXEnSA3FhwiK6CXZ1Ls3FzZ9qU
Zr2d7ewtPXE7WW+vzF4+gejgaTT6q+aCJO0QGIk52MFecSBBdPmVdjMKKwlXRc5AAFrP+CZOBa2p
csyKzzGD3H134pt3uX6R02nl4FK8iC+n/dsjB8y1Piq+JM4LkMfikOtXsn+1Iq24QF8ZjFuTSzgp
viLlGRvLYNK5KhCEPnQH/1rt42NS6arZPdabxpvdaIvajk/o2G5Kl7cDpzPbp9BhV+5zihUkw9Tj
ONRAoeITUHyrmCAXRiFPy7/MkPE2NNDS5UNpZDHekWAnuN4/MIvV+++owaz9c8+mKJUbRVXAlhrU
5ySEMk/ar7wIbosywgASV3wEPSou72GDOiPYsDhrg1VuczuwMkPGYzt84wwgR43aGPSVE0J7qpJo
6qZjsrbp0CWolDZgKtBHHc97hzcFN7DXvDraM5EEVIPztUM2HFcIhAUPIEE1JGsxLzXue876ZP5G
dujmazaVYlVk4oBVAQvoZKzCebZZCOG9dXaP+lD+WYbhvr8HaFc9CasG8VOrsRCH8Rr+dYgfe/lP
jCpnFJ/znIRaqYe0vPSDuHLQvrbWf7ccWNl/brlcyTUGVD6TV9ujqVqxAV0fE6TnpqLPZmv2Juh7
DEb3zVbPjGALYtStbDrJNjJmo3Rxa+mtka68TPjb+18lkdi8Js9zBg0hD6QbVusN52ZfOShBz3ex
CcKBvfxSneJNbpVGp/MOknmmoAd4x96feepcLNfYN5umDaCZDnIsLqgS/rCW+vrRbAdzy+ny1c5c
MKfbIKTQR0vd5PqJxWHhzQ/OaB1Uvb0n7yAu+Xv/Q5bNdGtNCDMQ9wyjjBLWJOve5mJbxLLRS8cO
ieQU3Iv3+6A4XjLxnEjiSkmCUJg8GW7A+K/Ij1y0L/1/v2udMDZTDglXSUIoCEoReiA/Tm2MF/IJ
erMrn09zbkhAd8H5KudDRMXLIPU+dukxkGQzrcE6j8czqAiynQpRSj3j6+s8tR8yI/3uHUaivSV5
DrNxOTBpiTw+qODANljwrwwUvlbGRrlaScx3BZpXX9U4TF7kZeEDOBqNhvdXGqfcaiTwO2c16EKl
DLJRbO/blYDbtQcbI0huWPC0NH4/HiIllQ1/kd3se3AG/WZHoED659mCtBzerxL8haobQShZdNu2
Sey2HOwqQ0Dqfie3D45MBvIl3wfxjTKjINlF4seYH8Z9sfLE+0Kj/PdQymRUV4sAdUrShvN4N/hT
OLI725D2nAztAolcc3pNnGkPLi0dEpMgsjkzD3Otg5xij3eTjZJSIwYH1Mrp+oqQ3/oWwmj7sdKL
XLl8y6SHp+AyGekxcWUT9a5v/TP/gnyaaoKVfs8ZqWZAxhGiPKAiUVam+cvFvdX/Yr+/GcqaExM1
lCrOyw7aSw4yJaBNPPR4BaOXAV0Az7clCwzirC4Vxlroj7a4hHWOuDJF0AaDTmLwb1eQSNtDORJq
e+cyXnH5aB4LWa9QD5qcQP2V9/w9c8m377F5mj4gY2fkVrDmFd0eBxSBf04etDUhS7n0MRjgGTA1
bNTQhBOmA5tpNDYqy+3w6f55oN1oZO0CE3JQk2PxHoBmwLbQQ+fK2cGms5AwNELkWkI7s2b9H4fQ
Gx72Fsg3nMpqzafRKh3OaLahfrn/JZQtg1D6z1GXVRQXk7C8TI6zN1iyIxrlETIY5qjz28YMjGEL
YowTWGfX6jYoMS2JsDggpSjBhY4eazM7T58zgvmlFZonWeeMyuzMzIzhRgRmvdbh0vB/T4UqEZde
VPlh36O8z9NAQfo4XpRN/8z8k0GGuU8YhDPvzyQtmEDWQyg1MwZ1j25AbwTCEQ/BDGe0+61gNvtI
1FO7BfGmgVf1djpxVjoa2ftKz5QZJeskVBSyydmInnszsTJXs3mrcFK7tHMTVAqmbMp6eJ62EPww
Kw+yAHsw6eyk0+T8AYZvZUtT7i+yoIKHWhqMML5hFv5F3XGUPQaUvJ1/VGIHHBgF0624+ostvbGa
JPC/AE+hOC4ZwzJ6gqqZXgy7HlX796eS5r6QoP8gkRWwN/jYK9ob2/xTQXk0SHA555Mv7TPtHart
Zt+whiQwa11Sni4iYXdaxk8HfgnGCEf/qTS7N24zvUI6MD+slWR8PexuzRlhovmJq4q5hmmbbc0W
Nolb6a0H/0gPbd9h9EcVl4RoyC6uZ5gezYEcBYjuTPDguCG2D2gVTfC5mIjZbublr2AWc30wweZm
gDREfxPg+bdOauDWPYJj5QDGFT3xQPgYwLSpFthxnG7T7UIL6WprrbyPctuCdvan6ZpTUP+Iy5ar
YTt7r7M6ByrkVuKwSGBA3HJfH6KT+AKdn33oQPTMiOyVXUJx0r9yLN/uWdQMIciwhHOCa/E2nOft
8Dl6yka+sB/FI4pF7PnaXdJ/93ujnW7CfPlQJmVDEZ0hgg4ulXPXgu+1tP3iPROgidFNaxuR0hFZ
nRAxldCWMjqqxk0mbIHv97kHpb6AACuBSjFikDVQ0SwEatIUYtRnFY96Ycu1W1baVFBuvj9c2jub
rFzgWbZgi8Vcg2aQqU3Z0M7lFfwenBXvo5XLnrKAZAVDmUahGi8HAjRWG66M/kSAMzdFYgq99nJ/
HBR3gqxl4EC4GIjLMIbsUo5XmVnIe+HI78JpLSJBsblfEdBv21DI/FzqJXTRGZKdHiuHsxE0t7qn
wHrGM9gZHdEGDZ/b7Nb24tfX37AkAmmsoC6uykv0trXBlyI6sw1uQhMsfFa9zazsnJqNEdiNBfWu
jWADQmrFuIVwt9dvvAlWfJ09Svtxh9QiZFJMdmU5v+Kotz6LMHADz/7f7dPaCETizmscmK3HyIA4
OcwUoqAmY/8Nrd8tLWF4Yo1XZ63GJCQ6+H3gIbbWmhdB3f2EdxR2kPHlyqVt7VAoBw7MimDwyfpt
Msl6IwLSek5AAH1/ILQNRJiWninTOV9cFtmVvHmH9KgVb+a9soYUodzVZAVBBnFPPJnRvuoI5mwG
G8WOEGoUXECJjiA6c0NrNexPGQtZQSAK0dzG/+sEQYzLBsjh2uu9Cxpdr9xGGxSOWKLToVzGaq4c
LrHxs/D8I0jrvdFqnQ3Ksba8qTi8jRSuNWwgZWcrKweV9mmLifh2TvkBXLs8Srk99YEzH8E8ffTR
x1pugRaTJ6sNAmgbqPVyQQDOhPfv4xkKSQjpnkX8N5ucfYQczDEwQHsI37qxroHpG2s1f5QqbAhP
/hwbK0AoeVxsUIGEXXZI3MLYSg8Wb6bWZW3+BIqL9BWX/DaBshr4NQRgeK81BwRCY4d32AeIwUNF
TodoqxkZiiUjHgiaaF1ERDQx/r0+BWZig2FjJ2d6tbl/XijXxhdo8tt3aKOUypGmYqblS9ocWuAg
/L+RFq3YFcpx+Xr9fmt+nqFGPgpofo6hQ8SrxsA8DdxabRqtdcKySCPITyEuzXmMdFbrPxF7qsCb
c39iKFEY9cucffv0AIrhzNCjcekjOvMHbivYPBZqC7Jf38ofBV6XH6W9egQz3xPigXAmSzyHDhXO
odXuC5txGDdeiQTSMg8k3F2I4nlmQEXrDZ/gI9njNSa8xKcYZMHOWOvlp+CW5/oQPsjn+6OnPaJJ
GDx0OdOIG5eF+2Be5kcJIHvkbP7GdvkGgQ3xWIIRfNahR30ZtuJ79Xy/2y/c541bjyXsCsC46Ryp
mPRjfynO7ZKEa57S42BCjvxTc4MLxLtlnd8VVoJSUyRAq2P5tBZ4oz2VSPx8y8SJUn8tOadn6GYf
nEs72YsX9gXl69z1/iApu5Zdfv+2saAwibxOK3KeorxzkGRMlA+U7a1sW1rjhDdTxHMwTgoaByzF
Sh6jlYX58oZuLQzhjqRTIzLKhHZBIPq1F6AwD8WqBOI7erTTzqATd7gdDw4jZh+dGFN8qD+aXfin
fMAlhGJ22ZYg3vnSutm+Po6WvxPX0gsixZSy/M/5THMIVPUjPg0bxgtjT5zBLwkYZ3QNdvwp+1OB
yG+LqM+RffafFbdF+Vd5jbbSeRg24MESVH3udYT3ZCPaj59gZGz00lXfS8kcnuUWmy18WANu0cw+
ieiHfgKEzSA07OVb7SW1Ifwh8frsO1Da5KTNXG4YvEARWdkwDLRuzyDbRi44eA0GEJtZ006wGshf
t0j7T6hOUQzFjI7C6f62pHmcZBHADMJJsWqQhZ6saAN1Nz00WAOU/o6PSPM/wWiOC5Rz7eKhQKgU
EvzPTFGjjiW6U/TIivC+ne3QlvXBls1TqUNG0Ip1KGS6vQlzu1+LiVJiWgpZDVANWtWOBbqVHd5t
t5GFsLG+ZB5nZB3Dt7c3yBBYs7U4TOWKL3/7TIJo7+cGrfmikoYUG7TNXnNQDkVVCPVga2XZbt/g
CpktUIa4Kn0I4HlVaXC2bKhbXOCJzpy1Q77THniz3/dOZtbtymi+XIP/mgIIWvwcTimHLNcNiI5z
HyKU3aCd+g6uz/rSunznZB8QCYBw6Gppym1PUyHB4ONQZGkzobfa7s3JSjYxLHK76d8ZS9x+xOcl
cpw6/I55bFff67QFI40daEXmUsGUDvz0GAT8teyEf5UCIFFfXaowP0hD43BqeIDwoBWk8zlrYiuo
232cTOdYEVcqVmkrSxg2mWm7ootaxGRmyDEEqFySoAoDplUZ9b0ru4c2VMKFErMhBFVPx3miM1nN
AdpUu/gSIEbGubLdOnFgTLu1xBz1yBOPs0gsWlQzorPeLtxxUx8zt3JjE9DjQ7/rdyCfN4ejuomt
0AXR0bBDImtlmMvK3diz/0GKt4wc+wVWFAUgx+Ktcoen4EGx0jf1Zb72f5KVa5IymyRkfA6DfBDU
HM8iqHjmHPx1EDOj+GhlGIvBuDUKwpCMPSTsKgYsyAzwXYAVMvFF1a4a7/bxGqsOBb0I+Zmfp7tn
RjnjQvRRnwQUSgHaiqdn8Ec55xuo2nwIb9A48cVV6CBtxpbfvzlDcpem0lgVsF7BgwSub6mNTFBe
r0zY4vXcmjDCG5JnvmfkcDnIzEFF6Lbv19AsFAcZpMk/P5yrozGWJMwT5C6PCaJFs4lKLDtFlgn6
lE5kvkIa3Bittfje7VCmQmK+yyFuoorBRGm64DGHaKvqzMk/3z8ftMYJK6B1IL7yIfEEJD0cE/2x
1cF0vLIGlPiPohKnXlSZTkpZNN4iYDIdAmQf481o8bjd7389rQcS6y0GfjBNy+dXFt4LeuDENr8F
lsdRV+aHEphXSLw3AB5NlS2rLTpA2nvpFuInpmrOBoQHLBnIJTzFkJDX2V35lG4Sk31ec1iogyMO
/QTXG2qJ7DI4/wESPjCUEeJN435YMVqUxScB3yCFAjhn5LA+HA84+wDJTaD/K71QBChAyHlzHKRM
emFlUVsJOlAeWiAe/nl4RKafuano4YQ9JGfhGTkbvdxDKPSB1//e3xMUu0IGkqc2V6BliB6WY4n8
xcqXUx6oChkt5pVKg6ol2uXsa29jAHsI2zrxOdpL70C6bAsv3BTbDOqiiFYHRnzgVqNiFMiAQrLk
NCDcLtIQ/kACOReDnflD3AZPgiQ47Sjag4/t50NbDlIVMxT+8rn2fFxF9+eTug0JQ61EyjBUPgAv
kmBpxWMBHTYQlevlbozdcBeuBDooy0aSIo+5MBclg14WjfGy0tyiVLclGDvuj4J6jgmrXSX8mPg8
DlO6ReB0eGi3mSs8j5vOTLzaajflZjJrQ3LTtxwPANZRHtcifpTnlUJSI1c1KI6q5RwX19lL/ggm
hJ1SW9lDQvhSQohuC+VU+dA60esaJSbtmJGw/IQt1RBCp/C3xgqS1IE5ge+ZmRud4x74yiuSc6g9
F1lsCPPT/Qmm2RLC1ieM1gTKCA+vmzI9DKHlKTAQHD9zVW72QBRqUHW63xNlp5CIX38Q+wHKTvCF
NCwk0+ip/IdDTu9+6xTHgUT68lkbJ52P1hXmve+vUH9baZi2DWTCnKfVkCZqMWAbWHNj9S/KkXeT
cwt8dLKdH4BrurSHJtLLt8K+PxQKHFshUb5jMCrQV0aPo81eu2t3CFzhgLilKVmFF7uMCfE9gHDy
M2uucclSYugKifUtIP1SJUO8zN+ee5f2A6rroBK6DR/8TG9s1dY8VFyvYKkom47E8k5Sj0wSi84m
qwKNpQ55BaBV/q3FQml7gbAZRaw00MtIEVLTfDuqWRtisysvPNom5ol7MEyTrmgCNC1At1rrdC15
FsaH+wtPeTmTuFtfDkZWTRjW6ztDQ8wOHopbbCEmVJzWZp72/cRx1/xqUEH+jEptv4TTcJ0YIMsg
J3Z/AMuRuOG9k8Bbjp/7SIJu2lJX8ySe6n21+hSlXWcktlbRkggqVUvbnnL2vf658AqbfQ8+12qT
KSF7hcTWcgE7hWWF6Z+P49F/67cQkE5P8tNwDlBNrHPOmOigkASJlvz+u/kivCq2T0S24jAm5CmG
z/TSu35qrOkV0BZj2QLfHmpiULNjmKBx+aE7hFfE6ZjX+59NOb4kSlEJoDLMsmi53S5e5xPnpJvu
fZWqjnJ8SWCiL3FFmWYa6/H5xRc+0mKNQpmy+UmcYQyxuZAp8d2NNb6nu3D1abm8um7te+I1JoP/
DoyIEeex1/BR2LTwTkarAVv5PtFXS/aWTXGrE+LoTs1chZDXXhB2COED8A+WEP8ve1Igl+POIAL5
QCkIpBrdwZXXOqWsNIknLBq5Uxqw7nmiDFnEDMp0SV/toRd6EcrmXPvQXuzBj3F/W9EOIIkhlBtN
k5Ul2rQAUUHK5So22CN2EeLZrcG8srv2oXVWKY8p54NEC6a1xsVSjlsi3IpW9QQl8pdxm7h8qcsV
soPgmgt31TEdNirCEGu1CRQTTyIHw5KfRZDmwAlSIXoG0ca+Tqx+ePSZWa9bSR9zRW/7x/sTStkx
JJAwy8UKaozIXYjloYvsvnktWUFv+tG83/5Xdv/GliRhg0hdqQNqz+E8AmwDdnWXdxIEef3Hctd5
yK0akxXarRse5M2w6TaMGZmaKQIFt6aYQTEVInHT51mgZaAigo1rIVDY88a05hB9FR/cGhtx00M0
udaGBE3zbgkktIQqn8htH/OTsgPIyZUegE08NkDeFDpwaah2ku3IDAHHAXrlqu4aC+Sd27WcAW2c
hIFRGAHamemEV1AK6S/sxkRacWgodVXKV5Lu2zXRMiCtKpQRkGEP1cA2mCqKs2JrAC/Wu8Ee9fIR
zg6iJvJp/Axex7fo2MRGfW1O9/cQ5RSSgL+yWuRGm4Hz/MFEUmLSjLY7B1DTClZ8EsrUkVC+jq1a
qc0wdUn71EIJvRk/fvfly4i+TdzEyAxEtzBxav0BBDtEYB9VcTPMWy3d3O+Bdr6+kpLfusjKoJ35
WoJBNMWnecs/sYmeOf5JeF5IbpAiQs3yBGyZuIG2WenGS/zC+ZPDP1kLYFOuTBI9NfgINsVLqlaI
MggMey2UIiF0e398lNuFhEslUz8Xco7GFUa1JqV4A5WVOaS8k6uqKUf1bta43wHwFZ5YrT7gVAY6
5IBso8oA7G+nbMOfUJ4s79qn1XLTxTbcsBlf6/htvbpclcJ2CVbIufYgRTJoBOqNoo3/2Do5pGHA
60mQVXqQ1EdumpyKiexs1H53kkgUFJje4pEd0Dko1usLKxm+povvnbKyWLSdsJyvb2OLQFLGMyoY
kJj4j9BD+AoJmW6lboHm3JOsYrMc81IuovEh3kq+mT1BzNLlLLjiI4Lm93cb5Tb8ijB9GwADadaA
1+BWZlNgtVLyt1JEG8xx21ET1zBItEki7HScc2zGigkcwQQlNNmrUkPCcFiL6C232q3tRXiAft1U
0hwjowAImtWcu322/9fqqM021U2/D9eOCqWbr7DEt4nqRojnKiCfR9KvtxU90cstt8m2se3biHNo
p9S4vyC0jMzX79864tW6DcUiRGQFfGQGbh7xmu9UL0IJ8RJl04zIma3QgrCn9qqsvF0o18FXlOdb
n0qlDBCuReihFQLU7B9U5Xx/NJSl/3JqvzXcgbPLB9EjC3WLHDKofxkECEJp5YDQvnrp9FvjA18y
MhRgEMsdnxnmJQ8v9z+aBg0giQymicV7PUeyfnDHo+omex8sbRCxgTS3wT5rp2lldih+L4laTJtZ
k8qlKhGCvRfZ/de7uds7sXN/GLS5X+zxt+mpQ5mJ2AF3fNDLTgY1TFXtvHBYyyFQZ4k41nnVM60m
4+sBKndKD/UnO+HQG0CQL3UluHPvD+PLVN844F/m8ds4wLsLhbsFP5BveatxEpexAgsc+6+iCYCN
w0JDd8dvFSe4pE78pJyYbQgFcDyKtO39L6DYSBK1mKWpFs08Bsqz6a6NJ6MZEfXstIuSyStd0JIi
JFBxEFl+yc4tgGzRhZXEIEXdg/QcsPnSWieUA0PCEutZSlRlxEwyG0hNf3WUGb0L6DW4CSA/fFyD
SNCuLhKCCNgJcArLcKDKisKDylhqmkBQaazdW4uHcmNTkOjDfhalcGpnHJ0IEvXqYWQznYcIwaBZ
HZCd9xeecj5Z4nafmRkyZTw6aSEai/eiPiNhHZ3qh+z5fgeUI8oul823rS0VRc8kEzooUjdFwLGv
/oXV0/22aeeTBBSGWtZWE8TDgajatdmx4IBPYz5i8ckHxEgODnzhlvxjNm0UVOk1ycv9bmm5KRIb
qBVBw8KyYWVqnTtynY4EkYiHU7apt0DH7ZCZsjo4Y5v8CvCt215rJ3lcQxjTJpRwBgphDKchgLuX
lvt2/qsVky7Hj/dHdrttyND+XKyq5sUoKjCwnv+U5M9OAeJ9XDuai1H+736WSTzf5EdBVg5ofL70
JrMrDvz/cPZlzZHiatp/ZaLvmQEEEnwxfS5Ycs90ei/XDeGyXQIJBAix/vrvyZ4zM90Z7fLEieiI
jiqXyQSkV+/yLGlxu3bWvh8BEJ3+a3dwdSKoIqgGdpm8NgzuzgCcWWd4A32xWf6+boFm4V8fTwnD
wDEvLlESVIf2hC0fB2jXf5EW/f1WpOHVi7VC6poqwNWHVf/qAeV4Aanbh69URj/Juug1sqpf8qWG
TDK+/ZgE/qrYOGDGRiUcpkU0oYvhbrRIKGT+1vJsXd7J/EU5+0l/j16DrWopclRI+ORyO4D02a2H
g3go9lUaJP46WDllFLzNB/ZFvv/J4I4Gl4D6p5DTwUT+v5KmQEa5G41PahXc0wRMWjiJJMvOxOwB
rGBQRb4q2D+ZotFrLNbELDubL+IH5lv11AKUB7HoN5qQJNua1N7L1VcCVJ8g82hw2bp/ujlXGbuo
XTzL6Q0yHaVOHAyj89hN+dq7KVdWLJ7AssadhUf5IMF4wrGUfnXo/f3pSq91PNVS2pO6QM7gCxmZ
cYna5que4meXvjonROd1WtDLpet3yl24dn3Vpf+k00WvAVkStoOT8FA+qYP7il4T1v6zeSOryo6a
w3Buj8UjHlwKK7RzfXD1Bv7B5c5/cQ/zF2PPvz/JaXAVN6zWa4o+QFAaKI2q+aFnXmyV9wWIJ4wl
vw58n0AI6DV4i+eoZl1YeAPmBt+z1bBfbrsViZt1t/uK7P/3WSK9Rm/NwNTkNcVHhDc5pNW6A/li
y34SWK9BW5ZP20GY2jvki4qHmp+asokFQIau4kffJ4dgufv1Y/rkhLtW5XTV0tliWnDFwv1pGQA6
ghlKoI16+/X1P3tEl7//0/aEuYDLHQah45qQFRR74gCciik3UWmcL5A3zieZNL3W4hxHn6E/2KHk
LHW2KTMKoUr0/Nc1H1QS+mMDOGue0507oKrr6+KNBZxt2jrrNqXhKtE90/EyoeFWklmeaL4c8sCn
aUtaO+qdoY2Ukw8J7wOVDoUDHp815KuukTRqOqlizvIwQTcatAg/D3fllLexkQX0bEqLrT3q92sx
1myjJUHmuszNqpAOuYVQf/Ysh8zd5tiQ30WeLTEwFtnjNLdtNCrEzOV2sUKxWnQI1cti4nHVijLh
poTIt2sHW9vOvI1Vw0fUjMpfQ49hjqqxERib935szy5fN2LUcZabajtmE18F9aCPVY2pt+t282M5
jXJPPdbch9VAomLS9be8WcwaX3OCMk3fffRoFKSZ8Kq1xoEPGHcOOAzwwmRjBaqDLcHkprbFGqhk
1WPqNThLbVpbcbboKh2FzleuBk8dDwWyxTKsVrYyfFM0QwXV/xBCdLwY91NZDntL+UHEfCiYT0ba
8ZL1NK0DHkRhg+9WzjXc5S0yHuFxlq9a2YsbO3fLjWe0u6WeVadmaqaNaPrpwcMQOw5bUcTOgize
QNlhZ6oRADMh2BcL77O9cwndf1rbpi8n6V8m8S5rYq4/5hFS7+IrCYDPds71ATArLK3LkLY3b4LT
yFMbGa4H64uN+Um9Rq9RXUNDnKWdLte/gwk2nvt6QiGvjljy7hcdtM8e0FWcl56A1tgFBtGHp1K8
GP0Win8xQl4lh71Xs76HH+3BO4Lyk9gj2gJuIv9F6C+9BmnBbwuyrA7OSP4K2RgrHeLJj3j86Hw1
AP0kxF/jtJhgms8uPkC0N5MX29MDlCCj3FKxzk5U3P46/H6SQ19jtpysHzI9IQ9rXHgSdLHf3miv
iWXzUhInImyvzPBFMfDZgrpGa/HAbjqFQHyYij5yrJd53i7d2dWnxi9i2+pWEw8S5v5LnUB6jdPK
xqrQXTlBJ2mUaZgdiPOlCMwnO+8alVXYpGgnCRlka5/t3J/qAYO/HYvnVXnSG+e2flAyuhePv35D
n+R59GqbL5VFA8NxH7RB+xqLzADt/+tLf7L9qPvX+DRqKwxC2S2HkkIyq/cSxW+r8tuvL/5Jr4Fe
g7SsgrXS+BCCtNEJdBLrztkoaNEMT+02x5Tb+qLZ/9lNXG10rsrSIRofE5i7aryZax6XYJp/cROf
7I9roNZMSViX3eUmbulOvARr9BOPztZJ5G7YlzfVEeWCBeGv6t3bf5X9fvLGrwFcg9P5c4lx4sEz
jp2MFSOJFuBJ/fqWPnle1+CtgIS2Kmesp4IHD3OFcz2wk6Lyvngdn33563yOSbMwMsK3hZDh5MOr
YzVlY/ZFZfzZl786MLIRfVcmw/ooFzJEY+fufWLeLbv/ovn2WelzrV0nYbzQdGEL155ae+9k0kXa
YHklZrgYK+pwWBVeZ9YwDAsiVEnujuXE2WXQ2tnmA2BwrU115GHKHTtd5UTBIiFER0a5KqoOtM96
cSMQQ01a+LRMcx2oO2+cbJixBuDOfrFoPwlP16izEEIzeW2V5FCRcYx5fkF7GK6PyEasTT14X9El
P6nSruFnXgXHHztrCZqJjfWdBvMYl5PgK660ue9Kq1o3VfjV6fHZm7+KVX0wD85SGHKgbVttKmgs
Rbb0WARHynb9653x2XO7iiS94wphK0sdaU/7DYVK21oUoxW7xeylTWB/ZZX1SUy5xoppQ+hCGfMP
noB1OPNYu0WFUn2zDew0h7wOVNR2jn83SQ5YkCnF+6/v77PPvWQaf0pHlVLjzHoGdBhv6D3TsruZ
C0/AwjOn8nboQv5YtGF3CMJ5xjTTmC8HpZft+TedzGsEWevl9lwS19nb9giOvU1cfZzh48Wjwq/z
szPCOQzu4CGa0L6GPkmUE6/9CBZA7ePWwQEY//oJfEKRpteoMttaoIECw7+9wcdHpqnvGwq7groj
76Eetv0FVYp3UndqV2vo1fUVJMokfy+qclWhEOzrsEL+hWRSLU9ja7+R3K42Iuy+AhldTvW/e1KX
5f+ndzTmCBM8b8keQzkrS/oltIe005yZCNKpdENdT7C083M7wF9QuFmWkhjQHmxtDpR49iMm3+Pt
CAOCbV7jdUYe88i2t6R5rWSYBTC15QBKU2aZF6+YZwnrghLurfVARar6oPtKI/eT3XQNeZt0ULpy
aeZDv1S0jyYp5tT1p+Y+ywvrpif6q3bVHzpgf/fMrjKkoZFAvsJMDnDk/HCTVLvsYhMQ/Uieuo00
kb2GZrodPVsxEGHvTEe7MbrvoZNXrIuYr3/y+A0pwxHDoq9AaJ+lPtdid5KrpWLhCF3lyI5/LM8T
dPcuyvC3YwS5g+TXi9n/ZFddA7bywHI7i3FyqJfGAk2vonuv6CRsZ0J5Vy8WvLAmLCHZkhgzHwRO
JMFVmNR9e1hqP+Gh/92yBUnKfIYjnQkgFSAuSsZUskTU7aNDLgN6g0rd0f4OPn1QLbBrcKRoB2S3
cO8zNdz6bDCwtSsgWCTzvRzkt7ASMGonCeHzeup52mT9z6pkRaTDuUVkG2TiF2MR8UqDXW6qjUVn
PyIDF/HShEcCoR6rXcSxWejPPGtZ3Cr3K2yO4/8hHvB3q+UqhegCjwfGuNDshrNHvIC+sw19MdgR
W9rwh/I1VRFHxyChchAY7+U80DERrrhbcthfqn6Cd/syV+dGhkHUYrrhoRUj/GE3GHda1nOhMkBU
WU+rtM+hqoUORY6uugqnIS5EH5qIEAlSpeN2uMtMhUOT9nQc36yqhUXtnJlV1XHoETMcdHOew3DC
UtO5b4U7JdJFXyVi1uS66M/gALnLytnahLjUC7z5LlaaefhtkIu9rhffXYOgiCiLfEB/+CVv4RPk
2m9ch8BdN1gAyA4gHJ0ogqi4spaxsVNdOtNdLmERCScT0DEFVNOnWYZsXeRd/wyUoOemAibpG4Pv
YsUNUf0Hjk5Lps3CCzhpYgr2DMOC4WA8GHa3vqfPWefsJ6vGWiucMArCTm7qyfU31aLKyIfyGFCB
o6egthx0TdLC6P1kO4zdcg1LR0vhi2N/u7e5bekqWpy6PmhXlevG8ew1ZLAhIKdLMOtrf4Krp2oR
D6sQdiIAGa24VtVdU/P+bkbl1Ef+mPUnzyqB94LEElp3o6/ykw49NK2ImvpIwKnipS3Lad8Lh6fW
3I5w8Jz6ZBQs2Icw530hJAMFemEU0uWZD954A+TNiDXkwcssxmJ6sTPgzsc6bNH2g6a5N+tzob2b
sJtgXh+UXjRLT8fcI4fBg1/7ogzEGksK0DETKraoG0RkDI9lnY0xKQb/QOXoQjhfyODtohoBuTDL
1vt+sCELRa3Ke2GhxaH2CVvPu1Czd89vvhduBWaS0mGUWWqOp0yGUaXaV6ujegAhBwZYxYgpT9jU
Zy/s5v1Ec5VAQSSPBrcC1qgN1bZHE2IzwQ+ljdhQTCuPiSAWonuXygp3BfVD+J9BTJrwnKwdnDFp
C3pONPVdtbbxJl+yXnpn27KhkOXIKuIZUH85OY2GAaQz3ndtX8aWHx6bsXzvfHZyxTSf866B35ms
vN3Q2y9KLW7sXSYcfiGmzWz895lwJH+svXHsAU4VcHaLLF84d7rNnXgQwyUMWt8J9ZttO9ss0TS8
dQpsu65iMu5n8aOUzZkXrZ3MhtjbegSoXNGyW3ml06y8C86c0O7UtPAKhzIkuN2d89a2ok+zGudl
Gc7H2g6/2W094d3X3nbonVs4mbwrQXZFiVDX5MtPPxghH0eqzeSzJbKbTG2shj4BRkC2k2mhQ1Ma
O1o4OBBG51A3Z0ymJR4Z5lDkqVvAWRi6vEgG3p95Vp8cq2gQJhFPRJO9tmM7R8Su9CoUdhPnImtR
wy8vSk9NElrNhjvDLTEsWKHRDKxw65lhTcLx1GT63sqHJ494UxyM8pzREjp7vRCvUG8DPzWUZ0ad
p5ll99Iq7qmYm3jMSJ6WeJvxPJB5LQsvPzZ+VaWWPwTbsp52yEtI1AAwtp1dBxq1rt6Fi/FWZeZ7
2xlF54bK2koXwse4CqCwqfnUvzFATm9mS0JoyXHAXa1wdj4rZ7DjzOWvZda2ezaT/NjL4LUswBTv
c7KDsbo81ZL5R1V0Viw5kyuf2Pmqcf07RnlxP2Q5Inkjs0QWwT7P+x95Vj6VS/YthGNV4pj8zLwu
O01h3u69cYDXJ57PvhWX9WG3w7rtfRv2gZrfLBNnz02W7/U8blSOmO4V1vwIgyu0mR0LdY+2HmjZ
vLjZjDF0VnwfA/u5qOrlyXEW+aOvimnj6OZgrK6B5cccYIt5Bout1A1JBS1Atw/KuzrkdlQvA9tN
mQ2G6TLiOC7g8BoRt8+jeQlWRsP+qkI6WpDRnIMxkFthKTi09+4zt3S9X2bHfy0UZ1akYVARFQKg
TZtVe9kThsMd4iAu7OnyOWkXCG3W9JUP5RC3DBr3Yr7vfbPRnQ39UxlnLdDGMovJ5MwrhYlJ5Gch
wgATy70jsj7p+nBObTvgq6qd7i/Q1FgN3s5bhr3whpU7EhGPY92kJcM69bpHaKSYtWKdjptQYSkq
lk4Cog9sPHKPb+rSTvx24TuqO/oWlOMEYLCLmK0FHLeyNq6Kum+iWhmcTsZa07HSuMvpp/JrDQ+3
pUn17N8wVt7aNBA4YudE5DQZhzbpOsz1VBerYo5JZ26KJcCIhy5QX8QEZ+dpoGjpEntS3JR5feBm
OhTYIcxBacK88VvRo484We1GjnAnKLgH2ufYgiuim2/amjPYgRYYBk2Qnm90VJfuCYD07mkY2EU1
iJtNl2XkWQbW0W1mqB8SmvZQ6V1mcJIEUITwCF/lNUtlNUXjhF2JE1jm4ohb3uuSwPWHjFFR8hNW
xks92RDmy5oN4sKDtKAMJuADIamzr1u1t3i3G1pEzEA9XZK5kvJVFnpTmo+2Wld2BgZU4SA1ZFmq
J1Zj9CJXLVqLtR7WmhhsrMCjZzGNS4r8aI/nQtal0KvCalK3DHfWUG7gp5kCk5oGfXHGDGdXY+EU
nUpn6u98DhXnhZ+0Gk9zAelYbif2VJCU5/1GaHDsof4Z6cIZE2K7x4aME3SJcxrVxpqigXV2lHVC
QrYha0/NlEHxCdZzMfpI2zIA3jV0blz0NSKLL+uhLSCpQ+Hcnm+qDmrZjYZnQrfNmiCCOvG6a/Uf
06dVMISnOZQmESxbVQFC0FgWy8bLpxs+8i4lfXX26HJuYUeyRDWRTTRP/hOovn7c9t2PeWnVSQ4j
SE49bXgkbIvHIXDkQxR4wcHuRRsji8gxmwIRqihLHfW9M+99aYDXcC2MZ4L5XnW1jvLRhBjT+l5y
wVl/CycP4rckwJlfC7G2p2xrFXk6BHO7nkavSmzH3StLbuBDMCdMyhKPhwAAjtnypXxrkzy0ECOx
5cXSkTVr6a1j3DsWZklTKQjd+MuuZXW+6i801mzov7F2fkExXsCcUvexGotjBWHleihTDBGLR5wp
kJMT+CCuuyXymlFC33K4Lbi8Xywl4ZY9ZiwijrdZKNiewDl0K1tiqzITQpCumZHKwUXtmPklhMh1
Z17dkoarXMGzoEA8cDnU9d3MjS1HIm0RVfcIO/bpsV2WdZlNK27Z5YvlWf3aR2MpzlvbiWHKBmGg
wQNAY0A0JLVuz9IBWIm7/lvXwTqN0DUbhm03qufMY8fC4hs9L7iJAZx9PxT5JmcYRmK5pVXTrdos
s3aFUlsUMc5aBs50yoxzn4/5iSgK6H4t2m3jZRkKbuHFgaWxUxiGIyiVXG3SsnOdnbB69u67YMP1
Luk2fbZsBxUgJ+Mbp6rOyySGqGoq4INwTNMZroGZyRG959TL6VOdkZuATlUcAj8qg+ZppjSeGu+N
VP4bHzHRb/JZxb2DPFCPCl2AIBMRZfmtyJcHT5Wr2RUpHJ+6rW86UKx4OCCjRvoTFOr7gjUoFbfW
ud9BuYXYYzq53ZRqOvLEJ06V1mNFEjUXIhUOw/D0GUi5t2FZjvYwnvTQJ0pWqzJsgf2Q/Zudi105
Zycra/ZLWR8d3GzYOWknprvMgVMQ6oZ73wqLOJ9xJiw5DlId28b/OdekPXLqJVmezcnMiYFjMpQ8
pmILXUpra2dhuUUL1NsS8DyUgAF311d2wpFCH0lf8sQ4+t2fwKXs3UQIf1UL7qaW7d/NjZXWnZkj
plVzXwedf7bCJsmof8obpIYc7XpwSOCnC5KEGuMB7sc4fN12L02Hyf2I85EPzaXjciaL9eAt+Tqz
x3jum3TRNM3mIQ3mDilWW0QuHZH21V4yazAsO7oLtP/gWUZsc00fvNI94BmVCDz9WqowySeRVKxK
CxKulhbODvOYmtrExlQrVFtT5JCxAxoSwLuQcdjE+lNkhzR2pFgvBl8Wb/EOvWYEEHtAKjj+0I1i
mwJz9Yh1GdkxNAoBlwC9roJ02gn59o1XN7Euuj2p5K22xkOoiInrRa0XJ3wrXPNzsLo1K9zI79kO
FevPQFUfCEFwFxbtt6UuzTqfrbMzscfeBrCdj/UqNEMCH8qk6kmsOI/Br0j8Du6IoRUvxknJAB9i
nr/zMDsCHxtLJUlE+ymqOgYF+m45NXnzQ1YlmuhihqkxEA/+oG8DaWTEidcnmQtRmQZalbLxPuq8
gkUYsFqaEmeP8nnjkaCKwt7c1V25gTbM/cDKk5NXMYPCpd/ppLTEm2QjKrD26Ib6u9e3NwI12LxA
l2NAF6HsQDEJQgRDAUZpSLMCuq9qOKtuwCYCW2TlzC2JNCkfhqX/EcCB+ybI6Q8yuRNQcUBRUBct
kTq883TtwnXB85Ipz8/SXk4s8I8OdY6jgdw/V3TlEWXSzEGBFfrOrgGYhFi6iZrSO7uSY8gpkH/i
nKzd740/Hq1JHivS3I6DwgDOjtX8Q2NJVIbc5sNHRYDGBi6TkO+meAMH4VY5r372YWXDEjWonELb
2rotuIjqox+CG2VlT7Wu3kXZYAQgYXknihtOnRLAwRm6GHmNqGLDt7Vz74a2nRO3yTKsDh/FbiAx
gg2sGUA1tkGMj4uyK2Ndi8QjDKJfY97EtRvuQfmEc5+3uLtFARDQLR45T8Gy3PTomtx5l+O9rb5L
FI3KadNWOeli2+vcQvOjtG8Br0FVD4cnE8D3njoR8t4TK9/RynwqGvsYzFMykeLdXbrbokKDpukS
M2GOqOf3RgG6XJu0KujZlwyjlEmuJUq2LIQj9eyY3UjsHVQbACyv6EYNdjJlZcJMu8K6iCfDU3S9
0clFpWfLG68lm6lr155i0MGdwzWVOWoZZHaFjShHSumvp9mMQERjibvjbhlEJMUSLUFn4kHrda2e
2AiMEL8bF66OIsDetdFfwzK5Kez6mEuZcjtbEQg3RTDojecAlWsN8VFnqqOsVWvVIA+yHpHIbozj
y6Qhd5DRBfjekans53cnm5Bq0XTwi++zzl5Hjip5gtYIWdZ++c7wP2WR2C/JC844lLG8+k6y/r3q
/Re99E80JE/A3sfEch8UYNiJ0P2OZuhb1e0tJGxG3sRelt9wMZ9rk0UW7e3YMci48hx9eYWQ0j5R
HNM1+ak98ejmwb1d5ZEwKhHN08DvRDX89PS3rn/sGhcA4ucxPPuiQGX4bR7epW+iScOa133QGo6t
ARjBQGI0820PAcriUfA8ausgblDzz3mI3Qhwq+k/8oW88SI4juoVykm7GYV1MLyD3XtyGp34c35k
bvlao5yDXx07yFmdJrC+QEIPfiygSa74OO49vK9xhpqgd5LcrRKGUr5FH6jT+4KyjeO5sJ30fnDy
c6GbcjAPtXwslPtNsxrTCXTF3BYXdBMTQAWtCxMfv2/bdyS8vTQF/P5GOzJG3N5SA328GkwsRCv3
w6I7RvwUJuOAe/Xw0avReXduar0izlrZw6noqdpOy5zwwZB0kMDcQlVxyHlaL6d6vuvc4wgpAQ1W
OF4Cz4EzNjsYr8ctNLu7n1b2ULu3WaMSCK0kHCq7ot53o7etB3zHEpiz7oEVXkwqk0r3g8plw0cr
wvU5Fl8eZRpZm3++3OUQHi1U8bN9D3PTZCiDjdY/2aCh5Ir0MoBBrD948TgNNwGKwd41+wAA2rx5
9USrIwgUb92Abjmdk5GZNZGwmEA3pmre2k7Gvuv/1JSuoWi+KUJ37ZNnD951eWaQmk7J4o0p6lW/
AWNHlHE5QzNzlLdhMOx05eNUdGYAyNCBFtsCg8uqqlcuwwKmkMFBGAOSDiVtCddIH900QdZdMO47
3d33cxfpfIK+72RtMtdsXcZeB/T8EFJW08hOg4/lXC6RhYKtmeCAiTbM6L04JUSLR+Bg2LeieKu9
LLWJ/1BD5KfR7yhHsHnHOCvprtPZMwXF2CwgYaOpP1mHzHK+OQZVpn6aqteaFUcXRiX5TBNDHrMG
yyjDw7dzZN5Ffd8yWPBUIZJRhM/SHHjrPs3F/L2RKwIL1qZdQRYxNd7OautvInP7FUG9zk2GHrSP
heeTLK56Z11xIFaz28FAOd2eAhvHbv5kAdaPgru6LegNmZq7oe/Bvvf8eOYYl1fVqRYli5XlY7rp
0FQNBksip8NhwRPdYYCA4dg0RHrWSW/PENjpdyb/cHswmn2ePyksngyC3FE4GYjek2FLsaNEvyR5
0MXLkkU9WoDAF1A0pIYKr4L1UVsCxZSVcGpwTmN1sWkqUm8s0VFvI9JBu6eoUxvN78BqExcOVO5S
JxPebw7+YUDP1AWoEPnw0l+Uo1d+FUCtKCB4/WpFgwzN1vHWshoQGA7oLgpVp3MGLfm+Qp+jj2of
KTux11KyjeKvcJpfs0mmtX9mVROXmR3bzsdExJGGxbpVzQb+kY9UreGveByLKUXfOfHkwbeHOOvX
HXePVoZVok3sDW+Chuew3MniafJfUeKiiaCOvqWR/uaqBCOkiouxS/IWBqzwofQr2qxEBZUqhiCI
QNgVgGdyu127WXGs3V0u35vsKEA2WFTBN505s8ABdH3bsC4J3DJ2qnOX32TY9B0gntBCbvoIMgxR
UC+AuOH8Gru3sBBvk5ofcRi8NCNeHAt/2rq5n2ww5IY+IgY7XyKHCfSrJJCtwuPGaDAOHVTGRtuP
qKaqBPgduK6Ras/QF8QbLfrEdRp09flL6JG4qPWT9Fbi0pUR+bulCvQogHsQ7ZPV3/QKsvo68yHC
Jk6AYh0nAI7i3KAO5NsiLCHs9+74KF+d9qmxndSUFo04t1JjzTvuTTC+IsjrZa33Via7zdC8F2Le
wT8mlUSdYFwYF1lxW3kS3hkwX80UuQfu9CUvMcS2Yb1ZSz+hwDZ1ASy6fDocXUkPjRr5Vmnoqg2j
F2w8x37xvaVNZa2eg4pbGIXe9fMzJLxTz5dp29sU7YgRPkvDxUO4RjWEgXEeC/vWYf2r3dtvWV2/
tMj1o8BXD9M4eneuHYIdch7a3eDhfOmDNZPbGfV2W+4ytOyzi60D2pPtxm2mmNEHd7lfsN9tNw3A
tLYyteYG4lBc2dE80hVW+aMDC4EpQu6IhIlJx17JsHO/8coP603Qe5a7ksvi+9vBRQUbh7BWhXRc
UQQ/q6an5oBce7hpOzae52IASoXlfvkcyDZ/LTwLHZdCGRK5HSqVTFrNKliM+xJO9rnllvXMSE4e
lT3bJgpYkdVoT6Opzjvlpl9MMz8ZfF+BL1AfmibEfPgw6Yd2ONr6tghuf33pTyBJ18oZtlmk7dOO
HLjPd8osDwCuPP360p+gUq6tqfqOixJGomA+oHEDYwUUEItYwriqbfVfY97/eJv+H/8AUaKcea26
f/wn/vxWN7MueG6u/viPh7rCf/95+Z3/+Td//Y1/rD/q02v10V3/o7/8Dq77z89NXs3rX/6QKlMY
JF4fer776PrS/HF9fMPLv/y//vDfPv64ysPcfPz+21vdK3O5GsdA9bd//mj7/vtvFyjjf/z58v/8
2eX7//5bUleFKt5er3/j47Uzv/9mUeffXc9GY833HNcP/9D+Gz/++0ceRPfxV75n++4fSqaqBkX+
998c/9+B2CN2GMAA3mH0ogjb1f0/f+TazHPxIx+m2S5gd//93f7ycv73Zf2bQkewxrbofv/N/4Pb
8b/zZd8PHd/xQBrD5VAahdc4OwDZ4T9OlzaZL8PWGvK55bTGYbofwuoY+hC3GNFMscAaMPOeczgg
WOP6/1P3Zd1x8lyXf6VX3/MshJCA2wJqrvJQFTvJDct2EuZJYv71vYX9pJxKOv7e9X0X3b7ABRKT
EOLonL330RG8MlsLEhjaI6jNMH5CPf1BotYjyZM2iO1E2ZprgL4rh2Xae1GCJFoWquFgjMGlFTtu
bX6O8vSgj/2K5c1ydMw1Q9qIptZ3Vj2sxnHcGf2IiVftds6wsiFzyol+y03p29I6qv/qmuF3bMPP
gSF9kcBpZd4NyvUOmoPuWEfTso42vK9F0e6oA+RATG4ZT7dFL+Ajkb7FTHxnXzoHl2QBIMCEL4fJ
Ve0Ql0hLTm9jW3fzXPqGrisNvwKYYI0Mqx5XBJerq/aSslmqFlFXU+qt50xiofambFgVUYPxb1xR
GBO0BVCnXapNZdj4NGpgUaBOZPcrh0wIiUSLSYOkkvFcRWxtR2jwsVkGFPlLWfajLcZdVHvUHvZQ
BlkZBDYI4grq9gBbgsAjJkN4AvCGbhMKFjYuN1sWRXcO8BTHol+F8F+o6zNa3LRmgx8SLEpj3E0t
7oWnwIg2fj2de2ihQvneS0I86GR4aTR4Ty3EgDDDULeZJ8h3I/BsJ+GDlenBV72MEQUba3QSdBB1
u6Jp/MT6wfICjiuxCByxtBn6VzSscgJCoglDBl2DtKAyoQWyVt/NLWhLP3SSLfJxBIiOc42uK6fz
BCJQpNDdMOs89WTVhUYjWgi3r56gagLDeu2+AZBBXL7eqHpAUreOlYkGruH5rfXbQWRb1YXVQ7Mo
mhG2hKRbidStGe9X6mZ1PGpVbT4MJL0Ub0TtPvRyWRYmQgo9QjXSj5GIyNYeukjDHBFNiGrqoRAh
vJC/dIlcItyzUPfbaPBQarVvde0ys8yjajKA3I74ui+pxPsWYB4PJ2jN4UrUjnqZbOsuPZRg4+Wh
7sr0ueg7r+C6G8F5nuZP6tIgc7ImmNmo1lHdbb7zHAHPYNiZBuzBgCwkvOKYHnkIwK4KKfyBwasP
l7LMoLfbI98eog6MdF6vrQukNICbzjXKzmOd9L6qumWF1kQ3Uc9WDM8wgYOmnd+aZjTXVUFc1VPy
RL8tUDOtWk9HF7RpvJUp3q6MHRC5cqOsuWUSrkkTiatNNj8P1cjEQQy8FH5c10t44RdOLMC7SQ8w
xjDXwBXane90ue847Zla5jqNh/vG6FdIO7obzMwNAtj8DtKEtt3Oz+IG9nj0pJoljpE3BU9TXRTA
Iq4cW0/kk1vjotRzUE/PgsawAbpUCA0uy+NoOD7yo27FW9Uw6oaDARAXuJLVbZJc+KPBj6qRC5Ju
g0oCMDPsosqTXfxd3UmCE4p+2qkrTCLhdyJ7ascJXl66RuaeBzaKpdXjNTTibaRBbSK8L7P4CSzC
NZxXP5yJ3VUhjIph1zvdeYL5luOhd3it1Z45np4GU1v9b9FmhD02MNijxDzW6HwaG3caXFjqrVIt
oTpIjmCHOvr8WPCmCbRCHqSHSuq7rGfroW+9zERT44ItDDY2xqBtVTUr01kmSbiB2eglNi7aKBYV
3OGTnT6VuLw8POaMu6aMtzmmIiHexESvfXPAVUXm2gyfVU+dqsZL8V7bmXTT8TT2yKuDXAxF9lKB
iBkOoDNiLDLRLTQMcEM27nK0q9RxPRjdKDqwjmuuuGul2Y7gvYJk4Tazkq1toyUwoKiPBTxufo0+
3IbUhcfebTBGGjI/ZHhskRrATbqup3QrBkhEZpismZNf3WV1sCwxwhoYBzRt2Nl4uZ0o36qLgf/P
VTdeU7wtgFdF9K5Db1HVeD09VBG+QPivTmCUSBgEfYWc3YxglXVmv4Dle99mmFUz86iOIiok2IBT
vsWLbsBj2obpQd02Il27qDM/A7VxLrP8QApIiHcl5n/mMVcDZsA/IxHEC+bpKmqxMsPohwlfbdLR
dRTGu2qV4sGFOjQJButzTfpdqucH1UKpswb1cc0F/cwsaPFjZzLwdWPyo7pNGPyuFmje0AGaE23j
lK4hUbutcX2qp6l19TgqAuqZ7M5d4tl1uZ6G4SwFUkx3ZFcMw0MJGwGApYPRLaY43do8OagWzhq8
AUNzNjGiqLvPdODLE0xfeYPp87hSF4AY29KC8yCvuWvgnW6C/n5u3JytnRx5NBo3ZMlB9dsAIdPQ
wBcDX2VAxdzI/kLSaam+xmqEgFkF5h7z9DbwB2e6NbTsYJP23oBBMVt0/9M27SF+EaUsfzTXRu0v
dvD/R5YvDNa/mb6np7z8xe6d678ZvsQi/1A4NhxiGZRTwwaA8c3wxZZ/bN3UKaEWbFn8/9//683w
1Qj9x6SORRzYU4SacHf9tHw1Yv6jWxzFNrNM24BMw39g+V7RuyDDAGPXtjksYJuaDq7lVwiznsYl
JP/4cO5MwM8GWfqt6NZJTQ6B2UMRcWi+SP7QQ155UYb2p3cN9WaHv7e7rwQFfj+7mgS+A1APwBLW
CGUMZ0euE+uLnjDfFOGWQQUobWB/NntELRZ90CwKPfGE2X4WIGuUafoBieCKVv77hVwhudugMoy4
N4czvel9w8+WiQ6VagzMS30NeP0Ht/0rXhxnsxEbBSJSN3Sm5jB48u9vG9rdRZ1003hONvaWePDA
nJq1dqAAHefL6iA/4N/83sxX57uiY8gqag3DwPkY7o54zo4sytX4xXwxl4iw7YJj/YEUwK8z7N9v
8KpX0SgpMC7101kl1rYLeBu1E0sM97/Zjlfdx9BDRbDuxnPvTksNIjUFgFobAJ9Wo4dsIY9k8988
4VU3wZy5yuMJJ+SHbt+dEC52G2RbYT8aFx5t7yN94itJkd/bUcH1370fte60puNEqqM0G0z0oEcr
V8FGpfkMbohLfShz7oIPmvX1pb/Mhn8/LUaf96cd7SEvLROvZT7YL0IYFmY3tFqKztmXoQYgbLTT
uwhoN11r/CoZTpi+PxEoXANowfwMcWgikYkaZNFawLVdN6WziKPitgMMY0yL72MBNntn30VWsdYN
A7Al5VFGNhZghBAKD60bFuZ0AXL8vQ23btK2j7kmPwGsVC9Ea0cuUr+tgLjNVsUoXrpCPOi5ueEQ
h7Rb+2tRi7Ug01PsTHxR19VzFch9aZWfS6PRfUNyn4Uq5CHltyBPIs9AUA1O3s+Rhmkpk1a11oFv
PEDCEoihYTwiMvyC5K6w8uqDbM1PJQ22RcFvjbw6OjXbRyPiTdl0KDWkUmziz9RBtE3m4J3ISN+Y
kjzaVv7NCYMXa4BLcNDkUyKDH5wE+ZIjZ6TbJnwTwY8LZD30XFLAJXg0wOUeyWNfGQVIR1UBb3G2
iTWEEWRRgXkfR5uWw7IRgw0QqQQIFHiBuhfRSoQUAP20hPEjbFfYBtLV1cjpAeAoYBIdIoZDXn9K
eJQhpK7UyIdP7Whi5gG0gFP10FAYV0ZlbSCDDLZkEm3Gqv5qFNpd0lTVWmj12e4FhAwgHlBLOP4i
tmdtTPzMEb6lQW2npdEXWCLLPnG+gZJzSrrmkFn9C26+XIiy3jqJjXC5rG5AnQGxUc/cwRwg2N/A
Si3HU2t0+wqgLgRBv4/x1ynY4UE0Ufg9brQb0eDrNFmYEI9bkyMTXpZ7sZZBaH7SlnQMNtVgnsJ+
PEQxxIvYZNykpMfAGhcwxILqGCGYsKin4XtKgOQOgH5WyNEfPaSJMEghN4SFbCGfnBEUHkC0ukdN
wA4ELgoqGqllL7Kp8eDHAg4mLDmQSFq66gmiBcHQor9WrbYUOtKssRZh9knayM2UjCV8CEW1kPqQ
LescAMVg0Itt7+SrxEnvaDGuA73+oiF/IpBTBoKOzo7T8sEm1j6z+MqO9Eeg15GZRY+QCbpwoKSg
bYoaAMOp6x8nieG8KEZIHeWIAQGio8BUwGlbm7ACMN00phjugcZwU6rtO5YLt7Sizh9EvcqpfWI8
2dBUYsJdVusC3gkGNsHCcbZ6AJxrEhvPmo6s2pEDXEWv3SSBlPvJ4J+YYltFCTDziJPd1Hb20IYh
R5CMf+MlAVrS8auhf3Y4KL7hKDAJb6ONbYGGzWqf6gngcR1zKyiX8QwTalKYSDfKyHcD1KBI9GsK
TXEXsXO/gnW7MBBoWHKoUfjwm5VeQCf0aq1+qkZ6m1n0W031fcsRjQ9FCXSN7bhRmX8e9f5754Rw
hGnZZyCCmHocD0kDrQphWRRTluZB6gbyWiOvImv0DLyPKnVtEtz04fQQN/HZ6Xi8huAFcgxbo1Ph
IaRfpQY4Rj09ygD4vLRn2o4M3RHx00/BEE1LK/wxaGG+rBmi+xxTOU8XMQIgRlQu437obzKdHeAa
BN0oT5vTB5+oX/3mv4/dV7zB0snszDbUJwOK+trCeQQKzzUX9qneCDf1nE30ge30x2+9QQi1dZi3
MCJ//VikeRNPbd8P58qUwPlxRMIzey/T9gOO8u+mqrJiAFI0mWM6cJBcGRXxaFnalIjhTBo4Pvqd
3j9TdK4BaoFWmK+4vg8Q4x1B+/mgSZV59Nvn8N2Jr8yMNk0TjHaxfh63ZAnPxbZB1glnhSgzvvkf
fX2v8ny/PcB3Z7uyMfgw2hALIvoZrtwNIBvL7hYJpjdAfh8NV6V7Kw/Kl+DCS7kZNxzZsO/FsXkK
3XQZeu02f/woCfaHDX9lhaSYEg8E7HZYIcjNuSBrsWYrALB3/6G60+/3fm14jAUXuuNMZ31Ll5Fb
fo9X1srZCndcmx8oTfyx21oGqLucApV6rTghJYktkaPb8uyx5YjQQuXiozSGV5TCt/tR8QkCfKYO
m//XdyPQGbxPwwgvwgrTChewpw0m8b5iF2Ko8j6SM7+STHo9H6cW11UQw2bX2eYaONwQ+4T6CFt0
SHIoXeisrkzPgQrpuKYfWcPqzb5+L96f7apf6HBDUHzocLabDgmSky/mg7XOvG5N7kFl5YsR0qf9
Y0yguZetPuorV6zg3+/1qq9wLSlHO3OGc7YHwAO5mxGI+SLOAOu7kcfP1t1Uu/B73ui7Hti8D1Vw
/jTOcoSbMYFnFGKJV49WOjG4QF1CzinUo5suhnf1/oNxRx3it/Z9d4qraVtEq1Ck0JbCHXb7ejvs
Kj8/A6+ziL2PWvOju7kaW2kHSfdQ1OMZchYIFztTDpd7+MHE4o/95d39XI2jQWsgRFHE5JwbU+Gn
oS7hYrc2RHZyFRkG4PkW1PiB61g0GhA0H7Sm6o2/tSbDB8o2LGbo11L5U0xg2vFmxLiaHzkSipuQ
W/he+dod9fV14hqHbKXvok8fnPaPD/Hdaa++xzZ4mX07VTrmqJDTcqU77IK1syqgWvihQL96Sn+7
xatPMQHw2YpJrs5FYcwv47tu8QLOJnHhS4W39CNmvrr2v5zvOpEDyPdjYNUZOSNfO+IPVbGhYf5I
jHaTdT1ipoAwjLy6+3uLfnTSqxevD+1CyzU8RwtUaR2+VT7e1uzIRAag9ifRZt7fz/e7bwh2B788
QXr1GtKoKgN9GsdzcBhgUZFdeOiX0bpy4+WHWXv+9FV6f66r97ACT2YsEowqw5IsoWMBF0N6sPDJ
oHAwRNtsrW0+dGr88d1/d39XryWUFSurJzhn84K56IPKQB94E7BvN5ApW06HcPmR+s+VSOvb2M1M
yzYN08EQenVKsypNNkGdDx9fTws9SGb7wxpjDqA+O9sD1NWrMYDD+Yahrnz+4HmqD8PvvfZy8isD
SzQAflsYDvCRrB9g2MO68mIfuDUBi6r4AYV4D6PTCe6j27+f2bjKePL7fV99MbtutKeBTuQcOeMP
hHr7RTE1wBjLhel4GBWRS5lC+UqGMQgqAz9wq+cr8PVbN9LYiU0E4GzgMfsGCMzU0EZw1Sz7W6jR
/TDEX1uWH0BB30a2WNtMW/c13egRJHA5b3ejETzZtDpDpHgrqgyfaWQrRGAeNF0RJCcQzBkgegE4
J51gG9vIdVDKDcfLmjwCdVuTbjexwA87QCOjQnuhhiU2TkNsxDpBrxuBrvByAmBu3OqQQMrEUZbl
Ls1M0zXSQg5e28ThCrxE5xhlAMXn5Z5l/EEa2mduQzuwyI4ZWEob0jqmnxJEi4ys1G+6uCkOpEMu
YIS9y00a4fMEGQ+QHRIEscE/Q0J1vgSY4S6g0I2AoBTm17b1rI8TEkp2cEeko5V6cKh8t0bQF/Kh
U6Aoi7kI5jdeFA+fx3asVk1bZwApk9QDTsvchAkD8SbW0xW67zctAI2pHWSxGFlAkNMF2m68I49l
mX0hpdhDQSL0E9OJlpZMDA/MHwXrVkn1RrlNR+oCfYngIdCFdpbfINCKqDQwXX0GRkvDsxpkb95v
O9nSrdn0jpcWE0Va1iz1EiaA8whJ7iYlwHVG65wbaRgeEhysrFJMLptQIaXw1zcBf6jy6oczag+k
Bv18YKT9VrTwjcBhkIA4XbV+yODM6hkv1vHQJOBnOdLrhuZmsPpHzRy+BUEe+QULviG18FaO9NA0
ZII8pHTHIo7Bg48eK1GsGbKZNXD+LXrgUhY1STVgnqfm2MXxWgsh7JgZUDfgIQQ64QysBggpAXMK
KDdlnsR3GPhHeCUCiQl7NNQ3ESvalW2AaAmSB7x7QeYsmlb2fldj7t/VAT9O6QgtzCEF1iTSYx+T
deZaZCB+YabtopDAScIXINZRVBXHSgzw7ZQasKZAH05107oxTcITxC3goejbzqUd+CWaBrcOqeGT
q3oBJiOFZzJAIJ83MfgNBjhK8DEurDZIVgaFRTuhcRZajAl8092JsH9J7brxoNAFvbQ2ddyMlrcp
WMixCG5TmG3GGB+kNX2peQyCe14SL7a7cxHZE4DNFW6J6os0jW+dAhTEGgS5xd/Hmz9OPywdYScK
fVNmO1cjnTGJHhTNUYcBSZYQy1yDu2dBDZu4aj5Qr4Onv5/wT+Mb4hkW3L2YUzFiX9nkEaC5AhQ4
/VwAI+QmboTEKpvK43fgz7nlNoYkduZFXqRjpO98cWQroHaW5hKazv5HJu2fJkMmDD2kA1fhLXKd
9cHmFQi01kBx97C8/GkNpjim7aGrL7QPXfV/+Ii+P9l8Me889UIBOztIkZ2FwRexxiGf8NF3S9kZ
V98tOD0Q+KOMAUVnXz1N4BICo+RsOgsP8hCeiaQMoOhv+iUYTLu39ND/UbD3vxbJvam+F6dGfP/e
HJ6q65ivOt9P8OP/G0BGhSj9vwMZ3afi6Ru6/SsmUgEfVf23aC4z/uHQsLWAyrGogVk9iv6N5qq5
/Vv41qb/QMrEtvGoHBO/lFTjG27RJP8AxkgpIKxcFbD/JHhr/mrJYCKjwsaWCV8Ypvz4uzKjShDi
wzHN7Ts7sbLpoWtsbcuhBXLswqEErAokNl455eqyLcydiIA6Ub6VzBVxFGj0tbZxkEjVAsxRN37V
gKZYMDNA0lg9z27+VFDRTIAfLiqXpiasYqd9W8yrPS+BlGOq5KrYgO7MEmm3Pl+213QIfcwhok1f
deWxVYuqz5F1EJjm1bzaO0R8MCWcPYaXN2puP8rwFB3LckymO+qNe/fSsqrnCPpO5h0PnTsQkqKD
AABmx0GyZpIVErggJzzMi5ag3eIUkmNiln22TfLQA1CuISD2PbCrBfhA5oszQdk4MqvopMnAXhqd
zrfggQ0HK2+gL2gCVhcmdlXhq5jWu8qp8BOiAFC0oBSPpFE/5/W5fF5YyPewjiHPfF1vMo3Qo5Iy
N6LlkPghr++DMIEBHVXJAdnra58ZWfJQtDEiJyYYiNUn4KTktyaHDklSAI0kaDUt7SRO/XevzO1r
C76P61tqDvZLw6JvU9MkEO82QNS4lhPjLAonEyH8O7vWPjVQX92BiNTtpFrMv7IYAicQdWb+XDpY
Rre71PvTtsu+wM+JXQC8q1V+E7ptfAIpIjj8XIOCT3DQ0vxb3Vf0tUyt5UKOCxNcR6iMaObJaHXQ
gu2OLsUg2MkBHAnZ6dnLlFaIkICPti5bQm9A4YKnFVNqn4/BYO/DsYagm7p4SkNYwrIC1POyeN0Y
I+eyC5Kj5icBb2HcIZoY9Ra7m8zyW6H35K4sLMjVUbvaj53NAbDto0+dAZutkVXwPfraIl329ypX
PI0aE0/dFPESlmWwC/P8o0n8LH7868OCuQusic4gvEV+S3vAYpBPNNlVdxJkZpAu9ULXT7IjX6Nk
yl8SW/8C/z5mS7iPVQ/1IDDlo/78twqJ2SbHUaf1vkCA3m1o3C4jo5c3iVqYQSZvqNmkACLazfKy
rbYtfYPUmbc5hxY7ZgjlDtqcislQIrFAOZTIgmMYr6uX0kqVUoI8MaRtbjVtP5hacg/sY3Jv20aw
ySMGlQ+1OhcE5gSBaYzv/mWb1pfPtIFyzbwpaER4a6cu3EUF0JgFY7t+iPlu/gVPADa2P9cvxYB0
3UdF1K941DQf4CmI8atrx7SJAWcjUa4BXBuMmis30iQEYf1U9yeLf7JiAADBwQZ81kqgbVGldryf
FwOen3xdf/eTI/XdHjIH5W50bhFpxcqQt8Pyj/uhW5/GMtWBAW6T16P+sd7r8UEqJC7Dsd250nxw
jPw88V7LDa3GBUFZGFA9PjyA+B+sexLQfQsw9J3W6mLfsPGm6kdx16tNzr+bIpZ04MWoVdAEb5is
5N1cbd7UYaf5EPOmX48zV7Wd+vXQTCDxguaQXMYramvHJjXHO4jU2VsWdc/zGp/keJfERQTxKa1f
2CIRMQTCU7ly4kZC+1/tge63EbLPkWgJ3nfImjFrQ7X8xM0wR5Yva1q3CeiMg8ScAWp90EDIG0vz
8jEKjni9xo3OofXP7VC/iajQb2qaAIULgufrtktBaQDQim9rB6IcKscxlPunDJPIPOzTfTbm7xeX
bWWTQRuocKB8+ddqqlSGwyChgFGECy7wbl4OGgkz/6jvKiDbL18DYoALxDg6rclM8zczJa0NSL4A
iHGqZE/r51rXdtEoTdBwDOTEUL8yTXu/OheMTfsEUXgByThUmxdxMsVQTfu5b6nZ+S6r2btNV4dL
gIXuFpJA3k/vuQ3/AI6lh3A4J2FpQnsnCw5RXXxupMYg2W4491A7hLDDyM6d2jTl05LHsrybNzmA
xC1iUg/7eRV2kuUKDY9+XrWBOF6arUASSw3yEnoxwI9QQ4J0PlLHaLxsAn3Qct8yYr5K6xw6jWox
/5oXGpwfW5F1bCtGPS0AasfPS8n8a942V7zsNx/GLPOsWFwOcdnv6jBK7NuPMOy/Hv9yLGM+wrwf
aSzgbfNBHhygBU4ZKIkaVNHuXtdGqFBzgMqW82rTp/mR1tXNvAZKZXdq1IdWy6Jhl+Ucq/pI1hrR
a0gYohR82VPX8GkDWX4C7w59knkZrodRM0cwOboMbPpHoyh7EDxRYV5UYWEcCrWA26xcmxJ+I1U4
NgI76fPS7AvQIgs79i77zb/m/eZfdco/iGrAqLnu3xShPdtA5g90c3g0r8zwJG2hBsepPI1ssiDL
qTkHQGWCAz5+067oqFcFunO4bJ9/zQt9MPJFBR7i6rLtUs8Bbm+lw8H1esxLwaWyFSEjW56J3XzC
y/b5jJOAsgpAExh21DVd7Q+S8gQOOhQOf17w/OtysRUBRiHl41+uDhzRt6ubL+Cy73wodXUckaXd
vHZZzHW7eKo8jcFffznt5S4sh4IKNBBv3jTUSLLeIv1gFjlPmyQj1pPFq8GHBFm9zbiVnrqyewYw
z37Ssxz+IK5ZtxReu71tAvhjTRIBSksMPpLlNsMSoCHI58NpsEjNEglknCl21to0bPr5u+jAcbN/
rQkLJd63VeTXYWgBYWaS7HHepsUSLqYKTB2rd+r4ZYz1xrfyoIMEEKT6ITcQQMlqrBAFrVm9lqF4
hqRmDqfolB9btZhXx0gfNjWJ7y6b5u3N4OTHJkitrZSgKKg9uclBbZ1/OplT7EmALBZ/OKSUNT2A
/zCXXQ57OXHYP0ZJDQLEoDIFC9EvQ2mOB6dux0OAl+kQQ79hgTw5gCuVk6hAGkLJEDbf9YFNq0AD
jQYs6BzJsVJjvLEbE5ofqgrAb9PBtqpi8LJ29LXeiHYIU1f/1jarVRmY4SEByQdEYQN6cn+fdxBY
RL++i4goAE6NzfCUOJxglo7yd1O6HFTNCimXQ+ST7cBuZstOxvEnQxQUi3cr/5aQDkIxWEkpiT7p
qpoY36oNKbKVWpB5tNusvG1yuC4NqAS6wmgyL4D03Ao6etGpaXgxl85rDGz8U0nK9zVS2b3WmAvn
aj0dMy/nRvx6jPkMJSCPQCBW6Lu7AV15VwVV1i5tKFi9/USqnlVMab6B6OIAzps9WG6nhfpm7JA4
qHMQP+gSAwqdZdAlMMtGsW7m9U47JhALv8ucXuwog7QrkjhVUBttq8e+ChygZkAfgWZM9RiHleWS
kGXbuTST0GzSAO8rEsGgFwgxEUvJatsR8IhhTqxTVYf5xoGA6GtpD8LxvdYe5rK5vlNC8qMqo37b
m419Qp4kYGcYAe+2sbKbMamWFKjCbQsR/60magkdgHmdWH/4ORcJ0ovt/GuMEfdbzOuvP3t1FGc+
yvxzPmpqQ40wlaPjdb2Wr/V6Ao3fKM3bWi3GVIfGZkkhBevQ23mRw9Fb1ablQ/aq3Fdx5mxYaEcb
MJXKA3JSymVDg+SOpKRE0AAIytLpCWQUyvZrL9pzNUTOd4A+3bSB9WtVZrgibXcT81DeWYKIOylD
ifSaw828BjqFvCssQ8ybwp+1KHg9e4odrzb93NE0ILFfT2MDlk3R+bqs831p2MlhNInjyanvPpM2
PXBp8G8p1+4TcKUeL1VrVbXIYK9GddB9Dml8AGnd+iZgBiWFnR6ROvUWiZ3kgfe2gD5Gzlcia57m
tct2CYXHzoOodc+n+LWqPlU9ZLTVrnM9Mxt+DIUjIJDnoADWu+LetOmyK7XS5YXpHOGtjQ+0chKv
nwwY5jUQk7FovpYcryEbebst8jy+d1QkBfGC7plDaxlamuU5o1awtsvWWppN4zyWFYGCGipcjt2l
HBdWQTTrr8eutQ4JxbK4WE4guCybxEK6NhPer9ZOp/2IIIUHW5888x5CeGb2nCNBFzJQ9c7Ozrlz
k6ZQj20BmzwWwTj6goXGNp8qYwth9bdf87Z50eGzkC/+VGeARMwGnvsbOw8MX7cKdoLmdwS1MHbX
y5Cf5k2yIXeAJcZHLdHZSYcSit/E0HqeV2sOkWRnsO4icOlPJdKSbnseHG0Z6+1CYLJWj5mxLbXQ
Kb02jpFtkSLlohVDSmsuznOKXBnz6lxMMtrypdpxLpm3vRa/HqMvkHtNg4DfMykbb8K1fWWQwve6
hjTQu3KmvcDkDjw40n+pCFQehRYjqIbJFCuH9pRkLFjFejStg9Fo71vQaSH4gyq/Hk2XWnOQYHvt
wxQ6sWHLui/SwcSy7voDJGcrRErlesKBnmGVIJRts+Cg49cRhhtU1jCJfwbyeAc5wgHCVUJbTTlY
t85k7HnjkIOkTbMfqX6s8wZikZ2YyCEN4nVQhuUd3CDFXTPl4Y2ZE0SexNumhBbyFqzhuXyIG4xn
bb9OcuBsF1FNGJx8BQdhGb/mhZbDCB7CCPG4KXjbNhfMq6DOvxhR3K9iq7Hgks2B/ytojgx11DpQ
taiirMXHWf08TEYC2URVcy66VJp3DNIRPjKo6b7tM1dkRbGTdfM4MkQoza56Tlg5ulXG7Zsos9mm
hyD6Sht1E+kblT4hL/i3rIMzRtUNy/R93ZgTUPrS+qaIyi0SZw6HeYEBeDhAFTodFyPcultVOm+b
S6FBMhyiubQreLgd+/x133jMM5XtLkDKtbkkGKrXEhaLran3UCOSY72tI6veBi0804gE4iemjhXx
56J5oUPGDJqKc1Wzeqt/KX5X/bVmqDm1L1uopMAl0tx3kHi+13NIT1ssa7bzalq2yW0MMue8Ni/A
Ni5A5APguRXIsIjep7k0gn6PoSKRAODaXzIjgUAtnKDQ8ijic5c1hwGK218ocNdDUIIWbMVbmhXy
U2JBugyJM76ahd1Dc7GHLjCJ6cloajArsJ0k+CZnZdvvoYGe3EMb4IWp7XqFBGMQgOOHwO6hBjYA
Zg6FEv6172P4oae8uBkSO7nJMcIuYO7dV0W5sRFP3TMtrDZIKLhLaBjsA7XJKvVgf1mdf83bUnPF
nVy+1pr3nuvPi0utmo/3gHSJ9bzdKQXd8XzyHUSV3USK+DnQunUt2vIRWlrjiplDAMiuMz5YUYB0
BWLVh3TFad7C5fgY1E6wawueDPjqRH7aEQLuKWfL0LHbr0a5HByWPQGWmi4TJEXZwIrLH9JabAxZ
ghZuw//e1Acr7SHAV+BCGmLeD32Z7SHr/wWhX3aPGRu7D0fE3seqjZai0jxW1QjKw2Gg7bTJDF4X
SDyKjfN6pMnEB2FTXzg/i68rxnN1XsNtkZn1C+SMp0VnTOna1nXkJCpSYuDdtqEtCaEoqBAXI1gx
zqLjEWjzc+22tP6tPXW5sYJumQUCegQON71hx3iMyiMuwoGwKcy4eZVYovw/rH3Xjtw60+0TCaAk
Kt12zpM99twI20k5i0pP/y+WxsN2b/vbOMC5IVSRmtBqkaxa6wLaK5xQCNb/yzJJM/nU/gg41ri+
o1hgKaUM75+/5UKveKAvKKTs8I5GnrMSj30T4OmDt/fRvWoD0/Ebw1bCwhrQ3t1hfxKIzZq5Nl0z
+IKnIjgsq2z28B0LiNZ+caqGun0su9JauLGG1mpTax6Z1WoPAFQwcwudIPhWELusAl4hGf8UMMoA
iWlQa+w8DN4us4f2lDdOe5omExAWHioISSQDDZWPenTlR1epjNBTG/wqOVi7lJUMSuxd22wXJOtW
cdR1LBZVPuVHYa0h0Fc/lufaYvduiR1BnCbiL+/4+D9Gubq5Eljy3bsOWDTYhGdKPU3d2k7iGH2/
tftq+cnnEOgO97qWRc+B22983XNegZrEDjYwY5eO9HIrVLmXrqfvyRqF7dEPE/5YT4HxoKELmDcm
+6Rb2B6zfOxf4zDvfSi79ruuY+dYFLE965nb4cuK/PJcA8QFeeOGse/Nq+8A4QWwx+g/ZYaotqGY
YoEVK/JNExqr0DFevLtQGpTSoUGnmoDZMZYdKijeyijnx1DoNuhvOfYnuVHbQC4DTTfwKXE6EmQV
9vRc8TWO8GVO1gEEDtWqL9+Kun+PndPNVooQhXunlWa85WLoD3pkoKJAj4DHAomG3ouG+SrOUF3z
V10oreSCYqoI+7t4Bq10A+xGpCzwqUfxUVTBNF8nhXOoRG3v4g7tLDxO2QkI8Z8Aeca3JCm9IY03
ujpACxBYIlDfJ63k3HHxfnWjs0cUplhObKxvDGoOlaAAtvgSfchAs5SZbyZH/U9zTGpjE/qALslE
Gr8xH9S2ljGl50ww9tjrHgiJwuRtrGzAi6A295AFBr8v02nJANO+N1P+FdW6IsRr6btYWukAtGTs
8t+hi3l24VXfWwseGs0dsLr+rkuAi3PXytAkjfBOjaX7BhVvqGcCrO38ORlRk4xVGn4aFkYHt/Iz
QONk2nDflP2zw9LgSB8nGii07lCSo3S+xhlq49CyIYOKqrW2SdhNywKL0nXs2u22dDrzdeJDhIcs
dy+uL8pPogGgJNSulqFBDcWhcpvcfFVBJBoGuwlCnOFV+iEJJhzsFk1QAU0iD6N9V/HvQ2mDVhrI
8b8s4AU+kg8Nwmr4wvbaAbSRvxnmNFI3B2uirICagGEO5l65bjOA55pWDqB9nli7om+s51zXJRRw
ztClZVnPZuSPe25ySTwBsYxC8+wE7hfy1YGN/VgD75ek2QFns34W9Q9zsp6BuYTj10Hi/4+p0G4I
bh8dS85cm4cKSMbvYheCLsLj+yvVh5upVSha01vg833o6IqcrQTvmwCMPyqjJcDFvCA5KuM5sbKq
0G9ZmIHDIM/E2s6ZZizMUfBLMBXeycGJUD1Z5kVkfgDcYXk5Te4AIMNArMlvDkkS18NxU7AkHfnR
EMQJv9gRXoaSrBHrG0NXj1dzkK8fIeBmHjIEbfsWGG18AYAAWHFKoLDN/6zGTx/t/J+0KozvHLS9
zf+0OCHHRr5vOmvywpfJn4KCKu73RdD/qAe8yUZN0D3rI+dnhw+vERBFnwcHOBiOiUPrOp6Fum9A
lWGmZzLh5R19jtiD2ZJoYFNsR7lmayfmXCRRQuRKYx4/01xZguU6mHf0EGwX/lRW1kHHbTMTj2bX
Sex+Za2A3649CwdV+1rYN/uyFclLL4DAqmtTilbGMHnpeI1aUGsEZH2oA0MAa7xd1zd8SSJzAZCj
g0tjQaIWOuVF5GgtlqGoR+kesKu4IckN4uBl2JAfTWSLaDOUdXGu7egwOX1wz0WzGFumP4RuASoZ
R7NPXpFcmFSR3hd5eDCcAECfH254GLAtYNIKwKzDL7FwxJFP/qEYC3c1OSG6HeUbEpPvRaNhHEtw
Mp5JJdoCvKxB/IlsNFCQG4GFgkT8jzePOL87RonrnkfRe+dIiAgVjDGQJpddrmNND6oVlPXiTJ1E
3El4LboJ2ljkEbsf6//RbgU8gX/tzIJ9A+XeLupCLPQn3ezM1jgEBvZrX3+KghrlgEB0xdc/AB04
2FaKfKg3RWWMbyXW/o7piM++Zvc7C8hOgGJIpjcb/uLDX+l/90d1NDZ5g2J8a/H9feNP+T/mpfxA
xXz3l/mdEpXCaHMc9kVW56cwLkEwaAfF5zJPplWPXqN9Ag6szwNOs2PAvD9ndjTc1R4LAEYFva8n
4ybOkmhLUajx/Mfpjeq+K+3iKWyHwyCTmT22q/iIf1wSNUtDSWZfelgmFuLVq3cUHALZ69gHA3o2
ZWoga6HqLwSM5IiyywNevLQzDVVZ2MekSXHG9EsFqik87kjux+Qt7ONmR9KVwcAfYj3pbbkUifme
ysgGnOXnWBMEjOFl1ZrKHeqZsleLYaem9kV0wWZc/orFLlZA0/ACImL7vtPLR1IbgPoC6nNuLjWU
Ur1maTmtI4lJRjmw/Qvc3SxMUJoDa52g0Jp/T2pA6fCxwMqlat38QgMHYxrOO/SJoQoBYA5ScGRV
W2RmlYnugMj004sDugRz9aeAUmA3qqr5T4DFt0CFSKx+Zfc4ngGIqUDTuonlGM4hjEWKFsD7MLMc
vKj7wdmo2z2pYuHCL2gApJRk+mUWR1Gkix7IHUtnBNTZ6LXOPXlT/rKzAW3woVNzUHryC9AcfI46
8CnLGUlFAXKeaOr1y3x78zx9/34v5Ow4YlwCtvESYxMqLT1UnPOpPuXySriAwQYHHuTUHkWLmvM6
2oVwVD4qhHSz80caESbRjrFyDrjKp/xyK0uB5t2uzLCY3KXR1P2K+RZeWPSyPAaMg36lm4LySEPO
x/errstguZKlz+xOkeTOZY4hZxsPdCG7Gz15TFiCrP7jqIj/3kfEgfLv4KNi4XV4Lo6+eR5FVtga
3jD4L+9lT24Rf0U1vYPXehwD0MlANGpsDUoRfLN9HA14AFo4jNrwSanoqjR+ePgPulNquwOE1ZzR
8rCVxU9UahZPjdjyIslXVIiWicq9jzxvZU99Wi8ju8iAX+t2R5xwWU9/cm5B7cDJGZAL187gRkH5
AdtjAxHHF7KkhoaoMoCDCJTZWUdlNjXKrw4ibQEYL6tubnQkkoFiyY9S/UmnYmmOvghReJgX4Urk
hn0EFNoSpCfOuaCNy1juVpLsMjdf2jggAaAczNOY8glgfs0ccuWd8r4FiIx09/IcYItJbgK6Wib6
fQbKPQfezDCnIKUhd04pDmmWFNL57M3wxVcz1riDRpTm1HYhdu0d37zQAEYlfikmW9vgVBoHl9KQ
GgXY0+hSDNUcgRJBy1lxUQRboOCNgCbXI3crE2ZlZQDVSOb3+jDYqjxzsroXlwhY3Hrd7MDjh0WZ
KcInGgpWnSzQJF1IIg9D4+8eFbdDUKehleZ3j0w0T//782JKsNXrKh58XvA7toGSylHa6WEH8/eT
1cntwYdZNs6L7fk/LEAndChpGpxjVfZmuMqnol+Uul2stcRxjnVfOGCighlEJCb2D5Qnc5Z+O/ZH
tMuIekGGUVpnmQIpxSxjCwWHGtjBArqGnIdMkZ2DOEjNkSb85+iKEqwtzHj3ISuqaH7NobxZiNON
GpxuOTZDJO1TFO3Hwt6OqZ+capMl+HPV71c3Ol8b20VbF9OaDOSXd1G1mTq8BGDjC2BKH4OBuh90
fEu5Q83zZpA+ykxXXDMmbRlqJZrpS6xdUTPTo3Nyvg6L6hxaYPuYlV6PkgiKIv+wn9ID98EAgjpq
0IWDQcvCMvBLnaGAFV1J7JTVzHxujWg/5Ln4MuGgaJOaqdiSGOfNujdc76UONfOY19EJmzr3A5uy
Y2YDAdkUxVZMVQbyZZREaz1OjQFWn2IkbTH23Fk6oBJ5V1zZyKGRsVZptAsrQB0c2DwS4KbLXDQH
TryRSslqKroiH7KSeJWxwSmU5QNO83/7qbCbOchAuvlHoJlICfZBHPg6zU+SZitdzj/alWJ2cHwg
jXTC36AAaAXMbuefuCvLVedn9cmYsP3HjbRfDJ3r/IPTin8MQPk8jWD0BMpqNqyxtMxOVRDWW/DJ
fLVF5u5DBowkbZKDVhT7yATXEemUQaT51zhEmxypMr3JsZUYFPuUoakKp2fZvTLIvF5hpQtjdH2U
srfOw5hEzgN+nH1QxtqZpDgu2/vKDxaNZaEjDLuL3dGNgGQk/WM5eNhIQ+GvjR4wGU4GUFLipQpH
8GuV1+zAeCWCvN/ja7+900GNChAXoBG2TXrWAbGyjfTpTZcqpccWTnYlVswMl3pe5mvlR87oczRQ
milTxYBCxjMGhQwylfIjYyHGZN31Ix6zq/pngupJnOFaYj2iVu8OfAfuI9jhgl1UY8MJZLqwYjly
n3txfwaOgwvaWWHt0WY3YksSzjRYDM2huYs6JhL9acDmZ9d+owCwQLqPsgZ+4US82ZOHhzOZc2x2
Z5WjmTwDr5ORvtUc5AVJPfirQDaoPHgeoJeyZfEG/VzsIdBPWWi0h9T020MT4YO7UDJdqeE/fMhM
3nMeJd+kUCJd/dVPN9PPetp56z+5lUA9nu8aKM5ftRpFRoUs76RB00sLBdro5VyQPGjtqwhHc3vj
EtRtgl1hA97NpDX7uItxXv0ri0p1o2PJWC35KNhKGWhKJapYXn3uDayXaRalnqcmGZ9fdx3W5vvN
KsdEE80SLDHFNteadA24sHJrUCURH9/FigsduwUolcpiP72rxZTecVNzTqIuViSRvqpS6/C/v6p1
gty5qujH+RED4CTDGyKQIk3HvYHnR20Nx05nCTqJInb3Gk/uQM9ifHFwN8suy4sHv8q6Lcua8SAc
YNfykDH5oRmewTCACrZxML+F4CErY85/cskEEoDHGJXB3FxZDfhU/CjLjmHS4VRnDHBOTJekJLcb
UesEnvWkJLOKJp0WIw8ylx4ApxoRgN5UlkDR0CVoWAKJoiyB0qxQbAK0wW0qMXxFFRher8mi3Gcf
pRz59FCkHduSC4p5ASSmgztUK+qn0Gqzw7z7LPehaQtb6o3ayFCyARUNtI394a9UdPWhpzyU4kOv
8uS0Rz627VMs5yQP8qUoqcfZd3aI4m5YGraGcmbJC0qDlv+6utHFUQscdhCNYRyzEO7cxDniZBSr
WZloNgDQxnJ6z/Rnefal3JSF/F10Mu453nSu03/cErnMU0qdl5Xl2h88UKQHRXTsQy2cBwC1F8Ar
kzKaFH5dKnvu5f+0XZ9slKqNUDF4k4asNzpBSSNA4/3HJ8ejPorfPjqOjhdSdPmhkNBgaPL7/S03
q3UuwGQVvNiZLUb/eZwMFLaBaRr8uaASPLd1VZy7rnsR/liipDlPky3pkhag1sBu+zY1VfXu7Cdx
OOCVb3jRyrrcUYLQCV2c/KB3qGt8C5ugKDxcplgDb2rD8C9ZApLjUl6VepSinRkEkk1RwpGUZHZ4
jL80KK1Juk1DfnOIZw3prg3hrvMB8MaFdxeDF/rsN8w86wzk08Ab+IZW5fF0pSIXsMN120gyd1ZT
wc+kU7GkC5rEAbE1HpHKMCclOcu/FwDvP82qQkyoAhxs+z0r3kFLNHpn5dFH09HWZTid8AAgdtdr
vFy1VTp9Hnz/vhp6/4cOfjdU443/5AznVQb6cx7qJgIJXm2MezuN3oOSaJo+G75735r6tyQ1k70p
jxpRvuDrDBzBAkeQpOnpeJEu3XDKV6CRwfGz9CWfXgvtE9qmcXzZuS7e8fKwXnXuAO4pXo7N0Y+T
8f3SkDIptRSna3SldCgcWtsBy/dknFqnOdLVnIvkf13euFJGR1SXxhwZSCaR4upOaKpqBE/VEHTV
NmVpiUJGu8SWFU4gUAiPb2i/Ky94BZWAAkAXXPCMdZvKBW06AAPhTnb8bA2IcAdsXAbOQxto9R4b
UOA6yrFhfDECywY/eWcu/bEYUJvkamzvo+5nFoMoDS8NgDzGbHSOJM3BWrsc4ypDRbDcwO8Fd9EK
54EmMi+HYhuNVb4Lo6CqgnXWAfgDSzr0+7RyQ6AGDfIsBwNW/LHt2ysjzsCTo2TQ09f4t2lAFdAN
bzH4Jx8jTRgnhqOsJRoexre+bd5QbFs/diWYPhMdf2TmBONb7osrf6xOrvzZVP0YAi2sW+xvNTvb
rPBqYjko5uHReXTE+5D7RdUDERByr/XOOioMCRAI8cZRiYbTAiS/xhHdjV9S6mUPwARMMLQp3n6x
6b+elVfTkJ0NNXAoAOG5UbeiZlA67HOi/I+/+BPLNrlb1/eBZtR4y08KsDOiedFBucmsIyvojy++
F/GjsCfhoQE4BScCqK3RAgc/jXktwA+cfelydje7tF6CP/hojGvK7IMQ9L5lVXBGN8w20GNnZ+Ua
MEFFCYxHUY5vXmN+RlMye/Qzs8OZamIBRtac9RpzwcuWQ6/8HfiHOvTkD8zXaYlyyqrkzSXXbFBm
JjsPhR6vU9LjPywCyEklT2zRbFJu8F8FxAa74q8oPsX3EovajyDysgP7PSi3ADpaaka7wyE7EDt5
jGU8t+5KM3K/TIw3AMv0QGJfTfaGsXrE111gHbHiNjYi1jLgnDEAH/m++8Wvhr2ltSi3RI/+U1AE
bz2eHii0girNsAWCo/dg7UgRHWL5XRVHxzS0NaBNlO4WLY71OTP86ty1ZrdxRg54kEiLOqDCQAmu
V9QM9JW+M/zw6wSU2302lqCgpsVfLBd/aqE4rxax+CM/tSgk32oABbPyJatcVPKPBegcbqKon3xp
PaoCPhareAZifu3DD1jAkD/y0SKV1qc3+cijrlwBvKgMODtOhke0HALdTnG1r8GgNWu4XeAZPCUx
ikEav2RLDb+rlYrISxd2Jf8tA2W0fWyk4DePVy0sdbNvvtm/jFowHFUboVLpNp5FUnQssz/OrYhS
7GWAEile47JR8W+xuo6WMTNtE5zDFYW7i5y0O4OG/KpLVccBzzYMwZ0RfXSpohQ5WYLfPJEkHu/d
rHHqboCAwi+z6lciFfTXREOJ+qo2Nn/ghJEdijBxLtjUxkYZkHjfomBYM13Y372m/ZmLPngxUeS1
iZxYn13DMLly1dDTTK5g2b52TUfhXBpUda1ENd5kJVcf1aAbuoEoiuodvgP6pVooTBmwQrIGvHK0
REjQneMsaWVwtXq4Wmz8+ZLyga1Fwgv/SjUvS2iZQvkyddk0UbMwwWyJIhj8Xv0CpHf6YD3RgPfy
T+Cdbc5ghLeeMrA7bCYTR8tkzHLbvFihfuUPaNJPXhk1Z4C677lspUjq+IWZrL0HGI77EvFXnAaX
rzZqQi++i21+cnKbNNu1Dk/WoezGqHsTZN+ic/dDPxWvgL9+SRl2aIB75L5M6WeKmfrhPYXQdLFv
0Gu0bQNjC7wa/rP12h22God/UPwNAOso5Y9N0Y0bAwTFOFCuXezJD2LD8kJ71BoQuUzCsf6pEe79
CvfDeLwNN91J3+TC0xYa9i+SoPcPul55Lirt3GJX+5XAJzXP72flhw+aYrN7O0WZI/k1tQAYfLQo
AcjoBWjtxn/vZXB01M1Aypg5AfKafwbCE/q8pU1Ks2fWzjaSTAPH4YER3qW2sbwtghwCN8NhmAEG
E1Q+Ui2jcjG6ND+5eBeosIU/l1OSG3mQkTFQJYKnDLXj2Aivl06LLx8UH6C5H0XkXF/rxhd36FAm
hPdM2wr8H2kNsnUv/p6iHw11tl391IHUYYNfQngUXANgqzfma9SLXMWU7dcUkMHfYxkjugJntCAv
xMOpj8Lpvg4SEP7wMN+k8r+vt7vsjMc/GAAt/kQq7IGiJqr1Lr38j41yP0XRSvHu3/pgU5H+EWrg
V70/GWuToUJYq5LnXv5fATYhOIiq9EGAjf86z+hyNFk40Y6soFzLF17CtTNZRf/dQsf0y0cK0lpY
qh/wpgEyT5lRr518HQ4NjhLz4qkbXG3fC8vEgqkzzzmOglZANp+WYpAEwKQksz7E/NygxwENLM6O
9KQiIw2Z7rvggdI3N3rlGxk9WFuNHHjRHzPO85Ass6MfxNl1fGS7oByrZ9a4ywSbNuFCXgV1AkLV
3680xt51OHR/v2Imuk1EL95Q3NAcdTngbKM5OnmLBQHJ8yVp+06Dli61sl9aBdP3JNGgUvw5hJyY
pjXHNErLTVVl1S6Q6An4YZu7yhbAdPWSeoGj8Oauw7rgjq6UgfwoQhm6DExcJKpUKJD2tmRQzjdz
KGeViiZX85p6Hi+MmDfHUV8b8tObCid+6a+FrlsbeN16aaOILDp95AEV8YKYSQqFFBCjLDImAz15
jeaBCW/cbW8ePC0pLulkFRfgPev7sR3vCSFG6elq6LzveVN2+wRr9AAt+R/wNF0ZByvuc7YuSmC6
KRiaWx+Sb8yjqB95oes8/FYMwE4Pq3Y6xB/DOCTTweqbQ+mB0QxVrm0GDA+4kN8sG5HxHkLeynyT
hvz+nGLgk8gWKpxcSUy6Klqjb1BsPZAoLGscQm1TJ9EemszyH1wjuRQli88khYPe3DciX5ADMEm0
BxTBfw/QsJT+ExvRBQ+OBruw+I8j0A6C6ihicPuCZRcUTNKg4DuUAXDrKG+mEAcNn7M3mFZRKaqU
pc/NHYkqtwk0NKYbeOgBnd5EeeYEZrPRASwPBjPg2d63J5RpFc6Z9Kh9QDcMySWzkwUrk2pLzlfm
BuRpFEe6sv1puXn/pjN9Y8Wl9zlDLfO6Y8DeQ9Wgcc9qYI9Q6bprG5usdNwrDytq/sODcpgpIEmi
AW+ZNaAiUAgTHmKAvB241buHDtBe89Uk/CFHe8AvmczkeKPz837MF2SmwZB56CoopIXk+ZK06Czi
S7cNgRqopg0jdM5dyR/TXunIh1JcTXl1m1fTkZca6I79qqs2aVq+kr67mXFWymmvMjKwmLWofE3A
eY3GwD6p0DsflcPC0+zuUHnOhnQ+cGRRpCyqM/YCnEXn5OOyd0b9DF4j/VxahQ5rvKy61DuSXkhj
jw2BcRH1PrqQLAtMzTGO78l5vgwy1wJIku4sbnKRSANAaPDijhOKtdJRBprYzLUl4CyyvTWJChwd
qbAPNIhpBMVCloQoaTSBAWVkIGWnS+WToHJI35HSlE5XcuG6kvIDreT4O8qkc/4uwtpwrP06fXBq
uz40Oa+BZYLBz8aTpSfOiVS5BWKOFm13ohXOiSTSS6/m3yoKnPQYTagyUHqpwI/0swqdSPuuQJkC
2jLZJfGNDtQc6GAop0AHbSD6KxdozNQvZbzmzEovE0+ZAZRTWN1kQAH0mMSg+5BKCqE0bp09BqEF
ChcZOmeZ9Kzf617zTLFzGnJmWHijAS4pNlfToR/MPqPGdFZRCKUXoivXwgJrZqVPQHgqwMhqYuvx
0GryXavtxhTno05XHpgcZtns+K9LMpFMUSTSgFqJDPUa/Yi2L/ztHPr716i9yheJOfGVI8mX6W87
AlgbSB5kuna7vqYcNPTkPccwfAbmfydlJ93VlCQPnj4CCqwQS1X5bgO96OSY5YlUAbUbcVs8GGA6
AdWfLKTPgQKwzgyLAcNS9qjoo5mdPITMLSvowgDweIrXNYb2ZpTUOtp9VmfBA9Cp/I2d9C3qaqGj
gYMn46BX8U+SCumm4eF5TrHdSEHK1eBvuVPxO+XZ5sEj+DCMo/KstMAAkCu43cmNDAyfhxXdC+Un
wxRmIAb5y73UUaehVK+e5vtojBSY5hSGe+B6MJz8zDV3LG5zwLO6gX0Q6EfmSx5w62DLYbJ9mOgS
KJMlX7YSkeUqgEyznKMFFeWZ2SvpRko6W25TzTbSquFqKpp/vhW6K3K6mpRuoq7rZDk4CWhIwnyl
D1H1pR3R2eHjYXMXsALf+K33Qvq06qa1mMDA2Uys/JLnP4eqnF6DqrYPXpDnq0lGdzLasuv3aN3Q
Xsi9b/QJ73SP+ujny9bWIgAAW21/rOmS+YbcIYFcJtgcyboW9lEqlcVLubHNRna5CmkjQGQslc9t
9Jwo9cIf+IJOgVVFOy+YZjYo2R6jGs8COaOa9mPGqzutxhD0sEIvcSpm4txB9lEAfk32TFZYzOOQ
bku6XPZtKBcS1aBcyqpCrJJvfCpgFy6AhIWtbJmQBo8JtH/MI82gTCqPBXyTdRyEzbauUTePqh4c
IoW5gb5Rrwk1VPpO/mowTRDikR1orPGd7UX9zkXUIgyxgY/mKawYDbwAGmENaxkkd01stxxN+eNu
MoDKOAeDdx57BJG5z9O2LHA84OCkjqOT6ghkIrGyNbRBzEp07MGhc6s03JTkPIfMI7NEFm5mz7Zv
oiNL+u9mZrjrZMBOJw1zhtnn31FzhllPGTp7lXSufrie/jp4von5huiOEywvVpOWTGgBavGE24BM
drifNCc/RxMOC6JB/gM0yZcu9sWBjDT48QD88boGy6el4TkIqN5cdjVsw3FEW6aMcPo2wu80Rffn
miUNznXaOFsHCdqGp57XJxpc7JafZCfnCbRnqMSly9kivbU6RZNxH/XtVQyZ9bZDDe8cLj3DBp5/
TiSzU8ycnHnpfBeAHDHXXhx02lNUtO+ViagK5BdHDlRmCAzCjY0TCBTmoaCRVDQYhpltRB+HS+VL
BvJrSnuDlT8/ooPlh+eClNqS79/Aj3LOdGXblY6n51BslMGgd3ejAti4AQox7FXiPb2Rb/HzJcWM
DT64pKykZXCzXaVFvfbUDDGoVHUgDcqaionZwAsPQhwpMPOlG2L9waiiHWG6+Oije+CQCLoliCFJ
m4r78PyIczPriM7XdaaVEQ5jUGB9oMFyxfvVkAGFS+lAdgsoLlKSj3ASfd3gkGppOKYYFgzoCefc
R0ck1g9Yk0EiVT2171dKh2feq6u78U7rwuZMHjduIq+MFYqCB/QbIf5qiqksPtcF+uNAqNLyRx6H
wQKwLd5zpGsjNpuy6cBrIGkMgLnD95SpvZmsnLd2lW8KAmicZEj2NOmbS3K0zDlmUdfcV22sHcAE
wta+n5df3N5E6xggIAHy6S3+p0fhjt4CKAJ/z6E8otbGSzghwfXosMCSRDPwm4twgiPBPEkMsEZd
dLwzXkRamrfWlmHLTDnXUlTOZFUiZa4lFKjN0FGjYpPvk5cZG/UxoP92dOE1+OrP5o/HzQfIigAm
F1VFvr35BDVR2B7MLLnE7hBfUHFpy36FIIu/muDH2jFqZZBi5rTtLrQ9NFlYI+AypPUdg1e2M0iX
SrYv3OgozKI+iT7rhoWda+2GQBVG7E5uTH/SF6GOvqqDGNFlyEqg0cw4DCmQGN3Ge8J+pLsqhsTe
0QkYqoeePcNx7xtQXD/HFpp+5fFZHYfh0ZxQJkTi34IGLbDW2AiL8Cjo8icHG+i0ZVMZcf7UgNEQ
pyHo8S461HDplhYue9vGVxqPtHM2cv8MEDZnWhT60O501n8hHQ3KJZXOw9htks5KjnOA8rNKD1Wg
VTYBXxH5bmJZBh5ANjinOWwytXTfZN6dieavU1TawUlEbXgicdYB7B0k2QzcVtJFGehKOf8pFrUk
D0Ca59u/hlKUyknpUCjubgdT3P8xpbwJcvtTaGI52ELHk2etrOoWtdZuVjYrAHBYNXxlgh1hy+RT
lFsDXwnhWnOhGllJ1CXolRKpjE05/z/FpnlkHzIt/ZGbTtL8yG3DOGSDpADV0hqVY5O1u9I1aLFE
oSC+CiacQRTmoevQn9qi2gZhYVSCFwONEEtAMLXTlxH7BFMUn/3AMYZVa+I1KkOl+iZnHTvHNorX
Fv2YsjPJbgK0II5dF1I5vTPNehIzL8UeAwgjpbvwgFQyX5I8gahybxb2+U+RlKiOxnYj8ZIWEQAf
l6HZ2ivqlb9qo6f2eDWoFvyyGQEyqgv0REWAkf2Ty5wmHAZDcjyiRHuYzizIcf6OUuNV0tThXewM
jyjKDQ/51GfYOpG6KQEWiWcH5brW9PCOdDQUnWVv3VQDIL/y1kz8SsIOO4ipbwe7hHePgajDgwqj
LG4DnowCPKfrJu/0Ffh+AhQ7O9lzOTpPOAuLLiShZ7wDhBRKmUks7ILv8aELlo0psmc+mO1D1oEL
3RUOqiYbHID/HlqOXb0l304E16HodxQUSsaPmcdaCy9un+fP2AcDS/vv4QxfdvPMpgyvB3Tzf8zs
icrZJFr21rnJiFIaDDwS71ckFoYz3OrIRR+Mb9bEy81fQwO/lGVdH5lV+tqPqv+oVTNvS9VcEOGh
D8P2PAZ81X9D3U1RaVgRFj8vUxV6K0BWm2CR9dFJ9QuJR8cTdsbkIR1YSmaPGWpH+dE3BVnxJnGc
IXhIRy6RROzpHHDJyFKdqSt6vAOLED8pma/cydPDvspalhosVQqVh3SVG6RrM06L5Y1hzqUy3P4A
8k4ohFywTnrP8KeZyEVNQmEtnYAG+OoEDuxDBzBi7JeZZy9mxoMjBxOv/3sd8EmLUjTPUWXLNsME
VR4WzuDxLVegNfWOpEL3xAnYOk8AXcNRvQitftNYIKNVASmmW1ix6e8oggx/SUIOVa25YEE3+y2q
yrrtAJrRhSUXboZc4NFQBakL0Fpwv/yuJzdTNjR1qMFR/pFfJXc5epYXU8zrnTJQAPri8xXQ6p2V
SkcGNb9ZAlIiBl3Ahgzk5+ho8JE30U1Jx4HUJRepGd6lUzk5+amJ1OQAOIg0vIIA04rmVD50ZXMU
HOKwQqD5BT8zyg/jw4Tl8tZwrUaCHwvj0BeFA+5j+lqRMs54jQOJg26N3hFbscZhcKd8j86/RcsM
G32rNJKTctftcVqGI4DcxrECqnquWdua6fckZVg2Y5tVGsAabNULuqQBbXfgKDbc/ZUhxnL8qFzi
PPSPpEsouI98Yz8C/KWXCZVf6gcAFiL5NgQIYvwQiwjfSwiZ08yOcqq0d1AcpGS6qnvDOTpXcwDx
doxWkxEMq6gZsVVJVTTdGIjFYOYBXnt/1d1gV6TwsG819vsxnvah1nbxE5BEBPjbwmDTJSlAW8id
6mhQwYF9WfRIm4NtlpcB8IuuqwXHyZRw5ClgInTeagAhd9z8pJkot1nR5azVte7SCLsEOfWUn8as
ywH/qi6Lqm432P3/LUktM5ETJfo/zq5rOXJd136RqkRRgXpV5+RuhwmeF9VEKuf89XcR8lge7zn7
nLovLBIAQbXdLYkEsBb1Fhlqx+44Sv73b0SLW5NLie3267XR5NQub2Ky5cENgIiEfAZkw2ahLi+Z
dXojCilVtij5JQyCdJvIgnnZII1xTTOo6Q07AcJrkux8Zchi097IBjhRTtVywMLE/BzhjWXuAbru
wdfadL+IYh/5mesiy5pzKZ6FABWhFguc7gNquR9xpJoyUF/RcJp6ca+bKCkbJzdbk4wat7eHlV91
xW6Riaz+UsZBdTI7DVCgYxd6uhjrG1nYCRDDCsc6LPZtY+UHNoE2aZFZfWPgKKIw18s14WQ8BgNG
IPdkJ22gifvSPJfAUjqlk9buI1vsaZQrkTUMvPB4H7cnLRubE2mo4aSh7mhHZuFRl4xEzpF+gJDJ
hiYuimX43gWNqXmzLL4VzV4FDd+sBXTa4L88iVEC+WdppAAbD7jdHMFd4SomlndJ44OFQFNhlMZj
CxyjDbayNzC9+T+wwdqHpQTKejfhUBnFxiFS+w/SiPTIG9o7UFDnoReX2brxOxDCR/ohFZXxo8iM
e+Bvgt646r4x0yjugCLzM++b7E4H+BK2436MhJROAk4X1dgi7rIHBEuzh8ovJs8ty/Kg62n+QIp2
2AUowL6fB0hGORoCR9rLJFvgDSksknwbIwUa1OUF38et4d9XZvk1sURxMnokP61iuZd457ifdYZd
nyNtfGC4BwDFMgRYIaawTkcSfJ62q8KeHPA/OZa26vzG2DZW6d/joFG7L9P8q+0k5amvqmyr90W1
DtXcf/pH6OFhXhuUni9+beOxNCbnRlMW97Q6raGuOusBAR4DH7iMtpkfWXh38S0VkbA5MNd0s0MB
txN8yFuzXtdh4+8ClgMkWI7ZtgKV1oaGcTK0+174wXoEQPOHoeSAjvTBt0xa2eIdVJ+0z5qOqXJI
untgnG9JR424a3QunqjvlwBEz9NjOxSncOyHHcDnzGOjGqvMgTU4JXhbtir8M9sU937SgN3N5ysE
JaCP+67S96RDKqx1NIq0Fhsym7vx1H1FDra7mf3Nlr9XW+a9WVLoRpjh/EgtT2JkmSf/7ZcxY5//
WU8B3grXdBQPF1ir3v80AtvXayQ+NR9Zh9hw38XiBDylT6gIkrsgwYuEbwDk7NvIBnsnw+AmasNa
IXhRbUJTDx6BhRvfOd1wodHAc5Q7N3jt83GyuyeZUBbIKZ4tmCnDR2BOA6WhDsa9H+j56aW+H5xZ
SSTu/NL5VQMo8RMg6vk+rbFJpiGOP+u1ZrblAbBfSLyLeySQx+zKYmF9LMWKpLbRiLvRYLOHWGd8
7zjYV5OSPIgpLQ9JATSdGumo8yFM5+NcuoxSZzWf0dA4ZZ0zv/+2hqJkaiXfVEi/9moFmweI7FPK
tf4TD0tAQActyCaiyLlHlcmLRcpQgcWN8J7X+rFV6FbmiPd7oyh/GUUEbgl8RdaFBE6Q5iuoQWsM
jJXlqlplhak1qKbIKn4ooub9DCPFy+xMBjM1brnTMqZdO1crznqcHqpK86/UkLwBjB1AKzUd4Qgo
xqLUZq2vvqhRLs+LXCCp5IiH3WddWbVdZ6xElKao6iqTXWdF9ioznPKBx3H5oMdWg0iEbh2QwFE+
lCHoD/2c3Y2Jlt5QguAg0y5qd37GkHSYltkNGXpAbrSDM1ks8iYeHE/yst2RWdIOHNChFmh3kDO2
jmoDEDt5kZyzJsgA+Ozan0Gbd+hcEf0YAczojVMTPgGTeNo1pgIUCiP3HncDnDkqk9iNVtK366/k
zUhr92IbY3IGtgI4fpW3At5iwFX94LULDIY8CJ8SSwNKaFr+YLz+0mlZch2miX0M8RVJw1R7zGsu
nyYGzrw2ZR+lezbqAVsvBzn34YhvoGp61WS9QlUMUTNBoyETd9okXixiI45QkNsm+1mL/HXuSYlj
uyJEVJcckCbUgidkWIgjgVcYCD/pA3BjFyiLIuzAnRFXHNClttQ8IDWiCs9KxhULYzXWrBxvc/55
Hr66cWvTucwyP6mE19oW3y1uq8zHQa6t7Qzgqd5LH7n0SILQv4ZxtnU0EGtNQXSfdeX4ue6jcl12
jbw2IAY4ABnfVRgL7yeBJMj/aQfJfWOOqFeobGbvojH7VRe8OhC+q+yA8wQyhAXKdXCQZT3UuKmE
LU6HVw6+c16MVz58IZOtmyXmFf8g81pnWXICe9AdsHPMa1nbfJYPQAbeNoZsVouCtABXQow98bU3
TkjRNNZ+BLDOeXGOvBfrjHDilgwWR30JiDqtGwzwEP2+EDJhucmAWzk4m3cKnzUPApBY+On9vkzc
z4Y7S3x951sPcPuKQhSYyaIByCipg6od1kD3UQU3v+fTx59K8bPiVXJ4J9ejPaKJ2J++mhdamBxZ
nX5cROShTOx+Ix3hvvlDkaKzgR3RmaW9W2bMH1J06zDpy8vyGYHbbJzyCJVU6u+xyHkldaQny+SN
c/KB4vVkVeb19P6/MKX6SRQpA6/T779s6qrYTV6tl78UwEajbZmADgo1h8ZF+O5XvcWrSloFoB0h
WdAzdKvPSOTsLyTpg9q4zBYW+PH2qN/7TDLstYyLgQPRcT2Bt2ptWF24nufTRNL/x4UWF/4HWowE
8zWoi6MeLVhx5/PicCjaHq9DAW57bhFfyhDHpV7GPgYusC5IxJERGe7GDmCNhd1cYgS3mnUUyviS
dgE2BYYFNguwh4EwY1GRnhoHv3Ovii19g4w6QDcuGup1jjwhfXw4zCtjJwgsKNJwlnI8xep5lPju
CtGVn7ZrJju66dODYBrEhiHocm3VcyDrQAtm3spqKo9FWTxHsdbcIjd/aXRrumWiaBCt/C0fOh6j
YMrB6QiZKUXiavyaAqlUSXqJHP1RNX4BGgM3RHrLoqCVcqt6XhahCWqlVk5Y6XVx6booZ1UrkTdS
BJUDyM0c4eAA0Bu2m08PSeiOD8hMGjbclzn+rtgXkkwGw8HFbuKORhkOKY6APkk9GlIzSCvF61Fb
7mkW+M36+wKYDMojNcjykDtgZMj1IkMc7RNrw/xMIq1ClVyax080ogsqQoD3YVeAxMtXR5EA23Gm
0nuUqLMsY49sRaTPqCHN6kFZi9tSkB5JFvuOvA5Gv1t8LJ9x+dxONx5C0MO/+Ywp9sRvPqNv6emK
u6zc0ywtLYd73LSXhQtmyJ0WB8GbzzhE+pvPaASmcS67A3DfS6c9Vfl3y3m0DSQi+Aq6GYlOONap
8s6fx7ZIfBhhWMXDFK7T/IlxOzihKAdnNLM1TWzhb29w8BZfLDY91QiDjdh43wLFatTgd4YcfGST
0tC1J/2aaOE+VQxIvmJRwtNw8Bi3iiMNXexfDkljmx5C0W6x0lNnw4q4uGkS7nQgyaOAzgAMp5pL
7kQR70lJK5C7tnu5oBq0zjuqLZc2sm+dIJE7KjCfy8/DV2E/otJyw2T3YjRDuMatVXr5XILAuhFV
8ne9MINd5oCxxcl699Dozb4OOhyTKBE1MQuDN0MyEyhleCdPXifQLPCBwZtbvjED7HzUezSNlojb
C0KL2tgDgzMEn48Q0ZHQs/JIn/amXXQrGoJ5jj3gCykVpyNJgIbGPb/UoyNwEwGg5YKe6519mD2Q
KTWhWaC2Wvn/m71f9uwB9qYC45r9B6BpoesRdhCdRRQ9tJHpYyOXMGtlmwVKJ1Ci6SBr7E0fWQ/+
kZpeGcdWO3pl2E7rt0b/7GdBoM3T3uoWZ/NCge5g0YhawFR9w2MQxTgOeKPAuGWcrBjZPkYdGHOj
v/ZIRlqyezfkbl56EWfIwFcz/mZHin9fA/hLD2MZNztatrZGs/Ro2v9wGWRX1CibTQrjsHyMv634
Nxkt0ehIRmqi4//wIRaTqkjwa5g/csSnfeLidOy//y2lzLeG3pSHSQFaMdXUCghLqo0uchCOjc/H
PYlI+c6MFDVBVi1zQ1+UO5TXPs3aV3eLF+rREovJ4t6P3MbLKqPezFpy/++TyZepIwdMT6/Llby7
2mUJ6pmor1iPUy22IQt2ViOAYKCwTFFWXJ4MVvx4A1xqdCjoBAbYdpHxRu5inMP/bVJeptpKsyLH
S0D6dclUY1paf8kboGUyE/QQaoRyyeFi9JPZr7lZ73tj+gAUg+gW6Xl0AwBWkfYlDlDj8j4G3est
ROKnGpC4GPvkvjxVryYkbfqVm3P3Rnbgyi23Vodnk8lbGxEwc/JSdWOjJlY9aZQgDf6bujRs3N8q
dfd0Ih5tARANfF47FFtRp8OnKagPzMnZtyYaAXCNLdx1GiPtVAe5tW7qrPjWJB4Z9DrQLDNXNGAl
4tUVuT5IQ9Is/dtog12LlennAs9LYI1ZzWFI/fQR5U6/aGYYp98Sw7cecZgmD7R2ppk9rW1z/o+1
syG01iiSW9YGutrL2kDDrq41wngr1tTh1XGQeiwrADrjEPwrqKMRr6ma7pqUZXw0WYZ69TrLn+ze
iD0Zo36U9cZsi0psDkDN8MVWc6xq1en+A2Uh+B0A36YwdvY0THD0tc5ljdryqQFGrdIuw7EOEO94
NV7mIkOsu2sGzQfKfp6vazeTXwYdYBKCG4C8tJO7miUCyWmQcwBGenWmV3dCiO6+09LvpZLjdg5C
LyA3n7DvTz8AVgOHEpCXbiM2XRRY+wQnq88IG5HYBNnSDqEAUKzaKKwDKku5iibTunNRi782c2yx
RNhad3XWZ9xDOlh1yZHQMA9Jkyhrk6OCA0zAGsLvypA0LcruTpnLjuSQ7GatbwKKzWec7QD7XwiA
oDtij7Olr7OvKgPE8GhXT2VjgHhRYts3FEyeipVgOHJpm7B5YE1o7bu6cD0aUgPsDB8c1bGxd/XS
XKeRY6wbNzAOdReMK/rH5EDWPbRqSNkiy5D+TzRsZPrWePABnb3MJe1iTK5ICzpu4/A/zK1lsu67
wLw3EEHa95aIdjhSqj93g79OwbfxFbXH8doKBv08BTmOj4DripAlFJpVfHIG230crMQ8FABe2RhJ
7nwJR+TEQZ/3PNz4SS/BZJelD9HAN3ko74C2M37RLQcv42PNgaRmxPdOVgMPXoEd5FmcgX4tfFEY
CcIvpGikzOYZQuIUiqMmAcQjvOAB0I91DnoXUONSjxqjqYZ10eTgoH1VgPHwH3azcTz8Ckvmzp7I
7G8+Z1v3FLpDcCYrv84RdSX50gDfQ9sBYOHJDN0GaYCgfDORk+KgHqsHnqXP9lmDLB9Pj1v3GuZj
urH6qlhXoeVeqYnxQ79OGr/vp8I5LvLaL9mp07sziWg69ZIMhNw4FDVAsBpdm6pXDMxlqXtagJiJ
YWduvLLaSwmEKpyCRtkDajZBa2WgvH4eKpktWw46ycndLLIeb4FOX7ZnS8VJrCINr0hc3y4GUgtR
Oh117aoHl+wBEV+5Mq1yOOHqfWRhRsZzYwcgBJIg+apzo73ZdYN42sDYc1iwdI0DvugUMVZ8zHxt
TXJ9MqPdGBTZrlDzK2zANZn1H9Mw045JxwEBpuQOqjRQbAbCDmAzm8Cg0nMvjxSfdQUs8WQCkmOe
jvmVtZkL+H8H+Rel4F8sywKoX5V+//9ZMOWD/+GjGe6bEvE5oqKKrQrJSQlSahH7UCxVppyehWNZ
W12NdJH8+i+4S/+gUNWxp+eODsQlzm0gl72LoBWpyYFWY8WPbc23KZKHVsaQDR9tTZrbIMmDrYWQ
88e8BuekD6DYPWk7E9DZVcLwcqq0vl9+zoHVcyVlPhlrf5T9Yz71/pOdSm8W9zW27VFxoykTHqfn
TBtAe1aI/kFg34O0QjA4xqWJk+aBHfEwDR6pKc2yW/mFFYOeBjLXDI07F+dsNKJJDrKcVhruNPtR
usO6YwU4z/7cIbUMsTekQIzbRUEbHhyU5/V6UVf0wkDbpX6S6WaS2NboblyeGtmWp041NCzcAlwT
3WjdTM6K3WJCvcWOppGsb+1wr43GcbF9ZwbeWPgktRj5DQ+SF8eL3cuy6jJMp9wKp3X2QMVDWuay
EF1zrNvhtjDC6YoinekaMDwLTTvIt7YettEm0PKfwD2OcOuFyWI3DUAsMKvxbCS+s2p63d+AqazC
VlBj6XlEsGFqe2tbAtDjTI0ZiAdsfBQarrRWoap7xN5ZHDXX0nc8zk5j3momSDJQOokTp9QHHDhs
eqrBJGnGEAjy3huMEryce5LShAGn63WX2o8Vr8MLIrlfM+T4PpmlmTy54BYYdFk8kChv8RPjpkiP
HSr2nmQpQKEBqDvei+DGVFM4QYOj46pZ9cMQ3KiRfRbetFDc51Poo76eZQJUZF1wRNbH8zszJL5p
AHBur//l58jfYWMLhstCCrBj6ohnA+/mHTb2NOYoiUcV8CMQANszQmDIr+f1wUWcGuH+vD/byKJt
PRo7UYZuboIvJDCBArEYUS/Qh/482wg1c57O7T0wmuoDjRb5MndegLw2PnJR3q9Kbhdz6r1eZ9Gj
qktaKDMPhPjl5L77lOhs3KZWOR11zRV3HGGLNVD9/S91ArjqGgSZEUxNfUA6fSnGLULaL6a6loPL
ncf+F5ZWm95P7R/IiQqtVFfbHWe9AOTEnR/d3M0MeKNgXKmXWZE5W9KQMHGSDvuSF8uOgHMWK19z
717OPjqw/W20LCpAMIfIJzWWEVxyRBnvaGRbU4dyHjufLQIVMy017fzOItf8fBWNBdhr/6KlFXBu
FefAQfmHd5qbmwqAwhYx8J4+mOC/iFcSbAdHl0s8CbVAPjh6Ix/iVDqbqOKTF7gAvOhAYptMgPjz
wwwpaGpIbLb5IKdqHr/p4l0gDNcVQGhBX5QfyXwAbA+7p+7chEO9cmMU49Cw9f79m88N5x9k9ZaL
o1PDdQxkdTCQVfwJANgnIq8BOlk8miwXR9/KTZSDj2wdB02GTMHYuFLTsnw6Z669DUAueZ3NWKH5
uzydGo9HXR5vBifq152F/Dqa4vvty2Qk3WcoOa7b/eKQtGohZGr9YyEZY6P4Op0m0WLA4G88Glb2
t6itujPlOVI+ZFsE+SkGvzeJqHmT+MkyMyPtkjs5czbS+FX7ZgafIgC0cwPEwqoykoNPD/kDqot8
TvuYq4Z6wlaFkqRJdaDW6YF4o52oLhJVpvaxoWJLmjhLafpIJZeLz3jKP8gIaewIkecXasbBVcj6
ZrP19UCLZk1ugOYpH909mbRkPDhar0Lr+aXQ5c/ezME5qHW7PrQSPEKH/K5RzVxsoSo2lLKJQoBe
K7mR+zhKaACq0mcooHR8d9pRrgBP8CDqh7q+0DAV0QrnRe7TAEzOe47TBpCIIMEAd+tj2gN6iazI
h9bX+uwjquO3PqYpBlswd58KB3UPMwIdH0D+VSlAcmoIcrxIgmoDelsEnJRigSG3y2YEI43CMF/g
y5nlmyvfrwG2hnzzzViCd3tobaD90ezi1fc7ZzSkKZFa6p1XgMtiKbJ501QmKC0RFQd/dXWgT1yM
/nPYJfwqLc34iFsl/VlQo2bdyaoG4rRKw5h07CX02rTWiOylV60JahyAiC9y6rJny0+QRV4UzZMO
IgechPTxLYg0bas7UX1G3p51CJiIDz1QGy4JXqS2QB+W97zLy3UyZc0Hs2gNb8ji6kvMnKcGnHc/
ZVOhph7hMG9wfeCztOEvF6lbSIQ5hyibPVGYOI0kTrErpDDNQWEAWpsefmDRgQLHllOK+zYFbATY
QmlC2HX1HjuiCMcXkFED9MTv2L5zsMMOTr7r8nFcE71OYIoQScH1uCYunsJo3g4zo3K2hhumu87v
6ye/AE4qDm+++5n4jH2B+WTlpb9jg4j3fxr0xTOwh/ipIipI3QH4ETjuwwuPvr0RgUs4vxtQ2OiZ
LZIJrehbJyWYVkY9A3H0+I30EaAl8bcBmyLdD8Dl6tYAPp3vIioNe6ZwpfFv5XyveJMPDgVQ215m
LfcZmoSAhwmQyQnQCLE2bUNsyxGUAu+RB0Cg7AzO1/xso5K4ROThGJMiVjakzXRdbsD9Z+NlA9Fb
bOzTAQwEyF+ieVPTCf1CXdGAa8nXza1jIqUo0Gz9Q4Y/rZfmIvu1ce06/dUNRYTsmGz6EHW83oBu
N70kViHANhdpW5aaSHLDHxzggBx1FVVdbgkq1KiQgmd1ZzkpUsMFXLTCDWldsdJasQFHweuu6Dcs
BUQ7MqlBDWso1KClmRTCDw1xuDZ5IcCV1yUfphfDv855o3/TJSd2W/2qudMDDDH5hWT2CbQJgH8+
6cCvDbdcC5KT5neop1JCakhWB03lrKhbUhf4+FcA5IKUtXVR7Vu2v4hrZtTc0NhmsYYSVgGusXOT
rbS8blK8SinZbBTU6NZDIZEQ2ngIaSsN6ef5QoTaIa0AgW+DVfatxs0LbOkzVCQruruIWPQSav/Z
ryeBzYZUPHhuxY8aM0KQrDpIK0QRDHCXkqQEwb1SJ1G2q6OwOwowd+JbnYsU2zIWr5GZyS9CZf8i
zcIZPRrrLfiM9DDAAV89VLss590pke066VsxIjcdWb5zNygcjj2E5XrzOCIDVxm44OX1fJtlHnaK
wYqPQX9tq7q/Uk+3gKw6WYiJ0NDFo8n2tDb7JcXo78kORW2Agc6s8daNFTvOJmSNpNot0HkGwIj/
9kdyDfS/7TjeLeImxSOsLL6HttG9Wd2o3OyMnBdAYg/SY01cehTXipKguDPD/EahLoqntUH6yKLK
vsyBsp7ZGyDwjhsa5g7g06qgvJEpTXq1J1ECipGNPzoDuL4QPCN75d8m6hqe5I+AT3zxHb/6ngNt
oPHFm7Zpl98MLTJWIxu7VeBqA06kUIlBTS+744Sjk8s8Ar7ynV0hOV8ZUKmFlmf2DshbJbIefk/6
T47KHDxrNAvpqLMjvM7aa47d4ab15Z4Ng4X0cKCjUKNEfpNZF0JHIWwVJSpK17xoo/kDNztcnUJU
iXRtJ5TlAszypz8+lpuWtwBzVmQOSRHj/TbByTFtFqgpax1opX45iwg/k+Sqym9VA9F2q3WTIzyW
++klBukjeVrmk89S2c2YoeQP557bxuZavgGM/cuSyzwyUa7Iy7xDWS7tnZ1yNfnyQ5+bd25UdCcn
bjdlmwF0KR9BJpEYovCsLncBloD09xOPfODOUXeW0iQaq5nDALimWfFm0osXJg46YuonS5GL4quJ
6LyfiF1vdn2AjcfvsW70CIHXpaIWZXhXRFqYs5uFgdWeh9QEk0oRf0gMqz1SxmLa6EhqHEFH1gvQ
1atMRrAHvuQ5JgIv8vg9a3OK46KIWLWXNevOi0hYAFPgrfOVfJgjimW81jCalauJckvLGJmOLREY
OEDXjCdIg9D3mXqtXfe4OHAni06PPVJYRo/tNannrpnjxmZGPNySsG57IFTa+r5SbhZf1HsnG82m
3vrKdQjoDRx4Rj3Kb03U72544kQnkbnpzXEYLgzoMd/DPt4kf1rYud/sp7EMzjrAbzxupM6PQj76
kV9/5zHPACcYcdyJCiTdy9QE6IdwHqrI6gF+yu1XU2TqZzj/3zYuIm6uFzSls66tbTTWzbehdOq1
3zB5AXZleOcWuVhxOabf/zAAvDAKnWx2fUlZAAuugbtFPH1GXA78aFXwIzcLZ1twbeCfiiD+AXoB
ZyssHACvucPr9Zjr5YqMfd8E/MLrPDKkUao40kD091vbLV3lMU2ccdtHmylyRhTyptONeqn8ASSm
4koDanDWj2JWp6p3UlnNpm4X7/sgwqNATZ/aYbqNtlvfrIfFFZmzsO2RPDTV+8VShE68y5AGiY1H
AgxPHQCQKKxBUapaoGy7CkGbBKfUyKfuDl04DCjCQNTSUVxr1OBo5aU3uSIpvEXzTt1N7Kbe1Hfv
5DR8P3fxuvgjme8m49qIc7bSMueC+0t07vBO5numwfRV0JeACQIkDECIhskBdF1me/PYxJHGHTJg
sJtW5oPD+a0OcNtXLmhEzeJmdguQjhc3Ldds5Hmj4ldXGIMdytMrVadOOKLNHyOBEj9bVbQT/mhs
v1jSSM1zuvpxqLtuH9QmbthNiCJa1QP46XiJKuA0+h0yfEhBMtJSo1WwixFoWjdN2a4WB+/sMpla
iLQ4/XqZuzjoRAGCoOyTHdfIx/UzY19befpg9Xr6gOTYFcpUkhuJQEXET1ELbLTA8orI3gAnXFwr
nLw+qmj2Lp1wqmVzsIxVPATVWCE2ttmIK4kWC5pAslcfi0XWNy8+Xi3Ix99WIYt/XaVoccJt5H2B
2ks9v3Pa4NlEGteeRh1igoC9UApULc6KijlA1GwNsc2nVl+B4pGt32xL5u1I3SQ6ALottp43JlYE
MhcRRml4N1WR2Mmg2QUGiuFAQmpGa8Q3/I2WWvIZQcFtDEavD8AXwuM3MzX1IwueQZnNV0PmD6du
tLNPeQTcSyXvZVQA6F9G83Q2TaFXVT1QBybTvndE+4Hcpn0Sby2gpu5o1usqjmGCyygTgNdVq3cc
9MjTH6uQnFbB5nljuO4BkcznKW3jB78LYwCoudqmxRZ2TcNZMQUo49MH4PUrE+Sl38w+cM+N+A4g
cetG0qGNDbCNpM8B8q1wrvfqZx4PMmm9oCz0g9039kZzEVaO6+CWag57ypo2PNoCjMm4u2ZfIzbg
RuLL53HQO5y6+9Ou9bn5GcftHhnoQFbcAHQnOyZ52z5ZbnpvRX76Fahb0ypti+KiSTbgOw52XVKM
GkjRJqGbt9AFKIzZxRue45ShnOrs65+XwXCgtiG5ugx1xn1O+77fmkIeo6Sfrg7+bY+W2zfrDCWt
u3nY6wEYc63aoyGIEny8lz4GTmQ9kKQCSfEqTsvmQMMayVR7HPH0KxoWcWjeY8c4j0g0WkCS13WA
YTPLs/o+vuOqoZ7W/hhd6Z9pgPfbF7GRAzpEG4DTNPbmYZGTGTV1pwNVy+6Ba69s383XUJu+CuvO
XS+KxU5L8c4+asCrWzwjq3dAaJUBRtaxjV/LQouJht/jcayR8E1XF9ijPn8cLSmDu3C3WIZAQ7jU
/gxHmI1ZfQD0G0jsQIEUrJaxaX4HoUGDmvS80PC2piUO23ZaW+F1S8ElWd0A9gNWmWsSUmNGtWBb
F3vuOI82KB9CgixeWz9q0t/0iufXd0xsJJXc+UMuBeRkX3Mc1w8jTnbUJKDrjF8cexwQrKiHg8ia
2RnJl0mvi2TYu50Sayx3oUrzNXlxqC2bnTuVLkyiwa/LDXaMzTpUmcUk64OyvBsk7vPRBOwckoXF
yBDXBcH1PFTGTtrjLXkMYw+czQz8PcqrWiOIB3Ze7OowKzdIQsEa6iqocSu9vANoFmJdEFlymvD1
QbpQoPc2ALS7nyjDRQjC6tz71rYfcztEKUrgTFteOMVOm2CV5u0FEJMModEJUOZhc3FjIIvT/btO
02HfDlm+YiND3ACJFZewceI7upO/1wZj8V7bWRVorgdXFen/9lzW7tnM8uTs9m2zYRNqwTsFED4q
5HDqhdlz48vg2obDi7jsQN27mJKVTEa5SSbHWbVuo4M9YwxBKoeCht7Dvf7exGvV3lZccW6TTuFu
YDiMECbOBJXdG2MnnJ6bNrO3Cd4XZkTnXDogeulwcHCwJFtbhO1MaMxvup0W/QDENdviQKk7A1S/
O+tlzra63Uq86eIcnhTD2PjNPBZ+2mTr2DY/Rmk57mjKEALMSx4KpwVtaGp+B15AD0woUMsTeTxz
xvrUJwnuFgaonmpX7PEu1t8a1Qz4hu0C3QahlRqSAqGsDC+X3iKhnosTX4/FgbFbFHDb712Gp4ON
m+uuiU3UIQzJmmUOuCSyMPLwa6ojkHatm1AEsYfccDbVCSRIjETMHXXeFc4vRd4niv3a2VV2Y/ys
4uI8uG7+IynM+7LTxLd8yD6bGdDo88r5afZV9sVmiLI2HXfxbQR6ViXHeuVrsb/t3SZ6Eqj9pkNR
Gk1Ij6iRyvXhVUfnp8voVacs/7d5VRh6dp3VJ4SbePltChBMrnEkBfAH4PUq4pgAG61VmdryMmXc
J3ncuS9ygBME/1EuAM66+LFM7b0f8s+kC2qhIdppZnilPCdrbCP8VMMrJVA5avSnTrrySkA9ZKlG
y7yYxVdKnjJGK7opXTL0/MxQ17uagGqwGjUWf6riPvNQE1l9w+36FCchsGnbYAOWLpS4Tai+7PKU
fU9dFEuZU/kZT71ipWlW/6gBP8CTCegK+/CBs0Z8jqvBXWlpUty4WWXAUx3HQ5OI9q5HaG0dNdH0
MfeznzaeO79QVeUH3S+rSX9hp95+7HzXWaPcK72T9/i64+VrsPhNR2HwKs0N+1Ntj1/VzfoXuOmQ
0ocoQRK395PVcmDwWeXKAfzkw9RV3TYy3fQMnHwf7x/8rR/LjJxPbta/+mHdAD8lTmOY0xrbKWym
fdAioxJ8Ss6z7PsE5EfoRUomQaT6vGiX3r/bvdP+R39kh2w6VB92NsiMTQEwp9xNkMQAiDLps7fD
RVspaLSqsl60NFy0WjmiQCwWPojEwRJywLl9dSwrIC/Q7hc5icArjPG1R9h/R4Sd1ODA/wMSC7XT
wuFptxc5xBpuyIoo1Dbai9NMp3mkMAlSAPQd6hD1Tm/mSMY2stIQ5X7lB811J1nRcraaRoru//i6
kuW4cSD7L3MeRHAHeZgLa99UkiVbti4Mt7ubG7iC+9fPQ1IWy9XuviCA3FCyZBaYyHyvE59bAB7c
hIv5mbajYLUTdqjrHeaP0wBv9aCPReqbg25dtW8h/s6urg7gWBK4jlAUwPYfddKhMphkbY6/P1zm
j+sskiwF/Xzx9whAyMPQ1EG6eY/BpyTm/of/bLq49gwlZM7UHPATpScaLJU4dyidHoKY5UTrRT2F
DhLtAQAQ9akw96RY7PJGukdp+iSeTe8slkg0W6JTkDtZB7hJpEea7tGJqjUlYPBHHftJHQ4vcc/t
rdcl1TG03PyKuxW+EtPQfI9YtaYMTNbYgBzgU/9SpDG6wkDSWoQAccD1WJGinBZTMWZoC8tD3Bxa
tTOrSUZa8KOmZ5q1oaINW9ZRrB9zXHGgcVP/mldZO89Cs3yfxWrWF4P+lWZkR1rQiulf7+yWKHlc
HsGl9CcHitUqywwDx3GG717KzgSU0LHCiK3anhlzQmfO8uDyBNV0IS5cuQ7mu7FBz22RAQbHVkuS
WaXlgE7nM0kqoC3NYq2qPVShgYyLFD1u5Stblxfy8QTSmZHL3uOQ1+DEXMWhRdzlL6gEGF7YE7GD
9IILv+pBrBNXzNl0QMQ4Z0nDTlqmR4AVscaXMseVRefp+l/sqVSUd4tPPQi+QTOzPOY9OMZUHQiI
oiewzTr8QMsJX8LnycUze1QFHsB1vdUCTAO8s1xciafdzLoXfJ/rJ5DhgbWobfA3o5YLW3yuTTci
cpKw0jVLO9mylE9kqqyqprsV/RqLy1Rsq0jX16IFImINjLlJhNVjhWwOrXDgnleE1enm9byyFcbn
r5YfK9J9WOLGx10nRhE+yLp81KY2fuGNDY7eAI3vXpRNb0reFHH84uXxl8iNxG4AsshDweT7MLa4
lEY2FiBnfcg0UNL+1Di2g+5t0KKsFtnizGSMFmk7yWYtKVD+7uGNCsRhWyFTz1+s8Ux43w/lWv12
9H7ZqUgTeUAf9HPGs+AhN3S5iofE3szLZgAlpFJYcW/vg1D+uJPTssT3cYS81zm0wxJl3d6wVwAJ
j6Bvxhk+Zo1PSzzPxkeaifjqdWhPI0lkQzya+HOQIzJDi+nIxLCXyp1MbhQ4oYap2LwT5JSN+Jwo
LoiZ4gGZv4fCzr1jpGQT0T7YkNUuiFxuqCE+ZICcdgFDoL/ZBjqzwUd14o4tP9HQeB5anPsOGFUf
MtMqvrgiL5A0x1X7r04kMnTz3Uni7+AkcwclC+sCl9GrvESVAH45hnWepzxhAGfI8m51IwSsGqD3
PDRp4XRqneOPgU3pkyFyuSdjHZTPs/JuqesdA8e2tyU5uc+73YVbNo8Nhs9FljefgzbA9c+Th7fF
rSjtAdhroea6qDq17TUzHW9rIZn5UoCk5lgKCYINtTR0O/2UgpxpKHJg7lWy/toyr73oSZ+/mPZk
r0c+3bqOAboByRVEDNNj2so/O0urzyOX3YvLR2OdDiLb0bLVOtQDWnJEShtaEyAbD01kPNGKBi3/
HrAgfkaJE/Q416K7+2ewvLLegyUy7F5+F0x3JqSBGcPr3YSCnEm3UaWAvwytjVBZVgWaB0I8rIWF
G0zbDfSdZ1XICH8oaFYwj23HCg/9G+fJ1hGCS6RLeOid5oikb3UU2/S8ybYBr0OkeMBiMY4STAZ2
DBBKlmco4nPRkAigsvRiuqCD9y01tWLrU2wAfVv2qMFBQx9kjeqzxhe1dbKDCiXzWIW9bnZHpwHA
FY+Myi9RXnsh4zLK6nhnaQZSukkIqnLaZt5hqnpFe9Na23oo6uOUpUZ3rIFAdGhD+7DsNe+No1C2
iVs98JMcILJ6bV+NUtXQogWq9XVPUyQRoGSlgTSaUvPszxZX3KcOzJwtOFSUhxrIbFmilCPywxqv
uWBDhOESquXgbyx4cURhe7ZL+pL5VsiRa1RDEvbiMWjdc6k5qpT8p4ih6XLXo8fZJ4vFIQC/mNUk
3nERFWmn7ZMIhMZdlGU3cbkbvpWJiI+BcEwXTRbA2uiN8W9DbRNmSlaPILG1bDc/dHlvub7AkffY
AoOEwlM8+gBuGNa+O6CekpakyFCQfBrd8WlKU4Qimdtw5HFwT71bAmShZCcvsU9N48SraRTdju6J
y77GkxbQeHMuLAD8yRVIp6CU7fC4Ja1aki1dFzuAKyaH2YKWo2fNFmRGMZaQHzHsfnxJjUD70pvI
nXbSir7wLkXvpNVqjzIf2Bbp7vBc5LI7xlqX720ANjwYaZNveunyZ9zFI5egMeub4vUD52f/lmZp
4TuuHLZ6nFiPvbp6icrY3unhiEtNuo9pC1zB23m7qavIbDZaX144H7PzrNVdkHJRBIDW4faGFfAu
GVCf9QBvXeY4mFtcvMrrzWDgND+2ItiG3oTr23H46rhVD66NqEOFEFIr+CztmZY0I1nteJcCAE7o
1AzdBuU9sJunZDgo566Io71W5Z8WtxuTTJb9qUB9iMQ9LRJFqC/TpFY8amkDbOWWR39otf2SAKXw
pU297JDUTbvtmqr7pocRSGCKdVXF3lNXRflL30Zn7uLy2QIK5UucWQ5SYHqxJ2U2AndobNAtlQwF
CsfHKHo0MwSklXL4cCd7s5mA7Fql5T5C6h1JeBThVgk/uSgS/4QbAvcxScwvxqSnX6Mm0Xd1m7AN
LcGmLf0UDOIPnTEAMqIzfUuZFajiOJkcWWs6rqPzAL2JRoQdTLR+nLnlnDo8aR+7uupQ95S6l5AB
NJlkBYDyHoH/hkykRNaflqQYGZ5PQDJ6y5TFwKroUIvkjalCTyrmDMsYnDY2lY0a0+gc8fivrRVV
gpJVKEDoXjHkwvKplBY6KeBK6tlpRC2It5nDUMTFgGY0VBT097vko4m8BYhm08tAxU3Mxv9uNSTh
EJ/6j6XoOCCNjLzDowmKhMXJqUqKCnzqZB07P6cpss67eihfuZu4+wLI8OtUwUcZodOCCBPZ81gt
cZPzvZlkey0LL3zNvzBHFq9hF6F1Uk/+Ig8WavwmQF4ykIirAKQdNT4HCC0QJAdo819NqhkkoZYL
NhhiN3n8CY3f1UmqgbQ03MlmD9LgDwivHYvlLFSxahR0L/LZhafWERie7i4yu8ZZuXgYFr43DtHJ
NpH1nMpB38zCqsC92VaMnXg3uPWY5+Q3W7gDkBY0IIjtgNN2epctwUl9K52jo1IzOlGUec3VB1k+
jQQHOA5KsLnxJzWtSTM7kpC8A9p0/hFaR5POKkMiLEqQ/ewUvlYbacOjOxoOeEaGh5kjh2SBDeAL
gMCcZpkcAccbA6Bq3Sg38v03tz6X1oksyHZg3EUe1uHo3sRmNHguc06DPT0sIrJVu5I7mkO0E7gM
52ciPfooBU1Pvgbd46YGwu47OSkpSU0zcrBLe9raPI7mlPWiIN9lufgmTfsdicJ0N+U52szv9ljC
p3iSHVDejJqon0/x2YP2vXNLnRbEwhmSk0uA5Qe6k1nowAVt9f7u0wXSwedZvGiLmleARMMN4fxl
EpTDVqKc6tyoK4gpjIer6+zn+wXUC6HtxgvaNYqAU7Bb4cwNOBSzx5fzwWsLaOnOYjEhv9JK2MqW
YF+jL68IPWx+Bt6rHS1poG+6APDtfuqlSMmrb7+C2/zU5RX3dae/Ol44AdXWya7L4LIEJRqRFuwW
Gc1GRw4oGAM/2aLoQXF61ack3wxxGgD8E0vSkqJs8ZLnOQBMv/MQqFpBOXX++U4OGmz7POXjeonB
eny/+07yZE1h+UBhp/hklr24WmFZX3oerEXQBlcQrAVXmgVtM25wUchWo9ZPGeg3tGf8xNNxsStl
NZ3qyjtH5qslmmngx0oiC+hEDRhwAkB0XZZBb23gW+iC4ZYep7MdaQDK7O5DFEkEmf1uHBV2iEvp
sntfAwDs3Y883Kn9UfYAI9R1IEGC6crclFHID+haK88dHuP2wXK64kxrJ2vYCuWL+gr1vcV5UbQ6
g/OyJrUnjeZomdqqDKdWrFETla9tp8xWXechhxjIEbc6KMY6tRPQpPc0pcGLTe2QSFwHKsOGBTCk
6WJCM9Sn/QxhdmnFV4t+Mbd6Bk0Ceg0UW1kHMpmtb9xJOuF7A32x6hOR+2wFGs30RMJx0h7HyME3
DRkuWzCUk3p7Ws8/VYgjjY56uV3GcVBhWtXj5XVwnBMNTEvcozBeSVnHbY1WIPynRMepMpFG+HM6
64QWFNvQNP4mtd2NE3B/lOXkWps+xy/ITNLqbKtBvZjMQ4sjoxuX/fFOXqEm+8ZsdlCyAWW0fui4
Lb3dnO9iAiHo0rZBund5Zp0kerUBG6bj3S4Cq9YJbB940w77IyloWOxomaFerUJBIvzu1JYo0Mw0
1tWKFBRvDn1nuDiTzbKs8fcskDRB2/Mvn+omCnmQntwyFAysJ12crRDF1p3ox68x+k3Xcd4Mx7iN
x69G9SpZIV4T4MGdPVEL9EFAjPTUuxXHf9vzBPyIlXRxXrZrGX0DHVIPoEXALQQZr595gTtZJbda
IECgJx50IWqZZcXZ5uX4DBLp6kEgKeWDTTr8JkZRrNMUNDY8arWvqTGLq5rFx84OhjVZAYi+BvWC
Va6GoKvAO2LL8zj2n6cgR2dNlwBIWQ0kp0FEze2SZFqAE7l6H1/M/tXWqYzoVDfgBlFb0UA70F6/
k3X5kOzbKXn615B3H6kYwFWOpGHnLwqwGOTrTOD4Oz2XgAo/hl2enGiouwDP2rZPTjTLBmnuHZBy
kTJof5rRsg2qpkAZPIR3biT7nctilzBLvjsPQLLe22U8b3IXb1kmIwpbGRjGtEbzjl1fe0eajWpJ
sxpPRQCLqfU8vdOTD6+8W28NaSQ/0StzfacgY8PESd1fNiSbu+W81b+b3+j5ACQOrQzzDer7AeaN
a2C/UARuHfUVAP4SZ2amuONIGqFQYJ7N+t+ucxWpqUwAQZN7Sj0Noa7I4MiB4nmg6jj2zl4wjgw2
14ZDK4F75EgboDIgfQsvjdvjTe1DMxuSxijA/wYC5mn2IRkNoEuEQuRBuovjMfGTBo3VIb5VfXRe
xu5OZ8WhatAL2HidiWZWK/iHmlfiUxMFqGNKR/Rm1rLbxurVfDnToJogXo3gPprf2RdFrvXhCm22
2qwQjURZdmy5AZ60lbktwkKeHHAOrcFl9bVSENHId6FeRWT4Qq8USbtakoKjiAXt9467tVMGmVLg
G+AtqKb6RCuSy+EcNFX8RIskHa2zUQXXoWbozJryBFzI5QQ8SOVNJiB7b9ZG4CVz2LgrC1R0jzlI
D7RrAOgNgMujewG/hG7Tp467qRSqmBVmwPYwvWdWAHeMRB/2hTKwJbu1RxIb8IwjSFNUsA97Hgf1
A63I3jDxyxb9vEXBB4O2GNMSMBDc66+JPUpkWsG4bo6Nu7aG1ESVVT/pJxoAE2CckIjtVw3LnNWi
uDGUtQnua1LdSBcnDX3hJ7Pz0L0Uj8AQrEsAxRLxeqN43Dtg9PqW8Eo0BtmAu0c31kzwTkvc8jrn
oHymBdkvVjQLIjDA4u8EKLRm8GOqJ7al60O6XaRB0p3icg2ZqQtJHgyg02bWfrmFnO0WvyJqdxof
OQBvGjQgVAx3dA6Kj1AMM6Td6WY6mEO1jlKP+TiedSctHoV9Ji+tnIYVEv8pMq4AgsFxStEtgGoq
OCEBAFhAmurRI0+BzkxKS4CUaL3Y0Qy9Syiw+PCFQynxz9bkabZFhnUodhXA3S+pVj5keS0BFpYB
0wk5JfRnjs2mN01gERtOs2dFezuLm7idZeHH7M5u/NW311u8UuTd92rSyjXLzAAncA2ZR68F64DW
e7+sa0cljkSOoj2yjztzhY47T6EPlhwp1hq3iLRi1YBbriTKNvOS28gOTsD9BMwHqkbiENWehWgP
oYJFzAFNemydsPFpSR4AEQXzE94WAoV0GDOcOykcWfRaO4cTCjixmAZwZ3D861QyYQcUFX2t0dXN
wYiZeIAErb1VJiptMyogGk0NpBgqbYu+FQcwWfa76MOfDBb5EoMUzYSTxzvNjTdU3XFppxV5OIHZ
osi+RL1d76j59a43lpakWNxIprxGLZS7O/lNOy7Zca5dOhRZ7SmIx6svRj3WO9LNtjRdohghjkaZ
HJD0v2mYE8JQtT3hgVrgaLhpqqO1e98tN3fOLTqaqUB5XoWHuaNutuGqPw+Edch5K8bJ/27C5+Y9
nYJrAAlGx30p1wzbM+5a8CtR6T2qBKNPJbEEol5w3ISe/ndZD9abmiD1ab0lpvU3Mrr2S6oN49oe
7fyAdwfzUzRY2Uzg3tT1NRyi4cvUONWW9fWuqspytcBXziAruBB8h7N04tpZN5EADPWvsC13YJeL
XQAmoY2Op/aq8ziQ2RvP3VaNmz9YRNZHU27FnW/p3bsGZRPoy1M2XLWcxzXAl2JrQIUBWLSI4yrF
Y/bsDPaPSHFtzZxa1WvtGd4nWhgZ2jmMsOJHWqKDpt2ivE5sCh14IEVXhHuhmsmqksttM6J3DpUB
yF+EGjApyrrfGIbV4LrMrS///Ztz7H/85kA+gZ5iMFO5Hi5XFK7Ij+8AyAzl//2P/r9VzIsEl9xA
2C4M99wzXMyACbAEA7TJX8uMoSkIjTxmKgGD6hqgS9AKB1Cq3EU5sOSfIlTno2I4KN0TKlk/tVSj
YEyhe+ps+RSlRvjoRSg9p5lRT+jIoFYqgHU/umoghY26JwtgMl6HnKwfCOzT8zpfkdJpxhT/ElX8
agPlBPdxagmsV3asQI4dqCC8lUgdgdvIJ3ZY4IU0O951zHeJHRagLfyadIeZOlZdqYfqAl0r7A5d
r3Gzn83ITfb4hQAzAvj7USydK2ez2+JrKDc7r5o970rFPduAb/6/fyue5v3j1+I5lquB1tPlHpB6
7/5DuUhfMRCHhs95k3T7WL3h87bGIMGnu5qnar1o7ES956XFgZSLnJaWVwyFv7iBQw5rgPVinOeL
bt6i0AFvkJgaCtQ+Nr/1IntbfYTfRzFdT8RbMihRd76LWT3/BGhLsA4ueC+zyQiuEvefT2ncfU9F
Wn1r+z7bGDWqqWkZ4SY5AJR8b4b5UevZuCYxeFtSdMBG7BrWlli8k8rINkC9KQ81R61O4OH1Hjf6
uj9FobcjfOcZBroJ8wMbXRytVR32ogDgPTKFuX5e5IVpoVS88eSaZDSwegLaYItLej1DBTjJ5n08
FOcvdgJX+YdswkFiQbYmba7Jg2t72nmRV2qfMgO7yQJt3RlBRfsA5wb70OcccB3uj13+vk9TPYP7
qnoIdWQiFb7K99jgz6oL5MVNU3nIkKvYarqbvcnkB+kbGx1oejA+tTb+rhT4TKgGWWfGynA1e0ey
NDTEVVkQOweJKmWBP9l3C6aFQBpt2v0wpZOf2m4HGAlFIGO2f2GL8XGmj0Ge7hJ644PVK0IaV4xs
hycGEVizmZfGykJAi+as2M6cMopYpmHG38nIzCORxJD8Z9hZYuL5n8TDA9HTkAh1hO+h541Rnvq0
hF7i/Bqa5Hg3T3QBYOC4A5mHQyOzUNILvgeQjjbxoYlj/TyLZnXbWNqZBpwTo3NfHWhR2gB3wbug
seFuLM49OqOiGFh6OErjTEwiNbM/ZneyAOmDkyeBf/LTajEgmdV2oDylKQ1jXTbHrJEr1hseqOJ7
7a0GhEkcjPVb2XbTChcV5qOo4mwvGfBFXbTJX0Ngl67R/iC+4rblRR9LNNrmcbMFy4bY9WiEAOqC
5nyeZOFs0aukbTI34p9HZrRbtM4Fs1bawERt2FhuWQBjXPTZm7q0tC35BgzX9qPdD2sbaDOGCLOL
WRri0iSWhR5UNSXh1FjuSuLlcW1GFdjPPwyrOoUhrVs32IGoJj1qSruYzDPl1vOy2ZuZ/bwoKVwz
9eZ7EJTiA6G8XrU/RjDzbBokR65aIgPwveT6azHlDNe0nXmlIR2N9oqL9NmAbFsUxB8mbn03peE5
PplNwhIboMXk6xth0+JKlEUy3ZMNoqPqxUTTRJqBzTcPh6Pgef7Z7NiRumGyMXTXKN0cAISj5Z8z
pFFMvNKd0L5UrD0pp/VoZt6piALnUaKUxJf9EP8RDtNXbSpRA9Bq2gFNd8l26trszetQfa8MyHPC
Tz17shHfWagjjVF7O3wFC6o7e0Z4H9zGBp4PypMMyLNsk3ZrAQoSRMT4ts0kQ8NRWR7aMYseaTBL
VCFzYKPVUsh8Y6KVAzCpAMhfTGiGdxOVYNQf8GBFJCmjfDeCvg6kVxMwXGebQvujnoRx6BSmGolE
JfpT4wQXEs2fQiS2vQJ6CEdB5k+7IOQpjg1WHRp7pwCSaj05jK2cxtVOtS50QN0hDeUDJw7dWKUS
kJT0TplsUqNvD4totr5fz94kpRAiF59ahZBNogmEdRvUsuCAxIEUYqqhckp3NYKxZ7XIUPIuTzT8
TqYpWBGU0JzqkAc79A2N5RyPPJagE0cKdZH9dzzSLsa0790yTaavKb6VzmWZ4Ok3OUIHRJGrnXGS
TY5Z5m1oRXKzH7VZSTJNmdGs1ZP0CAiuTWAPfhxtXQH+iBLvMqchTaN5RjJHKWhmeEFc+Hfq37nc
yTg66gq/tN1qFY+6viI1RaRYE9cSvPWDMQ6XnM2JBk/R2AE2WFdN+BDSminhslyskV9PUQCTpGuy
Q+eYeSwBpfmGt58fZhT1z9IM8D8B7aLAza6yr+DWQwWmhZSWZ4FKTggUpcWj88lBGfgumVIBarfA
fLRcFG4nRd/9GNijrrfOn2TaoFjgxpTz0ppNUxHdmxopEIASUIxlhil85AZiPNVBHWyOKEGiWQmA
+w0bCra6U4zoxzw4FX8hWwBsgoWYTAzvFS3OwWUWjXH/4ETtdByAsnyzA5kuO2QtbtUWGc1oBzF6
L4t8+VzYxQAS6YV03BY56Ed//RkyGYWrIAe/27Yqwf4BQKmL6rc9ErgRISONCh6JZoHgs3IRLWbg
ZJ2VZLrIyfbXsKQsBWBRaPahnLGXFtePkItocVVe0xiEx05DBS3uEbMzvvTQqc9QclMocOHe4lf0
tqUvkscVutqAlkBy4Bpdy6EZLrij81YE3hkmqsCDpvdrQum8wfmktRtwbWMBmRaNiD/xRRc4T5LN
uJ+u06YHy042YdoZ2mfyq9FV74MvI4kPlhn9geqWIY1XTYzsBB1nBhSinUOdrQSqp4/z+YeOQouW
y1hrfdfzZpv5CCU/TkcUIXUbtjO70gU3WCS3Q1KarzkgBnxUzlWXeDLM1wmpV1x/v8auxO8CZYvA
lIKVC0rx3e+cSIsrmN85BcrJUDtNFs7trdv3KM3+ifouUVl5dIJiMxB/BSkCXYHAk8ZG402iMgmp
V7XhjiPjDxgogIVLBwetOGmPNKNBpgz/DZc1zRJlWIOoDn1JybQrvITvyG+W3UzJ/C5kZgzN8T7u
vJ7HOcriKqVrCP/eY9GnkYs8f5R76yyVwUNtGo+sNIBvKgPb9EkGWFO04JRmNpuQbFYAqOI0FMNx
EQ3yyDKwYaC+oAlWEze6U1EaAXK2QLlDN3hSrp0w7E8VCUk/KCNRBjJYkUqPcnttjFH3YGb9Lo+K
KPQNvcRLFgvQOlZOK/xPAdSbhS5yIzB4jOr4Rzcq0KJtg74pNUGSUYZOcAjiIDtOtn07/E4m0YqL
Tgz93Y6Wixsp7mQeTj+owUCK6E5Bbnd7LCbzHoVxDpjNtgAzr4+JkdRHEylIUO6q9TyVEa+OBQ4Q
wieDxZSWi4yzJtVWpNYiLXmfzkHI6j7IjZXRebu+YDZqFXj4CNzG4oA8Wei3dHZSMlKkZoJvggok
oDWd7ZTCZSX6lGPdd+jM1ihFZtpAWmsA3UYB0IyOTE0/TccwsuJzKBgqNnCtfEXe6oo3e/2bXRsj
CgJZ9tQ0Q7erMzEctTEVF6CTThsdyHovCXfw7Mhz+wdYCPClhoY+S+ufjS78W6J4d4+WPJSTthw3
UGiC+jGJLjnMS9Ig1/w9ycfqVpYAcre28+GQeP2EiyvVz+C58tWtwXBPXiSK8WZ3bYT8PNk1e/cn
mde1zzIesyPZ0gBmGAlWIPOpzngzy4sqP/53xsewVUbnhnYTuTOT6x4qNS0PoIouccffJOJEFOdD
jX/QJ6f60iVJ+qBZeXWMI3R+x6WsP6U1eCY4QK//wG0tmirBtSfC4IusyvbVHVJQDmspTr+51vkp
wPrPVqxNnR/kaF1ObfFGMhpubOZppX1r7ek5wEs8ukYj7zvuq0CXzfQveOWP9oXjyB3Osu5r22V4
zUCSQcPt3AqvMME5txp+dQGF4eeZqTg2i12agqp9ldh8PLrhNB7NohqPoKE1ur2j1iSkAWXeLtBY
m2vHzfzdBeXGVYZvBhi2WVDbGwrEJe5VV14PFvq4t8Cr0LbylNfNQ2U67Kojp41XicaM12gy6cBl
bwfZps701RQEzgX0gAxVmwJ/8V5f7PEFK/3ZBGzdAN4LkZSgOGSjVwGA8oES3maNiToHRdOmBV23
KZMxXumuqV9oIMVsU6D02reqQG4X9WJDs7oK8cnd4nQnp6U3NNmx7p0DxSQRDYIY69Axrm3KamBI
wGLzOxuSFQZq8pHGQTujMqm7Xj80ffqnyxVCf9/YePGuweg2NcNW4JH7EoVB4Scg4/wLBUY8zto/
0XhkghQS/NMFur2ZWE0avgo9vNwPPloNcP9X9O6G88DsgHPDJBB0yuaiCvk3uEcqVl45NZcwNbVs
5+FfYo9Oj89BD4bNIwNx4jnSj/NqSos/4zj6VnlxiqyQAUYZLxmvskSbTNAN8VOsAVnKM5mGawGZ
roPWLl+A2detBFBKvlhOC/Cp2psuzO6c7ciCZtfmhgm8VX3cD3pcngAo6xxA2+UdwJCcnRIn0fdt
If4KjQ5M9VNQHJdBy3N0KgKLUtssQvz5J8V+WdMMyZBhWtGUnO7Ui8xCu6mY98mtIBH+oroPdGN6
M73xmqf3bkvAm08+TxfVzeddPurNLjfThH5ecr3Z8MbgZkqxll3Seorf/6kW4c3WN543P9ZvP9AS
GY1T7uG/H6+W8Q98dFxu6Aa3PQs8dJ5jaL/ecyRO1tvgxag/8c5ShZwsfRiQZHiQnIH/B0CC604t
7aFsjLVd5WLLBzBs4nE9aT5Zkr6yk3LPOv0PimBVRWusvUy3jpODcln0ZYKIVMXucwvlR5kHCJxN
39t/WWgIetAM65HLOjoaasXi1MKlE2ZNkQ074Y4VqpYD/FcjDdmUhvNo4J7kOCtIFnTNsHMmHI8K
3qL0/iN0W3wBPoKXZBe9nta9o6ffRq90NkVdT8caCEpPRQpEmEkzwx9hnBx5HBsAGQBzcGgF+gFf
TdWnMOTFbFGM4SOObsWX2jFzQMeIBLkuo0E1hnUYOdJxBIO1DASXxcp0vDAjRqPE4JxISXIAfwKd
FoQh3cXbWFYN8FeSk0WXeKiH4FtnwmNFj83BW+MqDUC/o2y3uNYHTBroOE2fJx7bdV6Yqbt+NFmq
A+0yePGb7IRzIUn9YUCR8mxqt4spzaoJnKAUbd6ShI72bQkCdp7Pmh68uFVpPQg8+R54dK36wb04
SrKIgQ2PGvAC0Fo3MmVPdqOcnSgCDeiWsx5GAN2uE+VEMstMvzZjLg6kJBEcwbfuXmgBXmj3mMbF
iVa0Y1gDEIzMWzNghk+a2rzfjT4T7aaOI/NuZEqKnx8xioIe3apZmqJiMsQV0yTSGbYzzd0/srYr
kN8AKKcXtuUTKFhpQQPADoHWNADicJGVDTAjdH1CIvxf4sRoPrvWMXKcCtmGo2EFFJMPtu60D0hc
dw9VrTUHo+HPLTjZdZ+0NOh1mW9SC11KZIf3m59qXfNwnIzsCLTkP2NFjcQFkOuKjY0L1RM4YRXW
YOMl9VoPAdxJyxkvMFPQgbTWSyBtSFsA0lNZzxiChVLPU5LS4ODb9MbyJpCudcAqsuRuMaYNKHbX
okMLBbICQKPmG70kI2MFoLF6vlQgyd2bNr1zk6zGcfjDlMTLC3cB3PlinXm+Kf6KpkTH+/xQNNqZ
C6BwifK9BIyKwaaR22f6/g6Mwfa9sgZtuZmlaIaDAsAxm64qgdE5ygqN/JN2onr5Cs/5Y+Hwr7Sa
6+pNz/hWoPwUWR6rqtFFjxLtF7GiuaEEcRG96mJ0L7oT9C+BBGCeLcW4z6t0XyKhd7UqlKBrSfZo
AHQW0FwgOAJ5V2pt7QxsjjIBZSSufk2jd59IMmqDsQPi0rSiZaUMhKV/MzoRn0lk6Lk8G1n0yqPJ
zFal1VqrzpjaHWnR26VvTLDcrzKXRTsTqGpztbqnqs6X0vO5jr3R8Ohkub2/r0ynevQlwuJHChrm
CJYmnvQ4tPe5F383XZTXpIqUlfegFdZLoLHSMlay2h5XfZaWj0M2gHO2s4sDIJ5Mn5Qkyyrw2DVJ
MRwALMhwZB8iX7SiOtLQx+37zJZDIZCL/LlebJIP68WlxdkJ2QyluVMvNksE13bL4zQkxmbkVn5w
iwAtSKPWrEIqCIgqtB7frGUts10r+gYAFapgYFkX/Vg/WQqlYIkBxJn6SZpVirMh2NqYAGFG60yf
AdSMXGznTgD9s/K3eMo+gcOlec6EXp+tTOHvKTk+1t8MvINPYe4lDzXOsD7JGwdXSgJvMleQTOCN
oGpR342m9LcRvwd0R3n9RRMOe6qM8LsV9fn5v88gOu5V79/xcJ/vOLjTdzXH5NY9U4XuKEwJR7Sf
hlriuoxzdizVMBhWkPvzukVLJJoitpk3siOJLLRE5/79evaZdfN8tFMAeH+40Ux0LnxnPW3V6taw
xL9zmaPRpuR9vyYN+fxzd4reV+13kBU0WwbuiW0Y1KHP3FYHci+wXt+nWV6GF5LS0HoF6NYt60tc
G7ipsRT1qQ5Ez/BC08Yp4BllibebsuT/Kbuy7jhxbvuLWAsQ4ytFzVV22U7i4YWVOAmTQMwIfv23
dUi7HHe6+94XlnR0JCpOFWjYww114VUfN3dL7wrHzZMzbBag1VDvvYLJY1cUQK38VSNcFjZKX+w+
LbDYLIw1RArEjsXN9CT75lA1Qn+AfJa4HRL8CChOac1b2qS1BxO8lQdMh96nMTNfWbqOLWB6iuYW
eCl+XZ0s9bDNFOg2URdthDC9isNqsd2ZQL5DwALffJHDjJl5bhx0BJ2hOrTE42D5oVzrlE6/DMOs
fvWhKjVQDNCqOKDf0nVsGouq1FAXsIabxh+mOQ0bG5t2D2nTi7scWwUDc6BFkoydHtpQJtyQS1au
Wo1iBPQyRWumWqlv7OJULa+7o23W8QNjebqbJNw3qRqZZgwUQnsUnYOXusqQU9Lv3NGsVtRIMXdI
bwqbaWcKgeti7/D2glsJDTlaKwkuilEY5apyS/kIyJW5jnsQZuPKkI/w1MURBc/6G8vB/gi+PGsx
x3sGfNETiI58Y2ayPPhN2txBUm7G/yq+Ev+3DB47yW5qNf1UAlyRt1PxlEGTcW1WA6hOmdeeQKBq
1qAdD4+p0O8sJarscbGkpkabrEvJ36fimb2kVkpUWaX2EBOeWP8InLOxcZxmTFZpOVmrj/VEClCC
k+qgYXK2gnq5eWdOsbONTXeGYIWXg55eFCEk8/NnHECcK8e1fgyQEK7Nvn4xJ8taVbZIL5nG/F3f
2v3OSJV+V+wNqxbk/6/c8zZN0xU7B1skYdyA65GYdgKXmtKo9g4vdhSzFaeKSkyVqKoTA4uCdHGG
+BuDZcCGUigkASqAdD4UeOG3BcIVdPj2vXq+k06NjPS/YvT1v9apmRIpBp3OHLaSnndO3R6biuvB
1iGCN0bqK9DxW3gMsgfI1+9N9ZuOM7feCa2aAUnw5RPAA2D7jOm7NEulRelvaXC0AAxxStcxXpy7
SYfITMpc97NrCXvnmNj6nHXhfU4h3Ys/iZQhFDy8z53GjS3mhlFYT4b3We/gbtNXol1TXz3P9Y3d
Ds6a+pZxA7oFDIY21FoITEPauoArmuprO5ja+gDkbqkVTD0nnEaoIlO18SFY6ejAnXF/qNassrVV
l3U4XrVSBVZQJ62mof9VrOZCkXnVgavQDBgyR9qO0ilx6fOxO9UzxaDLwJ7BESfU2TMFi+Zvl5Sx
coNzlSSYFGiaGlgL8tC7OgXBv2kDMrsiySNWjpvBtI1bqsHyrd/WsKpY5VJCblK1dm+tUrXCnNF/
Z5El0mFTS3g5XfszlYH9ZjyX3kbnzIsf2nx83//3+5PhVmql9qYCR9AT+hb4xP4xGUqAdaArgjPK
uXus+dmOo/ZLUc/TbSG1rxTtLEj6mJljhVQFSzeDYFvm7Jc+6Xwvhz66zGXrfLKgPk0j5767Srq4
Ffm+sGHioBx8yqr5dRFthtM2Fx5N1wasAyHTRXVt6CDyRenSFL8yCzeB3NfbOFSllGssrm1YoHFM
iabGeiYmWGHCoyAronJLVc/r70WvxA/t0b6oLGKV+dAefpeVOO2SNSWefYE9zjIWZXkZNgZS35+e
3rLexpKKoUZ3pCyq/j2LOpdeciunceso2P71i0Zfrz/FhgKoW9bkcHB6+1bSl3T5vlKwpa/utd3z
3R5biXi30LBLZsoZB7chd4IRRIQHIMXvgV9nZ5Ho8wNUArD8SwonpMZudu3LUM5h0oPzCn5or0Mj
Fu9hah0TIPqw3IpXY6JAHyyvgR3jcARUQ9mQlg9ncAa2lFzntn0qnPF5GUrdtq1y62w75T/fdmlU
GT0Oa97d2i09ePJNmrb8I+gO6vaDgJS8XeX9gbr+6TMM1fxM+fCin6//fG+s0hsRm/te8TBk6/ZH
KrWq+u+xMYGQCSaYoDGrbv+vvn+6R9Xid1DlRbn+cHOH6CLUpfYkAJZaBx6qm2Ha5HbpBftkyT02
AR4Ky3OeZr3UcRw3V1spPMjy1GWOpa3PNrmLR6iOxek9XYA7hjO3lWa7Ls0AAmnr5MAg8H+urDm5
bxKYEFqwoW1UjULYBcKaMI8s6IxjEJ4OGmh9VRr68a7MHKh02kO9tcbMfa2G7ofAUcfTVLQCx2Le
9KD5+BwlL+tb1tlym4BccxwN0DnlDCZJB3zMjefgxdHzrrhvbayZ+6Jxv2RShyuHEWffZumfGnhp
xMF/3U9EYn5IizRfd2ndhKndQ4FZiVFE7YzHHhXhmPEKHU6+8R23OtKF4lRiZfJX3rWZSu5b9jJW
y1K5rqA9ghMwa2WIhF8cE27bMdwndsD0VZe+ZOaqr0X7AofHPd52/g9Rz6e6seSz4+JgKZEx/Pmw
PbPX5xF+tnoSb5ux3ODAHsbF6mIo0shga+Y67zsX86bfGuY8fYEAoIszrL/izRhFp9/HiNQmZOJ3
VTiWiTxzKAWcJ1XyOEzjqt76jhNyGNNTjFIS35i3One/8zHKYLH21q2tsCdit4pwga4qg9r6oUba
dXQfWEoamO51jadyAqH2Orr6JJRSugZoRm+fh3qUdO/rCG/d8qiBbhaWvRMwzLiR+hj+NFb24W2A
Zbxc98pVgynFKvbg1KU71mPVQUBUz+zo4g5jdRuDF0E1iuNbG11Me9z4Bsx/oPfmagFWLCmwfKa5
pzy6OHiurZgOK5SuLZHDy6LeYMHgrq456TjNezlrGXSzcDdqMGFSffYjf7PUaHzTLQMjk90t3Zw+
Rs2TRzub4+OS5rXTztJhFJOPsBUMBjfiN6V1D2N0ju9I/P6iyXLfe/18/BD3clDOqoxhfqU6lHav
QyHBrXgoBh96IG+j0KBAczmbJk6d4NoAob5x2xWRdZ4NoKPn0spuuG6N50Tk2irrcvZNt777VhO9
NI4h1m4TFUcIhpiwM8/MYBoN8xuguqesHewvXLJiG0EbDadVpfiks+E5USMIrYFys+TwbJHZuAe3
HgL53cCfoJC/rab6JxYl9wwKSZe07q1LNjhyNbfmvIlVlWJSGtOWz9gIGaRtXShZM+rhXGf5lmrM
BmDXGBlkZ/kQHUB9+nWZfGaXikAVHajFemumqtlM8TadrMuHbgD6/sMocwpmPRiJuMu74jJYiTNv
7Gz91pVaJHWiYiHjuwxnzxvK05n44c1cruNoGg6gJw0HV13gdImlARVho4EitWdUpCyqUzuVrt2X
nGvzNftdyzLmuztd70w9P97oOhyVHDb/gP+tE7l3PLWc9ZX8u/CFx45bgY1T3aWlVEzid6Th3PLj
8zVnYRJTMDEqcIf/uf16IyrRGOztPtdWY4ZaqwUjhVXdgWxRTfj2wds52XNhZFuW6cUX14eMVZwV
r/+aMWkzXzKmqvls4RW0q3MfogFTO7wYrn9vesPwkMVddPShgx0CEjK8sLn90lq6dx/XWGq7dmOv
KF7l/GVqs/oebpHeqXU0uaJxZqf9LmyX3eURJO9LmP4ucUPYUMwuSn43GfMzqE1FACXP5kAX9630
p5hbWj2+Pyonz6vX/9gJNJy/bQRajmdaoOZCBRqf7INbcwbWkR9NvX+H2UB38ps2O8NrKDtTCQJW
v0oFsKEczrQ7iv9jmile+dRAzk4NwXXWjoFXmBl0oTGQ4E176GqcN6jaNf5hNAMk661ojZ9LGkw5
x4BSrt0MJ9PDsoTu5oeGa5VKhvr2Fsmsr999FphblSuA4arQk2a1ZaDWh4vVAMy/15lUL3Szk/cc
/p21YR/pYsTauC+0am0oF3sKcXK6p2Je2AWESN6aRBp3x9QIGQOcKGireDryrhzxTVFFuiSiT7al
oX2ah+pXiOJ1ZG0T20gPDeYlEABidn3uNF0DQlgsNQpJDWyssMKsDlzg5gfe8v2Ww2/vTK1tr0OQ
kuoMRkMwU4aR2DKgFHmzzTIIcERT9Tp1RXU78EI87pgbV485Xne3WWS+juMsHq2ujPcOJNxheoXG
mpkgiw5lsqdqw/6Du2m4HymAJnYFTEfXDVwAPfp4NO5LvehTAEDvOBR5g77tOweIwjI72Lr1ucoz
/XaJAbWUbGUtIPaXQsF73SW5HrqZY4SlkY57LwcHFmwCi08rG3q7F7isOrcpHr1lZGBfYwB+RNMk
jn5UI12ExtILi0YINg7gbb/FWQQQDs/w5KHYnMDgO8CZTxsUU1rvrolNVbBTxNg2KtQ9HDApA5Gb
UArBVB4ojvJLHKcoCU98AU89WxUQiv6SJD6OxVzZfsHM67vPmpAUkpcdqaGoQhuQILgZ+s0inSxV
DG582lqj0wscClahZTYw76Fdq7FJfvWhcUhz+Rr7MA44a9qa8oBOsVeDU9RrpyzkuRYAAfduVIc4
9B3P7y5ilEuVUrA5V4eW6kEp1HcecbQfdJ3xawTfzZ3x3TjUERJPv3UcdExPGzV41GrxSvONok23
NRYZ0I2AAAR2eaJgZAJSVIBa3mpYK+Ai/Z2FE0GK04XiSSXwa2v0PTc1zwq8qExPhuH/SAwLvBKt
ynZWbupQNWz0G4FV8Y0nUnaMsnnzIU7VyMI/EXrdQ0gd6NKprlSKTQPMcj066iM4fHBJScFsTCLo
zCaTBstH4W0SYCaD0i1RVZcCDkezslLQzkuUiu+asJsHXfQUIAQKjpk5BWIEU04DlPm+reF/ASE9
eQBk1bgfvIHfDBPUV9t8LlZNBwn71gchfqk7vF51VjxcqO8osXlYQ9I+qOsch5TcbP4DOuj+7WVi
mtBh1RnAg55jevaHlwn2A6DjURb2xZ4mCZ3cAaY4J3L89KOuDU0gbrFjDtUL0Zg2zFbLDNNJKF5Q
bLDiTQmYKRD/bELnTA57A8dTe7KMJOvKjjEGKTj5StaSFKcSCNEQEdSjBC5xs8OwIwizEKhaQ17F
gGbjps7Gb+8UUxYhFZJg8RQZnUp0WcRVrvVrTom1L4RiAaxLtewyKze4VNNuzLTOL4aqxahRm2l3
7LPmJLdmqmdLm6q1lmVvPTebV1ru+HhGaSOsqxtAM4omWzeOJT+VpWsGeAJ2X4Vdn+YeO6bQH4Y9
Tzr8hI7FIythfBLpOLvEVKi/14wo38yy0k5G2mS7f58ZWB95v6ZpOp7nOD6ov3Cccj/8X0LHBLyv
LhruSqfHcU6QSLhaysFYR17Ww2qBu/si9htYR5bNLa/YHBp2wb/4tsYD32+r74bXrwa4tsQBg2iu
kOn0NRHCCcxGOg+xgf1mY9K/uS5ciHQvA+ze9xkEQ7Mej51pdE74+bR1mJcJvhWxOFiOqAAodQvn
tCRBSn+ATCP2H7XR/ypSa81zLp7jnuF1n3XRwTe19oKzVMD0NOyRV7kcwgVr3yjWPvZh5KlONu/g
98z98u9/RWb+/ZVmuRbTsTtvuzr4ch/o034s47lprPSuzaBQ1dYQdu1deR+JAsBrO+5u/bGXx5bP
r5PTvdqOxX5C2VlAnqDIXjsvzh6rCEvvyGrz27HW/Z1T6NFOem12q3uVDB04wj6O6Io/tx+4UMbZ
Rbr3qtlm/2wkPiQJusTf141rPg3+pndE/8xHkez9oe7XlJVz+bkbTY4JjwkTVhM+SIV05E1sJdjL
F/oM3kNahaVflZ8KWHjeVFV/145+8YllsvhUe/q6k1p8RzWH6xwbvazf9yrDxyN562JnJ6QO2ixg
9CLaOxqMOri2gmBDown+KXhuK6ySbovmpgB5Cux9tmCJCFtkJFUZjsLT3yGHqEGDUpXq4KXbacLj
zrHt/A4zg/wu53oo8faHn5on41Wd55eMAyVOjbzv87sihv+FbmKPBss0pGh+FgUmSHPbTDVTjuMO
oBRGfr5h7TzF2K2YcagSecqfADl0O9ODII3nsx4SBGocD3OuXZQI6HKpHLrhpDfRATonT8unSeau
OrdFA7JhLy+/RMvz3NtZVY3jjkZgJtKb0BM37OimUjUKXS9/ii1937qBDhYdHY9HR5bq+kY4mhtk
3PQ/p2JYWVUFtTbpsb0OnaWwg9/yUzoB1CPAlj9TWpVAEUjFk0Jne1hV4CtRyMMVAkQAoQXrY7nA
XJva+JVaIaPbORs3SnMw3KtHkZrfXcz67soeHumGJfoVsU5VnAGB96d40cV/jEcu3BsMuNWvSMyU
tE11lsInI85vFx1VqC2B4zZUiv2AGVkw5Y2/mxNPgP2g6iSbqhXA2lhwQFpibpIIbJs3aQh663eY
T2lP5chO8FUUPzRtvoHA8/hUZBwyvXYHMFzrJZjk292mTGv9UyzNPIB0MRaMpvnSp6P72ee9CJpo
8F9HLw1lmygnoTaBN1jqf419wJznYso/cWxGrptImOdObyG2OkRy5/teepsB6x96oyP2hds8FSWA
jDDgdo6ZUjCkEsW8WIC4O+oMOOq/GpzCrLAjpbosRcqk+rtxJrjeO5NT4Sn7ltjUAGQCy7LKaFGT
qCVQ00ZlAx9HFOnSlTAAzIUDtqnelEnY6tYjdGK7TTrP9kH2nn1Ia+4cqJoLGLQF13qmGagPKmnJ
fOuTUAsFr81U7ewO23Dtc2uU/s5Qi5Fotl/zpihvaS3yPeVR8Zhiy+zW9yESojLMkcGIPW1lSIsZ
lntTCGi5tqx0PPSHElDxq//kWCU29WR1G4kce+Rny4Gn0nBwzBSuKDG47XSxdNsAjrqOf9VzxZIq
K4EgtVcfMq89PzRfG2gIql6HnUU0rf79TeRbf3sTMQ9oIjU7gzyKbvofXug+xMJx+p0Nd0ka1yAB
1A6UZeB0/w0iJ2GtjGMkKz91hes/znU+hdlsazBGNLd4gcWg6uNiefWLgMbR3uXmrxDF7RZMqtYc
y/BDA++r+IBNo/sPcQ+mO7ewVQqlD4sMGqNL9TVLzB0AMFjmCfCDIoi5PMH/u9+MwEBtqZq78tE3
Wv9isay/L139JvGb+mlIgBqYeTGvqVonTRd4AITfmH08fMajEw7wSGvhLHSY+hzqiJNdP9USPPy8
qpwjtdrZqsLU9rHrkx4yssl2yPAFLsPUk3dZmmVbaU4wZ4GEgX7MiuEmg/LepYAB+XLpYWgWOEY/
7mpHcD8ojNHfQz73G6UsscS1XrymSiEYo1JyWFTuQGDqAq7Gug7I7f7s1iLfGZ7+KR0cwLQS7T51
rObc5RUH+oW7z1qKndvKhaYF9rqnuzyzvzIz8Z5jkLVCFwyxwzjjceRByaSeZ/cZoln2xou6DeAn
48oxISA0xNAT6tSFSjEH48Ux5mH7oYGSqXXASdCWenwYAKyhIiiyFNvQnmXsU3O+6RT7En9j49Qr
2QqqLqWhcoBO18X6GqOGVuVRiS6SS7kz4djSrnOIC9+P2VzfY7Yn9pEPS1+vnyAuKvtxWDV6YW6X
ul0MK6+ECx5lA/Q67ERxgQIgPM2Ay4X0rsuAKemS8mjEjb1bqkNniVODnQPo+KokqlPJjzi4Pl4N
Fy63VjK/qnnJTIx+3tVVMgc+M7R1lPDxSdrulgA++WyYWAgOyV1dZ8NhzvQmGHyIomBygf/BTHNv
IHlvYMcG2wSwxEm/eZJvEw4oPM49m20LMM3OlyX/Ipr5RAnzEBcgm8Mf9toz1ePsAZw2rD9jLIIG
lvw02vapHHj0FPGhgbaize4bF/KDAC0MZ9Z5zV73Yr7HvqJ1toqZrTtocDwMLpQL7bGun1PsR9QD
Fh3M/zTO5rQVQBrtAVIM7X4un5oYgJe5aqYt2JLtU46jS9vT+68D6D2hLoziqCeNARgU9lubov8q
xcwCHYBR7HnEwwrvX8zTFGqry6rEDD1LZjd+A7ld4KkP6cD98giqWddgO4Da0raOzbCz5MX1AGW2
E0hNwLJM83GKkRY4x9JuZxgrfx1gQLgamdnftCZE1tsCaFuQwsyvrjZdysjUPnEQRPfDLMqNrfn6
i5udNLs1v2YeICBRtyoBE4QKEX5Xi2y/O2TxujF5GyQQCukv1MIHmAy/OFGTHfOkRf5Qls6OzQZo
WXj9rkasPEYYfm2xdp3Vxq3bHia4k7ff9QTKmRrUaFe9kXdQ3+i580DtWIghtXeKSzsXcVDgZNSR
KQ6OM9v+pJfz94p7HA5i3PkE4J9cVbGX75dGnPSugTLx1zCVcT4ZzCv2ZduMK18l26kmzrM08KZD
zbWa/N6BnAD1pBDwIf9+J8/H057G0v/pTjRaCmXTf7rTksABGXr7N8HY6bsNXgpnjr4xK3iVWuqi
Aaq4lCLIb0IqVdXpstSvSTOokO/SxbTqpzZ9F6Fe77IgErpaFMOyxv7kAFO5FsrOF0sbsAzy+EtX
u/Hh9zhPmfZZYsb2p3gL7dEDq5JybTTxK76iWpA4NZwnvAijRtqT6LDO89tUnjIVhzIkHIfb9Bla
TNOf4sk0yPsWiK8lv8fyxcChKeB1emLFqwJz8iDVATDtYToLcR8z5hvDMrAfRHVj7PtTP5Z4uVEx
JqeTTnJwZ0W1oRgrc/6rmc8OBrGbFIrU6ft+SwOl06VhUbOuYWYEFjm8Uyi25JAVynLHYk6+wrE7
3y6fhTIb7MHiZmCLbMs2ul+gQngztTF4Rw0BiyhGF65gSNfquxhPt/GotfsC5ivQenxpRdZgrea3
Tx7skGYsEkGLqa0bPPlEQHGrK9jaM+tsV+hN9+Q3LlbU2C3runa44CT+K3bMuydhAncRGVa0oU71
MD9xOTnwwDWre2Nybqu+TYH/78qNyPh8pIuXjdNuxE+CakmNo9y8L4DeljBfBqy4QoCiUDZC3RvZ
r44ULGsfelODlodLJwp6rIWuPY2Ht3i1tQFMnMag9PiLMRvVrd2OBo4P4Y0EaQAWrweozK64XhYw
jETz9YIlnI+1WlvBTqe14nUsBiPMumqAhEJrx+sR3N2VgB5sGKlzyRwozm3tlScPOBVr7cPj9cDg
vGKtqRlkNNCbtI/RgVfxJ0qgDp50sd1TzN066nx7q7vtcKe71k+4AcgXzuNmpU9adyaNib5sRDgC
GRM6idfcTtJ9qe1e+wIEX3rwWlhmULUD+34NuAG4EDBK/NIzyAZEwgKTXyXbM78d/LK4m+bU/wwL
XFsl0YBlbL9QjQa09dJZUdXE+f4yIFW1CuJt8KYOaFAKqUEFGDN3Ug7+59K6oTv//ilHH7M2GvTD
p6Qq7Eezd59SZyCSAPa4DGiBHFxX8ePvnzJN5miVp8UAlyQsz7Oyex1zPm9oxU5rfIpT6T9isv7Y
9dofz1z45Ng2Tgx8MUEzAsj23qiBdOwliDlTbB15LRNggP5q1fioTP+KTAtXVjlUz6PrWPu6jdyw
zpv6Oeurn4DD4G2cTtMlq6IfGkR9n6ue+yEmhmxP1R0ejb+6DlGG9anqiuXAT7vn8gL5qXEPqddq
hz+AcbheZmCQD1U92M6agvhJQh+fikmniwaGSH/lGwYgQlGHbVF9SBkEEtqVr0E3Dw6zQJqUgcDW
79FT1i55i5/BCU9/aLFL3Yg3MQcdpZ78citLt7kFo7DcQewT34kERsEBTunb26ou6t3IoWmRKOq+
nDlahLS7HdDy+a8g9absDKQ1PIyzYEmkIeTozpAOSGCaOmJzq8rNO15W9ePYj0DBwiw6dQxnnekW
38Pj5V08m4G2AnyD7x0Vn7GGxaJ3euEqTvm9k9YHQGG8gNRGO+CjU1Nje9IjvQqQTnjc4RReyYi8
pZAeKcshbM94h5lDANYOlN5DCFcbWyDKndDLDC/EXKi7dAnrLqBBtmclixf5KQzpqcHrYLTQFIa+
46yFJGBq8CZ0W5hYprI6dYUo8IZSxaHqoEfj4IyOYtZUornGnzV8l5lE0wm07XlHzWJ2wE5QnT9m
Dx7vV9gILsO4dHEHan9XpE7U3RAQApjMb5bW2cCbTdPKmqd+R9XZnSowr209oGopHJxAeC+Oa3f3
H/Ixm7Yf9MH9lZ8UMl0B7F/jdGqGXfue+9N8G+eWBkXi5FYwf76lEF08CyBbD/yP4BqjlNl0AOqB
CFdIDddueDpGAb62/uYaK9SgsjQ+95AkPVxH6qTQb03IVsChO765DtSkjndKsTV+DVEpdhmH0zb7
fh2a4raDfc3ZaLoVVecUSD8YeuFxPEl7WkahFrohGxR0obP6HcVoLPqE1ZTuXYisnq7De3qh3SRY
fb39WSiTOxAnSq3p3V+KhtbgqbPFSeQMIQ5wNvUm9g9ZwQFOAsHgqzMb+2FMYdoIxahV38bz97TS
0oBpUIcwXFgUuwAAXRIPhISx1SBuh7OHU2t29SYxcVgivLFeiTqdn/We3dftNMY4xw3AAEqh9eJA
YSKrnCcwFCcICBj23ZAJc+OMLpx2qwHuULLqthpgKRfZ5GlYYqllVJbcFgM8bCxzzIyAiq0sto7P
xfFdLFc5E0So9aq0jpTWKKUnimPbu9ro8GPAqnJe+R4Uh3GANAVF1WrPBrdfItkZr3PWHoQ7zXGA
jQjsP9UWTJvjnx1kDqBZMySHCDrgr9FQvvhYuL10UNMDCj4xbxpwD3VF8nW1sgKqIu2Djii6FMxp
u93Qb7R8rg9uDS6xrS690O3/OBu02N9kRWzoiTgOBHkt14fl74eTkKSzssyY6+GS69hUMhXdvOqh
VBGJGhp8vZ57275Md0nHhmNX9/CxujZHfE4YjkVb44SVVgj7QQgit9UYykwfHpLR4feT8Ywl9vDQ
R+Xw0GEfZmU3+bCjqmFI+2i2PjRnVKsDjfgHyI9CjjLxz9QrF5W3yVr9C/bFs4BCoiyKe9N+ogrd
Z2rl+1ETPAlCboA8nXBWn0TX1V3QYh548rCxcKJSplr8Ir/P7DzaUm3Joy5Upzx3rF5EMjT4UmjT
puIQbKuw0Hw2mQXgBm8fcfjRH9pCn7BN7xnPsTa92kbD71id1LfTjLWUNfbGcyZHtmrgCHAEnZB/
zlm5o3FoWB0w0m00fHbLw2jm2rzJZmi0T5lVnjQNW/cNXNFbqCAZZ4rRpcR8FF9cxVdUyUs/aqHO
pWBaG6jeZe73sM9Uw1ZZ6e5mFzafE5ewOMTWxiS6PsBugHbRmt4+ihj/i9TgFd/iGQhcM22TDStt
tvetjD38oWNrMPtoTx02Kys2vvjjq5/6gV3P6Q3Ba2sl1g4ZDn83usCEXiG31AA9U6gVcg971G9Y
XGr4fRBqdPw++jhIw+z8KLz8hWFeKcG0eexngKzx7sf6W73LVXxQ8VHFvd/i13wo5rzLN0dLf6xm
7ElrLtfWfPCXca75NL5TWAk+doFjQNuuijC2ym2R2BNklGzX2BAffLEtVy2JNU574nrn3QAB0J5h
5y8+WYlXPbYymTaSM3NfJlVyX8SsDVJpF69vGb4LtgFlRFh33pcGROspA+pSJ2yC/MsYgmVhLPkp
i3x3TxMgQG7hY6nmR4UsvwBk6u5HQxuStapylSbJ4fkt5V2MTKHfui3Wzx4WDusIj324LNh2koeL
txqMQqswAzZ2HZP3Gtfq4ra27okYTlZrfSqLS6TSEpXGO2mfIcYUg6Sf+RNEeLrpZhJ+pz3UpRPv
QNXzMRmcK+3g/X6xPPcMclq7vcatEvo0kM+KQaEFHe7g1BzCh+0haRSLlIQ5Y18xTxX91CERUApS
nUqeOI/T4Jxh/RMxI79pZpvdZHg1QYDDj63QNZs8pCBdoEaEFviv2EOT38QZxDsojqM2aHmoDpwN
u6FPcfe3U0NaQhgTs3GOg2PhJljKFC5srcA56+iu/33JMVWQc2wGcDATgyug+NT04cx0BydtaW1D
IBH1Whtg8GhGWgBEJKRsIRQPDuMgg9nTvLWZC1gzUZ2ahmlqzlTCs7A/er5cpdRKDdBq/tVKVcDY
7xsnOnpJDnRXqn746lKyQRFRolFfAcYchRRkjkhvhsrHJQtGvNXw/Ld5kGZW3qwg+QP1QSz2yT/F
mK0S5CnRbamqA2RzNPETDBJ4jtxH7BxFvGugcQIO6PWCvcQ6LCM7X8XaW3PHO/BE6xmTY8qk+lKa
LTVGWXzShrjZ+pCXO0w4azcEtgRdWH7E7KRPnXkqxxSYLipi70GEojbmlQlvYCDhr+2NYOapBlQy
qKJBX79rhzzTX/0FT+/dZCp375qp47s6Dk2CEdrNR24T2F7dAsxQc/kwdEd4f/WH2LdwSPQ29PIp
Bwi1bt3Ref7Qg6oV/UNw/hKvzbKJV1MLYBJjjhlAWNu4pQvT++icNVbQycpcQhTPXTPe1wWmZteG
RqU4XSvWswDbzdNnywF8CEG39I0gnQYIMKmRAXKvg38/PXPdjzBZx4MhPZyZTcexdOMjTFZyJzdb
AB8u4GGDcAFLx1sGfMputL0R814HVjzl7Ie51WZfCh9n0Rz6Zz9iGNgBe/tzGvpHy3DiJ9OIeTj2
eALGLMlXPMdOtjV1/Jwp7UnJIJzd+l906XU3vXTxo1Rhe7QyINsnsaEqdUp//NLIbPc1gL2fJ7c+
dil3Lw2OLa81aksG6PmqNuEZyQaTKgBTFSecLn77P8qubDtSXNl+EWsxI17JebKddtounxdWjQxi
BgHi6+9W4DbVPt2n+75oKUIhkeXKBKTYsbf5hteC/pBYpXsMu3w84XQM7NuoKMYRswAnvgt+PW50
6Y+y/AmIdvXNGG0f6gmVvEsmX6KYwZIbwAW1V3yfz73P0h9a1ACjpbk3YcmbdONivKLWYDg4hgS9
ZQJkUMhyAxDUST/7ha+fP5mgDZr+AdBkfgY02a7HDJykWy7gAbZJvEy/0dqFxoivON4rbiNq8kAT
bZzjYajf8C4xboU/oU5lTOo3vbM2UaEbz66Q2RlqRsNK6xHmKeREBojMRfo6Cnwx3ammgzfmZv1N
jxq8y44o3/BGa93bvfmc22dwrLZvSMkecepbPftjMhyzwoX20mSwf/h+Gqbx6Qtqex4YoCCWA1IH
w7f0T6xS0B92ozIU0c2rmo0lkptgVoJ6+aJ7inRrjzMd71WAV+NoChsAB8guvkYgXV13kHU40mjC
kkPSyPppbIFT11GnRVHN1E17GYKE5SZAzPLQWlN+jqDavdYTPf5meVNQ5rb95pVRvQXCuz2MEXjd
tKR+oYBSx47OgpDYA/jp83WXgcu9Gvla1/Py0WJu8dhmcbT3Sr1cLT7sg9KVq/eQlVYhNCD7dOXb
RvZgZnGzi73WgPwgaOJAFP+dAsqskCiALo3Ah2LG2Wd1Ym6Rnx23YPiNA9yQhi4A88UraHCBASmY
+wYSpQ1ee3Fir4Ne3jMhPOQ0kr24Oiq2lb/o7WnD/E4cxtzJjnU8ooJyPHL1w5RTmeLrgL0fmZ7R
FFtfVtmOSGHrqAU/lAvaAQhRuS9ge3PwgH6V4Ak8mfjHhiP/5vmQPN3EFqCpoeLFTNzw++Dz4jEu
2ofEACWPA8KQoKq4fmsnja37Ujb3DQo2dlrs+UcxJdMpqodq5+VJ/mBw7RSZgC1ETZ2eB7kWutOf
hdsOZ+oB+v7eIx+KrnDSZ5sgr/bzDsWC4Pv+3/dNKC3/1/eS4Senagx03Dj/C0bYjlknyzKPb8hK
56cic8yLZ4l9RVJSZMoUdE9xCOWosEitS952+3zM2ysH9+F9FJUrAKf7hzJn46Ys7f4h4vg/ox75
fhttXYjBNT1bdWbuP2Vlt7EVEASE9fI8QTk9MJXZglJg1wIxuaVR0cpqVXtglaJRqYtTntv5I6oQ
kO+UAG2GuXFsE9O4a2w3fsr4wPdVKfqVa4n4KW4KeXZr9i2siyDr9fw5FI17zYzojPNe7YXrEFfm
ECYPyMycVuxM0OZsyGxwug0Sw2SCTi2C42T4WReaDeZrWGpFaE+wI0u9bHoZKhw/XSuA3bpDGSo6
p0ps6IkAuB5fMWdiJ5e+YUO7ArY2fx5k4t13jfuVotyxxe5aTXKMLpigc9YdWm+w+QW59qfCBmFc
FIIkFUJ99RH7KMhqGWb5xcDP35INCCt0E5gMHL5AuservpQTMCR6OLRbnfWofnCwNzlBfMk5GX0C
tFA7lRV4CUBdGxp+Hq+X8bIwvptpBeyv4ffNqYucHRSBUEGj/tf9xGuuHmdfjdyDMsuHKxydr6jZ
wes1EVQUmjmbNInCPlxytIG7JnUgWTDwx1a9PFTQCwQdKa5AwVNUoDpRKhVydcES4NytAAcFRNZK
6Baw/oevOXUgWx496wBnQB4pay4iisURB/7jDkoRxbUJYwmtv4S9cZHdsbwyfqGiDHiRuPjOc+C8
vVwLIW9QaRsb+xxAIcbsVOA2vZ2Q5310vBrZfHx/v2a1c+Cp7b3GbnHE/7J9ibvMuYjKQ0+Zo154
AfbR/oZ8bgRkbATZcLwws407WcYXd0xrHOOlluKbHR7HX1WI1B/UTJwfIBVaTdbgfm1qxwQFhz3e
W3GeHPHhIICMlOCNYos4rYPaM0GfMtjNWVdN1TDRBb0mcJyBm1GT6umOrDlkQhJ2KCI+XkMGAUgw
spnbMbfEmn4p9Pswu3ylNzV7QHlufe3o+wbtlul9q4aqwU04Zf1l2auBHaTZoj5rWNGurZZ36eBY
G4Ek6GtcQ75DfRltjr2V6Wsl5A8q0E+1FQO83CyLHYvqZjtfx3ES/eD1HEo2EepQO7BuraM6mx5z
pCJsrb7Rkzqz3yqWLwaIFuobvTghjEYgwdme3TxXP5jE9/7ja48gwwAzdBtDdmOc6l+2jQ32hOpq
3ytenFyIr04DXGnI0+wtC1+Eeba6yV35Na/2bgiehTFvwq1RI2YQ6fRSGolYl45h3g+TTPdGYfEj
5CGTC44u2Sbpw+5JlKiBgK5Q8rXFSZ76dlV9xq9VklrPcZaDjeoPS+r8WOa+Dm2QCU8Hlb0wQUK0
YWEUrxNlWmpLvgxMLIvXeJ4gwdGrHfsSTYE0JUP9U5LW42ZA0uIIgTVwL6peVPfNelI0dXQMQcxy
C9HcfCoh9JPLoS9JfpaZxQr/QDvQBtzSezFEhyHy9LdfPhumt1EfkoNZ58NGiyvjjWf1dbLK5Kll
iX4BASDYBVRw1kTxypHleMHBWPaEGwPUvRAPadtxw7KKBx6PHOBzcWIbm3G1mibUprXji+YU7o+4
hXyJUUfRExCj5q7vZXlwsdcqSr07aamdQRgk8i5RCkAO9cg3KF+ifNQjX8IgHQd4+vVfxP7vNbWh
/v2KtJ6Wai95HgO7rggP3UQO9wmkEmdL0RnacW3ueQGlRvJRA/aVeG0oVoHFN9rag6UETQH9BlC/
SCowGuKweETVQYht4h64yGhvcmu65Z3/1g51/v0fAzLg61CyG7iFmf7Aie0hrnGEDoobQCIMj5/N
Mg8velQXa5mm3VcNArC9lqc/vAaplwlvWdeiHMBTMAAjPuZlcvNzVEm2Vmzfd6HuBEbTOdh4ILmS
5EX5XMSRhdulzQ9k6tDxXkP/ut8lRlQ951mY4uadRVsatXN32kFszlzTqBtCMqbHIe6qSFDIX+Zu
iOQPHoUV3qnxmxsl8odj+Q0spkEf5u4PKKUC6Rxy96kEtHA3gkbtQLE+B5m4B2jhp9gKCNqnWsX2
Ktb3a2/7v9+l3M97UByfWw70tRyDMdd3dMXp9tsGRnRGovuxMJ/mZxuSb7sKIn5b3RHxrUZ2NABJ
Pf8p0++od2m+Q3MAf/DCLq8jB6IYuW0UnNRjfU3rLl15wuu+s+Y/8xQg9KFQx7UnJ+/YFiSM7dHC
o+POZhNfJ12T/of17Z5iNVncS/xov40JhHpYw5onYzScfVlpe24Y0G8A06MOWtCvUBy59YZR3MIK
JQg+tokb8ptQ88yM4usgZIwnYdEfhO+dQZQZn4ZwtDdgukofNLt570nlGyIteSi4bW+k6kXhW2la
yB53ZrohEhl8d0XQeE2FTIdj38y8hYoXVMeTAaerFDbFuviH11v/z3tKx/BR3AHdFR1bS0vHFuwT
ptZE1gv6FSXQ+8AaI8PoHgH7d4/UMz56i6/DRwAZVbH/q9glbJn///IBC4q0AdjtI1X5NCt6+qrA
iWzS3RRpdpNFF24/+SmCfPM0smfVTuou47TMrOSpFuu5HoKg+I+LZCQjOkt8iuib46ddB9LDQo/W
BXJ5x+rPDccbw3FoGXL+aqBrJwd7po8YGkGBrgvC/OfF/WkWDZCPegBhQsRzsf923hLCBhsk5Erd
mg5SOePtJgVT22rWuXZrlD95RXwpmvwfqBhVUdWfdkgO9kXQA3Y9C2cTpuHqn+n27XEyWWk33kNh
WDjOHddF7+Q/0iJEEYkT1SCBzJw99E75fgyd8tF0ASsF4T3uUbi55XX+Q049uO/sC+HZoi7FrqER
+kOOsbskjGOkPQF008oImIgsfR/INMhk0EAMvXLAGcLhAamCqa2CNOf6AdQnLVhZ8lZHuqX0Hpxx
8h7stmD7uAFr/eKrm067JHLaAKwrtIDioLe2tc3MupBFjQcRocCUtQF0dOg90PwMdfybKRZsTSGW
uoQlNG++BPkorvf6a6Q4QafM2HLNYE9RFGsPfhMD0Tlarz03vP2gga2dzFSLJwi1juGRzP+ehGKc
Ligy9n1hI4Q4ofS484DCsexcev0XyEgAjQmmGhzP4vinxrvZurYB+QOm2vvC69WAoqM3CeoKkLuM
yYYOj1At/B0QCf+hDPP8AVkxlBapQyWarTg2QI1v2evGr+WldDTg6ooqfbbwwhnkLhCiA3SvQHVg
/2KNf3U7nr5NhgYivtywHyAkae/6Os+PgkXv03Hu+T598prHlOeXuECGBmQkV0P3o+uYeNlzyg3o
HcOddL28IP/UBPPG10qcXT1BpYBGGy+yQfyLolAa7cLuaqk1+j/WAGghCJPBR3ml4/IgtYS+7o0e
cC6FJMe7GBDZee2Vd0Nd4Utj19HaAaZiN8v8orQDTFSgZ1aytFD0ym8j8GHBKK3u3FoCxWSoFQPK
Oyu2FJLhqPyU41YFyUoEgzqhezKxuVEGxddRidNhlOIeQtIRbm02bEU68vkcz+tBL+i3gHrWmXc2
taJY0X+F50TZChpp2nmYhumGf8mB/oMb3NJ2qtB7R6eCarqt9/ZdXI5HgrsTIr5JVaYpkvV6AcjH
YVJA5umV/gwUYNWsnv8qM24+J7B6Yb9PHRooKLhT2x80h4+QD0Bj2nFxrKf8IFzx7iL/oEweJ/h7
ux3EbWyc7aM6Y9rRH8Io8h5JQIDg6U/SNFp8tcGoRBZF2OF41dnY3ZFF0/PEl/P0vBf9ocF2IvBZ
v5mYf8xF2T/50LC95zVkburYkl8qzbM2AK9me0fVi0F47FRUTDyVQNHfx3UI4SabT19yyJP9bVhU
x6igV9MbtRq2G5kMQ3yTYivKtyUqmE6OqGu2SsMKyhT6EFVQg0X3s93aSVwFNGHu4tXimQtpzYvM
PprJqx7Kd9T9bRLZbgHKFxdsTdJxL5MLtnvQwbOt1yEH56iGemYFDne3K9lxNPhu8YO3FlqInYy6
Vd6G6YbikLNGLobmAdQ+XiyVkMDqo5fATyFk207rrAVyOisP0KppnfC4hJLLOO7CMP+xUJTXCY6I
QO0ILkf16k8Dg9CLoG5NflzozdtxZ+VZfyVPG4bp6e/WEdGPbgqbV8+c8DvXdOPEWdW8tCiaBvig
flOImD33x3zrKBPnzPd2pyVPUK0oICJgGsEgveptmc7wlvgECZ9dJIqfOfckgMkQC62iAUhemXPI
lJpIrS429ShGzYBA3LSlOPJzw3UD0FHK9WAiu8C1MHyiXlc12txrPnpVzOPDFLrg8Yp4sU+btt7h
DcV6xRdnR6qTrm+aK4D09ctYTexOTFMGfjWcVzu1fbZEywE7Zfk8E3y51mvMb+MIfhn16T/9OxaT
Rk3pJvvRny7ZVJlHIGvNo5+ASmxVNgVePDKOzOHUhwnO5jA+O53QxhDFGgrhONvvEz6WYVYKUrex
+0H0N8S10yBrH4A+tt0ulDhEqvPJFHH6YHtQSdUAqB9FVF6oaUH6MffIFGYLVWbZXz75P8Xaqgwi
Rh3WFoUhv89nTWvvnbrvHoZWlivuDBY4znl4s9pwR7fRToT5jjUi3NLd1i9MQBhdcQOHfnrJoQ43
34WX6Yk3hDfUZuzi8GvBjPERh9nWs4f3Aq3KntvfjUYlujDCTTN7/iPMsrsvY8U2gI6g8thmL5kn
86sBVMojjgEk1BEhG0MmNZUmmxXrslDlertH8mHS6OJ4AyhQ5OUGO1z1VYKT/zR+KfUhfkIRBT8n
5PdMHJVnVreO8BYPMlygZc4NpI1b3ANHnPOGUbWOzKhaacrUZaLthoLdQ04ZIeSjOLvN/mTn5muI
DfCJImjReTm1/CfffDUQCKFoE6x4wYSS3j3yJPJETcMnMM4stkkMNIutGfI9UgJ5tk3c6ScNLv55
BT8sVziW/orcLEQeC9E99l3SPUoA0QM/dcojmUL3ygcbFZJkUQNdj3r3aZbltv/hMSDDejDgQQ6o
Bk/4zkWybAOMoRfURcKdO8Matok2Dketazp5RAZ+A5qf6pq6BXtSGHukV6znD8vsXXO2QJKNf/Hv
1jL2/5tXilpH1kkDd4luJl88KFjGVv/apUZ+yWKQM5C7BRR4A7gzlIxVlDP5j9A0FFfsnPpHl3cX
isJLK9vrTqchCYMoUOkkQArE0FV4X9rWq/7V1sL3pVF9lT2ZmhxP0s27u0E10EEOUYIPfeMsqnUD
b+bqSd6z9q6EGkhtROVByReaO79Deqvx0gtFzMFhlImT9P1tMQEMu57n1pOHw3YjgehlrJuAW47g
kjY0c5WJycAF1Np0/QIcLfOl5yt8XJBC8qFx8bJnaTu89u2iKHJxQJcn1zoenhxULaNGk/l73wid
tTRa+3Wwen1VQZzkCF1B67UCjyJNgmZqci16E6yaX1zsC/ZG5+09hqpi/I9Kduqx8Z4b/GJ8ZJqn
CUV0yhlR163NMwAv5fucJfzzGrNdhLG/spNxBNkN1qA1qWdlOVCdy/Rl5ONTzRdcQqg3L0vdebzp
ve6ko77Mz+780NZ2CylUosqniT7qk48GPvk+5teq4JsiqAFa9TFiKag5Pct6YGNVrcD7EO3INIFu
eSgjt0RytOPgFUIINUYqi4vvJ3tk+UC9R76ImQfTzNl59PAlDPwye1+KVqkhknGSKL93/NLaihj6
Fn0Up9e+rhMUw1JlNWtQSWCA2UI1fu7aJyAF5gjyK/WBOzvDH1tNoob8SfK9niLnfnH3iXa2B388
L65KhyIogISAtKvlaUCKAvJeaVztluvqVe2sIRVYblAxX0crS31eZwJmZlmLPi9+dW2w+PiQOqc0
ca/LP6svPVQWdaj2SrvXsBqyN1OgksiMLSQolemKaqXHw/RiVKV96oDvWjHlr7qOBcgKjRcH+4xb
hSXIz6eO72qIkG1pelwNoDmtvCfUPXjYiLl2QH6UFborO7KHQ9WHgWaNw72G48R7lI42K/AH5dtw
YPB9DHQgwAuMvtZ2NMDUKPWqwXp2CkjVLrHkT1zkRaB/cv7kh9gTxMT8u8UdTYm4CFvpJeJjzNdV
nwW3lOjk192dOZriYlqgGkElPKhS298b8nlKU54GmLUWxWCf/iq0/IuZTAJRIVi9XZZdwlBYarSf
rzogH7Jr4unt0yU+mZLm0qo5UmJrSE26QKPis49Ty44xagVGG0QcQPSmAdFJUEPsEhPKrduslHeL
X29QcYy6wAk/DH18IC4JjrTv5/m5jUwPNMQKcDUb7jkGzgzIfsmj7WBkIoikBKONaTbuGRRe780Y
5XUfpLVxGFFKfqABmj1Hz3Zfo16lG74Rn7g2+dYjzinIiKG999Q2TrMxUeCwIV87VjbonuYA8hRi
gmaAqekbirdxT36sUfmqKMsrHaRrWcS7oOxGyFqxkO+TEfRWtt5kuJ8Bcw/hCLz9AkIBLSo0uYqr
pwYJ/EGrtuRrXWAYsU/D5EhNhmgKbJymJqCXNbHLD1qgL+0w56elMf9s0oAf9vxUt+4XIaJ2u7iW
WUboAz2vwhYf9f52OZqxBNPcuIMEjyeAG231Am88PbRhQLrT74QHJhHsGoBP6DVUxoPjtVgVTttc
28JurtBnfPeRSQPk65otGH/2TeJdJghOHw3VlKEFLn/qUmONHPyyiVWHx7m7DM2hhRe52PRJ9r7A
b1FyEs1OLU9zcBc390Jvt7ljo7YGz1R8ax3rDKAXDt6oWyUJqD7qRLviPbwCjUYCjBIDP1gwd1V4
JMHH4CJRekzB8e/0GUZT7EG25oDjByodoqaLGXTDBNs3posKI/JRmREVIP05hPzk8iB2sjMS99HX
YmyC5GQgm14boMGESb1SmdT7K/NfTLPG3MhBHTG8irB86gvL2HfYrN0xNmjrxtCrZ6D8cB+B2Mt3
02rw1ADHV9CnOSra5fhNY8C1Sqc3boPjlRtDgEfXF3kFXaGW7aVWgC9OrYTaseoZgl/gAcxKiBb3
eLhAmME+V9343qCy3twkrScD8tGoB7BbtSa7UIEdSDmCRmbOVod8OkoBU88GXqdm1XoUioQebFFk
0QAtMbZVgsA/Lz47NeiM74EGAvk+sBWmvu6qSD/HedSftPZXUaBCAPLIcFGjd2UKHuF4a2i4YSdh
9e6f47iyQXmEKTEy6D5orI7kcyDxlRxpBY5jlBCjB8jU2404Jl2MvS/qcIcjNuOgPHCKrtu3kGE+
Ap0SWlCUkCpAjf2XlxxiEp5xooBlmSV+gGKisaJI0DTzlWTIaAu7aEE14Tdz0w/mXTeh6OyTn8wM
x1AFVAwvSzz5HSftzswWq09+MiHWiBRVYj3OVgt9ubK3Qem/wit+cYm1qRuhmAok10ErZX9CIdE9
sI/DLkyr/sRUQz2rQdnuFqAL8btN4xA9uG8F6p8cPalC8EViDgXSghHSn+FqWYhGIH3igzD9j4l+
BqaUgGLmLs2kSGZ44Cjysm5+AoQd9qyoOr6jR8Ek4mY/uQN4IqwScCb1/HBs7dRaMl8NIaSWw0j0
YOjL+U6TdQ2QWNw/ZXE1PUp8P3MX54XkyfCKmNgtKCuUCWnq9Aw0/A+yAJtBWFUj3Y6XpNkChnde
kEyc/Y8n1G196UNo6QDGFKPcGdyTTgF2SUs1ZFIzRCBLYCpkRNXTsJ5HFHskjYwc78OSaCiXJZaJ
y9rL6HKBZYVxVLeCeW31SShGqksvK3Dd+DJ2lrEjkhM2JmBmw1vWQmDyic+E2E4oNh7BK6piFxfN
InPmPlG8KWR+xJKfluT42R3fj1BdAS7uMmlvOPUBjnFiMYA4oX8a7bB68rzqVhDPwYe/NGT1pOI9
0wGRxRijnM1FQt6dylVX2bumxRYGS3WgfULPHrjAV1ozq2CxqTc7aXyZQ+YkrRp6xTpK0T8WowF3
HK33dSo1QsOzc7HJSeHcGo0908z5My3+zx+HPu28jDPiV6H7lu03q9SoDfShLtBHAvho1ZBJDXB0
q1Cv9cPiol6UQpd5nkZ2m1r1ybas8t1J9jKHVqX11YKtGNyVpn/RcGN/8aW/yfXCefP60NrWWm7s
yEwgP5SXtvXaanl0dDoUTpNfmtnLhPfQx1ZPI+jBYldB/qIowf8A7ZwL8wzzMS6jm+mk7pvHAJBo
1bNiMIw7BtKVu2qKjLuk039UTtHvI9wHPeCtC+NoQY7QVRGzT7h2h0LHQmL37+omNIn+WCFdGWE8
vYfZhalvJlfDmZmai6ND5LCo26FOoEmN8ZgPOI8L6LpA20loN4nvk2JIFXoHgkLkybxzrznJKQF/
80lyswJlyodNziIt8fZJXWpoeI4kGzuKepUmUsE//u0ay0JWhJM1Swd4voDku5g0GXCcim0AfCtX
QIeE4EMeUOXhuubbUOCVLWx168K5b0lUQsf6KYGOBkXUU2lfqEch1Otl/r4UmdQU1TUxXxLQfz52
fXtXxTK7AIGTPlatGd+j9mhDY9TUeHrtCwnGwMXXSuGuujiOd4vvzwuBAHu4GIW7A+INhEgcqSsA
mE9D7/OT2yN3s6Ku0EJZBtSlcSYafpp8QOccmftrmTs6DvKG35v/lw8Jife5NK07Shni2f+x4r9Y
rILqTA7YGT4ErQZm56PbFP2l8zqxLeMEJWM8dK9dKESQpBNY3lsOeh5neM3LQmzdUDdBKWTg/MuE
BCVoceNj0kb9jYdhsY2g9LhJGgdmGSUn7K3GgEZ1sKVcfUgij6CsuFGTdPYBWYf0geJ1owHUzMRe
mgYdvCbMq7Xc7w5RHoIoq+jAUeOhjvs0aZCYo95iAkAgIPWWJBvymZ7ZnnTVFJAk5XVyaaUD1WfV
uFCeQg79sWIdcnPkatIswK7VPc++njcHlLpYR9+q8HbHChRieUZy4mD+vmSKhZ8aMUKXGBQdR/KX
iq1/GYwLBg321jdWCdgMI+HF31ou41UctcU9y8b6UqCIboX7ZfINxDybAgLEX0RR4Dnt8n4PRkUg
Dbm8owAvwYaIZoZA8ia+Xl8qVdRc9hBYa4fsK95Fy7tYxuWdVD3PKuXhPRUM9I+jBZ0AxzfoekFD
o/43znj1B19MrEhm/Ez6u8nmT2RpCVwdkdz8FjhIVq0ia+rXvw2F3Vjv0zJ9LFUimpo0AlBzbB13
R8npZYB6vdH8ZKzh+9lSTGjzLD2r7qzW+9ppXMyDqXI5oE6GMh1S960rJR6aqX8sHK+99Y7lKVF6
dyPrvr0Bcg8C2iSWAY1mOnOvuNWsZJxN3QoYzDtWmel9WJTdDWrX48oaPbanWN3J+l0NzPEaSUmc
udTxIQIstw6mNjZPJEX52Y4bLzvg4B8U1tCsXOImUBG/C1nSiO1XKGp3eXwOS53judr15c3ktaoY
geyvKmm7LE0Ovo3ZFDhsPYEKcY5Y/J9je5Bw9dze5Ta+Dn8V9i+uZXfISIIcBbKUkzMG9lQnG0v9
s6iIcmnIB25M/GHI+SmGzFqtYKoVKESr6M8IBhzgC0dI9yV688qRzgARouv557btw3NROMj4t/lm
bAYbWpRTFp7nLpg9wjPZ3IBak5b4R5/hzXlNk9/D2fQTgpt8N5u04jysJlPPYLG1qqO6XNOCXmhU
Zx1UI745lAEqd/ipw7arBG0TbtamcNITOQ01IimInDScOdNPo+SeqvjB7f8vl/httblLsQmoudeo
Z862UGd8oVKXOjZ9lEjX+TnuCg0Pq/aFq4rkPh//0v8X8bRO+bFOZk3NoQahICiBx7XKODyj1MhB
LmlYE4X2h0UU2rmc5jGi0Cbrz/OAnPi0yjJPjWU7rYmm5RrLFdXoEquuv1gfY/RpPABFerMAoXhc
1WuLayJI29oLUZpX5yehGsMp0nTbyTg/jfqUn6jHROagdOAjCDqhcocc98WlAa+dgDFbwnUwsKBM
dizXrBvaS2n1YsuBKQCqO28v5KPe2LrthXqtjJqT1mAjqCa4qqGeV0NJeJ6m19PJgnTGYfYtq1Cv
gSIyTrZQQPlpYLkGfQwv95G2Vx9jGaAZdM2Pj9H4YLjqK4HSpUm3j0br1PqeuhZ1feHbYEzvqncv
Dbm9lgBt5jT20ctGQNWo60x6A3pCUCesxpKNK5rKGs2BkohaZV5QZwYPUFHrBJEeFw894/k+byQY
lmXF2OxE1S+YxjQQdoA36IHicDt+jyOTGhqNG9AyMDM+LX5a02cCaxptMc+nURWbI8t2CidcmlzY
H/5xfRUb9pPHgo+4Zb5b+dnecIw+oKsuAx+xi39Zk+OGvTGVkpUWmNxsNgNVyoNuGF+Awqs2/VxI
H6qTgd9sqdImYxauARvZ4J8jT3Yi5Il6szlOUIRaRjQDJEJGDZlzYtrlteLtVQ2Zf+WjkMGWzzPl
70fsp6lk0nxajkeu2IHyyRfpgVdRFmhgRsLey72wookBuYl/b37zDX50iC02R9jpBP0UyHvh3oxf
p2M5T2Ve6g8gat1Q9TY1zCx50CSFeZp9Qw+dF7yioIIZagMaaSSiLrNmWq7q15sLEosmlLMADTdV
dQl/Atg3/LaMVxWU4lp8WOwqZajZ6yEuyvsCcms7d2zEmZlpc0h4Ex5Yr1knI+3snTTAEduDkHVT
+uVwNXsT2IAi925xwsBFyIb+S2nzJCjyVHyTPb/r5GD+6qCfaHrjCNzh8OJqSlNPj/KjMejj91ob
v+nMG96g324FBegrwIDm+asYn+ExrmS3WT4WUH/i3I9ePX8sEG6D6M/O3j8W+JwZwIcmaphALXPI
eeM+2oaqpR/MMxRi3McusdzHWmnjGBUqGrMct20njcxrnt5ojKJSnI9sODi2NhRAA3Y9rkFymT5Q
RIRKqb1ml+2KLkK+2BmezRZFMRSPd1l2nDxgGWgNihBKWN4doepGZicgBJngdHW5ilOwaB2WCaSC
1MeVRmNeffMJyXCJcgMJbgxwnMavpgyxD0/1a6xYLvQYNKl9iEQ7nvmg+NCgBf8RYYs+W6HyzN8O
LOuBUYe4Co7P/eZMvRLicIB11NqKTOTn23lgiRMoy/sH2mYDePLP+GAPoH+ghC0bg9Bj+IQxx7cO
7KrYIDw0TgotYBSYmywbgj7Osq9u5D9MEFb+5dbgf51SFgMnOK1NP09+hp7+pa8z/Q3ZRhbUvrBu
XtNPazHZzUNeMw8AeRSl8Vgi1wSh24PJVrxO4z0BIIFTDdIqS169JM1PWexGa/I3jY58AXftOwkV
BShNZk+E9NHL0NsYrdntExwm5S7kSm2wm7/5KODscFz4TTRTstYAqMbvXZb3Y+okq0YN5OZ0Alxs
eilAYIa9kn40MpD9AEjiIpXaFfeeZt2nWuHe2Fh3tz5fZcogT2/HZxznhvdl6zk3P2kfxTAFQx0X
N1ePsrusrJ7IEsplSnON3G5zxb0gvw08ASLDjc1DY3XFbcqybqejzn1NEzzeyG0qm+SUTU55l9nW
AEyxk29cvPxba1/j5R1414dVppxWPn0tWfGr5XaciyBnDSjmZa8Fetfoe5OwSc6hRinsY6VwR3Zo
ufu0rligK6QSNRTvFJO+7/QYWKb6VBl5+ZhPOFSRSAE6ubdC1WEKqDHHsZziS6WGzIgrvlSgJ7AX
bUx0i17+EqVA5aEKnNQAjX6a97fmvBRNo/VQC/3L138KQ5FfQUnRdErvaPia+1uz+JAzd/+PtG/t
jhNXov1FrAUCBHxt+t1u27HjOJMvrJk5M4j3Wzx+/d0qnKjTkzn3rHs/REuqKomO3QZRqr036On+
WwjN/R/i/ocQH8wtB7zAPvwPsfqy3YLH9mYd//xJ75ZpxgeIodpnz+r7C5hd+wv1qMk4g9KXaqhH
tnp2gn3eFW/adDdVO+6mUhwe90i26pXdGHQvnvUfmaRCcXcC2gESE6Dp0FDv/8fW1sHWBg/+qfH6
fywHQRcOduF03FmeOYbtIIJvUmLXU03RXwMXkERoq998YM+3chqmJ2eyihNur/UxNxP+XM7DYzF2
D5kr9xAgAf1WUqPyuTEUPZM4BovB000s8H0flAW+NQo6XPu6AZG1nfNLCe53iDG4L3ks5B+NO/8+
44b3LSgFOPeHKHuBkMC0j3BED/Go741Xy+rqZ3FynX67s+oh9QYjN8IRt7GtL3oxbWimgDLLtPmY
z8nugKAzzPrO4jiYGAXfgWcPMLvMMM+EM5LlC8cLwzto55oHE/vTkMwU5Tv+39jh8hWLZnmxH0Y2
kBSZAq4BrBxtJX7jB7fr6zdjAolA5hTBDqeW1ZvledZhANvEOrer+AeOjeaC7TdFRjuFRKOaawXI
KkWOh3yHmgsijAQ3Rv6tXMrgT8dynyCBmLxnrsj3C0CUZ2S7fNxdnRrcLI7/pzXv57jM/hzk5IR1
L93HujOhTQeuyS1yXSEenBMeqyC/DEw8d5A4DZ5xPlg8Cl/stAliZQF4+MSuLbPikaLIGZlDph6+
00nbjAHlgEGOTQR0ZINniisaPJU542VIcbScova+BBX/rKf6Ka+fRXpwMx86Och4MqRb8NoyLVcZ
OA42fMvY7bA/Aqu/MlIzGOU4bfvGBV8oNBa2c1PgHuXLERt+Lx/295Ggg/wseGAd10DAI7YtMDkX
inNA73lltekcpetylVrvx2rriq0AUvsr9Nnw5WX9AG73VimQ226YJ0N2oSEvtgGvxFfTFt5lruoB
1ZY15ApaDpaRRGbnbgRAGM/zCvjMKANlEmCrDj523M/27yVoekPuBsOTjm3q4SNWiNJ674R1WkkW
IPGQbrscssWBgrozVMOfJxQgZ1dzrh8mf/w9gewfxCXReGX/0cjYuB2Sl+Io5FdDclAINzL3lACD
Ow0gHQAJXJQ9SI4XZb/8Uiii5xxJX5ycq26rxOMpIi8nEEWjTHjyAjA9bQw/SD+JyEu3wejHV2p4
Bq64rWWb9d7xJerPurmPD3WTRSchOx8VVVCyQ9lkBgpB1ssLAIFNBDoIdH0t1H0zriuf7UwPn5Um
rUHkvxkDnD3gaHXBIZnFWglYROY9DAL4MLsA0uPGGDi9B00puA3JoBGCFAk/+F7EThYLXqnaGK8g
/UvjAfnURoO1G+hZj0r86wD07ZVC4mCcH9QEmzYOOpi8s4EdatlaZ10HPmYNEr0ZSLZSq4puRFyp
SpziWAUKFhTUVdOmkagnbX0e4jy/utQKfKEbsjECYPzKDXzfR3TkDRCcqRaAk9UKOhinHZcR2+vD
nf1+0UJd/WZaYhb7fByz57IH5beEBFaNjjFCEcsB7QB+82tHQB/u7x8xyjV63HovwKvlNXtfOv5m
raiU7d9p5oA1SQt1kuOupPKu8vLH3Bj6xnsaUdHmzSo43Ef5HV45rEdnMZozEgPThZrazqZLntof
w7lCUVhWi92dnYY0gWLvhnqlFhIGzYbcLsrSJ2lAHkhdDGcQH5eg4a9sOoTXcxgzXp079beWDqAc
Sz2UzNOwVH+Es0zAMEfjtTs11t+s6eWebObEjn6XjEchgSu9Uc+jMepnmgtILj509H5lYyPOpby3
X0Xqia0dDLuJuz1uG8AvaIhCBk78Xa8kTO8cNNQ2EPHsujS2kbn4ab6RpXiwJ2qVBvCjdRU9F0dG
LQTVip6bO3/MrRClbND6zazuYa4jtrej6C8y6QY0Y92DHlLPVRO62hA7wAVQ064W0Q49vJu7oFoD
hJ0xwHJqAbqsDiYbDbUjxpvUBvR0w64sG2ObDot3boErPVljJvdMNBKbkPbiSi//sy3wNgJ2Rf/T
UAb8FPnBsMeLoHxnXn3pFMqfIlBYPx4//oCsEjIgPwqGqVR4rRr+14JhSQXEd3XHVEVMZchdJtod
6E79SyTj4BIgH3ahoQdYHNgIf3gi5P9OI9iadAjNoAYFzeWhChwbbHUTD5kFyv8+DbDvnqEkCEyO
+47/ytV2WPKfLpj+6MHq/1kAnHJw7HI8QbI1/5Q7Oep0VYRj/DWgCPEPpB6ikPdI1CRjF51ZLOW2
KkXxNteecWSB5YQ0TEHLeOlSl4F92MzfWJZM17mO/0NOqBXmz52PEyw1M4j75HWwOagb++KNTFV0
NXIbLAIGKJ8zHn12ka+8JgrK6NQTdiFjXhx6BYL0i8A4CSsDobbyjgWohPgiQzwGITSjKhNrvNfu
JY6pt2uN4iiHjzGVHoIBpsPhs//tgyUz8FH8RegxHCZOxxmngUgFfEeUGR2gDoYXeXuyUcMn5wml
I9EDjRJRNE+Vb9zA0O4WojBofEU3C43Y/bmrjgFYaEoUl5fLJmFZ+QxO8wAvvTx6GmXaXtYhskgR
6iybj5iWSaRzVYwbFGAdr4nvs5Xyfc7H+esI3D/qTPPPVWu6j0s2oQpK2bvK7HbG3C1gbcdw/h4m
vNp9FMP0DdlseakHE9usrKkeEyfCe32R2ud8ck9kd0SWQOciC947yDVeBl5CXdKqICCp8LOp67F9
IWW/EkeZivM/81y2Eke1aXaqQdL2EkxZ81paxYFwtBIQQZBPdcEKuqU1RML6/aQUlu0gS8M0cMTZ
AvgMu9yq2GoKFW5146Fshy9R5CAhRfQpK+Urda0afDYz6utFDqUKCKJNz9RMZQXG8B4UCtn8LFw0
ZIaSLTjZe2QTbkKBpjwAwJMgs/U9juEM+slx1klkdl1w37bB+OjVy/DQQUfJSOb+DP674YFM+JXg
2+/jTyD1A9zAaYyMxHIw+/ILje7itI0ctFRmyCQsexfZVbWeE084Gib32tVzgiFbP8I/YvRl6PJG
mn+htdfPRR9RLyO8z+ACbkSEWue6NCHtWj4nZpNdoRjZv/TpLK6z6zxLMwf8STVRPDa7Kmm7HQ05
d7uXQtTPrhN/TGKod7sKztZJbQqGaB7IYDOqTDw1rkrHU69Gnhf6tN6jPeIoluyxYadQU6KQya6a
dZ4Ae8lP3R+T9IqR3ynZ2wi7P7XszRSK0YEjrUuXyDKOKqPCPtzY1i6FA6CLD6NnDjhIx4l/hEP7
rD/hdR5oLDuzQwsvn+sQ4iM2hG7gtdVZHw21l4L/H+eCksgD1q06MpTq7CY6C0kVlRGgDaBHVcaV
IpiohPOuA/4D0LWdZiDWDooWajLZ/tVRKyRFt4AULcFRXQsE2ohCzB3BSIsrA9gFxF2827VGZp7d
oZQvNlKHALEmyR+xb6QbVDsjPdHh+ey24sfEKbe835Mq7teJFcDiz3bnfzaNQ1p1kNatAMEYUy8e
tzSWszjMfTGfFzPGcTaguAMqylWXdeI/CY9NYAyVLQ8MuRVqCeiyAguZyHK3Bq7GH4tbC1hyZee1
IV1LX1XHlahmBXIf/51qMXEpleM58DH4a4AA1YUaO4hQ7Z9mst5lKU4MW56ZOFiCIsLFJRd1mQD3
zr4HQXjSg5p7HdJ8AI4WI9Tr8dHEW59Z1fWOoxx3Q57VqIMkamgvN4sESYJJyEkdKiSDjhR4c10K
J6PZpHI/Tsu3SeB0kKmaMOoNCQ4AtY2hBGXxWHYik7broVTz9fBXIWT7H+LoU6grQm/1H1cs6rjC
gbG6muu0STi4It0BR2peefFbCzTFSvpsKx59GlpgS4EwQgDJMuXVDpoUOF+1hZemwSB20oUQlAKW
U/RgckidE9H3UUNsfd4PSj9tuwuhISAuW1Z79jp/QFn5SgSoY7PaHba5I4MjEN8QNLSWlxYHBlfT
xIMxtw32G4SvRAi2yFnpMhsv3ZC8kH0p3GaXjW17movYABn/gcx+M8qj14PuqUCNy28gYbskeGP4
nMWefMA3EXl5WrUdxg0yavGTjxzRpyW1UdmEqyG5CmQO90YgsdvkHaCnNd6fov7QQRpqX6llTfDU
4fQr/ZItUQ68fJdvlwp/zoZbg/4xa4v9XCfG1p+98jVyWlSIO+tgssrq1ekFlO+NxtlTgMAW8QkQ
tWPnLNUrmTKWZ2E5GP6RhlaajQ+ezX+jETWl06fQOVzaCy25LLZ/qlwwjpK3msbmua6wg8yD30of
lNILkbCIDmT0EI+o9+vYSwBEK1gLhlVW4lSir7FrQerpE3Gs9OBfziZPPBHZSqxIiEGyqmla1OLc
nJcz+cmeZdAHUYXEe7KtDC/qIgxVP6G20YVwe9zmSJa6NRANWbREF9AFRRca9taipI6pJdfq50G2
M1pzAWfE9zl3E2nI7H4+mG78WfYzThNVA7ksF8kalLGATqPbcRAWf9hiJwWH9uq3VdH2YPTvNNEU
gQM4FvltaDduAmMItl0xOmcfT5a1WYDuPxd4FynBXYYueSgmqECbuRpv/DfdBHIadqiX8qEtBBwA
fxem42+5QFlqWzw57ZSjptPLr4tqqKeH0Nl1QHiH2iWKqyW3xw11BZjOfDMqzqvDiI6yYdFJL6cX
oR4K/aA3MGRPZppDiVldK/FfWRyUD3eRd9ekeL0s9VIw7E4lZK2Zz/tl0wWzh6qR0Tni3PeNRq5T
edfRNR2cPBbT3xHHXsfL5fARTG4f/Js0Yw1us/mKXSBoGvoXlJLUGzq8zU33OjS5/6UUrrM3xTCc
KKKOhxqUnXiX/RHhlLOz9yp2G0Hvw9gOXNPU8e7XMA2cn7rTgXL2ucf41mvN7kRDyDZtLWfp3po4
da9cUXaTHXI1HBh8H4TH6n3DhC70XZhU9sBB4v/fwhy1Gk2n1X6+6DjF/XpRcAN+XFR/NlpcXZTC
WgOHCrYPXYSsy6dNZFXzp3S2BIhca/yRuo337rnBqU+yAtlyJAGnPICq7Y8InoO7qSlif0uFyi0r
wUTBkdzTFcgTQ5Yc6r/ggVSVzdREYDo3SxuqOKq8eZ4gszKa6VcdUOBH9X9ZaGI5sOE9qP9ciKif
CtNU3HyQbeKqGbJQSK97JYucijI0DDBEkmiTjiedJgqxqjVe9tZFxPlyzJahV/Im9rbD/+B3Wf1O
3xWOSpIwgf7o478EGIUxh8JpPwI4Xrgr8MAEzYjCARwJvNguiHN60LP+WfnLmXet8e7Hi7HL3Mo6
m2XVPi8FdBspAtID4Txk0QuEVp9zO00fahvsR/SJ6b9ipNVBYoP8TCZU4EJ/GRU+exFBgCzG+f/O
y4CkjbzCuYgB9OobPSYjNbY7RmBAHqyNtlHP6NUU6v5qHmRBXOwmoYMHQgFIDaIChf0dTF17JIWg
VSZIqQgFhZGeCj5+JRPqfdVBvRfZj57l/o03hfZIukKrxFBclxkFsxxSMNjixHu6a0O+Avd8fWe/
GVctVHnT5JEeEOstvoP2+T8eECOLroM7BufaskMwj4tHXdbF50wAhOrZIHEwvteFqThwZMVAJShb
W0F4DUduDZ7+4YAnpfnYRdC1SPmY7K1W1KDQ9obsWgbTPh5ld15taQ/kfQcBuTED18JqQz12vjfw
KoySMfv5v1M+4gz0H+xwge1bpml7gcdMM7jndXdEDwKrqY+fpERhYukZEsLrqAkrGC92vcr7F3Zs
GHsONlM8OAIWesZcb22okyHdPzHjYe2S33UclEEKV4arMWDYtk+GX1YESz5QmQCVBOhagX8tHRhG
N9niLDcL9Yy7BdZShLu1ghZqno4vrjGw+3hSL8Vvdz3HluVvokPqu4R0wL23a8rXKSnzPTOEcTEW
J0L5SN3KfaPETshYGzXKD7J4Q15tpyE1jjU9dU3BntkMQb1s+TY2gTg4PbcPrhH4v3nODtkfdzOL
Dq9hTg0ssyodo/oxUb6A1MV6IYvNsRUEKTDScyqg8CHSlonC3lBt2qiER5xh+Mud4wS0mXkN2tvJ
9EIDB8A7MjZFmzyB8zN5wvGhdRAomcWNGLY1Om/z5Gp2Q0i2KQiQjMoz0AGhiuaRGmCqnXABjf8O
5TE12yDd/+EB8BIpU2+4LOSgaDPo5lNWta+rDb+6+ZFmIIcWhQCCedv7ZXzQIuRZhkoY0UD40Ki7
I+iU40cZ1B9Nixe7aOhw8ApLEuOVFCfQ6Kr30o1K7G3rWpxEhlp5bIzf0r4Zz2DD8Lc4C5+/OZN3
NjuzegOv2XhORvABkhKSsssAO+QOx/+HVv14fUfJGQLzccZZKIT9TEikI5EGijzlreM2+lSxcWO6
kfHCANgwy5Gdot6bt15sJiGvgULYpwkIQzg2QHQ6JqwaB2N22dogzOgBzlWgid4fcaE6iSDYHBvd
MV+GIjTywj0JJck8DckIXoiu39NwtuLlyDz8Wquxcz8zcx4fgAVGRZYagk6x/DQZ5hprJJifz8Om
w7nuCwWMLP0qazO60mJ0qaLuoftletdG0TtTMwfxkm4HHPhyd5sBfxt2YDB4QqVC/+QznDiBY+VM
JpONMz43WAIvdQHRMBXmCgbaZ9VUaTNfcNRwJlM54A439UlxjAIzFApfU2QosTLn3HqqY2sGEnAp
d2CQ5dCuhHQD9xxzY405sFMoq3uPpL08cEWE75UgMV9KsMhbqHysQt+ebryu8tJcc4I8Hrjzp3f8
uJcHYgrXc/2RjXjqOmxjWGWeHYCyBfGYDLydGzGc4vSK0IoapHura1XNFSqPkT0jb1w7ySHhLmgz
UrEcvDIBLZWRml+iwj17CtdiAswXCtaMj2Y0AWOXtFNISJi5s458msv3oS8KVMHLZb++myTqhYUe
RdQ4uYE6tg6yLzu7V7dPenWx7fnRg+ru0cVB2gllhlcNzJk5w5k1wXAg1Y73fLdYvRqeU49ZBoE1
BeNp1AntIvDlGQYQMXSAhT/Z6uZBvbpJcJQey73n5qWzeskxAIEc+aj00rFkj6wWRDAcuGMa6kZU
pQPCNlxCZZ1PogKPX7TInlWhwUBe1pFUhGrGytyDt4ifJEAtD5IUJZS9ttqxBMEHuoVXyJ1bGMtG
xwQkLqHHqHuDviczILOOBNh2giTfq+0mSDUzE1wXGFHjuP0fXecvD6gUxhYwcpd9mbT/EUPx5iUS
T1neJSZe8KglLCxsho3zOLPLwPE2lNGDb+AbkNrl9GYBxoWsgjm94Vzpo7coW4+i1XOfMX+vgXEa
J5fH0wI6DAWp025pD+Ckngz8LpXjBlvnRmBD+wjXMwF2x1fBYbvFSqCUk0JibEmE3KUl5G/ypWsY
8GzKqNzNkn0DFyY/kilzoDe/AZo6fxCRs9Vh1IuAErBSXPAH7Ksr2td6rNpjqkwD3bzIq7+FP0LW
75r+7lHcCLxLO0iwOJceO0Oyg50L1RsGgxdQrUK3013y9yKzce7Y/8K/JKRdpFa56a5r3Syrl6mK
8ilOuLG/v9LNdIoGt/dZYqFj9LN8EGkIQQbKfBi8+Q2l//ygTdSjhvSGaOrqncf7WDGDBsQVBUQM
DVARG6Cte+ymEoc/2bcOBEFvbByHZ/zMPpMVB6rBCW/zMei1ePXeLE6+S/wmP5LX9KBdPAKgjmwu
SsuD4IVBjW4jsF3A+y1ei+kFeX0ZBnM5uJpSKAyoV2jy6jjmLnjzACgFop9lthNpi1tQQbnZ6Kkk
rpLm5yHk6FTmNnpiKRCRoQruPZ5vAou72bVOUSXNo6TyTzHuAzhZ4vnuQ0EQMhdiUQxt4ThDGZZ4
O4jUg2g8SHJYOKLbsbTCbY3cHxwgYFTESnCRkRpN/aFtpjv6m9Equ92qTqwXX8eAHN+usxppIexz
AXFzcfI9u1mMiovZOLeeZ6AAAz2ytWnybtROj3pD2HEe9xExMScqQezxz2nO3BglCg8RedPVa+s1
ZN8K/JWT+i+eS0BOqQ0niuh2qTWPp7LsTVQ4q/2oblYjy/iLGWctJM2HbmOLud5pSr47/j3t0Jx8
vwoZO5RWZcgtJgMICzvD/WxYsnyYsrnY9GpYpCJ4rhPvUEMFSoa5/AsV9PWr6c6olHbiL0kL/n6K
7GYnwTm3AaFmNRHCO80OZMULnhkt/2ynWXd0Hei25+kyP2VcnJJpBjcCSvbGa2JmKJpMknoPJCoY
GFSD6q10xkEFum2Gxxm5KZoa3skUsHHrLUbS4OKZSKOCXM96izz7d69j4Ixwx4Mxuek3lnb1FoX2
9WNQIRHQ+P17A4FfBYLlQG+gp5sbmz0H4Zi5cejGkAK/cfzbXPDJ3i71q2vMPMKfn77cr2L0laCJ
9+cHXKStgNfFzwPSveo9Ayf8dZiOw3gt/L74lJxXbZ06BgXAIr5FA6t3ExheLrLq3SfHmrPQtlsg
Io2sDvsBBKu54lYFVIUd566AkqqiW1UN9ahZ/HTuNnpM05jloozx+4xfTbuz1Wn8nIFv6ikuxvLS
QIAwZLxx3sFzFO8irzSPBkQm3tu5+GKPmYW0hlF9hsIaPn4nngbIBxwyRWDp5x6YMVWPmg7MStvJ
ZnLlyFypMInuUjNd6nmrezAObPJQw/djqRtGTTPnCXIiwMmIcX72k8uAktFPNVTaP3230MDt6u5T
j3NYFUOWUQXOH7NoQOag8HTMT+sEqf8WSKeNmXrrwJM9G4Inkowd5VJfZm9+tJRJ2yHAy7ZRWTvb
AW/ZQA/EwbVicQ/ZnIWD6d6xTwF2yyghB6EiHZrSMADCAW+Qvf3Wz2a5eunAlbw8zz68KXBedQDa
moKBDHOqIRhvCT9cXxhQ4XJquhkkdaQfZSjVcRBCuE9sspy1cZj4BKQxZAt+2AOoD16dWoQUpe1T
XwaHbM7AWKama0c6CDeck87edX7Jj6wyvvaRzcTei9r04heVW7xNnLUhqBTxWWhc53kZzl5UZtkR
4gANwK7mcJ58x8s3VgJSwzGPqt0Uc5SNuVG8Af0WSIsnQ5yi1kXBsQtKsSibxPvYQ2zXjm259dWQ
4Vazq0oGyJGXive0Bn2RX4niSkNjwq0a5V6vNrSjX0dI4baQsEisz8IC5h80cJJtqxRlnW0B+LGU
nggDlf9vJytYjr06D1ApcexA2tTfURcfjNtrFPnXUHKllPWnrhN7xcZ3nGQ3q/kDcmH+jpYmtwBb
DSq66nQX8REbu6ac44uAqgwP77s+BQS5F1/WboPCrpOHs/9fRzLHeA/mxKvsFyOeSvA+CJQulTGS
n4spjRBb8Srb9h6zQ0A17UttvsydACPWYvMnDiWvbyO21MhdNguSHmazhx5L/8CgVHIGdng5RHgf
fTYLSAoW8TK+G5n800SB119YhxcNSly9bZ9AuiqBnKClKgbUaETxpB7NLAP8DRQlpoLCJDi1OeIz
gihYDQktA6URZwMsWnIim4PqqU8+xDa72npakH/KsSPE6bjAc7zqbONMzTom1814cFCBvll9DuMs
lBm+bRTVI4N20fHaRtO1o4LI8snPBOgK9mUE1svctPad0gpkfjrsbAF15cVw5Zdf2MdIRk9enDWH
jIpSheIEnZfIvYAdzr3Q8MZD46Xc9wUoaCgsicrX2YmBVPoRT/Zfzvw+fUBi5OYCrjW+dBAx5h5U
oIW5AfM3f4jtiv6AISsVmG4NXgoYXXc5QDUnOLEpdaBMlvH4bBnlnlDQdS2Hw9zYj9zyP4DRILor
LtRUS82rDcWRm4w0pB7ZxAQJVfwuMIdw0dSjxpeuCL2pKcW2nUowB2+Cdk636ZQmF2qasfvo3dmi
iYsLpONwdN5UNdq7cPLnzET1uRuBXF2tcxO4zgza9GsFRKwSH5j9ABoOBXb0gMfdSYdb2ZTvhT+N
q0Pf+sc6/TtJJ+g5Kq1x4DSDp6JYrKtaozCGc5+22AEptgVk29tr10XthIwuxiDC2zodHmg3Nooh
rz36VbgkUNTtK4jRb/qxwUTyS8PPj56dv1PgzKAxjIOA33V57cRj0BotQzmBHOQ5tgbwGVGtrg6h
+lwfufcL9XRDtnUK/l72fV8kJ3AT39UnkWEtPGrryD9PwX3FE9USscj7A+Q6fwLy6l+oyXn/0bu3
JYYL6gYgxnVc+XPwv8+l5U15xh0cADo1uot15yDfxVE1rHcN+gtf7wzrXYL+7gt1Q7Ho3kIB7X40
ZHDWtwMKoNDbe8vav7uleDH0qNoc56RggEXum0DYa5c7DFjE0jmRLciKFAgHAm7TT9WXKMcpOfsT
2qDzwS+gPqnFvVLTbEILSY8DX6AJRg6R86MNPbxHMomFB9cyas/IOsgspEUglhrWNrTYbCWKCQA0
1NMzPzqMqi4RjPPq1NXiV/KC+wzSMb18843BeS5s4yVWBZGWAy2COfOBS/SbdFeldhwPT4YLYRBK
Okox/tk0SHlR4jGAJIsL9p3+xqZzk8red0ieaRP1ftgpXUkmatTaOl5PKhkSZEl7trl093SefXeo
TcfW1ewtD4F3uDtpJ58+5m54L/Z4twOB/M/H8jqOHAEwzhu6YGwlycnpvC/4Z31Os8rZYSuR7Lka
xoBugyJ2rEPydsLpHq0ZfMHeYH2WkC38PEOaRUWSZeL8GWKuwSNNLoY5CWfIcp6E35vPnQUNqUbg
CTSY444ArCnKgx/8NIakIN5Zu7DvwLcYma8EZ+2GFKdoTQO9RoWERXIs3btFe055be7WmtJVv4+D
F35TCHcGoSHA7fh87lVXpApnXB1UgBo0bn3KTVud50cQaRONsevzEbAcv4+2ZBSmB/5S6g6pE4H0
AZENhOHW3oIjQ2OnPTcLkRHs8NNpbP1Vl0GLM2jdiDtbBYT+tvZBSU+OUr0YUY8ak16M9JiUHVCE
cTuFvN6Q860PQoetl7alf3KiAaVuMQPfvpLFLFVxf52wwr3ilLbeYzOQbRrSyiQ/dzlSKxK32NVl
guAMTANq6ljNgbWnWZUxZ5t1zJVesRPjuGHOUNSL95z44tFWDxRt2OrpMQuQttmsPjJTwATRv4v5
DWV3/BzTxlHP42ryOo0mQNLtLxRhJPs4ghzlnm44ku4ySfrJKlznHFDh543DMaM6bGuv2KeBLS+i
j0EHPA3tKzVBlrzlriyuNOpm3z90bWSHNGQqTCIbZdmL94lMEEAWu64BCtHoExxEQeH5CQIMe3Iu
FkcuE7WFm0Gw+kQ2uqiJNDGT8z5GxhEZX+FMD3MUcGfvSg68qYOsXJ/5DlLV8JSiNMpt3KeQeTBB
66VsN45mGAAWtsT8UNbRAOEO0W7J1uYxTsugd+6hbP0rNGqfA+CmXvqplZ8KR74C+1J9xfOEH3oD
fE9ZsZTYKdj404pk82hMvflWiRFbF8yummCGdC/INmiINzy8KIhFXNahaDdJ4tdfsnx2r9EE7Bat
FjszzvrjuDzSUH0EVMpDK9ebl33scKAMVVPWI8BHElB7aL7x1WEgeYBzkxxA6I7jLE+FpNyx2WaN
ttN6W1XRhFfRFEa9ztJZG9ecxNUrcrYuTc4iLuUeMlTeZui91NsCtG49DkbxOi+jhfuDGtFSbteV
p6VK3ulC5KClGHQ3ZzY8Vc6wa6Ikvdo1fteWaiJATs9Tbnwi0whpcWhY+ihx7PEs2eo46jlD9Yds
rfmUgGn1aUAO+Qk03vKRoYaCArTd6IPlMIoO9TIqVi+UQrgz9CNh7XUweX98OBFNjxOQwEc7Yu0F
9IsfDXL4qsLox5h6OsaakPzzISygTTqWbDicul3vLo68dzZaIG58/OoAAYR28vcFfhXnuK48VS3U
FRX4w+hcd5dJVZJJqV89XhPFIEB0oTieQaRX8VfTHOhk/cNGcT12W1sjld0nCqa19Nz5x/W07b+v
l6ImMsQJJmBe0Ibm7EZGiwS1uGvXl3iK9iScRYRtq7AYOVLH2K9hSnFMK3BJaP7qWXoq9X520pKW
Hx+nNqjP+jSxKkcIh5Um0uQ/nzBix9QM4CODHlttsaP2rieONAYg/HYyqyVgR+RR81B/xI441muH
Ldl47P0NRduuAVlhGlzHxGsgUCYj8PgogoFUkQlQL6lNHwxS8wNIv2/t5KSm8FMwBdxN025aiiaT
LQKAaRNFPUqLflxDB3N1cT20iYSAxv96ecCUjBFHYTrqZpZe6u5j/OrivT8FQE4zFJr//DF0sLdM
FrQJf/7kd0P9Sa0ge16yajjo9ShW/zTIQbaKfor/6s7Ur8HBr4FmLGDAwKtbt3Ek6Bd79f5oJxPo
S2lssN4BdaeyUnMztihqjTXawQyL2e5C5uDQDwD16GPCOuZq7Sg1QJW6TiODN/Fa7KmrL45tXTMp
yVE1ZV19nTI7Dd5L58nbRQW+vF65PDbpIj/blj+HIBr08J3EcM4ATGOsgbqhGmY56x6g0ZKArMqQ
n50kSF+RiCcfNWqxVvYQs1rZkMZZ0TYMlf2JmoVH7yaKji/alCrVbTdOn4zZsD+NvGmeU/a39nvY
B2Hfmj9rU9sb7WnpAzBDxubHygzcs3u8dgGwptahYHCByW0x+gEOL/EJyOH4Pt+AekAeyQbxgwbS
jpRpDKBIOgMi0yDnl0Brzsejeh0PZeJc7MhBAgwMa81Gj8mYMGlfAjEZ8OTbuqq7y42JQqix1ArU
W4MpaJlj5/CRL7KCwN7E1Re3XQJs8CrsO1BPAQ2WyZ1QXFmN1oZDm22H13f/wcl4VZ998GLsQakR
A1XFrOI1t9bZ5gL+SwNCF1vQ1YFUfobIz4PAU/XB75m/KwbFaWAYHzbtLccilRsKjOMFXA6ejZIY
lE3JDQWlqG2ot04gqwdUrtMKq7cFLH5jOxPfDbSHlT7+L2YsISyudq+0uwUBQqNqZLm9AVCx2Fk9
4HLrnpn8UZ+IE3Yaj3VeRc9Wj1PHti7WkTMs0fPc4RbcmAyAPBVBjW2hssYKsM/WtixgwIk2jhXS
NN/zg2fPmLIzG9O/yESxjsTX3mVGuI7UFagX99mOy4J9/xZDd8nf6OdcMYGPd+ixkaXHHj3nvMmK
Q8vAvUA/N90ftmSG4ILMAhfHqq4L4cqOQ5ArKdsNje3EQndyjYegVBsMGpJHKrSE0TJ7E6CGcM/z
uXyWUG4FjKr39jjCRbWiU0vQ+O//D2lf1tw2rnX7i1gFzuSrRmuwLcedpNMvrO4kzXkCZ/z6u7Bh
C4rafb5z6r6ggD2RkmUSw95rVZllfnPtqV17qdl98iaz24ml7s6hO9jHpmnYnvGOHZCBu6y9me0p
L0cl57SluxalzVANi1wdME52z2YtbixS7ICvZ2lBDleLuPPydS+AZK1TOTxripHXJTM/KB0kZFGK
rJ982pHNW+aHTBS5sczsCMCwzvKk42AVM4NamyqvARxhrU1QU52CSbw17pwDvlSPF98aTkjUJjP7
anvjZeO03UiJo3RGtu526B2wGqSpee5dkGuycj6SiBoQGSBfQDaG4yMji+waEAoeGnM83shUF1ie
5X5qkPD7gkXbn7QCLmuQnZXxcvDxO3YfSfarIi7itP80S7QwaQxUD3BcDvibdQzFae6UbEEiAIJW
n/cH8lSLcRPZm2MIxpCbek8k52AVmfbIAPXBB6KqRYcQfJ9VGc6oNxYGikR9Np5D1DieJjP5RRbX
05m0UR+NeEigoZ4ARSWqi5xpQ0PQPeKPqw3b5PNS8/rczH4zbELMjlZZCh5eQ4LtFFhMguJoAhGZ
GbPHqHLlZKlhO6CqeaCiNtMny7d9vOuC4nvD9/jf4H+hDLoHB+bi7murTxEIcNsNppsL6JBaIG+b
zT5DLhUyAYHKTdq4BpD1akFJ8AN4pj6lNMQ3+KYmG9Rlm0Doip0NKUIQYDy8JTJgyYJ0YwmD5SPF
4kDdKZixxYWNqXmVWMDCVmNS5UjaLLFw70EA1w27eKwyMGijifCTB/S009UrGg9DG3k4GynZYWDe
itRRVODoi8sXuupqz+U5cgEPQgmGVetP5yLaviUaypxDr3MrJFRIxZLjweuX3W0y4ruC3BWkxxwV
HfALW3ufIEPFC4roZAJAZWfFZbZKkhBZ1iTkMk/hfhwJJCqQJo+xGUQ+NNQK7XwnU7Em21k2iWvx
Rryi5EqyyPD6NUysnevn5TFNl/Dsmn3LUUSArqkgdiXVQGNZ2xsNSFqscTWYntgy1lvgUrTTVvnH
NqZbQ4fqQRmCmhIb0SvfH+otbear3Xu1cU+b/ar7D51hRtEe387xH0ZytmYW84LTNtkV3D7KfOIH
ncURyu9KD7EUdQCwji1bUmCSj2+aEo/dpkWXLGmsMkSkd516DljnhLW+U2jj0gcygvuW4EZcDwCD
/MvJsbgwLBNJb7cJcKTPWfp9zoE2fKsnTQVaX+wl4diRntC+jyMjezF/Vw9k9dS+S9Cj53nrdl+x
gp72+imtn/N3sjA315M/4jCswAlyZ03AZmjNZjPxmFcrElLzv46ZRJXT7v9XDFNizZER3UI+NQ/Y
/8PSJDKGk2ZBueNUIe1/IRvKblk3eWYqUhYiWNFu1PufZHh/v8VT3CyS6aUsSuz79u6Btj/1ZukS
Aa6yCdx+qxVAtnrfUP1w85T2Vu81ztyCdooPyy6oxuIQ5k1w8mXTeoZ/03wkS1PkBqIKD7hB/2b8
n+ONQbobud8BCPr9YjOISebSav+aqvxTK4mQatlQz7eA80m9JrRALu5Y/lrLUFIO9qM7Q1Yg+3OM
4gPJqaF4JnEq0Rg0J+0BLIZHHYp6BbDod3woBhSYA6q9szapPJKtXI752g0yUID3z8TzbFuQhoxU
l8CB8hKb6bf2Mkh6ddKBbgIrH6TIo/oyQS6Xl4oCr0XgsHeAM/mFFSyVBGFNEYo37jAaEynYWH+t
5hLwEZJdTPnddD/0Iz05u6Ja3LUmFwNG1HAEwxIK2JdNGiKLn0DHCW5cQYfzUCKTk4CaiRDHkbI4
gmaC+iQmN0C2Gdtp9r6TiEDHSa6stZ2KjPLBJN1p6T9iekX2FNQ4ctb3RDG1yyxfuhdDngBjiYaz
X+rGrV29dWlMDfILQEhCmgjotScaxzMzttWcfr+zq2oLiDNaWAJrdP+GSmLazsUHQsjz0KfBUwf2
UzlonRDAetQLymg3jVg6kMIMPeavsgKHf34B4iUSlhG4gMxeuB3+TzynAep7DVyfuBk3dHNZ48fJ
Tn2kkCMLf0W3q29IfyTq3Xxi9RHJPC9nC+mjCEpGJdIW36befokNZGPMTyM4FkAFn3aoWnZyvBNR
ha00bO7m/kxSsnSMpDgtKVBX1yQEYQ0SycEuJzgKnkGPPJ1KJ1rAmowpXJhw/PfQJM2Lo2FfFyB+
V0I9xaOpX1vOHuDvsnB770jjNviz72pxNuqiXQuUOG5S1HmdZnm2mwfuiB3165h61NgDB/dOCCBk
qdQNuQnpeyfTw8qbqy0IQlEuebUDFzdOuPweqb0eG8dtkTGvRJpvi6RTvwi+AjCiGi80AUQhUY88
hEaS9GBdTmX5Wes4IIQDtzbmbMD1JGGQRvkpzywAyAwu9tnTHPC6OLhQhhkZkhDbhkBiWew3wwG0
2ttoAUFhAIDYBzAoX27KVyZZHaZB4n410XLyYAQPhxrgbp/lG9H25TdRjce6tr0fyM38YlXm9GU0
c3c7Op51Aog5e0zGhYEIDwDXqCWt1FqrxhlyjYKpBXtkvDzo9dfsDOxsYmuFFRU/J7FlbRxUzX0p
kuJvCwkkfzctsOmB7Ibv8Y/OmMav5VDxTT7043M/VyYm/sAW5aJMQHRUb+J5BOveB+RgAKSeHluc
X6/HxJTEfFgMo7rnnUCMXFrLm5T6XnEl+mpKY1rTRSjgh1eSF9H3oS58DUBDikL3QUNFSqZuQRpW
8iJarSJIHjMdS98H3ar2JROSaROtvftcdKFUfmVacX+163eiI+t4yvj6gWmotRQU8P7mQXhYKF4/
lb6Y+jO09NmuF7r52+hY+lZvvi0dSH9YIEODxohLsNMrIkeM3BJUoiGDVopyjaChwDQIb0N1lU71
R+BRvyFtkN8dOAiQWnCi5yFDDrApj2IEpSmyv1F0KEEM2tFqxx2NXaoM+tXmH2qyjMPg0ZRxlAvJ
UP+JEkaK+asNsumikw9CI1CYhKo8RNWDTKg5KpZPs4WFt64QEVLcRY21L72hXN3XmRS8BABe7mPn
iPxt8EQztgDDwm7DGaABTYEpDjC01f3cfDDqUkNGbYk0Frq3OMtQEUVdUg9l/omBv2YXmSjgcyW0
siVn9NS7kxmZ2yMpUdoAWHbY926PpDOMtB0NkSj2FoqG/z8yB5ScG46dJywz57ecZEDTGsdk+Ysk
KuXYkEptwQGi0t14xAUyZ/IOlAJxzEsk4l/zm3HGnpxvYtgZGCqmBt+rLcmfeMrbfTgnL8EYSVoV
yR6luqS+kU4jCnnxnoyMbQio4lU6bh2kfT8nDaA64rgsnZVfN98a1JsfSEZaaqLIqjceik03d4pM
9PNDiT2plTamnmHLGqW3K5iAN84Cr22Sl7lMxZbwUI0YdG6rog6/M+xm7Ug2d/5wGiTaKvXuZAB6
hofyCxpQIc+LgyOJcMH+O5+QabQgFXxLY9+1o73oxiHZigKMPvf6+/HYDdVOdFb8ORJdtPXNoX1w
pqb9BgRhUIgsAImoWXOqUBi2rka7/QaGkAl1TDZ74iCZ/gSY1E84WAye/KCdp2VnTHUhvmAX0N9X
hVOeMjfcMGyUH2hUATsImTZSsZQoUJ9cy69XSiWFkxSShmQ47IgwL/LY/DDEw14NSWNUbXUyrPzd
mxxvohuAivVRH4eYwmnAa976AHy6i14Y2OKhq6nIpE/pmsqU7k7UeDyKLi636iIy5k145arvmYzU
namPKC+qP6H8PjJMrw8qRGKnOF/vMEExxh75wwpElMB+C4knGuZhipTupN6RhhpSgNgOK53ST4Cr
J8FItborvXTVgA9rp2xIw7Po95bb/k7vAVOPdnyRZI7HVNTh2XXdMdZbwTd7x3W64CelVWSuve8U
+gIfhY3AV7ZqWDxvWAheSU3+CGz/n61tG1uS33NIajtS3/nqIfWITJJ6MqiQD4A7uWay1LYkw6E2
kjy1WvuRLGTZK5/q+BzkrvMKhoMWqQW82U9Uflm65skuK0Ah87zgMldli3/T8DhG5ouJbPFHlrRb
VMgb9bYbgLAUxglWLISn4IlWqRPJzENNKUlxtJ0xIptqhVzlEZRifG0uiTD5nznwJ0OAdB3VsyAL
xOvNEERSr+CowGGWkV4IKXh0AFi40qDBClMYhMSQ3uMLqzH4hQ5BFVYPGuKYek5Z/zGiwg11eahH
HVBh8L5kA0xatEmDbNrcreVch10KSxhHLQcaiH2KEswDpHubtnxnjcimiUscEZq022zLjWernOYj
z15JzohQAaXrXga4U2RXlzE4LaZI1kxZubEpwMazpkqppObzI/VUSVXCJeCrVFOx1U2dlSq++tWb
CrDIm7SJX5Trt2WrwcdmZ9jgF23F/ASAgv7iycYy6mYzNsuwNR0UPaxiC9R7ALpCpkTWX6gh4ygF
FmBnjt1BK3J/dJCWXjjykBC+ZBinASAeGJBnPGyI0K6IbGbHARp6BpQ+khnz0mEFbP8VpmZ7DIAg
/ZC0yJVGUtKCBLUe/KRNKVbY/wDEpdfXlxT0LBLYMnCNKgIIS8ZWI2CxQCkAiyIaAXk5zNYexfNY
0ErZHJvx1mZIIreRuPWY+r3/GICHYOtLbIUFuKgCvB8uUIk4/nxdljXnJikwZL1XryfghDwaWb5a
gAKerlCI/9aTsglcYRf8rTMsEgFz3BPnZjyVBRamGOsmnD3uA8QZQlILFLmsrDgoN1r2oXWQ4nEK
SFl+XAoL3OOLMe0tYPZ+piFmb9PeHD3gLUotylbnmyFp7UXwz813HTyXFcx0E6UflWvRVYG6sQRf
JebC8h7J5u7OSipvJscPP+fUg1gV1BezWnLpaT2tGKYAb1QAPF8+Wj+QrIrADgX288vH7Mvv/mrl
4AMHSEzhYSh7/2m0bf/JIYw8UCusezkkGWnDIOOPyLdYkVw70DAE0pjcdTd2pIjdbrQBV1OaD66b
/rgzpphTjEOJfAJCrLz0UmPrJwTW935c0hbPIRC/OSVSJLFdlTzhbLdgq0h2WYjq7Kb+kqRF8uTa
oTMhARnZkY3IDyQLUffw5oB5sbN22sXdkNAPRW9udOgS07M1ZjfVmr5jWiCpb2WKG6BbjOHXuy9f
LadIG0BLX7deV2ljs0tqwGEbyoLMGgkanDTWGSxB/gkcOaBqY4BMTpCCF8uGeqPZs11lpfhnlVqz
b6YnbceAmLMu+iZETgAU5KG1YVIfbUw5jyTXgYe8EzszK0eUR9koLgYZYi8PbIlDWx2RyKHCBKDx
1e5GdtNV3u+xKEwmalRjkHPXvl2kziecUC3L3FnrvvLzB94YwOfNgvLSy4Z6gOf6FsVZcaQRKrur
i4OM6werTUFyfzUjxTS334wFL7ohncsLiZowBcS0tBVm81u0ePFBPcV1Ce3MkXvZ1b691W8CeqBT
Q893MjH7xJEMGpN6WZCiUi+UKUb1laje1G9CeQUy1xegIV0Fb/Vn0QTPuWFggmUFAOGPprBeqXEC
OozHvLEtsaoNcEI1tXfKGIclylIBYSLVgdUmgKmz+w0NSaFc7GHKT27V726D0XVSG8fVS8LF/iba
4o+oWwj/Tps/aCZzM61qaKZD0x+HuLlv5j9kS+PYj/DDGr/fmLgZNqFa5IGiPqnoGXZy58Zb5QH2
fmt64mfy3ZDIZprBgZH19R6kesCNu8qpRzJmx88Mx+UMyaHBOcx6a51KYNlYNsMInJnc4SWgrzG0
cVp7o+A+lucko2YE1dIz96f6QSsoCvlqRWUgX1j53cUna0Ay/j5FOQhkAQsfb/qJO8hEQwNuege4
rHZ16tg/lAPg+U6dbMgWq0dkJ9OYNAxnASug3eQ7UmtDPfRrHy56TD1qDJ8PW+HEnQqoFdpYOcfh
8gNcOO528iNxpAbf/YStVTkG4PdYAhIHhNOTb6Frp5aQf5x3gzcVTB3WdquRo5jzRq2cBhVa+lNU
7UTh9PDm8qRR7veXv7Mf6MbIlRo/2gHtvDlGksPSV8yXSMQ5hpIv82bsWsW8B33fScmCO3NyJx/q
kZp6WuHkIEnDaTTiYlIDjAnqKql2Qp47KhUd6zed1JbVYbyuamQDL5QY9+9pbEpPiXGTcPmxaif8
rpEXRy46Ye7DBLqJgteuPwBctDgBeOLr0uCFiRyV8cwk+zMxPVNDdM/UI0UEWJkjb5f1nfwjWwo3
JlawAQWOsfrXmHe+19sBKUR1RhVpbwxA6MuD9Iyd7WneUdeZi+zclfYZrEn9g5dWUyprXdM168Sy
ESg8AWuq9FnMqcNxnjT3cZaQbSYzLgDYFWYAprKF8aLDuSF+z+ARWaWl2ZoHZ7LNFdJcI2C7TNhf
QxKfvfEbFA6o8d0jKDF/KyzbP988t+ipRG4oU7PX+sFFPRDs+Y+ql3y+cdVm5Nqx0kaaAmzVZelh
qK79dkV9I8oCJ4/YqMCLw8DDdN0mi/FY+dVtM02Zc/QEf9Byd0gisaIxd6cXrBKaw0euvDfMDU+F
h/SeX2KSMRBNbB24uFosKfIYVrbPXgyU6By0q7psL4Om7XAb9MxR/4CNSAuYNoVnWUdU3FnH2USh
IGoH0VWqMh6AkePanb9dsNR48NtyawVuZwM+DUakpt6NTzAPLDxplbJHBe0qbrskbMFAbdqos4hB
QB5jwXRq3XEL+Jga2Yto2j6onmh4VZKpllOPlED02t7JKQYp8SJRyjt3A2xmqzkYOLJM/VVuh+kl
6YP4UwVG+rPnLs8srZNPSiTqfr8YHXgHpAU1RjoLLCCAqIhDwTe71DMvS2LaYJOGWZfnzSU0p5V2
ys0lOkxZjgW9zfN8DZy2Zmt1SwlgmPcg1oC3Ncp83AP5kcJM/JVv1dllHEeGZ0leTSNou2XSI1Io
z6MkDzCwl/VQseqFRktXNPaOtDaxCrRO162nJOuwb/3u4hrjGDzawbyzUah4UIbKpw/SarNwt911
UQyWitL1LyZq+C91j3IaUGh1W5IpRTuVD4aLebCW1Y6VAVQhO2jRHPY+8DVcFHLO4onkJLIA0Qrq
OZsfYnkZH4hX5gScPfnLYNNc4KHQz/u4BHnKSpc6WFKDw7J5T4Y3andhv/gwQ8Qo97lKexn4rqqC
tDoaXUaFJI1ZYol5U34hI5CNjvpuXeMu6a5dk81gdfu1bkM63kZs+lVgxB0yla6AZ9iiAak3nskE
XaYVQL62HysLuxC/IqTREEXVryg8ig40qsWEvXJA2CEPEQj+WxLmRiUeOpXDbhWDCxjYGPNep34K
ey84OhIqDxn0E8imRatklQuikBXy2ZSd02bhkbyo+UBOomtcsieRjksyNaQrAi4RKEon7I7VJ/Au
smdqQmSTPw876ptR/ya1wYF1CsL5SRuS0hqTYQ+8bWxjXCMI6eVNg8DbxLQ2d4oOlWp4DmXLXkcn
DwObfg2AR0844W4feR9sFrtOXoXRIN+tHqYjDTsG2N9ynH4kDkteSQQ0SqTBGdatRVGKH6QE4U/8
2llImKEY5JXw2j1dLciM18mlR7VoAxCQERhwB7fAs4iaNrLeelqWjjwBZgdSdEjWXU3ujOs2qnZN
WgOB9hpPBxW9I4m6UyBa+8jtJF8dSttpXxyV39yemOevb7n+RRoPBwDN411BLwzZZLIBIwSgxUgI
Hmy8a6IGSY7glVcjUrhIY8Nb/+qo49TyHUUKkt0E63RcnCO29vrOlJxujNSFSv855aCUAzWvfWQo
ozgmzXtPy0xAjGy4OYCXR5poBfeGsFRC0typ/yeZjkpu+RhH/1VoE0wCk5EgibgBCEeKfOgkjb44
pdcf6pGxbel2T33TNmfwppwJG8cPpvlyHQHMUY0IRieJ8ZwuSuTJWelU1wdVBwvcoJM3WukhBMkc
iW7KZ5vO/jMHRWSbn1KsjJFkhudczAA+1Rj1gUb6jUwvY9MZXaSit0hZe3+z6xf9VUmiO/d/Dcsi
ccD/qdEfojjs9o5YUBUkG3NEfZCQDQ2zeP45J4W5pRHDFoOS05DMyIGG/4UsdooWiCoy/NuFbIzJ
UcfRV7dcTE8EkIFA8DQjdweUIWFRRMD1ccxks0hZz2zwI+Gcwj9Rs3hDvQ+78rMWIZ/RSjYqAnW1
Kq9QkCTiYdlo2Y35xBez39F1kLa+ae0Ae9MMEO95isQcBVtCGCQau+QGp+QO6kTbaBfqjWH0UNl+
/UAWJLpzJRnBnrR3UCna5UOba2jS3t0BHzxU7NrOnwTf4tsjJpbUpaYC9pS/pGca1E3QjKie9byz
6g4255u5QnWY9qDefZgUNJU11jna7N7CnMFT8FEoulzritdaku51YZM/LsOIQ1cRf2tQrJPubUfk
gD9EYyVLsrFGFm9qbOg8hoU5A9k3qJcJNANwLP35G7eQikfW2o+UWvZ7WmHuRcKbODSOxLCAwQsz
iXXtO+1x4qnhfS1Ap1vnoTinCZ4di9sPn4WNw0kcFEc/gfqHlUjxs0iDbuUmYfFbI4J61wHAGRn2
rN/HcyqAnWgUKOEBONQWPD0FkK5LC7BHPbjGgYH7p1c7gAJDujwYHWLub9VYWkduhjxdp842Zd5F
T8iTj56olxoZiq2QwLYjWVc3Ltg3G8zDqhqQgtpQaQYAXZV8eOIygBJRBAPnMTs1prDLhBkjRVBC
HSddtmDWA3+zvA+6ULoALH3T8HDvsS49gyqtA4U5itVMII6c5/Tr/TKUVpA5Sgtx6jQ7QMCdsKTV
S9DBWiqsGZNl5fMYZRRyZkFzgaHu9jkmMc8kwmaW2OfMd9d6epEA3aaoOtDfyqkEWegY5CVjZNKC
RjyogAYsr2Lakl9Q4ATtLgEuG1LzaAHFhOSUOkeJcdRo21/NtAVWzDnAkFDAMYQjsLXA6rxD6saA
aufUFajsnYMdM+wWYFXuPD0UwA3ZV4374C3CPFLTzSKc1ZjZDbIL+y4wAcCapkBSuFppe1LfWKou
6UmlLakX2lMTnLTQbvFeAUZS7O9jy3sgF1s43sprgeqrz36CpVr6sx7rgy0AGiH9kzTq1Khbmnxb
mEjvUMdEYwme65FHG4AIYkfDL6Mn3TQ4SnjMlt9JslQV6n+XGXnwVt8aexJ2HmiMVkMGykqgx0Wr
KC6fhqg6ehLUkRoc5Ho3wztZX+AV+59NyGPJeiA76qh3YWjoXK85RgU/GI2vHP41fBGjsIjPNViG
5I4f+GScI5c3REMLM7NqpTXUIzUZ0pCaVDrrIWmR1AJnbXjnx0bsZI8u+0Nb3IXiC8MOob4bt/vT
tbEFRxm6uqrKM61VsSCbQ1VfqaKrbm69veW3PyhfV8mUvuNIcuZiAGMS1XL1gE0ARRDOkxsCRhmN
gWOrr04AM1Rji2FC4eeGhE6GX/oO51NgEZfUqZlR+ObOl0Wlyoq8gFPnr27sVbyhXXa5hen01AD3
AYjUJcrEcPpU1O34lMizKRqaFgN1NuaIW5KRVtvZrP+UdpYAS+i7K/WWEqAmgxmrkFpJMfQFB+7F
yESsyz2YQL3zmBdVuOOZH4CRddmLPBvaDSpxvLPqek0uVu2S2ltz9uzmaZIAawzk11GyzMjPwLNq
ZfagpSYfCsnTHiXoy/jp5k83ZMIMtvqPfPObulG5YfrNEwLZSy3ea2v6o6sgdz+KGx/1A6tdQFCb
8RJuuERLcYoKsCvewn+6gefv1JA0npfPZ+pFEmaFhkVc4mVWFyAiucrIhJdYfqmIcQoomTb9gyxM
4OkOqCPHlbRH26POqo/YbJR4nbHqwCSCToKnTp8Z/VH9Tuh3ADhslEZm0HRIQjve/EwW6ULjHLez
TUC0HYG3EYWMrI/XyIVJ98sSdWucAWNs4DjhAMwjsI/T2Eq5KU/wP01m2MXr0ZyGpypyN7FtZy82
77KXKU6yF57hIzXmZUr5EAMNku0Bhs4eSUemLJh+j2YWHZXFMLIF72y2PFAMapDUjgPfsJt36loc
a4gtR7KEupiBv8RTlIQrq7HAEIVaB+yc+hzpcjG4CKXM7zso5JB6JGtabHws9nK6MyMlk1594cz7
KWd//WsMUuSTiFYpY09uVg74Hgxk7tlzWm+MfAaX4N14KfIfQTqI8+y1w6UTzaMlsUyFHM2cY2oH
dsguMpXO4wk75/hGQV1pDvu8wL/zEOIHu/cDwcPnojORyhaDLMBYhCzndc5IGA8eMM8F9nskUb+p
QZoPO4soK3bRBJ5gUELwld029kNIWSKAhi72NuBs1gaNAdvdP5f2Vz+dgVntedj7HBPnt7IO+FbT
4c7tjBqkeXwmkWul3rnAxiaNiFe3smZnZw891hKSV5caz3V9PBE8ZBBYJiYdS9HsBuTVXXqZMpVO
rMccG0OSITEqvpSj/1omE174Uk6iwQHnY+yZv5GpEklljXyFtW2MeC12YR6sROBGz/maDMZ5Ti6G
kRaPWcq3vW3VR39oHlmD360dFrdNlMV8NwIUdnWnMKWdGQKgNwWW11ZrSUFD0N98tW0reqDAwez3
N9F755G7jD3ei+XNgPrl0fZA4Vig+HzJUx+czL3/ApSk3Yja3ycasVKI5wi8tkCl6bN1GsU4hR2M
H2Tvcdd/Gcwx3mOhJ89F4E6KvgcpbJNPw67C1n+Gf20wJy0Fy47kAr4ErBs8391G2Yj3p2O37pGa
OUiA/SqEC/xZ9EjGm+BvZHnNW0uboU4J2O3STrtR7873bkgmOoz2/ddQASsCrOHLHOC4YQuoRSqx
0c00jWuQJgyHNK9RP02KsHKd8IHKcjzsbNYrkjrUrTskY1tD9SWekK9cdSmKmWTxtqrWpi41HFuM
WYTzLariJhGWiPUjFvjtZkAVyqpF8VG47O0Yhct4e6XtN3+YgQTFgEPcCdZ8C8vmJxBhzIvAk/Iy
ldHfJDaZ623iYfIObm0X38ZtGLDygGwW5E6AVGZT80rStDj2VwDTP7qjyD+F7WJ+svv61Eet/TXP
eQqKVcDMun7dfg5Biii8wjwvRcDOqKhkqkcyP7emEwu/a50V8XYbhqYJiqauuljNV6RFg29H5ipG
Ao1lu912FnickYwarG9+2mJy9w3AuA7JMoLlwomx6kSDAhLQw+jxXE3KBLxEUORXww9MtIh6mZkm
jzwZ3yJTpAll5qIBiAkAFnrZDBJLwSXUBRqrrjfxvzmX9JJUyTtIeg6y1D4kq3BWKTmfL8o3BvA0
UkrqrW1x4L4KB7OVLkR5g4X/GGC8L17zlIfAKwACM5mY0s7D+csWK0Vra8icRYBllOZr1fZs3Jb1
kSbsgIWZsakqyn3Zz7dz/QREg3sxsXmlJvo303vqkvnYVCsWzi8GECrATQnsX8MPwU9sTXsCASZR
iqrxXZOJbkNDUnRF/n3Axtd26ZZkO9p1txvyyvwKjLujtXDQAk4jjteEb7+USRYd/m8LgMzUa4eZ
Yu/kjnmiRnSJpXr/WTaI9BWH/u2NqxkZ3x0jYIDDTd+qpn4tsMIy/os1jvOXZYycLbik7VMcmD9V
iWwYuelxamUVsgWgQqylvLNuUPaFv+GyYCtnRlXBWXSgOofozgLI2bcye0qRrxN31X5I2Ay8EWO+
LIBD2Xex6616OSQF6DaqC9ApaBAbbR0hAwOnqlUSZg9AG/8Np4Kv1hVNfHRrD6keBmrcrzLqJZOD
gz/LcAHj/g49Tr2h6tc1qJweQd8EYGi/DYEjWaSXkYYiSlY2R+J6KpL6PAOC+Fy5fY0TgWSTSxHJ
kYZUFZubLpZZ/oqBlHIT9iFUZJo1uQHQJs/kYGsYkQiYAOhwkJDeqicf/TdDqWiLKNn4nRMo45oL
gBqStdvWGbIEfg3B5ZBkAbMAWTvIkKPnhCCik90baUuhtAMrgarxBlLkRcDupL09te/4r/DJep/w
bmtR7wkaNSbQuRG164+MJ26tg6Fof+8ynEyEnfk1LBxv2tRpmuzKOJqALNQspzsaCp4LVK9WoCxG
zZAbrtSYLEWLSvAdzn4EuHXZcrS84kdYLtErEvD7B7Y45r4LkvLzGNVfsjgrv6Ou/kc6R/9ugBID
oA0X7r6Kxv3oDqjBccwsOXejhSIb2YvjIEdq0XVMQsbB55r79rC9U8xpnwAeFg3ZzRSRxmOO9QUy
h/dj1w0PYxIcg4lhb64FU7I60ldjOthXp/d0mm+0rLfX1MVhAfAWqKuyA1RXngD1TOYUKLexR37H
ZLIIU5Srg+oOZm8+DGWE6U88jK/AQwQuB0jpQSoP7MlOjCA5z50tKb25tZ9D292TMk5gX+UOuGvx
mz+SrApN/1B3gY2tE2g9TLmsJtnerKmjDCtx4SHj5IwHrgnimyD5nIw7Yh6gwVDviHfgXcMkhvv7
gDSeANZClYJz0a96FCwhuw9t45s2YMJxChOHAFOhMicqcCqwdZwdxrHLt7Wwo5WJGiAQwYHEF+DU
/usocA7momxm5Up8bhouEiF8WBKcs0ktNf21pxVkFw4FQMX/swvFT53kwKt6RIZnvPyeBTk2ZHn9
lOLo9akLkLgAmJLKOUkFQEJxZN6C7lKpJywqTwUUOZgd9k0Y5ysfSLMnu/hJZa666lUhB2m0oXez
G3AhUpIb4Q/REJsDo4xm++sGU6fH+2SNQSyPxnL46HjIkLrWvzl00s4xzsce/exIZ04gB/wu+gyA
qRInQ0NaVFm/dZldHrRIo1yEhSVLuuplBO/NL24k46HL1iy0nZADS2VOJKICfxESJtIemj+nARm+
Pva5k7UXd7fDTAx/movwwDqF38P6atxWgKgE4QjX/o2Vpy9RgSqv1DqMIcCVl36o/7Dsn8ngJ38t
AmzTVtr6pwEJL5eBIXe4trvkrymKvyXAXHh1sFd/CF9aPg7IzALvWNln2cXChnGBJ80riQxh/u3W
HchWpKhHWdZuwmEBEgoxNACmrO3JIh2cG/vOYNHOjZAVFoBH6TS1S7f15/jrNPr83OUm+yT8rjqn
Zf577YZLuR7sxl1HSErZm3FifkqAv/AJZxKkm5wUsFGy0p48qQEk+lfbC+d1HbQPvqx+ApG0eaKe
HrIlRtWgY7rbO4UeauMpLepjAgYnygTHPsiCk9LfMssHMcb7iFfNXCP1RP5bxM2asDQppUPndWSx
s/JsgGvrjBJtFnN7NXYFk2QDC0gegOAtRPg8ysYCkAKgj42jJ2ETSD5j//cUWcaJRFrexiwCB9sw
bUgWLh7bCxCFzi85C60j6sX8bWoW7BgAj+0yW5Gz6oVXfo+8ZM9Z3T0GAx7ZimYBPMf9JvLAAktk
CcSl8BG1Amm1yVKZYt3nyB7TqEAxwQDRuHfwl8bmuoRdsgx/M3QW+HWvdKUaFUjLFHKQHgeZ9+an
AYKoB4xcmUc4soPL3ewSh/1OZGx8xdb4+CoAxySRmaPDLGVegIxzN/fESmmlLJ37vQMi2WcSlRYS
3TEfmrc0LHru4jHMm4c+wQZ1F7FP1Iwh73fgjJs2fVKzcl2Z7VODCsfHsW7NT4NjA2Ha4emNRxta
5doEotUDBcBCKnmRMRdXmOsuYN/iYLI2fmIbpzSa8os7l95qQpnEX0aU4LjO6b4YZYYJg2jSB0DS
m5+z+v9x9mVLjuPIlr/S1s9DG4IrODZ3HkTtISkWxZb5QovKzCYJ7gu4ff0cOKOCUVHV1dfuC5KA
OyBlSCIB9+PntHfkABnAaRXplXWXW568adIp3OQ6j35rUGirVqClxyH21kMjJ/ydftPSOL6b7y2h
9/Zve7H3VqVtfDfKCPcozGNm+xsHW8O2KaGmCQrXApEotSmiPjXOGAz8BFKVy5TZ5o7GKtkShLPe
NIGVv6T9I2l8h2Y0HSPHjEGu4o2vruumvszd5jRAUf7F4p+8YpvDS8bjqxGhOmzxassnGgbqdjyW
ViRmrylP3r0yD+pFrp5tBzZ1kECOUa5eDdE1MEzjUsrxqLthGq0rxWyPoycdQudja6dn406X6dty
RP160CWXKSw+udDZFWLa2N9p4SlSghfIzyCGkd5Sp1TqF6yEUCtSrOCnUw6LQS8bVJkh1rFL3JS5
q0BUK4Gyx7EAdIZ1mwUb/AX+O6GOFyXuw7cvEGKakKBKEy8lULxGfTfLPBBSDiHYpcFovPqy1id3
bYp8BNmcI81b1kYiJl+jGA7b0bTsV3Yo4zuQiXGkr2Xlj44l3iB39NJMWXkNMqhs5cxhgDNgPBmL
nei4/cwBtdgb4OTZplDGfpukz6dO/w7mPXvb6m65hwyR+YIoyZrsUASMNxqCxMcur5PHnrcPtJ4V
ZiCP7bLsnNeWc6f1GvY76oUMvUGNc2jHdyiePeZZB5KnCYlruyzH16xtnA0YR+O9ZyXTq1vpN8YU
lNeqtYZb1EUjvx2Z725j3cd76v7RTU/te6vO1tgDbBGUtB/lEJUXBAzkrGEfB8ifhn0eHugrasEN
sqIMINyuWFuxqV2dvH6O8sl+K12IK3tWat72TZ+dRw+3UjLYUbpv61a88Grydhk4zXej53gv4WBt
yEGUcYIayHI6gVilubMKJJDHMbHfgPJ9i1FgfTVM0RwbB+l0GndQighwzluYac6mtEv30FqVdrWH
9jlAoj3K8TQfoET30FrT4JccsPT4Q+B+TJIbvYcGAg21eSQvJW5IQhjQ0chrJMM7fL5+AvnjBIl7
LJBBwPjTAoiS/XcWoOWDtm0usZVuG8VBHbfYV2d8vAEqvThLNUTj1KVGVCgHbd2h8Jcxulr8ximt
T4MO7d56zYOgPy6bTEitu8Wa9pvUfLi4pK3qkNrqsjv98EEcbzgWVvSvMHEQtv3YiNOWPCZNH9qT
0x6czEuXrmafZQcfpkHsd+4QrRdHmmc5AWS35vyPoYHSwM1RLxzyptpEqqLGUhU1Ql3ZyuBqUJwi
A42RdTH0qsCGxhYDQBzvM8LYVVBPkeBU1lgFgH9UIGSYiesLyB0eE63md3WToLpVxZSMARGeXmOv
SRF5m7/yiJx6V6IQ9tXUHFQwx1q9DgLL2EED5tA3yQSR4S7Q1gmP3E0EHs0Me+Jynbk8uqurhD10
RR4fxqYCboS8AYWsgOWRxTGUlv4QamK4qLXCMUceq8ybLVfB2iWcO8d0hWFu2YDIdfBhdaMWjEaL
42jnF0cC70ZD3OqFnw8IiDoWUvSxEiulKwtfnhYZo2UYwg1AdDRZNq4ldtv+gAqiCdmS36dhBiro
kGNSkqaQVEY5LRm7oX6fUSsLmcngZNPr+/EB+3a2xudhXYghCZgbcx3ZWrLG8fh32iSiREL2pY7B
IUxuM6dSopy5naRrGvw0A86jHaSzM+tjcXkviM6qQ9sYcocTODZuYrrjmeX9q+3fXB7aCmTcbVBt
PfwE29ObzZn2WqPw2c/aPnwMsc2DvLgz3dppjEOELG3UeyfNUYeUw34ySpRBZDXfdEnRbe0qQ/I0
YZAPURoiILLih1ILNssQjVMzWO7Qrj71227CQzQ7L0PEvExzIx1lYUC8DSgpB8o+TPX4gneePkkt
gVqU3b8OmmgOrlU7aznU/asOtmfQQIvprEN36IkPSLUqt8y1oUIkOGQitGx4LbiHEkTNqhG/Q6Xb
IXCKwC/AunAWBUCyeoybnWwYWKmA/eVpnhwCvUZZB7lQo4kQwf8qMf3GaaxuR/PAr6lu7o6+jnrj
UljecxXhfs8lnpqGqmVOJ9xbqctUpfPSJWuhnAPlrCvnL3PJGiXJGpwtyOSWLugf5jYC6uX3694p
Pq4zqHc4ugEsjCfZDTWmCv0u3WXs8zwa/Zg8v8af7OQkahx5xii5ifLQPLOhQ/xQD6Odx0CAgl0R
BqnhigI3BTiyZfPAMkqQi6SEqEmK5D2kfP9iZtu7iH2i0hwPy9+XJEhHhsP3CHQ9ZNttUJ7Ryywu
qCaON6GFsp/eDgrfBXsesgpQ7kjLqLsVquklsvleCA5jMlCDip/uNk/AIh6VXO6/zIhH8Srw2D98
mRAiNc5zHIyXNehK6+ttEI/9iXqNQGJzFbvJykFI4LL45gYDQggInDZWrPmqQYwMFL3Yz85dGgvS
TPH0qkEyf/LGBq51IUf/oZYV6l4OAUnkDkk8iwzS8K6yi+oTDaH6Wqy9OAQ/Te24G9NCMgmkPMUZ
eRHcTOlyaZjUdyzViuMyRFeuugfPY0L/vAoZPGVN8n2MGM6DF3T47Ws1MsLqYIfzS3fIMuxlIKcJ
MR7P69YM5Zx3dPbTEbzfOJELdQCIuF4tFua32eQdok5CbfbLUnpZdYeuMLxVO+DnkSWGs8uaYA8M
UHSFyGJ0tVoHYRzo9ewqywHcv8ni21Tjs8cYfkMlnJOCeyoIQORXQjMM4jcBeJt0B9D5Qg9O1M9T
fH7SC7sNdQ0opGpbMo/YBK8R2q186vI8wkRXTVxmu8Xww7K0er9AEgnM6BkGPr2kKHZ4mAKckrW6
2PUuqnLGItJmuGITQjWr6NPXuE3xrOhS07rgzGddbC/7FwBlzZ56y3jWDfEBv4ZvOmusi6GaALqw
57Bys+fClc8Jkl6AAa0G0sYsuPlUY2fwGrTa5BtGPN6DOMPDfy6YbqSwe2gF5Nq2xsx7lBnjvDsW
5ms+NM9DFFVqna4enG+TZlwppAA8wktl9cGWekuzKDvSWOnlziwR+cWlar2v8x2gUyUoVeko5yDx
1K/m414ttFVeA1pCluUIiCCd6wcQglEyHM2tYQEOaSMutiiroTiVnSBNvMsMUFZodcZ3syzEiPr4
ECqta1Csd4/OmLCzyMZXvYiD1scTJHXyR1KTALoDjC9FeaZ53mT+9TIdV1pStZce3KTp9zGLph1y
T/WTIWvohybIG2jiF0ss5zo7OB0eIw5CfLopdsyrf5DOu0vwEBKFJ7V3asjy4UdDDcBh6ymrbTwN
qqKKILkhrDtTNTkbf1kg4Dn0rmne0XggC74u40lbL2NjgUemZ+KTRfBAC1Z6Fuh3HHXMmNS7Fkas
ln1aiNvg2Rywg4AytDG5m3aKvWNv2PxIV/VfdBcX8gMF5fuMZVohmlUdmfph8XX7+gV522qL47gO
sO0fX2Lxo1dcunT15V3Q3C9+AwTgVmZXF76jCBbbBlmsLOfO1lJd6Kb1c0NWGltc8JmB76ZWjICL
YzyCL5NWoClNOzUHfLAQIxn4tB+1cjzotQ18idd2m8bTIWRnYRdjmmn0myuMvXRDSNdaHvB2nNk/
IJ0M3abBNZ8qvNO1l3rahVYCdeh4SDsBqQov7zYGwG8XL0qzPd35ncATAH9PT3Tnp6awxnJrF0G9
nhUUXQVlhkw5IGl21Cf+EJkrU4uLO/I2mzxZFmACdGsaeIZtDQRXTgv5O/yno3zsz2ui16DmE+FJ
WLrfDZm6l0QL2QOk22VlRldqShwDN7awjI0AnOmKPWhzW+ZvRZ462I1i37NuA7DKz/3RBin7ALqm
I3RDYQd34mpMnOCWx7F2P7p4F7ydUPdfBfdCGsE9L6C9m5vIylCXDN6UTeu0sb0NzbJqV9yiRlIH
JA951+gUeG56g+PwySzs5rYZ5HtTcDvdeFmyDWXBTm7Fx3XnCf429PdNX2U/PBC94x3n8uJZAWQY
DLz3LAI2kLlptR1cjtu84+GAGri14y/wNdCLIZdMmDRqcgAzvGmsD9XUm+8GaNtmMxLO6Ee2xcfx
rFcG9hGGe4N6DwX0Slv3xsGb6g65A1Zq6lvQHlmPkjV+0QCJ3HUo63SD76WZIOYxKRwhyfTRVQ2Z
1QN4zM5hKn5CWLl+qrqg3mrTyBEuL8Gl11fp2nHD/nuedltNBM5P5WpbTjW7xl0xASMm7CMyW92l
F+AkcED8+lIOerLzkjHfppNhvkweIijTVIgzWfFpZrnnPC+TEt0u7qapjFCIrAj3wDvnlStptN0N
4kCnDIyaQOx/jLWKrm/uf/afrwcwGNxEGTTxTF7bpx6/MT8WU/ajSp7ckRtvxoQtexHnw6kXbLik
4MTyK9DUb/UkAl2xygl5itLc7gq8CeoHKltEV5AXhQD4wAZ/MXDKKC19uvq6RFmF45ZN1Q/8VSIU
pYNGZ2lozFMkuGGT8jWewe9WMgg9vo+6NtozLkak/aWNpA4YSU5yLCE5VQF1QGPYN70b6Goib7os
RjxVMjuB4ngXgyisypG/VMrxyJHU9wqJOo9ZSl9+GcPWWBxa5iCdtfiQueCZdrHzEKimYLiCs2nc
ln2AxGaSiLNW8QqKTVr8LBzxq1Y1J5rx2Fla87NEDdoKWKzxCkGecWsMeX6TJMgrA9v/ZGh9cx6R
+FveWhrl89DyzmiodPjBw7bt8s9//O//939/DP8n/FXcFekYFvk/cpnd4eNtm//6J9P5P/9RzuOH
n//1T0AZoctjeS7HvyYkwC1l//H2EOehcv9fUVrXed4W5iUD8nVHVDtEq8PMdKsz1DguQ8S8s3Rn
9p0YOi24l2/dpI1nQh7y+EL203keCF6ZZQDdFyQn2wHPQYzMoo/HaXJCjBkfM11CxCEBLgw+1KUG
UheJLxP9Ph4tyy+Qr3yDRrmPP7/zc4R+0CortfJRQw5qqzd2ejSysb01rQT3BAP0byT9o9mI7uOs
F+5nRT3q42QZ7lPKXi79WYEPO5lgFTpxtCdxvDHYTN56fv6JMBHbUtN1aEaUACRSv1b90cnsfg2w
tHZKcHND0eV9zrlxH0eQQq9H95Z6ZhYPt10rfTdEwsDvQOl2g7Lxx8Xf7BN7D51FlHyTS9ZE2TZz
gmJNC1ADjSGxNoah2TYfr6ND0HxlRG54mJeOc+sBJGfpiZbWmRVfei8GQ5UXXSm/0FXFJcVO9kw9
UeoMaj9IXbhBX/h//01z9T990YAu5cALOJ7lMsN0/vhFq1M7HJPQmy66a4Q3pKPk1EMZzeJLs7pS
geq+OEZ4ZTZDeeYGTLq5nPtRx4po/UcffSqDZouaTNzdiMJQx+P10I5tuApGI7sjRkMyJO3wA9Rh
5gHpAsg1jTHbjPhSbbVwlYnR/S1XDzKjtcpzBOn6s8dMvBcALwFvtLczx7cdyfjiVIdiQEnWLjTB
TBc23Fq3YA/fmuA1QrVXJTSfsk1gBQUknVJLtZVCUXTMbp0UaZa5Bz7haVeHaXWCcGh1aQ2ABekw
p05vhZlXPkRG2/n49uGhjywr/DRqYLXid2tof//7jwo//a+fFQR+cDMwAfjwwDzqKvunm0LXaUOR
WXy4AJYZ+MPET65naFejavhp4lbpl13IvuEQaq5QultepJmUD46hPdF4EGliMxXmdECU0HiNtKPV
S/YNJX39foyNYENeDo6fTpW6m1A27d5Ky+Y2B+5koxKtPnWFNzW3kWpkYn42lKjMO8sJGeSaCV+o
J24A5btNHpbhfhSl+dLH4CX0ALbJG6d80iW4GpXXWA8atGIwKZDTKwubFqXBCeBTOu47a82sPZ+2
vIXHEYGNvGzdMH4KmN5/k1IL/MbtzduY19EBinP48+M0e8dYhdqxapq+F1F8KNXNv8jtkzXmG6FF
sPe8efCcKFkVvGVH6jJvtG6HrENgFHh0v+ZZuEMxSwBJp1I7aMJFxDw2XscyEL+pC/DxJr/FuOjV
iLqgkQ9Trk+LD0w7lqfVDZ0Wl4bOjYhEuGso9xQ+GUzcarZ//+2xXOvrt8d0HCAUIKNgGniq0CPn
07dnNBI3CSNbXDQg7vzK4dbZNkb8pDxoL7cm+zmogiQaIiONUzcXenZjRvrmyzh1qYn6rl27stDm
df/Kr2XJYdBRUVKoV16m0iuMA0SC3IS9fBmn9+DmvDuKMtzZUvCjqRo9Q24MlT+Oexy0AZdkmi9p
lPp0BY4JflzGvvrQcouZrlBsuA9R3btP++iKn5OxfX+9f7vUpzexrPVl6a+vTI707ubVyX153xkI
ZjP12sv4J7/lVZZllrFBi5+crm22AT66o5ckEISjS2oEtJOOON7px2WMrr6MIbs+gFFBLUHNpz4t
MffdKgZDU4sw1F+t8Vdj9DIAA2KX/sUcgaRuVWl1vmUe8A2sCH4Bc4d0pDc9t2kNPgqr7M/OMLlH
wDGh6edq8RVpAPAkAjHwQ0mnpK0V/GIlewNv6vTs8P73SWqTUpVDt21L94w9fAouUpbmvps3E+pf
ELDTci26JL19ZnQ/H5W1kMm7NevKmKzIFEdXmjDJ6PN88ogxX0dCbtvzJN4OgFWcXMNM/aIDdXYd
4yk+GAnkt5g0HqU0ATkqq2/YH8a7xETNdj+65Tcjd/bOwNgjTR85sA22clume/g/03RksSKILONc
NwPtmKZ7a4iK4//6gbGbMXdk4czYVm4u151VpK96013cxnB+ItF6z7Skf7FAzLPpc6sFp3TOT5lp
RpusMdJXb2gX10pAsqKN+BOvSuviNS4IeVrwfqpe6gYmiJYmBAudkek+QPHVhvzIQg3Kx1CTjhlf
xidojfv6WE8bowcWXxvDds5yLZmzJcHVOzZ2pBk2JSpJNufPyK8zgcSTgXifSzO+JMfUXDxhIMCh
RTuSCkwyDYWTdNkhvdaumB1umjYWRxorSg+lb2Qo3Uk74LnhQJtl8koAb1RFcWVX7EhXturS1WKQ
qv64o/pjuiRvi8qGyQml1KggXmbKKi1Xo9cAYO1N3dbN2h+22nVVrH9vpi6GqhL1dcT46pVU4peL
fShSIBsy4GNyVUFBTaNKI2qqt6D+AMjaygh0Z5Mo+MriiApC7RAi8D7/j+k/H3NsbhzcOGatxEz9
QeY/GhPvFvpLAY/CfNEqVFgni5u8Td+bKvDALL30yTwaCqxKg9SHuIuxwUYwXs2W/8ka82pOU2+F
ppvJmWdlirAxiGg1z/PuECvtjwz7083IAOYAUmNHAGryqPBbuTM46HjIQweB5qqs82wNZIB9AuXq
ofc6eaAeNZ4aX7ooJpTHKqyBc0WlYGmFBepD9GEzmrKqVsR14sRyvJn7dBlVdl5u6ZKaDHluvSrM
LchjZXGgMVqNruKgVJBxtboNcl+EWZ32lDc4lIsGWJl7siyvQ3MQpq4B8Os14dc9Kw4EsxxBIXCo
XGiIE0qTxvptYwf6la5tHac7cueK4Bw1UJ/dw6ZrfCdISx+00Z5jrGTX/ZyYiVfCfn1HJYrxBPox
6jKFdDYbK9u0yjqpLlkNkRY7qmAcsyADN7nxN3MXZ5rLbeNYhClf1SjzvUnU98xCRB7q0cjio+JH
jerllCM1hjpEn/opqitRz6VM1Agj6zZ9aCNJqDxprM/jMNlSnxZdvOcpQd+t/35rxnT2dWtmcVQB
GoYD3UbmmY7aun3amrl6pDkISxhnwLdEe+DfdPFqupW/oEu/gFIXsOm/dUFuWDuoRSIDv9o2gHZw
0N0itlScOz1tUf/MvVPi9feZHNoHGpJGWWxs2cgNdcnwF5PyYLwnB2oaNclVk5aFPib1VletsGFP
52NfaYF9rkj5b3T+y6AkAdr0KYpWuA9XBxpkBm76Yug6FMdlXAs3f5LxwNPGw/3y2JOoB8Hhc0LC
06UBXbWta4kSD7Qc+bqE/7RKFzuCYnwpQtAoGOAEuTdB8r1NQhmeGnASQh+ztXZiMu3bDmd3gFiZ
8xQOY40UXM9/kw7IpRFEDoGw5yuv33k4YdygTBACrUsuMhWJt7YanBCjwg6H1ZKgnPutgZyvmhhD
fPvvv0Denw6GFncsh+uOzlzUvhhfokUiKNoKP93uHHog/QlNVPiuqqlCzWuR+qYZoqtVGVSoXZ6D
9gsVJ2D6LiGklmbWmgap0fDL1BFemoI1hFsbPyiYuXFtc8ImCTx+K0pgCQkOZZlPk09dyL4CM6Qa
8l4M+CO0t+SyGMiPZixLRUq6Sy/t/HvQFEh6ohLl2sca5JV5DKExx0EBFYqy/EC3UX+WvYIRodzb
SNv5jQq/yg/JFLqiMdSZJDtHK64kpbKM/5XvJ5c0MLZd300rMY6xPzaZfiodiz835i9H4f5SaJMe
cxcZu3Z0h1fyqqNeP6EQx3u281+W8qpGQOZCGwk58sJRTNGaYi3ywlo0vHjRJFqLgWvr9PffDGbZ
X28tSBU7zGSu5XLo0bMvMQMDhJEy8ix5tqaG+5Ni1qYmEgySgg44cpYxusrGwQcFi7hEQwCZCfJj
eMp98sMJLLtz6xEBqUZcJI/DQy+tZlWUaXbFb53S7JQ+5zhJ+7EhnB2NAZuvn9xOfJ8z75NTv2i1
qZ3It2Wg4Enx8a/Jt86r6pqfZs8+Cj1f1rU5ryOxxTs1ov3GEwAo/THOXrkL1mhaR5fGtKuMVgPL
jVuvi9FqDg3o0gFsZt5hdLXkGXGWXVEZ4/deRp/HS5RH0bhX5p/Hlb/Qk+l7kI7fNLu5trZ1Qel5
+4BzaHDHWfESI1z06jRusVPsg9uUtdWrGVrnd1CUMC3AxsKfBUgbzoS7Ub0pDIMzgXI+bPbUGk8f
PYLkfPQ+5oFC8NMqtObHPLAtBGfq5aGYXyFLAOwMQ4BY1VL/bnIK9797e/RmP94CeX68vYk3/pBL
FISlrq1k543ShWAs1261rs+gxGyX1xCnKoTu2vKa68772GJdrshP6xrzP/wWvK+hThVU57brMtwq
Ef6wv/wUZA9wfpj16bl0UTHG2g7bfMpAzWkpUJftDKudIITwe37K9Cpkye3hpE01MhCoPvFBmuU8
alqYnPHL+hUK2360Rh7ct86wdlnqPHqqQVk3NDnG7IEcPLf6IXSnOs+9AUXnnWyLA7ki9QlMY8TC
LXWZkYwbw+q/gackXYHN0LyXuTTv66bJdkOkAVarxqhpo8pbJ7UrN8uYJoPEHyPX3dm2/e4HiO9P
Q3r2UZouAs2AtO7SICwvNCtr8uy+wDZIvQqNIBJXnQHavFlWMLs0PC7vKLHtCBCFMD9OOkpBi6ax
71Bq16tYqUA0PJ/eRgn8XhOkL56I433dxcWuKnXjNQ10nxygkm2sBxtVBwNCLQ8mx9eGDLSky31N
ixCIXuVB6h7+w13R/HpXNJjh6LphmZZloTZAV1+VTxuuqovDASJM2imywaa+FJHYyPLZyPXMgtXL
+FJM8mUM8tztmvMQJSyoYltFWTh9onNdinmiAuIEumeNs3UxEGeskUESgeYuBhMgHLYiix2nLcpA
m7uWkMuFDuRTIoCVatSlBXTr1rPCcUVmDUHGZEeXkJs+BEYYHvHeuqPuYT+QFVr5WoIDyi9iO98W
srsUuHX/DO36y4UyDaJsfk5T+8U0YGRSpj/4ICeSrkx7qPb1xvGq8pboWjntHKo1jcwdGq83DNv0
2z+MALEmVo2ugAuF1/q5Kn3PFNcVNfnksJMA01FLbFaIy4KZJHGN36pCc/ef/NQ0FyDnTcci6U8c
aGRW12zTxyiCMsfDwmMTl6VsV0SPRLw2S6OqO6e+3HYKLxCUdXS1e+jpYXsHmKvqQbFiHyDOg1+y
dFCOCmXmNIWUYQ8Mf72iS2pyNUhXnE8gvRDS2Xw1dOP177/gjvnlqW8wFzc420HlGjNN+2umwGkm
sPm5AAPkYYEIEQran/rCei2F4TT+A1So0scYnEiPMmeopbWFfdOaMntMRAm0o6hs8J2gq2tQpAAG
MwPgyUFhhfQUI2aLoIJIdQ9wkKTaURKHGsiyJ6eoEje0j6c0D43rZXFAIUMy3OupCHZ2LLW2VFQ6
m0j7ObS4LeHu9xbaAuldoI9RuPjRJSsO7G/tR5I4+d1jzgeTB1iI72Oc+eY8DHiBGNCZSClR5oab
OTv1XvoyUMyvMyWD6lj3bhXtwE4S1spDyc3ffwqIrP/pY/Dwm/YMxjwG/uM/Jdcc0+bY8iNS0iXW
hDJEMJNPfph0TQReRL1ChU5oDz+qUReXGkfqq5FmG3C1QtYHEKSrVkYmjmKyQ/alwtYlZtOm8EL+
IHLUzA+5a0KioOEPSal1pwSbKdBfdrk/eZWAGqJn7Mk510E7CKaffZdUQ+7X3ZityzwMtlOguw9l
atpbQLVd/W2Kc/3emrp2CwI8uZ/iALtZkGc0yF9+j6KyRSh6QGS87sdX1JKtUpzR5vHFP0WMZxn/
oz+tk8vkZ88hoEH1rDq0hncWIkO+TbWsS5/MeQbGPrszAuj4DuUpFGjsMYeg1OSgEVp/KIp0R0Nk
XNyMFDdNIL7hZ8Qo3uaSJzdFb+tAM6IxUUxzkYX+WNZFd+hTUe7s3MQxNQynduWlenPidDm0qdjJ
sX6bu9B4ui+mKtyOKaj9VxoiCsd88vQjjgu4sjwMUv/T5SfX+fKTwzxNLbAsNU8lS9RICLxUQE2W
FbuJY/mtGyNz24oWPE7GqKElC8CQ7OZTf3ZXc+iqNkHT0OPGtZm7NH1eBAKloOUqV//hq8+9L999
JCoZBLh1BDsAZEBl9ZeYBojmUhxUO2M7yEQisefIA2ub8K63cXR0mGu8JU29BrIj/eXY4lditfJJ
WFGyrUAmdYPZDOI3hrnW+Ni/Tml+GV0LzyLE83mAQtMRxVkv4P2MN+WoZ3vqWi7EIqLOBVRDWc3I
Upl57QoUP3sAa8nsFTVWdbJ6x1p1zpCuyyGbDs34PWTSeWJ86O5kbD5iO1K+DHUWHMyea77InOIl
0spsY6Z6sidr2cUvyL4SmIwgZEyDvHIfPdBIC8lPVIugnjKyshywPn026kOV7aMQ/KuekSbIDfze
DOXwUnUs33HcLE5hySF5oYxmy/tmtfTJTBao80Kg0AzBrGAXNtgckMXPvcZCKiAqnvoxy/xssvnz
oBBb9phOrxYyjCjeC5vvWttDcaPJfysy/SqnJvlZlqiw1YP4X31Tbg19EBFYeRCiD61crETmJ4Oe
Pbd6Wq8CY+pfuCtvqiqVD6FbaA/STLHTwHA3FdGhGbRn3W5OEBXoi53tTJBICjIGgF9zyqcOiV0D
wKaVnRTJVsqdVrLgByqqYsQjJnGfRom3F2Ma7nXO5AOHuuWK4cP5ydguFNmfXPmQCRD7Wzi2Kn/k
Hr74uyjznZc2Ys73BtIj89J/cBVmaD+Gkv+Ip1o/RZkcNzpCHU9abv6r8Crnl90/p3qXY9MDBgM8
ANOrhtph3GLiJ2AWvZXnGt6hRkr4ERhWlHJMZo00S5o+dmmpXzRDuwWN49gglhLtGy0s70pbFr5h
VdmOsH691p+KOISqkEL+uSxCFUpZdicna82dawff0lTTn9kwvNlaqP1yAApDytv6kdeFuWpqGV8t
UfEtyvTdY1SI4Ww7sdjkahKo1N9cNWmowScx9O+T+rBDgWTbgUxIMcYmHX8ISjOHupvqxV5+gHAl
lCZV948eRmI051ir7kYTSObU6M5zRfBH16XbedRC6cyRwxkU0wOIhkoDLJJFzMp7S7Qd20nkAFHH
U7n4bejOLdgEp5vOzU40lAIOC0qNtBk3DkCTACZpzm2oGnLOXXxD0yyNsJ9LG5R2aXV4NGQH6Qbg
L2PV9Lw4gg3DOdOQpgXsFkxhWAg2GrLCKD42HJylyyQ2etamDqUJwXT46S1YbwYTyLBGnnUrsIHn
RkNXCDI4+O1BrUQCmr4fWI/QpQKTxm3I1kDLyq2mNovciKp7E4A3ujNQA9Q/W3ueLrc0IUQm7B4k
fp88aI2sKCATn303cLd95GGUH6vBgdIhdds2u+0GgETxFZXQGN3Iyk4eyWY5CaqVvOJCPbfGPhWU
mIc2YNWdFMh96GHF1nnfAnDrptCKqLXSOMz9Nv9mTxDkGFUhp5DWdCM6+9tsW+aSNe3q5GGZT2Pa
FI+3KDbDaUeHGiR3fusLvGXRh/VDm4CAoU208jhNZnLJIcy3zk1DvkyV/Uxf0BGT9I9JmalXD0Hq
7aQxBLeVkWUXp9RuQGZvPVCTcVGsJy33Nqkt6wuTafIcceGjkti5gmA1egYLrxyT5yzS9GvPWvBh
wCUPx/Z+spojTdD1Or118JwoPENcJ5TCXQNejisgWMIjdUub85u6TH5Sb1Aeva22xU0VQuA4Xodd
EW1bLoL9gMq1e9FNwtfdyv1hiwPdu4YcyoVmbXcP+WRoO3J1pBPNrgVow3940162SbKyAvfaQG7z
KS/zCIkkDi3vzDCegKBHMlaA1pF498m6dDOt+YOzmmvy8gzpBOem7kJnlZma8Q2I5ARAKKc487is
ryIHFkuNa2AE3yAvgihH5TXf/j9l57XkOLJs2S+CGbR4pWZSpRb1AivRDa1FAPj6uxDMLmbXnHtm
5gUG9/AAWVkgEOG+fW9EyhL+tmu1KPJd19GfVyEo930olF2pmPrflTVuG9Cy35ukogliqJzHwavH
jTXEOtJbrUJetojXUZDuIt9Kd1auGi8oktFpI8JsJxU34TkSK9oXP0fTLBGrHO6JlerryQri0GFV
odzwMuRZslOG/qvpzWatuvpLYbWfozdTzi3NtHsqSl6OInQPhpHRKmaHYgUfjf8R9dU2qMT4qy+c
v0YyDM+sQe1NxGryrifNeHE6Mi1Z7Ok/YvGXjNTTalxMhcL/YOEbkOij2lObZXU36BFNrl3ULsvZ
lL4gCT/P/ruvnJAsDAYwwsDKl9qMglZ1ymXbaT51LZQpRQ7hNx8GPjpMo5M8k4csauu1M7b6ShVq
89jpOn13efEuKhLk2oToUVtqxbtTINcdV4V7yrI6egVqB6yZsMAtzLu06d1lPyYfIxtu5UlUpbax
OsqKjm4N39qIBLCiqOKsl2pxLwcEG8pvKmThC7dRPgdgjKMmOedT5cBthhzwLHeRTGb2ELrsVawq
3rM4c8/S8uddih/08VKa8qA07StLx9eRxzzlxOxviSv4Ayog3PCj8rpof/M3UXIPIKTYqIqprBXw
jM+5SxtFqtr2X6DRZzQJTEhICPbwQwA/GdZGtEG82L73eo+WzTxU3oXlPWqdcP72hl9VFSm/bJus
Rs3f6kUZnGDduV1+Lshy7HU9WIK56+4sYOEn2tlc1qQ03VLqPwraMX+ponxS3CJ58yMev1pk3xlh
Cb1RUeY/p77YtSNsqbzBTqUJdy6N9eJ+LFP/W69piJwmcDMWptuvRtYj99kgUvi89bfGMYt7eaj7
St0A8K+Bv/3jk2eTSOjBEd7p5oecS1vnSMpQ7PlXrBkdxigXl6LnXl9ok+YtqWgtWO3rS00pAeh5
XvojU5FmNh1a6cjQpCfFjB6g8Z8epUsd1G5l6UG/kaYcqFBs6vqRPp85DOinDShP8xeNEfY0a/O8
ybqUNW2s3qvCGw+ej050HDn5j/A5tPL+RzREFsA/1zmEQ1XeC9J4CzHp/Q9V2KeBXlcYwJtqY8Z+
6S8lfdL1NFHNeAedxcFSI0ZubEt/MDBdhyXR0pWHyUgDOq+U/NCZdrfOvdA5UZJ0lmNqtespKeHo
vdmm0Jq15UTw+jhoNGee0hy7wo7f0jraGXnqPebeqD41lb7m3Re/KV0YnJyehJ00wblZW9GkzTof
8+TNoCeQLG5FL/scrBvGtzaOaAadBx1r0RuDwuomDh9ykVAqAyv0kiMUtOI2L+4TFmfbEUwRXKNa
Sp3XUHdpT6N0F9vWWlNHahRTSGeBmQ1vNApBeDM25U/FzHcxiVduwBSKs1JQ3NSyiw4m4rudpcNi
CCPzJWqUYiWK3rmfLE/bKIJi1zSpxl4EbggUYuxoXWYRXyA5/xCHNpLMhgfCGtHIIg6bI/QaNGbP
Z7cDANxqU3s8MRr0yY2ViRrmyonifEUvewbmhPXu1S47tTijAUCQdFZpMfNd42TH0B6bOn0OVBRK
xJzHUKEMeuwH53uUCTYyNP7ADAX1V2Ilf0tLHtoGUh7D8qu9jI+hLDr7RnqNV5TCeRTAyFelPURo
OTjt0nXL4a6Jq3GlVmpxl6tm/25BxEPb8Edj6eTwhzZf9/FYfcRF9N0rhvzBiUEDt4M1bnwNCXj2
DsWHNrDe60DM3Q3V4L0DmXNm99RZ6n50S7repam2fwe938NarBg8lepfLkuDD7vLovXQxP0+aJvi
o7fWgxeq77lRF3eJyZ0g3UBfswVsSdpF7dTxAd3d96RTUWdAVO3oGgiRT0C1d3Sk2O/QV6wHOKhe
+Hm1pyzxZrGCyXoXc3VTp2H0rk9C+30Uq9QNiveqV4uDOyL6IN2Nn8C2Y7roesBuSiJKSdc+pA+v
KKNar2XVBQ/2VF2kywyd+Kizt1pI04VUepeHRXCdEDVRsO559e/kqIyzp7LaNg4EN341vUdhOBzi
Qef+mg8Jgjg5fVD3YmY8trs2P4eat70FlHXr7J3SKAAR/DOJ/t96MwKTWqUJQPQlJA4s2WfiY3kV
Gegk2d9FN8HeOE+T/hCO0JxGyVVrmunKCG3UHPygEEebLTQM64YHVj1NxcK0aSBZea3fH7WcrMPG
TaOdZk3DXvomDRj09VTO8WPIZeSIvJo8E5FHkoEdTIS84T0oEIholFB8M6wsWvKPDs+B0Hy6KE30
0ucBJ+ImczRlPHXguh7QtP7bKIT4BtqpW+q+kpxqt1Qe6kj/cb1QN6+ss6cuWKehO5373ITEJlbm
HAGiefA+9DpYDE7jsn3NBRSOX3yBgniC7gYHOReWi8FeqbFBEcjRzZWcFhg9Oh01HERiTtZqjrPU
miy8lHNrz2+XajnBxZrbe6RfDT6jpGuyIE7UK6ffAnYrWI43FECaiRYbNy2fatVKD4aOOJ/raHG5
rK3iVVMsWqRlMDjOnd6N7dIJu6RctqO+4vP7ezma0WKyMYoqWYcQIUMPHqePpvl4DYV64ge98m+6
nZTXT84MBF/MCJDg/MHyCnVRfn6Z6wW1CEj0/GWkKQ9FXH/5QnUaNDv6Ltql/Eh5pX9/qc7pjkEb
nKbQS+79sEjvY9Vk8UA6q4ek4/7m7xpNLFua1Te3ATccqzNyqwsZJv0pFN207rg6UB8eiZWut8g8
uCmbGEwPqbQTalGPRRORJdZqlp3kg6KdHHVM1b9A37c2zfZQ5KK+Q1fDQE9bTdZWgqTUPqvqgeJA
6Gw7EHorH1z9RvIJysOQ+umqqtT4iy/1NPiFsjDdFKGtX9wxXdfmUG9aWPpf7VZ/otEn+mVG2jMi
hTnZlaDbZCx37tCYj+6j0GBdPUcI/kFlof7UGkssLb3tLjCiOXcwMEWbiP6G1yI27utYRL80y32z
yEq+9KmKSmVW1xsa5Mmmt+HFhbwJ5uz5wRlZ97oI/b9qgz5DykzfhR1WS50lxYOWVv4WXOm4l5Ni
vytXqT5N7ymT8mLw/+rbcuM01fhlEjhLfyvmSTlIyouI1HIVz5N+fxIlzg2Mb6OZfjTeqK11JfHu
HJ3feiVYS8tWbBF46/8eMRJR/2/XoGKb/gwT+MTniGRQENIN0pNffdCzlN3Lg55V+X3lI8FZJHq7
zrQEBJbZd+GFMJgjWe/LuAxEyxLePTeJ2zPd7+7KLNr0VUmzaJErmvYXUu1wFxowu7tvLd28b9ak
pqvBHO2LNirNTlNgRpCzoTX/nO3Ns1U11X/Ppp/jzRpJe/D4g56os2Etc/3xW15GNQ8jI73XAms6
y4F4EuM3Gjq5ZzX+Z8tU3SoQBKxDB5KdNtUrY6U/NhFdZ4m+Ca0moUWsTT5c90VuWeqBBQzNvAnr
bif5sL+6/xUt9zEyOhYaPHpN9dEF4D32PE/zYzsfzAL1k8ZzWJM2Rb3TMo8NU8Djg/Vdkj7C0Wls
rSG3ttW8Q5204qej8gTvzV5/Mav6i6VjJRA7nOt5pztHSiusu+Fnrjx5bEUuhqGVL3TaLif2EG9B
kOiHyYMoS5qdSBOArDHsOPOoYiYvSSqce6/LrSe9y7e97tlvKMLDcKdX9rJLY/KWg60txfx9pdD5
TTldbeleajUjWQCUZMlbGnZztWWg1E/Xy7w5VjmrV5jbYtKH0Hi6uhc/wIID8QdYUemy4Z2jJz0r
D5LoEw6iafvHhMDKVhJ8CrkOSGe9SVZVYU+sCNXpGPhhf6YPSiNxxX3dZk/CSK3vdEvTmN1W0zGv
QK9zA/DGCLMPYY1iJ1WtSFuMq8bwho1MWepeFj80dPrFY8kb8zYKji5a25EBUSjNjuykumELmWX5
XnXimape/TBkqvIAXymUZmX5DoADhjJFsdYyCuaUkr5mH81QSOAWadnXBzEakIBxCTu3lL3quNWq
mc0E/pKl3SlkRWbTefC42F2lzeFkCe9K9Pmuh4rFU7642VpBh4s0a9dkB1gZ2ZrNv3N3m5c3IewR
0XDWc2rZFbmzPbR0NYjOqHzwskd/EPWj9KTIcewgKouX0pQDUxj4izKP9JnL7jMuLzb+yMbZSuhb
zNxuXApItQMq6W6+RwyoXARwsT7IA6W85Cjy6hK7dHmRJWrERddZfElT8yA9ThO9WKomdBhGZPVL
TY/MYRGXXnuSh4rG9dM0qgjxet4v6fLLqT19iXP8ODoUVUAZlFgZkpLL2cdqwP5Do03cmGvrfuK7
d/Lg/j77c0SGh/ZIRwXvw6WMlj55do0eo87YBg6tRkEB400A7Zw8+0/m/5fPi3toAxwrXt2uh9xB
CRpHfVQyWAzkgZSEOBUz5UMJoo/nLNpEvwchAf8Mk74RvppDqthLGS9nBn0AHYQ8VUUVHzP0WWWs
nCqsQEfPJQ8nVBcC8J239mFwo/6qq8NwKXuIbcld50juOgVsFfracwD5weAaYFZGTyracOmEyP32
xMYme4xUJXkwG4BPrpss3RZxCjoMIOcwE+cY894vg8LbRmNjrF1Iht8DBf78rvbESZBIffP9Q8MP
870OtPhY6HOyMiyj976IIbYWebiXpt8Nx1SBuq2Dc53FuvZkZW322pjffGMQlyynLkMXq76VplVq
sb3wO+U9clVtL32OcMXFmw+ZUe4VyhwHaUn/ALnx2YDjSak8443O1/AwDeG4lGZXu7CWgL7YsVA1
KEGqz57uoF+d7DSw/isNsYxz1xfCWGQQ0UCM3TzWesGksRsgIs3zOx04+MFkE8JrYy6/ZrahHh6S
un/resWiOUAEj5Pqi4epXSkNit95lAaPRdyFB/JXKP8yDkND8Fh1SbrpXZe//xwhB8L47GkPZey8
kLEs7yF/CF6L4SmZK5h64+XnRi3Qt57NEajNbiypEknTmxMRYWJYe2nOl3Bstd/kjvDWUaVBPNmZ
2jsyRdfV09SIjaGM/fehMaqlFU3Fgz8EypYt2LCPdCO6JL8n+Wl/nVSMiILPkwzSOjkrr5k2Wr4x
sh6NSi/MHqRlpCJatVmkUQ/lnWK5SCer9J8u5ATpy9FQvE0Yg/q+dYSZnDoze2mD+Gc2IzbrxO+X
tt7Gp8DsrAdSWb/KOVPpgGVZ9kqbn/rGVB+60PhLxuutVi8Dg/LWlAf9Q+XGNCLPF0LBkgbboRlO
GrAhyIiA1QCRMKEfcb2NRrr8KA/5EJw9p6PO6PafLumXZmMVol/0Y96uNBhXl3/ERDoCAytfONWd
nblrOS9L6gboh5Hwgx1cDVbu9lUdTIDQwp7zRqyUK00rdm4v1D3ciNk5cEI2eVrsv2Qd/a0u4My/
WhruY9P8+9+zndoMr7ND2/w6u28DWooabVzJJIye0JEemX5xRvJVXyoei8seRi9tIdMxVRvaazpI
f7Ze5y3HykcHmY3+zswcsWPBREndCHlP60357A3WeXSHvZQAtab6mIae9lHPE6d2ohDoOJ8Tw27s
772YbevgesWBnrGGltyZTT6cieVrZ3oQpKD317Wf6sA4P/u62XddH/IXvppyMKVMtA/MWKztfF1F
rnNv27UI4aT8anXuSoFF5j4ZsuYhmw94aNd5a0RUXgrFiC/sLbKFEdTjO6m5cd3Ygo3ebHa+ui/J
vD/JML+galiY5vjum4m1DKpiSdeB/mJl/G1pOxJHWQYx/m3KUTcuxRGmyQDRpI43QGa+jmqZvFDv
ZWVpNiSg8jh8LnMD2m/ouLNhejUq/TNAV2DJnBDFUwA3PlTUsu7H9smutfrh5ulD0PEB/3w5jiWH
Gq3zt4gAKQs3cgi3SQxFfZjv0vkvYan9p6+MynwnTf93nPTpkUr2qjoLEbuPUZfeiZLit7QGN1F2
9RDxCmwNkS8t4X5MfpYd5ajuNCCNcpqtFbtHN3deOfcAuvbSlAtpadIiOi5vphzN7Y1uNFZygurg
XvYYJHzMwam7newzkC55Fnq1csiA7pGppSciFxWP6jjclbxkdpHtD8B3i29dGOY/aVP5yFtvepYB
qgijXQ9bxDPbvGtAqvkflSs+A+QVQqEnC7/18+P/GTUoVbhj1/l5GYfPMYKRloZ/LnMLkF+kyepv
ugEHMjsre1M3ivUJKzTshJ2ZboHXsFl+XcGFyaBvSjpS9n/4JdRQ+q7TpO27+nbKaUfadpmmPWhZ
a53gjVMWBt0QH6UHkUumD8nZ69XwkaXluyAl/98BQn9C4ywN8K1lOIbtaI5GLeYPeFBlV6Nmxfw1
Omd8o0RzJ5sPqgkCjYVKtXcBQSqQYWkPFL6PcwyVtg82hDalg0p7CILRXxXZpF7PpK8wM38lz8Km
8VfIYvwzmrCljEQcr+UGd0zU7J4dEfgNxcpmVo/PHfIYDsEhyZpHGdG49v8FGWX/CT1G69O0XBq3
HcDopqr/AT2G9KXXrNRzTp+LsBh28pAa+jIYNPMl/n1WjOGn73b2v8bxmAG1Fvn9Q+4/01GRfkwZ
bOVeBP6KF8f4zaWaBNrpQ5vdEUQgGyU0qlOf5KwFCvYAMCrQh1Ga7avZq5BWQZfu96AjNNonVvHM
sa7X7g83svTklKrVeLEmgKXLwKe6SOW+PgVZNhNpdsa9b5bxuUdtBQ4IPtorymyRFqZ+30Fh/WVA
zvA7cjdyxmgi9ixnwDeZLSgKQsmIHtp1hswLpHHMpWj8/u83o+fNLCdf6XZs3dA81XVYiVqa7dp/
NFC1PMqEYRfjiXyuC39Ln9BBGLnFQR7GJC0P6nxIWy8GZzqfkrZYD7kdkCYlTsm68mAXNaN/2tfo
eYocuZmN77cb01cAWs3KxBGMF+vCqYpLPGjFRZ61TqKsipDU2h8DE6qgm7Ckt0gO8Krg5TTPRdqV
QhZpfBpP/7lUOl8vHP3oLjaGp9vVZYRH9vSYG9PmyzXmmTZtRecuI7XOZBkpLyPPah7fWQ3rSzAk
2iHOh+FclVlEP34BhtfOYLOafanepPqCfo5qUbqQdWUa8LMiG41fgxUt5HqE98iTKnr7vbTgDtIq
bbgfBIS0TY12ihb4B5gwGmNV18W3WIhxF9pgM7f/waT3fNxZEjMPJc9S4Xd8CrNS2w6eroJFAasI
SAw9DLsVGpBWeoQ6A0DJmjsNOq7LNQLkHKikEgRZNvjEygm/Z01uN21bhBrP01WYxTB+XvdHfgCu
yBm1nNyEqR51y6O/UO6ipH0blj4tNTp7c91TGV03Ie1MaQHxLY8Mitx1XWe5TnUooY34II/tgRRT
/JOjQ2xFbz7QsmgafnT6SqYOuzlAnQNYK/h7LQ7cg+TCazrf2cBhC1yY9++4kM7rQVLnTYazgeIT
Lo15vykPXwLD38PGTEMoh1VyXGBjzBThEA1cYD53ggdB+MYmqtum0jJZ1wXzoZMt89cQaOp3epBe
vMFwHtM6jx7KBLrXMScZPYxptR4qMa3HeeEgQ/TpzQDYvIgsc8erxAKUYyqrpoBatkLj7CmEBuIo
yuabMYm0XuY9pBB51K3iyrbpOYPKPEqRJUWsZrob7P5eukJPTMDqMqe9M9km8eibANU46GnGnfd4
myXPxs6NUVVMnv/wd83o7yFGf/lySWRYoMFt3Vf5oaWSzhzSPHD2XZq/S9/1IvP3EsLv92piflhh
AKanaSAvMrXqe986fGn5zecDHIvp3jX9Hx5b7m2aZpDczVwHJJCdUzUfYMiEiond/x9+GSF9STTm
y95D3daRpOHSGc5E5MAMrnNl8JfR62S7/Zwng+U0ihnOEunRHBWF6M5G//EHdb1u4WWd+tKGIHJo
eFcuYiCTNvRxdgBU0h0QXay2MRiO+yEAA2i2fvDKsqlmsVdqP1Jb3yGPFoUg3+IFqUvlLy833hMS
wu9jPtRLO8mqMxTxCNrq/rnw9XrfjcYbpOC0hcwH6Zdno5dtVEpnR2n1jY/mOfUo9is5SJkbp+11
2OzqveNbb9c46ft9lZw13/UqVrKhGmnP9CAqmWm49R3/ajqW650nWA/loCkJRCr7a4Rd5/45SLr9
jTFE+R0hff++Rj0TBpd6+cvKzAVdXckBZkQalEGDqonB/ZQ56dUnCSKdfjDA+rcOCfzRRT54VvQV
hr6GSzi9U9xMO3ptiqzvddifJX3n4WxAVTB1zO+qk520huQ/23+dHFdMZ5yV0ueb1cpqBLRxlET/
ha8Y4A+iGKA+IgHyIAdiPTYXYQB1ySQE08L5pr05C/kb0PNxVUPsd3fVlb512AjVfzOaEWb/m6b5
P/Ll9N95ufsWDVa9/TLvqlI9MlGbJ16jIT2kBB35CGH1UQjEEL3aKsyfu/ngVNpbGOvDyQCY/9ya
tDsDZ4JP2Gjz51pLszuKBCT559g27VjtthEVNAblhH9PVyKQyFEAcakuKHgjx7br3GEkIWJuyB6r
zz7l9jNvgRbBQvzaHObOYWI2gR5sIi9Rn9GaWGbkN44mjHiLUFXGd7qj0llv09uFaXK9YjxfsbT9
zytKv/xgGaZk+vuYoo5N42D/HEfhLL5RvlEPDU4JKJ2F6QTlmx749dbpenstTYeEHZgY2HOk6Sbe
iVqF/iCvUWTBSrpHluWnbL6G/vsaUUFjUK3YKzAYCkzI9GTJ7qyuQMuIl/7VdfPTomgsNR8RCem7
dmyxhWz3lpW+Xc2JpEHF3hkaEZFeSmOf+VZ/zmtHVVZxMJzdhGp8oHZ0ziq2nV7GlnvZbtDY1hs4
WFZpIWJkLPqAMhatQ33YoVbaU16WB1JybOsaJV1UWVj4Kzcb+Uvqu94VnxGku0Cp5on9HV3MYH81
5VxNNIBzEcpdyeg+oowtB2KlE/ueh7y0bn5pUoFPzNiEPcij8gGr7TYxLbIVpGNg8m+U5x5S8jOV
+eJ8HSAdXC573YXOo4YwU1IsdvYA3TT0PdQd0YK9+cADJpDyQMs4yhg5JCf+jpaW3lSH2iUR7q0N
tLK/CHvIn+enl5dXcxnkr9ZDXF6Ul6tqh/xd2wCDI1SvI+slaAplVbc2NKCQeoIWihqzg1poMHau
FnWnMZ+5IhT2bLLVy4g7km2IYmwSye2Qa801JuNlcS9bwpBkpRBE4zgEvrCLJjMBqUiq4CRNeQCw
eKDsUu9vLnlGIwSKwLY3Q2ge4Ncen9n8eUCU2XPPVt9ZbM+t+OSnibhIF0XmYKkO4CrkoK8Lf81S
zV7L0SmuYXBo818lrQgLlXrHR9OPrLUtNTgURee99hZIHmvsAfco3raFU2MjwyhvHHkmB8+J3aUn
KEOSa5jiNdFyaPuS3Z1vPyW5fbRzbuBSdZy7JI1pl6i0l35UEa+DtfoROIR+clTnmPLQeczng0IR
fV30VrS++cicPeqBZR1lROpqzTJvsgFWvIPQVetlcNT22dU+pNEjtvoUQqUqLYv/kyfY9pY1v7eX
KNT8R5ASq2uk2/SPPJH4Zfv2M7vAKkH1KIKdtSQrLxZukfcs4tHAkHvIBGjqIuARRpJOmS4jlYgF
SS73hV3Fi9S0kYciSHgbSRlG4STD0d9JoRxrEC2LXq0ig6UgfIs+7z1sJPkr5Zd4q5uw91WjpTxa
bZssJCNP4tv3BtRzrwE6l9eIkraQp6qt/p8j5k/xLdU76IlarkfyZ4vUAmUWxU3nLvoWgbRwEBsr
GQJ43HmJr2itH9dg9eJ7M8wgbQdOft/th6ZVLtIrD0XuGWtVZ9H9eaE5fox7CnGVffwSF/vWVrHB
fnf8eor1GNsfaZeGd/Ky1zg7Lu6oNL9dI8oopXAglGlLbxN0I/IrirpHiHm+QGlBzSm/4tVW7oou
Ui63yyWeMNb1oEKXICcodrst5i+lp0MATt2ptkrRfyMn05zJ/NPfgqVW1RcrCZXm3MyQcxMQsBxr
/N4Ajtr8p3m/x9CzKxZRrOw7y+GeA1UTA2E7Skun9X7n+qhiSHMAu5O5ASClcZ37wILHWU+vb4ps
Fft1ue1noYbRGvkdecqzJ1ke6nD6kZAVO5Jf65/igAYhecHrqDDXkWdyoVIVyxy53K1d8hxJ7PGq
v9z+VmJ2m5iFcxkd+9kl/ZWByo1aqLRQhIg4S9/Up8NBscW9DLv5f09PfQV69qwUG3cQwPa7SfkA
o/p5dvP9cVZScv02oa15neHW9PpkzaGdSvMkhlEH+4wmh6MMj7D9k7UZ3pw61V/nV/99GdKsNccg
vWbMZT93YdtxfkpDAKk0F9WPhT4cNS813yaROfsxDNiRzqrvyuSmK82HwEqaWEc7HrrHrO5paNHt
hSkBs2Q3+sPAv9x/CcC5UHt3/eWVV7o28mQ3OsgNk6KCN1dtT/b8xYTqQVJlh4+2WSovcbeV3jis
LTSelIu0mlTUx9BA9USatFGpu5Kn9UqabZBpa/74xXVqbpX0fkeleudYtbtTbDaZZqXoBvXHkQVF
A3hv6EuoDxp1GpAuG1ZXszYG7xzq3l+gEocdzzxYqc0RxjIPwUFRU5k2UKK4xBDbb0uQZ5Qd8d0G
Rv4L1wN8vMubT56llWhWGvLIqz8GXFXUy9Ft040cuI0aZj9r15NMkB8pB+SnwWnww0u6ai/9ke1M
J9ebprU1fvhQWHFvO/lRnjVuEgKBnJ1BxyH0aDmnOSRLlhr4D5BMOOWwPMRyWJ72mUViLu+VlaEW
yUkX3X3jVtZOWoEYE9Tu5me3tI3B8Q7BFJAbZUCOptakrf57hk13vD8zbIbHbtdVLcuzPBil/8iw
Oa4XmqIco5NaF8NCMkcB1AW6qnb5Rpry0Bbuzq7oOJBkUuME8LxVjW+3gP9tUlhY9qZV6HON2AOu
fNra1oEKpbA8kCuBEyD8efNc3b9D/X4C+yTDvPAntYhlDDpFH/XwErRO8Fy6iHRPA1opnpGHz3Tx
q3cBGJeFHJ1Mz38al848JB3IYpPaUBrzToarbpPyTItnpC4Xo/bgnavWPklLzgLKdOq9KYXfxtAW
IoiDl4mk5cISuX9XA1V9aeKkXLFBjgDkYOZ5jBaFieSoDNZi1wZ6PlpLaQ4q/CvRvJaUwWWjV5cp
j++vsQ3MOpkgk6rYgQASxFsMdolH+TGTlr1Yii/OMrTX+M3y2k8O8jp2aC+aDsyo2lDek+UrXqnB
avy3KUdlrUuOKjUlvVswYh1fzf80tyrQdUnokah9laV90qtPgaisA5WJ+oGEWPMwu6wstA6yTif9
papfXV7brPIyAWCuU3xYIGjkXUSgLyN3Xp0DsLpM8yGMimyvDe7fMuDmZ6/WL/XCzzZy4HqR3/Nv
wWGD7tAw0f0gC9aWCwFRIuJvEu8kXXBu3ylNXVxkuTppRigl6SfY3OIhkvkmraqOtQejhW59zsPZ
UtFDch5L9Q6/h0kzpfSJdsKcfZNBeat5m569z7IrwuxCd85849Cd06ACy5+vGy9ozWaXNo20a3dO
S1L0OiBnRPQgfplBLXuExCuzycGF6lYqkpPeYLHlPUP+q7+0+RfjnxEZVik7GfbPnKGJHmFf8TZs
BVbTaAlwEvFY3FUJCaCYDpkNG4Jidy3axZP6Ll//cmWATsJGscGiSiuHiHktD9KUA3OEXALIRQKc
rVShkZu4k6Y8Q3oErjW5aPh9OfkJCKx+Xk4GR9zoF9fnuWHxS7bDnl9lqLn7rrXTJW8O99mJq+mU
GcN3aRl9ltxT05mAozr+PlLG6LlXepUF1kxtNJtmkpUXionHvKQLYplM0Sk1nOhiUI95VgK9XI1Z
JrZ9pUTP9BnHdzGyAws51Uiy/DiOwwqRzuIQhJApVaWgi0+JS2mOvk6WRcnzbPvfn8401//5dHao
w3mWPYtt6TAR/lGUMsqYHuyOXUkY0Jxp6GxdQI//8nyFpo8eaSrUpAcQ/9Gs8IDUhokOy2TAZc2G
+CePh++m4gXfTJP7i9qW9dqoMZmGXLGexh7AHh184UNZ9cGmdJvuHA/+tM1aO+blXXX7oJqCO80z
+0MT0x3QD6rJ7jPvNiMdGfdQAwZrow7bJWSNcK6w3ASZOvRvLsSOMAbp5Q8rDU60f4zBouge1baM
UGAVoMW8LPrLsGG1NeYll+bPtOhO8wIZSLFK/LF4GNs+30RVOZ2UQtF24aA1EDkIlKemQduaQayc
2XO2az1h1Z3Sar+3LUs/oH5Bs5Rf66/m4EQ7x2gV1laYgwrlZdIN1laaeUFFqydpdpCm5xmvdAjq
F2nFbrdAh9l8tus+earDeCPdgVGX5wlW/usHiEK7MzPbrH5Ylokw1KLVUXuFjIM6U5cgYDPThXVe
bC1ATlYHfQYYNL9NEZJ2Jcn45PvZQzdkw1s6CAh+uwmCXydyj3qBMC5cdck7xYGz7FQlwfUAIYx4
81n5r3tEsY+o+zhHO6KDxZiJ8UQtthJILEukBkTBEM+Ox96wyQPISqrioUBtlInYSlMG/46Ljarb
qoofLdIxHtZKTj1Pt1qECWfTBN24oQPy05Sj0BIaL65ao2ymRMkVNhGaytIIyvBJvlg6lqk3y56C
VWmR0nTpB4O3LrmKlicmbzs2wO65cUV+BLVkr4Yhy/+HsvNachvX1vATsYoBTLdKrdDq7G7bNyyH
MXPOfPrzAfKx7J45s/e5YQnAAtUtiSSw1h++6MZ/HZFU3rCeUb/9p3Mk+iL+g4aMZbxXLXN8OJCU
jC3HQJ7Wc2Xp8jepKj3APkKrOXFjjfjtTmgeOlcLmjg10m3iJTDHTVxqWnlwlXeNal8i1SQDmGuB
GxCuNKqtZrLD7/Gu+3VO7DXidYdy5iawQv3kyQMbyuWkmqhjIeepXqpONZyitLJxCgc3RBnoWD4x
6uV14rvzXCf7Qqtxe8pCTDxI56hqvwICoMGB+macDnvVBAtTPEzpbB1l3AUV4GRzIbU6mtVIBnn/
EyogY3Ahe7moF8YIZ669UW4RgvmHkvCbrLZZm0bYnfHVRpMoHS/9sDF/9i+GPT7KeCUFaEhAmIpX
/TIebcHPEQvxvVMVxllrJuOsXkmDtHPUb/1pzn/rNgZ3IZka+8MhyhsY7EwKtaC7TS33AeGtx8mJ
JxcVtc67z6mWbiDfio1qqkPVtzncxPkkzKR4oZS1bEhOZWTGR5rIERwSP/BXEeDgF4vNHkY6NpA3
YtUE1M8+kAJ1ztfpae1lNyp+ziLtgJvzz+lGRPLD84b80DeDdZ562zpjg7nJs7496WilzhTHWUXF
jd1hbyXeVNgw+RpgyRSe08piF8pCuE23arI6/BbEMvVyMtWnznWNU2f1avNN9YMaaQ9aKG71oTSq
lalp7el6sKAp/da0VRNxFZKG5uYapl6p2EuEPMm7qSrk/XuomKgNva1dpNFqKEy9Wl0ndqrdagm9
6sRqaI4jFjVx8cDutX9KU89C7FYfVrWn90+tPCyIYSEMsKR71VQDZb9OtS4C5MmkPOzNfQVDcYX4
AFRz2bcEwNczsaQHFa/ZCVCs9jLm1WhmJq51Z7EaXaHx2X5JTesY2KIJV57OXrHw+++hjjZdD+H+
NYTXjdEE9NK49sv9wiL4hj97HzpsSVCwkqKZpfZZxyZjkZorZRX88M3Ae8mbfNkVrGHZ9hAKaUVb
O7UTfMZPa6seHF6MDysFU0VlwPtnvtMb76MiPTipvtyxjvh4HZt8+6OCcWlmtVwj/2GejOTxjHJ3
GwHLFhRzoN6eE8yjkXnHgFT1XQckMfesml43z9vUDbARRKebvZqc3Ieat62bptlqRu7tUAtzj3VR
jwjSYzCg43n12nbGl66tgr/6uFpFqRDffLxXQQOX8XNgOffFMH6IPChaUPF6VgzyEBlWe4wnCtmr
9y/VOFLk7TFV45dJddhdZl6n/xajXsaYI/37Ss9+/zRxdQEbEbFgH4klxxHvYFfD7NjYznntbaej
hWF60bEwejg9ym1Jtctl+t92nbOsruQ4DJP2UVkuWVk87TENWDWQNS++CZ42u3dD4x6MMcNVAQ4Q
0gnYBK61ePRZO2oYBKw7Ye+uOyMswKJVmsKIUFujHIA/DpgIQKjNENCB8gEXZTZKztlKGqon2MOq
w28ese6Ek9kMfHvlSrdX7+oeq9qXObG41bS4PbSJ0E///ln+LaXhkp0HeGAZjqv7oNjePZmBV9cG
BJT8drk4XhopOkuXZ5gXcukVfh7s8KHxkdBZ8OPyhvnnU0o9uqivHJ3RPTbiXtnRBV4U3KY80FbK
FCc003Q3Vy1ZMWll1/qwcnK2gHezPyyvf5+UY1u2HqOp3CuyZWDCMR61sDxcCZh2q/GwlH2KbqkG
QuuPuF5yN6996Pc0mCRGZQM9W3jdznXJR/ph/oTqXXiHRocHGcRxP+VFKun9nkeltaufxnp5Vf19
ntkbspPF0W7z8s3vq/XYB84no5X/GDnNG9XU9YVdLPh/P9LrYwwmbKOmy7fTcyN7gnccXd5OxTdZ
+fPt8gBlwn//YnmQvNsOubqD4a/vGbaFtO/f3NfSoXaEa4/Vrd+MqwVtiJ9uZIkZ3080lXeZuhz8
/6MriMX6YlmmIuQ51DWkZnLlJPcyQrXGGsVMvucTy+nyqAV9ujNBfH1MBlJh7IO+WbqD27sX1lCg
YXxrZSvdDouPTqQ/LlHdPo5VPDzHZrRXPxw8KXSu2oV3TCrrrZ8LY0OJOj2oJv6Sv00ywmRfWpq2
ameE5pJAalX+eWgNVJpXqrPFZGVvd+P5n+KufbVenJGtE85nilDjKpZg7cQR1r4uoHPL1tWaxHBB
bYM9t/asuT4usqW6rmFq5sLgpT+wHidAIiuvv1PIZ2/ppUKg1txRXbNu9cpCJgavoK9LegloNSrR
kVM3d5GLpPC/BThBXR0W39/EQriQcP/9V/U3jKFrGRit2YaNTqQA/PrudlGQv+lmz4hQ3FBg/jEe
jnmfGq+dcFdeovcvblouz0FibqLK0l/HefbvzLr4GiS1/tpBSQSsgJKcmuPn6ON7btpsVexcA3vl
HZL95Yw2ng+6vUwnNVduPPUg0O9/vZ0euBtr6paLOZuq3cbltGx8HOa3qqkOmW869wDwVeOq6Jnp
5u+hakCFtuNaVXqHUdLHxKCRZcZpgyq7qOvNUOktjgTgEpxafOoG7mEJ3J1XCnOqF/8dcRcO5KLH
cSnfELk0YDXieK9Gsz9PUbnG5RS9MalTGPLEsdB/nkLN0VtXv5wilOiI61+Res0PGDbh4YqHQkj8
wfQcQEEKKHWFUEUI9fFwEvlKYa6uA2aU/odEjCd/A7/jUF2eyx46ofAaHVMHKvznZs+pI4H8wdIe
yTehkCt3873c8ON8xua+KawP7Z9N8Kg/R5XE0jW4bcRXX8cmLalEse2g3e7CwLeffS0oz1AW31JJ
3Jwk+8Ym9+zaHSa5sktPgp/xajAFvntOuvhNtX7FFywz7i4nrJtxXXrzugxKpzfWjQjivZL4NTMN
sNaEnAkuV/eNPKh+C0qU6let0c4qkObxGqHDYueOZvpcL2xnUgjUX2YQG4CSgx/5jKOSXg5fg8E2
Ibel7jMUam+bOgOpid7VjxRo+5vcmGJ5O8TuypmTT1Y+PxV1Gfxos89I4uV/TdyEV7bVJq8ZzgKb
zEcy0Uvb8IB2ifZQNOJjV2nuR70Okp0e6+5NiaTIxwytbq2Y0pcwcbT/8JVb76V6PcNwuZ8I23RM
/+948BQ1PgOq0XyCLkQaaEa5xUC/NYs6fTsXnnZWfddD0Ev3SxF/v3apVxop/41ZJzWCLfPrOC32
X4MfrCyfwv/Kr9pNlzjB97kxPgdhF30yJ1Yo4JfF8xJ76bbt2/S+0Tz7Zugn9FC6KjnNEQQWlPv8
sfwP90LSiu9+6BgRWLrLD9DCmIDF07sfempbAynRsjkJ9NRvEbF19z2o1kMXluHd5NlydW50L5pP
Jhf3suSr3hn7uq568mJVsqFmpn0rckifZgue0LQ0faP3bX1fOFWzR3XOO7DOrZGd1BHz0/rlGW6i
v4pzk1QlXL/LmaKezQPaS38tZR7hYYZW5hza1cbiI37QzdG9MYdkOJKMM1EFj/Od0/b2E0zRbB0A
iP2MDsW9nduYWpraw+AF0Q8/y79GkW6/zQsgZHWKuECF4J4rcTim2jTflPhArOsCfnErD5pZ/0uf
ClHBKq6K0fRUyrgYoHjrukGzTJP8XjCKcKnMR5hGzZPDrfyQ6t20UmPRNHt32UQWjK+yeo2odKxy
BwYen+Z9PYD7Whn+h8CIXX4nM2X01hu+48P+JYDX9YntdLz2qBPdLY2PTFcef74uHst2AIBgpp/V
UlKtHf/sKlKwZ2XglDdh1KzLWue3+OerxEoRfp/KGllkg1e/jW7Zt4GFMZuxfVLbSNkqMnwbf7XU
mNpUFuWyFTJSbSp/zVM8Ijmm5qmxitZ/N+/XWX7NU2eByuAf/N6atk08zyfX0KZTVegoufWVeelD
XG0+XQ8q7tpUr1TfkPk7n7zufhy1soY6wPnKDFURMQ/m9hI319893Z0PujsVT+ibOTdo4rRkEWgO
i188pfivrtF06faqr5N9XAIIzObVg+oiP1SdYtF+U60+TGACoNx7g/cn6ZBwIX9H5kodTJWsUi9b
Sow3PXliNlgyz5Ut+llXw6rdGxFw9bmFhHmdcz1RmCKQiHVdfCMQ5D6QWiedCBb4rEhLUxvZR7uR
8lOsOcshDVGn7Ct9V804u6S+hRKE21WHi+xo6GXnvqieIyTMntGeC5+vEaovlxEAii8ypWoS951/
PEfilndkvT70dhx/tax24yaT+BiErr0bPWHvq8ZIP1RB8agCogRNiskgaV8kLi6rWhdvlliPvtZG
t0HAW3zMY9NhT4OvFosPtOLDPtiRcitZRdI0RBg/52AvvCYHgi67uCv+jFCDqu/PCHWOWdjlBvB5
c9fozjOYUXyHjJgUYtI1Dwl4mrWYLO9rJSJSFMjNIcfXruDpVM9kIX7GVnNk305dvo+zZlojoOx8
Flm310qkYCshQIoi+9H5XbRBrWK+b+GmHKgC1nvTr8RDKieNclKH7Ldt5t2TA+CZLyZF41bLD3rh
2B8HJwtuUnuKdg1JRmxll8/zorkPVuxUj54m3lQ3ouEamEaL8nSu3/vZuM6s2n00E8157EobkYPS
/t7gyZqsAcaB18dlOfAS7xChzf0pffBys/pk5mJBThN0cib1t/TG/F5mlfWgVUNLvmAg4yXDgnlB
awBT3AOa6zGTiyUd3v59NW+I95kUxKfZJArbd23UViEP/blUC+ygmkrTSE6dP1iY3hjjnHxMogzV
YGkVRdlq60WT981Jg3TViNZ81TusUFBNmB4sP0Jv3BLtKVgGDiQxbhqA8g+dyPZcZ5TZzLz9IHoK
hK1hFmtI+O0Hd1iGE/VnfZXKZu0CxW3sMVn5Rdh96PR+umPd/aamemirPpReeFYzNWFrj0Hnoy3P
xF6PvOdi/N5Rzdm0UeRuqskqYZpw6JewOg0xXNfVtW3mMbyma1uzu1vdSccGqx8kxdaD9APq4yl/
6Bwzv4EJoK1U3/Vgps3R6pKKWhKx6vBbrN0LNoXapzDXfBR0Yyg+eWdGuyhNghVVS31mWTlrm4n/
HljipFunmvst5dzwrAxzlYmuenU9LFRWThq2G9cuNeFdrAqzw3S1sadM11ZBY6B9a1jntjTKW4+1
g4Z8Zu2uoCN4uErJtgPEYMt9Y/45x0VcYF9rKbzenr9zFSIWdSYnv1Mnu8xhc7gOXWu+8/XQf1AD
dY3RoR4XFqCsJ9HBJ9AVOmEkg9s541PqZuAXVF8Bm2Zj56if/9bZjyNmCY5G5kDiGSTOAej+Ze61
S/XXAWJmInHN/+AfrnYkv+9YPNZxLGA9eTm4yDm+SyiOMOJCq5uTk5vnuEPUJJNJIUvF86jGJbqI
n3ppoVFqcbRDl4Hdpb9sLnYQqIMy49+vS/F+BwWz0nBdU/epaOsWWag/L8sktu2KBJl9jF09u52B
OPBT5aBeXZt5WYMPmStSbHKUO02/870KpYwC2coRVQfI5C3MEVrXg+f0j3kczadrV4KY/7pJKN/G
uUWmedScal/AOYI37VsPae1TwM0GHDpRRUBlBZ37VQVRc6fIVPYvWtWVYCWE/r8hkqKl4n47yL4x
sp7+/XOTH867Jbnv4h3nkNE0PJvl6PtPDrrsBM+oq4+Fw/rX5l5qb1HaHM9KjJjdSbhSTSVGbDUY
tFsOaXNU75AqRmZ7hejKuGnwHllhKxmdywQttsbKT17RRGfVRQFOXr+y7eTak4404WNUBf7NbA7F
trF77dXUZ7xuJi06qKbm6ukqFTP+GHI0K4115XvNS91WqJHm+ORGnkY2VIfbUnJnVE0v/qaHk9iL
qMnWSQtBwkkq/b4EljG7LXQJdJhfuMjWcdRrjyogHKp2NZf1cFKDSWfgE551006NLkZqwNDKcdwp
tBUExfINXl6wayjuI3tK4sENnGLdJ9zM1Sh7h2NcZc1TmBbiWRTuVnEpuJ31pKBIiHRJYp0iCJJI
0CSa+Abt+XsyVohT+na7nZVVSfOWZI3zpPhFFvZK2yHA/rxGmdzpskjiiF9DxzLBQhXRQ1SOLKZm
K/xUFnBJZpBtB4CJ0SeU5lcm8q5v7RAbp6oxjbWaTuYgWpdIArMg67MPYFB3BthUNoZauB/GgMt1
BJAiRkEOR8uDfR+jQash/fZwMW40WtS15io/XrD+Sx/Fq8TxErTE/QoJNVxCvFQ86qIBDDSH5oPW
TZ9Vt5ixYRZxBi9M8owHxEOtOIxZtBIV9dPnUU52czHs1Ln6aL4JSDqzx5LsqzYTay3sh+co4mB2
GyH4ManGMMfZRoxDc6OaWjsXZ2CuH1LEm6r11GtfxtHqbgM3Gp57Q98ikW9slzlhdywNb+oqLu+c
xHgyvZ6rP/CQuaBc+5hKrxzdRzmJ/c9y8McCulBbDTczOomr2JvvNFsrgpUWTwJ/8/E1WOzpQR1Q
5JrRhnH2ee54t5ewPLYAyHfRvM2mhRwDukhxyOK/fnXZ7+6KwC82k8ySj038V+kn6WOmFxpGywgn
iQmKvtAT9ksCxnZnZd2zF7cPkczCx4GBbV0T9Id8igeM6j+o08QJkjua5Ux4cXDW0OLT9w3vQweY
7JS6okC0BuZaxI0SBbMZobQkqP3d6BffLs2wq6I1WiymU666sDMORh/ByMuimUe0YbxY/eAj9B0s
CL6XCNW3kX42S/+TaonJ756j6oOWEKl6uOxuC0cz79VkW2T2Kivq5XgJz+1m0yzDWlBk3eqW1j5V
kiphQEJpGo0tiOzSnXC6LfTyhXSYnq2b1Ai3aoLv1GhwueI1nBEBImvAu4RFfF+ZCzWrDCcbNeCW
oXU/Q/e911vr9wH0X8x7Tcv/NuM60MhTpdL8pk2qrek3UX8oqWREqevtEDUu78pS/9ur5Nfo5GQD
H3bppOcZ2DWy4RE5/qB9hXmQb53axCgubVAhEJJYxt2FLzg12ClV0XcXDwcpZB1RFxiG9Occq4SA
T2UuZBHXiF0ZtMyxPWSkW3Gdk3bpt2Fug+MYkB7ukA3awap3D5rXOHDAnH7VjnX+rfOik0kN7+0a
IarQedTj4H1EYy8D9gTaj2aqQ8n/W/JvtnC7Xd+SFHGN+RnEnnGfQno5906D8gd6t5/asOXO01fj
eWZX9GwFy4M2FManIiiwepgsbR+NNP2NXlTTJxPJlYNnAOdVk9l8Pfq1FT6PgPdHkBi7rLV6+Ea+
8xwafOW1a1vfneysPqasBajGWsH+kPvRsA3GiT1cpHcnilGbeZr3Db8e9ndkQQd5aAc8ikVtP6gu
v69xF3DM9kZlOgGhzafZxSXIHo1vru8ilgl6cHXhH5fWfnKgiSpusm6Q7nDJTe4vVOUAByIkBva2
j08qQH30keFT3WZzjm6zavfhJNG6vZ0CTMpgNFljtuu6peXvGZPlFa4l8AcJk9KCJwP93hdTYjIL
C5W/+Wcjbp6DsUEQddDN+mvVjlb91QWuv7zGfVm9Fjn8HRspnjPMOuutKTHXDMXrUNjTnTNggqy6
sZbJESRL891ojRN/NXpgHWJY4Fbm+S4vDHMDzS3ZqKaQfeqVOnRiRpjX9w96FlMLVX2RlwfHJoyP
l74GStvBhiO8NwLbYPXLXjqOzJeOWsFLr405FQK/3+ldAunKwTpVBrSFUW9c2NG3KGSXDwOc3mlK
eBprdf885mO/hafGRrkPpr1hurH0vR1vIZ/oO6fsyse61bT1XAXOK8bqOc95NHNQG7pJk7aIVhXw
L0/kyY8w0161Om4/CVQS13lWsvqapwDQFIuGOK1G1oOato/l8kFv4b2OWmpv1ChOusUtddN0pUZT
rfafwoHElpyKI9HwErnWwxBS4cA9b1zDmo32Pbetc5rZJ+WjMQv8NoQGsbVuURNQzcuAZ+aXCapP
HcxlvsGJfb5TrSlry5VnjPGKuiU+4wAYSOaH9UtmCBzaIJgiqWfu3aKst4pIKozur9J+MyI7ePYK
x9/mSO3ckogKjmwc0pu0MexH8JbNWpRl+zkp+lvfGsUPlAs2fZNH30ZA+itNhOKI7OQ3W+vsZ/dr
yRL3Wb32wzFbA/nPD64cGuJpPMQdGoJqtBr1fq332oTnFrICo2sO66piH3pdBKsFr2j6cR97eHyH
BfzmsIImXtTFz1cxfSOQUwAGCbBa9eoa9+doLBqxEtHQ3rh1K/Zdpt1nknl4PaRzwZJVUhIR+7IO
jWvvUfN3t3HTgOGcpDJ5auV/tIegdbetxXv77k4s/tmDanr2R3bd0LXDs5MuZbtB5J+1rOOe09D/
ZgRJ8zbZy4vV6Qgc83mfUhZum4tlGr8SfeR2v3QGddjciDatNiSHERjCGlBL6PMzKKPPoocw+2Gq
zS+LG3TdszsvOVvSPr8oL6Mq1O2XyrNWkfLU6y2wWvGMWaJK0F5Stdc+wwFhr+aomFECAPAGmZHK
6sWuThyg+BJVjoz5srJsiASWZ0d7JyMT1gS5OCHXnsv7WCXvaL28gb1rqoFrXzUBYy2M4dDOWnh0
51H74AMGV+5wdosN/BBb4XEEU3btD2bM46/9nlSkkg/ga7xvI4WCdcHVYjoMEM7w6vFwlX9S1tOy
f4LQeFCKUCY2cTtd5pTwVMToqunCh6Yw00fDNr8oXXfAHegWZ2FzUKrversbM335yJo4P3qavmwm
qf7OJjlZTbB+mua5ZgljVKS7jfQBwdUvZMLQ7W/YXOgK2Dp11srIo+Gk8PJqVDX5UqwP16YazWTw
LOda8n6vmmPQdOuA72OtFqZJi5iim0ZUw+Q6daHeclILU9UsdZDnzuFi/ejFdbYqi9w/ZSHJOPRZ
c6nsZ5/w/LZPizyopjpURY2/2OwvmOs0BepJMlAdVKCakoU8ctG7F6wMrUpv2HPpaIHYIH/Omq+t
XNCgGxT9jYPCJsDwPIs4SaDBhtaT41AMlxiFIW6TowQBbVQU6in1pkrqh6mK8unxslRKdW/eGctS
nCvS5Fu4i+YLAK5upWuD/62PsrXD0+yHBT5Lr8T0qeu1ZT21dvJI2X26gbbSH+ep/LKYlU2iXIg1
ALL8mz/fOvocf61RAN9QrbBv3Smu7q4BbXUbJ2PydRHtHwFm+jQtmMgJ3y8QuSiLlygd7tWvUreK
fvMP/caAPAm/mxKcLl+UjFe/ekNr+03k8aQpA29pTShlXoyJyHgi+xydVcFHVYJkl5WV0PMVXutX
c5HwrNRufaSSpUdnn/fFeQpytjDUUr/OBYsgieaDmNyBCuzLZ8RoxxuY5P3Br8ICY7zcgT1vN47G
AsgQ9rHyit+f7GY27jCdME/Xh7169qdSKD43ylfVb4Wo0F0e+1BpzTWP8myrzlS4Wc0NWMyI287c
YJaB5V07Q2iVTXVjetenbkTOrzjVVMHv+1hioisD37kE/HRYau0LC9H2/qJJkcu+2fL+sW+UeitX
UYukLnUUQ5+Hgl/O4PnJ146FKlg357s9T0jkTIv/HDpdeiNSSaR0THGPtumytr3qYA+29ZCD49kU
c909wIHmKeqkSKzgAn4EwqOxJZ3Tey2DmVDCDXlBBMhFqH3uPneliVC/XEJjDHJZkxRtiBXJkHzt
Z/6zKBrdD9OSvU6BQJxryvobBZGPOivathg/3KiVoWqqUbU2vDYVgL5NsAhTwf+vudczv5sb/fln
qPflI/TuLgvPlqQh4L8WtR4pVQO0oltWwpyKM9Sxd0iKC+RiIrOzBoU9bRQqwwf7cppFt2/RvntZ
DFJmdV89LvZsv7QOajHobk63yD3aL8mC5M/QLfpeNV2v4CaNoeJWBftDKA4iqHBGlXONMffPWccd
XLa6pPCesmBC7ZITqbdKURga4edmM0oq1IXdF6SCJ5Da7OTVKy9zvlRY+x3doWLXb+uNtsUHC+8c
lQVwrHQ+5xrq+INuH8Et2evcbuH+SWmPHEk8SLtFedYQ2H0d+asGD3UQUnLOIUudzeXT42H/2M6j
Awco5GZoua5zjALeITWX5Lkou3A9em68xTgMJ0UVmfln4SCrUIXTTW2M6YMVNHjuYWf9SpWulEoX
9bcM8foREApEkj7euIBQv5c+NkRlZKZvSa2FG9sv/IcJt5obWbQ4jYYVn9Q5vQEV61bz3dsiSOFY
O2SdJq83D0ZNJodK+/IMGaFGooMLxrBG9oPl+Jj7S7C2O+PkItVxJ2ofxoZZVWjQkfvK6ol6njwY
YkUtDglHLarqD37qHJohLB4VC33UsW+FYfWomOajgRS7HOtzjGRwycMZYWL3nzl2flpCYT46jlUg
zcq+ofG97/CXgierDauj645Uk72u+qIZu1aW//QWgg6qOo9W2RmXSwpFCdahsql++Ko5zzpN+fi9
NtUlhTcsssRRV+9K7JNKeSsb5Pqpjp3HwMJQWLVUP88mGDhzdKtav7qMtIog/TJHhcooNZGUYXXf
GPGHXoPgdxEqNdsyuWFP9kc75i6x0gaqZ1pyU7Qz+bdi/vniV8/vL7RS9xOWzMgAiIXFLor6oQkS
TNPDO/U3qL9GdZEHvgvVGjIwiJDN6/+Ilh8JLy/0qfuhQrbUzS2oM+FugiFGDTacq/UyGrF3Y2bL
hpSMPV4mixbzjzZptks4jJd3VCeVXQ2c9EvUry418foBRXG9VV2R/JpqTQftWk8XZWYeEf5GZgf3
7L5YVBR8em7rPARpF0PgzXaq2/AhBmFrk/T3nWPIvzZ9WgDGPc3cW/eAgbyV6lOHjMfpuoeds7v2
AbnHm6Jwgf0yq4iS8t6YSINwGQB+jkwNvdqqucnlz9qfbQB0WijTZFAsVM6nL7NHGNb84Jeq3SuJ
WUVi7d3pZ9+V5gr4meTURa27ZaljaWKnLSRoKXE0n7rkQaWhmim3L935lDWf4HurbhVNMs9TKQAd
OnNsGN9byXPuq5YlQdOeMAXNv0Cf8UmVzRMSay3fHbvwc+X70dEv43wvYme5r1192Ah8s19bCaFC
ptq5M/X0B3wscTcjykdCLHBvVHPIgxCyPjZwB3P0nsVMdU8NqMMSYKaDD8+LV/rLo9+k6yj0Uzaa
bopkSVj7x8sO0hiR27dt77JlRHYy3FwyIexndgo4a6SuD1kcoRLVVAcnW372XSHrUdH87FOQXXLe
1k2Z9tG+0YUNPpGif+3byZM6BDqeBljI3l9aGqJZbSQeVctdsvSpG0nRTiOqndc+q0A/puYyyKiK
7uKkm+/UAfr6z1cDpPswts+xALmDSAYRJqS5G88PpWYGTRWb+THDQ0UhoJCnskUyrbMxkytZKWdW
FNl0m0ARqqQaGiLqo7/J2+pLIurwoOTL2rIiLo8KfevGIPNUZ5rOzm6wa2Pv47S1FxWLFmPRm2dv
KJvnKUYLoEJTJ2O79IyVSU7dh0eaGqwR33+YdW2rBtUkAMhY9bYW5ntyOqKN1ol8AKuXX6fMveDV
nMCzOzJCk2/K13Nb1gWcYDSCVy5iAZs66hp3XZMiP7lt2He3lhZlJ6/AUJpqKr3qoDrVJKusIN+5
QZGme5Ak+iEbB/7BepvFuybOu20s5u5+EdQeUzv4q8rtN1voIElt7Iq0KgnvulBHiQyL2ZvMw8nR
yyOAhh35DGes1r2kfIjZfTO7onyra+iBalIh9g7J0dmCldWORvaQTNQi1AH/Vm0pdRQ76VFjgl3l
Ns9QwPFIGvwWakwVajmNcXc9RZTh54J/CRQ1GRuENiBpI8c7DzDzM7ZrF8HoKZt+a/0aU3DQ2RTf
WQaxqu+5fNp0MF/gMi9bx5+T82SBBF+0Eqk0oY2Pdhn3eEw2xefcMG9LPTR+6KAUIGbaX3XYYCt4
xwDl4izbLXVS3rrD0J/CfrR2SQ+Qcmq8COcIc/zS2hV+Xc7ywQy7N3fw+nXZsPYi92w/izJJjviZ
I70nm+rQpY+er5lPqnGND7ESfTZlfGyQnVCji+U/t6aen0FTb7GlDu6FVNazSwATRhZFG1UNU+J5
NfWbsR6Ce9UVZIDMWsyGqGUYGH38w2gtR6FOcpuWZ28XFI+dsv2SkbbdNSmg0BwRbz9fzO8Gzq8V
2exPJcAWAAcdgt8I4uwbd0B7sGg+pHlgPYRanb40YbCtZDdawclJC4Zx7TSx9eZFTrAh12fzOIDr
TK2pZqkCBPkNYkH9KTeakTtt4e3H2a0+2dnHshrdt0YrjCMXEyhO2V3jDrHKO6+9524pHsFAvzl2
9bGMljf8OpaPpQMhwW3mpz4AVgEt+3uNsvhHf3LznRbCssaXtsVj0up2y3CXm5HzpO6uFHvRWBGN
uVfN3A2j4wJ7dTVaEfLlpWM/E1+MO2ra9Tk1WcMeW3zaNmnbJiszA4Or/km9gq2gAQS7UR9BRUJ0
hYOJfmfbo/4aL3eqmypmgP4Qk+Dx7FweoOO885dbdtQPtYl/wQphuuJBCBxWXbZB+wzmDaQZZNBP
MkZyIvClTOyTQpfHGnYOGiIhN1dIOh+Gd+qjn4D20Jyqw6Uw0zgNvwhwFihqxV+XRIPMFGrlU+VT
qssFZSyVYQ5XWlCEXzONq7dMdfNIKrN5UhNDk3qjWxTxoW285umJjD7VKFmEAkhj7aHng7JVVShR
j/6qY121d+zFfrSjnS0XO5WoSKYFw/mSj5PNUuDioXazi9OLTbUsM6zPvLwDZVUiU8eBzXK6ji1k
3K99NRDp30ZttyTxI4OvAypYzXXlqBpQBwoMP+Ouo9cz69ipWANJlLgcP3pmzxUUJOOyCgUwKmVR
3Qb1eJtWYi0aDJu0XDQXQHq+4M2J2CLVCYlPdzGquYwq9LpqXkdV8H8xF/lN8GXXKmrEzb3PQKx5
ascVSceTEZj0TpVXVVzvedph7KZvqlVB2zxVon1MiorFyP8wdl7LcSPLun4iRMCb27ZsQytKonSD
kEZr4L3H058P2RqCo7P2jn2DQFVlgaTUjarK/E2ZZ6g1z+64LcaAPamroiqSuN61ni3jIcf+dJ92
Sro1msz5h+0ixJexo8TnFlT+ldHyx9NYODW0naInSzPGyRdBMjXZ3B4zC8yiNDG94dNbtu5FQ1/2
hnhq9CzeAiiY7nStRne7Lb+Veu4223hRnnC18kWKynNPtg+sDlTBJZUXkJA6eANbXRnla3OKGkop
IvXpYJyN70febkXrU/r8ReRTLu5yF9nYoTaO8TxhykDqxkNPubQfOz/zOLABvFz7qx4x9IN0+upY
HBJfS+Yvo148dnnlI8UcYwywmByUvnbVOQp8cnEie7Qhg21QH5/ekH618PHyo3thi8DqzI5Yxiob
+c6uDJKyqc7L9/NqOVV+h8NttPkjQSw5ZOnDNeWN6lZ8XHPLa+zYWkAKyUnuwHb3j0Po/E54+2zH
H2v+N27fN4ctknWw484hJxD4B6ssp7e6VD9PSdk9t7VaPjdD+0W6SxLaO7gQd3E3IZentkb2CQOW
/skr0oMtOsNxiHZ1MTn2UmtlveOteKztCEOPjlMiIrGO5ZzeMgSCPtdFzB6H93GUeeNJiTMDLW+a
bcarcIRhfq9R9kDZFj0//H6j+1IttqU2QvdVyyzA5c5RHkp/+uwC5zmtXQghBrhrOv2OL+qwkzAZ
lQFjmNl4a8NnE8gOSJMlWEIGVI3kx0gsyI2ATCkXDg3WprNTC7ohzdu0ZmkXy8iHzvdfUh6a89Hr
AKhhm+heSltxLnPaOpdnuV07pfnf+v4IMS1b50uJutc64L4/eu3743ns0Ee8Vtpr1Dv+BmVh87fU
8S3jlKpmhiKCt5ec0q3vlm6S+DAyzNvQrVPYPTKHev0+XISSb3PWjNX6c0h1TwcEvNVN048au5gh
OEI4sF94RcLKKevuL9BqZJbYV9pIkKjV7H5pfLRL2yI37qNGy8BOsi+sqzL4CjXsTsE9BNhfmb5m
erwTyNOcpf69yStoI816Mry7OCMXLU3sW5N91XscZhZ8VN5nE4me2L4mdeicg96e9wFaaRe5uFjS
XwInw/dtGRjsABkR6bzd3oJSbIMIYJIzTtUFMYPf02/Dbqcd9LEIdiy+JpSofw5OTtth9thG80GO
STLQ6c1LA/f6Kl1hEphAf+3tOqkd2ADJg2YzfI6AolxlVQxikhiopmVbxYypT63tTupV0i7TgoKY
7psPHF52kiAO6246Sv+aL5ZY1CezrTz6j+ffUs91TA6ccv2RzKzG6aGqDyF0bxIciaWdZsX7e6yr
6enW1zhI6YVKijo+GAS5TLgUhmm2LJUlUgipXC1rTLZJ5rX7YdFRuHXyckNSYbnoGdagpKAv0rpN
vAXqbXjXa+4PaQURoBAj6wMMykmP3DezxwcmcK19ZjtRuI96e7StnamiSPxvYIGACXJW8POg1shH
vWMNBHuQ60pxV1ja38Ccp2Oll/6x5qX9BRWSc4Az10/8XattqFfDg+rjaWRM/bj1kir6SV38Dvp/
/rXIipicjfdka37IHgihKFMzvCdDiaiwDN6rdE39XVt4yav0YLP7AEBgepQhwODdph8y9SKDlsqp
Okuwr5fRxrLrA0YH815GtaYsThU6iFsZrXhBXTUT0srtwQbGXkPpO8/zOCr70c6aKywXLPEC86ns
y/GCaAv6RuBor6Ob9i1GkbT7isfVS+GS5fCYKAmwFfGWlLarcqq1CqM0kAMmd2eg9LOpSe3j2dxZ
X3K0yTcKH3KALDTjvrvLA3V8UfiP+cx/FjtYuusonh6dsXgjWWh9SbzGO3cxaDQZDMMsPZZVa+2l
GXXYjQaRmpzcECm5JI45LuJOmKRhuRdMSos2yAN62uBbwKsEC6XPD6cvddstFhxVdzGj5rtw3z+w
4Bf6PKfELUDK+rL2fyDTV1mY7GeQ14v/e3EvMVlvlSdDHS89yHCqN1E3/b7t3WSiEji2d8DITtLC
sjwvTrcYdqmXWxrbmLvxENhB8+xjBnpsy54DvNgOrW3QEcaD7xlbZamcS/lcLpmRxmcjGo9rWV36
u9Tyt2Uf4O5CwuGxBdNsDpy9tlHQBefAxOsg6XT/WS6u7hv7oinNXfTeF6ak4PumVu8kRAbaKjzH
/UyVfgmL48K+67L2P2hW7YPOVF/kogScrFuUXwBRuHO2nRT/OFK2e5BRv7K8k6Ml/Wad0aaAy9A/
QMu4SrSXYYKEOxTdPg70+BLF2mfZk62U6w9sa+nkvXR1sri5+yPO6izswYao2qiFR/pGd8dqVyup
vhWl5GTBNgDAY6TTnbcb0LoIAvDZpuc+4j3kPdYRvrzzbOKouzSlT0ZdN/wbiiAiAe/9JO7g/8Qe
LvJMZ7GlvKGODyiZaZxT8/IhVxqsnmq15QjeJi92guzyWHbzT3UKd+Kai/ngZ0/Lrcehn4ytHNxk
Y6gDLdvFZo9KwKLWuA6cQsqzT1PlXTUAJySoPOvObAfzYZ5bbze5ef85peC8GdFt+0tDJw3gLpon
6CceqbI3PztFnzfsj8ZXpYtqUJEQC83Yak7tEOI1q7HtilEulHSAVfKviR7WLZWAngWS/8i2bUHw
jFQIQJkPJ90v1fzsqka3dTW2Xh1azPnZ1GvW2oHCuDq+SSNkhboODR5KVUYqB/VKvQVkPjqXvOxb
Dhe5320xWgaQtHSOFQzLnbre1piBXuQinfAs7vwqwjlr6b89TW5vE2+3AQkxPZrvbYQm682Hh1lZ
YW27Max3+pKFRcCt3wasZHtJxUqf3EVZbF71cdxiMs1x6ZayrdO/9FhHK9rqhr0zNtM3F/dwMcdi
fQi2ZeqmT6D/kst/iRidNNjqyZg+LaTLi6/P9lavsGsfEVx4qutUYVEzAtBTNOWijmgMaYnxokex
eeuS/rn3N7rmkW9+7yfpPm5gSHR3ElEVyYOeeNY5W4Tpx+TeUofkJlAvPXJxU3yjKqXGPJjPordD
QNY4UropN3Oejx5eg+P326EnRiQcVkzJDsvkTgogSvBf2nY/+fvbhqTjCLdLWv/zxHJwW1rwBC+z
3W2VyTyUjcfuV6imxaVH8GCjqewvgRqd+OoaZ/ZHtbGTczrvtJO69GnKHGibNSugE8ybyzivh/1Z
QpYZ8pTIyHBBlhnvT16P/f9+0u1HGAosUp0fXZTZSVZ9HWQOSnth+mAMVv2AfFFzW/XhOJ3Vqre+
hPirHNW+049en0Zfeyc5dZOLOpRePRu+rT9ESfZ2S072g/4QG/GHVs46OFHVuzO8oIfjW6FFHpth
s1exg9vUug0/ICmN6jrljzfcw+hg0xrNbCsrE8OplPfFrY39FO3uffyGibAs/Xe8ICYgPBVPvv7g
GuaMe4Bc5Xwsx2UzzL0jUt6v0tV19bynPJLzT4L0agToFM0KOLryi6x90hTIhfThG4EWltX8JvRa
rW1spE9+gXWu03RorQk+Y8bh6oyJcXlM0mg4yBkRZPz3bHYBwPOHvQSl95xNKRjlGzKj0Dlm10AP
hI9Qkfa8gwi4cPoAjWmzpj+AKn4elpZ0TcqvwPWVF2nwkgebNBfljf6Qhom5C+ssOSqLLkut9Vd3
xuZSQzfzwwKByKJ1H0/jbX1YF47AQ0fOHniLyQKxDrTNS4yk6sC681KYqf08uuYTfn3RG60Om5eJ
VErrRW92YbEA5417XZRwv2anAif3t0pptGvU6tTJljl91EJjiAL1TkYp6bNy8mS/fL3V0W5mn07z
ZgS+cuxiV3u1jP6bmOrxNfk+ABR5xeYuvsPIbMZxo/uRLzswzU+Lzdhy+pYNWUcVJnE08wUQmPPa
TST6l12b5cPaTiI8AJc56LMZ58GZm9uuTa/C8Gi0nnvbtZFZQ/6z1MsTr9+A7V8H1wr1Xz7UIAy6
gX3BGJDCbBeIQRblyQP63V/6pYUvavJJT1K0qZR82RtVx8gswmcZTFFD2hRFzTZ1iU1Ih2+HqmA/
vTQNRxkW+zCYaHkxodINKkRehzrb7U0wOnhfvb9cIa+pB8WlmrS+RY0qrK8R//sgssyntd8pXGqs
jXUvXfKWbnrD2bHGF/fhXP3I4tw4gjso7tkGJQlnXrw2Rt38KhH+MuDjRdjtRg6KO3ZVzjbs0x8+
h4PjbUAC5dInHHuD2PmKVCzqobcnyOQgLH6ETtqQEs6AMwcZZH/dnPJThSM4cDN3ObT5Zv48QJO8
3l7To5k+1yB32M5TUnc9itJe5V5QOQ9AC9dVcX+7BTBQ7pVxDOGEBAU6d1y6ZfhDzKRnu9yJWLvc
Pr3Urjo/4hPjHb0sy+6KJq1fPWf6gdxd9ldozG/11NqvQCMpeFswbt8DRKamKsc3P03zl8HLkn3u
mEBPl4vcTcJqTLQovIdRGE9Zf4VcFeA+8Iv6AZnofHzTcqXauz54UVPj81M4ZbJTtFT/4cEMKEst
/jUhK7PpvFJ7JjmQnOxCRYo9V0oyCcrfutf5T5EPDNFzgi8BSqaf+jpJr1ZbIlMQ66gQc2pd7JQa
JDN5fw3WeKYQ+CB9yE5htvR+cbrhGnWVfV67JKz1lGbnFYh6y4CBTA9kiqNtdtUW4+HkrzT60eM0
8Uurlm/Z6MefFI0aRYCtxkmj/PGE6wSqYS4468ru73HZKj/BuD95y0sjx+DlpKMgsJMmafcaZUdf
v0iz6n/EcT99ydE4uPe5hYPGJEgGOJ5glnOUKKTgvtpGrz2Fic0Gwpm/+ovgveIrHUo53FFx6G93
CD98HVTXOEi/Jer4a4iH61C5UQrMt7NwSC5dhPdhkJV3lQhWo95mbWCI/6udk1bYRT3Q424wofn3
nrYRTGdohPPFshY0/AIPXZsCAJVgGa2ywGCfE30WfnuMMULMdo0jLaTyZJj6k1+Qe5dBuYT/REjL
RI3tBJX2d0SYtt1dMsbAj4L5p5tUw8WxreZFCXvzQY2sY6em7Yt0AQWoD1Vpt7u1b5lUdvaub77q
i91Ab3bfSOGkTxD77desyXcdSpRf8dxFQBRDnK3SmsZXE+bcXg9HGJKh5hzjYmwOfDMLlGTa8KCp
6N3dLPwC6Bp4jSy9S2YCBDJB7XKRuxieAR7uwbGOcXMbESz9gvzPfCwmdqrSLJZXcpVZ7UmadgXe
ARW36eEWjLd3SDb8FdZD9DJ1ylnz++BrzQnkyuvL2nj+fKdV/V++kSh4emCT0U2eulMKzz8K4bFX
IlS1pEld8LM0x1kzNrOu4gR3Kav0Zd1wyR2C5rieDNZ8kA2cKV6F60hE6oDaOMWctA7zQ1fk2qXK
dvMcDD9s3x/3vFXaMybg1ouXRn/LZs00kEBWo8B9LlNgWpiBxfu8Z6Ne4zjiknVQY/VLZ2Xag9Kh
ACn4F5uS/HFwc+p2C0pmKBME56bBv0qTSXZfuofIb6AKLCcyJVSMhxj1I2mthzS/NSKcctgy3fqW
wlqsjbBGqCD6yCmf7MBiLRdwx5DsTMwbbuQA21PyrW4H4amrfpToxR1L7JHuFbX2Z1yBuCVfjjl3
3af7LjEUrIHo0wsD15iSut8dGgNffzeXkTVGcZK9nXXDBcvM4OA6QQ9drcMQySvJdMqtSgoLGDaX
fhn5b31DR8UhNaeXP2JLeYp0+tm1rGoXaH7tbzGaoCyCQTPJvji52jrOhbF+LpdUv2tVOK71jnWN
9SR/KvNhU+XD9CCtVLqUQt/bVhnspK/1piWL1LMUdqRgiyaoLqMkate2dCbBzN8kt7egqDa2vF1a
YPDMCTQoPxuQhb+fIZ1VcqiyaXwsO0fZlEWTfaig6ph8XynJnOVYLudwEmkDYuyOt5HFHtPPHK/I
67p4S/fa7IIu3wVoVW3Xgdt6HyK89A+42TPzaN9V6vgnoDx6x5fL3Q10fkOZC/48qUs+EMtEsL5m
Tt2sD+N9ygHbKTbOYE1I9SXR/uOGVTanPQ7quzp18fle0hfrxUGDRHF6/6KiOIDncZJbZ7WMX+Yw
qe8xJOKsixsMJ9zxydPaX9rkuKfVR6ZV8P1IHbR2JQyM/vSUNKaDLcrvmfNg9ycTmJd31Ao3+RbY
BQnDOSr2ScA2xvHDr3nmakcgBPYR13fzi+KnZ0EuZmzAtoAeMOKxcWKeRoy1RJBETZITLvfzXgnj
5OjGfXvpjFndtpMzvoUNG11IecNlUPT+DbMGSyle8eQ4lno0PGHb/kOotYlCZjUfwA0LH3f2tKeh
yIuXxZeLpTqdeR8i+vpF8dqfCJK1R1QP6qOYC1xNuxu+20unXjX1Ma/06fs36cxGrHcqH36tNljt
PYxoBaYcWAekkRo2vwB8wrGtP9uteriBHhCDPw5qZNyaVV5cnK6OP8G/udUQMk49aG6ZZ6kYxHbl
PzsPa3lhbMz+zBYjBjfNKryFeYCfa+HWe4lvDHN8+G1lFVEBwswCm2kSvmuBVO7W86AUUqVZLSme
EE1TwYitP1LnI7cDXKSCaqbyIQMLPsxfgGLSRZpfe7SCcLdOEoiZPKjHWWGnC9A1cTkTVeHQJF/8
IAheYIDc1u5wng4xeMFHWbbryuiOThB429uaviz28f8QITuBaizSK5uG6w1unNc/3NKbnrpJT1+m
JHuWbpsK0rHFpO4wFGheLOz1nQh4TIvQNlQXo8Map48BlUjPvAibKA1eF9KXsXjnrqbeJ8H4JVjI
mq4fRfu8yvSTCnTzrevv5w6qZ62E3V2JFvFBmoXVX6skj171CTMzL7NgMS+zO9DAMGLU+qFjF/Wy
PLUMv+V1myW/Bl7Rh1Kpy7s2cNhfwvY7il9j5/Qq4qbIU0nTHIvyWW/x6CkduNvAjF5cTDwexM2x
tdrLIGQS9EINLF3wMLE9dzwVMYdES2fpTfUp3VdLE32O6aJ3cb2RUa1S45eSw5kMyqWOkdXh5P4o
LT4I4GkRztJnQ7t2bTpdUsc3HtyqJOUWVrCvivhv6bL0mfSaLQNW9g330/A04euDv4PyGgRRUX2G
x11t/WPZldN3wNfVcejM7mgkRvfdPwasot+pZVXHWUXuTnpJaAX9f2aEre3S8ZpD0UbOM2xexGD9
OniK06K8s6ICWKHKP3+HgsoVZSe28GMSHJpGhS+4DPR2M1zlDsABnANp324ruz6njh6fbH0IUJpf
Zq9zULUwssWhYAhj51ntjF+CqHESP9+4boAomVvnF96zwV4wOJZ7MNyh+AF4WtvHllGcGwCk595C
ZxvdcOR8FwA5ErCbNqrqn2OrjxCVUv9xMkfz5GP9cWzS3vgksWX34Hd4SPqqhZtBkrlXLbOx6MyG
LdYd49VCt+JqLBd7Rtv50Lh+uwHaBzSntcLmIfVwf9NCtje91Y89GhYQ01QPzzplTvUre3YbyQUF
JIDTXNjgY9QlA0Y5NRdrufi1cY7ITx4jn+zX1vXr+FIos+biTsat5YctWph1Ut81PQqt+KheyFEj
biO3lpd2LF5z3Z4ohX7I3hua0+Exrm9uafxkyeiHWklGX27fh1ePRGryJM+kncJZzIIZCTLPDO+A
Q7xlhlVhZPLPhaNuM26kPXmUbdOeio3VfwzB3Lm+zajaKdu6MXvLD9PWZ8HByg4ZdYTOSdFviwEE
IwIHENyoMCQ1k+IkIJtOMsupl+V3Eiid/gIfvkF0lmhVdfOTsWSqZVQuw9DldzXyMRsZ0EPrVAP0
Pk+q2j8My8UNjJiMeuntUwQ8HtYBufPD4pw0nFZlMAwVLA2XsFZV7IuloMGwtKRf4qXZaaxRc4AI
lTRlwK1CvpYhNL8axNsjHP8v+EugtNfU4aNcpD+3IEeX+AeBlfv3gKoWd1ZSYnO8DEiw3BlxmT1Y
+UOOZ5t5G5R+Z8rv4HtiTpgad3/kceUIkXbqW0pF4k5aclnPHF0wvWGD5x7HkgzCq+lF2faWScEf
9tltnGQXzFb0oCRlcE1cv9yTEpvf+Jqf3caPfmkdRybAosUrRVSMDeMmxhRg0p87b9Q3EoIIKFkY
bf4hTyMRW2/b2S+OReBoO9SXlM/aHOM83nTxryq0tlCjqdC0wKjwuzV+mBkg+Mo2lE9oTmA7UNQT
CRHVOCmjx9JYGtljqhbzAl88BSH7vTjX3ItQQtpJoILRx2bn1sBQlrOaBEPj+9ica23cVKnVn5HG
0raBBU8M27itsFUAHnK+sbrw1faD6BgAgznzeojOekB1cRozykFdd7FsDGqN5SJ3rtZnl3TmkJ8n
w0PV9b/7ZbDujPRQq9QupLmOyvxAQzegoRZ9WEfXp7z/wJrjZse+/JNtYzHTOG13wt8i+FbXqFgk
w9eMZfzid429lW6LdwV7CK++hxFsvQI3OVqLBIw34kgDEBxU1zLbTaNXpVXDl6ZC68J08E91ljCr
QCzBncJHyYdIcmPNjPwf+iQk12fl5JQ2isakUm55kqF7DudYo5IGjcRq+EAX45mKDntuO2bPyB4g
PfyRTNYLd5uknXa/9ucpIntLdVJ28IGlHCjeVec5ibtq5ya1c1eE7n2fpIDM4aPCi6oXBlWOoOnG
SsvxcIvULRsNuxEJDNQyp6fKbp9J5rQXoXbJJc/zZK/j3btbOV/UkLOriWmHTLoRvQqmmstU6Vun
apg77OKEdwDns9/TZHSNW35qq5Z3JZIzF+HjlX6ING2clPfSrN+bQjxKvOT3qDQ/jC6cYXHTWedK
sJrZxb2wlNbgRCu7/axO/HWLN7DLlljpw723GABbuw+N8IhvE8bgbkyJjsQDx/fE1C7rZW5C/WOT
3wKEwHtMVpAywv79r1kG1LmPdnlTOdDpVGoUz6E++mcTBvMOHZDpexwM92qH0HQT1/VRjqp/nFzl
8BsuoCQZlYvdZOm+bT1U194Hejkqr20JlMltbSARA9p2Yy+iA/Xis4ZtnX/HIeJZWtIvpmvSXCN6
o32eRjAPm3VA4pRZ9+96a3z+YNgmIdWEYWuYOieyQa+CVrcXGDvLHV+MJmlJxNEkY4v9rFO9Sksu
SDNSGpkxypZZbdGG98sz1gh5Brogv58hEcsz1p+yPmP9KcszIKc4l6k0/6PmWvDqpe5nGxDEPa5w
4WtUQbCf+rk6yGAEVvaCTQi+SMuo9CkgNQtqGy/S5XHK3c4pakj9ElGjfkfGDFiujFZh0TxVi+nh
+3S4IcfGgh64sLTTau9befg3MhHUnbAw/6LGmkmRulUfCmUqOXZ5EyCjcn7ky0gl1su0r/E8f/NI
GZ5NpECqn00AyTCl2m04X93CJL3l+tP3yqCKP08JLutonrZzjJrYPCDVQ7+j+PSnTXlRkQXhI41m
gGb4+UEwYWkM79PQNJxzBWNGHuxfbRl37cHbCrbMzIOX0HTiXYDpgrXxq2w8T2XwbPoFX5w+6nnF
lf4Tf4P6eXBSTsq1bWzTpo5+2p7Fe7+3vypYqR7ToSvustgKv3CSvZeAFnD/lpMw9mNY7mDcE5yc
FoaKy3/TfRdiUIY4lrNPXa/+4sbz12FqnV+dYZ9is2i+OUo37fwlVLOz+TJ1/odQ0Qr9dyhLZnTu
yH0UfCivbtGWe9UvtbcBEkSitfEv1zECWMdd/or43HB0/Tk6wTIyn0HooIS0hJSJu0lDZ/yRz1bK
9mcIH9gIhuSK3hozz7fUcQDrWX3xXWlC74JY9/iSqW55H1bKo8XK/yJdCnYMu9Kxo8M/E/I9EDz1
UUZBLiItUwA/L3o15wQ3WsqG6qtxJ8OmYeecP37cpiqeFoKswqZGBoMWTZWGGvUBlf3orpv1DFSB
Fj82dc87IUl79do2KGgvfZg/9OZtWPXwgay8HBvjJlJ4F/IRDo3ePPaIiv6OiTJVZbdX8ZFaJ8qP
UXqkORSMdkKE6a6uqkIXJsN0sqcE2fJB41y+ZJeS1ix3VW4Pe8VfUIe5yn7VBV7uV0H+6JcYCMZe
0T6h+BTydfE6HJ9oTrCZnhDJ0Y+ougK+lub7QILXtQKXBifPJWzpD9QIXdoM5knsuhASVT5A19yx
zvKkW1zfgG5schdwfd956aGaXP+sqbN/7lCFggW/tNFNvx/SumF38t4XGdXvQImWuA/DFZVDZS9D
66XwDdXaek2SL1+gFE5OxM6+TBwV52vdcs92oPfJNYRJ5vMhP/Kyx3qeFAaJCBb67aTHAHQVw7mX
u0izfVSY5k9rf2oO8M5D3hj3LS7FmyzNxqOd5Ma8i5dOTZtuU6T1YWBQ3HBjef5wlBF54tBxErIL
6tgkz2KEUbZZMXb4v4fj/a0nzY3h1gbikTvdPbIy430q0TImlx4II2Myb+11567kvOjtWzdF8FSx
KLJiFf/SKlWAMNDBKGAkIUqHfLAfKBEs5aWtqP2nsh7txV5GfVFRGLoUo/OjCRH+2HLQmMCNNu0x
HnaSyZH8DX6h7tHAlWkjSZ9SfNdQBHmc2q69SEi75H6srnWPWR6qH+Rc5SlLbFumv2MhsV/4W7z7
sU0aHMDs5Cy/jG4N2gOVnFPc+OqLdA0WjDNWHRN2Ib/ugEbKi4klVWKX/qN0BQ6AEhdI62adRRn2
r8b8lbczBRw99Z/rJnzz2kn9RnLD31mDjYrZ1BVvWfy56APtW99ovFMbyEmYTmrfSHIgtphWr/lY
zlctMtqtzPaNgjoJXLmHPO0eRxc1hmFzQ8uRq+WDGTjumSO0stEWbgs0yt9N8VlcmzK6BospoxPh
gZjWM2TMcjaOWdqqlKY7EN9wx34oZrNnJfT/o8QTcuZz/lYGAaIhQ0r1Lemt04hKyraYAUrMnFXO
/WjV91ECzzjoLefVTotmk+he/AvJgI1jFubfcaw9OYNSfcs1T9tW2FxBqHLUo+Ohje9YDXx8J+jO
rHzKKUjN9s+7BLzeua8D5fS/x7FdKg4DMlO4dWv1MyrIsPt+jgLqbP10aYRlOd6z3zfY8QeNZSBe
hVIxmK/zreh1uzate+2wPP6AZ7Le2U9a4l/LZcZ6oL3hoZaBlBXn4KXe8r/ll+FneIuHUA+sv9MQ
Q1Uq3D8stIm3vdVVL20R2Qc1tJoLZNn8mldKdtDIbX2afdfaqCYZpmW6A/Z5T8UpP6g2pI9fuKq/
2PhRFLNnnezcnyD00UwRuNykFAIe2N3VyGov+OJ3l2m504buU9A6gO+X/jI1/UPmme7WCUB5WED5
bpvytSnbfWlWSRjdi+zA2vwwShH6Xnb/MtoX6t+/ubCNo1DvdjLP3+eu6Z2dFBrLndymS3uYRjQo
5NbPYvd3VIBuzjkpOSzFxvw8YEaSQ9qmb7BC/wxowz4Uw/DJGWbtIhdzTNjky61qur8712HpGxTj
m162OkYe/0xr7QiWvhlgtlizKzmjA4JvqTe3lzFp7cdKSaGAj1b2V+RwSFAr88Fz9J/AcLVH11SQ
gHQhndmQE23ArHQOA0e3ILHdQz2W+qP0ycWagwfX5kxuVSXfm3pU9Afbfpao9j0UJWKIw+b8fZ0t
g63lUF6s7Jeiq0mQ/gP7Slo8VPKkvd7gZtJcIjJsndsC8Rt4WiBAl4ucNm8HTz/NKaT18UH61pC8
pDK2WdtIQ8P3gsmzl8AKEWxKxJOHJJgPLtJNC/OsqzAN3bzI9kPi18jKJ/F+dasGO+I99vN8zstc
uaArBCEnxrHvztQCE5olr9//ZDg4DYLhDv2yrDbDAt+Wy4f2h1sZcgq9OI+L7NMIbMcbhl1h+vHP
xUeiV4CmWC54SqwPKlipSXPCEDk/jpquvZp9/0siHAdGEGLxbzmIlH1eFjqZz7x7cDRN2Wo6W33F
UgCmOWm+heNWXiG311/tZHF4gqFlDNo5zviXkOb/HxVBI3hDKvV3VLRIyUoUdbnqWoy+PEu6/cHS
zriNhAjq8+g1quqeUmhspyQa4hcFgBVWB1r4080B4NhU19mjRvMZBZF23yet9aP+rAZJ9NMwEuSB
dcM9m/OujjjtQ7+FFufEHXy9hXknl0hpIWanirdf+8ixwdBboqUPiV5wiRIY96m/94vEOY6F//l/
1DbPexWotw//cNU1lzuEXIP7m0J6VKEZIzHxgirqhqC+GMimI+6UGgMwIfLT4cFZ8tPAzMlPm5Kl
lo5Q0thRCY4do0lnhwEtGveSsU6W5PVtgqNrUGpjXQdGXeX6FRHBo9J36p1W6xOQ2iVdjkAUOfIO
1BlaSTUajbVl38EuY38zTm8sRPFpRl1yH6gIFHpVgldYm6cP6MGOD2PjkaMw+mM4IH8vmiEiCbL2
rVolreX/jpMQCV7jpE+CpW/ikED2byEVrTHr89dnxQM2hmXW6hQT0S8SYphwyOZEi3dtDkVbmjJw
I49VuqreRz/XULPys81oBdmhmzjuQvuK7YuLEcfGV6x2bwMRvkif3MlFxS+rOcitEWl8/dbwQM+L
eiNDmhem3SKp9h+2KdUhXCrnckmkUi63iNAxfVo03UB8vrJoVHi+Evghpm58YtbpcidT5O593m0K
h4DfP8bJxr+KkaWDUyCfX/koI4rlnBf8gXzEpes26txQt8sHHwaFc84gPt0+97dxvlgNWXj8ahyj
bS59TwLg4+1oG89l5OVHHc2gi8QYYVboV7nVQjs7B2M0s9mYnNrjXyXMmk3d6+F1iFrUdd7vXPbB
ClS60x/9scxY49a5scfnthqWVOL7U9Y4JSDniBzLv8Qq8hkpkEW8Qk2bLjrEiuMd9EZ5Kd4FLT5o
XaAXRTgHwXHbywoZ8o3Y/cnQ6TCIupD7vnFzhKCTCPCy0/DLGAIIYtLpYkex/63eDnW93DYKNIM2
6PM7KVSiVmgdQwNvEmkOxZTek4j8ac1Z/xqUfvzKmVCG5KJU2ldvmM17acmzIl95VV3N2Hd9rHy1
q2KLpPv8HdZ0fBgnC/9O8JgYUehHyKbWJloOnWE8g+mNOY3y0lIfpK9fjqQKSIgdjsjDPpLT6Lyc
RjNOowmCvbiUL4fdstM6wLNEy7zp/dEeKziWBNZJHzXzUS78Afam7Hs+KEufo1Xm49wG1qPnm3vT
q9AgeI9Nkdm4/D/KzqzJbSVpz39lYq6NMPbF4c8X3MnuZm9Sa7lB6Eg62Pcdv94PEn0ONfJ4HL6B
UFlVENkkgarMd2nN8e4WkjMjJQXm9B2Wz8tYIDIlxllWv4OFB0QSxJe+RQdu2qHJMz7IoY0D6z4v
tZ4dsR5tRA6eKnV/MgAmkxFAHb7PtGwX2+N0lmZsep/GLgueIidu3pTiEi7udLWbdSDvnCr6arsR
ucYMbeYpoZjbGz2Ydq9jpWa2Ds9bDlMd/zlEqXGRlsTLydsmucsubpmEGqBzJeOwbyyrxU9Mh70S
agWyZst0mUDNeDxEOrKLMsNte4qWSWix9U/7sDrXOfpgG/yeMUtfDmvbgE9uKTDIgVTm6U561tNk
DgtW2JV5sKrwR4KxJJuUJRYx6GCWuc5TC20JQABL9lXUXgPdqnZNjHjaLXZzOxB9WBlSLUNmO+M7
5o4vIdmzS+zCQhVJb3CJH8GppK9BMYf3GSaGSDkiD/p3PHWQ2fo3cVS2wvuwTa7lGKCq5kDW7Vx9
L2KwN23YRiqr0jY9X8NNjeeeAgI+ON5GymyfRfgO8oBLLkhlLy2cTA/cpN5uzZzfDTPB2IpGD2wD
Khap+YfERKenF5Gf2gfba076vV1X+i4uJ/OCjcD3IvDKb6FVrifxXyd/dy0neIFV3ySiW/lXy/la
+sNDuyAU07pun5aWoBnzf2n93ZdBz9z6/J3OK1DByMc/FdTx8SFdlL2KGDXaKTY/C5Yhcm08NvOT
qC3GOpKLQGu6emGQ+ylg/b/FFf8KyxgZLQNI98vocRjIn/6fF5CRzQg+wSnyP+tkZuVqQkF0zTI9
qX2JC4c2TXdyZhoBvesY3CVSZSvhJk/MUzEo0FUYrjOZTEmK2yp2e+8X/GWiDLodbleXGAQ7xEiz
z5Pf1pcINdCdFNPaSAdkWCGh3eHR+Kqr5YPEwzFTwAglIV8Ram6m4dw3PkL47P77a22P1PGXeBL0
9c6Yq/aCULLy+YcEjZBXTJH7iDJ8DHGRhS1raawsLPYhC6jlU6F/lHA+QQlJoD+v71de6PrG5HT9
s9zeyPqn0RDuRwGHNySDepSZ9lrV5JtsiIZ2Mw9mfW/EjasdDK/6qEy1enTDqLlPS3YnNsr5rPMP
qKBYr7gjW6+q4Tkb0DPWGZdu83WqIajnjl1upbeNIDh05Z6Evu3VWwSpEAC/nxAYv9cs39z6fmNt
a0NFNfjvjlszzYO52eCsMp+cQLsEeBfb2zKfgrv/dOoimg+aeYiLDTj/+TJ3ewnZS1zO5BJyVukI
n6LRiTTQjCb3O/+liQ4g6JR7qTRKBTIyevuMlvhX0xzYYklHb7jITgalsV+DRRI/mWWLoS1o3GqH
Qu8mj3d5hk/TjBSGuQkRbn6M5/EP3npwbsY0fayWg8VP6VFTa/QUrMVyfmk6rQVWu8DHZJ8A5qNQ
4VADnmIDV2DT//7bZMoKNpgc9B4TAPwb6ZXLVKO3lVcgIVI2Z/Qs1HvD08M7o7A/tE2pPfVjofkb
1zd3neKH11aaaT6n2zIp02OR+eqTiQjiExJSFlhGdn79Mk8mp7nrX5HTeQ/J3LJsv6XOUF5kmBxc
8h97eCTa7hajnrq+ClAyC2fKexubGq1ez8iP8VK1qdFNSMuvEsVw5e+oYevF10RF11eiXRktY2e9
V56xMq83TYHASzMO+teyrx9aJwDLUCDcj5ts9rOPQCGAQvXf8k4vd3HsKo+R3Xt43XX1JaxV597R
a3AXOA+8ypXMhhVl2qdVE4GYBUkdLiWTBJuag6m46Qe2N+liDWP9aIt5m3ez9W1QWCl4WTw+Novo
bhT3f7QjG8Xa1lFENW1QfEZUPqdFh/hRhMLVUhDEdQVpt2WENP8eIS2ZNCSGumvy6KnBFGW9NZSK
/2a2c/bMz294jpJwvTXoLd4IdaRaB9koj6X9ZmZV/hwBD/1tFMpVFu5HuC9kccpqbLmXh1nwoiV5
g1YLLQkZy22d4slL1/v1L/GsRwGrGTAbGBZTwWkK7GE32N34gL7w+OBlaLjmkU3CE8XJPS5DY4jB
nvPcBUax7k9uG5BfNiRxZuGaJJuR9TRLFrMWytobD+f4zQT3/al2ydupEOj2IiNqJj1cbZ61i86o
WXcJIgnhfMRVddznhmadhkWrOx6/aeNofIrc2bjYvVYAgMJPLrR5hrhJW1JA1JznyATgs/jJtYkF
SmBQPhg2+AqDPNFzoi9KPi4pQC0L/GeVt7zqnqYoFPnzD0QX3kfGXvo+EmUh4KsmWUfBnOBQ4bbq
j2be6aQbHlbew0px0N4Gu8kf8FKDGSFMiJX/oL2FfpTjgoJDHqJ7D4IpUM2vceFUjy57CX9TuhXP
CdZbxxWioHSBBd5qydutWrVxrByR+wSF4dnpvbCXwOPjTkXy4iUyU+2c2cN8gFGWfSJZc2+XFntO
cepC1YC8YFF8yiAU30PoUF/4IhT3feF8CoQQjxmLtUUeoTlKr22p88sPOZUDCdsKBFXibPsmoXSR
qNUn0jQwIWvlPjYBXGySYc63uPbMe09JYHt4nbMd1H4R1qDWm5PIeYLtGF41w4y2svZL2vm9Q6fa
cR1YO2/N2owwhV30ZIsK9f3c116p1JQbZKidH+1A0r9I2z8UGHTbPsqoQAaheS60uThGrPV2sDLn
nZYPw52pjuVObi9mUj3rgeG8Srxlf0PSh4Lz33Ewlg8oi9XfXTPNP5VFr+Tn1qFI5aht/gBYGuG0
xdCZTFz+MNbgwKRs0E8bC+GYK0AR/05heSs4rt/hXktn4MI6XzgwN6RXNHjlBUWJDIWr/bBwq9SG
kqyReyVGqHl8GsvUPjVGAy8Y6Tk0ZKj1vNZ+ibzXMGpXx7Xth9KgNKq0SH5gxHi0uqL7hJ1Ff6zR
QFq+O82bYwBpLeb8CdzBsOmntNjBbTeBqtvaJ6363swqWnVeY52yYJyo4tE00FQiYew+F4uIVO33
1UYbI8Dgy+wmQpjIggrzTtqNIKFAUelOa5ZVtfL39kr65fb93v5lvG6o3UnPBmM7tuWEIGQMFgNI
+q7X0Z5zuiI4JE5tHyYMN9+MWKMMwZP4LL3kGBKU23PrQXqd2DwZfVK+ZINjI7R9kkGQrpwnraoe
pWXY0QSmOqTqt1wfbwxyrCnauzm8iM5yOmwbvOxV/Q5AtX/tl4OZI2+po1N1lGZfuzPI7OKrtGSK
20SfHFMNcFFjPBCm/hgjs7iLCs844f5FFXSpw1VGAX0iCaut1OskJnW4wbOBLKARf4srSqgdlhTo
assoY6U3TwDeLmMllKc+mNtqYvPP33wLcv5jlY/T3VrIAcS4Nu0ITygqByOI/Ny/WmXzJiUIKpT+
1VXKNylXuKHnSZ9UK6xlpMNIQR/9m3nLVWSkX0BctaiPHSI1O8ryURaNvoJivWOH8b0sM0M/DI5e
Po476WVVmj7NUJd0LIUXzWU5lMhaP/jacLwl/Gz0+CS05vvwgvCwMu+Pfu2hYJMU6SnVi0/+wkxL
Q3M49e0Yg4KEt2aFQMibUKvJfNKEILs3m6j/kJtR/2RhKVFFX1j8+D/d4WcCdONHpuC2FM5W+Yod
nnGIwLHfsQFC6S2wFueKtHnz7fK7F0/zzg3sZosseAF8FffWWNfsoyOiM+DH/6Ut/enS36U6P+EK
ushf9Ne57ouNEPKqsGte8FDh7lNODxKqlQJ5xVh/FQKfHIKl8koaEl3Yhee3Hv4/J5UhxcZR2Lhq
+OgVMy8ni5193HTu2RW9A71z2907Q7cHxH1wYo/dXdFWAFcm5aMFh1ryv7Zrm2dUdaZdM7FmwYwh
mt/qEHRgSmJoJ/InIk+3Cu/1044aLW7LtmEdYdK/2mbhPESLQJecwZtyHtqKm39YttP+tw4ZMlBn
wb/J2Ukrz3CpS0dEQtLJtPch8mx7IVCIv7BnHhAcaUD4wLfQSu3UUC68aBimTZsbRGzM/bMXlNFF
QF+z9MqpQMlIAwDuH/+ld73C0iPz5FKDE6t7E9tXVvsODylVAcvvVH2m3xv995GHOyLyZD5ZWbCY
N+R0SZS2WoEUIJuMBtCmtmkC6OFZP+m79csk7dEz9F0BgFs93vrXL9OQ9NdV8CIbPbgnGkIeQd8q
d/GsqYcuMYMXFe9RuLhG82Uw3JdYVKP5+yWFpf7pO/0XFWniz2mYw++uo+A5xT7vOA7OcBot/fs8
dq+tIKkau8FchOb6O7Ri3brr9OE1KpXt3OqrjsCKBx35e234LLm3yj7LVeLoinPtuuFaY2mCZQur
nRqBcQPwZdB8GMZR/dTtuH8anyjW6Xhm5B2QEs/4hAmueoiMxjhIb+1is2WGFrARqwOjbZZoKnRe
hHKcid2AUbBu1Kbwzm5xjpVPX2J9HccbwwYmL01Ddd6HSFMOcpUjUOLhpM1qoh7r0P46e2Pxjnrl
nWjkv5JtlWTjrkoRskKjug2OQgKXw63nFpOzQSjicqp1GCQgdgyNKdIu+uCc4xAuluMaP3VFvU8q
O/iRJ0BgYHCCNEv+6FNF/2pXORoDfZ58qQOo8HMLakxrgBrBGIvfAh8pv5HE9oeh1L2t3aVQNXWW
G2nKjmoOuS1m5XjVPCu7UgCj/FoH5re0d49ptqD5IOJHXa1+6z3W5XrW2C8Al8ZDxQu+Kybu8XZN
SVhkx1qlS86KPp5Ej0xCcsgW9yA5u3WIgJk0B9PIzn2anG6hSpnewsHtoc50/esEVbZLsJ32FmtH
CE/J3g99UAJLE0Z5/JiG/cWnjIDwFqhpSskKudPM7l/R86vPvrYUlZcrlWRB2Ccai8sHkFftb6Dr
DfIaVI5ebWIweAfTzb/cYK9y9su4hO9Vi/jG/EbGxFh2eB4qlXWuhM+ypUt65PLgq/F1WHaEEtMR
rtTdOXyWEF9UJAYzHn3SOSGofg/B9g1J1fxD5OQzaSd4833E88rVcbOdWLMIHyrHmWULRqI6G56a
fYjAvx7H2ch2ijooB72yi22hBF4B7yvS7pHYPWB+FVzWmJ/Wr3k/GI/OpjTMAuGfzMJCw6YcuKzh
bEP7M6+KAXSjMT8NlvVTwlTLPO7Sjn428iL80FfV8TcbYivSYNoEMxzepW4tB+Rw+usYJtjiWu8h
iWdloB+62ki3fPg9ELXFosYhZ3QvMmCru5ar1jjMkGbbikpYYEXcxe0833SIO1A/h1lfFvVDNzvB
E3fB8KleDmYReVvTAlwgHRKT3ghsvbqgO5bxcgk7ULlBGOD4f7tGUqh/jIWnnWWidBr68BFJPuOk
9TBxChcHP6nLrIfMQhZjkdCQQ2I3DsAS53wLydmt9iPNwdL/rP0XKMP5ad3haWEyH/NgdDcrwlwb
p+gpN3c2RmPNHo0YBCCX0b3THN8tOw02MOCuc+t1aAL7NQo/t40/vEgkzYcRdEUznKQvKKf8opQu
ifAAhOW6hwL7PB9ukI88mvj639oC9fgFHNI2+RtFp+B4G6KP2C1jfZOexRAPHUgLKPorYrbo1QRF
gCVfqN5LX+47424q5+YovZGLan0UTsjtAhz/oFhqdZ0ibZ1aT1q9yZoFCz0G5hYdiZzizeLJYpPT
OGdu8jNEF6PZk8oBkB8rD+vfEOPMfTqjbVoXmk39GaBOCubxqQzK+hrDWpfQLa7yTuCgMdZDFeSX
sWRCfhnrL+a4t7FTOf4JxBv4MRJTRnGFiz0elUkpWB6S0tX87HsTjNVTbcbdCzjKRwlHdfw+SnAP
+lz+OsrQHyUcUqXwEb3bhVVjIOszehfdx4OU5a0BfqJstmS8y69BY95nCcZ9bT/sDF2Jv4eFO/Pj
iMIPWdK5e7wIi209oS6Jmm37YqPaeA47r1msJpoXOYw8XFl19OoRzgheq7ELMRLl66d4QbN3tm2u
9TY7ZiMem/N8kqKb1M+kBtcBXB3R77qFZ9MP8EfuP8mgW7yInHSvYV61u3X0WHD/VdSsGh9CXFm4
Ox9UxRYFJAwQBzwW1jMtmq44xL6kFnK5t7h06uxD7ny+5qG5ODBITA6xC2e0c/Q/2dt2j7kDUrG0
YXWRZ/o0qv18R3om2eLBUX6qRnRBbSXCbMNuik8w5NyNk5rZvfQGs3nwtCl+7lI0Oa1dWvjJXlI0
8xD+sMLKPwv/QzglM+zLg+V41nb9RrqBYj/A21gnyJB0xHlZQbYYs2PMpHLbdx7kLFIK92EINPSb
4tl9mJYzEg/ur72x+Ua+KdhiUm9+RolkJ343PmvVXVCP7v2oVfqj65O5F7r5qNTPZa0lHwcXNwy/
aa1DAER7a/etcwZHZ24DpfGPfsADksdCez9gpSzPVnlmRtH8ESW6/EFaxuK/rI3wCuX5aizuzLwC
6ZODi+EV8Kw85JcxJKTfays89nlnPLfLwXa9HINs1T4HM0/QbZOZ9w1w34e16SlnyoD+k4y1Ch4e
vjUcZHoBtPN5LsPgztLGP96HR4ufNWnLrda1bA/ISU17rUY22p+Wq6eKr27lFchsu+o/TYaOAcVS
osxIkG2dtgz2t+qk1CRvzdsQ10lIfEoPUBsqAVLvdLVG201zpS9Jtt6oPoXp8MwagYx0PV0w0S7/
nLX2W1uOaCBVpo8sf2IiAlYuWAX8OCO7yii/QijJc6N8geJbbcvOASXlFffaPNQ4DZLmtVlUWcd5
cn6vaE9DEe2SgJug/KZuB7grH9gmVhcJyS/VCfhrGv4PiVDgQcQwqDH102ev2EiwdpTd4PmIYRkj
rKt89r1Tn9YPxqKDiJxr1W/W07XbwJSy5/uAKsgyHAY5VboYxeygdMJHYw7rjaKU+tFAwPFxQKfP
3MwTilaxoeAetwTXgcuZQfX3ouj58y+D5bSxEHqck/bhNtZxFevUuM5HgTQJhCnOAnc7UHPe5gJ5
QuArvpNuOaywJkE43eb8Aou6DV+Dck0ZnjXId/PGvuEg/MOWfXxE1hcF3/GHuuzyYzQuEWki13Ad
sQ+RjnVc8tc4t5qjk6GOP4a/5YFbviwPGoXzByUyfphAGo/SGYu2sJxOkZ7et626uY39bb4TYnll
lTluYX9feIrDs4bO3n3j9MojDiZyj7rx07qwGjel5ZenW0fD6uJYglvYSKxzvPmxSh7ku17AJsHO
a3rxqdBaF6NWaGrdS417c3G0w1y7/+c//vv/+p/fx/8R/CyeipQHfv6PvMueCsTrm//6p2398x/l
Gj7/+K9/Wrrnsp1xLF1HTcs1TV2l//u3FxRyGK39N0DRYxEFeXoB253trSiBQufyI19yo5JBl8y5
AUOXdLX+OuL00ujp+EHn6X3GNczdY7M+f5MD5Up3T4pCO8d5PX3wrBp5nYXSqmkpCv/ldNV88OH1
MCKNa8bqN9RPX8ax0096Mtvw2QZoDRf088wLgnZ3pUNeD/vyxVUAn/AN1vT+wc5VRcfqLw/uUYc8
UNKmjIQ77pqhC0Yfu4AKBriWRz1YiaUZpcgtqThFOIUVb0lFxDhWcEgm9NGBlaVH4A7JGoum6MFW
+P7LiKKa7euI8/FtEgjS7CQXSlOc5//zp+Hq//ppGKrqIc1OtsZyLUPj8/jXTyNNDNIu4C4uaQLO
Z7KC+il165qCodbscNst9xKTA/4R2kPZxGsIHTlYWx3wa91s4h0VV/Rd0mp4hE/TrwcMOXKwogXP
XYDViLuk4QBKudOOUzQ00b5tqh/o9u7eZT5Kt3GvSjsG21Alu4woFvTGW5tCAxWsOWge6+VMOvSK
/IDE3NwBiNC1eOtJcJ1dWq2OYsAxtQwfKjIbxnWLmaOYMRfvG06l5Vmfasb7hhO5wBjUUX2RoTJp
Mhs2nWFnXOQRCKeiOd8uuca4ZFp79pO05JJdMcYHaaLnFz+iWLTuWeW6ckmw0sb638glPV3x0Xhj
06vzAzr954/aUI3fPmvNcxx+cqSJDQvkuPrbL09RXAOzsTw8RaWqXcbUJW/f4A6hp2gA42Dg7tpw
As/jF6TrpD11qQ035lWfYuvamSWGeQ3+uVskrer92vYipbn3EHZzou6vMXXDpzDG6OUaeelcQ9Df
p1rLBjLpifdh8pKv2OTN3405+4CJkvdxQqTsYChdf56rwH7mXs89zO3U70Hbwg0Imy9+SKVwJiN5
h5WOj/BDg3HnPMzfkZtrhyn6bvu2t83qLr/q/ojTON93KDZWDaUQkp/J/5YEjb3xrEF5mpM8RZQe
aQ/TS1+RRg0uBmS4RzmoNemGME8axElnFw4t9C2JSe+oR92h64xgW/d9u9geMi8syEbga/ewxvJx
YV72un4OhrHfJUMS8fRP0bj29ZY8FF99+Omo4chBJ6fQ2GxrpTU7w/hgW+PdTfDaQjoPf2Xu3utF
Rpcyc8MiYn+7iFWggQEEIV4vnFZVdSYHluEmGGskB3E64PauUUaKtfKapfgSDYleYntSlddyibWw
0XnMufbPsI3i0zpaesw2/uQ7HbAQmbvMkGnShJH7qAwA+SS0XkROtcI5a31rQFQxuLDE5CqebrwV
dnS0+ji+62cAC+PfB90ukDRAUR4sMWX03zqkGQYtLJoKWLE0ZcZtnGkrxjlDt/a3+K3ZoXTmeLiZ
/bvpgz3BGssAQMoEp9PnXRgiWXujeam1s3OVMLsLkKOlUC4EsYU2tnT4S8cttJLKrIfMZQupflWK
bPzWRZW1aZpyfNTM1HyoK7ffSseczVfE6fOPjjVX57hNE/TkyuwbwpnSj0F8t9FK46QiOnIlCdle
ndHhAPh9b4LK31pL0wUQYSJCT0lbBThxsAKQ5TuZo1b5o4FX9tl0XV3byHArYkcOymm5nATWPr+q
7bNpt0/rILkGXgT5ATanu5HRPfztExtjsv9kdOPXsj85OsZ7ZaffN+SYUfJ3zefEQEBIi9ZGTNb+
wejSs3R1yyC758dHoS/D/YymxEz2X5QWYSNLUzrMRdEZL42U1DbjJKaT/cDFfsjX68lFSy1gmbZA
dpb/XcYOMUi1oH2ujdkCiWzMD2WA8JQNBGQiaxkqOmoOHVQ7/GZnLGzjynjsfdV4lLMqM+eNrbvT
MUKWzgYKQrenFodmcsz7NeYocXufsoCXzjU2NBQoIN0CG5L/QLoaa9QhEeP+IM1f/peU5MiY1Jdx
+Y8lns0DvNF+8WXzAOws8bKYyAf24Y81Brzz4T8/InTX++0Roauu6+HX5lgep6a1LBd+WZxxv9cd
kljGEeOPBfGV2lp6GBuzKz/753ishgsyXP6TqSBG2g5V9t1U1WOFtdHn2uRRUhXzryNI9YyfywwT
s7zWPO4HFNCrfkSD3W3gAi+svDlsu630iui09M4dTGErV41fBnsOir78tJ7cWWkPTTREPIlcKODJ
VC73WBf9mGrUn+PlMBoAomK8uk8SC6P6LRpq/W507T8S6JwXJI315/WgKkcc2OOrtGS4nMl1tKSl
gxEI7thPrHLLO23Reje8sKs3c4xWdKVoyzMRdfdmUgmup0s7SGHQ/NseVBq9Wf91wDJerjwvl5dJ
0pQziUmzY+259/0Ay5q//weUMnjO/vKf/d+uZenDMyUE9Xi73vrqlgm/vvjb+yjCvDm1hnZ3e1nr
lNsQeV1pFp/1DIhf7Nn+A9skYzNqTvbFxYtuC9tmuAOR6LxNHkhyFvaoy0zjQVuoKaKy9Iv20qq6
xB0OheBli3c7IOtnbCfLrdjzQ2SRjtslRg91isNvPVbf4L/ZBc62g9//ZPfGd1Qt/POkl7i+QYKp
McrS1a2jLC5ws5mSj8raDbJ/fdG6n8mJlKcpVscDilUId/U/k05x1rA7JPnOrmz/mGmD0W/mLMHJ
NxwV7z4aquLQL+QPacZLTM7WkXZZ+vetRr2ws2vzTp4sjVMhLh9qx/U5I3xjq9OBkUe6/tOf1PG9
Z3nQyJjIMppt3VlI9rHuOhqtg9+qEaefbNc5dlNhfrM9x91iexg8YKUbPFUxWeESF9JvPizTAfWb
19YasUTAKm8vcX6lQTfU3yxMsPZhlVvn1DCTD4mS4Zc4B/u5pjzENnghpidY5alB14DRQCptDbr8
su56NG8khrO6eW0Nn63TFKnehlthAzuToHRXsQfGxAOWvzHXf8aoS45lrfh3rtHEl6QqyE30ak2l
L68PQEyTZ2745Q7cR/Ox6DIDewg9+Wpn1RuYJcw+xnSHzd94N4b4o3aKol3tXKdePhYs5TxVv66x
jC3pJhr6c8zd/67tqveOejkzc0zkITfy7ZNxEpR5VJK+BxGuI1UXBtc4vheH2gAlcdW3wqsew3UD
M6scpAmMEYpSXUTHmfv1VZxrQ57UZz8OeuV1TcxrntkC6WmeBCw5Jkq9S+K8uTOY8mGJC3JJ4nFT
PP0/bvWq5/62Ezcdz9McNuCGxR5Q5SH2rzd7PpbctrXSOs8qirkh3Ot562lZjlmkpkzraVqwTdg4
SxToX38u2TRrehccTLjbe22svA9N6KcbUGnelkSWuZVYiAnrfTOW+UZNDe9DhvjZ05BYF6RLVXj3
FPAS94OMjOboztHQLdSXgQ3uMxTSycpKJ9hZaxuypzlJE6q0svcaTdnL4GhEucEN3C8OlJ0tuxb7
g2VP833QUu6VJqav2TMpjUPVIw8vIQTkN20RpqjcMh459zckYIqrtFA/DreRbsaXrptIOTq+czED
D+NA0Oe7ELbMqRs6+6MXF9WOPxGl8hbIUVZniOnOsbf26oFnk9TryrMMnktjq7loKhXAEc9dO7cf
eziVlHzK7CRNT0X5lteVkqPP2o9FpGE5PXTwzpbBetr5hyIbFutsmoqx+NYEybiLNTUi4QYk3qub
+MFZDlCp4ofZVtFh8LqdtEBBvsdl2C1WFxm/4qRHaNYpfnaFior6crCjolzPbjFN05/GyHFOt9CY
+kgULQeJgQRny15G5ea3DulVJj+icB3Vl6JNrfMa8+EWeAFPr9lKXimv5w95Gvis6SgUHIyYla8E
f+m5tQfqYJ5jBySrmHc7rFcwsoXbZXZP2qi/986FC1oJIf+DPmfqyxRu88osXqSRqK5+nEJz2kpT
XQakdvVdg9t/JyE/gm1VWMmztQgfSCinEL0jBzodJNa2YfhU9OWu5AtWOsGjzW7oPgiH4WWIVNa8
GdtFacohMXVrU9ZOdIYcMLzYdhI9Z9kiHM8EOYCaA1VV+RjZLDH29sNLFJU/rXFGIHgJ6ai+XitE
0aQl1xmp6+4dJy72EgM7Eu6s0vIOWTE/OOCXHrKo7F7C2qrvqQ1/lFbpqt0LuE+T9De4O4nJASzY
uafKd5VWS+79DrPvP2S8hFArYFleO29GMrQ7R3Wbr735Qxk64/OoBDOSXjxPM4onfNt1yhiVq35M
ndHYwTUOd52bfbXqQrkgFZkfnSIZtzh9luBLQ6yOZ+0pGmwUZIw5BwRTq196LXrQ3Mx7jZC0Qbxj
/sYSrznWJLj4T4Z5D1ChP42ImFOXzVF3G9vLmKkIW4zxSc0D+yGw/BhfBfx8Y7d3rrVnfCxqSq1u
W4V3Hi/C05r03CBNs/cGEoJDnR0r22zulfwBUYKsx8TA6+E0a7yiwT5paXxIjBJD68qKWSWmFNuD
aVNOM7vMPLSfVR9RW0NVxkseRuortIy3yhnbbzCwuL+UpnpFE9u62mUQUporg6Pp1Nq+HVPzkYfu
tpz04EUO1EDV89xFLRf/Kxbi3rKvgfjub7HBQzgaezv/jFBzuM4NmsVDNU2fZJhKFf4eL8jH2yS1
UgbuPZiC3CYl5Fa3mubER4lNgArvfcR/erMo0o3RTNVFiUO0LaRdmOV7W4I23PBDMCGqC2A03axH
HS0osFB9eUmUHvtnaeu9WV7kjIoSQ+elv5FZEn2fqpbjxs+GfCdPInlI4WkKdXQ5SOzWvMV+GxfL
s0y619Nb/+0S/Fid9wfeepplPbhT9suII17Gpn0/RAEM+2Q5xI4VphtpS7cE5ewWu3UkET5tm1v3
75e4zX4fCZ3xWJG4wy01QiXIcp8V2AGvUdrjGd/9SNt+flR75B/MPtB3jen6rD4z/3VOM0wOND36
aZk/y2DMv7OjzLbcxcGvYHJ2Kr2mJNETms/9kCF2F7XJDwwdY0OLf7Je7oGy+dmr0pbNsdBS82zg
UEb+FSiuazrNt3hydrOKOpLlsQINqFfuLKDfdyhmpx8RDzlbkMe/hGkfHdygnrf8mAfk6zyFNxEH
H7WOX2bXxH+0Wh981PHwdUwsVnGlar8kc7IfO1P5ODRzdYqwpm1HZ7izkVm4g2OLn4e5x4BxOntp
nvG+leTZwJ5sZ9i1d7L0/BzNsXHuAuq40Fcr7E2Nz66if5Ebe6zq0d5trGLnf+TpOR0zuwUYqWjR
l7hWnmv+oC9xVJ5CgIVXFRmIDb4kCK7M0zEv0ZZ3s3k3KW2zrzKsl6CHgF3KU/VoBLjdsCY1dnxv
8BhUwNs4ZL2pWbopUsdIFOC9fDIxP9v4MVUCW3PsP+DSnvDdQZZqDIf7LqmcR54r20xB8Qelkp9z
ED+bnmJ+GdMYp7zkY0o9+lujIAIVuM3G6+r0WmCre0X4mlLiIhJeuMqdH3X5GzjG4pQD0z3OjmW+
YvV+9OromLtR972c0QUa3bp/JhPrntMpHg+xjxVDoxRXlvcVlt9jvsv83NwiSFDfsb5NP6vTnrug
tp0zvjDAQr2dFZK/r3Tc26sxv0tdzOWcqnjEUgSl1TZIt41umBhuGsVjr5neboRi4Nnlbmhs49hF
pne1dfWzp6P0xkqASgpaBOfYVwElBvoPB/n0C/hBMkzmq8ttzEmK/NLHFb58pUqOKwuw4zYMF6g/
dnp+V6onW8ku5oARaGOXGy9KWyx282pXwIi6OnaUXmwWdOzqNkpbbTwV81883v1PXQWmv8085zU+
R6wrQQHqd3PtsTixskvXRPmlwlHkOMXTR6Or8tf8bP1vys5ku20k2rJfhLXQN1MSbMVOrSVPsGyn
DQT6vvv62gjqpTKzXg1qgkUEAFqSSSDi3nP2GcRj39rwc1GtYB3u5qeoL4atndTKypgVd1NnzMIm
/Qp/VDkGRuOuxmwMyciirpehjYq92D3Gan3q4vGR+CwaJY8K0JvVlE2C233SnVifhkF8CH53MRT+
BljgUW4qr079CTrWVLjxCu1Le6xKLJxV5qHOy5O9pZhbMuV1e2MnVUfmov2hcoKjQ/oYomdmQi3x
HGNxlBvdE+X9ldxVSrs4estG7hIDEXMb//vs/xxOBT4Npxyw1wzusV4wYAjrp/y+3+TFz8j66VQW
n4PIWYOf0o9FlupHMkesbFUwv02pIpJms4ra8juwGEjO3EVIgoQQSq3Am9fypZ7or7YelduoJGJt
oP5ydCaqsKwJx1VeHYJEeKsi6nXSKOH7xJmyE1askO7i8g5FXa7juOOpX191s3LxmS05fg6qGA/X
15p7/JyU3N6NONngAH20B5XPt7pS9Sk51LWda+sxzd6czIFYtPwEFJ1sTy0PU/talfl49Cj4H5Vl
Q9xIWkXIqos+PwbLRj5r5CtELhFr9JJKqg2k2B8GxI0q/MJjZJswnpZXvdX/KuviBYM9uXdqwl+g
Wh6xRjpYu4knAlyomo/5EGxnkVxwJirHemG7yU0gUA0oqVms1QTxbjMdLMEvJv//NLN6swB4bgCT
5cdhmvMjEyDi0/tjo+fmwbTyVW5rGWs0p4ESYnT5xlQ7xA64Bo6Fl303isba5Go81fscXPk2rvK3
UPPqI99Symj8Yc1RebBjOH3k+SaO5+zkLxYhPFznJVHqGrD1o6ja+Wi1CMJSFmiO5ZZHsfx/M5d3
d04smJDk6jFZMFFZXXb3P9PnG/Fnkq/SvOrvrxLsXIfWYN0X0KUnLUonXbggMh4u/bxtbOvRKDIk
saGHR1aJmqPcuGrVHLuEyguOfNA61sTcvShW9J2aYyaC78BcHutKU/mCVe0asb+vRNWDW3crNYCx
Sc5SKLKnuEppBXXMO/sQc1dOQUhzrI/aVoJzPPbzuo3zxyLORqAF2k9MoXgZm+EhG80Js2eI6t3O
3VXm4B2xu1OYqO1TlTShb9vMiMjNaLYC19iaMjy4+MpEKye2JorBt0kPsi0Kjtin91dvYI3pPklB
ISs/mgBKyRfOTLd54P5IFNf1Lbt9nopy9McydLnEC9a1rkcr8iDSbcTKnvrM8Bw5eA3Gqf9g+h/y
nPWqVWLZ8JAdtGPepII5dJa2XOyspqX921r6RsMZvUUNk0ATqUyfLxWlPre29k4Pi7vxWiYHFtEO
kRfxkMgeM1pAvqEOND/C0drbFh3X0CcnIFwFOt8JLcjHHXIig3961BGF8vvE0ayt6pFkIe74cEF1
fsuOuUzd7bPgliYh7ovUU3ahIMgottq9a7cnOwAUnkTlIeaZRSiW2HVZ3PKn7B26mBASU0hBK2g7
2aaeC4I5dAWUkRJeEpERCVPX6oZ7q72BOjv6oZO+gX1TN3ZcRsBBKqAlIw1LQb7C4OnwqFFUbxI3
fMtMimMDwJfQaccLD7sr36H6IY8gyzr9aXmsruipfagIXX3RVth8XTjoNbNu31WdYm1r2vfepRPW
tnV0dIN+bdX2BPW0QYLSi2TjdG3ne2F1qSNxyCPD5S5oXuE/xjyYPXOvR+TJuk3z4XVps+P7if2o
KR71onzR9brZ8J817203s3ap3W8w2za7ZjTrFZZjPtQZdPVI8P+qxCSqGHzkdOMw16PYspi4LLP/
UyMQgKXTWBw0o2dp0KurzGU2nswTsO+OB/1Uku5Qoly2EMM9pKr4E09d5of9IozqMaChqIMZRkxn
oKIOcosFaZjw8POGa5hMzspSZhrBoFRPaXdrCG301ZLfv52Sv6yyyjeaqxhnxQLqSQXmj2fGSOPS
+pXF1MPc6FjzLHoSg6te45heaOnNO13xzmYaFWu4p97R0pLBLzVkIknsbhNMi5fWO4+hFmITi8Sz
k48By5/U2rtK7/jUkCyQ6e0tNumxQWdd6zYse01gZowo/8VeEJzpmOCzp0R2qTBGXmcLHE7sEQRQ
TUcl7eYdvZPvRUE2APEK9W0YXos0xao9AJNlwqdtmEcN67q2TnYaWXv8qpg4tPrXODFdodcePPA0
usSpVe3JAkIVa60sOjG72nLiBztVrU0XnR2vb/wcl37dl+41GjGVG3VLhPOgtysjNPmMBIlzrmaV
u/5MEhgqUw2KDzOqoc9cP/Qyfd12RrnSDCvbjqW3QgLpPAmoMmstIxbQy5zlwU18TkLiRdWDVwkr
OHWUtnCwLBGKKbwBvbOWHyq+RH1+I9sBGXEYNCgOMHQkHp+TzLZVyskiJN7KsRF0H5FC8uvTN5gr
N1orM+03dOCkB7qU5TSz9wnkeZsSnUc0+s4dOUpb6HffCdA1/IDgBp4fenEoSpFei7GO17Nhr4n1
bvn38m5t5FZJtEaEgZHJ9HqgdLOeBmc8Dpl208Ou3mY8nq+ZR/pNboluxUMguoVh8Qqz7oSa9dKR
YXHBGDLBDrp4WjlsA7f3Hk2r36UTz58qq4yNrUJHryuRXSdlIrZv7Jbfh6loXtnTtlaL57Tpm41r
ELNYKN2PJM/are1COSc8S1sbIeiuJEIBSgiODtnBHviPYLEfzOpAsEaBpLUkTKIZzHWTuK9zYSov
XqzcEqjtOqbRM6WPfqurMQsgkkEuWtRu3aTUHqJlr2vFcLEzg2x4JbSONpAF2hmcISKLD35RrtPh
fZ4zxc+5q11ENOuXTAlh2KMmWstdbtrHEbYITAGiKLR5rt5DkwTItqya97IciK42uu59pFG38gjt
e6em268mbvbvIc9sgpXT+R2aGPQ0dB4EJJIpaOHYePfmpFuNeW+8N51NL4YP9LsJcwpFQO28awlr
HvTB7jvTD1Y/NC78sdXwN5rUZkrFLd5Z7/CJqlvtW9wQLxcYZvRtcQmvjCDrCaaJsPTSLnythULz
ELYhNf5Xm8bBulVb6yXqcoNOeli+iIy78mRH2trxgnw/NsTipUgdnkIAbP5kmuFjqJ0p/AsEqb1z
s7QJg3vt6FfPHqptqHs09EMcQqOop7MXC3MXp+10Kpx62JvQXx+osleYjBvt2EU96sgScqjbh8gi
SH/dK1MK/sqO0/00VAZJSTyisswmyMZyDjiQHR8bNT8SzQVkCA0wdaGyjBXdYzqppDg02a2p8bi3
KD5XyWxaSKvylzqB2RbP5beCboZvT5O6LqBvp7n5YAvzBDhIYxWk/eob443G4p/chrQPWIBJcHVI
mD+Muk0YciXs48hCvCO582GOhs9NnyjHnJ+FtA/X87OkPlleNO5qZ3pDkDz4FgnD3PdGcwurpN+U
aVY9sDohGwJ/uOZo4z5HP7gekfmuXIPomAmq59pZlhKxZQwHc8ieTO/DdVT9NVem31HPytzk8xop
+04J42tNQPc29Zz3ICfqo7Ss7tUNidOj6UWDrK62cUhJV6n19hIoBovxpr30YnC3oZfrmFYnqIjU
b3v9ROcMidHSa43d5F3TaC9VXnawPGrrRs8NVWRRtM1wBqC4F0+TbmA8SqO30mmem2plDLPlG92x
FIpG5J145MHlDyYRrtqECEhX6z84qzS7LlZK1v6hIDvwNG9N2OlCrKCsk4c9a/1mzrscxHL9EOlO
sisC7Z3RG02hBmVcSySfckod8hdK7MUKk8B712ZYVo1p8UoBgCUlim8Kgi4l0HxLLJ/Y6eaHXmTG
lvvjS9UD+NazeDh3fOBXriAzAB/izunq5CEzeuiOJWj12B5ex7Syd2EQtJAp+u9qU1BSADw/2xH3
vjHoSf7TmFQ1CGpzEsJFWX6Q4VhsSV1/JT9YPHhMGGZXee5qmrCK4MmklOWmaDUQ5w4P/qqjxRqB
fSBJdNMVdvTSuNsqhQ1XqL0HvQLdlkeGfAlD3ETAEUfefCuYSdtx/0vRURhqboLwPEApYzvPmf5z
BMjFLQa+RjZ2H49OlLp/eSWeVzzKawtXW5OHx6DRklWNTw5D8uw9Itm2j60+/a4nknKTYfmDCLe+
YlHlltEIip7Ydq6hJ/TtkM/NsQFF5pv4jVlAUCvIqmagVESJIiNShazS+qrqKh9w4bHuKCeWHHkJ
9Pe5VrsDE+F+N8nD8khdVUy7EFlyvhy4v8E/jsl30TP1aIps2tnOn6QK6kPfKfRNanetBjA1DcDV
wDda3ddK1d7Dv1iXGmvIEueGFsX2zpg2CU2sJyQtlxSLwFq0ncuiHevJ6AnnFeo5CIx+k5uEaQxt
INZKknOzDJebprdTctv5FcbDAec7opWpmH17LqjhBxjpBS4ulSIUYTgG6/xyeCgj0kf77kZ7rSQz
pq12rSYAUxjdYzdnxtrWS/MAdWsThYcoRAZjpEAhp8Ss6DIv+LcsId8gyS6oJKOngoQ7ZksXBfTn
5NktCiPLQG5bB34QRC8w2b217hzbvtdeu/RFnYyBxmpYX7pi+A1UaYL+XsX7So1on2k832aXeWWN
BFSExroYkf4pynQhpqikId28iqCmMxf8CYY8f1GD/gfruw5/YbOdwmAxrPFdLMvkYkNqOMDADNee
bW9Q7HywDsfalnXzpnMCFruN+x0YYLqfFdAVRtzTOjJIzcwqJ1xB1uBzVb8lph2yfmp+Iz/oVk48
v1hlsk3y96qIzB9B1Z4Bi+FWx9aSTd/CLCvIobUg103FE0CcbusI58kY029FDuRZNB/JqL0GXfs7
T5mnduEPVUx/XFHnzCi8js5BGNKXE+qDqyFsssShqbqdanfzD1zyuDDhd+ppD+CwWhUtpRQl16qt
Vhkt6V+5torFXy0QJRpXRXseesTnmZqSoVVVSPW9YaOJpvEV/UgfIUsAseL9+NMUUEwth2AXXF3q
re+ovPHJFQ6s0zQBb+i2a3Vi9tGDKPRmx2FtHXxX24F0AWtyV102f0/5w0CTZj3S3YrK8LZjVka3
YDStlSMuhWf7goXzu9OMB4u485VJA2+HvemVlEBxnQsFVkOg8IhqPQKsQw9Ye/hDQbNSqEZ4yIOg
eArr5Bdy7nHlaqCsdUN5+Olwg2D64BTHkFYfEbcIKWevT9fuyA1+z6w7OSSEYg0uMy/yzst1AZGO
kkKOdQk/1irBA14ZZe4LZI7c/llQicjTtjMlF1/VTRSaBbmH8pXRUm517PibOhTDdwQvBN84tXgE
T3wIm9LZ27atrIu4VC5Gwa/qgJOwoE7wEU6NSyUmAuArqjlMkJQ3b3JZTKTJvMyXlDdjVuEJhHa6
160muilxQQqeEtm4kBDQX3UE1tRVPMraYTzXG3tq+ZcgEbfPKAmw6qXdqSW4fRsmc7u6028+KTek
zRRJH50JT+pW5pymJze2a78VyFEKZw7Oemv7rR1haamG+LeK7YPZekTtT8NZAMhImOt7jkI00ZCi
fkEQtRdbK6kPq8OsfpiSkEXPog8jrbTCjJ5bK6ktU2MK1V8ny6Nylwnl2oqhO6UUcpfGcA9ZJKzJ
fVejYZuNgXe1teJzMwQbolWa69ewbmgw3eaBees8S2Dz56m1Atc6nhKWbmWH7Q6DwEmhUsgNcon+
KomWbXDb0lpzr1Odek/1NJ7lsDzLdplCgD+6n+WyzLrOjeU+6VZ/lsPoxC6OR+cvMWh6LFhrKSXp
BuwbaZI83GUnTq2CyhnFgzwohSlyaDmDchGAELm7vIeR6Ac3LiIe1ZZzkxs9+13BHLpiKOQZovJ/
gmJAHL9OyBwk1DPLrg1Trl5Zmak77iJC2NdCXkJjFYwQrCh5SV7OpW/HCY0kO35nVjU9l+1UH1XK
Lnfnhhaca0yL351oarYVNqKDZoUTCMj+LM0b0USqlBKq5jnXmhaU2uCs5AHidN7dsjl3I4KOycM0
njYJ/UmsCzvFi7/1vRftZjKpHqKR5PAgj/I3Q9Tvku0Vi+YwzWb/URBs4BeG1Z3S4Bs3vvipmHm+
2TZJdXFMYAXtgHabpqZzkUdDgOFnK23OiR50wM6NINlpngq4xlTiJxNH76XLtJdetX2lMzXIPa7+
WuBQk3v1UPIxZW+qE/2pN3v99e8zm+XMZc8E6e3HrXH9sqDfXeqztSQzZSjwJl0jT05a16VF/T/O
9ni0xWHBhUnAcF9AKr4DiMEVNTtK6M/yQAQuixrjQi6+84iLWcQHJCELf7caXOd0t8FpTr6Omtp4
+HQF/c8udjQQGrazbeo9XgPvFmBA3hr6rK2Rm3n499nowOKOU5H9/hoKBS4cuJO43CNTweLAaYA7
N05NeN7XaWOjRis376wDnfTgBiHOu80ulTrwsSU0AK6SBxDuuqyFKcP8iA1zNchs0CQT+nmY+9bP
qKD6elTHV23Jg5GvRmHgdHWnavWfA5M956fESrdyfLjnwizXNqzBqxw5kXyTtl6CZoIlESZXQ0F5
jVO+Noqttn45a0BduvG3NJjm42xtSrdvUFcvbtRJXyLsMnGWR4kjXNuO0r8Uc6M+ul18IXGi+JZQ
7z+GfY0wJkh7VnFE6xVB2G+rAfeqZBe1OaVTYSnM+RaUET5wgNSmJc5yl7/PSe/U7lHuTTwe7eFN
S3vtsUI2Igebti7OcQMuTeKTWBANB6OJQr8bY/UtmvKeIh8dNtO1f+ke9IGs6Sv+Q9GvYCrJXpJo
ytDPYPbTS1g4Q2S8F4XenOW5KmB5P+mEu5XnWkb2eWm/MA/kpSwtPy/te+t+aUzg+wvMRJsWsuNs
7+dSNVkBFaYJuTSNK6eDTh+EyZXk12ux7Hml0F7mbIOhVNx3slx95RaVXuQhNsQwwxAkrZnT9Q5J
1TS06kYeFcSDHmuVEKKoQ5IcUiK8gsu6DBVYlCzTIjj9rcsXImxPCWv4zTSP/bcyGx9d1PV//ftU
29U/T+1Vt/rPqcPUXbBYVAlW+BL5XBdWN3R0NnKh4i/JXrDmKSSVJp0OQxdUH90ftKLhR9lnAVMR
St/yJHlxACP2li8XQ1r/x8W10KeDPK1mHWqBQvi6Wr6nXsTRSl5t1VTs+ipR1sGISK3BtLDXRODd
3Eghdzagv1zN+s5eAk5G3bh4cyE+6kYkftcazVWFpbUCDU0fZYESqP1AcWQe9LXcnTJFPFlQ/uQe
9xHruU+GEb7NPB6bUKGFGzvp/JakV+HNDUpoo9qboZquhkDHwCUHqyKHzYcjfmVghr+fONUmZCbi
gNYpkb6rsMvFqR687EXBkLRp41bZyN280caHOEQFo8dj9hK5sfsM3UnuyBPMkiod/b7TlDfN0SLV
iTVlMr+3IRPvpjb1o3xA28VtaNr2G0+SCiFeq99UVve5NisXGVMJTfcNq6FyqZfQyuUYTErlIsDW
HSp4wH6YWARdWMHviuQz7LcBU3sjoLrfkwI2pupxauZoB3rKfLImvPip0jW/DG4yWt7cykYSGePx
Brk35K6brHLdjwZakzSaKdeSVb+8UBD9wt6gFfJ/naNCJtqWrQewxRnUfd9Qem+WpxHsN3WvVmXm
T15ePtz/KdNeZM/gKgyKRBJBMpvhTzWPwrMcyjG9bCiXoPFbvsi6LR1k9rySR8tc6E8zed8YmRZP
YPtdaCr9kqzJT17ShjfMIoBRiqj5OXYuRvMofSuszt3RYLd2duuVb3mWn6lpNj8bBxlADpnz2qR1
dWpZIANY8bqHvI/JHwVcSKLH3O8bLX3qu4wKuVP+Gax8X+h19UelXvbvF8s5cmTkxeCk6AvDJrw5
ACj9DH/gAUXz9E7rz6/KtnslWdY4J0jEVvJjMPWx7cdD1B3k7r9P61nk3U8bm3ddeN+G1hqijUrM
BmX+GXcd+cQUGlkBd2pxIQu0uMhXDmnYvqmp9lobaDLTPagP+EI92IW5/vifV/x4n2NGPpQPWE/T
GwDd7cy666nJdP112Wsgwz81aqFv0kgHnQh6HSouFG9YrKbzwqTHwn2IwqaoyHyP6umURehuJGax
dQNlLxkamg7GVqDv3vKoQ6PS9W15piS0lTgNoWKYSRTVSM65GkHCkFj1lqzMXQMBjEL1kquVl61A
ZIGmD7lGq+6VYWSpE7m02DFdZacePQPZ9g92OU1IxN0J+Ruv5IZ1zbi1S5NHzd9jX0fHZipovDrj
To6VQE/vb2CMvX02xAlCrX6s0+HgjSIUT9lcTg+tvTcJQSZUYKBZjd65X0lctwR3tyHJechr4Gw0
wUVu7hhvpYwvtTlPx69z5St1ngGcLE97uYuUydt3ToGTuHCDx9xottrAArBb9gQd7wtENRqB7MnN
LILyYNgUwr7G0FblG2PZyKvkAZeSzUrNs+pw353C9Or0+YbobWpcvUFkMaiLuesoIGPXoXolA8O6
jjVXPSgYGCrtKTWFe3GUYt/KoxH2qU2mK+DKZPbY8n6JHvVXoo30VAEr33fAc+3wqoyz81hRQn1M
yW3at4lAhLDsygMjBEouDOKNlXbA6ZUo8IByhc0+hAJME9MMbrNljid5tre8l/2YssC9v6XIhUHS
sJ1svXGrFK1zGcyeb42V/L/3mPsgXqCWIp8dQpnEqSiAc+0SxYn8pnC5tTEn9J2xIqjDUQebviLk
oEwPSMVeNiOxFTxl+4ev8YEOQO+X5UKd84yCPw3ntcW0ZGv/fV1g1s6uzPTvX0Py1f1t4o1tbqO6
Dm+t/vtrfSZHYBXfl2ddE4a3LPuTSlPAnONWt+wQhivqDaXd6JoJRC0aFF8a3/WZ1d5gBHuYXTN1
ex2AYdJW28ac8Oktu4kgm70VWnUpNT38NrlbnO7GNwM//wm/Xr2bWgHyYrnV88B+ud8I7tTY0Bpb
7J/uKwEcNnxsG2yVZU3AuUasTAvJGMUB332qVb5mhuJ5pnTtE/Ca7QDqRs8CNOsNo/5GTGVGkzpM
Yp/IzM+jRhXHt4BPqDw3TSN13XtGtxmNWoN0wI0buVW/1UI9WUluVSOAV8lXciNPqbOPjJyRjUKt
+zhqhn5uU1fxk9py37Is+o7ZLPjdotVhntb/SoaeyoAI7KeYutmuLrF0NHHgh9zdn80u1A5jiFQt
QXT+PGqj9dwa6xyZ4LMcoY6fr21WvwcMLkdRhMYbBT0iOcafsTHWPtC9+NzkpXKuadbTlpuyXynz
Qiec/nFC387K2QzpFqn11D41adisc8ukbhqGfXLILp2dW9fZJRWUNI3sV0JBmfCL6DtgvXJDzal/
wEwR+QRne5cgmyNmJ1r9HDGp33uzTWt30uzXqbOeynlMTm7LGjxeuM660/WruMKyIpH8cvO/HZBj
mQVXiw65vXWXiKPIUNtVpE7LMpldOSZfyY2yxL2koakiNM+529PMeosXPbpj/w99MlG1tVIKcZPI
yrHv2qNwUHPJM+SYg5d7bS2ycsUJPkLTmL4HfXoh/W94UcJMPLTIOnwvopqH3eg+Dos0ekga5XPc
5fx2Od9exrNlPLbDBgxEm25qL4xXiMCcS4l35s1Mv2U6XOhoENYJUTKFwFQxvml6D0o2U5qdteyq
o/eolmE+v1HzsH3ou8OGOjRsN6gBz5DQvLRYtwDv/LbzlPaAmsZDGKOMbUhX17VPHTm7VPXK6Xto
6T8KEMFPdZM5/xhvM/U+LlSuH3p06XZuwyvwCKd1EvXDVSAzL7NrfWjROobD98yo1LWqw2QzO7Xf
T3at7OFVwxRyLP51QwG3bMfNFYWXfcxc64KJaQCANXbN1Qj1+xiNNybQRlOCv1cTHNZmqfxl8Mlq
X8jasZ70gUla17UHuR5FmKE+TKoSr+VumgX1tp47k78V61Bafy6l3jQ7yV0nc7eaVXtnSNDPGt/F
U1N6sS+xw/lSskXM9p4ntJTahMqPWgzhq1o4j25SiZ+qPi5m5NG6amkhtvcpRxTl0z7UW2PDIgjm
hgMiaK2mJtlBUaccNNWNn+Sm9k6WaiCfqovkqfOIBba1/qc8JIcsp11aHdhQJBk30kl1A2QYcYcZ
s5sck7BdTDU/Na1y8Z6QIOsl8FfFOFHNkH46l1ZEqQKuvI/NBV6BSIhjoYI8CBPNevx6NWel60dj
aT2GTGF9XMPzMZ6yi9Cs7EY1Fz+dTrJwRe/sFuvJ58bDElAqoX2R431aqmvdq4P1iKQPV3GiPU69
RXxjalTbwPSMb94ijF/uOF9npOH4eYZR1Oa3pCjuZ+g0WQgrVx/6LEdtLfq5W9n/2LKSHraalyVI
mTv1BNOjcVSqVgFg5tmYwgNkqI96BntCPrV5ifOSA4Bcf2cEVe0rQUYvhYzfqRr25wb6WmsbSrFJ
FaVfu6yitsHCVcsWBlurwRvQMqvfxDWOMccwbuB3zZu+bKYANlpc8lhuBaALo+fJW3d6jSOD8+RG
tFWwJfuwWssr5FigjOZpeTvSGJFBQtlneRlQ6t25VWleqD7x00IDX2WTGpzkmIw4sZejZTOS/gbX
ei3HdDAKZmab1c+kb3+4AmiWIvh7LMFyIZlYh7DNAl/ukuhB6Z+FyNm0opwnMVE/jQ7LuM6nfI3B
AVBdAw3jKgJwx5LfR8OCpkBFEM/9cD3i4BQIOBqj8gly8TZyjqDEffP4NfZVtS2W85p+kZXKsi0m
9s/9r7mFvK4va2Adqube5L1L85SLNc3O2VzuZIU3mHthl3yf5N1ssqKrPCrPjaLS3LdBm6wdZAro
U2jAlkQ3Reb8ucmW3QQF3hrM8+B/HRjtrLmfp/XjvOm7AAWNPnSXcJg2XeDVj1Gi0EK43zKjStA7
biwDKXRIy9Mr85e5MOxtSqygbyyLc9oK1Xmqm49uWcg3yyar5pXVNOWTPD/SsBKjStrFeqfg3kH3
H4VafJvn9POVHIuXsXEZiwer2I5IEH9VDZrgxhujo7XECUAJrE4I0D8yAgyeHau9DJYKwHYYuGcC
HJ3OKo2GflBCPmoBCtDGHrYybUcDs74BMY8NeFnpf+3ek3kqusnTSF/Ta/Fb9JDJ6U70j11lgB7W
63rbeq7hy924jsVz1SV0OtJd4wxmcv4EJ5uoLjwZJlgafKksNG8+jSrtJB/E8pEMboJvNX3/30w9
nRV1th9Cm91rpUTJKwInSL/cNCy7hCE2QT/ylt2Oxt/GUjS6nQtcF3v7/aJW6/6/LprCXHvo6+UX
rCzyaZe5ZYiU6CB366WODb7gc1cejaZ/7SZwLu4nJ7qCMiqM37LarPzS1dIjVtvp3SYTNxX1/KYq
loM/Cd2JMopsa2pzeMgUVpdeadRPxUiBRvPaemMCPP1ZsMTkEQNer8QTqpjHPrGKJ29iZuAtBzzM
qwrIC/kjzp6nXrBZv8ufsOhn9eLM03uPReFVCcv/Hps4MwKYg6DUoZlpNXRfSkyJoOHUwx1lP0Qh
Ive5Vw9fmaM9QN3/dcxdGjnybaLebnefSaGz0MrjnFVXahwuYE26UPJVIihi50RSLsWPfx4AoHzu
wNs9fI3D6skezCneZy7Sy6WWKiuoeMSPNjWjqyzFxgnKslG1h70s1MY6wH50PMZaXjBBZbpmk3Gc
86Q8TkM6rLU0KVA4htHBUlrrOQ907cC6xVsNNJyfsfZbz0Pil2pWPcsRnts/Y4R7YR9pP4UNlwc+
RDSUwVoVuXemwZ2e03iofCenj9LKz3+r8zde5rKkd4gznU1fTlblVFaOtwm5ucu4HBrl1/XfY/I0
edXf7yHPHVBW3cOskn7aoMO5oa5FuSvyXwPLcJId25rG5xA+8NmcN5mJL345o3eN670mVmvtRobE
yY0o6vEcLhu5S+17F1vIz0c0oCsTEfkuHo9lk6FIWbD2MrQyQCUXDdPNbMrmDrpnxM2c6dYut0t5
IiNG5e50vaFMjM2JGRK8kvW9/qKWEF8cbJkrWZ6RVRi5Ga0Aq07cHYPJ+6YNU/RQmhT0cuHd3eay
C6g7KTlGhneRjw+5IZXST0mXuw/JR8/fF96Xq8tuozfHVq8RpmUE3I91Nd30psAeiKZiK8fsQZtu
2A6w3yQty7nlvHvb1kFZA2Fbvej1z3GahncRMWGvVA2MgCiOrKvERtaglnGtyz/HEycVGxzW8/d/
ny/HM2b5NzRy8SqJ1FML7/95DHvtrEzo5mXV2wYEs249JyUgPNJfVSaW96J5TQ97aoxxK6vgc0Xd
S4Fg1ebIKduqw6TVN0fEWgQnyT2rXeqCtoWBYpkLkcjydL9VN2r7OriR+tgIpJD/eEUlfNDaajMC
naMiOQ3redTUd5HmH1qsx3/s/kPtCK9alcjk8jQ2fgw6Co50tOyXpisUv4CacFEUtHrj7MWL0sCg
nxpWaNN7hCQuTtc//DIEF6mFnZybeUaq1mvWW+TFwdbjvrfx5C6QBN/r3OYgj5qDk6FSc/VzVRbW
26J9L7Pae+rdSH/p4aL9H87Oa8ltXVvXT8Qq5nCrnNU5+IblyJwzn35/BNstT6959l51bmgCGFBL
skgCY/xBTAKpmlwTz/gi5sB/Gg9y3jZLA97GxfGzx8RK3Atb2WLVdohhVqoLYF50yrVeHcKovIqW
OKR1TxptmmFr/bEIW+lw69cxH6AgDU6iBCtvABvfCAPkYpKOFmce4hLBwKbv1m/UmrVD+i9ciD7g
oc5VGCiLFynsklqGF9yRnh4KloET9kSK453kSs3RDfP2mMhHnN9lxF+UYptk2VuJkXu9GCajtFCK
oVS0EpbQjefMw1FHUXIl+vRw8lHzQHOshqHNl0q76lRZPzSSSyIybOXoOJ/G02nXOtFRnIkDSmMF
ZKdphHU7RqF/9HowHKxSP7ijydsdnWMx1fbFMwQYHFopwf1/9syPnPxXGwzh/Wy1QrBoiafK/zFd
oli/C6IaB2usdq44GzUAQancimYpKT5JRQYg0eSHUAeXo4+Gt6MsssApIj+nY4fA5zw3iypAQ+q4
vU0TA7GcrlzTx4YQjWuA6HJ/Jw6aT/a5q5OXerpP3PqNxttT/LBOnlQgZ+95Ob48n1NFsJhqhdGL
mDVMtyJx9jnVooKDdVLUfEy1a2XYZ1xxLOscjZS4ZFE1CMP93JSU7OoizCFaRq3oD7xze5U7skeR
NdcfsumAUFCTs0oXUTbQuW2j+thfTmMiCgTfIxQB+yRaMrpwR1ltgDBOEWJWZAy/EhiSpB70fTfl
njCchZtXy/nSjuBjkpKMH6N4I8ZEj8SyfvH/FR+3nQvDNuhx2gtJOHSdsRF+RaZrD5Ba8j+bt1ER
LEblSZvJnoJvo7e5wutIslXwSIVmbIyxVp//mntr3v6u74GULlRrG07Z6iKW2QPWeF2IdLQ1WOmm
rqFaZp0+JEDz3VPlVDYeXEgs6KGBlWzaRQtNJKtzpwiXNipdu07yu3vd+qZpabpTbCpS6VTRUIYv
mq9Ib03k/dkd+F8btMTebtGdl5G78b/+FS26+/YrzAt3jtZ9W1tjDsEvuoTqHdrZKxydhyJ37DsK
wsWzBz9AdJtNpJ41G131usnzV7Dh1haDswpLkiZ7lRLfXM6vkXyxSgRcdTv0QqQ0+LXXOkwLo9bD
i+wAydI6xXjWR1atveVlP434MUl17VeqABTx/PKtCCLy3XkX3UlkYHclCeG99Tlb+Zxt5n360+4f
UzzoxexQjYu30CPNOOZWdJdAW9t1LWL/YranQHN06/xRMbr4qXV9MIyW279bSv7Kglv+WcHa41bb
+wvc/FajUjo/uL99kbrAeav7JMHmC6BPZ1DEqEh0XRQ9lbZtLjmHWgeTZYXauPV1rb7KbLNWVR3F
T9Hw6gAzW4RKHf5ARWAB6FX6aiH4vJqynpe0VfUjGmXNOsr97E2366NducANjfCnxZt7QtIm3xZI
3cJeHmqqF6SCNT8K9yYwa2p2uX8Mo+jFn5BOsRJYd2CC1bv+ECAvhQGdU9Ot5k++NWbHuS9owYmN
FReLGJ1n6uiaZB3iIZGYV/Swi0xPX4To0UuB/sVzlF/iBLmk+QRMyi9FlrUv08l/HTNNH6dZ/3id
/5z+GSPjHN1qvvdguFZ7hn7xpoRd+uQXGntpdlmoSoUPomVGsIRCy0wPuhqmT2SQWTZAF1vZbt+e
AZxHKy0KlzOkzm6bR9eCpDndEULKdo+fYxSb5zGBxRNjCvNEK/s9D/kN8Cl9kB2NpED53CWFBJpC
fzbH6iI2ZZik+8u89JNrRHnljHYlGicNDmYy6iPkZqqXPEVSa2IfxlkP3iIj+RpOZ6BnP85EnxgV
ccge/C+jt1chqQN5yR/q/QBpHE0O5b11LBKmalDu9KBT3ivtvgjl+s33JX3vDvxlEVUMzStSzAF5
CbW9eDE0RNFP4aZaulGpnlQEcZ9q+Fmdg3FIHJfKg9OhqWtmTXVnqKV0UPVUXpNtz9+9XEEVxEn3
FUZzazvilu00ebkTNWbqHfuuJNHa9mp0LVqM30S/D7RuDhMV6ymMZbb2OOJfeS0RPJnDRsdPV5Gd
LGXJ1yYYZrbNzFr9f5/973F2rMhHpMyXVqVlW3IZ//0rVTLqzD4iRfqE4qikql5WWuJtsroaDKTE
UM2oBnR1BMQCD7N2Kz6n6uMu3krFA44TzZ1t199sxa5PWkGdU5Mr5QRX95so8Igijod6uq9oUAan
mk8+MVs1ECYbUe7BLrVZ+ICttlAVgGrqcroRZTaBVhVnoK+zCzQfc+HlzZ+jQoxaxCmVvh7aaNEJ
R0zFIGssGVF/Fm1LIgcgwxPbxFZGQlQZeMjrjncWhwxfljOpkqXsOSjSfPZ3JLh3ilZS2cCcV7j2
FmJdmoW7VlLMo+gSB6Vu2xplY9lbWRlqbZYF1DT2oxKvI74z0hjd3izU/E5p/Bp6SWnhjRiSisJQ
sB0e1VR9EN8r7GFyY044zF9zYChXtnPNQ9YCKYIs8L1Q0bz+cKAHL+1sbjV4fAlT6NzKL1F4F0V7
Gda/unDlEk8kMwMzm/8u4t9i0AxFgjZzTqJU39lStXLlyNwabvusNpb2MpalugbjiFxizq2oCyqN
wroqvQFDOyJcl3xVbHPh5jB3/JTftJEZ1dXuECx/qp+MAvcTIOoAXHVT9raViUoKLs/VfTQdRF+M
L96yHfwNNP/mJA9jZpyjtoBEKso7qCJAeWNHsEOMuGRJ72h34tC5ZXMd9e9JD0d/7q9k9SVVexse
fabPUfK06tQyIGW3vqoO7V1GsTsrflU84K6y2vFz1yLD3/l+lcOkVKnaTAcxLAaCCU4uw7Fa5mgE
b+O2jB6qRlV2GApBs56QpqIvd1oej4FCmUZAVcEf3yUYUZxESBBr7RUHL9hpTMgc9nhzJiPq1fo6
b++HsRw+bI2KYF/WkVNhvxAN+7FK17mctT2cDPYstTJ7OpdI7304PjfOU0M+aQubsa8WwgU6gTdx
MgW8IindYNc31uMgkjSqZKkHWxuQ/ZCQ8XaMSDsYZnfFkwKvcVX20S+LkInBGQYtdfFNTN+Ym/Ht
iZY4iO9q6ncKxMduXZ/xf/cHoBdN0sHLVIr51t22GvFJm6h2vInP1vQe+l4KFyN6HahBAcXBR3lK
yYQB9dkeNWbFRMHvd4sqQLUOsik7P/2PmiZ6BFKT6HMzSeL6CLDkOH9y2R0gXPju3psSW6OU3s2w
hURtzyIH0yhwAnxSYbtZJ9BxkSRMaqvdfQAGpvFaAeMk8jNdOGobsy39pTAVMv0aoqU47cMxWtla
C5Jvsib6y33o1gfwWHZIo01BMpznzcdFXvnOu+icXxNFlWRd2TJC1f/ycuLVnbzlJXAU8UmY4sjy
+68OTVHuA+gPwVaZJB9DRT50ptqre8NS9XWaId8t3aVoX5GP/fy340EwtYePfz/HbfTfEMfh/ag7
UtX2jFRvE1CSQZJiUyWA6CQFrB0uApPHOGs8EYirs3N2amy32e5iCjYNeEBwBsoeZwwb6HNGvVl4
mqLuXBMxQoNc8wpIjdp9NdX4S6Ba3aZR6/ZY91F7hK1Z4OpRJDn0oLxaCLukmzWSaIqD5FJYNa1h
d+v6tzDRBwCoBRc2hDMSSSCJ1Mzl1g5Adimat0OKTfypIGl26xLQJZQbEEKvMqgwZYgUFPilxtPN
PZIWoBxc/hdCHYcavYBQZw4uxgYqvk7n2vk163X6Y+mv7USSV0nT1w9o2KxkrTevrRzXD6OG/YKc
jtFCDIo+J9Ihr9g2bi9TSDHIbxWOyNSnR6fpZoyq6rlrw4VmY2hyespCdAtEGq7xAZMlmj2eU60w
Hz07P/ldV5AYk8Aoa8aAO83gLgzTMrbigez5o70rxuj19qC+PY//OXjrL7py41L4OrSQM2eGiIZo
21l1AWjN/BFSamcxKtSHSXP/OdpMzdtcMYqG0ePo4YiuesFEn4RzLpZfrL5Jm3nDQy8hXukF4Y9w
sKVl2Xb90evZOpzaLowuho6AHyvFvZN50k+5ciGWBv17M8FvMcrQriZucdB53Honh/V4Z6TACzSs
mr5Mk9yuPSqK38PNJG/SudZ47n0JlvGUBflMzfp2/K13UUoSXeLghdNSOhmdZajl3SVyulWQe8YT
FcoPWkpHWcUwakBcE0ulV6VmgeJddtGsag4Tn9LrQm9f9ON/hEk5BsTFBLh00aW0+nvxyAl73DyG
wP0hWuIQkXJdN7j6rMUDTPRhNwk2UFaTQ9rV0PC5XHMdqWEXivqcShYfIvTTV2Tp1YMvskMJAkvr
0SaBffucYaBJiP2j+jd9JXo5OIiwW/ZKPMNhwF2BSNhHjUt+fmCnDvQim/zrRkSIp3amB/4OFI42
P+ZFX6ewKCwReLytCNTaztFGVJCGX2C2NG5b5Eou4DOoZ036wG4ILCsacKKPC/uneE407bArKbMf
RWteB9Rh/0efWAbA/iyXnc6m4r6EWAgBYqHppX3vjJ25H0yeaDxr21c7Qxt2AgT8W0Sud+0rxJU/
Iqpq0hE1apS6pmVNEEr2KVPkvRZELGnEx0zHEGuBOj3fPmaegFNyGiCdtz64Mf7WsNxsKWZFPOv2
ox3CG5bqb12Xls/qQIYdpjnlkKYqr9R6wfipTkIWbVjAz+p/DJXNL8ysYTepukv6zTZ3fKX9fc1/
2BySkv+QU+e7eOlOVaeigw03QTO9RRYFbwluzIewMutDyQV5MAv07S2FRJ8xJu1T67f9MUk1JEzC
sX0qk8Z/GD15OWSBWy/duD5VSj1cKyNyIOfLA0ay/Nq8UI/vSzhuhwZD1k0aygVMy3on6kR+hHWB
iMBxszxU/11E1CQFOgbNH6/hjHm9lrEnXYK5iLa2EsbL1ITjAljWLa9S+N4MFoy4aIAW6/oYWs+j
DWzqlV5Em0TNSONNXscSSqHL0DODk+rE+qtO8SkZsuZ5AJp+JZv2XURlXu5sDa1hEh+BjzYcA89n
SZd5MpoL06nZSvzsjewRjgt9HtoZmzaYuOkTTFnOJGfVeDnCL5+oZXEWgPe7xIrhIHAV6ZhZ/QY2
l9OZQdJs5VpOsnI6GMI41uwto3MAdIMigeyMMzRyTwm8IWUSBCnSuyGPkRxM9WdNwf8DjYxspVte
/tqlIG+yIR4wm2zyVzkEF6cEmnwRo74BfXPsXuAt2tdWN98aOxgvKCDAYCsKKEqS73w1XPWgG4nj
AUx+H5w4/lUp45uUWcbbWAcNK0+9fvDZwGwA0vpnO1XMvZ3K8i5ouw4KiRavZFgGYeE0m3yq6RlT
GU+NU+6qUx/aB6wR8TX6aHfTAlIEij7TCdt5nuhzzQ49CRVfCwGVqGMwKWptsJC2bPc0BqN7GgrV
W0GnlZYIRZiYccmJhD0gw4mqkcV12uUg219QgrOut0NplNHK7HwcWaYBu2FnBX7BPykGFqi3uAQr
g2OKVYHoimPTX2SuPeJq64aoknhyG54bM18XZGWuiB4ZmERx1nVltGUXa08icx99Tq62hzI0fgyB
sVSRkH4mm9GcxxFn+DJ3+rdmQCJVbw15r3vlAA2QX0oSPn6Ad6ZKsagfi8KyFqpbLgXvTrQMJZBX
4ZA7G1FULnsQ44kU/hIl6dbvv1Ids87KdBBnci2/uYlT73zyf/WWHbq/kyvnW2DVHxG1XAwbpLrY
ezpYCOIfMS0YO0gWZjZQze6UbQAm8zw3Yzkhb5tl5UrE4F9T3ZllvbKjpL1k+FvyBEagDpXx5D0d
EgPBg7E/llFnvuQ9KppRlbxDoh12Y4eYj6667lR+6hfQdardqDF1qDzEgpAhLec2mUp+Rq6qPequ
8j7ohvrSp+OzVanmD7xIj1x23nuEUv0qAhxyNvrYOmJHpVK9QWVLdjQdo4bKLCSwZD0+bb2frcYM
65UmLTVAWNB6T9wmorXXYII0x+iT4xvMmW7LrXCEJiAjh6Tij75ssyfWjR/Zi1u+gpRzhL4fYOmT
Kz8NBsphVrhGYavdmzHX0Xa05ACkRJTxSTNsvUUndIirO8VsIihCi7xourPAqXRcorpWvgI7CC5R
Q+ZcdOcyxDGltdqNaIpJvlKVS6Pt8fCcimSpVUg2evL8n2zItjX7MVYeY27xj3HJF5PpyKFMAN0v
ZqE9Dk7/Z381Paf/GT9i8LuKW2fuH1ArCtOtGrmQ+8UuN542uOnnAfXvaesrjjA3ILzkvA/4acjt
mu1zA2Xl4KI5thJ/SqndfWeN3TMKlcUf/VO8T01kwk5X57Rk0665+r1h2f5jrg97cWevdQfqXGMB
GqWG/4p+dMuek12GmcfR/QfIKmc9E50VI4abBb66DiY3YN1CTSeuKGh1gGVnzJ8YFgczTg2A8ola
fHNzy90XaB+srAR3JmcSOBh9f9gPJb5lUWTBn8rt+D6SUJfBDfBJdMVKQZGMtY+Il9FqVsv8EJMo
OP39jBFthNkUEkAlapuuFG5ktZKWXVCqF/RDkVxUQtLShgbARGq6HXTafln2pfEYG3X/4NpcVTRG
iPOHSFa/CxftoEHTfygxSxfN2yGi+H8WzaSJ0fQA27hF2amDKGDzTRhszTcFlaQ9NZlXqw9iLpQi
3JoTbA5f5/ROdiaT5AkDnEnqt8Zs8DqeIB+zMcOn/UIZ1yA2SuvrX/3C+wftjf5sajEqhjo+29Mk
lEAefd0sF3ae7GulGt57WHEroMX2uWpatpkKavpBKicvri6/+RGpOypWFDb8kypVr8rk51r0ZU1p
0fuVeWF8FF2ZEyfXuk834xQgukzDlTchrg2r1G80JOu6au31+KRrneHNnnX5KNsYEA/mvpVJPs6e
dVr6Q0IsHG9N656th7UvAqvZjH3VveIPdhTIdeBkAEun4gASbtxhPf8SpRUkUU97LmUV0TxaGhX7
uYW803fNR6qndwcEtwTgp2I3u+hx/vB9VX0YAmC+dqpOuGLQaqhh7ksEtAAW0wz6JlgpsR0cxAUw
TTLwocOow0ZvuPMB7o2OmR3ZUJ0Q7iS/Q9aLd+r7J2R5kmsjMnydskEqctK149sT35BqucNSc6R+
e/tajbwHomyPd6ILsR/v4EXIHQ5VWJC6BaOTSloIctoo1t1g5e9SNb47klbf+6WiXi2eBAvRj3Yi
+uCuXx/q0EzfqvZsdXnxbtlPreqQNomj4S3WeOsSJJEzdF/3GXmsud+ICn1PjQGNhtBa9ZlcXtIe
fOyLuK14iFMI9IMUZBbbNOQvgEKIHoGMCBXF2Yz4Qy7/GkhzFJbaEidQMaA6rrdzceI+qOir9V7x
LHbGRrz0BxpiX8wIepfFM5KU40VRgLtMmW9Tv1c8Wz55XHrZttMGakxKodxVRRFParrJzxKrhwRP
eVnqnk1+eW89eivITqrxnYNW067WdG2PR0B46eIwWHdxIl37FE0qA2UMHBDt6pR3xTPbQ0RZJd13
V2NVGuu2DuoHcVDIKphRaJ6TtCEFYbv+zg4MNTqD5FC2emLfQ9eQr+IXGcbmPT8/mVwrv8FpTLSA
vDkPozKuvS7ZlAZ3/gEDpxV6rvJFiVLzgPVjjaehnz5DWvrRuYn5Ywrt9CpZZn5kFt88y4/2Lamw
S6aEL0aRe3PLlaLsIvr7adAo/ReXeuFe9EfAiJWFGf0oNf21dAaLVAwHjWcoLMrptAO0OHgy3zMP
UDFox20zAnCSi5Wa+OEqQ6tmM8ORZhqeFZUvrQ5KOHBYAon/SKvGw+/WvI2Kgp7mUMlte++kphEf
9x+/IFS6tRXgXVSD/jmQqvmldbzyeOuvUrs8Tq/hDGW2KcaMV20M7dxPh6TMJZRNQwoWMRySP/rm
mMpKdt4gvYsBcYjEDHGKLES6TEMrXzdl+/GCwTbEXBolOs0Yv1mNoe/cSeHIbysUJqfLMfCtfAmG
A9ZKZfvPsj9sRT/pe4pWEjJSoolS1wHbyvIJD4L4LKaXlvcyCwg4uXeWO/z43gffgQ/CC9pedozc
PDuyRfeQLrJlgL5tAxSBlXoAepXxmvRBvhCnf7TnCX+MObasLjQtz3ZIatpXS6rvxO8y8hv7CuTt
TjH8EqvgLkG8DzG7JMnzczUZV3dlubQLw3hK8qi6z60RhXAoGgPWlweTlNpSs+X81UUReF1j8bAV
k5pfagO4YDwKDHOoOsZdEUGGdFvkKJrBuPsc89zMnFu8AjsSxb90eHat6lKKDsinayQelAMocAOd
2957CJPkEgseWmGNe80Fquw0Y3VnFyg76CM2UG9Yc14qFAUv7mj0d6GZtNzC/XdJj4Y70TX3R822
Ykt49imozf181HDF3Z58EAIg57lG43fpQWndXdp70psxRvE6TMPshNkrWHM3wRKIYvNXQ0cg10+A
EtTw5hyNd8puxN7xOFS2GPPgGpHYKKvpavDDtiWsH7H0npdBtaU5axZz7qFO/cd6QP1vrbaoL2l6
ne/+2KoG5GZ7/TjWbIwOea/CBDVS46SFiFErcngRtyhqdOFJzoZXcYsSXZmsQIIi1zrfyfDvLc5d
U53KUN2RYNPe6zFoSFxV3gV7y/LIbAx2IDy+eB4gjGkj8BlagJ5FRT34CK2wA9v0WuS/oDV/C3Xa
wjqNWvRTrIgqv/XmZZGlSxdY+NbutlISy6XBVKCnDBHs+k/GSi49FZ4bXQWHRbBWSksr19bgZKB0
4bXkqXKRpNrela4KZM7yCqSabXw4/MoCN5d3UntA+ujL0PG/6vtN+zi4avhoAx+cnFjdyeh0erYu
4zGwt6LpRHJ/wmP4q2iJOVVWvQzhEJ7FJCdxa8TmknBFOVPGPmaU1+SlvXM9wnEha5HickXJVRzE
gDgjbeefzCSB0TU4w8I1QvUHPpLTOksPC0T/Ws2+z3U4rLYDiGqUdfk+jslZYy8Yr6MSlDquQk8w
hDxMSf84wcwDYyh62GnMJ3ZeWK8GLtl54yQoG0bGfWTXwAMDHG87t/a/lfB4mxoHBYO6v8GS4qAa
iKs2ev9TjIuJJvpYyxzn4ytCvXuLteGD5XXNozJJp4rrf+RZmGMLs5BM/OybcYJ8NYgViNEsJq9q
1gk3gD4InjNZX9cpeCRIeDDP/G3ZVhpLwtp5V/25W0aGdStH8Uc30aPkpuvCVTpk0J6r6c7BXqF5
oiEUEEQj0FHShBbRhqoYEXz03w3PLZGmxKvofiZ9GU0GkM6EkFMM9hc7RnAhYodzsVRuZQAAAemi
tflkV/UvBJKHr4bikoHpXyvMlHYj1cNz1oFW3w70NTyOIpLnTwPYJBiTfnYWKDXRRLc5OwuU2lgi
LiZG2ZuqmyaMkpVuYN/UqXJztGTTeUxC6a7gb0pPQdnMTSWy+i8iLHO+ySMYmDFHY3ZKvvJf9U6F
V3kKglba5moT7vxSRrzRrfudqSv9fQcfSOwoxCF2ImOlFka+KSd+LcLRA1nej4hSh4GbThGpOeQo
NbIP8a3iCb3n9F7TDRZYWlCdWW+FT6aN1DCws3ccVvRN1cT1thrBkvi4ZdqsemCmtM0pTErk61qz
QmtoSihnqnIBw+Y/Rjp7ANdFnovkCtzdoZJWXokpjBgNplFPYtSfeL6xZnuPY4XpW2FGd4NZpfvI
Jef9QqU+2vkxYjGajFvBDEnNEPujZkHbErQl0UY+9Xd7bHXcllFphgtuA4CEi+vlElqnCcpOoikg
kAZ2R/gMPIqexMkRtJziwyneULCFuMWLELv+13gtwZc68LNoV8KSOLeWpq6kFL9g0JdDu5kx1FnU
BaRFpxqvEuAWGqfDSUsWYn+b4pa6y6lsLYNpB6zVVgovwzqJHbDY81rpiCtJEd+JeCPEViGFf7wz
kbY9UlB+R2BpwhDLxVNYNNrWyUDQItFYKUvEm8t1Kivj0qxYy81vQU2wrAt7Vikiw4iOE4w5BAC4
4608tvD3mAKV9zYiJJc2tiZoG+9bcoO5KQZFmIiQEmNVwpTelloJd39aWPYlhhROomvrIHDIzXyu
L8UZV1F6dB0dLjvrznnJOU8bqr06+6RXAfJjfJv14EEbHqt+o6OITjmbvj8OWYcKWOpUc8htYOhR
uML52NdOuN5+cxNq3aImkhlePcMgmkBBvH8aEDV/a7bznjotN+jmaFEtEcPOVDwVA46CydbPzI5x
XYyxvLmiAKJvOwPqg/gPqyGfX8IsQJaqsVC3tPINSoLG/F8ngexcJv6Q77uo9+4GHxORbhgwY5SQ
WZ/W8AGK/tpKTRPEml+DEKzUNzCJA0wLNvk+P5BVKFNE/isPMLNIxXBFTXEeviUHRHSRjPLSRmZs
3h4MvlQeWx6b4s/+sWPAlYUVQYD4jXgrto5dtBae3QJRYDstpI1uIiyHruq0xbb67+Ce2OxCklcM
cK5eYb6gOOPhvV6F+86XtXU46e4ISFYc294ZzO2qK3IUGERTwoZQRMSA/W07mbRjA/0iDl3R/kpJ
X+xuXTLYqIs3+BiA6s6b6E8TBQ6BWSL3ysvbReKfxRniXuNaTxCOuvWJAV3FxzWnDLmJUy85qkH7
dvtNVwmydQjBvQXThRCgUw5JVXCyIcxw9UqtfUTZMqKenlEEctHe7dnN/zQRF89692dgQMmTOzt6
7rTUWKuZVp1kBahopTvjop1w2Yo2IGhhm+GMGXOQjTqPYfkiAGUCRubinpakqHlAlO0XcZObm/QR
AXwfrG/WXJMu+KbrwbRU9+M9ShntSjRrkDqr1MvtnWharvTDsofgKlrp4+gYeBGKtMjYIgxVmwjz
JJqK+dmkmzRmmYa+3J2mdVG5LCbtpERpg4NQVqKMmC4bX93IE49BsBUEo0GczYfC0LilB0+i/xYm
qXi3a2lRQvDKqosSmOu5kPFXM/bKXac7ybJNKu+RG0qIG7A/fEE67zxUfgXptfMXFrCpn6PW/4q5
NF7zDndXYPsBBZ7a2iJuWh+0yNHxT8MpTc2lZGN25c+4SZ14byakTiOj/NqqQ999HQHGoxAFO1K3
lSPLyI/DrZkFA4li0U7dAVcRdhj/Fif61GaNgoJ3Fvcpc7pZQTlXuQHm9kLcmG43MDEqmp7jqWvM
ID5CbgOVgXqIol+9YsjWLlTZFUq06cx5FmdhcJUCK7/eurkN/RkqjcT/Dm2MuPgjtI6DOzCglxhM
yH3USvIGa+P0JI3dcPDl2uW5jSVCU2fqihJv+9y2eIGPrMi+1dziZ3KRaygLzUxzFG777zb+cq9l
V+jLprRxCyApiKdDYS598AXfJIQ54o4kZAn4cOMGrbtXM1V/YFPMnnqKgM/0HZX87jFy8mbvuCMC
0GqjvTU6tZEpYAhhnOLRkV/QwVPPlsm9DDi5dLK5aZ6lCRd0OzT1e1MNyenWI87+CIXVtcJ3rF/e
+shSrSxqgndBWeWbxgGsYpjp+Nji7XjnoNEJnHl87GRreMwro2XnqfQH0TRzyd+rrG1ABfp1sdTa
F0XtygcxqE97kT4m2y2arNq4wY3GtznUrdHplOAficHSYk1WJ94RQC/mlSS8Lkh4IewchDX6wBJg
SwrMJ9EalWC4iBDcXJvdGEU/RP98ELMwzMmW4xjprKrk9JCBmVqYGVtAW3Waa8MVuYJh074iZg0K
yTN+xdHSkOT0FyrkiMe444vj6CqJoFK/ANNLMJOV2/Wc/hpJR6buKpqcrJyusBFmB20bOg7QjqZC
NB5nzmPYBMObHa6TKWqwxt9RU7dOpuSfUVJQSH++1mfU2CLlLV7r918sA3/lJvAcpWFlJ0jnjn2o
PzRZGOKO20I5mJojYKGHFqY6jrDjOWhbWtaAsZpi5hjygq6BVB+MC61X1b03Dfte116Utj6I+fOM
rMLEB47dJkbJkhnDqmvxwJl51H0G6iVvMc2J+p4cfki+Z5J+z44fS2Cg++jToMQthuNp2Hf9j2Ey
PrAop9n2gNFNqBb3LVauCkJ3NbTKjpLkX7UA8L5H06yN/V+PdvF8F33YjBzzVDX2Yr0guopQ6g49
ijr/VraIFO1ubE15V+IG1i1ECLAXXBTEhv1zWAyoYZZh82FxlxOjCFXOkwcSwr9n4LuKEjs7c7Rq
o+PoodM9n4p2PnWKs+Yd10npIM51yY/nXlNKib9FieG/YkTTk9roiL7we5I45fzRujb9qYWoglMK
/Eg//NtHnrIUctym8yTxQW75CjGhS1J0oK0BJcjcm9yZZBtUgpftm0D18XuWPg7YczCK7IPnb269
pV0o+NZOoXOAGJoUYxILw08tN7bVBIRaNmP6IuuZCUq7tu6HKODgojbOYnFuBPxuQ9s4zOFu76V7
ZKrRtJ/iw+kgVxqpqzpQV2KGGPA8KV1a059pC6ndubk0GeeAW5gcD9TqaKU1FjF26yINbWs1GJ+p
NzEjD6cWyVn/PWKIeEgW1IC6lRtV+bWOtAJMSJh8Lyn9p2GufumAXK3HMLGhI1A6xf+62Geauihk
J7zH0lQDZIS91OZjfS91X5EviF7dqM337WRhIiRu5F4irdMni4IyxybtLBdMTZlYO3WID2PeUgtV
bGM9BBHucz22ZnmJvV1mmvxgLbHwqxt+iZ2N7AMPdG0xmYhMiQQWrhEmkdCyyR2ErsrqrFiL3IEY
oXEb+R32ew4cQFIgUapRvmonbmjdLwR2V9CpiwG+aBcgRO7qEzyj/4wRw4KJbarpf8xDgiTCLaR6
dEnpPZme9aYOZfLdGTL03ovqKWmpX4ChcrZZlXkLIwOxR90rOIDRww6uHuzXAc90kSNI0cdY2KbR
3f/fEY2RPFdlWGNx2VTXWcOnh7/UtsA+bMUHxCykf6Y+RHWl019x8tSXyoOy9eWKzX0T+JtUyb2T
L/XZiUW1tW6jUnrSNHgkaue7Pw2cvBXtp9bbqHQqhfwUT3MGf/ROaPFkJ7fTLaDSrvsEW+JjTnP6
a474O06H52RoBy8KN/gzGFVljX4HBp9TEaDpHYoA6OZq5Dppj1360+8j9mZTy0VgZFiIeWzm09OQ
YR7zGSv65xDd7S6ogO4du90pSmP+iFTj/X9YO6/ltnluDV8RZ9jLqbosybbcnRNOKnvvvPr9EHJM
x1/+NrNPNASwACmORAJrvSVDCAjNTcXfVIVcHBqt8/EGAKVBrVZ/nUKLdBwXbpz8ojLnVDgvW229
Rdl1WPPsxm5CQUmHu2J5H5bG11Sx/W95W2Dg0Cv5Gavd7uChzrgS6bhAuaU0YHwJK+01CFsd3JIy
7GQXYZlgeijiepaTxsBJAYmm8CF1yB9KYbX3ZEuHzUr5jScWUvCVYhUr0y/YipqD/lQ3YKFBfqNM
mHnoKsZDgrgiuMNoFalkzcdAQv+XgboxouPk2LYc7dw4+Ip+X2lucNdB97shjY97Cyr+r52PYU/h
Ds1eNM381VXJk3lFiiZ6jNQkdxT/1e9IatqGVp2C0NYe8MnZin406rgPRg6H6Gmx6U1sUFALRNPN
XZm17kG8mHbsIgqtvzWLIYTh06iYa72HlKA2gpXd94uOT74ecre5r7h1XNU9TnKiqY5qy0YOrxgv
kq7BrLT3SpYnWNBhpiMGsQsiKWeYSzEoJkWt6mEpJmV7V284wehFz1dpxCDPaq07qeiiPfQKf+sX
UfVklhxBirR6bG21u6om97pJvzCfXmzTDa64YcQ8KmzzLAZSWQIj7qBnobhqFS79SaQQ0Rd/e2kn
tvIjyhrryhVyhtM8xJuXeh3KN2IVFM/U6y7MNp3UZJsWmuwVblI/6iBKvuM48OS7Wfqot4WyrU3u
HGE4uvellv0toOiTZpe2ZCYVK9rEOraw0Px+Bq4LftIBC6m3Lkz+WPsWdGDfGy9QH7sKG1Yv4QsR
8tza5nWqIv3Rh0fk1eGKaF11HiGbA1ZT1Wd0Un4gVtBd51PFR9yP/bZZa6HTXPREjaFDPaFrzmH/
iKZ+gNWPmoGsju3n1jT34h8FE4WTcIwccpviLMLuLD3KEwrBhp2Uyb52K1ppYTh7OzARx58GAXPU
dwg09Ms+9+Xt3IdZ4OdZhqZWCzFBhBm9iR8Q+5d/OatNKelACK4mOCkF5HnGpT29Rzk0B+4W7hFw
pH/fZc64MRwYM3IXs2HE84ofk8VXj/MAiJBQ3vjkUtjATpCQnlEyed65UtYdCclno+Xc4csdTkmN
c/RtRK3aSUlqjGWKYloc4WjJDUIjTIv9/kOY6BdhTYLkA+Xa4aUAICvCPCV6W61/X82aVhPNKSwH
b74YgRefXJ0zfCwqkDwwnk0KRpveQkQLPB5HAcmfbHht70bBvuDRVeOl6DeitjoMCAotI59dfl0P
ykod8mwvRnv+MQVqlXfm0Otn0+2BxbCYGlJ3hfTlrUUzH6mHS3bpHkTTa3/hWVuAX+EDuZ6xQgTN
XJQhasyjl4QvqKkh7aCXTwPCateIctdIBRbBS9kjXpu22bBFTiJ4Ue3oVZH09tZKbepFebQX3bVS
DPukx8lFTCq8Hi5h7vYHMfrn2nKYsWWf3rNKjI9rI7P/2lh1exvVWfe3tdXpE7TjxFN8X7tJX+SO
HJumHUdL81Fo4UWW67crLec+YmmSEDHzr5M+xbNRBCKC4a5iLULYb4pGYJURMbu342ofNM0Z5m1w
rSt1o6zEFDhBC6nz9WOnF8YOIdenANVPZD6lmPIhckmtXBp4C9V5upOynNO/WysrEWM4hn1Sjw1G
7MlBU+xXPLOQe5imi5fo/UofzXhF5iVN9H6TTtJLvs3epbX8s6V3ylmPpXtOz+gi+RUyCTkuSQLS
SW3tU5SYLKJk1O3RQbX0Zcw968ouyh9pZ4Rfp4v894VOqkD0iIvRb36IC+X3xRT8P8X8p7cQC4Iu
PfE3ZYsooYUldfmwYwPQv2Rpv4vTOnhokqkCpQT5QvSLMFdDaMBk8/TCw2Xnu3H4AE7tH2HOtJoI
k9vmQ1jRShyafGSl59Xe33QYUKvv/1zNduR6Ld7UoMy1yiXsi/0AI7JogN8gClmiaei1dBRlrpjb
y2VUyC3Mo0LIYZDM/9e54mOINxIrUxeXjvP7zh9yfl8x2r1/jCGo2y28QmsZGTaYCcc5GWGn38iS
qd+Iq7DCC8WN9B6jlmmgbQJrUTiqvEjHut+KQFV0VmWxis2yOs2T/9tFp3fzsli/mReu0wgjW/Ge
7wtf+v6XRcX8GGDd5dN+WFQBSSxb/sdP62soDniadPkTXGI///Pf/y5iUduU+6344PO/+d8t/OH9
U9dM1lqzEgL4rR89N3koY1uI/J5k46FLttPfiiZkOAAfSYlz5aTEV+W1e84D6iOTcp+IyFT/w3Ts
Pv8x3S7Sj9MrM1uKxd6n40AyLvKwkk9eQxLTnLANkfY1GYfgO1VSjrEoUqMZaUMnxMBxm7ttdO9R
dv5LaGRWb6G9CR9HhA5K8TPquqVuBfGjlun6Oh6hfuDFah8A/gE/xa3uYZxyb2U5dJxIFjU3+58Z
elD0JMm2Znu0UKayxji9aHnrLtVOx1xsqoMYZYtGEWqAOk6v9yJM9Fuegc2OpFIybbFraVBlPYir
+UXDA4Gao/0WMg98ChZN19byZWKBBaQK3J0it4Tx4DnfUBiuEEb53QyBc2fgVy38/lppXGdUFNAQ
iUEMBekw2UF2V2wejXsXJTGgcjhw65OYGwKS8R1JecjIv9BIDB+gANcPpfQkjt2ikUtP4kCeoVL7
50g0fAj7PEegAfj+/XOO2GjqulY9yNWzWNpMPXvjSBa698PT/zLxr58JfzB16fc4ecpyky3F0wnD
AmmJrL9+JZ5hiHmyIWufgaElR8ce+HZObAU/1z9GKcoJTm37zPHlLUoey29xPaag4OQAActe2Tuy
a9yHnftCQcn/1shAtkats1E6hcw+jIj3CfHbMPvZy3b2pZ8mwsdU9hXiB/e2b7+IcZAsHyeGXoEe
zrRim/4SEztQsJtAe6pGo72qIhczcwSSwM0oEKsMHpm9+yS+wVLg/KhzL3qiRFCsVbuLTpyWsOj8
y5yifxLWFO9z2mlO7afRqS+y5GDV2rhRs12lS+qGTUeBm5BtHNqk1Sf5BOTcS35jPlW111hGygUK
irdwykWeZ+70fXrJ0RN4wWZeX7Zyk5y1MYy2Y4QPspZM4qtgeVEel0dnPeqTL2TfRzeV1SsUwbvw
e67vBZJLCuJwGYT9cMu239k36MpuEuydHs3ceRERiqHeZBpIzbz5KqWDdhtNTLcxx5ANKwCKt7RE
f+ZnGBOMPFZzuWabLuEzudFjxV2KYfFiyhrV+0Q6lyIkDJ97E2NvQBHhSasyc1+0nryj1DFcG44e
r20rrB6qAVscH9TeV4SHTlk5nc8izvG6Lv/Ks+HJaqPwdRiUchmD7L/zNP4368TGrKRpy434bYuX
1Mx7hGb5qVvZNyNI62OOAtteZgOx8EhK1PfDgOq/cyO1pPK+IU+aoVIPR3MhdG3DsNkGij0eLMH0
RQ0v31hNKOGDOerXlJUVlFoD7xCWgCOHpn4sPSCSkaX2uxBFs3vNVn4ikJHdelE0LDO1XUJtpbz3
51WmDygAeVGDZ+x09eco20X6OES+jf4Zl8kVtycbv9Rp1udYn1mhmP/nmp/f8V/FefkxsTy5+AbA
Ooboost3PM0R2au6HnVjmqaRNDd9hs99jB3o0i3Gdh2wp153VUQbr7RtxSHwRgR3hYdml0xisSwi
5Q6hrmSrIbS6zqmxIIz4leSes84ird37iZ8/qqNxgmFTfTXsCIF5ZKtOJnzEW/yemoUYiBNutkNv
NucUX9RjbmJ9LlaSrHwPCrxCjzw3dnWht5sqtrQvur6qC0B8aMYU297kmQOJ75EMLBIKcfFDQOJT
X7G2WWKMa8EYMSvPn8538VHg56dJFYipzKeqh2zUyG7scuXlJfzokL5e9HlgWT+MRlZF3cZWwNmp
/Vou7QrID7h1HAn24+iaeAZQxIaNjOJM5Rb3eJM94Qr5MzUj87viSaeiqLjDFzo/sVYDpTAAcQ1j
h62EJ+MpFR56LQcF4prOEj/I8toYPTD7JLDWjakVr7nub9MktL6PqgRlwsrHO2tEtZhzlLINlbJ4
wMv7pzGG7q3lJ8gch7A6VNX4VnkleWentB9cT43XXVHl16rsxXvVlrx9Z/YNJ1MzWBupGjwauYaN
LH+S79LoYtfZUdGeVqridHwTfw8w4EBVrYqWqtaaJKp6/zrzB3Qw9d78anD0tbllPlElb3bG2GOH
6FXWi085St85yUlAb7s+1x4c8yTUgkUDGJsYGRFUm0Y+hCUnAdDt30b+mKNCxoQhxh0x6tFGyY1m
TalFfSWtvhLsjK4s/GWBheftf44Ygyw9gKwv/RrhqAX+sJiFpBhGe1hldvxNEMTY2Cz9MsCF2EQd
vCYl1WugjEl/iYiL7iAXfv5cYGa/IcXWsGPrlTtJk+K3iMw812luP2I/3myjmqypUuruve2l3y9v
0oyvtT92DwrF3F0FSHGLMLq1NCb2ICC/20Sz/DvPiqtzrXUP1G7zF1lBSozkBE/TqanA11t0aeRc
J7ZvPJQkeEV/phbWvpOUGgaJkb+gWkAJiT3aUYw6Lxl6fi+NAhikkHGJ920ne2kMIVdX93sxBzrZ
Ru2k4oFjYn4j2WgKY2udPGZKr0OazJDNPvMUXWd4WOJ/ytWodlz5qfmhL4wq7NhzpOLmQh2+1/kq
yQZuFe+lMVH4Ek2zz/xj0zwoUJOOhTqSxEuTh6bPIaxMXYCZa+ou0+UcMjfFlS3hZN3Aa1t9Gojl
rENbHZNtjG7hhaRF3h/i6aWKvP5g2LANL51BmSwLRbX3YmAOETMucWLEElPm8Tkc5KiNpIPXrT6s
LS6dOHIWKC4Oq6BQjAM3FeMgruaXuS/yw0cSt9QRjTItF38Lmfuqyv0dUxveZd7Q9z9q+JsvJZZc
Bb6GX7I4kW9y/RxKPfiaXNP3KVKYF5jW2CQY0EcJ/mBAvOZSrrgSfVOECerqKOq5ol+8vHkH/B6d
Bz6XjZ3bN9am4WrxnpyQdlG/x+USS57alldzXwN/CNK79FWdJPTn/krZOL0UXZT1RTd8oYgbclXv
x3YSECZzu6lsVKyhSbXxlpJWsbi0g8HPrhWrzK779xHRBxvdU3ApVLNrMSfUsZ+8dPqwfNdhg8Y6
7jI3btX4L7bVhWu5Ruqib5oON7YI8jAYpmfDNW4Fah2+7w0CSm+hddThzOGT0LbgiP4ltFQkc8lZ
F96sG1cAz9HPMXzDWFohbvGz0PNF35mUF7kCBubgTwNigTgLx2XVDhHi+6AVBc6nAxq2HDtwt3AD
QSaKzhmuaKhVvzS9AiDlXwCOom9eYV5VwIU6a+gPnBFXeh4327QHeKrYZnoHzye9i6DdYtsmmTzL
kuzOjtr0rhy/Vabn3IpG0TnGVZFgaWEZKvL6KsV1oPO+ve7yRoqWVPLvzUTrjmK5AHDnNXS4jWiJ
BeZ3jYG7r4sW0vms4C+k/eemk00YP0cPl7O0vxitUKFMEre58p3SgW0rGOtla3zHeyPe155mLpw0
VjZC27fB3uWi+Wt4lb5FVilfzKK/4uoS15wMuYsuoXO3DrZ1QXlKPOx6QKrLaFAw0p6MzUTTKetq
Lx6Seje+jc7NYAquUtnYW+q09XPLBcen/ie4p2+xVkcvQWIpy2FM9LOj1BNulXSAW9r1leriBexj
NYgmlanji9bkj7gcdotx6LNvQ4nBpgKTeJGXlA3iAD8fAWVvgQVYVfsQj3mzVpsEKZHKawGtU3yA
pk+NahpV4MHdNlLJT5fBywSS4o1bDZfpSuF1FChhcia+n9yqElyaIi1QcjZ7aHwZzpZl6u7A5YxL
0QQep5xUQ3kVrQar7/vaJpNBpBcpykOmtegZy+rNJTqCY5i67XAVTINq4xfrsur1dUBFQEgoGLgk
LHOrLq9EE0uIsyY73hmjoOQxtEaeY+guFG04nvAlKxd9N2bPaVgYW2f023XL8+OodeWv1AdCJV60
zK73fcKxsUVlYO6P3yNEnxhFuBRbTdl11+VYcF96nyEGPjXnaYDoSM7D6F99ihMh8xtZJsibRdIr
ry5UgO38WeY3nxcVS12aFeiStEKme/rI//4tjOlf28BkQ9K0wc8ONEglleZDMqTmstEGZddWkkFi
RS43KvY3axn26oMXSOo+5V6wFE24+vZJUs0X0cJWwbyLWnkhZtbTdNkDRe/ZxVkESK4LYkk3h2Mw
GugH5vw1CmkoT0DW1xj2YbQ4JP5tM71EAK5Wo+4rK9EUAyJEHduNboPVmyf4CtRrSq2Q26ZFLi89
MmhlndaYoITpTvSJlbLfb6ha/rrtqJpyjojqIyJTwfJSLnVszNioKvXrSzt3eAqxr3Z2c/20kpUj
iPDsJOqnZBaSMzICl/hUcqNjEar3ojgrArwK/TzS9MiUGqp0DcVoydm4PApgK7rJk6Q32Y+rurAv
4t1iVK1btBPF5SVGXL4HCmhsKSZfBiYwrRfhr2GNnr5qez3MN6AOUG6ovStN8zDNrXJvODT6GOQb
cQl0dzj4kgKJHvExEmoIkm6gem4z24beNUjcE1BcMUws5jOETIpwkUGrDRAqAcLe1uhjzn09wo3z
6Hz138S1f5k7rdd5IDCERbIXqaitcmzz8kx5/XSVVZH62st6shgL9R+j/dQ3TqP/Pk6MkrB4i/v0
HvP7fo4L0GDLEOKfcpVCB6Q36hW2BgF1dvKVeK9HK1jdaFdOzSqtYP80Fub2fpOUyynYSlX/LFRF
5mCxHBTlt2AxqtZf2HA1t7mi71V8vZ/CsuuvYW58z+2hegrwvjvI5oAm0TQY4IK3lxU7huzJaGxG
FiV5xVqL0dQxsO1LTMQApuCmHydMgJ9fsaUsn9JQAuEp9x637Wk0rO90NHlvRaurUijeRn/vO1b9
CF5H9GZpbZ5dVHOawXbg0SJlI2llsJHSoDlSoE0OGJvhkESh8k4OMs40Wq19QWfnYGmd/ktr2nWK
Nu03SPRYO5F3uteNJlhX3t0kloeFuZceUwUNkqmlSoiogC+Afyza4aDWVHSHcH1pTgoq4qrrJeuq
CrTtJbvkSd2wqocOwbhOgbmHdjSees21HozIdI7oOgZL29fuHSsyQagphb8hfcA2VOy1XGn8lciK
c8Vep15wzowOwoHEkLNsU3ZjuRZNr5ZarEK7XyNOG1CajIOSuPm98C4ZhxsTgvZX02HrEBS5+Rgm
Wr+qHM248fNah++pGFdS1nhHwwerX6t6Bi2rsJd1ZvXPRez+7JDP/VF52dJ2JmsGxeq2bl6bD13H
ltq2B3g3Q7YXeRQnVm8RsO3PKJfm92Oq7vwGeYLRtjtoDsBmRS5GTEpxJo5KYLfl0i9inNvzCoZ3
rVqnZvDs09zM7GLhRmZ9HAtJH8E1EleEnreODK1bln7araNMthcYlpVH15N/aIGHc18/Ynrvch4+
muJyMNUc4+S4WMcWn6PsrRMAH95tuspKrx2nPzDPGseroFPTacoxDxy/glbu8MVFPMFaurb5xayL
/sqvRvecUTm57iodtFUhnUWX3zrWboQ6sdA9yT2LAStunJXqVZy3pz7xkhdmsYhcYHA9dZ1wMkxc
JUVY3nhIby8TmW95OZDI9PKfFR61i8ZszUclwmq7KOroWkMrch9WBgc4n/zsyrfH4sXOrUfDttNf
bQn4fS+FUDZRGRzRr5B78qloieUGdnmKEfrnyg2xpCKbgPQUwGLQYnOoFXsSP9NQ2iVR6+NF+juU
VTXJjh8CfRwWUeZ2myDDj6nty0SGYhcsUSK5N7Fow8BELtdqoQynmhoLUmeNsQU0q/HUjYyl65Lq
hfR6hkel/5IQHnYDqf4RT5SUKM2LbVUozQp/soJzPK60VmmXkGCxvBfpm0Qx72SLf+0c4SGz8iHC
0O27mv+sx7RT2brhC7L9wBOiKgDfg1Miuo/4NpAWfk4VS0OCqJBWtR/jCdUnxkPTBvyuJgFHZFK1
E1+PYzLpP4quSpOUFRLqS19xvDWUyP5Oy8rhzpck0g6WcRJdoCubg63VP/giZgmaVqg7mbZTbUWs
CEGFXakBSYmGFw7FTlPR+BdN8SKBW0WhEWN5Mclpy/DGwpZhjkhLOKt6EfqXz6E29nM4ASSAlbag
gc342lCk4rqCnbhsjSD45rnSXkYb4gkahLnNWkPd8ujznmMbSOsUIGZ2LuDgWu4XDr/4d/1ScTW/
CK1TdIuM5Wi6xWoe+CC+SlpVO6r51q1NaQNuE2fiNPjgNJrjZYNQYNZcCZnqCoGuHQRIeSkYRRV+
OnchfIvEowDUAuNDyQkZFaRdAOjjTL5Vp2aOO+na5X7CLQ1ZlXlUaAeIUVRsSNe+B4tmlFTZlmQo
lrx2drLlUf0xXaSgbcWF5yXefRqZ5N4WAQcO01hlzWg/abpJbb1MQWvaQXkEpROu26AKXyvwEJ0E
u74PcU+3FGqftepqW1Ao5i4v0+jObDG7EyGcSvFoH62HVGVvo2mqvQqoPTxrjqWtBs8YdqI51JB5
GoiYJ9F09HrNfVe+z1S1uHf0iv8lRXoa8X48hfi+L0TT1dtqJ5YsNf68bzq2gWZ3RxPCAlhAuTmb
cVIfks7GubFBVV5SwcKq0hcDmZF12EkBmcwivdc151uOIMNLjF8D2tbNS4irPaUmub7tppfGKJFg
tPPD3K+nZcreOVShVhArXto+sG+ibDP3iKs+DpFLLOB4zgMxJZErdcxf0kYdVvyx66XqKdaYLuJS
wf6k9IDz49GOlYevB9sMKe9u2IBLNRZCCRihlOHgWdmjaA1KWJ3/7ConhSypGy9RovXnRDUkzb58
nyRNToRD3svXSfjmaI2s3l06qO5eiMzOmrO2M7qrIkEiSAxUWY6zX2wCp4st/3NwnpjqdTJ+DX0S
7pp8uAgCiIcZALkyWbEljZCq2UR29wtPNfOg2o5xKKerqgSxuvhwKYaCrjMPLtXBXaZXJ9HlSUBG
jY7djB/J2PsGTbJHHQDhmJCmZ/KokZ/I6pv3omOsGw9NSmzpuj5h44F3W++v9DLPFjo2q4eIwzuq
EH9cYW391gfA5h+j8wzPjZFslAfQuX+J6/LbttQDSo8E/PtQ8YZz3KePI97Q04wXhA36q8ytpJN4
KRzkixSpHrBfBVYyD1yafs+OMcoAWL7P+BTH4xSPS/U0d2M0bi1LnM64QxRlKAEvyAsKtUNxEFeh
N+Z4Hk7ty+U8jhlCvdRCQ7vMEQN2TIJ4IS7Fy6AG9i7IlF09js5N3urlNUyGhQ9HM1nHuB5uhqDD
m3mywxMh4srvEftEglXbzQNV1FzmttNKc79YJLfKdPlpIGlLsFHTImJArF60MVkLFK2tUX4tLKwS
w6TKd1Hp52thpDhGUraswkA+CGE6x0hWvhSbD5oOg/4vk0SUawF/4df7Lyd5Rqmfc9P+SR0FmwLb
Qb2Eak6PBfkXrKswQTat4qTKvXYs0bXhl+crr1rvbOSxCX/4JTeONsAHQEEcfBfJFoLi8Dnuci0C
SapYFTohybhvOixbuukWWVaJfpMqDfJ56jjJGLWnxjPjJ1nNXWDgjro16nZ4MhzzIAJqL/GXcRI0
N4U/mEdZzRI22VHxDbmiRcqbfqHMLq0HKC57peu9e26XP8VMY6ISGsUo39VthnNrXxvoV0ftFx3Z
HhFBsqtE65JBmN7oBGX+Q9gbFweMVAn6naJi/VJMILpRxW1LteFgmZ3sPzSRvhP9ImzQ8LEyJqie
bCug7hrcZ1zT8sRqn8KEpLEyrfZnmBonL2xOMYXm9HITDQjLyUXfrnASg34hkspzp0gqi1z0PKAB
aL84FM5JaifERDopIMPrMqq3/FSGbWaU2raIffM5aLQ16f7xq+Si3tRA2DrKkpSfDT/JFn41yF+p
AiFIkKGQ26g6GsYg4lZixtDg7s5v8oXiZIG6zVVgGS4KJqb6CKnCuTSFjNfcvChDaZy6HMNxL1rY
fRVWV213X+HutWhCO7k14yG9HSP0rMF0P0ZxOVzN/RouiTsRy38r+nH9H3GXvkbV3mK6pBigkGnB
2u0NcPcyVJyMZ89xboaY7ommE1g8aaeXaPJt4Mu91OMyuYFIbZ3ZsBv7fIAiZcQNLK2YzPHGcNJi
5dVxEy7HDMggzg/59tKWCvWr1OGHiXiEdWbDZZ0TLHj7wvdvxYKwzYtrZJO2YkzhTrTOvMLdZkq9
lbN8/DVd9LFxuWh/X/xzSPTIrbYe+y64OE2K70bi99mec91X8f0YhRvCe5+IwFAU927e40PcpXRR
W9WN72T/RT/QFCAfjlVeihei9hCo7vQoVm5FTeJy/BaljRhixd5Vx1uzpcS9KCedhlHqu43XZsqy
7ZJhIVsYGsWGHz/6YY4yGzB2YYhcIhdzMUQ2VXnd++6VeSXOKwVWlavWtOST2yj1CUMSjqZB438v
98jf1Yu3h0cGC2EXAuDJFk6QJAegP1NlMqjRIZk6vahNDuIFS+e3K9H8MPxh+hxuKv640Ssgcf4g
nVCo5iGGHaR0Gh3SLl6aSxsxYptYGqysSQTWS+AsiJhLuBjPXE05UTkXjUuPZi88BFFuXRSqkNSx
rgUBwQeIejCN5vvMSShRb17xt2o2ImL0+vzKbpJrNUcjCb18dCumMgYqaL+bE/ktCca3pkDbzU2B
kPsQ/D43nQyn5FRPUTsNYjKdUIfiAkZjno1DvFICN8MigN/gBi88dREVlH5qMGnmXh/S/EghOAIS
P3rOBgmLb5emOo2g7xSbe3Tf0Bxw061lF9Ym8ALj0RpdKkBgMBK1eWxL23oMHd/cgCbS9nC/43PA
/94inPAcKfxGBxTBV6+u0MGpleSkQF9EkanvVx66xl/qvlrSY37PhxrXeldJz0WXqHtb663NmBv9
vquhhBRN+sUkcfDDrLNdZ7rmaykhTmFBdkJrVM4PVUMqDOFM5/E9FKDTJbTR9b+Ham5+WdU33kKr
KbTp5LdVc7P/sGpMqoozCEiHbOyPFmI+O3YAd4iqOukqmPrEgHjp5bw/otraHxNTWytVD1Nm6lK9
CHrl58shmlwvg6Rficl/W+sy0ebUusMOZ4m6Hbbz7WKwvXgyGtQeY/xNODI20bGdXIvnUWFwLEbz
RouOHCLegns3D1ethdrd9EOTQD4CHIv15OBOv0bRmepdv7ByDoFzXyR+nGJYvIiRT/M+xICXbxf4
2fvN3s5VbZtPsKkIAs3WTko2j40u311edMB6Zj0eRQsvCOlQadGXCyhraIEANqoybMUoyvnZHSKT
YjHRE6cJQqZFIi0R75ATEIjxY/nnagWrXSBd82pigbwZIKaHy1DgvzIO1pvaPttRV27LrKhv4xLt
iiCw+6dBg5vr+IX2PSzqdS2KgKZvrkyj8H4oLkasZa4aT7KfxYizy/JtmlrJ1ojk9pBrTn6gTFBu
a8uE+dFnGBhy1LgRL0U8WDjPtul67vNyy7/JHMnemiHiyZ8G+Dap3F85Rr8vIiaIpuLE975punvR
Ev314O8yIDVXSWSefWgp1bIpvJ0aAO7pC8RAxjrWOQU5xQ42cvDgqFK4Hy0zX4rRxrWKszrWHNjL
8CGQhuDBHaSXJDAzgKHEhwMfHqOzciMGG8PuD2rO544avcIIzQeg2bT3l0HQy3B8XBm+KVMbXfW2
qknFWTStFgVhFPrOolX6wWs0CbcHVKw2bhyP54G8wwpxXLTFSRkvTEQSvrBXfkCDZ/xpKc4SmBKc
osQPFkrcub/iprzJ80T9OhZ6scgQxHnCMU0Ff+4Od+w9+7Ujl9o1Fhwmcuao7JX2OF517LN3neNa
J29651CD49RGPudDiSKn1ubWNZLp+rbQ9AZDO1K+egtoUq8N/ZRkerjB9r09t34Yr+yqUR7rKEJv
326KL1Y2PnrV2Px08xQZXo/PWvc/IkcKvIUk69eDkptf0UdlY6NG/nMI7mGZh4p6J945S0C8Skqi
rhpyY9oqZ2eOhAcPSLlqDmXt+LdGS/FY6iKXgrnmvepBZpKZgaOe5nULfH/cGTglvyZSJqMDk6G1
MoWlSIPJslHctWXa3EAPZpM59YPRslaJGsp7a5rVG3yrFfO5nkhtmuKDV4obbSl4a0OG4NWgdOoh
8830xcRleKK5WU6bHZQ215aCBCeiWoiI0JHS7MXAwPc9ipqZthRstjlKrGUnFwYd2MIM/DxR6FHK
W7/pY76TwEHSQjaWWWjwfzNBRMRLO+2azIFs3Twggr1pxjwwiK2Y6Mz/skwIO/gAn/9WnCZMI7IW
nYU3BlDC6ClDTkT0u41p7SvT7VANxzIEUccaw16vfdAdzquOltzBKG4fusSH7CrLykEMWirgUc82
lI2AAqDU1u7RukSiYppa6kl9o5vpSQx6mSTtUMhRlmzvrEveK9XdZuuW1rgWabA+5qYeu8qwF81S
Un8WbWRci5YWZwup8hM2crJ1HiHsigRbVzT+Mfd1JNcyk+p+YRlsv9LaLx6V8NGl+uYtOn+4qVGs
+6LgHb2sq1K5UyAObCo9744KUoBXKPPKW/6B9a1Wj+GqZHvwrLXeDytJ0heL9BYOOWSS0HBfkswZ
q3Zhq3K9akMYUaY3BAspcxpU8IJkQ3kpO1oIAB1I2FqbEi+KuxH3HSpouYQob37lqLr+y1JDJA3t
+huLGgunyaW1NZoy3Ojc3iQ5aW1xYqEogc1EnyW7ogr1ozidiAERZ6G4c4nLxOFlGNOdrxpw+qZT
jDj3lD3G36lv7+sWQxKhMmYJEbKSh8Lmr51NGdqLS5CInyO7ki+II6X1VQoh8KZBs/BP2ws1Q7wB
8VSyu5MVhoak3FUYdq8B9qk7u+Vo1xQacoFlGNyP43BsAye/Fl2lor1F+Pr/UXZeS24ry5p+IkTA
m1t602wrdUu6QWhJWvDe4+nnQ7K32FujiTnnBoGqrALZEghUZf5mEcaIKvWuMaf3qBF6waHXbfPs
hJGFe1OivWZd0R9qyyC1Xxrqaz5V6jbCrWYv0S4kn+4YZn+SaBaV/6IO0d5LsMTzJoiN4MVIkNWN
lF/XKxRNxh6jeLm2NF7iaEnwaSr1OKfGoh05kP6keFm6ljT2rSlpbEfj0yQqaewPTUly/2VuFvP7
kyT3h8GhytJ6uVSyROWDcmy89yFfxclC+5wrlCekOpfhIrAFv5scpKSnxdn3pHG8B1Wtos9Ozapj
0dh3vZKtXxgHO0BF5lsfO2cAsQNFl7F8VsfFhmM03vyoxGUrcPONRe3nzXGdBGF+0z+2dXTC1hSq
oWocHdtqnmGFt89pHsY7f040uKv0ycE2g69qpHpnaamWjcAyk9KcH2FedI+K60/fPrV6On4LlQGh
Q8Oo91OWnme7wD8dSxDUrVrrk40X0KqyRu8XbyPUzqZ0yFdWGTifIjh22ySf0zvUrZO7Rc3QneaH
KXW6bVYCURnEEk/aZYhE0HVTWsZ+uk/SsFzbdv6EE3l3LyKHQ4ER8tTyLJamFXvtMfeUdC0iezm2
nk++rW/LmDc8SovlU+It1GMT0033t8PlzetyXoAWmoAzgtnQtq7loGh165RT8likiuU0Z2V4HXS7
hqPiI2BioI14Z7Ed49J403kwrv1Cnc/SjNJig6SQ9WkoUSBX+/KrFSXmm6sa5cELvMM0uS9UJU/i
dCTWRnIWzdM+jLv6cuvPVIAnnlHXH1yRSlP1d36twFlbeCZygFFh3vVxcXIzrNjCeEnhLPqVVHTM
jRPaxk5E5cwOqc5m8n5krgtXC+05rECgJUpp6DZWpqozBbtlrASlK0RRLnBt48Ezqunxiu1Ipta7
kySCmXn2fp6bZnX9Lw5t7b0t4c4Awocq009RjYdmlm6pzlRXze/UgcC7qu34peb1f2p0h2aYpdGd
hq2azKgiy3uoixrCXWPWh/5L7eUKDJ/Bf6LAop1583wZCtd/AjXmP/XIa+7gvlpr6ZOxgINQ4yzs
fC99ckBv73PgtSGCBVxoClXjyf8WBojvXiXX0ZRJ1mFX8Z9SawMLAs6KyR328XKGOs37mfTdomB5
YsQoE+fst2y8mrlut2T8nccaG4NHB5cI6tq9zoKePmrqBCo1ugRVcZQuREBahRcXHt2drt5fRyxj
jRKmnWvNzfHWV5r1iFk4T2OM/XBWhQwd15fMsCpMHtQauYSlTfFMP/VsZD/0yZhKxlRB/MnVUbyU
vroqmnF1HRkUrrm5XdcycN2ukEJSO7bGppIqD97IjrEdquyHjyFf0qnW1zLPcJ76ywhlwE5kiOzr
iEblDghZdD51XfzVi3TltbLxbPPiHBluWE2nSQ+Aw+td8VIZ0Fy9AsMID3mRbHJ+VZXOPm04rrTS
dK+WBKIUb9QsPZXahYcj95V0emqsrSzLmiGEIT8v95QErrOvt9xtpsRl5G12o7s9wkN+/aoH2aZC
Vukt1dzo2PgYDndevMhDzTYZaLYxJXS9EFGbFsDqZorN/A58NRljNCJXTV4hZyqdH+IyHrspUipV
sDdtfTjKkOvoxgISn1ghaEqnPcvBHOGzrGY7NsuVdGQqosq2sZhYS6ctA67Drud40Ldnc0i688eY
TI7YhpSFHhw/jo+KDpUzUCLteajZ+C4qRxuBbCfAclBIR9rLAc8toG7pFxB306v7DEjL+Y9+GaGZ
aAYtMyV4m96OWGMolvcz8DrtbCSYSMnZ35rSp5QOpVw5LRPP28QhN4jMU9IBh6HJf+TN259H3ibn
Fkje9Uz6miVwi/6tT9MdrDaKcffHWBWdE50c1ljZZIjV9pDMoKpZW+YPnTkYB51V453l9u4d6oSF
vytbEEsZLl9rq7VClC/tYTriuGmRCcin6FfmqjHie/oXoVPyrltjZZf9sOYFC8aP6RlANyxGcx5O
dT27F7ho7gZbi5zfkZlvSs+Kn+cW+yF/rtTd3LAiX5dF8Kw0xsxXSJPnCYOTh6qEa7qMlYMWDPYB
vLK1kiYOzO4m7AH3o3DJM3isH0BiGJ8ra3hhc14/6MuiZ4lJS2IwLD+0fsdk5DLPrJxL348pAExj
uNw4Czd+A6Iwv4JZHeHVMEION706aS4j2hoePklFf5fobnBMneaex4/+uVZVjHOC+r5ekk7RXOaP
v2Nl4sR32ANAuyBJa+k4EneqU1Dda1Fflc7cyZWLXiflfiRvCUuG5i1gSV5XxYXNanI07Aleu+S0
iQJ21EfRbxr0TRlZ7fduHqdtaDv1ycO641kZ1F8S97JF4DnI7acA5uYZT8JoWw6QfXCxMNcOKoTn
0XXRFI+bBzlgHdk8SD/bk/NVmUsCv/tkxG1CpcDJQuIEgxQEW3OMT79UGro8XmW33KA0Hcc+JpEK
jC3ItMcS3Y0hxNiwVQN978SjhzI0o1D7XrZNHbeYHkOMVr+RSUOYJG/1s1zaRp770I3dvLGWAmnR
G2dAIOa5Mj2cJZYuD/2uk6v7CNnQJYduqY/WgdrjeaRQyv89lgyyujbZZq9AsRbbOFCAYEbRYknW
Wl/nzPiUpdb0b129sqGjfFfN1oF1qvXPEGbUdNupfR2HYEmFue6jYfKaGIo+uyuasD6VDtAfirDa
vVy77KNoPdlhPj6NTtg+ILPpHwIMZrYDT8RvZMzXVFW1N+4R/1AqDls93Rq/KfTHRZ1ckGb70rUY
XTXLQc7k4PTKqktd5SQGWNI1mp2K4iiVsalW05389SFC5B6ruIv88fJvV/rVcIyi4Yd04Sekojph
pdq6TCJlK51yMK1pXNlR9tlYvOzrJti4TppeokVLWbqwSgCINvkHFCpNZ9NbwyPETzYEbD0doMHR
sFc0UH+kbGvcFXfROFiYFKtkabJ2+OpRq8Jf8gu6INGpMX00pzOl/9oY4U9tHJRHVa1Rrag7VvfL
cJQy040zBdEZRXbz1banNdrZw1fyN+Z+Rr9pJ9OLsDnptdp9MivFuINEVa1lOjK2PNOw/7oUnRK9
6D7Gs8tl5UspuTujnW7r3GJYgy1ay2tc0fDmWhSc5ACzdMY+8llMlcY4Vw5JlOCi8HvA3ybNznWS
jPJjBUcPN3+fJBdynJlyc8+KXvfiNwVHx3MT99Uzi7hfaZE137vOwdG809QHHDvci8dNv27YGX2P
k/45VZvqExzx5FRWUb+VCdb8Q/EBLgMBC/ZRr2UHwPPNW96lO5lnhdG4UdGZOIctXPMZDceDuFKi
YW1TIogtSl//ZVdZrRx0WR6nuKnuriVj/DjxdVxevupyiB3/7AGEPUkrUF3nrkERK8xj1jpe7myn
IcAHamnWsrrOUvt756naUfp4hHkPrq6nFzNtt9I1LcsktrNssmcDRy8FASj5knKQ9IHdTc9Ooign
+bbXvyAIikOCaKCBUEAamp+FMlMEfvDwu1XPRfgQVfZnIdtIC2+Ba2vI5lBGzqA/8IurcjRe9Uah
8lvoE3oihflF0lVdXYFgp8B0J7ksP/a0jWci+ylRixruocXC/JrpKrF1uLdL4MgLSUYO5B7bzEle
sm4OznYR9qsWVBCpN4VdVF+g0FeSVpKANAFCVC+J011MY+IlPqv1iz3WIbVQWCESlGHJvkQoGxE7
rmAHRbuZPfyxZLhTxNO914x3t+vJRxYx5TsFvdkhCrNHIyHLPeTmjFh24n3SEis/xjHudNJc5Ljv
0LEmM79EzbFyHxu9PEhLDp65dyw886RBrfQeWer5QVqW7bQYZtWsrpbJlj5FG7/tAEkuTfngadxb
5pfezZHpntVE3fcFvhkL7h0QZR2rewdq+dYc43qN9a/JcquwEcRplBM/baoXEJMKBNAyHG+6BvmG
FpaYUjUwU/sqwxjEK87Dgq/jBf7oq4776Ght/lrD+U4L5bWYLPiRo/VFWn02FyfD6vW1NLsuXBxT
yb5dxy4XjMb6Dlm9/r4P5/I+V7DFRNyr2bZ2DMQxzrEUDI0RgX0OXhl2OwsrK+TWounRaqPpolPk
o37ESgcCALkNwCs8BGhC/3tvSqqoq5X/q2lG2vvgP+bKYIn2eWxh6GbWW7a22QU93fTS+FZ6ceva
vJvUjXRLzy3WLQOkj/s+2WmYtq8k+sc1buMAuGXoDff67o9xg9qAxleGfRYqTs9a2Y5nKHxTs281
iiTDksC+5l9unR/AJ3poN3sq/PPyAO1CtsTIFgijo+wcH++Q7WD54WWYsxajuvdWPqq1tCrVSxDW
GLcl0q0XCF3uxnGs+cuQz3fWUm5Nc+2lq5roLXe9YevWWnxXKNm0aVzzV79Yr7m6OWyxN4djtDTF
2CiO6+cmd6w76TKgul2C0LiXmOeG2AGJ205TdG+NAta1wwdtdjz1tYDKf6HgnK46fVBfyyojc6Zo
5lqiXWNYy30V7uyg1l4r1cDQtHGUg0TLcOYtPLvz3bhcataSh8DLvEcJZsnBS3v38++P62EV8kg/
Za4XoIs4lG/dL08flNd08vsHMkrfzUW0f7YwZYzVtttIU5lMDdZ0CeK91Yo3pxt+OZbiHClnK9ty
TO2NUwyUHmczRxC602yWe1PZr0Lkbdl04keIsyLZ2CCwN3p3NMjrAfXPIBINmGCcraiDLhTEI3uT
5dTxWkxXWjJpnqdRICv1NzFnvZq3gmmtt7DdbZIYy+dJaETKnQWiUuK/ai/q2J11t5fcgjvh9mgX
abD+kD2QUzlMZA/OrLxX0jJU9C72cpoo1T8T6MLrVaTrQ3aC4hYwnqtusc3DZ9Piofukjq751GWY
IWe6qu/KtAE3bjc5eX4vcY7Xduakp66dtYuM7ruygVGwDmpQzmunnBAzK5zLdWjeAocpW+rIMlYO
SF4VO8/KC0w5+TQ7c/9BveT76LUkakJ80VHuucRe2rH8C3ktqkGmH7QucR9lSOAawTbiK+LlazmP
wXJYCC2HoTbxRV2uIoHOnf3FgnJ765J+LWRhuvWpTL21U1zt4AyE/DnV/IRD57DSAvyAwjw9yYgs
rqodv8fgBMBhfkpUDFzIref/mxFhBjshythwW67Gvas6m9TRALZcj5MZRUdL0V4+oF2up/wS9kVu
BOcr2kVgLKndIyFlwidTih2P/fSTbYBGs5B++tVGpLgL/1dbWCikN3n3mbUp8B6f3D1iZdq5rq1i
FxRx9oln9vskG3HY1vR/eTXstTJTMR1nd7UNKnO+G0rtfZKuWNnZgklyZeojp1XuMhLUN47+nzx+
baH/C98ff82sXiXI8/MLVO54qtUbPyyt166HEm0aSvBLRyqZf2Ty5AAo7qqydr+5nqKsJi8oX/Ke
twUgHNTpUh+JfXcIDtigOg9yJfhAeI8ErXqKASifylD7Xg5T/STs5nTpQlDl2iVW3jJq6ZKWDJUu
vcOaquFWlq4py//JR9wnYYjsJFGVS7KrtxR9m3N/U3diAXftnJPoW5y2zvGW+xpK/tI2T3eBV58K
29cHAIB2BOTzqs2Bt1pywMx4r6X9/J33boTzej/fRZmpPzoDNFcJREkUQvT3k2e3icgt1aqB9AUz
Uh+nc4ilX7IBdbMcIvOhnuzorWWnoKFBtWqbIsb83Ogf67k/Cuu0X6inBc48pLFfpMeuqpeUUt69
8FCnBJ0Q6NT1SYLVgBBAlZnOTiZGnRMd8FsHLLoQYnn6umczQ3FN5iLHkW8dL8ZWLXZ/NJESHa9p
69+U/7S1PvRf34ONoV/7rng6gVnyxPjRTvOnXIHI5LRheJFDFClfqqqw9rcullHhZUo0BE/yAuQM
egBgKtTCQ6f8ZhdXGMrO6trslCyGctLfO8Uv2+dxNsyuup0LzdugsBI/yyFredglSRyfnCW7I32p
cbCaoH2SxhRo6TkcrB+3OZM5fHagd4T/JqgkrAYx6VJK7U2DaPgS6SkVAug1CKItJl2mVQJ47HhM
La5c8FANzGyTjszfEk2nCjKJYaMmQdmzFbtb1nIZkMvCRWVlRJ3W6a2fqXFXLYZAY9UHq9bqzM+q
Ew1bUALOnerC5dGLoNtlYQvYMvLv0YzTN2lcTzt97OAfdXXyYM9AyZaWHIo0MVZdR4VDmo4ReycY
juVKmjJLs/VHpUmci3T1Vtjt3coFb79cRGmjGtu14+R38/Os2fWLq1akb0p92wX6tBfXydy1Hv1M
GZ7SOamoNM4HcZ3022Q8aS0FK2lWKVy9epGu/f9OclO4etNSJrpNyqk686rStXWFzj4uueAfxH0a
BbToOOhpDgi+xpvaa5oXSNv2jBLOn2OHpo+OMyqJ6wCnhJcutGRsHJukgTybJyHircpGBbVX5Y9A
FN1tjP7iDjZFz8MXr5TExTBkL6yj1MBLPK3towTssKWeeOMfUX/Mdgo0z9WHyIdTvvWpaMiH+pn1
n8vePkutMes03FFVsm2tABNw2Kcfrnh3I/vcz6H9WA7Ik/pGspNuyy3ic+aH41pg8OkU+xu7gezw
e5Ja65iJ5hjUaXP85yQZ5aaoZsmkyKy0dar24zl0ANBrI4Kv2J6Qyi+Tl3rh52V5ZhwMSq1PPYxj
1lQMQXZhpVHY/MdTB2PdYCb8UOgRz2+9yHcGDKvXvvc+D0rQ/OTdTO6um968EYPfpG70cxkZmNSC
f9rE+BV9Xz6Yqlx3cEpe6E6WwGHyymxraer4OvUJxgMVQG19zJHIs7F4yRq1P0l07lEAMqPAv0i0
UoNT4+nukwTtfTmNLTLfdfLMWvwoQ8yqSe7DGK0tZ7n8nDXaKffZsskU+fCwU/V1ZeYH002Nb6WP
nPpiSula3a+EwvLnws1RcfEd49Qp+E/FEG43v4cOU+v89BnqkDX561AnVz9c9ffQeOjer6r0w6KT
Z3+4ao72r64n5TNGFsVOb3NlT1YSD2tQq3oYla9gqYwztuoGRoND9TVLOrK6YZjeo4mTvWAA9CDj
b9PDgWGo0f91em2P79MN00plulzW9xy4VgmU8KbY5O34rjEiwiGe0bkYeaYv0mp03zRAsjAkqgxY
G91wlkBrz5CUxqLFg3riF9hL+30gjnyoJrx8mCxzfl/hj4/UcSXdBKDhrt/FzKD+zVT8V/E4U02P
zBZ1vT9Pk7EYVljRmhuJZ5oSnOVs1vX3s1vfh9kS9lw0Bd7fV+BmN5WbT/eJH3jYMGtbad0OFhD5
e9i45Ta1jYknFGPBCvMbklOngj1pTeGR+2m6/zAt9hH2cAcyzQOmcMsr2B/RqPFQmthJUwKCWseQ
/mPg+l7OG/YmXgrD6MN+VTrdyPR3t8vKJdzl2v+DgAyOeMqNXqacM92vLkrKCqkM9ZO05JCrBeXV
JSiHZgp6bNJUc/NHIDfV6iJ9CRc+IKn8gkwU9di2gGmzksl9gdXK5MaoLS5Vr9vhVv8a7IIy1619
GwPzFGnpMK6vk5W6anYwtZGOWaxoZTWBfNJi4rMsLLKc/6XaCEl4yAJEOnPFyeDr1A2211rqX2f2
fpGczKHfQbZtKNPhCyPmMFcLGB9qVqhm4cmp+ky/k/DVTOYar8vovoNijXtYqodA/fOYjWeEaYZB
ZvMMUMuz135Hr4QqJErKGLeHrqt84CDLcBmok6s8FmO9ssahtXeSXTeVBrVPpA52knEHHT11K6eJ
VGDPS+L9NijtbQaFuVPg2Ft/TyslQabGwKws9tgNz63++dYUaWtpZh4kRn3htNyiIm19a179XaMQ
1HpOHgVJzSJ3n6G2pq/us20PzauWOd1z3Fb70oybV/LwMdbZ3pdrTLWXL2Kq/BkEZ/QTjik1ERJX
zGwCA3TCOLJKWqLlSMZF0Yd+L9EycXn2ORNLhyWaG5gAhaHf3UkUNskr8ok9AmMEFwl6+WKxUXjH
uVaGd1EuqcFGXYPcZuQn22tzEeZ61+haIk5pvkfKSAMFyl/63vmnkNctIoVfudpfLySRmSzn+uqZ
pcQw73G1NvXvnuo+TbZtPFa1W26MCV1JacJJMh+zxnIPMUo0K2NpSkBN1Q5u/w9p3IZihfoKfNU5
Sdc4W5gn2njMWGT4DkB7/bM9uP5Zt0oEFI14AB5BEgxi+ogR8tKH6udRtcqfqL+sBcijKrlyZnOH
+MsC4ElnxDudns0dEj3GW26P/5SWZjy0alt+XiYNVdus7bEtX6xS3fjuWHyvwCqvNYTdlsUDsDwq
xDudPeknNXbDFbY97qLAwZDJ7siZ4uaC/2/zDFOHXSWilBHM8m1RDf2hnzCcbxBI6sIyfat7JT7H
sR1upF+mJzBocifWEW9uFsXlcAyQobaQW8P2FjEzJ51ffc+27/tKP8VqoXEC2M8ftOSgRQn0dknf
/o76oMpe0OpNDvMSlcGBNTYsPUZavJDDOIbi9KrUA/x/Tq49hMJm6fk4ZgAove1TBSeSTBkfSdak
lEB8DXg05BH29bC+kjn+0oXq+OhWfuavatDpsaHHF+mzKkoXwF/OPXm5reMbKguY/1QZr8UyE5VP
FrfHW3/ME+MCURIjYMqQt37H7zYTWKIZS/agQ64rS8xk1wbs3tN8rFB/UedVs0Ba/jJisVF88vGx
uI3QTJTA9TTUEPbNqktfo33wmxgqhM/EL/wt2kb6lV16Y4dacfBDjdrpKCRS6adyPwGLycP72Cx+
Rr0+f2fjCoGqrIpHI+iVuyBWnDV1rPm7PwzHMSlH9JcxeDGM1NvVllN/dfVxJQOUEDvrMqrDM6kW
9VkL4odO9mwgbUBoV1X3ovnVd5EqgMzesMRXsqcypgzmm2jRtYuGwaA8J06of9PNwNuW/egdkTLf
X33sU4P6OWWnYY3kRPo164DwizIz2UKzNL1/rTr70mdm86VpEZDIyO48IbGRgGmzYLnrnX2OVexi
Os+zrwrP5Zig8VrMaC9Scn7JR73eKFZi78JlP2oiLfZYqaLaXF3SeGi3nWUd4DB34dob/fniICMC
RRHuH3SbvzbdVt8NvGY+J4BFEST25z0AmORbjpRUggk36dGUpTWan9LNzRhS9/n2x+jlHqXC+qJA
QF0PWf2gWiH+56PfeUA7eKhf26bJXgwzrP5wA2DEQbHVcYJ7kK5mtILLcoFMjZVVoujq3pv07DFY
3D6BrH1yO36yqdbk165E7/uDO6AQ5485FUl+nQnQCVR1lhd9TAoQJxplK81bQJoRCnBoZHnabiib
8CFmcbPCtgjqsU6hwMiAMknTrXDJVhJ9usOLwnjLzJ8z2YZXL9e2th1YDWJAkYbcO/TJcUqAnGCv
s5empfbvffnS5y9Dokbd6uT6NsPifNsOig/3Cn0BN7HMF+lDVrRWGvdZeurB5UFasEu0ivBR6/vw
Di5YfbKBmyEZUU7fLDs+tfEQ7huTKt9rM6Agoav4vgJimPYI2UZowOrqejbi/mtYJ49pFpj/jnG0
1kPP/+GPHfpcTWh+qpRy3Po2TBPDMaN13rR4dJrlfazauIxRmkhWgW80Z88J+5egNa3DUKnF2i9B
Rq8H4KMDaPunNLP7F6ifxsazHBh/IWyUIUQnZLmUj5f4avDhQt7IA5EduFvcaIa1EAMkcGUaTLaz
DZyRXxPv8EvmjWuU1HltNRmkS4jv/vlDu1Z9ygp2spc+OVilh1dWwg2il/6DN1s8TjurPIXW/C2w
kunR6UseuO6g7ULSThcZcR1Ws2OJ09zFapZxgx3p+9hU8SzWg/7s9KhUL/ej3IZye8Ym65hETxwS
+P+5NcGcdeesyR9kxK3fjTV1FYPsvd7ZEhhMKzlP+sGLtBN59eBS6Yv9ZLao044g8CjH6t1wJM9/
kj45JEv0b0MGaoV3INJZKsaU69Xi/sph0ZCPugOnt+q78B8IOtqujPRyUcQJPiM77+FvRII2Rqz5
Uz8t7KDcfg2XFtXI9NmFliQxGa+PP0y0sF+acFA+OVP6kKPr/yAhp0HqINdRZ5bhqkm93R5yD8A/
11I1aKz2Ison0cnOwoObOeVGGclEvguKzFMdopyUY9ig4MWyidU+2FRQjS8o/hvXA4Ip+NspbnaP
D8V0lIDfqMblNs4NAc0alXq6jr3NDdpi3+bWWQqoaqmSBnJ8HjxLRdYZ432dtaAyVMfhkWsCu6Z7
jFr9Mvd9sZLmjDbzIeqwGZBmOgLWVMY8B6SRafeWDbbGr9piJet7lrnI06TkAScb4vO1eVvgf2h/
2B9cT+EG4RqsW2cso5I7OZhpNDUrd6woBLUtgmfSltDMG4lKZ++a2yp2zL2npZDlcP07i91WGMFY
Au0Tr6Q5OPAAES13jv3JnccZY+/EvI/zMjBWBY4qAJV430hnEBOp2c3fA60oLlfT7JHUDnug0ncw
cXOewkVKeFpqCXIWSy1B2tdT6a1FHxjc/rhf5uiU6jbvTOU4DEFY8LzLMfl8rVEO2Tt+6W3TpYkL
c7rxp6w6TvyIXzGIz5c61XyRZt/gRQda6rl0EYXwGjxBl0mTXVfUdcNvMgiaPVroyweEiMIdC5DO
Ow84ELYjVX7RG5Rj11FTWzABujdB1imDVW76yO8OPawzVF/89+YtWtR6dwAcGqzzpOJlMHm1fZCF
XaTfoamiP1yXdcOgBWt+gPVe1nDvCzmnP1h1161kQr8sByXA1NhKDH5Oy+oPHECwLuekhkVWFcjU
sPo++CRyV46sGF2eSg/TdM7tmgdZ31CNxb0cp8BuY2VTshczc1MfXPIj4BEMsTOn/oH/QhFsHTUN
mNpHh4W/jEHo8hHyLfJ/ayi0j9cPMQqy5Y6Fpbl8TfnCt1nXL4oxKA/LH/wuy+vfIaOC3rYowIbm
9S+X6ZTGooNnNU+p2R1jiEi8sBcZPFHEE8k7/BhWCZS3uwKe/X/08ZaBbO6VTaS4w9oAy3KInM4g
m1oqiIJFaQAFzVDKY7PgIm9N+e/KO8e8RgUneWtK9DbY5hX65vrut86rHDQ6mp1vmdhrGFayK4fZ
/wccI+s5YEQQyeEP1bbZ3KNMGx31yo2PRTdU93ro4lUQm96noHWASuNed9T9FCy0DXPcTNz4ItBR
31YTnnBpchG0qESlOS/Yi8AhehtsBeoTxElsvxvrAcH2+olt4jfZ9bRkKgBtBNnRHsrq62CfqOPx
bkMBdNhIV4n35sqwY/uoK6m71TqnL/bwuzDBzSh7s2mfmOPDHZxqfGvkxpK7IB02SNbG77cBzjYu
had8/nAbK6CA2ZQxTauDbagWcM9B32fhxqqc5JBMYOF5jevIarF+QTpsHnhoVjpoGtSSEMTr7mpT
v4B2aHcRCP3rbkaNUqCA5NKhmPqVf7i247yL7sGKk9AFZXntk4lwk87R9D1bBCxEymIyurepA1Qq
LSDVzVMWVG/5GFfnqxyGU4NEW5q+oqVHxOFUADsIzQDubt1NppTqShADf4IHQB6hx+N2xrx1B1RI
o7o6tGEBKtyvsSXJdEXd9ijYPSeNrz47EHY1t8c7ZGkNJU8wxdBR8iuAi6zbsO5WPKmVY0AR5DnK
Ted+uV6OFf3GGQYcPTZ4JwBwSxz1kc0BnDGt/yQHKLC7Pla9R2k5pqWvlNhVT9IMJtXamm3lb6WZ
11V3mo2Z37AXDp/0pml28dCYJx1TuAfWv8F6DMl0Aw1LwDjTJwcAi/q2iNRhrWla/NDENm4rLDOH
Yx91b9J3GxwoSnef1bzNLZt3+pA8AKseT9dJ5Ae0uwTbO0EV9eNongpLCa6sMYEHSfMKMmrsj9Hm
v5vd0izRTF7nhlPeJb6WzK/UM7UtCne86xWf3Aq6O4uake/sykVz6XboFoGmBIzNDkBZz7uLqKLW
lPjl1BxU+2Ldf+iRbpkl11Qn+DraQHEDMjN4oCzxL1FoexcsqnQcTCrq4hKRzlRRGFQnSGFACjsb
5dyq/JwY3kbhsAFCpAC76b3L7ToSNVWWrryR0SFj7IdLyWnlt9UqdMgQS1PmTmVzsBWj2ZuTB6PO
aZCFpI5gm212bCzb39SL0ZI/gN8ZUFg46WbLnm0ao+uz/voAT9tuzX9Udy+/fDmoiTfwsyjH3fU9
FnlBx+OV6m0U5m/vMvpsg6xLaWrZGkxufugWkJIcIFWS/Jmf0rxrn5PKKRDb1+FnLwMSKnZ3Vde7
lETn8FhNlvJstW2y5IKyH4GiP87g+16tIo/3BcLZae65eyVqm0vMPng7pbYJDsOyF+WU/rvddKfr
c1qP8UTOwuZngxML7F2uEbbq4lNvNA9dyo9rSFRqD7aC7b2DKlaVxFgVq1gHp14HPtRyoZDVqXvK
KEjsu8FXn+DitXi3etm3wYgusoNq0bAoTPIilg4uDMzgV3Vom62SBPxtTjZdXN0bDoE513cz8Jy5
q3dTmxmsiUGLLwWT65k0JfBHX+nbCtpX/AfdApVS+/zPL1eQeRSVad8ue7v2UPKxvpkebkG5jKYO
6slp/i0DjI2zxfG4W9yN595r99k0oIP7X/19MLKelCGFny1yg9knJw6ii9mn/XEmQ82SkBKL9Mmh
YD94kbM09gwsB4ev0vow7jZEGaimJmqFNsofl7ldywo8Z2PrfUHejg++Bf5oalNrrDtHKTe3gBoM
0dpMMnNDVcIHCRCho46PEJoXOqoFumeeJCAHFZYCQvhylA5rGShnPGGKc4VctjvZa3ja/dpS2UAX
2I8DFFhUdG4aHXL2/xbqkDCyf+/SH7d5tymkvqN1GYJJtatybRbc60GDZuhC5wtI/j6ZzjFWEjRf
Z6h6kWXmZy32v0tL+kNdVXc68n4b6ZPDnKXtGpjIBJCV60hfBm9QLo0lX7ByXEAK086yfPcEi6A+
+yWlYH1mM8C2zrwXnysPMA+WIsmwsyRC2j66m3UVwOq5s7A7qeJ7syQFcMUX5/+HtDPdbRxZtvUT
EeA8/NUsW5bHcg1/iOrqbs7zzKc/XyZdRbdP18a+98AAwYyITMqyZDIjVqyl/j2OHU+zoss+1fWB
Dmi/XZDJmu/Mp0xHhEV6KeUWV91Tlpmx6OGP+jstsoxdXxbuDr2u/mrbVn+F7XK4mrH5l+Na+Uma
TGFfnCIsLfelrQVL5Dqx5wHnpI7lF7mC5vOzkZN8Sn87O5uT3bqG0r0incITvdhDbSelhCDEQLI4
t+ALyRv/pE0aGJBCbUi/Gu7WMB7lg2RfmFs2wMmz3DL4fCjlyO8Vd2NqgclbPOpttQ3gHKbZZRi9
5ZQ6Phxb0rqcNrGu71WvhtF4jaLM2Nzy6DmdjN4otisMvcv1/pAjq7A1MkAOq0PPEVcKy+quDbvn
XqPfTpYVhxbIq+xZVUN9oU5b7VpleBcl0ha7LAbKQuIvuzS19QjDawmkbS3V9jz3OrTqoAaW+dfV
PvVUU4DqjPvVJkN0OGoA9yhfV7vnkiBCuUTjeyXwsfDM69Cm5clX20MnOavd8a7UHPPWnBVj76fj
DEtp+mqSRfxThAqwz7vQwU+sWyCab6FwkL2WhWHL0ABk9YFvRtm/IrgXV1pxkVgziUijn+Y4OpV9
90+TqfCIIJFn0m6p3hK1mn5NXEFqwiQnzilyKmHdl/tpBI66mZSxOo+qel0lUAAaj3eSQUzavMSu
zp018WmmTrzMkqfyUFVRfR794VoLTrHVniCPcUsf4E6p9VTd+EUfXmd2XbvWKLv3Rld4XMUMT1Gf
/rlEQ7QjVJQFMZff0s9NhAeE6BpGKYSicoI4tF76ReMx+LTaYz/rD6XICoxdUNzNbQm6SSm2U0N6
fSdtXhIL0U+gCtvGqiJYAQhcjFnNDWdTTJCaqkwK9DxNjtIvD0MA0p3GG/jU6cu9Wx1vs83KO+WD
T+tNsE2iILkj35zclX04Uvn9NY5dRMZokCg2rVcmd9IxWiEdCvK073JBp0WH1jKxFkFTnuTtThff
IqgLzn5KT9CypCtPlUb8nv+4LLwPdVbUNz2F6NtJnbPbbgqzWzmUZ9LGIwp8UP8Wg3YG+XOjBffM
AtFoECdP1xV0V3Ohdzdzil02hOXzoN2qfdNdi5QexyFLkz8a4KVu40d/Wrlnw+Gjlo/USZozidz8
aOuF/hI56Z8yws7921LPki9QkcNEwzOQzHmMgq8KWhx0uthT6/8cqmIICuPN6xnuW7Bh1/0ZplCd
73Dk6vFeA3V+40KGdSzzcgCel1Jli4zgmzo4d5ZFSjpqla0N39iPNtFG9MPz8qVCsHw/dal30acK
oMCyXmPU5bZXAaq6qdhNxXDoSqpdaWNDVcHjIHaao4hRKsYLL68IbGpQAtKWyxg5h/QRUukL2apF
eXKbek2o7KhJ6hsQgcpBF7ufyK/YG4mzCf7DfeJH7lugAd3oSdWnHzzkv4XIOLVo9Luoz4ABWr25
kTZ5iNmtZm2f38pRNOu0nzapvW9b2upGMFWXLop43ijaM3IwiLr8MskI6USYJKMs/pTxzHPIPMvc
zSN5hq3ZwfxpauNjKbpuxqYTgglgKmkd/0b7kb6NnKB6qFq0NAcV4gO/a5AtiSJnG6SR+5UUKiR7
gf8XaL1dkEyXfFZqlLppTA2Lerzr+goGQ9nFGsPVFZV5I750P20yUB6UQX+Vc9eO12XuskwGEYpY
WZ1LPm10l20lDkMiNoakesN/Shs7Boend/rnQHOskI51KM/U91HvkB1rGNx36zryGlEimtQHfd57
smg2guc/s2Ox2W3wC3dquE1IAt7K0fp7gLKdb+hp/hGZl0jXi9em6qMHM28+Z7FbfE7Il58DADM7
ELbFZ7sZFZC4OQ3SYthZTbzR2Zdc5dAJ73g4iimvOcoGTlao8KzIOkquJm2ykIyo7Sf+hyv3fpn9
Lc093YyH8VcUtETvorQhfhdlt2SBI8+bvnADvAOT/LZWZwR/S/6nZS19VA+l4SNWVBnZS4Ew687M
wvjYelUGA5kf3kRZ4QIox9t3lfPoIcIonYEwpW776jrkcMrqrxaYxbFI8uHY0Qn+0phzsOkFc/k0
hnDOxNoXmtXL/TxX4aXQggjIWMsbZY/Td9oWllCoAmAMTXLzcepNYKBd4/OgJh7G3LhPN5Woe9Gt
CZg6hDx3StFpdXOYgou/A3gWUVbtH4skDPfj4L2dzb/OVu96BkXR8DiCat//F3HFBAqC2/DRz8xS
/+yO8Zaq0ASWEey3CgXENobP6GuvZU8LTt6rjrMz9n/nQ/OtVhBj00PfBVcRuA8lfO/oZtNGijRA
BG8h6xSKWm3MTMj0tohzbOoeGO99Zz8vReaeHbJldi2soUlz6byu+QS90IEne4Q7B7M79matH1zg
cV8FaKmtvOAlgpv6zq59il3CrqYzd/WpqoDTFsPZQDblcZ7yi15U1qvhRuoFRnZBMGyQd5+K4QSv
KehgMUTmk64XpTCOMniqBqq0Noot0huU41Peh92DdJr6oeMP/9r0BXJVbvgCrbR6MfvJLXgS6M9j
73Ajyj31Yhvm3FEiB+0717VStbuC5qXpzyAZ632gqqeizvVDa9DNl3pIatEApm2ixMlebM0an6o8
20inpMahDea7FZBhlSbNA3dYzwE7cDM49GVTfcnYurl1P30Dh8ujhK9bt+RGmvtmnNhuuX5wMGg0
2S8NOGNKkplk6vPKJSLbc0qrp+T+i1+ExNghhwjx5j1hiAy0+mzYJn1qIJ9jgZQTBznPT32eYSis
WuzSkTHdFUNjvRi2ptwOVloiSmFZL3ndzA/QBZ7kSIkwIT5dRN38LC1qFr+oKIECGsela5ClOHZY
3Mi1tJ50ZI1u4EEO5ZXaMKLdCSk7Kopxbqv7iXLxKtKUoOmZseECO1dk6Xyg3a2+AKNyIU4T7EBo
54p6sfCPbg1LuDDKoFihR+agirE06l38FrPMWSPz1CbRMydHtPWS27TX+5aKN6dzwOcRUKB21vsy
PplKzlB65MHLLdM7aabunFSK82HVzbf0eCAwLk9pSaazT+vR0Y6z+vzR/S5yOR0iR+H2OE2bZewP
xnwLV8OkbOWpXyF/gYjXObd+yV4aQ16EuyKtAbs1Oox6ouRFlbUMFyFNOZaHJVKe1j2Na2YzxxvZ
aCNtcJ66zQHqgp8NEQFd3AsGrVPi+eROyTeJFPtAHKI36iSdC7Zs9f5yrPCz1Rlm7nRK4/zbIiUp
F5ZxnqIj6pK1fA5gswIfxGO/2sH/Sf5MSfZuk/Ldabo7Y9TMe7UNrHs61XKST+V1idCdJDgg+T5t
1xBXq8z7dSnYDrbALHbWnLGlH/XoxiTHsPEmpX9xBid9iIv5LJ3S1I3F3vXs5rGK5/7FC2xoYjwa
q6RzGrJxX8BfcOhGdbj2Oo1npi3ow7wk3MtSN/qpxRXoK8kEcWall2CMaPvZBmPu3EuVld4DFjOU
kwdRGPxgUn4l8Ep4FnVPPy0h0rHxsm64eZOBmJxQO/eIGUvWsTghoV4EibuVQ8NOxl1cBPXiVfv0
wbcH7bGIFP3RLEXvjfOT39kPIXkQVIxmH0JzJPid5bCf2wkhPhpDB5r94dmGCjrM95IKegmdaH8B
iD99cUOoOg3N8slFEvZhRRGGBtL0ZSWWLjVIgIzY5vsGy3o2KNWdaRnWM7JeCU3WVI9km0XfQYwJ
S8ziDEQ3he0Or2VX1ncyQMaDAQRAK9oyoDAwr9483EHJbD1LkzaROPG0cNMULB0KnAXf7emBVkIT
Tj1YdHyBxJAHU9Wcc5dEf60meQbf0a4xO/9OjuQaJVfaWo7ovhCrSQfqe87ZapQ/pUmG/ZpuTCTm
lwtDilxoZb3AmCF+suEvpCdUApIXHPKKZlbLpLpM+ud3yOQV4JwIqDOENjDo+3V2XOauWOckowBb
8sEAIkXWN8kvkTZrt0XpwUiSirSw5t0mwiT9UgvUK2Zw8HKMU3Wrg1X/wS1Du12KZb5bv3wYdgZN
pIu3GvKXznCSczoa+mPT0YVTCjC8rC2WFZ+uxon+Mazp25GlRhksvbLUWItgORc2Qv9J1ZBABtwG
wIKCGqwNUfRNpFDovIjNO7UZtWk32W3O03FQsYPHo0B2P22WOVnjb2HB1WTaZZmT8WS1DbMaEuBz
GRXPMoOU9B0NOmkSH5a+6nUsc1EyRp7l9lRv2XVFb4FyLCdK95q5oo0awJtMHdkp2dnSpRi00A9J
OiJftdyLr7n5DWRRh0QSFg2e+iRaek+GpCUyLdTVlnlwsZ0B7t3I1I5M5qRNa9AfWXanNd1TxeOb
LbRitp2aLT5dXdidFFOMm1/+TrMZr2t8HC99jhkkYnboGYfS4gGpbN1Xv0NnVh5CsuFXRXGd66SH
942p1TdI08GDmgF/u04Irexdjfy0DJY2edYUJFej8bhOl2fLug3kLWwV60NSkVQEscLF5KVhJ3vt
ve4+G1QTjcmmLA2E6qygJOGXFrf8tYpbebYeKt8L39wfYmq7xhP0WnLTC5JFscIaYkSIpOlNepH3
pvUG1bXOs6oGxfmdMrL0CodBEuf8BrIWwO1fDpThfs5Yl1IARcgZ8r4I70BxqnWAg0Oh+aiSJxG6
y136aa7giCKPdnU6uPjnVNWfkKLban2oIQyXn0WG9kVGVg35wWTOHuUIJM7nbCzrZR6CIvCEQyNz
K50IQA0w68DZKFftrNDZuT2kAtKrVBDYewIXJYe6CTt0YsK4W8gXFFUQXuk1u0MxlC+3nmFdDt0Z
zqcov9DvBNIIOrb4tvMNWg0yf/5pcJvxD5+2wsO7IM1X49tlvER6PnfcLVJoMTkutdo6em5eqnY0
L2aKMF9EEacQI03R+LXAT/88lTE6+Ht4o9toL4fr5Kkpo36zGr242gI2CG6lafGu0YoK1E/xND7+
R2ciSekhv3YJHbWHPM7vl7PVZjY1/UxOilB0nKP19ttAOdnsbynwoWAkVhogGjlPSjPB1t9BLGVZ
55Ak/wQtRIIug2UPy+GX19e4jVGjwhHLQJCgt3SkX/gHYTQHyEIbulqK8Nm1/9CLWHuU8NxS6/KD
SufmTvrkwSt/qCJADuCGfQuQ8YHWf7JDsr3tTvSIb9bfukWLZWd2Gbpw4u0AZQvp8fpWyEBX/Gby
bNbdjQ6/wc1qX2asY20IdnWQJU+D7WrTyZv66tzm82OviN43o7mmU519STOUASMt8C6OE7QXty3q
fTGjZVlCRNbDjbM10B2/K13Leuon+xkCZ+crpdYATMzsngf6/T8jULVp5tn5mhXdeMyolIA7IMwG
V+fliN10mabd0CONSL0IiwrtW2HBPgnfLYlMHaYjGU8rZwzTYjLcIZ+zmyww4L0f3S6tNe9Ou9EL
t6UCWY40LtA68M3x+9DFygPQuE8GVTkZJkKCA30IB0MUzRW1/dtVdf9eC2vniRzRnet19WPjwHZ6
F7iRTydNZl/mDHQDcC865Kcxfm6i3N0YnlrsEUac8xsVbeHDgk7o/Ynq12h8VvXNRGPl59hJYpiK
ULMl4Wp8NtrKPXQgVUldMwwGY9jYGupAQ2xRUuPmvp9iQ/Tdk9INOxfpqRgiMOTlXITcg01S8n5N
HukFCL02TVXXXM4M9n1nxPeekwanmNLNjRa61i34veTogxUXXSb1DvJN5xMEHS2My7ZCb1hu7WiM
tngW6cmeVhrZLyhcUASTp/IQN3rFHsmPdqtNzokcz9hUldttfYSiH4ZE0689/4lWtKw8G1Q/3A1o
SLK3/wmj7bVKvw6QVEvTCplVpjh6Fws3sHmuwB+cJP9cUKCY7IXTZSWsmyLBbGd2qOxMUM2jWt/b
6k76o8oHEhk6f3/guJPDdI6zfTbVKLCucBAJ/vBg1NuC8e72cigPS8zUhYWABn5v7cbsSeQAJglt
fesL+EZaAZaO2UNLglJ5yD+nua8+rAYL6MpU9QoZDehQJeMpBA/zNvTVaZlnCk5UgI72QQ/7jp4a
htKWmWl1mzjKszTJqfQbfsvMGFqiLAA1HrrK6wAN/WGeuuYgh50OzrrqYWCQQ7fRPhmZHz3IkfcE
4bL5mvhV95Bp3XNtdcpr3IzejVwPshTYykJI9ZPhcW569Yc4KYpgORn/l+U/xARD036JyKHNbgAH
f1y92gAA9wbt8pfUGvKLm0TgwwBjfWrc8MfgQeNv0LsME3j1R5dTFp8NP0DWqKedMJj1k990MAAX
SrM14Wb+XvLJDquk+yuq/W+1m3dXowN1PblswmNXz777dHwj7mRY94rNLkqNHEAjCAF+VwP7kw9+
HoarHj4KV4jv1Gn+fYrM3QiU7LNNdfFkgZE9VrA9fDWtB7lgrajO3pzz4Qxb9/gpDmluExcqVSOA
/aTu0ECsxkfbA5LtQRH1kgTjubUN+xSGdrOZ0pGtbNOB9ukUcy//nPIzIf+6bLoPedyZd8vfWnxW
rGjoIMob9dNqq8Mk2JsTVXhVLlf/Wt6aZwo9fnRe9IfWWmM80OXlztpRVg5X+1JmFN5hItEqvUFn
3gO7KnZNoJZ3UxqO+zgtzBenQM5P1ePgz4wMI/+QzL/nJn0ISq/7auimus15eHqkVgHyma/ITWeb
yTYxNP3etPxsE/am+xKA7tnH3pxdsiqLLpDdKHtXdfSXwq2oAleV81ewg8Yo+wTbydUTSUNfZBPn
Ft6qiOTi3m1Tcoi+m2mLB0Z1xo6M7AQZighaJ5In6umlrMyjoPVZS3OTZyfndlTpWqLsttbayrmk
lLXGSc8aI4cIwP4s5q0VPunJKchtADx8HcY22ErwhYRhZHyFdpObh3xHLbrr8qJELxzmuRsZI9Ec
VaKC0bSTB2kao6a5m0jKoZjnIKbC/ebE7SdAD6JMjoqpVde8UPP+TyVW9G9Gpvd7JBVDurEm40Ee
Svo27/QsP9ZQyC0maU+d6abiCe8SCTZtabJNhJTRnoC6TEyXjspL2qNckn9liIfQhxaMvuNuSnfY
kxFv7yC4yh4mwes/TH5z6Mm1brtozB5Wxz9jpVM1AAf6iLNsZZjW57QrKsl8gWRR9IzYfxaCPWdQ
zBJSOaU/5mHfn41mrB4Sl6R7CvPgk+poz/1Qeze11+j5xqk8mhqa0fH3aqv+PJUBi1UGLLEtyVAK
pHG/k0YZVPl+bW2RAi/OKbQvbZgA39Mqy7+U7jN9Vd4d6mje3RiglbszBLnqpHHTz50StYh6rIbT
bFRfZKBHcRoIhlhgrN3boG4jhPdEXDoN0d4yeJNkzEwjJfevfLxRrFw91LS0ioeU4WveR3CDxtmP
ETosOMHz7MGBDwI90kA+xiwREjxnO9r7iBJM8MYABh86ffQlcsxOMGp7d0j3Dq+uBycDZm70cIdr
8Nu5rRd98Xtr2lXe2J2l19KNM5+t6rlLO/WhM+MvRRFFX1Dp0o6l49K6bSHE+EbIqEW3g9ME93Wl
Jxe3Ht2dyU74ew/WThIyKbS6sSsO6fPk/8deauPVXQRcN3au/NLoKsXB524AC6uJDmTVSj74WqV1
rv9pHtocw0HjWRwFQKe4hmZw3waRS/5uLK62nhVXaZdn/3QGmRcCCxIhwgFtjntuxax16tBk2mkc
069ODhPNoJXQuYOO8AQmIjRiZK3EGaSpdOY1obf74JDB0VB0R6SQks06Y11F/H6XJPtrtfCB6DWS
zOnTXLflGQa1YlfWfnFGuRGSzCSZ78Mm149zU8a35dS3t4ladscRXXA4DyHBVflNPqkxEtvu1A/f
yzi/Q4ZE0Mm+VohrBJvaSu7LXA2+I0ynb2wQ8C+9SX8L2GT2xPWm133tfjk0qn6Prty0U/TO3H1w
JCDAaakgnxIpnmHTXCai3XhvDOD3FlvQ+8bFhYUVhlP93lFnZAoSpY5O8krSOBnZD/A45RbwNBA0
JUq6q8/ranPzuphS34WQo0nLXRwFM3IsDCGEnyCLhgeOx+N0Ah4mwDSa7v8ACq7zv16MhoLd3HrD
Q0rih5GAZZImOWG9EcZm+tkNkuoo0/ahof8daYgNyxEJQJ6L5el6+EiuFefNW+XOaZ9qQQNkIT1Z
pJH9PbNVsh6KNTyarmsdJ9hVz/bcOVcAsA17QLf+MrTKI+pQPlLZvnkOAEPlzdD/UODOFhug6kX3
EEDsEaG6qF6v3yAvRYdJ6rePJNlhY4A08WuQ5dACmsbfMSoAkG8/pfWo3w1SfqKPtM2HYVOF+dFT
9YyMAoTqMen5Uyv+pcv/y7EQpWw085P8B7/+W19jpWONhe3pkxytdhmbROhIuhHaS3eaD30S7ADo
0mThvHUq2qjk0NHm6NI4wV9yNNEF9kz3+lMbq9Nd7+f9s2Fl8dGhPRxmeZy9nY9PcbD4XHqhtjOQ
z6OSGvY9wmC7lR/Xbyw6Jifb21LjV1P6QoSiX52oN9VYt09z/zpZYXtN5gCyYdOPTqRt0SkOdUBz
wrY6bB54NnVVv9lacVblRnQKUfzerMHcLFw/GS8SutQVlo2KT/BtQTx9gDNJYFMzB/zlQn/BP00S
P0UCYs/zZL6RVXfFThS6MedkMxW5AxPvSwkw4dmirvcSDMiYenOs3srQ0Uw8mhUUTbT76HukYq29
/KPYav/q2HN/I0fyAABGO/k2v9X6J56Ug9dMAQwCFneP8ztAIjhUumg1wFwLajFMYM7aGAKmKLGM
mjM68ZkMpYMQxzDfVGambl3III/wQqAd5MAonGn1+EBHd/uklmZ00zoB36pEZehN5n3pw4YRtQCu
VmCc/KbO8ntstU11oLoxIF/y63u9PL5Kl5xpaVBWJxatgqJorM7d36PVDhdZIYa2tt7HrlksBeY6
KZJb2mtpyhL15rqA/Erzb4vUTh4pAe061NBABTmpv8vyEMjSL2zsipJNp6ex0K07CZklsRQee8kz
xqOsodHMlQpJEtnsm110v52fpUFJ1WTbuQ00t8LvRxHPNyJch92JlndRiBa3JUccqtbN4bjcp8lo
3ZlTwT1LmuQhRcNZ2OUgQMd5gQ7UHt+mMphu18PclzSOxcZ4W9RdUdE6yNgeaki7y+JGxknTOkOe
eaNKJam8Do0R3XZOWIEDhXy8AzGFJEwefgnz7BvgsIH3+a19ynTqp9HMhq+hKzrw/CB5GutpOvRa
CLl820W3rdef2so0N4icQzYkDilNM1eld/xDHZXa4pA26S0sd7p2KA9FaDLvpKn1LDJjVOKPhenl
J1qDkNiymvqx8E2Ujgfq1kvpRI6Tuvw5jushv5FjpwJBtc1EvBw3okupMnuURpqgOkwqJRTT6v2v
jVtC5gkfY5z2Nx4VhG9jI3hJoMt+GItZQ8cOQWXFnKOHf04aBfOjmJSR0/s2i0nev0waYedGKiFu
YSYlA17rin4lU7etSvRPVD0nbR+ziYSEIbijcYk9oTh0Xgpg2w6S02oLgCdCWFQPO2mTC1i0aJ17
i67uSuwnpU3LhcSoQxGhQUKBRloO8kwegsxAstGuuGNo6ptDGwMVOMPPITlFwTw8CKUX5kqHDFlX
Ka0s3bQmwM7V9mGVshkgFilb+vx/Lrwu4gSDSxvtZbXIddbXWtVKco6M+eGDPRnY/M9lHJ8r8Rc1
bQFKoddl+Xu7/vh+aLCZGYa6u8rYTv9rMob0EVBif1PSALtZ9DJ9G866yOwdeifR27T1sX4wlHG7
6F8O9BQeBrNxdquAJq1cNxAlllc20+oTe5mzUaTWeYFISPDEgsCodgVURAuyoh5qUgWedpq1CI6p
zNM2sdbqSMm203U9zIMxXQtnX3lFdJWh0ifNM1ihY1zRLLLGR0gf6gDOWS7yMvAxYv7qliuM4UEu
t5rlWaHV75f7cLF1SVD5D3wn4pulshS7nnNWIuPpQ3VK1qIAgz6lMkBUt9byVJeYyj4IvWy7lrNW
71KtWseyNBaJaKPzlb28kPQ69RbSb/9Bsf0/7HTQbpZam6AfpQT+Q5pkSU8ehKltEGBaKnQQaCzD
FdBN27DiaA9ZkAf3s+KEn8yB3SmVfuc20oroU1Ij7GzQIXOWXieeq30Q1+ZBDlFmp/YzatZOBmsz
hWzFqYut9A40kAHB4uMaiKX6elDAXViUkxlVYao9l9Y36VoWQ1HFm7nnyFFlNk/yVaUaaHYSlJ9H
Pl008VThn6YxqKA1xBAN2+iynCLPxCnMhRd5BhdldIEMpCWPDWCysP7QQsO+oZ347WCIoTV3VQ4A
F6PqKTZUr275Nh7qoP7fpzJ0mSUX+NfxeiUZowFN2UL73JOE+PkSHHlhOXacSUUKst60ih9ckoaa
tWeO4WUdRsJWzlNCM6A+PvTa4B4/hFB0TJvNEiOXkHOc0YhRY0EaRCwtp0jnh6WlbXXIODJFfySG
axxWe0mytlleZZn188HVMjhEQdLcxAgh3sizfxv+X2wfVv7PS4W/exlpE/rJZn2B/3mZJBu4n/xb
zG9fjaeXdJ1O04OctVxuWYY2gH9c+r3v35b7+FLfx7/zyanLFd5Z5dWXK6IiRmevNPyv1/TfX/f9
1eUycmqTdOgZrGuvntX28VW9X+n/cP0sBfTw8Q/0bvzusu9O5cv693Gtz/y/cvyKLWmU35TiIM8G
y8o+Dv8tRMYJPNmNPPvt3DVkjftwtd8u9V/M/bDU+krXq/12+Q9z/4ur/b8v9dv3pVOURwi6IT0X
b/1vX+3q+D+/WgU1lYROhX/8pf+LX/q37ynqfmTA/tv3ZF1mfU/+be7/5/vx26V+e7V/fT/WV7m+
879d+rchq+PD270uZcNJFiUBpC4dsnfuZuIB4jqxe95aQ4P2KLhyDdghxlCgY/qOdvukyLy9DJS2
1Tv0Mb0Owrs6lhVAsuIxLBC3YhnImt8WlMMApp4tVHuoScwlihVNvauMUb1Tgny8JEWgQD/hTF9d
CtxtHumfPASGgc+pxn0vDl5ku5c4dWC+ZyQPEW3sbPqz6ZgHsWBVahR7mRFMgNkSs9OWaBkop5CD
oCpZlDfrArYyBPdQOX9Y1zNmGNRSdED90Qtem0azN/kwd7fVYISvlIAr6sm5fYnHKny13ekHbM1o
ColRHkPmQNvhvRyBg4c5kIYiOSqNmQwUnEFy1SB9Vgcv2hTwExzKuhJCU5Bh3bw7Nf2g1rcj8KE3
a7+eyljSHw1kcjGEMRG4QsDhFjzNsEzsXNtXjv6XwO2M1wwxZ+pC5XOvJsHnsXXdmzCM0YGvDYiM
fLbXxpi1B+ltyrHfRomi3UivPkafRgpqD7Zvg7+gqKmJcmgBxesmA93+nca2H5AvaU+hGsOiHkZC
CyEfvjv5uKU0ER2zGg0s3xiHewcG23tEGG6iPjdvPbXUo72hQC0A1cx1jSghhrk22ndpsQmwoXPu
vdu2RRBVrFP2gkeYVPcJSQ/vjsTkqw8MAlUpdXjxIQZSiujFIfOAyN2FZINzMBE9v7c9E+xeC4/e
TELGCQv7E0JnOmSNQ4ZAIEPbJh0NTRSgIjGsQtc/AjvXd1DLW59sC5lMBFr8Ny+8ksc5SHKaggg2
Rnh0M1C4exmcT/TKQKFkvXmnuTrE/RgdZHA+0z6gwdBykMGmaRp7WAz0xQsMtdtrXh9ACauysqql
+xQKkKMMLorK25mTqh3lr2CQ1EJPSQlOcuVU95od2+bmJOeaBtjsoreMk62g2mVVIRl/Xi66TX1+
KcknfPZsVFtctplznijPnmIhkSjMoVnexeZIzXae48/G0EQnK6nSvfSGKlLzCuzzZ+mFQu9Pum38
q1mUw53X+le1H+Od42o+AuBK/dLRrHlyjQHiHTEsjFa75pn7oIxT/WJ0dfPST9k2iIvkKa6VVxOo
2S1tavPRLJJi27fmiBLdgCx5nw83iWfnSI5lP+ACTJ5aYOLHTIDnU72kay+ahvgAxh+eFc/SPvcJ
3EizntUXOewME9kGbomm0NDxp+KloJe0dAB4l41SvFhqAmMoJAg3aUJnFt8X/1AVow30z7hOaW3C
RaSbjwYY33NvQ64kbSEtxo+OGvSHKoCjW9rkocjgo2oTj4SQmCvj9IqsPMXxFCJblpIOvfbum75X
L5EXh0Lh7Gk2BqgtNLouEudG7yI+zr49klz2Co4ObP+38iBdEV/dZdiq2fepQZYsBJgUzYgnWnEV
PgPRZvfnNN1rOhaUPhC9/FZ0xVdoliDqmSwUeJqi3beBOR2oLFR0zdysBz1pGvSrhbH1mzePT556
k3Twx41GUV+D/s8u7JM7VN2/jrWXHe0a5rQ58k0QoPouhIZHc/ULgo/zQ2yNu6iz01M6NfXRKdrg
ka2/tdWV0nwoUvWa03e6C8FlH/vUvqnNhjZbcBJbI2nmU+cWN6nZOo92bTmPSgKcWZ/J+0qbVphQ
YfIvZ9OEU/yoac4xhmfwLuMNHofUP8MhqUCHx6E2g+qoOEG2gUVBuXMsuz+McddsQF21LXzb9Kgs
p0VBlbns+2Tfwgxy6US3izyTMS454n2r5sm2D8knaYAe8sG8z/JIfZAWUgxC0CR0QMMRIB21p46Q
EMIuLW2moyWU53LEK0RFfDR/5MhCXlfZe7tFVywC87KTNnnIcy9/MJxP6Kon9y5lrIfc2OaIhL+4
ifkSQ4dwrdK2/jQIGKhFQ9qd0gT1J7j06PSmBwjKIDbnfhEUj55WF49sO45TrNh3LpQGYAGgU+RL
9yQIIJ9KZ9Z3Tqkqu1BUA+dyzM9JAAbDDKNO0P1ugBLWe7927a0bBMOt28Y3aTW6j53rjXRLhPre
b6L0a68kX9pKGR7DqeathLiUKmidbTRFoWKUGxOMlNN3c/C7owVY5okacGiquz6Y7b9cxX5Avgf6
jUxUDGsDGnvdHM+pSwrCbOP8WdrAdt31egUbYsk9ME2K/GRE1XxRJ8U8UhaJvRAsR2YZD11dFDu4
EaNXpxmaDUp1Dcid5q53BmNTu/pAIWRyLvKgNmgErkN5ZhZOdiIr/ZxXHTTo0tZbovBnG+MuNSzn
MKFKtqWherpMLlrfgaejCOlo6Rc0mbZeouRbCG2dU1LZ2ie0x+LdYECoEZiK9T+MndeSpLqWhp+I
CLy5TUhbLst17e4boi3ee55+PkTvpk5Nn4m5ISQhSBKEkLR+8+inkotJ1HzpzeUO1bjB7SspzXZS
F79O4bJKTXhXrcfxlzG1XzWzU9+KwAFv16bRCdmW/GACGDbHB6xQx4eQ8ddZb9sRQ/VQ8Yoy0VwT
9fo7Lav9y9QgWD+rtwj5IoZil8+RrO97qQG3MJlf9F5Lb42ZlUo/wHbIKsr8boSkuB/6YX6TWuwc
lCNfElXa5bnmXC0vMUbzKtKwYp1rZSjXQhpNcLTkAr+mTqw7OxDF+nErm2qr3AdKo3jiKLFDiWf5
NCqoW25lKOSVHrTHz6XMTLkEmPXqp+nPNOqUn4ZT7+aiawh/Ds4OKkr+1EWInI6OjNe7ykpc0UtQ
+BIHJ9U8/5xj3lk6sX7tiYZc7dT6OdlK/rntlGCv6v1w1uue6EHZ0p35BYTePn9qLUN/qTsbbBXo
N6u32/uWYQWi26DpjCGCb560hSf25j5u5uFcqUdpaNM7tRqNXQ90s9GR2DT7i6K0zTVFQOhlLmBt
mpExgk2y7FM4VMHeBhHijXJrPozoSB7lOS5wKXZMXNogGbVjc1KGpjhaVZE9hlALEXPLg+9ZYF6q
vO/ekrRmLS/Th7OcZ9OTPdA9ihpyND0aweC8ymGL6QukolOklMEL0sDfUgdZPSvrp3ss5+N92nTx
jWI05mNrW4w2EbH7ljXDT0cfrKceTxhGk4iQ17JZfc3Lg4VD2k7ByfBFG6a7wBmUfxQjV7xp1ow7
Wn1xg3RSfrDzCOB8iGReUGB1VRajmzVW8i2H0rMoKzRXO0aNwxrrmzJtCxbz4+5Q9krzZIZaidhU
a32eQvM6NyFEgcy8U8ws/jUbzTeYX+rbbNmBNxD6ucYq/vNWI8lHFNsQ0IjQaQwJvkhdApldU4Cf
afU9quXlr15b5OllJNQmA5WqMntW5Nr8aSTG3rI05WvhDJWLY1T2KJtxfJINqzqXhZruu7JL3Nan
oaqdoZ8WBtI1qjvNbZW8wUpqBBwBOI0hHwq1af2ZZxl5UeC0eGDX9bnrORtYQ0gCtVHx0j8mSIy9
wH60kD+IEISr2mKvoAXxoBaTj5p/Yd8GOTzHjCd3ySHG0+FWoEyH4Ip2NXB1hdlSjLv1Q5UY08GJ
kI8PfLM+Vn4d3FlqmZ0weHdunCKJz2YY2peqjH6ZJrIx8ijdLlhX1BRUhN/L6ixyolxshqXGVq0L
za9JovXHrWirFgZ9t3eSkY9sYxkvmZq71ZwNT/mSw3vyqxaq091gdBhZhWrtasDAziJrT/IN4bxv
s6pn93i7lVc8UAK3K5rsKLKp1JXXVAXfauossS81RJHYSUQfzKDU+YAS0gqMMYJEeRT0XjUN7S5p
NPt2iPrhtdefxy5ufkHAc/kgASaJPiuFLVS4kI8ggned4/ZbPihgoxztR4d6tpW1aF3HxkPWTNdi
CJ1LMNwbEPNdOTafCjvAXJC4oO32mMsvsDfwytlSuib5VExuFszlAa/T7mxowAuK0a4+qZaD7oUG
MldknTHv92PDnDlUrXFnMap4VCFZPNoQ63a9YkznrayYk2/daFmXefKHR1Ge6OGjYdYF7Aw+0u4w
WqcUhcE7sRPv3R/I9WZAa3OE54em/5QiDHIZUTp0cThumMHHr0Of4tLuT6++VeSeHTZfBDQShTMF
sSYJGwmRFxsAahSWYXAsQw1TeqqIcoG1xLbRPitOd1fJXXijSaC1JZ++l1HNuDPUfri3ylx68ifz
gXc6+1x0KP9idwPcZck6nbP3GZUW+q1kZhGjqXicznMUPGFlkd+Gzs8ii+ObPtbz29Gor0pcNnd5
oFh4nCpw1RX5Va6d9KEr6pfSRDJksMvrPJT/9Nak3BVGodxBfjX2sSTVbheE8aOfaE9lJSs3w5IT
m3hK+X92fxFwKxs7M6y4FxxXmXYXQ1ExpDUKeAupxfPEktgyeOPbZLjW2NZ/U0o72gUYfzzkfvdP
F2nmYcq7kTaQ6m9T2uCnODk3vhHl+6ryL7qejKeEmcNNYRjWsWkxkBsT1gIs4kdlZlte0Gcnp3Ue
46JwfgHx6WUDymEwwLmAXPl9tDVm1sCA3kyYgG5PjOlo8jsgQ9DEVXy9+6bn5ptUI9GF1P4uLwuk
cgP8QlSlm79avvzQ0EE+2Y6PtJTBF3aHui8Qz6kK3L6Y4e4WLCouShN7yTYbIBoTTnSaXN8EhU9Y
NKqcf2YNR1z1kBdR/0vqh33O/DPYScVXPX2Ap23ciM0wRuYNPtV0RHH1OA5ImM/tELoq7JLvSaZ5
iT+pnwOzvDPRmWfuhdA9nH//OKe2+QYMBgJ2X381S4uZuoJlbtVN2tNU1d8gjvonxnLKKSyaXer3
0Q8cLoZdH5XBIVIj7mdX9c/jWH9JoxoQKUjLZ39WJfSnsP6lrznDifFPeE0V9xixlntwMUiINfFV
kyv0AdRwetMyIIqO1jifu6r+0YL7+ZbF/WM0W/CYqky9lyPsa5wqku57s82QYkt/FElrfNaiqGay
7TuXBB+BqxWGLzaaxDj0KZ/q0FQegPd9ErlqqBoGH2m7K9ViiSjWDxuWKJIRQ42aPD5MGaNmecKd
Kgvll1If7Z0cOe1Nh3mH1+a+gUtN4R/yBgpHgZGdh+LXeFjCtOdiCXE6P0askx9RvfQNzbovAtPZ
JaxlHZzcYtBCV908bIXGkvXDzvQIi5Y7E0k/7MdQ0YM4hft0h3RvD3xNroYvIEfNr2Au1sRS8mdX
Yc3Gf9aRk9H8alEZPZrRxbMhvx/VMdzxvhVgR0zrmlX696Hzq8+yHIf7QG3Gs7CygqRv1iiZ7fQ+
1D3+Ais8GugojK57/xxiTfBQjxCEEO8Lv4XMCoupcl5Nx6ygvevZsYps5y1zYNw3dfSNBTTdxVer
v6thbtS1JxSHhQyxSAkVYkkbzNu8+PSheKvK4MlFIw2J+z7aOeHi56EGLNH0U7MfF9NyO7Mimmaa
nqdEzq5qVuXXJDJw202qr6IGM9yF+h7aoBWhJ+aHQAvgZ2AcdPUrVWHxcq6OYe5Mz35VY12/yJaN
uAqq2VR8Y6AJSZTV82Eu3iaHBS7Hilh3s4LyLVGz2PODUj+LvbrcfZKalulnlMaf0uFRlPpqVd0n
NhrDfleA+0Byoz07Lag1WLS512ca5JRFQxMahv4dVCcDQR7pJPHhknwpPXKhxZPY1Jp+nPpYuRe5
XI2aAxbSpzTEDswxTJoi5ntf1OAkSWH7dTZU4GeaopyN0HdeyqR/QOy8/Qp6bXQhtwx39hRYt/OU
RV5gt8lnqwgOAtisKnCsFIBCuPhpFm8X8rT/WWM2aKJDVBgXyIevqhSpN3AnNa/QmvBbKr1BCBi+
aHok7SGgmmfkHfN9HXXGroY+yWQtN9weG+vnAhnExwlZWF1qjefOahnSa81XrTAABKp1tc+kHJIz
/3I3aRB9ylQuGQvY6HUJkm+TNIeqCS8KCgn3s+M0n0ozvAGSMj4yVW8/ZfpDHuTVq8Ui5zNvGKQK
Sk018R9mf3ouc+5CYKa9pwZjhem8nJW7VpGKY29Xxg3ezDn8TyygYKM8iY3iIFXRxMhkMTbsE9eG
qukF1ZgezBlzTFGnGmxwjTI6X8thw6R01+UkYY99Ox6WWDD84WMZMoDI2e4CbhEcLbEBVRdf/MT5
vFpydOaDVMQFdOSQWy4Z0VuU+FhlINj6JspyFU/rDymxNy/M9/WkAp5PYec7dZL+iYRro1brN5Iz
xA/AMQ3WLpN4H8KkOGiLaME8xOHdUheERuyW6pAcDMH22MYsghxipQzAoka3XbFDklWWChjKSaMH
Oq9/EimLld015fxJ/W0visl3lnhF+kBm6GjtTLQJf2Q5i3ayn5jP6HZnx6lkAleaOo63M6IY1hwV
35a6MM515oWLQ4cEBUbrdDDmmgbiujPnB+SHB/pVVI0GAxkrfdlR/+cOcYQayQ9xH38KrRZQURRr
rxHaYUeRbTJVfWW+ox6rgmg6fEFvxr36IoGhvUptWLpFqcQ/0p9GqenfDdgTuMkz7WjnSL1EIPMO
tqXJn/xkfpIC5Jo0f3jNZ7qLptV7dF26Zu9n9mtUyVYJQzLE0lySteQuz+PwXkvL5oFn052lOvjS
yz45UbRsAqYK58iOvoiiLKzKU6jjLkC75MUMyu/YFUR3iRLpN2pedKxVXgezG+8iQbWFkjbe4XlD
HvTIBSFfM+NlO4YYZyHkxlp6DaPWVVomiAc6j/kygZbsF8JIpCICrZdO9WwpUX9UAxyCMsj713gB
1dkT9KJBmnJEC+i8oQmqr6XaW96Q68pROKFNSBZ7soUvt/A6E3vHpbK8VK6Xyk0DRF5NxujBKfzm
2gTqabQahE4WxdNs9PGCTdPHqEbOlBa7eFZV1kXsBPUMHLchciD2toOTX+amRGVrOdTpieKgUOs2
fq+9Zr2UHtq0SXHs4KkjvJgd5qAu94WR7nDJpL9yOuMGriUOmUtW9GGyFBzQ4h6uoigL+sZLQptG
ai3aMwXUIFmJm0e51z0+dur9pqS3FAVBqt2XljNckyBxZRNmKUs1+cvIWO0x1rC+FahjLfU/Sa0t
3+kL7linAXplo4VHkR3NKLmIQ6UR5bkcdu0uhEHEavGc3Mqajrrwls+0dvbA4yB/sOzedkRaVkIY
QUZbtvDqaOJ4ujFYQHs1FDphNJFZu9AyDFAJeJZWGf6Yg1+KVUg/U8iDWi5hEde2YGK1oL7Tpii4
SS2QWEYTls9ZkRAknc3gRzP8apsS3bt/j9GzOdvj6V3fyXWhnaPksfed+pFpXeniC9Mc155e5BUH
RFy77HZ0a2RYMo+e1kyZJ+tmdBAIVLEhaIe8UiP/LhPYUlFvAHV1mJfHIer5BVNLVWsMXjBip64k
gQXN/bZ4CXTwpyIV/Ulte6WBqIQeyyytwqVrh85+KI3CYfQU9N9S3WIxoVE/xS38qbmLCobQZv3a
1T5L7lQYLYz00AgMHsdkKFgZwhdvMiKNz95BVNB9dUIZLpcuuvUyLbbasMAJcGhnvAyzNSOKiU3E
J63QCTIttbaqra7buzgq06PYgU4+rn0pvpilZmEeIj2J8aq40TxO+0broaUu91WUi6KosZ7WWy+y
BjXETn2xBHf81rrxYTUkmnUrxkKRo4cX31EcV2RVqyn2DUIGJzEI0kY8pPUJDqjYa3e/Mj1QXpXK
ma9TZzxnqdSfcyeC+Z0OqI7BKihYbccz2P+TylqZwEut3YhysdmqiWwWJwggNXnlbjuQhEyPWjSn
OyGEG3R+f0eAc7caoooyoYnLtzIi/o3UsSjbdtghi20miHl3K2PRVj4Pcfy1QNdTcXZyaz/oLasr
AoouEOoCsB5B1LvgF3kvisROUS5SA9QK5HuggbyTf/5zhKiSqUWo7bba1VJbnEvr80O90NeE7uLo
p9VFQy56k3QU5Ynw50J7Dfw3bDZwnwBlWdz9gb7AfBzxaD12ejC+6d18XJclgZy7QZQYd3lX6/eW
1oFqLxV8jKzgdgZF9kkO5/jkzBAD9d45MECSb6KusE/5NMg3Uh/8rxRTaPv0t3qBEdy24ls9ITU1
PjL4RrOnuJUK9JDEgMRa4hK+MflnMSAxo1I/Bb7SuGLvIFmozznjA+ZbNlpmfCsYTkKKX7Li0wGF
sGOOSVZ8WMY87t2mwWZBS8NooaAA/5ewXUbLLb4VP2FEsnRIHfoWsVdzqvQaydlRLwP9wSAYtiqg
Tvpd2DbK7W8BVLISGIdbsVNNkQCf0Fg7slLQPHVOC7kqdULU1Mii4NQ+Fckjgb36UZQkbbt8z1G3
F/ukLEOo1jGRmktxBU71zw0x/GLfq8skxM6CsyD95+YsHZQo72CkEiCxEh8l8VbX3oooRAUt6l8q
WYNgbvRvrV9pb9awCAymWrwPOmrVdduxojho1bf1k87SuozEQdT5j2txrmkPWaVOXyqmqZ6fOdXN
3GF/HVbxVS6Mm+q3jmu66BcYs5PfK34nHStrMg8xQeAvNj6QAx7T5lhqh2y6Xd0N4x53mA5hs7jO
jFsHhqpXxLHzWuioHnVcAA7hL0JYCacoYiF6vOaWfSKnGq32+qemEFnacv/uUxVDxyIGESHhwKRN
5uiOGUaalW5iQNkV1n1XI2q1KI2LzcBo9XcNGJxYVKL/0zX6WkMctJ1DHGBJyPf8OceU6Np1VIke
KtAFIAwlFylWlJc6aua9L435gQUQBbWIqToDDWlcsdcsx+S+7/3XMKGujD/ii2LtxS5Rva3LB7m3
0oe1toI2jYZW80X23SBcdInwW9y11pieLLG+UBlQY5VObg7GQsDTlk21qFkPoT3eMKByRa5aJKzX
1LJTVGMdb7yBRP+7xlKeVFG3i3KscKeotN0qrFCjl7Ha6y0AA5Ndf0VWbr4zglw+TYPz0k2pfCeK
LNgKo2eEsYPUXmzQ30xQV6p+WTAoH3GHmaAqlrKc3YkXYJ4K6ZYR1qNo/6IIxTe0S1XiPttL85eD
CIus75Co5WB5ufflsd2rOUuz7v91QOjPzdP2K9sv/znISor+1FR0QH2WlxcdJuilMfvyIrKarGI5
nUeNSzhBx6x5ZIDYTPnepOV5Bu5p+zJESYSFWreAXpntB97AndVo/UkdR9ViMTKa7yXn55rT9Cm7
tYf+LLMIdwjUjMtfvuji6y0+/kakZLsqq7nZf3aMw9Dd93QYooaeIqAUmU586IhtXcdxDA40NsWd
ZaIa9ZSFV7Fj0owrLq3RjTI50X2REXfvp+hqN7F0dmQEESON4fG4lDVE8xUnc9weBR63UpvCvqCt
QOwtK9pDIKMn68WaL99lC4UkKuIbi0EEUg5avjMC5upeKlfabSMj+wtbze8x4xs+F3RNtzrkY88M
UuLHJQI+xBAsVnCT6l5sJAwo11TbqkcrgGOoTvbowsSu76fcYEUl9KHIRCVCkRbTOQ/yVn3fBnjm
QEZCxLqXZi8c6+pZbSpsnn25fJVULXYDXa/fCoOZIAPd9i5Jo9ANW4wZYmBvQD86GrI+YfluI+/J
whHBJP/LhGGQN+hK+UkqcVOomu++4c9XrdXlo41QxgFIm72zZ727SxzrOTEhEDdjWR5zloi8vEnc
MCgmOJNskkwZD3KE6bkow3hqfMr88SUtYpmYFDarFUTcSIrBGspt3Twwti+D2Mr32D90+8iWEq+S
NGabfhSvm7B2DqPV+7eTj/e54eDPJaOifhGbFAAxep1ZcRfA+/PkLhtR4jGcTxVLITslqbM7Ncj9
T7GSHRFaDWA20gX7TuiJWoHOykoP23GnFZg/BspYnPtiKta9OoQdXJjikeED56gTxd5Zw1jtMjVV
XUvJ8kuAWP0Fvanfqa1M7IiLhZwtdlsqUDowTFQXG1FzO3Ar26qIFNL6OZBEa9p3av9l0kaTpbaI
sxSV+Z9JolBcih2Brp0X9LTIi6oiJcqkqYXo+wrluD2qTlRenGrsz2Zbvmi+ox62y4+ScHTrCV2q
tgCEOEo3urpYfAFfuAwL0F9boODmbPwoFLMEvBEaO8cIJJfOol16jPZSNTaLfFs+bkwkKfI8Ow9A
HVjmxUGwlolhC3qAOOkwq3Hzj7KcmkgcUeMWDMqlVKb7hog+8NJqX+thh+haF5+smHFdXID9cI05
hzNgBiXMX6wF8vWJiFsnbrHYrJX8VuWRrGlRLOpvVZkXmqdRwjUs6fPs1Cw45UkxsuwkbmBB19pC
q+QBDB1BX0xNl9uORkSOq1WuVddJuxuijhjBUr7dfvEwRdn6iLbd256tTKS2jXguW/ZDvS6SeeZt
aPonHVkGPCwI5/OAt2qSaBUi34EqmtaLTkF+Ti6RnQpVmrQHw8oVb5vt2kVZ0HX27wNFXtyZrbZI
fTjkQ/bdH9+OU/qai8eOkJlrMr7EumbPe9ECWktNZ7eH1+8hq8EqVGuM6V48Lha788v2oLesKNue
6JaVpBJA2vbAxZ6Pxzm24+UllKkoUAtwNXIpE2JtC+Q/2NTE6GjPmdTMriigJ2p/J/UMaDPOLC9T
z7LgWFwM+u5LTfiexrkkxQbn2ep9PouQhO5a5EjF89lu17vXfE2udzevzX3v+HtL/T7ZDPb7gK/2
somX+6Etv/O37N/KxBFihzhsy4oyVsR+n0oeCA7L0vCrT5zb9U0V76TYdEtHIFKWIO2IvHiR/1bn
b2VISfBYtj0ff0HsEaddf2HKwAbWVeyCtGMVaPnb2zMVL7F4sB/KtqxIfTjsb2X/9VTb6T8cFjpW
xZJN0O+ipY+MZDwnfyeXfL+0INFnvttTMqlO0bZg15RlJMWhIr+eRJzpz+ETcAvc3P4UipTaV/Ox
6dKTOHmFYqg3a3sJucv1fRavqei6to/Ch7LtTd7q/a2sUBbmhmiKouJ2GlG2ZbfTiCa9ZUVqfeO3
wg8/tZ3mb7/UKyqKgcFrqrWoMS9f07X3+5gUx74rXL/EH0tFhXe1RHKrFEZVP68d+SD62He/JWp9
PCsjr/zc+9+3TsNYQGFbNlk6FtG7iDKRFan/bz1xrDgs0VNvjtXmtHar26Wv3bq4vv+VFM8jEj25
SAZAnQDwfN1uhPjUiLbdKTj/aD3kdzkIaMyiC0sJqLU3opMQ+QzY4gKg/NPFVTiNdO3r1rWKc/21
u10+1NuLJqp8qLe9Y2JHHDgS8e1JXj/yH97jD8f6mcQqlnxZL97Mv0+lXJyXwfvsIh6Cot1A4EKd
04POQgtpXOz/Hay9Gx6EYoAhLmTbiKu2ghhXcW1vEtw4iJux9fwi+6FMFXcR9JoYnDVhKO/FO5uL
pA08+qSz+nWURv3LBLB9dsVoCxchCbrf8taL6r7TvQwhqqpRY78bg65XL55j0yvS76FmKgag6zMV
A1CRXBvz9qQbbHklvzNPotEg1pd60pxPiIf+uSPiH6+PUhS+y/95jOD5tHoez1tjWtvYnzGvOL34
2a21ipQoE3v/lhVlfztVqjY6simevsztxcWJqm1S/BOAhmXOUHlrd6tVzPAQFnBA8TKFS/pph3zK
z24Z3YmeSKRwjXifLcIs25uZ8ivQ1OqSdKxCgsyrLj6Kmic/YqXhrq9s1HdCYjCKNKOZ0Fend580
RsV83bavpPg0jkWczO5QFJBciSPsQB98326MSIlNY4D+1/L20KgPXQx7f/tGSwCZDyAV70VFaTQU
D99e5kHQqTn18lVOQRWeGqhOKHKBNcYoIYrMp6pxoJKP1VH0OXOdMpQpYJDve26ZaL3izXaMjo/R
bJrM87vgs4RqHRacZbbrmsbwRBWlQdsfGUQ+wOtGr/n9dlQ8cSfFhrEQ2hnWWVyleDJrVzVhkItq
nv0syqo4cnYssVxNY/oRwqo5c9yHB5MOUkZM/Id4xdMi3Ctx33IhjiuP6kW8JrXTnZKOJaJ5Hm8Y
KGWsyqm4bxbf+GIke5YbUZNfHvd2fRK45z0iF1/xQ3oF3CHtGywjZrfFhuIcyyzX4QmW7pCy/Tw6
jrY3mqm6MNDT9zSAf8TFv5vVrQPrd6XrqyaG21v7Hhq7WqASrCz8GbNtd1GxEiIjbXsSr9d6y5a5
pWjb4iQf+qD1/RaFHw4pJcK2YYk8InPxCbMnLG/EwNTPD4WOOjTuWMQOMZeik4f9tcsGuztMY/mo
9zrrQKBEoe2fjCF7JHC2U9CyyQL/1owTN5vbRzO7FpFj7cWvJkh6LhHHHXLph6Bk3k0LorEsLxey
UjvDKDHuU09S0TA9SfWzHtbaOkldZ7HryEK8iOI93wYHH8o0MVsQddbkh/0i+98HGOsxohkQvj3I
SeEfm2g4wCKz1unSfx19mFqN7nbeHNeOVuM2pv/UbWgct7aam7oLZmg4iSIi6nxPRJ+yJkWpyIuU
2JiBRKUABwvGj8NBV2fEN/Dz0Rtjv3Uc6zBYtN4/Q261MOtzUo8F/rSsfvxZhxDNZIzNYNdh7Q1r
Jn33Am69qHgp1/GMM8vxiT6F5UXDdbJwPIkWCQBmgmqgughN+EdFSQ/i9RNPnEjbTu0j+ySaXjv3
awXx2ymLbl5e1PM6VBRX9uF3/1YWds4Smo1u254vs1uOpnwAxfWwdmf10B/QrryKyxZnM5ugOGbt
7+UUcUZrbGSWkMIvapgr896SZqL56XFGJ1nsf/eFF9e9fijXt0d81dbXSfxDQ2miy/xs1rrX1lJx
2lY+sl5TvW5W8t27AbGs4oBZ6nq+Nut3TfBdUly8nuSFF7RaZ+4aVOBORWbxkQBzcEhjWqH4xov5
b6OypiYRzQ7K6ADvsj3H/XM1R+YxbfSDlluMTUVrspo0hHjTIp3efvPrxYOkqlTU5peZtXgjxA9j
UzkT+AGMtzU/0bA+NtFm6J6ywvewpz3Ndbgw7/5dtXp3B9c7unz8RUrcRRmg964ZW/xz/3RbeldM
XlFFdHt/RgqgkS69nr3R07MWhMLaMiQycjM6jQAK8I+kFxZz0DUpBnqjHpqEG5ZzvEvOfskiQeVH
GPlFJx1FS0/UFi04DCpurci3iMgvrLd1iCN+712ns731NcM9LxsDdb1J4tY0YdR6Za4iby1m9QYL
CVOVnHvYcrOrx+p4UAlgi9dVy9pnQ48Bwqzf/oElBLwpvrwbck3A1/ZJh/oXa86T6ToEglnqVRtu
hokj2PIPf9+q7ms71yjkijGoaJbiNnNVlxDt/cVRwOmO2/13FAJJ8fK928rWsWy7/C/EEdV1DSRX
qh8Get77lHW2c549iCYhWoPkTDOv9eAOMyShE/4toIHokcQvm6MV7UMLpcd3b41IrpvC2KVqZZ2y
pcWwIufsK9xvziXyxcsAVqrlo6ZABhonlt2xndfXub9hZbApQ5lR2dLJicchUmqNKiOC9X960vWi
xL610SiJPO9FUhSKjXhqIqURy3b9n3abWY9lV3hEwD/jkqSukzo70nPgalI5AArVfdy3hn/X7Kyu
lY6NVXaqOyBFKe7MOrIT/ZFeAVw/ieS6UCke/poc7Sa4GPq31k+H8zbXw/GAgZhuVrsPk8Cp9RFl
nVNUNJX5Gf5ntg/SaZeaGbA7lpRC+ZcevowEPE/T0VieI9I+gAhEOxHd1vqILXC4u+Sm05flBzEG
XNZR02WTL5sZEbx9FKSfRJHY6NVNjxvAWVTPw6vjcMnpMgoelzfSbGvMJrJXef7ah7dj/aBCAfXi
/NCX+kPfaiBbJMKqlgU2olFGVzGhuTBYCNLqpIMHR3Yz3Ok1jcck0LdnstXtpFrBOxM04YNmm8lD
N2vaGZ3Va7A4cUVxPh99KfoBmM30cqmXPKdCDTgAmMRivtUQag+KF7RTDbfV69/ZsiSYhRaR5kaB
4cHLTy9xZ4cnTdOko+lHGfRaAhXFbGuPXVmXfC8jAqhLFqedt0g16oM6RztMQv3rPL3MGl55Obi/
a5YCd5KdzMKNh/BbL02cEGCec4igLD4n068G3PS17EvzarS0FSmtO6jbEUrNduR8aqCweqBuZXo4
abf6gVaBT5Oa4KFKAVTMdrrFp/omZ/LQyIirqKgARJKsg1Mw7u14drhQL3LGcD932kkK6vhLqb/N
Wigfsf01vWSQnpQkQCNOgjejNV6el9qbGX7uYQ41y3gYByWsApagJra2BP5/NUN2RP4Srndf/9Kw
lZPcWGFoC9LSA/A5e0iaBW6VxpU3TwclUeeLbMefom6E1JRhiYSeu7yr42I4mLoe3/YKztWLp08u
mbyrhXmfB8GunOgcO9NGzN+I26OCNaKXxqWGcXGQn/NZeeF6tMsIrODi+IQeef8Kv4eBmYktUDgJ
XpDhYLBW83uCjCg2QwowuZrV3jWXM4jTWKK23f6Yc5gKWLanr07xdSwh5kzOYL1GTfXJUFv4o22c
PbTDCEIynO17c5hyV4+MZr994NdpFCL4iTfDfnA7xFWtrszv0XJzh4CbgPPvjbo8Um0RrAisMPXE
d7vTfcfNTG1yzc4Z79NQ8V0fuUjPXrKyJl9hJ5RAfNSzlOEFj+sh4a5InfaY/Khuk0DLgrrQgSYu
lYOaoyE5Y9tQHXMn3aV2p+CXmXSnrOyRoI/GxAu6xPSsuYZmKkc7HHyD+23Twb26OHkGSI2nW+nE
zJifLpyzu8k3FGx40HLrpfoRIwh4fPWoYVPmot4duapjhLvWNh+dLo9viK74O2C5IKmlHj6C1SSs
bT/6rRLD7hhj5BDv2wG07bqZdBO32OIap6qB01b0qe1TjLPb0thVdnZOrAQTgMDCFxWHEmD1Unhv
l0H7OOt1+9jE9b7vEaUTOS0fldts0M5ZWSe3ybJJLWTx6+k6F9B5dGcEixv8BBuSP85zcqoLa7yM
ibL/aaApCqDMPsdqr90giF+dENvfjWNVuFCCQwyYDb5BRG4Ok02DshHH8HS/HHdSNRv3Rt0fTStr
zvVQACrjw3cjUtum9COYQlqyNzu8U4dx3NmIVV59cq0v615tGQV6vPZLgVkQSIb03jGK2q1t1HWN
OXFOSiU3HhKEUBuNLLiEWu8GpS19TwrnYuM8OiHZ0cqt/x2B+wQIQg1nppha/RjH8VErCli6Rmf/
EyfRs1LgoSnNQY9rXUNQz0JrYMDCAoHlUt61VYiU+CKCL+WlccKDj1AVSn5uW+QBwboJAcKoxK3S
lIJL2gVuns9f6lbxd2kKuSAckC6t9GfdqMsX+LCQ0h1IqCWPMevMYG/5vrYru+5L7xe4GaXJF6mO
9/L/MHZey5EjWbb9lbJ8vuiBdMCvTfUDEDoYQc0ULzAmkwmtNb7+LoA1XaLHuq5ZWlgCgSCDkO7n
7L22GCsQHBFlgaSL+LPlTRl3r2ZURBAzfJJlfM4lIei5R7k4jhVgYU7R4phkekNMkXwIs/Z26qb2
0GHy8wYiDm5wuT1UPU1oRZFuTJ//KjRVcbMOVSyu3gULwH2aqonqWQTBtolie4lgdWTQ+Kxx5Lbv
rZZ5GhM+3GnIxWLf2bfLOKABJUxrYbFIIII4OBUWOIneBSoeYZ5mSyRkohqbMghdGYP81Dob09By
MqID7VwdaK+H9F66cxU8VHo37WXW1q4o0LLoZOEmuW3RFGf3aXn2jKY+Ay1P8p21abOkJRVqvKfU
Opq2uDSmD6mwwdADUztydd0aPctEfNZkF9uIy5dQad807Gxnn2XzmeEv35UMvoo/t/K5mdWtAnu2
UQZU4nilAj3wt0nu0hZwc8W0tmsW9Gz8T0Z0j1Ox00cICnXj9YnJLDApN93QUzDNCm7ZSWF7nYLt
W8EQ0KeV7pqqZt1pgfgspWmdlKay7kgb/9mrcbOzhUmuYeIZVWQe6oxqQhz9GCAyE4+RfRbVUB+s
6S4zHW1nkkDi0f7iMkXx7OI4Mk6lPuteq96lZdl63A6dm7TTvkf9BA2iixGv+U26Leoifhazz3yD
9j91DI2GmGaUN5ogvzrVnCMyVmoWxhScbNxYN6qmVETIQzrWeuxKM7aWjLKQrj1MC86m6+rrWFTa
Qz4G9Qlp7s8EQERheSP2q30nlKuWvVa1UJ8B607HMCuqjdCUYZ9oFB+tthcXe3nJze6+7qpz4Yf6
salDXB2JPqHpU7+XZWBj49GMbZfTbAfa6ap1QqMckdzZasBAWEqMdLOOvIrMey81ALUaRS49rmUc
uZZ4DS3xvfCDdJfIXNtKzRl2RtweZlEWntWbIV68YUTs0VYbJxvlMavLfVMzKqsx8TETOyhg3W8Y
rPperE93qRhbErGTjrxwTW7VGEIKNuv2xuZKPFSKeG77qroXoUJZaNQ3KTabrTKQ7jW3+ueE8Fae
bBPaSROlm1EnzZbzoD4NrUgOQW5sdSqjSmDpW5nqj8XYz2edUCg3tUb1Pg3os/qFfpPXBDxYszJw
hhF6l5ZDeLL1H+CIlWtrpT7zRhX2RqKOPAX6z9hm8fRGzglpORkI/3qJnXKuGXqycpIwk/g5mMrn
pzx68Yepd40mVneZHxg31kQqazMNmeckFzVs5N3c35cmmtwGmwPiWqo2hE5s+oojNI9Gt2NIkeZT
C9DeICONbOEd1it6dhapU33oPDqMXQuFgmjUgJfRjee0J7C96wfnuMRebtATKJzE6bEw1KtS2/Um
rZTStUjK4egEh0j1xprLbiYAbaOVxtlSQ2uLrMfD30/sZ21H+4KuV9cUI9YE7ecgB3OXdp1yIhxq
2miRA0q0WW6zsZ65mfyGQMJrzJxOCXn3m6wnP1ituCOORX0kKwR3ExldjI4OCUliXmoVj1oTT5uM
yqwtq++xZoIRwqTiyrK/KOSF1YaPV1hUn1NTpQmdpzd12TgXIu8ckq2Sdhc2sHHI7UJOqQ4luqdt
FSBzm4Ls4ow1BuvaHMrTNBjPVh32fBNzxOovyuuMxvgYTjYSeitrHjVN1I8J41410+PbdVXPeA08
N/HH65t9mQwPvgXkJ+whNchY8YLGGSlR8Ukrm+aLotUP5tjVj2ifjK2cAkZUEpNGoOXJrigVMk2I
oajGzj9yR+MXo5Rf9PjKuRtG9drEPqJ+pwJPxeHbrBuv6wxtI0ZDIgbFhQYo+d5olfroWCVd3zZl
l1tNC4CjisNNG9TfR5HD1x5ldhVVb6vuqAZEYRTxwx/Wrf+103Q+GWFxWpfWj3GRk9EkphtitWhd
9EO/x+igPgi1HR/szfr/9cUKGji6A6W739dVmvjSBX58I9FwPVSROoIfHZ5/32Do22CT1gC4fl8n
ut0PotIRj/do4B1V9U+6TN4BMQQPCKGCh45U7F2CH3vz+zqjrjCvNQj3cj2NUILVzn7wnea6fmIu
jPnKWGu/Lq0vbTNQVZ50k/PVCR6E42x0O4/u+hochy6M5KjjcXko/NS4dGK6XZfWl8aCbVvhOjis
i2oeT9dx5ksu2+t6FTy2HaYFEpjt/boON0F3i4Vhzyh+2YLNpookJTy4xccWlZbVd41JgtnHz2AL
BNjdxhzI+l7XpblSbfJM8bdV97NUOvsBQ6j9ILt+3DpZ1BD2Tt4MivyRfB0lvF83iTLIvDkPbE9t
dTTm6G9vmpxhrkDp9qA3A80c8s/cdeOPl2FYIOK5fygDPNdFZzwOOnnLDAJ6z14WRzuLHst4rw7C
eEwYzzyqcx14RGF0x3WDgUnUMZ4VwruX7ddNoKckvmTCG4zmMRN69KCUMj9pE/iDNKmjh3h5KRdp
aW1mBZUqFtcXJ2SGWiGrPFERKxNiZUBpYLjvVbPwEBSaTyXhLV5m6IwY69x4YjA3bC2NBND1XXaQ
PCzWeq+Qs/EUJKK4FGP5tm5LxNH44Ffhx3vJ8ENlt0xzWBHpLZKbvI1/JhAbMEjX4an27eaWFpf+
OMZhtg0xsqYEn3jxVHaPjTUkt4rNhH9ZWl9ksaRm+uXwsc4PTAMDK3MPXyePzFleWr3Y4f2O7z4+
RTjSlhv0tF3fVInlvavIef/9R3YyFy56Uu24riPVazqFC91//cC6zu8x+Ic4uD62cGgP5MRUbtfF
0YzK+9HH7bZ8y5zozNtMiQ56J2NPgM87dpqpPpYtknjVYGJWO4n2SMlLexwl51ZvtPfrKhEJgtZn
ke3XD/ij6G96Y/zOoEh7XFelsbyYJRfGuuTotkDApPTbdTES7Cy16rdVER8qvdYu0myGB3MYIX2U
+lcejsPD+jI7MckwVqstD8zf1pXS8eZCi+4+tpgKh74COnuDXsA+tgHQhR0R1Zrmh+9Gf1mJKcWk
fseYbbywA5yNYubJ1awsEH+hpu2xYbf3SkvKXNHq8ttUhUdznsufJFefxlyJLoOM3/yFxSwZZt/Y
y4uobN+tcBXfGgZ9k6oqmseujL9OpcJuC4yZszwHxVGJjSKjcJNjTb4m7loiCGsoHqOWVTtVMWvX
tDLl4NRePurXqteAydWRPNiPXZdtpfINnaJ5S9xiTYMWo/kotOKlMeWRazPY2b5SuTZghz7XHmwH
QEX71qREOg1QuoBD25Q/Quc+74G/mNIoQUMH8qB+zhuEw4G6mQhNfuRP39WaiO4K7o9zoj8g8Jw2
mG8lU0c5Xqy50rbJZEEKmWPPCY3kW58MYjfUMeWGIqf9atlbUpU1QhypubZjaJ4NvKJGHb0Pna6e
gtJ+c5rkPBcy2urzjINGr9LPgdirjs7YjrCsgiqwJ+NKfVFTW9mFcWTT882S2zZSfuB4hCZTRZD+
bDSW4RvXhv5S+OOd2VXPppZNT0WTKmQpVt/LMVOPyRICwXySlE1SJI+a3YIsA43GYLTT3ThJ4rsc
yxiabdV/lcPJFwLUQ59mHy8awcGVMsIVi8rZXYfTqVHnxGPQLozG+Wkw4RrahL8mYx5fydyJGSGK
fKu1WrM7ABmNftjAPTy1jMRtDiRjaQALhm3lD2MKx5dmsh8Sywp+aFn8klsO8VIZ/C+sJXQezCo8
a9Xon+y+Tg+1OZZXUO0FHRQwnIxDg0cts3IvQgD8VdrKs92X808N8Iy9JB/lfkrbGTYB6e6TO8Rl
+uxUk7mZo7A5QBLQXIupAYGsVVOfQA8yNAtUQkmSkkzB0O/vur5rn1pftE/TYhETWf+wLqV6zpQ0
VOfzujjqWrkt9bLbrYsD4WHHFIeA27V595SI5YGGf/T3n1blyi7Rbetu3V6LbEFErVXC6uNXWWaS
7cIhHrfrosQ/eiZfg7nj8m5Y8+i3rAl2EUvrCzljV8ccKKEtq9i+xSMAoH5dFO2AJQ9N+2ZdJApn
vgmo4P/20+zMXJ5g63vr97NK+/Mscv2yfnd/EPGmp/n+scWU1czC5USVYvlVBc+La2rlz+tS20/B
JjST1A0mP7ztSVa7RbSQuFnc5lQdWLe+xL2vbbQpQPJRC2Uz4aYn11ANbgkHhrkPQfVWUZX8ZFfm
3V/Wr4shTlSrn6ebvqVI4K7rgr5lpIKwfbd+fqD3g8Zextuur+R1Git1X4/UHRvD5oReV64vZMu5
vcqF/fsqCoTyWiCo99oxtj9+wPru+oaBMf6Ypv0XUumval32TKz0wqCDHoprG05Pk6POxz+sm/Ao
7ZjRAhxYNsn1Wly1JuQjNuIGm3H3zccisxOSirIhPCyPH5pAjeUh66iYfS2fMZqiv1LPXxfWF+A/
vAmShIC5qaXhsi6vb+nTlJ0jHEl6pourubx8/CjExZk76Jq9X1d28Pnwpzf9Lq7S+QrpVj/hViPi
lKV1lV7rh6C35rsxnI5YLCs4O4P5jGWfcVCnfiwR57dn1Offt6E0nxMr3lWzKB7WLWst287pOH8s
RVO1aaJZfiyVKHFJqyoe1y1JAnfruZ4eI7+0njudiaPZyY/30vqH7jM5naXlnMEBlc9lpu3scNTu
08EpnhW82F0SN7freyBIYZSRnX2p0zLbmQntBtOpHwqyfnvLjXR0ioZw0HYqSUMbgAZ1GtibqC8f
45lUuyacjQc07cwYYnUpfU71AVRF7sH75/zn1EuZ3B30nrrK1GuBazgEHRllUR1lN/EINFRxhwNJ
u7HG5mIs/ulkcoLTMMLuXBe1otDByggGaxYyj5hwwRFQjQdZ0dmESEf3CRizvTJ9q+M6egsY/3lw
ypo7CVnQxc+fACG0yz0X0IvTwBQslDjfltrceXm2mFvy/FziF4e2BBskfqy0znrj/DgyqbKee5Oa
QoA/NkwT5TMCf3x+ZJXOY5dH1JQnN746umMGbk9CZO3o6nuiKBfpG/VbJuMv1Yohm8jNajLi+iis
GgeCsd4IL3mwAj2COlwlaAS05DYwfOMiS07sZVW8vKz/c9TY2GMEiV0fpxdUJf8RB5erjI3ck2Y9
P41Fe9fLqniN6SXiiMk01wCu5Nmp0kLT09obXa/tzWzYQIvtakI1qERU5+vPtpC3mb8XWVKjiOEl
IlQKb9KmyBWF0C0j98I+e0wnzC5FSfx4ana7TnPKbca9zwv6YTioeWB7pYh1wCFFvatHQmuH3A+f
8z7RDkLHvi+mPiEso9qnWRdthXEsy6F+AizFM6YDWgli9X5daqX/0iljexW2SJ+nCCwUbiQM28ti
ooSdZ2rjdBwnKpBtwN1zSNXPftIb+3zOumcdmMe2MYSFNnIQjwlIXYody4y5RqPe32eRnj7pYxDt
A7tPtyJtdp9++a9//vd/vY3/N3gvgLNOQZE3//xvlt+KcuLWj5H0z4v/3L8X19fsvVk/9a+t/rLR
U5Hx7z9ucone6qIpfrZ/3Wr5Nv/6ufz2377d5rV9/dMCFKeone6793p6eOcyaNfvwN+xbPn/++Yv
7+tPeZrK918/vVGBbpefFkRF/um3t44/fv2k2WLdUR/7afn5v7257IlfP13f2/C9Tl/zH82/fer9
tWl//WT/Q4f/ZkgBVFDTHViVn34Z3pd3jH8YQrcsVdVVbrUO4tJPvyC+acNfP1nGP6zlHT5oWrZq
aPqnXxp8o8tb6j9sy5C61JijOYYlzU//89f/6Sj+flR/ybtF8pW3DZ+2P/1Sfhzs5a+zVRpipnBs
yahS5cepkvffXh+iPGBr7f9oztyMU1JLnoYGlRx1AfCkRBdxG91WMr3k5LHjscbVPydzTs08brcE
S4bod2PLC7L3PusKLpfGuWkcqlioSaCTqj28Vi7iIO3CXRGUPlB6BS9nvYuTpr9NSTxEJ1gfBxon
+8ZskS7W6Z1W6UcmKZek74pzHuLm6qweMBvUC+yEyp7M23ehNNEdFe7xgoUP2ROsrsSPphMU25ZK
WLWwENTznPqgNfGTb6iG1k/CGjxFgBeNrdQ+jfFoUmWzwkNBt0WWau/FFs2BdO63fzgXftvbf9y7
2v+ydy2OkSVtB9yLrqt/3ruqOTkVTwXg/UF5x90L71FB8OpazaaMPDIDIWCS/oWjIFdp4y+61XXM
QVqfAU1RH5rYeJUa7NFieBkhs//N9xOcYX89+pZD1r2wSHjVVdX88/ebzKrI6oF74CA/WxVT+tAK
bv1aM8/dGJzagJavIyPlQJsYPUhFuHWSlOYensZj55Q30hkayEY9A/O4AQ/6RYlqyrWBfpM66egG
nXoDQvsLSA6wFYzdj9iv5L4sk2+ibHqA6+J2PQMIzbmZq5kHVjtCrtDLryhOjiMajy318uw0d3dB
EKFfTOfDOITzbrnXn/taO7QGWZ+wcfqrHhuGW2T9LuhF+miJUPPCMqJLPS3ty1l1mXn8NPtWuRZW
PXhhbFx829Zvs0Gl7L3M/sin03w9Qa9F3PFkJ/POGlr/tJ4geTb33n8+OWyu4b/ufCF1Rzdgzhqm
bi4H5w+XHg8XTNZJRYePdnZp+Y9l4qRHEWh3BWaac69JNNGNoBupzsxrQ2UXVNNTFtsv5GLCdisp
5EJTz8BVxtHeMpmOadloH404/0xupNg0BfyyiS5hMY/XwZGxYIgC6zyHibo1INYltVJv657Ogapo
BsSe9kdgM98u0NB5hTNo5LJGtjfbCXI+3wsXVJRqOUcRTfVRRnlxbU05HX0fbdPUUWSe0qLZRyYq
w2no0BjXFYOvQEeiVHfv1GDiS6GbwIAIv2SeysimaN8CiXRzpUbk/hxcRNAAuanGiHwmY+DTRDgw
R2dIpeuHutGCXZNl2jZN7WdUZ/IgJNGuvkXPDu5v6/q5Gv3NgVoPxB/vkZrKMRKG6QAv0aQp/nIV
lyKIRi7bwAurNDpbNdN+giZOpY0Ar2ukPOYtPeCZQHH07cgvpqHZJra8KLmdHLtScEZXwYVWoAYe
kvZKXjZnyN4kEfc3E4NQ/u49d6b+nHRdDOKx1HdjnzhngDbfLNmM15i73oa7N8jnOLM9HRi1JwKa
e23aW6eyCo5RnekPNuURmtmIiNVhO8/d0lfl/trS7ZXsL+R2N2PXviOa6D5GB38aHPzxRsf++LeT
WTgCJjUjb50HncVT7o8n82CYfaq1OVKZIhyA5pkeIJZ4R77hXRdSqqmlcWf2/WeiDvFXg1Uz0Iu5
dkyLQkesjEkceFJTN6CoiLUw2++6rPZlQRPCH6EIwWaqt8VcCwgGJehAxWjPXAkxBe6UTlDaZMeS
G7hXS6r+qEC1XaIV1b6RqvIFK/iZebRxJq64doEIlEcniod9lMju7CfKk2M29GuT5kQyJsq/Cnuy
Auz3wCBti5OV5isRC4zMB32bJGO9cYqnSNUPpmYbx9DffsRoWlAyGWce9ImHVxdjyJf5HvwQmX3J
l4Sk7Y2jdjVW1fbQms5PpewGtwyA5GkR+gQ/gyNU5NrbpNbkadv998IiYWMlh6lOYVPEuDZZGW/K
0nwzrA7OGbpbRv9NsDRR7unWEbSiTmckqwwd4fR30uEspDK/DYox3cieXBUN4r0bDhN8hEBpYS8v
ToSmdTal0iheoxMr03cxAOW0He/m5MJ9YNxZdXBwlJ5kg9Z4gFH4PQiVpyTknUAA3DOFveM3hC6T
zfSQNGG8MVWz2kqUK8deJRQ8HJOvEcyos1WCNW/MZEvftvJI0CP4NeB3MhtuTpavf0103/eqaHyv
6kZubIhrXu9vhRXPgLj4mrJSHHKzv9I1GPZT67yrdD0P0DD2Xemjkqpm02X4y4wFdLUdUHfUKWXD
kRwMq3Jba1AvU1jbdN4tb1a6bToOj6JRbkPyfLveyR8DEezSvczz7muN7uIIXAqhBTE1RpaeBxwX
3FNh/RKbQf+gzNH8tFQYzDY4V6ryVLSWsS8Gke5SWqGbgHSH68QtfqEAHAdbO1Wwf7dmlVRuDAiG
mA1aOkXk/2C6QBkD3RhCkEPSGjeibSuvDJMvUtWuZj/jK5dUKIrGiwmNdai4d1ZFyLq0yQZx8td4
MgCgpzUtanoAEzDcUOjApP2DTkDlbdk/aV2IXyX0v8yif4PzFO2AlAAqFvtxtIJN2R9ToEvbFtlR
ZeduaTjYBAYDePCcnH0q94fJb+/WcntgattOIZuvLKv8HP3MyD0BECVfTNtC1O0khzFP3zpTfk4m
fxtIEze5ccqnVyqYBeEezpPS1Fda6KH7n5+o2jJY/cuNWhgC34RgFmUyffrzTSinHm/bTJ49P+R2
IvljjBKhhwapfQvAtvWsmqdSF+vjQVIACU0aVlkx7wLO1V1DTu3YfW916xWs31VXHN+LTEvZAIi7
/M0X1f6XL2pahmPxDBea+Ou4awSswyhDDz1KJ7VdbRM9V540ndsnqh5Y2Xk8IKDCFqPkzWbIhmJb
9H+zs5bZxV92FqNS2+aJo3Gn0vXlO/5h+KFqItCVDnFSWFfw6JP+XPrmntJQc8408u7tgrJOwly3
zvfnj9FDxdVDcHmQ3OZOMHHqKtZW+JZ1VnQS3slxsDb9orhZB3WTyOeDZgRwkwPyE7LB9xL0U/ti
kayVYaic8uVl/R/P3WYPjuyiZpa6dO/VE51l9VTSyaWpoEYbtTfIvIjH2z6alZNO1kpl0n0yGFG6
ulORZhlsVuqUKO1bInnik9VEW0U6wlXHSO6HoL8VFXSYBb0zg0bqJsXZ/81hddR/26kao32G+8LS
VSnVZfL4x51aDzZ4fKVmZ8zie9b24DqZoM/DOND7yx8Mehduz2ykNZRd2+GUQktMpJaWfK5oFXHe
2qpXISUaTjPlV7grPBuVMbnRktLZO2NIryo9jDGp3qZUIWSFrwsPCZLnk295NAXksxlaoDCySXNH
UHdeaz/MDq2qZBrQ44DA3CJ1SpPBc5TSPtbJQNb5AqvsrFdR6wy6IGm5baS/lbbWeSi/JKKrGHEA
lXYjpQPKc8cjXl1zWyFPBbCordjHY2+4QZJsRIOLXg5CgcuZHFrVbMA5ctOEk79T4vDFDMTtmEWw
bIwvRrnAPdOtrhS7yoxfy4RwKXw8O8ePGpfMHMDVSv0W9p2xNwkwWvTJnslsyl2CeN1YYujgCGzh
p/EdJTclo9EfTd3YT4F1CpIBF8jAM8AxVfZ5aZDHrOxrW1XOjmx+NoLcj7iLOr5zcwNlynLJjKe/
oyGORh7O4bGsaNOYzeTpVR/uOzX8Mg6SKUQOcxuZkuV0cOFUkj9UaacbkTC3w2nX6Ea/nSX2vcQH
oV/nFJosdJhZCQ2fSCNYENohseZ62xGoMjs/Uq15My3SA9DZmaeiHc6j/yLgQrkIX/RN4N/ppgq8
YyJSPpU9DcbZzYriK1+S1o+pK7fyrQEfJ4AP3dmMJUI0x3wDDp8fkSMErP/Q2XZyEpesiWJMDRap
CJaOu92+V4SVLhK8+1QiYdVoUiJ2UI4EB4m76EWZjG/4Dc2DAqQzNEb4pY3Gg6K9MpZ94DB8Z2yc
ovOQ29k34zsygiawo3m2HeEZ+kEUg/OpNE/4Ju6GDAiT6aTfCzX3F9cMxy/zh43my1ffhgxuWvsA
cDWP/gYRMgekMLPyQlH7ki7qOD1Dul0TLhBl2nzoM5oEnXXEYdMwfS7Sm3EWj6pTPhUpoJ2unj8n
frnYV4TrUHV9qmJg2WkOyCbrK7gJdUr2HN27NHMuSidBFtQYuxhxOHKGwIPPJk7FDmsp+dxjJjzj
pgpH/5Kl10rZDtJ6R+sY8CyO5NbsnW8t9QfSdarWjalPG9l0TEd6jVPaNriEXiwmgm6bxp/bdsSu
aHFlooREVlQr9oaT92wgCZ2tqbkESrhjnlFjRQSvGA+acc6HHh2EuCtn1XkwffiUur1UIhXnIXD0
68xUbqNHP4xqaXQ1OUnEGJo9Rj81DFV9Yu4bTgJpSACQMHCajdNXCwlouLHyeVXKEVuv3emxqAdX
JikVoL7C4TXYvVdGoG6HgkxwgGjI1wdgaPClVIonCVehJ0ydhCVt08RomZIYMQbBWdshK3+qCtUC
OSOSniHR3Qv002lilUtHMtxJvX8qef6nmf1lnAbqvKo8A6VBV4AGAzvkaa6UaocOP9uYDm6voXkM
Y4Z5KRLtgQQGQw7f89IpNp3JbbKev/ezo7gqgzO3S9L7MPsWTuO+q9Fh1HNmeET1uLCyBGYhVBLc
islWb16rNCX1gLl2FgxfNAj5N05dJicwNpuRtiCeKctNBmYvJo8gz0pRmtI8zZcYimDTFah2s6oc
z3qGC0nLichQbWvcKbRGNkFNWCOyfTcdkd4PzH5CvXsB37XN1GE3T6lPa826+FPQMrDUoByBT/KS
DC+sLyK8AqZhY9+gNFHH+cG8jjseXBWWJtyaRuopOgDOqYawBEp3RBe0S7JGekzoI+aADsILossZ
UbKrnYnEtz6Qy1H1qFPec0tKNs04v5rSOvOg4GNFyBgZpKLLMU898nl818rqaKsGoDvXJCMpvDFi
zpAr5NSpBT5pHEMug7GWMb88O2p5sWT3bXQG/tpGPoqZ6BCiuV+0KWy9PqhvnphyoB13nuyGtiDP
IFfvAIXD8qYCMgb3RAewj0dG67ZFKN6oXMRcWjRIVfon1BPZf1utqClrxA4DbEcB3mA9ZVFMXwTP
gGNNxq4OlK1jY2iLW8c4OmOxbRu0PjINFtyXirxhTn6KBR9XKfTZgr7I9sNpkOiCHc2cDkaFOLfL
IrrEVBXmrEd02WYaRtJsIreqODp9tjfa7hw06hce9kA/Y9NTtPFRq8Rjr2nwhOeSyYES7C2rG6mA
DNXWd+iPGmHLFLV8TPTeZFDMcxUjaEZqYfGikk3jk0moa5+BTSBorJhG1v1r25+wHsmawk/OgAdb
u8aMXqO7nmz9WMl2OrOfaKAOigA4QMaPJtoo1Tcl1+UO/feTZqDaZGboXJVuhy+WBlFqdZs6oWg2
AC7z5qj6qhGqtpeDfm+M8nnYCmJFMu6HxzCcbmx0sS4pP0RyBVXPuK6YOVZ6vGn2mKbOPgEZXm3O
9nHu05MdKrdCsRsKEnNz6mvhHCqr8SbHns4twnFho1WlWfdDi/g11QDZf4SvJnNz9uIQihYNN2LQ
ym+ZiltXGM3dQFLhvnP0rzV1ApoiV78EkSYm6nNJMJGvQjQ94lbn0jtEAbRFiOBN9b/It7F33rkB
dK7VT++281OfdefQSQq9raSF5iRyh1tzpFcMYDic5Vn3szc75SGcRrsxjPXNMA31fsSpA1Y4w9xR
i+8+MZBIfjJn0wrHdP3ZyA9xjZg68JPXLOregBq0F0eocDTrOymKdKtWOY/xLD9S0jVubIYMXm3t
mfm+46dB2kSsxAHPYb+RlsE5FwWcBBMmdui8MouoXiIjPvV+hzK6rm9D8Jd2m7qIZDGZpJpy79TT
TTWa2J/wqFARmj3Dj18c9WXsEOmpNfc6oybqXSihR0S9di6oSJ9FDDUwHG+mKNnVoJMPRrN4lQtE
NDuYfY8j5T0eGdG8K4uIqjw36LylZOoEza6wVdzDVNERmZc3NEKjBXyber2Dlmay1eFZafL+QPBG
cxA99gV7eqyA7y+zsSNiaHvX0ZzikdzbXqiPFw3hfMwM9z40qs9gC+Vt3nhO19zNc0YyfXMA8t1s
o0bB26DRzc6JkjAgJo/E5HElnhxtQBO/CMvxcr2E046RqQxUHDuVbXtLtm2TkSkR6tByc0vs4N+N
mwW67zp2y4A1ncm9g3pcZCmS9zZ4Mah9uDaYU1eZip84NuuTaey5r6t8Yv48F4pbilnnQnNuKzuk
xlI4RKqOBYWOmSJO6txKhI7nruLK0UJlU+CZ9ODb3YUDKlsCNQ5xOlkbvUIWrzjyhd7/QYtm/4bb
TXIeK1rRy5JqO/7NqIQYTMaU8dVY9OfGHCO8d6Xu7dD7ONtizNinE30YaxweeJR8R2ergXieJYP8
MjogAJuoT9XfxsGOz0XXI0pomulk0Bph8F4SBtSwT5RAPVmk4qCF8RFcSu2JWBTl0GV05gtnk6iB
9HwRB5RZbPMSjdvStpW9Y8kvYZtaEDt3/4+581qOG8vS9av0Aww64M3NucgE0mfSJSmSNwhRVYL3
G/bp59vSzBmJYkun49xMRJluFZlAwuy91r9+M1mFBwUPF3Nleh30eLjaEeGQ013kGPCXlT1oSrJJ
paI+htJwi7nfxqDcyHrLWQ9KMW114eJTZ5ovdjbvHdOoN0nS5WtNM69qVv6lLvHC4pd/NuxYoDUE
oQeQTVK2lCpK1r1jTPd9ids6fhnWXTl7mHtRkY2YHW8ZNtDYTA05T5Yl9mPAL+hQhlo/iUFop/LS
1BioacxI9l5WT8hoo2AooQD2FkhW0g3pPlRFtUr1kSCVCQiPffRvM720MCewN8RWW+TM+Ito3izC
+qR6Kab7qntXR3Z56zp9uNbz+vDtFKzZehJlbO9NMBhmMi7U/cDUxvgmK3lkJmhiRzGbO+GBg/dm
Za61/inqZyYhWGeOs7mZNO2r4lWPZPAMKFbgvdsijU5W1sF3wP/wrZDSl6zDH5cUT3tjMXiftLY7
sy9De7SM1E/FRLpDDEJK5iKTne7erHGIL8fw3jbJJ9LjZSA1Vn6gt0zRauqcnpEQGEGJFgcyobcD
Q2qP9qAiQTaaO+Hq7b6y22u2DCp2FI1zjGBZrh2u+vbb3GDuz3We55e0LmBWxMMeMla9bXLF2M9p
9SnMoUnXav8F+eZnK/+76ebXMuz6nedlu6wNo0NYeupJIMUII/b2WYtuOh408swye11VrgrlQSGm
UP4jI1yMnSAhvZUx4tkSymNe244fl/m1kZmhMhjtTMYPRRGewRusYuZLnEucrQMonKaakG0Y6fdx
X38KyWM8ahOzTb42sZTK/GZVECE7+Hm3aqwE7EeGH9YNjaJn97eh6MAaw1DbhqXZXnrM9rcjmabo
ulhrHEqtLWAc0zHoG7sO8xMY42JPGddcUUGuKcVvTI+WW8X371tMAX6em0qZwVVNol6TmNZNUwpp
WU11GSnWyi2YmOn2fZnFVxKfzKBM2KRaCzB7ZgBGBheBfgCZi9JtWSm/qlBXBGxbv9fFdDM6VKA9
gwydXb6zqS2XZNx2WXUSmd1fMY73F7tLjkpT98cOzCqqWqQQSZzswtRsj21kzytD1EZQRjCAvuUe
VSHd52IgicjSFDJJ0vUXPW+fPGPMb/Ou6Z6mZbcMRvFJfolSV6bbQVN9gS/CdRmWZD/X030jYzNy
i3Qiw8KDcHKsGdCBLNo2FqcGJaKf0ufgKkM+ANwZ+BERixZRKn+rxtMYO9MpWnMLZhwhGi/4BiDr
nQD7ruCzu7aGbSXksGARhT8t4pKaabXOkhiMWsQE2ikOQVVzSf+SE47h4pNtaGG+xdsBwokGHZyo
P8AFqwYMdQLHhUZLNq4adLrfYtPAezYyLoeMDBGuJq9d0PyPpXbuQAT9bGl48Y1zSwD5oVp4YGrV
PrXViMvjUJ5pZ+vEZFn19CyoRTld5w4egq16hMJ1zlopXF4gI8tWNYE3+95piMFVvNvSVLu15xKV
kVKhCG9Wz6mbIxWJcJARTtOfY0+nn+4HylwhqBJH5VODTmOfhjnDOVDTbypcA/HXTcjiBVgVYsZi
YDVcAQwN5jBuugrz0QVYXaoi+wQDj+XrGMf52iYszh/D+Csm0fZuCPWLlnss4VinryNHEDdbNjRp
7TCRPmTWpxHpgs+bQSBcbTwS8X0y5qaBNcbnV7mnPnv0B6ml4UwzJNW95+Cv6+BEfc98B9ZL7OxM
Mwm3UGCihzllrUIss1JNc/4sSo0eMOKpttXiYsRgQZmIyydGYb0fpu5zyxxmX8dNv9c829siqFb9
BofeHTmdm1os06e8xTVHjKRCKzOhi2WdZ9CuOlqkYdqMGOq+EuZxTrJ5uhoDvYjVm0HTpMiKCI49
dbpesxUdzFZXrlgR07bN6os6kxeetHDJS8ZLQ62OKxKh7uBMPDGe0YKRy8ti7rwpyXho7CrZhjW4
XuFQfNStSLbeIF6iKBzXtcEbXqsFn+I07IXe2G0GFvl1KwPTrLl8dMxU7FWVQzgRoyZVmlozbDnh
X1EdF/Wx7om1s8aZZk77VETqfcYX8GLNABSMMOC2nH2SVgoh9p5HRhx+yaZmbsj3qffF1MJGQJQg
BeyTtCFJQMaCilJa7setN23LKbbXIsYKWPSHb088BKicqcSMLatuScR7+GQSRHDKmqKTPA8gU8Ul
TthhfNgWTgrdCpwrmftVOJe0d8NoBQIIQFhDsh3hg2xwf6g3oqpNQPNmuIgcR5rGHY+N2XxxNXKk
M4+AaXZB1WlbmKe8hETijtge6PFWWTitadnAwLBXc+Y8j/J72Gqp7tHUL+19Z/P/WdqGW6JG3vrZ
e4wQaLCS45zLJ5xiDXG+w3A3nRqoYoT2KSVTGDrGRUUXGY8+YSYmAJKBuqivvmCzMJLrl8BkhtwF
gQvZGLgNWan4SimnOluo9C1UGaw0OPr14k6vRpbvmcumWKXLKyOioGI2ZA8L83LPPbl5lgWWEfWX
CKOK77O0yWUGGRETBPpVHY2pijHpnuZNWEwHqQNaFXVX78wOVBaIOt8Whbxi4XjU8ZIKwqHlR0O3
IQuOu+2STq8BFAE89mI721/LKsabvsQRPNTj9mQ63J26fK57VbvpvPhuqMx4M9vdXsFkaB9BdPT7
HqykmZD5FRbqr9o5a4b2AhIXsrV/c4ipoTFiUxWdxzHrVkzZmjU+1utUPn2L81zaRnsjnKhBPPxI
9pixKqvwQiRiS8fXBSWg03HcGVDeiY2lU0I7P27H8VWRD3qrlJekKNvNYmDF3zjebWTokz8ZTBMT
y5vuqS2zDbqP+VREZ3Zk+lv8332r1NE0qssZJujAEDgfdsgzzA2Udeoq804xshOj7HbnGj0a1Al2
HpG1KBVUJnI9yEfr3acqJ5AYC+E6lXbImkxjGDAQwqgn6cHtE6wNTX3rELoJxODsQyEOc0sfvCTo
SrPcXjPTdAGCABcMUs953HlXrYqiVXlt5MB2MsunRDqca6TPrmtkLJu+zlEtZ1boL12JnZgc+AnV
O/Rj6/F4xWD3MNxXcTH/1VcQsQpifDOsrXwaeBxAQhaPMBfwgWrviynQThr1Wbi1vq8H5YsobUbk
4nEmS/DeVsNHKErNxUuReRN0jEtHatIcQS3f6I21iWmy1nOeArpYaXkncP5fpS5snZYFVwntzRBP
REw68WOX1CUQFnP/ftaezWzZei4mPkR5ukfihfVV7DWPlBt2NAMKA8UE1vRCrE6FyZ+16TILzE+t
tpXq3hY1NdY4IkqwZhMFrpJl52//iLD9J3xo1BgQpzw4qX1k/P3cMYg7t3sgt2MaZjekrPWbVoc3
NM7hs0b67BoZXAfsZn1ZgC9W1UgMc69TRDCywxsvt3aeguKESDYHZGSimHF1mkz91ezHw9x3KB5j
Ay6zre/mhHU44Zs647akX8Vv2DA6FC2VDQ5M/+/wrPBiQL0hLHijTs6ZHfIhY53gmendvTYa88VS
m8+mFIQusFXBKjQya6dxnVbdLkQxG1g1bkhijotjODjT1hL6xYlsjrAk5jqPRRqUi1qsWQXWVtgu
z2Gm3yHkOtdl0R6Jqxa3Ttj+jYNL/NKqsAcMo/V2MIO+WJEx0+embzpmnSlkALKxhXeBOuyg7AWm
al4yJX+iJ3VXpMiZ9GTfnR9r1zsmGY4JKGPD1WTDgmhSr9uMBSxnkO7u2TBY201D+VRYy3XOM3Ol
WdN80gYAkVJag7qNdn0Y66j2w6nbGy3+numklH6JtRaF6HBoQU/PBQHBPX67RTW46DLtbjuFX8n9
Kx4Xffkrx1oGtBuYwnWZsUbuZumQ9rm6udOk6yRLCWmRbJSqEcxjPBzKshkOQz9P3FMPgav31+y5
sBiohHxRT+k5MvV6B5362iyCCtFEptla4ycN37BNIePtF9SmQ1J0vqKEDzNUxLOhAapXMgDGtJRx
E8NK9JuG5SqzH5Y4eRZERG4it4SUznX3j1yy0qcf6QlIXC2hu8/mONu5GXtgO3W71lDx1Ii7x7Yk
4yCu3OW4GA+tLU1Z3LbfNmgpjhhakg9CFk+pM7SV47KgSQw0jpAnbxuBlpEwm0+9pd/kw/wUdVOg
uZS+sXjq9eRC8BrwoDMFzpjdJwluDq2Zl+tFcpTdHfFtaLg8/K6GkQxxSoVGYx+xR2iZoryvQbL8
YcQiRSRegQzWA4bPyleRaEzZOpo20wCOcQhSq9zmC8DfWiutm7CmmnHw9gitN/JgIGtwMinFnZeb
7L5GwVkSFWEY3kNhhA+twGwHyAqnGzTgvUHKSF9+KnLnZlrMaQu9dFr3sVfv9H4p1noCtb2p1MfZ
xORbN/pLD+fQklVud+6J6cOWom4hiDrZLlQyQmpZHeENwQpK++Zr3gz5Bic+ZdOG/b5HA0cPF14i
fB0wV4xYfKLsQLbNl7pA71+S3rru4ugyJMA9sardtlH3Wo0AhbV9VDPns0is5zLeN2PmbmMiraFZ
DvO5sRHHtfgmpbqz7Lv5S2QzbUiL6tHEsYEEkOHOG6NoTzD0BWKzr1NzbJLSgCMTx+ulnn2hy/Zk
eMIMiPKKkg+7cL+dnIeiDZ/JNnQ5LY+5+ph8Qe72gDJ1WDWZW5JRvlBmL7eVajKc7Y0cHaFBjQVs
NHVpvraQZDPJn+NN11WVT93r4urDuliFpXMHfouhiHGrNOwFVJMOFQbv1oLfYR1VuBF1OjUITe+s
g8TwBUMX9EZxr6RONE6/TqroGEPp+g/+RzXSxVgr+u8XSIK3ZhejE7cZYVbadrSm/cCr63WXrkjO
3f3WNUaIPPNtSThVHMU4pBymU64gF9FpqZdh/qxn2qekMp+Q4Pi1259Eoe/VBQuvbpsp6dVYsmsT
kdL0H6oJQtoUNq01vhD5BGZc1/aDZ5CwkKfXlEGhnluXPlzK71zDf4tmD32ev95z43+kxv+ff8mg
/+mn/hVf/38hzV63YMeiR/jOOPyFZv/48I+npI2S8h/77hey/bff/U62V2zznxYEIIPS2uX1h7H5
32x7Jtn/VF3LdDzHsA0djhTcjf+i22vuP03NICMOgqdr6ZYBsei/6Paa80/bMSFzQLR34Enb+r9D
t5d86v8hKDHWxTZB9aCImDZce/cbG/8Hzo3i6voYlXroe9mw0ZMZ568w+OHC3H7/sB+pmD8TMX89
hPszAwXFgQbKwiHQnJ7dKt7YOPzVCmEp5SqJx+PvjyY/7dcvZEN14dJ4v5CIkPxnkUAy6rfYJZbl
DSP7U4WrJC94VKVXper3vz+g9tERoZlqJvZBkFzMd4IFadTUAGCFTLGHI+Wgmh9ltixeL7jPzNum
zNaJMRyrOdqacXZIivki4dQ5MnbyYs9DuWbGu1IV++H3Z/bhiTlSRQGKzBkaP194TH80yFtT6IP5
3NdGvovHKMg0ZoXyXrfuI2PKy+8PKWUgv1x+FCr/95jv+PsmG7pNix9yvSGdICQDIHcia1XODLrp
EiEXT0S1lfhfKGm0sibv9Psz+OiB/vEEJB/qhwcaJbxttShz/TqnJGPAivJz9/tDaPLCvX/GbAQq
vDqOi2TmHVEtdeahculwfTesbhe1fC1dGCkcC/NYb5j3dmGeBxtsUkBuEdVtRPIUI80/nMXPzK7v
75WjWpol5RJo/d9xC1vT6sknakPfHl7xpPeziRIc6BAC8i4rcdBCJI/YeI6SQ2p5PADAq/NTQ6Zu
3Imb35+M8TN/8L9OxrQNghM1XUWm8PNl90IYLcZQhL4xQvKkrp+KnQcbOqN/U+whaBvIxdBPNNV9
JDbFr1D6qv0YMFw8eNA7BUy4JZrQ9yUHF4u8XguDsumZI3EXeWfVND/1NTaEkKzmAZREWQ/1uLLS
JKAg9n//bbSPHiJeZYjjNjMj2Ig/fxtCxbFnjrG1FZRarN5r0cHLUai89H5dNMO2jis/wyRrwX/P
M60zDIjd7L3EnfV9+/2+q3yweP5MIP1+XV1VQ0eno7yy3zP9i9DhBUbi55MYooKaJCNeYZhOYGMZ
QL33DWY28R+eb/Ojl9hF1m84uqmxDb17sqDkaGErUl5i9ZrahW+5vMsjOZFYWzQ4AxSLEWTxs0a2
CpqrA0mGhyaKqFeVk1zRUkzXvVk56bN36pMCEDrayJd/WYgOSBYfGtKdnY1B6N1Uy6VF4z8b9oNB
QiKh7Vs3jQD18p1XNzd1BB1oAUbhsaaDXw2kDRDKHHBesxX/4YWC7PrBe+2iQMNo3vmmgfv5ti+x
65KE5ng+Vos7zSz82jsseQGk8qpPwzEvxH5Ybu0u9PPQ9nspdhfwiWdEVHO/SaZ+P1TDZtYIws0+
95IIX6SHlFJVqZKXCcZlboZBbYn1ON1gdLmeFHONx9bGBFJlInBytGETpmPgtMC72PIRV82abe+W
Jb2f22wH3wPRG+psUICciRDeYSvdgX6JEfKEF2jU0Z0Wkgg4BPKCq1SmXUowpmAgC3g8ggswX8Q8
ND043RhMjbVrhbUyq03lKrvYG0GmlYuNXfeqam6GaLyo7rSzX6JrG9fHWVc2tqPuUe2vPMZMJvKd
aTYOlsfik+pn2+ixCQVYjoqT56Cm4m2oEr6GMW8nN0KNYK3siRnmGG3pwLAWk8TiE5v4IRXxmjVb
2PlLM4sj0RDbVO/2I6TUrpvwfbTXc5weFhz8FfgooRykzreqoaMEZI4wj6vKyP05GjeoefAJjYIc
VRvEx00jzIPCR7EorTxwtCE74w9zhi28RbKMQ/vAVMJlJp5vxyK6zm31mQ0MJxSdHZkg3LqdLvrI
FzPdp0JL7p1M3DhddE+DVZnXhr6wsJ1VscSHrh5Iv4thM+W3EeALrCKscKJAieKgj8SN6yp7dFGB
PWW7xrmVLTXb85ZhcZDXA8+0QXfn+Z7+aBnmDrPDp1TukBbnjT7Cpn6iV0bHYW0t45wxbx5YI+V6
WdlfY+6u3ITkHW/yG0pJ3ygh9r8SNHzN43ZXk4aSlIT+8YjEWXyYInNn4MeoSA/anPV4wckd/cXi
WwlvsHpVE15FFuKVZzDwp2hQRvT3CU1mqZzk4SpA32jpbjw+zYnDQG1z38TiIXcfMkhPcHhu5cGY
kW2XfAhyW2yQ+AZDxJViM0AjuXZdc01jvIcuy2N8spmATArqsOGstf1eMC1RKtWXyZG1RPB175SW
9q6eoG8BJMk1WUlUcGULu821m8dbnW/UELgRMXox+/g+78ZVSzKbZD8to+UTttxhbKJkd3Ea6AhH
Q41CrFAYTsFXI8lXeZB/Yg3cb27J1PV7wws3wDM+tM1HvNODSbQTVovOsRjzjQuCHlPK0gbzDbB+
5pTq3loVzhgUWrfvCFxU2Q1LHs5pSdaK4AEdlh0xiLbFqRYHLVq+/ZZRDWutY/bBvVi4icioVsk8
+w4zAvaFtQVOaBl8/3Q9R1MAt5UD5b68ogjiA1g0vjHnftQQssgIpY6GwM3ZLgHwCv6ubVYZewbl
GxBMjutWDwP0smtNx7COiYyicHL83Xdsx3xezBdLbBxm2Lpza9kqOMqP5hhoTbZTI6ZsqYIijII2
mkBNYT/JQb6m82yp20l1Dm30lW7okM0Lpu0caooxImV6ZScHi8VoLIrbVtU3qPQaziSP2WX16MHG
yNRELMPEDDH71dV6Gmt48xoECe6urCFkNLzWJi8dNQPmI3gmAL+Ex5BFgfjPnbTGEtm8lUG4imLB
bXr5fWnw0Rbh2bpr2aptON77omtpGzt3sSDyoX3fOK5YRyWsTkv/wxZsSAXf+xLTcw3T0WhkXO2b
TvaHMjYNzbxuXA8srrAOzJK3Md+wJagBkfGtXNsqsq3UwVon+K4P0IW0FsRKOgTzVFTCdyk9Q14/
mW7tTWEwMNpXrfCTMWSvkXYVGh5XdXsTsrC44hPJuScZ6JBSQv7+er1TwHwvYNA0wHtH1muDH/+8
pwojjcsidD3ER+lLON5YTRzA915rk3eljjjLaKrRMnepjr8z/wbfglz4otn922LoZ9PixU/NnauJ
I/3bH6qrDws9z3P0b0W0Bjf457PTrXzMDdy7UYeyWihi31VibZbL2ySWrSgKf/H6wNBRMoC5l2Pz
OXEEQxtzV5pK8Psr9eGT9cOpvLtQ01Ao2GlyKpYxXZwGlCiu6s+EwV5/fxxdftC7R8tBYWN4lo2p
DKXOz98ZR9ZE0YXh+cuYv9SqeYYGiUWquQu10h8RS8n3rkTm5jgwFVjRCtw7mI4e5xYeiLKR24YX
tnsFp83W805RdcO0E3onS0Tc/6Gd1z64LNRimo5+ildB/9aL/fAiMGFpc6fVPNjNvNLzEMQYiXYK
G8wjd24142NaSf4Jjz/eUL7T86ws2Z1cFAvqjd9fO3lpfrl0hmY57LqqBTT+86VTUseIcWf1/EJ7
nbo4qNT+KLuYhIoXJv8fkIUP+ndHRUOrWZpJOf5ePKbUplNleeP5erovesLDYIFiQezX+rw1asoa
8fr7rwe5+6MvyLJCFczaZjnvHsLcbqdCJBwSpUeQsSn2vKpuG22SLHDQ+Ka5eR5DKlAkB/JHJKiR
LNGm14tTVFvEXWUE2lB1Zvm6OODfdpiJxZ1NHo9Fx8oxp67JTyORuinux5KBnJUUh2rIjHGC3Klu
+wLPuXEIRqy3F2M98esFA09Krm0bRZBZi9PAuG55ixq2uUJ5mLI4SJvuRptTOJ/eKcmMsxujRG4H
6fF/yLrk0BVUq216V6SQDwZrp1dqoIbZvpUksr5gtYzvWX/UvDlBUaq83s+awOXxQv2/mdM4gEy0
E+yNLqEVCBGDkYNK/EJu6PKdkBV4z5+VXX+UK1yd0yqU0VkxYBmTet+LG3Kzg4EeYF7MA/r5rUsn
J988aeynde2NQk2l1PHa9nBQROEia172va5ay5pZXfJTZCq+UtEXi/QQxdnXgXcVrvGj2U/3yhvI
4k1DmTRwAa1k2WbpsLFrmoakw8NiCGT9rDWMW1VcF4egHPIdCv4gVpV7N4McTmKvGKODMoaBcPSD
qYsjIbFWnR7ldjO35iHUX5MmvM9N5M4rOqVj52U+fmKAet6pE2whg3syUmYA2LJ1OUliw0YA9hM0
IoMamPXRloCIqR09YXednXQHnLae2cVkpRguYi1r6Hj4rGQPdo5xAj1KQ7vkVFEAT+o0O6D+eEKM
hljLOzGI5kYtontvntb4HNc13QIfkDAyLYujxJmYx1jY4AyTAdfw1bByOIQ8UE6E4TatRBbjD2Ue
4uEtHetN4V5bXPWqxEJARFeBwiKh7tGz2c8hkRf2F7t85S9YpXShcE/LeiVQ7bRiRgeS+1qfB4qz
76ipTHGEpbxNWK8QzH5p+5gC3jh3yuR7kfMY0h2HHo0ELD95mh57L1Nm30l5jLh/OD9Ac6QAbbGJ
taeLVdx09tXoK/IfaPG6V1uzMHoubiWO6oYUvta41WrjMBbDHhnLwWAuLbGLOMnuFijxTC6OJZBL
ZWV3JTCMRHstgaQvPZdDHDBX3SlM7CM+qm9geyREaq/MOXuh7jenTafMvgQL5XNrT/M2Yg0exmEj
3zlZgBQIpGYnO2GZDeGg2DX2CCwCh5AdRIS8PnC/dHq6xKXGGHO/RepsI2HCceKodhlKRC6zwu1K
uEG0R1pLoT1e5/iyqOL294vcr+gdxjd4n3gGDjfwH5135gmepqY914dOK1IeZNfCZNTXzf640AjI
R03WG0nGBMrhjM15KyMPW8O7//15SOHlT3sJpwHmbwO6Gzrru8SgftjYKrVRWxWFg9/lPN30OriP
rrCNoB8RfyhzDP2XjUsilTZUNNV14Qe8/85a6SllqUQI+a30oCxSXDajQ066+J5hWA5U3uvNZ4mo
oYa/U6w4IG5oy/DqEit/jTSevSVumia+nyv3ymx6y0DjoHrXqWeBgR/V5EA70/hmm4A5uMzGiEhX
GkSeaWnWKYfDMQqLutd5GAgWsJUTQQSHce72ltWuyCnYCVdlM5c3AOAA8/Ntn1g7baYhJBTA1eHP
2LD1QIsX20X24c5bB3LLKOf3RIjtMPzATIFMCsc4VxmQBFAEvpn39Cj3Ha8nnjIXz162egnSXo2T
H+M7oHfqq0fgxpg9KLGyQ1ZUQmWRfBqHNJI4+pS6S7yy7eVSkio+ItxZIdU71vZpyjDZs7wHEkGR
lrO2L8WJ7BqSHfJrZ20wHbtTsupWtAV2NVTfltC+2AaMmJT3Rck2XXEQHY88mkTIQfeTTJyhg5vq
V7jDRKEpARsPqT3KYWGyD7qBtfBDorkPYqhe9SJmxY4PdrrsEK2sZzWHdijelDb+e55sY5W5wEbz
g1CIhrDBpFhAcEs4dJGCZ273GW+aYz0i8xjCh8qmEjeafhU1yqnIok8CrWjiASRkuzTu4tXYhH+F
2MCyOh3Gp7Gme4YrFLrlrbCImrDY4SWcoKOCGMG+DM5DAnddFN03Qt2wBxEaE1TCPSm695BxGmDW
dxr5LXJHw3DskLWQoqE0uKBFuQL7lYegMxS4VeZuwq+ch/owA3oZ+MS7ie5P0QvkvI2o40Odjpus
je7lDuLUzqMGq1KyOrW8PBE7sRYZ+txaQQHFobx0FxXtPiFCJgdydATYSpPv5F7ixYWf4VARusQS
MjzH94M9mCJgRtACBmI7Hr7wNOUZX7/LTw4uxNgBZSly0pT9UlnuSUR8U3h583J46yPlaeU1I1fP
tK+Vkp9Kqclxv4YjQcveuPVCc9fVPFtmCHbi4D2fPBLvjMo33Rju7MsWubWuuWs+pOpJE9FN0vYX
Ay/Bb9iRVxxiGBy0/inbk2z4LLQ4tSreTICLeOwf8V73hzJ5thPqnrhDFegVn5MMDoZeb+s5vxPC
eWqMbK1MyY7J+71pRS8jTJxkDF9mXccEUjhX2y1uTZGTqD5uBvci8SWJDYw8xDAl/pocMAMJH7Gd
Y/SGnxXM4DDC6g2Wa2UB842BW7O8VuCjSLs729lWmnFAlGfD+JDd1VzdtIp4I0/kzszCg1HoK1lK
y59iYkjqB2A/MS4dJG9kyu05+iLLlKRpP7tae9P2ypMLncLStENc3BpuCizQAQnoGBRCbpD4eFSW
n6HPbVIMDRGJUr2a8UE2b+ky/qGB+2CNdVUiNLBI0yif388BBQB2MXcqAT64W1doYGR5JDFRvPWJ
o/mjldcvEIGNhwGjLtY1U2MW9W7uqCZ2DGuw9Pwh5f2Fli0LzpgbpNqysFI28r21q92MlfHvty7t
173LZB7huhqdPWMS+918ZHb5M9tEbYhKZbXMiNQAekAfdhLFyRZ1C0q6hlHzaqjEUKQnuspTEhc7
WPdclSgg3fj7xf+3aAr/bxyE/x8yw/9GnoLs4f41T+EWS0JR/eM++VL9aAeoy9/6b4aChSEgLhGa
rRsW/7K429/9ABXb+ad046NcchjqqYYc9/4PQ4EftUxqCQoZ2AN0r//DUAC5ZapvyTEK/ifOv8NQ
QD/1rlKyNQYyzBYNDKWoXd5P48pkiIY87YrAbRzySibgVZulA7sO1960TbPXMhevbZSsPUHOyM26
eL7hawIXkN3RRdDMmr2RQzJ27D2GAxUGrunfdh+eGkT184zWsvdH21wtaNv0utuHrrMZhv4wV7av
qVNgFSWmDqCeZu9rpG6brern46bv6lOsmts8iv3GCWZ2fNNwNrGBaQmBIY0Jc1bA1sEKoU7DVddg
5rzgOOx2myjPD7oFXGFXtwQBnWy2/FCbjiEpLtDbViOU2Fn0vojdC5DGdmR/jXXv1hzD2ywZb8Ry
ttlTp744jTGshii/RXG6LzO6wy5EItxtAE0L0/IbfK/1PD+l8XIMXXPb99PWu7N7C5YSQnGCbXEv
zRZ7lZW3LQKfTBm2Vf7VWyAS4oA7zelnRXc2xtz7JRh9QZBYposDN/+EoytN8rjxlPHGvB/j6dI3
xPyNuK5GwzmthkOf1Nsfnt7b7/Xxj2SSD4BRBDUY1HgU71BkTAma/FA2j7WJ0biWFMGc7C1uJRp6
bAriNbT2zWTYQUh+pKWKVcePeCitY7berr7XkaEMnHtuZBsVw+WcH889THPjeqc0f+nuXagJplnd
GjXEunOXlW4uhC44fgnOIJbuD7joB9gOVT/xlbBf5DL+zpYF7psiirlE1ddYRLO5+NSE+UV3ytcp
sk/jgIMKmrHV7y/eL8u25f500HfwFblyS+KGtBuNqO9783lyllWTNjN6Le8PKKP2y+7EsTgY/gJy
LTAl7enH+yR6I8GXIaGbIksGAWjhh+Me8ZDfU181UryaK+nXpn62deXt91/zI4TTYhP2yB3RMV56
D9Lbca1WC9gQ/Awq6AIrXfWQobzHfECCVbx8x6WW9D/zGJJTkREMaDXeemj7x7bDSspLb8CaVpXS
XAv9rWr6U5zcYaJzKtzpT93oB/imJalctuPizsbw+efrZFeD5tVpQngl+rYJ3hAeCMxK9LvFcq/x
tJAb1j6wKKVk+h2dznvWZvdLI46i9a7qlP3h0n0Et1rMHVi8bRwg9ffgcGLh3bGUYeg3iko1TzlV
NclbPJVYt7fPtYq5Ecr9ECZrGPV+nhdfOyAIwcTX6tOvg908/P5eQqH6gAKBJxW9MhsA/9l9V+cY
JWNy3NOTICEEIWqeaqu55AW+0EZkfRI6xW6K41d/rbAiNm0MVhdGi7CA7qIY9C1xapkUUD9XqExH
0jDrc5VmT6aRfgVtOMFNT7GCatOVihEEEfSotNSgZRpndVBNRjP/e0yNtRuaB6Hlb3FqXbXIuXMR
F7j/Sd2ZLbeNbdn2V+oHkIGNbgOv7EmRlKiW8gtCtC30fY+vvwPKvFEWfcqKjHqq83IybacFgrtd
a84xc/OS6UsRJvsiME+I+VaOd8F/i6ThW9oqz2plHPU0JwJlPPXkKvGIA9GdmV9cTMI3e+iJGrEZ
pk/wj2XtSxlfCH55T8J864jiNc79YRYIB78+ppGZ/iA08cOcdgdN6RZFVZ7NMdsPrn4a9QgPyhg8
OHzWKLCOkWt9fJasNE9NRqus6YwTSRNPjXXq6fV4IaGQFZK1pqluytTEamodKWajVo+PDXlm06OD
GoX3xCcDcXnTR7TJWf51LEmNtSVv6UfVUSbuxckcrK1I2ed8vp6suIzgP6xMHmVlruMhubQg+rhq
gRIjGOG1G7UDxA4NHhNuPd81tzXPhrtiTRARTP4h0yjjyq1dFi+23XO7bajjTvruyHy0QgeWu39R
hvoMmWoE1dSBt2mcuVFiCw8qRkXeJvuhRBmjZ6uwYkINHeQiLTQORJ/+yBBndCJ6D/DzpJpcG4WN
t8S2HzuYEX1knJrEvNG4wUYDXWmFDTOCAkKQyqZu62+5Ez2ABN1LcF30lMECUFsjZjufqR1wy0Hx
vqmwJqC0eaTODfO+a6M5uOy5O4b5YqjfwIsScGZax0LnhIA+7lV103omIxXhtoNtbnpWW+sRRxbr
GjcR2g0oKrjm9ol89QBsKgngDRMM96xpMHwUXXHr9QvD956IH8XSWyQXyDZHeBNHoK17vZC3Vfye
0EDHh4SnwxFEQSrZSZH+lvz52yTkd+KKgROUNf12EoIYwRpTI9KLcJb3TjWL/ASaVgEaeBTh3B9I
I7MsYv0o5Cw1SJBB2qL3lkdh8iV3CQFSsqOTL2GNSf2UR8nHrOi6731Z/uBvnGU44h1ZnXMH/X+u
O48tCgvXHu6DfPoGs96Z9575raNHQID0ZppTAJn2YU2nGX0/Lx+F/oya8nvj0D4OJTyMGI1ny2dR
dP9CQdxxq3Obc9EzfD61UY38ldNAJGVpnqNII1OMNdWWGWF0REu20VutF6/I0pCRVMrPsX/wFEHT
Y7pRTmvtwEmu8+LLYHjviWPiELSbeyGVu2mOFWn8bgfyyFl6G3fJhYYmH0MHdobCB9LBDzyO4awY
LJvhGX90zpCx7KdnHFJmmT6VwEX6zUjjVSmGn2aon9guHgnPPFb2wFrDWY6lQy34exXeBKh7xAru
lgObXoZ3jl+fOfcxkumed07/mtklUJzpT+PRfzJIdKR5ymOxxPnxu6ZbB0Xa92YK5H+oIfd/PFrp
xhe91W9Heq2u5/boThqi0hu5x3B8ntYUF2cPTIZ2IWuBjCgmeFU/FUX8Thl1P515NV9uP154G0+K
grIjEjrDXCpRIhKf03Q8fnfKQP3oSci2QcNxyFeWqzyaDYFRWDxVSx5tJb0oDuWBYiBPmq9vOlK7
OcGfLt+Znsi7AhDWlBruddrHUq+G0btjEZdB8ABvE7oiBC6upuG9J0HiqrwNOxyKjWSSi+IObMJ3
1WlqkFc6mbl0MucdR2nkZi0FOftx+mIyXe778BhNO02uOcxYmzcig1Oelbt+hCgcldQ+eKBpAKsm
og0h2EyynCAeLASZ4AtrrOIcIIHM/ZpETTN4F2b14JT1IetMzBfj87SrTtqPMIb5oBin2lOWvY3N
GdJMPpcJe1DgoI8KHYpfAAacIJ/HjsChCwouFLetaxyDlreghIRuFHlCIlZyCQz3cZTe+8ielpe7
FNSG2hRnkADsD+yMoRovdZEuSfRZDy0xoxGgq6Z8dLT4EUTAOQ750F5ZwZ0YUZAm0bvZMg9iCChB
aR39ThzUt+mfCmrAedN+z9NDKI7OhGcYTdam1k++F8WxqY3T9O56Ftjpk9qt8pg05mn6ogNcyZwl
6kPY3Ng+js3+pjbVGxHWK9FOb3VaNmwCRrT67LlMbD3ynBn1jqMYoMNNT4jc5+JgxADzwn+gBsnF
HaN57LIzagQQKvmZoGttqbXMJm1v++68DSn3qV1BUnut/yiSgVghL4Ouwi4wOMZSJuZDWzXPIFJq
rn1T/WlENkt0Q+kUNzFGWZ84h2zaj+uwPEOjwg4kTh5e/FaHHjt90DIo7pwYKo6bKI9NSE5iz82C
39C97L0P9W/qU5i7i8oWD9KQj7A0z2PzJvvgZtq6p+OW19WgoPD81bENnqw8h4l2YsQcpz9f1AQO
294pb+nSd/l9bwkYGNO5wnpgS/85dcLDtDp3qXGKTgVARVw62qnIeGaaaZwjnf6uCI9JQMyix0BF
AkBGZ3Wc7qrDNPQi8tgxTnMmysg49TgJJ5bCwg4IxiOhLiPxWOq6OgeNTLwl+iOMmtAVS0xWeMNI
DF5LNFrLltRs+Fwix3o4IbS54i+MTnkwK24BaAvXNsrkyvAvcAKWWsfWofjW0tTEuYuZam0eX6bT
eQhjPxrlDfjlecOf/lj6HSpOEx5mtF5FypY5HeuTlgFlqgKenh9hJwTrq3T72CyJ2SYeIOAl4EA4
OTnbpC3nBrWoqSBQSv/S6s2ZVORT6J3iDMdTZHAKkRZvwJ+Oj7bPw+mJcRwjoHUHXVKHEJw6P/Yj
qJWPLXYhmJ5AmNV3EPSAwlNYRuw2RatAy9ROLsAM4Z05poJQEQyaadf1c76WCUrnJta2C71vxVqp
2P6ZJCQgvEtLP9aeS3+xGwFdCT4cWZqzCIjbzCyj72Mqf1YVuRsf59ws4UHxwW8IGIdXJxKHvj2E
P8JBZ27Iplda9anVynfE+dFSM8wt4OatHIlJbIa5GtUCb3vwHjvuz74Xq7Sznz0OZzkAYTsO3/OS
w4CesiYNsDsJjyBDlnFUIQ91Ve0UR5wQStXCn0XVoujWWUmIstV4l7gLLnFsAPUFeVrrb9jE05kK
MJxe1xCBAjqNnp8hW8ViFYMPXlYupVMyYEE7mLciEHeBZGND0AZPTMbLjyErah4khryix9j/8MVD
5gtP4EKSgXiqIicEwCdUtWppR+kFfxYGKWRCIkhLCRXTbn6QwwxHN00h8IpAWwdB+G7mkBFBpWOt
Qi4Yl8pbUpE2qwZ7atP8PUBN5nVqnuGUkGnCCTZGCDEmIOIcf1Mm5dkPwkutPlmwhDWAuksUVbMo
znTKBxrSvKxZeokyUPSvwAW65gkcCotMxiEHxQUkuRF4N9Y1hOnlKggZ7s5AlDJp57xaB/mDJXZW
5dj4Z9wbradIHwY58khmbICGhPx3uJbZSBgCXLmZoDxSs6qlLVM8EJSN4EaJjneRTUMuaJN+pk4W
t8zYQTOxF8KSJTSykEwv/UT5up8V03boBvTlGjQMak+8vYJqsW7JHEu00VgIrWJ0ErODvL862nGi
4oFJ71FvM7E1gFWGaT2YpfnmOCKC1oDvFGDJY+tJ6jNt7qxC193FVgp0QG2rZRa3/Hpf5CuYU+A1
ayOCoTXRaQiOX4ty5akhsdB4fxZGY76qdIe2XTvQUzG401DYOsSdcxkqhyzsjsy4it1O+A3pRVUC
BsHayIaTLazCj98ZOTKIjBiwLDKWccVH/fhl6qH+XCvXgzZiQKhvQ9rqDEzmXNDGT5w0HyNLnPSC
ARynZjBn0Q+C8r5sjZPlOsDnGtYuu492MivKRSObCpS18dabJkdoMjYnKXsQUDaPvGmPbd3TkFqA
argwgHyrFntXdPbKE/VZs+yfZkZjOPGBGtDFg8cWX6brWzFpoCGXEX0+RuqitTnn6Vxo67LgPO5C
1y7PH7c3ykEnBvKRX1h0PSuI27uvXFAOlcriFCfte2fGH0vZMML5b5wzpob99CMS2zw6dXhBTbuN
Sk4itbc3xvpcce5vWwLZRXWuTB5j2g2mEVPowUutbqQZXqajrUIThkD4nT1dNKuOBhb7LuWKIfE2
ZcdqPjI2x2kZaFL/va9Qsyh8imkH7DwFSJwL5KnzXNKyLQ6SaXiRffSsA7+K+9Za+Jv8lGT+oiqK
H5Zvr3X/FGTJ90BRCFBVkezkuPrzdU2FluQ9CscIXQZEI632BMrsu1rbj3iP0eGnO88ZDUi70QLQ
Rp5335pcuxMWvTX86OR+brK6QFYtF2Wpb4lPuKEpSHFuZNOpep+rTEVmrDpQLmgdWOhw3sqAnRbn
twdNApAH76gJuOaQ2X2qkYcUFSGDirGoi+4l8Sk6Wmpx3zbdolHjJ2rCLI7DSwCTqlCbfDX0SIRA
GLJHPCSpt2/S9q0R1sYUq8pLXthY0ae0D60hXqgrPPY+XTR937H8zhPYFVUfKnBb1R9+S8WtLMy5
Rv92bgzsz6gpmzz/jhuH2NiIQ1ZE8EBLyUSjWDpzmZpNl92Vrn+JgRUzXpM7Carey/uF6Lh+NWx4
Q+5fAo99kjDY99AKiIp1+40smgcIHJuPMai6/KxUlOfBii4E7a0KoGnMKM4YWu6e3FZsS+dnMHjP
X1SOrtsGOHdQDeo6Sl0mrbzWsukJnYm0HxFjdeFSbdSOPi5IfAoABbAv4BYcyAnEAr4alJsuKDUw
d7Q0w547jgKh+avH+e15oKpLZIP4S3Bcius6FkFaVUMphW1HtrdhJhYJ9hFYFG0JOchcbkJPvVVG
4Ml2gZEs32XJxMMaN2TxzkjhnY908y9lYJKJ5i3ooi9Sm/UNEq6VF0uFS5nBUT80/LVZqfddpayr
kYUeTelLhFF+uqmhit7bZnhbJ4DqQC6Al00bIk7LtRXeCkA0ZmQvRqRYcIHp04H6cKGqBky3b3as
wL2F61ETYsbtJIQo4qYLtwbuGQzHYigfYMxtGw/YB7xqqXhbxnjnPFZeyermEq6g3mD4wDWDoKPo
kQ0olCzyhCpMM2cOrkItZoHOuAxaezVyV5rWzhuMLq6Clmh6ngHeShzQXS9YVoNF11kL0+KeQEZs
1Cg3fjUdcqkcYGWBG2bImzA5RwYjl62UDS+zjm1f7WRv38HefIyEuSVjhUAFaj/0EgSQEBz23MXx
P+RUTszQOMashoUfXFphPhQx7isXFqmCfAjjV0f6j3Oo6ui2ZIqqiaOiuEpBhmVsAHygnaebD565
TjBEQsVmXhWOs3YG46ej5pvCyLd5ORwApHphcdR7qFQaCQFWv8moduGTMfYQ5fYQjBcqyrFG0XZ/
HpC/dSCsSVarwVqVbMO/OfayHFRQFdjKwtIo46CdBb8hrK30X/HcvYQ5x7RpWf7zD6VDeNXMwzOp
Sc4S/OjJ3XwtatXIuavBQiuLdDpiZO5AQEuyDI6az83so+AcD5z3TAKTuUHPBx6hhug0o2THpaah
MjjVJoeCUZRwrGxdULJcjgdXm3/sKWZXn6cLeRO2LwV/i5iqwR8lionBMs0C9C8HYV0GPbpECm06
KpzlJEaX5blN7e0QtJhXq7PD3hm1nL0Smeypn22LnKs6EQiuj5Cu04tzMxqnqVKDt4ltjEKUB1Dg
ozxDuizVTu6gzbSpQVY9t9yErZIKkQmfc3Rup5KWMhLNyQ1v+owKXbiRQ/VUqG1IqDLId6M6Ro2F
rSMxEyI323PKAV26PRsrscA9MVaF3MrMXDO/HrM0O1N+P09jO9HtUxIviyi4aEFxrhX1RGbhOc4M
xp987GjOGeMOLci5ovaLAZysMSoF03/+sWZ4ZbF2J7aynBppPRhpPffeP67c7MKzXuIciaZzkQdK
AQ4yKTD1EiIuOkOXc7GqinnFNRANi3HCk7VoFPWRrY8OXOzcOkJL1rmubj2Vo5tSc4R1Ku5oAFk4
kQ5cFAdLeQFEu28dYmTSbKd9sKTC8jkeuCO3cUW8YnQp6eQRQb8EOPhzqojofNKpdOll+Vm23HUt
CnYZNdU0TtK5EQyUW/mgjt36i+wC7uXF50Dy9yr/r2QI/xuBwf9ZWsJkCP6fVQiMPu/tk/5g+vP/
6A9oe/0lEdVrdHUtA1QCv/WP/kBI8y/LNnTKyTY2Wv0X/YEiTMAKuoo7VToW/2DT7fxHgKBo4i/D
RDI/ebQNBpQQ/0aB8OHn/kWqSeqN1E0UEiyWGlWcD9/oLz1ngu9SC0qn+UQjRt2kWlu8qB7OLvtG
CbRi3/Era0tpEB4Q2ZJrIDpDCEpWpvt3oqa1rI70cIalZhr4y2xCAYxm3HNobxddHud3dR94X7TJ
rxb3KdxP4H7U0SM5wCKu23isP2geCq95qi2XLJUcl2OXqTpdow7+cFvWGyGHZu47wE1++WL/Q4P+
Gofw8aMFzVcTgxSipOsGfdqYboVkvn0yRRxtEqhoh7SGnxgOU/BB36vQ5bVXAj3uo1YlzgrO4wJG
dHRXVoYxkaTxkHutRhZfC5qnSN6jIqQjHn+VeDNZGT59qRTQGVsSdzdi4N883snYGUnNnfZ50JLx
kJUg0WXmZpuCHJxjVhN1LbAj9FGaIsLf2HlCFlFmRPBW8B8i//5KPqZpvz0QYmRGOf1quL44gT53
gnlpCO0jfXjWS0p5pqdpN8hVt6HQq3WFI3mhxbwWP26GmZpnx14Jtcd0NIpZWrHcjZoGpwZlblXI
74ZXDufWQWtb4Xw62jlk7xCCY1ro+TptlODfv0yAG0h++MbZ8vGrf352BU4q70b0z0ZRtXMi3yDL
CR+pRWrQuhjdBWBF/3HUk5uyGauXIdQ33MUGmOKs/pxbF38ehBOr5fOX66gqhwVkS1QDLMO+Uh/4
WGPHMMkp5BYNmDky8AxsRLM+icvvba4BxnTdt7aVDlLTOt0THUn2ZalDyHVwsjQuQDdgzXPNCvPn
JJF0IEw9m+fCPiuGyiHajyaHNHLRTKmqNe4X715xMXIkMb58tM0wJTtN3nkWeD64Ws5aykZsI7gZ
DGkHM4Zmg5RNqpeigI5rRSFOYsO/q8jWcBD9n8mfvKtJsedqVK+x3NPfMqvxzsvkyRNh+Q1VJDkl
MBMnq/ShacQqzp1yr07uhj+/ymvBDf12Ul9ZgXUJ41rDjPj5q7XdVtMqa2yfbehqr1G6BHGfwDZC
9R3m8PISYXwPgqTkuhFNyWkoQAm5c9cBSTwob8b+1ndhJsWRBKXlFSDcLeMWz90ISL04tC6nMkBu
46uwm7eqFdEpqzgMy4FImMbNH3Kda34nsXr6hJXd9MlXwJDflkoMGKYOxINxIgUqg6vPRyJNHLqe
+gyyHh+7Y4bHIDeaveIP/ZJUjOqoZAnJoUb4hb1LXKvyebWQghA2QN7Be2hc7yuo10vQVaMDSQyO
YRE9R1HoHA3QADgkqGaZ6c2oJDeNGPoFQhFqX5JuljBcOtOVRZK2nk5h9ZSHjE5fcSAb76q+JfEh
8qec8STAkoszWpihN0f6oywqERbzYoDDlXdDeeqC3lx32pDMVfTmd0npT/zgIFtWtQwXcQ9gbBjS
4NDE6Ulx87dBw5vfjeKVzflIA5toNqHAgIzsi1mO6u290VLSLS1ibrIWmY9F/820oFk7ZOG52KL8
PGPTSeFtB3WwCAA+23HgrIbG1Uj9nNeNV+LxVxYlYK6Zg0d9q6sKVNzcpjc4YmMqQS/6cECj1N7F
ASdBI4cnmqsHahD9Ko56zPJ++6jkTbnQVe02L1BxeaVObjmYyXmh0H0tRyYqo+3exxq1DFSkygF1
JxCUTb1xCS1duAYwThvOBzb7rFo44asey+5uosHaXh884X7bcPPlLcbwegNTuHN3mHCHCalANY3g
PUVXuSfQQ52ZyfgA44/ohjBZKjz3tjM99UGPnQP7T/eK+uM18CO59jorX+Qjd1dXHXdk/DX3tYOY
uNHyIyGDfavoC4NsoU1r1W8Cy9y60JLqSaOVEfsZliHyDb6Y+r9PDY3JMWmoaFxrqIw/Tw10ScU4
lJXznDh9ymuIzhyQnoIuzLaRkr3FHdZ2pfdum8q0d3rb2TsCY+8d2nhrKmfNPujrBle/Rx00J0Sy
gULoxzqN+0wP5tBAmw100G7RkhOwUBpAyKoTryLYpKjhT6RsoyPx1YA7XpItZNKbyx6Rs6e4r3Wh
mQuJzritI+WB6vCNIMV6VpqMmD+/g2vxKXOUTVnQEeeqzEZyfV+t20BBS91Gz7YetPcjvMp93sqT
0QNfSCqLupiLxt2r7OwNJIk6k36Q3wYmldxOd41tRUFo59Ds+fNjXSn5/n4q9lkTsflk6Lna39o0
7YLUzaLnujVI5YSfMm4MGcgH36h2xWQH+PPPu0qcNacfaGPmxurMmRLg0NXhpK/V6SN2IUOB6m5U
xSeH0Jwazv+27+wGFn7X39ljeBlNvbyvtVmhtgW0/yK6NfQWlaaa7dwm2VrdYNxECcXwatIlpaqo
NpWLoxDcBzEbLC43xaDcUWdvltQT50GXwgC24HD4jb8fO81blcQxuE5Ey1FmL7oLB7ofabMObMDE
Vuj5Jh2rYY1hi5ynvj4oox+RH6i1mGOyTSCV+NX19B3wUe8L9BS3iutTh8XBG9DbpHrU6dN8ni9N
6HDoHo3wGbDmT7ORxAIaPFd09sLOuC8qaS6NzLJmGYiGh9SxXjt82H+PjH91A/0/hNmjBvTLSPwN
s3f3ljdv/3X82f0Xhq/059uvd8iP//TvOyRnzr8cHAkGVdWPayJVp7+vkMJQ/7KN6RbIFfOfy+U/
CnZF/KUjINYc+MKoRCVMh/++QQrxF4vexOZD5c41hnXh/7MA/7kEVVf//qtqefri//uuYTNJJ2If
/APNUHWwEVfC24p46nyw0wnCrTkHugkZha3Qv9cJ8sAcTJMErCa1kclGhxDA/nd3Mn4+Jg3H0XTN
YBWf3sLngSlL0kdT3ckOMo5/2t2UBK0o9k4N9XEVF3H0qMRuTvNFeaZJB6eS9uWLIbuLh81locnh
SddKa89hwtoPDTiQrlTOCiyarxbbzxPo4zlZbrFEsjdzq78+ECFlKO3GdYtDlRLnQJRyIXHylhhI
emmt7dFB1p0aR2K1XyxQ0EUPtjYp7eCL2/PVhZ/nICyTNZ9DLzoGojOv3led53orjVo96LY6ApVP
07u2Ab6pZeZdFvja2qfHiriHlqMU8kIESfegJrZOc9w7qKFclZ7f7MZssmN7TnBypdhTUb1D0r6L
HBelkRyML3brK2rX9NCYcthOOKRL/ndN2ujrrlZDyr0HMdpkltlZ2y0hlMCnapyXRvYCcFitrtMY
S6YM1GFNiyY7th07sCyyaKFiy0GIIKQLQ8ev9lZB9mDUhM0pqOqV1TXxU0YE26F2QvJsdb3bO4CK
FpYJoLQvm/olI+kCF2iRXXLHP7Tq0HxPnRTruH87JiLbMUlMsgUHheoiOP3OuE0dhJ12l+gHX7Oi
U16iZjC9uPziDnNl+f371aBCx4vCnZAOzNVBRuLBNPRSugcDOcJCb9V450ypJWxrHb1rFM1poqsU
curzMH3Zaue766rBIGd3tneoDO8rC9XvQwx5POPLUA3ooIKLx+cpiRbVl2ntesexszOCbgdw9gNt
Uq2gGVkFj2HjBY+6AGOYEWpHlxdu+Z1hxS5iRiijGzcP1ib7zFNaxe5pDHxoTbgfcZBKgv4KmMm/
rLv/LGm/LmFXIBfe4fTAkCQnZw8VuWtR/egZMEDy0D9CWIzXHyG7VanDWTJ7DOwi1GkoetXc7XHA
oZ92bxykJFkBmbZSaV7IQqCzoiO1Ynt+ChUSFPyhqVcNwnjKaOLpi8edltRPS649ueLgzvCsJApf
O55rjRTpCu7QMaXZRQggot2kLNfqCBeYmUx3uTe6cNWHJ0QF+cypu+qgIy/wRVdS7UETx719JUAY
aOkov6iXXN38Pl7mhHDFGkWFgmDcqwHZFL5Vjq7uo9MlUbWLWxJ6vIws4yRUmoVZEMjihGa9MgKr
npWCLm+nVPe5dTBUYue7BusvUDJ7o7r1wmhFQPwfcTwi7BUOXkQNwf+OVt0Qqwd2OcLAgoLjVO6d
MfBrM81J7Q0OePuLqovx2fPx96eiRjA5wrjWgo79PKbVvCqNmn79UbblyAFPzQ4JdqIav8FODqs8
1jGW2oFYWEFkbJP0TsN3fSOs8T7ttWWluMOOVSOBslgtZNmrZN+hyRtRct8ECmrgwjtIvTQWfWiC
9be97CbmxgBbNFiRQ5IvvcilE105YpdnBL3R3FiHpdq/+LrUtyY2WEIq9JuBeKapTLH928NuLQoR
iy92EH06gH8efqBbOHWwItP2xaL5+VW4dlWoel2Gx4rss5VAzJqyPK/boomWKNi7OWq1YRNoOd32
bnz1kIcOttlsyE0PtlrNiOzQt+y5GgVr36vGRVO3/bI2Ye/odTbeYocbNk1sqEcnFgSydHX8naAF
UyjqnLwe746TEuJfPH9LEm7LzSCKnw3yoyW5TdaNLjwUf+H4Bf314zJ09ak1jeHMsjZ5WbSrAzDx
CH5peDI6ouqFnG0X7mxsrAmxRppm059jLZdHL+FMT1hCdRvnXQ5iPBY4uVKYoUpOI8qltxvZkhC4
urxHbKDvxDio69imsKgEsBFyrSIDEWX5nIdIYA6ZC0WoG8xrw7eQkqeWOdnUTG3vDUHQXW+6u1H1
kE90JvEPY/RDg86y/DjRtPlX5bLfl0mHaU3oM8eG6XZ2vUx2UaYIK9eDY1XQdpJ5nj6qHm2rjsAc
2h1PGTCXKjbNPYbHuzSOEAojvEUjcZhiRXhnZXLAi6gt6lon0qyMnpUEUXdYU6r58xKp/TZGeVTG
OCdgzs3qb1CIOonc0ceFdcRc487U1CHurq+te3IMZlWDo1cEio7+8lGhL8otLV66DK17g/7nGkXl
9x7e2+gOEorzaLGFsf9g4XnOIN/dYRZnh/e9uVrIam+P6M6cOFe+unF9rlCw4kDrUIVktcGIymeY
7sm/dGbCKCRwAWHJUQfHFulJybzyziVfwk60NAhL8RQ4TXcsKRw5EdncSkh8VKoBvfQG3j30NmMX
Soh2iasiBUtIii6V8Ku907xeDabHpIzAwkj7CHP458eMcl9tk4jHFPa60albOAVU0bIvl8GIr7Q2
C/fU4aiEYDOPtdQ7oYCnIlgWd6aTBuuhEuVeKTPliwX793MRbg/42wwAzWDQXj8XcS2FsMlHPmYp
wdOiFu3RrcIMW7f+ZBBbPXecIt04pp8TNxY/2BPNNygTTiUIfGc90rIv3tSVde/jC0WWo6qWJYDe
EOD0+U05CelCVtkkR2MKu5ajvkPoi8mBkLkbNUXWpZHYzkJPlEdGIlgGfJVVAcVrrA43ZhsHy7wg
QtlDk7d00pJ3Z1XNstaoMpYZgBVJdNMCjXCUwzgqU3hMf55U1ufKzPQBqCJz+uZKqmsYEK9GZEJW
kkHfOzrGY8weWJvdznF1PDjWz5yL3mogJhOPSq8vgpSYoX5Eqyojj48YybsAdNFxIN5pjcCR3U+D
4Vk7ZwQB9a5pTJtwRMBSE9JV1Rs5zEoNJ7JNoMiNTpDNOnSrfVt36k5NTHVXRNltM9gtxHHjXgkJ
PaotZM2hFla4+4S1KCuC9sJR29HcUg9ZUxxcx3t2kxw4h6aONxXAYZgrRFi6DZmOTVigWXGSbpFV
FjmNHhA2y3JxzHLn3ARCd7gyuER2lMUhIdcobiLx3BUv1Dvzp96ywQmLirYoKY7z1GiKb52rwggm
X6IsShyWZvDvBxPH/YnzIz786NeKq7oIVYX2UHy0CK6aI899icZgMTR9vmoA4sybJyC9ZFzrzLFo
QBygKCO3y/ylRX5H93aekAB8O9rsV1yD+rnUsmjfS/JrQMcuGhSH28buGJNK/tWVRftP44jLwdTD
no5T1/B2W/OTUmZhfDQjFc3c2G8bK/dv2lDZ9ih3kAzLglaBuyI+Sx6UPN0mZlRvSwbgUupwhhvZ
nuwFMK4CXbHSfetVv3sKJAwrS98CqN/lakX2rRfrGFEyaD16Ib+YDB88vE/nASYDzk2a55RQOAtd
TYZCK5rGUduYHQYBcNere1eP2x1gO2clvPi1UssSZ5eWLZSxW6ftAOtyaG/xdBsU4fVuYbbJQwpR
LPN1sY3LOpn/eboK9fel2aC/r1M34vLJGL26hzGN7NCyw+RYC82ZqXOZctHh/1HhV7PExfupudp3
BGH3VlneNLFdYjjMlE2bZsVcU2si4SLsb7iD5kXLEY3bTbUtwu5OZNVqcrDfSitHZ29DxQoBDqON
jOahkzobLyawhmpifMGl+DNtdaz/NuXL3mFccTdwVr6p2M8oy5dVgYhUKtkD7bL8wQ/iktsLmfSB
LN2dHZN+xoojb2zF+RY5fb61w1iFb8vYNgdv/EEOIQ3iVMI+8leTwcTQadBaQ9htXCBDSzWkB8KK
Fu16HBOBE96HU0Zjgl1MJoSZxUrnbczAczeES/5oEwPnSZ44L1XekEKUevHWc5UZXdbxIQoFTpoc
oY6nJO39gERbTZo9Wm6Pek6Agq7TvuVDc25IPbYd/gju6PJp5LWairkgO607WVZXPQ/ho5bbZKvr
PVG8dpgiafR3ZhvBZqahunG60lgqg0x2PVUJvP2oyOPSi9aEG9zqjpPexFBcZ54A+dxl8Rdnp/80
spmXlPK4nnLLNK9s2yPBTJ4n4gRANnsOeKI4dCJEhPvSspxVIuGrQW5NF8jOT2Q/ckyl2AbD6KYc
W5KyK3c1MiGcTiw1q2i+GNVXUgJAqypwcx1Ci2QTtXTn6ukIn831JAB658hhoEVTTenLNg05z09X
ZnYqMMkiLuD7DI21tGJ9TWVImUkOfrHK6aOCG0GfZd0Gw33l1ebGAtk4T8wOC4Gf7npdu4+FfPpi
LjpX5b+Px3YmNY9hqlxLr68PtW62okjlcIh7tGBDwx2u6czqGENRWzi9rS8cs9BmEY2By2SnrsXk
zyvTzQiyd1bpTfIY2DH2Adb71Wi31Yki67cs04Z9P9Ji8zXSkseu3RoZ5YfIdszb0ij3GjHNS+ki
ZSPVKz8aVkNCYejcouZDNgMxbBvFebsXOdyInvJLYOYMRDXEnT0OxqwP6mhNqgdIP8n3TGHurna1
8eDkzoI4rGiP2A3CRwwDsJcVBMPUw9Wvqv+PsPPajdyItvYTEWAqhtvOuVtZmhtiZjxmMRdzePr/
Y885gEc+v2XADclR6i5W7dp7rW8RfUiLDaQxxrQZDlJff7/EM0syhXc85o23wZXmHAKRyAVdXvSC
eDZXPUtr20FgVXb1AOjkOBUESEpPughNRboM3FDbu44E1ie1CvRmx2DTKoi7rtJDNHn2i5Eb4UIh
Gbz3ce4vKul/dMNQbHiAsmOay59BFiXb3JrR0YAKV57DPSSq1LQFSSgXnq8du3aKV7llh/v8iW1D
bMMOHooYTYPtxNgwEixvVmsANhDGu5cxomsL7acV2Tdo0AONrDi4odn7iOh2nUSTzxFgXrPFIP3S
aW1FuDJYOVKWzpNPryYtGQhlZMofHTTK3DLyW4B4h/9WgtG8P0sL8txgeOoooHUtSiGrbV9Y3b6p
p9fJiw30+3Z4ngJ4D5OfrTH6vRAjHe2jURYXr528tdLaoCGBdYBLyHT+FAZtDZ1TJjsyGNzzQAdz
kWV9d9AcPrSKYdfl/oLpgN7ba+hn2avRVN7e8mz6EW5Xbm0Niuu67Y3g1LTcR3salMu2yyS6HbLI
BtOzDmZUV2/OzfRD64W3Idg1k/RPuL4rTM6BWMVFVC1MfVEMM6pymswV4yftmBIAcqvoHD0jVcLH
THLtMaIwPWh5iSK1YVcPIwavRKqBGAhVw+MEpIsfaDxK/LHH+1fEOBwMk9QAq5VPpe3IJ717FYnr
frFn3nse/6gGeLzpxZFTMrMc6K9/Pmo9mqoAThAz+yZ3yaiVN8ehazOakeSiRjtWt3R9U4E934qQ
8mzChNtWnFEKkpqhCux+BEn73k7RQFlxCnBrS/HT68okTy4YfyQ6SNbSz/7Ki+Ebo7UlWZNxqb1a
VRLdZpBoVY6bRLyQUDsuBACyTep01VdFz793MfYuG8Iyexgzpc8TY55aaIP+QCx9VWdHEUZ7pKl8
pK534apVXlMAgZ2sj9HUiasu2n43uuFXqJdPII/5CKCIAtBlcH463r+OANaoSB2tsM8Fs4JrHuYP
uN3sFftDs6m0Cv9qCpugsuB8YqghhT3Rp1VOCuVK73FuFYp/OINvsIOU88VCuMPL/1wISDn5QBn0
0KA1vE99Qh5JbESFKc5Tjkp4iOx6mdQBgb/zS1bjTBoNbVHVSbzuDDPdTnb9Vk8x5j87fCIVnRiZ
zjFfnDDbVgCBF7EkpXaMYiqMMfHJsiBqoFKXKGzKIw3YduH42Y5ljr2PFLVVGoblJquNF99qmlUV
80iruPobIuyD9EpFzTBpl0pgVfGCxMUQbn2XrZPvEl9Nz1YfXWxvcq/NqP2dCGY9HDtEi4tkIj66
PNle0O+cDMcD8WG//FyIY24lu9AV/i4KXedgxeJY2GukdLRpvT495oPLLbdLcIaqnnCHgMxOyFow
/sfqIM0oBE5uTF90Tu4lwJ+fARGRpPfagJ5ZJZ+v/iaPABEhtnaekZHXEjLlwmvqYOs1Trut2vxX
IZxf+O7blSyqX15CikL9jT1wZ0PWWYDcg+ha9u8UP2McNDtReuUy9+UvO2rHI2Ti8ViYLpbu0H2z
pipee+hqkKy2TyIyLkXXyZ0ZRC7JCTGR4WpIzmPAYVtbxiEkHFcivIcA2YqNGYwAvNzQ36pu+qjH
yH2ZyrrYCGFiWdHsTZM6wU0YBcqgSKmDyrFBFnXjXRne2GRxqch5p+k8LKdKRQwfyJ03i9o6o57B
HTM65aLqBa3mZHZBB8S3EuD86meBv/d755ya/SUGEWzpzsWOKmBBcqB2E0G8NZJh3/g6ESzVOP6s
+rlLwcPUSP+RuTN2mCw4V6Inbb1qb46IdwlphfuUJL9rIhu4EPrOgaWM9xH/FM+yWE+q2uP9tp/H
L9FPn1uz7AcAaBhrzmNwOiyfR6tkb5chtVt0GWngLOKgPM6ywi0ObaTyudef7y/u0MmlAkG8mrSA
nO6gXteznSZsSftMCrTEJpEsWRmAaZ5M7NFx8pP/b8zU0D15Cg4HARb2adAKDOymZu3CuquXk2Zj
iwM2vM9FE6JbpD7I7fJRd9S6jzrtQkplUcQeGSjIHTvKPXR4mJ6/qC/nbeXPJe/TnaGn5CFr4hT6
1JPPJ8SZ0DKLC1JKpt3EMW+cqlllg8saMCx9Jaao2TkG1DAwYQaXvWETjCOy7rJOXr/6YT5d8Al1
4ogAk4IEmb2aQdCfnS4R68ZgZFqB86XEBz1InEAY7UjLaaqzTogY99ZtUch3bcjtjUkxs7K3ua03
y8acbfZOjQ0c5pKZJvohzcoYQAS+X2B9hLwX0QKopnzsNf2btAYDAi1Vh1cW7g3Gb9HE/qlP6I8a
BVrLsgKPUdsd4AXummabnB0mvgdBCZJqJOKGwgNQkUXcEmLDZ18W5mrEEbJxdKSHZVyYhzaGiDIa
BPtAwzEX1hhdM0w1bx5Uk10RiEc9qsVhyJW1oeEplp3wNrVtLGJtov6WdBq9STP3nZXh/W7lobT8
Ct2X0T/6XW4cYq6XUeD/Mvw2ePNi0FRadC0w4pKHlRsfwu63ZelUL3nTDGwWqbXR5wPCnF+U3ThH
OzURDGWUYzhyHJgEpXa9v0SFoV3bKEkWljuUu6FBlR73e2dqdTKr/CUqdLF3vDHlkqyRAcvVvAAz
uDQFIj2fqNQds39JL69+1wOGVUbONDxxTPCXSfsclNFj3OYY3uayKqzsYp07+Nfy1jRoNmn2Gwog
Rl0YlW3Nb45dqOpDqkGfm+H/+9JOl01o3zShjd+TcgAzZMtx3yVAgqMhCa4c5IfKkdeOKNVljmrz
iwbx54kei5RANipGbrjzUXHvnvyjv24WVODcUgFukaZMorKnQP2KNZzB/Em5OKUyN3I2hFzKZdVM
34LSTNeu7C2uWi1JTmG297UYVX+srLdkpJMo07rc0nO03gYR0Y4AKh6SvExw6SZvp3LPMBwgX1xX
JIn971dkvPPXwhaKU8/6oF3THWM5PucpAdnwynY5bsdl5Q8oTe2CmrD39oQz+bs4AnH1xXP7r+pu
fkcskJRUsoiHPsuF20R0Qdgb5YVDTd5afzwSjoTF9myVXvdQxeVjBOuFWRb+y1z7CZHX/UolM/fA
/9jHDP5AlU0yDNIk43MKBcCKsVakt1z4Mz8PmZGfsZuYkJBZ4lV39BtukEYSRTxm05wZ5XOWZmlJ
74nIhD6J3/1YNV8UdZ879/NSgUKLzIpe2r3x8Od+ZkRCx5A7VBdjGraOU41Pak7JE32krx1p7WsW
chkFYIlMfdxVqI4fumY6imKAaRF0j2hW8rVCQrjPx2nYWFHo7ELpYJ+zyu9p6CUP9APajd+b0ZZg
ri/e1DuP8M83FZMRH+hdpMUvMvcJ/7HSQ/gu05xQfxnG8KOOIuOEXdc8pE22s5vHmt3yx9BDptD6
1r00QTusaN/F8bZoCmMZBIV28o2K1o6TeK/kkvY7ichx1cvRe+0aLVrXbSt34/wtIuSbKc36PNha
/Fg2U78vCgw6+QTAk8b4JUx08TSoetFBrOKGwBWQ6QDYGZrQ2Esr/VS64avdq/IjGsm1zh0eDzaT
S97qw+b+1Ri7w6Y3QuuLlvonOSzXCoaaDs4ihkZQK3Xnk3CBNHCYK2GpLnOWXDuMqDq74LGfznLM
uFknzQ65FlRWYBDVoqVJt9eMNN33iWFiQwGu0xBD/sUj+a9znZka4zV0Hjq+Get+3fjnR+eNynRF
W1+SuEE1Fo46/5vRW4cOpABFZ3BOh/EZvAkoG8o+hZ4b7obJJUqLZunHf/80/8dCArQ/r3UqBuqs
z1vmZKQhXX2tuQAfKTe56g0mOn2+Mn1SaOEuDCB+uKQYnSTafWzMU1VYJsQ6rlmBNuJG6uOWM5Ys
m9Zo6mtQ/pVGASKQImCZ2GRBqPJXIUMiYTodlUCKCSXFLHQB7jpsadkSFelk8qoX8pT2EAMQZI0H
oAYbQ8J2zxCeXKD2rwvpd4dh8JIl8Qfmg1WXuzqsk/1UGM2qw3oJqWxEvGUZ1BQaoJD/fpv+vZBM
nRVEjxK046yD+dSiHBWS444S7FJrJ7t3p7Oujz9FHOjHkInToXOJEeT5y+NDARXtpMfGW+eKYolP
+RoVrv3FfeizHgtJM5LDWeSNoNpiQX0aVYQycBM3NLsLu9ZIJ515RdS23pZL9LIu1UvC2bNugp92
2xJ73gRAhDtky0lTG3vbHnZAOgALAIPjOW7bXWZW0BRJStiNKngjHRMXkkXT8b/fRevT9GL+qXH5
mTNpecZxf9YRTa4LL2vgjgK+TN8NYDEB5x0HD6lJxqR0WZqqXnfq0JgmxU2GVDybRVqxV9V7v+XK
GZqDe8Am+0gnU4d/NB26WZQSJlHxWLfVjxhH0EFkPplcCR3gHtxOMoTfrVQ8UswBduiFSY5kSnRF
lsfrFqQgjdtkHRLf49nmMR7r8AuVySf6OHvQLMXnwXLImhWAgD/tQQPsFR8NjXvpa2Rmg1UZJ2aT
Vxs4zmHUKsq1OrgUrd8RdMycuP0Zxol98Sv1HXSNu+slJZrKmDVh8fiqyfV5pM4PR0grBjiTqdIc
0P3pHGFYZ3vM+qfLbwnr742wru2YeYt77bSpeRkRSpLpqd7qMKVJOqtq7y9hazinyP364vOvgoEJ
hUMLzyJjAtX0LLn+59kWZwE0PHewLinK0R3thaJ3vtVWQSrmaIiDos+eEBS+KjplbMxWJxIzTP8G
BEtQ9xBPiynVv+Iff3Lo8SEiz3NoE2ASNVCgfO4BWUEY17afGxcKeLI3/LDZWbEiNTMKXo06cB5a
I6quda6fijhAK8ocLk+Hn17AyD71ZHvilvqoZhdTDeZjQcrMtC+bhN+tMLydGy3iKU0fWcY5s/4E
ZEQ1uBhR0wRvDlfcMHaXYV+fwqTBeiM7/1SUgbMFyXfklquRakNL2JillHkZvTcuwjn8avTtjQy+
FxtzsSVJ1Wev7RFvk+9q8A8iU4sK9UsLDzHxQBYDgF+N6x5VLOwPMlg9LlFe8kXd9Slx+/5G2nOf
j03Lp5Xmfhpg5nGAwoynl5Cg6dYO/oMgRo00v2ruXRC1GCQHKFrmThnTz4ZdaUUsQXvIPPIv/nsz
sv91o7VmLStwk9lwzWP5aZmZVmiXmH/ExQn07gDJVFukFrEa1CjDSrWOd6ETpINrgvCUJFIeufoX
i6HUcS8WGtEXvp1sfS2ciLlEo4zUwTwWapypVqk4aplPrgQ1VFluqqntNwoS69lmVIUCgI9J1NVD
QDd2YU7dS20O9UOeM8zJ7PqsD9RSmKTXY9mkR10W8toz1Qf5S9iL3070BiF5KDd/dycii+sGXFkd
ddtYi4qVn0Zibzf2V0AY619lC/ByvAWzSZ0iHpv2n0+l7GmseKjTLha3rEVCDk/ky3ppx39XtZ4x
PDA0eFzWPP0ttEXjDGy9dJhwswJhZqnP8mWykDtsJpNoXq2QYUmSt9/0vP9QRvat6jxsBch4Vp6X
LxSYoZl6voOlcnOl8xblBYCubRl3r8h90NLZX7lwP4sgecYFUL9Z+QTnw2av/vM31Ayuajj0gwtq
4gzuTwJEqDe3phQ/Q8N4mMyRELu0GRd+GJr8fSmBq5xF0ZnHlhPM6DtuvJxpxIhoVwePwp4+X77E
Q7Gko08ALmOSxSREshyr6XnCLc0QrFx2XpNjtVNPNujAjJxoDYbMglthv41pr23ynHgt9p//gT/8
f7O6/48HwAHk4tnUxeRi8Cz8+fsmyhOtMznJldzZa5ub4zn2XAaOsfcop+p1IgfzrEA7IQDMDsob
ZtW7hfzEiE4ZM6ZVaMrukMF+N+ZBELDcs5e7xYslo73dETqtg0WmQ3C2EBEuGKKP0MbagRSdNABd
3zwKaTgL18zQfxvIxqmvkpMMtW41kNK219L8CfCV2sl0TLEao5XNar18r4LXlPPhtZrfFq/xMPhW
wbHwJ+s577iFVHFdfjGg/nfdgjqUeyKGOvqalFyf1n7YjV6bNm3AicR8qhODCTiqSE+V9WtslX3r
nZIsmqwEa+pUu6GDhZlFVXSUTnOxQ+9pCsLhxUu6Q+Ba3xuJbTqPMSKSMXaDEWatM5As16bCNVx3
g7sJGiKmCkOsVFBML52fbFqj+tET/3dzZq5Inf8I6ukjSVtFN6xuV4iBvlKG0oDm4//jimm5DOUB
DnBF9nBT+38uD6mcKLWLIbl2lt5sMaL9DNxevMrYrBExVABKwNhePBtkGjPCcWOTxbhpdVKZcIP2
y15xnSEIApiJ6POjDPx8P3nGRYpkvBYqgAWtrBc1AZuwM47TqKFVrnnFobdjlzligtlDdcVFe5MZ
oL2R6+tWSyP70uZjuhdcVck1Dpy/tLFMnkivY2zSTByJNVZ113qNC8bKQPubIxWp86pM1jX8bl0u
7VTV114P6qtfhQS9joW9UJH2k0I+vo6GIS+OGGoiDHXIs5MN9Sf8O0Q+x1nNF7iWN+CixCbSoetT
NxoLv7fkzkoxxg/T8K38pQpd/W2++LMXQ22mKGkOaVgepz7oz0OuqwuxWB9wZzUSlb1qV4hBf8AY
6tGrWplqCg7C+2sWujLPseWmC9ruJdOJCVrYXfEodUmY1eSeUEi2VxtF2J4Gz1pTWr0zSQtZs0sj
zs4Sdc7iG1AF57WTwrvGTfoaaihzg8J50zWSc71mKM6d8GdOcak+Qi2VqyzoxlsriSvHr3nphYzp
ojX13muL+iqS4SljYLvxITQDuvrfT6jJ3XzvdeGz5mrTWg5xvIs0dzZEMtuoWvg9vRb+MpQe3MAb
bOy+tPYJtcqCGkPftYNZP3KS2t6or+qxJcPqI6+V/E7S+MLruSG7MYqehdvHBgR/f9xlpXEwPdR6
qc2cpRoISusZQbyxqROmyiGJFk4dsZVxf180MrKekK6KpwLgpp6TgZIm4zv7NA1hKNnb+7d4hOlv
eMFjRBT6FVAiYGClgwSypbq4o14sI1eydgvdPWftMC11mtc/+kjbwmRq3rTU7ug2K4zERCCXhXy4
v4RnJy69G2CPlLQsfyKuVyRnL4yJJMv6ehF3VrgnUdpa3TuOXpaYS8GAD2idMLdT6ZQby4MuGTkf
qijFVstImvMyJR8aJ3sUWfW9aFT2kCVDcHXSjCAwuevbvLmktVc+Eb6Sbfhb2sqY9OrJGbqCGAb7
hB7qyUUC+Fccjw+Fl8Vvk4qddd919THttQ5lHqChsIh+wSnunt2YNxAFmQUG638aJU7NnJEnm5Av
NcIm5v15MSzYhbE3yxumaE9EhLFker63Kmdm1+b1uS/D22A02qrJnXEtHX04ha6ykQEU8R7VdTSR
IB4Na7+3ifEzNPCEo9NcNU9B3R7U1Ui0GDWjAEVoMMqxTURMRobbCR/xNQHjF0+aOprjRzG9V4Ks
LYOikl/WxvMMWcofhGL+NbpYTAr33BbjuSizdlGMRQ+Svoo3//iK+eLSrJJgeX8HuD0d6WGvMLNo
70kza3lNcleBcwVnd2JKx2RqHTL2oGrrn5TuvKOHhp4R19dmaOtrEgJYjsfvVfjk1AHoKWqAY8gA
A+YWh1/t7psuF8e7hCQtknGRi2DpWD05rUHAgyFh36XpxN2xeGorC21M/3K/Sli0lUl9E/Wy1PuD
yppilRRF+q6zIpZtqraizbWVSMkitZMBpxat1W04byCMnW4V/uh12dEF1FnRt/vLJJaDKZuLWXb6
3mnHZ7JWc/RpzSKaBd9ESTBmkTtH68mYZM+6CT1LdxMihiW34HEVKdMh0lXVz0X0ocl8WCT0+r8l
+UXv1Aj4uQu2ra79pWnZT6ipzeMUqVXa2hWYByCjPVOYB7ezduh2cdNrhrvVk5qMNhnVJ2mGfFCd
t+Tu6Gxj5B/PUUbKchrqzs+ChQ2pmE576LgQkB11iPwiglJpRu+aQXJhgKV0z+wIEKAvb6mHsNrW
Ku85ojICxm3W39j7N8JBeTsPaYoAIHMZDON+1ArvJZxwLlnXzO1we7cmFjayJE4cCzeskcM+gfS2
LAGpb/ESgqPvTO4sk2PuwKY251GhURaTM1LU+N8VTSaqxwhqgj3Fl7Tw9VVUtMl7UjsP1ADTL6wN
2xzV8kqEpXt250lTc5cp5mcF5eIxnEo2T4motzQZUCbzfCKzp+fRr/6mZNQOLsBLJEQl4mGhfzSe
dvN9S27CaMKyUYnuGW8BCEXdvOB2PGSOmZ7vQjA7ZkpTBEd8t+0213E7Kl/Ej66emKeGeUEfRMM2
qStEyG5gEfut7ItizvO7k+nBl1WzJ5I6MXm4+yRLU+ZLcg7Gb2HHnpo+QG8HM9gW8dVXUFfFmXN1
DLnarDxkpZSSAyE3vWBsJWnLWI4y1pUy6r0ec14U3jicRdw8xlN3aaM6ZFoeI0Hir2ijPlwb8uSB
yd1ETV58p2XxXyNZF6p0aKRGjYOlznjsuBo/IQ00j8QtpSs4Q2qf9kgfzSDB/d6M7c5gr301SXEh
0rweTrbfn10zCk5aRENPV0H9AUf0BdeGeQyyFJ21G8XeFm6YCX7YJBHd5V7Pkqv+KpSC9epbHwVr
ZoXqNDtbsp0Wv6/hpTZT4PHcLPomKY/3l5RzhdRsCPmirLRzUjfaDsH58/27iVDmw+9/Nyo8iHl9
ni7MQJuuZawlj0k8PAUZ0YhFK5koOYKZ/+w3kxG94yw03bWFKmUZW8Wji73sQfOYWXQao1gBVxMi
kNyUZd1ttIBxXwub8trPL2J8hpedYe3EsUS9sbPrQL4aeq3tjc7N16KTzheGwzvs9I/a03Zgl4Ed
ZXDkowf6NG2uJQOMrlTtpfC7MxklzqubmWSn2nZ41MeymoV35h5wI4TOueJ0aAqvLbcjHFYGH3pn
Gceq5Fbqxegc7t9GdfFaoL9/CYfyKUzs/GdRZE9FaMYrr5uao0A8v5Y2EcvCy/SXbEl5pG9KZzRX
gSu7pyYdANRbJdkDfGxhmChOGfJJ7qt20NRGDUHy/Lt/pjz1jMx5+q5ywDaqER+jA3qoFtWuy9rg
aPD0QcUKakmLZWjXPlmoJ254axLU8+cu6jXiRR39IxDea5FX2U/Bb6ERCOQFvvGriqcnjV3jW58G
NG3DbnilwMD80pnDLpmIOY1Ly3nUMo1kuV57RiMUvow9os0idh/1VsYP/91J+S0f/uPjgjrAyNWE
u8LF2/s8jfICfWgQRmKWa/CrVgCjN/WsEPVzdxCLGtbiguYszoq1IQdjKZRVjBtDs9odSs33fEgq
/GeECOBTU29WSi+asrQjrgFtYWjD1siEq9ZtU+H9jlV39BBLq0WlwbzKJlUgzvNaLJYCc4ZVNdfW
CcmPrpu/Tb211zy/4jAl9nRLiM9dWOGY/QSRAo927xUBAQhCIxkkjfqFZljBRa9UvKh8N94ifS/X
ItetFwSyJoHpRMYE6KEj0kbPlma5Z6GntHvyVm4aBrAnniViZb3gwaLWfwgm7MaIdcj6E/XVml+y
7hTawwOFQdxaIzUAcoJqlE+RO4ybUU3JQkxZ92zLxiNbhnicofiGVNLbMtIIV0QmNcs7VsputJTR
Xj+uQXq2bXMDgN7cyvlFCyxSeMLI2FRjhRo17X/I8c3ziho6p5FdVTMT7TJjJ4H208NRoJcD3TfX
TWfgliqU9uoxm16aNgjnzqsYBXIGXHvyBzdN3U3zidAeyq7YFvxXLuM8FHRF9Yt5F/lIJfC33hHi
2SdbKm1q5+cYN7c4cIpT3tnM2FSY0Xuf8D0yaS2eYrrwO781WlSTlPu15ptHe0L1PWQI8M1h5nTx
USz4Ncarqsd96EwPd1ls41YdxybZ16Yxpz9J1S1quCULk/QYOrXV2nPieC/7vvywi4sNgHgqzTfF
bHcj8mz4LSCqYfksYpGnh8lgFm8UPcAlFADNQEC6PeX+bcKIsBkKUppcA4Gb1YjnKJTpwi/J/dbC
4TUptfLCKfL3/bu4lO6Bcxj6mgt0WmOGu7l/ZPcXegUeBkpt3Mi6KzZBblDUM6D/oKOwFdZkP/t2
tCiT0jo0aG1WJSPe71U5AZARKcSvCmQxtDow22pcoaU39mrSP0Db1Fc6FOIVHQzgxKm/Ycr4ZhRt
thIY90HPY4/gcUsuJNq5T5DIUayehjI5MSLuT1lvujeRV+5Nqxp/AQ0IUG1dd4ziZXY2cyJ+XTsY
DnPaGj+EWtlD7X5UUOcLnVQPFDTGLUz6dj3MX8VApkDLSvNG0nW7LkKrXzZ9WW1TozROJjKKZdG4
0yboouQR8GxxbuvgbM2zoKClypLN8O76fIhZY0IXn8tGzRjHY6VCoi9Vki4JUFArzKDBUSifbIFs
CpdyuNO1xvpYT4TpLeJahNtO5v4isz4iE+GR4ZcfXSn1d+5MrL4g2dtjZl2ZoU0HvTWLzaDo3mcK
CYKbTDRaovwnWPhkEbeR9tgMtBUAQcHpGlj+c+uCPr61FKSB71m/CxST/YHzpQyWqU3SLNlme98q
HKamclqmXPz2vNcFaqjMA6DGOKsP12mEWl85BXo+rZ/AzJpAVZzZCz7V0bZP0IKS9lMfR6IRgFX1
NRlFlvYahI1LyM/c0ej605DV4y64b4vzy/0rXR+OrCm1i2YKXennzpGbQwAzf4a3lJ5TLRPAfvvM
sjYwnlkIjfXqTGO/gnDLr2wmiNWhfyClChakbHG9MX65EU0FP23TF++SzIW+raMqh68lkPA7zzKo
mlvU6cSnFGt2pW5fD9VEurXz4TVglBpteoYcYP5M1fAeOLW6dDk8MkkAzsLW1VMry/SlLem222M3
rDqFuShxBVGfJKp5NRgEi9ZrqvK1l/v6qenjq+vn4e9f8f570qUnuFop7wFxzbMpKgQ80lAE4SCZ
S1Uan2OOTIjVrDXixyiD5fBWY21YJFNY046LMD6oEl8Fda0zv+ABRhdAFs1SGIi43VnEMLbIHQs2
LRLjbfXhZx645yAKj0Y2MQbuk1trac4Omax1s6PYvknmCc1U1XvaeTcvBhqXR/3lPuXTi/6H8KNg
I2Ydaj/rUO8v3fBIqDhPGtMx5uVVXgGjCH7eGzUY+fjgnbIdNvfylwXMKNU2zIUTd49pxgTCVYS2
ZA7PXKxVyLd6f3MvvBEUvrhquiTSNV4ACdKGHLMNFE+5S81J2/IJ6kDcETrRXztJIqo3uQz/ViJc
NjWSVF81Fzn3vdI4b7dIdsxFRT73Xkbjczs36xwrR/bvN9MuGvUAL1X+K6OPdsTeL46w9ZxD2xAM
IT3tqDAIk+ZlFMBe5tQJr5tVJ8lSyLQ8GBmkhdBgDxqVM65k5vwqdWBuCDqscxB4v/LZck7r7kEl
YrpamfGtq8php2jJrDKrYcupi+Qo2fk2v9c887uRNROGt3YiA8PKSROHSoCWWhebtnO6l9hIPmKd
SzoeXBIRbJU8kRXwM7b08WwjCV00DFIPjkTPPY1CkK8eR2I1ZgX5O4rKznLzB7oYQGgyR4cpQ7ux
aVL6WjiTGAHKDaE1A4JlP3o3RfrhZHApM504SrMuHRL5yLp3m+kHGEHj0fWq8ii0DOm41B7rxNAf
jVAaj4rAhjKr1S21R7nU6z48kq3GbYMP86q0JHzhSFrlgx7uK5CgC8ed6KmXfnLy9PrvtvCjvRRk
7WWF2NP+YJBqFt4P0+2XZljOUVOOfAjG6I2+4fRYyP6j97PX+zvvJE250BXxKs1c2bnjkJ6CJjkP
YWh/736I0SsfSEeSC73iYoD35XvmFTu0gclmCinWmlmjNI072ZfiOE4XQlLENTHNZudSW9CxJVAH
1KJztoODViXEefgT3Q3A7M2GDm+7zseaBOTYVYui9YbVNE4TCpPeIVzemlYYxoNljo5mce/7RUn8
fRpsfVh6g5dS+OnkDpmdsUxymZyznFJHx4J4BsD2DODTO9JOAOFeB9Ffjk02uC3bvam5Fru9pe8i
aptVZr5ZNdT1ReECDQ9jsnoUV7koHn75YAI342zAqaeRlodAaSAa8XQ3yLR1Vl7ZGZ40EgpGqmdq
CJP6cX7J83T9uy6ykb0e8ixm2kF3Mm9pjDITcVfS2ReO4tYbdR0UCmPcDFX+TZShPLl+Od7SmY1h
VJhoer3Vr0lhvIPY42oojWFZKRfmOIkVtWc9IfibqNmscWc4wfW+w7PNeju9KZo9TmKCHz1ntkMn
zKk1tcgdma9iOccnzbrUyJiNg4O7pvoxTilOsVNK2Bqdzfd+dBWkVd1bIjTKjx7ZNgIbWdgnJ+z5
3cZqTYu0mFlrYnjyByayRxKDNxHMAA7NcG9rvFdW6yBKyRqg6P+Ps/NablzLtuwXIQLevNJ7I8qk
9IJQZurAuw1gw3x9D0B165jquBXdLwiCYiopEthmrTnH7FYB5I1PdSzcZQPqbOc00bvlUzVhOnYw
BKY/pEv8NNLJckokaru7SNlFBxrCWsXWx60jDCynfhvflN5lwzg2iFxZdWP1yvZ9orZ0LAr7xs74
t6kX6sv3kFqKPtnOd0WgD+pnrz9TpJ9ureodk1S3G3O0pLzPbc0LD2kpmDbTMQE1of9SDcW7h456
6Vw9OBm87WVk1ebSxhB/UfjfjhZ8l7WrcJfko7UvDWrjQx1WCzey1W2ldUzT04Frh3x6BxGBYTVg
DVzrj6Rw5cpVrIpkNH9c5I4bPDu5gFRsovBjuRptfRJnj7ab+kd38B+jkm6RDY07VOX1k4qcAzAU
nKOASes4HxTy0ohiDAieMqwl9XvlPB+sNuR/UAL7A7+oZBBHVtC6ZoJWjlFcbd7FVEEtrfLVjQb2
EF4Ljbio1wJ60D3XyD5FLVK+29H4yEV3RE9NSNtQ8d6mlZo2pkuhp+rRnhbgYpbxG9qzD9bEJ1oW
S4R/6cexWRh1Hn5NeON+oLIKqWKd5kZ3ng89jM2NUBn/kyGsH3nVhQtyMLNHSuF7XgaQqGsd23wc
d4nu7k3vt21QCMrjuz1trmI5qlgquGPC5iktde0pTe1yq0s1X8rIWEkDqYFg93vGgJbVY/qqud2m
noofuklXQ4qH6ubGtioLmmEUjBYUddVTKPLiJRw+5v9DSZX6IYtbXCblU1XE/GmjkrNfoELaJv05
ypLwxtUU3NBZRLuhyCX5NInc66P1pnRgSMOJRToaeFeEsHNSRuCTdvnQbvgCsq2T8LmmrQf1l7Jj
axXPkVD1JzxjO96QfQvt4Nz4nrjTYSSlCDXAHqSAuOOsXTsqwBuS4Xb6dH0BRKkvYaQ/2ql2P6Pj
7HTIb4mjHaWMiSxiikm71j6ZQv7KPPgwlWJAiRYudoppcTlMn3ZR6QV77BzRFtj2QcnrF1WhstyV
Rf1T7/1dHB7yEIEzm6pyuJtqIPbo7fqF03TeXSNH0chHqu0IWLLSD3C76v24bgTbi6SxN5Lt3w/h
SpduEaFqTtcRfDOrJ8swy/YWFCELe8INhXH4KNIXlrTZkw5qZdcUPsr80eaX+xlTUR3q6M3UmNw5
at0RYT7TsiL3xXD2apQaIsw2fBLg5bS4vgvSJe9q152GeX1lJRrr5jFfQGRrnsKYa4i38lIHLd09
jxJe++9HDb2ahd6MVr1JmXrXJoVI1BHBR8KiYwNwvt9rvh48o4p805Gv/cy0irxOg23TkChY7n26
D4maTpUFJ3+pfBy10hvbr6AWC1vLiYyJ+3jXD4QWnUwtp7eudP3S4Gs8YLNwscb3HVaZwXYOdfwD
3Zy/n09MPtz/vfxjT43gv1V/JgSKgbRt8kC72j/ZcCY9ghpASncdWVFtUGwnk1bFYiqWMTNUZS9d
q+42gs7vPgylDiYsVA9l44ulY9ZYtkFdbGS9Uwpf/ZmbOyNJwzctpJKapcpW9Snfjoihb+z7zFtO
L3HB7ursuoLZ0ojk8xCZ3lZT42nTl6z9UmufcyPoFmaev9t1Za710Kzcpa/JmwRGfQitGsiIPS08
1WfUIB15IW5+T0rWbjQa1J+2liz57vau2gflUksInmbNvRh7K9lF09YI6nJ3QbS89e3ukQxG8N6r
VrmBbWduSzHoO4uwt+VcHhftOawwwIy0w7dOZpln18LU57lFuZXdwKKaIId7X31GPYnq//s3MzvQ
//HNOOQuIl0gVMohwubvLfyC8HosKPSJtTCml5gGBXHj43DkbTNxtrW7ahJBpozerXw9f890awI/
dp/EFGobzEnZpuFzItiWNS8XjvHS6m1NzEpCdLDQ0AMXO9XszJXaGi25tDF+smppp/lZyzP3GV3/
qRVptx7/G7YG9+V/XnPAoBDqgPdF2f1PcUKb1hTYYY5dv+9MV3QkcgcRhVMbY57sq3yVh4hKqiTY
S7MZz26lHYeKMOqkLPVz7f9msQm3PAHY3bbse9kZjIuq6uxtlne7uKcpFAttZaD5PZTSfxXchsdR
Axmp4f7e2o30L0K/ZVHqXeLS8xBlsQ6vbD9dllHj7uZxxRLPmhV2z6KUm6Icmwfd2nI0YEIYxSTm
gzhots7HlM5kjal21+Iuf1Zc7muY6Kuu9KBNq+NLyiv3cSrkVk2o+c0rTdnH5U5lRpgSj8kubdz2
x/xIRTu5cDQVPViuOfDHHQe7Z0X6dwSWLAHvOYzGVyrb6Kqki86NFkl1aCh5nLtA2mvbjzaZX/kn
Y6idFSmM/T6GcMHFg2qCmKcW2aU0VgpglI0bECJXq/G5oA3z21LjbTKS7SbRPgwjAu10uNC5Dde6
FiUXQZtqX2gtI3fW9ThuDJYyrW4dQRsxCifVKdbxKzaRcSSRD9NbrDw7mg/Y0IiAlBby6hSGt4UU
uDP4ZPZk3ecbaC321shcZ9XplAgGINbAYnA7/JcbaZJ+/f1GAhHH1Y/8R3NURFN/v5HGzgHKURMO
kAxjvu0ybztISkZRhHXGXpcTmTSl/5tETnksxBR4av2gv+ovg0CQ/aXi5PJjvVoHRBKXkWlCs+i+
BjBAJ6fN3M3/+7vFNgjDF/glst4Z+vQXh0Gth7ESh/FwNeJOxxZdR49R7DxlymCjCiET446A3CRq
yCanvvUYHiqDDi2LcJ0YvBShRZ0M9cFkb4KfdhmPnoanMg8P+E+j/493a2PzxMri0Ohx/ikKjzKr
bKWpatfRTPIlC8F0wKtrnOOk0p6R4pekcMYWsovkxt+DJhwVEreLGKbUv3ubKR78LO0CEXNKKmQr
kRfpR2x5H76bMZxldv9f5GC0k//zcrCRr5Pig4QVRto/lHPdOGSx5tvqFY7DW0tYyMOrcwIIrQh7
rasGK9OOQtg6oj4B2m+gBLJ6tpNBbqIDNgHjhx5GVz8jZE2YafVQNFNuBwP0A7V+EsddVN8CJkYw
km89l81Vc8h30s+jW1v1S4zgh0xri+e6iuOTkTwnOgTdsM7a186AjaRmTfIT28exJq2qTdx9Hnrk
/sSDdyu0clsriTySXbceosYbF1rK+JxJGZ286k34VUxBWaaothDdxFJk36ZF2m+HnukLqwDiKHNM
lSs6t3fIwvItH43JLQ7nIUp8bF4VqpZpL1PSDNnkRrztNRYBQ5JFRz0Qww+MCEHqL8fMxOHueNe5
jNX0yS2PHG1TVj6OVqWKLrYLVNPAqvwzTKdBDJIXk6+MHPWJhFmgRpbzRlFyVTkSz28uvJ1pe82Z
9iVb0NI76S5cz54N2a0zEWHO+8yKlXNeOgdvrpX6Snv0i0EeCfFaDNIiylMjitagQPXq2cpO+Fb/
1GbMdTKhI9RORQzzox3S9OrmUAYxUX7GcyMlpCC3cN0qOlQRk8+oKu0h1/WCES1ld4uuaevVvrP0
GhSEpVmFy4Et/y2kbZSJdPhvMutJkfj3AWvyhxmO5cyC9X/adXF4taMQzni1nfTJqQr1LIdq1QA2
WfqAV9bs9hiEDBUugIMqqntBqefv8bR9DYTcLHI6WC//ZVRCt/0fb4pYBg8NsYXhyAEm9fdRlCaA
2UMFM67CVJ9BPF81SsVP43QQYUSWYghNVvYJwslWvptDa17UIcH8pAXxeZKdCE3cUwqRoaOrP32T
OwGk1J1h9CfqkXThiJjMYyVMflLioIknW2bMVH4qcfdi1V6B6qKhHlhnL6qTVXsaNCuDJFPsQ2uq
kc3KBZV10pOSb0khvZvqUVM2OQMma0WhaSsro+IPPibaKFK+pqLXjuTNkKwaWUdc3ISUW0Z5dFEU
ANkS+zaGAYpsoXS17IIvdxRj8NQ6t9BFzE1fqXv0Uf1HXLc0Z5ICwcpE8bHgYKy8pFZXYxE9Ybtu
T5oBTDe1bKTEKmyG+RQEmMFsEqK5drXtXGjiYjMPHs7JBUUufMkIKBA3DvTFSJQctz7iWJB2wLdU
/M4/fc384mZ/cpkmQvozh1Y0TNJl5CwbaFxowZMj95WBGchfA/xYsR540q2gJh6FEkA9HeYVCcrZ
Y1A64dXO2nca2MXe0DrO1K7dNWr/ezJt0ZZPgicfyvjOiV+CJr2USMuQbsYXy/TCg6tnHWm0nnFT
pffLrMz4MJ9JTeCWncwoZqavI/29yrRg49QgVwS30K7jLl6Ffedvmw4Eh+9r1NCK6MPFHR/rWXNI
TEv7LntARkeK6dFMKiuCIILixSJs8+DEOVrdKYxIU2GLSDiOrwCabyPlCD49NyYzdCnHzgYXwIiW
dmVgL0bbCDbB6HKxghs60ZMS4MQYM6uxqVZh5cZ7r/HMXaL0KbVi+rChKVhP4ra+g8NdE1CNxD/g
72KHTUErIhcwclqx0Kd2QRAhjerbq+XG5Xp+Q0MadIeBD79kPesqexNlT2nn+loiut6bbR8S8AaH
2Ggr3OsDVt5AdAuBWPLZiuG+ZW1AtZphDoUdBR0yVuUSD4F5YoY9wkk6OWnT36JO+uu8B+zdOlPJ
NDxS/GVLPLEVLQtZARGG4qpZTbJObDbgOcGqllFlx0IpgsOUSwMGyjt+IRSLn3q2yE+gjc92wcZo
KFJvhVjEokoKlWkM/Pjss+hnBVLnvxOwset+cPZtIN2VyKtFxsZrl4fN9O5Yp2hVDa8N2uixgaxx
yAc2w0MOLqkIMB1EkSGnNu0hEWCf5ovb0oCjdmvgO/4nfncCgynW3Xo6ZYs+xHkZWmOzrUzqOpBs
gswLGd+DvrgISY/Q6B8RbdW167f6lRQZ/epPj4gQ/6wlQmjWUOu5Izn3JlsuRvzUtrPvjEw/9A41
k6o1s11AiPjakxZgzzChQlcq/Ce9M9ILcBZxj14nammNKm0aH3Ho0ybJ0Nc1+aqcQCRzF0ifBA5p
UbtLhUVyRd9c+x2WaPgUIxBHg95XEDfDpVFki5AoNHfV9NHXcvhM1SpeF2r6M5B5fJwPQvrRUeC9
XNadGmEHbl5rT4+uojNhUalquYQpieQgZ5nXxqJbDw75y6HrVIcurx6z7ng+yFB9a0N4f7E9XkQ8
0NO0i3ar1z4jRtFnq1llPbblsCEM6I/esoBYZcI+e035jlCcBnrjirWIAdwk5CacpxZ03penznGC
lZdR4IF169zzLs5xIcK5nU8JdH4ok6Va5a8n1YfLza+MNwWf9xYIE2G0akBBckRbMR1mlXf9Me2v
PmWhrkFW1X/kanwh3MpEF53lmBBiIk7IVG+ulbaLWJ1eiDRnoUT9hM6J8qzE8l81oLAH/G+FvJW2
kg+/LOsH0AadzG2lNo1Ndfd01b/YSeVfEoBwbtRUIHMYtiNygw9Fp1GOptV9FxIbgGU+hBIsswGW
Ku0XRoxCEJ81VThhjSylGLx9Y5rJxigBHbcNO6gxs9Nj4IBBdMam3dSG66+1tLm5mV2dNQlpE07K
C1Sb8ZLhmjfIt9pKyXbOHQ3yiLMgWxmOXh+16dCISN3nmbmzAqd91vqyWowRTdiwpnZMyCnL7Wif
YU9c1VP9y/L1d19rg2MRse70muAznIb7rvXlGQ3wwpyG+8aAX1VrMll/GzoM+RQgWsFObSFDpU0D
qS9na5zY8pCumEK6w1xA5Y74kEqXXUGs37uUTeXcABFdSP8xQLENCSO/jRA/NwRCwqrIIxt1ObNY
hpbNXfRdA33EHo58z9omcUBTzA0KhKFU+SO0MLXN2GOlNdQLO6jv8DoRdnXPShsuZdnJB0bEdI/w
J1u0VG2WoZE2Z7cwrCvyQBRJkNnmqz6b+G24oNVLYhAIuJ5vNWdMk6ciGygSCfclo5qwa/Siv4KS
BxCZucrW9YuKaIHqYKZ2AoyIgOxQNEdspiRbGoBaNslkeZJ+uE1SvzkEgc2EXVZht5BYnjeR6WPs
QxS6SqqyWflV5l3zssnOUS7ZtY8HoSjNZxzmzkKy5tlotNcYjrrhMh/qzIioFi/DYshBkgzFOSXU
7Mxo7hL8bnYA/NVi/a1ag0GO1TpACD8ddLNy1hkehsXcDZ/wwOsu9IYV2JB405KTy3yTJpteiejD
dVCv9E7/A6YRy50RRXGK+8LV5JK/rH6vVLGe8QFRpMIQqNcayMcFrM9HZ0mPiLDefINQQhNysjpp
8NEMvoaNwDG7C0TegoGgek3dxV/15m5QI8lW0Puj1fn28VJ9xtkIAxDKPzZnPQx3zZRJjd+kdQJk
TxJSlpukEahAEr2rVKenYVo4IvP0ZxYPcmvlg7oMlGJYq8TNnwBWLFv0CRsDrNK21fTkQK23WvJN
JbumGcrVHDhSGfDfy7r/EA0CO3b48yrMEbm84lg/2CibZ5eAZ1NoClwm69h4gKRA99+N/lJpRLEL
dU0cs16lPm4DT+TKXKiAog+e7t1qvDnOYlS9h5bHeE7Y2VJkBH0DjY8mEJD9MKu8HyKt+LSomk4q
XsLsnJsoJ26OHmsLkxHc0HLn6CWmcUzta+AR20OA4LbSXQn9VAnA2E66LNehYdo2FYvFX0gPy1PS
7fPeH36MNQp/auE0jqYNdhcmbzXrgmfSrpnSB2pZCXYGZZKdGnrUbANYrgCnDH1R2I68eINclYVh
/3b1iuCvUcK0ZjgiSsHatyxOl0ESxEwuT0FSv/dwCMabw4ppOd/E5qh+xAmh6gH6p0ft9tdyKIa9
phPEgcTexC06XvjSm+cMR99BHVg46MYqaB3UD8pb7aRHYUFFSiuHdh1rvMrSl9TxopuFevwhJocQ
TEPDQS9byd6/lCO7/qWNaPwKnLqi7JxXq7kp4iCknSo499DPzlqFYpAA909zdPujk9NdaFKWI4g5
4609CH+RTeTG+dBZnbnGPUqkLlPZqcj7cGeGpEhCMlaOKkkXW1Zhd/oAxX70Jre+0jJlUyRI13VD
KJnWOPURdZa9E7a9MUskTknpo1ROkptn5OGz0mm/Gq3WcGWz3cydriFZw47XVu+ILT10/xTUw895
5OgnPW/UDYckYmns2cfZxOQQ6LGAKs/sb6XWeOjNork3ckulIV7FTWu9tRY3GkXyYdEoBEs2TEwr
D1LFiY75l6P63bqQg7FTVDIdoBjFuzylTlNqKqO2WY3PBGCkrHni9ss3Hj522RXpHvo1CIJDH/va
V9z5ezS5TK+q1ZxaZJp336jShUng8GE+TaskP9qwnjLffscRWb32uj+uWzvLT0Gf6nTemXLHRuL7
gAqe6TZZ6kPbP/meQgaSarzWqSMgimIMYLna3tiCxTpuANXpPN4f6203wtuaJ95zSDD6M53SYXIS
ZjKp17FiEsdBcC01GQAT81JqXlSp1S62EuOKWq+/GTKv906if4STrnM+jCWxT7YoTvMAZrKqai2z
WhvlWJ8HFYUr2Nel1nn6PYtAs9YRs0hStxcnop9NyqOK+BhqS8sfHTem/zXEXDht3fzqLNdaqDGD
WqHW47pwe7rm/TA8zY9Axyv/0npZUM5OaW0b58H1vqCwew/o+SjQZbf3gnZYa04wfHSFs25szXod
JLdpVTjNQdBnFFGrn+ZtqasrNywCzVYbzGDH9jQ4wnWPj6Qf+ls90Y0LNR6sWp3q0Ycv+j1ZNvmL
agWXBBf3Zzc2+rK2BvBl1oDPDNwKdESpfKjFyYYu+eD+Oit1WnwfRrJ5lmqeiDWDDiuMIpP7cSi0
Z0u074M+aufI8tVr1wGRaC3j3GXJGS+NsZ/P5PSU3rYmfZ0CdInrugtYy9HRCFX9heEcjWNthEc1
7dKLG7j32RFUt+a192p0H25n7HoGiEUrmQkKepv7Gc1VT6ekZZzgAl0QtnTL2VfWWra2NO2c77Yx
gd2IpF0ZjeJgGrdUCLxjdkccUR2sxIw20qJPm9NTqdtaWivaiunWiytkmw2aML2iu1J0zmXIogEp
8WCCyRoAgDkdtO260U6eIVTkz8bz6Obl2kC2Bx7TiK4s5SkbTN8ngZ7K3VDTQ6YQYuUmnkMsZWQv
TVJ6MByy4RljqpFx5pFKoo8oyAExycrQr6KocaG38leZQwakd4fEwjU0lmsJhiuaHNnGTmRyCija
mxh45p44ROIlMhZqcxVTsxc70SEzsK6Ovaa9jyL6iHydvW4waE8uiwluAfkT3CvWKojj59Yxr9rA
Lt/L6oDtAmv8HETM0gbzuHT0oJukZSkEdgiguurGTxg4SxJHMbXNsy29p5HNMsoExpRQSeXSIA33
VxouKt0qH3TGopX9HuZt+RYNfXjVrfyrQ0YZZrQY2WWiOUVKe0X4re9Zrkl2VrX9VDgVJbCk87Zd
WKD/r6SyC2WmLOf/07IswqBUL4y3dEfW2ZChc2kctEqBCi93TBmc27JcZk7mX+ZD2TC3+JG1MSWu
M9Xubw3FMcRMCrtXdt1PSsKGlekAu8L41dQWt6CDW8icM1lsPh53UOQGW/HwEUG+DLQI3XGeIuVE
Dg9CwrYelZX3m6DGyzqgUpuds3WJv6p00ksvDASqQaH+GKdHYWGPP+IkuEI3f0VpJ79vDBtJB69a
BpanPArQDEgpzWat0+VZOH2C9QFU4VTxancgtaILDZdt4mSYUAMru2Q4RvFnhB5FDKckgoElaECD
89KKtlh9LzKaUK+nDJMYmCRCIT+u1NfAF++wv0vK4b08NZX2lfmGv4mdBLG4XytnRRWT6IUFsRql
akk6KSRSTeTGS0k6m2yTF5Zp+bqzCcFtE0M5z/9qPsAkjBYKipPpbvvd1Aq6dJTkgByYHead6Jhl
Kdf9LoySB64f8Zu8vnthUFApanCfwg/F0c1U55TDf+d2Hhdt1olnp0hd4KtYH8m9nbbo0a0OVOuS
0sMP8by/uG50aGpu9XIU9hOc8P1cKB/hxa2wA1hLW8+/LMNtyqWbmz/KlnG2QyD0NLinFB86vWvs
Q2Acq1yzf0p4yctKeAiY6oLqdPnWjnl9CzVsJwHR1EvCmWp0jTw3H+x9ajfFX54YktJYgnZINvMr
++nlYUyAREYKRjiIrWZRAx87Y4D2NDgH3ev2f47GNW2QVVAw3kk8TzgvO39V5UNANFUSHg3PjzDv
s94/QukeV+OkzMIJ7dyAydbrnGiz1bwindemehPXe6200sX8kvlQDuyqYkdfqi7fV+GVWAJg8akL
OfrhpYur6CyjZ1ZYxil3WlrMnnrHcqje64EWRU46776YPNSBW2h3Ckavho+Ydn4qzTOGy7L4dDKW
rtDMVAQpN19Uj5l81tp4YrWSyt38Q2T1Kcp4zLC67LwFF3e0dZG1fk9KbNATpsx8LVtzL1V8hZTM
mS5S9PHzaeaHrHU7WIp5pmykORYPyE3eJQKT0E5xCPOhDh2be9RgfW3shlEbXqWeOYvBNprTfJEw
RmOG07Tn1qKMawK9TtbAsvwVOZzlls539JaOzcERAbJL5nWwPjRJS+Zc1rEpTh/FxKrasX6bpNq2
ZYuN1dTGev5pKiED6y39vDZQ9/TUtFdX9nKDBqrahCxRXxO6hyteEe4kH3YbYSVSbWJ6B02tFmXC
5fx9KFoidYoQMsT0HDFpT5GqODsUt6wwAxqjeRqGK5W7fYt2kUgXlAMKVp8LZpM90d1xjVKAuTdm
8ChsJmtyB6yDFpib0VTaV7fG9hiir1qnBCYdnQbToemX/p71xBuRKPo1UgB1ITcdsArY3ZNSOc9I
6kusQnQ2WeNclDp5C6KSJEc2tIdADllznM9zRWEaTL2OPbbu79LAqsgAD2ntHhozKQ6F0+kIorMl
VZ0wh3dt5Ihq+B3SslHjzw+LuqWUwuzYrqnI/dS1LD8AA8rQdiOwWsznWadl30/azGrJBAv61/mf
L//zNfNz3/86RVW77u2a3rxS5YdoOuRkiR7mU2zR/LL5HLg70cLzQxqGPPvnS//y5Pwwnv68+ZEq
rGylNihVU6rvCd+izA/q9Ad8P5r+3L+cTj8AZ/c/P/336fwSWEH8BrqY8IkAEH//rvnXhLY3EDdA
N8nY1bC7O8vKDqHm8uH85eH858/n86Gc/shOCl6EKj47zE/SUIVh5uja6h9/yHw6/8X/+JjmH5Dg
2G5Qld8p9JYHWSMr78u+SKGb/s+53yukKKj9Lp3WSrgrp2uFYsuS9uay98puJ7KhHpdG77XrsSh/
96P9BfwwWsBazXyoThFFdd2o3j3f3dI8ueQeFLowtQ52HFzazFjluZGzbjDfHZsOksh1wkwL1nLk
aThZQbs47V4d3e9XtBFdpl82YSzI353BQdnp3ZRSf49y7VO641OlR4+KduYacOK7WY6vafcM1fSL
FvOzoQf73A37ZaoJ9k01jSqEkSvRVBFlppyiKbEdITZCvXnWHf1R+N1yDGB3FV76MzfK1zyU9cYt
1JWqa68lirJFqwhnmeVTn8z49Br71U0bexEnR1ylO0N8GqUGNSb7nfoP5Lo9OBjn7oTB2oujB8En
T4YPUy1tfiHQb1jPpM0Snc0pR5CWWuom9axN0BIWQNHvJ+kKBp4rMueq4mbU6iV7x2Z+qRN16yoC
RbUR88ZCuWlsQ0O7W6uLWji3GBpIVSnOySCWu0qddtXDXsA84++k0JDRWtkJU8a2RRKyQuP3kYCZ
LPK03Vll+CQyCk51gXqufCchZhw/WOljknf6p0apgkXWOcCdjc200t+D97hIdLQOuVXM67Sa4BJS
0TeNfD3Aj14qgbN1tW7hqmiMLFDwehvcgtE+sDF4UsqvoO/4YdT6CzfXH/XkAmntpyCWJ7LCdlqL
1g0tQ/hCB4DPxMzo64V/AFHogA8UadxTF9Imr+AtwlZPOiOfaVYqj2mFEzb6sz0x+UPnBMvzEDfF
l2Hor61BD1PfulazxzZztixRrdw3ZTuEqNgDoRYrvT/66XhXzfjZQyfOmwd6VFCA9Kjwrss++EBH
1OI0XBA8Rc/Nk0iU3DvBjAdq49UuSu9sd8pF1uQfiSl/ZvB0G9UJN2X9sw77I8W4k+oV4cZrUmel
I1rXKn0VhjqF6VChipUSw5tpD9Ptw6XTl6AauKyrDhxaYW3Y1q+cMXpPrMRadCiKFlFKiU7k2zEK
6L3BXO+cnLAey1iPTr3ynISPbXj26waPU8xE3CdMOvw6XLtulG8Mm3CgyZ0WuydQlubGRWpV1/XX
KIKTiAE7pICSaYFEV4aIlRk9oxRYNeimqgZLZI/NkTAXZCexvEJXr1BQp1cm7z2TTRNwLSeBSZnI
9r9cZxAog3S6hgnwlLd5fErLaCQSYhri9NgNRgSClIvKwNyyXGTEm8fC3uhtEPPTi74fzs/+5QXz
uIgkLlqnHkkTo15Wh/mAsqI61EmxN9W82c7D4jylzQP/n6fzo/m5+af/t9NiGPx/TSV//js9ZE/T
4Mpe/vncn/9YbYEf1YWxq2z4jWVrlgcxHeZTM8kwqs9PzufzoY3C6oAmZJG1drxXeuRJi2iarQeB
QGUxz9nf53FfTNpgZqD5yT9/0lgdMa2Fdf3H89+/bH5yMIkM+8sv+/5R2xo29YWALMjpf/x+smdl
z+BsF8u2E+VhpI//l8P8XP3vHxgkEKAKbTZ13oxLXLvhr/CjlAGe7/C3b1JYijxv+GEjAAc6SWsO
GqB4IzSg8zfQVsIdcIj+XEH6X1eGIHjOaT87R7u6Zkqbi9iolW0O+p7Fr7/Q66bfzqZjckpgq1eQ
qJXIpUI0TqLjStFJER1UcSlQNy8Mb3AB7pR30UtvMxq9uVeS3rrZpbIZoBgAikjQtKJ7gPRuHr9F
LxObZw7AhTVQnBGmq+Tb8jr0yPU1970/6ITbOy3zXno/JnFmYE8vVFFsUdwNl4qeENCE9LUMK4Tk
TUhtiANxhloorFtdVru0R3pap9G5+ZE14hPNcEfDuXr1Qvpf0leaYwKFHECI0a+jbDKR2zqrab9M
UdYr7bKCbXco9QZwd6wMp8q2d2WTrk1Tqc9sQOKbpdTRrWT7VzQZWbnl2J4K2qND/EOprSUMOlx3
VJVQd2YuZWIr3koz6vZR/FanGFUwUYVnPXXsNXg7QtKm+q3VOPEaZwkuz2k7Q8FFO3ce3b6pvp4k
AIVbu3npA8pO3IBPkVfhP7cbZ6maFVTTSbNOPpFXCPct895dY9rM+Fa+Q7kXLUDss2FqrItDUWFd
Q3ffqEY4PoxKT2AjxjfDQxbjUzemEDdy5UttpxaWAHbvdaQZDPIWit5YwcUke6qJ5AHXGg2cRC7m
gnWaBr+DsMouXkFeSewRQ6RZtDMV1X1K/IdPqekPqccfI6LgN/IDYC8Rc7NyqrBaeng2n21V+4Pa
hn8KQ7W8o8JaRzGECLLN6Gawubnm0Qt6WnAsitevNMxw2yFxaAaPvF0Jn2nfKZayGKth3LRTymMK
LXptDx1SQkp4i8QT9WGCsv4f6s6tuW1ky9J/paPesxpAAgkgos+JGN5JkRJ1t/2CkGUZ9/sdv74/
wNXTZdfMqenHiXOCIZYliyaBzJ17r/Wtk+SWASNKgoHT34puEHsrcp11Aedh12kVNLl0Swe7aksK
diRvO9xP454WXr9ppuaD8N5hZz/q0CyuwaR/NTBubRd+powxnPleRh1SE28XFez6cdyMnL45NBMj
qOILCY9lGoDlwD9cidkxkKlt4uj2t0w5TzqwAl93X8cMEnjhZehaJrDvacHml8lmY4z2cEWF+63V
kNzpw5iuGL87dK9zuR+jEcV3wAgrCPtTxdYCwUfv99Wc/ur095ETMzOdjSVe7tz30hZ3QY8KIhXa
XvmQ0Yc610+DSvu92Z8g6uqX3M+My/KVYQ3cnrSrNnC21zrhuJeybr3L8lWN7PscudSaEYAc2dXM
y+YHmzwLZnO6v3VILz5MIyZdh8L0R2NLppQZuSXEyqUztRVJYR4JUiu3nj3SCBze235qX3K7fdTy
Kbpo8Dm29Ovza2CG+bXwHnKhMgDg/JfYBGPSOkALhA6xN59tCHZZAhix3WJlBnTf67qQB8PExJDV
g1pZU5De4w/KPD5GzppHC23lOfT75FqAnZmF+f7+v58SR0aTyWlY9LhINyYRcZumsG4dN3QOSubG
OY0c4zw5Ff2xKkt3i3Sv0lhi4M0fCtK64ghpa9P71IedrzEhbF+FUTveWlKb/ohCa1WlQTBygbK6
2buFRnsH/pXGh2W2xwTIUukZLgbs3F3VTXHpStsjd4Q5ao8dcpUoWR0MkXzpKGtPYzpUqzql48zn
y1qoMaxF7LDzpDVttZlhYHcsTdA+T2Zaamc98pm+VBTTk2YgsskQZuvORDyWptS6VHCXRvxsG1qN
tzItsyuTCgc3tu0SSolfsvNLbc9PYYHueLE9RRwaOL6lAJWzqp3W3SsCunaMvgXacJrGiibf2sr0
cB+iZtwj1WRYN1utiX/848HjE7KswjsZcZkTjU02y9Bo/bbTB+sxAYclsfS4KN7TVu+e6hi/koXM
Sc+qt4h8951oTBRldWKsOOP5lyI1/Y1RqfZglJyFsMO5p2jou0d/GrOjq82AlPnpqCp75w8R7fSG
wMYJhenr8lWO9+IVrRbvW2+x1kLY3KZ9zzXWkta21d2JqUqZQkxoPB0PliNZPzPzYhZOioMe3poM
KgeHoxHc5gGvKHGmepMwOfpKs94YYa+0FsHfXbca0sL81mP2MtS3AR4vAgSp7t3i2TJ8IoICZCsl
7YJNaPSAPhAdbYamrveUESTchZB/JtakR/Dn6eSik69LgzgRWsdNKvdgX7sd0Hd/byUd01itIFK+
rrqG4gDVhF2os09O755dlXz62V0Zu+BTBz+vD+SkZjfuUDPTKfOEidg0bAfdTDe6WbkbpwjMG0VV
P6pEP4u8ruA0lgBDEG+NMZxCq2ieBgZqN4U5DlfB4WI1lulVRK33ntVIcp/rAkn+wnvChrGSpTlc
axWnr0nTmetxcJu7tAxMZsTzvy2Ks8fG9Z5AAcK6YeepKkyZVWuUdyrnJIzYqvhs+I+1DSmvNYP0
GslkJVoF8riOoPYVQ3wESuKs/RE9iKbYfvQX5u3NoYlMd6sSpd2UGjwtHaPhTkTDnYhYjLLWVTty
2FE1zAYGut4UMB6ztfnOKKtgb0aquED6GK9jFaUIxUW/E2mQE6TiF69+h5eVUPcWhQrMRdrFrDh9
l+4732zRPQT1RrDZpkEoZrgeDKzYPVu9+I7NyXqqWmnc+3QGZ+MC7wqzzzyxg8eg9O0zUUPDKq1G
fN5AE7ZgMWfkW84QEHO4nZXpSbdKaqC5XBCSxTc0DIUa0X50F/uRxAMYjdj0C37xl6LYVa2GYGtW
wDI8Gm40t3OuVfN5KVmyGAmLG5noFAzbO3pW8sat+XUx/5UCPWvihyero8e6CnG/riDZh7syh0su
GHjvkg6Ezo+syKBD/ZJhqqHl9RkE8w8dNo16e113itYsxOaQA/pRk8RYZo6i+26DZO89eQnmh+Wr
Gr3D2iPRcqPN3j5pmP3O0emoNIIdypwHsCFaprXyGMZvuxp/pTbLpohBeNeyTxW+kudpQDc/ecar
CAc0y2VwYhUhfa1wh7uhShj3wyEngLbdYGbHy8V6cp4PRWFBq9/gViCgl4ew4b5AsrXSVFoSwenL
Z7K3LnMAZTT14xc5cJNXoZR3oV/rB06O6UoQ9reSePde08iiSTppO4053WYRrNuzd0Yl3v3y7naz
3ZLw5hPQlPJS1/0anWDzwDuRrEeyYi6Gp+7k7GBrCvNaSUO/4S7v9/7chsyVAj/EiJt3R+gfVqef
lt/qmGiFDK0EPzG/iDy14BK7Md7g+anrNdaqgHyDZIaGsEyYgRF+Lp9bieszi2z5teqc/bRocaQP
Xqeb1UbZeyNLGHlVoj+gcY/oZ6CBreouuklh9+xFT3Boq5caLB281neyCaatUBapzUyXaq+Tz7Vm
1Td2fBXo+6YigYNVoZBD5iCC3VBQPwRN/cq2eOm9JNmZbdNt9Hl61zgSPbCL+oxXsbzrhCl9HeCL
jENkPgRzn7gyQbGp7MEnf+BMpN/dkvTVWy0+G1ASqwXe03ptsXdmmwJvd3ipy6IHCc0gOy+19zZw
nXvUBO0pgQdE1mB/wZX9RTR4jZMagUFoh8/WPMmM23w61csNi3AkWynAIBmCu+dSlA6qWBHuGfQ1
0MB7d4MKcTiLptHYLiAEeYgPcfaef/w46iYMup5/Duf9KojT5qjyiVmroRdbo3fb3TDDNKNhbgnI
8uQ3E2tjU+ZHz6QvlECWS9EBA9oMNhxDOMYJ+bEwbmBtzpkuM4NuJHyQ5dOrC2Tu+P5rG6xwlzZP
mRuiacJazITGwC/D4Proz818hEEktjaWfqorDTCqhzvXyTJvHdkuYo44+AgDIGICe+hmwfTFtIIh
DAGi8pqc4F2rJvYXQOcQc3ZKArMheRyXX+8Xb9PIIGPK+/t4KtDkxX3x2pnyG6tvEEX3SaDYZp08
XU9j0d+3oS5X6YCcUQ36S2N4Hg5tsBOx6yaH3KaUD4cpRpxJVhYi83npD28gsL7qVuXepTMfedbT
onpax4KDQjO9Sa//HGVF9Sic4NF0sYpU9Zi+5rG5qyT9SaNr2o0Xetfed6B+eAHBiW4CNa7Lq8eY
hfBmdD7rEPdXgtAuJI7RtI4gAZ6RFz9rEwE/G0/49XNj61/n2+qp0/t2n5Zpfphls0AFbsyafaKg
A/GipfTH6pbceX2Ih7u26+1rp4f4lJwNnimm7w1+pShjX3Pt5qv/AAKWhEilOfIRq0z6GAhjF7Re
vHE9lmizLur7oaoPhcSvopRx8WOCTpC3Jvs0Msd16YbVQUtUdHIxYi+Hb7tKpjWHquii57OzJk8Z
tqZWtc5da9phEC4b7dmYB6dSTN1BzlXrsmlUU77T2fmPuT2Y255zymOXDMCa+Yw0gXgi91hh7RIN
tqZe4kHYt4WZDCevaF+W6MTlwawJw/Nq72FJI2qtJERqJ5r1qCXs5uk0ypUINEKwUXreVik0CGAG
I33PRq6sgNN2UXBebnX66EzYEU1TW06dj7pAsVqFdPl2hJXZBxe56ZoM1rcpLcRDJT7g3AZElNKE
Lxxx9aPqUJpBv3XGeNdQ150jThYsh0Pi4IhUT8k8lierMl/32IuRGsfRTkkNRjPw8lXbA7mVlGUs
KxAG6E5sR9/pjz0xDJskcqwXQzWYLlq3iw9okUzoEoZ517GHrgzTKNZDFfi8DShZlofSLMgftNI1
UEXnFIZ0UEUB+lfPOljV+qR+yMtcUJ2qeDKiuLm6ARA1nKbsYKavViX73xtzxDUBKTsYZGx680rS
FtxaYzLv2ZQQbknpYjaRQyc5phxwTDoXnG8ZP6AE+eFDR4wRnRgkghqcH6KayB3RGLdAcZN1DvWg
Xrfs7xDq1Wf4Z47cKMOyDrChw20x9sHRjEsklV4SkX7nbHuve8PC9mCVWn1rEcQa0yzdWsygHHNy
D6VQR/hm2TUb5UfnpBulmgAAcHSRIC16A8f2vAW7Aw2V3Mvn3FJ8fGUH46uO61Vbl9aZVs09GtMB
7YRunZ1sGkC0VF9lb7mPKcdwxyU4u/BCB+eBn94Jmv8bwIzVxpsPLHX0tTOs4HYAfBlG9fQpqV57
z8YRhvg4ZCEkkcE71OKUc5Q4w1fNqnHTd6rYYKCnN+6U5WNeYTvhzUoT2zvlKGQ3Q62tm4BPe3IM
gCWhuXFNt97SzVubfWZvYy8NtljlMYhQJtmdpe/YZFBLyHwd6KhLtcFwd61dcP1DhtiWlqU2JFWs
LLqHNEUQBYGowZOdSGAaQwcJNtSrLZOqgKgP9BC4A91VJKt73iv3VGpISd0KxxyjhQk9kQv5Acvv
wSTT0BCCBLAIkpJLDwEMR3Xpe2YUY8Fi3M9PAbb9jZ3zr4kyiox5zWQ/p5pz/pIqkMTBpOh+W0Td
oeAxplePVrYkqbWf0F0hPUtcYmQm2iHrqDLKNZdftTNcWB1YfP+15UxffLk/2+AYsEvTQv6pL//7
2XFmkGNhRATL3gVldotsSuxVxOQ41poHOCv6Ln/Q8S2sC08jSBT+LO4CW3zQjH82jSh7Ir0lutpA
cpZnvgaFrTRjtVqcB1ky3XljssfWimg1A+rvqRHKA/vUm4kYRiZqODgwn5A2ZhdXm4xvWUi966Ub
BBgawWqDd848BjmwlLQXT+qvUgAMZTryKWg665ymqiOX1UfUpOnHJu3NK6NfayWXY2ni7drIF7hM
LYWbx6nOUljFOsFfem4nC5sMqxjbyNWUXfAEsKu+CbL6u5FR5k5h794E1qiuYrTgJvZD+JXG5avH
9M+qH2skSCezp000Blb2paO95R+XkxsU3/wYiebgOH56oS+/91tqcf4RqH3mI4mb3NLIz388eLF1
aCu7QgpFOzW3CVgZq/ClLbhQDb94pDwTK+rZbxhIBzK0QneHFcDZkQkHAr70ns0k2M4+1AsaUHNl
xaG7HRwfOMfcbB5L4b7r4bcoK7dFoj0YWlPd2wNtdS3AmEEYXqhVOEzoUonAQOfRO/WD3/fYAFtF
6xDM6NF3BW/erMnu5SAe6Rd0q1SPqksxNdVl+UoGcKwaWyFXGES5rXzHvYxlf2jw8JcrMzKzo5EN
mHCytaaP4buH44NmgToYbLg3A96wh399VTt/5W3YEpEEhnQNDKrr/gLHpVb0msnUoJ5j9F0hzolW
nJhbABY8AKKjTMITdlUIsQjI6PZtOkr8L7nc/BD656QlrO3W++SGoJOCAoCamtAlORZSmS9GksSX
RnevSVIxs7MnB41sZj0OYwvhhVUlQHWId5egpR9azq7zn+VQJweTlINdi3FlU1HIrJpKJ3tXencl
VNsjlY56rDL+M42YUSvrs6vRVNGdHRYLEzUK2lAtIcGJcvfJcQ15ysuA2TKUR10zX91waLbBMHDQ
mwMhJ/M2BDsUWZLksJi5bA0C9+xVOXvmeqFMZb1+8Efrq4fsmAwFDmeUb9GdmRJJEH9lqmle1eze
oNYINkiOxg2pNLPGzaieKtp4p44kVF6s5x9jF8upn+MWg8ddbuGxdxt+X7BrJ/iH1EVOsUIYgGPN
RGaUhQ4XnBB/B/NgBf3VPgscjOILTQ/cJkcttI8/2fonBkJ4VYAG1Xgx9HZsj9IJtB1WKPoqZoBk
oijCgy3s4oC0DNbKGF3CRI5Uzek8Xdo4LZxtgaRgu3RDMyMvNnZXkTqowvZe1HeVprdHPQmSddA6
F2E1+iuoGUkadljfOGX6paY7iP7Zsr1rLttw4yTqqLHNbGgFdI8GupR72rbrKClg+ldav1r6hF29
yaqqoJsLOkyE5SU0K+O2Dpt06xGu6wBZN+iaXwQAVMcbOQIwBGc27/obFRRyT3Nyok9EdMzcD3C7
djj9uJLJWGGWFRTas2dr6T4Zp3Q7zU8H1073M6HIDD2suZQEAb1EtNT2J2K695ameS9+ZsH6huy3
48jQH5uEAKgFjrU8yNhkIOHCu1VQi5ZX3uBR2LpJkO+XoIOiKL/Dqc4eKvrL7PsU0EM7t34sX65J
VBcv05REO4SR7k6l47jRVRXtjTDByaWc9x9yVtKf1mTM5keEHXSDjOjbVEKXHSrCDrJqtpT6YbQq
u7q550q9MkJvbqCEBPgW6mefYxi68Js8L+p1X1jpQ5/09+Og1w9xyDZVzU2FGRgfSt+5YQYikK4H
RxW36PtTw3j2Q/8o0E2vmGyIjYufiHbSemQ4cAPVhmFAMp21GARWML5rxPRRt6t8F1lvXueqm8Ia
vidNkLBS1ERlIOn/GoYHy0leZr7XCUCnduaSfUUTV2wj009f/HD8hu7X+/AQoNpjcCXxMR7uMQbE
22YqnEsjrHf6iJjAvOlznnM2Ayz7x1d5GKbXfEL95cDXYzZSHJpFhTemDzgWxnvhepuO+n8NdZeG
1vwgvchdJ6FNbJFbYAgr4bqVxoBNQhtwzjbGiYmLfVmmRVXemUc9sioOJo52LPPcu50GVG7diCC3
QPIOcDH+iAbXO+RBc0tXdsCfG3/jvP55qQjyDNAmOhRaRsxP4rmrVJKY5Nf2FoKLi9zKSg5RJZtH
v06rs5FUXycx9ahYM7qAeWLSx4VWG5TlAzksxYMwIJ2zWBeXwZse2BPwiAfem28kH96chLM81ONw
W+l9eNu1pX3vjgB56X4emKMAdnYB/is3rQ5m6WJ4ARa00jj27BYu5JA6+hrZB9y+4aBnnvYUIgl6
KMtqq1ntZ/JXZreaiYjQ9RVNBRqUVfQOLC25pF19oREjjj9ujDb4jljKwmZEC6oUE/NaZl5f3NC4
ZAEOB68nySGYwaH0y+pjqXGbBNGHNmMxLD8DLBr5p2nuUJdNdq+waR7CUVZnrhGi2Dy57ssEValm
vQxRo+EHgKVN84wGp619TVLLfZCQJ/0ZBiXU2J2NVn/Cu8ZnB1fyWk5edNtN3F8tqKXMV+mD64mj
bW502mEfhNzUVPNFvGnAqF+M4aXuuuyZYycQDHx8wvOpS3zQxBkdoBtyATgueYRRLp1jHStkCQwH
UYwFmIrg9D3xPs2mr0f6HOTgrlikja2P2mAjSUo5N8gBdrLTGzhB82o2oDiRJkVJqbJP0Ca3/UDr
OIS0ujS+pEhapGjxJ3i49tqYHQyKNjfZKMPF8BVjq6BBVqd/xieijsGMEAB1RJIcEmer8p51+uF3
CzjB6eBS4KZbM3ZAuOyLtaV15BGGqXaX+S6wQOyEjp02d4U2vQro5ZeFANuPqVgt3zrUlbuyzCHk
6hr5FZM0cQkb/UEZ4K58JqfrIcPE+OOzC8gkpWX7YqUYBh3fkOcqBopBacvJV10HDaVoSTI3YwAr
fO0yCNq2Vn9I8b01+zkcWg9vEZZhxTUJoSr7YWCSaTh0bdHOBXVe3cO4KHZWJ2Z5mdQ3XW2Ur40P
PrTOPgnPk7ioKT5znzc2l/73sECfL+yZETGmAfJom7bQMATXPAmvDSz3m8qgPxOVCAVnZqE1MwvD
NmQcSrN6IR40Vh3vbSMjA7q5/uuyTv8LssMm+c+S0GQMRynN+oWO4ZVOTSJaKu+CNHJPvpk/C29w
GNfoVPUNo7lonizJlB6TO0XWvdvaKPJxe8blS4/t7nMfVE9/85rk/Et/OkA5ND5d0DyWabkQv34h
iBVpO3ZTBpYa7ne+WcJLC7O9usI19+a8RS4Pib/1/Da81Xxp7tMB6gFAtfE2rpF5A7NbLEZZfpAw
AX8MkMZG/3Ani/UA3hSChUDDBSO2JoETTAbH9mJ3dr7F+0hlB5N4PTm9dQa4DT94jB/GJpuj3Dvv
EvtMdDuN4UrUf3CJOBddURuabEYXPSpXo2c5Z9W4DN8g7lU6+j854HVqBVJ+NSrzarRme6Oo5Vng
ntMRAqXIQIeM03ippd8eW02+RXE03rpasI/n5JfCc6NzE8DAnjUjC4zeRFvmGtHR8OwjdKwCT+AL
dZwHUH8k+ctxsBExqlgbLeSNpCjXuXjQQtU9N9loXLyRpF23IR8lGsmEndo3EQTV1R+0B6j6xaaP
OxwKvoI52U37oQPUDEA6OAozfxC5PjEedbG7ootZgVAygYSBdHKceFuUbYADAZpgVdGPSuzLMoVx
Ijgc+sgZy9oELUEW5IXIvZ5GHe5BQ38aKGO9FT2XW+pNheM7tNZaY4afOpqLG5WDvaN7N8o8eMxs
xILlSD6gVnp7vwlI3UH2hJ9JxkP6yccc1KRMo6K6SnaTNlWf20qQmJAWOwQIFh/if/kky77W/47T
9JeDEvmizBHBw+muYZLu+PPpf/LDWuSgsK5Ipvw1wBwEol4nGLemOcPdPll1fdNCkaCvuwRyGgqi
ta3vXa1A8lJCzS/SCcG6+MTgPgZNo+J9UAK9rH3LOPzre215NT/fahIqjtQUZzud++3XW03Gnizq
PL3ao7IwVOjusU5iOdu1ukfLBXGUprVBXmgVbQZh4oPG/GTFwUvmJG9LVaXTWBR+lN3EFgg02WqA
C806PWqwykj76T4VRsFxVwvMbWm6zp2Y8otr+eGFwWm/kQknJRgfiDQka+Riipv62j/30oWwOqKN
zabmwOzSxMVHbnKOr6ewxecIS1Jr97tlc6orp7mrvegR5wD4OC286BXnruXBRHh6THz3ky7BAuOB
Z+GelSELsFLO1Mrlq+W/dVGub//mHf6VP2RoNNKUZXItKOev10NRmp5v0xa/CgcIZxj2JuXPVO+1
mlZH3Q35Qde34zyIbViBZd92j8pJ67tAobhDCoKUhHzKGzPnnjWzYB2AKXqcaGKcoIfgZ0/A+Y66
HR+FvRb0Pa/LQ8tkkqyM4ta1PeLwxmw7VLpxaori7lup2eW97VanZZ5LS+JEaVPdbxw13FUOwWRe
VhyW+WJe+Ae3HEAHJrZ9b2dNSzPFSd5rQs+aUu7rkgZhk0X9udWs7iz8vPk7ptSvzEXEhabkbiLQ
GractewVfzp/AnVKDR/19JVqXV+8dnMjSqIkkH2JLWZm59R2ua5Hh7oRu/s6dor7pc0rPQLiU73S
Dq78G/yorv26R/G6eFHSdnTD1nVIXj/f5l7Titjp6/4qbc+5s2u3O/F97yLx38c5nmR5CMoWjxFN
qyXRijA5b6uinKY5ndtsQ6TRg7IZnRmYnvV5rcOF7p7CliZmllVPZdYoipWs39BJci5s4uVeaO0z
AxNjs0i48nQ6h5wEnhYbS9ebe7nA6ijb8MUtd0+XejgPa8PaLocys6VewjOR7hdSyPIAsnEdpljJ
s5LJUj97zdJhhjxVIj4sT9EaFAejgWcaXkg/GJ4ZDeD3KugW0yqUf3q6MAtMhaAyMtmJsojjeIAO
m7ACR+zAYWtb4Tf6Lku/9m6Z3YcpUzieiFwgKucLf565GNLI9gVdAPonOyQ89Y25SFR6S7/XZj/g
otyjW29uCkMtDSfgs61Fl0BHUK0jET74XVk/QP7b4jq4RLQd9tZQPag5/K5zW9CiE84qD9cpYx6X
rgaO4M0ISp94AvHSx5wk0LBzSDWRW9otIRr/el1Q8z7w55WXC8imZ21JZWnS0n7lktUp0dhpmI9X
eDhwWoLhMirjc195/cY10HyboX3LWW9pmtBtdne1SZ92me+w/+UXhYpxo+F+P/ZIfXeB/5zoZJ2o
BnmyapoP2ps5VqOpv4Mi8hwOjHcXIVQaEm1nJY/ZEvBglWg30zrCxul41zk8Z4vkEQ+HMOMbYnHj
m+WrJorzvYjQHZqFS+XCzKmjE3oYmW+vixKeAJ3crwEe9V2U8tktYRkPtYRRhjxNA4zAtelIB2tO
4RhvbcVEtJX0oM2z7JhtA0Z5CsLhjc+JQ2ljXbh367uJjmrvBwOpMyJYh3NbDp+jfVo+iX//KZO4
/ud/8PydKOyK02Hzy9N/7j/y27f0o/6P+af+93f98+en/NAff+nmrXn76QmOwpDDfvtRjQ8fdZs0
y6/zP/L5O/9f//DfPpa/5WksPv7x23veZs38t/kMg3/744+O3/7xGxTQf//z3/7HH80v/x+//a/s
W15Vb798/8db3fzjN/13LjeovK5murbluDp7ff/x40+AKGtzpW3D+JCOwWKX5VUT/OM30/idth/k
Vv7Ilkoa/Po6b//4I7Yzbf6LcCqzDlq//dfr4vAy+nn2413mXfjj+b9lLc2SMGtqXo35c6eRvrJi
JWWXtNWy3JvzUeVPK73hZlyfFUfcUpwHko4vjCnmioDqHqGbs9JrktYqIrnJAG6RvFZJfgSqbAvc
Vh7laYfbh5rP2ArqRxil+S1TxHNUOfqqKlRJccPg1TRnu9MNSPziBljczp2tTyYe8bSgoy3THriS
ZYTslmaHKXm6hGgB12QfOgTQEksQDQDJteqL7Kqv7nQbldZLJ8Z7JOPd3pZpgj+iV1huDlXvr3KN
KhRCH9mCoNCymDBBC8uo0IpvlR5+Id5jnymTpAl8Hn31XuY9vExGO9G9pkiMygPzvmvJWvTKijAT
rOClSVIxPpNC6e0tSTwfHoSQMp/SFfCFjUXC2apLhLrE8KdTwxbrSvQahkIcv2A64ChoQJdVQ1qI
aO2t5wz7Mcy+xgJmkCm69DA440OSfdPyDsKnZC/Ie0hiPdw4XQn4QcPeS56TQtNufSSGu1Qfo5Vn
tSTTfhu8uaWCsrIafExfUUqkZYu+o29uKt2knS4PFUMt+Dtttk3AUTRezfQ7jlHDVj4kOvkSEotW
Wx7cHQRhsQVxfsRSE2r5gzvlV52uQvXdi8Vr1hOwVgKC4BuGdg0I8XsLcH2ACnasXEEnuB3CNV58
st7t/uDmBg2wiegcW0e6RNjSaeqc7OZ/voo85SBo0p8XjZ/XnX9ewneIBvn35l9+1/9Hy5Exk9f/
7wvS4xu3+7+d2/fwp0Vp+akfy5JQ2u+Obbj0H3TWHtOeycE/1iWh9N81mzBGDb67CRN/rsL+WJh0
83edVYlsdNMyWM5sCrA/FiZd/m5rjsbxy1KWq7Nw/Y8WpvkI9N8btWUx9nEc1keqPEr4H5Xgn9al
3mgUMdB1spl6a6PR4WYWlHcP4pO7rmymNRjrK0r5ZtL+psj8Gfj711/8y4LoDZYBjnD+xe6dGb1G
jYIX9awIo/3TJ/J/WHqV8fMZZflNrP5zHWu6ls3/f156o8EKdWqzZNOOlreyHJrA1SmS/gub9akh
2wTax3qoxWNRZFfEbw+Oao/Q5lltIJWiXir0Oc6FAJdeG/fxkHz3VMq7ojN+4FYukG7a7lNYuA/l
uNdaCE21ubW8OadLo63Q7RQqCILb7rAK7DORnI0hOtWehWFw2nS9eCm74FOWMoUewr3qvqBXSF1g
kCXJ1Ib/WmSEcRvR5woOiCrGvQXBqKe88GsSW430LCLj0jfpuSObziVE2PLqGwbDLxgWbgZDnCHJ
nIzcOmBYOWhxiqRu3FQoKqoWnnLvPqi+Rp9V7QK3IbPHPLV5cs/Bn4AGxeSNvrME+JVS61vwsXzL
o4U8bRrow1OP6BinTYAouvIJVM4QYBgWeM746weAU9J4S7HTnUMER9xXrPt1euaaf4itcSP6ZAMw
9aCqbov55/4TnV6432BwQE5QmGtkPSGujBSBexx7TJi1gWA2jIeCQAQxbBtk1WVBBobjPBESwbYZ
EI/ebR3CztJ0iyl/laQ6wxrA3AxfzZ09pYdQiW2uDOKKEtQR/udeiw803dqt2fW7oY+ZZ9H6gaee
B9uSkCG3TDddDlAnxBAB1aifnHPn+Hy69CzHx7Ih7hb/R+Z6AKnVTUTqVBO/1Ub8PZbBZ5HdNHFx
rE2Ucy1AJz56347vyzDYR4E4Z648ZZZghmedYt47Ze5ddJs2ZNFaRPem4rTHO5VjnM1b89QXEzTU
NT2UTejgv9LaG4Rg9HvANhrtMdbyq2fOhOZhE5hzEF6/Bdy/s8z6uA8idd8XA6P2fkvNuScTckjk
KpNy3fkHMqzWw9DeQCw4aQgxrXS41dABmZGNjdvfTqjtGi9f9UlKzZ2iJORdcZoj6ZG31CU7bTqK
YtxghThQwGIp3eSRWot0vJ1/0mQgOV+3RB7c5DLZDOkEsEOewEWeJ5s7a+yIHZdAZ5Gvw/OSWNMD
7gy9qe/mSy4qgR256lATmBvHw9bwGXc05mlIxGEYHlEhbnWdJCdytix3QvPOx5P2qHjTQ4fLNYgI
O++7neuZSEeemoksRIohNYZwSbOz1Kq7tE2/zN/KqRfgULIZGZWSBJNP2ppA2ScaGhu0kyeFvRb4
3d5CUp3o4YNorUMfWydDE9sutA5zIlVlirNdE77Tj/tpIsUuvVWFfsX753Q3851nlZC6LS6EJN+i
qZ1/VRZxH+nuOUaZF+aYYk1yIvV+Kyd0nLwOO0gOzfyPN4g+Lmi+Q6NE1oyybW0HXPShj09Jvi+f
reNud1QDO9zj+yrA4Z3AAOJMXgz+KanBmUbVETznfSWSg9C7DadcBnz9bT76+0FZh/nfNDKxFmF9
12gNB0d/W7bJwcI3HhFCMs+aZF8f0a6uAP2e+2rYZ/D4yfPujXDnlFeHBnVDBD1QSDluEvQshJCQ
WuXv8zg6YTf6bKePhe/vcD0QTi0lywOxMf298BS9xOhzSsD1Cu36c/2fzJ3ZctxIlm2/CGmY4Xhs
IBBzBIOTKPEFRmrAPM/+9XeBSquW8nZlWpn1Q78wi2SRiiAAdz/n7L12p7z0MHBlOFLTYQFn+az7
6q1zyrtEJ+qrNS4UA98cNToSyPtQF87zqhI2i+oWKeELG6tHZexBotlEk4BLxbgRcitLZMMJcMhB
9vXYC9VN1HyxUpYOtPNKlp+ygkdu0MJg5r9t9KRm7oPFkm9MghQ7t6ZQDeMfgtRf3Ng/YhXNn+bL
dnxvbfr0ZUjzoDCPTRYHHau6WtZfzI5EoGKzMhS7BNGDye1ft28onu9wofoEX3mgiAP8dvsmdM/k
GN/V0RhMI6TkRj8iLz5n2nCKe5DcXQpdDRN9pn0zK+XFHuZrESnnmJVZ2va5HfjrCABPGu9mbNzH
DzxMWpwhgZ6meDhpCf1XYhkJvnjv8XibQACaxtzyx3iUTra3Johb22JW9hHElpq+tWhxMkUm81Tw
xA2Y1IblxdGhzxIkBti4hrNFX2633pXJXRMncGN4U/RX9HC4DlOJluu7A9CeMLsvZcX24+D6yVW/
0OvH0QWELfk71On9oiuMnMUjUxt8ZvmD3qb30DRvA2EFVr+841MivnbECq8ozEIm8Vy1Km2R75o7
PNolty7XZMhfm9a8NNFVUILIuDvErvM0ujVYLOsiAVTxJ/LCmRxpFxpBfRBj/lhrYgOH+T1y01eV
kmEFuLO9zOxmjXnMuvma91z7jC0VWU44y93iRNwwcpNMYeDe3K56Sxh1ws6/zXN3piG0RSuwJbIR
kJ94tjD/o7ANUFmf2vC7Le1vnAC+uRbpgXOz00hO8TJtHR+UQwvW3PKU/E0FN+5Uy04Z+0NjWMe0
M/br2aQJzWPVOg+Tw1wdVw0Wyd7AckTzPWo3vVCQCVvofyLqHnM/YH8bOOW4eXJMTVa3jIlHCDRZ
jtsJzpCCNmWSyWsMt7HtGiJZ67dh9eSDlSfpSoByGK9UxFvzjsRHP+EANRZjkCSwhr+u1wF11p2+
cLO+UcqxQbgcljlT/0ctjP+14uPflii/9Ub+bzRDqAf+fe3xXz+i+K0kfvjttwYKP/Oz8nBMCg88
LybzJZuJjaCS+Vl4UJKYFmnwLspD4axBRv+qOwzxh7lWJBySbVPDj8y3/qw7dPcPw3EwsPNF2iWm
q/8ndYcpfm+IKOsL44v8tt9P4+R9GU1mhRCGgNd9VwcSHTZaM+nRTm9njQCrEkhPggFOjQttozZ6
oaSosrVCV++tziaFgijV3ta+pd2ctVBU6mF8rjRtACHTYZ8kIVpfRUZmqMDk1pbO7LahmzDy2bgK
ghBmo6I3+0/poPXt2SIgmXvWWqAXTKbdhEQMkOFyyU1EFEFKhAKWBW2ocU0KeOM4iRHjER2pWgqn
cJDgRs+UvoqxZFkaCezwntUv6jQ348Ztlkm9tDG1OZICNDxPUssdRhUKaO6zTZDHckwmKMKJR9XS
3AhS69utGg1sp6hMivDUNvqSP9WxJXrCkKNF3sCuMrqmv2PIs9Bz64YkZ0qDzGxQKi8NyKgg7dIy
e9VYSl8UsTR14FYM86DbysENlEwq7gNnuCm+I3SToyQoR9l9LhIcwZsl743hu1TnzrwfDMOQ/uSY
QPtxt+XxIYttkjtSlUQHqidIc4zKlEJZeVT4rSxcUzR8nGa2g5T2iXt23diaNgPiEPcMBaBoTmnH
qAM9UENsEebCRn+JmfnYkAyg9G0JdHZ5o1pmSIPpQaRJ0OnIukpiTsaxxrgLihpiSElAAX5bCemg
UlWS2fUuWTJOEiFH0WZB54S60pydrRJrU/WCjaUkcClc6IpgASKu6aIBS0+eRxyj6DpxJjcbA+00
5R1awfbToDt2/Rn9ReOif1AL48wVSCeERLK2TtPUSWIfjdEgIYqsE3snqavDC9nWZnypnd4odphG
YzCL1M8OrJS5TL+nlgpg1tb6IgnSfEkcDqB6lV1aEpFtJmJL/FyZlKPfjZCXuB8stW+2lRY1Be+i
YRsQTlc6Z7HOX7FiEm2xCqbb+RLH5YJERCZxDJ/FGuN7lvkFU6fhcrqSCL/qwZNtK40ghog3+IO5
LM7zDPJsBf4UIMCQLFXyOtC6Tr9GmiIAtDr6/DL3PGWwiZpi2mRDYkMjsuMsArXRlsmnlMRCMBqt
ohM7JzNqY6t0nHGH1cY1N5ClJh7HXtOa8iki4dBiYDOVOG2YA7V10DcOxapdCRu2uN4Y8WeFU0p4
yEnE6s5Y3sbxy5A3/XAhqpAap1OHpkYgwsyG0BtWPQLFY3XQceUuAwJ0V6/h7zTDaE07p0OsR1L9
Ipg7d6r5o9MZ2HJ2w+m7r2OJkChFRmwcCqdPcK2GNiZOID0UikqJRxSXC9RZxAOh2p4TBbG73xWy
Ty/2ZLnRo9mrJdomy8zmCxqu8c1GYnPIIF1DxyX2/USqSNMHJlSszhNZ33IT94j5YBQNPa7MtgwB
GkrmwUEc1uvq4pL+9YUCiGqQbnQrDyO25fq1E5pMYLXruubXwk3FdXFGqmxUuz3GGKVRspdZo4g/
4jogh5vELi0PrHHq7IsdLg7MrLimW2tn9D53sIii8qr2uBwrT3JWxDWAnsRE7xIRoXegDu1nf0mQ
7vp6atXtl7pz1F74VGgTbtvIqCSU5Jmklj3UhMV4UqcWGhy/fpoUOPfQm3ZVGNraLceNVN4XI1qf
PYM3NzyqsClDLrrCyibpcdpXvQbBv3ENCULIrd1V7FCUQ3yABpfn6D1Hir2AhyubSTkOQ3NLdyWu
z9XHCs2VLQbP6Wn2+wv9M+E1hJC/aAvDhmMfF3Z6VzpAdYSwG3/U+Lov5xaUtRGxmMGBJ2WKhFc3
9jM45g1XI1e/FgKn8EYhsQCoVi1gW+RER9deC89So1DoWO9VFWnEDnQUoQp9w1DBR54s3A2WObKk
EhnmGguvkS5Ueys6i+mY/lTGYQR9qCqVbFf0MR2RDFtif6IlaC6wYiIl2eKtmb+F1Fijz84mXqJO
6V+I6Wg1DyGr80LOQWf/AErapdDLG5A07KzscYqFIg97GwEBUG0NC2VfqS3ZZ8J9hqT20UxG/WsS
LSYCzIkHNiDTB5Uc5GtEm9ItBp5L/KRR/ol8yBQxu06zDKYetia/MF3jBTvxooHZbVmLxVBRI2Pp
RbWS5zLk8qlOTSh2Ja2NUhvJu6b2sPp9BKJpHFDGD811SuIkPqjQAbvXnvyO4U5lAMzhlN0RKL9S
hvGlopKHxtMU9fQlyi24im6UWDPhwEZmbSdiN3sCH5sZUjCkZB5ZgBTJrgJSqR1TK6zhN8S2Ppwt
oawyfFGHeX+gn0dJhw9xVsre0xtrQYyYEJBceilc1/CpTdSY2dwUd+kDvliqQbIX2+HdcBUWTS/r
WmI9w2aOsMqNahTNwA5a2BpvEAJs5evIrb3mWydDI75hgaINyZqkL+U1lOVQbfmfXX2M2LsH0qgK
6Bt9hiUe0ltTh89VRr2kAVGypBtkANwA5DA2hJubGSyLXg8+g3EMOLuboi4uskeiRtpHcumUxNco
MOQGjZnqAqdJ24RemKBL2STlQ93Mo+ZsNcgOK6UkZGhsA+dbLvhMe1gYTY8B2W9NB3UrUWDl8ISr
tJ4Q5KhTuic2tbZ24LH66NSHddp8qpCCt5lvR0aPYBcf3X2DheZlrkwQ9ZEKgDSYSrNqrlav6K7X
REAVgnE23MJ3ZL8uwXFN6K9maDpvt1ITd2M482D7ltFYGuWQRqQtic+ANeBEWPZhMawB675SM21q
nDqqbm0XGss2yTKdLgoYYDxiCFLRvyiNO31ZSqP9oc9g6E6JnSrOG3SMJf7WdoQ1EdsEppniKOEo
Bs9C2NLxTQcfwxNvS1Mfqs7Qp3fCQzVUBCVj4GDOLLLlZzLKU05hS2bX177NwukqaY82G8SGI0TM
yciEEaEPm5R59HpRk/3t9Xm6KO9jJdLuPTVge105ihnLjEtGM+XXsC7oyPX6VKTEpfbNhJJW5GN3
G4Ro2p2qWKADFzVSbqA3M2lifbLnuICmHNtCPcZJLuboc1rwK5/dHtjUfCInp2jGr4kFwwZSRx4P
0/Y/L73+3bjmt1ny/1yf/R+sqdb5y78vqoKvwxsz5l8nzOsP/DnLcaw/mNRg2rEY5a51E5OGP2c5
rv6HikkPCY9GPNw6L/5XTcVkmhGL47qaq1o6M+B/lVSK+QdoZUEEps7s2jBNx/hPairnL7McQJ+u
ptpUei6DIc39mEH/MssJUW7i1yWQ2oy7x7Yo7RPvwvr5YQ5F2Xr//fl/f7t27XavSbPwliSpPuWl
Dsity4aHJZRjMFeucg25s3YusCpCx8kJ1d2Y4XQ76mfOsiHEkMG56wymRBKQ/mPUkg5F/69+yck5
8Wi5L2/wo25Tm1U/WrKzHFA4KIDV9yUnIDdm12rbGvt/Slz2hw2E0ddW2kRydDRryVmx98jt2quT
xejkKpSFYexUpz+/1rXXcUadTgQWk+w+/vMzhwX8WiANPPV1Ffz80SF09mHYg71eyRktp24NxZdq
X9oeH9f62cc34iXGbYco81JUm48A7VGI/S+31f8wlVqVBb/O3Sir0BagALaZCnI/mev3f7lWlt7G
bIS4yEDmi00WZs8OvAPIWRgmy5D42WFKjf1kYjUihT2IkcNBnlvSPdTI5RyBmClUE/8/R7KTDdMs
yIqBtFRVwldQuquOX51ILUbCkUZfCGaEvpuRw+xlnQ5BNQDsb2rbojIe/sEhavB8/OWdsZqDuOKw
aunWKpz47Z3F0Ai0uoKMH08WbiOCyDqrJKuzdqudQFi8MXVwlpypXdKd65y6b821gVHyMhL/bFfV
KcLwT7HcfO9Ej+W9o4fdZ430kGQvuz7LK8ZDhbsT7Ere5KafJ6H1TzyEGGJFdFmGDlpxN5doTpOz
SIvXCNI4+jDr0VAKugB1p227yPjR2mL0/v6yGn95BC02AFuzXQQoum0woGUZ+PWymlE5Ws4Ejaqb
c6JFYqI/yD/325ipH4PWvd2oVgCE6ZXzY7KbXkkD4hUjXoD/0xwGOBG4RENUErb5WHdFdZj1yfHj
1rqH+zA/asNM6F2CLVJRHxX3WkYUxmQKru3nrDvMBUALR5EtAc3L40DV9g96z3Xx+/Xiuih6Wcxs
XWVizMRaX7s6v9y2jDbkIPrIDuaUWamY2m1B6XLRjeqaloM4JYBNGBjWQa7G7saJy5dWZskVr39/
BrH9mlVE26MpfLAgd+4URDsbyOKuj3ic5Skqch/nkkFpAvbFXIksGVethVuIWkr1UwvjmANP+IoU
6Js1fcOspx8dYIhDMhe3gqAHz7VBcUz0x4dYnW/TbGBVz6wcrp2CStAcyaQcuzKw7Ygg+QzpC4rb
B4WGAvlmKyiKrXd6IAiLZaqYbzJNnHNMmcyJNQTWPab9E/cj2BnyZoq+/mpmTXOQ1fD5Q8QMV3kB
kHFXSM1lYFg3XwZU9L1S/VR1/Sbq+lVP5Pyur7O4DnhHNJttaLWEo1D6/Tr00m1Hp1/0IA/tCrdL
D7wUqAier1Q9Gub3CtqrJ4px+mqT45Ymb3NM12K20i+9am95IAGsKzhjojXAS0zqGv7QZJtQMMId
yk96XiK2aavslM6zeY9l4SJyTnCl1nL5yIPYW03R3pkSKa00QjpylbFN8AhvTcq+Qx+tADA8VnOf
HescM6IsFB7PpbADgfPLHMLqYM80j/Ki4be67nyrMtrxcl0MPx5uArw98PDTpTeXF7E6oeCtUfan
pKLEGPZEDIM9isheXcTViEBjQK5r/U6O4x6H3FHphum02jmMhLa2ULnWZIkdu8FGQi/bs9ujl4aQ
h8Rnkeo5tBk4g1p7MXAB+YsyaBgadPxFqHIPf79GrEeBvzxDSOhR/FKZapb7/y39UxLlcF05/Sri
7gMsOaaMeaOYlCdoL7o3Dy7dOakK1Ib25K+11om0xdUhW1T/uGCtOotfBCDrncRahWSFes5BCvKX
J5oMAqqJ0AIFtNLKUkKCD13Tkva3oNsF66/5uHp+WIViUNkn2fZDVh3PBd67scU4MuQEBXMMPXDQ
Z2SQtvdU7IDvHfWLTER7smhxXTX6NriQ85OpMuaa0jw/NEp+IjCT+MghdU9Og5CtIHuUWNMxuhCZ
KQ1RQaW5dmUdeowQ1fcsMdvNKvSgTgX90I4+7TqXABI+GOg2fHe9TWK6EMhfIZmWgDV302S7B9ed
Gt+sTX4RsUu7Cc7qYbJUptVDuwWUHZ3jMcMlSZTEx2fRfE/17WDsVWBwGdCKEz0kFsbgibGy+bGy
sn4HOBW+5+3DcWdr8WOeVQkz/ulAdaJBtEgiRpuLhRRUA0liuFHttwv4R4NwoUUhECRCbYHX2QFm
3lvO3Si/RsrMGN0qyO7rSHXSaVPTaIR5kfPQLGoBVX2y+s8yneD+440zDRz9VRK9dpi2lb4pDuGq
rBPSfZQNPxK7ZfVaLUejZpzTmzN25Jo2D67Gymvoct1yx/2S2ImkiUDSCmYZHIIk43BrtuGLWSTb
j/0JeDEuSYzIC5/ie8y2XdPhD2LAehhYP/B1K1s2WYx2hQ7pWg7zvlaY90mjhXbWglVY0U7lY+kk
DyIX7nGxSGCoFmQLkTV8rqIYQnRJlU/31otAR7xr1FJIKUr9Ruwr6cSEoyrYk/aZjLo7G82jWMQd
9sCSs64JJ2S5RaHmBqSuy0tXj9vBoCmxEB+4s7lt7qe5DiRJdYBrlGsR2y+FYZZEDRRlUBW95k09
XtJoGPvTAPrQJ+sZx0EzOgHrSXwqI5ZGJXU5jiGHCjvN2Pcbd2jrOzq3x3kFNUJdTf2047hVMoKP
1BSBubJgAE5JaYrjTA3CbHxidD8S5m1FW4AuyaYt6SCpM0fZjtlnLtSznpAjUK0P4lIV9x8ewxDf
wDH7WOVpRg/HVpZfPtLO0jRUzkyR94oJZyZp7fIw533ywM6LqobAE57Z+ADYUd9FVMOBbUJjEmrz
PaL834+NnI75c91PxpaUYALjSu2kOCVIlG2jwNL7+SrgJVqGSVSUlTZ+HCWcaVK7eSgjYulECM5N
AY5W6qTOlZNIAzqa5mkzLk79penmTakPSaCMBP6kIXd2PizqJp6kCYnTIn7Fnu0/N4ZkWJEZuuKp
dcIdEKYiUBG87sr82Ad0lJPHKE8ZSi8p0nt6m3fhRpgTdGSPQpubncWc5yM1fSknBtZ0iOBWIKFD
p9G5lwYuFGzjc2Fk2g1FHIJSkSvYT5QVKURTUlTQTIz0DhVxsy0bLVAV2+TQgiS2r2jZ66N0d3VW
qD4ZXOBkK3v0CYn8SljLdFb0+LWy++jS6eUb+oOSmXizeGmuUsVk+rJrsEf/XJtm0rl9wfSUfBvd
b2kaofUfs8dWgj1UMAzFerr46cpriKV5t1pfT1hPnN1PGiBJlvP2ozoZy2LZpJma84az9B9cKYKZ
4V+2BBSBQjdVixrSRLz4++GC88YaY0Uadp8TklVldnYE635m3rZ2eLi/ZWJx5DJpyS/sELd4VLDh
jHpJo74l8PjDmtEbJVwtqz18AFfHXsmDaD+1jbsLS+tejTVrL9PK3P5cLcdeHJKu64KxseDCuZq5
KQ08kFz1Z8uyzAOxB9WmpkxFduZyCBBIY40xOTPskBuRVcCM8iwIO4JV4b3uxKAnPtCc24eFRhDZ
6yWry+zjw5KooNmc0/jxamwz5iVBN5rQ1EWae6HBV4PWLYhpG67wA2qeOcu4OgJ5UxOLTdGpOltz
2ftdNJPUkeb8RdbzDU64lUUul/ioJ0SaJxhzMUT3uNTpjiOGXuDFUHNhoSVzJUE/2Pf8qN2glMMO
1Zh2/Bhqb73moglWksc2hcj094cP83fH0XpwXCWlLmmRQod0Yv+lOiP/rM/LubFIKuPoKwaHWxDs
6E/CNWSUwCI1fqiH6YmJROlnbZF4mgU+ayQiy7OhbB4TjA6xmmdPaM1fU206ji5PpFu3yVZ2ynuo
z8wkoviOQsK6CyO2Y6HEHoT21k81OZ7C2MQujwr/iOwEM8boNrTWI+FlqDTvmPUoHjGZ6Umvv+Tc
gCdajVoQMQwONfGkK1ZG7xMauEuULWEMyee0FePm7/9MSMN/ewZsw6Q21h0UIuugGi7MX/5OIJCm
yaErGkSm2+JVH9qLnu4JIvA/jmwZ5as/F91McojFCEGb+sPYTT/5oZ32JcPEfqXPPp+LfvnSNsmn
Tk/tIymSpM5Vo4uoSbVO2rJ1iqm8r2R0+Dh+VWq8gPdqwJ/nFaLHYj6ZY4qLJmfkJcpkP65yIctq
HHKnF93LYRe1U7g2muf8Gs05Cg5Cu+JleaI9vtwNabeKz81LlV2l2jW7kLwEhqSZ3xZDfCqE9Rza
w6XEoUfvoIn3WtdkQcQ4mkkdarXRMkuksQxJqqWn/doggTNdLHJzPW0rWT5xcrTuscjtQkSDP4/v
QsJUs7HQLea7E0FphL6yI3jxuqSmJOIFKKrMkXl+ZAAzCYfAHG8+vPGgFCTn3GsztUBH86kIeqSU
vBwbeZQaygNnwYh4F2Sd5MNqD0bVfu4l5c1MsCVNdIf5dt4GRolYLu0bGsiJEm6bWFMvLvxp9oLy
RnbG9A8KY/33YuzjXuFW0Cn8DUNHVfGXXk7B6Fcks64HrS7noyxVX1ilC9gelwSx1EGG8+Kp69oV
Tw0aUZ+o2DKT71XFq5uhXc2Zvh8/lqxIFdeRRPoNyskz+7p2bV2D3jK0MR4Uqe51u+s8XN8NwIkO
/aiuGUd4Svk/1AXi90Kf92SpyD8YOtKmMmnorN//pdBPqlFnIJaGG4TaYQtVUU/fGRLtBuJVD/TF
+0Mlg0Qz8y8fZ3M9I5jYmqZ3mPFy39Y0sGYsIUFfyFet7UEEY4A94JJ+rCqxJWEKgkoH9hJB8ukD
KGxFhBNHcUGyLDcIDGRJIANYQ9jQsB2KcfYRtcFUNb8LBiSPU748TGp+6eaBJUPJ9cDMYEKkdatd
Fwu/5Gd8YZxvY2PgAB/C3ooxbw+Vcv04r88umKGPhmOpglRdu0k4xrWnxHLgn/YQ9BvemZZFyy3U
P8UFs7uBqWYwutWpRFd5ij/hn3POtUSM0B3kSnOyl2JvT0O8mdzE3fVpDp89ealZRkiGMu3TVLsw
QFdGqm66jEY/eIeh69xJLTwzFuD/gYSdRHqzRCpJZurkHD+cnmEhnv9+edPpMP91fWPTRE9hMyc0
bVN8dPF+ub4KAENpySEKsPZ63cBmFZFLVPfHUkNvo9mYkWhpeyQBlDCLNaImDIYQg/5NpCoebrXq
vMXFwaar09XQkh5ZR05h5VhX8loi3dyMKDz2kWIPyDcylJ3uekznadhQhybeEJOOrkotghTk6p5t
IlW1cigCRvhdLpPu1RpEViyuBIhSHfSJfqYdT4LSYk0X3ekC5sg7MpSnK+MefSuWFdHdtrdmfqsL
kFX9NDG2xwxYkA6xtIblI318x5u0IyaISCqSFohAmMKbBQLb1/RI3RL0SS+4xJRk7Ym0K4M6EaBp
Zss3O3PyizT0UvEsWFOCUWULBFVAjk7Y7Vp9o84RNmejgY5K7DN+cGZeseT+n5QKbDjAbPTTDiL4
GasvGDxvTNJqW3DO9SGrw10V8GAlEpSO5PYNK3V06Ggusv2iBeaBGP1WdTaNmn4zuZc2doIaPiNC
UMuZfgsjLXdaBZZfS5Hj5D0whNhGUwh5bVj6rSmscItNSAcprHphn1BqEianFTOGZwapbZf6g4EY
WEnhs5RJ0W1B68EJ6tiYk/VDK3mmLJoPaIiaLUNnnzEdOx9n9UpnCgqsBYk0JFpNec3sGiZkB6Ki
mr8Zc36cOpg3qFwcR2YIgVxAK8qwrSb9ktLF8WRZGMwXw4OxVEcdvMjBYAFFbKEFJmY1P9LSQ0Lq
/GZp250Oe9yTc0wofJUy1p2f2SGM574Z1a1FMxTz+/QqGfHRHIb3HiFfF/g4oUX6MdFOUN7EuVXJ
NF9j5gMYwaaXSNi9PGcpUdr0NTUdkxxo5HTLgnDfIH3yFBzw/L4WvWMZUNYLb+oS01M0rq+pE8Ll
AKwjXBliZR1fGL0qm1K9GuYPAgI0OOKYgUMjOUJMRxGKFy9qXkxqomMurU85GUmryBodxexc0vid
JR997IIjJVfeS6zyFB86yFLVJMu0cc4jrDjk+waiEIdrRJv2iLD+Ugk93EG9oEneaDe763X+sK30
ukwiXVvEIUMPHChzAsN7eqyUpL98fOiWFsi3gZZg4rFHGOapWjj62dBNh2olXEpl2HQkhyhzt+0Z
GqEAx16cNEbA0AUU9LK216rz2NKkJ6Ye6ekaKNMsnd8T/CuaniCTIiGWxWRumyUldFB4pf34hhJ2
CmiCe0OdA/2zJpjJTfKuT8pbrvCbEwPOcc8Ue1E5akVjVe5RhzyqDDMka9JkTTeempBOAIGZVBak
tHG1k55meYx8zArQr2kMdEJmEKaycxyF1OMk9oeR623SH0BbU/DIFO1VgEfw55EFh6DoAxSxBUVB
iLBPuEQzoRq58PSkgWHtliWXexRwUEhy5UlAMI3U7Kl0ZuJUDf7djqOVp9CfBlv/CgHitUxokbHa
a8k0+7VRcE+meo34mQWWzmqQNJ1gF+nGc5hRYtLp9u1lsB6SNiLmBh1ynXF3cuhDvEh2XGjIjNW1
iX1F5DMRRa1Pi7U54WzJUtq3yiO9n6/MKOn94PHZuDLeM5nDLjnf1KEDo8WTeTDr7/1wVOHOHs0k
0jYWKi+Q9e4ujvVkky1iY6q1vGiiQzE3iD0upA1l2uJTuXEMbroLZ3bKmEz5Ysmo2oTZMeJAeB51
SiJEQWfy/jIPxNBzV63zCnSg177uINptK9MZvzkjOhZH9CdDzOE93hCvtDjucolvIFo7X0mp4VUr
uSMFtr+GRv3EzQLgPiQ63rLm4iFu4VWSaNVyJji4DPEGN71H46mfa5O4oq6bPBph6l7kaL04MhrS
AVeXsyhDnx3vCYD2e5QiEE7m8wgQh/vMxk/rJPdVyfI+MG3cjDWM8NK55k46H1xSpc6Wzdk8Lvr7
aImOhKB3kLj4bMmT+U4Ui6ffx0lyFJZOdoIDW2RO2vhA+3E5jBFLe23DQU54Q9I2p3vFjqd7Fx2f
ois+xBgoWalpbUKWraAzUXM6ZTUFaKmzsVHuRK1VQVpYnwCMQXakV3E1tWyb0j4d8Evc8bLVW672
fuFq9V1jWtzJCgqdeMT11tfyXoCXDkiLSIN+0yj1sNHKuaVcVzeNlZb3k6/nOHgiJGOB0X4GSEww
2ZrjQrtNvSczVF6qxT18fCbbYvTGbmgOpkEMXMmobxMCA/Lq0M42mdQ5mqpoXp2ZQZZcEKh/fDpm
GbfuQqiMnhktGEhy4CQGX3cyL5StQIoKW7uv41bZg1SZPMIUh/lS6tyDo3TeytReQR1C3DSXfIGS
cKHtQmIj9oW08Qr1gHNcfY+INau50WkAd1eIKO1FayN1r9puirWlMR8sjRev9Ut1Ncn82uAu9l0z
QGoc3sMd4E7JeKyULt5C0BzvCmrerZpEz5o761sc5A0Ns/kt1ub2W1F3pzRuv6Iycm4apeCmcqxt
Stl1ioFM+UNKu6jONOKe7WF5AaR2mxZN/WZG/f1A4nPQurG5ywr2HLuT33RriLef8UtQJynVdU5q
DruObNgQSBppEv7BSdGQX9F/knMP9KlqvyHFzFCVmgWOBCE2M4DLQJQwdkCeQFyok3aTWnCQY3lT
i7T+FGl97mcah5CiJfJKDccL5xnYB1FIYpsWIzaVGDf6lG5zl3DkLtUWc9VMxQ2ysrCz8lUjAWoz
IV285DmFeuHauFwaDi19d1iUmKSBJietrvBHtQzAzjOjQ2tKDEDRPFUW+RyDk+gHpr8BUGpebWoT
aJWzpyamNnjJUBoPdXuRoZl+1TJ18TNMD17odDWbZ13yKjub2z6cH+f2fu54oXTdp5OBxpmulGdV
a5EaRq+D039NnembOffdxdDtFk+Ns9aT0r1BqvkMl+HU9879wsjgkznU35Uy1s8h3TSvE0B+UvN7
TrWCd8P8WvX2JQnnQzZKw3OwfJZFg5R6UI+TQkkyt+VT0xVr03dNye0foWNrnuU+p3qLKVPsoWoR
tJuHAJpqp7sRkxgfmWFk9Ws0tZ/J+xqOCRftVse2vFVzcbD6TJy1Mcp8vIjxronLDEwle11YjW9J
WE6+FSerB62lJaan8tZHUwJ7NVBpaB+yjHi+j39p6Ir+FuFWclv29qp3t3mn8cOEbm/jvhQ3rOij
l82QnKhJMSAOS3iiL3zt82G4JmmxWeYIf4fZ+GniQveWXRKEbqeGTA+0V7jdBXUsxO3Yzc4RHMSk
OBiOshnsnu6rc5KrA78uv7JXXyLtXRCxuZ1NuHYc/AMJJNbMUWWWWfo6N8UnrMi6R1JcCl4xkgRe
3Mgz+4wKDc6UzO50Z7rWxF6XNUJfYTKVqu77GqlYyaFgyfdSwUEsjM/h3D4q40Kcz/CYsHhQJT9k
A8McmS/m1qjLzwUyiLkc72QhWvSta84FH1mIhM9MVHjlEotja36K63yT4aQg0VAwblriL2NVh3s2
OJ/gHedQuEq6UXLwrN9GiwY7AvM70dHYdqKrY/RlMKg0E1eeat+SMo37lV2ncznq6ZtoSX+A7N3V
sjqGjnhpekiwKf1PKl8eXACGeX+yo+p5mmDRN24hPbXvwIJyZND/H3tnshw5kmXZX8kfQAhmQLew
eSRpJI3DBmKcMM+DAvj6OqBnikR2S1V1rboXvQiK08NJIw2A6tP37j03uR/ZpD299T8tMAgZmZWs
a9qicBIHzYzgoXBUUA9uuugCTi0gKPnERAKOVp4W9kOGuM0Ibbxkvn1qZbHX3HStORRbQJgoYBAK
jrVyMKz4XQub68DwHddEfs6F/oHO503SBgtHsuInDhW5CVVyYBNWErGwovpQkYDCVuJnxCQsRD9s
gdCeSs05NTXtUjE634VgujMQfsmp5jsvWdhlvmssNMutpry4rd55pPvA7abLxjqpcQBUnpFrctbJ
NAv7HEFdsYR01x1Z5Jdo4yU3DYL3wO3uEyPd4S/5SSHjghA+qnlqca6MqU0ifVFa6Jzs4QVF8Lox
58ewaZglMNEnSJTuvvDMZDNiCQgT/LJG7MCvr6u1zNV7WuUBUmNxGwWRXJn5lgHh8fo4342cigBy
fkrMOEtFrRd61UOJcR5Qn2zdzAcLFL3FcE3jgohz91FEY7ToJEVYKkgat4v03bGSRWMab5UKYbvU
nc+xI1BCJkQG5Gm/ZjG4SzvtEeuXZIm3Vpb6GRRRdgzU5lqPvsf+vtBG+zWzUZnrCkaK2tJPkT2h
qujol+fNqVUp5FttrzS8Q6bwNxD4l5PZXYo6LEFJMfsPi/5rYN55xmX/Ai882rOokTEmMalovrts
XbB9gJCNRUvPlGQz0h45czAoec8rDo+Vo19suwaZoQXPtjCrddMEPEj2tHewB3tEKGbsCvW0KiLt
uzE6wk+0+Ghlz51WbNpOe+uy6UI19lPL6tGYVIWhE91DZfwYY3DMQcnzI3rk32pl30RCkjClPYRB
TEv50hkM6TlK42VF+jzVWAKiBlR53LMXottEkgCqd+o8Iiwgv5EDsqQJfNJb9XNsO9pXSfGMhjpe
4MzYW2W+cVLuTD+KNnWbnJWIhxI8t7+z88+QDQqVQPCeDEQ+MTljpOZup1DlEW+RMwVG8D64vPXF
tE3q9MNYoUapvFa26yksDinBOuuuLz+xAnGorF+rrtjA9Wbg7qgkXCq7XmEPGUQOTFFwCCC9yC/m
R3XYhDzxvtm+lWnAlrjsWZN3dk/gV2HoG9Jh2KvdfOWSm+txvfHlGCVLh4ZZpl+NLTTtSqtgraTG
BlkaR/aIaGB+DIb4yPyl+BKpVa2Frb677qmqXHqP/BJEZtifQ8ICG/TbqG7lhoYt0x+0vB7z4Kcp
tA+NqlnEWHYh5VbPhhfYz4aw2NDihe9O2cbAlYnblqW0YcfZiPAt7NWPwqVZ3kCT7vTkVTbD2u8o
noJY8xdczTUN1S80R82S7nnsCU5VlU/dG4T5tob6iBE62tFXm5hp9/i89RH6XseZuTMPMkERVY+j
l+lGtFShcjURzYcekb2tS2zUvK/z+pAQU1kUHAfY4xnMwyrQxpoBkWnqHk6tfVPXDudgEazrGBG0
lcGkBkGtYLVNX5k+Fc+JZihe05CbKXR9NkgiPE6Iv0tCZnMx7ftxMidwngLfxlipHODK6VIb1Qvz
omiBOIUce5aObawxl1H0iWGHNZvWm+cwoIcTBKzcYe54oc07SAc6uE9mr+fYFuDGknZr1V0P1sB5
VFqaWDLCRYZNZa8Y4SZqHGBWGg5RlQrHi2FR7XDe7qa0e+jo8txpRcVlSjh0df5ubITPxAuYe20S
Gqyn3kiCG6VZjCxIYGmL2i32l3kZqNexCJ+SyPjSc+LU0MUxtJGAxdt4nMlXPj0E3nQaAjHm3DUi
jm0RGY8igz5QwIBfVOC3vIwhIYKrci0T8rlqbWc3vIMmYNEwU19wnrA3d8PMzy5m5ynN2ZoIzlrB
pgMIsT0QuW457RZXVIb4k0YSATa5F95GKzXphEjyMrLpK9ZpYhT4gBYOSVUJdRUdMcMryzpYhjnp
xBViJi91UhZ8xyeBPMzPWR1Gy66DbJAj8S5TelLl2N6Pous2/RCE66iuvxHZq4cOpxIYx9QhKWpW
nUHLDjmvkdpKOViWkzdPu1x8ETEEJ6YunBjYnN3YvLRM/GnlEzpqkt4J/HkZ1jU7CnculV8IlNm8
5KXstuFHojfxuTD9aInRQlsRgFtf8rHH5lCwKpJ6s+qcD70vjMdsKglLSYh60u1vy190dW/PBG1+
RiiqSYcpW+J/bixY8yQsBWsipJ557szJJsk7PflhlBMxin25c05FHu/thnycqFpmU3Bf5Swrttu1
HHTiBoeRcxauRSsjdddaZb82Bk9nVQxP+QH5LsFSDd1VVEvFGlXo0hjpFbY2g4QocxdhdUzz8DQI
6zW0x8+oJrlHD5WCMBmGoZEpXml17c0k+jac9EWLi0fIjYHXhjO9gf7b0JBvB/HiZwgwVxMyZMbO
R2oGT6aYWAEUzNGulniT0n/XEMI9EnprM6E12hgYicqOKUXDfTexN472somKh7q13FlmgjUaHFXR
WT+pbpcrlqsX16r3Te5uEDi8dGEZLTKlfFcK59LBx0pVvn3AdocYDmWjHz06JboynHabcFRf44DU
MlqTrTVsnAlgoSQmSLfgAYjS+gwAoQifUR19rGEc3mHpvsoBDq/CechKAopx/buA/L5Th/482D2M
bdwGQ50VmwZHQFaqkvOSf7q4jnOvGLsQRLBKZLMX57G2sKEy04zH4VQ1eb5mYQ03gT96Kudx9slm
QMZVkgOlFQ+KjGIGZXa/TSf5GEiE0dpI/CbLob8MOYUs4LO7KML9ra5O764Oq3z0WRZpASqBxRxg
ApdSC9b+gSaqEcEVTyeentx8IlX7yeJu83y1iFF7pv0CFj6Jh8uReerKHYxwxTUd1RYPrUGZSI5b
vRmfe447d2jJx/UwuaTgYazkLFnq66ggblo4xjZtpngNUwQBCMGRm14LVDpw1UNoZ8WiMOled66R
nhuDECJVkGihZQtRBR9m4VBl6jaCDxb9pRvu0WX0HHS4NfU4tLY2+NGgavexq1xF+l3ARljJEGNY
DkKQTkaYb1qhgEHz92VrNnTtUbtXVpcvh4r11o+Dp3rguKD47SYG1gYp0rVXQVBojEBEs8xOxsDf
GvoEyx6q4Ajje6WZQ+VNDk+4qW6trnC4Nzh0I/keo4xmSR3fV6Lf4swLT4lkjWAUkiq9v0qQDmOl
S9mqM/fqm2BcUNYPJ0JewlkK5sdgGtJwPVmqtjFNOHNVlqx9p4b4pPXsBfZaqjo8aRhyTdjkyylw
zkVVqxs+IaAk4AKMn1OPs6uzlSMr+zpGtIcdrfu2kNizyyLoyODO1dlHrTUJUmeeVtGLz1wZupUG
AnwsLGIp1JzAWFrGrYjSI1MEKAuHvLuiMGl3EKHQEvtPXagdjBIAJ/rDuauqYTY2VcZRGfMDM8DV
lLu5sUtpo6OEq+8mkn88o0Fomk9VvOpkpqwBT+OmBhbvGP4WKnG7ZOYiEIUTHJ13zVJzqA1Lcqs3
kbQuopLkOmcuDI59ONjGl6I5l8rOoBuRUJXl5bIgAX2tKTplSKaeBvbp5QzY3CBpjBdFBqhIk9Ra
taO9KsAxF1YHSbxJUQDSWXnww7Q/q0l/5ujmYN/Mtg0+McxQDwRrTFs7CJHMFtpCw1HGkdjhCTAD
YMO59Z4hBV2x93MM1tUToq41DpQambV27TBLAX2Q0Yaj/oZalE5LhLiPcHWsweiMcurVuEQ7r6kc
tS2lIPE50suVk0NRcsmVwc+uH1mfE5DCK1VPjqNQVM99cpIB2MdAxaRP0dzudl5SelteZgd3lUsp
bycl9yYSMEMqzaIYIfFVIGtLlzzBbGgYizEnQOlNdFeR87zyu6+l+ehoRAjoIztQ6Rfmzpr6XSpt
fRu1TbUgOOPip2p2tHvUYk6igBpiJ5YPBB4627E3HjkLwZzArkXCx97pCuZgOXe3XQc4RaF6jKO5
TU3S6+yuObZq8DOEGuRse2q2o9O9821yHmKfqoPl/ZmQxnDla5IE4Dq0niVpdJjgLR0vmrbBF1vw
DU1aG7SGN6NMHkN/LDjRVylx5dU57tt2lWU5TSHKM5TjkXW2zXzYtATXsn2U4zuesMc6eMPaCPTW
Nq79HM7s181hsup1ngnnrAfSWo0atxaPV9k11YfRNQIvNxkldcBXSKPaxK0BA2yeUmcUMSpZ3CvH
wf6shiQuRBM5P7kG/zGLWE81ugla+hKnSfWWOSWOCutLdnRLwzbQXhJN3WM0pO5vpuzSafFpCqPy
LmTkgqpGgT+kTSBXtGLNALtYNjl5Ez1+0z+6ywIg+azO9Ceo8RPgtl/mNQ/Axx9RAye/hhb2MB+8
oXVVWSuf04a4DzfqX3Ju01NOx9XTjf45j+Dt17BVl1FYdnvFdNNX9uKMX3BfRSkphoGTM6RAB7Ez
neGRgDV3o2KwXlLpTxsUBNmia031mCeCRgE/0aIoFW3LklXsE7d3Dznng02hokqbgL6y6Q6wzpJo
n1QB566AhUao2RO8X89sh7VowvAuHmAgppCvUgL4xsSc7kuVeaPvg65OFTyXsgfrahezIKJRhwtG
XvqPOek7djate1Z9XEfRh1LeDzU4sE6vzAMjN7RkIYgm4Sx+A71+FdQZc1VyZZDl2qa5SKnXzz44
C/yc1aoaksdqaOSeQwGTkBIkXaf39c6KDToRkW/R6c35tWbVwciox2dL/SM6CB+V/AP203DfisR5
qKbQOTkslA5TDEZEONdb38mPvx8oy4tjYACqGuX4aDRKd8jqnBhj1/ekPVl3vaMXq9po35As3+pZ
aNHOHxTdzO+ye4PNbWFoagBeB6QSya7iELiRzZm3So9K1tMHdyl0A1qyJRGlJCMzKMo6Ggk2AuLG
Ur4MNXkGMufTb36NVLrMfZtqd4OaWttawM6zfYnLS2XAqDodbAVc9AhbexYaCr4YFhsnH8brXYal
aQz8ellpCq5NCcctkZVz6W32xMzGaxIYp9phnALVhIBOJT+TWTahXXZvZVoneyNIGHEOnX4yCh9j
fKRR6xALcQb0qTBjRUsobKY8U9y9xEzRCAlrYJsRqvhrXZh8GhK/3qPcRJFompWX1na1cgig2eZA
WDx81dkT+AQQRGrPoS1EI/wbIEjNaPUZeqCy0OKlK/wSzGgXPdmieNcmbZ64K3SP7ERs+1F7l53Z
3A38vmckMTeZ+nutccOzJt3mYhEydWyL9MVVaYvnChIdzUIajxZBYEeOETibBWdfaNor20n8s4Uc
fTEO9GJF2UWAqLg7+mhLsrr7pqYMqq2EVZjHeSvz/FSbEhEMUrvVr4LGEOx/QsuKQ28F16mZTqvQ
Ks0/esvE1kmu6SrI9s7wOTvubDNi+ObMFNbQaA8O1H3b6MJHvV22nFeAdFmSiQf0E0+pmxHRgNtv
ZKc/BoPUntTx0STZkTOKrM5BFN6RHSc2KH4MjgO7KCQYE2XAwbQUMn2DkjrNJKhWVeLwiRift9TQ
s5OjGsFTNH7D37J5NU27s1MkLbZpUTxVqyxRlctQVdxdSWq+jEzHPXfA4phV8D4SSJCk1cOJasGV
TDpp7wbj1ikeH5DXMUkWGuMhl5s0N5dpNYSPyZLxX/kQdwg4fu0rPeGFa9PRPqMUSoUBDRRNKxtn
2sWrRsMHx1vOasbmGyoT5KZcUksNsb9CKj7RZkelPkkSP9Q+Jawy14Z1Y0PTq52+Txai4/xNYA/h
m/Nf5mPkk0x/g3eT/XQCbB2gDPAmNEEYMoYaY9DsodCBPdFzd06knYGCTFd+HuR/fnrGAco/Redh
rFu7AIQMnrJI7uN+tB/BuywnnaKUME2lWCBLt1aOypBB1YPgiDIeWZBfPJRYPJS2XNtBO15MeG/3
UZ4g4MsS4yUgpmqBCGTTc7B4spsxWMVkOSwMxT+HYpT3v1YjC5HLJSf581dfq5bBcprig0Ki2Xsf
VueuioltZzVOasaMPuoeU+tfWEvdCyReZd3RkNmX8wB/QHxa+Hq9SW1nWKlRd8zplpNclMO2KLed
k5d3kyrGR97ovZ4S6yMY0JxoRSc0arPgpDlHO8h6pr32l0+/5MaEzfB4OXdHG/bsm8l4r8rIODRp
feeu/kTW63DdigHjoa4hP0uRRUIXafc46KYbZnprQbNypEZDBQx+vGEOVzDyROH3zz/pxE7E3TpK
S8Y7amYvJXk7T4NjJ+SetPiDejNch7UZQghR5JPfoLkXCNXuRwf6s83UE7KXy5e5RDOLXm1WA24S
QKEEN+nY4zvDvmPKtkuBSn7oA00IrZBsjNiVPU2b1YtpP77XEHsAbQQ/04BzUsqpeFEHc1HOiuw0
54fVkqE/hiO3fjJltmfMV7puSFSry6F8daP8c+hU/Hodsi7pJF+VO+zGqH532f4PsSBnVtb2uzs6
T2y5/VODeXVZ1f4Xw0BtK3tTnLVKtZdQdTZp0aoPw4RguWQI+xH18a43rnWoTzdJ3KlnmiqTJEiZ
TpspoDrlJ1lG5bZutCeljoM7H6fOHvrItukRoBVMmp6qNCRQ0Qp2v5+BW3j93aV1XxAxM+v6aXWS
pdzl7pIkD0HzkCAXh+mjGjQr6aLlxUJV7yrm1ydSzrIdkuJihW4oIOg78luwNW7xUqGf3fgKRAx/
nqvRi3/sHZ+2WkGV6WQl+iNNgUc9DY442bIlG/N3X6jsjhBfnZiisXyxWJv2jSyN50pGy9gFUI3Z
F75GpKZEJbA/9gWzvTaW+bYqy10+iuOvB+OPtTEXGE70OdeU1ysXv5GfNuoQS6M3baeyASxucaJN
wVtrtARJZRJXNpt113wGmTkea5qPd+5IQu8UEDXTtsVAwLCC03BOT0ypVdAgZIvfdfj3QxPEZ5et
avtbR2sVaZAYwzAFxchigRN1XOdWbF1f0qjJovG+QP59KiyAIpbNPQris5p97P4UweqwRbmuVFdH
hGdtSm6eDdJUmkCQOrjXft8Wl8MaDYhf52A3ms8JbdGTi7trbfLw/i7ESQoD5M9iq9UADkcFfXcR
+SfXjLeFOWvaLGmcWQSoZbL8FpQwJl3kK/CK49DDCpRkpIDFQp58cEaEJWKuqgtlWFoy1HbgX1Jg
jkRt/+7KAubXMmwNY94sV3Umi0fh35v00dcRqJejKY13TQ7WLQHW5VlRhXuljoyXrKo4AiIMPhl4
XJ8dy127SMaps9rhXgFyCn2ivVd7NA2tOqfq1OOzzUBsmbmZ8ScNdxzDFVqia1Bmp9bJuoUPCmVR
cb+MjOQU7PIS2VeZzcUHU+s2pAfKxCGclHtR0dGesua5sP0PR9DT6FRA9c1QeHXbtFRg+RdzNroU
iDONnMlZ0t+XFhOrqH1T9UbZ8tYg0qq0ZhvgAl6AK/JqusJe0JK+ZKsPcsrf50YiM+A716i5ujGV
eJHbn5XFhts1RPDWyjlXSJseQ4gmMVqZXEaQGWPzahUF5Uw2bXITPEvH0czIPrsOqpOQ07EM3CUg
2m9yfjllabSA/Kp+mEIgs0PgXon/Ag085vskiDJU9e+6LvxFLgA/G80rYryz8I2AiYKrL+js98zy
MUFUnfIgfOtE3MeTjRjTz1TAv2jGhIMiE84jLlmO/yaZS9Ds0WXNqYkUwPhD8m0c8oekq55VNYHy
hOZ5JCOwaINzCkF1Xyajv8BWi6zLFIzTK0Ke3F7esjxctnnSYtvKPqLOYux+VJhkV9p8WnPuMJxE
WyfjZjBK+WOrPudoSzklfX2ULlpqzFAE62XcpMnYPjqWss/SGKpzPus1jImDOAcKPBRIzCbT3AT3
MkTnMUXtw+QC+MknRslxWO2NoV0GKjlwbeHfCTVA3MqdvAp656UubBRrITSW+Cun4D3SdAznM26+
avLK3ghhXE1Ca9GAcahtA7Jfpo/wHBb2Jo2qH30U7spP7xosEssObgVjZAD6EcK8do39ovZ0QdXc
5vmWFuyxzzTE4Pa3VFqod9A4p3mu68fgx4irXlDoPztRho7PHF9zQxzD1iK+NKV5Grqr2i+3E6gp
Leo5BSjsdn5Qbpy4z7cWfm8S6V5YqxhwsMK7NOyWsNiWEs0gPQE2S1mxKqlpvBkLcAL+9KIG6hH6
5/wkBpe4qnd6Re6RODRWxinAUJ661HgbGWTQuInfKX0IE0neEzyOK65rXc3KkewOcl2eXdVCT5ZE
tVB0OuXVMFhQkEZWo/hkVfogS4cGdfYq6IjlPdMtwpVTeSjKfKfAHAHeTKeoo/NQ+/2WJlG/UbsF
45R+Y4dLe+B8TfqeXLo18epLk8byYjB5ZdonK9fJfzS1vUYp6Xyi7NE4a/6FeaLl0Am0wvRHGTVs
tIH+GQj5MWr3kyPCpYHCkzFPtUQJXR+YuiDgIb1dx52C2kNl2tTCP8/jx74wFwzLPul5f5B4/9w3
CFISvu9eVcr1yJ1kUKsybImport7vHLb0nHWDcVHGyYPPKInNS2vjO23eo1yIC+WfYb+ssBZXpTm
kUEh3sw0/+zd44ANP3FcxOUxe2obLmFMPU5qrKJV1H5oUh6dwUZWNcQTLtviizQR3m+OZ7kxo4gL
mMvSRO4vI8oTzvNOe0ixTaOYqO6UlMFx1czZn4RMKBz9RNEeysa8ssjdFyQQGczFKfVz3bNq5H6i
7a+Q7JAdkk1DwulTj454MdnxSs/8nSyqJw0acF7nJ8Ou/a2vIY3PsmkPkfI+MP1t5Rqebe0ySv6A
UWtWMryRoG315DlPygREi+cU1lWV+bsiH6As7Fp06BjhPOOxU+1jWgQXkCavecms0KxIvaGXfylA
znm6HZMqVJSDN6jWUysZcsGEXlSjinwkEg9TBg/AiYqDbwBPMvv61lmou6J42/jI4wzk1bZj6oum
l4+MWD44kT2DB2CFmzONrR6QcTOY+0atYs/6KhhJuLek7r5N5732U3k0yR7ktNIy157jfQAFEjuJ
/m/+XwE3aPdtZxhtVSgOTIKT46QMw8Jd5L7yEgbx3jGYZAqf7mYTOldLGTCfif6esVDfcWWjAts/
aqClNU94LTVcx2mIYCJm3OJy7ZDcbDj/EbaGYiaS0wvXwBuU+s31Fbrn85KuqAVW8RqNTTwV34JS
Ew1iNo/Iqo05UxGHAkzeHMoq9ZBOt07TXteIXaSGD5AR7OOWw6oDlW3Q2GP7dK3X01dkm1++PZ8b
2Xt7B1Se0rnHsBN0GQdK6T6aJQrC64jlXQzVQ0AAoEe9OqDxLKGN4l+Wpd3tZDoX0m6CLtv/5kz9
6MTRB5aBH6WRS5QE2MJUJt5VnXHCisV6HjdOoY6gHLpwk7xL1BqwKRHTe0LEz6bCD+63+TM0BNRg
KddFt9UvJ+KuI5jy4IwNU7uJZ8406qU5Nxtd+J1xQPejACCXC+vazMdl1ejpPS2tASp0px/gvXjd
j6OhEZmY+/WW5i4xjCAxqXZNX6mrqjTfukl5JcOm9sqqveNiJOdHkhobPLCs0VapPbRDgN0C/V0y
rgokc66j5qzHdXOWhlV7XZeEi9S+Z0rirmyNhC9l7ujZacXtmSvkOwQvkV3M6QawcLS83QCG6PZ+
xpdFqB2XdDnPdop0rKb749dmdXLnD3odPWAvOddtMa7UrsM3UdvdJ2/ZBJMuCS1Pxtqm0eJ4GUv3
LvbFkkfahM7Im54XAXoxx2Lmjy4fwCaQy05yh8DxZDsUY5CtXe0WWyEdJYgtk1DuSxky9MXeqsTQ
2iU7CbolD+IAGv6M2X+djRIKPSNEBnOf8SRa6CqO2KmMhBNV3oP/n8gCUJ6gzDwMjOkq3Npbm1IX
bpn06MpPxH/rV4XYnjXS++eEU806y1Daakxn2vI1HltkwNgD2EZtFu/aFoy8k11mE0TQTzGlSKav
GiXKPdtmFhXQaAElKO+FLMgY7+5QA2YshIs0mXjEJ2JyqGV+jUv/d1DQ/xnY7P9BapmJ5fA/p5Yt
bmN2y/9BduUt/2r+Di+bv+5f8DLx10yCNgXHJNIwXQdH6z/hZa72lzkDqVTDMvkg/gaE1vgqdEAz
IsQ22PJ1fGT/BELzv+CGqKbLtzU0g5HW/wRepjv/7jjExK0byIqEATEKZ7JmzK70vznSyGiIQQ+7
xlp0PAKjRI0T0sr1Op433ybGevoyTHAH1Txtb1xmrQnnHowhG6g+niGyW6eOB7UYfARZTJBpOh2m
Qr2SC0YV6j8SGHKDKet7TqIebFRPmSAdrkooxAwLLYqplw+dRrqqMeAYYlUxMKGGNQo451z15ZdZ
PrYJrhH+GrbjXpENbV48GgvlzlSRgBlWhSZ6JPNhRLIc0sQH6YiLsQoyDpnTtWqRdqfjgcTry0QW
yMJxZ36q7PGwkCGi1bjrtXS8lglxMRoGSd2VB6dg5S9jcvsY2Fl4tPr8y6rSi5vwzrRlxwyf3otA
riBbQVgA9GDcDM62aLsDY5ZrZIe32XsL0/5OOI+BATegqWFSgLFdI19GDEjuQTpcOqdOvHycDn4D
zmdIb4bBK+MfXuu2dZ5fvUk5XPIPJHX46D+P8XvD3CTMp0MwsWk53UU3yqOlXbPIfHGL8VmXbF/V
dFXFGx2uQ28PV9pdB72JbkplbnutvxS8L9akXjUCPX/ZP27VrKueSHA9uZE5s3ZTY2ubJZyvMLrV
7Pv0JLbzG9My6OtMCCuFvFS8PxQ+Z4YZl0KXaABz/UoA8pXBXjHkt9hl/Z9vJQjBJMMPBzcfDro+
HDqGtpW7mz+1GyZOg30OkxZZq3WuGv69mRSGB2YKqtXZNqKboxjbgN9w/oKJ22Lob00uzp1pn6du
uuZKdwFLfKGsv+WTvNDIW5kpWT+SFEcD6V3ErqMU4j2J0hu1SrbIUvUdJciua0bVqxG5U5ODVRaI
g8vhYgTWmRARQnFGb76367FZI0k6mIl7VmJEZvn0xn4Iy0o/arzLoUq9pZJcGwxXhzd+voyjmZ9t
9weurrtULWaVeZc+jeEFDPGfX0MZD452Uu3hNF+cUTPPHFYPqpz2I0LW+eWG0j5jiPvRC24NyMI7
ur6QgcReKctjpsEkVtz4lmc8Ml154MD008jolvI7qrMFopGbwWjXCCv5vL844H9BEuN8oyONSwas
9mm+uPNFUkbsU+bAfWF8TIpAImyf8/i+o0nP2O1Aa19ZDIizSIFbz/ZSdTLOv89haPFcm0zktJpf
i+iEoeTpVKOpJ9cxvmr9TKH4YQp5CYoCXxc9RJebqqnM898W3vs/3KS/g7ncf8faz6uYhQ3cIlFL
WK75v4G5QplaZJ+H2nr+aZIiuQVN9wwYa6EbyY9I1CtJi1fUtVcgK7tekEKtEFuRkSmlDBdgeTdF
2ucycT+C1F5U+I8SJflBe0c50/BAQqH30MAgo07HV4vmYtdP0oskY55I36uQVL2ebJL5xSdODzU5
uL6b/tSNei35DyLYsu/lxamzH1Q2y15ku2JeLOc1Ylgwrre9TNOObdODPqQobSbmrG3IKzO3/+KY
sPpddKx56SoqJgG5u4jt9jIvA/PiVafKd41IBP22vRwhOafRjQYGy1QU/czPrbSmu0qHZ8vfzQtU
y+DZ7nhmtSzwmgDWdyIvWWRsFcmTb5n/DXfR/V/YJr/XB0AmjmdV1w3iSf99l3HCCLyHUqnreXto
bdh8wu0v4L8eXLveuZh2GX4OcG/3SiqeC5cpzegspEbolsudO28ocMg+UkL64nnxtyI0x1PBFRmQ
8Ub+DYV+rdcv0hwuFgl+oIWidTqQ7DXfDAzmApsajetv9/hRVE18dmOxIiQqFRk5KHwfp2CfcvhD
m2Q/Fs3JtObJGrXv+RoVsr/GfCNdxutJTV6KfMBWaV3n9RIO+80W4a0SPOZh9oNCssdGxycoZnbE
fZyU9nnq+sfffwC4Yc79QErW+C3kH5EuUFES9JTIzZ/v4k0tZ51QifkGoGw9nSddLaMffPg/Pv/9
XlcG7Bvos54G77qq+sv/r/f+T2JQdfW/LPge238corZt/kG994/zdx/9W9H3+8X/ih/U/7IMYerA
3ymt/lbz2fpfrk055+hzlMefcvBf4YMO5aCDV0w3gcgahvW38EHnL3gBNJuFSy1o84f/Sc3HV/C0
/Q0+Z7k2jQKNbwQDF629yyv9veaDfl7pZGuqy97X7wP6kCnWf6wwhXMu8XeCk10VGnFszOPx3g0q
EuxnTpR49i5FXG/IzCTGNFmqqG9UsXYslhGbHC8Yj85bg+lmxJWUI06zMdn6CgGDJf3MTW/iVWKn
ETpfFvbLgIjONuJZcZ9MeQ4ygA3RU4ChJsp+ihuhxDDFQ0T0nTcm1qp03jT1QybI8NVyqfY4v3yV
Qza8MXqr81jNqLSlo75YZ6k/JiUDMZKYwACzvGWrLsUFsZy0sza+9P6TqC+0duuepZiReDKfUSff
I6+IqGk8NMFKN6sdYv4NuJyVzjze5PeLZ4VuQHO/wpcLW6G0mkXQcPAasqXjGzh0SQLlbYMIu9dR
g9kaVgG3QQiWLadQesUidOb404/aevdZ36P4WPPqDDkNdaH3LPGvXfSegljqWuasdy3ELwRAGzPo
D4GMFznYiKSPF3U6p7VFG52JlmbdQnmmbbduzTkSZRZm2hx9oWGhyAapvpGiptk3c/vqO02dNi3Y
ASm7hdXIg9vU4J/IS+u1/2DuzHocR7bt/FcMv/OAZHA0cA1YEjVPOavyheiqyuI8BMcgf70/ZvsA
59q+MO6b0YBamdldpZTIiB17r/UtnCQ+etlJRM8hQUpWhuKmggJu91ujPcmeOa1KnueuuaW0wVZl
XG68NnoGVsnAjVi8gXwkMz83KGKpuPypuaGS3UUTwX9on12p0T5l8Dq0B7QbL8tbOtEdmtxzSjeR
6gS9T9Ehi+hPhK1uyZTco+x9bt3sc3kZNdqj5a3HLYhs5kdK8DNKp11H1FnIO4P4NTClf65FTtTa
Zzk2Nyi/R4Mhgi7WqY56id96SudrJfwAUO1x6Elo9JOjY2dnH5KqcPxAhIE1ixudbHph6Wdq9wFi
ZxTvZKuH8TEhqDFjFBRzuCfTdof/JcA4um009IwR4XoOCYEEGHa6RTGF5hiU1YgXj3bcGqdnQJoY
ITR/koFegmPSAPdoJYR7T0Ccb9b1ZaT3OnYaDMDfSUcGOlmRhMPwoRzoSV/KWSfprnjNpI8YsFoT
Q4MZ64eWncZkWpseZFt7W+QEAKg32MbkI35WORo8CbSQHN8LyGisL+BSzOFgDz/CMTx4rX/qZv+Z
BLh1os8BjWQEewcCSy8qcbmIQmIVh/nRt+CU4LljsuVV+7wcIC7cT6Gm0a54y7VurefxprKdv2zr
Q6A4X76VVdHJQVvfljOvy6DAeI2ZWjXxo9e/jI5YQ9pxi/SAXI2dyniPycAxs4OksT7htCezZu2i
cY9zhl+RSfcLcjuai0Z8NFOzolCnjQpkIaaTDzBkfOrSnUj+DPObO9MsTX7Z4kSEwVric/8mBBKr
mpBF0/Sfof5RYqRV6cVDn9+L1ypGj8cpq9mGHY6gpXmkv3Gqic2bSAAaW19ILH3ctSLNLmgWceL2
u7Eo1y3NzJTPgc4/kYBZnh2GhABTTW7o7B3tMttbLFQkxkC+iDl2PDFVX5E1itB21Zod89mfetus
2p6VSv/pSOYuaUbR3KPgNTY19evQzI9IzSdXTSyWCKJ6D3X7rjamwFQqGJ18XQ/ARibkFXGP7CkK
IEJulQmSgiXNordq5MXO1YZ9NfC3MJQchGBagSKStRu007qLGgA/zdaAtFaHaHKgD45AA5h86P24
bhyWu6bdLv9bZTVY3+bTkJCRYv/EQP7/IoAtrZL/Y2+yLWESKu5BdHYXgs6/9CPMSOMmTBT3EyY+
e7T3VaMBjYl3RlHeEw0AyBgDwSg2NR9uOZBCKZaUl+HkLWMVhHDYZrDkdYeuQUzO92tfY+qmgf9B
qArfAfrYWjnWJWFYo2mftYmdCeFKHL0nCW1s3Pc5wroOZWNuxQGhPxh02bwMFNhRz4IfQV/MV8pI
tx1prKB710sGqoFCu2QFGS0StUw0bxNn3Lm/yYSAXZ2ZQDRuhc6r8JzLkhQ5aCjoYodhjX+sopeM
mMFl36hH7SxJjLJJf/h+gU231txtahs7j4UO1f5ZH8hnZS3sR3vdsfBVROUkOqG1cY2W/iGd6OIR
G1IINi/v2cNNq3KU47n2NBXaExvItvAv7MPnZbFlnBq0g0EbJN8vCxlSFoZpLNoMYbI2AXSVrpfF
jlEBqI7snWJ0hd4jdJ2jo2tPsxUTTTVejdl9SzK1a0eawD0GoZgU0D57Ylc9L6GEA81pSOpVt5gZ
8r0OsYLRKNYc0iwYnaCeuhhDdU+xwnphvLMm3khCGBNeK/AyySaa4BQoxB6d0m4SOIrwv6dlsnbz
6s6E6d6y8hkEgmKfv0as5//5evg/TLD7pf7br6qemiSKu//+fw9k+Hf/yX/4B/3/2AD9l2P45q/u
r//y9V1GX/8qvv7tv/6PPPpq/n0EN5Tjvytgw/iHT+azBcmSf3Er85N/tj3/4aDJc3WdKvS7J0r1
+b9KYEGd63HL60ClSFL3/rUE9v5Bm1KnRQn93NZdz/jPlMBAm/49ics1l5dle/xVtGYtKuL/LRBP
1vwzE2Qsoui3sOd92ZfPhTuyvhTMeRWerCutvZU0e1h5pY9hfmy6bZii0e6dSaxYvSDlTOm0mSdj
PQIaOEcZ22tRXbtIVdeoXlxpdn5qMR9t9J7czR5cu6Fydt6UwBrNlS5CERLEOAkmV69lfu6G6Cfn
YsTKIxHq2Cm4ReN3PDHR9yzJbRtGzT5uqs+0r7tL2rCOs3EXY8Ypstfzq2GG+VUTFnNYq4FOhRXy
isBnl9v5z7DTi+1g1OOp8OG9Md69RhNmDuKBjlEqs0vvf+Rpc3TDuT2Cxp63WZthKixteY2bRNsa
gGZWcV9EV310DnU5HpBTejvREWQTFxZjPciplEDko8n+jSic/DAo42qi0+hnDvJNIc1gjmdFqgsP
Xu+rq+PAHHCEZ2xD0yRMa9AOSE57CrbKbpZzcgv/YvgTk8O3H5a3tZBudf1+Bo8HpGGCNByXX7yE
ezko9k1DB2fBW4E1wOHHSNYGnS5VXFdakPladm3ctzAakotA73D9fuvDHnK+IQvsDZCIglw05dru
Budiko3998P3lyh6VypbMlyLzD2L+K1wS+0iIcXPoCinlBMBptbvb2bLTyxg6vBO6OtUc4GeZqLR
WKBQg5RDBWpkh8Tt3IvQhHv5fmYsz2rUWUpB+fP1pfKJJ+0ylZ5GoiHPvh/07xQxQv6smtDlzp1s
prh1HV78Pv+dak6EnahHGRdkRvT0/Qu6Ge88Fx10K8MnNG95+H6muDayUkSn79c7LxfOLEW2CzGh
4ufSIujDTtYGf3+N+GzZJWhgiLz8q0cs/tCakizrRKmnCXrUFkZMtZ6Acm26JjSOXZ+Eu0qI7kZU
BDn3sAEOnqqY5teJQQxVR/8R5vlQeOzhgHF8SE14jLL4FEe9HuhoWo46ExK8mZ3/0neJFSh9LDAy
RSU81DrcEXgyHuvQepOcqDZFaRUfXSa+nNoZvjTrdxrZi0rHzXYl9DdjdMufsaLHI0NCgXyk9ARf
wLlGCDY86wpNm1NKCymooh+XhzkVQDoeDLcYLpgJ3cBCuPhCWDLocCdUP8rkWRv6a2xYBBbPFezh
5feItfCeMuT4pGBhZya4GAlZRgxAAngFmEB2mdIsPs6QBqjIIQEO/XRLFJaMto7k06iZl8ihK0cZ
UP3y4eb46oXEMLbGPgTfWGrpq3TRDDIWX2cydG94CKydyDzq/CzcOz6CyAauYTClOlB539ZWIgKF
kqSy+unrdcD6Vv7poD55ZfSBWy18Mh3mhgp4xdMUVnLXwqFa40WAW43O/axLCIBLP7QWFadsNbgQ
W3BJ6kaGO6ioq61Zly8R6TgvQ+8gmsakaJfenzKagLJknLbbZKciRPBECGp3HUlSK8syQGYzXxMo
MBvRjr9AvU8HJGfxtWYRC7KqKt+EhkHY66bwpbUxQcUobn3XIXgqj18hactHlNC+y6b0Zy74oEoB
7NBbLLz2o3QMtesLG8Qv9Wtd+FNg0DyLU32d4K5G79P9SopaHYcwvDfgIDDBNfGeZLQT3tL50ZGg
iavKdc5wJjKCoJt+0Df9ZE6fkwKIknb5+5C2r3aBTNwRynky/K46RF18B/xRkW5RqjcXVWyZhhHS
sqg7T87wIqoJD4dyb5Ot23tS1755MqBjOVGQ5v7azeEPvywaKqjuzqwifkLYcZlc6CaFPv6Y5VM5
ZvqmirPsUKvcfqTp2+z+TNAjvbWhtM+FvdUh36+qWEwPNDgok2fQtthYPCAe16ZnQdyMcyQeoCD0
LUimz0oZXOncNF1Rv8yztYWLlm+QqqaMv4aJQRJfDXwmdLqSA+s6ylfm0gHsuf5BqIDOFTo6FwTH
zZsx2nyaLTkDtQkUMala0iU1RMTLy/EtujQkrK2mSXgXNTgUrfg+Nx2IXzf326DOqfYqhuEY4Ik1
sPCBrBPg0Pjwde9h5AuNSUK50IBdAd9E+1eUL9+/TG+T6VjW6b1cIqBTt1MPpOHvYvSrp0RLPaTI
A3uZBjVA1cZDdzHfjnKgrq+F8Rgy/dnPy/toa965Khrt5kS0njKT2zCpGK9R/F3Y/QqoJJA1xQAo
t2jRxTiiWtVJATNxyNluJ4ByqWfV6970ojcCiLZgqHt4To1/msFifxAdV3nL6HTAuTD6eP8XwNZm
bDlfRW4y7qIGo5YbVyRmMwW+mW38rDeslw5FtpdxPpxKHyRSzKvTlPdl1zXziIgQzCoFlmqV+Nhj
R6teO23eD0THovJgsGULDYogbvWcBIWH5bMZh0TEX0vdxe7hAQdLFmC6r2sPkDfkgehA0JzhTX5/
atX4y5NGfZddzak19cYDJJEL+QfDE0lrrw4Sjh1oOQFa6icD7/xR98UXWL7+NEzq4kWm9Zzo9o32
mfYwXUYqQi9flQg1sEC8fCWKt3JqhifumH3cN+Liggmd3K5/iLEtd7WNMyzU6XsAG4wufWLTG5xx
KnRj/WyEE87c7A/edXefpfGn30S/9SQluqnO841u9l9T0Y9P1rxHHvvZuWOxB/3WI7iRM4eh4QSQ
e/39qml7dbsmcre+14+s1rn5aML4r8Ypxd0ntSTDfnH1kwbMY9Q8Zg3MmlGgOOOkiMnKN90PL5/B
G8gmusi8eFRq4XBXv3VkH3fKvM8YrBRQbxCnkd+uQ+K2VgKN+qMzOD8ymRbbsBXberl7Yr+wNnXl
XbICcZiOMXXvTk3+JMfuvXJO5PnJD7RNzfK+IyVNimrv2lEfzGKCeFc0VIKK/ZTIWkB94REAWvyY
zbg8zwUNRPh+yUOiDd6oqYBtB1AT06UH7oHrJG19yBSrTJTVO4B5MGkTvoCyNF+sgkykEp/DUXgc
w3CHA19d/uR4CPWVGae/Y8MwiSOttTeTixYrtnrkeuYfVD0fnJmwMYJErY9ipAbiiH/qlG0fUQsN
yypW4rD5SAbtODsw7iosT+yAcf4I0xR0HK9Tb3Vnn1RWcYYlkK3dCeWhU5fPDUUzylOqDxVOf2Yg
ouewXe5SDyYW4MZhL+Nil/h5+ur0zYsXieHJ1wpzJwa2C3jy524w+o9Rh8qnsfPSTNBHZEXtsDai
yWYyz2VvO7F/KvBUQspSH2RedVbM+Gc8lUAML60YjVWqE7WcGcVJWTPcjwYyXKEnJ5oIxRYbgnxD
VIS7kh4aleqL5iTtnayxH6mYvQOQVzSdDgtA5pfZ1qhl8WjMiVIxZo9kUySqRVEKWIO7JqaXd8Xp
56PlF+BaOgCVQ92SF6oR/BVqhTzqYerQHqZcYm/c2VkYvqhFflqO7sD8qvtMdSt9DOBdd15eFdsx
MraxEyWviEPRXbfcg7Fwug/AH9g7rJM/UdaRyJpcEFGJVc/S8yHZxYIZ4tVu8l9CP57eY9Znkjrn
W9ro5ZtfDmv4XO9YKcV9pGhEqeFNa0gfPWTNKAlAFirGj3W6MYCOHs0Bhx9A7wm1MUq+fBLP7NOs
y4N+jBIWHWlQVgJGt49cIDN+EH/44I7n7eTo4fewyP7+bDTzy2Kie1PbIjPle0sWrFKMBSI6Zknn
H3wkXn9vIT6ExdWUU90UKVwqHRbo1tSn17Ke/DsTZzzecDCuFb5xT35MUxD13nhuZasjneRkk8cu
roXByK/Qe0B1VXNN86SmZcwsduWX0t0UVJCbIvUduLVNkAyttfFtihpS/bJz45pMDNkxw9H7yERt
UenrXxrGgbWpnmSM62F21LVrtV9tXGU3W8qfRh+y2FtZT+Ba71IV0Iw3dDsLhtBpA2Mumn0/oa1N
TewRRUQraYJkC2Km0lYRLWcMJRtpomaNU+Oc2sSsjJb1ZTBc39uaCLE1kzlIhwUhJWED6zbvwhNn
gX5VfKpeNEFT+8m6xqESZDQHd+1FuqJ+xoV0tnVJbNRAW0uKX17blR8A+54iO7TXBA73a1lEn3Hb
tats5KKsayAhlSqgGHtSIClw3qvanQ4Kvwa9Yj5oyLQuB2LytWCZTm7Kqaj9BAleIDzMxKms1YN4
+fX4FTUFqT7LQ+yqTwe96rnoI7VOhafvp64k7I8QyICWqfaCP8474/D8y9SgttLlwmFuRT9NV0sg
LjDxrSKjDtKk4tK0K2YRCXi/QW7yFBGm4PPa9GETH9Paveq99SdFIhtw8giPsuU/Arm8KznnwZxg
J7TwG1btySRBubYEfVoyTf5i+yK8QTefk6kktTobbrPDnIpIvvivklCH0detN13U+S7TyT8SAnF0
3ctPu54pTvXmmnnZp4lfkSN6Ym66rDPWomsf2aDP+wXlYW9IFHtRGeJpGNs7DUXGrhpyBiY9gmWR
yTe0I+tUYXGxLUwoHdMJKwIfVxF9PjGii8uqWBshGAKdjwDuyznxKyi6HeLdNK5PpAntaYMT6lqi
FLPOLg3hw4i6qsMUtba16Tm1/XupQViri+HV5Chy/34YigjcjmF5pOYgKUrK1L+NyvO3QwjqMMfE
uLPxz64ZeWTPOkKuZ9uihZ2l5cjHWGebGZ/AVmsM795wr6dv/LphOllnr7Hdp8WFXtr6b2X76Vaj
iAndnrXcSUza6zMLj8zUk+UNHYwTozqguu6CBo+QN7frdhSnQirzqRkszkcOrQLwnXNnvpWhQyzw
CJDI7r2Psejqc5kY3QZ6CJqmps3PYomJl6G3ag0QcDTE8EWV8aFG6aY07Sr7lPFVIt87p/T3NL24
IZfPE8ZIoE8uspkKAkPdVBNknlGDd5h3L5rEgV3IabWE4EIOy/udWw7q7g/1j203lsOTmQABcbQo
OkxKw/bmsCGl/jpMGCVCoGg23SQ11Fr/fKitYcOJfNzpWOZX2hTe+C38oOCm2JsaIXUGgL5oHpqd
5Y7Tq0A1tm3sXWjF/lZHapENE/zoUf+Nw9paySHoS70+qX1jRN2zryPEHsBpzVWS7jjfIVMdEgws
krCavx/a5VnGxHdtFlh1pgric1fjObiEZfICCqfY5ElzXcTPdvfqcgw9YrVEbFVoRnWcAIEcdZTH
OyWdoKVJB5p0A/iqJysMEYuDQvzIKJkDZi5Ojc1cJIneJZ6+wEjU0WvTM86YHgoZB6AWDXklvR9J
tkotAHuTVj+EYlWdi3AMUre2DumQgPWYQ5ZzEuAZMCcvnt59uWEGmdkzCIxyrVtSREv3TME4yDLm
qImWbTsX46qR1AaTv2HXx1n+e+4QFOdiMl5kCShHN72JXhcuPyk282CIV8qCgDWILPQW1B37B0Ji
z/hyVOaunUi9EbfD2RXvLVbz/qlnvhRK8xKXU/s+p5DcI7cSrxrstK3QxulYe6xNZNcxji/1Vema
nyVI1dccOx/xfxVmFvaJPnX8E9V0QrN8LDbQQgfOv7ofuMwbRNihV4vjs9nZuLu99INsZWRDht5c
8tBozrMbMn0vzOaRM4o2UY+SFIB7aarKH5CQrTetH5oNMTQQb8AMQtcGaICzehVBFA34ECzNht7m
abcp/hpkdwn7pv/F+egvAD3q1YHzv22WaWhWjYeslM0GAyiq7DDDLpK1WOSiMr9O3Xwdl2OB1WOp
AsFTrFuakuthwrRKA0LSYiGTW3SWu0r8Ztz7jEY4kponiYh8W2E8Gyle+1QnUgbkIkJd2IPMpVa5
oRlBGo4fdY3NFOnuOR/caKeh4n22ZXPEgnaoe3RcXhdHx8FzfnXAr3YDFaE3w5lMR+HuRG4kIDL9
rSpT5AOcJMcqxXCil/t4HsS1glmxsZvGXs2282tqc/Ne2eSX+Sp54t5P1kNHqRWP3pcmEOFHNBre
smyvchhfKd0dLO+YVcO2eu5ChzOLFJe00k/j5BUbOGgiyNupvrSTHXQNZ36jpBlpO88Mbs3n2hGw
AIqfQ4oBfmo9yDjZJE4xJINhNH9HsTs8Y4t/jxLT3UNWJDUmxt6J0iylwOxfVDF+uOGhDl215fCO
Jl736MVG9t5qGNl6RVKh0cU6T2YUx2i7oinrZ6l70Gv7PuVacV+Sd6MqT1GgCBwHC1mLQ5lN3Oxt
tNltgMNsTFVsJ9SsN8rWL8pQeFO2DeRfdifIQM6mCOEKZYmbrTmM2ecYKuJbXELStt19ok3YUzp4
3qCwDlZOLkNiFleoEK9V4+TsqeWPXDlbyNvNXUaaTcipSje9Fx2sri2u3YAXy1Susa0nKK4YL4Ox
Ye2RbvZsNSI/OU5OyJvrBUR+kp+Wae9spu41aUbEDdWl8cY6IAWCWLGW/q+Bu7vNPyzkqlyL8XOY
mtE+Ca0Hq/d7BXBzWzZVvTE6OMFR1L+zB4eHOXGPaVuLe52OGyqaEuGs8OjJKSQA2BasViGkyf0X
2rQX1+NyYMf+5SpCW4ib0jDuDMUlrPEHMsdoUANsJDLbQC/A5JQyYmYNrHlGP0qfGF6gSVuHIB8+
LnHnO3Ta9eKUh/dEVu1GS77nleDcatSueqeIj7eIbfxLSVjwA32pwiJYUpryJUGYCNCbXdVItKNP
IKAPAH1vi7NGdb9vG6NeZ+CfVGQtvGiwfl6y7XF80aFW7tryGoTg5vzlUGYge7laQ7TNhfuVQJDZ
FonXbzMb01MVpRG++hgAg8Ua7/ZYq8nWsHYKrNtVIyOSQbt3tFpz2Lph/EGy9IvnAU84pIZN/clC
AsayN59aOPOjiPd8hwKHiNZ7nN/s0ZvOtem96RmT9hxf2ibKC/9Wi5+dG3a3tia8scF5upZyvtp1
Hr9IdI83r6pQYMzlts/IA8GNON7yUB9v38+suoZTm2U3v7FQRIXudOEzZJLdIjGpIt8/QmYPjyrK
CeV0MHdLOEUSv6kPFq9U7X7wcK0bqiKca+HGfD8gN8tXXpSx+YX4OMMirXbgqe6ZFT4Sb5M35q+W
Ix8ObqIszLaJCL2ZK7YfnJ9YAupTwwB2CCX4S3P8o2eRdzNTbNSJhO1HnyU5+bb9HvFeLippcz9h
3ZfJqeByAwkfHbAiCbbF0XbfeUvtwJuhkzWMJADoksA8lE8JuDp8OQDefHoxRzSMLwW26BKe0oGI
36NBv3SfM05bpTBqAs0d1LHPQIDG3j+f0UmYdoVmX+D/e+i/JRnMVRk0sZLn72/lFWVqV0/Hqm36
Lb22pyGXB2PgAO7U4mAyt7vWgG6vyIQSFtEKVMvypRdTMM1zXgchirkr8jvj+v2DmAxRAlY8tQX8
6mV9fa1lNK1pSNu7Bokn9a+Jgw7t93uIPfqUTu/0CeSKU1v2bmlADmaIc03sC2i4Bj+Wx5FPGRDD
8Dq3mbmbXT0JijAp7jB0bw3RqXv6AoHWL1dhGiXvEU24vaVV3SZevjSdsdkBjWbSMJgxy2VqvkIg
qg9F8jWjQ11nmWu+C+7PXaXZEjWs8BiNO8e8Vi/dDGIxjL/aPHzue/ETn2D0IczyUeYauDAN+Vge
q20ufWfTu7jPMuUHKVErf0jNPBsG1SmUMU4U3alttXc7G2lEGuXrbAm6l0pN9wHl/bbDSH/B72vt
E53q0mFpSO2oIPGTQD7kf+cRHYBr1S5iXwAl6fRnpPJZA5B74ziGwS81fjI+TA6dM0InYIOkdPsB
4b3h+ByjBwbjsTJr+2t0bX81NHhoKyA+9GAAwUaOu1ZRwTFXQuYn1jcYenvDfCjc9SG5ViVmB2KC
fiQyucYd3cfYAsyUudXP9t20yMed9EVrVcb0uIk528laR0NYEW3fggCxha1vrQpvojvPVLxph0NF
RYfRiAmEfTf5hW/KzX5hzupdEpOprJlndXN1c9KwunWul1+rCP5KulOpXhz13nnrU0uQFccDySEc
CKs72/ChmCeMKEqYt6qy5m3LEWc17hpb6nBcIF+ryrH3pl8UV7JJaDHpwy33RXXGjrNrU/QbRJf1
vB3TeK2qmsmLNtDe94rVoBDpRa58ES7CJvpgxt8PMb1xnJImbsBcbmrN5hBIjp7JXE6OEJjKrZOa
P9Ku6jBlgIRnqoGJJYzp72iOfip999kiUZfWecLNdQol6yThjMxIUJS5sThaoXntKHywwDR4RGlO
tC7mPTMr798PpL5AuhwIo7KE4Z049JyhJ8W7FhkrTOdGv1V59hHJXjt8f/X9UCtTv80C4T1t63NS
ENdgKP0E4+nGco4FUydOQrUzDUn+xi6bypXEUXpLR6lu3pA6UFZh+4JIDsqM01HY683dWx6Iq9Ku
Y0KH3ark2q4ssY0hjeHjQ+joKv1ij0W7qy1iU5S6JlE9gd/1sUqMdCqa3rM5OU3mKdGqra5N9l3g
odrYnlcHZODY91rBTR6VawYl2YxApCKoLyaxvNmElMt9TJXZnZqs+9eH7+9lZSJXUWKYR7NLqRqm
/AlOT/ycZ+E91KnG+9EDfT5hk6/6FIA09nUmITjwI6d89A1at8ktu6tyi/HNReRm6WX1KPEvijw7
ul4aod81aN970eKHNKBcUWk+vNZaWObaG3okuU+1+mfkm1yGjkofkbC0wPYrHX+uxpeu+rCc1LpT
16YvdH6W6dvJ1Rvn2ZkSeUhd4N9+78YPzSslhB9Fb3H5crY/barjo+z8Yi17I74SmU3Iipiih982
xTarZ6j9cMwfjW7/KmJh38aI45I0BufIlREkbRx+9CoXx0HDJzMzW/mQfgM/ss3dA4mrI1l4yTlC
k3f0+uHoDmQZr0oUJxcynMyLTh8aRXJurnXfWaIckeXhuA6qNoFYwfyHwdTyNNdkiY8VQR7jlZdm
MIzdVEfxPm5H900zy1tdaED9Tcc6CImqGnXAcLdnZZ5SymVEa/Hws1keJD0DiI3F2vM1ceL6lHeS
XMg34439WaTxRfMjjGR1Ne3GzkAKF+V5oGyqLyMd+2PkWP2xcNHAxdBAtl7ZmFdPmR/KQ7rItKw7
zZ11UFjEh6Kb30IaDDfCVZ6+v9JbiOxeA3nMl1QdNdELBzIFKZYHqKohem5rtHpc8zQpAMWQ3Qy+
ZGdOTnZxBwKf0h4tLAgrdNjEwAVRrfszw0zLOirA1ceQDRJPKoc3LG6371Nw6/YPt6l4aUnIKge9
YvDb9DhMdnkXLVncVZwELurD96YKK2SKurpRMsgnkRR/xVWzH2YrfGX0qW0SqOx1FgEptdG5cg7D
5EUjb1uabIsY7XhDndfci9U5teyXuskx3lbtH2ex4LOBqLVuwcbDXnsBdkPnZXjPpl0Jpgg21Tff
u/5VhbkNEyzV8J+3L01zpJUIl8LLXxlLwuZALNpmxp1TKUq5BCe9UsVv7IIjHxBLY5tGRFbp2UaY
aQrsisAH/nhUvvq455DgrUAOEt6jO2/NQNifOTZ5MGXdb59GOM3t0jvFpnjKa/M6Q80+uw27smN7
TKYaDYw4IgrH8TIuHjHvQR9tJ0Y34GqerLjrWAUbUDe5CYwmnIKBhLCzgmO0ThJiAcp8NJiQFyvE
V96eYzBE7Jg5PwKG6OIsDxNM7oPeF0iC6v7UV9XPuRvkFrQcpy7LemfQPgQjE09NN36SzYu92Y17
0kE7Ulbzn7IyjWNjauJejuVH5IvD7AzWufMAG47omjIXwG6tRb8KZk7Sl5fKKeTaK7VsY8CT58yD
OgPN37WzNLnyndpkkJdwnljEOn3toK7PR3XOXILxQjoHjVpG/vn4OeQu4TdhgbiFfD2vQlgcokdi
zIb2307/CkW5KdNavKDi+1HZ2gyOyn2PPlxdO3hsfpvKJweq01y60inThams91CojuisWNiHTeuw
iwgdYPfA+x+Z3W+ktvN9eLjRJhsXsIs2/LKmkXxW7s+gMGD3jOGwKtryiO2LjVrgr8c1sWAMxxfd
YbDrZ0tI0OitYmZZYyxelbTVBgeuDy+yLTaRTogl8wk25gpkj2tN2ZHzQuCTQpPYQCIaSZ1vZCXo
fxzqKEL6IC6yR9dYyV5qsx3kIYC3JEfMH8pSD/ys4Yzrw22pYoz+Jp43N6VpS+5c8mxiaaR9yRoV
edE2m3I4O11xTxiGrId+FCvdca+uHouAyIk/WeC2mgk5kN+K9jrtoRywuUWwE3IwGDsGszpuzFhd
iGZXqGmIpks6DqytMf2A1QRiomC+ICn/8oFGlR0jFlHVg7rNe1FJsSaVKkHf9FxFZk58RsxYqPnV
JRFpmfD24RYVOnDimN6rE50S3rae0KhseJZF328ZBtH4ZwsaIu3iEAs46jAmWmTlOr3nsxcbT23L
ZNUbATu0dXe3B4/OVDo5q1y1y3nBBcVbvqEVMk966NDdK4lME6+Ty+yyKT3GwVJWgRQMdJjbadfQ
zNHcGxuN1phb10g0yDzsgOxtVRTSQQfUm7I+ryXzV594PHphjX5A1nTWsrK7OaLe52yJphTmkyHm
5mrbxTPTMbLdVwD47jKW+RFiMhgiFA7k3VcE0JbyR85Yf+vVjX2SwI80dMJWCbygCVezr6I3TNEj
KXjhn5oolQPdZJ/ullccnBjqfjGQ7FkW/U42CE7ItrWYuiLpTymq/idX57HkttI12ydCBLyZ0oAk
6NtKPUHoyMC7gqkCnv4u9PeP7oRB6iiOukkQVZU7c+UUZ4cMD01IE81/rTb/KIGFHEWS70xQ/kyg
R/0EZOhctJie25rD9xLQi+QpLlSHTx3dtMQw/epKq6HkhOYHPN/2pu2bmXzwBDyVljj2DPGj6igP
xiBDIEZwkCKxSA8tWGMMdaFuShz7PRdtPWG6cekRzPI09Cw6w1yj1Um7aHu7q9kQV9nNYpGI4Cb/
FHQshIDVyIrMPzOg7PfSIYGQY6jQ0bna/BcBk/TC+J/SgB63YewmE7nJXkSG+zebHfvCVbsz8QUd
up4erSHH09Q7zA2FboUY5dnQaW4Q+plpbePKe0+Wvodv7XzgluSIwvG3ygeaIQPGV6gNFnIMhXI/
fRinWznVv+GMoZGny4szOK8pvzF0dVJJ2rVSM2RV8z6kWfMiuBPMLV1SAOQqroJQWRb9BKqoNo3O
5duM8gbJzVwTzhRtTMXrCHejNQ2Gg+VmMOx/bWcGUTV62AlxExolCYxG5uyOF0Qat68OuFoA3ugQ
jEsLRHTKjOqAI7Ujau0vePaG5ur6GcdZI2tOsO4++kLnzth5eZh2U2h38sBZJKFGYSRT5GlGOCXB
sCfcQMee86tEK+/I+sy4RZVOCGdhdTfjKj6Dz745Pkh/wVpIuS9xbmITiL30dKwCoOf8Ebp+SXv/
s5y9GOWngJcio8ylfwZnLvfRXM6XPF2BPSOUoKb7EpO20+ia2rlJ/xyyudrT24emPtts+w3oTkWw
drZxbKod4wQthv9juYj9ZIL0q5dbkI4UQRptfohNJBveWL0AUtrSLpxTNBla5khbXznM7y6dwr5U
x8ZSRDwfU4ytliqkezdk1lZnTnXIFbCSfjgChsDLR6rhq2EE0miQCtlqAT+w6HUpTNYDixWWn9H7
GIAKzz2fdedrHDdSptxsWY08K8/Ad24CLyM+hnwLXd+PKNs5xrXat1P1Jw+8i1jqKJjHY4tXcpcn
ZMOq/kVbpizs3PwnGPuXvugiV9oa0wj2OUnNVhIei0ENoP7bRU8t/OBuud0lTSAkOeWh7uQFJy2z
3KbcVnN5mf0PK5mojXXyv0u4PtI7M6EPGeTrE68IyzY55KZGEZ6XkUQKonGs1N6u1uqIxrlrOdYB
/ZJ01S2N5Ul6vME+oC/+sfzLjc1VURMvy2LhjoHs5BhGTU0MuvmMyK/pxZ66+i/Ec7VNVIadtGG4
rydhYugjaRErPnUxJus27zZ6J7INaaKWrRY4BOwHp5apBQt4P15VzcXeW0B3RtzAnAQxEGMdRg4J
6S+hZtYvtbNXlexe46tJG6uROXzsGgUPtCmjO88p6l2Vfuj+RK/P4oeGxcxXNRjSZrNxEUttYz8G
tfbs1wc1UpyKHSmLgsz4qjB8Ycy2fYhLbRdSfgDbDRDDcTEgldX9pGi15RwCSFZoB9lr0yFB2aFu
WDlnvNbLjh+LQI8j2jcR+OoENgrNobbbN6Ptl4fBSMtaizEIhD0s3XAe389smgYap52v369kPXv3
3OE27ttkhsAstK57SXPFlZiXGHVc5QCtpX/qYUuPd5h1Kl1fVdmHEk0aSV/lB0OKLKRP/m9pEcYz
Ush8fT+Iizk2PwvTmY/ljB20TAN7A8LZOVqelIfGNu1nAvO8WSb90CsQYNS7GhtKZVtGgtlRW0dq
Sc0JdsKB8Nb6ZgQFihBXZbQRhDv36PSg6ksnTOhwoZbHetelGl6Zv20X9gqVh1oxeUD2Gz/Nd42i
6CJVlNANqWneherUhjbW6jhXFbu2nMG8NznQ8CTHIdEqbRP7tthjgW0i3IbYC/17W1TOg9GYvZXd
Gk8ZqxKsnW7iyKU+ljgseyN5VhxyznjXdvak9J3AFLsdVFne58H4oPJPhb4vXnytJuroPYloBgeO
6Yx92Z3f565F117bUec4BbxvIB4UZhIcHEqgf6r8nLli1+Rz/kPGxo+BRuLcFfIikPFktsce3LzV
Rkfvag5soeP+sWtmLEWMMIsIuXc3rSh4/IziMqqaCRedN4aqrx7or7jgrAMJZYKbF5K451AttPje
rw+yn7WtneFP67SB2XvP7Qq+VnPrBnrpjGH8q/sxCFfL1QCUp8+MuDsBfaM/ZlJnozgV8oPS+zUv
yugIb1AtD6oFrerjWTjjp+jPxvowW/2nHIsipDiPoYDWvLr5HOWmR6crdUEhUuSzLNzgkjH9Ewzf
4YlQCTy2sRX2TfM+Y4Xflh0XTj4b3dHKUfVr/+JgeWMm3sdnRLTcj7Cp0r/V22Tk4mk55xn+X6gU
bHQL+dVZ3FC0PjbPeFQWB8xpHBCUHNxPF2r8mzbZP6QZG9dszkCNwB+0RhLUqdGMmziOP/GkJPci
Hcc3szLD0hXWNl389MBRLLmDaUvuHMP8XWNVxS5vsT7RQGCczNmWb0lMEwUXz+P7FV/lfNM6LmtL
2oSOlYw3a334fvb9INv8VrhZGbUC39kANW1feBVOZWa/eMTM8UJwYa2TL6g3KMbgbvTzcrIaTEn2
Ct8fLHIDMX5v8hGcAgIj/mxkuTcdliXVAj43fMu4WvMxUHH305iTE6A++x1Wwa6lwHZjEs2q+8U5
5MXwnLApWJotPhvkMoBXIOxms3zS2FG8VRKrFYWH7claX4qyfOADaBhzkNqqPXmiWRMopaZwq2n9
j9Lx5ihFLYtmNLJIFCYFHJQvsQGWvAlBOd7aoCbtikMMq6PXnxLf/xWASX/jH6LPp/RsYL9gZKqh
e6U8iuilYuPRu0K/TvYQ33XqN38Y4VwtmDCdBLTpoOKbpAPlkpbLbhKZu/cW3drwDWp3mLYzQNc5
RBDdrikwzM9DHbivKNxPsH+m/NU6OGSSsaNJJWAHMviwyTBruPaiP8Bvw53vYwLAWJ5tQ6b3gEYC
4PnczFJO3K86vopmunmzvCSV0M+C+O1Wmwsf5YtSV0w4en72Y5Gfadj+v2ceDoOTqhUCRKLO3w/4
qdQ5zXoA5JncaEsDZsjp4qdRsSGRa88ySLVn7fTiWay5ZsE3pPbs5BpQp8T/vMsE0RimpxwIYZGx
7GfsxyHQTEBS9uC7dTZY4/BI/OWAXqqdOoCJCBLS3Wpr5hsDEO3ufX81tPknYdLyLNaH72ffD5w/
p3X+xFvIufqdhbS5NgG3naDZU0+BhQDVEs6dIqo7bfZjheHX9XOynq2ekFLPnIss5W82wN1FOoV6
NYeC20w27VyOVCEppeFjSCiIDpJyq3D7nHraManbnPyNyoP8WNXTRPx2fZ1oXORFn6K1FkNJXkuM
t8HBobW+ogzqo+zmttmW1DD2C/EgEET2gIwIYBkQ3Ppn3/9hCpJ5VxuLvwuUVYTamIFQUd1yNmlP
mYZGXpQx3VxhiKdt2WylDOdQcAN70sTxW9fL8aEbACdbZdEMz4PTELQfzSWnmFpYL4brxYcuQYPj
o563jm1wVpywADJlcGr9mtNigIWUDYMyLazjsi6vjlDlVWP1OBRJ8hsxoLimnIyoVcbD5nsU0DgJ
FNl7NoFicm1RPnHJEmTF97yB9wSqYU7MQ1raLFRZZ5wMzJ0bTyo9csaSEaPnyZf1mqP+wHp48/17
ScGIbl3jSh1Nw7rTURx8TBy3j2x0jB1kY+2OGfbWel1zr7r8Fle+G/3vleyDm0Xp2iD1yMsCVbF1
sIKdwvu1ZVwjnvC/KjZG265wSTpAnmBGY20LiHgUJU3JtTCy9NouiwjZE7Fm2YH/v14UoxDW7vth
RP3eOvho92wMg6sURXtwJdmemh4nZg3VcFQ9e0tHn8VB4/h3K2C53zx8Y/mMFibcXuF4h2iKyJCd
vn9WvXL0CKpEtnfm3Nigiy2odDaWQDgM49Stw5qa8++8PgwmOW8vfw10IoDmNLf9pq0ZQdJhPQ9F
M3O49kNXCbqH4cIQANb6UyHsfUeMgtVxuHPcZOzqt9SJyiAArdji2Gk6AD9qfA3UlK1EcNz7rGlI
lV3FBF4hzfnofYto2z+OFAwnmjIqB4mddJLvCX3yjMr0q665NtGhzgy53gPKNxxiwLm/6Bd76HaK
WfUPp03hHA9EfayxubZVaUb1+vD9rIVmPXrqGZi1euliys9Qbh/xepXQWMD5ZtZgYHL6DfF2/m60
0dgVsej2XLlqs+ik30B0w1Aqg+TYW14Tac4PeCXdm0Gk7H2JP2W/L1yP1K/WYgqvxXaavOIdiVzQ
KdQSi64IWA6kMzZp5i+AALCpz2buXfnUPWD69OxO2vzb66k0mcFRfZX47BpHvvo4trNMz19cUlRz
1z07TF/HuE2xzrnxvBsWwzpOA5D8qcb67Xp5g8YgJ0qHCvnCt6jA8N0lN3+GS1czqz1piZQvugSO
jOBwwyKkgaQHwV4ykCchV7+TImXCRZXVwVPtr9b2Z8xY+vJMOTnnsW5d9VEdaFMYXqiYTvlSPwGV
zj89L72Ca1bJRo9/uaq5k1oyPlXl6RuVoqXRd9/u4Ey+ZkttYkLW+sNU+GmY1ML7jGnvyMVDJs38
1SK2beWY7hd3Nm8m5aMPNWo3pzhqWiV/6it/I01q+XMyQSSo7qPP5/aVfvbpmjMC+i7o+d46eJyP
jLb1ycCiCCp2Rpd1cHVMSnEN3PGOkEjyUInkNoNbvS1rCQk7uOXQzRwopt6kmYYAGSwCDTA1IsRx
WKu9FB6mI95F4POjkvtS/umwdR8adoIUKHGqxJL1y+A2sclUzojRLwCaBDobabp4OCpc2mofZ2n6
QDGhI4MN/C6rJIjzmL2YWWHV6vl0c3xzUodsEM/+LV98JkFSRFjKsUVNxoFdT/vCznFlkQzg3Sdw
cl0SEEga9hRpwkVEyr/7ehoDK5T1WXyktmt8Ln7zPoyDs+2dNGaQINUr0A00JeUGO9duPDR1Fz+U
F+TUGcXeOidEcs6XS5AK44YgbnDgy/AIBwehXOeXJTiiuNgfzxmznT01qtiupYAFzmQu4jRsIs/R
KYzH+f824rhdiACYELwEzZ/Me+0jhwE2GIX1DIZZ/wkunDoow9U3XqYDOXAr6r5d0VxHfj58TqX/
SFVwx+jbHMYEy04/kc2sPEoNqCSBX0ZhDpbhXWKiJ3eLNdxKwMLjWgSV5vGGBex/n4Sle2dSVX9l
gNA0DmYZ+Wtng6NP4vn//RlfV3m1J+1ZOXupxz6Cnt5dyehNLzPRR4gUxVO3ppzmUKfcyXxIowI1
hqk/KncPxPWY8CZcNfuHMaduhLp4QlDv2HawHRsnujIdW6ETU08RGjGlRSLlJpqX9adCPm5GS97T
3N7mVdZjGWw9fF9xfYxjwEGqT1/svvU+F4uQnu/w3cWRC/A1bevIJA26aaE73TQl1a+irsHvFPmj
MfmsgN1P0Uhux+fLfqmdwd0Iz2/DzGosQMBs4uxRfWJQ8s5g7DggJ/CMHMF8Y8jYMTqqWpe5n8XQ
22cuZWrZNPPHMKv0sE7EWCMnyhJ0ezkw9ZJn+s0Ic5ekiqiN8w/fp7C8y+tIV94vQ5r1sfQXjvGZ
t2NY0q4ETsoCGYRXpUgeGTVkR1sqk6kvnIWRabjtYfQIhpFIHviI1MB8nhiGutByBZKuDlmyoHAy
wtqXabVXgauoV9OPjQYevLL5HgscXizkjhuNGT2sSdgqb3natkOdrrV2usTFf75IghOb7BwqPrUo
Q/JHa2uYMQQxGbsQ18vQIRGx0JSyr7wmIRm7OzoS3dGDB4JQXVZ1JFrAUTEq3o6/vbcmePNZKQS4
6ZlCb884aMGcPXIh3Vczbj9yPT1ryGi4Y65B11R0W3IonTfYWY19v9rKExTjke7JOsj1PSm0q0a/
1sZCS8U6yYzZHtaMLTWIEh8dFMc/Kk0yTDGF8dLAdmFfR7tFy6w9mM3d0nv7zOcrQGDaRw5vT/pk
oX2WfrcfvTYPGbZTS524f4vUVIfZd8QT1zBJwcodvoKiPU+EE/+xmIUQhg50CN9N8cLd0+K01mKr
zcJsptXSYkr/w7D0A/iB9reIazYkTW4CHjHdUEug3uFf3qbaPyLtVAgrK9lhZ8BALLyrjoP40vlp
fIY9/T7lD3aSocfuxbr4SWCvlaEUrPVj9svVoarMQwUqZw56rEz8FjrqBvueQoNfNGxZEc5Zxtxt
ZgRQf2PwlvQLU0fM+YdAtPYvjQN9H3fShfTt2TTfZGTXOKHtLGkurzH+yWeHRYWLdnktDd2L3ALQ
dTb41NlhCj51jC82JajnSJUuiBIuzd24WqAw83cRuTVy186mzFqqIpnFCA8sYoIJ2rQWBAztPRmY
4RVpZrMnyxKKiNFFTcu1iZa78Z+pcfSj1rrBjQN1u3WxQe2VGPSLk9P30rawSSvVkj3v+gdI7uTc
OOovY74ffpFykOzT6t2FCWO48y5TenEce6oElFNRQpNAVBj78bLWwc0IjpE2Txe1ro0kXYrILtwn
sPOXjs3ymZNAzs4T64xWL3+rSm9eCpTdNp5Wz163R3j+xbRVgFsSe2/O30UZh32VBDuvkPo2oQtu
o2W0l3EDA9uSUhE10c2buO6uq8qLX+JpWLq5CKlgplBnZmlOxXgqXdZ8JMutoulQTjqe70W8x138
mppCIp4CiONNwPIsb1ortNCJiViLlH7jtsnRqtyvcSHqLpLGjOLZdUNX00aMzDu6ty9jlsBKijPG
y1NPSomx+GxNu0p4D2yCj3pioCLmZgprq2p2mcF8ve/Yu1ElV28N8FN5wYwH5epNS0AEGzQc7c1A
vnoThrnU/68tCPHh4NhoXnLrDFwrhH3uBGyz3aDG6cNyknhjTFKeJ/7WrqPgix01TnJdz92vYpj+
CLvj2nJRrvB0/0cXKuHHgs7ejkJIEqjbgM11RZ9sSA6vPbIxItnY53sURsS7Ql5AxXvbtksHVl46
DPvMP04TluiJHUeDa5MayKiPsRPqI9/ieX0Q/2o3e817mlnMsqUyk76ZViNqNtPi0SACf7WA3xb9
B6WXzU85jtqu87MhmoqpfafACH+kHeLIkh+4Zh6mabM0gFS5pXpsnMqximn5GPNnwtYVavLLaHZm
5JrfAjgmbczazDqW7JSJcmbISEmK5bpGiGal8OnNVx8cZ0Ea7NUAeYLLQH/MxN0tO03OKHGQ0+Ew
fXJ4RQsnCXY0KR7/FF76Ok1uQRBHDMQuKE8dHOegZa7zmatUcrf3PUTf2v1kmD3sZre9LYrqJbeo
2vvISc8ivBHOE+ezTJW/JerVC02WA6kS3tnZMl70SVuD9Ut5XWzm76L5M8OAuAMCYGBLuFVSqrmL
gys+heyQtKspUAZMYgbYASOq49b1Ed/YH+wkqWgYVnD1k9E+YT18nbKE0Gc6viZoJHtwJRhdyx43
hg8twlvumrJRBWeJeXTIX0vfZ1hBWwsyiEkdto9tYNBr56SaJsewwe0TWyC7LLGvJ3yi+hz8XGb1
1rO83KZesy6ZJw9ZwW2LZNmJdgmGN6n5kY1eF1qYrVfMQhAleuhjwjxKryPFhNENbwvp1rxSn2r+
cozmP9lIAjw0LoxV7/HDeAvnMIpn6gVytodJxrdLA6u4nT+Z4DgXHaT+VEmcxrwpF3f1XFplc26H
PLjg8+eOMKXg9+aiu6ll4Swk6MWl3etei6XkzvwrB6OmpwPf/4YWjwrDxIapbXtNl2uS2epiGel8
8d3R2kucJBu4H8M5XTLwEIuJwD2bEUFWH/9igxxcJABuK8iHmV5Htinci9JS98LqZeCVA13WBt2R
eQ78KViLC2eb8/cDqyTPqCDy8F6dy6Gw97gTmQP+odwjuBWER/fGSJqv0qnuMUrOiKNJybA1OBpm
1Eo76yN1q/oYZU1Xn4mfxVGZ486ALFbOQ+QYVn7go/rNUuyf52n2z3iKhOnKk2aFbmI70QAkLDKr
ADTzWCO0rz+bleDKcav1qIcyTjescxjIMJ1cY/qg2B5FygvkgzsR3AfxhEemnaiR/JfD5Lt7a+tk
0alwashlV8bOlaW4ZHNv/++h5qyBZCkoNpJ9dh7r4SvFixemVp4jlnm/U91m3CVHz9pWou2Q9jg2
Z3LG99AWPQp66uywAGJARwNnCojpw6r/DJ7HOzUnf1RXnUpsw6iP+afH4DH1g8NYr5i/toRfpIF5
mXIcE+zLmACZzG+TdZDiJJtWIbY2sfuQk3cCRpPQeAk1rVlykmb4lg6tbrzjn/B2pTuMUccefGN+
pq2B93zUzhM8bQpRPczVnJ63XvGX/AhZhXk+2XQsbdmby23n2KcAM/SeLQH8bgsDXNriVQhMfzv5
8Az67mlME8aWggPNMmJILbjzMwCx3vJikRvhZP62g1hGYgCSWXMNiOyilI1mFFR5tZ9noPF0lJkY
Muk6qdv0bHBUvOX+VtFVuRmoTD5kay+vV+WbJe3uDAVC2AAcpGwHRWP9yvR2nt263+PIR9fH/i0D
i3mA52wcmja/Fh6V6TS0Lpgf3pSGO1431nJz2CMBWNUNXxV77+WYhjhWpojICqcuWQ3Xhtc9uFZ8
QI7vKSsb5jsZxXRPeXW52iAOTCTjG+eF+TQY/dNtuWunPSga1+kd8tHjr9kA3TQV7e/BBatqrlgo
oxfF7fsZgMqvuVumYyaObhnb58YwNwSu4kvtz1ZYLIS/c53UVck9zeNtxdtnZBvH6/tdwSbCRieK
aGw8ksawLxSa8326F4sGhyP3P/k999TseREXzYfUE7weCrNsxtkxmkw6gvKwpEFoDTMM5zouT0Xf
YxYJZrYqJLNFTZ8GobcLRFcPQwWyOMUi3Hn6+YeZaZ9OWeSnZDSISU4QdOYBMUGa1WEou38Bc9SN
moffbiHMbcshZOKksMHxgUHU8e91Mr0mGrxViWfz4Bv1gYT1S+EwYF6tcLk/ngCPOHtqZzZOR1US
q+AaakcJbvh0AGKq52jG9S3udrbdGKHfzReQZ7DCC7LzbPFXdWg/+n+0OhD7GaYzpTjaoW6II2da
rx/XPl1xAgw1cy3EMQEosbkF2CtPQ8ZAoTN/g+haSYAplnDQkZNkhg7mRR3jAoe6k/YHq1217HoQ
gNjRPjRlPoY54WjT0yU3NP6zpDcQLARWd70i10d3wsbIljenNrKT1fY/0zF5sZz0D6UD+s6N3Zbc
8JTuktglUEvXT3KfsKcjO3OWdtsnhgn2COOuYbKo1Z32nyDLX/XL0WiF8UzYriXmCQBHaAylA+ip
afemUcxRrPd0HGcvSZG7vwwNSRaOVMF8YLMetZnVikcjdbXpFBIGNRSsMOdxVNOd/iTs/5oz7DVm
9os2mvcCdV1SGVFzusrNyWJVoPSnm0xMMJiC5xl0q5eP9E56OXTBAmTbkH3Sv22HtfdzYLe3UDcq
UyyfqNUP3dNL+iH8J12awyYQptwtWn+BrcGElrA0Tj/mtQgDcTYur6b8NGjruUsLTCZXbuSX1d/U
ca2oEetGxLbOk863bGIMSxONle4ym+rldp7DMqvyVy0jU6fnP7Ohjk/cUyeg/gsRwQ6dDtE27LwZ
azSTpUsdW6QebYbmbgyxHqJLXOSvOEyYinraG3EFWDiLIcPO7n5TbC3DgiEOKyHHxlH+KdylPIxm
IGBl6Azr2vRhaP1jFlgFh6xHmpmwzWBLTnaBRjrWhE7d/E9GrvPVsDSnuHPWdW4Z3MJmSeAPW+Vj
v6jXFjOmsW6Z7IyW3s3FWs2dNor6aA97W9DYZScdam/hK2Q829xQBh3c4vUuO9VJA5Ug/S+e4LOr
BnPIzDYCMz0lmAZddTAi8n0pvOnkBckz1rBm5Vb1Rp/9Qop/+NmNlcGYcyAGvT74GuPuHNIQFk1n
W/uYYxwXjI5KBL6Qhu2eX9fPxCzMl77SUX30H4z3yj3wzJMBmvbS0P+8q82OTQND/p0buIy9wOI9
65KEoiwbsZt77dTYaftGnizkI/YvvHdbIfmOy/WwM/ufpBmpdi0D42F6BuQNUSEEzHhjZyOeIsOG
tmu1wWshe8ZWU3fKNNaOWJvHU+4AO0EkuQ2klbfMNJixm23klbZ4k/RnZkVJkJ/OU86o1ZdvmCNJ
QgLQDhY5LLqM1Qg5bnt7ZJ5iUHDcAVDcI1j8G5vCPZPs7l/5IalsZ05iZDgW3dfBcrgVAX7LV1xf
jJo+0Laua+oHRtcDbDIC7yA9nB7IWG70YxjEfO/ivDDvpLL+WSglzMGJSMZkE82B34kI5ryxM+up
bHdAS6V1iWLjLbCL4q4FYtomLa5McwCSNSouD2yWm14f9IeDNr9j1MkJ0J8iLM12M7pbe5qavbmI
4tSj0W+xyw5lnp9gyvxWLSAQLG0kWibW+TSjy2D04SD2NGXuFevpNnG5rbTGZx1/WrHrhW28JNee
JuENvER7X+rTcbCT5tAQLWha3SF23467SRvFJdWAXXRlH+xsAuZR4TZH1TI5l5UCzCdAXNDKcjJ1
/W3hvL5bdDltsB9Q1SsH52CSHOcuzd8vShwf9EZsh3g0gINZBtqSMM+xrPfDNG7TecreUy17VRbY
F7Yg8MfZcm+rllo69jxAU13LDKXNDs5Y1+HM2U5rAkHHGRrZBv0ielcSuVKPeCrp8sW1FPJ7I2H1
TPQY2Po71VdG1CwBE6sqHcI2TX+oyWJFWgrS39wHle9z16KaCp/cdpDC2DclgaoqGJgo2+Ybeaut
YAIZxpgwr7qT4Mt0cTFwpqf6J7fP43yOp3k+8iZfF5m+sVl/YXj4Zpds60flc4ML7NDRtG5Lf2HK
ybvTt7rmLDtghj5XrYvZoS76+Gb3xBs8XKUNXGGOYbM+nhaof0aS0+aQY2eIHa1iOR/dvWNJTuOV
+f69Fy4rfm5fgZSuJXt+NcXoBV3X7boBitWqiOO+Kz4U8b0S9ZyG371LJPKoNxx8uxiTt4OOPTZW
ibHU+vyNL7m9lVXaRKRAolEKfk3pRg0X8SEg4bj+HNDU/nrdDMpzMi+1bGC5VS36k08ndH3qEx8k
FANFDkigwuhDprR8Wd6nAusJ7j2iru7oAlj2iV4ayRIlts+IgdyTZ1OVN1rpw5fDa1qzvs+d/tFU
wboFLqgosd6Wme2s3cF4SjKv5GuRfM6sIGsk2I6ErU6E15wjMSQOp0SgLFT8V61g65ZMuLFkyqQI
vYRyCd72N0uC2+aeHqU2t1koVQNAIQg2JbfLPdaW+QR08OzRmncXuUb3YVYe+ZpeIRR0X51rNljD
V6aOP/+GremG1FjEBGWGV98Y09MQzN6VSM++r0dxKm2NAkGhzEOmN8ZeUTi5QYtFzOANGZLSP6eV
Nx3HhAZgfMhaqtmRhGx0MLoR76CW/De2P4EU/20Xu3izG+fgTGCuiR+dOdylR8qpPKDkZHO6MiPH
gyz/0FGYZ5SC82BnwWZhEp6WlfXlCWTFedOINMXmisepav1jWXYQ/taevAF6FZtL900nI8T43//A
ZRpgtSVX6LSRgFDwVRNXy5os6kzZ/M1S2qAoOATUND0GIpx3brb/OfTk5FQq3rQRtlRfmNrGJSdv
jNyHtb77t2h2f5uG8g1CoD07zsuIqN0rl6As7Mjd9ylRYrrQlsy/OtVfRzbe+6CV5PBqBaXH5l4j
KFO6Fi17MOSA8VNARkRzSiOX+pKj1B+N8gwio3F7SUy/CQFeNJxBGvBBHr6ndKUK9LXASQQACVJB
B9kEbzUBUifUfFW+OU0ScnR/92eNHYBZJOzzOu3O0Ovs5flvNMXpOYDexrnFLoXlRgaMV/00/ctM
7MPDGPHOYNE4Ojnz63oBIw3Jsj+2oxpeSqTyYmJJQbcdX0rMWqFkTmmwftRNp3MYQS6YbDnsY33k
nIkQEC1V0VbwdWZEmhrOtV5XffT9kPQOitv30wY/WUShYBtWEyLWUC/mNiFIgdu5QsbEh6v1qwe2
c6c2+n7dMDY9EocJrXaJ8dbqCVXinMi//83em+FqrP/6HGOC7xvwcGRSMW1gGP9+Rq4Id+j3a+kM
BdWz63/635+KVuK7SrDy58DNMbXx4MSQ/xWhckV5R5T2SEusvSfbH9xIpBMxw0QlW4HVOjITD/dF
LwXX3fr6+1krTPvQO8yMOyUj5C4VfT/7fgDamVeb0TZIDXk2kDdIdCigp07o8UegDfUtw4Kwsefe
+bRJ4od088whJes+6Uls+FCTKZltML/aVVx9oos6ueF+prWklN1r12U78z7NySbDPGQ7gVfr4FXC
/3QbICZxZ917OSSXTkGFyacYsb3TPwuf8UIn3F912ubboVqMT90xGbXYGSrJ+rKz/X8eyh/I9Kl6
80ysTPUvRWTn00GYvBCA52a5vqyQ10KRxoL7iGd+ounQx56rU69kdbbSuP+ge+pbkywn2wTeTMzm
W7EUSxIQJ0qMDSWsy//egDi3/vkjCiRg3/xieWyg++nvnDjZJ+uZcVtqcjAluSExWtPDzm02JAPy
ZdpV+afz/0g7s97Gle0K/5Ug77whWRyKQJIHiZolW54tvxDddjfnuTj++nz0SZBzboCLBHlptNxu
WwNZtWvvtb4F/mZTx3a5pxxz8JuNOlb8iOa1J9RyYANSg9fuNRmev9/tOMWmPrsYY74fCgxKG3RF
+g7PQKxX/Rst6S8zK8f7PtPLl2qhZi0NU7JWOYGasIPAnxFL7XBCSZmw4R8RnT8VuXnAYZC8W00I
7A6F2lCX8ZXS8afX9cGl1ThLNhMU3F4iM7UXk6dlw79xnTy+L+tGPrtA8t3l6yZNgMEmvmKiU+Bb
IsjfZ0EOLFqA9vT9MKaVSQLYa9SqelPgsAEQzyvqK819x5ADIUQl9pH5pPWeMePhq3FrIvLpw13r
4q4YmpI9esgONKGiO0yFeIeRZt04+x/nOoagGMU3JQ0gHbozkWkCSmLEcb7uInXCy6U/dYS933U1
dConUfI9nTm4GpqQAEkc+Y73v2gt/c2J8uEUD65JjVF67xo6hXVdxOJsgzYkJ5zgrrIp92lcoXHL
5MqbO/MQuSQOjGmolgAcb815nHWnq+YtOPFDPcNmCl2nuppW9sNczLGDdDnpNPGH7AmpRe4dfsQe
SZ22Gb/nsbnHJHmlapo26Gb41KM+vsW0xNddTjPcGmlxhuoEDI6sG2yy0GGcexSnABQa/BXeVOxp
NNBcUfASyv5XqyWtX5bzfJzh2yCeCpw7mteY2ob6GPSFeK9J7cBgzsQkEbb5btTykyhVPM08x8fE
aR/DbtBeoGL5XZZQ7Rm0Rk0zQ0wgUg94QaxzoEaUzJh6wxXz1DJQvWs8jYFtoINEQmOVTrCe0833
ex3OVuvPuH9wjfLW54HfqCp7bIfinlq6OUulezRxbes50JXfME2EzOQ5h9rhxnWRGrta6t2wSbTr
KR4X7KtHC7YOH2UxMvC0l/upzoY7LCvFI5ahF6wI0y2auR1qFILI03rEqZrS3tnN1u2MuSiLQQ6x
EjD6X75e1xpcEJNIG70M89dgtP74emRG+q6ZwXcKFoU0bev3eYnXYNbjwvx4RcKUn22tbNffr8xo
KNkTq4rOhiXcV9raiIuQc+dj9FZpj7FOUIzGOr4XZaNuAxpDp6ndo/RIgjct70m5KQ7ZafDo0AbO
zdRbUOIT92as19VjoMvX768rU7OoKoziGImmeMtxhIVoAW+6TpxxxIgmtKpuE85TDxqMtPuQId62
z7tDbJPB3tG3PtnZ6K3j5T8xDGCc2FbOqW/TSyL64tFc4nng66/D2tZPZs/xZ5Bhv8cqOd6WJFtN
bLDMBy9tTgacRjsU/1k030SZXrlHCoRGNtCSSjzGU/81c9o2Kbsnq2SqEQXkcEsO7N38OLXAmZgL
EOcwDdU7guUOwCQKNNYfsda6mm6E07y0bw3E//cMhQdaexrHdcHiGXC72fguoDbr3a4R3VOZMUZ2
ac0zuprKxwLGqH4XJfOT4aDQdyBi+oVeq6N0WK6M5K7WQjBvIukeUsVCLyPzIW1YtPux/YI4bN9S
emai5bPTWjrSY1Ho7MTdhI2a80GMS5IVfKvXKAjaPnik0aKA5YHc6ZYPr1/Gxt3stXdOHDoPuMRu
LWiqnb7spaLiGhfWos6BxMGuJ2+J9jtUZfaes+EfOt0oNt9fJq7lWmR19wTqRMLGKeD5lz9ossa3
YMqqNUGB6IKT3n3JeHpmNUc3j8gkaCzeJpQjjqjeo2MU7q2sgxHPQIdlw50PSTcZvgGV6x3FN06O
5b03TcQZxmKDqtk2R4uDOaFAQGpC7X2ku7cPFElN8FMC/PXde5TQ6Js7Z7xGIvoimOmeRjbDakQt
sNaARGDzg91SpcRZ8betp0PrgiKwxvxT3uoQi/icMgDMrbG8adr0lBt2/aiGIToGDmwZTjJ7lMYU
JyZXXQQ6Sshmr2tGcRtsLDfamW4w7fiaaOd8Kp/qFk7cVDr7yIiwm7fefJu64D4Qaf2kuqa/1Mzg
117dzzfaF9AN+wLxJfaVJwFl9fv7y0HdafEQ+SxmfhbRgK3xSbP+vZOFiQwEDgL+smxKdcJlCvoP
UtffsYHX64ChVh8bJ9MVcl8WXL+eJw/2SBwJLaBYcCd3dTv7YhwgY9qC4MWaH04EWjxy52gRluGu
fK2H194FZ1AyHz0inBu5z2118zrUnJRYIGl+VKGNbEDPrMXO89z2OeejxJk2DXwDWoTmTStiqmzI
H9/fOfX2U5jVUKjlc97rP5MCcMuENr2Mm347Eg3FaQAxQDx9TcRIz66TnvueWbemKLKj7FSaAYL/
oXwTdk6kbNKqTUxkxMqhHUa5tiQLifomp5l2QmK5exAJn2TklI9hZjwxR+dOblVyamy2BkJ3Okb2
/gjtkrGusx8nrd+E7GX2bPDKE6wZMbczUcDNHjmZ2FRQzugoUYa7GSPSyOO47LUltizEP+sYLuqa
Uoow9AbjhSYlVjG2cYWbsOt5c2XpyRMoVvHsiPn4fUe5KX4sKYOfVe+hoc3TXR4UyUFrrZke9MZA
O43z4W62R4yOs2zAYQfPdgx3K47kmm0kpust3FOc1i9V0apHmS3jWoNTuj4axi3wqockLLjGPHfl
2ahmF0TWwOF4b7TOq9OhRWQIT8WSYTxomoNFdYuuIXT2Gc9oWKYHlhn1m3hyH6fJWhfNgI6RTgOn
vrjdDM04ruwgPYWWywQYDsSoMEDTq5ZqTM8wf1+513fo2t6wdb6BrJjRXyHC8oq5vQvArKxUR+WT
kzdFR5VAZl0067hKacFPLNFMe16CUiP7Q/tNiQeZSNZsk5Ku+2ADE8X9Brqibl9EVPmtDPUnZZXc
mzoDhC4lJRBzKmAZ0ewmXU93Sa23G4Q57MCq3nGCHpgO6vohJ73Ha6mMOWpjxbeGBBBOGnxwkLvD
Skc+hzNOmDKqOyu180NqIN5d3mPZxtmtyeKfEXYBvO/ZEdHPxVKYOrirj8mMEZk8uIrRjU8DEn8X
wGpYgA4a/OW/W+cmxx8a9Ev/jplhbL4YSqP01uxjGKArT2VnXYYKGiEO7BRUL4dZ0dkvLp95sLQy
vHZ8q4ag3AQi4XWALn8j7H2V8lGl1L77yCKtOR76NzDi6JoLCHAhfkVu2GXIUmppj24TkETLamQv
DoXxPpq5DSxiKmi6FRpbKsuiyRz3w7INPDiLaXti8ZwdLWF6BQWhNV4Y0Itt2EIDpXvk3KQGTkO6
D0mvJVfEZMUlcqjIE73wPpRhvIZpWpBKwclFZxnfQEogEZ4kPCXqniVAjn7hVO+NobfsZCK7mHw+
WoLoMJrpjdkdpRIGYLJBNCtatV6Jp4HFSLbEoCqNg4mZNfss6Rv8wkR/mVaa+kVXAijUqQvpAt/x
WZ8ZHMEbtWfMUHce50PEDwS2IYqR21krcBQD170jkOd3Dkz5qCnnOcSv/FDxJq/coLjUBmuRO7Ti
JOvSOsF8b6Gj98cazPGHl8tk0+hTfDTitD2wRRW+Krjuq6hexflYX/PekZvJvtCE6fegqZqnxefP
0u0MUXVn9hp3BACqfWPlNbW86fgw2E8YINqtnjznZNQRSnuqPBdek/1BD2SCwcFvCbu7IABMG9Ar
3wVzTCbQq8qGnkuzwSRblualXExmLv/jYgzsAEOofXpB5GeFOe24/qYVxRh5zFESb3R+ANr8J1h7
eyKy4vMkMN4Rj0I+EptnG4HjCKpiQxXYrDrZkZ9sdb8ZuQ5wPlwHQEHL1Lfce1Tx6wHMwyrqiP2o
A4M1S/9ki1hrNmO0rEVJ3EX7Wae29RgfrKo+j+iZZz9wjKp79IZwjHv9eRGkxUst0SHWU3OGcYzz
5RxYxcfc6evCZf6fO2wJUw/Ua4zaY6WTdx6bdJ9gI2klfU6r4SDW9SxQoEUdckOONKd4HzztK+Go
vmVqD86iQ0w5Ft66qQtgGpokoXka9oy2IWMDAQb9VqTUC122Zxc5GiQigT0LIPZrj2C2+7tGtt1K
43QAVhMVwjQ/OnVrXOo+NFGW8bfBCkBn+T22ZBzV0G5mDRemKGKb6TrbPGNzJjFOQQD6GBD0DnpI
zhpu/MjJbzJCCYOltNxrsXprM5NUU5MnFDNJLq32YGlG+0yujfJjTT1Q9LfbgaYbnhoYsR0q3DYe
fpjzsMgijloaClhg068y8CemyjcjALBLsyZiykDECb+PyxYbBCfj2hhYwZLS1zKaxAYz00uNXxEz
MTLNCvTVpYiGYifsvtiAoEW+RqGuMXDZ4W9EUjykj9+vzkMruCyQouiHk5aOwC8dZjTC1RV04xr9
SmY8Vl4Ka7MKcTYvSy3tO2DAzZoMqv4k+4KLWtJY+P4VOKEelBBrqWnqms6Tc50q/bNxkvImCN6g
sbSSnkgOYzYQQEFZWuK/5pCnUVQuB3MTcPbq+9z930fEFHXYSU/mYE2ZktfVAW5KvPESiv+ubAff
hUF3G+uUJUdW9l3TLGTgEKXaclnpBgLJIafC1o0h241mFd7sUDvB/JqfBoanOGuCYlfEWKW/CyuI
5/tcQ2Le2TbqDwM6TAQ0LpRH7uvgYmfXqcDLPo6B4Se9r2v5iU6du/F650yVj7palT6GOGNvqaLc
VY17Viyfp1HygKd16LvPuGDKwarZrcLI4hoVxEYrhJOw3zsEIqX77SxF05LpvCjVkQgFZqTs+Lrm
5jFGyqZjVHEMi4kLwqDdU0bIXoOovlNu8htKH/Pwij6EFhqPcz8Qopf9Cmg+7Mkl2k6TUmtlwrbu
yMSwU4ZaodcA2eppELMvxU2wxnofr7sGJawXlL/TjoMjTYrVhEBpF0VasWOohos5JOYRSqFcZFkF
LYFe8Vb1nkSnKXhIi4tPHHEwtO18Y43ZDKdwM0thbdMivTlpjOmIsdxKkT1G1eY81IMbroFj3XCU
a8cAEU+TP81Jy/XHUItOFm+ZVqEPsh3WPDXygxKKOjdy232jZQ3KLdohhYPRM9UMtY15k/eAFBKS
Hf0alxswkAbpvO46jLrYbh28UT6gXJ5DhsKHXUogg57luQHMwjCkJOjHLThmzeWhUNOuVDGrQCIh
rQWPY2X5Ywf6pssG78Ru8ALvGnuNMVHMFiTF2DFHUlBLm5Au1U2AIStqFmszm1BwgJleg/LxpX2v
Dem4Seqw2lbaiE3FeUfG8TiWha+nUDdsc0j96BCmDkIQBuBzGjFSMrvLvEyC9LyB7yarCsEw2Ygf
UgXgUApiKznKIo01UUUly8QMSV5EnbHOiPFZffToG3EAmsxbo+oFd8sgelrn8jh49o8e5BzFq7tn
6D8P7pMVzigMlilYSSYwU1d75VXtfsyTa5/OD7jxXim8fR1ssK3KD8vCxlyGwaWf0kPTXegsbWqC
UaQBh9LKONuM6SdWSAgfcQgxI9/JTmnb2kwMGnf443PuXB08qIccc2VmGR7R+ho0P0krKHadPtKS
tMVRlmqPdi7fiNGetm3EcMLjPE387SBJxvF02MR23WyHDLtcrz5lgfawGMUPtOBf45IpKRJ0Stgh
maJci+QElr88RIl6E0jxd3yE8DDZr9Ezk9aV1yctmXt0XR6iGEUjrnXUeKw5ZnNjQAE28mk6F8V4
iA3eLTsYxCEa6Von2OUgeOrCR6BGzplJuc5rGFeVcje27E4lnNtZGM1liaaMcw1TgpFlWyvrH3OD
cRP5Y+sqjoE808ZcVYO36UW0PC19k9U9UsIZYhWcFrv2lv6F+z5a2U9rds4Ym2nJae9UkF1fmnAs
ph8slO1KoXHyISoQhut27xbSRqRT4Qbg3MzFXMZsl2LtDjQLdew4zHtKwrPmndlaO9MdSkTQXEyw
9igw29EPh4neuBMYDM9wSaOuJe9rroJtYxIbS5bRUcDzZLlEzMz6igadZ+9UFRLR5UMO0Yk3HCY6
x0EN7syHkTxAgtIeQtZ5bUx+5zawfJSQR4THryI2AppyjGIIM826G76BZl1PP4dYA8idtlyiZAqk
trlpVfhbxQWd7mhy18CTKPFk9JwHIeJO1DBbpywUEab8l96eH6o4fR6GYtuDht5ZLe3jXiALozGo
rXWl1RS/O8CxT5U3xluLBqtfKqxgM2Vccgl7gwYbns3RyY59RlzYINWZsxiYUanT1kN45scKylNQ
u6yhJjL4ANeiN0mdYbAN671k3yIZ90D89NWlR7Br6/pX42rNOg1B0hCnpCodyWjD3CKhip0dD9Gu
ugAQ8QnqYqBAwnThWJ8EdDWrpPnFTBOckwEKSY71qxfYO+GINRXos9SLH61LuIklfoI06/SzQ0FQ
C/SQ1mhvbV2naoVb6Ost2WUqOpgN+vi4+nTRniAuxZUaTFgcAu3g1fpD6QEPCRmwW1Scbi5eGjAy
DMFPlZyeUxwCNlcRVzB7Sp8DEU7a3GNwpCdwvHLQhdb0CshNZsl7ZVMZGoMBpi1GiC/Vj3xoS06r
RYXMwfplaxHk0yUvXde2Jl2ENRj+Uy3mQzhHm5gfTgMVFRcbe7WGxCjnryy0n7Jx+sI92ayygokV
WmtspvDrae1/CvKlVvvKlZSmEAiYVTp3HeBNWWQRbyLmkhra0ArFPTng9PdCzBIhiXksHhHG95m5
4PxzEvYt87ofKcg7Kwh/aX3OTzLQH8eCl9K/2CNeCXQcwgdvjMV5/hAOy761DDfhTzDzKXcWw/az
5xCDriOWVVpbAdgnnFgPf6IWqQEM4KiFu2Wt7C76AOrGZpYYXN1MazuTUGJyvn26Ie1WDBK+wCvt
p3VseRWaYBynRuRxGdbtTje7ZDc7+bEyHShqrvdIUsQ6Jypw3UFfso3G9qc5uA/tpecqvUc9p/0s
mbyzSw6iXiskNPnVTLGu985CZtqSXXiMevnJhOm+kkV7oWU3HbLcOHHTIZmnCW9XX3wH3DkY9JG5
nVtsUJVMIJhTYbLS/RxLc9y34Ot60+lWMXclB1stOEfpRoYI3icZErCegmOSkpZBSeJxkmF4yhER
M20pyG31eYfwoGkkyGGkyTU57YVDMkECxViFxWeaisx/iCSxi//3oN//T4TvX4J+d7/KJSi3/de/
BPv++18ftn88Dn+VS77uXx5svrN2H7pfzfT4q+0y9e//ys//z+/83/7jfyb2Pk8Vib2fZYcQlJ8W
xmVBVO/3Lzh8/ds/Gw75vP/y55//l6Tfe5yu/+Pb/wj6tb2/SeFK16NN5OnS1MV/Bf3a5t90XXc8
qUvP9jxH/++cX9P5m5C26XiGY+vC0x3CeVtcH9HyTJZ4YM8k19ayXNcW3v8l59fS/y7mV7i261gu
Tw1Fli4te/n3P8WJNy0YPBMPCroGws20KGup0CXSaRJEu8ZlnxoBE1dGbe1bEmA2qo1f8MKP92zx
0PG0Wr/nUPPVaLX40UGvIWp3n9sifZybhehDXKVKzHwxF9KjJzMgVUX8gHQff0F70a0bgTb6z9Kq
81Xl1AcrQXQbqulx7pLmAQc4VMUYgZTZ2+ib2DNKfqOvo4E9cXe/YX/YEqFIfVh7G5uj+R6UB9Mc
2Z/xtf4Ky2gArzj5vP9U5BNDj7yQ8Y8Id2+uzKMWcighME2tsgbVby4C/dK1OX0iUYV+FXH86TEn
oU/FMBJi0WEpeMa8Qv9M4UvNWetol2Ogq2ZxH2ild19rIE4tc9+GySdHVCA2TXoBup2+TFGGPK7I
rqJLfrZm9FXhUcNX8WlNY+zbqsYM6RDsKCBWEdJwZTBImLoa1wpNMPSPxq+g6rBra4G9hJzAInbm
eB04zKMLXbFWdwyhK6h5jRKW31fdW2alW6ce7unvchIIC3M9E4qyGltihgqGWW56myIzP6uKCAJ8
Cwzuv8isM3ZonDtfVOgjK9K5RkBHa32QR88gaYA8PdSEc26uxvcA1AYVzXmKC/IeomORGMSnSdop
jSwCv3ArfS1KbKseDhAZxLUfSi9bT+M5FpSRIdPsq+aWHBE9llcPc3K7mJPDxPwwzTzfBlwEO+U5
5J3TQcPQWeOXEH5qKQ978IgwuHafmwEHgAoN3+2OQCUoa2rvQrHV5zhYE1sbUF5W2yJNNykhpKFu
1bTGYQi0EGrxFDW8y/1wRXGFdTXtvhoDowsfqdcpZL9hJ/yqDTw/aMk9mcfosXGqHqJfgdzfqG46
9/A999BexV5/bnPCAHRhPegBCG09d9egIr3jIKxVx5zs6I21xwjbPJmjYd3bQfss6VhRIzEEbQQw
dyTWAP7E1c3xUKS997Mrq/AshPEZayPi2YCNuVeq3jbCq8+97gRrMl8tPwtGoA9ZRONrXnNhYT4Y
NjRSCAvQy0tUIttp3mJAK9tKJ0NT6IRfdANVIqPyHR33T3KJ4OwpeZwqdsc0F5LgIO2uWAa9VMnH
HhcYmy2iuEVGYTMlJd2CyCxt20F2gT6LCU+rOGCWNrwZB0OkbXO9EebLGFcFxgrlMTQC04m2xL0m
pHmM17plPOahfh4oWo0FU6bcs1aV1qoNevEiKUtTMgIpHqEnpqBs09rehdHCTo6UPvm6PMCBKBuB
iZ6FktCmOtiB26y4BF3EWvw2Mti8gwt46TTnoKJ0niriM5S+CqBaIBzjrsRbCEWK5/mienGv4noj
BgaZqvGMVe+SRyFs0jdyiUE7o6hMn7uG5p3qdVCb2fhrdIM7IuyMCwDNUzxK70ygok08eoSGcdCf
w1J3+cbXPHIszpV9AfyueQT+xbXRN7+1Kvxt1uOpaUBTOK2mrSB3Xz0xzNukm3cwTWAFdt7raOIG
mQf4K2LaMbybkaUruR7wFhd0h88JfhwoualNZdPuRuVy0oB6ZTieOBIXNgHT8hLYEeDfEgMRrSHK
eR/CMXCmOoWf9wITAX+TTCoinU2Ohq59H4Hi4u0qxGPKbCMOmxsiRd+uPjCJhFxpUb4KJiV3heJI
Y8DgPMAKoBRNxwTXRndA1Fedk8GgXp+zU2ENHPbKYddJdVc5A9EyzoyHZZCcnICvXvJ0zM/E162E
Zm8J0oViSmsHpR/QNuYYd5asxLXI90ZphABZ5YemAyOvZn4bOHnnyc7jpyAs+4v72km3O7e2+WTT
ttzmZmwdEQ6BMGbmR7Lb2mb8vikyDCuyrkCjkj5+JLNUntLa/VVrnA6kTN2TFuDtju7/VBhcUVeE
ZfFPRZdfy7hQ7b/9s8l+X/3x5aWQYAZKaIiNBt1wXUcIU1JY/HnDTSwnw9gW2oTaYkDHzNb7dmrN
pJo49b1ToExrMUriMac4rFpXgc37XU/jwMeFJy1Nsn2nDWSUssyv/njYmATNZI+ZW8bPlM9VDsQ4
cZP8DhlEdPzHT18Yf336yO0s3XJ0R5o8dVO4y8v7U72ABTCfrdqNILVzD8Xw0ZyCgBWPcN5VaXoP
tCp+TXZ0cN3snfqhWudAoUmlQrxSZz9BWN+q4d7Namdt11g7BK3GPMefyaVfTOiN0XOC3gSDUpo9
NbqIbpBeT2z7FLY9CTikuicPnCDU7h+/MMv+ny/MMAxqIEMIjwJr+fc/vTAqtU5kZhn7g864Msh+
YkbYRG2hEXUakRuaJXLd1tm6tLl1BKHOUWaaG5th0oK3xEKMJzFzY5DH0vBth2jFIgPuXCtGhYxO
V9rStISMvi/iQO1LJu1yLH2g68ZaQ1m+zoAurswSU65jeIRCifSc0f0jqhyE4bwlFCrn2tV/x43h
ohy3bA46/NhuynddwoTCNo3nlKEpTu2Rm8jd/OP3x9D//pMXhuVaFuIXqlnKWUv/6xvkYUXSgF6P
2NPj+DrJzn4dk7MR/ui7ZopWgXNqoO/Az9XLHTlxUPJpR7JAKaecvswISrCRuJ9SNeoctqV5zXU6
vKGR85HDUUkqCwID8hi2rrF+c1vzKylVdh+FhBDKCUda11fcsOkxkJ33YXeSIZ0pxcFQJa2OfHqV
aSN/qKRczm5LqzF2NB+DUEx5gMVOH1L3Pg7y3FewLo/j8NvDH0pbG2c9zlpjHRdVuh3iusa8KIl6
bOjo6bCjEZjMZ+nGpMAlPV43o7ufXDWdA1FtdGcISS+N7K01Z8inNStg6hceWzCTK5iYzZ1ILP1h
LgLCYkJ7VXSBCTA57JE3g7/OirDd6D0ON7tq5aEjrmA1OY1+zIzM22j4eQAQWAzpFWsz5lpC4tKF
8xkP28hoBl9qjX2xmIyvyqkNr1hJNV5GyrWEP2ZfZx4ink7T3jwVfLVJ0W2Zuek+ORbVyY3QakHV
MrWjGx4LxJpfVO+//vE1AzPq7y8aUzJ3c6WH5MMyPM/9++OFlaczzTYLkasmkYrl6KBIqK3SRWaS
FjQLLKqq/R+PG+vTabole9qedlpQl5gW0X3so6icaJVq43Vs6ulKxDKaj0GvmnMZaOj961M1qvjK
VuE8z0nDuhmDcAtNusrGFL+BAnLrJvpgvzZ2Dn3mXVkTUw8Oy5z1/lhVZsyd3bT3YjTK++jQVPFb
EjT5YW50nWhj7Nx3aZkWGAeaF5Q0wH1MgPVznpAf0nviKhhGbbWWQYMR4CwsClc/12y75y618LaH
2mOJIwvyjiuv8F+JNfWmB7d0ZgyIy9f4mOA1X6E4FkeieJ+5/7PuIFO65LVXHfoycchWDltmpqTM
AcdQ1MhVd6rnivlt2uxbLQjPCnPAeibBC0Lh3B5jfWJCmacBLR4Rmuw05PTZaHQbvez2YRF2Z4eO
mxuIuzAyPF+vYhb1ogrvEQfQp5nNfWaP2q4Pm2JRE/uOoSGB6shDKeoaNJty25OJ/mafTwnpxFr6
kGvOi4ayc++MGbGGaeJPdpkevx9h7VGMxOb08P0x9cCUYOHurJDOEGTR4LEX3UxiaIHNCeQh27NJ
6D2TjHXqSVBQfTJQX7g/MbRNuJFi+7Vk/1g5qvyc+no+j+EM/CKea1+Lhsca1+k5M0q/dkJnPSUo
5gPek8p27X1gp+l65NixpIGafjZr9cFFh+3bVlc8l9oI4dbrvAevpKLx5vYedkx7v+B7fKhF9iYv
7BMVn70rNe05JxDsUMq6O8BTsdHtrgZjCp77Qntimc9PkAIATdeZvo0mDRliRbLHnLZQhKVwzgb6
2dVgDq95gkVUC9fpwHi+b7xTEYLuKSvyeFKJ8En1w1fbthoyhooVsnVjhukzT7v2zm0ye+zGRvrQ
A90CJkN/nKbbxkWhcIg77aOjjHysEzPlrg9sYkEzVG8T9p2shadbwkOqOnsGspAxAhmik9lVXIsA
b1OJBGyA0RY6onlOQdZUDHBYg7PoMHkSYaPkYlZjzY9iegcZnEx0do5mbyiI0MROFq9M101OHX2w
yaPgMtq2DjMiCmaIx5ghmzq4Nbwzlz++5mEkjyA0HpyCri0AK886+npfTSeoGigOSv2mVQrog8VY
qnIfoX5Hz4Ep3kRhtmRv18gxS9TDqeGWqY+aHo9EIc6ow8cLdeMI2pq/yS5Fj5WltyhlyrWFfray
RjO7UG9ad2NXtNspRpbb6u18iZriYRHD2aqw8DylBG/2BaGZvXrPVOt8MpF+KquyfE3Bqq9Go73/
4zulSg/TAkcb0w9pJfoPBxDWJmkqconhrj/FxfBRxGnyEZHYInJ95y0cMOJu2gcMEt5F96ZdGGbh
IaugLVadXpLMyh/gC71zEc6rMnPPfPdwp3KveULLpW0LfcQ66WbVXjMy3mASKs+5V2HXW3giRudQ
SSNA91MGGNtu8sZ0j4gbU2wxj5s+TNK7JFHOnvGldcjZOM5BDRssUIRMKBJN1ii0vbeAvQQldvXh
QkGcw/4qo0k9onOIr26lMD5OqKpzep9FS6mKZlW8p2l1qF03fO5iwtqB1KFcWb6tCJjE4PuE7piz
aAeTaR/iwrMuGSyhGJbI1RDecKVcG65NDwcbcMdw+P6H1LTUoa0xquoxLgqv4F9N1hM2RwJDlZDT
nYOh+M4OBWSQEK4JsQ6C1X/5Yr/8c7M4bWM56RuKL/Q0+Dt9sRy32nzWT4kTT7t5Nq9dzkEuLmEF
oIMrj99/TF3MQbI2R4J3v//6/dXvx41BIAvb4Gc50RrBI2LvUZwN92bPoVAj9ZNUouKUkqlXjWN/
QES9APktNJtej3Y/7HjHULg1sQ8xkugi00tWZm2GbGYhRP0Gt9ik5kubM4w3A/tC7lW6BRtc6Suz
UcZhhmP3grrzqBPdyERUByyoz8l9roz2rs1O3w+6MRlPdodYKK+La9TaHuob1+acxlnMTYdN14zu
xdEzeYGg8HuwYs7JfAo7c8gBq4t4vhXWjxHs0j3pxh8pIVQXD5n0pZhkgfunfkw8yURy+cOuZ4UX
MD8mg+W8omEJoUCJk+NFi/swhC9aEKiiBZ9tjDrBcvJ6NxiJOhkglOOuOnt2smWKHByR01gEBpPx
QNf0PmjM+sML2Lg7snafCL+28dbip+8GhzM04MlFwDsTBDRNrw2t/LocyqcgtoqnydR/0XlA0bY8
AvUyHIySXJMRMNw5LnAE7clnINK6A3bFH4KuDZqKDI7L8vD7H+wmunfqTu6SoXX33394LeukmXra
pdtktAJf5OAaz633JEeteojrBA0j/RtgICTlFmbRbCup9hJzbODF5U8VZZt8dgkcYPKfxS5bYQ0M
mliPFy7KaEP/9D/IO5PlxpFs234RygAHHM3kDdg3IqleIU1gEZEh9H3jAL7+LlBVqUjVtUy74zeR
iR0IgiDc/Zy9167PdphXe1pOcFsScmMbB7e74bjhoWh7ImTQ8m0VpYpd5fXZekr1ewe2JnWkdjxe
//RdHG3qgF1Oq1Pg2dZTjRNzFQT4m2lBQNlr9P6oKoNkxypPl1EdlLe276q9h6cXhxiOYL/q1Ma3
+zeRAPypYwIfcFAikPPvkrS1TxUjC5yHiJZXaMuj7PcD9fFnNHofsj5HkojmsYKxSv+o5vQlqpFN
0jG9pgF2krLLTzNcnPKroM/kQIRlZ6R2DsgW6npreulgnpgO/FzdTSW69vpUhQ5DS++JVUzg8TKa
4L60QykuY2NQ49f7b2rwdpOy6htRU4Ucp/LoMtAzTnbhgzl5MEygJW8Fk887Y07Jajy4XRHgEYnQ
vDOkjVH/JioKh68dl2dvTgH+FtpUWlQuB12pExnX3blxre7sDAZ1CTLim5A8m8DRxI3MvGwz1dgv
oeeJu5JhYJ/zmyWplPnhEKbP4yQh/8R1hu+ZclFI/MFe88p4lYcGSRCixr/edd4BnThQcJSh5LfS
yK996hBadZN7A0Ieg/WqH/wMvGHfu037o0izueJdOk9i4IgW2GA3DKnG0m+TemNTTz3rOISBByl3
04csSwYYqaveCtX3sZthxitTxyfVNhZ504ox3994YR+v7YlMaLvt/bOexs7Wc/A+5pbF1AY3zm3L
ebBDTGLswrwub6Wr0B1AcHrTveaQEhFBn9eTF1srnq0yVd+sVjnUeWp5O5l1tCa6bB9J1IlMOs1d
U+oN4r2637doWw4W3HqcPIW914mMPsKAi/a5bWKr9HFNuloHHJUo+OWYGgH6lib/Lh0W0lgIniyz
VvtQr5EwRU7+PdZvsX5Az6rq/iBnsmRvg6GoMLWv9IxJ4nKsqUDkkt+X60HQ1Me44aLiDjtkNA9z
L4OFWf5djPUcgAtZLqy0dVkV7b3WzVNRZCOZQVeUwEzjlRlojZIkfYAbE94In6+IcT5Fhti4d8Lz
oM+HuyEuxDmBtDp2Vf/QVFq6kp6qAFfy9RucXO/tpI13qnifyr7+VuTGHYfoDZxf+6bxQ1gou7Ze
WBDScUStnIcTjA5hPhW+t4tbQdxQGb0aBiMivfz+eQC/s0w0EPlyauVOpqaHTC3zd5Fj/TQdaFqa
NtUHyjPPTSHDS2o20doVtQbNiVRu+EDfoNUZB70on7Kg/KETYfktjgdSOsAeELIxBiA69FkiMaNn
8GjvtbwZN2XLwpQa8TfmMe6jHXuEdThbQpzTl6Yyblna78csGm+vf4JJTQdLDff1Vaw0/xlRXaQl
A1YwkMQXWD4FXcdYCVl7lwAhgxu05dZ1c0Y0SPm+7R3HoX3MUHDf2UaMhNHH8gSuc1yFypm2cSPh
9FSuPOS1Py2vyQtUALBLj+0xFoRPlCVVgzlOgbiOvd+NzrnT4hytkQVOLG+noxsoeVvjsVzAsex3
XqPXN3YQPPJ90BnJRz592o9vqJkvMUaLrQJIvhYkUW8COxfHpMOSlUmE9TUEPj2xQbWVRozsLRY7
FMDlmvCgljwft7oYJoKUYbbZ1AIyjzNmkjJw2W7pxcxuC7/8oZnTesKe04b2vZmP2lMzLKPhtca7
SY4BAsys8/RVSWi4VcXRIUv95IIBbNrPgYjtMAOAcg8l1KCvHQkfMxAG2muj954m8AFpM0WPIYVF
YUi1kREjhubpw03ZU863uaIv2jwrtjin3WcbqclyQFO9ykhU2apQsPCZmK/jtMM8SXcbhVWwjFJy
tJLeTe4KCDx0vsiYUcOwbqLyBU1sASYTfbPWF8WK+Lz2tgUFsHW4PB7rWMZbxEoCpld6DMcgvsXd
E91OZAgirqfyXpTbOCyRq1rI55p+MA5Tjw9At6dpp4thpgXQFKjs6Vuu+OgyytNnaEzDUo39Vtqc
H6EfCY+vebRXxPChFtPtRzPtjJ+9fq8hkTz0pQ6U0LW8A5QI7xC3+UY3MVMimeyOAMcyxIwi54hg
w4I6BGPUxojr15iPdAO9ILk4XrOpMD3cZJnG6q5s7nqJTQV02S2QnJ10ovhcJM0FFp27ykCU0yYU
8TnAyHymB6AOQxRyyU8RNhpETa7VbFGMJ5hgYqKZ4dvm8FiNWXOZ8znwixDVAGv/Evehu0aJiKgk
VvjVBckIIl6byGoeGmP0MJJqfN6wQ5FKAlHo5e4hTQSp61qhr4ICt++83hgQtZH85cMil1VPiqoN
gNfEhr/WSuKP0yrDDDt5Cgxg0W7TCcRRaN4XUeEO4A7srUcU9VJ6Y73NcStGPZD3uuh9QuzpMoLU
9dc1+SPnAI84ZTRAnrYt+3NvUacvK7Ch9lRXJ7donjCvDg8ZKTAPWem8EJIH00Qr0zU6zAoZaTzc
2ntFCvVtN/+5/jcNJg4acKu/PZBpVbipepuG4Pw8OerGbRHgkBx8eXTAhdLeDIAOzhR+pB7xWXrm
plRjfdeZtKAti+ZsL3GQS0eoexJuqRxlyOM7TrXnMiVR3RmqnzXJ0YjO3PHBUYwXIGLQh+EUt5K4
OFtaPKwnknkeCh8zbo2S99ugplcjjdQvUdB8nGQOzCBFrlrAY52cnwQnwFipm/Q2t8zggNwAs13v
hU9jlv+kUV7/AZ71oMrS/hZa6MTplww3zEdzb7xNBMBCiGnm66CRY4/5OD5OjLLPdYxTpywhLyj6
YZEFlTXA+Z2b5Ke2hp/g6zB1sigFXoNG23hmFX5vSoGaIG6LbeJYl1GZETNDSeuwbNuf0vDBxEbN
awo3Y+23Vb9kseAtwNxmT0lcuYva5CeVx176RN4F2ZGjQYinLLMngMLL0UiiFRAqaxulZf4cNZRT
AlmN+yqPi2eWqjaaomY6En1bYz5BhFiUrbaeLMSvlEhVuFThQzJN7Qr9ebgJAcTee5pn3SMhQBHL
skPb2i1EqJxIL9h4P8H8MUHWapp4SJA5Qruo7e+GBjtAKWc3a7fEDZnQ9Le0RRyoTd7LFvpIVyPL
Md/a4p1C76kDFUmr08qXo9URzglBSB+xCokwWxIL+yPUvH23r9oGGg/wEpT/Py3YfiuF4cQq6+dE
Dx76JEMvOIH1HTqPcmrwmoVDiowL2aJlPIR9dYO04AJ8sV2w1vqZJw/BBIo7GK31YLI+GBJSxlVE
DJ0/5FumZw3NeepPDu1i14OKGmAHGhHP9wg+a1hJc17sTFcxAnHpevdb3jxnus2yIAEyF2ou0Tg8
IwcLUDPyIuGA+x1k0cog9GWEYQccdo54kuWCix5kGoJdFnlmUjaifZRF7S/L+wVUxgKZgwHEzZRF
i4iLcWyuQGDSUppWCSFZUp8xwOssqhJS79zZmZJemlqGNA9xAsCMWVcjajqzFLcuxyf1FRxRQZZK
YPySApO6724sg/fxYYGsgja6kSgfFzRJBfWCb3GWU6gcgIDjXndqg3X2C8oEeuiu/iyd6mxTqHIB
W6zrFIX1xMglDFZpbReRBzVk74DadojrFBlrq7LmUjg5sVqA3ly0osKfZf4oszs7ebZqmuyqsYdt
Ssosk25kGsrGzzeh4wRFvyJi5Q3N2Zmi4rC2K9R7AaJzY3JO5IFLokt7Fxl6UW/LgOZfKetoGWaB
jxYuf5P8guPhDYEqTASvejIMah5lDPppHNjrnpYECvvRXrsjRo8ols9mcYuuIlvbuYOtKm9vUqXP
ETlWv/BmQV3UYHQCiFz6nCPKHNdxcGfkWbvJTOcPgnp+wflDR4lOp61ZIDWRRr68jTrZOaQ5de/B
aJE0aylnnj2dBkSbK8Hvlz49X10YvFgmyao4r94pUR+Fm9CCCVqGm+zRb3WL+JkJR5poScAd1kkG
4y5XeBt9/0dUz7Lb2kyo3fpvRjM92IaVbwFLn2U0eAs0F0zt9DlNdngzUE0XwEYYtgGuI4T6Fsn8
6JnRRpeEGgK+AinlZCsTGfHS1M2znzt3RoO8J+/Sl7ZPEVI3nLzlUCyZEWa0PK2jjz69BIFCL/d1
0OUFPlkIk9qJqbJTBpDwwGMxPhddiUpTAwhikKE5N2aUCA9AdgyK2jJj7s2Uye9M3KvG8EzxADNk
dhwgh65bKEiL/kxqNqW+aqqpfU3h4oonTQMUEsx+ll3VzhbhYBeWMyMNgqGRBRDFkvOgVTXS8INS
5rD0LS6DOLpi5JTBHLWI2FlpiBM1yhF9UD06avqjUvWzy/q4DRBw4EZCscz6bAH3p3kk3yHYBQ3I
IKnp5dKyHdz1ynkyPe3N6ljBorkINgrlLOFgXA+oVKEOYPhrV7jaaFhYxMfregHCLQm2I1nhC7cz
9hlTxCXe1IC0CBx5YcjM3S4RITRIoRTdAq3eRXr706ph1YmmszaDU79o6GAXjuPUNG881gH+1O0g
kjEdzDeNY92lak9NjiOdZrPLDxG/GN01RoJzZIYvUWe+d87BCbsIj7Z3mnIuvA5GPHro3hL+I5yF
BiFV5HhbvatwogNhVMJBAUPkalUQrJbWCbRRaqea2VULkAWrtuR3nbYdY4RhvicNUMjI+IFtTLCj
MIJfTKvuLhqZYWs7HL9N8KZ6TFrnYf5jtUQ4JASkS3IKmJTTXCZatlrF5LjuiJX3Vw2/JSpocOr9
6WFAGLUIyrIEqM3hk+DVKxJ3W3boRjcTMutD0lgtQXMDSzoNi3IJ8tMHiuFTpEnyLQ54cMdjnAHp
nk3IclyXMV8StLfoCG7UmIpiR6L0unTLeF1AIluItn0DexZuY6I2Fgq9eJClB9kzMvYUkeCaD3eG
PexjrIirTiiuFDK4A53/DHPZ24Gq+B7UlObdeTgaevteBUGBKJ/VVdfj9evfCXtFU63dmUVOt1ar
IiS4nMc2CyUabUoSc6lsf638BqBjnW4Qh9noAFBojy105wwaiahuGqZhUzQkm6JSc9I5Zme4TgEM
loRhNgaFiR5jacxLjAy5H5F3K+bT7wJ3C6yA7iSV3q0TKzk4etzAnWaAC2X+h73Tk9e60XHfTCXJ
0ylNgoS0UM4rVFtozitZLlHv730wmYRSCWsT3queiOZETerGxo3N6SWpeBGxIoJAbkcSd1IK0LvJ
k1wPw4jWQ7tLnK48DGG7ju0aPW9dbyeyCJcwtPiZzzGhHoqbtuCiP7j0ks0JFXTA+rzVdIiTuvgj
TaVcdRWy62AcNjS3FF0mnexcN24ObrN2QHT0gR+jTiRUIfKS7YDgW3pIuHOq6OuuzV41uA2LShMa
z04mTBtgTcnagnJPCZQrq8JH3EXaxcpQyBkjQxUFVZGd5XNgEz7SqgFfMIDBKssJjrDpqgkZ3tBW
pM8y98RkfCpwoFGYlqsAevK6n7Rf6Xy9CXTUSF0PCS4i8dss0jtfMQL1DeUVPfaXtAyOvhl5J9dU
j3CCkh2Wt3GBl/xlsnV318a9tXHeNYLAqIyvWso669isLh0IftVnwdKYomIZOkxBKmuRQ6ehPl7s
TL/95UiXEOmmACSbFO8Zlfl1JY14M1nTHyY0+aWZej8c6f8KXMCanVk9QyZ5cYbYpDSZvBvYVJLC
x3CAxK/sf1U2IB1Kp/il4xEHF0bKdrztCS7OCthlxRhcTL9g2VvocyS49sPhArH0puBRVopCWgmr
taBnt3BaTjoZRefRdaqdKoxXLTFg71IKJoyJ07iN1JmhoRoj+GhBtVSsVZYi7CSosuE+c5PkIWyH
4NQGfrW0klZ7tRmVFwHNzwsisvrW6sELRA6l0Jyg0AtjG5JXYO3Ij5ziMVAWCRjKf50aJiQEn83R
vJrxzSJ/FpRjWwZvKksEaa3Iua43A9NDuGNH4NeT+JDQ6FtZ8FJOgQH4D2fgPR6t9KEKdO2GJAvI
QPM+QU1jyupN6qJGLT2apX6X+pCb0aR6a2Yv5o5RTl8yg6lv8ji6pFQQzlGdneADOq8RLu21NwTR
HjBU8kryOIGP33Wqz3dDWrvbti4AcKgmfusQHXk4aE9dXry7c7+t0/2totZ3ut66pvDMd02RLmlC
0Yu73tX851nXW9f76ct/vPDzLiqDWzqh9m/bmp+lUzQ6XZ8lej/bewoFbqiMLaYQ7zSyIObkNGi8
iqBDtlGDgqwzZpxJfZd6CUsgTT+S77EuRn2i/yh7SliJooIMi8N4G7xJP+tkod4NqG7uBpTESZG6
v93VhOlWDQ6Z4+OE5/rPz9RJQZCR43zs2vX++S7HUc6pgjXKBJ+dVPMzfjs2PAPkq/vxouv9Nq3L
612fm/7zhaHPLxJTkLHs9v58uGO8QFxLovP1eBAAUd8FLEWYY9MAvn5khY5Xd1pmv2w3qXr35IU+
mdPWf25+7JtBd/T66HUfrtvWdZSk8zH9eAa1Xjpf3Px4/fzo9ebnh5mfMcyt1o8XBHH/cfNzkz4t
Ad83vVNELs2y7jKAajb25jJw1zBt2/P1FhbyYJ8ZaFCAWIWq29IxJBOjjvRbIsuvWHvEJ9mGyWM8
e7sImZz/UIkpN0rgFrve98EytAGTZ6RkLRsxzYiEqRxIb2TxeX1O6RlksdlXjnYDUmGG5H9sUI/k
Zqwp7H9uC64xqx4dAvLHU+b35DcBYyzT1cd91wdYGKXUZLT2t/siQRAg7jmERPN7XN/X9xPUGq5f
/PYehcqGra+PAOfnzV+fnFQl9Wsafcvry64PjIkLZt2V9K3m513/YCcjwXFA7laPhLssmeVB2elx
4Fxfd91WrJkZNE3XXny+TmkFtIWZX/95n+nVIJp8C4jyfIiuD5gtMYsYamFZ/3mcpNAx6U/1+PHa
6wMwMWmYORDkP19bxXR+HPotv71HWxNMruZl8ef7KpgM+9KErv/5HvFk9/tcgEa8Pu/6gEGS897w
WJB9fK8Jeos9E2o6CH8eD7Pu/L3IGjLH/7yP6lZ8QOtM5/t6jFoiaxCq+u+fm9ZF2h7olvz6fBU/
sPGQK+/n510WbfgDc8sfn/uJOcE9dJP59nmXOQD1n8L29XPzpaqzI4bHl89tkezbHDvKAp931WM6
HDW7eLpu63ocKQuJo275D5+bb8g+PNqZdf+5+Sl0kLf7+sdXdn0hDJb8xvSa28/NEzTT3GR1cfnc
Vp70AwnPxRkDP0ZVIVil4+Lgp/yIdk57xFl30Lx5gCtH7VEvYvJarH5CEsSDRdL3Mxu92V8f9Zlq
rVHdGZvroyXGgW2dej3x47zWgl4DwxL8wfXRqfWSc6iJl+uDfeXG9wZLgM5oPQjOyCCtrG/IAeFt
RNXdRq2XX65PpT/TLYxm0AEL82AqZqlgQWDP9dEwokpF9y/42IfczAe60Bhhr4/WPitkahZ0hufX
RpiXLh5c9ustzwbURKV48bEPCasuvdOSezHvvczGl9of0vN1O6pU9oJAHDELDLXHOiz6VQlfYHt9
tE8DDkEPiP/6qIHKY29j219eb1IvG2+mEo3q9abJ+hSAov2xJVdYE17Lf+8C7ffd5Gbax/7lfvze
woo4Xd8ELzaJx65h76+bqQQGcY8V3/Z60w+sGlMBbd3rTZ0ArAOTI5oO8/7yvU0n5Wvfr7fisFJ3
TVRtrh/0epdT3rSIDpjpTSQU2xoQP1q2VweiLQqavCT5LAeP1UCfC1aztbhRKgv3piBZBfwpVhF+
JKAZIWCOSRMccc/bj1YQ4yuXWQeKvbMfr/9pbWGsrjevz7u+4nqzHYrmYrQ0Ro3Qfqx0XT3OwWfz
jevGyIi+KRzbvVyfjXepR18ouyPgVzY9+c2qNUa5vb5goONINVKgzZtfb5T2eKixc31sbooM56wZ
Ae55XqppOlIDxOLzDdm3H6r12XiHX+7fsnWsdr/7877c/H//P/r+PPc3xetsQPyL7W9b//r1E03s
p09wfv6H7094/8JXh/CV2CjbldJy/uP7M7x/mTAEuQBiA0BLbaCZhV8zm/ss41+0Oi006OisXSSz
mAP+7fszrX85npSOjuRemhLJwf/F9ye+6HKF4bJTji34nZo6uQVf1O6W2RsZHTFtERBPnkb2tJqk
Wd9bsMtpRuEypaCwDv2CLIwxi7duz+SiGfPHWg5QyPwcW89Agycww0vF2n+FNJxfaT6UFKNoYZYv
FD6c828H93+xThhfvIrXneZg2pZnzb7Ir96DPNWbGuREgKcA8TVg2IuZTxmX3WxhBb8aKm3rGfy2
Ml1FGLeHIWGATj+TMf5hR/63o4f5Fj+n5Phh6PirFN7UUfbl0qfin0xMuVluA7bT683UgomSloVw
1X73VEtkjwcqFVSCTid/ev/73bB5l9+cJNfDgW/TlsJCW+F8dSyASMZC4pPWl5b0JuqqpEACNV5O
HvPlwFr+/bsZzuxM+f39hNAxRpieIbGuCF1+sX70vkmDSlRwRKGCnct2Hfa+9V3r60uttdDQUQRB
sA64junEG3XB+EOwcL+ZGnSwIy201NahWKoXYD9dWMRHPyRu1jKoLqeqXNtUrNdIvfRdosg5r+Lm
j8IHHdEYRG2jKt7B4vHxho+Leojue9j++zohPGsovWe9GzRE7FWwQ92NBRr5/QNZhAtTZDapgaAa
tOYcEAao+ooY8TCJNsgpHBIfTnQameGguykfSG0fHxWoCpf+1prkKf9GpuCsOgr1qZHd0humqpTi
ZMe/RdYJrY7QtpsVkGO5xrP23lXFcBDNfcy5d1vNff5QBCc/jo2twBo7DpRz9Ii+S0MWXBtTsRw1
GKEGZNCDljFjntQptoQ81WO/91PRohEZdiw1qEE6mQLAjpJN1TjF/HE6ZxYdhqRKvG1K2ZrKC914
IzopHUQjhkNtCI8NhJshr/uFIfNggznZWdEMeEz64jG1tsq1wq20KlJVwDgljnzxxQDbrEnfyn6o
aebbswUyz1fj7EvHDCmIo9eweFYuGfFdhUFCVNbJcsZja3oM1UGAqxSnwUUO5a1GTNW2hQ5FUaTb
DQjTjxW5jXtyu58GW/OPXu2f/QJGCswanZHNUguT8KCz7UHdA48pDs2LUY7dcwnEqwsFRIPSG0HF
Qrdl6mKARKzdNYaSx0JJ/Tz0pTgWmjg6NeNmYBoEvTeevzQ6P9pgeQzoo8sQECMIb+D1cGHz0t1q
QfAtE/08ssp338t6xD7ABR0XITaB0Ivex87Tz61eAkDqO0tpUES659FwK0SW+JQMjTWL7vQlBmOI
h3//oxN4wP/rN+fi9TZZHghpXS+Jv7mSitwRWVTG1GdBCFlpvO8QwB8tJo9j36Obsa2j6QYYQp03
9Kka3ZPCP/f0mBW5PNh01SMdvz0uhejWfywjAQQOqDDhEbD9UW7UEdaY6lFvGgy/Lp0KJs3orqfy
5OYjKWru5u8/j/HF/SaEMNBHOBCpbMvlCvbFRKTrI+KyJoF9VNX5ygpz76TdOyNYja6yumXb9M5K
RHKvIYwkR+EGcUKx1TzfXxfkKf3DzjAE/+XgWoQ2Wo7JUIv11XbdL4OgTMxIkd6JwgVjNY7iHr6O
2Ty79FD32hROq9CAByWq0rspuJb745Ch+7KB/YN1GTkRauy3fnXC42/MqvIff79/5tcL7rx/GO1c
HR+TS7TGl2FGy0ukbbOAoxqVfnKd4m7SifuFzeJsm6FrLmGbB6s6cv/AS9kB5+WypZpa7TqUIJuh
BLFod8BjXCj/F3i2CzLyjPP1j4/Rg06cjrlmvq8tnqM22ZoCMzYXpuA+cF/rDN5MOjhq29JxxrpQ
wwu1IPQ5hFhPmUd8W1b90yDzdUzjI5vXgQ23GdiE6+/ht/PdpsIO0sJBSTRkKIwMGto+fm61DM34
dvSxz+Hx5LpNIIobuHvEC83RnJ82GNN3qgffshJLbDqkd//wXczH+vfBb94xa56is+6xXPyPPP7b
jvl1NdjWEMwUV5NUba3xznENFAmAEkQinIBaSLojGrZpD5Yc7WE/oFN6/VAS+lZ5E6I0uumAI51J
DsvXaJfpnNiudQr8DCG3PnSkGjn+JheUNvKeCtw0vNEgmdb2mIBaAtR3PzS0GBEG5CvbKxGbOXVx
bgfn+Pef1Zg/y5fPKiUqH2+eaZLU/eW8q2oLmaVTRUtH0BOlIzyvQop9JhztQgt8M3S1d8/yi9YL
TaMh1MKj53/DNb7qUD3ekLZuntXQposx61AkwfvbNEbk/h+dtMKyPTAYwNFdz9ClJ744aXVC68BP
24SBZeYJLGz9INqUtprCEUDVGTx53A3PepU8gh3KYLNBGNOq6r2AB3VngZQjh9pECCPzp4j6SDhr
50DNk4WQtm/Sf26F+BFWBm6f0voHt+l1bvbXQwzghg9gEGNuCuc61/rtdIr9wfNKrWyWme6Ri6fZ
1rqsaR/5+jw7glS4Mhqv20haZvcxrYN9pNEWFSb9yrCAqJR7JPIMGVxvv8Uw6znpOreK7C6a/9MC
pZFvZxAnVeJrqfKBmTrZk6AmxmWjZ/f/cL7811WdD+JwsjArRBXqcoX/64+DpBxplIHHNxFGIw2a
0dj7IY0qVwFaGDw339e5VWN5C3VSdoptjHQbvVoSnbPROHRe4txRRYvpiBrWcsKbvh4lcRvMtvQj
HWi8Dd73Lmnvw7Cfzhh0pkdyGKulaytvxZYvehyaR62uzCOOaGPRNpDRrjchNRMh3iLCzKq54x11
2yks3h3XrG5r/VzrVFKqMp8W5hDcYEDJbuOpxuoWCLXEDA/20RA//DDaTJpmv8oBCj2VGVk17sbU
7PgSNP02p1u4o2R601iqoXEf40JIg+ziFRLwg+MUPmI4B860MtIL6ORqR5YyWEO3wRLdJu6+CYlI
GvNiXeh5tZvyqL/NYQcuhyDQ1jo8tpVZecaDQ12nHx+M+f+qz1t0LcVNmU00ygJchzLNkwN2P1C3
FRPVgpC/jWBusvd1a55X9y+QMk8Bl5ZjUhTtmgq1uQeNsMUy+0eIyvw81GK8SWfTUoa3Hb4VpaCp
8JgZsMg9hn1yOw1NsUVkN5ycwiA/ypyG71iyF72SWNbGECbKqLhWaSHNDK5VTxa+yn8YIuR/jdqO
waqHNYgudEN33S8/+ziqihSzDUIEgSocIW0mBvMFJWuwQucdVNuumMN/vCrdER86cmHu02/GRJxR
KzL9VAyTv8Oz4i0KidpI5Sr7Dqr0Rdc9+TOo5TFl0v1Ots9Kj8un2iNmejagNWUwHlFcUYvGxb2K
Qr3D6hI9SdUZrzTPoLqRBHiGzCLuZFKC8DiPBL8cdHh8AuQJ/4ZVi5Q59e1Vn+nDqpXxdMmbxFx4
OmHWjZeW2zxjSc4lbTgLVruXBm76AkSV92bOLcoOkwAk5O4wcdIfaMwRqQj2nvoSMJP13/+orf+e
qTG86o5B+QnsMBPJv/6mU5IkImOomFLKFEKnY3EGt262H1GRX0Zc/TTvDOtGzH+wK4yLxNaNdavJ
zoIbtiHjBxHHxjay8uDmdXgqATquIYCSYeTehDH6WSrn6TLAFHYbIAgnmHPpK8tZF+h8b6aY2PMI
Y5bSuvHUV3b5UKtKw+QKIKGOYvOJluS00Qz93TGhZnYknr2gBLDWwJTtbVr6/ktOeCegNIrALvPL
vz88OM2+DJJMZWE4eCyTLSE88+tMlsn+QA8jpAZgTMQH64L+f8rg12pc4wxUsK1PDI9TFvpT7cqf
sEGSX9RaEQoXikVzS7Omlc7Fr1Av8rtaEAgXban4pxdcUFf0pnhEEvyC8zE/16023AMcyzYIBNH1
gR5ObLkr29xhFjDk95XPO7oSHEdqGOOD66ODXrfjr9KUNtRN5dzVaa7OZuhtrrcSv/1O53881a1N
sTOkuY5nx3yyI2AtBnzePIz7G9lhcRFmq8Nm6wWKIt/NVnSRHlJ0b6smHtdCofTPXZz3ZljeoTyd
fgWoSWKF9gLZzB1BI5eacs5OH8D0lsIZsdGoaB/rIFWheFi7yu7QcUeACyYUNytdSXtp4Jk6ZbrB
H0i8a9at+kbvrfci7ha6q4Ec5zvJN1HSiKUHynBB7ih9bC9173yugAtPeeUPQ9uFQ9felmnh3wYl
KCuuATiZmvqELr0+aRQPND8z9l5tVSdEtQKROzhPy56cXaXpmxYoVUF7iAuM322g+plPxhB66ymy
uk2TCfGEt+9Oyy37wZtIBjOp8FcaS9eKBrxySfl70GJ4/WmmyXuUlva9AymXtrZB0belk4RF8h6o
fv3gq8nd9TCToL0hI7YZQc+pn66jcNYIi7I+CcvFJ2KxwDUD4wkiBslOzdExWzzY838RRrT935/i
7tcprxAWyw+Kg4YndFZKX6a8qa2asZrRirGUj2EV7poqz8DUeeWuCCqC4kPrFokymZnlrIDRyVgT
XoOoyhO/lG4RG4R9bdPG8iYmSOZohyWVBEJ/VrotYeGSmFEfait4QGk8vZhuh0t+1O8kVcm7LGpu
RTxk30wdIrWuGooR/nSIopYMwkShTiPEcFUjtFuPQPfvr3+yJNm4NSp38CLEZ5btvKSDstDl5a6H
o46FZskFDU3HiNK/j9L8HuRxs0LTyAR1fG06ATix7cMt8+xwowICZ8lbWDpEID2PsU44YJktrVi4
+2rQ1NGohTp6sfvsxKy87dRr9rlrkDZnW9nGUhkno4s7oxjnfsao5DoeVLrHbTcLVqG2965Y62jO
nn0TFTtDHWjL+X7ZMZ9oDPspyOyS/h+ynb//Zo2vqyy+Wdeca7+eaTnEbH2Z4Cc9qAlYDh6yOiSs
Ebl4dmeffKCiJKVm4RoLdn6fBUTZN04gbutRT1Ck+NaeXECrrmkY5dgDBUxbuqZCPPz97lEc/7oC
Yd90QciAI2Hf/ffF1Rxq+vYOF1clonXbW+4N2RrpIU/0TU0NiYLWZEB4NzMfURqRA40VvLRAZbn8
Tk8VjOQgL0z8M/ypwwE9OWWEVaWPF7SmGAsgRR1jN1nSzr6XGFbXQ+6HTw7hpMiiiux/iDqP5biV
bYl+ESLgzbR9oy09xQlCoih4UzAFoL7+LvSJeG+CYOvokBRMYdfemSvPivrt4kKmhWhaIL6jaRg0
In8zc8S7JbEjSX2bh7I5paajrcrYRBHkVZCda2rb2WrPEWPCfRMwlrcrla3NtrLeBDncUd8uSQqI
WR+uYxN1W5Z09vHx6XFA6l/unIHuVsRquvjNjEPWFPprlNC/tHMbLR/18k6oFKejgJmUOW4JkRuN
Bwya8rny4NSa0xCC2lxMYKxqg1t9aLn46hHTrGMsAOFgePKMRHbcTY60nkw6i2s70IMPona+Uy+d
/qYuzOhCsz4AUk2nJjcgQy11loupn55bRwPK7J5aR8fNOYIRGBEPv1XeH006B6+iDvYa9Swy7vWc
wO+ji2Pp5NJrCSnf/rJbyPdaHcEOx/ZL3EzB6J5Yo2foe8beSOkxumUjtomIbWh/xjqbqceirHdu
M3ux1LX0k6RmPT2+0usPPCrtCWtDuoPFYIM0szTOxkAezUL6rCx04n0bm+BvCVdzF9cnYSGXms5y
DImYBSA7ltTy5HR2SFULZIKo8tILOkJUfB6M8wSdt6yJ+G4mGJw4j0OtNhVZoB7I9tlSoJcBZmDI
FZeuGRskPihn4IImJ5TVJ1vo042XJ/jDKfvd1VhIue3lR97Y31o0PNVa854EsLzRmLRHLPbEBGQ+
xJC2ME+Prxp7cfSXev+hXYNoim9cgpGNns9lwDaA9cw5I8QzViW18TPgyB2phsFtrtMbme/VKSuC
zVznzanTWgvKTDD1F6sEx6VV7Q+8tP4yYk8Ouwq7DGGrqlqN8TeVZa6E9TeNxVd8sgAw4UycsBli
ZbiidDb3qcYW1G1UseZtrPsAWvyc1jdqUgtLu+O8sAGpblQRBA3MT1Y313+8qMZ+1TGbbzI9OSfe
Eg20/AfTvdtevZsS13oyWogkDFnzdZI29jYuY1gRRx9VA1PXqr1pxE/viqjHJSARjkdGmiI6T6dN
16p5J5zCO8QtCGv4IcYL8QIpRgZFfLUFh0L4Ske8VZc7TRsjTkDh56u5rYw9BI9sJ1vQhbZDuo6N
gfGm0fnuZ6l+VFysBcjtV3Ih9JMyi3jtDhrKgZrEMezv4623rszajOvjQyHp49A7adaJw6BWprlz
XALVFRyI+0iRfM2ntl52trgtbDve+GxODg/Wha55cziQDNTpRDqVDcT7JJpkKFtCalXP5loz3Xo9
6j5K3aSTlM5xcZ3MAEoVYRyhnRGFUZr9UxVb+SEBqcSSPRyAQwKdYwrDtroSuwbm32p0jeLfDI12
8LcTrSCMSvNnMuXehZYxms9476RltwfPI37t+Ofm57wy32RfWqfp/w4w4VFEF0OHyJsdLpOxZyur
+pttVe+xL8vfLuvLSsPxs/I6ucB8LUiPPo9c4GsX7pL6xTYa4MfpioUWItu8FZEZMHzpg3POAB95
E5YidrS7PiceOwVOp3KjWotYVpeCjMa1aeXq4poxP8GlsFR+55yahLe86VCYeESYeeKUCCs9AHb7
97gGjcPoJuAa49ko46chKg8525bJ8z/1RiNXsRXxdhrNf36ds/2L4w19rXfJUDeclkNfpCTfFAMR
q2McHNKKsb1AoENchwcqJC//zoXrXX0/J2GJVZz+TuugOBlGRhDe9OzPuB/QebyPwexsPFgMpFU2
3WfAKzmd/eespaKfljxPQtdeig4NXW9bH1bGZbb0XjuCRY5jSe6dOervlfCurh/Mtw6zIBU3zcdO
c15jK77GzRwhozXEWxKoMIBhs607HTLx0j00loOTT9WqbT70SJofkWovbHtQuBnqVBZ2g6zOVdgz
7W+7xu8MPejm8Ua+PfxvdmaRzYFVzkAAc06LDHr4UJPaWWUjMh5aVn6TP/EuECvLcNe41qe9F5Ta
hvv2tXZHfZs3Rn/0UpdBWyeJVDZarKfGJcNq+QR2BgsSI8WdZzTNiddGc5qKztmpoC/3yQiGhrS3
++wmlxyF6UaRaHAuFWJRyYxjj0/kp+qSM6xKBdGWyXBEvBZh1fmHiUOCRXjhFEHnT4/91H+6qfq2
Uml9piWGmGCAGNnq1boSTkKLhdBn8gMgPnHuMAlk0WFo2ZNbKLoPpVMbkDmIrLYGUkVShpt+KUyc
SmmyMkiJuaS5H1J1jUev8ligAGGxD0h/R87ch6bvVs9V1t90DEJXUwfeQMcPeuPSxe8dwWupeW9I
MPzC6v80tX1/oO8NuKsHqSXraWt12nAK6HuyOkBLBepiPRWudiy6mYl4mxBEE/WM9IV4YZBQvLmO
dsqmjyT2/N+51b+ZqWjYH6L3c3leCgew0zy03cUyWKkxYO66lJiioG31M0PYEX+wp1+J6mD017Yr
SVfxrojC3Toi3lRF5e/Q81dhT6jdGjgbjZaEKL++9oJQsxqDK4H2tLXbd6v5nfqZ9dIBptjBzHCf
gP1iH/WG7dAvsZQ2CX9pq/xr4pCqM/Fc/sGTv3bjjqUScT39hIqJVpUlbzBt7r1H2KpVjNmumNOM
M0KPnF6bxuRV2Gc/6pFOzSwp7EFwXTn1TJM1J2O4TEOLlfu7sbVq5Tkgct1uDPVkzE4ufvUh78Q5
Fll8l62t3TobYXFnfjLJaiD+UU9EgQazc0YV3zyDJArxVOp7l+htFPfVFoDPAhpD+F0l5RebQ5B1
qcQLFbm7eFANWNj4b8Gc50TiYnlAZ4oJSs3Zrc4CqCasA5fEiKcXyO0XAXh8i9++2LBzyU460XLr
Nq0LoLdkl7t+71/tJf6ciVJ2eMCOyurvOBerusfVurIHUPRA7dxVbxBDIdvF2KLq6dZrZENkNlF9
TlfM7ATYp0J6LCDAutOH+0sor/nwablcVY6FLBrC0dAkWJLOkoyiIDzSI/xxMVxeixpDqWqfY/wB
p/8/eABeDhj/bxnAoK0wGDM2+vAWJ5jda5uokhoUyyEyqr+5MYGXLavinPviq5QMWNJEk1erl79c
2vyhsLWCG6so9yNDs/vj4BOaBQDGZz+WmzcxfbWzZl4TfKS3bEi+JxOSnzfmEbWjcegTxw4t7qt1
0wxoqCpEnTzGT7nu+cc0Gv5oZdsdnE77FwHcu0dl/teA2bkpYbeGdd22h6GCQx+0ADyDuSlf9RaQ
FW08eRaNC4FxGtx9Kfzy7KexfdGMZFolaLWvvUPcVY2Y5tLjDcdrjSvU6XZVXbtnT1XZU6nDMGl/
fJwNDr8TgvGUofod+UO916Wr7Xn9WqdM6jaSnOorMdiGa7S+lv4GiOXWjw4x/HgE83kDDCW/z1rL
72Pmw8VTff8syTp/nEw4X27oeNrd6P34xvsMXgNU0R5b2ncihlVGjOF2Kpcuqd+296GdnFPSuhfY
j6vZso1PHyPBduoNGYKWsUhriWExYIkqd56itZGizbhPdWaiDiBMMfuLAxZ3W9CJtT7gP8/7sg71
JbNzOLVxpq6JiDBOAkShD8Vp8P6Zs8BUSl7ZOq/VdHY8n5zJugIfNNcH1+rd55re1sGUf3tbOVej
K3dZjLQvM8kGYffLu8RL3N+ZpNjFr4CC5ldaGyReNaMBjmEBVcZui7Gbw6JMiYyyP9tdHZxcxzo/
xquNbdc3edT8OtqxS3sZRKPeIaUhFRTbUVDKCCc2Q6KVjbBbvuoa8sAgjODdfmA5C3FvErf575CI
7JT1SX8TsvWRSGWL7Q+CspL4lwp5b6YlSKzDy2dN7u8Uus9nML6ruLLwZjs1qAhaCEwWGszGVhTG
eZtD+uEHDi66g9SNqr+WfbNSEb+1Qs4bsxLDU5oBkaw7waBIqmDrGXQash4TLSCxgr1JVezAaJW7
qTNeGGwOz0q3fyV1kW962093Xp8klwD6xNrk7YCD3joLkfXbwVbynUL8SwNzTHDxEsJdzt2C3dFz
YoP5ODrEd2Caca49MtlTXcevsdfyRoixIw7CJPrAbcdzXZC5RoZF55btW5NLhvFs8VZz07e7Wit4
DCDHQDMs4+cHiyPw3OI23ybgdKe0QFE8J+WPl8Fi6jTxXRbpvw7fwX7O8+QkA29YL4X/RpioP6d6
pPvfBvj3depDANYhT7VJIaNbt8CG/Jk17FfZvwWbPAVRMNIL2aimcl4NU/vNTHg7u361HnQk85FX
xlvEyoRjLiWU3ycwTrOKqQkR1Hiuq2V2F7wIWlejwsItIvADXNibZ5jte4ko5yImNoSP/4jyJfCw
PceTo3/Ys3iBj5t+lFl8INrQD7NI98MuD8rtyCBh9cAfOLOk690l32QX69cR7e46y0o6FoF5bpVm
3JAXJWEGLXyTMZT4tAw2QSodnbBvPOjlmZr3ZV6E/Mj23BD389pW5KzAULH2dlR0tyJR3SFzB4yC
tKZPKZSvbYoz+bPv5lVgJ899Rrub5ndyCLwJR7CTZtu8Jp8oHbJXe5ybi2SWtesqqKQZdJO7tKR/
d8gACt2Gv6/NkllH1YqbXZOo5WM7l0kcweuuaM6Kf1kWnRI3M4kj7J2nSALHx+DBBi3JYW4sh66P
5MHzk+MIQuNJiepULf8PiseQK/wJd6c7qGmJ+pA6TqxhUng5gbRkECPRKQqqJ6eobyPtwofChzZL
s2qw85/NIWK11+hbwN3dKMb6x7zpoFF7iXyJE2yLbTmti3w4Aj/O3gFHWeu2jZEeO0QnFoNXvgqN
3E2n7T6aLBrOQkcezSYA2KvzAy/AJ57+h26yxI9buC+oTWa4l/Da4x77td6fRF0ahzkvn+Cs/XiR
r92k7ZTPM1bulDBaI2/Y+y4oGtfun1jy4X/b3K9PfQVZuCKxjkhCLGJzRI9SXw6+NbKpwbB5dOMJ
qpwZdQB4DIoC/4uhQnKbsiLbdzBFsXJD+5KD14ajpghxEGb6pJNeMg6p+ih7oj0hbqhzrKOpruHE
7VunpyqLWvfWLUxitobJIdPmN0O19l6imcLlYqW8QQbMcIEjsaprjCx1FUDWJ5GBdCdq7ET2L5oZ
Xay5as7Ocphywh4HHJdvhvDmT58HjwaHqu5TxYaiRj3+lWbZXwfMgMW3WGHrHsBGae0F7O/Z0FVE
PqbPQa//6UZb762At2Jb7+yhFxfSOLc0+OS66RJj70WOc3Jlkm0bAoFL2lEkA+njU0Q2k1EXzdGE
LHtFNztcXU8brjQm1MYZ7eIyBRmb17ifXuegftak/drOo31n+D+8duSekdesPsTI/rBum7XC7Xzm
rZ6ds15nDwKWVybTNe0ks+6ENzL12NeoSY90dY+ALF//xRkwXgIs0kMwXgp42CvbGJNb0njJbSBe
RlR6eRFBeRiQGb7bY3vCEjj8y5eGPPyKZKWZb9P0l07nH6x+7t7QFAp3xyzrK/Ky+krPnnMVsN2i
MUZsEs+rbrb7zBP5LjMMc6+DR9wsnL9QJNb82aQ2MQRB9JoAU4ynGiVMIS+x9bsbRfkdzbYC4qPS
u26QL144L4ikC/ydxNr7xt6KZLy3Fllfi2h4ZQ5MW8ay8m4dKoZbjy8z9NkeLzd0y+P/2Tul2nVR
xzbJKa6tOzJPFPlv3ci6JwEkfVcCoeJ5+OqH2nmb4nyXLJoNzaN3xIndOksTE/nsK6gx754hhl5r
LufEowt8QhMKsTXz+20OXmUL/MfdFlnhHJsZXHwQ+3QkBa+3Gg398ono0O+u6rrNIvhGpKD8j4S/
unK1qaW+JFtiYYpCd9aMS6B50wffKgcl4etY+Ak+7HZJSvcJPzj5DiYmdPoKxp6z67xMQAFPLcC0
1TAMi+za1oFsaACn3JHEXARba2WQpYZ/05nb8tuVmrY2KhsCdFl8JiZTGWC1EAdSgTl3bmmoiMob
LmYp5aVu5jpMh/mQygHqTqL6dd3N7XZkogtzsLa2heXEx+XsNUHl0irhFPaz/1vTpvxVG6v+I8Jc
3y8kYvfxoCwHeBK8CmISTalh1vlU1z+mvwS2tnX5ZvpTsUvs5DtgInmoTFUfptH/ximXrMZk8D/J
sSWlWtPwW3dWh/cfX2BRGdfKyEj1sitnFeWwY73JRjJMkDWtviS+DAAlPrD1r3jjbtv4KxrG+doh
Vl6hFrZPOj8QRcJ4dRhxILLa/Of/i10f7FWQFhffHneFN1MvpuyN5YcHpeLEMKk/Pb7KJtLxhnJr
sJpzA1nEnJSL8KHStKexifKLmJOrZnlUuOSi3BrEc7AzPAHfomrPtDewORvWe1+2+GFS/dmFe3Fh
CB2hh05hbdBq3ZeETR9MnatvLL4Ocuwhvfjqrjuz8+oRYJ1XIzs29PkvXMB3Q9r6u4yoDdMcpU/t
/K3a3KbCTqwr1PFwzgNyVGO/frcmBjJ9XAzLC7ZD65RHp1rq6yHy/1LSYQdCor2L/a4Kof6yenkV
HQvTKncme0XuCA8V7DTcctPHQrVEjvEM6iPFflkCvnUtbrHR6T509dkHbJChY1ws4j2ehB73dxy5
K1Ai2lMQx3/MMklCaAfRrRrs99LGVqNn9MNWzYxUoMOYqVdGTJmAZsQKvGjfz0nyGmRMdmP+OUkg
wQ2qgT8iTVozh3eZZvo5oT3zmhLlEk+yJWetUZ+tVwVEEKcYvwoXa8JAmsbjo5HCCGhbQs6h/T0l
ZqpfHG0w4V8m5A5DAkqXvuzjUNjRwU0t95ECDjCnI3qMcAZS97gbDr6ySRAV7VdBx2xv10X8FkeL
GsOqeY0LsXdqB0h0sPScg85bDb5kKx7XEn9UV50ZwFEgo2M5GEC2dpEfHLrMmZ9BgRyQFNtbiC/5
LyUlM7jZ2OCZzcM8leM+yQoyp4Xt32Ndd45yoiGV2UF84ffYd2xKV52qy+fRCxpIInpwKHqaUAx2
0Ho14tRTo+Ay35hFViNNovwYcxovD6heR090ZRpk1sW5+UJ1g9G/AKcDAAQuQbP3cqb6MxCqZ1GQ
7tex8BNJcnS9TLuW6ZCfJ8f8BO7Qw2VAgDmPX48PgRg/1CQPSlrG6XHQ7B5lvQA8xWjqAiW4+EVe
zXuUV/ehiE6NVgPcxKv+Pi0YCt9/i8qkW81jYnG7tQn4FFAWByjcsEmbmQmupgVhMXdYRalhavJP
3+ORGF6zGeLVSI1wGV0NsLB+g9mb/o0TdZun7osYCWtTZ84/1EwGUdyM6rDbR++W/8+fNW4bbRrS
4+QiLIew1e4dw3af0YIbjI7MCYA5Ou9+EDCybVLjia53XtgLuZtOzuMuqN9gYRfPutLbF9U6PuWX
Eru888WLnts6UpjaY+xW7apxlNgdKa4JiO5uiMz4ij+PYz/FaYwUoXNFjF8bu6KzSBT8mqaq6z2T
h9rd5ljWzK/5+3VtBash84nqw4N/6PvICSd4xqcEfSCNFCjGPSeeQgbJgtdC4srqLkwUjWgTASlb
ivpDqTzYphY3CrgU49z3tn5udfDoVYOgmTDSnnqCMrgNI5cdV1cWxdUShKmiq3QH70vYbvLiLAUD
IlZK1sHMQ2fMg03Z0EMUxJeEj4MDoGHTC1I4H/+HRLPW1f16nMwNAh7vkJd1fO7iMtjw4vkUxiyQ
Gxds8YrACYd4qbbzD3qKxRXQnOJkN84qBV5+HeBIXDTvvzZ2ERgHzS2sCxHU2pOpE0Q5isw9lsza
yPpy5jX7f7JIKg8Wb24dGQupP1qVsw9CpXmrCPk5x/CeN4JB/YpN+kRrztaf8RrUtFUAi3jDD137
GY5xgzQ3b2aAi9VxIBEHSXt2MTQvg70+363OUNth0N2DVvrDr0G/RN2YUuHA/UvboDjoFeVRhoTn
ztRfnQWSNCtJY1Ie8FN1kTHcE788PCbQckqz0PDomAvvxSqlvm/Lmek0++IziccsYybuGbuuWQF7
Q1/BSsu/2tTeBLn5WmqG9xsR6inqfO5rEr2ozsSvEq53X/FUttwYYW/2ZXGgqCXUvPRU6HpzsNXH
SsA6GmP6/OTBEj11dmlA7oDVkqUom47ZAiyuyWj6PXEAat3RS7+hZNTWWk5roxuMOxaZdKfpfXSQ
ufPmPQbJAeBRfRZ+yDn66ev4QN6CfYv15jA4zqeddQiKa/w9PAksm/rcrKOokrzE6/rqRvKiZzWO
7Nl7ebw6fPbe64QcHYO9VAgAnnafINdSQxt7IBAFxBgt2OtsG69Qqofj4xPcaNiTqQV0mPzwWsT5
539fzfgr0T/eiXRutuRG53sVe9GzD31VJkC4B6tJ/g65zU8jCpepTEUKrqjurNlAVWbm3lZHYO8y
o8K/PBoesWrLtRrSSB49fzgPCwzfMKzkHID/hgjJ6BEwItN8jOYbu2fSF2Q8E3nebTsrN7YjHXxa
Uc2fdpjH0Ins+i6M8NHeJNSvPie9zcS7dt6jwHrPAc0eOhMNkOC8qursjYF7lVAhbhX18a3JPfdU
OCmIYZ7EAW/8qShSZ93mevFeOIJsriyNfpljio0knamGVbdHHaHvJ/6ZuwBa5q0CXb7KpPFcjbZ5
L0QbvWXNMzWRs20azPwZCaNXSvp+340TrJjlIwxuyCz4L/bGrIwXlqd/E8Ge28DAXTH4oKD9IZO/
Iq7WHBXqj1CugieUV1erE0T6Rl25VqahHYcFkZQNTnWPeDtsUmEm1y7ub+0g5XXMBBM0t7973jzB
JUkbMBhmvG0nk4TkOLLOj4NjVvY51WM4k7P4nQNRPUygq9YuO6Y9ZNDsw4k7nFMpjcDHRwHlKYCW
lWnypU/z8huWxccYwE/IY29e+0s5ngI4/4JzR6HV5keZ+eXdi6ZfDN+jsBR1dfGRKbiqm5/63J6f
bBqxjUvhDtTjOhVIMYrCK/cFkiWQ722PXljlZ9B34KaBG2+jVuvReqjo0jcXN2PMO8bDETk2nx6H
pqXybTMe2N4T94D2TKFDFasTOV6jwtvaBgYOf7aGnTmT8twLw3yeC2WtATSPtPACuVKVbnzpcf0m
VDDcDDP6dqtyumToPTZGDVm+GJpXO/fOkd6L2+PT0JDuJrXMXo+2P4dEra283hwYidvWApQBgWqr
2Q0fhyLuP1vYi6EcUwRv5qz2MQQuCHjIVtd+Ocj10E/gO1wzfbbLIXtG034aLVJqxvKtryT9Wnro
N5kyedOKKtpZTDHDkZgsOkI62UlkkYuumV+qQPkviuEoJgl2TsgY/Bcmewu0cRq4r5pDlvjW2VCm
BPuNusCu3B/VS+MgU01julywcuXEhjRtX7xrBUhlxC3DH6ZMxxqa3VxNBdNEarCcqEEy8JZqbDnU
kYov7FTeJIbRXeXInQ6Ciu8X87rVn30tpudRgU/vsyT+GeDyWAMlhm/A9oqiZXq3iM0rhCNZSmDt
49PjzwugUhuM7/46Rd/0nLDHPKBs91bSqS6xie1/hCzwPM0w/LTBaV6JoBpBe9nDvkKVTFvRG58j
zkpamsY5TsbxWfL4uSq/VKLSjkzCeMPApfVk8+PBwdMzbdpQ1Pln+nOI9PTYfspdJNMKKfxe9Qy/
h/GaxP24l5YAn92U8a1OkfZ1nZIYAv3zyCW8mK6b0qBT5NmqGUAzustd4xakLUZNIyCzjdGOodjf
SGCx0iI/OWDhFyda+sxUeq2mNUd+6OD14wp9yXC2lwPgKh2PFvLJqF2YXXV6dGvobaNGb8toy56g
QatuWRmI3qQz5+z8LhLXwohe0SE0N2tkpbNbuihjMn22vS/Dx53FfB4cHb/wnPCYYboCWvj4ku1a
u2p0L6h2GRDLNcLRT5eb9TCjtL+UngYQp+YaP74LzfJh77yIU22ndEAMmkkQNifr8PisAibio82k
fdQJ0vHBIbznvf2KucUJYzkz0pr7/OKYtFc7iRgadf25rNx90vhkfQEKgPWBENsgcA2ynxMcBMP/
fIi3Em3NqnHkc8AbETEweWJ7hhC0EPJjXiXP+VTeYtyoGKZ2AjG6DKJViVJNzMZeV+RiKu+aY/Ws
Z28r248O9IQ6M5a/T7r2p0RdkZU6WzvpnI3uM2cgM89ksk/9EQkH8UehK0lhRqsCGrFeNzUYHE9+
os0J234ri+RmSMRY85dNg7dqnGNBGqmPswKvmvuZwo9cIeL2DWOb52EzBNdeDQesElz3/od/4ia1
7asfnWJ1TPrP2viyevPOCJAFJ9ka9C9xW52C+hcmFNzf9ExgVkaJ2HhjSFBWOGD6yac/0UW1h7xR
O8NgtSHkllLwUtAUbqN3BzUtk8iZM5GQVhi/1HuPGk2x/RBzDVWTijMf15L+v1TeSyf+dGDfcK/S
FvBXVUCAufx22jn0jqlR7n2D5ReSR6bQ8E36SifrQjODu/93JJ45V3TJ3lT6phu/sHYeuiI0Fo8G
Easl7FlQy+n4xJ7dG1To29/V7xJ+a91chrLa5COknTn0l8yNngRtUhu4/Lymt23WfcMc19ECuM+z
OWw8u9+kQ78JmhdlQsPU2KsiUrUYV/dOc4m1cl1pat+PGhVrCdmQKA6MBZ7hroI8W09oxJQ+r5Oe
yXZBC3hA9aY39XYW3kEZxKOx0UhZ/vs8h0xirnNj5TXtrkgAvkYfkQFEkhylsWMTf0oy1j3+6RbM
M5WkxyIAup5067YsGdTR1oxyEiMdWrPN6xIqXJdVzCYlOjLJ9Y3uougzY3sgEjWrs3WW0Pl00dpN
xREFE9GxX0yqzxZ2Ukua8Yq+2G9dwrVWNtsQ4Kga7bnMXbvsU4hrcM5Qon/w3MUrqAVwxyueUs06
uAMFoSN9ohLq49zk91KDWJilQBB4wkZe+fkPRNItUqgrnbedmZpsy6AXOViFrOMw/5lTpItA1FQV
XwzR/R71bJ+n8dusM2mJL7GCfY19F3IX4QKHssiMtWBfGcvumA8oztN4F3NG6zn75fJOm9QPKrFX
3U9OxWA9t8O0Qd/zu5K8WOrptQhi88rV2CpMauT5olZaTZD1CCy+otXZpJN993tsbynWEGfauTyz
Q65deT/Uu44Xe6XVx6bVIIshUkUWMFrZRlT5DikLWHanePJJrE08rOvwX9mB09LFQT0nYQP6JIjS
bQYxf+gBZkb1ywS4Mx0fzKNVFgHboUGXxwRzQAJE2+biYXWLLOymbC0luIagDkLUheXEioVIPMQd
sdcZQNDxVO8xs3TGK6eSAIMVFfi/tIZ3mAXWV9VoXI/pkqbxOdNU2CXBwdNpTTvqyUZN7rkjdz1L
JDlpeyaZwPOTY80Lxh4PTPVCfCY7oyVnJpvfGRpDTiD3wG0gQ2owzUPN/d0UrzIY95Uw78aG6mBF
ZCBGLIhccQvKL/lXdxGyK+c+lR4SuoJTBm/Xci5oDNsVQkcMwodYK7a4qzBxTPSb+m4XOzBxrfK1
UUg+EmSjPFrohVeFhjFPEOUS812pxz5S4OKDQkxOlNFsLphvbq7CZgRDg7MDLqH04iUqjE8Ysft0
yRuAhqorebJm729BlJQ//Zqc38So/RlVcQzAFXqmYm2R7r84mneyhFWkaQTQqRsjznXa/NAsQpVm
7AOA5VH6MRNiuAoSuRva+ju3vnL4rqa0GQc14AF9jUIrwO05EZoYf9HdWMcWYF+oQ0RJJN1OZqLe
9EPEsIt+nWAl5rZNq50B4T6RwcYz221TtX8CmrQHqdrziFTCg5mMh5YuL8OXDg2OmLWVb3bbJKku
FvHDluZvvYiga6fC4Ewmr1n+GVmB0H7vuzhZSwv4iK3twLoeWYtzQ3zOETs3dgp2k501rz0AE4Tu
o+5xLc5GVr0RNHcvkdrx+J9Tw7lbib4BArvTJmOjqomelnctPf2nsL09MTuxpHaOEto1OLDgnjtR
QKbOfBgs8z3PgRZBiZwJa1MXXxCZpJNpMTE+7WACus7ekCVIcd4F5DnvoyUL1XSMu81DJIyG0Kbq
X8tvjNyfuJH4JS7Hf81kb1mFAJsQFw7Kpd5g1KGtWJmhFQfPykC4mqQl81oyLgUPsbdSdnQkAwqr
iLshrgmR3+Lh034NIOtX+IXZZVMIZ8B3WxnOPzFRmLwYxVMWFe9uCp+T4BHDSPeG1YdRg182pQFA
HtGqTJBIu6zTGtotrz4Sy/ttJ9ZZiW6dJNeShD0/GVFeF6+B5W2cIT9WucDkqZ1rkqDBNgKyziMi
NVmfrNwNWXyfACFhlEEyb+ZbOls/7AXD2dB3jea/S739jVYwr5lbRDs90v7lRndumnbrePHOmd2n
fsw2xEoeCmva6baznZOG8B0gdsrXw6AX62r+65j9xo7+zUucryz2aUkseNrv097ZjZ64uUnw8j+a
zmsrciXbol+kMeRC5lXpHUni4UUDU8ibkA3p63uKc+9D01BVpwoyJcU2a81Vp9W2Qi/Z4atTYbHW
vAejNvch6t4gHwqUC3CjCSGQ0n0G2M6I/K4gShCVNizYlNs3PZsYSMieCcDdPCgtQtqnNj38bCZi
xcBCYHocZ+N9tG0Pb499lVCI+f2YSoJM0KI85FVPD1Sbam+y49kZ7Snqa2czJBS0BZu2tRHdxUwo
W23m2wWYDNs6rMddlbHegDtsZ8ByO6S39VeHHpJJ2kbgNcBiZYp5Wwvo8HjXt2LUD0KES1MHRZ3d
fJS6KzP/cuje+wyYfe0fa/N5YcaGEDmaCK5w4b7G1J8ld1DDiVL3LyWBW1WkHxot2UaEJPhC37Zt
cyLAnLX0QHxxBI7KP/Vutc8094ZgGJE0vHUKLtim4HINGMOABwgD6gQMXlNLfxs75KD192ONVyq7
6KIJqoyJVlwdu+Eh95KH1u1PUYb2J+LAAzyExCoGFjF0yUXvo0fi+VzI16ghOoINc+9fnlKGGEzJ
gsLPmGKi2SCC71e59TOZ1wn5ZvV0aJGrrOdm/BwH3uWZ/Rf7NRddWY/L4iHxSsLdTIZZ5SqKqZDC
rs53XVTDfRDwuLj1MmFRhMaspPFeBCwX4wtm31Mxy7silD8ZNgAoBtU105Ib9HAB5sZ6IZom6EuZ
BdJEbjUx9i2NMMjaLloBHTjaI5+g7Pmp7OqRKLs+GNnoRUo7eDGheJasaUfIn4p9vpEpp5dIWHvb
brvgbn6dxrtze/0X7RV8ZeAVKNFynl6gK6DxGR0ihkp/6/3oOWzKN115j3kVlAbsQ43rRWk8oDpY
RWs1IdOqxDXNQc7NFYnZrVuePWSLq6qWCep45vRdFURN9oOWPFq9tIy/Fs3Xj+FkUOCTo08ltE4A
HwZTy+axmJj/Nlay0kUhUXnTeMYmjNH6Tkzk3DkerHGvxbqTu7sSoxFbfoNx5qRtkEjbgWGMeJWK
ZuOgNzUra8SzVfH3NPxq03zhVOaairO1aWHN1aFMa6R0bASxSpHT/cJ4p2RqKIAWgMORVZwyx21t
hECUDYIR5rF5c/JndyCKG+oJDzzOozEGJOGOurXShp6Nq/fqR0DheQhNgdGQQUQmTmLBC++ovpBw
ZDx6CIWYdPZZ6bQATFmhbKRu7vyyoJyffGcVs+pYZyGpWnn2sqySrVk31myE3xVT8B3i+Lecf6xe
vgczmu/FSKcsxvRfEkeLFWPod8mZhboWtGX6UTJ+CdzyoFwqXfLDPvWpOVh6c/1bxCWI7OpZENrB
1shIPlrLLtdImekgRuOFzKpL0ZALkDikAUxOGq/VuG4GEgrNUlgreKBfFdr80P5xFPji5DkLo+vf
f8HGOA+UdiKN5Vg5xWcfjQ8SNmCV2nSGjOqSyOPZpS1SB0KwuCq8N43gsZbtGVm4PAJ18Vv32TuP
OUAl6oBwgxIrFCccLy4z2WHXWOObMqOJma3x5GL24bcnj4WV/dwrFwmZmVtBbNiUbpqzryoY90uM
hM3QbkUg1XdpRk/LvC5wDMPeJixr+64BcS/qQCEAP+QophJhYe6fbmb5pCsQCnoiN23lfRNiRVak
f29q+mvuKszG2C5WGgO2oSuObo91B5RQEUCYfHPQGIz6QJxC7V6nhV069A9yqME1+XDj8fKxY72k
RN1tkoYbu2ZeIpnzdmlxsMECKGd61UrCz3JlKjatMRSLaqlE8nVohIxKUP4VevlvmMKWJlz9Vs5X
bRqEpAvRrxur+3HtrcPsDXLmvs3S5zxhv8tS5yND7IxSAFGvbmmIyGJOAdf6mkgxTK3uLq3QJPha
ER3zq+uw1CTehzstrQlfOyYVAhAEIn6Q2zMeC8RZ+pCRAFneWD7JILHsjyjlGqhbZzUoFotCswWR
hOsho1AOeQAUzPFXGql1G2vsP9Pqn57XY8AJjMEVV3Ag8d6xPgE9NB2rQsjTxMLCs7RxpYHIXGng
4SfDwIjcv4AhF+uRW2zgOZDVVr5l6kIjLjjWS8sKUlO+1j7FGyBvyEYhCYX59FkI8czeHPfQ8E0d
olbzV8MumK4HHgHQoS9d/6fHgNnRqVjbUBNFoBO0NOYx3PkS6420adVl9emVzkuHdxmw2bC3JioL
ZJ8wWGbr2tuotYont2k3+S0Bu9lLm0eMEQPob56qNH4fkv7Ft29Dy4npFOSgRuhDBnD9pFpSTpUF
+LMWQVJHiZ3o964mFn6P3BVz+io7CKYJc3bmynjGWc83rn7upAnAHHt2vfxvsLKVqQpyxXHG9zEb
YZ28OxKuV6kVtxsfin0COyZgsoXkMq7u+yX+F+SFwUA3S+loaju74VqO4/GOFPa17PLTrBC4IgLQ
CM9QeCtHv790sXcMdXkQHqoC174XXbQxonyfaOWrr0tiTV1SNBWOD2hN6fhpdnhhhmrxbF9iIPZB
4whuW6tbz4ZHTroO363AbEvO40dSJBfy4nayGT54So6bos8eytBB52gjUvJpYYfwPfZdkwEZJt7O
FVy7JtEdsbd3pH2flSC1e81+a3j2ddP36Gnvop8O43CrC+0C457oQOcxLrSvDE2ZJp4HkwGEZXyH
mARGZ4BJzTo+RH2tFBNP2bCZbfA3UENY6jkx9KeUBGozJLjKys4xxsRA6VwjXspbXc/dnuCBdQ2j
M9BSGtWytvejSyCtxu3ecqgr2u4RCBuxB8zBap3TmKm6k9gPuFq+yEZ6yDwUttjxwew3+aHMbXOd
oFhcyeTbSdjMR3M/EvHcvTjQRXW/QlDkVG9GNb8O8aUrnIeCKhHfhWZxrZAVwH0wPRCNhUc/iX7s
hcZcxQY2stHZQUvEsmRoj0bOAhl6HiPT9o22B1WZZQkKjmith/mhq5IeBVXIWqm50wvjOWn7t+X/
qXBfNOIk2XYy/XAeHb/a9r3xgl1rE4r4i7Chj7JMkdVZ2dbV0JCMo0YgVBkM1Xj2i/xX49xviopH
XtivVUmL8fczRAVWTYDoEWLKHOiLrS7jwBkVLq8zTdJj1GgH8jKu3qhfOis9TJGi8yi+GgoGXVn3
oYn2tes2TUylkhljxJjTmwM08xBUODsZklXJ+KQV1bfFO4u3XkDWZYaFoZxD69FOuqtlZVD+lmva
E0Q8OmV/7PSS/UBlr4RJg2Ppe0/eko5kcvA0/1hAHP2m3GtIb7wofXAS+U29wRhp/l1u8pbCK9ff
iKtB1wBtH5cb3VX+RQ7fZfQIkUuTbF11Ev1UT5+IUEC2O0XLReE0bkD0MbAuumvN9ZbI8svoKbnC
/AZEb9t3DLOM+Uy8I5OM6lQ1b8lM/A8GKHQ2afwkiY/SWvt7+R710vzxk/ATHO8B3OK3a1rYn2hG
lNlogJoMrDJzwly+XxuxB1IpUsFQx4hfqV15EGc/nrtJBEwI3i47VG+t7Rx5Q+9w3R6sISKoog8p
rUa1HQh94xbfoeg+zjNAD8KLuZlbg7CxJaEjYt6U8cbHOQ1xZH+0dreyauwyg9kLhlj+RSyXtOtn
VOomCvHsojyPNTNhVkVX7koNEwKBYWXQCUHvJq4qa34N3GS4as03U7E7A7C6a1xrS/4bqxObGByI
EW+oFxgElv2b5ea/SmB6MPAHr7pmWGPynrbIqdSKWu80IJ5lR3c2HXU20xA/ryVuVszseNBHBz0D
709uhgmslu6aM2MfcNfUPdo3rYRwIkNe+Zr4bbIcwaaoBZZSe+dwgCWY6YzX6hGbA+lIVYXEh1Ci
gHw2LSCBcEWAFDpEk4QjuAbaehpoOdQYfjWkL2yYBSQG8LCqtNVKiUJsiNVD2yDnnoHpwsmnx14Z
UUNES+VGh+xAg+Nv/Noft1Z1KkULooM0hja7F3HzaUZDSIJbN62jD1zkdhDaImgIrFj7I7qH0cKv
WejgVihRPDf/igrtVvU8ikqmzEjaYK3ZjK2vblIP664l3qyZV8zlHEiwyV3hpfdjD9YyFQRu5PZT
RiD5rifdY9vq84LWoL2a1PDcu5DbR4BCG3dJx7YWF4TQnENVFeGxL3RvFxVEIc212MWSw8Q1YA9I
O9zWzPtWfnHA2kCDlOsM/VkHIj/skp1ASKzrfXVq5QeMZpwJA/WBX/MvaYV2UG1yilSfUtmRPzzb
H3Olf5GNO3CS8GeMaQ8uxdzIjqLOjt2bZ4T6Sp/NcgVg6lTbCmjDhOtJDajLGXYqQi9WhRP9S1mw
Bl6F4zpirqf7inRAltkWWw6fP5s57Sc8bkZcCG0psYrQ/Wd4b6z4+eZe4MNoK10nfUsDQl5YZYu3
skgC1y4+nDZ8QYeLhTeadyQzl8TIENXtxx4qt7pBvRdfLR/9Qd/RWdUemgm2d/UDkyuSX9vpX1dC
U43ZPetMe3lZ89VQeyM4b3kWkgQQREa/aN2Osiz3YKqsIMezEZQO526ryOEYUdADCgnMOvnViSOK
ZPlsTaSmLtEVgy2rTTjfARfXdp02HdtKR7iVTS/RQl5S2XHoKXzKmKZLa+sHdKXI2nCZSS5EEEMj
pCWMdwP8QT9dAAvU1XgbnV1mZofIpPHSBCmBila0xJMTQ3OJWaUiDqekKkt901e4joYy3Ps2GT8i
fx0R7OMdMV4d9sc2fAM/SrS1NQGaqWAHsB5E5ULE4Gq2+zEgjuGFB+5a4AVwlUM6c3hmKnQx0GnX
sxut7p0haTmnss8unI6mHp8cK94WOvt8q71VeNpCyzvLxfrDP24MyxSBuZvoF7mrQzibJxgq6QQ8
OJyIFjmiKBWPIPK04RoPLaFhWXFfoUBjTXJUo9ugBcPWE2ewxw3nDVv9l5d0v5SH7zDqvvATrAQm
RRJbpiBhPTZMGT++/uPys63CKD/2PWK/cq4x1zNq0008RiTJBm4P1UZg+hyRf0AGuJeoTlfdvFoE
Z+u/300M45uhmgwwXkYdG7AmYsFeQLBGFemsHcCjsz4enSjBjYUgc14Op9KNeCwZz2hHv/TKTNcR
eDGnST+9SCfYa3jP82ZvyPIcavNG15onBGU7mzpxUO1FWtZ6zubXNOtf7UauE7pHvKz05rTb6JjV
Y5Nj7y0VbDVycQuGiNwG44cbxbsQ14BpM1TqR2y3VWwHBE5xbRcxDiN8RgFtgx9h1nUei5JgNkGE
F/nVQStxJ1fcKkbbPJrziI9qBk5E4BFTk/G+bXdQuGf+eH6ohuwxK4tn20ScqC0v4GihaOf8hVFQ
8uhNPvPZYAuMphOnJdHhZX7rOvMltOe9J+T9bNRa0JvnOiOqCZkOxqgKHwTbe2fkrzT07mVyvs2h
94Omc59a0n2YSLFvscmTrwzrFHLPhZCXQ2aqfdufhzK51pXiWI2mSweqrM0fwRqT8OLkD+3YH2UX
nhgWoVx48TOCM3O8NiQIvIjxo56Tq+VUJ82WT3VZns0IC3fdb7Vx5sUYoTe57vBpW/0HbB96v5RR
TKORxOMxLdK8hBzEtLtvdcWinKIWroe7bNM06d1TRXCPdzE+3nxNIuV1JuVrFaX6S4OO1hfGGotb
B2mE6jgJKWLVZab2DciRgyvJ4q8rGJEHeayQ9nNnO7WgDlPhe+pBczZu1kgcHz62krq1mALvvbSZ
xZO96NIfcreRB+YuF/eyYpMJsdaksCPWpgwPH9KKx3SpzhJWxlH67g2rzq8h60vnTd/gaPB5u09p
y3qOdQ7q2J7YoRidNVlpCSYV9xPC1nM6DDwOl3dTGBZcBZm9QLNlp8IDgGAsWp6qGXHxuPUT7uyP
vo+6Q01IUxiCMIa6O2/ScAM23ttg8AwDGEH7tk4vghJ8a3jerprik2kxUZo7eiQytmZJZoXzloKo
CiAEqzU4CmYgWy8KSfnTjqObMXt2jbemwgNtspqMP7K2vVIGk8KXUiPliXc0R1Z4nNwcjc7OFMWz
k6ILHNN7oDLA6Or717LUDHrXGm9cDcuudOnDIhyKfje8ZbrdbMzOyoK0kcU2muYPFM9PRVm0LPLN
78JjhQgvnnfd4IUZicLKPWc31MCaSDDdVGHzAggGXRuuvVOJJQT1rnbgvtvNpeQeiNIuGDi6MIEx
H55V4FjONzbVjc3Yy/DLvY/lqFqCZufpU3oMaZ0yDYbFQttZ9b2VzGtJaDZtrPmc2gllSxa9Maz6
5IbdaYrwX7y+RM9ph8py5cE2htfeSdO9iptV5DiSyFD3FI0euNsOkX43sGQhKBzBNONELOuEQVj4
uEvzfQ69V2mfnZiNtNHnTD2k9uj1OUa7lPKhPrbTdO/VeRz4PtziIb5h2FsmyOHT3Gz92fgV9Yjj
QvCuFXO9a7Tm5Pbeq1mCkuQSGiumT43OvYHS5ViRf5S7XlAMpQXvGZ1JIXlEaGLgGZew9LXyi5YT
8FaVmxlSEr1re3MnbNeCY8hdTwjeA91yd6P3nEcZgHEPWUVX658mgqYkI/3NjcZf2btrb8EoRfr4
7Jn9ZRzblTvwrwg/ygPD1bPAdM48VRl7NdYQOMRWBY0h33CeUPebw20onBXk6WpTh9Gr6vMH30xO
iLFOc0rVFfdZYJglfleoXCuXawbJKEPG6DLVJk1kygilMPPvYbCwQeMBYLXtRGgxgQGY3fTozo67
8uVdU8e30StwBbYvEq/XCtMU13WVBTNiCHy+3Qfsmg9t2kjkzwFeKmdseAUaHoydq+P7c9F7v6RG
vvYd/0wVfo5Sskq6mIjlHD8Lcco4PZmU4y8Kj+QJcGKH1BV/f42Rv06Z8YQrgZrdqS5zZP727CxW
8VR8MNsAxDTeTY1FzEuNxyYZ5UvoWSdUeQ5Bd4GpyD41CuOBdBFErww8xuwEHw5mHMNsKs7uHDMQ
DBI7gp+YHF0xnfCRJ6shw1SQGxryvBSqT/QaV60XDMVxzEf8TvKVheB1arQvNG90JaiS/NcBZ3rs
+w/IrD7H1v2u0RPNvv0TvSdkDgfaxNxN6rhPLRNinto5Q/ZmoD0Fx8h14JpkLKj2K+GARzCenJx8
9DboxMMVvCZzX2hVSiWFbCVap+lrJrkyE9N/ipyakooo+pbztV6CiQ27/xlK70U6FgVPYurUkg4h
M+hBM+wZfdt++azptd5et7a89YP6x0LkogOIAeSz14yaFYdVs5yWe2GqhzRrSk4amgB7ck+6pIDs
AZbiZVMPLNQ0ujBcYmh2JAKXXGT5yqneS6p/5UvO1gk3uLYrY5wqnkOqK2NdDhmt3oG5pjZmjmR3
3qUlnhGzbRoALsw3ldEnx4Zl9khHtdej+tGRuUVdnhMjAymcSGVOa49wL3Mw20DqjAcRGK753h/K
skIp2NQPVl7dhVHIGhnQTjpAgw1zbc0YFs5vVjar8Mt3UWalBPtuoLaTiZNWlzrzgVNEYhG2OOS/
81ThKiZNOSrxmE5NvJ2rs/DrD1WPWAp1qvXZANPsauxrIdyufDbDRduYm4mIYSz30Y/To88GCFsH
fnFPHh79ZoS2EO89a2nhYYprKePz7EHXPIAb0lqs8lqgHrjGeFiYdDDcd8mqhZA8DByxVcbBZNqU
s1VH1mpVu1/StS+JI+4ayY8ZaY7cmYP+jXF6ecoMGdUkBBKSCErS6rqBiSJgMwpEwz7qSfIiwD6y
VTb5MXOuNw09dhBaBPfV/r7Qx388+SFqRDfD8EENFewsaBejOc+OkcZOO2LihYsmnWm+xpmbHwAR
GuDeuLCV2fOQqDB+BFbE9hqdTU0pHMqrKskudyK3CBbm4FZvnfbSEawQ9Eiptkba76rEi9aq67N1
oSCYRfJuhDXeJUa8RhPeJsLfGKLqYAZ687oBHpdjGTy0FoFnhK9i83pKfDKs01Jfl4JXPdR0VDiZ
RGntGT6jchWiPpjJ+WOI5pewFyi2NAgeLvNEpl6ofpqnnI7/xOGyjUX+qBEPsTPgKKMR6bVbK0LY
dUbCtAmrll0/WQy0TonUMX2XZr7JJHlyUerAhne5FhK3auj67K9sGIeNZ9mEVdZZvLFjVtN6mJ5Z
/FXeeKOA9zdWJH6aci435RDhD4mNBzO2p33XchtgTCHyoe+Rw9s1Crt8pr/xIohyzbUk4a5tR6YL
IcUdq7lj7RXaHYc7obT+BDNt6e3C6WqXrJdTljpH6oF6IzqyF6DyK7dIngabAQYyeLEGZEOyaRe5
QWEMrFYNUGWmdqC0ChQUnsBtu/IVqWLPaBVK1BDbCP9IltOHad6M8btCan7MDNIQqLdXqUsybOjP
8wn9NVOMLKfj8K3P2KqMlbCn9ySviH32PLWJ9Qlry1SdHG3dGU1M4GHPJRyJEOa2lcLFivNnHHJs
OCwCjlHE92flgahAmhimm66GoQTQgz6iw9jDgra5dwpydWvDtHYSi/NBayG+SpaFz56ct4Nr3mlz
XvzyZNrC1bE/U9VAyi3leAnL7DtpoKqbMX/aNCsG2qZi1+NH1n9fIvcp8AVBGAROdSmgrz/k8t6O
muktkt6bb7236lcCIT3/RzTN5Bt+fQ2f75Nt6GjFOY3Pg4yLA9xXRspZ5W1qt0tOJIwqJAcJUSFh
JV9Mt7hF8WCsGv6ulVFL7fr3AR19fogz6GPYbwPk4c4zq6N6Ax+rubD+ZkgnBZdCNR9LeL3nYbbF
vYkPGdhU9qan84fWzs7ZTXPkhDlxpzh+rfPfhzl1U6Sy1bYM7cepzVcu9BV0ZnJ+bWf6xLF0yyeN
cYMjvf7Tv0eZ3Xy3S8Eowg7brzdPgKEyMF1j+G90jWuIb+LWj/4BtO5014Rgr8r2jYIMgf6S86A1
brj/+zKzTLkD3cvzsJ/tA2G4bEot0muo1Dt3m4pW7icnNxiPios+ZfJQObW6DGGersqurwF8j+DZ
bP+AagjdKvaW9y47+TAd3aUtYFdNPrete+fKA//pchwwMqQKHw2r3KcwdQIhreGE9ljwdCvfWwm6
BiBJf2fM9s23hXaJSkxwlVLZxWjHBcYYGewcPP3iVyF4BCt8i0MoKFmW6+s6Hep1kdAjt7EXPdWh
epRzW34uOQSrwcOUZBK7facT1XFkajqw/4q9E24JBK+pTamIseMTrPm9nRbyltfzk+E4UAt6Tms8
DAYHV6PSjYDMua1MZDdKi5HaKdghlckYordy6r3UJWs8rq6pnw47X0shn3mMyH1Z+OT2wi9kZYJ9
tULZ5HdEcoMQe6jsrkUv56HIrJVcZ42Fzgz5+gbnQMVCXGXEH0X2d69VxZ1lhvkdkZH/91lUtOR9
t+1/v25ZhDWUDo9It1L5KS+wdFt63r6OzDQzo0t/fLbDQ7dCVuCdMpAwGx7rC1ym6fezg7wEDG7+
UCF+2IyyI7gknBPgG7G9851+NzkNw0KwNFMaqwOtD3cjgwFOfkRsC290BKbzbMQca4o1eRGbr16I
oDRhe033mayatujuMa3UB+56HTHMkwy76t5uawZOCyc4Sp9U5Lr8Swlw44ofpvarm94AG7WFQmta
1fyZFl0ESNqNRhd1KTqmtL5i1mpbIfvsMTzmi01KJXdp1vL7IPrvVJ/kq1Cpaeu29JQjCJlIS48p
B81J+J8yVgC6O5E8hUwJbSQobKvGch32cPTxvAuj4pnuqHDrQ1tiXmSUVwjgm7jR+63Sc5fc2ylZ
WcaMzy0rYLvCgCCMYfk0c5x/cZSfcCBOe9cqxhdPQaWqJ3sCeTyPL0Jo76BhYdxNQ3KAUtYQcu60
z1M1LYS57tUfDW0jETXvvCwsXhFQOpmNnFFX9soSjQhkCpsls30cJqa/r33rJha7C+nB5S4a6D5a
f5hWDcsILAkTjIwx2qT80mloQRymE/zGdNCmsxuyxTHCac1OKDqakvX6mHeHzpLp9u/tydR3Yan4
3kyK+7YK2zsz18h+ihz90eKhsdaarLqPYfK7SNJAoEl8H/CcJorSPZv7aD5Pdl3uRs1EKq5efIxP
j2XPGiXCm7xXNpMUV8vUmgE+psExvLYqG4iG0Hz0dx7ohjFvN30k0F31WnEzm/GkUDzTjpTsBEP3
YnMcqeQ5gh/3MKFVAqtsflIXac9GwvfnGs0h1XVtp+zc4+2hnQmnD1mvwWQabMj/3wCqO1xmwvNO
bbx4M2vzUXeRs8xtuwfwhHe0d5ydYkh/sHyUh2jHjCkc8f2iN/KBSO+naH728ZzvdIcwE+YGw7bJ
qL8J2j3kHpHSglCu2W6Ti2OXb+GQWY9iyrCYaThdQ98sSKmuy7NS27kmz2MAwNtdzWfawjY/z46l
dpE2+MfSs31c6GUHiWFU9yKs8VQ4Dqw+WmREkesmbHm2LG1sgyDrNmLeQP4xlWyoyrUZSQSkSIFi
xblGHMlG6IwaQrbUSGqm6i6T5iP6+mz3Z3qqS9Q6ts/MavH7Dp3bXmNQXCTFMEzDzBRbU7MbSA3D
aGssrlJWmd3sosS3uQQIcWbYHtU7gZ+Zrapzv5A9t44x8OJ2zACW9BBwW3HK0VMfTWcWZ7gqLs21
ZBe9uJGcPruWVeru1cREfO4pP+28OUDha4CQNgwwUCLre9dZpmkFaqFBDoS7p1m1GRfGgkkzRvS7
4R//vkTFdGjgTd6EqNXZLeRwKfUqPjOAXCHyDCO9e50GMV2iWi6vWqifsefkW2lWqB8IAlmbHRIY
rWR5Y0/xiKOYdxin77DL43444ZLYAPWJX6oKgkwRwczpEyt6MZX2y4XIN7rIJKIoH89gufTtxGzv
FiJ5BG80GS+kKB7kpO9ChYK7yd3sUSXXUa9Afucu8kymmPJcOEO5gwRK19CCgTNStAgZWMQHI8yj
C7vrxzbisjIzNZ2ZqYyHnEIHsaLFHGPhTdHwbD1h8SQawbzOthVt/T7PVh1KXnDNffGi9wIZ9Nht
rUYwVjJICMIarm3ZWF/DxeLFqM7asi79/WMs9bLdNwyidBFnrx6RV5qaJ7I1yJPVInwhKt7ycDsn
tQN2Wiq+P7qkqg+fwcy7D/CKBakrj6POEVaYtfkwONO1BkbHEcU0uycsWHj+VieSbT3o2C5lyzWR
VoDzmu7TbNzqqlndfo55uYb5K9JBCjoevvxhspxD0ke7ZrnJ48lLGLC17t6GGHxfeAeAr6eJPdWd
hJtLK6rZR3BiD3lNPaSNtJZiYByeZ934VPoW6KTkc2719hVBJTrPHgBb4eL0qRyUYokiYNidELzk
3W7oGCnYasvPZV3+2DT4iEOOXZT4pWvjuzOS+PL3WWLz5jHmcNI6ee7spDzpDEPWSEqKD+r/VwZK
54lNXzfZcPiERPA2MKnlURtlkA0CT5uzo4Li8diXrcuVnjOURW/dldBbGdzcybxpOB4mH9YN5OdI
2d1dX3vmnbJBeof+YlQjp+Ax5qE+9w0bCAGOqmNIGzjkrT047YRjpexBCLVFD1PcwAiRhsUnGRbn
IvwcmXRXfge9xI1KIg4XdUwSo8QdT6km+Afocr3lA9LfHErE4GAA4UuwImTNzTOpTNigjm5eff73
PF0eql1UqUPJEzmQCbw3gTty07ue84h7A0qElbwUQhMsJ6y9zRJv7Ux2dJz8NAV+6N31VladCYdB
bIIQhSmtBKyzSFn86l+Y+WJnzYO39oYWiKpBxh4BYE8l03pI/xalL1QD5MFjdv77YNgh5m0i7tej
Uw7nOpwYlbH0fJ9rdlZNb1h3Ro08ClfN+9QL/X1CRrdy0fDmTQ3XN/07EEknHhH23eexS/CiN7Zv
4AVfkilNP20v3jmEki2KpwcPngGxgsjCob4+/n01L+5IlVRPf1/BoAYa3z7XTTMGTdNKWumyYE9Z
s22MS/nUpyUPYxe/WMxM5uZ2DkvCBTGl+UvNFOXGpbCJAqKCylDTFR7arPo02IP53DBdtpmcnn2C
2C5jmukXmTveCjVFt2aslLHMz7MnEev3feLZ/0g/XNPIYv68+Y42faY941XGOltEN/hxpQrZyzYN
L8LyoUQScVII97FUNcjDzeb09xm4S4qERAGv5deJA6msdweq3S/KPc02fzHvfLMADe85tsJjGHvh
pTS6VwB6+kKKCi9qjDsWu5XYgEVLr8AM3MM8tk/T8pWHECDwbQKO9AW1pGfzD2PA6kWY0+KUiJ19
6ibZa16DMgJ0Iu/sLn4GcknzqUFsV5rtvnlT9kxZjZ0LWUpi69ptMnSWBimaxcK3+TbYB4QQ1gqt
DU9enPcP8Th8iUXUnNiNQMuY6ae/D9nymWYvEiGk0xvL72Auz6wqXLMVe1Hq1nOTk/g8zbrY//H2
tbRO1wUC932eklk5KXkIIW6yOfS5gYpC7PGJGOe/BsLo2C9ltSTdiNRwQrJNNw+6SU/P1iDUwwQ+
RO9wNLYFWCo96W5Z3mX71EvTnR4aSA5V9VkKRKITxI6bl4jXkWVgYChhv6spX2ddAvUkrIyjNK1h
TeCjeFdGiSBt7G/GZIi7geuAlYY3LAO3fouZI7r67RRdUmdY6ewCr38fCo/+30l9Rp6D9i9zfTJT
S6O/Qa2T6+5/nJ3ZbtzWtrXf5dwTYLPIRV6cG1WxelajzrJvCMdJ2Pc9n/7/WA7OjqUNC/ix52Yk
xYhLRRa51pxjfMPWLlyBJxaq01mtErp7JMj8QaoU/wX6dEkC/fG+NM1bCfyByBWFpDFTUfUDOpJs
of/T6c+mr7KrP0kT+RjbZBjSUjUSHUyTo1zyhv6VeGYNeZ92Sc2a1dfa3VRm/dVZLoNubB97NW0f
lc7vtkpk74NU/waffSebtCf3Lk+OjNNv6bLRi4JQYyDGafvPt4Va9Gzgyz/z8iArR3wvh8pZm9Zk
HUWdOJfMZvYJt9jcjznT/dYpE4wgQeLdv1I7h8V3ZPIRNar+oMwx24s8Pjns/R5ZYP6oeahuo6Jz
1hAugBhq3bOPvh74VW5ffQlTLISyuMqUlwQ9ZcbdW8mbwV/Z4ti2kfHSo0FzdaZ5GncIL49LY52O
sb3+fWbG+0QPYQhDk5pgtSmgfqhLYvG/3t2hnv0wNoEZQBu0d6boDo6j/U1DQMH2gaPx93+b/j4c
ir9OGio5zKyPCc5U34VDdViH2UCQEZvjJ/kBv/7BtJP2R1FhYYog3z9OgxNuQ9F+K1sEyKYB83Lq
3boiaIupRGBfZ8a6h7LSjH0k0h9lkqJRCFJnH5sk7OhOZd7KeUyWlcYnqZ/W+/BmciWlbUoLCoxu
SNV6F1Y3xNkgGQ30K6fVTgNvzoGdc0hO7ZVFMeCd1DHY3XO+DGXDewdmsiy/TEXReRMzvDnmIZeN
RH9mkAtwFNTKRlim5rIr9xG5XKdUNb/6VlWtSwKN3CoNccGJPtkLkHxBOEZbGVZ/qw2zEBOR8Gpo
FX2V+Qod1IZnT2GJmUYCca1x1RwV8jDJ/m0cFFnGSejSf7WM2k2JAIwyer8GDRqXVeTGGfyBhis+
y65a1sklFOcSyyt7BNXcZI3qMzaJPaERCheGqhfpU7kZYjivdYFfU3VSwhKqHmO+hnX+91cLyux3
WVnCoIXMRNw2haGq2vu08UQDdaQZGD0MskYNDrSeAodWSRdtRlx6OFNZonaw8C46kLid2k6sT7Am
ZbndoATM13SeqkdJmtbWLytmjSmjwb5iT9pU3PjKceqvLWhz1CAILoN0/lLLeH7IiRFYdzkDFrC5
1oGlbevRabOfAy2mw4ya1AI4jHm6uHRtm+/Nuo62KAudl6Ypn8BVdT9S9JM6zbHk3Myx9oYKOsJw
WaV/6IjodNAqvbl0EfxG8aaJNoMd6seGfDcCmUkPdnCauRrc4SsWwIveBsYDbRe21Y2vPsaaqV1G
NBdlvQ7tBtZgoR4BL0Ny1QPlYM+lcuiNKYCKQztxGGxGX4rtHCylU/fZEA24CbJlQEZelxs1xryG
+FA/4r2r1zMGCcNXNVDmWXtOWx0VTKShasDUmhZXXW1OoR2VL1rna49tba1o99n73kAvhOniwswu
ejEqpdrrepjSwTvQzxm3ZOaw/gmNYQcpRLhDwHjCUdSS5z4mwIB7xhPpgEgp1FCQPcBXyJO6C09i
+4FNxE6x7fwITq39JLFUvI+qEpZhCE2zuPER0yfex8aWhqF1CM4hSGfqM2xi7b7hcxu4XmwwcOx2
Q70zAOFiDCQNOgFp+9CyRXPjrvJXnRHIc6GYXgSzLpqyt2BGCG7P30FpTEtWUCSz3Yh9/TS1yhpm
DnMIgmHyVvUvI8kkmSq6kxJ9MTTfueKwN7rK4Q1TF6s8JK1QRPq3JgZYIQ9Qcd4UE5p3bzs0XyDF
Mz4movf3nzjzwwfOkpLBqWpwZ9VBbbx7HLC8mDIRgYIgSTFi+BEOx4jUmId+Cjq3ASe/Z4kVe7Zv
7X17CG9jL5Bx1vKRp7+6vmNIyyUVAzdXBF8M5haRGvHKHkj2iRY2ZO6wjy1apK8rkECRa6lF4s0m
Mr8WLZt09aSO98Oo/SFCvcEWGzRgdlcoxckEI0hszHhMYpk+lM1c7StGiUwjZLOdJh8mX63qhN7i
snJCQostNQTnbPc3x1yVkPPfjH5HK0X9ojRTyRlB40Pjv/skoVUs4c9FOgVFvv/zf/9H6iBBbR3e
gS1MnQhmY4mh/NcT1ewbXE12nq+sODJWoYS+p2oZbJWwCa9RzoU18DwG7DXg0VKS7onGUExWWJ8/
zt2sP0xBOe0cpY9ug460RWOCtLOcBHlVHUt7ZcHo20xk82xEMRRHXU/YTvZ9/GLXdbxRbWc+9j3G
FafSCg2PqxZuioANSq6O0RtiP8cd/FyHJ+PYa81HBHy/BdWVKHZ01L/fvxti3SEEg6TUTC5cxlrV
dkAA0fhkpn8LcG5+cqf/uC6wQNY4zF55uKJiMt8t8kalqKJaqxMGnOnWMc3iSYvD6CJm1LxNSF8o
NuqdGCf1GGbV19I0vJ4L9E3pxpM/d29dN51qaxSXhHXc2uwrEiZ0wf4M8A+rrIm4D/KZmuEvDFD2
t99/ZoyP9xCmKtw/hGMZQFf0d2ua2KGPz54PhT5gWWZOL13RojzQ2Xzfv82LcmdGQXetnAEuv2Kb
rgIeZm+VmeVaPGp2eY8dOYUj9w0ZrqjVY1MVmFvSfSoH6xyYyXAJ5iN3RJT37DC5VxXXIZoCtBK1
S7Yh8gtk93vi1/svsSppYRmfnCDtw8LNwkaq26x+TClsYb+LPO99y8rLxKB/UYp5GybpsLci620y
i69c2D8/21JMj1HRj2uBGe4YWP54IIuNybXGRfn7N91c3tRfP2W2ZgnWYbwUi2Ttd6/HAnaOrm5C
h93BdaJ7Z2+Ahz1O1QA8JUzD80S6zjkn1efnwQzqATQGOpMR6yDTa+IvQmT38qIbRv2Fy6s/VDQO
8b3xbWSYCNJmB5jAsQ0EgDainDZWnMvnGYRIiYH6SU0hoY6+Up0tRfta+6352AIdfaicOr04N5Nx
1RdDaYqNpesaKoe5XTctH3cGXyR6BBl6B+cZTt1wjop82qbKlyrti30ACWyVGI3FeqLsVmVut2An
FOuWkLwSRC0BZmzJPrlpmcva9de30xC6akvTUgncsNV3b6daJgxV2Llw2wD+HAhnOihDjzdVSGU1
BMOboyFP9MNu4J4M1tRAQ37GInG0YPafJI/YXaV1A/PS/kuYBhPaalWcsW7Ea5XgQvCz+l8tvjEI
xACRxrUZ8ng3uQ8/99ZBNaxXjHwKqBR2HJGqvcRrRljaBvyjAuL76s/g9OK0vMUqizxFw6VchTL9
jjkdmmBCrE6VyMcg+opBmgeT40SgGLT4nIjwMKoi/zvWOnutIHU4//4yvK/5379vhqGzRlUdydv2
7r5FgzLWfD8psB6ixWJd2nD1BcW3qlmSD5fWjzlk/j7V1KPO+t6jwXYovg8EeySoJmNu59CqmD/Z
+QsLtb+K+GtM80IPzVdkdPpq6Dd5R8Dz1Gr2A7MyWAjSd1YlT6C1TUrcwRpwUDbqNPOGcWueYMsL
p/tq1g3+m4K8vqknw1LjBdJA+RZZSwQRhuE0ooVUtyxvQd25k9aDb+kBEvp0jFFlGNnWiRx962vE
bRet9UcRG91J09O1Iaxhp6pW/kqr6aokWnn1DQ2mZn5Sudgfuz46l7RsV79/n/9LsjweMksnwBlF
LWCrdw/VBIG7KoaA7GY16k9jL6N9ncDJaBPyo6sI27QIMzRLIKUBsB+LYBpOXSu/p0VMhkck65uW
kivuFwk6E2xyJDYM1g7XyKf5vu8TKNlJGwRjLo0KVgJsqn99/DMbZswNIgB3WDgCPQsZR4SrzIm1
Z1+W3wdm4qeuiqVLT9twoTDsa+LHLs6sPlm51bnF0Ke08eNvAAeY4ncZCqHKNz7Z9jsfFnoMYHhq
WRb7Kna078OwQ/wjcScH7Ppd8WJkZEcqsm9ckyUhK5B8ON1zuYqif0N20q9Ga5xP90NYhMy0wluv
X0f92tTLsauvfXBVtQvlQPrTLsO5EocGDgipdto5YGp9bSxEd6LIQiRdJkaUatFfHZytFX5XQgUB
PCpiJDx1/TcT2qOfOcxBwsTa0Z0TV/70977q6D3l5bCOq8fwXpb2aIRPol1Kv5c0n5Lsmeqn5yh7
DpR/aq5ffP+5ES9j/VKJlzx9pQrxkk2vVJy+1grNYawcX3LllUKS+KDU2YI48DGBOUjlbk5YbGEB
Ot+yjO0hk8E3S6R4OYqhfe4+XxOpH3ozUldNOg60G0iKdt5f9OjMWRaRDLnSLHaYB2IVGEZiyRuy
4+gcEHX44sixxdsfnXymc4D6mlOjnMAbmkd4rXXpNfNSo+NZ+dm+l7DPfn7uc/ZqF9tmEnOhZibt
zqV0LlVxrZ1LP1/He83zlUhoqqxuvs9pwNB0a/lauwV8Xt2U9+SZaM/FFpM9N20m9noSnBSGU1jX
rWpPvlB4CYqEJqKpbQt9r7BaPaiLW+ig9AdJbIeP2ezws0LoTs7BT4+UnR4TWmFQdsTRqkhnOAX+
qVSXMqD75J6We3gJJqwATKTTM4UbWU/PnXVutoNxdJJLZZ2n/iKTS2ldhv6SQ+y1Lkl6paL0Gg/X
Qi4VMpyS10Re2+xGWeOtzm5iXApAaKu7+nhLnZs63qziMXZuLePUowPvKOkMNiDLHp5MeOiiNtyS
RIl7uHImsfGSHEQksclNV4ZFIlsPxCJWAJ8fzfzRuJeWP1K+xPrxaMsbVxmPTKbxQt6wWKfDUioK
+Xvl5vVnpebVicB0XeX9SDaQEV0VYOIGSMULI+MsuiTtOYkuUXumgvZsROeO+KjO41h2XpMsxUSD
O5E1nMS9UkwdzpH1J5XUx6g+EhithPAlD0N+SIcDgaxJ/ElfzfywYZK6ZizdR1vCZHDeN3gzcvRk
HQr2xXpYPIVFYrtY7gZ3pAv+NE1dffYbh18nNZ/gosNxXB6e9dB1kHsEyRoETGs5INX7j+4HCGqG
J4xjNJkOMRqSfhuyQRCg/XwLiWo9K123qTS6XOGEuSxFevsztTlcouy0xP4S14nc8ckkemqZ5Cw/
lxksj4kIpB2mjujnn1cTVKhWcwhYwmyI2EVeLMv+cj/kzDkvUS+Cbas31sNUvM2iFOfaqNIrEzSG
CMkPS1Tpl25sMG1lt98/Mj9uqaTO7UNHL0g7yFCdd0uTsAGaTresWJmz+RwnsXM0lJkAE+b30eDz
S0/oaue6YoCUE3jWN9tw4c9PYAzHbHzSLfPFNs3kxrwwMsH0GEnnipKEcsXAGEECjX/hAQf2vXB/
/8q15WH+y6KKV043TbO56WmG9X4xarPVKLpsRCbdAcZs53omZlV/Sen/u0LQB0+y0roCucJ97gSv
Ju08dIws/CWJWEel7CGmL7kEUmcQ1oJ3qxYUy+9fpP7xAUp/xJRkm5q0ae33nZJYzpPhl6jF2wkP
dmExITADEtQ6FeExwl55ntBJ0/mgjaLmMdrPYlolizkfcacC6vXNrLJ6O2idQK7bA6wZiGR2aO8R
8PcV5e+lLebPmhMf11G8tTz5BYt91voftnEzgg0QuDhLws4vX8ATAP8b6nhb9v7gisZg4Sx4XvgW
0FXGWGe9h3ARN3r20NjTNzXqsKP5IBkLYWVujJhv55j292ga9U92JNrHHSeDAo1diaSty1v8vjU3
qjMkV73jg2dJZc2YYt8Ppkr4zR6xFAXCLwJMxAJ12XssBVEhyJYa/e3sY4PdFsY2JBBh2DJUUJgr
RFsSsFt1Kavd1PlmqjYGpMe1ZWyEsUF59rOaFIkNjFP0eFuow9LaVtHOZBtf7kBv5oiZoWaPuygE
R7RUWP5TPXkLJLcwWjX3Vnhg/5GL2NkMs4JpQicK8iHX9lSp7XF4Je0+aveBswtBUvLrOLsEmUO7
K7Xd1O6UdAfrm5r8bWpsc2Mb8IsUS/nhFgkk1agbsyVtbYPqMwKEuqFMfhF+LQLa/X+qa7bUPC+F
lyil/zA4z3iuQvvTS+zDh5f1r81HAwm5YarCcn5d//oZ8Bu/bYpVNANpVum7EISt0/hsCtjjsBVW
ZQYZ5vefRu1jO0CI5WbHBIv/a/q7/WuZt6KeIHDyd1Vbfy5CJt3IKWCrdoI4XjqPYqP3aQndFbR8
Pk/6XozmV/jYBMg0io4aAgzUJy/q46ZaQMlm4cYrEqoU7wZGfVzUtT6B6oytdt/JqvMSYvj2AXIT
dyKodBdq3bgv07jFUCv2w9S9fPIKPnZtaHA7fH5M3bBtTX33CtpWJXUDxdMqjSVIarK0AOX4MEL5
qwQmrW0hTMRUSb9HkkEjPhy/MMHe9RYBsuSVG59s4z4+6i3C4G1DtZc2s8bz/teLw+7w2OhpREJr
2Hmh1VfbPOliyC+p/JrWRO1hrtmreZR5CKueu07VvhAsQx5aLEwvUWZ5sMLpi5X16Z6pqIa4IQk3
Fjm1FvJ7nm92iELYIVPIbLTObbXIv479q2aGLL8IYzD23Gug5yOtNv3H1syVv+3KaxsRvkaW8Tbr
I0DMJROXka7iTmacnsaheysX0dT94EhAspll6nRkLflY243jxnN4TdEinA2CuX+2WWcDE6XSdMPx
LuK7H5So/UvYmb8bjCY4/f486/+lBcnDXqVPIE3Gufa785yFoqyjEq3/IPG2s61lRFBP7evsI53L
iPgLpkK/ofnSbmmcMYsskrXkt3qoE/+JfTtj66IgWMxOTMbsYDfFNO87wjFIW+FgMiNCVyIQlDsk
Qv7+xRsftjmWZKcsLVqvi5VXfXfHgL+QpFWdpatat/+aZ1N6gw83nMGRBuVQKHDBnXJTA0K7OYUu
VgpCyi+ahbrI78xoW5Qhyta6vPjV4ivqQ/tJMSeEqeZXYk1TL2FEuGqUCLTq8u0QFfJAlEf3aGnY
fGY1k6fMNmv2mbiCgkYvpUsGkcuIKxTad0n22zCpJ4GnssC0Jj6ZiGv/5dQxZOJJx8eC2cH7RqYS
KXpEIww3MjIisj/w6Hbd+Nw6UpwgTvzZGOCnaCjw/pNlzghW8/KomsB2gNn5/zgTGmeBm4VQuSW+
v4wSkTiaaKHp1l6Gd/WhSJ3pdQgQpNOTH56RbEOLL9JDY2vppQ9seSRI41X1HUQvcaSfkso2b06n
sVyUwZ8jedF7K691UqrC2dW1FLp31Z3uAeDqHMSrQre+EipyynombKHso7e0UwkdN8A6JpU5nrLM
+kqqh/S6siYEBOPWRg0dgMdpg2bv97++/Ni6oWtjseS4d5q4b/56d5q4MkJiqvKV38Gyn0umCTJ4
g+yQnuiQQNu0HHvrm8B7efHjSi+LN8iwrafOBbL3JqW5HxLx1o5x9Ob0DRYFM/XCZYKfTg62ZtKD
TAVySkI2Pe70aMd1Nx5F689g2qPuZSjwrzQlqcv6qq7oafk1mWK+oWPYC0j7zTTnlmOOXpuylOdG
CcoDeX4BJNtOfRKZ0TyQJzFugsEM1lXLbj8QLWNX6GUqgYBKExivIBe+Rknz3Bs+IZagMx6qommw
a2n1LZJlubMxAA1dswA5mmdDTeQ+Aba80bvEPExA3GQRGl9Lw7e2VtIRJzllGW3CEH0kYkU3DpNm
b2ZLMoebM6JzeQNDyIOERfjmYL06kd0DpNPmJ00pxRq8mPXJuvG/3QqX+wlrAM1ABySWlcK/xm/d
xOSRhhfxH7WJzNW3bnlf/6nmMEZyPADbxLxms15um3hM1gMC7kyM+g24s/Fioxns8voARcd/HInz
IjTGuaZkpx4LGwfRUOngOvkODcT8yQrGWF7XL5seboHMn22gPYYuPzwaIf9nJS6YbGWQxVJjjTbG
atVNTeAmagkpnlOxy2Hp77XC3Ichy/KmQWDWkI+xUhXLOS7fyuU8Jr3/F8NZ1OXtRMhwrZe7Av7I
Kp46PBY6EXG92sqtb4CuQF0FkIWrvYWvc9QCO7kiSx0eCL8dcSzr34wonRFONeahFpjpf/+Jsz7e
+tF3yGWIw+xPAir49WSNplWXI4pmLCvQ8KFDLdRt5cCDVLkKCEuuGkqxinNBXkiNeZdpanO8x2g1
QKy3/gQuopMCSIFKF2CKSSG526/mNroa8zVVSDpQtD5iBGr9E9kcpVZ2ysz+SFxj8zPFGUcLHzmF
ENyCu8rxP4fJyAcSqm8d04oHI8uGr23Mnq6SEWOhIbJf2nh2GXwPX2UEQJD4U7ZCWEnxuqeP1UAC
AtFQMFfQs8bQYo/EXVSrFIXsVjEcWI194NCqtr0RS1mcyNZV685wE92GBlKG+SZUQt0jhIKBHp/i
JkLwMlVPM2R00tjhDH12DX5cLuJYkDoDbMtgyfhh463kPjJDJpn24vefjBjzdKf39I7G3u3lpN+Q
xQLJcTuL7QaUsrIbKjbc5A8pnC4ogtq88yeMkDOm4FU7kOopNRcgG5Roos/BYTjqib83W4d12WyK
iUayBGBl1nN8aXSmmJhugicyiAAcY9hpCgnOaAbYDcH7k0WT9qHvZNkG6yX+Z5v0wN/fKZKWnN4M
yx1mGCe9WXbzR5zZ8mu1SBvDxJGHrIwWEEGy5zIDulyr3aHGZHeQxsPYdNh/jC4kuK2TnzRArI9r
AsQDDi+OgTJAb/Pdg8iUBog9IhFX1RDTlcGE3LTK+Giq83RUevCvQGkf7z8KZAnwOrKI3ksbBA1R
4Cmlpd0A+RgXNdAvI6QeEsCiq2aLv0tUv2D5U3pVaEseNGRXDzVz50NVSiDpse9VSas9GLNCC1jV
Cm+EIbMK52z+zur8QJhq+qoPirpryZp98O3sOzny481YDjKxvgGiDkl/Gl4TNfyBXSK/mATVkMbL
9Cr114RLEthXNsj8c/ulJmDoQDRP7YaWVuzyoa+xO9iBV0Qt7alG3aZlsawkuu4bIp3oDABzX8YW
6urgomjBJ4sfFlwf7sCOZklT8E6gN/3QduJDODBehynXTHW/w5zLc7kOJ8WrQR0Gke7ZiZOfMjxq
NvlYrpiVaS/HgsQPEQ3mg8r6UhfXrh/IGqgqYzfOa/zLAFPz3tpopMz+aVTad+bEI3dzfItzGWAf
sGt9i0y1fBqStTNDwBvVznjJLcy4YeeofxpDg02ZQY3TqSydLPS3GlvJlbV43LKq1bZ2KzI31TGu
lX2lbZsqg4oyjuVjw9u3zx2MtwGIK6Khdtrso2RKZtKDcwG8sCX45IQibIk0G24NDgyseRJToeo3
a6NzflQOIpK4rMVt8JErVcZJDSDMPnT98omIgN0lIbyuOVInViUocv2+8L2CGDw8HX9YWWKRxmCa
jw7ueURNMzEU064wOxUSt134TJpBqXVIH700wWoI01Y+DMu3eK6dbcEoGT+Cufg59VVkxwLCgwpq
EuwhBvg6chsQxFf6CcMmIwHxkIB3zxByA9PmYIUqVHoVqZTWtIzRoK+82l3+NrW+5sGSiJivNt02
4y6+shoZX4gixz5Q6PzHav1gEvPCzauNydGI08VBi/IShhyI4TlZR6mWH7qZBnDbqNWmLydzO+LO
24pMi856Xu242JyTsRyiaHJOo+BSMNJ8OkS12T/nys5SsbyN0Juf2Wr/ITtW/6LbdR3qluH/Do2q
vf3+qct07/2VTmsNnY0mdHNp0tz3JP9aI2EwRhCfaaCJyShQt0EM3h/G1s6odoiNmmjfQljGJBnt
7Wkpf9qXco/I344PSNHH5jA3h9w/NNoBYB3x6f1wbHKGUmhF12l8mgcC1U9UCQE+PvX6yW6WqgJv
1k9UWXldsFTN9vtefeUN6lLTvYwFwudJ39PvR8cHKe1l5RlTsuKQtbmpynOseFRTniON7cF5KM+l
4lH1vVrFo3omMxbgZbfhz9xr0DxqIu4g9NhLidCzQs+ol2MqTv79yAeNcjR8d3Vp3YjWLb9OMlZX
ldMUtwwwOuFcU/xEBIr+AKhAv85m+aU08Dkfc4MH4qkLTk55knwxn8zyFDoncs8V++TcS888grep
cfCmzOuHpdqBccxSjeWNybni58CTCQG2vDY5xwNYD9KWvDw5R5YXWNjOlrqxpbVNz7qXEp+XPJBh
pfWebnpz7433mkzPkEiWvS79p0Z5oqrUg1PZypOAVjmeyHulwuI0+Udq8I+ptpRfH21wQxGBPUfL
PBjMhBgF3SsrDjNQRGVPNibcNrPbA4SOvqBzomofu8hu7nbkUo7droSgQlKRsRUGyPJP1v2GtrQJ
fllAc1E7KDEEPXnJyv/dWrLSrF4ocN6hrRJ2tJqwBBFZBX0jWGOkoIxqHbBP0dbRwI15Dd0vkKQk
gKlwCW4e4Dc17pS5TMEpTbhj4xpiKfNekrQA4SaKm92rIAEHv/C9gEt3XGKKKwFXKdggXQD0VG26
renqitubS41824L5Y7zlEhoOXUKHv8RMI3dDlJC4uwmUITjIWFPxvcZm/bP6aE1hlnbESndWlYrq
A9bSSsOiea8AcFqwVNZjN13bybpVl6rvVSrA99d+4uZEvSQoCpaaK3dgzMYwB9Dj4IKNZdRJTbYL
+6Xkh8B7bLe5lxZBYGUx7C5rOdulmNNR0b0C20XKThn3IpQLAeZi7HTBhBBAQOmxS0SmGrtT7DoE
ujjrAqnetM7EGrOTMaGOWqfFOgKPH69jfxX6xN0QwbryF3jqCh5cOqHCXaFm9nc2rEbyAjivwXpO
16JaQ+NiFxqDVNPW+ARhuRDkGMu1CFwAqNR8r4Fz3Lj5a0I3oWGa5JIWw4PHmFxzclPO4MRb5AYm
yNqlkJIvanJOGafbXKq6Vz67jQkdzO1MtyF+tcVnRzSHC+xEu9dEQA9Cqsht7XUUubjfAmMpDYg/
OXnNGv9jm6/7fE2cNwtcYC62QNy5qtXluOgWp+WYS9Z0BAetHZYHCQke67hfqlHXFexyc6lC4V9x
Wa5l4lITJ3RYjgOlu/WA1GQ5jpxHnVcCSIFXtVR9L4acESedUaft4mWkYv4kjlUyzaKNpREF6TrS
1XpX4qbuXVUjYQbRkDuUS3X3mmPXdtaQG9jW52KdirWY1gSItWRYk7NUrEPOK2fXp/W60vbMyNBu
derK6T9Zx92ViO/uA4K4GPqJSNmWW8Kve8pyKtMMSg1CP19HNCXU8AkJdvjk14bbD0O2AyUYotmz
VZdmKk+5RjPeFHkLWFL6vrkZU2O+Sdsotraa7gfUh9ukh8zjYNil3RJe/nNI6XKtpHxz5FvSvWUd
/5m3OXirujcteDPuBWobysgdNPJFSb9Y4rWbvxj1qy2W8sWr5Gv/hQqnFyKqw1s8vTTpSzq9wIqR
4plqGuQlz2HwHAdYEp/ojJv5k7yXLTG+LRUPj4a4NcmjKW6FAYQWnlBZZEQbRZb9lEwKRMrC/yu2
ovyFeIFdjQTyynKbbV7XxqsU2djj75cZH5v9kk0kMltnUUQxIX3XTVT7Bn6Fv8xFc3khtbA53g9T
Cta1SNm2FOQbt+Okv6qlRXBFa2rHqoq/1g43aFiqxnrgQatqEBwa4MgAXJP4bcJftbYBge+JoX1Q
gYbVuqFtTB+UWFwskP4iU29dOvNEd5JjZo7q7f6jhm8fJGgHwlNCB8mJDT5UYXcq7ch+mkbC+lqw
fqkfvxJkZh5hc//7EGnrfMlMmyvtodcHljMEydD8CwgrVOxnuyOeJO1r7iGYk9fQW3ZmU2YvNQL5
Ty7w+5Dk3QWOEo59oYbyEEHuu/d1tHQ/UeuZC7zCBn3XuZIFPO3J1aBGZ08e+OwwFl2KcenPCoDr
kG98LyamFONSP12OjEspYa+7MzNTpf9nYEpHI5IbBqaUAD97H5gyM42TZWzKuDQc/xmX9v6GcWl7
r5/jUiamBf3NaNeNO6NcZqVUau5iqtwH94mpH+x/zkoZl2JGHaN8IgewwxQpw9P9UCgIt3236mgV
kLd+6ZZcr99fpfJDC4r2k+YsDQ/a3g6t319vFwkJVi0EhhL0NE6flME7OeNNeJrsa093A0d5Ob1F
9YzgXPbbAOYpgCR7Pt4PXZ0ilokJeaywQe9qOxoYQ7BnblJdfG91bVXC1liLuei2cKMSpHFafOHz
8GeYLu7T//vR/ed1XfvE+DWpe/8X5AH8PeoTzM442jRODtquA6Npkwt1zDltDOwmzA5vDtyjVRaP
r04Q/ygaM3bnePKfukEHVBnNaFLMwT4EmKlW02hde31JtozV/EXPFXHs+iX2ps7zF5W2lmf/sBrG
IkXlJN+IBvrud1P2Y2z9U49a46X2cxQ5GFvKnP2p4sxy50Q6SulWf9Eavbo5TV7/baoVmeJiHL3E
BAlGs6BxyzYrn39/6tisvF/y2QhbaFbZOoaVxUDw67krjGBSgslhnFh5QvWMyrPUpWTlLfSiyvPV
ZYvANCPQPHYJyb3KntbpJmOOUsPI9craq9gQpIdyPxCKUHt97U3sDUJvrJdNgoJ/LvRCceq6U8xM
hk14d5r4Ol0qZUQ4HXNwIdORcchU/lNqSTcV1POBivtDeq8pO5BOSQltb/EhZSrME+ZeurbTIOpu
+GeTLdVlO4esNn+LaKwltqvclhJA4jaXWz3aqdEurXb2CBlpN5tLDeF+LHmu7vVxr97LqQ7S3EuO
1cGsYKixXT008yFJAVYuFXdL8elLWSSflPbYB6c2OFnlUnVAdC4I61N+L9s+0Qi27JO415h5BPb2
7FEyr828OvNgjJWZVwwe6STJ4EZQAwYvGrw0w4nshZkXACHrPbv3lNRzTM9GYLybZSROTWoawPr/
H2Pn2SQ1lm3tvzLR3zVX3ty4PR/SSEpXhnLAFwUUhbyOzJH99e+jpGemgY7mjdgoykCRlamUztl7
rWeNBLmctQRx2rntz7G5HiXEYj4u1tIcHvPZcE7jfLJ4pucTQtQ+2gz1abqWYRwpNT5ZxjEdjoAu
8+EYR4f0WoZ2GOVhhrNTrMfRox0RIluPuAqiG2GTEtG6CiYjWNBaMB8YAwPQdBeQdkruaMmgoKHP
wVhqrfS1GsCkhtRYH2RCiMmhJ5FvOrTp0bZg9x7t5mg2x2E5yuVYkmm7HGkiJNdScK8bGPJPhXFi
p5gZJ0bCbBOb+GzUa4nlXC7nhR2ke7aulS6MQS+ae6Z6nvY5UD93POs85Tityms3B8q06//9e+zq
VvruZsNbzIG15tmMxz3vx+EslrhSMjett02Z5GAnHP2hKgFgkyrmnLD7ZzeZVZGAlCd12BQTNC59
ajb9CgRmKmHeYsU2gInVQC+MWXSwdphrqVNxS9KmscPxEPu9lliccaLwO8v2bucEdooUcYuyT2v3
sQcL1QIGcHKUiV0BPLSLh2ixziOaAktMYraCwUYdhNjZpZI8L47HsFRm4hdaf24LP19uMOQyWAIg
y4DGXb//p7bJZORtk0kiztRh961me0dV8Z4chfo9EXpeu4+mvdLuO3pb876P1nJy37tWMvsj/ofZ
d00/Mn3ud47ie9eKaNKBkaqCgrwRoir6gKEPRdRy20NSCPRr0RSb+qBANa0FlRe4IASu1XqB1Qex
HgxegKUt14NSD2xQ/+vu061oIgd0HCmixJMkSEnbSchN534bNLa/LD50VW3xU7nWUvratRrCiO19
rO4Le5/0+1TdC/FHRSxyXAa1a5WgrLq1LHUt+KyWAo1gr12PiPMpEICU8Pbo2fGgDZkvqdG3IRXW
fp35j/TwIBUZnu/qpH76c455LxjzoM+DCeLRtWQbUC2yuXmtfg6667GZA80KMrjQVlDOwWQFOdm5
2O//XfEcWAiDpsBo1tKaYM6CpQnor1NIUAbXp6QLmMefNX9kSdn7QvhG74Prp/DREZpLZdqetOek
3kf9nnRkKnuBJig9RGRrtXAr5Q74Ki3Urtlpw461I7XYa+FSoKKWDMe9AiKS0GtzrSHaT9eSLcNt
n174BPfZ9HGOKybgzrWQDZLeSiVVkMZBxslyLSJqqiqgk9lfi5xapNYjKw4tmPvA02BoBYoGMztI
9MDsAxhz7rVmnTs/UXAB5V1LgefKf8EZcq3KRrpG/DrUJF/p/Jss9ke4dKWfSb+K/ZpBvL1P7X3O
WdKvlV4LzaPj7jgqrCnpY8xrYWynpmFnqmsVoGjtXYsq41qwYNJ2nxp7ZdzjSi48Mkt8qstYga3V
jL6iw0fzPd3XPd/RfdXzJ04Szx84Tzgl2qDn3OBsgcfD5SHAWAOpgiulaAPTCtr5j6rngMJyNVpB
wenDiTOvlVxLmQLsVd4UwG2k1CaYsmAmE5ZzJMM2GfQuZm2fK62LhtgF4omm1q8EI3Ic8mupCQEj
e0rp9+wZ4nrv9XvYYEjiKSz5lrGWQkZHR3b6L1QMxk99MIxxaH6BwXNlxODxw/Ygm0uoLjOCZbQ6
R4eu/7lOYpi86oTBihQG2eTn65dT1njfPkKGORFPV9bvFl30W7ezNro1xs9N10SXQYc1VkAgfG86
+byX9hp0aClkpCkOOyS3ag8TL/VswNJvi/ld1ppkgcXJzZWAYiV9fBTxrmI4eiRy19n3nXQ3lq18
cHO9v+u9rHowilWnt/xiffgXEx2C/xgv6x6mRURnP+6USFqPiwym/tbWiaLNHY1brBGNgW3ZT+n6
2fVLOiIExr5Ubh6TBPvsUZhHt1wL1GGqH4YVI3lw5MEu1nK8sOrDGB9gH+Z4da21HCiVycGp0Rwc
SDbyDVZiKWTitdzlaC/HxT2ay3EsTlRfnIb+pBprefG5ac5OfCZhmOq9c9mcO2+torqk0yWrLh2J
zbUfT5dovCj2Wnlxk14rLm7a4SbKb9y8TQDhOgoexElHNoVAYodvVKlPUXyKk7UK89gPx3E4OuXR
K4+JfuixXyAcScmWPLjyYPEbeljs1hIMI5q1ICC71lo2v15yUKa1hH3Q0mNpH0hrQmNNwcIE0Drw
C7rHsT8RP9H3p8VYq8Ym0cB8O5vLWW2OGdOzc1kxWTtTyXSh0uqirEzDX2zwQJn8fNt2sRSb3LHR
yKk/Noa1mWDQuoBUXJYKrbRByVmklOZtEhEvNojaeJg6RaDjH4r3LIGeYV2TyZkuxIKNUDqxHRox
ENxCr7vAqNgGix7BxIiGck8et3Pbx/qxspzuETuPfOxIvOiNTt7YS8UVK0WMi2o+FM4iXtym8LPe
fJNt+ixsL37Eo93iV0RxpUVyb3fpmyiH4XNF02224YVMhifCTqSkZ8eNRuQb6hqTi5oc9eauxgG9
XYZWYelKtEiqrCGhltk+8ja1WXePz8KRT5jOul2vQ2KFlUXCQdLYqCXIclysqt6mFfmfbiRuEuM5
ScgV6peeEJAivtfd0QlgJBEXVhnWHUQ0cj619AXquHPpOFlir8XMUCtMbgklmZekYtAzqs9toh9J
jbZhSZVMSWcC5ECk2x91JbIO8WzczuqgnfpEne6uh6wBalUvLJtcM8IEl+P77tvqlMyz+tA12gvP
z3ich5JgktRirtBpZ9O0H2Dek3RQd+h5bJeoVy5d9ITatR/cl0djBPEU92n70H4dZlRZLnO5u+tB
mePoaGyzsVm2PUkrJ1Wa5kttn1gBm++FjOrjbE1Emalx+nEW6otal8WNTKZbrPmggpxR3ev0jyAG
Y5hThxZukwNUNcJ6HuUNHO4kIlKLu6QOH0QfRUWuL9x/J1KUTW0K+z2y4Te4bdXrJAg8yswYKaN1
8VwmTH+/fNd+OvfR+688Ak3Fmm6rzg83A0AL8dK1RrnN1Os0hrwV1yJIlhewvlQEFG2RhY0HS56q
jpPDZiFlNSYGytKZz5WrhC3UExhFfePnIz64v394hvHjW5OH561aQ11dBeNXk8WfVtRJaebt1BIz
lMyrUanBEOt1yHmd3GoBZJltsXEdlqOtJvVdopFjz34ClOhAJNKiry4oVKIr30DbyXoAv5WYTF28
2bkw+1zd8i4k437gDExKTd2X44QXqjQMjBi0+3VeD0Do7jPjemRpWqQ92CZzl2GGpKArqUcir1X5
TmKYv1Da/Ay2ISaPswmNMj0nk1yY77cS3GpnobmkTaNZAs4sMncDuRmRjbopU+M162FDQ0dkZjfs
rYjf1i2g+P/9s2+v/8l3ezseBNYgfIQohz1Mq98/iEJROrfQypXry6pFJzuboMxQWvR/FlHHRyKG
kB8l7qoRYXAHmc7H6Z09tTJ+TbSp/QLwlobC2J47lfibsQKZBqxvopVrfhZEP9/TwGxu1yH5htNT
PU0sELZzW44Pi7PHcMzAR2WUUJtIHJJuPgNVrG+8uM+PdQlic15H47LuibYlrC0vALAkDfgYYuMO
rivVO6MwvEelqbONgQ8bWGMWPToO3v6O6+bh+l1TlRl7sE0mK+9d4jBL6uFThjiMshAwOjOxyXBu
l0Q5x2rdPDtQe7QyUdegawYuqfYOaTJjaTrDs0oDAPGo985u7BlNfxP/4gWBO/PzK2KBAwBNi3zc
MX+UJBGK1XOpzmsSGBCgLrF3cc3Gu1w/qs3+nmbSSH5HufaTdJq712bSJA8UnST6SYMXTl7IuSPX
TpKCiUQiOA/oJM3GWjSTiG4iNhbzL1SfeuxvNJSb4F+1ezoqrPHjD9+6KRxppdBQoZtC0UqhpzLR
X2ZFFB3oplCW9t9uyirJ/3dD5T/dlOhPDRW7+6ObIpy1oUIr5VtDBeyehZXmj4YK3ZRvDRVuFt+6
Ke5fdVNoqORUvzZUUkLe+9MYn+mmULRSvhUT9z93U2il5MtaTNwpKMkZoRy/eAmvrrof3lMuwDr8
a1zYVkTF9++pqsvoFxOGtU2Mbrr1YFDfNNoxQWsNoQqwU4Zs7h5VFAwt4X7tBsPPe1IXkyjNz+Dv
xDGziwRygEwfsuiLmdDgQTtTolPgI6Uo5lOsO9jhovxoi/QDt1jzwa4z5muOVN8tMxuLhmjosMGX
d1+fgahVG1vqLyMc2zshnOZu7rwmTFLUP04xNndxbN6rM3d+01twT7i9zXSve82yermVqaLeDTD9
N45Xmx/gaRW7uipQCJe4kpd0mdydAOi0kfyyvoIrc87N0Knkk64YzgUcpHPJHOmwqjNtv2w9cLKY
Doj9sD5lNqw7Hcf7zqiNanOFA2nQBTfuGMn7gcSdqFi8u6xscSmswiQB+QsCXsWEjv9m0w16FZr3
hdqnJQQ4lAVd1HRbW+YM9XOaEaUD9rVLdcOHxcboZwAhmBuDuNNK5VkudvmauvVrpgBDV/SIp+QX
Bsy/WHgyWmASCSuOjhFCm/Xd/qe7m8o1XpH47LajprNwlibXKUcXt2CPerFf8DF6u4YOUrHH4Na2
+/pa5USiNtvEtVpwDZe0wbDhL6M/oXIy1hrYBdMnydFgB47nk+to5ohhA6MN3Hmtwg6ya41J2F9L
sfCNhRQ6WUeE4xhaIjSu1Y0h+rsGNpcIxRhOIhxEmI/rMR1DKcJ4DM04rNHoiVCPw0IwyQnAi43X
SqxAnwKtniEZw/QjLQMaTFfcWjy8NjDAWreBNwd6G5R2YM1BbgfptYYklNdqk9AVa9VJOIwhnCc5
8nJgBNBF2I5hPYazWIvzuiCIRKyV8Vf4JeJQGUIjDr0h1OIQ+OOEziwOh3j9ILYCKjLXWlDdsZef
Ahah0U7gPMqCIgsIPaFy16+1tWbi7Cp/7P0x8fsEh92vpJ3rguv76wNrU0bTqu05mu79yFssCqeo
hkYH1y9RPKtlTpRMVsoHDRNuBZs8ZKHvPthOxpJfLukDPk7yhMa0DC1UnMesQViW6wSYtdw+P8KJ
PXU2WJNEkn05O4t2m8QfPJLlgAPPN/U8yDPvrviSLExLa+El79Vx5AVKiCZGOyi3kQbsdFBx6cE+
tm9dVM7HppNclrwhf4rd4nX9M3AhI2fadG7R9RL6V6EL6lUPYPhgHnWrJkCd93Vdqt1JtT9pa+xB
IV3CkmLmVEsyEx42x8aH2FK+wHCSn7F7342l8ppk1vJO5Pxbs6/zO/Dbyu3fL3L+wqeL940GwOoH
UHXrugT905vQISSrcHuVpzO3h7C35uQoG5vQhzp9sGCQqzRlm9ZbXkSc1mjZMOO1JLyjwk5zUuy8
ftcYthGaUL2eRdJBYrfgJA5WhNAkGS5WrpAxKo3oV1ePdfH1/YlCxx23nIkLlv771R77p8ed8GLW
cJRSZCEOgNU5NrdTiWVbMZrmCCwW0suUHbLUHt5hKvQCTTxxOTbvyQJWftH5/tlTgULaQyetgwtj
6vwjhlHLp8XMx1zZ5DXEpSKpxcWu01egBq5vFUblpw6s8tSTtAoK8qyJgSjpvUJcokE5xmL+mBkp
qtI+J3bLWTZwu3XImJ19yGwrRRm0eB9kYd67rVf/AhSF2uCnJxLOKFdh1XQ0Q//pjizjquiqyYi3
4xKpzTaGsoxGU5l3rtpoWGN6EMxi5TmMpo6wjUNvIItK7Lj59g1hJaAESiyABMz62uDYx2UwGqCK
wttlVVnB746x3a7AOmM9dE3b3fbp8oU0K8tvOkee8Fr0p+tHvTa+F2MnA1uS/Cfs7AU16nzoRY6c
nkaBAsH31IghOklzwLQZZTTJq6ZlpVV4AL5RJW6uH1Zq2R1Vx0edXLoPQniTCOJaUfcsIS2S8Grr
TGx9xX4vxyHcAfq/fm2es3pHnyTZLSuMfhI2hga2Ins3abWbzI3Ac882mXeJkdw1BC9s43Ygjwkh
8931a70uvFsGcUr37y9kSNrgKDjEIrmSNHGkWJHLlVbj96T/azjwwTnYdb5BcUG21zLRCXXqe7V0
4y1hy1AoRMedre9u2gxvRWJozR3pFQSgTlG/LRiRSKn1oRkJ+agZZMIOwoWfZb2lFVK/YomLU5vm
Uzh6qrPBNGPsqpnBhGdpAxRoOtaGsYLYZRAbUpAARIqIU5BzzUXsOEEcseLFfCgjA7lYxi6jsNHL
5wqBrys7mMxT8lJ7XWem4TE6t7vsvT2Ozm7Skcr2oAmAR3ObzB31sXPb+K4yFP3Z9D6Zll0+laQS
xGlkhLnZJccRANbx+hELoT8+qsvG4+o7NN/sJ065dNtG1u6hrpeRXCEggFKXw2nqnP7UY9Y9lURT
kBC2eEyLik0H3OFjgW3DHzw5H5ac4T8c0BeYdJcyybAxRYPBRq6LaL6ac34kK0qFuQ8Dv6mn9rPq
se/sZvdmTjMwI2Ulb1wWJNfPmrlcdm4DZMouFMkeCXvgRrWkRu6iOWySFs20UsLeiedHRwUHAbbv
TnqYh2x7IRbO7sSmY7q4EaijBkOMR2Ct4xFB1h8f6f00HiuPkxhpFTdcftv7QdbLvdtrr4rZmUe8
Q/P9t68XHdZQ4Z2vn12/PiOHdFNJmBWtVSdCjiW9Yr5LcZ4cNZ37+GzjOeDOdu85DsEXms0Ox2ii
Yx4PBPYu6kKOTQGnfZOuX02vXyV2kggGsDNXE51DNk5AG4j8cAKrLt8O3bD4lbICzYTVQZdhoows
woIIqqz2cmSxKpc2tqVTIzb14EzMrezbZii7i6fG5VGMakhbi99Hf1kikyfO1uUaFuEcm+Zw/aRX
v5LBZR3UuTe1MDZXdcqoLUFWzB+aOSmfFCYw3Mjd9y3gu6ZOx0Op0DJA8JTFjXfCf0Rq4fVLC7bZ
8/XQpx+b0YXT35hDsrtmSYxrxEjHFqxa8xxH4sq8vv7j4K6fuh45Z01ujkE/Lc1JNuJLv3K3OTOr
fUc08d5ejTBj6xJKVja3rUn2A8tqhpFpY8LHMLJDrJBdYMfAd6VdawBFiNZwEyM+SPo7G7YB9Z0a
Ey9X0MpmJf3mgJB91xg1J06WdOecZMgj/t4HpNgdmC8H3GUFwCvrFLDsBrvzMmHa6fEfhotO+qY5
e/LiVVmKblRbz3PVmDfwZWL2DRoiWiOGJNn0yyknbvK4kAFrGdYMRClDr71+dD3E+siqdjYWhJzO
i6ukVUicNNoFpbUuZqUbx0oMT64mabJbDihNNEZbLD3LybnGELuL2JTC1p/rsnxpbK/ZJlLPUfdG
KIRqEybWlJwM0bVHVQ5ia5YgnCHKEUUtIySZ0qVrS0YQaxehYt9P1Qqzh9HAl2mafS+Lfpf0uKdq
K8Y/AXpOEotCHiy+c8R0zk5M89EoieyMCGO7GepB3ChmHt847Pe1rUy3/aLU+2QYmbx6HbysEfkI
oIBuazSaEyYghTeDqXlEb9Olvx560h43dMuIObGW7eTG7XqnSGQoyvLVXN8LmeWByBV1FZIL393G
VplsTVYW6MQT2mtx9tmZzDcsE+aHwbQZm8dz8tykh6jm1ZhdBzFNVizfDkoZtcrWKt2tw3vgEMd1
Rrh4TVSAyKHjLaJltrCJFosRiE57e2fSnw+zrbXJ8umTlyYJQcVdchej7/ZSxTrW1hi9ox921jrg
6poyWP6SLNPNtMaRzPMy7dzem27cRT1ETkPahjuNWyU3Kx80QLObHcZ12RgZlzwrD1rZz2hvhzdP
YTNm1hkQ9bXBRe/unWbEuCsyM2L2he+HIMP9lGGlyXviMDUzTh9I/kAyP09ompMueqDr+VnNM+ez
FVeg42MC7AePdNc128p0B/esw3/eNROhm1OifqylJ750rXkWEDbfF9HAhNHGlIiUZqvTYOMFJv6I
gQf+m/8capJIT1nNiB7Xp723YuN1sc36wZxM46AZZDEKoqUCmJXuqU8Vh5NafzdpML1E6oAJw0QT
st6MN3nHROgX6/Sfl2kezVreVoYNnoaV2vebZaEt0uXaULL6hs8QOcVHCNYpVitmh+iULaPV7yaj
eemHqublX7obnlkvSIxK39dFQW7z5Gkbf9/aGSgvGNWHxE6cQAUAeFd685Nm4jq0Yq1UNxh2kpu+
aJKbumicX3SA/gKxQ562yrDJ0dn4/9TDI1TRdmVPyGBCI/0mafWQc0PdqSA13VRgQOhPBvOCLf+W
IHCPqFyADhXp5DCXtfnSZNlHMr77bTN4D6LTP6rgX3+xoP8L4RyCwhXxrGLz1Gn9fv9kS2dQ7NLq
4GTEmDpTySY7WkBruUAk31eq9ros+O9qJbNoEinqQ4ampMC2vodmomAh8YLUTWKMhfeUVqI4Jkdv
AAdz+u9Brp+CiWLJD/srMKL0oRCa81HLsdAKhSA0SOfePdfSt7F2L7H15BXP0fzsFM9Z/JJcq5Ev
hg3rYa1uJH0tKMX7XJD2+IEUVkN7P0wf5LXa6QND7oLZ6diJG2cQ7UNneXd/f5KCZfhxM8GMwlsB
j6aFcRlUwvdP3NiQuGTNtMwHVblt7WTwCWG0g8HSxg8uaGdi1fDD54MGxncqQNQ5Bez84dhnd23t
3rRqSwqdZoo9znfcg1JTSXcHupGkyWfD7eK7OsPpFiOgvO16hyCQCk9+q+J1tiznbOvG9MEaDXuD
i3dTNzwfiYMPgvwR+S52lI9eg4pK7xG0ZXopyeex3iImHNvFBh+swGHNte7GtCXTa6NGbiJaI7Qi
sqXbMnpYZGa89PoclkqlvmruZ1d1sJW7y0xMGgcpmvlcFrZDPJ9ekoYK8n3O0ye08smTF98TgV4g
vCIKTs8zUuHa6tbrEfpXZPRsB7sH1GfZ40VNp/LMEn1r6uUb6TDTY1emTWDlTMy52YjQdJX4TmM8
t8ENTVPJZGgFffpk9PXyKkzxcZA4w3krScQfCanRfdcF7ToX2iXku/YKWuxtVlQkBECw6Ov5o52O
AmNOrIYTjgVE4ldpwvVga3q2yUf0v786VX48UwDZ4a8DX8W1gACT1X38p/07P7yvR6/tt0yoiPiM
lGdzGL8mC2Z1chH7C9spQUpDkHv2uK17dnV//wB+5r9xGUICwkPgZHW1H9VqMVElnQbobmukEb6b
2DpKp6HpK7sIFCF2mspawiWrUas0DDRdZ9ylPdK5RUDeHPV4N5DHxgbV3bv9h1LSoy7Yqpqob8b4
Ff96iX99rt+ROv2LW8FPql4eNJckh6YN7Rquod8/cwlq40GDfbZFu0Kfy15uAQKRAg5+F+Wd8YWt
znxReoZif/+MXXvz37dcPPocoKtspI5Q5n74j5c0NyKHkemWJgj2IqW4sa2KtUQEPJTW3NNkZgna
hj4PbRY1w0nXyXpnROVZU3fLdHM/0w3m3KJVyzib3EqcJLu8IB47JSIUam9S7mrtXYzCqHCRyrX0
dMpSkHGaTiYLoewLWCLg+Ma4gRyc7plLf3G9iCyGYXURNRkmKl0HRjraz15hn5NcSzYw9Mxd4yTY
hOp5G9ceL+o8rj1kRH6wUrLAtXHLzp0ejNU477Ua/fCCOCyp3iceVyfEl4wpZYjMGgVC86RF02tR
z2pII944mhHBReNceXRhodRj+X34xbP+0wzYpT0O/cFeabQ6va7vX26tKsg+yp1qW0+a+Tg+TYvx
NfWs8iEziHR1qjS/1Kly14tXNuP5+XrQNZqLVR1poT26w10jv+ZTld1MnXWZJo1sUUzpEf6adkbP
4o36zlmzREH/4L0FReuIFAGaIYkRXYgzAXsdzXp5F+vaByKG1UeG+zRZYB18nvu7xGVxpRXkhS4k
Lz1kJWmH3F1xxRbyq5XxYndDre3rOdFvyo5oSkP9xtQ3Gpc2w8iep3TS9FHERSDE/NCV+Vkqg0B8
k07P9jDsxTQ6T+WYf1As5S7t4uHxagoeoq/kwHe/6EBzn//xyuSq3PkZL3IDBmH549i3dmMzVogJ
36KuJRPGMdbyrpWSUwNDrl2rbP3Z9AfFV01/UhD9BYviG1xuJXnhazm0U/KwRH+KlXW/uEGeh3CU
yjwEJkDpwAFbJN6huYRJF7KjMJzQXcBqhnZ2cJyQ67HnhFF2UJyQStwwzQ8ZKS6ELe4Kl71WWLlh
7YadirUi7NWQXTMnJuV0UKhDr0NzHCpd6HhBX4SeFyjX0vUgiYJhWKsTQX+tIQkob/F12weESaFt
gSc0x77EfcmFZj80s77NJtW71wr5lMR5eV66eieGoLlWJQKKLJmGn2X73fVoQ5RGI5n30yZJrXQ7
uGb3ZQ7JE/6mZPqf1+l/4zdx9+1K1P3r//j8VdRzm8aJ/OHTfwVv4uZT+db93/qv/vO3vv83/3oU
TMPKv/0rl/S1FZ34Kn/8W9/9XP73Px7d7pP89N0n+0qmcr7v3yBNvHV9Ia+Pgd9j/Zv/v9/8x9v1
pzzO9dvvv72S4CHXnxbDu//tj29dIzU4gf/nzz/+j++tT8Tvv22Xt9ck/fTjP3j71Mnff9Pcf+I7
UyFdo7IgbWqlEY5v1+/o/1QB43nIVzywae562alEK5Pff7O0f6qs7Fxk75rtriu93/7RiX79lun+
E0ebx/WK/MvV3eb89u8H9t3r99/X8x+kd96JtJLd77+BJvhBgqGuWvIVxA1zC3UR9+rvL35gNHho
mVttm3Wh7CD50mRVncZuardrC3BknuxDmMHTq2b3onspUdpvYaAv+9pYmVku4j3wyhD5XRMHGDma
co6eda3MDxLmQZ2UDxLw/W5JUm83y3cZXPrIUqv3OAW98dXq8fNrk8IiPj+x8WJJGjsbi7bfNif7
IJaMmxqz2NJvtTY2SVBc3fTHFo2zpmGlS0mS6rNkJ1z1Ux8TWW6YO0hraIITgqN6DTqCaKxhAzqO
XFojvR3axHrHBmNLLxqcj0J8sxIViCumChU64Wd1Da95EeMGiBaqOjgRU54TjBKv+s3yVOSMg+kq
EuBIm8N3IukBvepunFpOmyI9laaO0bGX9PBRq6B+Ij/I86KdGg3EAnsJzgCPOYacjPdxjifXco7Q
yL/qzdIf+7p4iTTxxfbGkgTg5GvXle9lzcVknBeCjjIyUCoUlTqJN4M3bhrLu3hE5WSDS16lpA1M
3nWhOmJfWF67bQxnT/SyFzTa8jkj3sEoO5Kl3M7XsunYqfOevIUU2Pr4vsUZhx8gr96SbDSDTLNr
MP3YwDtP2bDSGncuSoUhq7DQaodozI4pztdtWfVP5KyHjZg+mtYBQN4nTjVrQxyuP7dtcWJLvLWr
DG0+s5i9xLbRx5gOysj94NL/YxsNX13Gxn1E8uzYlh9zo5UbcV/k2kOakmhb5PqEmbH63LsOiamV
hs+UeYkuEOwIIhWZ6E+bainIEUNUVtmGvrfzetqYTUbyu4BDnSmlL4e03Dkpv/RELsYCBmMg+nW3
GFkYeTcphte200Olgv7jafmyzUV2lNq0rM8wzW4D/3dpx7sRdm0wNoRJWE2ybVjvYLbkrDSVN8Yo
BBBixRxfYt02QIxn+kZfWPgvR7WbiQDwhkst489VlZwXxa0O/TgfkiiaoQliVnOm+ENdQDXKTJwc
es2znQ/TjZk2B6uZLrEukCWxUHPIxB7rWtu4xgC/svu6GPFNZJnhyAxZxWtk4NiOMeQQjkmrMavf
13RY2IwQJQWQbVsaJjoiJd2YLfNYD2Dnplxc+F0FImk73iPE/jiTXAFkV2m2hmLSPYc8C9gwVHOm
MEVMWjHRPSQI2JumJ4zKXmO2Z1CuZqY/xzM+vdg694Ccy8l1/AKvfc+QcS9mrgz5glgOhBgtu7lB
QJc7L4rTa7RI7dulJiF0rC8EYm9j4n6R4JXTpqssZasXrGOslAsAuBne8NaY7XXNwaWYKBkBZEpI
yoG+V8BCxAxPli+FlbQHoyN1KeV0avP8EseZ3IuVNgywxa/TRbtEpryfI0nc2HFoHQ0zaVJvSa07
Azmr9rDoAD2e7alUbuJp1WZplyzrj53ed2FXIH4xsPQrahntNIETsTMeotE0QtZZkmveHh53fWi0
/ANDv70JH28zTxaY1d59GLx18O6QLTr2RBAgw6yDUScDMmv7Yzp2Q2iRt0o/BrWKjhMnjrKTVvXm
dnFaznirOKrzmG30lmzziLZYWS40mGETeGrpD+akbDSUKbpOS2XKNo5pfKrA6bAIAUcwLbe8i5ed
E7kHY3IIIWUjtelAEm2KOEl3QFhHVhEmObFd/7x4wtwW1mPlIF1xSvd1UGvyCDz5EKlLukfygDhu
E68viuMi0ncJRMyM+YlojneakxJMGgtMhUq08IvL6Qh8HKJJZGp3teURpze9IpuDDIRqF0tLpjyy
SWRY8djOTAS0IR7uilr6qrTykzUQX5y0IjCN/ktJBup+GLBXz3ORbvqJkOXSbstN21U2YkKuU8Mw
PtkWOIuYUAcnb8FkGCzZuQxmdINL8A+PApwU73cVV4LR7khE6m8zYd9EMBCHnmFfmwz3etJuEOKh
V6PVmWfAKBwruVVn5b1cCnNjsPjfD5W9bDy9+NKPJMUv+KKJAxx8LzNZd5fTye507nqy3+pmLQ+N
oAGbFGSva6Mz7/Dy/z/qzmPHciTLtl/EAoVRTUle7VpG+ITwcA+nJo3SSPv6XjergYeaPKDRo54k
UJkV4eKSZkfsvba/lzXm8Ul5xjHUwd9yJnqtLBfSFBt0fvo3z0UbtZ7f3C92fsxyhwiaUd4Pazok
jdM/BQvwhpEauvQEMtJKl4l/v7oNu9uR8HQ5pK8FZ+JcYS8sVdmfJk60dYajY7g15I/06Cv1UYz2
noRlMnHHhpfCzGG9FVIccuKC/HVmbtiNzIqLlvd4gGlTFquG1boiANKkQqpPAzNyDPx7ZzXZ06DE
vRE0Yu+GwSmd8mAne/+zCUklCBY+xa3Gn0qmS9Ut1XEOL2GBiMhYLmXt3vU+upgigJnv5KdGLB+l
8bOGzkONBiJeC8XSp0MpC9O4rcMZOrh7noupjzIRvHVGh0uwxiMPPusIcenJl6rdzw3POo6CNodh
KkAAJ0oAIHOrsropNPlmdqaefem+dEPuxesydIlfpuI4rJzjIyrlqtnI/9qY3EzY1HTAZIfEJYEY
rjtYrZrYUY7NpdIT/msyiCJ0JcmVZvtZwKzwEDt+bp6BXQ7Nz9TOn/ZknGsNX82ughc2pCtke+Ig
tWfISCCQpHvucektboeBgrloMxYJQHobLSXfw6rKFpsfrKmw/1gnZ0BTKgyuvzHnksbPK83i1BF5
d8OQObI6JCWzqIgY0Ezu2i69S01uHyaIeVxtHPAwHsdV4QfO28/GtbqTUcMVEt14uxRjm2Rybvds
Eo++VixeLDRyLLY4XVXGUAb78ryW6V6m7hy5S/ApQTYerQqOp65Q16nacXn9UxiyQX/RvAJmFoaE
p25nHZrbaQSAsuHhFkwTudi9OTZbk01GDl2ryHEDFVwPiXtFlhrjRDBFOZrX1R0yvNx8CumBxYoF
RYbOBzDx9bCs2B3XARwCl6p5tKcbBm9iH6LRAXFbjft/kGoSXdao+/J9WNoyIkS1J5m8GWOkBKwI
qQ8JHNvu29aEt4pTO/PDeyr8HZHfuKWtqiT9aF0i6JBHKy9XWPU+p11IonTJZOnfX6KZReJ3dhUV
K5lFYrLEUwfxRgsUcB60+23w6R1bv5wiATOn2V7LIjHc3jzXTTtE9oL5QwwNmahtPp/LbQnZd4nx
GJKZZ1WQtEMWZ1HaqJD+Tz97Gyhxq68rOEe8rayuLrLT6ugHVy5Z/+1hqWcOi6zabbebjr0xCjQF
okETh8LoF1VAdydmdUOTgt+n86oHMqWYf8z+jXb03uy5/8u0nONpBuqsqn49WhKtfK3XT7oLfRvC
terz9kxAV3sEPR5PPuJq9EUnIgmezLQKLgzbWS57JVwMUDsJisn54hZYG7lvoZ/UY39vgBAsqgaX
S12MF8+rs+OgxcgTjCHRFBhNTGRWe5Ao/E4GdB8yTNKh/uQbNY4zjDCXkI6zNu2/aAGCXdjijfyH
+1EKAgQRF7U76RYGvtX5a1TFlKRsuZPl2uur2kjMigxwrcRwM0nzbHdqiFi9D7uhN+7LYSrv9NYl
TuYms/LPbCT+AulfdfOuQoiEwRUlPI5kGlho2E3PAXROndWVxhvUQTA9YPziag0YBPRBstYloANn
uLiM4lebvb23TrFS5gcEQhKiFnfZOxsmnGZ1sRZjfZ2uozs44hBTOYYXj2ppyZm5FTdW3YH6WdIo
vOqfQCRsoHGPrgiHfWqRMndNUBhcyoeBAF5NAmDTwQ/ZjO481aveI9ycNh9dzlg00UyQSwlpJOqM
Eo63sv7OV7HR0v+lHq33kI+jfCmYyonq3Hsk8a6oVxdjojQoiiEusYgNU0qPQMCRJJ5chO2fwgrz
pB+YUdQ2kryOzOy4HIl9ruYerM1gOgmgu+2zvi/NjXU5niEzxVUxczpF4KQyywYcJc0V4BIvXtky
o2zZtERjGvypxdDFKFseU+nfy4w1yGyot3Sw+mibtteQVfcuJT0lMdZmSuwgKHcdOW1iMx7Cdo0q
g8xUlh5gOqIrPRWhLgeBHEDcPGz0ZY4RAoshLn4nlYlOUev7zQ3Qcnoh57TCw7gUEWvQ5VnXLavr
0Icu6pWJN61AKNv8NNmSfqjF+jYfF0TbF3NLX5oScjJNJIBlK+7CDbWQ/BGGDZ2QKnnAmEU6J0PJ
BtwkmoHE2iiq8Wt9SNvf0bTLyHWtiURYWGmN8zwhzLkz6qmjT/wRr4IaMVGyE5FSSG9zLLSmk92m
oOMAPIIXOzQoxyLRlq/zNf4zzH0R9WAn3XFo4+t3sGoIqn3bFXFt6pzAPZzfyJEooPFR+z1r5l7T
pK/ep8EJli2BQVAGnhelxN/0d7m8EYeISlrxM8wVCSUuIJoWs0ncpVt/EhrsX+//DhcjdhBE82Gm
b9Ks/tQudZO+tv7534IosyhDC9c5yyMKJ0TUcNYvuWrvM9GFwC+vArTPzXF1ZGQFm2eveURwM0aI
/TqnS/fD1H+6hvgYavRxfXoo1m7nTD0eXmuO8/yKr1m2r3Fzfoy5u8icP7cR7hYZJrE93ogcXSwI
nHxeIVCS6NsMvqk/jFnqeJz6gBQT+y0Iqkj3GSVYph+XkmValan7hci6EwIQnhcTb3WtZCIRlSSd
H56rNMRAsvoHlF0PfWWkkbMsbGBT50sih8XhW8XqmoFd+pXasysRUR2wN64opuLKTXyGpwenA3sQ
puX9aopDVdRxbfTtcckZSJgFwWPgwyVaCdGEn2Fv/B78auU0qr4XF8lK0xe3eXDtIuzxJq3kS2oE
R0iNdyM2puPsp/iW1YRAYThYxXxwx+zTF2gAA1H9WjUWdQy7v/s0o5MLlgtrpM9Rtlm82CwEOtso
LwP3XlN3r1NufWch5byTWVNU5IDjM0Py47ndSw5CIfJTxjO9wXSkIGeXcFPikDbJ/kwuU7IOhNca
jUsaOCofYSM4IuaKjxfzYoRtQce6td/XQdy7Zc72uJcPm7/QUAyfbb7lUdB0M98GjqDCG6hgy2ix
gs/Kq9mJO6iQtXUw3dlDYjPXOxhS8N+yNPanhzUIZ8pWFpYlB+yEbTqnrY7FSLRDoXyO3uatKxqT
xWsJV9bvfyrMByMDqKopzf0gn1vUObyYno4J/MDb5acIzECk+gyajKsOaXSX79WS43mkZo3dKv+o
qqw89HZ7SseAEfWMDwNvN9mTOyLgNjI7qQKI1o4wW1LaF+1vgPb3vjte6bBiZzC3i42F/0wEfOO0
AsUJkUS6xLPTmdR9sMUu07KcWuF4JzyQduJlDOF9u1jiXDSYGNK23nXzOTAeZSGXxLO3Z9ZLCd67
kkTTWNfr81p5f+AQg9orO82pacCBHn9nOkP6gqW4zb6dAn9oWzDm0P4HeZrcJ9YPOgBnn7kmCcsq
bHdQLNdIwnRcxu7N7YsqXtHdMEp6UgHDmxbslu/ygYkRxnMTYqBuems5SJ3vhgwq3j//D8yNZVxm
KrIzq09Mky4cKensyiJ20nSXq2Haw67uI3vlBQLE/hrMTFgW7nyq7VGeKfpve91tp02MT3rU82s9
G+m+6qZ+18wscrGvvsAT1OiDY2fsoQV386UIB+5fk25zNkfSku3gHiXtEA8i+xiEi69mePOr6qvS
9t0IQ1Aun3VNbMFcV1NUO8B/wvaOioITxFtYkzFDm1qX0EO3olcRH3nlVjv0MXeBmBq4Yqy/dOf+
6Q37T6p5/4nkTUb+TVxbv8f+o+q705KVdTKQako+QArSMGMUVrswY5rsAX6Sf+ciCmit/OCDU6ba
6F+ymhkRBrIHPCFYAQZgENpeIget71IPI3d8uwJgnA501hMU3bdMgdfeluIJ1yCS8Dxfb3KhcQaI
3E+mItt5eikOW9DxUfbXK1SAQBjB71VZevQsktK4x/CXFhFwewekBMwKUAxV6YJktYwHhGusNmeo
BmRRNRFKqJ+1MC7glVAVVtB8Ufft7IWzbUydyGB4E/UaHLmucf3zXDys8DZTJn6RXgtkBqV89uYw
BSRs5CfqDsYp5lfVE1HABjDf+71kEOGAn1gCZIge8xlBpbVNnOX2GIhE996hr2VzHo0T7lrolWFI
4H3O9HrgnN/X/QTl0pniCYKks0GsH3SB4jgYiOvbhkjC2kOff+QGO5amoLJa352gyxM/gztYzg69
m+iAeNXHvKeqQ5hk7WvXm6KqobFayoeuXDlY+Yv5ylwQw1QDaykTQRLwzeIG70L7iJsLpQ8V0UbR
DEcMsWXk5YAOB7NTsSfG97KCjNTaHSP3EkT30N6Eq1dd6HYfpSCke9LtR4uY88Yysze1TH+vdDGr
45ap89vUn9o7A+6tKmnA6uqGGTxIRtv3Im77z05lZmKhVcc/spcihQHdj+9ztfyMYmXAfoXGMvXZ
T+Hw4XZ4FvRIidvApahgcMdkLzD5G5o9xXmFbUqFia7SLup9fu5UtnE9Mle6Jp2DmnbiYeLTKrf1
RyFxebArE7rBcuaSAHUs0A8WY9KHhs1In5AlZTHe8q8i2E6WsS7LfW66AwDTlctZywfm28/WvHKN
EdzEjWrYsR+uRZKaK5Ozujv7W7O80o0gU4FjWNjw7pVf/kw8+1m1Pc2joqw1yx8eERnb46Dxz8MH
8ZjXgIw+sgIposAsOZAdc4ryykPtqOpjsJEQkzMiu7rY2NSlfZfMMNLigpCbNgWD/c//WnPxAVTo
Jg/kI96UFYXxbMRjZXwjFCUpkssys5h8IM9kZtrsV1vCtaJT8Tu8jG37stb2gLylrMkQunT9mN7V
LpuHrq6T9tloZwbsgBevl6OzFG/sI0NM74nZTMa+qbYmqvxsAkZlJ1muCtanaEaxsovI7PLIHLb6
Nls+/R7Ea1us+9wuL7x93c70HYOM+GWJm8eqq6bY6NdPG2NBFPZk/qbsT1dANmahjWhdkaYWvJdN
5tXnqmRkXkj4DqPFV+fxoGNp5P2EniiaAHqZdlPdlvNmRdYMTSVjbp4aWNA25oPdsFCllNPGEA4B
EO5deSAjhtjBytpbxXQrHWc5DKt9X1jpi8sZFaOchgGTfTk5ek4mgBU6k9Q+oLh4aWf6GMumZDDX
8mkCAxin6goqWEf26HzRo+ENyJqDAGPOBK+jMOHUjhmvPgMlTL4U6XmXRkbufTMpt+PezZPR06d2
Qc1ajto+OTT2nrV9yBEfnY0fE2iMYtiubqgHZsQfzGDnDrAsjvAnfsOswuEwxgZmRm4Aa9dZ3ZPq
idGgC/vIbNKSglLF2A/IQDEsmGtv9Ba3JE/ec+FRIw7eJcu2ADNUaB04ud1oDer3Nsh2tnKgDtvF
Vy0UBIMKR6Spnft0mfJkDhDoLgtDdYvZax2FKbOYsRbrQU/NhbnExhaFXOfJWfWjXTvP6Bnwv5EF
h51i6SWG6VB92F72HkqyZPLh3QqrBetI5nHE8qdt+bhl3nsxM2KrpTWhbg3uxoI61DNpM6jl42X0
AaiyPTTRyONyGp/rMbym9lAI9JOjYzufkamo8Akd1BERpowsgz+s2wpHa8ZpG/AOVCvdSh7QZpUB
kXX4yVqegEEn1kSI7x9TZExldAGVT2RjJOdwiEwXYxY3bm9dSgVDZ6l4RlTf7wPgY1FfAhtje7nv
dPsqtqVifLbspV2/Y6DuL6eldoeoqriZCJ1IPD2AULyxpPk9TkyX9MiS0pt5uPC/UwykO4+8KNww
kHyWOcM+00EdHQswXKw8Vtt5a6Z7x2X1mcooK7f3patTZmtmFte2/6SmxaM9xhjCHiBJmzJ8gG9T
m81LOLHCMlU9QwIUzT7tNydGQv5h2kuc6mA6Fxarp45gRbKGCHlyzOE1WDG4bDaWnL5jLiZH/DEp
XiWUuAcOEnBNyrnTC1NBOnGYSdtsxg7jGRhkLJwamg3mVChKh3cJ+j1qG5DtmTpLKvS1A3kcLCDI
eBaV13yWhfjqvb5l7M7rlvveRyAtkgGgAoC4pFLreVQGyX5q8lpgrMgh6ZFA+S4GQCPSqlwKd/ns
51eCdKYemM9DsbFv0cZcoFBmUZemzEFzNz8MYUYeUPGRG/K26v4gP6p6Ujrx9r7nzXRnIoY+4Ar+
0Lnzw09uxQBsnrOW3i91lqeNpSaOzvCHtPKLnTKyav1fDvvLNB0e6xVSu8OEr5rVU7uVN4a1cdPO
sVvPw6UiSKRJc//UuopGOJRgyEbn3UzpzNxBokPlurrObdvOtKPW76/uZDTZXm8qPAX2XW5tVlzM
Fqt24cmDNWIwsvQaFwYwr6KC3MHIGmhVUUZeuC+71r54gxVv0kqCZl4ObWA1uEKWKvGM9RYTh47k
CPBCmen7KGY6KNN5LzKXa5jMIkkMSk24UmRseXbHXxDJVU6Xhnpk2vR3t5Fq6tgszVgUvm8mBAIk
kn1MVBY+L1l/TXD51UbUxrjOP/UE3GvEZglaono1/d4+telzWxjgL9y/jRt2Z2EX77qOmuVYWd2I
T1lF7sZeS3HxUaYNXEFGn94TZ1clfUlwZFOIX0sHENqzRma3HBpL+D0t6qQAKtA5ul/DNOBmyvUv
mVcCe9xKp5EHPo1B6UXkWzwibkWF6Id+VKUto6ShnSLt9Z9lR369V79cLziG4pL7iXSnA4dCAlDQ
n363og93/szIs7SHqMnVszMAeKvIq5G+f8NIDoWDLM4cMF9ju0BsG8IDnHjm/01wGL2MM6/d+tgQ
FOiWeiNYnFjexrsnaudRzPO78Ci9pd2rg+hKYilG+1xnKZWQMG5RWp4GwivBSaTR0OUnr/Cpw1MG
dCnTr0G7zyjPCJDDSDB0FUWThSHHHpu3FsU6s2n7varrHwPWo9TzW4GOWc05aU81HdTYbyB1nLir
+t2QIy2wTWqMtd0Q+29kV1UmE/wT+U1fhMKUSf/tKkoed6DTJKjizuobjIH4s8mQ+pL+dDPhAMYN
nJn7zfXdeNnoooqryYkCvcM4Yu459ubTYqT3bQD+5LrfnY1fQxrqXY1KJXbH6attil+Oi7O0EkwJ
RIcsSzBUPXm9WGOzmZskoK2Op1Umjk/oNHEXESPVM3H26EG6OpKVcbbGbT/JZt5dgYqRooEIFbTR
ReVJ2pG01pxmE/4slzuDmqTPDXwpqxp2FuMl4ieySVvxKmx7Rwbcj99wlzua3Aqymh4IjkpUI6c4
rLFIk3+yY8ucRRMJIKXNG4hZkL+3Pq158OXP3nl12c6pEKdjRae/c0x28XM29xdLEVFKD4VHjeCl
zTUvPmjiLbNoSBx+jkX58UB6B3didZk8WgLPYGtuGeW38g03sTSRNH09/Vp5dva24PcswkaihZFz
4pv6s5ImatscNaO++ro9D2ehV4+sE4drxRng7yc4sg26iNN1v0BfisaKxl2GKOds90ui/Y45WWG8
M5HaeW4mDsZcvY+OSZhckbcw+eXD3C7cOxw+IO01g4sWa2DRQl2vU3mi7tkiWatDYADCcqRl09JQ
wtZ/BsNHbJMFzDPZBjM9tlk6uPLNXtH3qLmNSVw2+fmvUlavem7XAOuhgsPHoIFrvV3VwQ7S3/a+
9iXx2IyBME1r3grMK9tk36yZ86RNy2Ta0YZRa5JTkF2P54wLfNd5QyJL+OQ9zPgVPQFLQmqyoC9J
aOhdxqL3E65HwvVI1xkJN8CBTUJ3lYdJiy4oKTXiFssvR1YzPJSbZUWdhVZW58EchxmTcuGnz4Sc
7WTntwnjwHfE7YyCViYMw5MSGFShwVPutNOPL3vi4ScMpIOGgNPrYzk0I+9Rmd2Y/qG1MzDLKzPL
xmpPFnvqs2dYd9ZqvxXkqCMLSkH2LF98sgcRGiY76+vvLUuGZf5MayYTy24maniphIBq1GEBKz96
LLhYVe0YljLKUWeto43rslHnjg3ahNQHeKD4xWrnCc1Au+9n61mlL0zaqngLvy375JNcYmASdIxn
PuhjZci3Vqpvvfg7G242bt0gtnvW7v2EmAj5V7Pzy/fc5dETAb9HngyKowG6xOrcjFjpYMMwfux0
gIsuNw69M8i9OVckzztkS+FE0ABcjNn7NkcWm13YordbrslRu6m9tlNzT48iXvsQMuqMfPf6EtKn
7xQQA4axQHttFFORJdvr9kUgR7O+Dc5G5Bjte6frXSvYMOgV1U4TsI91aYJz/b1coZoNzibL4lsf
NEnQ/cQK3Xmd0qzfjwZs52D823MKJ3ryaTmLvkPobjymRf5TYtKoKz8gtWbal8v0Qiflji6DP9QB
Hs6tiXUNxqc7RMphZCvfeVEOk0cvZy1mA+RrGuZ+46e1IBN1cS0TNtJcJKHOa+OV+3rxywRAX35N
mecni9HcZFGI7yURfpjFwmWkGq5Utp0DShNZIH1oOMIqW3HWsI/LySbe++yu4mAKP0B1f5eO/6YQ
VeGIeHeR8mTeN2CgJgF7EuW2cS5l7Z3cTr5iLvtCKLJeFl2G6HjFFwHtz8gFz6ns2X7q9qleXP8k
CkHxg1cv5qHjOOGMce03VxQVMVBlzjjeHmPNZg1zVvNches381TjYAjnFgk7o2ov+N46+FqaUTRK
HSLVYT2dS0LbDkY2/1kNpuKMmm/JINwiDr+ccehYgxpd7chz6vpgd4jCyPajeOIQGoI+2JkBxmmj
oyiVy9NsoOlg357xHZZJ1zZDHCxeeF7n8gLALmUNX1E+ITVkvXUYr7IM074e9+Rd5uCmkq7WbmRl
4ynAXxRJpV8crQ7ZoE4Fbw9vslclW7lcT0JGiliZv9Vvd0S9seUpodhW6oOC7afIp7yQPXXG3bZq
M84CZt6tDanDcjuOKIiApJ2xgOO6xUJEyVhu22EY6RvdZXoNVb5S0VQqCiq4jRmzQiJMjaTG2RnV
vCekQrOUlOOTXQozyr3MQtQz2xHSyxOzNCIlluI+FdmlluzSQpsv1ajMoXcLMcZ5LPZv634hhop1
SYsaLELEYUVYwRU1ewWuq+FUlBVrwjb8cgVCwqrV902tBQ27mohPaggZ6X6bsLUrU0M1RBAPzHWK
zZk4yImCg6FtmDS9aG88k1+Izd+b0Fl7tRsFzLLiem/C//Hyo/TkFxFXdCZTGkalh3Jq8jlew1Hc
sbrc592VLdahHMFer+/yBgWTv/YYKPWrP3SnvvT47YzPywJJmkrAgyUKV91NmnD2TkVG+eK4NExi
yL8R5rw3vn2nigFEUuoRL27Xt/zysf+aSCbxShzaKeSWCa2Tz4ER0YS3yUjnxvt4Xot3K2+YCLRM
A/xsxha/7INuaZLOVSM9EoDxZXhNlcZ5lGPnZxjXrN0x577arxtwJDwFPR8VgDFjKXZ+F5LR1od/
apDUxcqUsLdxZRXy1V3yjiMeeIetu185oV8xK+tTRxI5wWDdSfgFkdxqfcdF253Y4ngW+ylCK8Tj
tJlR77zI7T1V+S8EEGgHmLNaK0o3d+oPRjPu2GnmN6r4nQbgRoEMPSkkZZAhngA1ZflVzzDz3JUU
e6eMbBhBTgrjVYIEiskgpWbGQFmkMIjqBhix7eN9hr6Z5Q/S9BYCJu0KPQuFwyrgw6dsT3pJP42e
fYeKNrsAxmvPgdW/LBYyeGceUVeBdQVPhtZkDqKMqEpUulRYKerdymEmpNnqVhmKYJbA15tyOvfG
HDAhy/Z93fq0karjYU3/epX3RMtATT+O0EWrqG7dp1ojvkOARJGXtm3UtKdJkcIVvjLIY52/mSxg
uD7AS9r3TAop5tauj1Hs/R3s/GtQKGeRRRB1yoS5mjBErbgYAHV9ZwYbZ99lPYTeIVL8a+adcLFG
1/7YLEXLIN6FWf3U9foGTaqJcVMB9rKRMJCTnJ3Rwz5rh6Qn1uqlOyBlXmEiDNnGIMqiIbuatkEc
NsfUYq69NonIFZy/rlH8XCVZQ4TQELXsHbwCPIRfgzRW+MA2z2X/rfRZTp4fWwWyj4GMowKVeYI4
6QSob7kxoUatXFKmOe0cf9ZPFL/6KRyZSg1lCRyRf8BwJKnv+pnkzD2yFByC7arbdXbS2Ctr/gJo
IvQEdLhMa1dwxLSX87ycAGP9aYaUtwQpn1IhOrPJjplnIOce0ExmQK+bAFvFapR1XPwK5/HGt2RA
t56/Y7DzorGpf1vecGHH+AZ6NePc3/74i3+ZuvoAFOh24HpzUMUSvHLgOjylcD6Gdf4AAWTu0tSf
GYKSKo1Yg+msF5K0mj0uAJKiZmT6Mtfe90zJH5NWyh47AGqwoDxsJCs9BpgKxbocyv48tGYyC+Op
KgBoTdONuEaZMF5IMXExHWrwk07XYLVspYE6IeFGj82OhgN1zI+oGQmeL0g1NugGi9JlQKC7P4bb
xNuIoLkXwYvvZk9aFBKM4ADYWfa/VoP0khZHeG8P02monOtFdF15DEhu3e9JGdsulVAm80qZh9yw
38OeH8tI0cA6Kc1yMT7Ys+0dcLkpgDt0zbWNdGoev+xZ3XrojRDlITyobP9sF+O8H02P94xylb6g
TRyLkXhW36q6ZiQxE1k24GmNe5W9G911xcTqRuXi9zry0howO6LM85LKGlaCCrqftHTSY9oy+Sml
4ew0u87Y8SzCItyt2y3bnMiJIwud2IGxETTj+dHuWRr3DedOz3YtlwZTRhJXI1n6nNLYKzcAmAdG
qXS3ovb/gnltmQx6kkkI/yDON6WNzd8nJc6cGfez6TgRy6+/oi4+0mIFcQNlKrUXkLPoRHJPIJml
y2F8z9RKjOfwpJpCXzJku4mzIO5aH8Kcp7FqmdhtIR4A0yfruOadihYUlExaKx+AIxLdNl0es76S
2A2aJrHnIjhsPls14AaLDLglGzQDo0AUbZEl4qYIw2bGGaxa6owl/IChqFrz9xofLArs60/0zzK1
RopX0NKutaggKfvPuLug4MrqafMpvtpt4leT5XsMCcygQCu6M2Iu1PqB8AO2o9dZ6m5bLZYc4mka
h9PmoPQNHBvrQkqEWmrATtyM/IPpSdIMxg1W+DNhDH1slRa1BYYAdrDZyV0UWImrXuh2HadPGD5P
BsmqpwZVtL7uTrp8WGNOa4gQORUr82pmGVt1ojZ7Jj6KYIzheQ2Lw3VWusvFVQDNhn6r6FWzFfui
7dGxrH4fd7IgUyvNkzLMv+zAYvV1qB2vSRg37TAF/7V1Wu76IGfIWH+apmBItNBKFVvsGpmXWC12
A8ce7Tt79QgCyMIzOrKbXrCB7pyGEGD/aZyBu9vXLPFOv/mkdibBUuEVpJZvLU6p8Crxse2XHl7m
qc4OAzQY4y21UD6kdmpHqqvNc1qwdam5lLaej4Rt9XDoaiOnXWCvZtr3jUURXlNYMCCfqTBMJimw
J1Z4EDylPVpE8OCWJvLBaYpESozYuCRuq5CBXKHfbKeJ/OaanIlc0PJmgtQEwrTNv/ELt7mrO/GL
6owziiLwTLWkHvMKkbxMVwyWyxLNwVIf6Jl3iKS/R1lbB4OFYaYpwvPiFcVky0vr0vi2rIOQkNIo
EWPAyXjOffew2HYWwU5lJyrnHzPjYAh656lEjUJ3/J0rrh4HTGts4q9lISW/RsO8sirTOtEpjlJt
zZERMLHeuBlSUKmJJmo38i3AtOi3p8n5NlrnNJAHpyqsJvbUHkh7ZUXn9QeoAgRkUyvP+hQarOjG
65gEr9JxtFsdeaDvwFlhjPVysheNYryZVgNLKxoks83XuDMPnlUJFizFyhGMVGVyf6mafAEd/qwk
GxFqyQRqQMtR5fgOpXcz5W9zk5977t1sDZpkNvQfj2i03Mu/5XW83sw10/bYWtL0rPvxDX8HU9Ju
H7rhhwyC5vyP9+x/5NH739jv/sPV93/JpAdc7//n0rtslD2aI+Y/nH3//KF/O/UC8192YHvmP95U
GwA/Trh/O/W88F+2FxLwhCnbwXJ39fD9t1NPOPwn/Fm+BUHmGqeLve6/nXpO+C/LD10PVbDA+uZ7
3v/EqWf9m3H3/8zhwMYEfkAbYsZ/OvTmbl7HEurDsfVdd0dcOOjDbR1Z13krODsRyublejjsSyuT
L8uEAjOc6vQ0ydW5D1jzfOpQqBexZT3jc4dZYtX7cOOspQH7X/gIqfqV6005IRPI0BhAxXfWjxWk
xVPtX10EtpK8lWooJtyrFD4UR2BSxqYvbxsmWhxUG+tMLOPzRn+ouM6jXGl901HJ1Jgh0NHspqYp
CKnLI+GGiAEnwy1ew9ysD3ok04PIvJKKVwb7HAzVd+oJRC150zwKCkT0KTRtuwp5/2sra07z3GCq
Qzw4M2q/JxLCctuSvCp/e8v0oI8N2+v72XG4Y0HFhRDVy+DAqp3hrR0OG1dpGRY1uUqLx+zKlR8e
A5lq3w5WaO7rDo3XRYYsSVhntTapKghGfnWB4f4ZmKRTDfUzy0C7VXAowUdocC40fXfCNBB8/Rdz
57UbOZJu61c5DzBsRJAMmlulU1plpkxJuiFUJRU9GfTm6feX1Xtjqgdn+mCAc7GBgdDVUy2l0oT5
11rf8nL5ZrQ+k15ushY5ZhlmM/cPab7HFcfDchbe2YkrJJ5OCv+HYBdcU4VcbHWRV8jMZZd/5HaI
npJ502g8DuEtmpjIqeQGEUu41VnSyw8nGZmteAbu0loWeGsau+0eJ9ueroluzUfek/lNoMurjZ3w
vl6BZstg2wRRfzK9mknonNp1hVErZ+vXKkKbGAoKJiyV7MxAVj/iVg5nF58AzKc5CR5ahzyA7moh
lkRT3e+DH9WkmPuY7JA9Y3hY4qInYFWnM0qO0aT9ixvm2C+Y+DYfdmGofmlCEaYa0iXvnHkWd/Io
E+mPAZoVT4fy7B9hEhl0kZYxoksOmh2fee7gkSlSGdd3cZ8z1CCF1zzF0IzQjWDaMuYd9LwpA8v+
HMuUhH2PSgchlJKMQKBrFbfjv1HFeYKuf8tJQR3BfJCOHa4ry3YYrJM9mO+zpk+e3CYInozOt++9
xrXHdU//1HjsnQAbMY0BGhzNTXdkkx7ZyYCKJitAnqlzZ2c1+S4H1iPBzLbCGtUlAK+IsLuiXpZi
iMSuDoaAKCUQ8JnDf8JD5SjJ9MQrBBebsor2hl+08qrpJqPaFJGl4krfqms/dsxsrUpT3uR36h0R
2jrPREq5b0YdarFPRd0WeDn3UcNppVohjML21WHDOKElzpWJgJs8wKlrCB8WOmEKNTOtWjzzHIX0
BotvvMdE7mEvjkvSmWlI83lvznCCHBVcR9CqVz6C5Kt0RAGCQ2LwO7PqvmCSpxyH6huLsUUg265f
tYzB3mreXtUq6cvwZMopJDU6IHeblqrtO3rNs/u0Cci5zEb4Y27oYrBtQsEJus1aRNRMQC5uMHXH
8fCYuoPVrEFozvRLjvG+jbPmm2sMw9EyZhQTHMKNuxjMxHqLMKDvBhzeJZJGTpJMFCTiUyj/mFMb
m+lRmJHAr33aB1vTLxkvDn1h3TliHgLm/om8WQ0H4E1xkDA1nto0Pngxs/q7CK2yXhE6JaeTobcb
izEMjXmZE1S9Ek4Qj3B3rZceR/Na+mp4E2lUfzp5H+A36RMLKdWLBfBi09nWdS/2s2eJ+97BYzqT
n17ffhQ/u5NHGjj8j7EU7nOSOMJcOyIJuyWLCt2XSmb1i0yF/sA8k7wm+CuL05Q3EQNKqpvNLPVP
w9TGT3bsow1KTszDCpmHNbfw7ai7H4Jgfi4VAD1mosnt4gQGyuCTpIeHrnL1J82t9YEESveRuHja
ubUYxg5ICu1mfhmSIhDuTcwc1Fk2VbQk+YGkTPqMRKyd+S9hwSNmCaJKtSNvuTCI4wYrWZvWNy9s
RYkjP9cIK5g6t2PihD+n2oiwz6vgthxwSwGeLuwVpSnTeUCo9u/qBCgrpkTvBFVRXgwxCPqOYP9t
nEmHFDYAVfxg3NljTynAaqP7eba9bVlag23tjhHM1JhtrUWZYQBRdHhpGd+P3DZMGhCWbSGxVlcA
0C8iGcojlEi0Re5/w4eUFUah0mynNX0VzMJ5kwLJ0NXZ93JiUG2bis2Y+4QmyHrVP3XXIyvDG8nF
NknwJDOmdqwv3yEGtI5CD+siHywDVQhL/9Xqeit8sj1YXTyBvJXxzguGijxkhM6BbRgT/tDZCAUR
wz0/na3LWNWYo6piZO9T4RicDNCFDqbK2GkX8+zrad21LYo2LRNmvHSGtPOw5o4NUyUvx70UT21C
4ZtjTae4xmWCiut2J7xZIW64yuRtin+T8i3bJLK7QTKgc8yBOMzNOebXJAOLQjOTqDyKxB3inZLC
ZZTh1liBJpbqZTEU+KOytuqqi1k3pEyYJmPaSZUixwWV6eZrL0AgL9vZY2LdmoamooaME8uzRjOc
Q119zAhM7gLRtt17wuHwntvDEEL8IU269IIpPwuLDRPLV+ttXGvAesk9Cx1NSFW/8Y4Kv+kJcOQL
2nr9HVe9FfKow/EzKEuA3i3vIiRnk75oYcNCp19h3mfsJmupaf47Ng01WdjQPbbJXODaxsyyqRQO
dejGK6WGlZPZe/ycDc8Il/xZNJeqrmxIcDmDzUjmD02LIr6Jmrx/aIdwuOfa4D67xJYOQ5BjoNKQ
tFfCtG+PAHxCkERyb3GFxoE1kiWvLZPyxbY7mhUTIgDBDCn4lsZydClh90rrW9Y78n6QFh+bOAiX
Hsn+h2FurlFNc5w7SvlWBFNyJ7hnXofEt55xPFYP06SR0xKHXbZzSg4Pc7Src2Lkd+RRkv0gWYGW
iQby7udZiKk9lqG34fYNx79qRshjYa/I7RAbK18ZAPdvMnY0NXfdUKdLOPjTXs7QdjSuxzEZVxxI
s9fOVsZu1lZE47wvoy+mZekzyAqaW7ssYdCqgA+QoDy1WY2xgCWaW2znuIYg60gub43d2vwSvig/
hj7G6kKrABItR3Ng6ZPK422fYs/R2J8PsLCpPCDCgGRfDB/adLoJYks3f5XoTYfA7iKbrIGmp8AK
HZgXk1NNFyftUDncwgovDYGohPFtZt0PpDcpnC+h7LAOJva0aPn4sWM7IiqXKcH+ke4jhCCi7RHf
y5kcWsfxslvtm6kcK74wG2MjBg9gnEsdRUCD8Gk3CyL8paDwrMveKt3hQ6itvnKfewAlWO79hCNV
2YXVYiItmDEDqLtgY4buvCu4DSAk5YJh78TGvqzmAm01rqbus8oDyWm0H9ITqHG51NnY0gLvN/mP
dLTrq2/WUiGwE2dYxmqg/MUenPowWAnPVeIU6yiwEotk3w37HAriHSAEY5inuT+MWIMYHa2sLh0f
etU4z0iKtbuEqDZOd7NvGDc9GAcf0atsCojz2DFQhh5b/6Ta+dSSYdvU1W1AOHce3gKrxVSR8JL6
2GxK41FVpfPRZgbLctmp4JxHGZVFlS6AEA6zxlvhzj+kK6p3nPDzKRhK/Y4NK7O2VpwjNYVWP5IA
sEfeY+ysHozi0fnOdig1WtKk35K8jje8a4k30arDLCFSvnh21YwzVppMd4Y+A/sxh2b0JDMUKV6q
tHoVLq/vfZpUNWZkWr7qLTcSCNw4jAhFgqu2WRrHZrbIhETlJteCzJxFDpglopdwFQ0v0hagkjCp
VpVRl1cuQKhuVVJx2cjgkS7CvDE+GBiE91FUkRj2yrDnTlOm7y57OIu7ilPARSqff5pl1j7YXZr9
EIhoOT0Y8UhQQZHG2Bg1voRVkScodWoOXJITYLV42xjyixx+ecgDipVMgypb1yza9q6v62QbIBmr
5WRX7ksSeNSHsT4TCk31Z8iByrtzvMEZ9jYd5fj3/RSHYZRBdsXmy85Rk/mKHKIATVjvXOABn+NI
cspocoF/wrK2QLCDZ6MkE8cJg/QLeDDe2yWdyTePT+o+TPNNzbJ7LX5Gts3UPTBMCrVYgGjyAWcS
MUbGSwnWem32rX2p2nQ+1iVeq4WyGw6MqA7vk5Vbx5hgMKnGmwXZ6814U1QsCXdTlgczh3Y6KbOM
k7POFKFWK2jGJ1LL9amrPHo4ZUaCktgjE1hSDZ9BnqGgEn4XUFG400qzNuEfInmaQJMOad9eXd5j
OxOInWe2cG45Kcp2eFTDFBCvbd23Ob3li+NsPQuuBRXSF3ywZyk99zloe/lmBsrYaJaCewcuLTqf
jm9hCdteWw4qLSa4buulHWILKUVGzYN8caIkepBeNRC8bJLHpJroOAdCTHde2MJhQ6x5M7tauqcg
ixKy0x05pZIthCI03SegEErrTACfYyGaq3NscU198XQ2Hw6VuQxVi2x4G7JhfnXGUr8MOMzZM8F/
EJEF1sj2WPEBMjillyaZkgK1n21Kdm9amfnniIcyXIIw4QrYU8rID+EzivV7rJzTNAHqivh43WNi
rM725LUH6Onyvi81sVjSVPEqxFu9CCpX0D3LDDtym/G1cMsOlDuVMBxSHKQqS4SbNi7Hpe0F+BGa
Wi1If3UXI/ISmJZ2nvzgAJp/x7dqfUsJo/cuWzEoCYsFXKvxJrokM+Nan7bOgPsYzgAoefdaxvw1
MOU/KGxJNrpncmcWidxlTdOCQPe5nydzTZP04HBMI3WxJiIoNrOfgrqhFINkWZpmC5uNElitTZZB
yeg5ozPjlUELF2914xzYbEZ32jCqeWngZhzJcXYJTHabRFGM2htXXsGJvCwin8BZZCyt1tMfXPGa
Gse8rR/S2Asp5QmGO60giafOHMHWsSl2KfHvbZoMh8Jdl4fiwYtVSvtB6BMJHMyNDjo2cDtJobFH
ZBXwVlcj3aCexXEs1ZEGqlsMIRSQrH/XMf0fa4Su7GcAWu4aeJDeyzAdv806wvpoJ4U8iIRWq0mB
A7SJdz4yRDeXCF+gttlJ30D85ae5ifXKo/zOuAM07ECgKGoYbHQO9VMQ7W/X8wajT1ZQ8BQ3m6mh
ta60wuwzZKVZm4RZN33nZf0S5a9eV1WanV3cJo81Vqi3oSSvB+582tZeOxI7asCHZ5OllhajqUXD
dS2GKMGec+cgury3EBc9CsR9cbusFwzQYnANNkN7QqYNF8TX2eZj1CNEv9pazuTMmedfyWbfklCu
8WSDijylsEYxLnvotVEYQ6hxy9Q9+VM/fGd9mh8cI4YkaJAcOzBXlh/t7OoNcpsAx1T192WTYp41
FaIHwAtOOiGpolgkNveSLHtP+3o+dCAAXpKxMeHiiPjizO7AmGhQi6E31YGUQXmZsja8t5Cv3xo/
NU8E6GxAOG7p/IiTGZBe09NEH8iby438fLTAgFacNPzwnXKpA1IUEuKiio2dSPW8lgwfD4gRzTXM
RXRP6Vh3thPfuQBe4igROvKHlYckHwva4MAD+H2+yTBwQibIZ3EOgrL/cnQcHeO+p33JF+qSuVMD
rbFooNaXgmq9mds0l+9EF5zq83m+VgHHIHOezJNhUuVhYqRK0aXS4CMd/bE9Wq1iwHPzYuMcJTFe
QFgjZFaXazVmwWLmFvcED4IPgh0lFKD71qslnfKUtxIPde0wsWKgRxxEYR9h9qPu8GMbVJ3Db/VN
3R+MOscm6DKMEos2F+6l8PBQwZl2aFiIYMK3YbNOCgDlvtaMMYOwvyEyU9BDffOmpYIkQfEB4UGG
A44zRE/MlqdlKjpwjqbmRMswaKRN1YfqY0zpisSpi4m5jV6j1mg+jAyUHwxoz0Udm4sPjmLqbUKG
IogZcpVXptd8M9vWQbbuYRvJwfCmXaqdyFxi/Ck97lLGOAJOEiHFtlQnrMu0iT7UaMKMyJhuHIKE
q/Ei9StqJSYiKBYI5XOnHXdTORgLC1cUV8uV9Vvoq+TFbNPqOR7N9BPUk9mSrCfDrzXEqboFY8Xk
2NlKSvw2cxaWq2Gso3czye0jykvwmtYOgI5RV/a9tgLy8FkZcMkxAIP4cZLcsj45UVgncQ5cQIJH
Q+bsXIFZ8sIwWcTkBJTJX8fBNK7n0IgOVWtGyKtFiG9mpiyIEXD0FeKgO0mrxjBZZj1Ho6Two02n
ovZAGg1PaR5W1n3oluLIsaI/NOxR79rKJdK1nWE8CuH1kF8rxoXhBhGgJW8O7nRtOi+34+ZZd5EH
FtMVW1wd/S7vJXMZ36tfLQeIVFxiccknE4BOGWq+g+rOCtPgyfBGymql8jeWlMOKXSjcznTWcW5P
X6qKbEBZ2vG6KVOjvCMvGxwC4tIL1y3KFf0JlHji8KqXTPLba4tl4K4XKj7NFgVASQ42L8wmd98k
AR2wTlb/KPDsAejR9FY7s7/0C6vfEujq8fCOiX/Eoc5QshfjgSe33Rv4AwUEV9/8DrYmvaMWNt0Q
wFHHik8YvCBrbk66jhNI63V37SERcJ9VXn2qpsHYzlbffAfhRgsKwdgPx4/jg10bw0bqITjWc+F9
ZZmn7zG1Ex4qQd9YDaQSyYJKN4XoP+e4g99euumbmdAc5KIBPyXm2F9IF3Dcm2LEO+LFZA+8cKJ5
JRtehBURhKTWdSJt4JPo28Q1cwdAKFCusWAigrtoIjDBbuBQzy1Wfd3nr6NreF/arv0nrMjddZyG
4rEL6nzvz4r9resJQ9lkvwHDlXm2DKqgZ11SeC8TBLnAq+1Hh4RhcIfBBSOScqt+Z8Wq2Ngk7krS
YXQ6TiTnH8yYWjtGNuP8052LadVYAR4+FjDjCi9/BC8n3JZXH1t8mxveA7fIZoORxDhwi+Zl8l2s
XoFptGuyTTVEhHHq91TKEDmIgqSgT61VTzIcOlwrpvE6hgSeOMzH8dpxwYqZmaO2SZ9Xez+03J+2
5duHGuv5uO64IwB/qkvrvsZa/MpEorg0zCAXnkvbQwk4/XsVTtiCQzIJTHqKVtwn2K7KxQw1676Z
5y6/M7uxfu+VI7ZlrixGGE30okRuofIG+KI7v723R5JRViuM6s5jUoHfB+b3TlMasUssEuxmodRn
ATf/nELVo/lCWOLKjxt/cCCjzcQT6ab0dfZiOJNNgTMC1D+SKuJipkYyE4xXcbA62uS7z0wfox5/
DFQeQDdKfys5vX24lo/XHQzBk2+RvpsDJZ/jQNz4HGCp15moItq1bRKDZT9HdBuCHoAYbdrOa1Ia
pnlQSTycVG56x2yuyvM/VG1McTFU4X0x+vp9qn21Z/McLznTJG67Tvcg/dDe9TIz3gkL13vokPm+
BwrObW70SoK0Y3yjUFXTChUFM2MIyKlJEutq5hy2Fk43cCMx+qj4BlmPc6SPi7JcEr0vNVGimyXe
ByNzV01jNL3GJX6FfPK7e5PU349+yNtnFCt+IWjM0WfcBi+F8EE4VHNdrTihxT+DRokZ21zu7blZ
qG+ZTXMMBhhn4bIBbbWJBWzQgqPNP7jsNk1nefF9M9EJILK4u6Av0nxLWsJaIPOk38nNN1eKZpD0
O7BG/IyyPuP9QhccBK0pg1MRYi3Z+v0/4eX/v1Xsfwej/V/IkMWGK9CHaeP89yTZ/Qd10HH6O0n2
n//Znyq16/1Br4OrmAva0haOCZr2T5Wa/4f3oEBNgrUu/qJSW+YfvK0tioH+7Fq41av9j0ot//Bc
x1fwYlwBpd33/iOV2vwrTvZPkVq5vrz9+x8f17gIwc7KfwQus2DwcMEmzIYjaVc6mowGrESffU/x
k4TYyXrbRFAC5xW72xh3YufQkJQZ28gjshHxlt7BUpP3uBDjZeGlKfNtWXDWQDMacnM/IpwgBpor
i1s/fT+PdeTh+asJ8hlPo0nMXXrM2930AeLMBP0hwst0o9JeTRV9jk6Ay5QgBwCt5zQpflS5hZsL
l/cYJSXFveaJQNkBjgOuRQ8nZcIejgm3oqyJypLOwFDtm4I7NFwfBrR30icbFWFhpHMuuWvC5suo
9dUn4BKQvvR0+suRtB+G9lsfzg/B5FB8+en66HMIJCsh3MeZwUSbvAbRz47JCBvp6xApgujYhGP5
UFkKdlbXf6iglWysz7VtfqqEQRy1Ghcp5tXUFng5m+SJihbzWKuUk5Ka6AgHdtjcyB5+AeTAo6UR
C4zYUq9Iqbs5vCC/nGZG5jtqIvWrO01wYfKk37R5zbJPY1HPvGyZtnXtrvAJN/oOtwSEcsw8ZMKg
zCcBtjMT+yFp7LnxzvS4VafOqfiLsnlCom12NjeauBqqfTeX5RfisKaHzIyfOekllH2KQzYwRaJ/
o9z85/6Xf2tb+Yu55f/ukvlfuHR4f7torEHZ/Pj6fc24/f0/VwsfWDT0fd/BVEH5um/BmP5ztTDU
H9Kilh3wM7CiW7sjjOnf8NOeEEw/lVQYUdx/Lhe2/MMi6+F4LCfS+o9NLX8FwQOvtm3PhYRqOjYr
Fgzqv64apEYZwWjOu1k+TPe9NTpgjGV5V8O5xF/eRgeC1Na67Nz+kbqkcSjerWSAXuu1+CNc2PkU
J2mIdTPHu99W3v9GZf+f39DY/wKp59EwdDEl1n6uAyjgN2fP7yuayA3i5nhBiDBrC6gAQW4+iecq
msSlhHtbxlwE0EyshGDW7B78qjfui9tElJWhW/aCFFjbqfQQJpZc/v2D+0Xl/qcXiAfnmIRg2AFM
XiXfdXjFf39wMdJIEtVcJqZeAQ8a6M3YhGF5DLU9H0uzttfa9ZYV4ZZlPEVcijOis3TE0NlJmc96
zDhFVBlQ4QR/7ZJAOqilsaP5Kp3UYxTn32EGPBD1P4MJrjHb0WevjOxspZm8AuXcAJ3gqJ4k5Ern
ENUpgKvhq2yZNJnAn16EhyaZ0xNVYtazkND4NHrQ3LXmNrTn+iDxdYRWJr9X0fzcRAUKWcwRRljx
GiYLFWRcR69+6kf3dsj0Vyc0H1pd/mR1oNf+/qm8fQR+qzn99TqzYdr4uvzb/9xbO8RvOxd0cA5a
IgU2qlnW7QZYpUAkOAWE71fT29BS1YSBJl+hY0+gMA37MSVzWajn/tZn1tUfyCz2GtapPNRqF6D6
PJdBDD9UUqRnVRitg6YJt6Ou5aIZog7f60CZxiSaDdN/TmaDs7NA224Mz9gyCCAu3OeIQxIUsSWH
6OHXF98PuR2TGYWERWn83z8Jv7bnv7yfFAUYvhCmwqzmWv9a1YLg7QC7sphj/PrRIhRbq1yOw1x+
Y6rknuqBC31mP5lcOJ4xSexlXnlb0ALwbm+/Td6I+Ej+pr6kSRDRRCqvf/8I/6Uw6tc7nnpfiRuH
RYvVijXp95fJHm1SC07JBQlTRX9r/2sUHKfmlpqdJ7mbtDrDCyzO9W04YKdlCP2s+YmIha3Bae6B
L5XwO/ykYOzrX7Uo62Pu+O/8t3hXpqk+pm70HZ5Dc5Rjg++8p6UnHBgxlB7p67IMwTX+z6dmQLza
+jT8YMMeo8fRbGHk193Bto2HLBgOFj0M57BeYYMpT2okvuwFTwWVrW8z0iC5bgBBFIumhM7Mdu15
VQx6fStoNL26Tn3p+7F4qPP8MZ5RxxyytaeoKT79bHzOmDTsQtWFh//H84tR/S8fBArwgKMLU7iO
Kz1lCedffIZcLx1/VA6ekQFjM+NaCLfY2sbRvFSpZROMnRvyMzcOhNdwkWJEbaDDpSi1YXuIS1uQ
PHQsxjvy3cv9BRTc/KjJ47t2fAxuuSe7JII9DfMqiX33mDVQuTpmj0tGzN9rZLeFGifIGJH5M7q9
+2YzeBsHusndudsjKRsodumGKTW3fzFBnNB+fXAqbk3RfNPPNWgNKQ8ANWnQzbonog0E6cA7A8u6
eon33DMHMVPjvRKzc69LEwJnnTzXLSRCXe3gwaW5E62UMuFWYJXu9Ao9hzx8YgGuq6+uYAQEkmeJ
U3Nvk8Xmxn8H+uIa5cOF2psMtbY6QA3M6LW0VlYKmDJJeMmyxzQi/HDLUpK6JL2HkIYqWYcSen79
6BLi0SS0HN8NFhkJ4mgmI6TM5JI7/Uc5XSGHbrqZtaJJ5fiQRz9BmNkv0oa6nUt8kLbag4U5e4aR
bH3BZUxjadoOMTpHT1n0EcABlJ6M+Sott8WlKI6m8JKrSh9Gz2jnc9B77jJnfKUBMTh6JQseBIu1
XBpMsxe143FSVZO5YiRRnk0kGEbJH0Mu/HVTTw9pOpkPDHb/+4sySR0Vyn0oNe3pbp/Pr6avd1Q/
RVxNTfpUactdcpMOrw1tA6uOqMSDi5FuY1VSHWTZYNyrirNS0tsMnYo3FFkFZ/rtjQXQ94YM3fwz
yjzvc8BVIrO1yh1Ia4aMHn598emIgkjPs8zIFrZkD5I+D9BEncJ2VnyDfJHrgMgjgMDyVEZMkMfU
/rLTbzg/gF6bud6m4xR+6iB7w21XvscKTx/hUvslQG7lCqGGR6+nHL6InUNnF81JiGwxFjJHPTUk
PDIf70bA7cZ2nyLRv9mdHk+yd8znHIRJNlt7aFP9uTXa7imGHsME1f6WVnqNkDevq9iqNpWBdc9w
/ZdmGlyYr3O90hV1kjOblO+36oLbEJZ76xPaHEv8DgVFp8rCrVqnK5ZPb+v3s0eAGWdlhmC2QK+k
UX7S5mPdMlajdJOhRhB+jK5ZvgeVeSGFlZwti+hXaPT+DtqgXNlt/fPXn5rEw7T16x8rgsio+xB2
seHeZCdj9+cX0zjhqMgj1g5lL6n7cI9VDA4jc4tLV8Ywu3K4nWZXEaoQMB8Rub75kKnG1F8J3QY4
FeZdqfyWyD0gvzKAYWbDoFhbDdEbH8MW9lgoVwvXFlz9fn1RDrcwa1EBy6D/eYHpqD3+80tjBikS
IyYdv+LF6Rvup2Y6vJLmp6WTh7KIAYLvjL4KDqkdYXnJ7H7vooaQyafFVvALmtCvmbh1wZbb/UuM
/yxuv9w8JJGJYYxCq/rBzStnr1LbuDMjeZCVND+cfk3utP+OoMc4scVjsLb5AGwQMNOD1rbihtTc
/foTxqdgqe1pPHcwrY2kby6eFctD0qtjybe/tJW9b+K23capiIgK0heUqrla1l1p3ks/+dnkpnnb
lcuFV6lvZRw90p41Lgrbnqh/gGVtBhO4wMC5WU5E12zyum2ZY6XtTsLjuRckj4DuMBBU83BtkpFe
ktbG2NYtjczXb6IdvmTdfI/NoXmAPt8uMVxz5DFFtkOwtBeBzs1LCHVZj3VL1o0ohlPjHWN8lEJU
prbzCprpWlhQtknLtOc+FO25nghFEosJ7hO/8HcxCTsywBD2bXRXSUfPYp7yHyWb8AG+uLk1h2Al
QLpNMudu2+Exwwr0ivUBvc2BkgzWH5zogHyXMcR+X9dWWzypvhUkZUpj1d7+mOa0nIMWcK/+FH/1
dGc/IEZtZD6GWy+yHwFVT/tfXzqcPxtZVtmLBU5iWeRdeRhrLKF1VzcQJHyM1f5E0QBV0hWKfN8u
kjjyNwjTH8KzyuNstBzInZhCGgMYJxKcACDPyXeq7f5qulO5q+0WNvWc91eDFPsh9LNvjF27K3Tk
7urmnDdj4p9MDA3kZazTWwrk1X5KqY6oEhJEgjvCfqj7cTNFt9IRLOd7ou3QAI3bP/76869/8qBM
3nkyxcrUhecMVy2tFfxqQZNmh9r+VqNNfsgEqdvzqBPjJR3CmhGptjFCAhZb5xxeEOKleW9BXznz
6aD5NJX4lujuWWtS7uuRzWidJwFt3+SRD4S44LQ5k/rzioBmdOdlJow2gSfMnM0jJ516w7j5pQoK
92KMs3vxM0/ddrrPX7+nCPW2S7z87LKRLNwGmoUfu/WFkmqSrER/JeGfVYWT6zkqNZfIoiPyC9bE
H3amVNU6zjK82HSbHvqpZdEHdG5UeXkwRcECO1GyM5DLfaLWmSx+3GPEaaNgHbohs/woxJPhWNUj
qJ7JtOTVUIW3nDB7+2AImzrmox3R01Ye2NL6azLP7Sb34CskiXfB8RrdJWIotlEFp7uarW4z+POp
1kJfWi/cN07XHbDLrOYk1G95n+5Uv7LM/nkqtLezR9wuJBjzNZ5wdmLPyk7uTNhJGxqTVjs9+tzq
jnway2tYfLWactLUnuFajGN2rk2tlzN27UdDAfUrxvBTqAH7zO2v5yRMdwi6nD6a4Xsn55gMiFk9
xql8L6e4P/jkRx4xEKwtz1f49WW5xq51ERxJl92QfHmzKEGxPyTJPD5ULeYklJKCXUVjQv4xJ+an
NZTRk6WAjWDoocqlU7tm6k9A+iDyE/E4ughJhzpl6+KeiDrNjG1w3+IER5I2iUm2RX8umGbQFSDg
15Y4d6z6arOR7jiiDCe4rxEut/QgfE2ADjJEpOkPGFP4z/FjQtsN+ER7RIPDCM7PjDki6rmN1733
YNH4usBYe8pHmpSIXMZH4XM0zerjECXp89T2x6YvLxRX8mEZ6EsqZ2s9BqJcllX6QsRGHRquhHct
6K072B0oRtYLBrpmz3PXz9naGWlhR+zeV/YU7zSWimTtYm/aBNN0tJK2XAHRRHqZ++8+3yfE6uXn
dFOFEQm43MhXY2esW6KbPXlBHRhHeiNWFPOOC7fL+4NTu1h72nFazXp6cDwOzPZM9QOOznu7s9cd
zM77hiaFlKKiNSLAzvKNiKWBVukuvAISw+buA1SXEPBgShh7bXkjvYAPIiNhh28G7R7IiaoUkHDu
MExaxxCVwhx/GonAuZHtAgEv1JJEFjjcLadULP2ZnnVaZw3cptO7SEVyJTJp4Gu2yys3V4LCgmYi
s+ShdNFwqeZmPWpLwz/V69YMvJ0T385sYuPfXEs3wDdXEXbDmvqnel/Fol/FallzB6XjisxBPELV
IeR8b8xyHeqyxZze4Qf03YXKs69uCmmZLePTyMGMVDf12UD+YO0tY41lKMYbfj9mn9ill0YYiUNh
zU9RqEqarLweOhRrWDuOeKWzQwectCE9e+dOvNu9CBtLkAxPsgNkpfw3l70Fj6wmFkx8i6B9+S3J
IjgYvkHugC6R8lYYNtTvNdoOvwMCmmjeGICwSg4GbpMmX8/Z9OVP4Lmxfy9yIV9U7g50VcTE1w19
7IR3oSHHWNLATTA3yY9h6h+DWj67rUUrVamCTdUkD8Cw1Ioc5E/4Ch5cBfKLBEhg6WIEhtlGe0by
Gk+GzWuCQXjSSPoeuGM7GDFt2/OugsH6X0ydyXLjRrtEnwgRGAvAlgQ4k5KouTcISd1CYR4K89P/
B97cu7DddnRbEklUfUPmybU3HS5zPj4qfDmivSV+XjzM2bem46Girpuei1L/o7/2fO5JopggMC3Q
FH1lYdsg0ahulssVlfaaCeAFvasw15TioYf+d/FmItfsdPn2vPmgUA2ERqOQMUCfO5FsGc51PjNm
oIWCHYpaK9sRkwA5srPuxkyDlkkQxLm11u+lw3HZHUdpIBpBh7rFlqPf0sy7KqN+IbWr2YnGujl1
35xyBoY9ktXQalfl7TCHeWkwaUSpHMfdBDKQpbwAE22D1Bzn+V+asCCPnelodzY7bbArGObas7Ia
C7Ynim9Lq45M+V6Twn6cJxQ0Q2/pQVn5/1Is8/3cODtdQaUpX1zAmFvZmX/iSsdp3kgRRCnHKSvR
hdRgYPqGd6qB9mTD4B5Q+SCpE7iRY1rMfKlfSICEW5LH29pS3sUvAGguRgrJ1oGwItpTUQw9mtP0
tdQi/5nV3IZlv7prEOhR45O/5xXf44JVV6H02grJrAkGPMqmDLw5PVGqAVhlmcebz96Z5njLUFjb
jZ6Eab/wEfY5jjaWgcTd4PLGrHJP4ZieRUMMmlNPh3bg/Je9znrc177KGMZYyWrQd9h95wpVOdrh
BaZD+ZswW8Aw5wA9npCNZt4F9uHCbWCdo9iOnspaPFFU6aZWfZGW+DTRwSF3fYf29JQCz9tYE5gd
B4Yx62OqEc9CSpza5VXlDGIRq4HcQFYeLoCvl8ZjgtUZFzk0P5WPYB4CFROcaIYf2+PHiTCSuxP8
8MTtsyvY7DGkDLIqnyCfFf2dR/l0kN300+i4paahOYLEVWAyCzvAiOKgeyHyoPyL2+AeA1EBzECJ
LazYRppfMBfiO99iLyPmwAgmsnxAMOLx6nxeVhmZONyqS4U+dJuVa5ZMWhyHdR4RCWQgGdjjpJL8
n8RKRiubq5FG+mHJsnMGu+s4j7xn4LOMg6WD1WBeQZpbXJ5QTH0yFKjW3DllTNjftbzfdbF2BBNa
wKH1j7GKiu2IBRnfVYHrL8ruZSXCun/PRBxvC3Z4O29xnryIMjmmjttOZung8Ynob52EVrkB0Bmh
Is/GGPySVPOGoR0O0AnjVKnzGhSqYPBtJES0YbjLAVlsSokdEuB4WGpE10B4PxgD/ktZ0KLTPget
B0Cn10kIbOfko4VINAz1dxdh8uw17E9wXraWrPxdTYUOOLg4ahaIJX/8HDSwLs6/OUHw5/TbCuWs
8PJj1doQr8Wzu0hamDGdsF8bR9sq4C4Lb9cgiDz2rMdNHFcOGodt5ql9qlO/9hKRUpMQZTb70U6k
9t5ksACXfX4iQY4SNjOyoBAcCahDHSzrnGVjEso+vbL3n7Yyi2C4jMyFnYaryNOrMCZ0bdtV0BVj
xd0ttO6YKXqWurK5x2xd8cHus8CoRQgV3tuS4yNZ+TtHgymgEGTWrOuGxGuiUzrEG6ya+etowKRQ
ePM8gPKELANHGolKCti7Gjoheq3akxCsdiPBvyH+pICmQJ0ZDYkr0/uWkAgcQyZSuoyhva3Xp86T
8IQMgEA+F3xd8tr1rdxY+KP4LCZYYdwk8PSFK8UUl8VOkQxYfRe2BpVR1pvzyiTDPMJT4eHixaSG
Nd9G1jCgCQzy9VMpygK9K2leZjGcbTP/Uybk31alxnfgrOzOxr5KuwqKgUG5J5672bB3ZKr2PHD4
tSK5BSsYSmc90Nht2KYKRssbtm2xprW8CweSr+b2QZJ0L8XsEojSvMkSjSpxfnVIkxQ4M++ws7jG
Ia62mmbGXA3R1eZ+2HngD7xuJCr4P/q8gzArdfRvkGNR0LQG+VhiLet0thGxnT3Dm9tRnKI/E752
zTp6h4U6aFPiasXml4Xt2MHHTDzIkui6bU4HDn+E9+1EnKXprYY5Iw66CSVTUTYXLzVfNRm5aJQX
jdLNLa+FbsHcLM2ACHUkIa6rnQbJGefZBs/Q3KPwkGDT49zkB3S1LQkRB1UA4vdSwhP5nOoEQvJn
tOHV8tPuJKE8SWcxwtFQWaAKWt1mQBDnIA7hzx9UQi2fjSVvcApgIgJduFBWX1RR3ZSOMNZ3rIEN
BF99ITc+dKYlLPT4RqXPOBAjSj2CReg78mKIEANNxk3YOYgBGeDUNYxOIRVfoRO0shD36/mz8cZH
vWa6EjPTZRLjPKl5epBeBo1EX2XSZhP+pxTW9rkpXWx9NqJW0BA28ieeXbX3ErxwAOQmjDc6saZi
sW+M8UPa2Rff8BbmadwlfJSaRkO/b7fklDMlod9TJ82qaC7atOb4icWpRP637TC4blXrlWejXsoz
WllS82IOwHb0D/FitwdSEFb5cx+AaqMVM6MpTCvPQ/XZ+jvEQhu9TfOT3TWfeKXkdbL6Y+bIY6Sh
9Uw0aV4n4kWHuYBSSq5zbDSfKJvnk9HhKK9FwUOvF/FGM2CpePObBQcmcGvDgmXe7aFhQGodYu2R
9jI5ZE4ld7bKYSKzp9diAxB+diRICAKUWOEaRv44icdsmZxNr7rfWEw9Ukt5c+Cj9s4IR6i90RyA
DQwpe2++x+Unh+oLC10ftp51o9DYTDOoiu4qe/tDNfWXm2EUn3ZihF+8qDCV7s80858AmpDfPh+9
fjxCAdjVonrpG+eHauxOlLfJxT7k4l+kDpLNwGfNB1xZKIri4U05kY6V0b00RUNO3fpDNlP5worH
QOXnrtgsUv90OKx55H6mc4a616A/dtJ/fZHewYVdjHSLvuNGAl04zDljZZIzXYMcmJrZpPgBf/St
BoNdW4wQ1Ygq5rXlff5xJ56nIp/ejQLRLyXDS6doW5z5aM65QRx8NAdQyIOUumwjCn5M3ER/JW6f
jW+8MALjc8c5jhAvjEcwvaNG8KfEhZGmswxGxSW02hznGQrJ4NZQzMnizfTXroKqRwQyD0byYD8O
VVmfEFEThJmv8sk0f+nc7kErnnAWUtmOLVnwfupgNhqcY9Toz3lWvuWIHTf5VN/aLFJYXoDLwwRA
qaW11ka3lR3EUfeDw/sNXw7j32JYLz+bc2V4jkrsm46pHaTRi53lOhYXCTCcyMBnjX/L3BI8eBrh
ndLiGb9+Iox14AJM3A3ccbUdqINqJ531F6BhhW2H6XfM0THEYecLh8Q7+5tahxgr+c06KSQn035w
f5SzTlpEZx8lY/lgRt9K2Bx8w5a6VCP5mYSQW08Ve0xHdnDotxGu+hGnPXIRgpOxu8It/tct0VFM
6qrp0y4dnbeO+TnfT90Sr4KoOMsij6M6AiuD9WYqMKBH0sTjyQH2VDeRE8jHWa/6K2G2Dkro5tDN
5o6ftriUlRHoSfNnjLRgHvFT6grx22Tn/0adcYKefUW0pxTn0wf+C1CEClhnyXI5JGmzOIwMyAMf
ymjaJdO1ZRaO/p6mvLIWdsnmfC5UpL1HVrZzLUUNFq2CfDG+2+Nw9t253miVTHYyYwTcWN19hq+4
0wzC9lKnB+nGpvyihlfu8vigKm9HpEbmdt+dQlcz2dldL+mv4hjJsRrH/WK+lQSuPOgSnHU8tFyS
itcEZxPgyHlKdi56dU6J/k02tK/RQNzhOCf7RX7ZLfPUntxcuJTtBmHZm4ubam9GYwL4h8FHb6rm
YgkrKJwiRFItkm781gk7sBiB4CHxIQy08jkyeXBUnQL10yvv2XXzv8pjAd7ky0eaR2eR4Xl2R3y0
J5Ox4kbv3Mtkph/TbDEObp+73NED00DYnjTao70kxL31lOH2HN2V2Q/ntirvlckCwFeEG2dktfKU
EukFvlZO0942IAS3imSVGMXvDj8uStRlpBPM+hPqEUjWWHr5AVe0XiVPPiF7oB3G2+DqJ9G/uniF
dwRCw2oXHodn7DNZ8CiW4I53bexuOLHSXcNIxeuRCrAyDhqOXzuqv9Y9Y2R/WGTzHUxUvsRsq91i
a++Ni8A4MxGje6MZoNv5xbtQHYpZezVL95b3EA7RRpBuV9IilLn10GpXq+9PTa/v4sGDcTbpgUKb
VUferixKKM2k6giX1gPwyUvURx+5C6PcktFvzFhmNLnnB4wSiPHzF4dKVTeeisH5gNbBXZQB01Zd
G2i9A5Uxw9aXMz6LfGc3Gy1Km6eowniRGhxCvLl3MCSAW930U7jU/nzHPikmMBGbe5VZ+DWc6MNW
zC3F1UgAvYkGWh9i6eu8lAegwWTSzaPDSALIcue9Z3r3kzftW+bVqD6U2itGR6CUTbUfIUqXOfq8
BJwjMAY6i4HqZBqzM6jOFxGpOzXpNpo0sG+6E+069nW7oQ7LtX+ysHDsMOBQxVls+sbRDMu0LClH
MH76LSoVEx8SIGBQlMVqAK982FD4v/Go1KtWPLPGh7gumY5h/c3MGYG0x0ym5NDFHZxdLJXeCGBL
oFq5hFcRBzthfghY9m4yRqubaKqrLXSeMRoIFhxITcSxO/vvUrpPbuRjF2AkwViiTxnMVhSZOMtA
k0fn1jCfEUDEpwI74tbO4xc8oEXgOALNAHmXPnJvgiukCSomPSa5tYKnZMvza28HXbkQ78ucKBd9
QBA57TXJGDdTTBpHr5oe61LtoQbccSXxIjUFpAbAcTnjat9IlnfiXxSCIGZ+hpLulnbkrjT3jzC7
X44GGBsK1v3ASGvjF8ZHzlx563QlLgUSql32ygDjrMRklKS/YBYGLsgoAIF3tvPy/jNfhouTQ/Mf
ySdLZx/VJTJQ3V6ioOK6AlKSwKY4Jd/mSh2rnepXDCjLe02PwmaKn3qORJWzX/VdML1dt7YuaNQx
0JCbjLkIMZu3F1nCuYmyVAPo4iS/MX6frZ4wgovAqY8pp1NCKzbJThwW/Jd0rjz8TTHkxFjUPV0H
u5TocTSjb0KACWZfMWClQBKQx8u8j9X4J9XLsB/Z9nlYi9YU37PCZRoKPg6QgqdTtdio4O2EsGWs
lhUuTRd2+sWY0ZBK86vXeh40neULDi1iGFi1gNYY1BEEOWDH7gcFHCJ22FKMfftXyZMB9INz0pzN
q2nlFxlgZP9D8nH1JovmsVGkNIwGIYApg8uwSQHn9taAekUX+2xKWBG6HDQZ3FpcwGtt/Olgnz8O
j1GXpXtM5NFm6toXKn6bi1oMvBsCxrmNCAgkrcWCCWJyXJKDrvsPmTOB612AyfkijAsfnZD8xS4c
KhMYbbzaItrOfi7t5uxCxf/vnwDiqGKUDNq2fdeanE7MroFnsD7ShqI7OTMIUr/Mnx2ZPmVZ4VIy
sR1lyxKOXk2etE8u0XJeGMl7K1qODz5aCzzcGzLNg9bPCJMCCLntQHicVPFOBVWe+xH/jq2TicYS
lYcX/iZulqpZvpxqgAGrU7QvGC4ZwUNI/cjIWtCw0tHRN4N/zWkeDRH/SIKqZqlNIW5mbZtw7wV9
ayQ7ttgAOcgt2EU1Mli/oFCx/9FyB4Ahqe5KvdKeGvFB/DjRWREqj65fnAeCiveoaPeznuCLah2G
ZuJZFgyEhFtX+EiQ0XWlOug9N/mMHER52ksXwYb2/GoIgdfKLR1qibW//VfnDaM0siySmK2iz0Sa
3/4Bfb4KjUxb9pD8NLDziCBwOkAqNLJj+1Jnsr6atX/MIC1g18Uht2IRtsnXkJeP3mSPwGpGmq2W
Xj4TPG2MMEPf4UnBXIZao5zEHi/FFfmedhm9j0Y18cUE1bQG7uSwxfqHfETH4Yu/8BPdk9uqr9h/
lgiVCdMU3ilvBSBLvXhbWj6XieON6DOgUtl+/CRbJhxK7/WP1CzeyJw5wIgE6t2x8a0f8YczI4cG
gFmi+puVgWzEu9KQpACHtWzPOZn1ctYzJ71gycM1+x07MYUclhoEPPxKRcnfYt6mPipvKGU1jTm+
mwbcDdj9QM84qxPw/s5s/6Iul0eZg1lk67FtfOxeTjLcsLUcpqbKw7gfH1s9AkAmigXahmYc/JbE
ZSgYR7ucWGWiALCch7Kbta85Y0TmxdRTWeHETzhckpV8woIYJlNLjJkEahla00Q0hns2SQgtegPf
iokwwlbvomR2vFTkaS3dDRHcrsbmvsMlbQVejFGZJSZhOXi0AsOj6dVtIiszTy+fwND4YOJgllli
7Jg4absWcfwuyy0Z2tK/dnBcYGnERJwBE1DKJeik1JJj6X02rBjP3eweLYf2qjblFFRYrHGr/+Zp
8miQEjDywSYWWh3ShT1bNTY8G+DzGZ+BCp9IAl1MpyEZYM1TJrGm8cGWLlW869pznU1/OK687ZCb
T6VPvLBOKAbwNQdWeIOcXSmcpzmUWf7qnfQwOklOX0sZYOmMe0XE1Z5S06qOYMp5yi5pYU47JglE
z7zOqXiZ/fx7BsW+Eb1zxVNvw47xUEsxI94O61RWy4gP5YWdoKwcpTO/6sC6WlZzWZwwF/f8TeSF
CqvYBgLSd2lgLqilYBNLSwd0m6pgxrknWV1kOOQN0id40KcnqXWP7I3NvdmkXyQtP+C4h/ox4NfV
TXbPfXWv7P4KSjQJLL1BfJIzORX69zSlj3Ol6cFIx4ewmHZQx4kn03nNpeuvi00dGvvtTdf0M+br
kyuJFdTIPLtoTnRDKXW3ZLwn2JiySywfPW90JXV943+4ay/bhj3Q642tWe61FAPo0MJsA2NtVTuV
vXVAOpq8CaqKmZQ5tq/acsKP/cYxoXBhmWHHCvFUgpelTOrtcAKYyIHobcf2atv+KZ9Y26q05Rqb
r51Rf8JdvSR5UUPDGV+WIS1PdtOe+zn1jyJz/wJWRQ9nUOgWzMo3Q+HqWwQiCmVY/07yKJ1qw/2L
1RpPeDshyYvQ10D5OJbAdKlUtXEjhb9HWokmVsOo7VxyclOIjgS4FdU9XuvigL+ZMwnZ1oH+d4t1
TW7kZKlwFEh79Bm4IVuSZoOn+tHRyedr/S+Ks9XaVPtsSQrERhRdm7jhHjAWAhYKG36i1AiwhHPR
lvOywdT/LxeJdsCjqG9a/3MkFJAxKJNTlN9laNM99YjyYLyxpaRIQLXXc0+52mMrjL2YkEHKZUVN
c48hIThZjJEYN2pnZbfvMSYVvpGYMtX1jvMiGJ+gg0kARCAFigDUj0RvsWWbY+qzwu+IbZTOwZIH
D1dmUDTaTyVdaKZmvZ9S58xwh/ggjRsNRM4AcKp6MBh7kibrb/vKWRPey+yceMkbbz4mnViX0Cfs
++iQnV5OOsE7hr11kD7QfgTRiuUGxAdZb8rlnuVoFLAM3wIn9FmfJzykpFQU49WBCifF8q9IjCvn
8Rw0iDN5Bv5kyn3vgB1HXmwdZU9v2RlpGKsG7+9YUAHKZ8+O68Cryx+vcB6BctjBoFg6NUAkgsy6
ES3yhPO+3vljwtqRvBV4F0u2Z8RT6BqeuFI8MpHFFb4vWJeSucQ4hYmwAZluU2wJpXRunl7A9CNA
r11Jb53sIMngctnPJe6jCT2UuSL7KKEuqTOmQSfilU7wYhTe19Ln/1jBpJuOXEUUJHmA2J5AQ8rx
arTc1QT4t2nFizvV7JBxs25YepLC9+XbSBGSXmeTn3sdx1DcH1JhhZ7BWG4p6gfG4MPsNPs2L9D2
WPCDrWzqwn+9Ze5w1tv7ThhsKzzg9L0HdMZkisjuh2GEj+8Y23cZpuvjajcNbxsjNRGtGB20gOMQ
bTuX7xlGz6uIiTtyJad3w3ZdG6Mn0otQW63Fqe19txZ4l7Vd9VFQh4DeD5VOrNmS/yaN5e7U2AE2
PxN0e5M1kmkkLn9LXD3sMz8pzJAojWMw2EQTx6VimtY8TWn6Ha+zAq4jIMgomoKobdi8+DeTfGhe
sJq9T7YUIYmcKZP/+j1jzKhHNvQ73KBMOPqwt/x5W3Y2GgWzKg728B61SQQSGAhTVo3cQX55yK3q
PCWUpQULpM7Vh4Cglg4ir3nJxHgHsNeHddfOAIeazxl4+6aeMXpZfnfREPwrjbmnZlH4DOKtYUnO
iuwjk79mN8WHEcQ7g+zvmSjebbamMFlu9MODCGg8IY3Cz1u46yhdSFLLfpva1cBjin1hDw+gRANk
t2eNjL7d5PR3rgwOumx9u2wjELX1M7sSVQuhZUiDBJXlhNrjiHGUorhfXotO4v9uSGVwpPyA/lED
m++oyoyQLf1TZ8p/vdTOCx4WlCjuLwEHDr5DhvM9AmO7Qqtg0s5PXA4Ba18fHAZDZL38scun9q2w
/yFmem1H/SJGZhxT6SA09uIvVnowP9HRpv2fuQPg4085Uvsmw5bc+iqAO8VGg3QyWAwkI1kCTW12
ZgQF2sXjoWmdL/8/g5uH+HIW+PO05FqsA/EO0spu7Mg26NzpNxskqrgo+/CIijzs3IVv2IFuT6ME
Oshvvj1b/1RtrO1La6K8qP0wnZCsVUJgNmyN3SCW96VBJzAx5SI9HNzflFZUSMZXP3UPEVJEo3Xb
o1OjumIMVDMFk29R3+4MlE+BxvOpItYv/Ty99QNrNPwQKoSrWn6UBiEjueNmu2ZCu4dXb2G2ZZ+Y
xSe3JNXuJimyDg80dsE+ev9vH660+dnopj85hNqNkbp5qPftP7b/b7xqedChvyFRqsVTCP1t4+Ch
x9ZQGNvt9FZb/oOfGjfpkhtQ+ozvyto5VhZW4Yql2saqVoKuoKFlxVsHHLsnLWbJRd1qUsxUrAN0
DrZlkIQ2pG+wJbSt9In2TjwbkDWVyV7x/VAcym0+iw8/B+M1cfpVg/5SttXfgQs8iGPvqQWfHvT+
+LYetZv56lmQWNXgcCv+l7/WvZt2LUPD6x51/JBedTc75mt9UX5q4BSJOun/Li1N12KS0tNw1Fyr
pjovi6ttRqhdQW31XKyLCVudNIuhv6Ve/Cvi9ptp4X3sdYipq7YYyijZqoWlHZqrbqXraDgiUwcK
GQvfNHQnZElZp3ONVPa3Y7yMleDmdtUTG61+W/TjHcI+7tn44nlg3unJkWLT3mUlaY5j+eq606Op
SIz0yB1p24RMahTXZQbZX+h5kLtLmGnvkOWevcpwmTov9D0zT3/UnNNlRiNjhbbLT9AUHKtNcynj
eBVb5pL+qTu0cXb2W4ri2jIPZt2MyMroKZUPIMuHG4KU4FGfkdawfj7pvPZLIU66mGIC8xKm7AYz
X6tpXlVrfaMC42iVPnd/W7J/LdgaCXYRkc+5RqosYKCB0almTiRgVRqo++YyoJbrhqQ/av64rohY
wbTGE0lmEiqLTPc6fYiRJv0+pvwnnU7c5RqguET0EJVwH0u09zbBwgF5NnQVfvPKAJ6Z6YJvdRDf
gG/pJ6YWWV5jvOAUoMoANtdm6R0f0T3hU0T93jJFXF4iEyhx7cRcsExPMJNdR3bIBHxSXywVowb4
XR8NWL3dOC23pE7fqixkP5of8fNAr/G8M8ESJ91g5LZSd6hVuFyF15wLIvhmqIGbdDKwx2Mo3qp+
IYIbDNi5KpHH9trwUCPr3yEa5/jTTlCuWNfr84vJ+6K78Lx4lgwiEsr4tuqhKxfla9v4D4unUcRw
Dw50ULNE0M+1rWywmUbGOsikofTL/tuwyPsavawkPxFZ/EAVytWe6+iu51gn0s7705CovE21krF3
RkKT5iIHSA2oX8yZTsLRryCQGVizu298bPup/BakeIb12li1ZvfYgQLbeKwnN9FiEsKg2Fp19cW1
pk/TncYDaT4Ew3fzsXSajyYqbiInBHXpS+rmHcWeOxvX2h76naeluN9SI0znPNsiFSGLVWtJJ0bZ
j8Z328vYxgKs6l2V9uTo9kHuz6G5FPNpKd9sqyQzPuWFxmrwKFox7DN3UIFV/lW4e7AvFa+Otzyr
sUEASChBvwD8r2niEDS6x2EeD3TQL51tPi8LlF4ywDncuu69m/39lLQPSYOfgyshjEbjTTrD+9CQ
jEVpt5lirT42gv3SMMSBK9031yzAyC0wFSewSllH3MH44EUpxD+v2GEhirYAt9INlEGaepTvjkEW
C0XbVh8pZJv2FLX9O5GVwxVVhL9dOuYenjsQ1VUdKiiZ4CttGIGArbZSJXcSQHgP3Dn0cp06FY+o
RwlBXkMfCE76TU11QEk2vVNJYRjjIqtjbtNBR7yd4m/cl9OMTBLaukXogwHGaaPsdzgsGw04LyKp
8W4kDDsZF5WXwvIPo3/TWnZcghgUX/+WeQm5knwNe2TKSEbWpp3beauxMgwBnUJOz7V3gbtpZ7vV
ty8pry0vvUqvOTaVZV98hikHZ2L1v9hyM3EZM0LyyV9sfIp8+zpGyOy7ljDHqBBbAZFjWws+QDVV
rJsam0HRqvYOD9gA4IY5qSB31MXB2SElolxd6kOJkCAmi4Gd2NrJWdYPTDOC4flIC3udMp4ZLYIv
X/8AnvA11oZCuVIxeXnrrY35Exhc7zKD8Eaq9xEJxEp2nxY4nIkYHtnegA9mdrf1CAQnAt7cDEbB
7LX/mTBe7iA4fVvFwCX/K1zS/nRlyJWDbuP4TLQwdWXPXJ/SaS2fC41eSZvYZPRpcvJqnz1YTrZa
bP9gY9GuhZquZNBRqcfFK4sbFkuw7bsMcWL+KEd1k51DFQjNqJhumFPyp2xJnmYQYyerTp8H7Qbc
6u72c0UHlJwlYevBXEZ7egai16rkY0TccpyyNiza7DpncJGaVuo79BbuWa/SaD/bSttUq6RHg3Bn
ynJPubknxj7EYHiZ2SnnipYXj3+OsDF0Mvk6iMznXGUm47w5uMIgIXJe+0m89WISZUnEeEiQdnIY
1d9ExdpdzOMolqCNEFY6Ij0ksTEENjbFjQ30fwMP+15Ih10wgTOedP+kEPTsrJgZBCH3mr3lOo0W
BPxp+l7pZ8Ijpj6PTyPD9PWzf7eTOHliEsTz5x3L6ZIQ5kOGaruLiMzklX+blkSF3rhJTdsjQtG7
WBPiqtwjFWBAZsPSMpSS8DivUHsNVMPexcmG0JREXJXwCyOPn2P05LOYA51MGI9RP8N3WZzm6jVZ
eo1Vn4CYK5vLjAjQ6KUVaO1/hu2HOgI7YTv8rJ1+Rt9ThkKkRPKJLExURAW6MI6diDeXdnng99BE
pjB9KtdiTrOqi5upsXe5wWWfet61oVpfZTH2qV7XAvXQP2WQV0uWqeu2tCEidSJJXcMoYaltMuPF
QVxhUrtCM+776E+J/mdra+IT04uPaHzyf12nsN461mtWClFsnJ193iMfSJb5qvXJY6HbTHfahCS8
YnwAc7+ZrCLdDt6au+vGz0WeiSNExy2coC+IgowbDB1ouU2s4kxyTIFXNIRWak5dFexbfAPhWDZk
A1k96XP0GJm+K+L0pHXJYw53htsxXfeVvGGEKkH0Y+N6q+ovfXT+5hbe8pQRqRbZ+ZnvCW2lY5YH
wQSfJh9DiscgYNIPyqyHM8qTfelD58BiDc7eCmPb+G+C+YNz4t5R4e0UV+tWp8B2tP6rBkA7rLv1
1lXImieDmAMN7fBEgQxUeAaU+8IeDZ/+usts5va7LSrEoD7aEoswPJqEPOwS4jeN+dszaboSvFEA
GFsCQ6P5E8QtmcV5S04CHo2oJ82Am/ngcGlXYMMpwg1YG47fbsHuGZu0ojxz8iQ6F1Sa+MiRAANx
hDtOB+YzgUVMaO1LUgkBDhDPqWqkg2Bedlq17BbFzVB3DXYllZNDCEx7W7l8MYuSykRvakI/5qut
xNgqXjKa2emg+zBL6xkKkOSrbQwrueJtyWs0jWZm/tVi4pRUdCo5dPisLXvdeqyY9jFf6oGDT2rc
gTx77VvxK7PmEQGGDgYqSMAm3hZyimtOBW1EYOpP54Y06YwQhsG2Q6lYawhJLLQ7dlddmZ/1wIdH
57cthLAbUX+ZNbN9yDV9zSmhFAMn8mFUnhW2fnJlpOyim+oJImOS500vBrXeFjm/hJbb3E3WDfvI
JiEUY+YL7rx/UPvk0cY3RS9s7meT4TrDVNyH4+g9pJl19hn/H3A8AGdne4ApxExvGWOQrTcbTQiJ
P7vFBivbKZOPhhY79gGCbMU0HNfoYntiAxDd3GWqlQ+l4KoBHbt3hor31c/Kp3HAK9IN+vdAo8nw
SJ5Qm9RbuydgMbObpzHyPKqn7Kmyu2s0zc25jjq4KdDYX3q70djuMx9hVXviim0OWqThKUEnBDP2
nOeyOvmlxgYpNpcSh15HXms7FU5ItOa/InOTo+Mv09pRZgfLQV5QdsOdrqdFFkCmPK755E+TEau5
jPb0IDCn37LO+mOzFi/zC5/lHJJs+4MukFBpZ7o4ka89ssP4rsWEpWb9t8EZtrNj+ucqq/WrSvx4
NzDZjlisHMgAvjTTiGjSITqzaRnjSAS3xOlCLZ2zdA6HRStPXVUpwmadOD8gifd3bDFmKHBNdbPW
v/33q8EAVdiS1ft//73VbLK1hJ8f0itdlnpuBBafBQX/tkf4YiDCudsTSqJMn/ZqsNHydya4r4EF
oYSKf8w7YDSNT/WACh2LKhyDoDDM/hFBoYf1ld+H84iNS5Z+Kd8xQ0p+IyQoDAEbbDZcikl00Dtq
bhKcj4AsAp7n4hvVP2cdArgMwP7LXCzo5a21/1au82KW/p82Sdb6x1zerJyFgW5kyc0u6+Wt5HQj
abi7J6MrXk1v/5+Uj/Vm8mTBkvjvj1Se4V3G2e+Yy7bzHabB3qyd8uQ6qBCNtrRe/9+/cu3dNPDM
bW8OT0V7tGKjvDvr3xB0EGCKkUtHKGHNvX2LdK86W/O4/x9h59EctxJd4f/itVGFRgMNYOHN5JyY
RG1Q0iOFnDN+vT/MK/s5VNkbFIeipOHMoPv2ved8p/MHZGrCPbaa8i9t2tiXTkpIDoO3yVBhHj3i
IPaxocPrmSSBPalzgAiOFn+yk7MLFzUshQXK3bOO3PG8sMRvQLG2ySj9z8vQxc6xixxEXXYI2t1n
pZCO2ewx5ZnE7bXqImy1c8sU5l5a9bsQJOZbgbs99gb5GHo9eQOocjHjXl5dJwkuyujey5E3Xumt
2FWNNjwsSCz3zPuIx2l41KMFZDcd6s1oRPZZM3IsvZg56s55FFYK25T285fg7nXMJD2Y4GX2MSzm
hV06sJiV3ayV5Xg7a5Yy2ehG1g3VyS5K4vKTaGkaF1X6gcHskHeutY0xeqzSIBSfIWbxBYHArFLY
TMn0E1AZvZrZVVjfE+n89USdINCbbb5vYZxjVAVSYGMkpvU/ukguY8PKYEAJkooaUz89Lw0for+/
ej4kFpBdPCx2gmbYTutdFykUSmQ37d7cMfDPjsu0y0L6sGrN2kK+p8cbrBE6YhrVvxtlFaKJbsu9
Mpt10BbtMZVWef7nYnt8qLNy/n1JEHekQCPyHxd/lqf2rn6u0A3vs6dFHmVszdEImoEyCfjASDVy
FMBimfSEWaJZWrdISy5x2M6/bnFUPiPHhZ5jJLJcFONIo5LgpNJ6hyXd35mytA5aHQhn/fyyC7Nl
ip92WbsAIwS4aFKkDDYIC4ZIXdRwbpHfZcWYHvoZLqIp7zcUoWIrTEccnX4SpGb+MArICWt4n94b
GzsBhdPY3DmwoWOJZlgQkqriZI3HkfDWla7RnNUHQ1/mVhZfbUnvDAwXgQX+4jlJAHd9IPiAjISk
OCGsb7+JrDnbqanuuT7N6GvSLf1Qfzisb8jTnXU6TNrWsC42/qF3fjmiF62hP1n0ctPI/BBxq+NZ
JZFx1Fp0xyWdUycj4KUPwqOFbZzhwsio0DM2YIpHkgw80mEJw2YmVuSzi2UPnwa53SDMa1Fkzg6a
YIivRoN2lpGg+3wdnhdfR4LTlsOmNom3IPGHe9dQ5MlUxt6cPeBEsMYI5LHnCTGRMohfZRM3n38v
FgnugQlCdmdGyTsTGPoEM6ynRFEA8qwgAnl+50GHtwsoYYq3UCLwx0pUHpldVfXOqMR7jDOJ4ZdM
bwwaTWj0HgHqiSpX8SDxiMfZmTDTYO0MwXDU8d2AdKPjWjOeRWriHtH6ekdh4HqdiOFdRQaI7TZu
HwjIyaAuCTtFMbcfSH7cEVifnvNAEwTA2OFRQ1XRtzZM4mpbqIuqRHX/+9LnBQRO8o7BFiABKG8g
W/sbkbY6/ezQBdM+fapCyV1DvObWoPSjU2bfUgK9kee0PYrhqThNfZSzkg37qJDJO2/UzKsjthFP
QLpLSnHopdTfgTk21tEPy4n0XS86ETVVIlc0P+MCGBrjnZ65k3qtlN+9FXZFhMVEXdmY8oN8K7yC
bKlmZnVbkAL5i7AYGzFZCButfbfneMq+IxYDO8gPOUi1qoln3FtN9B7KCQTEaLxUog8vCR8iH97L
7ykxbxHt2r0vmO44cR9/kKcWrLWxzjbI5JYQqJOjnJyEg6iDrRfCDkpzHpK+We6mfuZ8ymUObGXf
T5yBkLuzaud4ZNqMJHVvhPgNrPCWlyY94b6uaN6W1bZFCX4hoHS6YCLhubT6F9ylaY0NAaELR4QV
I/P0VAUFuiSbEJAnQyhOHP9GWw9HKY2u7WSN1msVDmrpONi20jGNT6WWutsqtCmV0uFoAuBaczsy
1IqaETL3O+bF/pzplrZMemSiaayJE3dh7QbvJA9pZwrR7lVqLYfq4t6NoOxoGFGbqIC4bzX28W5o
a7F8fuwFqc8M15pfltZYL2b01QNvXFg0puHUltB98MoZCCFZJwJsciQWbL08Opcz4AEfqkGWy7z4
xOAXyFpqHjQOX2m60kr0+ho1TpBfTeDMtGH0BQqw8adC8mFIF6jvfJQYWnBeE6XdgY8mgcPYrQjd
6vt9kMb6LdOaL/Dx9NF8KU5VmEN0HSrrxSjjc4DzGmEW2AYT66pdWrg93CE+gA3IbhOk3bWGwgal
P0YDSzR/7EKixeK3PI96lp5nnOmuSuWjM7Ad1VWGXyjvvGPQy32okqcNmUZeB8xEOTp0mNyijM9c
TLQqXPch1n/SGcYFFjJj9XxjPad7SL3HB1+m09FTo9xinkyp0mZ6b0OeT9y6HIED8NyBHLN5caAN
qtfjaTCpwCLlIZmoiQo12OR9DgHPFaplLdxQAf8xBIjkIHLAlUwEpaMr9fYiyDTC2FKi9/oeA8RY
Y8QOwk8fwsVLTrLF7LW29wTMmEu9kwLmAxdthj6iBpzxYx2ipKtTuxy4WPo0VyY4xYW1EkkCZzGh
Q16AAhsCwBWCluBz8R+DKV5aNfeBkyC18N1WHJ+XwRg5f7tpRhPGpUwmzY45faVZ28Dsf6DhwBxW
BawhrgUdKWjQMpOZfAgYJa5HNUynfr4MjVMfGlqdlgedgXO0PR6iuaUXy+hCGORSadREPpOhKxt9
vSCKozoUUfojASVHcDMFZobWZ1FLkgtaJ0jp1ZUdmywKCgu33xYk7HQZ87mM7v0bsJ+Z+i/Mv88+
NaCvtwz4xWxqfAduYJ07oep7Nu0qRfX3XHKGoD5YbVOuM5EAvfSavSV7GoOk/F70PkJPzFK0bRqH
SCF0rzphsP2GdhijGC+NV20sxl3rF6cSPcADCbi2LPiprS/RoVdZpkj1IIAxoPggrK85uYPqOYsl
LykLzwpDU/9OQVNukopcBDtSsHS68YTZhawNr7Y2GEDsR+ewQEzxfKa3Qg6bKiBIiMAQIyGSyut2
ZtUFj8yjfqhxF+eESE9lWJ3qihBtOdMv/n7mQ9j/HOYVEPnubbIMasyRAw7oiADQzlziaciDywiT
W1YVw0qfbxmBkWOXzA9l0gXbUQvLJVIT78gXJZr1eFWRJQH2AlWzsOqWii+HXVZ7aDcbmoKhbiDT
8KetKhB943yOT4w9yVwos4/cpFE5BI48RCC/T/yLHH/LwrzoduKt7KQZMAOl7w5OuR1uwYSjPxgc
Z0Q5X3iTf44geLkqOXX9Zz+19tXK6V/odCp9jHrX5z1nGwXhUHZjn73ezA6BbrxVkXHotUH/6BFU
bZrWfMFEW11NOtWGUmC+qEoXPLXhpgg9XgH0n1W8eEVSFMgi9X+m0wjDyU2mnaOX3KncsDQEo+H0
/KoOTgMxPvRrJuVD3o5rdROUpTcFxRWGEFxYTyDz+Y9vI48DzAR2LRkgiseDtY7iKj0Qwhsvemnl
q1HXtnqo5EU1DMY4Kchd1LnyJupyM3I4O9NF29ZlVJyiGW2IBcE72lW7M+2Kkge2xQqCdwwF0Y/P
RPvsWc5WkxzVq553zhHTj1qG9LE/x85esdetUzdTd4eu9LZtMAtUihBunC/eabTaktC+qrs5UZ7u
gfqCXuv87va8lEKefT391pPpbqY2M2+KS1cMt8SbvCP5DXCoLJQ27lgcQ9UcQb1nRyDp7t1S/ea5
GfRTSUjU8y5r59RnFVyJWjMvoonj19KyeTN8w1mhBTa34ILjvXQtazUAgELXTExIVYHLLXrraLSE
6KARLtcT3qdjXghG5m5N8Qc9D7mkkT2ifNI+6X4ys7CUvyWwLVp6KWaqsopmJ1XlX54XJYV/aXxz
PFRxtWfoSrpeUUF3iXq4n6EcEGsYkXbnzqOWiL2HK5DoiRatb25PJQNDPNNRKchP8V1tTfpo/JDm
awIwDoU32ZQzLahhSro15lTNRVHGlNCxKY6tYOQTCfZqUl8WYxTk3iYYNbWxWbQXwfyZxgMLuAEE
xproKBDpVX2YwiE5DfNFtQl5avnAlhPGx8LOy41bTJi70WG8jlQNrdUyIh2celP0rbvDdnNXtfCO
rcEJ0ER6fajxni7C+X+SswivtMufGaC5oyXb4CXEbb4sjTTYdV0HyAbx1BbJEMpc3cbHTqtpA8Kd
hE1PJrdemZfOT6y1FbjjpvLq5OYKdXmCoOJuaDcAf8dj2CLaIozG3jYxMwGV1DDWquy9bMueaHar
cNBVdPkybZL8iEjMX3Xu1C81zk6Lom26TUHnNMuN9JKmVnfH9lRsZzQM0iHj7IXWnRZP/SInehlh
lHxT+vafMd6kXksSgHguOys0JU2MnL2MpDwQkf4nGmVFaHZp47hgbsV8d9pnHkqztBLBSoxOeTNr
3d7q+DMPlQqAXYy+pPOuLbUoS6+ZZzkrLTIAdlWOs3g+9ZaGNm3KJFg9H2KwYUXLSHakFMD63XPm
IZNJW7QKWxPP6YznmHY70b55b5nHWJDhwrkZKazS0E57Etin7ckLyy7ohxLYYpdis40Grb51DUQx
6eP0KBr3XZqUFQ2nvZWYHNQJs6J+KY1KnSjX1MmSXrgfgvRFlfku9tzwNmXCf5V9wAZUR9pWJEgG
CXOvjnrQlJsgsJjHO2rV6kb4AxUpYAoEmhdygH9FqtbWqWVlt94Ots8FVQM7GQvV04C4F76vH5U9
xSctUOep1+Z+6vxbhphOLPaUFYkbYjO1sn590pXKZN+7g0k2q2We0ILBmbBN/2xC36Y5zbQYVWpT
jjdTxfIaO5/kVVG9VP3SNjS1Axd/ESKlY9Xwf2AgZOjC6YWWipSHsT4W5MmBjtRbTBZ3ve2Ygs5d
LU4tJA7X2kW0zYtbeDELpvWjVuO0twJcx/yLHYPyPedajxDC+aBlZNVyolGA+8X1t5WTzJpNN+13
grnlcTBIGJjXaZrJ4BolWWATWI0nBqo13Fshdf+YelZwUAmlul+rveEn32XbrXwrQicN95T4jSTu
GNjm7tXwwujshjoADo6+ldEBZjCJjyd50EMYn696ji6HJ7cN4Pon6H0mhbix13VJpBXE0fcAA+Ql
mi+qVldi97JDCU9E+v1W2ol15QboQQzNjUx8fOmhrBUtx1J91UYObiHug5fxd4udY5Nk/KRGcOFR
qHZtd+wxBRzOsRHaeynpkcF88pmDinevSf0bkKTwYynpNx/Lykg2BqKDTRqBznpakbMxC84t61qS
/bKhezQCbeWyFqFz/edhSo79wQTN9Df5LNY7d1swxsXJk3jbQC2ztinehIH21tK0cd0CaeENNeul
qTfOlkBd5NcxsuR8Lii6uPRBEUS4XuF/6/500IIIVVjyMitWLxj8w9vzEo8UBCou5BFPsvaGOGiR
6jetsYPfAFsZwfr1txHjTey02AIfPtBmM7dB79M/gnEFRQDb38rL8GYqzS3XudZ5vC8FDfdpbLuD
9132eXeoyqb5wYSae9X5YdcYT4vES19cpziR58g5vMqmjRe7JsrvstpZelfdk4w4RzGfU0b9M9cl
75cbPpyUIb9dd69x3O2IMAZmVyIJcAKrPrQOiVNFaY1njl3+xjfBw3mq9Q6IwjHj2FANpVb9qPy2
23voq64hh+NlkrjQ0wZzOsah94dOFZpx14W0xqLJYoz+THSBg3ZojpsZDlavl2BZoANrWsJsiGpY
W2imcTI1mB4pgbiZXU4PK5QXMKvmVaDsF1Bx/36UYJCVhD1vdOgEP6bsQQvV/iTOgmbqkPQbOdT2
Z0tvCPak9UY/DZuq+QEGr1vnoy1fUmIPFxrj8yMUAzCwzDzbMPkki6vcV5h4Vhnrewbl50XDBwXN
n6/CiEHh86uelh/+3H5tNsiUIys07s+LGVYoBm1UTPO32sFJLvNctlIOQ8qyOVIspo9mTpwK2bHb
qAZoyg5OtVyNAAc6HZ3YfCFRkKB3H+8vNcW9V6m+MWPm/3DsciQ6WPIdNAMnJEb2IjJBNJDd5O7T
YBI4aTgRNL1k/qv159wZTmJC0GkalENDu+dwGh3NuZooe449bhW/KohHnzBIPvAZk81agqgIRdKc
45Hqu2c+v0tgJW+sEgW7hJKCFcL+LrHY3DpK6cL/ovUY3p8XxrYm+Xg8ITuT7k3/Q8yPvgk1v7sT
uMrxlY79HdUyp8u5KouB9rN3DAsiEAn4RAtLj72OryVmghXn2r96kjleO61do5aDEZ54LvQwpTZ4
G28WyjM76VpEzflq0t3voU6zk7T94mNlthRTCFadh2p4EYsBpEM+3yR5XN45Xvm/u456jJyin+gT
6q1tFelbGTG5R3EgkFGHiArBVehTsx4GDdNCbTuCPiNJmdlk8Tn1wRc0I/KPpAM32KEcXENetU4D
0bRRbJc/YtxtSxl8V6iZjxUVglVX90zH//usg7u8vkBD5gCgta6JeIsEZF1w4NKdX9iWke3aqE7p
vXnrbtCjYzm4EWp6G6FxzyrdFSnZc8GRkdAGRqy7D+ZuGUG4+e65cdQhEhePynudaPmhS/rxB9nk
zbJOXcYdFBexBqm5nvSRvR+d3kQoFm+9Zx2wYBn8/996CSikH9zq1UItCdkkPRoi1UCmr1Xp94tE
Rw8wjrl4tTEnraOmFpvnw87IYKhV4gUMFzxEh2m6FQzO77LorqHs8ve+LqptrTnIsKsmeg2c8Zes
hXWpYytd4D8zL+mIuylDU7PLJyR7qzYfkjVxVmdmwThD5r5omdf1fQbJcG7ke5rl1/fBUMkBNhFg
stDmR/xG23Upb2eqtSfDHUbAgvRCU2LcfunR+Jv6tHw0qJrdqb6y3BU7AJ4pUuKivtY2C4w2hcU2
NeiN04jCsTyz4M2aAxkwZFyII53nfnLeI02e20mlf9VQs3zT2IAE0h/U7eKBmAKZv47y2nSZKNgw
Bu5VPssgSzf+JfJ225UUjbpk+uBU8XTqTBvT0fyypvZw7BwgQxIJHXLY1tgUsvyNLQRnYO7vWXoI
+mLMu/Inu3vR6dtUmHg/GOIiYBFY5P06Moi8tNP1hBv3NhTfDiOwJZyQ/oMiADa1bZfm1hl4g8M8
bzetkYdnAEfh2fFyJqX/PJZt9FLRtNg9v/XP959f5QHh4qYGVslNvX4DzMbC3aRPl38udg1o21be
V6T5ze75/UB1A0MC8a2T2qYRb5ykxwH18nFUtbH3WlM8YJB2b+2vykAhiIMAp2bVjDdeaaZ1Dunv
rGrV1ctAJrmNG/7owCOt/MCM96QcSajY9Q7T104fKC0golgPz/PObA7jj45BKHWGAD6Wuy95hJTH
kF+5xFfh6635ZkRs8GFf75QA/fU8ryLJN/ftYG9y5rbcbqjmapeW4bMpUepwP0Y8MY9Sas099rbi
HT51+1cxim5pRHQThMqTI1IKPg4KLmRHr+556fUBzgYCW17wN9oCezdvCUCbL1qnF/pqqI0/fC5N
0hGMXF/9/Sc4pLd1r2ME/8+fBvc1gQuYKEO6urgN9vRFw8PYPx89L6Qhk7bNWsdOk4sCOxRarkoN
RyUqMpwkrssO5y/ygUoeaJvf69gzr89vPS9JHghufnA7/+MPbK95E6q8VgXobacJgrM2SR/iSvLh
TGV76PTOXPPqThRaxp8+GstP3Et0/ydf7UsrTT/HVTLPL3NTib1dFTeKVTrDtmE+atlx+p6E+Y5i
hk+YphdvoZ09psrZ5G0x/uyVW6+xajPYhte3h023GXH0vkx9zh7tjXLzrK6j7IhKepmHvjw0CflW
TpNoi2SsPIFTlCWdXtWX6QScwEgW3vkjMgk4cn/gWM3Gu4oc2EJWH7qu7zUfeFYt8heILPVSFjwC
OcrQG1ATI3Qic9HtVuYtjvxlqcs/g/qg9c/R1LCjbUKY+IL6EmmyGUkE8110kAbSaU0nf3h2HzPS
ctERJvOaikaVaHrCaj45VuhY8i3awWZrowqQKEG8VQoPDSPoVG206LdkEryToQPojsk4ohUCNSGp
EiS5Rg3JnY5mjuE2ho4CmCJolvyoy/rm9Q2Spjooljlh603DDZL33kwMRBJsaXIxlu6wYIgsl6gl
YzgLsz2NLh2y9+auvJJh+PwXM5CftCjitas5f2Vz99MkDTVhxL9sRQW3g4Phuqyp2QiJvnHu/Bro
f1vUmUv8wUxpgBRXXVZecFzBNKa957nXUZINbqWOs9dVvA9NkCUMQItDQqybA1Nl6VQliJLhRA+z
u6aY1/LILBdlMTUYU20DHWEarCeLo3WLHM0VNUBMDC8qooBiJ/vle7RtfPqxSCFm66c5fnrI38h7
E8V5LJAq+2bT7RrsyEmPLZQG5GGozfQ+NSwXIfPcwqQVNlvgXaJjOy891W12Kv26XzbU6YtJSigY
IXsk/bfV2H5XHjEZ1NQAdnP/1mrSPemkYhROC1Cl45QfFji1qWboWOqEOLfYeAMb2Xmb7yOhb3Ny
dMGK1domt3SwPuFQsuBj6rKg0S+btPyp6wAkko4UUd8ovLVnFvwErU1NXEI7LpaBj4ZVoZIelDR/
aiTOeS5hp2RNAg8W9T5FybHLQxyanbwFzG7fnEDhuxhbem1I16WNaNFqvBtaYZrfM1F08rRZesWO
xiFoo8e9uy8740oPJtkyjFxoIPn3Xh6Sc19qq4ozzcohZwCjF/i1KQECMnrOZ1Cly8aUzbqfTHsX
Fqsg+PbwjT88CJd9W4T7qYUVYDr8yg32wEPW4FHwI7FIZtk3XhmrwT4FhHbVZXZ86iEyVn5DuxTT
EQHz4F58ewDcyvh5XFT5UKGeiB/QDZhcpd0XGLufQDhGEIqy2RTlcB0KTHIYRJOZYylQZq1Ge/h0
zAAyYmw7s8r54FjxG4I9cw3xjLWoo3DtrW8OUWvDsL4UmoiVqyZKmmFjTrHYkEfZzEPSeKU4BBNW
WJhYydKNLjvv4JWIJhOAcUz6wC2CIGTUN1HEyfQt1hgdZ9L/xKFKqzH/JjbH3Ni90V4lOlLbhJY4
Fc03jnPrvWChzF25nSbvI0oxi1Yjg0oLI+ZhCI1PzcZGlyvr5ocixTSHAVsLzG+CHnmlA+2nS6N0
kw3tjujCewFVmLI42cQVPouDsN346nJCKib3JDj2/5RBs42ayF4L1l5QUXzezPK7drpvL2YKSWZI
u+x8MjGKsdyCFvgV2NnvwUpmEMgMRoK6vgxQc53z+VZwdCnWFjxZRC9dtQcG/DGxLXeETKxb+7Wg
f3CVEQR+3wC1AMV+YwS5eQpDD+F0NQBQIViIDYClyigg20h4XyU6bTXiiNC7JFnUOZkRvUmSQbes
VfGbBJ9LKFVxg6xOzzgCcERXA1BkFX/VM9hHMUekiyvKlahsJNjWnujI9tD26jpm5qkQyOCZEd0c
A0656U7hvjFUOMu7Z78yJQdQUJQG3bklm2oRR0i/9S59EHSE590rfhLX7azHEhOoN3XlKjCM9VRl
5gH6IaLn6JiBHp/VPJfBzm5u24TrQvnHuBR/NFo/66wvdnGfaIdqdLyD4tajqTNNKwz8PZ2dirIj
7xF+t6iRAa//0YA/gv5yj2XjhGjS9Q8+SR9lCLcQ7dzGUXBQzFrY3Gp9Bp6VV6wW1So3UPGZOYo0
zYIn0qZfMNdgFYbLrPQxUwsD3O57XQCUTdL2hWA799B417LCaY1PpFiiKkWFZDHBcGOQg0NvX5MS
Is3o92jgWHc28qbV7B30mPxH5aKVNBjIU+8Ze1lryR6TIS7+oDrpSeZeSCkK155DWIP5aH0SICCr
nyeDe01UY3TWBu3PkDTXAvfZtiCTlXaA+FNk2QedF3RRXvynaLu3rJp+VJNxkQFediw6hYn8mYpw
Jp1KuDcuh+wYknFVfg4NaJpW738QXW8fRI03ref7GGvh2iZUjJPg3gny8XB3p5xBfDMH/9rcH3az
Y8K+tvtQHLm1XgD6cMogG7AfRgwFEOIQz2+jUesPEZIwJ8rUHvz0Sdn9RaH+P6BTgAvuhYfUHUio
8HGaNFqZHdowbDdpxmcpxo06jJwzvDK9xL3aYGT4mnz91nTFVfi5cXbq+FBW/k6FmfhwZnkIMp0E
uXT403VDnlSorSL+7KX3/IymFcs6mjmDFu4i18JoM0hPvxjj2yhGxKXBybJ1xIk5a7AhsSgZJnoR
+OmaTo6ghncdN/RuCLPfLhyfSGvttdWQDa0bdJuNvNk6BpVHqfX60ht99GWNtW5xN5/NgvN7Bg5K
VQZyESQjXZ5+0yLsLl2DttUkQ4EG1tKd7fiILFfwWe+TIv5isqN7hwnMG05T8zsrCJFIlbmpU31b
JP5PTy++MmtAzQQWgdY7XAgRXTLdjHcMFBaxttW0lgav5idrA//FlknLvdOMdyh1kZP/NqLiZzh0
fxWDhbIGS86GZm2PmHk89xWIWDsp/uDI+xPJ7I4bCicCM4GdM1ARdo3LeN8Ni4MYquJAzcQI+Vzi
f1kULoQfWZEvgBDR2jjMKl6LwfgQ0IWxcmfViu5yQpb1KotzD8vz9EBci4M6znZxCJg06Jx7lCCK
dnMXJBMwirXh9IjALBRkltkum2LYpx3dWVuQD+NRCD4qk9mB0OFZDqs4wlbO6OpObrpDYYqwxrL8
Y1PV5r7Xuq2qiX6tnOlUpTHqqspVV6ugeztdSZp2v7peu2MAX/fE0bw1rFzVDKA01Csf6/pSIrOf
Eii/qnM2/Z/GF83aMIE6NKhIcpTCTecWJLtiVjGH4BTVOZfS39rYYyf8WmeX4mrRxB35FoXaVFYK
oFHTfzl+Ia5F6ulX8N2No/k7F4bkgfjxDWoqSp9xeg/IzV1WZvwTy4/2Yoq62fuIXRaDpz4axnar
2BMPGggKMZqV7FCaWLuxdsApEIljc5fsGNRCNy4gk3hy6K8prtY0beSB4/K/Bj2DITOeESpNtgFr
2e9LvKiRT6rPqNMFgzEXYmrXaIhYPUJ1YmJSv7hg9ZOvKi+OnQ0Na5Ar1D2GRM47iOuQBdEuI2CU
s/QmT1yGK4wyd35MikI+PVTscZA36TmOm/87P0uo/5me5UhDQVIi+tSwIN/Nf/5fYuQQXtng9zBo
VxNJM04LOCeITXvtkKjD9Atdic2OiGjQJxKYlxp1MwqBrHVejNH67ddLxwglQzOUJ3E4XP7vZ2f8
r2wvR1o6/4GQ2CEVI9j//uxAxXD2GRuenc++EUcDtH4/8e6ttcFcyEtZ2+HGSvV1GpvjQ8jm5zCG
H5YIzmw72qYuoOrRfTthHRCgWVhJMoPOcqrtiP/QPyZ8PHiRi/8nlMwUc45hnox+nu2//u1f6Lq5
jq4cw7aV1HWbNtp/f95VrUD/JC3ovefABA5tfMHvjf7MHdUJnVb6YHH6hZU0201UWH9rYuDlwAfT
TJKDcM8xuLZ6+nDVuNHGSh16x60P1dCtUSPFr6YRv/rumG58dMMMrdoNq3iL3jHVH1gc9UeLsUur
YdBNmLVJsYCMoJcOkMbkvdOt7tRmUY+XuDZgP1jBympAgmJWAgZpEmeQ5+AFPCc8IfhOj34+DasS
FwWFkly3HrHTTSvqF14AE3AXCRBaAeirjggCDwUdykTPwmMI93CJfs7COtmHLNkDTJomClkVobXt
arBcMOTwPpWF4/DuWlDZSKIGb5U2xy6DTBSHYh7wwt3M3XYNgo21wYjdg48hEOIsSFv+DQOfk6Ft
o1zW50nlwdYMRp+IW7PZoKcvD1ahweCfL8+HYNTfI3SMm3++lQRZsKF39g6rgblYE9NGY5Mgj2r+
W8+///yrdqDIMSA3xvSm4KrmS5lhATaM9jRVBRaMnKOpANO9csaM8SZjJtYA46+yJ20Wwf+inJuJ
ld87L3SHCPcQwM4NTj9x14xA0rkkNdyJ1kKZj4Ht8mx9FUKOe9EhJfFpZKwHLUsowVuiSEKDrkKO
N/d5UUK9oUc2t3ilojVunhzSSmnv3Fr7qyZ2HR8ypA+SGvPD86EZh9eRcYxT68NhStNH21jljl4t
fVTtMjXkYk3SOHcuUlAIYj8EteB+DCTEdlFEJBqA2R/qUd2NqkC64ZD0AHbCOz0vWZkAqbBrsKZm
oJ1SPacm1huSY6iz7lVfyLcQoKKrRdPLlGUGgsLJWPnUUiLw7Z++a/T4tkCgSJ+MHmNg1NSU/VKF
JNckdLyZcaLwH3kv3Mm8GcU5JiP62hi5eavHix2b2sZqG/fgDAgK+qoBXCvVwJHakgfSaKC8F9V4
ug18Kk94lCtUzpYPP6Cumg0jEK9dTHZonhrOZdo8LMXqlRyeOkw2Wzow03HQ/OxCoFjJ+LD6BjpK
AKedNngyiqVR9uIwSDLRpTFqD7oljEXphi5pUUY0qolTyEoxLOP5PmnmuyNbu75KdiT55R9dkcUL
n/GWrNLiYYIVhJMxEaUwgwSYKLknCwPEumc5J1GrhIxPxhhgXf2HIwBfmJ2BPQuO9S3xcQvkWW6v
AjWfYcIEWl9tI2Sb0npp20N1MLDbLkheqNMaumzlYKSO0Fcwjg0Po+N/1ewQqFPG0zSZKHlh1RtG
SVCGyveNE1V7wy0ozel+7Uihry+hV+MlzVGSeaXLxGT+XsR6Q34Z1pOqdjiqUEKjAHXKkvdVk0db
cy8EzcU82yI4oaH4y7PigWH2maLBPHmmhXw1yT6Zw1tH2+t9aEcVhsC4TteViSVy5OzpzTGmsjA5
nuhZvQ5J4doOaYYAQxPfqCnGH8GMS3fz1IQt2DPAgRFcW/9O3XktSW6kWfpV1voeXCiHMJuZi1CI
iNSqMrNuYCmhtcbT74cih8xCV0TM1N2adbeRTVYAcMDV7+d8p8dqjBo8QUqFztOy/U9cu+qWc8t8
l0CRXHUMN8tqkGB6dnJ+HWqjt8Uye2bGdnWlBaVgsZpHD41PF5HqfaYn8TniwnDTVpZ8KZmUOazS
jveaiYpXz7oLDRc4llSNUJcshGwz7CMrDJ+bCeA8RI1JjIFCVQO9A3Z0tByq27z+8AGRUjouQumR
uIEeRtXeGhAFwY8VzTfUvmcU3OytnfSmE8j1Z+u3yU0Q98Vlqsjmota05hIFo072thaciy4atq3a
PmctlY+2wyzcm/0qwZg5uEb1WKVPgY5k19PYY5RdnLE+gYAZt5e1aKbTFSlzsGu0V5Zh711fuQiI
ULlyXV3aDalVEijiL2RXY+0ANeuStRQnciO7DqVLJfxvZbtJsmZq0OmoUsOYJhGmQP3feM9hC52H
HdSo2vO6fTn9j04Fbdm0qlhDM2EGNQtly2Fbcj9C596abDjIBmKpqLmgmWIVxhBozF1APsZKolzw
KrVbEDvpGbWawkmEOy69AbUSNX6U1klyodMKj0nnAjR13X7PQa36Z0zt/yWW2/vI/gplrv7rP77G
dM/+9r/us4T//Mf0Z96yfCgDios//4n/+p/Ffzsf2eVL8lHNf+qnX+bqf93d6qV++elvcN8F9XBD
wXG4/aia+M+74Dmmf/N/+g//z8ePX7kf8o///Ndb1qTQhm4/PHrV10BvxSCL9f/+eMq/fv+vPzc9
wH/+64IzzaAOmurf/syfKeCG9oeQNdkwZcUwZEUYrKL+TAEXxh/CErhjFFOXEW0ZrAv/CgGXFPkP
TTMV2RYG+gPdMghGRgVY+//5L0mV/0DPqgsbXoNgYWkp//rvu/vpLf7zVr9Gbes/RzBbKn5ORSiK
KmxDURTNmKVZAw7URB/DdkQb/C2oOyz95i1+owxuSbXxxsCktgPCicBXwgOCYqelxY0BQ8bJSrZt
qhR+2oZjNIhjchWDEEI6G/0gm7V17Y7kj4yIvKdcBzW3rjz3hTChLQaCC6NmbC416vw44a3kNq/w
cbN1lJdN5L+Ek5jbYECK2GZSDwYz0+BaVoKWXKMapm3uExFWGduKJfdaKwA1Neq4Rp9X4Et1F19e
6V+N9rWRtJ+Xwn82kiHrvEhbxgojz+J5OYkWfeiHSIQmSiEhVFIcUK+jBlF0qOK6pW+E9xnC/kYg
7h89BI+478YIkWan7MomxBYYXAxCJZHYci+IGtmhbN92CeFvY4+bN80dmpoIp6i/c6HGQAV290HA
6EPUwXkeGA4axEtrjN6SOLgnVHNz/AmVnzcplqrz5jVLVg3BkQ0f12yT4gpK8RrnxxjrrEegBpfs
D9h1GKvYMBfYKlYxIAqtdl+1tHZyVHVd/3biFpSf9hs/bkGYumlaKnJJIU/97usuLuXKPcsm9Es+
0htMqRj+tyI3Xj7UrIKkzQGR2i6TjIqNVV0cv7hq/+LitiFbyvT4mmXOnj9VCk6QNaB9oWtsJjUK
mdry+B1Z+rIyQdwOD4kLKjAtVnZvAXJDFycVi1IuNxXWxsS/5+wYUTAMOFNlM8eOEzmF6G7NAsIZ
5biGQzcZIHO06DN7ncE7P/4A2tQ6/+zW/mw922KooDMrqi5muzVvMMJKrtBGytUbmSmEww/dpUc8
B2wgEH+RV2yFOpDJPDrDAK+nerMo2LYqOXS1RbwWMGbYlUweZLylAE+9vfeWCQuvwaajsNdU4zXe
3QgzfzcdeDjMMHdsbL9NK6Tjj6L826OYRLtga+Vl0NlUazYkoTLNCX9ragixxoVqSg9p3aCoF4+s
pV4GGEGYiF4a0/usDH174tr/1g9MDYCXZbPps1nBzDfr6lhlChrwZmXHGFcJznuejPYZ/BA0N/HG
TqjCbM4h9jk15NRFX0jt8vgt6Pq/fYvcg84tCJ3uYNi2+XNHGEEeA3aDMtMEVC/DNv1kkAYDbLzZ
IKVM9blKtGepAaTcdsa1XXCC2chBvmwkIjBtJPE23vFF0k7CzzwBxlD4a+w9Et7ERpTaskzw8XIk
jNkJB7tivI1IZVdVDRpQIQMjIghqKQXTuSgQTwSYovZlyGXos9OSL7rzEyJHorNJtN9BksUKIVsX
8Ez5Zdl4022IDtBZlxJbeCQrzS3RwdWAEM9QCGNqbbB7kPnKBgF1qz8jyJY8yvuJ9oh8/J5wqrO8
Cs+STH2uB31badpWrvRXRk5/vKxb60LKlefKqM51kV/hdrgNWvtNtvRHqzbekLndIy3dD+6dVWmP
vdveehALIVAVW5ziAO3dl6I1P6scAyYQ0XqRWul1LTlGW2Ij674V/HBe9jUnZNqza1bnmtrcFqr2
YoK+l2AfllkCwA8tr6s6yE6RWKg+U1KKe4WgEXsAQAPfOdUHjqIy6aWIRtCk8X2n8Cb1sr5tRbrT
MELnHf8GgdR3Rf7uxyY7KdwRIronFPPMl+0Hn+o02JZ1VOL0kcVbnxnX038Rxjz3sdh6nvYcu324
oL8ia14knvZoV3q8TDwaziteiQsIIe+h7MQ5F02tWS17TXrCxTgugPThLCT3ScjBpzVy7q7qA3ux
6LK0zIeQeC6yAHaq3pxFZsl9yvyZuE3e05rVfn077RMXxC8wabPd7ANtm8HgimSykjyRR9tAUZ6p
mHM4uOcgcthRGyGNtr2OfY439MT7bDlAjPtpF5kg7NSVZxElHDfrOrIQTb/EPhYmjDVE1XIY5msv
2KI+qgwyMCcWi1Ftb00r4VwrmNDSXPTHM4qwBlAnnVm56ggjOEsoiMAas3a6FVGTFo/gVq8z45IP
/hGWya7K5Y0RKXujkeslHw8kxEa8hdTEoyTxF4VKBWjgpFty6esqvEe805+M7J9WrzyPhlzzrAFA
uA5qDwJX5gjV/wTDhei/w3yMvSrWy7sAU8GiHSNrQaz6VUYwXzTU51EXApfdiiZv1pye7Qhgb1fl
tOVwOciXNHC5go3kIiO40fOB3YfoYjv9XFTKVk/oiJ0Cd7I22WLU8gshQKCKx70lXcUyDNgqJ6iG
yxImw+7VQI2ruf29Jb+Vpicgu/YB5uMIqCjlZD1XX6yGu8fOuu9KErsGC+mDrzlebBaE7+Wuo8pg
cQg6x0m2xzyIdCDzzzhDRMbk2Q+d1wbLwdzSi2+i3Hjr9fo8C9iTqp3sdA1x3FY9WYW33AnRTUPH
2SfKkABsseZH49pMUEFp4BmXyZQeCzNeqb/7ct8spUJ/gSyqUm+TASg8C8N8qNT+A+OZoyU0qc62
Z0nwTKg9t4VXcipGJGYFSJ5TKCM235gjQKZUJjxNi5TNFNl5ee6G4U39MikCF6kwHxBEvOC/AWoh
3wSu/lzEdLQpfqHSz/x+8jCCikrLt7o3bouRxuoBuOkq6yH9Lfc94v9EgyIf7ZvZAV90m/qW+7zT
dRhMwSq4CCkoGxyZerJx7QtI9ZZH0o6a5GSMoltpQmNddG6xyCx95/qMvhD6cuA7WISxvTDvSWx4
OSo2SCIpOOLIevdT8aQlNUiPNLO42rhq+B1nz8orCFAxcmnXqPqFhhyaOE8fHSxV2IxwplThPi1I
hP1LmyPPjcdzI8WEUgPRZpfB6l1/s8sMpVOMQoyT9dfY4vE5uyGqOVDIB86ZEqapJ0n0Z6/VUJvH
xXud3Ir6uVOVHb94ZZnIFIMOJM4oiUfZsi/QAxoJIkYzhSloPfT43xdYkR+BRp4Niu+0vU3AKF1V
m7bu+PzGheiGtd4q2soj34HTX/fJnuYcM7Mf0opb0kSDJzjcpBpWDspiPQ62bFWGnItR8GxXJlkX
/ViHIGCxZ5v2nZ7H1zh/cWHb166aXikRPELhCLO5Oz53K2K+CjM11s6yqtg2hSthTbutLycRdoH7
CJxYTSJgfF/aQAZNX2fyVTfpdB7c4g7BPhfK9HS7vwr18VKzjF2kh/cxw6lvai/Hb0j997WUZqiy
/mOPaZnmj6OTLzdENSbgoKmuV42rPifNwMGItjVtlnaXWgVna3TBGE+j41jpz6QHkiZpLxILopPr
ptrSHXmf0ZBeyUo6TRvKooo59ksIUz216jOmZc1PK1h2oGxALAXrtaUa8/MG0CBUWRvdXnU6YZRF
8S1WWg5nw32tc9+BtWHnlS6qDpz4kNw10nBhAi4Cb3KVVPmj0qR8gRYrtPBSLykz1YG2Frm+yDzS
eTN/bWot4279TRCZRLzGhZ9ROOzGdRlRIcONYXfyurCSZVnXn0ao8GGCyuxQWRn9g6rd6z6RO23j
nyNj3Mtdzd9U4nkMmdVsR2q1D+pw7dJ/Bm8gFgLZhq/1l5CSF0puL1pyi6TXgVDH0b3xJOuqdJMV
c8aZWyaQdLKFm7Ntbqx1hjKiJO25la2NpxIdGxnGs5QH33MV2ERtTZw/Uih67w7H9lvcpht5ylW2
0CZN1Jhp0TZsWvqAjclMClGVVOjxe1s56wq+sbIgrCV/oaQNHci40vE46bX9UMUcz/TgIJo3241v
VEMCPOGfI+uUde3KAHSAPpEz5/uaIG9qpe8BXKamSG916sWNrl80isJcIK+08YExeetKL1WJMgu9
Ehj5lZkoq7gzdth50k85VTc+cAZDSDBkh087JfhhEpo1mOSoa9UWcgS3FPdeyeQfoiNmou8vsSje
aAVn6yXvn5IJABnLu9CYaYthgitH+xT2YkzAhG4LkEvvqpeDbR8ogdsD8cJR82pp+b6oR6fN6usU
SKRMLiRn5hd9EeJlri+rTjxH43ijJiwXGKWUoowJe8So4HbtDtF+8OdK/39VUvv/qhJGjz1WCYtf
hipggPqzrjYdIuJc4W9fqpq/VOw/VMw6uimzs2Onyq7uz0KYbf9hsNY25emk0TCJyfi7EGb+QRVM
KMgqLEuzp/rU33Uw+Q9LiGmcnUZblT/Mjvd/UQf7eeCWVIW9FiOPNdv3Iz4JElsDeWYX2s1I3I+u
JN9sPqEvTfGLCtLPY9s/Pz9d9svwW+VWzVEVCrPegKtJ4hLutb1i38tyuLHd5EQR4Ocy1T9XmW2Y
M1Spuhe0tTNCQDdMc+PH9vXxB/i5TPjPT/MCvj5AVKPk6rqmdiqVdDNlXUUfcXNt5LDmzEsZmc3x
yxx6DdO2/Es7mToJbb5R1I5BG7lwlP0Rtndaro///PQ2/5li/nmKqfT05edtv9BCX+Pn3Ymgiao3
li9soG1admK+PXT/0zT89QJGrLN5QRdkj5Ptm1lUw+xHQfC37t+cKgZffn7wdZfKas5X2oYAhshF
w1BmeZvABmFgmpgQjl9HPfAlmbP1SzuanNTZJBhT0tyFKlzOVfqePkPfXPcLfcV5/rI5d98IRJxc
P+rC2iQr0s0WrE9PvKoDLWlOPenLoyY51oigJI2u8PXHUKqezcyYMOHO8Sc88CXM63xUMTBu5EDm
hc7hdRt6V4XRjKuqV55AHZ3oNIcuMj3bl2fwO7C1GahHB9Xk0sM95o4TYPAbWJbffIxZj6883+tw
qlewmWXq874DiGzbpWhIJO/Ui/h5Cfl3pzFnXV9KLK1PM5oqryWV3Fd0blsxoiUDMm6CQSgU9TPy
Q/yNVRFuq2KMVyA4IFtyKrXHQhU1CyoT4qmxeuvZUwDPdSO1NDtP5H1YJR4nx0FuvgxMsXc2aUws
QYzwQa7IWkLQB+g/Yv+p2O1u1LA6eUITm7KIYifwSO4MUFpWy1aK1V1TtQVS4WRcW6In3xuF6aqH
QL4cZWKNA79srzyiP/Ze1/fvQSws9utW1bANyVXzXhJSdq65VXhR9VLBdsM3qm914Y7XRaKn337r
qzNm/beowDSMMAEd4BiLyLKWdfcQZuaiqM6OX+BAvzVm/bbRBkIK2Aw61JmRnFYYqaIhOaFk+rku
+feH8GPh/uVzJpnPRdJPeKGmGe924H/46XiRlcFHJJkvbVU9uErl6Hb+cPxZDvWe2Vwgt9FQ2i1j
UI0u1+8/+vpD029i7BO/9/uzySCLBcrRihGmdF8lkTgp6Sky+l7jr/XdTyemX4+NDrwMczYZVImS
lJpL58xtDo2D9ALq+alOyQjyi4lsOjP8OrJUxmjZ1GRA8DcaxCEqjgopbfLqt1rGmI9bI9VQVABk
exO6bnJawayGjp1NhJSceIADbTM/buyrMhybNmRoLAhtyDzIGtKgxSe6gTK9w1+1z2zMUqU0b2IM
LKQkjsY6Sw20ppj3Vhy4c7jWZASR2PKwN8oiOFPaEq9xUHHcaRfGiRl0aqpf3cDs440Gg6IrcdKO
nwicsPW2GMP1mNm/t84wZt9u0HSRSBPePxqADXz7x9J332RfPnEcdujtzL7csMohbMZDRbUWR12D
VMaKl8e/rQMrYTEbAi1TIdhGdAwUZLm5sMKp8+g2FLdqNRIpdvwiB+5fzIZBAPGlgu6mcvoWYbtx
XoYnGubAmCRmqxLK1FETTz9spOpZHT0nfe94uP4H7cR3c6h5Zh077zU9GSYnjDQq56mod1nr3cK2
/N7E6bnumyc6yKEGmvVwFAoj+ZF8nuS9w3P2yns/g957vPUPfPtiuuiXeYKqJLO1GVVOVBkcnqZ3
WGPY9SDpPv77h17CrHPHXqGG+kAbFV4BNaWheoJrrE2Gq66M7o5f49AzzPpvTLppw9kzCOzslcMb
mJzP7BxONNChB5j3XgyXANWYSBXSGENPdQI/vaZER7xXdUq+++vxR8x6cN6mKVk7dDMWNAbuuFQZ
TrT+gZb5cWr55e0OVqgWkDFZwwTREgoD73rRcJ5zvN0PfJg/ZCpffl3XZUC+Bk1TDgTaWXWKct94
P/7bMyX23wsYfdZ7vajBjjMlv9VdxLkI0UvDqs36YV37olxKverfaNQ1X0GsRluIZfK2DknLlmzZ
5vxzbO8sRZFfBot08Dqs2hUYQGNPIRfnQWIlDj7M9mzUiRmuREiGsh1WJwbNAx+MPhsVhsCPakMw
3FdkZLCqWIdy+tLCz1qodf17Q5s+ve8vLd+UHSrUYQR7OzxKxouvjOtOpgZcWyc+nEMPMRsWIrXH
Cmx1tSNxEhWVl+RKrXDdri30NMdf8KFPczYwpH1n4UjmEQBLW09pDe4LJbh92xep93n8Eoe+z9m4
0Dc4idyES9R+O5L9phf2i2Z3yer4zx9qo9nIkMLf1jFb1k5nnrXKsCiAWeQUKNIw2hy/wqEHmA0M
ldGVQEvD2jHV6g632goT4omfPnDz2mxqL8MhIzyMIpeBJAb/lgGlY+RAKhj033vB2mxe1xul81QP
NyxxPQtw/itmFiRmwYnWPzD5arPxwUozgmkBsztF+ap0PZSn5wmGF7tPnXl/vPkPfKJzi0oV60nV
5jl1tJ4ws6ZaJ2F2PerF3fGfnxriF8tObdaJOaNsNXwStRNF3fAIzVPZ4v+0v8nAx7b5xAapZVc5
9zAkn5hoDr306Tv7MmyEaosWj1w34FqEY3mQTQ0XCkrEKUBRYFc//lyH3sysZ0/ZMBTg8W2nJYAg
Gbq38QKycxWKfln1Jx7lQNfQZn2b3BtrHFSCfAoVw0hZp9/tEpHT8Sc41E6znp2nMBWKmnYKsm+t
/q2tXDjH30cEZL/3+7N+3RPqpIuY35f8sV7K+gTRrq7cONgVSvd7i9Mf4rkv77pg36QTQsdbqJ9U
pueBdK1Gvq7Gz1T1TjzHgZegzrq4ERMekctcgyI81PKgefVN2TneRgc6nzrr3xpEPgOXeIW/5orY
YrTTw9KWn47/+IFPVJ1e/JfG8VMgV7rN2FSZ8g7pEtqMbxaZ7wG0EU97+L2LzPp3HEL77WwK2AIM
pIZalKP517LHHD206Us3cjB2/EKHmmrWrX1SbqMsVit47u4KJueidOMVFqkTP3/oLc/6M2ZDosNk
jlvCTJzrdrfLVPfER3rozme9mHKoP2Q1lSig1guFaK9ClOs80VfHG+ZQaUGddWSptdsCZTB746gO
n9qWuO4wLk0c6IV6p3vxSpQjiZZ+H9rXoCWrfRLyejTZLU70kANluB9H/V8+NCnHbBqkvBoOlfUX
c1hFJAomjg4roOJ89cRVDrwhZTaZD36QS2XISoTQOmuvNqTvNG73l5vgYGnswEtSZr1cdJBcJZ/3
33fpGY6/zyiV7gqzuT3+kg7d/Kyj2yru2BpfsyM89bJj074q8sE48QUc6OhzKUWQdGKwDYojFoG5
g/bEvLHICAO21WZh9dWJHnJgvvihMPnylhUUU2CFLexNZeSuDbbS6zgx9W0Nsea98FrpxNNMR6i/
WjL8sH9+udDYxeoQjkHh+KLYZYDdVWnY2oN8NnjSJgQVZgfxI3LhRcJpTxuh6GnKJ7t4OP6mZtL6
v/dkP27ry+UjkMrYIMfCwVZaAFQjIlcDvkayJ05wr134eqZjCE88caHpOeFUKXLSNaiz9szSZesp
Bl3yTFiKhWt9gJ9q1ep14yfyVVIMyXqAI7PnU2YrmcDf7iOvJiu+/Q5oq9iFQSB9DmEpkTgWqiAU
x7L/pttQgVqjlTdt5xnfPBUjp9XZ47ccJaBDWj0areOPPn3rv1ir/ZDif3nytJxiAP0emEg2ZZ5l
5cOQDnvoxtt0iK7Hrr/I/ez3Nnc/BrMv1yKVR0IeTCpHQOzQGmHHJ06Qm9hUPuvK+378eQ71i9kK
BK3xOBQ1KUq9CMioyhmNdIFeC2zvFjwHx4MKer/j11IOXEyeDU82341uBXLqSN5rSNokBI09GnLk
dfreZ2+vYjodeHVJ1SFeHInDNpcQ42BAA+GNxaYSOaFd1YlOdGA4k2fDmca5bJoHYEY8qyRpU6uj
VUrAx6JTSXP/zSeejWkNGZngyIhFxLwvraFhK+QTq8Rf4xq6rvou2PSNV64rwrxWIYnj5K/J4xb+
rLku5T7aaIQFOBGQslWlW+qjqvJXdmeYzon7OzCOyPP1j17mBBziBwrG0HCqqDXf3b4rvxkGXgJ3
YgJkMviUAA0hQlQmxd2k/HWMTBBJT1dPF1qohSda68DoKU8v6sv3Puql5Qmj7BxpyiXNirVmEvjL
hjpSX048r/rr7ivrP18iAHUU5bhpHVkgalrmWCzAkhWe+xayxrwi4gjuWKHIyrtEy7CfVBQXVfOA
S16W9WattFV5YuNyqDNMr+TL0/pyKVVpaykcNmRX8GG2aYgIDgOqkSj3KUPe8Uc+dJmpJb5cBm6n
axj5iH4R+gO1SykhR6jOrzqrxveOegcihlKr69+72mydlaiAnIdQVh0Q1P1Fo0nEtvVdfp5gGjo3
UxO5tdSZpygN01v7xWA8d3YJe8DuSgym07O0I3w6ebaC3Dox+s5QCv89yWn2bLQq49rNJTnU0JzZ
5tZHErBtPAliWFhoCrmisrdtKD7cFYUROGQ0kepA4CiLo05ak5jkYvAm8p5SOqCO463768lHs2cj
Vj3WfTpUDUGY3IDtncuq9OlWeDOGDp5M/MSh3O9daDZsaZWcep0da5zEkY+SQaonnUUn7aOtiIC2
5ZUg7f74pX79fWpz75pAPqzZtac5XZRuAlOsk0xsCD9bWXZ9iYL+964yG1qqxC1jzTdUx/VD6up6
L5ExamCTrMNnzW9eO6V2T3SBX3+Umj0bYjR1FGVcIRjWc0wAgU3MbW2pm+PPcejHZ4PGFLja+bWv
OloRBrexN4ZnGLDV32yl2VjhW4BqJDwojhnYPbGqORS+yi53RuHaN21fmA/wrdPH449y6MXPhgoK
TkXSYhXjvFoF+hq7OZYsgG3BA0bcdgunroRD0Qhldfx6B+RRmj1b6sSDokh2mneO7tXPAApvmwGC
tXZPjWdngAskP+ZK64admQOgy/Q1wazLEf+5ilmNzrDUVGmdye5ixM8VyGArDJPVaET4l2BQix1B
hNTxW535Av8eeqzZ0BPD+UtCGCmObtEOUD1zwnu6TMeGXrseMQpSBla0hazSrFJzdDobCyD+RmRE
eNqeCFN9R0Ft4CzKA/J6DT0inwein5yULLNYThUb1h7V1mXpszKFHa0SSgZrVzISp8aScF7YefGN
DEn3rvNHcYWDDn+rGvGKTryNmV/wn0ecjWVdRTKoT/yGI8uaBDteHVji2mGnLeDmlgFhULZ1IRq9
uyOYM23XPlueN4HD4FRZ+sD3Z03//5eJEfegF5NcEDutIuRVSFbzWQ9VR10A7H8f02Z4kO3RVk4M
3b9e23Aa9vPVXL1DYwWH2SGsZB9gKWBZ+CD5Jjzl9Or4V3OwSWeDHMD4oIdmVFNjap2urR6UON8E
YWkB9axWsuqSgBTgK5Sj4Ro29fvxyx6YlOaGz0JSdaOs5cZJtNRd2biHdtJIYqLcQtsze1++bGQv
vpULqT/RlgcGQWs2CMatkNPI9UF+euJFMwfzqQq6U8W6qbH+fU2hWbMxED65lteGhE86EM0iL8wc
j1Ihy5deGhS3x5vs0McwG/riLkv7SHJ/nEeVFzX75otAZJ6MXMe2L0RCiv2Jpjp0pdmYl4Uyp2o+
exwAjEwaQwUx2xfhs6AicSu8QTkxix9otbnGNZVEYBhpS/0aT6yTwsVfDTrg5Sak9H+80Q7U8DRz
9nlXCsT5qkEoXbZVpi51CEMclq/rNOhJTcFNZA1JuGFJtmU/u7fyR38sxInh6sAnN1c+sSUWhejz
docri2gAGA/LoTXK7YlHwyj/689urt01pa5OXPTTDqLM4sPD0XiVKIBLMSQqwyYPgRB7cOfvVSs3
14hAipUg5nNTZ5J5qaURJ+FW4UY4MAe+WtVYS4py13vppnfBGXdv0UhoWeqtDDmH9Fwlr6lrrHrA
fEaXr5taOgPh+96QGxi5iaOF5SZL9aUY6g0cqB3wmXRhpd4+9EQETrVdKPa1GXTQqbCp1f4HNF80
xbm7xPy9rDHMlxXQ0qHf5Dhjgn7c50rgmH56wXxD8MBT2KOsNXArh2TUh5m681wJc7p49knGMkXM
aVH1YNj5aszN96SB9hahRcldeHZ9vOjQ+kk65lkX9tIgf4TGg5R5gL6lvTkoeL9brHKoNKdCZZyA
fryNIbiBGMIGF4LprYuM9LDx3gKNhxH+CmX/xtX3sfuaaMq1LbpnncjEPrtqmfOgPawUYqPiT919
DyZTiwEeNmFj3ABxtJUSsXi30qty6bFDViN9S/rVuWc2H8AcF4WUgxqwiQoH6U7kpsCMGi0H+75K
MaZYBUGbN1HwROjKUkmuYmIJokwnVhX2tnqvueOCsMxFljfLgSBlJH3wAJGdEs5XpESbN8NKZPDa
AIGzP19IGYZAsAF9+1Qmd2XznnRsc72ILQi039Tvr0bbIp2oB30Q9/A4G6rt3a4LiSTTzn+Qxwev
f0pyvKFDUD/49lNKlLMRjSt1/B6r0TW5Ekn3PSE8zYqv/ACmpg64M/GcodbtLXP1RQ1jaxA7TcGF
DYZ70Y1JvDTrEXfSTUkiTOF+UHFa1q44VxWqsUI1ifql4aChWRdx/CTgSctewwExcauyqW0y915v
blM5vCEkbdqqcz2yc/0pxrYBcUo6nlrfjEF/VdrZeWG5S3buhHc11I8kYuMEAKS2KnaS/ZrxD3u9
Pdc7/9q2Pmt8cqJTHV+VYEIrfIwxWnV9qRMvIpXUWYKAvCy8+IAsC/bPXrAhR9PJG+qZhj3sR+E+
o0SmflDxB2Act9ZHyTqstUbGIrm5VxDYVCHezjJllSa8hS69j7m1YT22HmtKa/ltYQpoojKRFAK7
mEoBKAe6q5CPMRYm8bm+49sVpkn92m/sjcDy7/n3takAjRLpeUpknpdlH5SVAF19b0zrSs5vsui6
tsjhiIer3BxX8HgXnM6d9VYDFca4cMlEbfxdhvPKrU3iUVPG0ee618/TbNxEGkZTKL+E9mJ+65Ga
PZZaedWT9Kt050TtUma9kIdro7gkDI/UJTy8Nd9J/OJK6Rnf0xq59p5UrH2IO04CvUlwybrIlHXJ
q/bUaplo3h5yzquSs6iDU+mWl6Z4je1wLQE+jttXH6ZgJmmbIFIYihI6WXIPs+FGbbA0SJwKRP6q
k2l26P7CFG9jihUywdksU9WAeIrKb1FrD8RwL2W6RiNejeC9V599uAq6ka2MnD9M5gggx2AzRj0H
lr17IyRYNv1QbFxDW5pFtmntZ/LkluQpPLaEMY3ozHue11q0AyzU1ibwwDa2viq2shqvIhlERwb+
jGQtz3JE8hyr8KaU8qMZk61BDlAHBxN3jIJJzt3XwxPxaE7sk+iZnXk94dDtfVlcpCWm75wwDPd7
i7Ndxl2YCXWfmjaY3vRChuuiJiQd64xOBKO6bD3Szl/FxKtHxgC+udxobKOCurqSBhnU3aVtsYPR
n/sEIzHUX1f/gKW2IKJ7I2XvfXxdkaipmOk3L3rSPWVpkGpiW4LdOLFQsb/w+R6GID8z6obQSm3T
mvmyI2IJhvZ68D8s6NSkDGVh+i2P1YveBAPkdedDwSspzHqf++kSCuU6IsQ7a8i4L2UC2DtiraRV
qhF0WpQvEzlV9fm6m7pjcO8vCMFbmqp1ZnQRAd4T7gwKPVwtkIr00N7YenkI0sL9PoT3SWVMpBvQ
8uPETV/6go2YWROVpe/wACzxWTgoApc4sKdd7XqsiP3RHmUcliQfrggSuW6x3eNHWJPePPGtLRfz
gXKeNLycIoaCrqlOXLyozUtCEJpPMnARVcsMayM7qg1hoox2F0CRln4UvEUYt0P5Xs2FnCzwieFY
wkddAuVpgmZhyGl3Rg6QjolBhFTeyrAmIxPVlrWIs8y9zPVEvSSoXF7lo5cHC7kVgp2wT5olAU13
atUn2MbT/DaSM28TlzwBCsoQJtnY40ftu+acqD2hrUTudreJ74UXjT8ou0iKsGYpdlDuI7ZThLFV
qr8PFCNJSOPyYhLKh8A7G0tRVsy9rY3IWlHWfWOZK5twiS1Hs1CmOJTVP0PyqHZxjaV1aVPwgi8Z
Bh10b+CPO1sW37zatEionrJtXKAXkPPM7N7v05cmkLZhIZ8bfbIrPSk+K7UBqGA1psX1kCWEZFM5
dFoWMGsPofxaNy15gfriNcn7h8H2p2kva9e5V+6KWHttKUSfGRrvIVMZmbIAl86I8LkKP2Uy5PTS
XZpKth1NcjcrBTl8UG1aKcseQk8+bwXoPo6cURIa55yxdOsxDZ5I8mXPXGE0vpD1cVMHXXJZQt9V
hyJf90KXL8MxvOv/H2FnstwoE63bJyKCvplKoNay3Ml2eUJU2f4h6UkgIXn6s3SHN+LEmbuqXBJk
s/e317onZBg6eWAudVfa8KHaAAKJ19sYMFZ7ZLCLfHfhmH+IGyZt1TOtWmFniUIkP63vbpgdvHka
WWFZzPO5DP1LFQlscBYLXBWp25znH0JG5rGxgGn08Gzq0E839HV5u0T5snbqw2JmX1Tj6xQCloj8
o9MGxo7M66dAp7KsbXAIU78ENED/r18QJWR2T9sFEoZV3CVitLYZoSleZnuAfz0eWst9CtrmsS+j
g3CMGADhh+ob4BCcpS3SHKDQ9Tla9UeDBTUWefg5BgoBVG6+BmF/ZDCrZuDHYgp72PWWh1q52GHm
PIeDd27WFK+zbM79gD7H6vUX9GdEvj1tvhFsSF6kp6EpTTAUKM3FdEsxFkKk9X6Y+klj6p4R6xT4
fcTDLdk0ZS4eB1JZ7IK1db9boddtCOjtAE4/AH4fgWdNCict2R5hRPqMxaO8BgaycvZRhQPezJsm
Ue9oZ6NgnYYqqLdGCDQbvwrZMQNk0M70ZyDgDpPjbyhrm49qjWR3hrGj4XnpBUxyxSn0N4DeC+Qs
ahuA7Yb1bIbaObthx+HM6SSSEAU+1AUh1Tv/wCmWpNvbAnVxBpua11b5DkJjI8TeVZsPYVdxS46K
Irj4szNeQmvlQDmE9ss4En0BQRhtLf6CLe9L6eyQRcHfn+U6/7XseyFYFZrZ9lrOfmyHvQEipVxv
5BygrxnzHMltsa7RfpADa0toDiYD4blZniwAY2DFxXjGzuTTDBNWGbDMZlKeGYeruqQvDUn5l09N
fbsAUPJ9aLjEF7QTlrsKYmQyOuP64PWVyS7qjZLR/rzHyGJllPw9tQAa6ik+8LN+sRXljCi0XvJL
MVXiEObT9DIbQEzAcPidf3Ibps6pM1NGAWPtlz3LZRVam8jt8ZVEPprKyBjY3ss+bY8uyvb2NDl2
OR7VwgzE1tF5f3fU5l27E9myNvugGJoxQSnyG2AQe+1Yfrw40nA4dp0NG5WshwEHfYU/VMPkIU94
0CqFd98UXnDlOstUqOAEw0GjdnqgrCkaN/ancdPqDFISmgUNvrPkQroJ8t54z5rOfhzyrn9mtt/6
O05o4wTKPVgtlgl1A+EmOOAaUNXGd10+8ip3xyc/tcaDy/O8j7hbnb0sEJxZItc8qcBdORRbU3QG
rAoQyZPFLezS8Np2akBbr5eXji9i2XSuu2DHaSY07si9r23rR1dvyq396Jtm0kXTcAhHi+OPp51H
FxgrpsmhiptlUa8Cbvx2RlP+jCKSXddkJ4eVKeReZ1qe6GfC5vFtQrSI2oxdGEr/dy6s4qVpnOAR
5GT9bzGAHbR01vg/2SCd7ftx0lGuzPdRl4d7H/YT1xF7HOBkAqip08xj1Rf6MfVceYYYNO78UHY7
aQYRcTXPxdRHi/occfYPPCi9mwiZDMxcd+NXDQiI4hgWYXZXt1lhsvYlOtS8b16nUqUPWTNnO6ze
1XkQ2fyW5UO6k/djqmeWXJeN2Wz+43yDXKEe/sEt6+AFjE9LCOODjdTfesY0oQZzTrIRLBQjAAiG
kfx8wSLvpBokTkCPpxP/YXa+lN6afxXe/HcNUu6U8AjjXKYv0Jl7rp/Yp/gvbCcQg7vZH29mmbfb
sKxA1fME78DRp3xFCE+61TUTk59jhZYfhYGJyGqad4Npd7B6k0fvyed8YlrHdvCd/SSn+WDnq4hD
CNkoGdZLChbynKZTuu1DM7u0gchxP68OM63it09ZlQo//8C2y7z2XLQXT0SKfKmYd31a11eo13C3
x/QeIOvWREUIf4e51XFt6CUGsGZgI+EkPnb6dY48+RMFdXgzQqrDi3bDR15CDY0WmUzZIKMaG1gt
SwfnImq4J7briGUmCxBpDY6fBGaRvqSksc7ukPd3ShRSgqoBKNH6H+0kTVLbTbotqq7/k2a2sc08
e4WdPYid3TAyj4PhUBJ7wiIVumCvxWlyuYXaHnoPUyCuClKmKoPOaN5UnqeXsdD2nnEXJAkqheSC
oPkkVI3kPGVmaqyjFJdEJU52N8wvoJDIsWQht2jAa1znQGTxUay/uvOjDSM+H2PlVHTKi+G1pcmJ
0qJe0QdUc+zhDWGxZ5TV90R9MUa/39azqZjyVRiEQ/lWdxlfS5G/FLVY47GskauMYqHfL6YvN1fj
ZwXch4ml/lrc14+pnbst3VyMu3kATLHqPlejCra2x9x6n6OMTVfp76uyicja8CFzDXMenbkrLqY0
LUxZDghbrkhXU0b5A5Rx58HJpiym4x9uPH56s3quH5t5l8HqALIUFwty1hlxX2W79bZvFKSTJmJX
J+8OZWteY6/n2t9k9X9Vbb5NzoT/UPi7oQnfTAXEhTP9M4PIPvGYfN3mFrRyDIv960J/H6NWQ+3E
Us2ry+xRgvdFxe1UPY+S3bO2ARJ7KjD2w9C+lGB2t05NDaQvop+6WptEd/UJrHZ4nHMzTYxF/Z0F
WnHXTXljaQZvylz+M/tpva6We4jAi+7n2m7frTLtk2FYLVr6JmY6lf0Kf2q2GITkVY+W+aKKttmK
gkB8YYVHQUAmqZnVS0wYXCQDcVGaiI5Gv5ouubu0h2a0GEFdevcQWIBLfHN+l3VGVWMpOGH6NlcO
hYs4Lx4XEcH7j/zpoKaIPTcFPV1lKFVY1o4u/KeziOYq7mwmQ9P2N8OKsw1rVT94YyFp8/T9gRk/
e+e2VrhvmiI8S+O+X4fWcmdguxsrG68cv468LQ9QTykdGCxz0g5/xGDIJ355SJDjpbGGGh1333LW
KvwqTIIBRbguJhsNTblgRw7T5Vkxd7PlwtU9O946/3CHsHku2iGwEa5N6m9GtlgjohHDMaC8kPS6
S9dk8UMi63VQP5ttoLdOo43fobeDrXAq92UVCKrXJaMMOeVdwvUTp7xq5iP4qih2agTL2FrRYqH4
2KSQbJ4WgofnjNfhtYf6cuNmiOrIUxMhoWZ0rB+/C7IdJ4EBZJQon/L2t/Sc/lDffUvlKNb9otGZ
YdBwt1rbn4tdVrGVm1yZI85M57qpwpzTuxm9L2wJbwZnt5s7NHIHLRMsT2ZEG9FX87O2F9zQRZ6l
Ca2A4b8RtFI8oENdYr20QPXmYq4hvQ9cqqLG5u83a8DabqZALQwoIQHAD2wiuYNRT6HrkW5ZHxnJ
tyj/4APJu7q+jUMfvIxD0KIDsP2jHAzW1Mawz3mO7dqJJhahWWiTtmNgyHcOXZGbILhLGezHBfUF
dxs24RotyKI87VO1sVTKqNTCyb8pC9qIYuAat1kbV15crWYSPmryWDS89mCh3dmai2tewLr4z4BI
tZFEjY72UCXGg4Vqb5NbfOb3S9i0t1ednbpgsZOgKXgK0f4U586wgtvqtvRHhSlSGw732H86aFt/
/NXzp22OLM/lUEPVyyizMgHTjn+WLsWtdpl7U6JN/xb24De7acaTuTdrQSmvR/bGit2F9bslRN9t
u7Dj6MxrjGmF2bbJ3wYNs0oJ42JMpK5dtPTPgAmEvLRVa5xVvs4Bo2kA6cEOUkEkZEouo1NGsQcZ
yLzxHK5BfUF0Yi1A8/h0MUcF6SM2u+pk9Ur8+AXXi02YtQAulZt9C6VGJIdl+6dsmDqMO485fqBE
qbqYOF5PbC8W118ERoAGnbLfCqY6YmUzo0BRQPtWgq0O+PgQGC2v9SCc4MoIb/au16Y4jpRgv8e8
sm7Z6no/i3IC3MRt/phmWbvL8n5+4tPsXys85TgOI4fbRFkXsVo0cl1YMvdpnhUttRHAaQ4rBpkr
338c8Xq++YZbvUuaE8mo/ObBNiznox6b9NP3PedXBdAX46J0qm7rrOE6bepB+A++0VKSTcGmfdtW
H+zh5JdPzerg7GH6PhFl+kBLYv03o9Y7w2LGSJEGIvY8LE1KCNZydI7RIRuH6rsRU/XHi0Lwz2M2
r9Mum6lgUCQ2MvmEdNSst0UwGpojXVnsoV9x4FRL9k/g2ot7oxEopgL7YQHZlphqEGzb6j9BdYIN
A+INaNX7PFztUU1jIX4JNasKIN0j3qo8Hr263yLllJT4io821TwzKWZaM26J/R9Uy5/I/QAp4h1J
z9U7QecG97CqzA3fZVx0mSJCTFIgNAP+ARU++D00+QnIaOd3dy/VsFlLucNoK5pYzewtLZeQuG7Z
mMc0VOdiNUOOfv2tmVBuQbS3MO4kqwqeEby+0MK1iGtVsOfctU/0ElEU5biVi/5rnIvy+T5qjBIN
jcuYjK0CuTV3P67Sf2zXesUzDr6x5/zcujFYtocU9qSJTQnRE8oF7Z/MgvtvKX4DqziEgLs1u2pK
LgDS5XgEfQ82oKmns6qLJwreB/Sh1YOO4GHnacnR1a59yt28dvqu4NSNci+V8dWrs2qN9xqTKYUZ
unPg3RjOFPsIy1yACjQbMOVNlBcXCxPtaNZo3aM9DYL9xBimr/DYEQDcY3q7USXcOZXg1lmzDTtX
A3PFdmk4nNNg8XmL7xjknIRkUV+GaTxnBqD0PSVU9el5/trv/o+2HBLz/6Ut9/+FBMJltPsp8PND
lPVlEcMumz4yxprwqcn05oV1+WiZkuM6tHpYs3no16jQhfxui3Z9lf1gYIfiDHhHCjkoodMBq0Lf
LC6yzdxGscLp+aHCe2jHU6kDubM40V0qwivujqnLoYl1YSwYseU6nKEjYOnkWZz+QzerfVyODr4b
IvnFkzc05m8XSAsT6B1NSaGLG1E+uDTWulUtX9BI7Ve7bcp3mFl+yLDLErGNDut8dJtpSbRP54Ur
N7ri2jWfWTN5gY0+3BZdmf8nwrFNRmsBj8cZyLhOasJ8Ow5pD5xwcPqvxR7rkmORaaD2Kiw2H880
3/oODDAU+QlAixWqW9fJ9GIEhfM2hN76oCchr11pKjKXoUvVV6yOgWAJb+C5C/ye07TML/wS01PW
UUdlOM20j315/9GWuM1n73fO/eWql/80oGO5Wcq+CzaVr9WhqOCEcDJFvmyJwfldtWJuy8zH6eJT
pbsuVut8DIGbHbKeizrHkUjSpTBS8W3UhYXn3C4+I5l1H4Fu2mcHhcU+8juUZJNcvAfP1cZmkYP1
ZSub66TruPu0zsJHt+wdyTvgDA+pE9C2IrT3HxAr6sWIQ92szX5LgoV0pzoVPOV6HG+j5+h3U7vv
nFEh/9HNpZYZlOV3ZzOXLJxIv9jj7DwEdcuO0mfBfLTCIU+WDI1qS6MdFZvs0rdZ+162tRvpvkZV
HUKXFgjQeKslHzD5upMcsEn3WeQg+GhMXW2ypRwuFQL1Y9iXzjX1EFDWpc6XJPeswoOrYhno3xS3
GiQZHbT0NHNPqa0D7K6MWR7C2eQOAFeYSEFefIyRE7Ea2+QyYauOGNoZZBze08ke/+Z6SItTLToH
EGo40ZINjNGr7ozgoNnpzmQJKnwml+YxCvNDkbneg+NIZmWmyUxv/kylY5daIr3YEKyfa6dgo/c9
nUOr1uMwxba7UF1NG+1AWRQ2m1Jb1fI0Wpa/bBwFyTaY1hCwgV2bG09zX4x5nsL3cICivBmHjqdb
VLo7ZGLohm1WLOlZDKn4E5S+d1whvdLtXSq5lSXnpo1coughE2P6qqhz3yO82bmnq3XOe6882kXj
QBJ1R9CORi3D6TDl6VxvmGquULxN7hHPX/fXUyt9gJoHYicaYNN8I47+sbkJvDOvgrcx8O8JrUXG
+djaP5Qu7gjWxSmdbdnXzo1m+PC3JhqWxRaC6GfgL8W3ZznpmcdOFLE/BuuxHN3gojTTvRKVKQVF
juV2qcNvZoPcvx0iR2+T1eu6lxzhDh4VRmOryiG81tNSvY2WWN9dQfE5WMXwuUQEbtbMGd7ttRlz
bsNMPuCYZQujZFcAg60kl3XuJLYXKxqqB3z2lp1M1LkielBN/q82p36nLa/f4Va05rgqLRMLnbTX
D1jN0+8UrXYXe6rs0R5Ncv7PKML8yFVhZU8W7WdLGWfYNpo9pF5d9a8F1P/h8Yp8CDM1rnXeTRek
stEHQLcFIa7l7KSaTH/LgdV6DMIQ4O+s1zvhuMt+EXiO8KvoBnwNSxsS1xxLNwmWFGItokzcLWZ9
V59WZ6Nqw49Vifo6Y7B9FZUq+jigIfwaqsizEerY41fj0nG7H7iPY9eYd8ob3dxwKYL7k54ZQN7b
tOLz9iJxbs3SQoNZWlCAbDtTKMxMvZyjOtJb+nsYODSAIBq1ei33bRl2N68eNLHtjGW0lNWtWEQg
Y1uP4h27Im2YDvLrYTb0ejZnJ++3th2hP+v6e3UToDCNANOYBmMTdNUA5tQNCSLMPQJhXLjmILGO
uQpVCDTijyHNVHaowFPBBqt6/yajxT6sedD+hl40Jh6fFRWRcaaUEuh2ePLLuvyw82oFRBpQewob
1oKuyuc/QxtF34gZtEDInC63HNLZZdBD+7PS3nyxxdRcoooiL/X3SfaJQuz0mHa1eLBnnxsPxfM5
iK1wrudYepGiFbdQREydjl+fz2lqYoYT+VZHvkqwqEisLrav1h2wa7S0emj+YePxESk3pjyHY6ZJ
5o7syHFK/Xbf2PyWm9qSNOTTSSZhY4yvtS9bHJnVQLHGj4DfI1Z1nkqXxhB7BLp6itRcswdmZEr8
0oLWte4gSXj1M+Fv8y/QLQj4ZYVmGoI4rXi5PoZhz6RLVltPjUCLMRhmfSxr3VDwzMWDbxXmcW2p
NvgNzuOQtOV5cQ37WjQKuLuiWJGPXYce1kC5RTXI+Kx68qzWrEORcCZXe8tmAGpLnhbbel3M5QM1
xjtLObSphE9tHaNqbxKBARtguw001nBlnPqef6rwnR1pCHa3yF9GvRuIVeSbMCBaPk121l7THG/F
xpdphqPdVP6t4/6TxuRhWBF9SbvLstgpN3QEUG+I+43UyxeyEsCcMdVWEQ25JUqLaycMzCQrvboO
o3227azO+WzCroH8bdyZ8VxhKCthWNi2lEqoVZpG/lJPrnnlyxJ/cVcTuvCrcXh0lAn+HvdxdEQC
GH7WXsQa3lbh8Bi2ioGmKQVPuq1S6b+IMcoSc7XW54HSwtF1OsEByfaw/CrTTW8Zxry3mcg+AVkv
FGSwiuYmO6tJLG1IXrdueFFwZJ8KA8ep9it6sVY26OtkGca71HW0NbLBOC+1qRPI68HfIWL534AR
tfY9b+DOrFJ6wCGfn12Fgvo7hBKZuvwHtJXtlh7AFTtAvzXWztx2nPiJowQjgSpv3k26F2APq+hj
Kmf3Vbbh8BrZTboJbNP+bDqv3JmD3e39ZSiTsKSrHk7e16xtqqA5xaCYAWeXKiq4qRff1fljpt1+
O0yZdch8s3Q2Q2RzROkrd2rjgibshn8/uq6eZTxJ38aLSt3HwwrvLvXdDMg3Q71qtK88O3Ud4z6c
1ocWG/FN+MU4vWlFVTpxU3MNqJ3VxZ82yJyvtLf9N4Mcm73JzTFzN+yuOGhtzywoQNJlBfPtLVbA
BWRajsJuiH2paKkZN55H+bcNXKN7DZZA7PNJ1t81XUxqKy065i27KbNrNTGn+/ihxTKutDJep8zE
nUC2snVvRrcu4UG5ZuRs0KiYzNX1UzJ445SEVuq+Io0DQ5+riRI8QOm70A+9akjrfkPrD/jfug6c
jBB80oqqdf6hOC5DcFcG8RCDuxvBza2mH5Ggcl2SMbCdg1lltYOO2/H+A2hPpIff6iCwT25ojHnH
YkG5pIgZ/y1EGGzzBp9yq8V8k6zA+2AY7Ivj9EGYTKZbflaOaK50OPv3VHbrB9TY/LhkVnnyAimO
VVtSOS8a6x63s8Cps7ec3KVXf/veqZ6zInjvyS59sETWR6qbxrZq2ZRar22+MGOuj/iQ9I5tO33r
x8w8maNoz/PglwdzJX4VCPS9nJLC6JAiQzu60s5uJBKim8VGx3qhHT5QWe3yZUJCqT1qh5Tqs2PG
B5Toqaeo4ANdQVtAZuEZuw25r7JGLuuFLLWEtfIV+wnL+K+eWBGKJUM0PxWkbRY9eW3iAKqOXd+b
z5NZlUnZ23Rzg1oSj2tTi9UiDyVwaKIPXDak8JJ2jLpnLfEd37sB/UmaTX4wTJMuQ8qGGHMbEuK0
GrZ90sDLH/t+bQ9kE4licaNonI0MieCvqlreVBQWV7qm6bmeZkaHy8wKX9pl5iXwVBfD/Fpva+6V
n0a+mG9VZ0V7esBjs/UgJr+MGPFOqTk5D60h+9NkwEZni4Lj3w0u5gcqqKzWSEnuW8MxmuX4TM8A
jm61Fj/ZINnj8hlrgKC+pQyHgG3KrMKyaIrw9Irri+V6xp7i65Jg22K/ZHUYH7p6jEil6Kh7RBJW
7RAkrKCTJgmoZmRQKR/DDpb5XOA18Af/DMV5JtLYdsZlMKz8xR8d9+zMtHUrWnRnr8rtKxWuKo5Y
Q1sZqmMIeehVeKKhcZvTaN0AapifMmwM+6KZiFIgKUZjGOTdbz67FnFOXfwYdVd+sGMjcubhgcdE
9/lgz1xBZjsLT2GRLe/jFMyHOcLiUdRz8YIjk0mqhilj0vnEM0qkZKMTUMo0AnrkVhfT2Gn+4J8N
D0bVeJyViQRs1sFfOip06LipzSrDor+LBNJZDP+SBWsHCmoZDk26dBNtJ2DnwMpNvZcqFW+LdPr/
J9x5l75R7bn+62QgunighNTjMaLpzPx4x0A/DyhN5LGWir++D65sruqBfnn0r88M5xCRTDJOtNkX
ScmsyH/yIFcEdEo3OwXVUj4UUHuP4TKJ7ygQxr8oK3RCT6tFcbPSmuJ81QAFpT50mbvSJhMiIxjq
nb2DOIQpx87bW8/Bjp2F1BrBso7JFYPgiTOsRcz+JQ4uT8sXK731sxid81MU3LER1rtbykVZAIK4
TRHKav1GZ7+5pm0OiD6VtF23DPlb22Y0goSqQnnkX5UXWwbmiYchJD8X4r8NSRGHNj1KnqnxuICb
oBdDXC7Mwp6YL6VgBnqraLn1llE+9RScYlH6/YUuObwQ+m075kqt08TN8hxkPu/i4EZfKBTHDn9Z
LaKN3+dEMqeCSstmGKymils2+owLtEXcTTjzo5ztPNuFdtc+qBLvaFJnNe+QtNRGNUue5Jy2X/CV
jLvOr7OndGhW/DDFepFTOD/0Jte72Y3Ep1grvW1LhyEfxy62HhTFvcxza1sZXppEudtsSRZoGpfd
urcRDOwd6sh3j4zm0WxgYB9lSVd1O1pZSaDTtAeSEkFU0SUxZvzwpW8csZ2Qo/Vn7qCMxp+yokBc
ZonlBXNuA4KCjFOWUnN3mjk8YMfBrxTMiMuB8op906voPA05OvXGR7dWLDI/g/vixuun6V4jC3ky
JqFtKk6kbrjkVY9NWZrP2Zhap95w5LEpF3HvENtXzyvkj0cDFAelCu0raugRWIEj/fdyqsc/rmXZ
/2ZZDKido+bM6k3O27XmbkT9TpN0B3B0FVvJkvpd68HMSKX2BZKcxdv3Et1g6bJrLs5g/6n8Oz8p
Y0YgeAorgy/O62z9q/SgHq1JNEfq9bxBVeRF/gYGd/hilpxZh2aJmgN0nDUWRa1euH2QA/HKbElK
vLs77pQz6eo1OEm3NZK01tHJDer5T7ca2TOnnXG3FpERj3PlXtZR5p8BgYJ8K61IJgLNK3tsjtjE
SyEJDI34leVooyHAXv/oIgOZ8H5K98w4ZPuBFKY5OCNNv8yqbSJtjCNs2sKzaQet3ZM1+41OhJT2
Y2PNbJqBbTyoHNctbsnpOHLqminTROOVScT1yqCEFQOCXm6CIa0I6VYdPdComjYsvm5SBm1IyKIz
AmbQ2vLaGisCK8HYeLQZQfTTAFkIz9DWasnML+aoJky/Fc3aYG1IzDntB2ugeZ2poB2HqQmfPE4Q
fwpLjltJpPg5jJSVuEUavI5SGHNs9aGz5WiAwbktKLJmtV+e276cZQzPx6XO7DVUGaVDWqEzE1wL
3jM7jPeC1OoeB6ky/eHSSZjilescXuG2KAgnZ9ZuKilnz07tHEpjwYIqTcywk3CIbJETK8hxYUZt
rK3HInlvorCIrJX1QoykeqErJX6ypnbPfS/W75JUN6HtZfVeqYOnRKeVTtIGc27e6/Wb0+S9TxDN
CT0IN3Ept8bCNNI48NswrtUAfodn+KRyWqh0bu3tTHM9aXpis6Yc7BJ4mLM+lsw6vBusg/lWT22x
F86idoaU05VRweUJohLikWJp503Yd5y7SurBfq7CxDBpkfGrTAJ17jzGUVlXj9LwMxb5sHxZYAsX
m8x3i3eEwNTL85FyPR3yMTZSX3MmC8WbqOv5sYKlRG1KER9tXO7PtJApBTXZmuQLsq1D0VKcYwqh
Kt+izJi+bSaGHlIio3lszjyxF8r1KafOeg62Y+dQKpxLd7r2Kafubc2+wfuLt360qOLPy5CzuPhm
fQ4KNCZnw7EDN+4we9ETd1nMlAyrJ2eigzt6ln9DfU4g1FfTtJHEaZgaHOedkzbGoTbH+TDMBhm2
iXreQ0HZE8lPGy3vc2nSIqta23qwZOA9UuNNXzkSWS+VPVYJADTOQNHEM5mJLIPrXA5EIjtflF8U
GnOeV1nQbpv9ItrjoRlI1phpZVH6mftt50m9p/injDPw5ihImsoP/i33bhlBsexoT9J5ZtJFR9fR
MMzYUgw/vjnKN6JdbiE1ojVtO+MDDZiVGp/l2D6OFgZZ/goMn3tu0Fy6cfoynDUtZjhS3BuqD8vw
3WVD173NbuCF/C5WpeFRzS1TdSFHTYXQRTDYWLyaNBWB8guYF2MEsWWhD3DuVHW/pXseQzQ2IQpD
ejlasMH3EjMzU/Xgm6muD5lk8+QKE9lBmh3dlPSIQXLfJKfhGdSG5lTwOpZ9WDAmYGWX3iN89GI5
or2lPXWNOJA5mplCE1fa5m1BjTGa8v6nLobJjJtcahzaE2WFE7Y3OCmONvSUELVw+HE55wgjc18b
2zKvIaw7Ea7wjV3U6Y26HzKzPuBEvvfNpZlP9EgIjmTzXBtfbd3lB2mT5WcrVj8E493gT1PQsAbr
0Rnk8mvhFXvHlzncEUt161Gp2XoVnMTMHTyxEneR3VYrNQ3JfizzyY3FKu3rmg1+jokTODeVMGW/
oCT0/9ro1RqafFpcXd/ii191BCq+aRhUEcVODjy0Ax24d+IbZexQ5IyDedLox1PuNjSqdiHYb2dL
4ISa+eIOHnWAomDeyK3s9lC7RpoEnMUYCPArLoik2Wnzr2W5G+SavdCxLpir4UE7EZfL9gvN7lfZ
6Wo3Wd6akQVFUtMHOdZbiikZOXWCtUntqv7PEOjxl0LrsLOH1IWQT2lRZXR8tqNRCopEdkku0y70
xs8IunaGt8ZyQq9Fn4OS2WMlluW/3r33VqdsNnlJG/G4tpyChLm25Waws3zP6oY1A+7fXhWr+5XP
BRNMNCi/mrwsNXHmyL4UaTd9jcNYXh1ez5c8LAYKf2H/u5bkJNpJrDsSLQI5UmH8YRHs8i16gDkh
ml6echnOXMdoy3y5BeyOdR67X3vN6BtYggY68QdG1jkq+YX94PaG/mXCz/W2jly6GznMfKf6hXEI
Assv0qWAG2RNeKJ6o77ZDWbqo45kXeFLKk/K8Pu/Kirzc+mP5GxmnPW43HJr/oyqwEVHZoMOK9oB
GR5LA2W8ieHo34474GojeHIJuUtcen5NncnqzpQVohMZmaneNbU0X8dmYrFKw07FXiqGjGJFTkBg
TbuEEE9AbdhfX4Zq7h80iJ5vLw0yfsn6f6g7rx3JkS3L/su888JIGhUw8+Jae+jIyBciJbWmGcXX
9/LqGXTdmIoM9LwNUEigsiqCLkizY+fsvXaD30kbvb9oEqs7lP1oYxhqa1oxIcOz0lCEQ5bxb4uy
a02L97YVTrTE+8j31VL6efXD0C2RewReHWqjKr8RuENmMKyVXaNHvRNh6Borld9cSH+ecH5k27y5
Ef/mga6rqDKqelLbUbbGzkOztFPyL7khSvw/X+KjCert7/92idAJzDDw2mIrklHsnbmXa5GO8ycj
2o/ewDsrsK8UFoJB5tu0MxSPhs2gqxtRWQSz/Ym11froGu8cwVSsnMOz0N4byEl24J48+geGUTx4
kxqOPY5Lcr0ofV7RMMhdJKT94NRNtp8j37xHIlgdyAxtT0Zq+3vuGSddFnYxUpvbabKlq1m9WZOV
3Ydz6rkr21UTrVww6waD7GwhB3Tt+8FDZPTn78O+mYz/weDsvTMfB0UXOFIyf/KDgvBrZdkeiIAh
81EUFnP00xjwGGCSCvtixQkn3dlBPa6JDcTL0dSiXc2tpl4dY1X/ou/tv8yFy52vmpEeXoqhBXEv
cukz3iTrbTB8/5KFSf7o9SxFZEzl2zixS3fJglh882cmSitGzfG1HFX2Pevz4l5pPA3IerxPApY+
+v7eeaBHp+ybwUdfZ9uzcYeY2nxrgi78AtCi+Sz++AP77vuMkNAghc9FF8qXbo8/2DrL70lrYI2Y
HITLFeCnT+7Gjy70DpsAwoLvp5T93g49vaabb6ycqSs2sWeP15qY3P83FIj7TvhgR0WlRyKJ96Ul
8m2DsP9B2Hn1IG32FandaC0rq3388z15+6X/cEu+D8YgSGbwG2dS+wqxEPDqG/9/UgQNBBTtJQWI
i3r1z5f64GZwb3//t+UoKixBJZV2+7itSPSLI63umQqLF9L58uc/X+Mv3OI/vZ93q1IzkWMoGXHv
m4CTk5+zwWplvE2+CDbmJPFlNDmSRY7lR3uUJvLrMCZWnJJOgj/bO6bM77VLA1DbI6cITgOLODHj
NabtdDelwH8+eaEfrAXuu6VtQGFCkyl19hkCNm8h/bn/YcmyEMvWKH1S09NpFfgVB2S3uzXJnM6n
wVoFBwbWDN8/eRU3qsk/fVzvVqQy9ewkBe639ysj19sO6125bK1kPNSpsgtM64NxbwjHfsmKm5jO
aSPxjNhcPFNa+9/Jf9Q75AvQdvxeBumyrS2FtF90JJFK0b9qI0LeDYRievrzK/7oJnq3oqRz2dba
idkRyt7i7ItY8FFSCaBU68LPPpUPuBrOOwYMbebYJ3SyYozcuYeMcL6bxb08WEWbnoqszL4EyKkJ
pe/r4BW7Y3jNNTMNIyrndYM28gleNOLwKHWQDo0VUrE5dGjME0Hc7FIX+ccnd9EHn8b73I60ruCY
uTy9LoCTA7zec5+0rE0TjsE/f94fLHrOu8UoFnkFKE3zPBFVe0pTyzujfOm/1vJG2bKyzygPH72T
2/X/tjigV6FkHHO1xzHQI+ot59fQnongpYhMP6mHPnovt2v/7RroLVEvpHxaOoh2HrLXlW/aGDh1
R/9SfxbE9tHN867qGqzMCirVsaKahjXh+8a72Ndtdh9P6Czzyr6ZBBEZFDHexk/u2A8eY+fdqgfx
3m6iUql9ao7Gk0dDjqMeLAmivAps4alpfXVMTQvVzAbz4huKNvOf74+P3q31759pUBRYHKNY7cFo
0I22ZcqQ3+tpkbRTxroJLkk+YZZi6pal6K/Xf76sefv9/7BwOe8WrgApp03LH9EkSKgpsLOjKiaG
28zLaRi0JLrv3DZpj6FO6aINqPkc3ILbvCyphXTTf4b9/Yj88z44JM+QLnWoQfd+ou2j26Ue3UDP
JLbeTbycGVBZrDKmz8vSQr1KtVcgAUfFID4rSz6C5cl3qxWnRtq5ZaL3uGisVz9kVrJiEoMW3TRa
jOkAvI9BK+VPP4K8RH+8GF9oIZn5Og0qZBjpwPnGBLOFUbWjgv/kzvigsvi/kklsIQINCHafs3W+
ht2QrWYcK8uk0mIlw6TFohi0nzzaHzwA75NKRJXEdZKb8z7NDHmsA8temuitD04S3ULyEGL1YZxt
yoZohRid1ier419JB/9wG74PGklVh9pau/z6gfF03XX9mSK/eLSS2F5GXuPoZYWubl3U2tvZiYLJ
UM/+Vwf/wgnRW7kNUzNcsamWB0Gv5yHHDrUWqOLfoqE0Sf0Y80PRQ1+Z6UN6a5Qr+cuYxOPLRNfg
5Vb5coj1nOpaGtV8N85etcZGGW4RtWXnqY9K5NBtGEJudwfUDLiuXTzfB3tQzjnNw2DzyeP4wTIg
3y2tlYG/U2o97xsdlj/CiGlMISyL3FZjJrxdwgj66iBzXddmgfYrUdYvaWcJVlvGmFbvIQ/tbcff
Bugd6b3AVhhLgDnLoBbiTZnkcP/5hX6wBdzCdP++BYSFhbeH/XcvKvM+Hf1nABKb2parHrnQJzf+
B1uZfLcYdzrsRqaUWEvG3NvNfWde0CsVe+/WnPrz2/joEu9W3Wj2Yrf2O3OHlLDf+J5oNrgscCmp
Xn/ySX10iXcLLIs1eKGqhY+SqXEbdIleA2MNNm1U/O9Qvv9WnvNTVfDP/7z9zA/aHi1+1f6vWOL/
+rf/jyKfrRuu++PI5ydVJu8Sn//6if+T+Pwv/BeWG0jXcnwaAixy/5n47P3LsYCFBT5GXWEGzq2x
UFIPxf/rf9j8Nyk8dhbHEkHg3gDPHQOM238S/7KkQFIWWNJxhcPi+N8IfH63zXiWads+ZGgUZcwD
HU+8uzFazJ24IWCxjhi7t4OETSBM9wsihIRlxhjXpXN1Ux0dcCgjqMnUkm6zf0Jn/+IkmY2WlFXo
b5/e3X+us38PjHy3+d5eE28YqZJnucKnx/zuebC6ZBaxsmvIBP2zadje2bCwCjowq7ZVI5otxrKR
efk43uN/s7bKNcJPtoB/X/l4CVLyeWCbMekyASt897HQNKlC0XvlIorp4dj0OQW52UdEgMFWt028
7LIOn6X0fn723m+/+b/2ntuVXd47l3c8EIPBX8jvv5W1rifKuvLZvv3Mfqo4EuzDtLVoft8cZR5u
KLdvfuchk+aq9+xDaRseIC4rWBSBMA8E4FZAvIgUDCuvWMsG+SZTC6SpgEnUNcow5Y/oekb0RleV
5ZcOjuumjO07vPDTcvYC8RLjMaRXn37FGdQcOvkz6xhm5/4Ybxrj5h3DvQJ3u7Z3rl901ywy+lUn
xF3WpsWazSDYmpUxLEiWbnautmEltG2x8aBDvkx0nXFosoGbL+3AQbmwVX0w0KgtSvpaq7gWX8OS
Zh4qj7spUCk/i4PBBU6FvG1XmPOutGID3OZXsxmWgap/hiJMt04cHeXspg+pb/t0FselNb0kMvCI
IZMPIoVxLyp73vtX3eA2SJQASgI4cuPazNrnjomnMrtHVEzV0nR9IFMSWW0MrsgyoLSlIrjriUtd
Ih1fo7kydnLQOW4ZRpWNYHYj5zS+b2yKUWMO9UZEU/1EGp86zGhyFkFQRJ+gKYN/X8g9y3I913d4
N1JKlpD3YTS5jOKKlli2wCR8rZWoLp7hn9LGrFZNeQQWWZ56bTJaa19tP5zukyK/N1sbzEISTRcv
rrqFWYXtstMo2qCjVAs68F/RFCeHvJvAasDrOOoOnzTtgG51g5sva036rIjAlBt9Xp0IX2EQ2alN
mUcK/b5ytyLt3EVGE7MqbgAYBOIb6IJ27tp4l7MfeYr2UugnH3HV7ib3WVhhkB69yor3JkovO7J/
0+d1jiqJvQN4lO++mDxw1zdWYUYR3neuAbGL7nE5Opt+jHkko/RBT/cDgOVdhYgR4mR1xHbl70rd
nREIz6HRvLV8hUCpqnxnOFF3b5vVPpfQQ3qzGnDXZm+VWd8n8Ii2qoGWx66/lSI9iAiVXUYm3zqc
EALCsAiPaNHvSzKsNxnSqQd4nYCZZO2/JZm6Tzpa2FIF2Odto9u4x2YqQwYw9SqwHov2U+K+Zf11
GPz7eoEMyLeE47ss48xWnXdHbWYa04hP/0fsWfdwMbIVQs155Q5QKhV9aW7nDGi4PT1IaV5DKser
hEyrAMnNg8laZgaMSAB62Xb/lWdp444iPIueZ8OPS2gFLLPbSjlXrBLHfPaLvU5x6HoqXimtZuz3
wOSEN9zLoNtVdmysLVtgvp6ze2LWkpVl9j/nDIpAmjPqSsxNptJ5zfxNHGShp6WKI2s1YHgj8jB5
FhGFls49KP05yZxlt4vSfEcHnTtZuGLFmds55Pnz5Fn2I8YnmziLtySxwqttddAuknw4J+G4n+vC
hsoYAIlS5SvW/KM30/mE0zPcD8S3m9LbIiwGl6UwoQTW9NiDvVmMhjl/c0fko76xRBsTv4F0sjYu
FCJD8xtxeT8RPOvSsn3RdoJzJrSOuAR5Ct1ylU95sC81zQAz1+OVwK7HSrQ++krSimiJ6D0REXJl
VsXwYLTjseBcs85duSE8CWFlyeNQItQ9mGR+LxkYYHu2JILAglc5Qrf3kX/14tvQVikAl35FAEi7
NwWcmEIIfbVG9zeLxXwbo34rVY/xuWY0Oe7D1nxIXdc4aPaBNhuNbYEpZGyRspjQevI+2ETCSZYE
u775MCwiszf2IzzupXb6fl9PPkdyYPqOc2XkLu4kPuRzoc2Dk5VY3jLq1rliPhh2yb3sQPt7w7YY
74daVScHdZ+ZWncMHseLLZJs15VyFaX4skhVnp90MWeXepifu7Kbn3qts9WYNt+tUEN3ks2hGdBy
t4ETbW6a3Jrw9W3YZPdDTGcb/9ywy/wR917d7OtaLxoHn34Ey2Q/5T1eXfeINgrxYR/fDThMEEkj
RXPSXWJhk2A/uNihKJfdEK1bgFZLMwlQSkwTvK5h3NZdBgrDYVDdTP6bttkU4Xn1p0abu4Zh5lJa
WXyIpTgWeJ0WQzd/r2NdPXcj6C8gy0Clo/zqC6shanMTEfi7UGNqHCuzRUyjkrWTI4Mq3ax8rRun
XMxhiQ4M/eKizDPc3xLODSnxi5aJqsyzax/MJjJyaCnpfTtX5jZVS6/ZN6PIL3qmvzwTcbHCxiPu
2j58yyeFqEr42RIVv7fImNPaSfsyaeHvZvnLJMzs6hqYbNOUdqAmlBIRV7qayqbZ+AK/hqlJamOE
qfqacM9bhnxqFBcjgaKY2E+cByG8TMGwqSaSZQCcYenN+NTydIeZskZJ7f6s5Ftut4rxvxiXFRwe
ZRKjzQveWNru93Fv7UGrneiYR5uoVtcM5TwUxJlcst7mlJwxrB6sZB+Hv0h96g/+5N9Rgo2YW8IU
zZVxsdADoeEwmmVmutUyhgxIIZ6f6q78bRhueBR5giiGqPZDh7ruUXbTiz1HP+zUknfSHU4opwb8
/carG7nLsinvAyz4y3FWDpyx+ZvyfX9L5hWEOdyrp3YwX+PQOGNPwEakFc9XGbCxFMHFsKCojk6a
3qW2fnHb9vEvbsIURPlaAQhamFOABKN3H2FJNqcZRGPtNZfB5u1UQddffNYNU7ZrG3HxMjYOsc23
Uzd5cdDYUC5O1a2G0A/Wee68QBKwlsw/0ocgsZqrIUeeZwNbOx0CmWKWgn5S3A1xUdzBh9GboJ76
ZaNi49LbP3sMKZfY0VjA3GTvhu6zoYfXTsuVdpLpUKpBr/3AJWay7n9j0/EuIFWrCWEzjpQVsF4y
bpCfoA97LVQE81KPRxtYwFLYhrmt+3TcuHPQHQyhqmVoFtOyz83m2FhO8aV3fqGkSJ6H7gdKQHGm
x4KuoSlL3HDOm9Wm4cnPbgkudb7P3fxZhbO/yTNvO2WoOUHEpNQ2RCaAJuHhZIfCjljDy3DNdlFV
BJnHNBtaXXbHlKExwEMSREuiJuv8q9eKcJnhHEPqZ35RZWgudZxifIS3e3LQfbalXa5t9FfUorW3
K+VtL0+tl5KVHF1OsXBKS571PrUnquq6W3Q+mskAZAsAy7q9VwJliZoMG58SQm7NYBq5+gJxU7gf
/dZC7GQ3GMrb6o60C0TOYLnAfCPsdPPZ3QS6xyUfIt/w2S/b2HUXsoGUmVlGAwZA8xszA6qm5b/l
9BvXgsbSwq7Z/owAG2FB5kNlXgx1CJGfbFziXxeKFzkbo7EJZB5vWrsE9NMtcyCUkyP2nvSBPi/G
IK3vwNCp641i5UXThtfUrgxCdl9q08abPaqrX0lvY+YzNLd0W8g0/xqyIKJ2cKnwjPkrA5bmrM3O
5xFIcDI3LSIZGTxOVu2drUr8JoHTeE5aaYFDErBXzYfMUPWNnl7fxVr8HJmAY1xxrFU8xPW2bvST
Cpj0KS84GxyHV14T4ySSDUKarngczO773A4zJFeUOLZTmJsow9ve4qfAtFQujThI9n2xCaOh3nhN
rtekoq16qvVtmNmvke1vQSVXl2J2qkuFdyQE6HbJaglgLzXd7xP6H9XV4a9ocF+Q7fyuhsDczdi4
jn/9Qbzaxhh0d6hjNznAjzibk5oPEhvpouvQJ+ToeYvBvXbaVGs3kc85qpxHMw1XWmO1LvLYZv0E
scDmXz1naNkQhY+LDFHWtW0Ir3RwyJIfTgLMxUELvWkZg68bgLQ4ji6+GvyNTnI6ONQra4FQYCWt
1j3VLCcwCZEMhvX3mG9nBksJ2yY8NY2ct36DrtPSGjxViaBS6x1HjRQcSFQeM3yhC4rugEO90Iea
OMclW1IoIbNO81dzarzjjPcB9K+gRRr5P4cuye+L0ugOdP/wPDnluPNzr9t5bf4SwJDov/kNRZwl
jPo0w9ILDTqeadOdswIZ09hRQLZGUFyAke85yVIF0PRv/axHhI1JGUrBNOx8WEh5aQ9ngeuQ3Rzq
6shLm4mKZ5DraN5qTsmfqK1n180FNTeDAxTKG0x4LhYeI1gSh6C/dHHXo/7z3GPhpgqDhxeRBQbb
0UuVfgZiIpbxWNcnLwOY49nNKwqq6YvypNxkCQr1NJaaSwCDdqMDx4Hwl+FkqMe72Hw2Q6QdoArW
TtTMV7+lS2pLkf1kwQb0IsZvVRmSipWEKU+ojbxJDuGuqccrBqvyWcZu8dCmwSoMMgvDsArXWThV
ZxDp1RnT4NmLSaVDTKo2Rd3+znQ/HaVZ39ngHLamCyBO98CgPbf9keBw3A1x1G1CZFkrHQ8r0Yfw
gDxV8R7VNwd3RpBHxuOUBeW9xEQwtRGwb5hhV5TVx9CZytc0rg45qNKzBRZwrPrkINzEpfyW9taH
QhPkTn8oguXQoThuBDY8J3n1Y269sDSfpeVCDunF0cLLdqy4o1fSnItVF+J+ilW3Ivj9FNdpujX8
SC/TwEyAd5Nehtfo3p3PXTXeGzP0cW1kHecJ313Sj/7eu5O3B6UbwmHPomcEZj8QuNY/R/jotGan
0SwfecjHlZpxORQ8ZifL6Tfj4KL+N/3i2EiSKb64UWCcJfHkj7LPlyAQHiAWW/uwgZHYhp13KIXB
GmwnO8fAicUhk2UWt9+mGut5JxqYBHMku2UWKnnhwLDi4fQoehEaF2ZVnzmt3yFwD49+my8RswVb
1zQp6iY643DCnIr6MvQTqsLcdLZpCttLFxHwRw+MNlNNNrdiNPfx/Ap1sDlqfwenW21TI7Q2oJVR
FOi42BqKoPa4yg4iESdcE84yCi0MIdzQDCDwS5m4+Da8lg4rZKMe4il/7Eq1ceDdrGlvzUiIHPtg
OQRz9qQgroIGdX9dF+pEm3AtA1W+pTxFbERDdAv1wHzPLPRa18glO6+4xgPb+NytvD6Oz6HusM2j
z1hFaoyQukQ/Bqh8+9kkFiVg5baBfT7UnretOirAdHKLjZ9l0a5mzHbAzPSQ1SgHm27CNzd7F6TB
9VMFnV40FwuT+bnIs5cCjOp6Hmd5qm2P29uONsJw2+XgGLtmgH0W2/Z59OWrj7XrpHpRH0O4w+uu
kNmuUMJfazO5OABHsJ01z0w4oRnBZFn1o5XejUS7tBU+IKN/ceJQrhpWmrWdZMF2DOo3RDxi2w0I
SEbdgxKbdUqTfsrwYHBedNJh3VVkC/pEWN01ApmxaYOCJHL6nNm1f7F0oRZxVw3EZqbFyaXRtEA1
zwdQxeMBsW23ycA5LQdT1etUec6eLOnHIu4OcRjIg9FPO0Ldo2szW9EJMOGXdkKwapnFD5Nw613j
wScv5Nyu/BH40ZSX2XoKBW0cK/5hQST7Du+bvK3u5m4p5D7RqX8ftf1p8GRxagMbfs7QrMqOeoZi
/Fhz2KFVaZ66orHWjY+pO8tAHt82pyIWlCcIpA5IiQ9eZOV3rZbTfUWqD/rhn7kXp/dFM0FgR3HL
yAgdHrQIrLsx0T+srfjnadr2PX/fFGFIsCp8A2dwIBC2/XrkQPodmXFr2qRWKv1k4dpYI3gdT+BQ
sZvK5D7vcVtF6a9mrru1Cia9YdsiwKm/QFi09i4Na7A/9bQuOFGszC6z78y0jveRb78RPTAcSr/g
qeYEuGiRrZ6DTNXXtgNg5GKAXApj4IMp4wtDvP4RiOdPIGPJiS6WwBELgiXwqi+hUYT3XejABAev
10sdHVVpOrsa1I4ia+JkqMY4RLZ6y8toXEaR59AVOdf4evZhbX4F1/QgnS67uLH/Vs5Fe6o0y6aC
x7MyZcrNOuXi7Hbq1yzHhKDABsHSjNxvcCghsmk+9XN5RI5b74fbSym68R661saIKONaAFBsnjPe
UyFIOAs7UJ7kRaKsdO4JtUkgENEcsbOqPLayJ9xWC+cbTc+F2Vl78xbNAarK295001svlPUXTP8L
7wt7l/hhGfi4nEJ7F1n6zhHxsbv0VbPLUxnCstfOXg9es6Qafqt8r37poIYu0nwwj7kNjrAqjXBj
39Vx4O+gR85PLk2oZQBBmMFavJ07PO6COIBjrDvJzznuSfbaPVXpb7d2dzKy4kvNgGCJuQYyq5s2
fzWwNoPpiGVC6bIWHUaIOQxA/JQ9CEAUKL5hPMBVn5euAdcS5ziJHxBtzlWnJwh5w7XIsuQY8y43
3DcwN4o5OBpuHRwbTugbDKlnq7Dciyt7xt2+zWaf4GiNYJZGN/mH1cMbj6v+LRS2upKSwShFteeO
zjxKf7v4Yrc3Rp+JcCKUMEjQJM13nTdo2A63vE58AVjoSr3RHT4aJ/D8/ZzQVyoc2AgsUid30FA/
O7yeQw5DoMSieNW4v7VhFdSuytjq3j07Pp7TdEz3dSqnU0MLtord+Y6YJDyKDZLRvBkIEXGwuJf5
GmZruLIM+eK7mpsHkuTdPH6NWhqqKYd1iCnPEwfsc+r13lnE2TEQsOZ8bPPHvvD2mvHrXeu700mX
/rAo5qFBbp9dk4Hh6xy6yatLoACEZfAwHcR52Gp0h3R2gyfmPqhRZ3pqCWIIwAJ2efrrxjtYSFFg
pTXh0EvpvwoFgMkO6SAj74lpM61Gn34qZdcmzrPmsRXWsLKBOy9jsBR0agfvVSVc3gsxveStKWCn
aX+vrJtMMMKI4Qbmc2f2aiHMLD/mtW8wlocAHaPbWzMDsJeVdXuparQ2rVNDVx6LrwUOlYcq/lK4
dngi1eOlCCV7g0v3t4JcA5NLANcBwh6/Rl71bMPiWMKMmNYpd/NhGG0QnVnoLjOiUvcifEijrF73
eEcA4dKExiEV7Vz44W1TR6/Qpe8DLr3HXFIeYZatxdQRFdAlL6Iffut6ukyxk6+8Myrt5K69/TEm
1Q9th+Y2MIz4ZBb7ucjCc0LKOxVcpo6jGW9lwzNajAZOE6v+YqueDlrqODsPhJjjnBuZuud6/tWU
zAiQHxwcHvM1rdFp4QTdXSqa4KjTJfEb9nkOARO3M82Aakp3rQWDyQd7sPOyqLw2drLw8sLez11h
Hgqre220DFbZyGvWWVW9eOj76hIzgE0rGY/jPD5UjntXAWa4UIp+ZdJVH5VsH6zcjh482taIyeZr
643PUqn+zppzwGr06lEVVI/O7PyQo8/p2E2Ckwcjg5Wgite5OrEFTwfVioeMQI8dXdXfFOzBg+eR
EpHN5pObw3VBXZXdw25Ts4eJxpB6oTJ/PsY4vjFP4nCaab0ZejxBEO8ucFNZZG4dcOkDM0uBQSy6
pAFJaDfNo21Rl9dB8jBE+eGmSr8YqBsvcrpL6cdDQ4+9beH04m6Q5b5DaEJTiMwUaQzT2gHySGFT
YZS8de5A5jkHCdjlCKhELbGK1hTXsj2LoMf0kKvk6Cvh3eNILGiHuT3NG1ueqtp6zMrEffaankQ4
qlDCb8ilkIV8KicG/pBhaSNP6cofZhMuNufByPSObZnJjVDEPEUqpYLupTglnd+BKSRWOnX8xTyI
/NnsG71PivglBwm+8HGKrWKOdIsakxCHF7Xl6HsunXQvBz/k6RJ0Bcuh3GQ9ZGoTAnCqsovjunoR
ZOTessyfKxDPrGLOPsiGcIF+v17MWF5ZlCPAi5lYBkKFe9lp4P+YdTbCe45iBiwkqIxwy8O3gRPP
GopmQLtl0RddiX9PrnU5d1hi6gcvtNTKNKOvvk+O0JCzICfhsI9hOGlDnOARN619rUo0dFaPGxZP
9pADOKHtAk6qjrbzLLJNLcd4GdFGOCZJ/Euvb3+CGbKXo89nkZ+yqcuXqq5+zNF0CrptFOWwfLL6
lPsww0v0yIH4kWexeTYKuFOZTYPIGSQ5THN1gHz6ULvpW1rVyUZFDzrENBNQDK3qst81c8mRJKA8
KH6G+UC9w6ArTvyDS6aG9vJo69sljdCEHAjnaOl8JuQIDL87JxSmoEj80nmBkY8n2Mqw+lck5TgD
5w+YuMV+KKsDsmD5FaEr2c1xt4Ppt8B0WWyZn1pLI1VXFdbDMa7uhmrAo1mPO1xjQxNNzzO+rJU2
h3bTT9FKVNh6kpgPGNKOx/BhO3J7LRknKQIpyCHuaW5qkqkLBzbDaLQE0ATFLhmo9BiMXGlpENxW
dSRNMaK7IYlWHUHvkf/mKNiZtKj4/9JhOnVIwBasbdkmGA6QamEj6cTYmDJ8NRrrxHL+0zArTPcN
GCYJ9zXN00vTmqvcoHRnHbkUIMiOE2CdQXR0eyeouYQpkD1zattvKhhqUNWAmaRnmBsM1yjok4xP
hy3fJKoi4Ry78THB7mKreynNpNrDucFSX51FWjkr7srhaC3y2oi3GQvtAoJfi5axh1+S5/TSb2PY
jtY6tvWbJapcWK05r/O+ZxZHKHnDGAIignnuo9dCZ48x982mbntrMczqgoaKMU5Hw950QSZZdcpw
pOS7nsJrkfs4tJLqgbCF66Dnld8a59Et6icSemTvPGIzf8gbaGBalz9ob4ml27hvfR2t/AoTYTDR
X07JPYT2jQGNqaBvvaAEp5lbeM94S+1lUTIvYqzA78bju+nI5OYDHL5OiigEkAre1ij81eRpeYrb
Xy7IokPa8AgaML3g4dzyPTjAngLxtSAW9UhYw3VkspeAM742OHSdsiWV1xIAHJM3S89A8rroUilD
7sYqXLteLHa2z+6hbD/aaPw9xG7Xq0rE+KUH4tXMKd2Mo1jmCQa7NvGPURMVy7zJSQc30vAuqHw2
Iq35CiqGAbYlF7lpMQSgFb/qo0e8tsU6r3GejqpflW5RrczQq26ngnA91hY9MCX2JjfEsSFOHQTP
vKuM6Qs2Hhpu5rhRYC+2ok3xeCoiIwOatjX5Dz0o0C0jH2BO+bh2RtgxurgJ/gpj3mMM/51O3bCz
qzx61rR+xczuYE7mFnOmiBKwIUJhGyybN6Oo7MOUEZwQD463quMmP8x1dBeQ5lXUa7hZOEzm9gLr
y7rPygZacr0LmVZfdR+c4FSJG2815KEh/GckDchOfYEQID7f0DKbAf6stnC00lZbcxxgdJ2vuora
3gXExSOZVetyNvXGNTvin9qnqfeC+1vZb1aeeTT87FnZzpODm5swFeUuehsWtmjaO4FBbu8P4INF
BDxqjstT0hYxUKEZYMh0CUiQOE+dlzwmITnqdCs6clUSDaS2BVA8RgwgIqQIEcbjkYdyDOx6347V
jzqKTtLFGuTOUfTQNPdBky9Nr/QfYcF/KWT/yOYuFrWEpJoj1SUsF+ofcAM43YRS5tRXkcQTefvW
IcqVprtDzukz169mhrnJarYlsDBWx6V7O9Om62RMfvP02WuMypeW54IHdgqYzxZ36QQhDlQiQWz/
wd2Z7DiubFn2Vwo554OxJwc5kUQ1lFzeuytiQniER7Dve/v6XGRclN98eK9QCdSoLnAJiVJIcoqi
mZ2z99quAWvNFizowVVbiUJVYLSuJWQDYEwJ/TMkM8BsI+q6fahDOO5CLzY7E/L3GDNhiW6gH3tP
WuZ0SNSUdX5dP8wqrYgq6jwxZiDg69QvUY7tpkyjBRI3NlNkRMqIuN2NqzD2j5Z4cS3r0mUto7jL
Ok4YyiNRIRxlOEoQ7Jsta5CG1T+eiMhmAmTku1J1idzhwr+P6u4njJ1xB0EhebNHdX4olfpzzGgh
JMO4h3+wzA4GLnAtjZDgBLuMLJVqBqHHUTNaaXJxybWdI5RT9B4ExtsY6tIP5/qbtB10EfaSxVQn
H7TDqewRQzUIe4soqN8QenfHAJ7T3eu+870DzVfC7o7wgK0GWejCmowLetDFV5U17sbUEs2bBqdG
DDVdlQjolXBTebILdBEjY95WaWV9R++VPuQPJ5zQQ3bDFnqaeV+kucFCUzsB5nkvBqE/WH0HAWqM
f+gZxc4h6ECOpVRZQ/kjTIVnwhD33E57cxC0cmaW9GZE9gMSfXdO8dbGWbB0Z2FXlMtGoJZY1MPk
Otq0YDGfg1cbVVIdp3qv1mAYkyjOLujRZtgEiCLiqXomXJmSR67JR7LUAtIaen2QtK8NBAK2IU6R
457mQLX5gbiUZ6GAX6JeXFWhPtZpYJ9JddP8Ke0+GaMzD+IJ5wRgCrCfYGBQBhJ2xzUHTANCqwFX
oZYkj0DemdgTt3cYzWJfJnL0Mht6UkbGg6NR5Ekz+VDohAc1iGNgu77EulPtFOm7ff2cK4myKeAy
XgAXYLllnpMrTXJxaiaA01uiLGlxJqwhvPaDM0+MgSSEtCUNliYz9kgUnu3SGC+2a71otA5zDV+Q
rYpuT8iMTVRdOO5SGGlb5O/+kApsvNIIXsKyOWpx/lHbef1oV2K6r0uGd8yX9VsRxZ7W2gUTa8gb
vdsmvpqWJBrFwQO8LPHa2P2ti9LsE4zQPfFh4ykHwboBL0ltEiWCv95aN2NSGP6cRDQeqzGH1z4h
pUDy1p2tQW2O6myldxkU3EPducp1tkrb06kEsJ50KYlTIKEfkUNvsKJTVeaBD8+7AxFURCcwMfKV
Z7D2K+f79d6Ccp874xRSDj2PTi5eebt3uwCMEsIpJU5G66DAj7DHHMOCcFEqqTfgCDjSN5gPgRsO
b1kS3YnJmn6UAUjXNp3rB9tVkPJM+bYifGdLVwru57KJUcTsDDlp50ozhgcNj9BGaJZxKnOFNpBW
3IftaL/Ci4ywUasqqOk0eg7AbFZtXPjj0EBtZ5la+JHqcLOrc2+wWVpJlJY7pc60rQTAv7PSxJ4p
LwbanWaWOizZwVfQkfiTHl/I6BkfCnKkTpXbVDs0gMF7zypq202Z7kdtxByPhi/qBMsfQtos9NHM
+1qYP8ssC29JJZGHtugNO30Ob1xeaLP3UAyqziVksyQfaza/O70d3bpxMs6Bw/i43o1tIJZAD+qT
JYAcprF1NgKWYE2TPGO1Nx4Ua3rXOyW5GW6JO0wzFG+0puSmLO8RKwz+rJ+OJGUqrzaFKzEk+W3x
A/jQPQ3YUGp2I88h3BFzkkJb3emiKNkDOgXMzutkF921a3BE12iJbrHdOV4btgH4kD7Z2AlxMd3o
PLpCa25pGjwkDmCxAqLoo9olbyzVNT8hTAGag9adzXFUq01qxmg0ysG+wZWdERMxYoSsaayouQ6T
rXnlxOWMRrj5YDhO5Wl1J3dSmc2HSCn32Ei1c907Jg0UslEjcBuYPKv5kE7T1TWzB2MEno5a7E5t
W7oPMFI4voZOv7Akqwt+TAB052r3ooH5yiZPjYHJvFxyS+ivDZQb4rHGa1up0z0nJm130vuQ0WiH
QrQR1G49BQTpwpeexDnCeNi7QrnMpOJyQRX38P+BsHIyKCcEM++K1oj7xrLsjaw60j61+DKDMTuH
gwEMJ6LOHGtp8fBn0xLwORM81UCEoytV7BByUYjV/TpxtCNtVZoWuXsf1aBl9dK+6AYjiv3UK5Y4
k3UzbJEDFHtjpDagGw1oSiG/OUvQAguLbcQ8KV3i6sj2YUwOm3bYw2xU79eNZkN/U6z6GWVof5pq
ImcZC7YFa79DE87jtXbpDzZJi5aGfmPq6uUlE+i7HBZMKg6t64LMPYJhIMF2kWPBo8ddyo8f6ZeY
dO2ekF4W4ypr3Ll8QDL81CWGfr9uZG+9gqnLmc4nhyKE2g3VykwItwIFX96D22t2nU1cQAnOBmQC
V+nunrAnO/gtwQgyb0w635LySaeotwHuJPYNEHut7PiFVTRHyA9WiVOJ4tOqi/5/bSq4i382TNt/
d/+/WA/UxUn8760Hdx99E3cfRfzxH//rF2T8bj59/ud/rP/oj/tAMf7hAMCycWfZoFiEbfB646+2
+8//ID7kH8Ky4CbaDrJRV9eRjv7lP9Dsf9AaFBZ0JzSGhmqgUv/Lf6Aa/8CVYHIdthyX/Bge+h/4
D5a3/5vcHY27ytxT5USBwOpazFl4/G9y95CrCFV/ceuaidJrmpmPjW485Vp+afml0E7oh/uiVsk5
UYLmA7PXJ/7HEEDSggCqx6Q9KxDlrrkbuZd06YHTIj3MdvCsERf0alb2NZIWXboZdZYdluneaE7l
KN7A6mq+gyAyyfvgPJKdcZeYGe0qU6v8uif4LFa/VfCfKZTRDNQtF4aKnru+E88flpuXyOXuiyFf
5IOUsv72Jf4LB4Sha//dgMBxscAnqESYErFpWPiL/vtxoZkWzsSHsOaqHkABfmr6vE8xkpzIUXud
onDeTjowdnOp8esWjYKeeovpDPe9PsbelLA7ULWzSV4K3OBM35VhcwurlmJ+Gl8LZ3i1agBxqqL+
LB3rlFbO5C+R2rYzfho45jda8l4j5d06DR11rkZ7YRbllXBEIvEU4yGCl0Z5jji0KZfRnVXIeVOX
jDdWFZGGoNIj1JNF2mRP4QYyTbctKjDCtkKGVPJit7q4g+x9hkEIVx+7GeIFY58rBTwsp76TIjhE
iczOI/4upjhDS4DU3MP6HqK9BK7T6/a73UDHKaf4RzBaNmmzE5yoeVuMGDaiIf2YIsx1NS2S4IGS
JmKcsLoDy/fGpNuAC4kAaw4IoijIoCL6eYNVkrr19Ckt5w20/pMm3ceBldQmNdDwDj3rIuhVWx7O
Thb1mIDF7DajeasWNq/SUl7L1Z2WLHA+UJKsescjgtJoa1Pj3WgjCr4pm0g6UydEwu1hVFq/i2t1
D1J2Yboj5e+dsCdOQIfD09jREkNFKW/QflPslUeiV76LwFnYATSv2p7jUpGwe0hnBIgs6gqQSeRO
MYMF+p/vDZYFdABBmpfBnQPjViUx1GO9ph1Zp93JhOi6VMTY5TRrGzPTYcjJ/HhGYOgIAhLLUf5I
k/BYyNgPUREcSlWS6yLmcDsw/PT9vh+xOzRyyevK9npUhcgYCmgrBjIGToKnlrZoeO+kVnBXkVS8
Ydqg2X2LBIl0rXDg7yUhIDlm1qUXE6UjwQyZ3LEfzQiy0LGOVtZWhOGSFTOBvNu4jHN1ku/lxHS3
M4CWarM3G+nejPVxIyaye9JCV4+tqr1qQxPCqwMNg+vqe9/N0Gr14gLXQC2t8txPrdzX0PqgLI6O
n6MYPiz1DYdciyMX0m1uEXWoqm9AEuRJoLzfDhGHcwAD5mGRYaKD5uSQTQpLwkSfdtpA1ZroP+JL
dRLorTIl149ywVZD04VqmeiJuQpfVao9pTrnHuAs+nVB9NMd44ueXstRE7c5rWzoxPlvdQo7j9yE
fZJGFaknZnGh/slKvY2/9+jGyCwSzT4ns3RX64lKK6T75VahulHzxL7nInWwEN7swsIK75wWRawS
E0LTAp8sG2JAdaN4KEL3o9EBGqeCVYE7KsY1Sa/0FFtfutF5RDx8JPw09PCBASNTlVM/qiehdA0Y
VWvPtOaxi92jBoJwb/VJdgAapO96u7eBFOfzXZIiXGYleO4cI/e6AWwTEv+nIXXOvcuSsBwK31Vz
92z23Yum5QAnSSaJnHmT5v28mUEQ6VnFK1Z6sqlr+20WlQ/ZdkCJ5RQ7DAEK1wIFDSUaSEV3aLfB
vCwzSNypiLSDa1qPZBDdWqcwXtSGkcXoif9BNDzHIM95+3TDPyccvnOIOqVci07nDeDReB4K81JH
JCHNcwpcMg9fq0jcBwJlihGaflsQCJ87oFRy+lyw1Z7qhfkPP45OcYrWKrO9ys0pPMsW6Ioh/bxK
ThZL7VbAze2cObyU0KqWlNh9jsu4N1p7Uw8EvwCQh2X2ux+5YmZa1G2IF9kiYr5vTXGY1ep+ai39
hM2BOQHppDqmPdTF28yG7K4iCKd9GTIVNZpbHunjjgrz3qXgryL/PoQ62pk4QodkjN/rsqFAyVQv
aCZnF1ZkDRtk6lghORuZgoWWy2XHqo3a0E+wwfe1PSc0TO6aOOIiPzoUozsxHcLaeY9ErRwZ4B8V
mxKV0nzY3YSYjN3bIZ/kbkxvlVFHvsyEc6jtFglEABIzCBrymz41ZejgFw3+WMTajp4o5P/aj/Xv
pRtQ44vQ5k0BYoUsp/ktK+vqJvp4acJBOepDTlWquJ9d5zeuMrEvdJxWVIzCytmUNpGm4PzS53ro
58NgqIxjro5E1O6vpqloAOScnU7B9UrnWT04AZSl1uTKV4Mbq2XrJ5Sv6qRuTr0Uva9N9zGGXPoB
Mt1WE4WciUK/h6hXQfShI2NRfJZLcOUEgRcdwZgA91WkZ0HzgHFkPKWIE0VC52TSwIASnldvA8Jh
dqPIJ8+pKMAZGc0IbP5HjEgfKCqKQzkJm5RSgXCedktJozGM5hxqiTwg8LQ8UxYvsn5BauGSLjD+
1iTONoqKYNqXCymZfQ7LQl/mpvBVSJ/5htJncuzr8tDWOkHX8feZnwRAnXyCRRt+d+cpIvrcis4t
FYO9MgUvmmIuk514j59L88MhwNlBU3YzdjMejURlPsAmoEd7NczZk0reEn8BNwXwlnYtY3R+LcFs
qC2B2l4JMtWgrHR7iHfktzg4qhRXKw+mEWbUn6HzaU31K9cb52NgglIERXSLwuFSKwApBnP8HQ6o
TGiNQ8MglbLV+9QfdeWTcARisqetHlNZApJNzFoIW67muM5cXK5a2RCJQNrRtlZcZSuRep3NuAGX
72KeGVIkSCG/LCehzMCvpfA7W6OLFppp6c9F/9ZizN1rik2qhibsb42BCK9U9JdsGXxITG6HEDTZ
civv0vd8rli6L7tKyngnqBVzGfcM8xFESX1POwCmTqtN0pefmeCQg/uavaYjDTde3nHdDG1XAhlO
dlAX+qNsslZu1wem5QEnPvaVYZzWO8jAX7AD/hp1uq12oO5AIklfd2nhp2UI8F4NkYGM+jupVzVp
YPx966uvt0Sv3oo2CDyEnXBo8SqnHm5YLFKufosUk3gAO6D+V1PASTvkyaHGJ1w2fz5IhdC0tKc3
hEDvqTaVGEHHRz0m3+UYJx3aAGne9ccxHbAllhxxozELPBPJSYwaKZFQhfFucMCXzZj3rxlySNpl
jO6GJUnKC6YDY8Dgrxv6Ra8hroC9q8GGqIs3qt+Dv24CRGB+oBN2Hzn2D60oKh8CKYcQFVUGwYMS
YJLRVo+pzVddH58I+MJn0xEyhpzGM5TG3CuFebceFLWvC/xxpAcS5uECJKmt29dX83UE130anY9d
05SEr9t0djb6xl6+ojCySuZxrs10AEzFZjBK7ofttekrGp/kGEB66JkqklA9xeK4Hs4O3PBGy01k
TYjYgZEuB1ozZ16oz+3dehdoIcOtXp5nlNoZuX4cgjg1b3gqXW/GGPXngKgaGiW3KX7h5kX6nzmA
suFMhES5KOpk+07fTttCoXlH9Yl+4/oNIC6W5MYiah4pLrucSnqb+iGI5z+brM7bP7c0o7uwSHx1
EatoSGnotgyVrw1GheTte9ARsZnr1OFtoGMt6Ga/XjZEueXHMmZ2s97T6A3m+EyZD6zbTKh8OrJq
FFT4AWcfP6OU4heOxgPzO7TtVEwbQ3VxQgTK1uYy5a+boKncHT9wxnPzkdpcPlNdlwrqyYRct12O
p4uOzEjsdm0uMVbcmpZHW5g+WC7mDiZt2p0Bzn9LOuZ+czL2PoY33HdGzxoDLcVxvRqs3/ifHw7X
hUCYZPOkyGaWIUPtjFe7LwgQ5stZ37z4OZSypkQ138DyvxpEDF8zM8kPjVPhOwlDMp8YnHdl4OjX
OcTxvyFYuLuCG4/himKOldExXx5cN4jn9KutBodadZItKcGHoivIkiK5LplL7bpu0kj+dauKvXlQ
iz+7A+I6dwRioRBenhAR8osJE6D8etfF+kCYdeobuT5eI/h71yxLv2PgMY+SWjV28OUBF9PUnZld
vp61PlWV0XRNaH0etCUi9+tRpw+mTSOyhkl5S18YDcU+JFHjRhrJZ2ak1YMZyvJJOmRqLLtrIyPc
EunJn2eJynpzh6x+NKIyf2wK8b4+C5IX3PjRKg+lS01Vj5JdhTG9LC5N15Bm7gok/F1Q/e3uum9e
HlhvMWP6pO1LltXyD9bnrvv/6d+v+8TsfiIsV/e2GZwCB0R9VJM3wZxwV7nAA5kEHRd47AHg+4dr
BsYF2UhN8POmSrJPVyoggZNLoodHnGpZxxWBT8F4hQpCyHyPOFjdjvnbAFlxmzW6uJDpHOJbcu4D
JsJZ1yd+0x4mJcl2cR5+xJ3xgJ2UYZWM61ybn+bWNDzFDWq/m5RtSfEZXnHkaaxS5eIjqGPFT8hu
zQMSq5XMOtFQJC8oSNWNSMJkb8R0pMs0eNIzqPfBIk5GxZr9bVNL5S2xanFQE31baaaLBX/y1CB/
cka6VsGMhCantdpvJschMkkvh11M/lvcfZqWUiGSRKmYjlzu6m6PIa2eClYRhGXrE2N2N3R3Gson
nDAPmpmhjKi7NPZsDZeyof/q8nyfG+b3npABr2pIoCKPxhmMAU/fJZNj6jNr2S2xtZuZPJ39HFE5
6iByQR4DRiBZ90dJ+ByiudwgYsJeW+1UM6+29GyOQWJ8ZLMEByjAKOd5NKJP2ZrN9EnBAYR56CJ/
LzOPzi6ag6I+V4neX5plw6FH+2xMXmu5cme7BIFFdnCscrc+JcS7HLgkvSBlrpBEsx42ltNTotO9
JAOsoJCAnQgvtl8zu2Sl0IdM211YyPZ4jEuiUJL4lmsED+NXSo7tIDHsG/olxSvHXMdGAoraqGji
x8hWpqNUaCzzgbtdmUQtOlk2FYTVS1xxQnBH18sj0m0DE/v0hH4YtV6S1J6KOHFTz5wY6BVDv1l6
xaP2UmjSOaTEAl1aytQXmcuEmj7Ih9ze8injM+iILQ7qlxqR4YZMEBymuI9IEHFPf34yfVqdRf6z
UJWfgpaB11SFh/W3IhUrODmZ5WyQqFFKyYSvz4R0dMFEochC2jphSYiXtway3VyAt7YXh/gICl/2
lvnbAyTN5+X/tJ1hvsnpOtLOO5o9ND7bwrg3VO7LME6b9U6zHFcIg78Mgh9iDMN5G3R7Rbb2RZYD
CxyrybfN1N3ZdJYKhWUaKvr0Al+DLBEumN6fVyEQWVOZhQKvVanOpJ6SMT3BrEFqZaEWCFu+z06O
MI0f+mY04ekUlaFtpEZlQ102Imh3PamhvrlclVIFzXoWKNYmi4nJsoctZaVmTxQMSekhtoBASX4P
zhJ0Osf4MAc4nur8aeJ8bmnv75H7bGtjSM56hFwpLMjcsRKOTvwoA8qksphCYqso4DGXpOiio1ty
213b6BZmKY6zGOcfjmXvZY/0wQrK97DRWQ32w2833QZtYJ0tfQz9WiWKMxlenbz7XE5H8ghfTDLk
NtgCpVdGdYJsRLxIneJLX1oQ+ns0a8wAWXUQwCvG7aC77QUbeXuhm5MeCDN4I/3x0cpQv6gh6H1D
Uw+0sp6whcPHD3VgA138jA9FHCsKaPhf36NlQaHU6bMWWvfMdzw1jz7bccZwr8gfwRsxC7ShtaM7
lSlThJIYj6WPDUW22FjTEUbIdCx755sS6PctefbbwOiwvBfDazVV1iF3RvfCWsrFLYLqZb1Fhyrc
KXMdbNe7ZsnqOiyyD6eaf6qdO1y+NiIsxotjyb/2IWT08Kkpp69nUN44axBkTnVO5SuMnXejyV1M
zYui97sxdZ2nJw0V2opIW717J4NCBYTP7yptAm+o6XPrACY3SAMOcu5hmhN5gFSdpaVAYBiY9J6s
OaEAqf8AgU7hN6uvndPetCGqj1o1n6VKRGVf0SxK8+BJUVAIVI1hQn/qWqoRtQ/qANssR25A8rZr
hpAUAIMrgImRJSAo6MKs09ySCpTsNGTTg9Vn52JoKPKGZApspUp4+LwcCFWOtO0FwYRAsqhzAu4j
KujZcpOdgXzkkljJhM827/20yD1nKs9NFFi7kGvS2CjGRq9akkSqrUmTb6IJfqTh+72N+wrkfL8r
cS1u+5FOY0piBj1zGRcbFW0z/osBlgQUunAmyRfpPxW3McqOehU+G/Z7oinVeR3Zc6ddTGv8HQTL
wkIt+m0rSoSNdewVhnyzswzxyDD5VliEe/Lk6o1rjR1lw+K3mjb63mqtDq9VRf3PFLi9jAInesHp
vF6d7SzBGjDFnzkU7Rzl5iXIRHvJcZ/sFYsBf+bKLnosf0aneC1q7Z0IRgrbaLjGKiS0ia6ZkXdE
+lUqI5B7VKH6qKEwmLYSTTLXI76sNCILVKox8z8qBt0EFILPdmlq0Wx1w/5FGBp5Zd0zlHq+LGqx
Xi0QnLrh9w4LCazKxeQ2ZkdIEqco0icUWAbWJCXk5nqfpI1uo7qcC4SQn3NCYuqY8jjqCxeNCIOX
ylzOnwXpxLP4ntmElfLBuGwFCrowNQY9kR6MhoF3VCPpkUmhbYs+e85VuituR53caEpJTs/g5YMZ
Xkw7jvDpqY4XGvW8aQfqMlhkJjCeRkuNygKusJUzB113+bUXvR7fKS1uUyXhK6HIhK8qnSyPmABi
DkvrREoZVTBgBVvUyiMgIDTgFvkoeEjwQxX9x5ANyr4KcnShVPW2fddNl/Xvn1RcBlWpxuSVxd9n
2mCsDqPr1DNPqWwl9zQxPbFyQ0XP8NOa47VK+9+R3mUbYcGpqB2JF0LnakayRLLJQ/slFpQmVGwt
4wgnpejtgxFawxEz5Z3i8sOuer7KUamfCUuTqJ+7iLQ7bGBVqCAzaeANpl2yC7AHeQ4hYqxOHtIe
DY2IkXG7LDYg6XAa1E3vsUzKN+oYvDuSyctA9dRwU8IakScG9VRune6FKESIhcLcydm8pMYSdJBR
vTKCz0HnAMPl97MGm0rc1rs4kxGp9Z/9Eqnt1njnoQ2JS5+IG16L/NguDNQ+FvhZsnHbRMldJs3w
RB1jG0K68UmZzw8kXfxchkbT+q7xy6BaonFl6O5So0ZBwXFTcyKfT7jAXrVqmrw6GM6koxmIaxhl
9qQbcMkhbjLgGLktgIGA82EhtqTfEAoLb1SWzKh6Mb9hQLSF2e4Q6GQ7GnW7Sq1Rp9sjmSExRl9l
snwcevJiUpHyM/QO0zTez/3UHJTW8joytWioaPbOcs76kqtoLYexqQQDkP5jqKMPbDyc5h0djwGJ
v5hT7agmTXLXSZYSnF0/izq5gX4yvToje9meKX9GkW8N9rea0gy/bHnRoJhIviMZGJTDOHCao2K4
mAJ5Tkay+6Dh/BrpMKAFRFRX2eVZW0RSLSWdXSjlT0NvAxY/xAvOVvV7PWtnXDye24cgynjzSzc3
BRD5KvRdRKGnaPnJjoFND2HZrHfJv8n3FfMZUj3ZN6gMxIkWvcZYbS4VM6q9zAXfjY58Yo7xQGU2
a07bPa+XeBqnqofAaGSCvFz2lzHxz/z/bzfXh3DOHlNRoa1ehoYiAROFv3wZQpf7PRLwDityr1PK
5LKwjqatLCLwMO5A20yZzkHCzyCf7WMyZFa3abrJRdZEmORXOearlvVP+77W6utTvh79pwLOv33e
+sDXsv/rBf5p39fLr6+8Pu9/vu//9t2+Xv7r3f7Vvv/zJ1j/xb89EJM1W5tcg4kdDs2BtlCC3C3t
PaURb31DTbGwppLgRXqaaXLVG6X2RxR4frNUVnJV+zaNNTNNujLz8GlW+lMizflOofT4jNvmQaki
+S3MLc3rqLEcO6kFr4Wie5XcEaIxfZtwhVPgR8QV1aY4L/irrU76fKoPxdPYpneQCpim2pIAb9Wy
v1nZ5MIqUvVzYtJmo454iqyZqNcmb7aRnJccUzRjdiXV/dzj8l/+EYUzTDsNXvdSLfweG9xu6gPr
myKcN8xO1dM8D8GdLlp3s+7P59Hd9HYqjzpcC5BuLDma2vaZcW2Msum+kXXeHhNBjlOtPJGV9z4q
IBNdleIS3cq31KgY55qh39aB5dwshdhioinzi0N09VuwKMZiRnUCYm69HrpeK3EhapGgqNIpN2Uy
tmoZ5m+aNrWM9kq1XffP/LEQGdUENyhqdod6trE83xkHrsXozTboqElzhij2TVnw80laPKGOHq8j
CvQNIaHN01yHT2S7Rd5sdxgfDMzLDpG135yFekOO+fsUu9apbZHNKqLb1a5pvDAU43wcmuaSioyZ
uZo9FcFu/cuIeKv8CLPUn7sSTWKTzo+zdO4dGWCidpVTZybztZ3tZ7Mnf06jX9JEMVN5PXWJnMlI
31bBPw5ZggPNindRPyqvqdU+hWYTP/Xl3KBOdH6muqnd5qRVvCZ3goMyFNSsx9qnZ6Y/j11gXdEs
1CQMSUmFmQyeavjVdxywyjIiyIBzcRTI+/ZKh3BJ0GfLu+aoFAWcZzR0E662Iaf3myixxeA3xN+K
DDKEFRJLTIYXydM43kwtviVuwSBV0EFhinHgI36fHJvp2KIA1I3sI7Kt6qGRWffsuOap7ivi9lJM
6ERKEleX0u2N7dE84uLUTlWAhSOLK4odJYbfmNWdXoDAKmL9gvoOgYZRurdktLWtjfTzXAIkf7ft
x/XQa7RCT5kk08tOOuc21Ax+A22u64BY+5mUtPNspgjUurSlg2Ux96HU79VR/E3U1N2JU/edPBm+
AbghudXAkTsPY3ZaRiZUy9YvGuTkw2jCHyvFvuXobEbjhuLR9IVBGW7dS4K2jXdkCLcx7ldPCKm/
Je43Uw/ymxrl7VnoE6rf5a4kPXs3mdN0gEx1dBaFpLNACOrGeXEIrCRWERentewfnQo3AKGpWJJd
RnQ8FndTPvwg6xkLZORaz2QZHJlYJzdZ5Npp6uiAL7qJk2thETULs9vCZ3W9cObngOvUeq8J1xsz
gV0zK6d7NbE+E1EN76yo+nwUy5KIHhvltXckdMiE0lK9rHfT8WUW7fCmQbzbZayjdm7IUMp0SgDC
a4FExWYJrlxFy1/nyXvHf8yljZT0QH14oMT/LCAmshCP1KsMAWd0wy8DU+JmTuPk4vZ5dU/Eze/1
zapqAre1NPdbyUVBxIrxTg2Cq/MASkefJ+M9Td4gcrZv3TTm5ziZTr3J5DOBrvqOWhYzDf2q/ZhU
NICAJlJnafTLvNwNyw9HGzcNkOoXh2CV+8Zwfve5VN9jIzYPC5rWW+8Sz5pAm9I/YpUm6sKAe0+R
OTQo1zdk7oUXUnT1e7sUP528cd5R0siDsIH/6QNVPBHb7yG00E1cjOGdxRX7XQyemQf5uyyz4A4J
LLw0Anu3LG4cuE2Ud81Us/brAUi0Gp+E0kGrgd/0pg2nuZzoc9mGstNlTzYtoemspUBAuCXLu1lv
/YZMrr2stTfYCjqZQRSVVs/MEMUuHccYDwkmmBxBhSvo9E5oE5olZpJ5YS4LmiEkh9KTAgF70IJi
nyCGYyaY2dTA/txeH1+fv976V3fn5dX+6Sm5Qt31z4v/079bn/23h3NUqwdLBSheLw1xQaNkvdVR
keNSxmZJ7vpzK4ggMmzXnWGNzJ+sYJPauBgelOXPAMBV+GFY886sV+/cgdYuq3wCbpdNinfwz611
n1s7LgZoBiNraWc21HN81BX2TlHp0kRLIyhQBAM9xYSjjg8tFCqzeK7gwCGWDcWfv27FU3prdAnl
fNlvwRT1u6Xrg4SdVY1KxQ5UbO07bgYPkEnqZl7uZvQoIZ9ptf91N27T3B8frMoa9sBAHqvC1sCe
TLSA+9q4d6Lc3mtjNGPrj2mxDSznrVDOPq5r9k24Ut0guKB1zDdd2C54Dd4DVgYjTxv+WN/x622/
7q4fj9V4QZP8tH7+xqj4XHaHfW692ZCkuWGJg30liWrfXLpfX5t1XztkkAYkWZd6kmeIDU8OoUwn
s53oBq4fZNQcLyNo9vj1B/fQQJwyVg7a2lRbNlCBMcEQ37yNwkYKT186nGQlSriojBNLx9Fa+p3r
LfAaJVdkhBMMqHSB1kYY9q54cJGELBqHdTPnFp3FBMkSy1xR74w4dKAECGjtODHzo9mV+hGD+tbN
p9yfTTP311tfGyUOcp+x962IyYpcz7QoYRfA0wjjFMruXchqf5PXHf65hl/qsNgD1k33v2+BZFJO
ersBioNrYH31qO/B4c09LoykkwFqZk5iWPf8Dr/epVdpceph+rGexOumkC7QhK/7DtGvlTJnJ9Ba
HKHlnHZNoW3Kaoh2k91Pf53UWPt+BnJ4qEwiczCjcp5T8/9ro0RleWoIHCVklrZgVfS+KQN00Mst
WzHoElrRBW83vjozC9CKm8JieRkrn//F3nk0uY20W/qv3Jg9vkAmXGIiZkPPYnmv2iCkkgTvXQK/
fh6we6JbpR4p+q7vhkGyDA2ANO97znNwOhfmljYr0oCi1sLYZJ1Mji1lXtrT3R//R7FG/OPe+Tnq
/igAz09++B21vKCuqO0KpuuNb2XDxflm6rFQ/PVQtXG31pqdeJnQHRYtTeFS2v2f987PKXLpTFsx
66YtPKLzMNPq+ugn360sq+na5p57QdfZRTxCR2ds5WGO3LrROzsvKbiZsruosvgwL6KuwG1YOU7N
C4SrYeX4cXXBusPfkd90O7l6vvzrpvYxRprGTCvQ78UpD+iY+G25FfBWT1pKTH5ze1eK0EYp2FaX
JvCFVVIaEJ1eB9kNIHu4qbAKVrQay1fcCcQw5IZ7ahHJnGZwaH/cOz9E2WZu1fLurLKh7mIkJ7H8
Rgxt6RQuN+d75x9acXZVw+vctyZBbqKLt1TKxGI5IgV7Ka3eldY3MZX1vphN64419W3chV/HbvFK
m9ANRjBjB2JRSe4Fa8mb7tJLbP3BIY5bunDYVRCV+RNv5aseLHFJZ0WB4umdfTqExi0ZpoorZW23
rGF1lRhbGxJEYYRfQkGi1Tg144mtWHM3OzBFHTHSlET+CoQAFW45xOnVWGOJtXJb7erp5I51c/DQ
/Wx0rJsHO8+/FqaILynEDUjUpMTs6g43sW2oVehptTs/PN9MTn89d6mB2g2tSoOH9xAUw3BzvgHu
PV8jIUVFzRQ628w1dgaoE6MsSt0Kt2oEXkD7kooEq5ti7Qqv3vjgx/opGg8qKG4sSvoguQajXuET
JO1+0tUWs0V6aVT/76a2c9xwRvuOCJsC6vI8pG/0T0Tz/vWrlGNG2Do59j7GtUvcne3l+V7bhv0e
3vVLsTSR7FY/IEke9w5bPESH3Ci78AgNYx3jNdSNpzl1tzmGW6ghptsSgNUvYNk63kDfyC//eJKk
OBz2xkYuNctsqV5S88VJSkttbTjxzujpc8Y1HcXcuwl9PyS3LF6Lpv3kZyjeqLNcyKWo4rVSnezI
pM4VUwftl9jnOWqO04BmijpgDD+YIHkja+n9iOgSz0N0GXfia9sJtUE1DI2dzsVgUqyLRIeWQCBu
SsrwrUzrT07Tgxk732QxTQ66HSi2sUfGueFtOogiq26p+yyz7mXYxXeatbipMmbM1Cd3arnpi50j
vASwIbU1C+n9ir1beTFA46QICj1FlljB+964EPYo95WrLqo46f+4Mbs4JOldmwVlfnBPjtF9QkfH
90sB/YLuMeu05Z4qJbZIG7POsrCwG6LZNVUpKIEMvYbJc3+tOM7PjbJSa9zz4GyXRYVRQ1f5a9lx
fpjIst/6qfNenCUl5yXHH3e9Bmc5MbMoSJjG/d4OoAEtyxI6saiJottqef48f4cp0/l5/j7fO99E
tgQJ3UCAK3IUrHgqPjUOQ6xfqMfzvwEty2Uruluvd/QuSoFdb89/if8YaD5XCsVaAYKIVTFSmWVW
H+ZmDWAkP1pIbDcUNJFLVMQ3Q7mmFZ2heRVVk67RWNLeTkn3Fo2+yF2RQxwt33SBkib02m+TT8Ib
geSaSYt7BUaxvRPPe2TQTKjAXbhqzndbHBAHp7HxM2s8A+fpuxxFjsJ7mXqNcAcZyTn+NcX6ywry
PKWfnxuL/oBabNzDTs855ZefnteNNGfeoqyfkfqyqERwxoYocIjWxUagQYllJniIpMWfcZ6Iz+tK
ich/DQSHwsdsg+wJaxfZ1HJznj/kMrs73fxZ6oava7kRyzdy/mFau+kG/N0itcg0kIXo2C3SnmG5
iYtF/nNe9bCCcY+xezivd8xlHVQuUp3zvfNz54ciazaVUY0HGeCNO0Cbv2+jpttB4Oho8ktp0mzn
ruWJejVogocEfSoSv5gBl+czi6n8fO/8XJ0LyMysNThV+cH5piUJ96Jebs4PDbiQG2QF2aru6PJt
bZ11SPq8DYqkeVeE9c2HhXmC3D2N00tIBfeFjw866qPqVlTm9UQ3hSqALG9LdndhmAzX7my9jr4W
wEAUgxNqntZQ9z1N97Xdtx5JpYbPCr/wTHzXPvh6Y3qs1LAKLCv4JCRF44SRZ6RVdmzhyW3csFM0
paLs6nyDCe3Ss2FrUM/T2zisrduqaij8seUgFY1N1KIxPN8zfV5OkD9Cn7C1r8ca7ZZq0YHgnElo
PIwHnPWvnmdxzVrxEj6YR1coq18m38sOUH/Ky8QMKFPX1otCrdHP/nYMxssgqUtABY26ALyyoDYH
jeUQsqHypwNELGQopHdfhzoFItewdFYCNMQYfy/c8TDEVJ/RU0e3MkHPi3LFv0iZLFejAOSkjNec
zftBJXW+x0gN5rfv4puBgPv70k6fUrhTnxCEye2QTQ8kEgerDmJQvUGOqi4bI/3zRlr5GxDTbUjb
baXjkSKkOVNr76e7lFmmRVj90kMxphtKW8sv5GOTOw1cv8pYlS6efG2PzdpsDcqX/RhM+1iPw4Nu
/c9TlPSX50fp2Af7LqfXpqDFu+nsvcrWjzeZ8OwLq8681zUn43gnfVCgJhkPThIz9FXCPMjxVrUe
8uBsesnCwHguqiVTxQi8y/NDzAh7meB55ERLHpO82tjWaDzj5t/AmGpoldhyX8uu2Mf9pO86n0bQ
0FWHWnnhumTsXIeYSq/yQoi7NDK+GJHzFpp595DVpEgnqTc8OQ6gDRY+3lXWu/6xNO9ZblY3f1i7
cpNGfelW+or/czfjOWIrF6+LYfartV4I+SQyHAi9Sk7ZlKeX02KfjeL7bFlrpxmCb/Jp9U4XWMG9
jEbtWMXTW2JK+uvT/JymtLCcUdfPmZ9d5pHI77CI1c8hxMs5kv2jVvFxaJz+ioQv+CoRY1VpdPJW
2LG8lX2XXE6TeVUaj42wqVjD4tmShC6QYqY4Qypn3k7ZI1Oi9TSgxWJ15EIksan8VW6Br3b21cnn
jCEOAaKkWzwTGZ/t5qH3n3mvDjyY22lUR6eG33K+CWZEuYmmbxZALAAJkN6MDkBxVasAIWuPO0Nl
aM8Zhe+HMLpHhR1sZg1/BM+NfW1Dk1YUjyC9D9MGuaR+DUF5UVrKu01QDT57lqG5o5nIJkhexfTW
8na4T4eZT7MgkmNTj0ed2UICmLH6A34970qxpbmaHsusfAzdpn6Ya5HuNFihk2PAV6pSFOl5Ve5K
kWRffHkRJ3P+zhYcmXVuFtftqNxLHZjDppPd+BjjJlcEL5Qe7K/J1+FTKJzHwTcBni2PzkgUZYPE
Oj/s8iLetD3qbavLHyi443VOu+BSClLprGnfIyZb2wMElQE2iWlY14mU5f0fp9eMewlolKE3Zg3D
cOzmjtX93eBm4brChXGlp1ssydFVBgX5jxt/Dr+5qQ2lNPmMQcJYDbGIQTk20UOTZckx84x9EaF4
LISKvogWkptb3AdWZz7Zk/ug4qR5UOBDTjZ1sA3tUYwYSOmbacR+bPakLSLFgkHiM6O0Eq8c/pTn
IuCNDZNCdj/qay+lqW8EoXodvVhs5qYw0KWzqnU56lYPDMFMq72ZGv6DR3p0F3X6Sba0RByMHayU
n0pQlE8DeHevzx/N5KbKB3nk95PLYsS41hdTfCPdCTx1EO3jTBl355tkZoNDQQ6Awq0zifHJS91N
17fjvdvG+kkUxYH2SH93/lmegg3tx/5kFNNpyKr4JpyCaImnoDPi4Q0/Pwyd+c8f5EZks7c3r87P
UwnG79FjOBsmK7863xD0QBgABjeulmYpaAvcSizmg4SmtQ+h5143T+g5ugd7uelm5pvIm7FYjV77
ANzbQdowvJ4fUcaT20kj4YTkSZqC7/bBRRK45BqZCL+Oiu57b1s81064blJ95U3lWG7spflt4/i+
1O7MMfQPXpiOJ8OaNTuI5W6Zd+PpfM/03OEkRvndKlDxRIGXwW7LK0RxJJMfW9z050f0MarT+V7k
6HiTugTJEsaACGJS7QS4L5yvdGMtCIfuwH5qugpL/bXrrPI4ody4deOu2JRdzVCzPJzzeAKlXsoL
4hhfzk9lwi2CFd6ng5vkxiWlVx6e/0wP459/JmE/kkkiw11mgjbupjjCLdR1DwSThdcZLtdA8uj8
lL34IT3Ekqfzc4JL8MgZFK7PPz0/h1qUtVQwkCcFO3WWrBCioqPCsPyTgTLWbSrt7fmHQxw+hxFL
mNiO0IixRc8ddWWS2vTQJtm8aT3D2BEDbkNCTBaPS0vKc03J6vwrZSPVQ0cHfVbDeHd+qvIdyYQX
lAc/qtWDzNCstqFLeVqtlJv4V3QeajQGMPAHI0EBmJKaYYtsPGIfHGjA474YtAW6ISaBIk2rnc6M
/FbjYNpFcYOlTmNMK6TnHWnoyyfTCFa4rOedZY41zj5XXXvJqK7Z87OlLnOY8zm2w9ArTiXAyAvt
WdF1UG2iBouSZgMzdPPWdzB44Juw2H8VGqRIZU1fvaCE/MxKo1pdxN+HhGgTi3nsNROwXmRSZ0Bt
i+fEs+4cPb12olArgmc4GbDU9Nm3hEX62sGm7wNjJ6czuccFaGfTibWggbslvZhH59lPbNI9DASG
Y4N0ceK7LCNwrJI8kQDlakBk+MoyEEx5JiEeoe2KU3ifJ/M7EkVnHYtabvoLlXrPI2x5cklGivE+
vA37q5PLXZWjfTf7Pn6Aqr9uZ3wUBSfnXHjvzhzNh0bpCgadfrd16B9QpbSbKSv3anSGG2vGKjt2
GEVjOrEBGkKkYqcJOjKlQBdMV6W/Khadi8oyAM6HJdRgbbPyxqzHhpjuVGzblPrx4Rns1xl1+5MI
3EU0W8JIVrjx8goIBpgDz831HjAGEDn1VRTeTDCNRVTlMN+lEj9zC7BCW1a0Iul5rcz+xSoojuQg
HxFk7RxALkYbEJ4zJAEoWCKb0/Z9qpkFfMM7hIa7d1T2kE6Ov48b56aKI4rY84EqXoCozn4arQoV
OZBloxzfo0Q+DMYgN1VIfo3vL8N2QeN8UvRtSqTlsYNtpEbYG7w4g5Pg3bNOFSlcFk4dqzHnw9AU
X4DcVUeUTUs6KIEUfNn7PjXeQfiFHagdQf6Po4+2D7bPtYz40CaWAzZt0Vxgveim72UdHpfOmxjz
+gY122ft2fR+hXifvTq+hJVxK7uE0qw/kBjROTdlgF2Pqjyxn70NVsPwhk0ly52e0exV+LLDqf0e
DyU8ubCM9kHhwH2DlqXnhOGRbsNIXcF1cUXGpldtaylvnLHN19hwCrwyjwA5qv3Y1581Ibyb0XHH
dYoIJSXj7rqHiFG4GYl0oX2vFTtlHUU3UOqeR6+PYaAS26fhzWAbq5EcDyACquQORQt6y5uBj7ov
s+pLFRLzogRuMM6GsxlkCNv1VFg++/0Japi1L1rQPqqFzdEmLDwq9TjS6l4VKI8OvdPeVXC2krKP
dySZb1XiokKkhJ2YRLxkBKaQSaScZO1J80tQs31MTKLaknK8T8b6ym1AKjqTAoTTeptgwChclFwn
no1Tu0aTxPEHeAV1kbYmHc3rrAlfc9ABR0uzJOhtYMWZjigNDRQs23pfOmSIWN42cqx8G88Jl13B
JwBqGxkRAnKVvuD6bXd+EJ56szhYOropyG/Z+hXbhF6tA52FD4QrPS3M6drNWH7LG7OlV9s7oIa8
jiKQTkb8Ti35KpjNwYn4h9GBwis0ZqjaQMLMAHldSZC1lXUX2hLmfJUV+86hYSK6Z+VN8drF/QjV
sVcbIoxXXmOE9A0m8HY0TevwU0w6xibsKCrjaQXSamoEDp1CKEV5ap1Gr4BuSN97VOlWOZz6LD4g
7YtvVea9haV6NxC2UXtJnhpgRmmLRcPL0CPM3fdYc8njSXst8i48NDGOHHOYTuXg4nUmEmOcK2c1
N6a1cRp4MFZ5n1n+9KBTcWrRL8prYRQkyLBypVbYPdX+NZgkAP6WWd5mQ/yZVfqgZmbPID7ZHCnK
qCNdxIEhyaZDxQveTLmhUW+ygPLIaf7KCg3U1aAnJitj5q/rdN0wvW6zBgkYQI6N1fr3ddR9yjG6
X8IC+Fy2zg1Yye+zIQFCGMVdpZr3gPXkaFLpQDFXuZ3euhOgLpXML+T9fO7YfkU5ITXSyLPrBNu2
HxvxHtKPv5pjkG6zdZsLZ9v3VrqVpYtzqiNcMpuvPPawzmCCK46Dr3PH+KWMzWA0NPJnvSvG5Mqa
yl1Y2/vaaVHN2ZtYqXLjuOl9pb0nZdGMmdxjLlhfNq3N0GTq44iki84wUVXaJSgm/RzGkBzjNPni
hWplRs6Lyksk7NJ+a5ri0Qxw+k6ZfWPP5bILCvfILZB7yvmzXdhqzQIbXYrctsJ5KVhUTUN5WQfz
jUMde4auTHFdIp5uMyg5u0wyt1UuKZN178GBdgXhKEGuN37eiVVmkDYh2bZnnOWDaUK3J/MlhH67
VWGDIiSh6isJQIFulpuCs1xZazegQuEb9PySjSBYa1LyBBiLvNCRE9rPaR3OFPKomKNbTLxTkYLp
ceWBcsSLUy7RbJP90li0AhAGfvcXOvbsI1RtY+oEHItsHsptFLrPckHUN/ssIxKTrWOD7AeNgIs+
uusauj8ZVNHRM8tD1Aef8jIR67DxxrUVHUAXPlqexD2DRDwwhkdfNynWZpurWnjX0gR0hy8lYMUN
w73fE39kbbyIdNAo9ztUv7N/+VwLFpxIc9m0lNnGlDnUXhPOd1pBJmlrhvQW0eGGshCAU/zW1IEA
uIWnOArZ+6QqX4eEYuIVDt/TAS8ksgwmMeueOtu4DsZg0blEJ0oOD4gu0fxltYMYG/Ce7zyGYU/G
TnGMx3B4DJuHWKqYaOn4Mi2Zi3xj5bASMeayQQiNtL2vqTqm49fE+WLXA2BavP/UmezVNGPhaBtm
dVRHPfkDmM3nknAztDWGaZ/KGmmtGq3vNBqJxyzcmbyjipG7rL5Tkt3NakyPsF/rHH7BHH4V/nTt
zBJDjo2WIl1wTRR4b7WFNsEg7osQYfB7DSskcAA7SLh7FiP2jtIsKJIe5mfrcLmE3fA+dQ2BpRkF
czacKwsPZG6xZiv8NaqKg1742b06sQUHGsseooHfT80nv4jqZUJKQEeN0v1qZPkhI25215oMZcKd
vnWx4KwInGHhlKzBpH0ZtC0udU5ruiDfehWp9ERQQrE1PGwvRRo2NKnjo+kTHkE+BQHgCecBOVnP
gR2/mRHDlqKiFlCxXGeIXhv8YRs1V+8EUaK3K29MpGkr4iNu7Vk/gU9/tit3nRWEdLWd/92S0duc
8p5BERNC1HPmdUE9gDQYkaBX0JWD4nlyGNDaKL8q8D1gkY6vx2EkIqy3L0pH3oSV1x8B0RHoY3pf
me5vSRj5Goe+WDcl/l6z7Yx1VFIUCN2lGY46BiKyVOQVfgb8z8obD806VcO8XQAOli/Fjji9u9oS
e8OfLER6KTBFwNgS8XIt3Jyl/Qj120J1AWr4GTjcl8Ztn+eJ8iO94DhEEZgncXfXNYy1erAXEwYz
okMYWN5beif5Mwq/UKvNHoDvjNAaSeBmLOtvDeGthIm8o2QS9AmTTZT69c6PWdYC3ZyYyjsCeOIR
JVB3QF/YrPsArLYyoFrUSIX3eU4aUGIU22aKPsc2vo+ZzmnPJUZlfb4KO146rIqbkbrg3hHlC2Ki
DUkhwAT7TdfYByxgtKwyNAZpcdPXg0eMgHVRV/0SBiWwD4oOC0aLIExLzho7+kR7Y9eD66TWb8Jc
S2EvOtNGT6C5pxVBs7SrR9RCIvkOsI2iYYJyJxneyvbBcAey24zCZLMiyPx5JMAOEvow4iCqWSy1
JddBETLv5AI/wuDqU9EFO53IJ+VAjQ5Rq7EzIt+KS+fCTtmItmREu4YLuNwuyMVL73OATa8W+dW0
XPeowoI1nUrY0C4MzXLAEFuyxF7JAyYlEooqoNOEUF6NPYkG1ow9g73Fk5ZRcRF73+oGE4SXlGhf
bS6GLBY2aLlYrQBAxDRRVXIFrzpZuXaxFYa6q+MRyEBffFf9gBVt/Bx442M2hy+mgAszdNa74esO
Dk4x36IcIGXONnA0uuh0+jrvtpwRBW8yjYlJLR7j4CgGD5keqSObLA1fZs+99EdzhOfQvYmQLR5U
QJxD2ApUfRO61FUafaWj7wEmggdzOS8rPyMXdFn5aLgMzmzm18KpP9E+T9b53AQrNoHajt1nvtH1
HHXiGBYo0OapyJ/IOMa1EAfXvTavBlDAeMr2wew8J9R/IkwBK02jq6xiWpF+Um8YPUUcT2T8TTeF
PwH0I4yPBV69QSR7rDl7rImalKsXaXqwN3NzAs3uPfVVkh7Z1VeUaByHho9L8IT1FiHZqJaKesry
aXDL5BQ37dsAwtJEClUb1gm3Jph4uIPWvQWmaVMRwWaYubsj+ydYOVmCdhxoTomMAlBdj9Qzxh5P
66nX2LTygMJ1tSwk8aYVmbun2cDQ5YBMT4OApglODVnO3TYyq3UW8n9qR7Gkyi5qW5XrZG12izIx
Jua499Wa2Sne+1E7b8mKtjemQuY/xEW906UdbdvsMWGKQmHgFOukje5kDhA1CWFX+e29gHC+HRE9
0DTziE5IWJMTP2dQGDpaCWsrBqejwZ48D/R3GzD8IyuonTeqL6a2vQMUlWRfpjehUYKBd8yv3Uhi
Al14ZLbt9CqGaKsb9Arnp2P9TilkpqqbGuDxx89hWxgQ/2UG+suejr7kimmBO4bTTBZydcHsPuKy
KL6gUKrYMsL8jNW0K7S2D2yY3/tgA5uo26eyk5s54jiweCTalliVtaOcPcuxcm+a/j5RwScPqjEE
guxhnN2raVyKqo0C32XRVaEzBfe6WwOeLQ+hbQZowpgOjawOt75mMvSNgkmqDK5JpbN2igHuiLQZ
a8MAwXBpUPU+Q+swDgvV38P/nhXyStlvhItnmwgEUtq2Pk1+8nwnh7KV6XKGXfXAWm51HKJmEFjE
nCoBsFwP+Grx/XpsJ9B2fMFy291PYLIq3tFAQM5D5kfRKjZolLR10exEo4iD1ROmXcYsX0D7J7Sq
HRN7wyDHdD2OG0+7Yjc3yripUuqJlkuMSZzIg+zbh8mZGkKt4/UQohXVeXg7mHaxMYm4AgB7LPWY
cB2rqzAQCkEvC8Bg6bfLrO9YWhXFenLr7JDIbmsM9aeeQOx1OFtgVuqXQbiPELDGF0TeV20x7/IU
tCk6vP40JgSuuNCNyFH6cmba/Q/B8XGqvv2f//Ve9kXXTPffsOgWf4cxyl8CHB+jb/+1+hx9zj+3
H//oT4CjJ//jOr4FJlzQIxLOAoT8E+CozP/YhDzbsBtdE7qj8yPA0aXD5WPLcZVHevyf+EZp/scX
yIU4USxcdT554v8C3yg8MIR/pY87aOUwLyjfM6VvS2oX9o+YQlZzhDQRqbWX1vCW1LlzERVDv09z
0V6neQvlO0IPFzrDLuqJWK3DPsdgVRpHe4YaPpYzy/BMrEJUwlsH4OOuyXtjfT7z3vX/Dr/R1c6m
sCz+CyHSbRkXXbvgL//hTdoCna/tOb7jqQ+MyU5Sv5ycsdxTA2I4Uaa3IwPB2US42a9dEZ+6mggf
qjmM/R2ViEK6ejd5GP+LASMcRbZ10NE5Ynu8FqGQf7BN///vz/r5/TlKeR7HyXIc11kYmX9jYJZJ
PvGKqH3RB6Nm6vFj0h7e0n61PhmpZC0XZfiF3cihPU07uElCh5aZPV/HfVMf46K//PU39g9HFUSc
ko6rXAKR1AKn/NsbKrqyB4ScFPuokRgHk+lLnpm3rBJ7COCLYMb2V79+xX84RK4lLGUr6QtLqg/n
0cS22iDeId8T0+7tib9jN4FSYAFZlNZvvu9/fC1mGsHJIKTpfvx0QY3DgK7Rvm8zEDNRew0p+yZw
J8lhDrzffLLlev9wibBBdvlYjlQY6z9+maOsZ9HJIt8rNY1sG4iPRj/4ZFYAXJJhwOzOwsYnGGcX
sZBZQ00ITxK5/Dxl8Zq4xRgjRciOvvX60zxT7DW9qSJ3AGv52OAQxlpA+SosrlVgTFe/PixiwYz+
eH3z5skhtnzTsSRyhx/PBFiLundcnJyho27ZSen7MoPcOIComSWpuZ0LVNOI8jsZ02Qs0RpmTr79
9Zv4gEJ1TMsUNuU8aQuHtGnzw/HiSy0VKUKcG9FUbUxkhXrKb6O0O5TegFEYIkjntPI3x+2ns2R5
VY/dnvB58Z8uStvG8NaxgNr7BQihPsYy3tktdq8SMl2GT/fXH/IfXs6S1HSkdKWiHPjhAig6G66t
CrO9h/h6ZSKWHKqFTb2vW+93B/WnMxJlPnmkuG6JWnKYIH48qJaj/CLN2nTfu1OA5R4/hRGcKDTf
kh5GcmioN5yy35zOvc679q1BHEZ8WWf9hnIrls/0w8nF++D6AzRsWbBuPx5YK+46IrSzdE+gyQ5i
3FY2/tbNP4+xtUvC6BmL6yHrUhCn8acyjr5a9XhrzPaNDOLXf/vtM7k60uYcMxWlrg8zRNHLph3J
bNoriwT6riGWmQ0Frb868S7Ijvv265fzf/rg6D2UNJVpWhxsa5kQ/ja+IqOze8/TCYXSUxRAXQJV
Y51iuznpONmlif+IjvM3o97PVxGv6TOqez47JnOBPf/9NRETNTBGumSfxOlNE2Ogn6uDl7nvaU+Z
PXW/AFn98u8/picIm+ZDclrbH85pdEGF27R1sh+94lmf5sj/Xqf5Tedl9wJW/ipauoqz8Ztj+dPk
ZUnX4+JVFs4wxeH88YOi3gk1hlU+aFStMXuh2KHApAtaRu2bXz/968/oSV7GZynlwmn+cOYYleUk
vl+y1TMB3RgZJ29ICm5iAfn11tEUf4urFvTijNf51698PmI/Xj64XVyb4YLPyij14aUF+/FkcsBd
e/ZEZZee6ao42ZIQcLq5HcFeV245GWT/fUlClREwJ/w71bwRaRtuGteor1sSHdug3xl1h4+SoBk9
3Ib9SXX5la3r9tqbJvZyZYUHtXC/BjaldXa18iYBagN0O0DKmyuk2dberyf3rZvc674MDiLN1eWs
kt994J+uGs9ndeD6Hqex73Ae/3hgnWEOZz1FzR43GTSniaCRccxuTBIX9roC/+XrQ8Tu8Jb/8Zvv
+qdz6seX/riCrGRr5JER1Hu6CNLyQYMa69rkzq1nBb9Zrv40E/BaFqR2hgdp+5b9YbqL27GtwFzV
exc2MVKedTNNXLRQ/oLfDMDWT7M7L+U6sF2XscgVH1/KiKep8Yyx5viar6WaX3Fnw8ihtZPbcLcC
7wKU04MxznhVUdIoQ6fUNaiATzSuxrn4khcS2fIr0/OqRIwN54q2Y5tFauNM3dcaS+KKgfUgDJpw
FGwiMcKqdobPIsfRGEUUONoEkppw5rtfXxw/r/mXj7astzxA9Zw3H77FROdEqHR4NcIJ9URZj3wE
4AFD7t1jjHlISjfZpFGQAMoIbho9ZFuUEQFd/92UiM9WgCHNVtTXw4zL6tfv7adpj7embMYo6dkg
WZZd299H4qmNZiMDA7Vvi9TcLUxrw3bkv11P8CLLttBVpmtJaHY/vkivnEnPZOjti6BCTgKiG+0P
HAkc1bauPv36E4mfdjCe7zMKOZYg88ESznL9/G1CQyiJDDeueDUa5Gu3MVYI9k4uAeZbpCSkWaIK
JWyyyA6G1l/yEexLDK6loqLeUiH89bv5h3GCdqBjmQ5rRVaMHz66Y9F4F4Gu963nYPENOPRuN5Fh
Juabvu3eCjnAyYr9o/D7h1+/9Plr/WFM5otAKiEE22tGKfPDmJw7aGsNVyLCW2aeoXH3rQvvM8g8
pFWR2olSXXXKMVEhGZ9s6YJzryJaDPYnAkJCqt51tHHor8KaFzmK2v6ZTLBDm0qf7ByrukjDjBL9
5B+tisJnp39z2cjl/f3w/pmp1bJTkayGlkSGHw8kVtKC1rlX7LWPJcejrTcSyuv2Bx0m3o7cXA+W
gHpyg8ZB5k2AqAW42TaHNfYtQGVdfG+POP/J2F5Yubl5KmMs854EMTxazW9Gyp9G5eXNcmqzVyWI
wv24pLGCwTTi1Cn2zuTba3xP1+VMfl2eHe3augyioP/NlXs+jz98Paxk8EY5HGL/pxWrN/e4FhkT
9wjYdjSFsrtxtB7N0sw3vs0OKMR5TYgF5b+BRkelIBUrfLfVTBZgG9Nm6qqXxfGDLxzkX5+uHcLl
Yrf+zL7+AOp3JXCGriw9HV0DrIJyqMa5uwF9rQcXtGC2dUSBdltc2eQXkDa1SRuErA5OlGMqkCNI
whp8LTVyKPDSLXcJgSPKdrDvuBphHSNzcHrjRaHTsKLguzXZp5GajBjSQ2+YTzPkthW9h4my4cLt
N7Fe9SiScyf4zQD18+TDuoXSEeMFlQbqrx9OtbxB4tM52MfsSuxLKS/9xkI2lDDZMGRcZlkMUC5N
U/o+YCxKAXDLm5iqRqvbpsn8moDx3fqJ/xTRd01ys1rVg3vj9UCTl+r1CmLeqiTErwca2/bPg5ts
m4Gmgu71a1zhXR7S9DEfHYHdCoz9rweCnzfOy7lJqBOrX4cS3flC+9uISMMigRKFPH4KXrOxulI0
89Zzam3yge2W6o0NlR1zDTr7kICATf2g+m9cHb5cCjjw1x0ukB8vZRBGQdQI3gGZPLBVGi7dcDQI
co7eC29JOVSx+s2C4ud5gE/tuxY3lu+jQ/ow/GmzVcKmUrqPaoaNPoVXMWG5lC4HSbzOJaln3dL2
b9HgCNgpPgsKkkifyyo4/OYAyJ9HsgXQx/hPbY1YrA+rReBddh/1U0HcqpfQBvKIhLKPBkFYKoAY
bxzdkmCdpNh1kfi/nJ1Zb+NImkV/EQHuQb5KIiXZltN72n4hnJWZ3Lcgg9uv78N6KsuGjZkBeqYH
01O0JDL4Lfeee2Bhb/fRzTd/wocXEY2tznvR1SmxaL3O3oo1W1vel2O1b6gz0B78gYFlQU2Cbmwq
3Fxpf6+86ZIpf4nlY4h3/itxy8/5zE/VikVspngekAH+9RPKJavK6CPa5Zsz7ZNDdB3s2PQvhmsy
D3t/mwy+gYcynypQB8g9uQ8fi4QJD8Kx6/Un0mr3+uuvZX2uz87Qdxc8uy9TLAVLq3NB0dwiZoKU
YR1Kdj32vOz/P1eCT+CQroyZ+awQwKTWTk7CldTeKtel/Nzcgxn9W3zTAxqf3WsMwnkF2QbZSN7Z
veZahUS5xqPmzOPvQfqXLnGzwV2b9n5gpwCpNe1GN8mXk573tmCunmr3u79h/TDnXysTZHpQfkOK
3rPfkXdWJmTfM6nL3RTd3xE31LC2vrkYl63ueRGLqa7ea1UcGA2Fpxr+ZCtwRDoWi89ZM745fz77
g2i/TeFxIvDYn1XgiXKIdjTSck+XuAp8ure85Wz/+ide/yHvPjULDp6tdaNhuZRcZ4+YINZphpsU
hcrC1jgjf7bJID51ko4jTT0bNmlzr8Ma+ebW+th8c2GbAbnprKWSpzvvHxtWZ1YEyTwKbXKKQ6wE
b1HTe/uK1EvEClA40C50QZfJ4dpa4vvGbxsy1jj7Fv8UuVN76Hgx7n2l3WvRAss2WR3Mc7MXHJob
e7bVJldGdpit6F5DeYodW8RXA+KIrPnH0GYLfitGCeUOO26KHrGQel4cHuDCiQNCMsag12IJ1Y34
p6+/8Q/nBR+cc42P7du0MOcPFSwsZVFv+WFR9ke9ks+pboHw9eDBa9mfBYvjN4XCh/uIBYTtuDab
LEErc75i6v1WpTGy4jBJ0LTNfVqhK5TPX3+q9ec6u4/4p9MF89FsSz/vGWKJUmFc6yvKHpwPyYPV
eavnVu2+vs4nH8YXtNqWz/6B8/bsKe28piXKtvDCaCK7khZtZRarbz7Mv++295/G1Gl91tefsHn6
zp6KSCg2iuSChoXRWyETa6IVB3E95yhKcQ6VGz8nDkboa3x1FxuXcCJ108lOVYsvNPE4pxiVMhQY
ym1p4XktUzKP8rj8R7NiYl7KWT750wopTDM7TP2sPOh9ckB74MNXRWnoGKGtzzUiOH/87sET1oef
ijepoePU8wWHy3ndmPVVGzWk1oV4ZaCntsk9LsFkJ9NIXcv8xS87QtJc+2XuUFNrXvIDl9BbVMyH
WQy3yGmROzHpJT9JnnhkAfsnCQ7TiZ6rxjCwMTxju3So8+da4Kus9DfoCdY2FTu9qezDlOMt1t0S
cXrh4XeeYEJiw7XupI8qZxgKLJrA87Ka+tyJeWBdkd9lmYMlwbAlMtCRMHkcYoG3ILiCnmqx0yuK
I4vBZuNFeXxk3wgBoBr+DKpxsMyhjITvlOyH2K9fBnqKnRkjTsjMccH4fMoB/JIRDoFbyewJKIW1
NRfnt8rgwulFHE4GusW2gWBiE3RRka6ybwtAsC6B8Yk9X6Qpx1Ch2c+t0xxs078bM4ucN5lfx64W
H5q4VYEjFhJMbcpIQUhPu7glY0HRbJuBeFOwd/+48UWBrOYBg++l5jNacWLyZQH18sWRsXlfpqjB
EynR5mjanamGKwG+gxlRv7el74S23/7yvDbZY4+twWv08yaqk+EGu8HrVHYIjHPQHqv01pedBf3G
yFB9VzDGJoyXRSu0SzJzkEoW2UpRNdp1EPk6TPrvWBu1Sy9hR0QSRHFM7Z+ZlPKU2dWzcrBDLH6t
HexM7vzRi9F+yCWM9QKVbIoRjFMbuKq9Tis6BQcxia91kby0ckEFHRMHM5FNv8skNoZsJPmgTryN
6uUbrUFE/OoqgnaihzKXFYIZjJ4wDwkr9XXvx9hW1zCngUBU0b1AJPSvZyyOsrD3KgfdNRFuiHbj
NykuE8/bGKyAb92m/OWWHPlaMw0naNzqKgeHS2oSoYYmJpctMXTRvtK0cgt13zjk5VA/0rjfREpF
G6t35YZ+TN+lNVLpyEYrhaU1EKK2brCLYn5AnPpAqOmbxf2P2r28g0/m81H3I1X0hV3jl5xU+qjS
vMWTIALTFwPgLNcOVBrVexHZWYBj0dsLP6oJem5uWr0cLpDq9YOIf6AIRfA+AWgdRbRc4FXwuNnv
JfKaLaackJK8vkbzygzxJw6g5OdQFrikRnQ9jtS2JEVWh0V0JWk1eBfdsQRe7gV1TL58WqVdoOEl
vMUHSbfo/zR00uVQ5uiBhlh84yV+QbhXSL6X+eQ728pTl20+Tk/Y0ALl0Jn5qClTMua2BXEVIaHr
eyPHwtFLtPXaUp2UZr0YEgMxClrrMBaS5EAtI0G3FB7ZkjGwatB4Sk+Ac1slySxC34w60jAwzAtx
ELgSNYJxwgEh9E4hRoelxyTKnTt3y1Ng7csxPaHt5ikQ1cAnIrHXnfCL9Q3/pGzJyocmX64HT+Jx
XyKE4ytwvosKglGgOVil6RC77nlbZGQa+PhhoRxBfmtQYWP8H9twYDy+GzLHCLJ8uej0agLdr6VX
TnEgPGG+6SosPCmtYtDG47E1rOLKr0efNtxyd1lDCU0Ra+9x+/xxJ1+Dm7bQTvmcRnJJAXkW80OE
DbQuhi6Al4Fs34tC32rweRWatZk6rTvQdeI9aPXHsvGSg8+5NfcxZ+/cP8O2NY6UAtggxxKZtdkh
ukVO6RT+cKPaU2beLriIXtB5rGrkYqvndhJy5syHyuDIALItfmCnza+tAeUbt5+NHIU8KAR7dQYu
exJlf1X7yb5JkuwoKw7kiJmlUc4XTuv9gGSYnDBUWte63V61+A4rYm6iOS+AMmuo7zAo2bVVvWCj
cfXu1Rr0PHBcnZvLxYIskr/AQLH2C9u9oAZgq9rn+naa4OzpwCWk0LeNR8JzUnFXx9l3qyhjLR7e
vfYpXmj4dUOn/F97ufc1aSxgfdqGRiZkZELTS5I94DioHub1TNO5UealPzjpPuJBkfPvrwsb67OL
s0pg5EqBQ71/dvFhBhZfNWhG+uFnFI/5PvN7BH++f0NY6u9SJgFev9/KcC/ydB0LRPoz1mDPxFCF
OFmHNY1/BQWp/xNoRLJRixFddePtSJTiEmuPsS8exxp1mjSWZ/Buz2biEwDuzTu3Sn5q+P4uv/5A
HypCvkyH8oniXqD4P69z+zox2qb1+TIbTTs4dsIWQcp7/FHzNxX1p+0jFQmTTM80AGedFYWL19Cq
RqLcDwZTkzI/TQV6cXeM+V8Gpz+YuDlH239UnS/3zrg8A53AKzlV3/whH6fXHnMAQzAIcFlomufK
GKnPPKJuUu5bDZl4r3fMJ7CoO3kEKcD+R+LYwgHUX6KUgulmxySoehept/zGEmZteN0/z+BDNl6N
y240Y5jOeIwAj0eHgV2ST37AhSBTxSDPEK3YNyO3T6Yt0AdQo9Hvs/U47xM41Ww5E3GzrzXHZ19F
mG2T50fXmp8AwPlYqDRzOGVGJr5pUD577pCmGJSirHPwYZ11uto4zwX8xYJJGzuw2gYhIFD71pX1
q02jG72Hlap+1svdUuXimy7b+NABr78ZgWjUwkjc+NzvH/rIIdssRi5GvJJzPQEE0AwTQ2ZySZwm
A+AF1NizazPHVySdiuSehtmEzgX4ZPIT6+BaJF0s2sbyh1trWb6bmH/+3fznzzub9kSJhY+t5Jbq
nTtXLqd/ZwAaUWy7drxtTB/o8GkyT1n93Xz5s1kkY1cmMsi8nFUk+f6LkbGjmIGLgtlPf2/50Q3Z
H6Rh1k5ygZodpdJWY0AQOkMZEIhgoKbVQ7mMR3IFvhvFWh8PE8NyOU3W7RCd2fmmYkwjQ8/HhuA2
LFNjZIbghLEoTMPbMCNBJihTjSsVd8aJpI2Gc8G4H7JDhCu4vqnUj2p681rxj6HKMEvuEjk+kLf5
m1EOy4UxC3h/pjZDckMpQN2TFsQtFBaPQM+NOXRvmt3eT4aM8BAmtzoChU1dJo/j8PfrE9P8MBrw
+JSsXPm5bczg9tk3TkDJQBR5hK4o4w8rBHJ4LeHRK+TDlJs3kRRB3XVFOOTFi744r/wKFn5k78Iq
mXjiq38UJq/Z1lr2cAfmTYxGZNIh2+D1p3E16Vlz/p/t674z16QXrCPgNmpv/KZ//ihM4oPwKTx+
KP4N29r3t47L1QtCbfI9rS2j2RmM+OLzJ8S5CRiGWq5pLiJ4eMqogrpHHboGDU3TQ+bZvMpwFX7z
kNvux7crKkzXFowYOZyFuQ5V/7NO8Jyo8MehbPYUJOtdfyQKCJuJ3CHWL3eNIS6jFvjBwHN0AWWw
AmMFL9DCzuE4QUVCYePUVVjAqThEtRqDOvsJpaTcisIeIQvNfagnfbtLvMi+FL13Z8i5x1dBYRjh
x3wo41PWm2894tfLObtg1uaAhmsgPqf6jZbu2sxXpDh4+76KxutSiJei952dY8mHJLPVlfL0VxJH
cnKixW0mFfHKLZhxe8D3gb/vnyEaup0Gn4YNmR79oLzXtuNEwHPTd+0mRVV5HOzApqRki6xl2wiU
VwCjATbjLqfbYrNTYrRu0l1kPy/WdQLWah/N/q86Hv/CTf89kiW6GxnmXdTL5IeL471xKKEkLO+M
Xhh7P54GKD+y3IG+ardOZ7S7pe36IEs0ed16476PDAOmz5TtPBysFCx9/9QN5U0xxk3YJmqgN3Zg
EUzeL85jD9esjI6jh88zBgh9K/zeuV2A5ml5yIth346R/4aPvehOSlcPJoHkF+lkq20/RscFwfL1
ZE1M8WC0m+Np8oYXeK5yJ8Z+CKliiWpL+59GltxkayZt7kzxvkKGijmBYCsx/CGO5edQYNCpLN7D
iztfwZz28Re4GzeZr4Wt3XWEegW4shkYeOOd6JH3uFl81E0pr0vlhYgFrNPo15umNTZ+CzuQ53Uk
oN28TMZ0OnRDbnCXYVqOjRn5mhB/S10BpYS3hFOlwI4eyWOWLIR3p8QZ+rJ9cDUdF/7YMF4ZsIeV
0aZh+R3kDkLEcsCtXzZBRez5hEllaxswGupuT49ebEunnbZ6LeLAPTD1bfaWXd0TmIW6jDCwNZHg
ZSBaTzrta5eRBlXbIjtm+ilpLsr6rROkLMnMPuqtJ6+E87Jo3BCdkRxajpBMI6w3HhwPlDfgac00
zUMW8rYfDgYMUhxBSKukhwK9V4d0MNug1MUPpaMHUnhWarxQdNNP0C+2i54etDw92bk7h7R2dJ9K
248Oombu3usp1rRAmMlew7/XmPbv3u8xTC73kTcdcoK8wTy4Wy2Dzp0Yv4zEMPFQxTPNJBtEMkkY
DPnySQyGQWYy+Cwe9BIsSeIc+C53g2nAlyYmKs9F+YCSatpBpGt2Vj49z0TmXvhIDbeZXbIt90lO
6WExXqT9tMtcO2UHkHfoM0pxQSLDdpaFF0xP4PLG0MS2Q5iC4l50Xz0x4ktX01XNvROm45TiZR12
VcLbFfDX6zzkcdjQAVzFyG/40YbYLh4E5uqjSumVRlFEAfngVI5V8YrpfacPWP8rvyVfPsn8nct8
65i1VcpSLBZw+re1UsuNVo6gTCIsQq3n7aMRjEGURRZjjeatMpIxhKlnBUMjTZxYd4wjnMsuxUVZ
kZlFkoJukEoYvUaJQiSXp+mPMU+AgIoQoYaetW5gIWKjtZ3kxcqkm3pABlAuQ3sa9kTScQBIQ4Lh
sXFi6unK0YA4NrJj3Wiu2ipPmD9gOrOb18u7rnhMyGfaFEUyX7mDY18PbJ7DntE+s4LVFJkPQT1z
usrSgi7L2GarUBYfW2hT11M+3id1T6wj7gtSthRx21G/y7vU3usowAm9g33gK98PFCmBcPBgLena
45jm6T6PPZdunJgdfA6kPKmA5d+wAWFP7AH+vpixxGmQfzR8WXP8VvsNYynTgsiwpMY2neWzgbSE
oNr4VE2afxxATjdTCzG2/SdqwgJsJvPTxduWKshdLPpeB42+b1B5wDSD9OFDv8h+eVGLl3YQY9Dl
bRQWsryzmw52aQzAlIxu2CTak0+5GaXLXymIUkfbR9pw6tfwt3rrZWxQdFNRqevUtXED6xi0SrjC
l4zQ3QBHdvszj40fhTeVv+tav/XB+aSNWqcbZBy1HGrW0Ietjss1x3axrZhUawRNHmRPCvw0QXit
0Vtkdj2+FqWxA43ARh7sgly0aJflwIZdtkn1oHE8CIFsY8l3SmWXvlV1r16x3HV1F06oLO80SVUP
0+Fhsrr2xK6IND/237taclh10h72TsHgHfeEtrPhAIVF1QZutkTw1LTsaVHQaFhMnHSVtxtPEEJd
pTXThtozw9k2s6CcOKcMK3roIPw7/VDtC2+WzKOGbaLDMSjNWXyzp/hQyvmrbA7dLmNTgWj4rAIq
9AVW1dBMYWaWOwyMbZDX808e72EX82Wa6ufXtePHPoELIgJhU4tXwmGI8b7AMapEd3KvnMKRXxqi
hrcz0/klqhcrZDeWbglD5OAcBpLI+KVNy777+g/40D1yfdwntomeFuXcee3a+jKP8qLH90NUzNEe
9IgTDRUMCXVTl96ZCcPatMbFy7TpG9HVhw5uvbRYlZ5822i+zlqkVm9huNdqCvUMToebbA2FQYqP
/5NXP0xx2w3mxvqmxv24iOIzolwmsYHrskp5/33HsSEdxsZTyGS12jHuLzaN2xrf3EYfK2k+my8c
/oudv+e4a2P0n7oVNXKsdJv7SLDHA7xktUclfWIjILXxIjL8Y0xYOVaHfuNMpXuSidzEZR3qkLB+
DGT49D7Ui69/6k8+umOu7jfLQgmPteP939Rhr+zsLgEO6QiYD1OWbhkq//76Ih9tP+hfOJXQRQpj
VQacfcEam6Y2daD/u814ZcvoH9dAbGKbHY13a3T3ZntN2MS9AXB3H+XZj8Xt471RWFaY2/CFo2Yk
hxr9LANhJDJRcjLAWPTV9ID0zoCqFLfcnNHb13/1J489c0kHKafBKIX32/uvxp6iduylNoaSu3xi
e7ZJEfGvBuvfoGDg5mtwM76+5CcPHhJkXCgOHTKK2LO7Pxly2vBsGglmZW1G7p5dQkdylXufFqFe
PXsZItGqJhLz6+tCZePD/Hdcyg6RscC6u3eodszzIwcAAKvrkcpvEtEm6xxQlZpOdJxXh3KtZxfW
ZMqcow2ZkOACy+StVR2kaNd/Lig/VlQPGl4nGU9ZEhM9bHW8Sl2tWolcT90CSM5DTfcI1KxApkeZ
XFI58UK102OX+TKYuviSLjK68Zbc3BKx5WiG/szNsY2hu3H+IRPt1wTQqMwvUcoIVEzGFNjtNO0S
KvVd48EpKgh1fSkAfU0Mu0ASzT+a0TTv5seGBSZwC0aFNGYwliIA57PMCFdxZ/wB9uKQrJo4YRQJ
c0PqlRZ6Spc3mJVR23WTEyQzCZhT5JkPUfmLnIXsUMSxF+Y9VK/aHmsAj/4FDb35u1L6z3a2DgX4
uxsNIsfBxSe5ka511+M9uNKlKa5syw9SGmus0RaKJmyNfZ3FQEKzhaF/cqhyQk41px0vGpuXZFQt
1zEK2+PULhHF/u/GsJcNzDpjlyuwCnq2km9GJgiGuklBy90BIHOCdD07657Pxqqp6uoIbEz+aA+s
aSuUCwS4DLe5PwBII+HCz+VMdF6Kydu78Uf30Cg8oHpOpMmY9FA/5jvVVgYxUuPtZDLbjv0l8MgE
vIbGOWz8CG27zbwUth5NjtuymkjgYpt1/2J6ZbXzodqFRec+9TpZowlZV9K7LPOtYcQLod38jm3Z
mRcioRQ+2UUz3MVGdIy7MQ8yIGNbgWl8YybDnZHO9rFB6hrmLv8CXkcYiMHzYbq0cItbhGZlJojG
1HSoRj1MSSY54AzHsDGLIwmoOAmlBYGuhAfraPVBRO7Wotm/1vM5MBINcpFQ9ZEDawvSHmRLkw3b
DsGx483IRk3yeMtm1h7LITlSDuQX3ihgC5DHpMUnAXh3O5kgJMzkqsuptJPZj45WMf7NnMi89GDI
3Hhu6ZMWbbEWLslLXB61jL07kdYDBBQaxlgmT/jYl1vNPA25i/mWwjXQ0lb7ad63ZTMSBtjBNoWa
0mnLTWJEw250jTZA7YC2W9bPWdFqewiAB80e56Pi1h5HAqfde6NYa4cpHfZ0q9u4hqRHSUWMA0Nr
04aN4xvTP5PXmxczCfMnq6h2kWuwqRRAsbOhIgK1JNhrwUMVmCmABTci0XoFrOpJ9MJa+2iOPtMg
P3LZVTEmIFQjCWmPwV04hRMCl6bpXxJ6kbJD79nGdzzDDEuoJyA15SffGGlTrOSSUcWNr9z6hmRd
Bfxjp5hjw9oFEK2qaD/0wMGc1Fc7mWW8KBacRTlchttSAlftsXftGAfJrYYolL/JBnvapycEHHbm
JMd0Ff8DXgMFM/s24QjflBQfNFHYQ3XhrRZN3+atb529PSRwqskfRRtmSh1YGJcBdeomxot1rwBC
K0diFvKSf6IZgPiSwv4bLfiqntgD11ozMu5n3cE3brhEPRZjHQqEX9s0/+WOHUL6xqEJnkASQfpj
3rYMy0VUNQ2BFzCmhrx/apkXmgjxWN4riQCqdwOZPseeurYzoQfoON7auH/9+j1yXr2tHxrrF6pw
FGjMDc8+dGrl5FM6qg2rh1nxskjKiScHjR5CcEZg6QgkI10c+V1l9UE/zYUxqDr8D2auKx7g/bs6
L5EoFVbTMmUYnkdZcogz0eO4gfDhsacnY3zvg5beDwyI2s5s98A5EyTRA46vxbsjFOk+5s21mVym
r3pXUQuW6R32tRWR07cHK3ZQD1ZVuh9bnXiQpgst99WPiIUAc0igtD5f2cqCX5MlZLKOox1Uldlv
ZycGX5gUxGsYUHLc0Wi3uSYK0NdIH9NeJFeN9SiJa4fi3vxRRfQnt5B/p7b+NBJpIwb3zSPb5hoM
OonRIxlikvNDtd6esFAihUQ8h5omiKOf/LsGqtRJDOWdivTpgJ933xlxwSu0Hrc8M/lF2pBGJlvJ
UlnjzQuPD0sggnyvGQNtSmhvI/8XScBINxTAJShjyOnsfutDXQJ1ZRLjZpY3pox+Ap25mx08EU0L
F46iPZD8AHc2zN3NgD50s4I0S+5L2Hx6us2Si4pZe8pkbc1kU2FNrPnOlhc13bzA3esvsiWMumDI
aDP9s+FlWvV+Bo60deyGaImpGfdEYOiBMaufDBPcbeQzZZH2+MMqZ3X0JVxrYpLAKyzeXzDo/iZP
fT5WPZ+sobmdwGJtZaHkyalGJ6z0hAyL5rS2l8fc6iT0PvuRRavOFJuac+zul6jyjl8/IOe7D8ej
+sUYiQbaWMvttRz/TwtQJWikmUA3oec2UbAoBPd6O/zyVPKd1f78Ufz3Slj6TZORPXuWsyv1Jm+B
HM9ECOnoL5tLja6RI9mtMD286Gh9lPbNkvhDf7Neci0fbTo3LOr/2tD+8+FyEQ1txi0REgJd7Ip4
vCPkod+IDrwas8QNlfYOi53a2pPIAQOiT20SKncIseHg6cfK/K7x+Oh880xIHK5wkJ4jOj+3l/me
zKw2BoPlTA5IKFVBdDKt9sesrSAZC4J1nrrXJi+WnSVIvgRPyuBNDcwryPMji2vn+CP1qGyIH5CG
+93Btf4K/y27kQTTC9pATVbPqnsuFCDMzvHaBoFAiiMIsCTZJAiUc9HdaUy64YDF7CpZsvvj+Kw5
07NrLgEb6D+qi6+AXyff7lY+/j0co0iHkY2smtaz1UrVunhllZOhm3LfRD8C3Ad7uKtAIx7itjk2
jL/CpYYS5NbGzWB3PxNRHkSb99cyI1Y89aNtnNXZRmXTUwc+8mASrrWFUnQw9U7fxl6fh6QZWBsb
vHvTcwbCTI5P4O6qnYc7WlQM3OzS2YP3/+WUvbf1IVweDH/cES1135r5xWjCTXfgSJHY6lUhCg5z
vFkrFFR3q9J4JlvP/01WonxagEZ/8xV9uMv5ydAEMC7w/nXsn4udzXToGnC12d6cErzDoyBWhJNb
Wk7JCaksjC0ASrKONVJiHGkbjlYUQyWu4JSkLhO0hH3nN/2bc/60s0bFOs9c1WNFty7f358r7LRH
0c0GPYNHOlcR9UGJBJCwxJ49mOFC7wNLGPhpdOERIRGMA+Um9VC9TaO5PhUkWJ9myLxdGf2F5n8t
lduQpaEYtEqHoWrnvGYouA7JqEKn6N2tYScA5EhFeXB7UsmHaTh6JPVdDy6TUFuqJwG71nVowmam
3ALh3I00aOxwPP7JMvqPyIew2E3Lk3IH80oOTcfkv8uQ/zV/e+daoXh7nZ2OuIS2vaG8B0opPCoh
U60T4HGf6at6C3nWBj/gHnNadmcSV9G1SbM3AJF+86t/eE6RAq6HG05rtrkfuCUt/5fRchARq8Hn
EPXxc1uOcL/5GT+7CoU87TdvCOa5Z+UT9ZwGyZoER9uInwnZY5lE3Mw3F/k4YyAJ2LJRC5ucPB+s
COyHWK9lNR9Ft/CO+agh9IQkKcP4Eed9uh1JcIVmfF1o49PXL7/zGQN3KJOvdY3srMqa8/eDN+Gs
jgrNDe26vYLnPm2i0bbD2ov9fa/rRF7jGPz6kut9/+58XS/JMeY6iPRZNp99o6wNk1n1wg1HBI+j
PdMSdbSSo012opTB1xf7RGUBtofpyWrKR8METurd2z138oaBLvLkUQFANz3lHwpT3UWjS/QuMoPD
WC1/m8S76aGihipBpAvNWNtLX7+LGvgmX/89nygtUCBCurBclzvqQzlOUdPoUlnJPnPT+o5Ov0YA
J0vcoSDS/hW7d4WlE45nH+y56a8HCIu+Jrtb1RT6YRzEtG3SZkYqMabHRg72A+zzPCizq7aN9I3d
AZlcyPjbLp5PVJSfefesUdki+eqS3xf4+eiXD5Ho0ltiErcTGLcrc905Mp75BXK9vSLp2g6tEQXK
1x/948TR46MjAqLSYmLvf7jX3ChDfuEk+9Ksf7UOuSAIqeGO+i1tUaNt8w4gX5sZ7HuJYXbtpHka
YvptpTmnfhFXbE3YinjoQXP0o3mmIxMwKUy92LhL9KS6GSLjtpBe9vD1H/6J/m1FkTmejXBE5yFd
T/r/FFEM4pyyMxSgl5ZlZeUkt5j3t3JVV9AHhJMiND1qpudMiovOR8ZUeo+sox+//jPO61TeJ4yE
uYVRTlom09v3f0WfO6YmxjLfR2hnjI4pWOeTB7J431zn38nvuweUCzF5Rwq01qjeuTDJXuLBjDoK
Di55HTu0NYCfnr3aeNScERcP8efC0PBPsxhqvNrbzeRaBDSgG+TK4y4f8tBF5iDwFbE9Z1vSUkxW
hgh0MTxorCYx6CMLUtjObTq7OtPjjeGv+ZJpoFgqbZSB2Qv2613773YMHIPFN4z0Dxp2MRxagwg6
RgQ3//fvlwncijyAe8CZ+P77LQuhFn7BDKHagA5r8h9RKV3Mqy7p6wt94r3lC+b55wRYQTfnPDUO
GWaY1ZLtCUzv7+sJzk0doCr94cRHQZO3oc0KrQUuAOkS0XaKQUV//Sd8eOHwE7Pt0PXVK0VDcrbN
0gaH9D8yEvZ+Ld+cpWXckf9qQGg1S4ScHpWWl/lrMMt3U+2PQL71ytxTJqZHauxztFDZRp1inpzt
B8Y/cY14qhXIbR1X84OcjtXJ8ivJGj2oIn1vWNTZ8D21rLz3x+g1IV3M0LDFxmm8d8W372Hjk2eM
2t9FB4dSGUDH+cwi0fLO1tEgd7q8LxLefVEugWuJB8NLb2tz3q+cEYbZRDS3MAWIhso6kNXTLFGU
4KJFh/3NbfmhAPFANdAuQQzCLQVO5/1tiV5DJXozpPu+H9+URior58/Xd8OHIuDsEmfvyIYYiyhp
xxRJ9J6Ue9SZ3e/YWb2oTGK+26d8eP2fXWz9vP85TBHIzKmo1KoEaG5paW7orvABOHCAtD9ff67P
LiWEy9KU/2Yx+Ht/qQlVRuI0PuEB7nICuXRBMfBkzMRs6+3915f69591dmjyTuOtTjnKmtBZv+P/
fKy5w0kaGevHmuIgdjKUq+nfzunskHlufhMjbcBH1QYF59oOU0FXWcMV7/2+KxEvafIwlFN21QAd
H6xfYsCdxWDFxgvOTdXmWHaYnW2IkGsFSBgb9bNqXngtVcQYcKfq0bVXQlmH+R26Y6+2qd2eUiu7
tueCHrZhmGPnC7cniWuoapaBMxuLVuSJwE8Mko0yJuQwkobgm69lfWDOvhYOVFSuJqeqy3zl/dci
CwmFokcE5Zfgg00DM5JF9pU4aLwkN5HgZOu0BH6D5f9wmbRtdbKntxYROnyP+cbU1JsaaBhrT1xi
ErizyomzmTiDHTlc+0lArNdKE7FKhxV8ikM368MMkjBhIQk6J48gDEt/zkT/lsnsnnilGI0WslPL
hLGzvs2JB7gnyGm7eq/FwElEZsgQRvAHvv4mPjv0mYVifl6JB9wqZ8/xCtFM6rhckyyQutT9QG3X
yJfKJtwzIVV1pwYY3cquf2SzxQey+wG54/Atk+SzE3iFVGGYdCnCmMG8/0laolegmZbkpxHsOVg4
CMwyM8JqWV0k2auzMMEmXi0J4D7+mvVsJLOaW1YSpddyFxNY59wl400JqvxCuOC0BJiPrPEfhsgd
LxHRg3y04/Hg18zNmdP+MMBpb/kPrMSzeQ5YU+RbMtUu9Qxpau9cia5X+7K9njLooj2c+wbLPIJQ
LBc1cdMzcx+iiNbasJNhPFn9sdfyPUkGOAht/0oxfd/PsPnkMx0HoGfSLwgjNeYdpmOXsK/x0srB
ZneijC8NxVgSFeyE3RFD00znE7dRElD3P1ew15H10IvEpBWXKYPYvgLj7MHFl2gdhxXO3oNW3OGt
es1L0h6s8oI5ZrkdszZiqEY+PfaEX+SbQdMxTFTPIwqGaHwz7Axrzqi3m7nEe7AoHbVfKV47y7a3
2ohn8lUZyA6o/QjyJsMIB/wQyr44Fqm6jydMC3VGQqhZs9Wp5Xb2oea32epgkoJoKye+TaZ/dGvA
KVrNeujoEK3py4NIqt+mH996ZXIr4um5z8Uf94WG+iVfxh2bASi4I4Hk0+Z/hJ3JbtxIu0SfiACZ
nLfFoUaVRsuyN4RsuTklh+RMPv095X9z227Ym+6GgVZZLDKZGV/EicGQMq6FdXFL6uC6ulwIZplt
3Enni5XDAq1ItuBERIOjntUIk8Xp46YkC+elLCp0nZwYgiEdtv2+VRq7x5WaU4DhZeBhOKbu4rp0
E8tV+n1wdMzjJ89aZCCY0VrcKrucoWdQj803Og0+/5Tccmv5YDJBhgxiTqcXR54Z7DU06MJC/NDy
/jj33hO0XMgZFNAx5GN90z7gzOQMjyo/+lEuWx/2XM+dcdvPllSarUAud3RgPecJLUlGOdxBZKNT
q5kJVlrFZ/IzMcSxJJDsEuIG7y36rD2R/pHAttaJG5SdSmZTmVLjb96ZN2ESOExCJheOWBm1XuIe
h9Xab+ynAu4rgS8M61ivQdKQ8k3JBP4e5a+qpF9MI2C0m605jzapvw5lvfeyvg/pj91C2+GPgSOc
4JVB1Vd4ASvl39kr0zgHHo8U+tm1XFxebj8CKvPwHy7LPy65TVrbuI2r1L1TG5bvAbhC6xXP66Ce
y254L5Fmj4tTPdmWRpe2cru4aLXLIh+hemYfmpFTFAdplv7L4mlumnO3Wv25p1eI7xES8ihKOOTM
h4NloCJa7xqT6pFZBX2l065jsaF19GvVV2a0NP66XxGX93lSVrHa3gwn/1Z12E77R3bh31SJY5IZ
WIDyu4QJXyYK+mEu+g+u+K2HiN89MTt3bzTjJ+gCpHvg7u62qVP71e5U4LBqERduP7XcW+iUgJN1
e3IOJGvfu1H1sa0RVMKJ6O9QQeLaToygmk+czt1juzy5CQ1NvvGi2TUAHgzBZg7en7A9ePUEO555
w/Sk4pmDEtx9c0bi1Drajk0ydEPGerDuVdbwZCR4UBz9USfEcpc724VSEvMw+TQutQMFWnnUlPUU
Dx0z2xE2fuj4FGOgBxn/O9nULiEIQsmMlQl5pxOv5w1voxg5RS0e2OXW+4LZG3iQjlAx0MJbYGLY
NRDqA+AuV29yzrrMBR13m6BAxiUp2TB8EUZzmFI7EOWHrZwHzRtOQ/8mPf/EXnWKsHbQSaijPWg+
NyrFNomt2D80YOUMjBRdgU3cMDcmx/b0kKtnLZ22g00y065KO9ryTkR4LYo3vAwqdGli8vWvxkRh
UsnqQS1VEeZF8VECbt3R0BxJVEVCqtGAp4pr+pgWK6FWOZ6oWNkOwv9CB+Fh8CrCrzX7n6SnI/UG
AxWrQVqgGO8XGL+mOb8pgvYYCvgq9Lo5GPmMQdgbDqrkZxmFdh4rncE5fpG+9MJ81KCYNQpH+uru
l4VhW0VrzehhmHPJIeUGHP/1bJHgDd2bvdfUy9fWaEMKW6Nx7SpyKuXRnHVnN81kFunM6PdisCma
b1+KLnvymWrhdKEoJaPhbRhvMo1OUncYjwW0jKOyjwZ51Dn58HPzrm6GH1LQrFH76AfW4j94dRa4
4y0u40iSap3v7Yshiyu7VNFsDRgtq52GTx/4YUuudARE3kBepLslIaId+KwDO7eQx3XQAIstG7tA
Gu/XhiYIVjlsurqgrXkYkuskerIpkniGKujCw+WLJ4DJi12bzz6gMK7p5vFE1jSZWuQZ2UALBkfr
SdHSdM0Ml/qbKbfjMYlsXyNrsY2PJv018VYxR2gr8XlMxy+bgS+eztUy2FpeUPm4xZNqrlvZ6yGX
LdDc4cE1/EMvkjG4LUmQG0rs2R8wRr6mafroEH489fIbNomvDVOa0NLsa1+Jiyp0/v5ePtNfRZ/W
dqVxM3JV0cb9yIs/d5eN06T7yRS9y8uQ0oDOd4FqSRrc9Pa5wx5EcYTNZ/Ei4GbG2dHwVFEI/D6C
EHb08dFxxGWpyzrWDWqtekcPiRps0KnSR2iqIZXwI5hnDTMsp7MozYUTLAwPGR1DINBGLw1JE/sP
umZ9bmYXLjtui7ZXGGE1l6i+cb+5ZR1JZ+XmK9SFhldAAU4JbBaiWiDnLg2oRHpLGpIRbuU/rIaK
V9JLu9puMLMTn0q1B21mP7DS1LdTOZuP1rE+UYZe71xYhqG24ea2TtRcjwfX7CKvHB5osCjCynE7
AsVw/dyB3cOKfoNqA3JiO5JnYS/OxMQr0iQC7t1j06f7KMnyOzvXv5o02QZ0ZZU77CWIT6QvUzM9
zA7b1qWY2rDZEHIS8AEBlTecnJu7qXIKtGSkKlgI264RA0N29MfAoQkqYiEx4qHOxB6EXJdThVS6
uIxS4iL6SHtaOf+wsj4L/E7/h+JCJ4R9jHNH0GlDpLOn1YoGIiPmMSSjo6cXV7uOrnweFnQB1yNf
rWMsH5SUwWgNOAXmbAsNmqBCXRf3Xc97QmMTGBjm/KA7Da1XNs9zUpP2E2x6NVbXaCjsc0LqhaUQ
Rza40Omu2qwlALlMeXvXhDkGj8DEBKd3mKKmCocLU5TQTJG8xkzDLI4BxLa3KfbWMQtN783NUspA
GVTtGy95qCo3j72OPlfgDWwH7A2cgbRIEVsj6w3HO5B4J03pcU+CJEYh3Gdwg3eT3Xzx2ltYxpvZ
+6asq84cJU6yWzrnwcLSno5APBRnJiIHVhXgI7Jiyo7FoeqTA/TN/Lkw+ydjczUiVOUHAXV2nh6j
/U1kiCvJbTgsrfQ82IG7LGNoZkIL2tTBBZDhR+yHSY8gQRKQK9rdoEW8lDYFyY8mNSJpHFFDyi6n
PZld9nbcQ7tCivWQyno+S4MTFgWZQVlrd/nS14cx34y/HLjETbX499HTurlo4fI4CFxMiv59zuEn
1rgA9SQWZfGRGGssituxYbQoUB5gTKHahitEpoiLcuRoLmI1U8WmkQwLq9vrpC1VAAuB9r1VTAf6
Sl3UH3rk8JY8ZTVyp/wKE2gINW62v5yb/+OQxomZeB8CLIn13+SEvHPKTCIaxGzi3wfVfL0xfxrL
L2lI0o0jis3bMn+nG8u9dVUtbDJmi/aKDkXfl0vo5EPkSZimsFTPZeb/zX7/myiFPkYjBC4GYCDo
eb8oK8m68Cjc9tm+Mu/nDk13MSmX/POR2fxNpfR1hlK8nWANo+D86pe4JT5Gl/6qPZQ0qpduqKyB
B4/xTPsC4e89NUgYidFnvll1/klbtQCu6gD2YS0OdBmOBFkG8544Yh1QPpNFNJJ8pY3ZPjAslBzu
5pZY4UiZl5T1o+t1IPT95UjnsxuynclYEST9XiSaduMww7+ZDZOFz5PDsz/5F/Cp+as933A28gpp
mrs70d+FL8ermzV/cXL8Nk3mWjAbBBlocT1+07I2V4q69HpkwNbPdmWZ4+ZBg3cwg/Ifbb0b0rfe
mP6W7PyPj8V6gAmZoRUj0F9d4v3SupNXr9l+k02ON2TEQDQ43n4WbbbPJhg0qknvzfyvc9ffH18a
HSwKYkDj3Qhm4hcpdnGLbaFsL4OSW1Hp0TEpqge5XMxpZSRkFec1UW7UZowSKu970hevHBdGmr5p
ZsaMKILOy0FZJOspA+sBxWSbIr/3HMT1x8okcqW71Hh02KZ5gP+qr/+me/G3Zl7M4iNsHQ/OLw+I
8BSwJp28pYnrAh9zesYEoB08rBn0ABIvbn3eSNOaRWvpnCwzZSfJq3dqX7Dhl0dXn6dAZ4uKkdJz
DiYLLinMH1adJMde6dOpr+jaHDt5nEX5SPqSI4zIaYRLPjHZ1Nmr88AsxnKqB4GVWsuw/cwc2TMt
uPmBobgU1Oepr9qCrSqzuvfeSfj0jUpMulffR3gzF6VxeKH1hI5tZ3PBs3c4tRc8BPj+5AHGxnRw
WvhgHNsoOCzehrSTZ5r33DCfliJIp+xiika7A61yP42cwGAanemg0/ab7S+7vprnHU5wnjJehju2
U99zDuBBU9GS2NpXHBUTfmeDsjgK8aJNH49tcvMQj+q7MysGnOX01kD72eNn2MtVfK42n6i8u06n
zUWHdfJlb+SaOhTyWuYvhQ5zNy0Ux/luCf+8Ujm/Kei3eQZQdM8D9EeVyi/q78I0yli9zInthW7u
dV172hzbr36Bosoq8SJ5wZ0MD8tflhBWpei4YA+grU+M4KIVuYEG0VEENAOXe7wgFIufdK35Qvcs
/J3ppdbZEro28WG7YDZlgj46AOXYdfoSApbxz+ayoN4ZHB+XxTQvE+9mg9DceVPGtJuMeQgnRUZZ
jt56Eka67rU54SBbcmByaxpPLa5Vf5PkGsFKRid8V9bW0VTL0VGpCAwF7mPTIPrM6ApWTsKJXa4b
eV7+qZvtrwPp0Mgch57jcmITUcMSyMBvjHNneV+0vrsQEEvhD76oOZM7lbi3XP1An9ecJPGfv4uf
5PR/vfcJed5GWoDL+S5+o8zMQ8vB0eK7UNpakObZ1rvenvLQHaTB4HIYztmaPFfD5LKKqfVkAKyq
jdk+ex2939vovxIIOuFJOKwSoyakHsaYCbb2zVlcCmJFLCatP/bYXg9okMclH7KLbw5OOG2C1vWi
cK5tz9X+8+/1+8uQigpcGg4ZFCxFvw4YBqZ0+tYqJ84G2hv7YvuG9IIU7mFtzdpyp08+8GEdG9ec
rvpfRpa/39+ksGzohniJb0OOXybgJnYEuWxkOVcJB1LO+7HUj3OurNBY2suNXPaXJ+o/PxCWgI9b
wNWx3vx785Yo5JBV8oGjdOuYIsT2iswDrsfmaOvZxulvjNT//EAXuBjdNgBafu16KWvPtIYZNxHe
v6NnIvtWk7XSBy/u1aQsZn2oKn/+RvkJv25RscLg+L35+m79Wr+CWZrcFkOVmE4sHUG1H8eEn7mO
VZUerfeTcyUYOt/cTZu73XO+nvYGt1jktelnnREoSQXvOw8b+XRn9YmQyu0s2UbsMp1QMgALWJ9O
UaqLvbXfjFtx+qyL9lIOpo1mSSnmvLafB2HdSQ4MD6XQm1NC/VnSGjiIFdQA4AwgAyf/6nEoq7p0
Cg/TrYVsxnwVUqpc7jT6TtHCQBLMRv3B4lvGiaVNoefmOY27E6JMIrqd1BeOVsQqzJKtiuDp3InB
eqxHaIANtfaRU6lIaOp54oID0hv1EFTUiPwyHnOnMvDVA8ZqxwYUmDs/mLd/NAl+mLoVTGDxLboN
KQveGyhyzrETM3/xXIMOodXYoWV6v5YpWRDMEm5RdS9u270znYdkKjJIcX0v9rZil6NbH2liGs+k
fhm7Tb52KA51L+57o7lQHTzuZdZLBHjfvlsnnxTgirDGxbtflpbNRklB9y1wd/65R5oKayI2bLjx
z13avJlJlDVjh5yHdcWlKTsemDWVaeHguq4u3kJ1beGyX+ib9rKa7Kmo326DoWUy25L+SeZGjz26
OEeETs0crGBDXAz6bn4Q5hiqsj0zOVnDnzumps+/0Lre7VqariN0L0YSNu9Z1V70xX3Q+tUCC6YX
J5oki5uQwGKyUhTNfIWuOZL60ST1F91O31bYrhGjxnvoEt8b8x+XYNnFKJUTbBXWHajPqTIZJFqI
03nq0uEi6rigDg5ZQGVA0IwXu2bwhp/MPPh9sd8KfuBQl0gXOH/3du3ss80pDwTeLk5Hg7rWM4XJ
GHoHWCvzq2fdLVvnHLDkP4yjtd4pye3RM+9EBor6kZEo/Ba2SKVvxPNkanGWyzk26YCm2o8dygT7
n3PdW4Lr/ogA8dIVjXFMKr4fJfaydBQuRWp61/HT6Pak4cp2CqWb65cu8V5X8PhnElxJKHLE4E6h
Z1RqyZ7rdTb3Iq+/6Vn5YPRL8lK+oAn0MzXrs73fFCKyx9ZNKNqjSTT6Z6WhDnpZ/ZiDtaZnuq4e
sNNiM9ZyaR3rbVuCPLNp3kwzKllJNkwNm9RGVtWdPXeX3AdXQAzBOeEdnelgME92Zv7gT5I7zZhZ
LLygBRNLu4X09+A+kLnINobtxMGgapvxbjC3UJrTp3xB255q78c4CvcJSspeG/Xzopb5QJOvQSLr
XKGL/3yQvAEwDg2EBuRKf4gbc9P2lI2yoyPlGSSd+zLam3MYGo3Mt7MSUcybhYQ+6rPknBU6NmjJ
0mJIWE1MJmR2Lvmgq2WpA0WquEhvSsUqtCZabmnyptIfG3YboWuX8i6v+hO+Pv1Vc9yv7kalW4P/
NTSX1NmZHTAMv8qMT5mzb2/iV702Dl1hvB+aysI3kvPxJt1G0aAGM1JD+tDqkxPB/nqitnE+ehoJ
Vq7YW54vbMSqrI2ZroSeyIpwk9ql5HC9V1SFV/QGZRu75to2jhSlZ4ABUmOfbuVBjK626wxwHJoM
cl0+AdaM1iKpz/U05LvMJ0giZ3p51xxwiGkdk4Ja5rTSKTqmlDXQKbwPCBcDaiiA2qak/ktjJN5v
ORTKAk7MUN8is9xg0lvWXXObSNIzwD4fxwyh131LbiQS0/ZG/FwFSAMcdCYOv2PqPNn1LQhaEZSp
VtZsocxdh9bZ6qB4FgSreSWaB3eKTkkLFUG4djiT5XvLCV0b4FuYL1Qg3jdByYZfhiSGX+DDeXQw
988QEBBF6QysPUsLUJUqFNhjp/J6f3u+aA3BRzQUAAWthTsot7WjuRjWPeVTe4AmQJ7K5WElbtE7
ajoT21n4fYK2G60HpZrscW3Kq12+GYUQx22p9s1iV7ul9wE1NhPJATqgGNWOsR4bK25uxq+oN+36
kbSkurBMFqFcwLo+11hrXxm2qMj3GGHSgNtkyXNjddq7Tak9gQfGUhOoorYD3Gnnr7qB7yWhaC2d
rbhyezfCRRXKXJ+iDKcOf2zy/dvpM4xJ0JtS9aE+qo+Ns1ikmG5HhSouE6E6Il2SyghtfefNpL/K
ZA1k2eoxeKA1mFfLZX6y1Df8KyUPm8x2suv4jFxdTIMza8b3FHub8cmR/Ze+ZGTcPaxiU6FVa3R3
qWFvD7itS+BCl37LLlNrP+JJ98jhsbivXh2xF9VZq9JvldDrWCxzGnqOqoJs/NpYpjp0IHR2mw5q
YxvevGqinITfqDQU7E7uyp8n57XiRUTvtLdbpwKFHzCMYQ0fQtkkBCtuacddaBdL47L0Y6Klacw8
R+0SjVSXxnSzwKl5Z7m1T3uvR2E0a7+3cgFXuuSiouVE3ifom5s0nrSZNr2krGXoJbpNQXctI3CR
Sr44vMjjNWODJKEjcFCKAIrZh1bztqCQ+rNVymdro6AuNwqaS0ii7nIEBN7vLLhNhSaw/SN/zOSg
r8p13lan/LYyxPzOa+XVJ739iVYryuIlWbLC/1zkjbF3NvY3ftVhql2N6rHjPsbKp3ODt7w2yGuE
zki0sl6TjkH69+ZGBWnq/g1dOHlkKDNewW5RVuLFKYaVxzVzTlDfrXBqZBdJPF03m18HCLjDbFdN
e8/f7LCCZMrcnYGzn1XjA+BfoljamLOoadMlU92FPGUVAvMPJRC/vTMRWPWmHnl1G4d7PAX+uViY
2mt2f8zQz8KhVfRevXFP28e+W1Y8s87zbIGyyhpzfZi7R3/4ZsgtORmuex2z9L6oWuf9cZnX7Gud
P3QtCF5CZ/ZZX4uPyfbfFApzY8wTM/k2MJbx0MF4uzAMP+IhgFVQ48fgeShpzk3mHWzZjQyPo+2J
9Tw4+mxfhrT97HmnDh9oyD07YDepZbBMXG+ixea5V+Ol51QcMI9qYpBLT0WCNapxHupkugiH4pW0
touvoPPGzoq8mXqUCnbVrlSqADRmwF1am3AAtIsD7MQ6Jg62Qpa2b11L3VQ+mO58pvh3gXcyQNxd
aDW/7xdsNzmD0TM13kzSOPZpWUaOlpqE0KSdpcZ2/FQgNDaeszAJY8NZq/bAGip2eJ/CcX4ZRzN9
HgkV/lzPGdDXcUufKsG3vd+OPO5sp7zRfUIfenF57LrO7YOS5radWMzANUlEgo3eMz2Yolr3dpiW
3BDiUQ7+WWK0SNYdqvla5XeaWXwxKzaj3M5UJQLgFZipLzrIYtjcoat48w3bzLvE8ZgLsF4YsxQA
qGEy9V55kdxeQAUIoi+O8VrO3XJ27JpF27/xpmrXiWRRvzEdZmyT+ig11BWFxWLSr5QkhyXv22sv
pu5Q9s03q5IvvO6ft7qew67kJdSVLF+Mez+tfXtIkWuACtYso6X5zL/XYOqtXe2Mxk7mFlwbQalx
oWYCkaZ56tfPty13UbPLa+bkJdnGnnQ0w9ghs340rf9qze1+NuhoyfCTP1Qj07uScUUrkuKc8rjK
oFWy3htVdSZzd4fT9Fvtcq8NpiI+jpgcWiah+nKrcgDq/RT+XDQzk0tjNV+qOfuxbLZLPnJa49Kg
x92csZ0Im22Z+eLL/ixHblU5o6XM7FHZc5zRsY+UMk1HZHrp9ZFR9Ue39cGnjWin6fbZLvCrMbGH
ITGmb0bzPPcpxSuS8YtpUr5lgq6JtxQgulYYWEZqbMc0cbDbwh/YDcYAe4kBuMyuawstc5UrqOgb
jcSyG/e0Zc5LOdpq32xOe0nn9QZU+uLUfXZ1sPadptHkGNSwtbV79U/qOA9rMtrRwNl7t7Slw7b8
x81OsF97Ev1yTHVOJMN0hLGj7X5+z/k8UPqEi6m8benSiv97HE99gh2j7iA0d9MAv6p/MBPIdJOa
/2JR/d0+h+xgo4AQHvAsneDPvwUBZyo4wWX2TdXJn31pvjkdtAGr6CMvmbFV+OkblHU/hDlUZV6N
p6D9y0yGscBvx3XII6gR7Dc93PG/+kn7SqQNUVI95njNpsbK6AzdcAzMtjlH1KNNh0EAZJ8supuN
m0l9Xm31lnB7KT3SB5/6VClRRrPKZGwuXishzTAxs/RQjMDTuuwrpNY7inbyx06uj1lLKpuZVRaP
xVV1jfekJ9R9J9ShaEZhPlLD9sNw09hStH3tnDTf5TC9Om8W/6xE81NZFa9Otbzq9YihS5jzU97m
zREdMd2zpz/qgxyf7F77Lk2/PxZT/9YmSflkivFLnV6KqZs+iwRnjwScG2HFM2NLl2WsRL2FPhnm
A5BW/xND7zJ8STPlkBWQvKJgkfhtre+2obQ489t3nZdN53K2MRt47QHAph/OxdzjhkqXgEYBXGIL
tqHUTqAQJFDgmL1fsl65V+HdjMg0k7pNw8tNX9pwmuf13Fg75CjtIutiI9nyAtFanSsG4+Q0kv3s
l1x6p/jH7Ln/c229CmYnoejZBQyt8yr75jOBuWvPWfmx3Nbj5hePurX1D2OdHX0zY+nwxmeRiTUe
Zs4zQhuuhp1XR/owUuYGZRFLN0njfsHrOLXVtu+7yQpt3u1sDsBhAb2YHWQkwgZRvbmxhiz+WlXL
dU7SqKumOqRce4lWIODcylmctNrbyBEhWJhXwnFwXuCIsMPr+i801ZlHgi1fKMCBpDetVjQ3TKFE
PQMF01uskfnBtGSyt61xCGyF/lqMDKc4QFoLKW+0lvXREZV2ZLIeyU85T+qLvbpGIL41XZp/XrBc
3Gfa8n2EnIVahQax0TWJx6MJMlt8rqdRXgwxmzGWCHV2bvYze2Mr1/FiOLCo1OfNcNYjlLjsf2tq
LmyOTOn8uG7OfW3zDDgJy+nMJHiz+p7TAT5bX9PsPW5ICtC4n8wBorzWT/XVXh6N+a6rp3k/weSI
/UFbD0Va1YHjoYK3jZle6lVcKDYz7pVn0Asxaq9Gt7QnPD0icGv46n8W6n6XXplzQlBgsKG7t6f/
32tP41o1h/IMa+m0F92CCXRr69DtBjZ+yd7BxWHptOLV73/+2P9gjpE6AtvwU3kVv8GpUgv4OMzG
LS48PQly4hokQ99tc4PNB5hYJ2m/znT5bcZ90XA8/PPH/+aevxVuQW8QvNqw6/06+vN0dly5RG9t
dA+lvho+SjT3YJibGiTB+vLnT/vdQH+rgUN5NRn7sYb+6o9u9b7oHSmog9EWlkdz8uKWnReGjGun
NTjJZnxInfnkkBg/G2vyefBhCzBdW3aL3bbR1ulZVM74YWh0KHatgZOr6VGdNJ3isnTSsXhbC/N/
3t/Dmt+bdjmfpGfstyWbIseiGQL5hUEhbpp4ydNzCVkGE9/2aLFzcVrOstJv4YUuI/bn8Si3jl2B
pmz0C+edEr8Wxxb3Ndcn5+aev/z5+vyPePbvuQZ+bf+WzCKggqHrdpf+v4SBZLSdkunD3Lsk+tlb
3KBucpxNNDFep9DIqSiDnuoHuam90wuAb4xeqWAeKXmE4+dwq47hvHpLAHTxZ3nBvap+JGneB3OF
AXkcc/iZXRWPJrd1mzwNJVYZaxUfBHb+oSia/gJEP3z3m3HhpPvSGcPyAhipiz3cxeFo23disa0v
PWj6oG4nfnwBsabF/VZj3Nvhbf7aN8X4ub9zc0CGmW83x4SOh7DX3HOntlfAOcXDcvPqkIRBe6+0
5LJSYRHOFg8f+D3cLW6rPosZeBO8YEl5n1gOi+XNp85636DmggUtjTfLZrrVGeN4l069wy69hrox
NQ/z4pdXEJVILUrlJ+oUwhW0HTY81rRxMsajPVRPa5t2YVta6V7OFv4gqbr9ZDGxsztaKdwEqE0/
gL+ePfWwNYMRGFP/1ZbwLKq6eracZbxipEl2iqTg3kMx3NwM4VicbcU7epYu3Y/5RqVJxR6Zo95F
CKw/BsFvXpIB/to3o7Lmo4/vLzLB8GBLCnPNTmOROd3Jyu1zjvq/h5jMdzmWJ6wH9kPRGifNXJrj
RAi/cJP6ZOJlp/vDZhrgLQ8u7cKkLIR/XMcEnBgVDOHQVSbwTJp4GtPSQvaVoGT54gqv7I9O5npR
GdaMXQ7o/VroD817UvjeTtb6fIKEZFzytIafI7PXCR3+nGlDclqB5nIWVc/cyusrxyv0hcr8XgNv
PUMIRqg29ZO9lQ94Uu/TofUOvCCr3WwbY+QLGF+TXAOnadwA+Hm4Onbzspndmd17MwzFxfXGN6gN
mOprewibdWJMbg72YVGDR+c3hvTRvtZOjvHLPpd4cWOV65CZF2gSWj3j+q/tu0Yrn1PZmDigJoOC
4/R5Rvm1t8bfCSd7nJuVho/K/MjBEAVuAx5mPa901gMZRsDUmMtUDAz3f3nAf7cM0K4An4i4l87U
69eRl9WnWT60KVHJdr3009CSFarrM46ezMrvabUAeNYQzpPpq16CKnWTpPqLyeR/AL1/LzKYLTyy
nz/z0savUdfCLhxwbhWwWivTKB4VaZj7y368dfR5osbXWVkYersmADyOiLExNOCeqs0F9YTNkFGz
bVX7GdBCY/+DVGEfKpjeND0vdzTXiAU3O6TKksALdsmlxDbdYx/zlp6eDKwK0rN3jka/44J1Hyx0
o6JGd5eria4O1OeCNTSF/oOMlyADBKp7SHPnvkgN/Tih4nblTKjIg7xeqJYyJ+ux8W1EUPmkbELT
5Ehd2ue8ezqwrKOlmXfT5jKPShW+Q/tlcdcTiJYnVn+E8xkhqR7+IXuxnUwcR1VKgSIO7CfIvtlh
g9+/E938Ax02XlWGfkFLwbrZmK/GviOzQDoWnlEBTE09J5N49NNaXKTlfaa7osMDPa5H0u8Xttj3
GZTKeEmzR/2WhHCZQGaGtoaEPzus6fabt8xII3VlB46YGDCAWyeyJZ5nQ9OjLNVxec8YwydSTrrK
TpQ7VnGm/TW5/x+GLOJCBDdho5Di1H/lbHgukkqPATuuCoyhVZLQMMXol+g4GDk7PcgST+ao+HuW
Q/FDqylxyrcQmQkHJqfr6bNKsZQbNnpjQ9IInu2uI2oVOKwfEMu1vT1hOCxox/KrTx3O/aVowtGi
UTqZfuiitHdpkj57uNnLVsRj31NENub2Tl+0b3PPLXlbmk35Cath+pfdkLB/fz5x1gmd3mmofpS2
/pKZ1esJma0SC6S0loV7MLFK1gmncLB/gqoKLI0ETdwxUZGpSH3ULCUekmJswRQPGbfC2rI40Dvo
D2rphieIyvejDfiraypee/7eMxTBAhqpD4Y/TYepcGd2feiDQwuEacHvvBP9sm+07NVfmxsVVae4
Umw3kOPAA+jZp3EemuOGZWtnmxA9oPgeygV2qsXYNamH+uo4TXw0NUcP6lvtVzPQULOWS3VkgNZE
brd94p03HS3ZsNKVVE9172u3HJJ1fFsWki3KkhfXEO21SIhEFYXmHouxIaksgJtpktY0z+kbgp00
JPVOg5uuK/LIhhHoG9vjpPzhNrlkR6bRGga0xoz7Ci6li9OMmIfmvsANunSti+nEWdu45I0mcfHd
w+E+6MI84b6ZcXHckNao08faHR4b2++xM9dV5HNvBmi8mG4KjRG3ad7LJkN+1Gu0NI8zS41Nv6IZ
PDlBM4R4SdvIoYCjrIyyOiniPaQf9DvzRoNfW3ufEoXhXG4xKLGKI0W4qIVZ9z7100dmSgnNyrrT
km44JE9ePWC3ElmLzeqS6Wn1YBIzvU7lFMw3h4jNBCA0Mlw+neIX9kbkfiOlXN3EyOOvbN/TGiSj
bFTPtt5Y4Cs734oSql6Rzpf5ZtTy80aEDuar3sLIqm7hNidjeNG/dTeoIfYUa88s1NjqPBgK/iFS
gG+EMwmPZV+zxANruE5xkT8QX86u/0fZeS1HjmTZ9lfG6h090A6MTfdDCIQWVEkmX2BkkgktHBr4
+rvA6rm3klmWecesOyxZFKEQ7sfP2Xtt1xpZdSe3WVNJNHfEz+/zDJc+5cKhyRngDG0SntzihTfC
pD8wWNs4H3YIarhKS2YdvI/msTemZdSPzJVK0a4nu/9iuyvfN8y9XsKYo9ls4gvztNbtlqU5RseZ
QZbEkJsVkSyjzo52qql4A0KjlaKUCf1p/9rrwCMVV3IG9mMV3DX8majVvyStXu1Gchrglxk7PbVP
IVTkTe6bXwpfY9qEsnfZRKDjhRNtGFQT3OUwkJHCTzlJkos14vpeMqSEcg1vj6KGC8C3zdkeqF0L
l5elnvAxWSLapeB3vHosXhlQpku3d0HO5cRMVu6phBlE0rqNtpCMsywLv/eqenWd4SmwpsexF7u+
HUlYz6Y3dJMUvHpwV7kvox6dGi3MHyyjvROxnu3NFDdJVlX6vse3oFFJcaw5DjpDMcWAaNEva71l
V+LQ8ety42e9CzoE2qMc7ua1/LOiJ1WtQdVr2Plhp/ccmdjtcxuajzRCmEkp3XnmCb9REf0sJmX7
sEmZ4UQLbe2zxgajQFLhZRuwXHJ6QZ61oYBcSlchLPIU9AJTrzocf/08/0aaB/2FxG8N7Jqt/wQc
qAzb9yu36iHQNfo2DQCf2bD0ggMRgIBkreRBAYnrwCda1666aHCnLEIxxovKRapGn2NjatMjfyNl
ueczO04xMwGUmIjCzFXtBl/VmumKsg19e9PUDWA70SzKrFlmE4obFDG05u8yO3tJFHdpB9myGPIX
mQoVfLJ/pWU3YZvjJ9E8PFjMZ5EhVwdU/y/DNHp1IiD54apB64dvoGQYS9Q9p7U8uOixf22Q+23y
LHGIZDQhTfUaMGR9oI7FszQmTcP0AJZ/SQfD41InhLMuVrK9o/5XvSCaWBoMZSLT5xUfQfgbgdPf
XGPAdyAXuAi5kMN96pskAxBtpIO9F2f1dnLTkz+4kafBsu7MOF9VQ/ebN/sn2s/crlDRinNlGypc
qE97tCS1LW4dCJ9pXIwkFFfIxk3TWQWqsovMhCjOMtaWNnWHJXUaT82yD8JpHwcxO6q6/fWlZ+mf
+sUfj8YC7MRnjNbIh1LxLyf2UFoVYL5OevQ+5aKLkLJO+rvra28ijvZKjmHOllj5jVILN1yoAa54
5xJ0bosmoX7pWOSW5IJWylPiV98SVItN2SMUDq1bbGLrIK3CDSv8Nc/KR/ZmhquaQm8cmGsay3cn
nJ6aUEcAIYpD0qCxFQa6IWFCc6uSJzUqXpIwN5bqoy1DE90iAUJqHT1ZrJpk0qLXkgR2Zi3J580u
05s31THfwjq+d6awXhKisU80dAW/fs0+N50+v2SfmhxZ5ze0aKGVDrO5hZlYzeKUBFf0AL9rqMzX
wl+POh93NadBWUCo5sLux34KkDiW1jyXXhiIbzgfl40veHnmXaGzHTZPthFck8q67bCO9khlf/1U
56fy+f7xeMxUD8p7hIc/3n+N4dmdokB6TH8hiAPfnhnFL5li3KB14XphHNP4wb0Nuu3X9zw/s0/3
jI4B9wafTcrZj+v2L9clwYsSDG1VeFA/ALnX6o40ErRDhPD++o60v3mOJp4F1XBp7TmaM9fUf7kn
ElAr8I2y8LJMXmQ1PuhF/LWwMKyokU2eq9EsZSnbDW5aZcHYo5lR5/5UYM5wz9DGV3IEYZjiYT3k
tXUVDIdmcur4m41J/5tXBMknelOVIy/Cmk/61hKnCdcdSlNb1FedVBATBcvKjautkw8gjU21OsIS
WWgobTinE/CUMrqxMsDWhAl+HRRn3IGvXKu0lngqrwwLJjQVSY/5hiByQ7+pAjSSdRwMO5LfTVP7
zfHkp1ea84jK/yFMsK07jvPpaq7ytAwal+qOWHdt3djpW5DPGNfC3g9BlK3gKtFXCTPzOgEnuzpx
yCFrjjoLN7r1kiW4O4JM2ltdhPqFOadGGjxT1qH77TXxeVeYH+kcwYbYBn+T9pkARG6ZVFn+O8K/
6QTVVrFQR8v0NPTny9mClvTXIalI9m0fabfskBTYG9AS6OZgzNNxRVue5ba2IOhlsP39r6/Yz4rc
Px8ciSKECxCB/vlDWWJ8aHxI3FBbyLWGlQ1mYegef30nPw0zP94oTtJz2h6q389vFoLXOCHIHeLu
zCN2hvZt9AFQhpl/rZPwvbGUTUmLOoDJ25tzl1AOvyn/fpotzA9Bs1jxbduBzfK5FtMiLIqsia1n
M3a9cVvA+a6D3bf0yYw165SqQ1yjhgZ67sAbH3yOE795FT5vj/NDYKhi0nByhfVTQzvO7KCs+qn1
xGjcmGNNNF0xB9b2waGqGeJPTGg5zk/RKh1jsWDGZm2s7FEY4+9GHT+h6T4eiqsZhNFDV1M/Ry2o
PUlpOsozL48Yq5H7TcJQgoiRKinbDI3yqrsQuWpizVQNFUUYGdXRyDXmvcFNbNrRWiuLd8xhmzwk
0qpIEU3MMP+WQKBNJeUaLkUHnFr8Ntrz717DD24xknWLV3NegP+ywHIIzyJpxVxJREntQipU0su6
tQwRguRTcZIaB+7eBfndhoeYaYBlnJTgt7DTv/nY8E7SFbFg2+C/+LR+MtpW4F+YjUdXbEsu/UIF
o/Hry+Xv7wJwjmZ/lHdz5fCXZ9oK8uhzlTSMOO1eE9NfNLV5+fVdzI/yr/siVwGXIkMWlTOKbn2W
4/eKkJZWO5VnmdnJieIaVY5+zP1sVw31urO7oxUOv9mL54f96T5xHeI6wNjHavB5L06ECNh6qALa
BCt2UbzFMMWMiCO0QKf36+f3Ny8hewPIH4yxLs3m+WL6y0tYVkrCoB1sSzzk3xVJq0dk/1u6J7s8
vlUugrmisSkJf7wPq1fCKKMG9WxiEGmoxV6GxXtBJR4gkhzd06+f0s9vGXfHbqI5um0B+vx0VYRa
WhMprxD8lTgv9cBopEJ0oxjIA8nDwsZLMJ8Gm/jX90o00E9vm2ZxiiU6B7oV7dB5k/vLSynV2M0m
Yi48kgOxEfvxeOxzU64Gkq40O0XvMPXHLKDr0AtQHZ3rrA10FDRQECEQJBRu41GomykhnQJt8b5A
v7voWoESXva3xEpR+UdpcqgIx0aRTgA7cuN1zexpC67AG0xdudfouOWTKsgOz92V6jfqpXLTadcF
1RvqjerSCn9ZYRxi9OcW5xhmHkP3U0Q3Z2P1bbDMmEDdFIEGTkh5UBLfvpmGAsWr4t8OGKNXtFX7
VWETzhEEwLPaIsTOWN5hWxy9Vmuw5TKfGNrY2SlqtdAJ8l6ZgeLf+CJs982IjtxS79NAXxe8gyul
N2J4RH54bNGDuJmpnpwi0k5uS4DOFA7262QpbwaKLXi3FIa+k26qEPBt7QsoC1IxvK7hfiItfEIC
wfG2dy5JpoKRdCtUZrUDQlQNA9TAyOgDxgpB0BOiy+NbVL2KRqgBgKCnilylUzib0i0S1WfN1MyW
r2cpsI7EJuv6fewq2gZofg6edeXOGV/ObG8vZHcGQUBH4aUzzZVNzZpkM0294r2xQ3aHrAaZZaB6
TInl8Er0g1Cx6dFX0yKsCaSfCdAoMjuNvnmLfcMJULQkvMARFO0lpRummVo2+7yPMamTDVzFEp27
Hn4ZTCJYJsOFdZF04bbSvSQXBS8eGZm609xwlvEqnDeeX9BPVJDwLjC9oeu2ed3GvpvujNlYMiO2
iCbot43q7ugoJNsRwUevOflZK6VyaRUTrb6tP9Hd4mVzkDYbeYe7H5n+2G7CMEmX2hctIuFnaJGK
KjMJAu/8WuhZcU4d/5wE0N1qKzWOCluhmm/wwpArE+srYdJfVRungMDNH6fnfx1av9kGrgmKCh/t
Ce9NtTWcbitr636aGuXWwCVDJyZ5ROSrLcGB6SvNym+K0DK8kvNojmHoqqaeRCm/BCqsXgX7rt0D
HoHkNKzz3ifIiEMlI8BYLvk096jpdLkL9KS9osN9Tly0TmaY7Qj80GggzvjzoME4iG1pakE99pN+
EJH5/usl5Od1X8c3z9EI5yjeUfFpLYbI7EpI0pmnOUhx3dF/LetzC5ynGovr//quaEJQx1Fr0xv5
vMX0fpYboU++BQvNkxiBcXXG1oTjwUX39Ou70j86LD/uZ5yeWNcthw0Ao/qngqQUdlmzKEVePRuA
oqJ8iIMR/aaVBTPViu6sVi3yQJRb1e5XodWoXp/3NBogSVS+/WoaOelqsIXg66eop8rnAoHqNlRz
GCn92HFVy+rgmsmz1afNHkRSv0pnZ2eimqhbI8dLJeOA0M4n4jfnhnqEiVPtpLJiBX0uSQByjFrF
Z+cXs6mdRNGs+Y6o8G0cSXlM7IZ8nvCKv2VWigJtC3hMCHRWGpYO9Cfyq54QgdeH5bTqe9rxyRyY
miuqlzfmQq2s16QsAg8t8zUgZwthMA/JVr9iR34bKXRZLLTey9R6r6DPwHLi35SiiOm8LFLbbrxm
iPVFgkwXnXn43sb2hbmjAWerdI+TYW0l88W+Cz0IVzYsFQQgTpLZnipBHwVh60nyjNdhiV/PDZNq
OdvB0rZOdo3TM+FPyy3olfLUR7m1k4E4Au4BLcU5fW11DsQ5rkbUZF/0BIaKaqfQRsNMpfTOBEmt
qc3wtv8qS1v3apr2B8Co9i6rCCBiMXoUg6TBlgDwc4L1LFp/KJl/csQs30Yt0Ld56KdLO+Ygna2E
U6i3cR/EW4Rb2qIt0aS4SRHv2TJpV9KDwUuXbxXN/NawGBxNiYLvq9ZI5V4ULC1ap58tu0SBrXan
3LD5CElDOYfteO8EaLF9oCCrUKxG3QpWSGjbtXWLvr3eRYXxxuylPZS2YABDGObWIGQ5DRCXxPXg
HPVqRNCsOXxa9Hu9hEoeVHRlCbiXG4bPewxlIFpCJOPdGJtM4Qukl6+wyhpyj8ubhg35oNf9rlYI
ppKOH7HNJqRSFheHdKUVu9pIpoo0vURnwEwztLqJRi9jlNonwSpHG7UzcuVWq8KF4ydHmqjhsTdx
i9UTxVoiaB+whMKG5BzCC2iv82zio6G12SKKcJsYk7sp8Eyu1Ta/jxp4glhC2aGNVi7RDPIp7DR2
pUh+JxiEcVaqbVFNSS+AK7cKo3xHed9u6krfTlogEVYgfFIUwCPgy9hYYjzhSsXGx1tzkv303W+1
R7eQ2bmoVOr+KGgxOsFXstL3JJPTOnJKtpze2OZs5bmeWUc+n8qiQWmzrOUgQQ/hXjYdxd20o/Kt
HuVDWhvWhckWmYsBlsVfL1F/Nhh+WKKAXxJNxLkbdR1IC+PH2s03QFogHE68hoMe0dR8kqVqINmd
bDKGo0OIW2s7VGrLSD44V4lZQ1ZxwU+oBTeZdVuHFkSvJNypRZ1BuCFtgcVM8TQZwldzosVYacbJ
thYAuJ75hPMq14oXTc43urVLmdbV1lQ0knwccQR7VS5i1Za70kjipcJLRi2CGFLP3NMwdvIgiuhJ
NM53oKLf7ViuqXMQvBvYOwjiOhWqiW1IbzDbVJgb4rGGkR5+AR0pDoFkre3LIDuV2a7Deb8ZmCkf
pgHFRNa9WRxUd5Mx3SsOdqrMyRk51wzAAve72tRLxUiLw+AXxbYeopssFtrCGKd66xq70FDCc9F+
5fj7xarL+qYXCp5ZhYDsOhZLUidpdQ8qmlsl8LKhRV0MuGrQEvc8DFCvbAM5DsmN49pUanyzaZRf
Ivd1cJ9yo3qOKROEW047O9BvLYLMz2qsk4Zg2EjNstS50XFPkTqqLgughhefSnDSs43J4XBltuKc
+mFyyUd3RHnEua2Iq5pigFk7bqHNaAcvPTPoQkC7qrIGb6SD169FPGjXaUOAcAUJzrXqI7YuFyNd
6CCb6uBtqcncpe32Y95OpwAb1SbX1c0oKrnPVMffKKu6EHJnkmj9G/2p9dPBzeXYxq5KboAgluan
KzYLc2sSFRmOk6xBzMkOwg9cq77jqRlZ9Wo24bCQ6IWXZhlblI42pilXW/qZ8mTw+doA007NBHFg
XsOKwotKrHRpAZ0ipLliP2uY/9EDbPcpAhJYMm2waofiFgB3fRvW+V70yB00c3D3JPe553iWLufR
PbyKp9AdguV81RepeZk6F7+D7dTLqc2iVW1AS+3GoV32iQkxQMnxABJEFQpTWwA8JsamGC5+HdrA
jSb8PuWxMalaRYJYqA9yVoeRg8rHCvCf34b/Ct6L658f9fpf/83X34pyrKIgbD59+a/7IuN//z3/
zv/9mR9/41+n6FtV1MX35pc/tXkvzi/Ze/35h374y9z7vx/d6qV5+eGLdd5EzXjTvlfj7Xvdps3H
o+B5zD/5//vN/3j/+Cv3Y/n+zz++0Qdp5r8WREX+x7+/tXv75x86Neh//vXP//t78+P/5x+8PVEX
IVH+82/9zy+8v9TNP/9QLPGPWfIywx/mgZYh6C/37x/fst1/2LAyUQWhGps7uzT586JqQn6Nb1Fz
C6avhqERlDd3Quui/fierv+DTsRM+FGpn1wD4P7/PLgf3sP/957+R94SYR/lTf3PP2waGD+cyeEi
oZY2iAGaHyYfmM/jNh5DOKgtQBXHQEuIBOjij8iXgRJAmm6GCL+7GYQXGUWorlpz9fEjHzcf//3j
X6krr30OcOjjK6BLweXPHxtwM1MrRX/+4Y9fMMO+PLtgrN02OTRGJB/a0hC3WM+XvaKVDx837iJs
ABYS3lFcE3d6gYg9XuMhTm+FK28qqg6LE+muMl2dTA+rgAVdEWaK/CG1q1vqYH1lzSzeNlXqVQ6D
InyChjGmsOvEu2nE8Klc52y2hrYeiaFjaNcf2zhRN0ahrGJjfO454zLLSoId7lxl18ZTeiwD9cL5
DqQC2MouZ7yFF1OSupfvGl9ved1G7t7yV31+QHZdrxXsdtcUoZkzusYtfdndmDDDiF1ZMHTO61WM
G3UxavYGpAzEuaCMvXyokrtJRdnnDGO0zhWoAFWP1T6pzi6et1Og6P6pKHLtJPx9DDFlSRwjjkCi
5bflcBchEqYecpVNxOCbLAKw6pOzMkO32QXqHCWXqic9QsUT9+AJU/XcD9QVRIutsW+Xy75qHGi6
RrWwkVUuTfIg4efZV6VjPUR0TyU+eFNi4BgHlzZeGp2UPGEFG96OXlFCThpQDca5mQCE5OwWfXrI
xPhot7q1s9xSkoGartu5TQzfjihNJ8JYq5sPaof0il7lSU/652QkLXhU2nUhpxDfptiYgQVfI68e
iFpiw477cBlM6jE3K5eK5FvZOtsOn1+eNSiimvGxz7QbJeR8kLNCNo5xsHWRryanPA0ajLJxctc9
utLFGGFYJKRk7Houg46g92ITYpPWE7HIK9CY9InDBXlPTjIh/sJBMdnTQk44goCswsF6bFKqFJwF
fte9Vw2nh7QP6DCEhyCfvmkSz94gmu+GFi8MZEdG4T5bzC2WoPUcZWJc1xCSaQCEeIIg9A1lOICI
PHmS+skts/ckMTEnze7PqgKVSYnHyXrZdLi/6zO50vuoAzLtlO5mIFMVjhP+fZE/cfmli7yDAKuJ
KF/FZsJ/TSZPCSv4rc3odWIq124mOFognIAyZb3oo54eR+mqN7KR78rkq/smeUVjykkMIekyyCxj
W5J9xZHL2SE9vtIriHaa1okt7VhzJTP5ZWxbZ09sWOA5ZbsZlUNWo/nlLH3rJFzrjW58Jb7G3RjB
veU4eCZjuI+kiSOuS5LTx00Y6O6GMMNHR5rWQqT2eWyp8YoEW5CNj25VlS+jgmzMJSCxq/uKsjs7
5w2COVutxBcR6V+zStjvyk4lnNZte3cVGRkSKh+ZbM4gkNbGTJvMsn3XIETC1rgHiLipHbFMaV2S
jowxqGb0z6L+xrFxvtJpo9AngrCMCdQHogcmyidZsW8J+0Av9FbZiLpFSf/MFJKggrFYA1Q4uDHF
pDEOPPWugq4bPqCZOSldj2jaGTLcngORB/4xi4lQcgQH+KjO76KmPxdBf/aN9LE2o2+TEb6wfK9d
WpxozflcSqMDKBpMK5Idc2JVJ5KOrBtVpb6QI6hPBsV4HPHC6hyYqV/SL8JX1MUhbHqWcbVYEhXs
7yrFeYpVtzpiyff6FGA9OjoUaqmT7ynPRZS0tJj8eoFZI1/V7FiLKQF97Tt4lXUqyaTS1tk0nQF2
UwTlstt//MunNzeqQ7bO6u4uFI2/mjQl4zr279Tw0dFGdZ2aEyVSR2MqjjboCTrOsDDIfIax+2S0
MUar+iqZ+KKerG3AZZ0ZfrNP5ptyTHZTavSbiECCPbhhGzVs2fYqVtFhWnUpDgKMB51xNyTCPcnG
uJ3SGcbi4rF1Jc6ICdpt28dry3aelBIPCFq4h8DR9tKgnZX6UYEjV0P/kQe7wR1qKMjRK6qlGuwD
DsWkehysgdnUhJ/NFpx6jSFGKsXbnMf4wbqvqtmMG3IkoVBrngmDaFWFI8/TfarUIYF9eotwBcli
Ap8gnbIHLaGL6BRAPmKXKX6MkHPOr+nG7jYts3gZQRBjfwAv47jvFRvsfX7KheJvJ0uH9Dj4zyIk
4NnGE4vqeX6xamawo3lOEokZPZ49bq5Lm1NexYxSL8tGYFGErYOv/itkHUp6mZ7dadxalfnm+s1r
q0Ybn7SDg9RqusZ2t5i6alpWloQCb190/N40OEuKhugK4xmGbjuHyvpGzoJXk801CVAo2pPQp8eS
IxQ+SPUAyXiNRflpCOSzP6bZolX7K1jbTYyTy9MU9xCwP0k1f9IDzV0P0V66WE06Uz8zCdp0o8HQ
kDyuSbCezn/INelO23G8VVA/0qRsaADAVixr3Jtuaj51BZyeymkeCG19zvR1WCMGU4PgMuW3lSTJ
EAbdLMhV2WU5Y7n7QQmnNfD/fKFVHXIedTiJJPmiVJMKxKYBb6adqUi3Wtrc2MGmhxCwNpMOCxPm
siLTaByBLWjzZ8wv88mfPUaPxCFVcvnglxgvdbxaQIRb1x2Xuo7xMj2RALVuoMQs4SPAHtCJeyiC
e61XrKXW8vR7SMoLLS3Pthpc2u4uEhFdifoh0Z3vmfWcJkeYVIhv0xr+QopoF5EtHhYIbNAQ16SS
gm/Atcna/jaF3YvNqWKhZxWNMter+ESvh25sl43e3jsVzBtFNYwVQafgsyFsVMNz52QPZWU/ikZ4
hpDL1ucAqZPGXQZzNjMMFL1EVR6Y6VrVaaL1A3y1pkm/j8Fh6kgZ72PDX6R46YEeDf6CneRcae7Z
IvaXEyn5a853dYpfE44xi24qjkYYP5kd2s4itYASWtOCkIqHRKQHLX82U/AurRWKLdB3r6ihKZVU
qJUJhjvuYZPjaP/a5Rh6QqhewYhpglYj10w+nsM0P9HAIRU4xyNRIxplyMQD51KDghSbbPisIStE
b+Gib8QDjrByqWBq5aUktCMKj4bCXmZE3qQ4R6fT1qWmQPWKLHMR8dK2to6e1rewkyr682BPUHto
sIm+PPiTvQq71F8cyAh9aVD3ocWfuKyL5FI4hEm09cU1FfKSKMPMGjcHIZkWADF3GdPdje91nVjQ
3FVeiqAe8d6NWz1TJ2LcFYcgAv8eNMqr5sivaALOJnuTy2zATocbMHDOUvrxvs9WCoJkNtB266fh
A6cRAlk1/ksoL6qhsIKzdzS1BevX10+QmiWBMso5GyRy7KZ9bYZ8k6vxqXGNZ9WNjpxQFI/Ehg1K
apwc9TsNSgYh41c0A0uiNG9asSqFguPSjR5VGSXkooPT6cubCcbWPq7KaOF12nCuAio1mdtba+zA
JCkpSC7taNBw7GzlpU4Og3bVDH0z6gWtExSoEODnlI5bodAw0lMwSZUFDi1mF08fO1ZCK5SHwlCR
rncp8P9V2TMoAUW0JV/tUunxd3gj7KLAiDQDJ4iGSQgK4479eFO1cpd2eMaQ5ZcOGosRYAf9hVUR
USQrHEozfdNOBA6UerMvuvhOGLGnRy3NT0xmctgKEyy50dkesWTZIiFEcYUSHeI0vmmsbFqHBoc8
XNG6u7azH8pWfyr5HXDm49cWcerCEu2mLbi4IueGIu3QlofcmBvTSa95Rq7ex60LRqCD4gkbgnCl
ZWlxZsrADozVXWtV9MXVmOF7EW/JxPnW2doxSWnIJmbne7OOWGd4RX3jK3DobnBpIMBPH8kydRbW
GN+zitzmQ9ZB8Z8oBRSZ7zPDKLZ2hY+JqmEJ/B6FGYX9Ks1huHehWBuIdre+SashjINVbffnSC0Q
A0eDvE+jKfKqMqffKQzjYPKbzL4gt7SjSL9gkIczjX8nMocvI1Qierg+owyr7rjpkNt30Tell/1a
y47GkGuAjSr43qVd7FNhM8WLUR9ywFE4UO3tB1NNOBE2JYFjeVyuy6z9bo9Yb4SmplQBON0XhaKl
K9dBcsLe+UVGOvhQH5us0WPry7LbQXM40hjKUatpKZdJiZMEi+a+m2/wLygrANwA1Lo8pxHn2ys7
CANqCpI1SvvBspxyP7j+WnYFme1+fN8XCTEgM6CDwmadphncXZTclTZso7HnyCJA8qVNlS9VANRL
G+eSmPxi/3Gj5nm575LxhXQ7H4HcV8PmpbYCunRR3O6z+Ua22SYpIZc06vQ+de3rpBAAlGiwoRS9
2ww0728iXmG3IUPDz+45U3mMbh5onsE4Uy+TleZAcom0mUzWn0gGUPR9TB+lvSRltEW6qj4LtpFj
neFkTVTqwVC+8RGtPNUtz0aTPRARDK9q9NxEueMKcteiDI2zpRDLRbgnpW0q3gc6/AsKV7HM1LEH
aVJ8CQb0BrhhAOjR9l6oMdWZ6veS6cF47oDSil7C5e0TuolBfDJ0465V8a000BiGaCDDNyQzR+0a
XjOL0Y4xeVVTl1cc7o4n1QwiTuSn1+esL7BCjc3Rz8oYWyCOhXaqknXeFF5CH/ho+iSYFrBJQDKk
S7YTetKpgiUlk/lVCQzYPIESb+3MpmypTyYn1l1CavMYpcpS6tJfp22MHlXVh82UPedVhyIzcd2t
G4nqpiqK7lSU9c4PGnWhxWm/TTB/kE1BcihTrCWhtcnJVy8x58WVWb52ody0EHqWaSDxvdKuvTrO
1K71VO0XY+5eFZqWUh/VUwspz2BVWmUdH6ykxmIP1RzsV+y8FPUEgN7VbtxYRbLGnNibOBkuC0Y8
gMniVUK2sof1mUA1YEeyhFdZi9FTUsuGrCyxhwvMHiWl31BbyabOo+6GpzEHnUxih2u0X2R2A3W4
vvfNKjx01vBiZeql8e07tm9zY5f9U6ooCmmW0QMY1P7G4Mw6qlNAH2ga9roQ32sWxGVmF8qmsd+r
OjjpVUvjPSyfdKmVWyAxIGCowxax1pTbhAgyis2OK7pqb8zqTcXmTVQIzt8sOOdOhDzBJq7EV9yt
g931FGvnnvSVdebH+WLynVu9HbSbXrIIaODBVxSZ1kJKzDTTTsRVtov0bKmMmBH12D71YU+3HKMH
hRi78RSesSSHe/YKY98HQ7D36c0MmYsWOiUuB1QSEVuWunQdFtG63GXFozbSXYtj7ZuY3dCVGMe9
yDn9WCWIz1F2T2Eb155rdiscThogUMAsZdJ4gYi/9KNyj3SoRtU4BttMjlsQEvCU5pu466u9lj6n
ZTK82h3T/kAoNK0La6/D3jpbLXlfnYzGx0TkbPrVpuFo/RSIep2pGdp3h0YMcCHSsBJTuWsn9sTm
ISyc/LVQoRHV5VTcJEz9lgQociVK6qgkHS/CHcWuS3xnHd3K4MaGRXQrwv6LZcP2pCOO0zguDiXG
4+uIcIe9LtO/tIS4DNjigPjFa7QhuFyb6TWf/2Zjk31BTpOkRQCZSVVP6SSK4xDxUWiVUnulOZQn
SvAt9fFBJnovlnVdaUucU8HKaqdhqxTha+sm2hFzqskxs9Y9yyqsFXiCTcqGf4uYX2xAzAfrsOnc
pYaqY6MmFF3ynKoKuWCdfdU5J16bCtJPouTbNFr3lUHwjLSC20y1xXnMc4808TgBG0syBKNp6mGL
dhG8mVtHbYLbCuH5opPBqcB0v2k7p71PKqq0THGuvZZdbDoGi0zTv4Y6EMUme4mUftjoZfE6jckM
n8JcHnQtrREnRcXvRx0qLXTBnPZjfT010gfPlnXdacqs7gRhGccMkp4VNtt43Wgo0sml60/KVHVk
vciQUX6JYb81MHcTt1Z7U1WQhxNg6ICm2a9aVpNlZaba2vddYwm2Ljw5YxOvAp1hQtUZq7JB5tK4
0y0CTbH1K6U+5Y3275s2sbsd6j8suumr0XfmxpVlc/q4CVkyqXSK+1yXN10XpduwdJtTPN+EKEqZ
vRR5ewJmcneyzXza1vOXRj60Jz6r7enjy4+bLEivZFWQro5QCcjxv3/gz3/FBVO4Pjj3I7EppoY0
uPSL2b+ZHQs9mi5MjadLNEB1EJIxa9o308WAxHQeylMFZe9iEGMBVY7H9/HlOEvCsvmXjM7YJ1M+
bUzduYbEotm0BirlLMB22ulIh6XQWWmC2YyCDmAPd+s26klxWw8JpjktAZelFCjJzCwwViJO9Eve
ttqF9sgq0hEBxHxuDo6v/B+mzmu5UmXtsk9EBJ7kdnmrJe9uCEm1hSchcQlP3wP139H/xVGoSnVq
q5ZYmZ+Zc8z+XFVxRrBHXG68Me/PATC7evX3absQv9MJCLqEcr1u2qA7p7Vh14BzneZMqsXyO0bh
RIA7Xbnm9u7OYTV157/P/v+HMKC3NPDoocc3oHFNPOm6qvfYC2twVAlm4mXHvJnqHACv6bJhnWME
5HZJteO4Dfl2IMtm2smU+kk78lwMvTx3c1yf/3759yFPOvjAVqgPzZTnG3BGJkhcRegc8TEie8hY
ZT6OC7nBmc2XuXea5yyku/bvIrad92mTh899g4TNn19koLJnADGQyYq+eIGGOO0AL+htzUKX9jJ+
HCj1wJgmT66sjDu/h502lnzjHp36yeqw6yJxOolpYY1O5bTR3uztcLAVK7D36hp4UPqMEE0Zzq5P
UOfJh23WVySyncucjNFXstHgwvZzkqljwQqcBZ07AYhf+Mist5dKTrE9jB4QPRbvbpPkpLKALjX8
+dPoXPPR1a35mHQ3z7m3434Pp7e5S+Moee1L85oiib6gyD0VUxu+gvFH0KfemhD5Ih4oAivIYEp7
kd0Z07vB03gkRI33u4/qfKiKp4GX78mM4Zpza7/hfYewIKcdBFS7IP8jTIjb6Mz8sasFSg4NhSaZ
iafjB5n7eL4TFR9J28noHWBQtjbgVIlZPPGmwyzt0wId2maqkWtR1gejmuNd5/BmG0HYy7jz10qB
DmXuupIppRFO4mldMvICP5HtAB/T4Fjz2Qh4hEIzIgXH1+YKKGUjjC9SCMCZeBT0xIwlieoP2oqQ
cjbxqkHhCQvfm04NQXHC718zz5QrXc10r8r/xXX10veELBhQWRgLBAAPAqbdDIViKxuugs890FTV
yFyhan95+1u7teFWmzCfWjSlbLRmiAvHNE6/Rg8WXwBaT/QW2265g57L3BMlwdodrXxj+hs7mUmo
cyBYORXK9cg+8P54yD1bbVyRXM0BRZSwDcZ4RdhuXZKQVoOOnmaVkkfkqjcn0nc5TXGSoXjqs34/
t8M9ynxzNU0GOrqMAivu7ZXXZVsY/Ds/5N0CpGzly1oiX8kIT6wLCMBORJxhPEBergt7A7TW3ba5
3S94wJ+8L17TgR00vEHO+a7dkz6yCdvahxlgVJe4md9s5Z2VsKcnyLeb3MTjTBQIVxc6zgObJd4S
0tyoyBCvLiug2lWE5xXGfV92z6M30ZU7RnxAEgrL00A2iFj+aLaz+pj400r1DqLZYOIecIk+pQxC
SsZwsazyW08ZR+sTnYaikp9zew540thK/tiYAVaT4dwXHg7WvHaIPjBsWPLa21ZJfje0tKfQqotb
20TXQAzUHlXbQGtvk1fcBmqVaFSj3FvT9m+TKEbB6dZE/ok8SQlmDlUYcX4O9uMiO8ICq0knz/mZ
htm49wihenHUkCI7s4NNS4ErRyFf9Ej5TgSay6E3yBfbLeXRjinn/r4K+vyxxu67x9UK8w+s20so
R3VlU/r79yvHrdxbNAd3ZR0mmypMp4MFnm3txJAaEp3shj6dXupEQcLm6v37VRWp5hD62ArB6tLy
Sv0SlUX8QoH294s+wlEjOOK3tfdfrBes50wIsrSCdZC578g6jZX/qXKVnBqUJ6BrxB1UVKhmoOaR
JCsrfU2YTEBcBU8dKO9FdroEUIxspkHeWy0HDVsKA4+3XR7aqnkEZEM0A8UkOQnDSxXZp2q2jrmP
TV2zomTzRR0zs2xcxQEzjpKyRPvpFctKvZLhOqirBx6T5Ey8X8veDxVTFk7pgyf6bFvWDVTM5Zds
WIlcaxg4+ZB6931Rsz5bvvD3Ve258zFLadf/fhm2Ax32EN51kTlf2mi8pMko4zUe2ew+au7p6fOd
jvwYLXmit03sEGOa1sN9V4wfg5Wq0+hPyFejsL+3LQTAFiMSFiIop5fftxYJsMxC5yR8Js6t/YTT
cJfgCOROTeut414IffZv0LEVTDN9cBPWdn2G3M+JqudM5oyPAUDgGVHv/QxmGDnvZtAdd7KVTJcw
+rSRvteuPZ/6kKPTrD2DoT5scoRpTX5nhFykQXEyuuCSFox9W7tCXwJwp2SHbJLapJegecuwn/ti
ZIXjeWfjq476R82btQWQ/pLjT9owlKeJbHqMqcvsVYXSutD+r0NCBdftJyOJ8Pb3QSGzIxUB+juF
F3mz1XAkFoXNfCOzm4SC69Jhk1o3ccKH5Q0+8QPiPWZHglkGqvJrREgnCiKQks3sg2Cx4KgnyaVp
2TBEo5iPEmy0CbHmKR5T9dLlN6u1H9oOiSLi/xMlNMWuyl89U9n8N6qLiOA4REsoLoD4Vc/hvibP
taHZIxm0be1VNEbB1eIAWBWs5Npy9M/tlF0KC398p6ODgm1Il56dGrFFtkCMpuve6kjUvHbJr9D5
M8VLbwcwDSlotpLq5T6xRzTiB5bYgI6iV970X3HOb4wdm08lSka8tlobjCDRt2IP10fGhS9IEkjk
Q90aFPk/q6coM57GDDQkGa4isnluybLjwaJdYjoCe7VTPfHLm8xvwb0acF1UKdAUh/E+kxc1Al3y
svaZ9voubZjsBNarP3bpDh34q29NX62VeXv+0nxVtiPR32H1rYyEeKKxvtnBhBm3FQ9ckiPFGFmK
ccxyX/P2BDkVblHr8j/s3EPtoB4TdwyZC/Z4zQ8KE/c9k47Yep2RHvrMTtZ9z2p0bMU6bd1HYQ8f
ocHmb+BvA05ibqlm350lYjAAdsmAo+Qnz/i0nvoAfjWK5IpjPcyzHNapYZDvYv7g+vhRJYT33kTv
m2bmXybeNjdRl5eVuRnAykEJjy/hPHybJQnBk4+Pn3X2xNYQGAxwYAuMnSjnd6wJSM8y/+SgNUQI
8VFIH80o5uOVZfk3F6L+Vuri32SzaxpDvgGdt+tO2e8h1Mj1MAInSdNlqRnaPxTXSFXLL6sidQD/
wG1IXbbMiFwTpCXJBMlKtB9CcWZFH36NoHTK/ANUw3wFWBW1dYstlQFoTVjO3rCpfdsyYpzNREt5
xyRyd7VT8/oMnIS9D53EIKFe3zMiQleaRg8TWu6VnaAwmG8gO8vNkM1EDI3/Zos3Y2TPXF2IaSkb
s7XogjcmUQcklINirjeYWl+z0oVyn98MRzxXklTjOQmPRZ781rG7q7LsxwrdUxqViPe4Y4uFTjma
ORdRDX+HxsV6mzvL4eDqfrq4fEij5qlycHXMXXrMl+FvXeYx7jFY64FFMmNlYz2diKANJxftbEaz
DooFupIdRrTBzjvSW5zy5o/JjBfTh/dECrLm1WQmJ7a1Kt9k2bzlZvROxtYQ8ZeBblvnbYK+UegP
C1sH01/zNgyu4KZCPSTfksF4SKLVqH6wIhaoC5lVRcUc46JBjKyMi51Et0CSXBtJ9R5l3PBso8wJ
/czyDcy1eKUDLf2cy6oOiXZq2iezkHcOUgXN3JXlFO00E2AftEHnpY89VTTjNm+fhOVjKH1wG018
D0ffOgQdPqKGPa3IX/wBt8MSsxsOzq9yujuAVg+8DTeDqyhNc8teaspNoTQ7oTw9xrVxlzGAOIXD
vnOCB4LAciriDng7WOmBsqNwyiuprDwai8Qp+Qgxtm5Ek94qTTx1FIdfIGeAIiWbJCSA1+GyHloy
Z92aanRg/ZXAfhf4vlOnfWlKTnXiEJNtjEMKJVe/sXvvn9mP9yMjP/QN9qtA30YHWR0mN4w46wue
7dam84l5meOrW/HQtq03rTVFG2LKQ5nEX+zxbbTTSD8oScfsv0VD07O62qkKepbJCD3EwlUDgKwd
OtvmPS2jg9+KD6leExbn23AO43Wfj5Iy1tsUJdl8wLouCIC7F9Bmu248TwUC9yoKK5Qh9n9FsokZ
t9HhEmINkYPAhpjkcbNfgPNrd6qeUNqi8/ZqOjmZb3zD/XEXBwAbOo6xB9QHxlrIJj37SXoGVsIA
tfONrUATkVhMQy3ozWsCFxBwDg7BuFg/ke6tDQQAWwxOki0GknR079vAAV4JnzHbjtSHq5RJvYll
7SyJCVsXCQ4LjwnQQmar0WixT/3CPpmu/F4/23m7wVGQgXfH4I/JaGg2Fpn2EDCZhJfeebRce6sN
Lo1C2Pk54UzYa2l5+0hl14x+idNAcOLkQXzA3Ic2qYFfKDuMYIY4suwZiBKYvjoTPCLJElT9xWmG
Bts1yXw0rFhd3I7/esioj/mODk5q8gMAsEyvTYt9XPEbGXl/kaR7LP29TxqH2YTRqYK6xsI92RcS
+WyGgwSFOQxmj9m/DB8tEw6+Jxkagvn1CNbWJPpUfXarxsI45dwCWLP47O9DO4no1NspWmdh6Y0N
wIwEkpbtY718oKw0TqPH5Dzu2gbGUh2f/75gMtVds1cnHd64kKNSnQqApVB62K2HpXF2xX/oo9uz
oYtkCzmvhIP3UBX4dihQug17dOdkQnc7RSiznCY6Ibr6nw9iZrUEuAaxRgBebDmWthVa8EMqyJfA
Oue0p9no25MQSh1aN8QPh0LGXT4wlv+fz4zWKY8hGt7QyRdyQ7OpFUySadkYjcuHv88yLycvyi0n
rkL7O2twh7Dv8Fhm5d9AWg6gCqZ1LNxtn9rJuV0+/H02YmQ4RKyLSCNMziC103Pou8ae6I5jZLQ4
LGAUqLHeMDl7YGho7xgPvydjDEPFjWc+kmli7JomfxvsuSKBnWkjTgi+MA4CyqZTOOfZFRXJLP4l
sxrrf31YgmXOqXt2Og67mUNpF9adPv/fD5bx/z5bfi9VJDNX4kQfzFTt70+gk9fnWtv5Ppfi6e+3
cumJUzKc/76EBuZ//w1/v2c2TDvDrrMoH5GWRf6sb72iAhqMLDpxWNfbBDIbzV7H3itU/b0sVbPx
wCS+Go2LnM5snW+HcPTIyvOHntUvkzVudRKzf62WKPciMd716KEImlv/sRYSWVjtT9eRDBizVtlB
BLo6jmZsIbkcvS0XhvE4UEyv68ooPlj5vLqzzzeJ2+XSs0M06ndfO/5mrAPUXsvK9O/D3waVlXxy
YumfC+r+gXCIQxnl07pCoHhFhTDDQeZfc8XO0V4x/e57u8XOuHw1Uz79SOFD0W4nhsLLn4gK6Eix
0QIxM0dSeEXzafh9tvY1/VFSXYeA1FbRdgH/kHYl+9k8CVu9CxvZQEDC66pmh35NbNKbGUVR5vsC
TUIJNDCvvxNXisX/uoiBU5t/bHavo0huYt/bta2jd8BZXgLho91DAWHkZnHIc4QJ2JsIkklZU9hj
Ex7jsX5tmjOIs61EPpMm/jlzPRRKCM9XrLUJneVMN+Ckz91xltbMtF5vg7T1tlZrTahK7pkHOZQO
MTT1DZoNWoE6vous9FD7zm/cQ2xNewsKVhN/LRmRXmQ8OFker4uJCo/90TEvwqtNY0qwjCZWHWA2
oMl3myAArxLRmSnivmcaiTY7JmMUQyfaFq4vNW596K4W6hZCOkBUZsyBoyIgpKxhT+LNW9Oefzq/
MzZuaw/IR7srNdWE640hu0pmIjP82d0NNSdzabeMletPbTnYPTW7Au3+ztGA+dd5yXoCSbsw4nEN
sscun29maZ1Jv1QZakLphKxjovDCHfNoRLy1ohcmNtj48ch01WclMW3KxMk3sPiWk9r+dUn2njK9
QR6VrlVVsrFpHxIim7pGEcTSo2lW+lZa+KYyg8AtAl9NjZE1TmDiZv+qssSuQOEbdUVNKKZ5E9Dp
YPTR/Q4U7m49dFuzzP65iUpJUGuGp6B5juzypifnhN0K4zMRDnQ3MS8fF28vPpZ/AN+BR8gTrxWJ
E7cSSy3crMNQoIKco/40hoyaRY4DwrnxePAvd/PnMjRvrTk+qorbdwgKdlEONHZkbFD5mzepZzBH
HNmFladr7QHMJQ22o3KtFRLOjp4aBRKVOWv6c6LdbVDMNyJAPlCtOUGMnS6dmM7M/8mml6SxFcg0
LYeqXZLdMQfdIWV21tiec5KceSaYv1VIqkg0iHuXlR5ncs9Su7m5tbzzSW/NK+w1TsXKWLaC4DUi
zkb/Dqixq6zgUMf2tyHUM3faFUFzWLFvqvojpXe1hcJ2TZrsv7qfXxQ1yiatx7sMlKFvzgQF44On
gj42lnooUiZ8RdLclUHTb5JSHJqa7aQPV8rDQuPjY26s+Dl2f9q5btZWoJC6Rf/VyvyWVqdXoTs9
Ms6sCDmiaCkIiRl850R3jckFiefNtZpbW3UXLPcMjkxxVZKWjoCRKqjodSEdgVEjSVVacHp4du+c
BPkH5WdD8+PHE4IdrNv2YL3MSXespehgTiIOZSjnduhJS5yOXtutWlKw1+aYPTJRvKet20QueVij
VnhwPlKP6s8Qxf3cW9skHAK06yONpb816vRumItxS7D7NWIsRfc8nmISgv8l809ulR8Fg1oETcEH
5vN/grWiTpGpjLY8mszLYpCbAErwQ9VvC3t1cJFn9gMrgDhLf2vzipWDdcesQGjlQcYUKUf5b8/v
UyK3zlS8YK68OUCEdw6eLCRv+TN6PbKWiKQ6pAzB+jh+rr1uUVdWxD7HvEUyoMuiCkKUX/Ehnyzr
htdLbpyhOXFHF889KS0YylJWL/Irla27TQ8uJN1N3sfPXaUXwF2UMP1G7tjiwVtZpvtVa+97dOQz
lajakJr73Xn2B1ELN9lcOcKKgzPSXMXZeYiHm6t87JAW80qWLgUxZys5WZ9pqTZBN7xGY/bBrnQ1
DB3j3qncZVznSMyZ+bTj41hnN2KHSC74x4HT7lTGmBzjxRsxYRYnyJlXx16NXJ0EVVWbjhyhEL09
QgL5mtCcYAW3tg0H1Jym7pFl3KeahE3OXnlSLWuJt9FmuFf6RKNRG4PzATIZ+HLve9UdTb3iCESh
UjJBm/QTQ5tNb+KQSOpvROXGvnf9N98SFxgORy0qGmrB1V26Z1z9D7EmrJrQncs85x+R9V+Om5ul
DxBOXDX7tHUoIhatWnBkSkl/WvkT7aag1mT5T6q96I1D6eqTqBOa4cy7t8Ht0lpBnsgqtEk5QgLM
II8i8H6xUyhCKDSR1Wla3+ErYL2lW/Qr/SNC1P9abVtEskq23NMjuUlylQzj19B6NrNUC+DHkng3
d5yeGRewxQiXqbh7rasnYoXilee9m05vHtoieAiMFqpbCXq1pNCGE7rOXflpmESYJFXGcMEpPVRB
6YtibsedLOUaZ6J18WTWbmzc0Im1SNc2caa920AOvMVGdYpsRO+hdfZSsK9GhjM26t1umVwRaOQD
F6u4hLn+BKLqujdX3LDVNgao0PgR6pxoUxXDm5wKFp+6eZsCCnBrITz4qAUp36V0iSajNawdB1gA
EyO6ZuimRTsdiaSS4GODd44c/ky01iL9SSIH1Qlbk2asnkFf8edFR8E8/aJjo6IHy0UFO2R8nxrN
dUiE8yoWyVeYUHAbVXbLmR7aInrKo47CF3QrspNgpWPb2PgVt47Z6mte3TLY9NsoXbVm90vE2ts8
ycNEVtKqqCkhrbClbL3gwzv4cEmp5Ks3SBCEiGSfjY/Qw6hfsfofSoXiqJDDm19WL2zk2bYz7qCU
RmXin2KMp8xgESgxPRkz7IN5oPcOq4l9N+xceamNfiOqUe+8SJEmGpl39iD2mQiSZ/DDTmw2OAny
u7i8j2xuhSKp5dW13/1mSk66nG+BiSnVEeyTWhbHYNi48lDBGyo4atWote9MHVZNOvAUvEWPNXFk
MXegXNK825xub9w5pMdB+o1HjPnfYcvMhlYOLHi2T4d5OZ7Nm5nyJo1JxDq41rAzveKGTwPLNM8c
y9lVbaDl9vtY7WxO1rzg/DA8OtR8kOLI9H6JdB2QO9eflSiPZuCS9hB7+TGiVF1JZKE8c71D0l+5
j01lXkZi+gzF0GbyFvRExgjK8LfdVEfnPv+v932s6G7yMtdmd+iNwkRpZ/z6wW2aoN+Ws8I7lre7
GuEeGkCKRLIH6eFTVnpts+ty761EN94kEmdZVq/KQOG+r5l5dOAXrCEn2pUo+aEzh3MaBs7a8Opv
g43IFpoWLhPkmJFPl59ozXEqyXcivUbtp/qTJeDZA6O5Mhx77WRo/qeCcioYjwZaSbZ6UW0+wpHe
WXFO/IhEVDo4t1DCNo8HSHlV9jMvr4XtwbeYkuEQvrVNVFLXd8QXDYSdsnK0xzdg7qwGbBLfwi6l
jsNd3xvqfpI9ZHNe98yr/+E75l3i60cvsU9tyKJ0YnMDL5o4opQV09AmbxyTxrVJxNNgM6n2it8q
AiLdnfCuk3HW5x90WW858RdCim8U5Tczy9jD+hqruiqfm9n9Jeg1A0ytb62dgJ0s24tKJ0LBFCz5
uAk21pyMiI3i2+DVRwsZ8ZHLlbjEsA6uRa+ZUofknBEF2umwAmfY/rMVA+yxGwbG/fOTwtrlz2Q7
RxblfBo/I+sbuKaHS78ks3aIpTP87sp2L3ND/nIQBLgHwfd4yzBKzDwBZQcqoP8NEoMnlRTLPHCp
KS2YUbaWN1nhq+6I6aARIpMOEWMXEN1uuI1FZTPveNGwQk7JExc3FHX4HK18HuIJsW1Q3cVO8NRX
zN66qv6qRf3IegXpeT0+MHdG1h96sEHHbT7XcGmQ/q0KyK9M/aL5PDLnTIuoWRuK7M2uixLiabAG
wOJAm0x0b0tgFO0QP5F6HJlbdnBv3FJvrVESFyXIEgjbitPGnvZuif0BYf8mA2r4asnxK8ODz2A+
M1FWFAvSyHqyKNQw1HxOwCKJkmYSRHnf4UJjMkbIJuFqWJiqT0oYmgKbG0DmiNb7sr7UYXAJ4+ZO
Eey+NqLis6qRW7bausjgONvxznTHdE0sSQitQLxAHjTPaUB1V2T5ISCHdxmT4utJt3nqBEcYi8rn
NjGafmR45aUXdhVvCbjQtfIb+1iD2EvM8Yy6t7hDf7hOp2EZB8JxDUM947eb63UOs3Zv0wYyYPsn
DcIcbTUfBg8Fct8gg8SeSDgIS6lBIr8pYfiuAsNMTn7AzxRxJoMd76XCMFKPm9GP/+sEsAcKingn
ITHoJrzVrnwoXJOI3ax4NhW5Ogl2udXC5qFBNe11a7Z7MJvx1u67o2tmZBBDIBwS7+zERM2Nvbkv
MQ1cK95r+JD4TwLm3rUWfcnszYRIO/F3wH6gD0ll9aTYzsIHXu0694KYB3Qmw/eSlUKqMpNpaZAd
hxCmXaNtY5qOwsiLWijQ3INhJBhMzOY3W144vimbpckcEfWb+9xI/mUcodhZ5yc7TENa7kUfjeSV
6xO4sVOGBf9x0slkigShvB90aJ/IudSbKUlvaaAzslHra1QZv13rz/tFYWTANlwc7weByJxXkuck
G5vLLPrvRs+8FedGc5kZZKYY7D0MSP8CeoMODNaNLY+WA8SX7Wq6US2Xduclz56GsZs5S/Uzg4mp
228avXLnyySn+WCGhyRthWIVM2Zco62O4kOX+58dG6xLkqDYpfJHUkfQ2Hp2S+PUFO5vZbr34Pm/
azfFQTMRMjSji3OZSEHnKpM18OpnbIEZpKyif5rS8XUIiLB1uCY5KYqQBwXxPl45/o8lSy6fcfCI
2sWbadqrlunDFJ4h8eCGze1njSIShqGdIjTq/okSes9g8j2FVv+IqwB/dBC/RpFPKJJ2P4oKdqfv
iREci9ipSHPcTIvBT5kf/qiKXTZ3D4HvHwzNPMUASO1PDO0Ty/50/PxDMBRDL7AjLOanMGS+ojnf
T55doe9eJWQN7RZkNmyvLUAu0liR+BkQk+jtxeo/vu7v3JB+w8wDe593JLfj6MH0siQqEuVzSPHM
YJQyvbWXhee+IHMgnJw7R3cveRLFP+iBjsPU/MIkoHaYmJM2Pnu/OJ/26KVdXGHtd120/JxGgjAJ
1fbOQmQYqqq6J3jQoPxB9IQDLiUDtGSP5vhgqtxsSm5UiBhhM3OV62cVZM65qFO8ml5xEH2k9n5P
WlupuNBDLd1z1PnPKZH2q8LoHpokppUFerjSZNivCRjU3RHPhnrIRALkcQzuYPyzKXDncpdW0J+H
hK5qqBUqqo70BujbpGpaxtm0EeN3RijJDPi2GbjnTg7pJBWbtBy5e63g7BOxtVMSKWUFaaTx/HYf
dvPHHHzQwuE8jtFu5nl/khVrTqOBRFFg4thULioQDA7vDGPxEIas/Sm1dj1Tki2UdXkAsqy3IiAe
OiSrD7BJXCBBJNSb1M9StQfSIh8c1GTETA/9Jk6/01A4Z5UyY3RYqHUwbsyGh9vBU4RKYEohaDcn
IoDNFdvPdRYm7QlxJpHMPn/jiLgI2n2KCYjWT+K62kRcQBuelRVIqpY+2QR1UTkEvAf2a5pTmUE0
WaSpLJ5iuzgwbTpoJ9aYUe1xzbrvQKxicfBc+qeuKJDOktbXM1dFHPJTBODV0xg+cDKjI/kjmDkD
U/dM2dXezvBgzoy5CfZ7tzvv0TYLtnBVcRe5zT5jVLcuhjjbYEgF5RJmZy/k4G8kTjmnJwzD98wD
Kb0Unj6b8sQ39KnNpjMefwhWcXOYe2EfIoLpNryqTF0NRayiC+RXhHJiz1F8T15C5hJaZxSLVAQi
vrYx9gMxaLljyAriv95PVg/9jL1lnDdYlgymhpHnH92pUQvMClNVzelYdfNzPEcFKeO00Hkg38sR
136bVTeJQl3hIT64okODmwf39M0VZJJnobzgwWvyk+Et9HWNxFBX753BsHzM6ajZOxaI0mtzm2lQ
BVnr7wEOnuYhyHfgAdZmZ2O88dNLtYD4+54dJ6EPO3fu6U55DNbBjKEFhj7omzD6abLp1R9GtBYx
P8OKGCG3YcMSTw+Q4/ptXg/91jei5OgX0N8JDd3OgTBW8Ko+8MXvSuvoWN64b4ZHRTQIDgGWjBE1
HhVYWrG8LT18xc433+KH01DxuPiQzOEBZcOnGOIPAC3mpvQPdLmOwaS2Uf1vJGn8OP4QGqXuAHZ+
W8SG/xSpvHs2Pcqj0Jf+3jfEWVT1NZW2u+mV+anmiBlyNUAZA5oAZTH6UDXgQ9OKP62FN6HBS6NL
mqEIAm4q+gAVawWtlH3U0XaZLQ7DKylkFHMCsR8JnpYHWJC1JR6BwWUIm5THrmPITR9MM97gRax5
EodhEdmpjCRHLHsqlTuE7YzXGmapVWzhSQ0RL8CsKkW3iit8HoRz1LiuiIZ0yugt4bbnR2HIrd90
j1bDzqFcPOVI8bmhnsMQSSa+Jr1lAl3sUm/nMrFlmhe8akcdGp1PPJaVScAWDFm8ymvTZRrRwUdo
YnRFM7aVdd15bz18rN2YB1DEquwA5LhD3tWmBMEWVO2x82pAlrmQWg9p/xCSMHfRUN5dVK2jO9eX
NmhRBje8TV1ObdMlwdwN3wffJlwyx1I7mllOTdeRUOc5KOGa8tgWct+bWl51TaAdFfLQOsA0VTlv
x4ZMFsHlzsgYEESRfiPiI76KVdhxbPxngnHfgBa9qxLoVVQxfdQhwWYBZnqrKNe8Y8mtXAZ8qed5
G8woBNvUY3UNqv4Mt9A8CJa2Z0uKT8Loab1ZQG9dDuZKbozICkCaIFtlUk8FRGgO7972lQSEYxUe
eFTUHVNuGB/tQZb2GXfdEtrUPPkULAf2LcChRmmfWfMggc0wc9doO8mY6JLjJLKvNqJQxaKIqtaj
mg0ZV8wkysXTAWLfe1zav6VMJWrRCDLpknBAMAvNgxkMK1hG+dHts4ElRP/WF5ZxGGoGxEluXsKh
Jg3Pr7ZDHniQJCgay8yEFSHDASvdBGnUmO5LRfYfhornYLS/TGIM2GKjPfTs0NsHA861xbeDO34w
Z3Jel0QoDHNMfuoHyxbJ0SbEFNRIgFM6CX+MBLGFbXHsetV0H06UuL0HaAo5/wVdjDsENz2a/jnV
RzGNG3AcDLjK/BnpTv7ITt7cg0W/z5MUrEQZIW0xJ7iyywlNMXB19JRsae+jXU2JHpk2764MQQ6u
o6i3JVngfXYlQPTbdwB3BL0kq8z0EI6hME5sCi6XbN31YIEGnYzHnDqJWTlPlXbbeU9c3D+gF/9U
iOy0mbivdQSYwokIVCzzS9gKdz83Rrly2oha1a2vBH5YhE2oDEFBtqGLpWwa9EXcl3ouL41Bw1SO
g7kPhPeVkrFtxnaE7qPxdhiDZia+cb8G4msfOUoJfJo6vwWdwCxEd6QuoYjb01uKYF5MBqpgawG5
QCn71S+YUEUsWFdd03/FJi6KtPZ2SfcdN3jQdUKmoKuejaor1naSfsWwoIJ+IKLSSZ9nbT+X7n+m
75/cQf8U5KjvagoqalQG6spAf5KHwFHztSoEWp+wr7gkonM5k8GzoGR9+Z1FwUsr7aOyp2fZiAc9
/EJ9UMwzEJCW8kYwPNeIdWf1Fqe6F5FCRmvPI0fuFVHdrsS4owv93mfyriuQDpixYjtQ2y5bLBVs
S7996LAqji3TdkTDnwyKwSHrTWakA4b3cJvTShzqnrJ7CKezttynOOXF9fvgnBCgvjMjvA0jDP5S
f5jaLQ7wRa+YOIn6ztjClMrYYuumAq+Z/Yxlso1aXlMrb1nFC+s37kqC4kPg5IHdP5bRo1VyNSGU
bpF0t5QpYcuG0CCMa86PKFvYmU0Mh8o4y/8PU2fW3CbTbtFfRBV0M95qlizLkmfnhrIdmxkamvnX
n0XqVL3fTaqcOIklQfMMe699AX+K75Mr03YaRtQ8xjubg7kEqrKSX6FG6pRkzM7CJPuK5SQ3Vc7B
xEdbj+UthE678kzHWHGUGTwW+4FFVnueK0iAXezKNffA92wZz5Esy9PyQ2dJegsnY0CyCpVFeTRt
TlJimHJPg0dklMXU1rBJ3srj9jz0/Qvf1hOIda7tVu1446ttwJXt+MTbehCrS+c7d/ONP6czDzFF
y4LBO29VsZFOMJDJBldZJ2yEtB9d0P7+6iY6U27StxDClFHfrtIIG1KQSkbabf2Y8sPtjFGcsgxu
ntUyoXRMzVwsA0qUQ1xmafkKbc48mZH6s2gx+QRBLZusF8zp065yRBYlYZd5qJNV6XgfEmbdWvkD
WmCC5fHqEv3QpNk+hdPSUFUiMBryI3OMaJ0Z9A/IKNEMNtHfauwj3BkzYNb2MUD50OWcL37RFRtO
NtDthHv5Vh5xp7DCvYHYe8toCVdGkeKtWo9oeA5VbcU7ygI/ir89Le5Gv/qaRNesRmVza/I2FboD
BDD/CCR8aIuarZHTLft0TrwpT2yFgCI0ao07yWHpP/Ja8RPHsfczMOUdeWeHdJyoh8efpEU8aNH7
ORSwwIVdlD6tyxgGRucc1QzZ7Z0h6H79sCDjaY78NdHzSwrZfEWTdbKccQ22CCOFEmyRkxgtsUTF
7jL/yIgOdLlgbMHGL2ZcAwVh9uaV7xSfRfPeOMWfsY9vlWQK3nuR3gQq/epIykR3xUplCjNSK4xI
46dod6xB38OI6MioTOx9m4OutlF0w8g6lFZwABWxAuLgreG1lAhu5YevfIQZPP8j6f9kYVf9SVzv
M3VgXQVw4O/6cL40PnAXov4OWsn3PA7vm1xzn8OnrXMGfRIyNwK+116/QiItgejAOq4gENzNARrX
4CUdLfJKcVXs3ay7n+vur46yP/MkgK/E0FhL84/LVhOoFRA9g7OEet4m69eCzZK8gX9gh8AGJizA
+ZV4rLfKuUOs3iL5Md+r/t0ZcbtAMLprapJLdbQvB8s6ZThsI04KxLMlq0YSQFdR5X12lXiq5/Ez
FsU5bbgdHYPhm+zBNkLsO6XZGzAaWN71uzLwwbQ9KkJ7QI0UP6ZAgYqWxannZddKlRp9w3TN9CDR
KpK/2xcJLX7bHkSdQYKe1NbmaYgMw0Ho3lFhBuVvWIfEFdbeq6ZE4+zaTzL2Th7j3DTJvtt+WSNQ
0W1Nr/joRxOH71ko6I4zsGQ2+x+zai9jKcNNFjm7eRFvebFscczjvq5dFJ1MLrF5kS4yQQfOqK2k
+iCNeLn0GD/7S+7RXL6h037ixzr6urkm7KvyvkCghr4Z9o/e9JV7z530ZcKnQOHqUbjQS9qtdcrj
+SPsuSulmxJJb8YNHgOF/7BP8KCMP7p5n9lbRXwaK+kn8U6r6d1x8+dFqzsHzv3oa1JZkvxrwHez
totnhfSBHInw4PgFDxnpn10OZe0DjC+9FBMvejOWZb+u4GTLS1afC9+ji8rbMCNrgF5VHd1xJ3wQ
9HHBlB6t7t5kYov8wn7VMagHbQavSWeED/n4oryCa5leShTZsvgz2o329/aC5+bM33XYW5ls6Ytv
kBmcN+UurjtjbVNPbPpavnZhh7izlRQuNWq+cU7O3IS8ycSnDWgWo6gbkUwy3nDieydw6ksGRwNp
KLl+8K9RR1jMVBPtrxTyvXVu1+G+J5zlyQ1b6Nv+/DTH4ScelWzXEB+WKP7EyCkjzfaEuatiUDf+
mpZiTw0ubJvF8pgMS2T8QGevwpTlAGXAaGL3sF1kO8DLApEe8zQ8yyny9lYcv/UW1JUJC95yLpAj
KUg4NPJ3xAUe0+maejhWHF0+c3a31guqG6pDwYR5NXmgYFrhnTNuzE3BNNMNUGZId6tLp9/4KVEi
OkLKSnO0vGcMX4M3klbc9RTa9HZdxU4+XqvUFqdaiyeuvheRdxs2C4oBWWPecTfAP/I+7baLVg10
xK1+aLuGgjnKmdzJjwlu2Vr4xyoLhkdXB5fSAGId/TM9t8mvKOZfdy7mU9XwAA+FODiif6o4t8Jk
XASiFCfTApLOvWWy4KHVc3xYOn2F3NfK1stLHc3W5xGTfvVGR0htMJHS6A6rSkD1jqr5OjOD2QzB
PqLygzZDJ9NV+ckfGkJRAi4cgCwqvAw+ompom6sIjRgzUj9Yj9J4sSsPvZmr2K6C0gZEsYTqsUIv
aJyFJS6lg1om81XLbNg9lmwHIrRiErfA1vZsViBT/eBYxh9vYn0113Sj+PHMtQWMko8M8VRa4+BG
4yPvYnPBvAU8qlHqrnoGsquaNhQCjX0c0RBofypRmMUFLVWMKE2MeGSnmi7Q5QVK0SM+7krQXyKO
trKEsFShot0ZKGetkrqhT+EIJzA2HhIARD5sJWOhTcIGAVBO2jSGtDa5CB2Qa1/a6BQqFB5D1/ob
tUxjG0RMlS2+JwWMr/DPzoReqw4pdP5VLvmD1dEedfChIJYgTnLYgOqunbclWtRDgkgTx4LBPjHT
F1HHz52KjWOKAbejpe0pNUeYr4gh4uOYKsArZDH0ckRR2ah3Hguc2wDSzfSSWZK1gB28qqp7Dbq+
2VTwhTBwn3NyXUCqJy+jImUG0fzBqrZ2rR/AkJJdhKw9VuIV6vKZ+UXBEQSXm1I/6s1DF7NrMkgT
XSOQpuvEeMZCaCcIFsgW4TLp5hy12tyNAv2ASytShPLdJgpmo0r5OKYOaBwhzobqPjqn/w4jFHaw
Ss5ZGL9UeeYA6xheq5SRSuZwZ6J0+IzT7jZrxNt2p9Y9l3/WFdkmM9iNcqm+VhQqWwwZr4RNnyM8
nussr97TxVhpiRNn1U0YbKQmYd1rVxMMVhRPOvI3uBXSvtgDPd8bcBNXESGGPptsxiDxd2lMD1Y4
6cOMdabvvceKxnVrtf5d6RYPWTV8aWzoHaluayW8bZBpd50oxr9cICkig/bsz5wcyIEfjE8YHtwy
C/TYtK37rPhcrH7Z0N8sZT7JqmV8JBXLy3Teu62bHJgiXGLHjDcVVN2QCbTrFvdiHEhy3/A9iTOe
A5FdOt2cpDjYTvU71FCTuJmg8bjiRiD6Iu4G8xyzt2XF1e99pnKrZm4vYdnAA0rebLM+pkN7McG/
1cZP5Y0AVuzZ56M8DGC8yBAmwDKs6J+t8cWdjHvZYMyEoiMVrwg1S8yeLtRM56a6JuI9+sG/Ze8i
u75VhrguCy23oB7P0SVT0cGkGVA1zLBOtoVh3pU97Ezb7m9zWs0rZd1U4EIJx8jcNcFzQAMDQtF9
nnwK3riH3InI7mZV7cdUGCxEFROUfgqTjwLlMMHxs4vi2hWvqiaixRvSYzqTLlbP3UQYb7nFfXZN
dIYXTFb6j85KdhfxuHAP59PU+5eAgSwaiordcpayZrX8Lz/x62M3WcGtNzU2MZF96KYNGcZn6JGX
b3VqYoAFbqBCdNHZZLaywqEdb5UmiCM2XP1kN+Ol7xjmIOw79IDS7kxM+U9BEp0Io7PfQ797MUfn
aRLJoytMfYjaBLPhGCmIEfIQ947/XCODOhPE0yGaaE+DUh0aK6hJk5GR9NG65iMRlE985/DhdTDb
wlaJdaGdBjOyKj986yvFEfkm8JyeXJzqm8FaSrCSZjyxmvYOpdQ+L2L3kRHntRtk+aEmA80V+JI9
i73qgyZl49qhvtRB8l7HIr6huEboHXgvgukVTxRBoeQ5YO/ZBAFtKT4SkuSX544CeR5kbyYjjmn5
X60usQ+iov2Pa3WWjRM8CpZN7A7xDFtQ9ksJZ4gx5GfEwlzoTlAOkCg3Fv78Eo9esI7N6th4aMJw
YMYvPH2SgzmVimj75cu5dU6+iYTq35d5UwX3mQw+WpYbp9HLinXqNdZ1tr0TIUMNhlNjepScDbZf
YU0B4LkH29FuTP2WpBIGVoxTJ+A2IoTBewlyJ31SCTuJpi7vp2T+hXC/6Q0M/caim84YshG/kiGb
DqHrZhjjl/2ehClB79gstoB0A6hu9LTcM5j6cPZtTZa4ESHNqKgmwMZZK9OIT7bRTRAjl8o3zD8K
CgkAKGvdN+UjSWUibogWbT4wSIbL+Pxpzqb7KI9zsHkoxAcGiJXZIU/zvmu7wpnj4oSspy2iZhQO
BfrfIbC+R4TWImCEFkwnZkgvokUf27n5j2uNf4wxuxBjx7QZpSeYBzoFq2cLPuxaaKerWsTBBm3D
p1lPqPY8SbUgb6Jw3+K66vcZ3iRIUtiWvGh5HeZX685nPzWuUW98G8aY7ErBmEV2b2Y8/1ae/Tpk
6IGsvn4Lzeo3S9Shm8wXa8r6debKdyKqMPsg8mwN22aTNgJIQwYedAx1VN+EK+AgRyWCv51RT2uM
fENtJwsPoF41dvZJnFrnUBnHCTE/cszqrajrI4K1d92N32UQEoGBcspZsrx9t9laiJWZAOh1bo7l
ppTWqSM+ZIYJAhonha2BDLlrUHobmCdbYz+35V9SY2Ft2uEuDND+V0gwBD9vKPxz0ybfip2bYRCs
xBaRZ1Z5ZCoIv81k9y7dW85Sdp3NqKPlmDAzB5hDtkWAPtUCMVXY8w5I9o24s3E9h99zQIRUgRsm
j289pWw2N946HQaIvXCqovpBxn8sn8m2uYTOjhTYK29wDxWFjXCpjY2s+GNHNt7FwimhWfcbr8BP
Wkkwgx2TeWTQxtEmwLE07tUyEl9UFhZUnkF7a9wPh3mYyarPa5NeIPKx4ONyteEot+MnG61u21vB
yTgI1MrwvxhtEm/PG897Ow3HQjfnEnBhinMH/EZ31eS9SAqgLryyGHkMmNcOSm7MJmRfUIUSL3l8
mzNAcrPxY+qeZ0e+0V31DbYfrB5i/jY7iqmlHFvk4pPLEKm5DQEVJVauhzrGuke38hQI4w9e5sMI
undglDKgugl8XoMlzV2go1s1pc91oR9sZhgQhp6T2LpP8FivQsvIadHt5+WTtSUaXOnkz72JpJQk
mw1uB2bEaBtggxM2zknHgOhp9AXZH+VbH7gXJ/ARtpQfOUKodZGYj0lcH91ixEYfXGynBL+TPtuQ
hkXtPRU6evC1+4k4/Sn0bqrmacQw1yScdCJ5SuoP358uYKowjRpiM3c8UiEZ8yy07iAvrjkT1qk/
l1uQSvNKOuYWFNAbtAB/5vWIC0ZYFLZiCeqYBK8uQutiueYxLbF9S/XaYfizjaFYmzNIND7BlZ8R
bqI969P0EgaprnMUfrql3dkOuAnJVXw29VOeVT9F301ojCSLmvzBjCX3nZjug9xdRU7wIlMFhELj
OKSu8SnXCLRxg50/dQrEI9dzp2/U+r+FFgDbrHlaa4MdvXDSix6yO65+4KXmj9MT2Trr8Zh4Dx2B
DauIIYGBvT4uSOQBusjRkq7JBKSJEARgaLG1BUQkBE7rESAjtpRKyGsMA4bmPjmlTsriCj6Pjkok
LfJYxL3kyVntLdF+ZxCCUFYxg0q5+eqSQWg3Hqo48B4LP3lvRh7tRNf0K2BVEw2RYruA6CA1yn1b
uQcSmrD9VeUf/HWanXh3HiQkWrdnBaaEvlH8Nqv2RUiEcq0378eMz2yY7xwL4y+HAmu9EMZumLI8
msMR11hdIpomexvpG9vDssDKjBVPbubMuPPIesVXFoBd8xnDxIEFueYIGZwJpjUlO0ey06A0wwGb
dS8ECJWHFIiJmZeP1mxByCqHaJuY+Svm+LsUU8GXAIs6ZGT8RB532GyUP1HT9DvfQYMekYPCuP+C
E7K+eF6bPPae/6Cr/oGYAEzrqfVNV12eekTY2wDQAc0AoEucPteI5f9IFKwKsZCoMFhn6Ld6SA0b
LzDuEGdCsvKT80IgOakiF6dp8gi5Zs1oVIzWTJNlcZdHxYOO85M5jPm6nJJ1GTjZo8yiMxYa1t4O
OyocWfvYTs5OUGcbI3NCMIp2fUhKenAYCurmoXxI3AIkcInwrGD2xoQH5aTlZZQfyYx+w49C6lhn
b0pjjTJwgajIHXZe774sYu49qpuqxz8Fb+YeRtZpHI3iYkpm67OL5c4af8xQlchb7S30DPyMNqJY
ttKtPSOK9cdPz+lpTiKvZ0GCrLtWMwgR4Bu0NLCv4ty5gvPbMSD+GuWk9xnaz/vOQvKRgfeGWshe
BJrWCg8TC0k5k3GCd2dvhJeamNF1Om3mCj+lx7NgoFQm7x6+JH0qPKahpaDuBbsO68lpFGFDufeQ
OYBGeP5v7WrgmI84ORj7rD2BIM0rgmhV1l51qfv8LxvAZAe5mhjkNL0v8vKtkDz42gjPDp3Q2sVM
uwnb4svDpKZ7Tuii3gjebvza6trCVl+baCQ2IsWmkBOtjfILqdLksuH2p/ynTgIMOiMENdx29x73
912rvwsLo7WVBByxZFDBGEIe92UjnEAgp3+NGk9M5+cvqci6xzRX54qwq6tXNMCFg0Tt6xLNnzTM
h7ExzDPOrIYhjX8TzdDdRgMJ2CTq6jBOe1NHw7qF+hQU+q8xwI6OvObX73Vxbb3xC4hqcjXqP30D
795gi7+Ib2AqdmthpvnGtpfgADxW25nfGrT8TXKT0rYmesouOHxz1rJoMF45w6od2prfMadZd82v
EWbHohfjuOJ5V3qrtJ/xdsbxT9QFJGuHzcOYNk/l7HmnrlxAVkF1nStO/HyeQXYaKPRkxNx/sLYO
vKG1YfSAJdhN99hAZa2g/M/hI5r87TiP3BFh8xarv8JiGdwI9Rh4EH5qfJj4Kh7nDDIF4YTWhjvi
uWB7UoR9um2YFZoJTnDBtlO3b8ia0MbFqCICgt+Wx+lLnc7vYJ0Rf1ndUmguPieHMi8bjlI6Yp2r
6EX2TnTTeoNuDbsOc6yNbbjQTFm0tiJANBtaglZMyEM1DRUGN0QN/jg0x7IthneksFsVDMkLj/j8
MrXOK1SrjaehtZZ9dC6aKnusPV9dQxRgioQxRrbsD73YzB6Fo/Jj305cFFDyHv99b4SzmGUBHV6b
X/79trn8mYzUY6qL+fzvLzauGkCwTRvc+BMPTMfbGY0GwjFJ66oKikOPqYJBEWq1JnWJnV87dPR3
NI0XMCMffRrDJIoHe1X6/nfoGhrYCeoP4J5yHdam2gHn/fTyghP0kpilyxjdgi0m9Pg2kyQpGsyH
FsPTLBDRvhoN0vKcLN85zEE6V5xMt0JM1kd7i8Pk1JBMvTIgjk053O2yZ9kTBuYfgHVAmfr2dahy
EzZeOu7Gynso88cBv7dnBJcscbdVZQYckNHGVuZXMX6L6lp3ndpUXhTQi9QPvt+5G44oGMrGNtIt
Kop02TdNDNE95JGgeoPvwr+hLNnmqZ+9JxrswcCGesSiSpxBfih5foVtfIpUZX3y103wckxhAtnd
ZaYrEFyVximCGufLYaOhAzGUNKhgGDiXYJS6oTbR73feqbdZyrURKMnEAyU2t+4jaPny2o2p+Sqr
vzV6oX0hBrzuVffWx5k6j2l7QLeM6kSZG7shNKWO6mCrKvPcCEYR7DGYqBfZe1+k+q4trOkmpaf4
hDnuFTpb36JWCqYaNolgg+B6CrR/tZ5NOBw8JL6maOC57v8VAaVpkOHVrxrr081TVmQ8KbPwrY3L
DJhfE71Y0v8WpX5TMPK3jfZ4P4tPUsToV+SCQyo2oaNpkcslWzYd3t2JPXygxAqwFJiuWd5rs7g1
wVPeZ8XRFtglc6doXqSymf3zd9dReBpiLD+1SOBPFYiJK/xnK3uUlBWp8zIgr4HUBd0TtOeuI2h+
5cuqO/fJu584v4YgOrXG6lGzbd/CFDmTA27BMewxVCZ7ZB/cDjp1bvPAO7Os+ozKGMHoqZVvSTzV
VXntyyTmEeU9q2DyfgprMXEU+bVAWUYVYlwF99kOI8u7rOLnngoN9eTACcUqbdtKdk2Wa53QcN0l
lvs1ojcjHo0Rp9+nz7BI3lPFkiTDt75ie0Q0lsnDylL6bigxphiC2TUZLzE3Aj6Gv6JjS8OFxATn
E3naeLF68zNBB3K2AnHfupTqM2guDk2gPc6M+9kbIiavyTupHTUhOQhiEpa5wRwvJDC2+TaopjXp
itm1mR8U5dnGmD1jK1N/B6KB9xXw6NoSJRDuLtnVfT1Qm1gh7pag2dB69VTD3snK0PmUVv3H1NMv
PkCE5HGxyzTdegf+oRZ3JkktZwvPGDOFX5vRJsYX1qV+Yz9mQIZoVUo+babCK7KOv/rvGWn/0e4l
YL9ebVtCejDtRWofonxdxb5+VLXWbx6EmHFwn8NZP7l1H+DgMfcVLPjNbF+mqO+PjVPGV9dEoB3h
SQRPXwU7pxEPiKQqyko+f/AR7OzgfJRL1iZN7AKd7TzX4a2UJfXAU8haCqdk+5ds2nBXGi5OVNCz
GOfuvJwK22yyP6iLmr1Q+Rl8IqWsrTmBLBdbaPDXbgO8znndHRiO59tJUikQUeXvbNk6XOZAfxKk
9jvlFMSyBGzn08a/2WnTbF3dImzkskx9wg68BmNC1xcuKKYcijTaW1+bB+GRso5ZuyIbBd3Y06AN
ezub2QX04GuRMPxlH+/fueOQ7KMhfs2wWzLwErSYKY6afFTAhAocqZhlEP1xmKfWFxBP4lyUcvcJ
wl2WlFipMzoF9lw/IqwdSAHk32GOiAGd8ggi5/CzwFg1ukyDWmk+g2Mgp9B+jrBYop/xD7ny3pxs
RIqcMzUeiZVcNeDR+GYEQaGr780/r3hu850IyZlT6Z3F6OIgbBu3CqiMOm5fwrg8zk2xq93+M+jA
RRIpAXa8i65RlJ1jn2OZGsLy58ehT/cFc7ia2M+6du8aq7nHXAezGMtdSpvU/IuEffetDSrdAIWZ
PrWQadZp0vzGJirOfuk9ovjmBPmm1yMEwhKZhVsDN4GNeLRD+TDFbBaHZuMsTmqdxjkqAz1u+wbJ
CDtysNHb2EI/XXslaR3hs+fob8ey6s1klu82Ocuf1RQeZ98kEqwGWgvesdWo6cp0eHahDWi15GVc
m6JwEMtE50ZVn5PEhhbgJAn1HUP7d983Lywhj6FFZEMXOB9WT4HZOP0diWePfug9dqClG4srJzCb
P00XP3tu9hnawY5n8Xbohs8iTeWZGu8RSvY2/JSB8xpNiz1kGD8AJYFomaJvqaul7n0KKwBqo4SI
BREv6NRLocqf0GhxueDDlVwO6Yi41IIwEmBuobeVn2gMGYIV1VaZjgGNmCuvQpLQxsGxUba9ZYpP
R1zrne9zbavekUtEBBS9Tp8yN70CLq/ZfYVkUKfJmfXsdmAodmdOjn/wshZvDVlBIZvatRklR5J9
bnKxs2suok3tGA8FQ7EyGL8tPUKHezO1g+i9rpk25M4WaK/Nx3+R6I7XjYJ9WRYl2M6x/xRpt13o
aWDQq5+6mV9qSso0qu4tFLmksqYHjdd3VMO9NYEnj48efQwPR0wXbfFEAZccxirHVURDm5pxsC1Z
VxMcWQ0vdh4jOuXMUbiIoqajJsSEn7lFthbSR+JcoAruGuTDFsIHqoRIshhEaNCsGjR8ycwQpFPj
Ic+hHP4bkE1oBTnb2V9rG7VlGF27Jp1Zqo4o1ohm8jr2egGLQlaJPP4iiRIdZaE4ziQsbGOfhzVT
lF/bnU+F39R/8yUSis1VXTj6rUpUecx6jcurZ+HdFOiUIzoD24k+i8BpP5yQmEpmmcYzIghq41ip
fYJ2c9Uv5gLKHKKL7f4cLmICqiPifrh0KCQZLoZZDILAw6tTt+rJwfe+nVCKPsB8uP67chRPWvge
v0E1vuY5dhd4K9g7qCB6kwU4esb0alKkXKIe1Q3MTUu4N5ICmH8ZioBTUUHdhPqchNlz5sR6l9cF
a0kKHSZTLWObiW09Ee/A5nwaoXTmtm3a6KLyALSTpQ9Dpci2I4+ZG2XNajfaMPKG3qudSyxM62Qm
j0xsOjhOZXUDIij2E+HDQGoqUMqovTeu15bHYGYsW3vmxwRp98f0gZC3tUVmDdhMdoZyn0b23saZ
voSlMf1s80ed97fIfrVKz3obpjfu7Lve6aFCNoZ1GCLnt0x9wBnzRtslOjePTPMp/Iu2HGhisEPA
szGDhzroH0Va2hsh+oLAnKeoYoobzqhtC1iY/STB6xjja8oimSURvpUSjJCTUkxaax8UVFXj1I0X
nmSb1PaSwXHReiKMSGfoIC2k8c1orAZ7lyi8DFrYWAADzjKF8pmBBav6iFGUWQOXMOQY7cgW/ITn
staV/xK3WPu7ib7GwtjaZiXuHVLL2U00t9pl6sRS9MnukvfKJAWK7tc5dP18h88cOV0434asfgVM
9zj5KKHT8b4NwUY4A9T+ICknCGTAi6QM3oud08F0aKf0syHjUxn6hdUyO/AEsTpX2aFEWTHH75NV
5/dIcXFFCOAGhvfaquvc1fLkFBNnHcjNDtPozktxLeN+znXUnoIyNU9Zz50TNi0OLs+0dykrVqhO
1lFnJEuLCKWXl84+WfNjhDSJN1P2Ccu/GORIxjOic+BteCXhOKHxRxS1u6H4EGvHw8LPQT5FeDO8
6JG+fDhVrrpi8uyLomMKHWMrmsznAml4EnIa4De/VKr/dkb3pUMpt/Iqko7njFhBlqljgNmmN78n
rIFmZb2WzTeIntdc1Uw9pL1VbvgZTSMBeQn/Y9c1Dw2qpTHP3kjvHWhXZVTcRYSKr0iSQ9qyiOxS
54JGCg+93b1mbPkR7GDxlgzMWYo2Rw1esq6luzZ1cQ+S+E/hVHdRVyH6mVsi+RIHi+uA08ZCptWQ
thuPPTvg+qxC57EmidA2TbT/OoGbF7EohUYI6xblGdsJRmJtF1/9WezjhtiQOIkwgp0xnZz61Aez
LeLhGDSzdUq5xRCHN9FJ1mW19dkknXNt04SqsX6yYMChvc0IeXCCvReFWPwlchf8vdg4UGqERbrB
w4wJbzRpXou7uJlOSUv4Bjsfay+Gif+Gz8NKg/vESqmYMvocgugJpCxMxsTNsGHvQCqOYpMV0w8n
FVjRvJk2lfEshxFuXpWv3JlKVYJi3XizsZ28atpAc60xGxXrIgICHaZpzpgMaYXwqDG6mfcj5g1u
/WvYZmdcoO6lb6wDT8B43+nkbUDSNI7qLpkbbLQssNym/6hi5A699FnRB7ycornWPQ/LYfbPyAG4
WbOZtNEhf5p9opHi/uMfox1p8LBOeDXI/86UnDhu+2DVjcRv+nN1cIv8C8dqA7cx4uTxCPvDRnMf
MOb2664hDSe0djqJjLUU2DraOOKlQlniHjeOYaibtdd0336UohE0A0R0rMcZ5IbtdpQKGAmTRfIo
65PDvfKkKwhwDJnSe593BXEnoh7eYqLsfxH0MmuzwrfEzd/GAjsbykF8wjOdw2xhkm04c6IZekZf
IsuIIjpLEpgG3ujN0GSwLTogC5770iddc8Apmx0b+Lk7O+qct0D1iCsy82vyloGfH44Pte+rc6Yl
4xUxm1/mmxsToarl4GxalIzHKonhtgfjq6XOSFDGN4hgkLDauOUe4kusTOSBOna2+/elMzJsANRd
nEXo2scBVj1XJiqvvvl028G4/++X2HT//0v20ZwP0h33//3ef9/njgXaXJOxnAMHcF79+xPsUsa9
bvnI2+nj3+845CQcmyEhco91vZshHXMjhlJGXvsIAsrlogLNLwgo/J9fUgIH/+fL5U//fV+UiYXH
AlgOrQTcbgGatZb7uW8XjqONvBeazbpusunZHukIgOcPSOktlK56ZA5rl94d53R4tDJs8pmNbGdc
eOnDe0MG0oKqlitXJM9NlD/OWIvA4FjM/IelI1DRu5ZdyxJE/s6zAuCU1tNpnnHRIZCaTlOxBAF6
w6J184t7W2e4MAbGjoptEKMbUCoYA6jxYlqlQuE6amLYA8QcePKCpPRHOfF3Dn2P7rjcGo2xnxah
3VSi1fD9AX4KY+Z12HfzfRwn265axM7JEw8NbyfIY2grINgdURmm7u7HSjETXXnNS6IIpM6NiO1Y
HXyG6tAwV2c9lwjSBtofMxmfuFue4kI9D7X1VAzBkzlDJlK4tMIhecdxgsaDILlYUD5L0BfJ9FUo
RnOO+ikqgLwKqpaqbolLlznxT4Sdxzo2vJgZBUIBAUYDOmhQx1JT+8fWskbKCGhlrfHm2uM9zGLa
gGH8bFNrZ6TyNfWDMyRsfeh859mS3cqKEzxtDkl08J+3bkw2a444xHYRYQwoYCRboFa5P30GhJ4I
BBSLu9BMgrvlJ/F1/sWEElVCR/fZpFG7xWOOUqaZgArH+aMZL/4gqz4U1FcA/U7YH3gy9H9kzPUx
pQJcg3LhSGCOUqwFrasFoUcyte3D8FMnmMVzYgy2QFigCr/3+fzElqpeFb4AYOMq3gcRbLJOfdR4
rieKwk0d8C/3csnCibF3GI3zYBrjDROF5MrE8GAkozr/+4V6V+ab8v/YO4/lxrVty/7Ki2oXKmA2
XJcWJEXKm1QHISkleO/x9W9AryquDp9IVt12dU7GUaYIwm2z1pxj+oajWVKyyUYjvyqm/1gg6rb/
P0P8/yZD3LTPZYiv3lj7v6V//wNHHH9UP8PEp9/8V5i4qQh65EKm+IaWxfpXmLhCzjg5owSY2doU
Mv5/ksR1+X/ZYCANU7dlTVNl7UeSuE6SuCJUzbSnsHGhKvb/S5K4+s8ccUlVkI5aqm5o/+M/8o+3
O5T75I0r/9OAWtB0oIOdAUZC5O/bENCctspVefoj1a1Fidp6Jliq+fEHUDElqFgl35raymyxvGow
uu0AKdXOSg66tvKTux8X839nnv/MONcIbM//K85+imP/1zebvvGPb5aV8LiIi42JxT7oxIkh/p4B
5bY8ZS0GXCN8Uf53MNL1UKxchBFdsaIaBDygWeHmx8vjr6jX4/2fVQr7XIBS9OjT/qD2Txo/zIe9
CVYhY8+hE8qaJ6xit73yty9WmqyvkQrNLp6MOHWZuZE/T6YeG72XgojcUVc86gqAKnXYaT56WV9e
gYu8i82EBR2qi0An18wmHMJr8WI28xIyPM734aOwxxtXjA4r/XWeByvhTiHR083xmimrQUVT2oFF
DkWuL10W0HEVvYuElokPYj0fGASVOlUXbm7AX57Mk6Ls9s1IHHGDiJ2Tbd60QfrDovedJMYOJSI2
5oG25vkbyivw6/2U/3kJ3NhQAm0ylocRG0dqQUOk3cvU1DOqKwhVuz06jIXNWvb88U48P/r0PX48
P2AhOrII0NoHSEghOs6ny0v9f8nLtDp/CFP8fk467/TPY5RpEbQmOlsH5Os7phsWBKJcRTrczrED
ajlo0h8lyLG86sFu9MqlnHmvOiSRZd6LfYuWKlHjdysP3utEJQSBgCmeXHsi17iYiCz7Fc7kAtFF
cZWq5rXU2H9K3YMONqyV2nsLIrGaPlWl7+kpDSTZ9q2D+BnL7UrpknuvKLVruXkG+h3MurZ0Mtty
0unJrvJypxpIYqBsbwHtP1pV/hHVijPE5t5WhyffqzZKjjUUdlNQjcsR/3yE9arKzQcxRmCBIG4X
lXHt47SdgJk3gdBp3Lf+MwyLAyHOc7WgsJ9hQ/EqyKLZARPkq1KIm6LP/164/icuv3l0+VmldEmK
r9eKlLUu1J2XJNfpSLZhkd7Gdfh4/jCMxL89ufr0hP14kipieapK5GQD6cVa68qVZavwyZILL4Z2
4s3Qp+P++HxqyE1DwGvkSEQSlVWxyTuJVn54rZtmPkN2f0uzOJkAbmtsEtjHWaX6Y7cvhsSB9vYE
8H66wm4+GxpvMxHziJLCm0n1vk/QsRvlIc+ifS2GZcSArgw48ioiYYDQTFbWwvGt4c02QnItyJwc
LYqjUCRV61qCxdIo3pMU5Q+FLnez89fz1PlOb9OP820z4QKs1zlfMjsZomXsV/wxxdIkWXjwqzsG
9vOHUk6NAkfzm9C0EMUOb6gtDOMFOzUYCArlae8TelZSqx2KiGQ/iki+HckzApiKu7yLynVv+GAz
bOKnI0WHuSurWD+g+c/PfzHtxIygH01vJXVZQxBn4+SFMQ8rxQd2pG9NqbnqKa6Fpb7wkbGnHbCD
PtRuyfql11btMt/bZBJt4tZAA2leMXQvqpRatF3Zzz5ILGwiu7FHnD4UtGLHh7GMD3lvXQ8Q4AmN
REbmO0EPWqmldq13hvpv3tSjGQ4fDzmk3jhlyLpzj3wzHjMqwHZ1rxbFPXy5a+S1pAT34fX5K3jq
zh7NJ3EUdiabs9AZmsZa9ArusripPnBFkt0DlvH8UZRpLPllGSKOphGLugO1SDV0YgqF+DnSdVLE
dwVwOGZM7SoFhxLGwev0LhqTdZIg1bSVXpjGmZg7GEwDRZwarWOk353/StPk8ts3Opp0hIf2h11t
6DQm9YSuzTaBDwcfYz0SMLYt0lqtjAunf+rsj0ZYRbcyJZQ67qqZYaBTHm0TVRhbHVAf88ArLrym
J+6lmH7+Y0RgwzS4bckpTUOBXpQ3fZKxl9Xpmw5mceEJ1ad3/rcLdzTOSqlq9zkSUkd41c4sovt2
kJ6DQUYjB76dNmDyXPlSfI92ARpqR2uyKIleQ4RI/00dxqVuBvSyiTnYWDZuWsgJmpAXtSs91xki
IVr3s1701xoqMvLalvDQaKGLR95Pp+qjv8lgbLEBUkFrdhAS3XWV29UmxIYC9OHWppDimZj9Izqc
c6UYN+2YHEI7eUZucz9oOEZEz+Iwr8pVRi9bND3qifhvo/GeAYFdW138ZoTterC0C7dFPXX7j0bq
ONQ7PM9Q5eUcJzfgAwZmOO3sDPAj6O6TGVgzg25kXxo7z5eXuU97/AAbGcu2smyLFcvtItvzX36x
M8stHqEVfP51q9FrTMg8tx7OvxTTlujXmzvd9B+PEBhT8lnJ+nBGkth0o4e/ShiiMAHp4xfq/OdJ
kWfj6NYsqKvjzdA+lPF9VVxVuT7P4aglgXEfS8sE6FZUOrn6qavKfBjY60vxVuS3eggOAFgWebuL
cbIyRCgnWvPCpT6xxvjeOPz4+q7e0xeCaetA61iR4nPrwkUYyRA5f3lOffzR6NyXdlYTdUfBFCtY
SdnDLcLXykrW5z9eEacOcDwaQ5kzIFhnTqCFDHyx+qqCYp9hai573oK8VG9QEVzVGXqeEIoJxjjM
xpKJRAmJRBFgMuxaGjiBVrL8aZ+8ErOhKNUHAlm2IECJTZUUfRmiirDj8cUEzKxqMCT8kLK25nXv
rRR/qnG8L0r0JugztqMeOjlxU6lBwaRiPeqbGKQ6X6MRxaoaaqj2kENWdO0SWQXCv9DblbFBwFj7
ZvRggzR7uO1SKDAgQFBSF3w7yVbvkaQ+tOTgohKTnot82Aolf1Z0ctAHVuOC/pEWKV9+OfnkSkLk
e5Aj5kh116ZbXob21jKjvW5icGIdPkjuxsSqDVtbnplxxya0A+UYw24ap/ySbqmm/mOq6wBUYWdp
uMHl5MtExybDPcvUemO2YPfowWLst9dFhkEyUI2Fz8yTKPiYafnPJHIp56XHHjqymlcYhmviGf5A
EL8Oe1SLEpCowJauWqm6jqL4xmVLOtj5BlXIU+jZmwEnjV0py6S0dzYJ8pYGhGYk9GhkMxNgrcol
6V427EfdTpxJoBxWIW2EmuZWBL1Ur6/gv1/hzVnW4LgaCCiFOtwEuv8sqCDkqA1A63w2HFX4GOs7
cy1woGqVvSx4UJGvIH9pdkUNxRuMlse7cf6hPbEM/R5JfrxyZd/lCMJpIjQZnUFYJE4cJq953B/K
hjxfgRAapFLNqHX+eKfW+drRO9KUWkZxQpDwx/oLPa6TYyjDAvfENmYhQb8ELI16SVajr7Q280Of
BdsWcWJ7o4EYa8wM7p98p4HKQphFRAw2SQrF+MDM0m4Zh811mI5b4YdOD9N6lmfSp6EPVyiMF7Yr
fVmR/NQO5Gxye1xl2ORt58icZY7OEyRHcGuDf0NOuzl/uifmju+r8OPyDj2idjtiyKFNPxVWU2zV
VUMwAOWLNFrmjSQW5490ao2mHa2IZNwAmlcYmQPK9A/qhJ3JYVUjW6pJ8OnnxXuTK3uRiJ3P829Z
/cGLmjXrqLXeUTuf5rBaPACjdM5/nxOrGe1o0eQJokeiPOfMFRKisNpsywm+wUCW5+WlTdSpy3u0
ZGKzALWx4TwLAjxzNfn09QmhGSMuaxQZ/O2lx/bEyK5NP/9xH1UR02i0kHojbGQnqGAZEbtaSP/m
Y3K0xPBJTwqCholDtaRdMZmKW8JTrEbeaQIZnDs8nr8pinHqthytEBpQFciUef1UkbkLy5ButMG6
0gTqKbWNlkgbr1xXvtU6DAAkM1BNA6YaN2JP1wdIkpKvW09eoWgAjtms6MCRW6DTwYj5W+AHIWjO
cG8LAgelZMLiK/OkAyofMt42trVPlIg44LbngZQeATZCvuwRbdvGR0MWJsDYeKYheENYtahya1dA
hou0wZmugKeoe9LTIclVJeM1MfN0w21IBdIttWYcjgpIj978GpmF0NPSSPHACQXIBYpOvjIb37Ea
C4FTKW+TicRgpBg92wa6GNQ2BrmXrEHCELuYKtJCvZUGyI7EmTylkwVgyjCyanuuRdm9hrsP9Nze
h5QDOdmbWWTcAO7c9rK7F4L833xgdvCbdk828p8qa27sQNnhdl20Ed6NXNs2ZCfmgubjkG6tTC/X
VkbygcmvViRcMhnVTPsJMiHxYPreSxz02BMzrNmVtHcbD72IFVUTZBWyFutsJRObhuklt5rr1E8e
i4lHPU3nsgn91dKRJQxbW+i7ESRxhZm/GwP9sc5y5Hq0wiPvM8ZPCeoLipARv9toc9qA1UZTN1sy
gRxSrYGuWI4Pj70gVcUrtJ0ZGJugicg2QfKRKqu8se+nqYvp48EHUYoM8aaGg0iZliTIqXQjQlRN
kJJoMMfWrUSK0DTFe/JHmFtQjkC6esT96LqMgi0ut6qMeHWCugMOWljo7F05X9SScUsVCjtplDYX
9tAn3m35aEaya0TRdlFl5OdECxKS7lnkXJltfWEgVKbP+e87LmFPU++PscNlr0QJX2VgpoxE0n2y
acFyUodvUFOZoN6xkxltuMXDuRaWsTz/qp+caI9qK+Fg9n4d95lDfPqqpsra6MG925dfEcrtbuw9
3B0m/iCMx1H9klvlZ1iQFWvFayIBl5nvrpQkX5tq8TI2zzWSSsvmRVAafQ2K4q+mJHdDmb3i5HvU
WN1Yqf1UK7QvEWddTRKPaVLF0MAQITlaYG1jjpoN6q7s3sXgvVey9nT+RNVpkPzv1xcO4D+vb4fC
BWuGzKpbxSjt+gdJRj1Q1FioG4ACEogxzgiUfYYIXriyE1U+Iqg0BtiNX3larE2rgxr7/LKbmJUy
gbbks8MyHhPzEOvWs/ATamMxxQWj+jz/tU91Q6ZW2M/HgkQDui7YUx2vp4EtkUxkSkggWn8/tupa
rp50b1iOPprxGBoESiXcxbSaDs2UeSdZXzZ3ykCko9s3lLiITHrFjL5M+ugOBzbQLzbJ2dokjJBI
VBssyLALohsfI4KS0GlwUcy4Jn5e2zHjBryBDdA02PfFS+P1O98l7cWQLixNTp7q0VogdkOViF4L
A0cJuRQWG+61TvX3dQR63H7o/Zu4bQ4Z6kI5aecVeTQx7bSqy8G0r82hmEeDg255aQRfA7KZzN9a
UeTEGIwtzZojPSGWJ3JGPb8bw27Lu8RIwuhlMQfgVy0tHUnqc5rehfrfSLkbqhuEyFDUETQtbH93
/n4a0+P222N4tBbRUUHZUkOVKO206ybBga9b2qdL4Wwxyi1DLjG7vjkbsaVISryitLKJAm9VZeTW
FtSs6N+PM5B3+Lw79KfUtmY5Tn2YK+smxNYJyc6lyw+bp9AJ7dXglLOnzCoEFWxrndItnB6Sbpm1
1Fncm2RoMVa4SzssH0JM3VlHpBQSOt4HZKzKkycni1ygx/XEnv2mg8/9VTE6yu09HXqCMjKlfWcN
B9II8TnFGytp9klqvugltU1U+iszd+9aSOSV1O7aoL1PCIAoCLfQUn9Vlh2wG34J0BzSr+VU0kJz
vjp/rZVpDPvlWstH66Uwy5WEuK4UPnNz8NuEpJ7yCYX3IgM9HxRYcqct2dTys5iog97Avd58nT/4
qeniaAVlAwlBBpqkDgjfuwK+hDpiN1S7Sy/LiVM7Gra9tCRkRRtSmqQ+W2brRumGCx89PYm/XbWj
+kccdm47YiB0ggEMV1CD9076Ky3ETxIy9Z+/PKfKZep03X5Md01iotRt7Mgp9GZT9OZSJydnVrVE
diH9XWhuh844VR9yPX8svfJBpb4TWeq6HJJ+FmnmC8mAty5EdSCR8zHGLJInV25rM0CHjwlh7hkE
lBwiGl7wVWtbpJl25YVJ88S9/Z5ifnz3digD5iy+u+4/FvI1FeYNMpQLl/9UG0Y9enJAnVhVoVeh
43WvyPoleKLoYmQbdm5GvFZcjRuwHE+BAdBsJBmhxkpRZVdR2v61M4X9nLJ2WUedv0+nTvXoOct6
LaB2WkZONMZ7xcT9KpRrMoOGC5+vnKhFqkdPm2oMbAXwrjqhpWZrt1YQfDbrCqu8MUpfIZ0as0bk
XEfw6AbvlTCSv+fPTBG/PufCPppucP/FJoDSzNH6hFUuYDJtGNdxTkMghJWJLvg5bSy4HRhLTRE9
Gl37YITBRun9e2qQ+YUr8PvrJuzp5z8epkbGRZwJmboxVc15pkOi0ZpNHmsPVhpfWLue2ACrR2vX
qA0ACepMho3HfGOQJuS1xlJuZIDysvQG+q+9cDanGgdIbf5xOoNeN1WDe96hr7SyiOFLWNHF005g
Ckg3raXbGau86reNkEgxJUQjGSxUh96WvOVN25OSjPV90dfRVy2jI0zaMFmEBa3cVA4njAhTtgSc
bS61xVT/IQ7MI9HDwKA4zXqFRxUdl2HAfIoRcj41MKGNHwJErzNbGjes5VK2emyo4o5l7LPFP7CD
iBhNL14mePMQis8LiohawLpBqp8rPi2mDKQkggJbsomh6Jx/Ar+lD7+MtMrR2q4eZT3xE2JFJTKx
4gY8htldNaBClpDjAJJo9XulsC3EL9HK+ZMF2BmpLvBm3bzVUOcTMYKQu0dU0KQV8fGGZ2Bty1d2
TwFpgHiZC2IUI3KKEDov6l5HvoB6JcVPIWh+mPhcTT+/CwZYNTh+xrh65OG4yTNr/Z27LNwnNQbE
nKgOUIqn6d8Pwv2KrBAyFDCJ3Ca9gMDRjuBtxOMIUtJVHQIyDQAW6tx/21PufFDFA/O6JMcH2+zw
1Pib89fve0T87fodv8FuW6EcqSPHQJzc5DQvCHV+juFBzfSsemgx+Llmv0QFuEDgv2tsBD6xAgQ+
AlcRWO11mXmYSdsbpDubeBxuQpnahlHeWr29awfw3EP7b00Zwp7G1x9vuVwWTZpOywGNDTI7I2i2
JMy7+gUBz+9jmf49l/z4+MFv8KqkXIk6f8n1PfGGF+bpEyOHcvS9ByS5kif44Kp4Mq1yXhGb59Z7
8iVs9fn8bTx1iOmcfnx3V5Q2Hbwmcvrwzo1vW//Va66z5Lrrkgsv2qmrczSjRpElFBk5v9PrAjwv
sU5qeTj/5X8fvVGj/fPLEwoJ5BNlvyMAhmhsKSx7k/cvFnr68wf4Hjh/e8iPJki9AaRjBF7mZBjj
FXhLslWY9E3qryJzl4RZ49wEIRUGeylXX/HZ36Rm/FqzjyC75C0yE31u0QudBYYy4vtvHJdExEtf
7veihf5dzPhx7/KqUPFJssJGS+1jQRZ3oEt3fdftaBPuDDi5s0YqHq24ToHKI5S7cFFOPDPy0Swj
InSgtSYBU3fNtV7Ff9MsvE215FEO4huLumJrkyCiBeW12g/XeBp2U/8EaMFrIEX3cT6sgP+JWUEt
5cI3OnEl5KOx3LXTrqRjnk4cnxvFLG4qpQVH6NZrtYHFOuLHBtdUXo9W9d6xNT1/2FPXYfr5j+sf
N3kiPDPIHKUEHhwaa89LP0bh0Yjv12NgKheGge/l2C9PoXy0SjF0A+Ndq6ZOMZGkE4qtEkHMY+7/
kVN26lIqLQVpHkubXmUCGk3nmYgLZdOGVblw++RWJNFNoBS7ifRnV8YetwcM4Gx46Kvs0lLqxN5a
PhqsPCkz0Q3rqQPqYW3T9mwsouKlEliqCgstDrYQJ4kn1b7OX31h/T6yCPvorms1bgkFzRsCB3dX
UYzPR/KOA+mNWPlkDtng2qK2GRHZtalyhs6ppCyNMfQKaR0is1pLsSc72YQ2Z9aVMDGP94aAdNyW
3s20dgFYQex25NMkzQTOluDRTtplXwAzQfaBrMb+m02gqcYlzKDC0xPrQTyLFIy+deQBLq7CchaF
Jea9od9Dy1OXNTFSi6zoh2UejE5viT9qGa+Duv3DOPGgTjXxNlSYKQei+tRAeQx0j/pYVK5q4h4U
AxNakWM8jQG515n/Ubs2MzwAlYBwV/Jh8iufMhqGaKQWOXHRwt0GrJ+mtbSltw7gD/zOyh8fRCJq
4/661yn3TK+oYZZ7CbSQ6vFqwhr3nUqqKfJkzRajw3Ya5iKzFVDJgMpJevG3C5IbYtnhL6TQkyhE
9UZyR5sSfXMcPZWVt9eMcZnTn44KnaJPsfe0YIMeyFoPrb4ffPMjzYxblplY5fNcX0u6tyZfLIX7
5W1g019xx68sl8Vi1fChQ0CMfIOTdNSbFOy6ewd3+9Yfh4UtEfhOyhp+6NjpyFzS8+HaJH8VArV8
Jyyo66hpe5QcekkQgTxUmzGv/uR1/mSr2nPeQhPN/QDfkwgPAhpP41fPeimBiy9iUMhUSt3RfsXJ
ucrC7innTW+9aCVV2VNZiHhmD+UDAUdQIonElvUeSC05lDO4ZjdDpeLuIfa6pUUTJeoSfBvWr5jC
J9NiNQOcj7QDTcHQofhIJwWCkVFnrGhAg/K50y28qgod5qqFJuMRiucqNRzAiSiZ2ECCxAZJ0ltE
Pm6hUmWKexK7zTK8HgLkSKkJz6qo0mXmyg99on2k3hgsNULJ8HqZB5C7aytuDrQmaPhH7tKP5BEq
ABzHvn1pNfvDpMsgVHXjweBARmCAf2yL9aQuzToS1+R2n05Js/TRnTwx74Yx/LRgtkFkVclu6pYk
y3lzriTyh4YekiHba7UExhAx/FRe7FRqtUcpKs0IWny3JKytWXtjZwnmIiUHqKY3xGt60BRhGCI6
4KKZGIyp+2ObbqSrAiWEjpMdtnnlJB2lYdRN09rOKrxF1Qon1dVNjQypaQEmZU2TLqwB3K8lPw9B
CnOeLs30faHpzpu4XukAXaaYBMPFxx8L7y1UQYs2z1ppPmh2Lc2ndyvz4i+XuCCs/MlCdPZbp6Nv
spLgftQagFo1NN+YmnZTdxYYAW7mqA2PKe4XNlERCYGmv9CrQlnQq3yOBnWT2z45o2kCnNIKKSH2
ZCZq+zbpYZ0YI028DKUzg7ZGtOSCDQcARTnEekupEHG6wi6psVVHzoiWJxv0gbTWN6SkfwWc0Viu
7ywlvcqAV5H5Zq19JV6YYfLFpustA8pRRrCsNID54OR2hgHA0fX/0Dxb1+CLMExLr1ZarzI1ve9y
AAjq6N6gAplnUHUKpVCXamcjL+z1z7wd+m+ZgD2JUG2BzMNMNNxM9pc89A+pHcJymNhPibE2k/h5
mqbYa22l0NxLtKboZb0VfGpfVSu/iaEPS/DlankkJzcjGr5hXJiO7I3Fra92V2AMlwoUc72Tb9pG
20htcNOX2qOu6w/+VKTHqwgGUCZqVNWLT7XX/wRAgSu0Jxrqmqmfrlf1PU2sW4Qd+2lq0M2K118H
NuZG14oKQqji+ma5FziY/tmjFhRK1Tx46cNk6fUEEqjqVkjJZ6Qw6putyWDJUG/U8i3z4DvGLSBM
E02/DHWge3J0ZWV8pYQeY4J2I0cC48aCQELYzgQFJndNU02KVOsVNy/RrjBbZpIb3U49IS2BJTll
b9J5xXisYZX193mX21dsAVea3weMzoSQsUKtidumqEIY0Gh9FqK9TrnPBPDtEzqPtdwh8jR3FPg2
Ac0JRCS7mu7t92cGBLw1wjgUSbgbSM+a/oEnEacjW8ZOG+m8Ts9/K4I/zfR05EQ3zhK6MtNrVMAZ
XRupODRwHheh9VwU8lOuTK6bFte+WrUUzPr8vqCnZHvDATc74zz+x0bbkgX4inL1HhX3IbcrUKjj
EyXyuVKRKMBHdoPu5IOdzPk4Hdip1cw8KV/bHjXkYRoBm2fh0vD1xfA2tYxyryaGXrunvf1cV/ad
qRsPFDzfXDydcY39+vwC5Pfdh7CPtk6dR5mjCFMK3C1ZBkxrkd79Gfx+a9Os+fcOcbR3Qg8luHzE
n7BNy/EIGxvEYn/Motmga7iwPztRBBS2+s9lLOQHMF0Ny9ixzq7zofybesO1Fhu3CTxxNwKaAdnT
Vcly7GLCeaXV+XM7tXo72lpZcdhknY34hOA+ijwomozo4jmdujdHNbcQF2hKNx4tSA07DPU6E9xI
fK4inhszBIvOmkigcC1YMeoNUzIhvssIOTaNRXWV6Aal7VLdZrl1oQRh/b48Ft8//7FZmGYDQdMg
dZqk3cVu90D6BQzZgvSFKnyp2+gRrsG8RR3I82/fan73NC00mQX+mLH6KI/io0jEdpy0DFYMLhbm
uCGwb3YPclluzCB+IMXoykX/JlXd3yFO1l1rEc+TQvAh6xu1HzNmIKrlqHbXo5puApghc8GEimmu
dVoc6HPFyzdyiw2obdgxjZjv7bxekY5xkxT13k4tIKL6ISVrbdbr0a1HIFBVah9e6jKfKwxAikg2
/bTqVShSxww4RpbsMgM0GRwHyLJ+0pMMSTWwlAmFMxgC8cSvI1HfKC1L32ky7kfWTtQGQYOvkl66
Igz0j2d4V1rqMUv4W8yGUMJy5d7UYp9bixWrT2+rJv9U1Pbw/bcRq91CIhAXBuh9V0z4VlW8nn9s
lend+++bMWEd7TqKOogNqSaONGAwzMveGQAf+IpPBPf1VM+MSgspVeOAkSQ5AGZLh0ixvrDlPCVU
sI72nEw7VWVlHD0RsImR62usp3DazwUxj9w9yXxO+sNU9jt/ur/vcZE2/HNwyEH9B35MlbSXP1V0
rbYBwoITN2VvaZLVeP4oJ9ouwjraPPZtEtuRSRAGOV4rOvmLrmOdoIZTaua6jdesVgtia6fe6PcC
sj8w6Js2akht11D4ufA1fu+H/NdO88dLSjRCoeSk9zjCLskk+XB1qGCVQcLxgaF+pRb65EQ3pS8D
C9D5Y37L0357no7G+JpABlC6BPbpbvFEBMpzMqrjLAKoClhMFWRYCMeQq0OsCEc3ZcJbuhZmqDzX
yV/Q1Q60K9ch75rHNHF7tjhoaAHGI1Pqa2RKZfjQVO0ekxXhQn21KnzoFVT/935FZaTsMGBnzaPn
k6+SA/TwQNZRvnrJxuxe4Jw7f5Kn2j3W0RzDuqStPbVJnFT+CosHnJ34XPM5kujQ9JcsYewB7+MI
Dth8hgGHFoB12yXJ/cmjH001iWabSVpXiZN78ZanmSeXsOCvwrstXBeR60pn1TfyGuMLluQFuD3g
CPGFee5EoVxYx3ORiPrK0okkyxJsUTqRAm3aawuSBN7Zir7XBUmFDHB/Mlt7sUjnCQelXLI3p6Sn
RO+qPK7wLD2lmHnakcRhDdD6LKRto/t2Qe+mWANd/xwl8nTO36zvxtQvT+TkDf9Z13J9P2vpxnmO
WtRkobabxM23Ct1e+KtPkVAcIsoVxAqkx7I1h4gPXqSx7ku9XmcZeMNurNiqm+oOKCSb/xglPGYL
bwBodf4bnlg6mEdDMED1LIv6yOOK2ns5sRxJST7Of/SJ8c48Gl87ve37hJqLE8vRdQdiFr11OO/I
pCitaCX3l4wI4veSpTCPBlbPByaIktpzhrq5pgQB5bGtDoTNoVXQlg3pVLYNNnjQusfBShcy9EeM
h+IpptYI9iVYeGSCQOJ+xz4O7DoD2G7qq2jMYLhIygP16mWOUWPWBf06tKq1kSFt94MHY/Lr6MnB
zIwlqY748STtxo6TF0idrAbyrV6nT+A9HsEvbeuJo0Pd48IwoJ26cUfDvOnCHhp9BOUZZO0K8+2j
IDXKUvMHGaVrZK469dBY2QpGOpuOftFh5gWVyE8lSduBAyr9gzFuSEmdx6m9zunVKsYNf1201pLc
YuSW0rIsiaSbrMzqgdAi3YBeEj3JZn5hrpoest/ejuncfswR+Adc3lQePr5uqx5G84Pd7iEZ+1ls
rgzfvNBUOrUsN4/mBTGmikL6KBy9XP8sQlSdpNl6RjfMUp/AD0Ma+h0UU7BmGgN+n7ZXPunSF46u
fs+8v53m0YidBrTFbTI3nAGyLnlyhHOERfKoFhJVKyjAnkJphNajx1Ijydpd1jUIp0KKsFp0G1Ft
LdT+MfJgJ7daOVNpMYdKeDskJCC56otMhMgccZTTldUhwhUYsGRrenwCBNDSSSRVA8SSl6/H2GJT
ChAmqSuSquvqCY/oV+mY7Rqs0Qrq6daDy2KQVIOYPA2jfTlyK+wIZmzXAZi1tfieX12Ygh2UZ07h
Fi91HT/GrVwslChbtZpyIyU9ZfSAMkKiEDafEcQu6uo90uv3XsIUQMwuXLLefRgaZUmdE4tY60hB
cciM/q8mA/WRELIRYFI7dmvvaL+SRmOCblDDVwRk2zHygOOIJ+aZa0Ue70IgZksriaZoAIpHNLE8
AutAsBEzI0nWn6RCHKCN0sqr6qfRrjdGAXychLUvjTbAQuvLOxNcT0JK6sx2Q52jIgVWdD9YVDXK
azdFTuUNAwDnvRyOza7lGcolP5jrubWCS/NmpIp3PyoUm/Jc3hMvDXRimFr3gniFIK4AZwYeS/jG
1dj/1c2ispPtYFsbRRrXmUJAtNbWh9hW12pSfXSsy6Ig3mDMfyc5+anWQJ+FYF0Xkep/dFGzQrOT
AqESn2WLFDBCDKkrraMwsvmR99DFwSYXXUi5uH/AeZveC4XmuduZkJjRPh7AOysLrbA3qdp/jKgx
FxK09nlfN7CMFEK7SDDvqyfDLBwXSPG8M7y3ShTSOjaCN2J2JajIIIYCda/51YcfvU2ACatgnlI8
JlFVebco8awCQ5oHYVZRtEgWpE1N1Yv8TimkTRl5HzV3f0bMxi0l1YfQtYpZb4bNvLJ4bOM0oNDC
RpIEm5jqkLkml+LKokYxzz3/2Wr8bEkP0Olk9nMwDElnl+GSKXdd/iKGSd1elfs+5VUJ2G5BSfY+
oY4u2TFiEhtJtJejdQxhMam9TQPtVTFI0jArCqFTFaRN2nd6DzlxKemiLYt90dl3PFQ3uA1ZMfcV
/LNu74fdm67Kcw1eJQ5cYtx8oFJVIiG76FAmaOFVAoCV5ejWJ2mrKuxFVbY3068AUGppTCRLcyCD
rZNIVchAuYZmtcStVmw6SZp7oU/LY+BVDAWl2jHx+5kbKQf4c6ugr4P5JDCMCBqv6No6BYKbmS/s
fZwWGLKGO5w+ZD6Z5o0mlA08jOtU5q1IM71bVaXyOXGLqz7eEedDOCnoca/oPgeblRK9VYcO9qyS
SCiFMe9hUIB2eR9DTtPb+Jrt4dIASwbIrNl0auecXymc2NCbR4tKoG46K/GRhUEi3dIruRta5aoi
fwRM5LLhHhBJMCPl9MLhTk2dR6tIN6lMyNtp4HQM90EBy3YIb8+fyYmP/lbL/pjRXFOMRFxgao4S
5VZGy8vjp1347BOFGONoqUbWbOepU/c/+U/Ozmu3caXrtk9EgKGYbpWTLed0Q9jdNslizuHpz6DP
jT/9LQvYNw3sRm9JLJIV1ppzzHIA4ejdhjGC4WKRgs/+/dfr577iZMuGmwP5eI9KbkQFQx19EVk+
uFH90Fk2oRxQxanu2EDzjTsVGO68IcMXROyNZzU3imFd8Up+2KEk+0cjtSKBqu5F+Dikri9UrZBr
bM7UcLWRVzskLDX6oweFd2F4zjxE3xagH0Ov4eIeagrQm7TOiZo3xg91Wnxatbs327Gawy51ZgVq
ypkbk2Tx+4idG7CTXZhfBEGp6orcKGr7VOj+ndo3e7ZbVMG05un37zj3TJ3uklTRsEYCPQCAePSB
ZSSQhH//6Oln/mNnckqC8iwf2COQ4w2cWSJEIWIgvnnw4O7//vnnhudk5+OKahBCi8NNANnPz7VH
M24304KAMPGCJPDcJZzMHVB9QzGgGtlYbb4TQJHp+T2Umb38/Qq+a1H/GqKTycIIcFaIugwom5ty
z8pMWa3S15Uvybmkaq+HgGFU+MvzMIC4ysbgVgMqLgTKO5edF/ExVJvByXkEFC4NP1oHoXZLNvqN
zNMro3WfhvqtdTEL57lE9uHMvMrfOH21dQhTCm0yBpqSXWOVBat8WkpoSmBrHo8iq7fmSGqhTjdk
9O67hhMWVqg7DYqvgOTSm/2WtfTGM81nC+ND3gzTakj+H2X/rZnZD23s3Q7CgrVK9zKK2WvCdjbT
8s2P7UVZanKWDO6Tym9lRXyzFKLdsFpdpboG6iPBr0RkjSWMKzPJaX2M+lLDybzqrMzFgGq+4c/C
mkxEJY43Akr6Kt4LibO3AmIVVXLfV9reHe3sqNTui50U/b3rek/0eu8JVQdm1Gzd7r957cUpGUoh
gtxx8BFvxjY4hAbx9PQ2OTVuf39MzjyFp1AoWpa1UZRqgAo839XQc2GXKs9VQTja719w5k0yT2bm
kBCD1pVjsHHV5nZwVPB/4gFc4kJJ6vXvX3HumHTKPMKU4+t11DFGQn+P+3LpFUS1T+zSSBuv5Gg8
qmrDyT0rNlqFUswNLhSCz43e9Pc/pm5PTwup5JR1NEe/1XmH09J6qWV+YRY6Iz2DSfW/nw9PL1ZI
uwo3dU9BvLczYjOIadHs4ctuWB68PlsERfBpaOqW7Q9kfEQFwJWuUnW8LnNzSj6O2pmrMwPPfKd5
jOuabnF34eGZ7uE/pphvCfKPyyd4zxtkwRRjR+ZT23eb0Y8WTRIszbZYZrX2H7/mZDJuELpoTYka
ZeiIvFDADVCSTSk9DZR9Oi+6MGOeWYfNkwnZDYwGNWsabOoo+IxE8zF9lT1o2zw1J9p0ssOot/YJ
Vbzw2J4p/5gnM/RQCittc9fftBpQOVGImYm9A23xQrpEnxvKgyPbnZKT3g49+lKB+8yqfMoIavqK
gidRQRu9JF4tqPI7U3Fufr+kc599stODTQAM2JTMJpX4YzY5+iJ5ySh5rukiTmYSv61tQGLcnwrj
R6dU152gxy9G86Une7CJgLZZ3p+uSx+yDOBAlt1RX+P40YWXWorTZfzjeT8l/7gjWcSWxYPI6XMf
RfnRy4gHmUioLgHUI5z8mSqjS2K6M2/XN73kx9sFXzdwSzsOcFWn4yxrkzdUFKSuu5NfTpFUkKv/
dq4QJ9OM1HjmqjYPNkFNuLWHpHHRIGv9/Zk4V0oWJ0WstGscZWANo0lG8OeIfSAiAtNHosD0BlAY
iyT+k2l/bm3ySr+zexfDdoRsqSf9OiGdVnXGz4CSwkCAe0ukVUT907C9C8vHuYf2ZHox7IGocyn8
DfnVazZER7QnF2aucxVecTKnKEanyTpV/E1YCRKyIpfzbmqvk6Bct23zVbAvcj3xHFnaQ+SF4Ton
wi7N+zfLiT9CJBm+cLaNTF5SqgNMFwdICTMvB8Wfttle97zlGHsbs6nfzSHcNjXJ8qP2WEhkXCVR
QrZSvTt2vMiz8Y7MuWsXZ3xaZtvY8ncufCeXqn2pWsuiZ6vz+90+syJ+D8SPhzYjNboxHGaXLM6z
ZWFmT9pgyJ2l5heqkmfeiv9D6qg0C9QkT5Nu3ZAY+bc0LHxaMN7DGwJ07n+/inNzzSmkI6Gn5iBw
8Td+Yl15elHNvaxiE5xCeGYDTAawTUT2tCZEtf4MYlqfK6W95OX/b6eDUyyHV0pbBLrlb8CS7DpJ
KjLiPxShZEP+folnbtQ3yfbHjapbIwoGsjU3akrvFC/vfcapt8cB+/vnn9n3nZI4Os/1KkIu6Ob2
1a6vx8ckLD9MNHloCS9sj859xcm0ZfhDNRpjGm2IYVlWsjuQWbNAPQiEN7y0Rp+ZHIyTycsmiRwg
A4fzVm+u41SMC68hbWgIjQ+c0Us7st68YnI/VQtajFOky13qNF9NgW6j72V8YTTPPfUncxQ2cM1s
SLND5k+VrkfkjSpEWUEPfzeyuxot7e937dxW+pQzNPlORYmYbSOtalUHxrp34F5BkBpQhoJzyOqD
RxtmsFT49+g4rECufv/qM4vrKXBIT3pXNpMPsSEKZEo9MuzraTsrvWfP2GaNfmE9OmNKJjTvfzfV
XTu41Ld6uaG/vVRptPlEw5fXCokW1k0vRqbJZOsHR8d4LEnz/E9Xd0oRqAxdtKbODYTqt6yDa7+v
8I6TYAkfj4TXOhku+NvPDOO33ffHe200/pCy24fXlAdHwpWwuV/nI+Eqrr+bWpgGoo3fL+nMq/Fd
i/vxTZ2taWPV6P6mMZp3vUwflOGSufrcnuHUnKz5gKGkpvmbMar9txzO7NJJy/vByskODoMVHfRF
mQefyBMjRALiKhcx9Jd6BO8XECcdJESTOGawNAzzsyTmmMIe+SswyiexwYU5+pym4NSGnNcEjRVE
rG5kUIEPVZxl7bd/1MQ9tCr6pqIljYTUys75RNyxliXQLsIOutgjYnW8MI9r5wo9p3blwIOLTjoW
7epIvcvGdjVtq8x+yjAqtE3aWKvS4z1yNEh2iREtpkQGbUqbiaLHzpf2rLUVA2pG/SxCcMTjEBc3
SQ0PgLBz4RDkpdMEmQ+2uOEyF3mY98s0Rf6tKEWwcB1acpLQdstwxoWGAWSeOEYzV6gvzmrC3S3b
JjjHMQCbV9a2GOthnjn6FeKpgxZmD35d7E2sGoiC4TSqzrKK5IIlXsxsNXuwO4s6DRntiRkuCbzd
pVKbpe67YoGPc7ptMaSPigGPYSiKfVq6G5EkX6FO8lAQPDrh8JKP2bNPfRBlB1tNbggPTz6L+pZe
Vd6sSG/bBLlz6+TDzcCeGsBIsepU7yEZ+hW4PNyr/rrXBQUFZZGbpHenHR5V8gUBkwMbQmyfcyfj
ZvyAN7DxoHoJPyEWDL9456uLTlfoJyKFs1UHfWMxNUcQGbZyuOsaOm0DEdKjnz+FhKEmobtWuS22
5WyyUp0Ztrr3LXsZkqnGwsZykrCFNFuxstRgqfn2XNGsQ9UALSz6q6lOpkZ8QpnsJ/AREazXUMWP
eZB8+VbwpNbNsmvNfjZaYFg1FOnTLtcDC2k4xSpDpDHVTTAvrCCQ75suOea683d6TN3Uex0Z4lqm
L5PeY3SifSv17zNQjLK5ld229MyvIlTXTjsulajedeawbxrlr0QF29hetyqMaqsWjUs4lt2Df9X3
o0kYjbCXQfrYoGNS7yqv303X78F68eIOJ7LNEqDup1EWbfRq2fsswhkM+82JzK35GDrhKnKRQcch
gRV04qWsXq1CvCm5BRmvfv99mjtTFvh++X9Mc14ZdSijfEqbSJNcWa+ctGWICU9TjZsqVa8rb7gt
1TC48EJ/b/H+ccr83pP++MKwydSoTwt2uGlHooGZzYUYt7KdUEtKszENdZl1hDC63Zz+NQfQtqwO
tuNDZYmVTaBgQkn8khAhy1xoaCBsJ9vxLoeL1vfnpc0s4OX1n+k/vAQ5ThSLleGlBvLtwnwxkWc+
6wKGVEbViVi8XI9eXDKCNnpt/bW9dt/0+An65oJ989yG4zvr4cfVekMdOmrL6csJu2tU8gSg4oRi
x9E8VUVF7lU0MxPeoFZmNzlmPk/BKfP7nT23gJ0czlrM2dI3Ww5nvGYp59CuUy48NOc++qS0w/3r
+kI2CERMcdMhtZmS0//Trz7193uNosqcU8jGBnc/y6YqJ/arC2u6+e8Kx6khfhzJCcwwu24cz1/H
SrROjOLPf//4aXv742YXllWEkRezOcEcIhSxngADmeVd2L2e2fucmrAltgMrTvj4gU7QzM/9m8wc
YTGFtxBDrjJzSr+u7n+/Ddb0lPzrNZ2G8Me1GHXXq26HBsjOykeK2i+EdC9Z3x+q1H8cG/s+43Cf
xM5Oq8eHCKWSbIwFCUCvgd3eK2W2LnzzE9bvjYBltrTVdmlV/p1r6GQHj8njwP8ycxTzA9/JAX0W
6Ms6XhlV8lpD7xskUr9CNG9R4wGFk1BBqofR7f7QbA5n0jV3o8762+ZXg46g38se8WJk61aDszAa
HCIbVfTPBvNK7eKEqZwQgLU4ToXVuo7mndfjz4/dZ9+ob1QWqCFF7t1243WgFcgTLOqhrbcAifuf
CockqP7vYHZGltqsCOEmHWh2ygLLppaEF96Yc7vJU4+4qoaRG/u8jU2j2rMST01Yi4VQ7d2gjX+K
HomQ2gYK7kh1iz7tWWpGtWpIaiEUGh5b4hTzadCDyFuparSrZLrwNCyGaXvhJHtmuvieHH88S0nV
lmXY8uD2RfnkNN3fbEgvHKvOvdEnMxEJP7ql2DbXHmFST0mP94hg8oKP31+D72L1P14D9eQ0JUM5
sDHjFBB57YYV+G/a2fU87PR9qyNSHbz4pTHUbTREm8EaHjMqX8SHQIAoSBGVVjebBKJZSSaZEx5C
U/ydtqXT60LU12vqJO8sgnOsq4TR1WghU/4lzbYDMUO7TFAlB4wsCiKmSQ6D3qE+Tgu/1UaHqRWR
l/YVfMZ16taEbLp0iSEZ/q3Alcw0JLiBkq4jb8rfxPNBmwWlCbBzyo/vius9/D4+Zw7up670qidI
pFWp4yClCmZpynLcay9Q+3bEwj51prik2D3nClBP5lbHHiIRZQbHgLJYIRp/na5cBP2NMyATKn21
wZYQrAR7bPWiEPIbQ/Gv2z/VZn48ub3hJHSoen+T5kATkdzcGhXeliG7t5tmrubKVxpiX1T1jSAY
mkDmXSgAS6pEusbjXzOsL5zFzjzm6skEEqhj6gA38TdqEi5bUrlhOH1vH3+/jdq5+zi9uT+usyX2
PuvQr2+KDjEpkP0DlJ0jeRWPvkEqdWrdE5RHMJPyWMVqxylmoDVRTNykVux7zk4D+12qwbCkxPr3
33RO9KIa//ubODUFXuqnLNZJ/j6q1REFjFyOWbajtrcKR+/B1eOnZuheLV+76ups57I/90xyW0P5
WrA42F22lmrpboe2XYyVRF9YFZsKRqNQBkI53VqiyMUq7JeVtza1/s+Fn3522tD/97cLMhN6dSAX
kJQCHNLV1hj8L8NV/3pV0R/gx+6iwHitiN51OmeWFTwvttMuHQ4sIflxsU14Ia83mU9pOMUnb53U
X8RJsand+q0Zi4OftPQidZatdHT6WecU74Fr3mnuV1ZT7S6S5LYusvdWlluNEastb0/gJs7wlK5V
2FRXofQ+G/I5OqJO42pyoFebaewE22ogBx+NCGHBu9m7XbnXJmog18/+SpApWpoew1y90UasobX1
EBm6XDC7bQy/3vrkYepg3fDWATdybrIsgcMurhOOGAvCx5+zyEE8QekG6ehIhkoqZTFTBlHi9K2H
WWeZr6meXcdqNT5WtftU1CwVY0swGAvcduyB1PfJYdr3+zWoSX9IZg7+N2Td3XVjOddEZkZz19SJ
O4jD6jAqXUEIrDcwAaaf00OkNu0wl1H8Gpn9MeB8jo9Lv8887Qpn0wf0bjwkbf+cOeG2SMuveNqt
+7V9SIXOJoKd+jiSeR3HvO2h/jnNAi23gw79Sp82e1wvqpSPqLD7BQh5rrm7yurw2WASB9dHF83C
zaBlhFhm2JKFwKLNBqrVFQxf1WMsEnXVcxxtknRtTcfL7qXwg6siDQ70sDjA99ckWwKxQfBXEG3L
sXwqeXlh9lzFUIpVcd+G8o0qxmeguxZdFchFNrhke3xOvfC6KAsWqOaq47wxABqftUh9HU9f1UqE
BBVKgFO8AVLW5+NblAeHWOaPoieHyFb4x6CVi9n0fRHMtGUxNVz80DimGd7cWj3GIvwToGwJunxl
0bFxC+fDUlAVmfoyc7urycMwTdC54hczW+Agl5ZevJe6vWIX8iyDmnFv/WWNzYJ6sDOr3e61Dltj
6eXkm9aR2FoS/6KeP9e4CIIgHmdGph11pyM/JALNqy0la2soSYQhbnKLa8zHZ8Uup8BZzbWmEWkY
3dY3FHeuGlTRSBlAh4+zFyImV+mHircgbnbYEhDHk9gcqrRcTk4+WOkY5+P9NMeQxvpsOQSNejl/
5Hn6mhjdvUN3OADhHB20BuCDnqQ7CFu3qqNea2wy5+Hobm3I+pgPq92kQwpN3d9SOhgvbATPbLNO
CcLSpa+eILRe05GMQEY4y7YihPX3Oe1MNdA45QcHVeMqbsw8mZYJ8QdU+4gip7DmePuybeeZgVbf
mQIzC++rNbNHwSPpyfSZIA0FVsglfOG/L9I4JaKUrjvkZY5lLpH5k8nTYAfphW3qmdI5lqn/nbVL
qaTs6hJl3abeevCtrVSIbjD6Z16vNbvAI9E4t2ZZb6CnPUZaz87Ldy7cvLPje7LVqIqsSRLoqms/
wuVeCtJXxVWhuFsz6Wzk5OVKH0m6CGPxInP7Ua0w64FtzkdrnajthY7uuXqFelI0SEUX6iiz6cpH
+t00zUZ1TF6vicHdUURDsqxzE8UG/5VmR7slrj1SLtQrzmxCjFO3uRcytaa1Mmmp6nLJoxbMXZ3c
XaUOyt2QExc9ZM0m6YW6rYhmmdmddOZhGRTrpCh3rd8d4qCb90aJkZDCKpPB74/+tx7p/+4CDfdk
J1InRaWWBFpvehsKl5B2sVTyfuPG0V2sqA/ZAHlgchMnUq5o+F+VrfPe6cmDpwI7cbThAa/Tumu4
AObkVz+mTVg0Zr5olP5xKnwpZLe7Wb7UXOI1cdvXSbDvTNuGC2gCRlW0dZto5ibSMHondvuKzOlJ
Cbw/bDH2so6uO/AOU43TbwDIeKHc05gkE6Us4oXuQqgQw6LuXvqoektEu3YdfmqRt9myVd3bxEqp
bQZPBb2xOVGBzqW7OQ3OvwbtZAsUwuNNHE5km1bp5lZv2nO9DU3WAsan7v4S7v4RF8pL3ipvnE5f
efNQTpQNeRpt8nzhxp35CScPMwshYYv4EuAa2UddS6/8KF7rWnXhZTk3FZ2cPeHzaH3Voytpy/QG
6ed9L+wLba7ppf/H4J1a6dMkCRtZIj3LFNwRlRDHJlduuti5skm6+n10zs04pzZvjI0VgeUN7A8J
G6RrgrtSV25hls6bclgHwFVMp37W2EzNIwgtM8Ueni02IUlcYc4a+wsdy3PXejLrDoFSjvVUjy2l
uNMhGedRcTQBptBVuTS5TrfkX+N5MrlyiAGN0k3WAl1ZO+wC8goBjjOYu9TA/NRNzL4CoUA76qRz
jubh9yE+A4U3Tk3fYRZnAdyWkHhFrZl3qULvoP4ziISg2xoibO0bxaqyrJVMOthMKQd+2kwD76yr
3cSxvTV7dxVqw9vgMwM36rg26/jBSeTSJxhioYfF1vJwx5TZcKG0+++TpvFNIvtxEoReSlp12oaA
N2ugOh3mbDTUcYUi6/cxOXe7TybT3iMwvtVqvMKh2yP8rw8kwKCkY8m1evXx9y85UxMzTt3YZHl3
jib4FpLeKbcn3bKuvQhOTbPJMhyfFVu6QtYLHwY7W/xHz0oWRup8TENslfaxK9NrvEsP5lAdKrV9
rygbyi67+/3nnVtRnJOZiW51EUvo8uDRCJ9SYUXpPS200NWUBeqpcM4RDXW2ea0Y2l6p3C8/0rcS
y4SN+7PtUAQVTf9hR8rbkFoHx6+OVqPsh8x48K08uY5b6FSmoi1TckrDTrwHvrGIlOTGDHTAONxQ
ilVElBqQMbLqKy+Sty7NXxxneISBs8zCUs4sL9bgBJXHqUXj5souZu3oM1zrQWHZM9+Pr0Cef1a+
uA8gKk3GsyzvjmFX3dd5u3W08Dbusgsz+bmt2anDPNQrLQcHG27ox+kL9pdcjm3OIAG7cysEHCvH
6EkGxNNz9MFjXC6TLtj7qnHhqT0jmUKazMzy472IB0HVDAD+Zgxashv6CvW1p+4tQ31wU4x8lmOt
lNqk7tX88QuAc4H90U0ofV7m3x+asz9h6gv8+AmGFsfROOUo4GwjCi/oJACk+JA16lOr+M8KxzsH
lg2QcrnIlfApVMNdrlRf3XDJ3Xxmcji1jputoQ6Z5LE1C/Nh2h3G6tixFFxq/pz7/JNpum8UtK0u
k08VRU+TfsTHzJSWw9OFEZz2Hv9YBqZ8958jaGcUDZ2caq5Sv4T40YmK43C/YNmmWr7KaogR15X1
NdWQAyu+dKw4s0+wp7//cd+KodPHhleNA1M37afnXezTvvmwg9cgONLZhbK1TRIPevIRO3fEmXWI
LzGIzj41J/NthPtBl4mpgGwLMXvYkN6Nea+RqB4c6eLN+FJJhnUlFez4IDXUVXYJQP3dV/vXeE/3
4ceV50Nuu7C6lTXexDnfZyf6ehoEhllE8Twb8M2okyN+ZA3TraeKrm3qFVh4sczD+E7slZZf/DXT
Ff/r15xMuqTOk+07oDjOteek+hrZ19QwO5X4VibOih8iQDJPJSZ+aaE9187n74/dGTwGXf3/HQZH
BNWAc53qqv8SKgy5TWxAl7GGY+sxPrgDQUdp8isI19lEGGIlMNNFblyVobs32+1YagCExLzErlTm
pHseu+gS6vYMJNw4tUYGnGJ8q9YILxuuDNKegAGG/ZE/s+hrgnLU8dZPcSaXYgnH28oM3EQrS977
aFZC8GZe5z0U2or/oRrGY6o8gKmcdWa1KB34jsRIy78VdqRolwJ/KplATY4jZSMWExUcrIFz1UFD
aZNr0LoY0HGtK2tDv2rMjwmDg/p8rYlbV/ka8mCeY1IIm50u1Iljws+MqmfDvQOuIvo7MHYXdqRn
mg3GqaVzrAW+Hpes1cYN7xut3NYNVWLD1bYRzW6vpsaojuFDYGQPDMGl+s3Zrz3ZCYeUNaRQwZTl
iXvt2OoaR4BCqExFSap/yqcqFExKzm8ITXr77fen88yR3zg1aKpJPLa2GpBTkNQvRdTtDAc3RiKt
6wyrNXzjjTm2O8OjYOVYOKPZhVz45jPTsXUyHef4y8vQFhx4A5YTQdQcmCsHdK1Jm35ujPWOLddV
l4e3pCNNMFrw16VdXlhPp1H9x3RgnUzLnSTXtG6dhGpOBqO12LSp/Zlb7lXrUJ+ziRz+/TLPfc80
Hf2YBH3AC5oItHQzlMUxVktvMUHFjLq4ThK4sMolbJdwzu16rZP5NugNL6oHBlQ3qts+VWFcxiir
RhvxFJorL+zvfB1wLAo60mhupGUALFVXbi328CyWRNDdJG3+aoHloOkTLcKKBSIaMR02+VXpeyul
ExvbM5/UIrnSUntfT8z+IPDWjkHgst+ZxwH+nKGZr6CqR95XZY3c9ENTdNotqsWrnLLV7hYFxFJF
KQUYJ/rsgBdnMrVvcDO/1iBG+q78hIPrwPywDr2m17MuV949NVkWfrYsh+CjJOMOhpA1kxNirgYY
OrIdWpDLtwMof2xghgRcKDvd646CSs6el16tekX4wRw54Dzzqmt7JMY95LynV0AXUD5VsoUrwckb
J4N8EAMCJKkurH4KdU07sLTjvacZq7yM1pmToP5KbpvOag+uCLaub+zdSn0KcnXdWfkLCce3/ZBh
4HWduQbJLnaGVQURUrEFc6adPSROS5iXZzwlCmimQPMOCC63pTv8UT35CXAXv1TehaAM3GKRlIJm
PrOebX1lSfciqBAssqy46qPusTXlMVTzdZjr1zW++RWBKnPb6MnrUgTJI8kSKM02m2LqNcWmZJaQ
6GCm9XtK7udcGYjLlYhH4sY8EMqIa9Yub6yB0fb1EuCzqy0rV/ydeGF2Hsll0NnqihJANvMQXpCz
8wa4eG/bzjEdCp8WBRk7iosJHkTzMk5teKEG+JMG7GkLw2/eFCptQtqKwoInTeDpNpTGLhFpjYwx
kAs0h8/kAjyYLCx1rXt4ZBLKsOWEedCdaq6k0HwKdRVGSb3IfTbipQRDnHWvQo8/a4pyqkUvnOjc
Zx6Xv0HrLuGrwgpMzRstLh7roFlbdN6x3Xyp/9/zGh6bSvkUrSQI2ZSfUhkQR9fdn77RDnnWbFXV
XpgWQ2NaKkkOhftO+36b41VUo3ED6VbOhGv8ie30Sov9Z0MPEUH7V2gE312Fw/10q13VWKQ+FttG
f+vMbumanj8fh47dTlJ8DoN4wfTVzmSV3uSD2BLM8Rl65U2oFhlwJhuFYpZvet6uUilK0kW1l8CT
b1pmVsuEH6RU2pedRH9MojvVrl2KuN/0cFhFgCzV8YfVOKjb0A+XgU+KR5/5d1kJKUwN7y3HZQh1
Zosi9lZOZ3M6NPO1Vit3uqz67fQyGQqiEJ0VFiWCP86c0Xm2R7VY0QLmGMmRCJQGg+CVyTALvf6O
bwVvO6TzRGj7OC5viqrfu6YE2TIWNz21DMIcUcKy35i6d55dHzrE9vPSbdCguOQz4Tio2m7lmGLn
6/K2QgY4D3JeijTx70WRlPMYLmuJylSx43Ju6T1viEtmU9K0y0iJbisq1Y3b3AU6+4w+vhV5j8RF
7JUOJk1TsesWzUFKZ5kWVYekkJp2WGlPAUQX4ar76aqlpswGXDITcqQR8hatyU1el6SvQ7SRrU6e
VxoeDA4rbOfAuHDkwxkdzCYiuBsQiVI4U2y1T9W2Nv0Zh7RjWVQ3eKyJr1fXJnmhjcghZwv9D6mM
hyZxl2S83sbtyMYwDp+DXt6PTvrkTTxJpW/n0h8Ww0AUgu8863a4EUTSSJOnpI2epiFTi/xBo+ej
WwW8W7GwXXeVK/l9Rpd1JK5vxtSw01Jo6bp30/rAIAKPwkJnPsW5OROtutCChAk1Ry2CyDhe1MzC
dhD/kXq/MXJ8bI2T3Eeed4W135tLLSvhNdMzBXUa39Juc9ZJqX9vGvsMnXIit42JihYy0aYKnA8v
MG41E3xkHHNozO/oxt7VnBFWBMnEe83ym0WfdW+yZkLBok+3o1m2Kf/UwZM4U0MMkDHZo4WxgocN
cTOP16KOUR+4/kE2YOKjFADQhMfWYEwMseEgKWZYBpoYMjNuCP8mvE5el4n3ADeVMLA0T2a2FtzG
WvHkxCUEnuxg1d0cZuHfohZbeOL9TDc0kNHx0hxgECnpEM1bjQ40+SpTIZ13vfxTj/HKidujU1kL
0XPi9kdzx+q4sFp3zb3cVtAOq6DXlzL8mjjgE6TJpl7iRu8JsbDk84B/dkHLFP5b5+ARDEZnL0b2
PAAF9SB/Q/+szGog1kmvr3JDafDqdHtPCWDlIW7uUIcUxbjLLEkwuoGrRbTEoxrU+ns9X7HBlgLX
Xd9tI+qtoBFq9nMjpaKa/jqfHOjqPvXtP32Q34rIhkquAdQ2OzHzmpKMNqded8XwErHQCIWOM5m2
swpRxUwwMKR8YsPIoK8H2RUE82E7LTmKJclCMsO7Isr7RYmUs1OdVRTb8wiO0OP0MEN1O+g8xJGp
vpuju4hoqAlVWauxvy+Q4iq+u4xaCS7eyh88vz1WWQvkQOjXcZUBx2o9GtKuNTdYrU1e2yKPthHY
HrX6GzpOvbTSekEI5wqc90bV7aVWsc47ydELhtc4MV5CC7a4KK9rr6OTW6dzSRJ3qVUZEbjWYxD1
64Gp0shZv2hM22nz0nhAtlplmBP0twx1fd43Kjjw1L3u7OiuNp1Vl8akQNaHSsScaBqeC2i3bEFY
7LzxS6bKh9MmWz3itKTq92FG1n0Z3GIG6mZ9GLLzAhDdG+qXCz2i58lpE0Y5TVEmtjm4q9G9p0u2
K1xloYn+0VGsZcBZKpfRR+iXR5XeATlFxlyQcwo+KoMbxodEeXETim4bV9PhKdTftTTeutMnVy4b
JGTPM9jd+dyyndVg9lfkPG0Mk2BPdXBIZ6xWE+tHb3VqbhzSYWgn86bOtHmhDchPDKyaFDGmZzjM
CT724gM4uzn/auZ22cMQTGDT4F2PWcQxkhCmC9CPboYbimdUAQuaeijpbcQTds4q6/SPVhftXc/f
o/LfN5lcqpF1lSn53wg5CRAXjYzSvsqXpSWh3gczNOXlGxHPgwCGHgMV9/e5w1wQmgACDLVYp8nw
FNrJ2oI+XDImojO2rugnXehNQyCYZ4dLqHfzTG03jMMtcXesbMC7cuIzNd25m8xSfhXc2dDNp4Sw
ZRQnO8QxqzRTj1lrNXOkggDuE1ajyC9dKn/93vHETeCkxC2I+GgEofVikChGnqp7wLetLnIXL0mR
VIsxVen62srn1H6BIKj/HTP/WBV5sWbVlJh//DBeWcVfs3Uz6iJ5u8ia4a4id2imBt2Hwqy2CsPy
r59apGpcQVhVFnIcb1pK35WoNxlyiKb0iQkBdF4MFsEF9r73WzlP7YZaA3lgJGmup8KTErTr9v8R
dV5LrStZGH4iVSm1Wrp1zjYmc6MCNijnrKefr5mpmouzOWCwpVaHFf5Qix0Bk3G26HEjnEZn9aiq
ZeVogdmxlnRoN5yo6OQTGdvogfnhr9632xRnQJM0IEz6XQiv4dbY4R2772aZIz20Aqf0rDnm1bTt
hxZnONFP30kxVJugwlSrmL3vgr3KTCbU5LvpaWicK07W5sop26WiSBelddMQd5btiCWiuw061994
Gc+xATOS2t05L6dnKjdRieVcmVWOYmNc6yHHHCb5tBjOzBE7ITBpK6HRYyu0cw00EQTqI7J/A7d0
qojYDCxhpcmGlVV3XJOftNHe5nhnYLsQo9o+Fnevw0eK8rIPzPKEYvG2KtKt5dSnLNA/ZxRfPcBU
YRrf7Gp+7cKaeDJZQgVgvfl0dquxuyYGrpRFfzEFNkaVWzfIhgnEPocvPytsjBWq6ThIu+DUNFLi
HozXIKzMdnXAbu1FZO5b1Pc06tlk2e+XpuvBd3Y+heb/+KX1UmScs6o12bv5tHDZ722tOcdx+hjO
8THUmk3R2/+GpN+nWV9sbIRjOq9571zjNwK92uXmHV+XFLW2+eAk7TtIuQdh2WcTBwbVXIeqcO0b
11/nunsuW0tfzJ6G7R2oQPBh9zgKb0lJMhfPezx9079XjZw5FuM8sC+rEo+S0ED/qd2FgGy/E6uv
SBXKeemEwWlyQ22h+wai3on8NubxkVdKqCFSX3i1lhxbZ773g/xXcROpa9GWmNLlXJMXNM5rqBQJ
G5en4HU/BXTONYbXZ1mHT6DQtduYUkvyrRsKQsUBoWPl1mbZ2ziHRtSZloYWjtOuAPT8QKN67ary
VdZQ2aGGmQBrVeGwt+vXgJQuzotq6QP/3c52G6409jdQGmgG2SzetjmbdheerMoH1mH0OrtrvpRG
swW+u0VL4p7Q9pvMEjinjZbQ3DqLSp1BsX4CU7OOAgTdY5AfdEP3ehCc7SGU+8kf2WsyR0cUwtEW
c9thrOy/6AV8IQ7nwDPXJcZYS8SWt6IU3cLQ8nd76EAe/W2b/nBUzBcTitVE2RUO2ErLyW28ysd/
DVi6LIItfphbV5Rf8xQezJwnhTM7suWHie91MPdqUmB59uSHEW5w+jpuPFT0qgdnmsEEYai6cKhU
Yiyxn/v5VsBfXNCTw1BRjv+Umq4+Tz+0sU5hxXZP2RVVmbUCuPna9KxX7j4Z/X00Fc951xCElF9m
I9nw+0NC+VSitseEeh/xp11UkXer6H5IOwiXML/8ZY6P4bpLgPtr1b2KQ3Bl0TrLwf5n6cCJ6AEp
yaKJQ4ybXdWO/NfTgA1l8DhkwwiDjT/HbOsZ7YFj3w6rQQkuTTwwmsMLU5823uzcFMixJh0Ih+IA
k1a2HiclpeN0EtsGWYCxL/ID4c+ybud9MIqaOmj5knk8b87cw0y9aTFRFBeyfLKNwtinpkBTBjKy
yyhEBXQ2u15rNkOR1kj7mz0WMjh/0McML1aX0IhvdnYEQCAvD34pL1ZRbVJ0VQJNEwsr1K5mPCzV
NFNXXfjzSSCRsDZs500Ntx6HqyhqPnRZvho2YN7UUaVv9uAOPOgErjmMdNLTot4WTvUlFAVV5yjz
vxswoy1cOAwHYf6kKzHcx7TnpO++B5MZyH21wfg0D+Wuzotb3chPdyp/67J402K/XnUNriPom63U
b1R+8dKl/dGFFNeDWSMbunlZcSKL2pY8AlGaSGRgFb1wQr1cJqbBE2jcf6kO91TTqNxZt6LOXxvf
fGwdsQS7RfmcY6oQ3Tb1iFql89M3CIuisAMxMpNXa/ztzHrn5949qkp34YzJ1fQygr+MYVZTsusw
jgpz79DU3sqdHYzabWuR6fD/avsXpb83h94Fw7mxiuzs1PGLPXe0NJLnqZOPVuFdqzxZlyPP06Qf
aQTzWa+Smz4j3GS5n3psnnVzuoTjuPIgaCJ23mBhkF81RM8VD8NsqXczcxLbW/tjuBO6tlL40jET
WGTru8ByFnh/3I3MeKy6dN077lFS+FKv9c13B9S3NoJ9bpi/Q2St5xHt7Ri4ba7mnWasIIvcgt6/
jpED7JLzuPgSufYWA9rUsuksQ2ufBVGAM5S3D0FuqmGwM1gVk/bVuoO+LLG3Mwv/GbTasFGj3c6S
gF1+TJN58tQjUO+lsHkdaMiF3Yz9Sm3O+IjdU24K6M9vX8qE2Et+5Ej9wm9tKPWbJt2fPH5vHOZK
T+nQarsN3Mx0VWX5q2dHDMF0KEYUU7XJ6REGJ7gXpeXc7Q+zIu8LzCdmlpKC6kOOGwzXCdpParMr
aHkbpVinbfxsS2Jsu8PmOSvaK8bKW2MWawmuU/V+oHC9koCsFIJ5KPGvmoq1ajxwQ8Cw82LyMI2o
4rWL+5fEEhr8NnjT8Zi3HrMmTj6Ton7RYCA6c/s4qWvH5VThv6awPE2o98SKrTGjJEoUbrHrhu1O
y4ed5uF/jdHp0izyf+z511EhtXOBDLlWJR5Dmv3qRkAeYlOy7pzmw2ljY00U/6H+4u+9wPIerbpl
6VCGEa5Y5oTVkjmmiK3sSs/C8l7HajDYNZFD6ypEW91+YduUguE+44+FucZ4xWIXvHQ7+AhUN9Oy
yoc3zQH9qyKcpCSh9LB+V1yPEmn53E8ps6K6h21TiVzRMGzNubzkDC0KL0fIKN9TE16I2IvNUOmU
Lyo3Q8BVPtSA8LeIeGuLaqq+Faw71y2ACeaCZbIPI3HJEH+Yx/hh7JzXaEpv0rN3fuj3Gz3W+0Ue
zWwkBsZG6aGw6lvclk85ZNF1Hhr7VrP0pUYMsqkbbAMzz5u3hqZl4BOqFnUTJJXyrqU4aNLuMF8o
Wj6ihXjQyX7oubD7Nh6Cgn36K+bm1Lnj0R+bCMBQoS2alkK2Ca04SNsDNITXLtEOCr+DzPnapk3W
eu6t5Ki9VpO/nlouQev+TWDPowZRc0BCgGQ5V0k3zXyRjmO+6AOCdpl1yADlYCxJDETu75sxP+n0
KvNEFUt1ZSagxTchplNXe5RF3QzWUJfd1AJtNXL6MOueGtIDWpmhXx/NJDq1Ilq6VnHzLLHs2484
vOad9Z5F8VL1OztqfiiVQu2onE+tfelgp0m929sAq5E/LG3tRY7fbCqV9apRE4j4u3p4o6zz+6dx
F27/yP/+SoUNrUYKDuAxbmE++ccpnbdqX08VkiXc1tYr78hQLXRwC2JArkBxX1nhPR9qhxcpKXv8
BOXWQr5rocTGJ8lmdpLid9Ap9COByNsIgc+mqfVonDp4fhYWFcIpXdSqylpAwA7i+Sy4LVqpZEJb
FuGdA3OiXdq7P/yQujSGKt/cfKdBeLCeVUChMtrKFBvas/wWn+I0P4TDK0YLR+Zlwl3TpVfXzIkv
2ddiqocGTMRsTpZKuyh04hN9iy6icCm0i+J75cTc6pqJ1hAnyk6RS9cjpMEOBXUR18+ZU5IJPOHO
jGTDJtXljTDCVK+17ikV7VpdKZcCIPfKdRmcfB6qybmJNQz3wXCqQaV7wYuK265y2h4t+cyf9jak
E54YN2nM1taZXmXzk0/PgX3lLxXBWvMMSmXUjdoWEv8lnIAesQHo1QG59xZ1er64RfWkwApkFOoR
1m64NBIw9OalUAljZH7xCt9VnLuhpHtIabBZ911wyYZ43xRKazGLrlGrk4/qI8KO8Yt61L0FMoUZ
boKAR6Ln4FXVvZx+hGR7AjIfDhrVRLpYC2wAPxDxOSC68KBQ90qYgL7gPjH7R5WY9xazKxymqyvt
pdU1F9rkwJJR3XcWOg+l8CDrcfzAAi2MV42hr5ongGxLjeSFp1XBhqt6ODbhVkeQSCEfGnY4/kPa
pt6BIV5yPYVhwM/5jJsLv6cmYoS0SRLc6c773l0tFEU1t5DngPwg2k1MTjhBTmXIcQDAGpiavXlE
4b/xGoX1sObiAhi3Hl4xq9upD4sJgVkaAV7bPvZQsqAOWHirLn12Tf2p4hGrT2bYIfsqBYG4uo/o
H5rFkc8Q0Vs3PgQJhVttWqHRuTCI+QidWk7eVofiqRFTtyu8ErrsmlvnMYXySSdJvW9SP7skJGzP
co4fWdhmPJK/cAoaUOiGngahs2L5sDrptxShucr7/jzw173xi6YMT5878nP2fXks0RT3UbnIxbxq
WQj6kB3s6E0JmnH9fdi8DGhmeN6dce6N9GvCbUMBIeq4fGzGoFvUnrseUYxgjrrlq1pW6uL4ADUy
fw/cvPCGaiUY1UEtj7JPrrl0iYrGfazDNeSt1X3NI8E4kjcGZt1yoyVvzfDGWCmNlDBMXvgtH5GQ
yu857g0WlUAKl9pcfeSVxAquQfZg1d0P+0/VWAcO9ZXl3NSjtI3QW1FOV5oXCYQQtV/yZBTHhS8l
yvkuAug2m+D/ZlxSFysbI5RQTaut0n5Q0BfgRkl/VrGeojEzirITe74wL/jXNZyzTVLWOwEdCUyB
3to8AJr9rLSyGA4FXOKHUV2+KVtG3luJi3TeF7AVbgDXxE1pY5yRvrKfcg9cmVI/LQhh/v/X7HCD
qmFyqYy32tN4TU3vjPaO2sf6rF3zo/8+YvU8Qf6tp35G4XqEdV0DABQL5KgXORsZu1Hl/Prxk8M8
ShhWuxMchcOSdDxl9zTlm8sBpLZVYZ5pE347+pmrUw85ibUdK0lW/zoPSZJ5/pU0d/2wpCUdrdQM
pOql5p5vpBuV3jMbTHMbB0ifG1hF4N6Ex88bglwANTeI4bAP6SbmiBPKv3/oquQN4LLKeijVqCEo
Bd0R3sn0vQ3NbDWCfvCto0Io/H4ZePk6Tk8960SweEIRvMwQ1dQoNT/qQGM8p+j+93T0t5S7H+qH
sj1HvrH8K7b+eXKog46JktAswXQEHBMDyX7ANsIbqcO4bb7VqOP24YbBnUtQgx7IrxTTbRX9x8jj
Jc691d752GoccCC9sFDVylAnByd8eDW8biF0+hdtvuEj1J8x7fn9wLzUbUFV/hugInT3B7X7WdEf
+Eg9OzUXlH8I04t3UlpvaiLyCRXneAc6jeuJ2JbMGY9d6r9KjZB3BnuxcP1oWXV36K2LktCB22Iw
RqMiUJbffDT3pdbrAHPUrNecKA3VgVp7L0G1sd8oLR02O2Out0G0NUlrSoAJZSke1fwLCwXDour3
N6tCYir2Sd6RU7nnVJobDF+tM9L4K7UR+u2LJY+iNTa4+1EV+BohRfPFJSVGGOnQhBRbSNOGYlxz
kYKIni7TVYkykEhjf4FHWxWQrib7Jv+I4m6lUgXXrlbqIggXSnlkowvoPPLM+VkMilbKeKn21dpV
x6U6OXlNUutjsulU4jKoZEpEVUlY0h1bcPX8Ajc3cXNc/J/PTgfSntVo+cAAxTbtv0sgAHVAB7Os
T3CqF7bxwvCowIOP9bnf/15RxTjiUqzCDn6gdiCmBG/PrGAk5vSXn/JE+KGKDKLsjDfrFvuYZngV
Xb/FTWnRQWPsfKz5xgXsx5XahArTpSk1nNTlhiZSdrx9bLY3pxB3FQ0a8haOuM3qm7ySkBGG++xv
qoS+s/RWFa4Do0+l8wegF7YijMxbHWir0P2Z6UjFQF1ccNW2vAwgp/zk5kYHN7uM079EK8FzPGhT
vfVku0oie9cV9haXt15v8Q9UYlbOT5P8GjH3OsJOMS9qB00o3Qxk10zIcOw5NpprSUGix6jZneCl
FtE24pGFPAQmnLopNXjmBXmZ1UwggnX4Rt2iWqJZeVEHiTqGfd8+MXBqlrDXSv/DcaaVFU7hKsXq
xcDYIUBhgHx7SLeFfi/13yaEDCQv3L3hY4QSRy82cUNCYcZDrwLq5buW/AhbX42ohvNXskKXJt2m
SmwiqcITPfxjjZWMCJoj7TmXyDaNSRSIUGxopRmF4RjH5nGTK1pQtPQcsWmn5p5CMg3nTxqti4Ju
dDyXJ8OADm7ROv/h3xHNyNzGd7AFw8T3kjfGc64kHdB9CsjA7fgpV95lH1xhh3xL/MobIqGwMLkT
O3nmcQb6t7KWMLAkEq31OoAmL4x0R39iM42EnQ52w+PFno5jCVcZW18mxVha9Hwvyj6GUWkxceQ7
h0Wuh/lXhkUsD1drhzMvSnxM+C4hTZrSrfpDvkvH+MoXwEQP/EoVMYfy/N/Q/qL+vHHlZycPYfEL
R2/bROV2FKRev8o6T/+RbvgIRmA7Jt5Da44PIfVUFxG80n6fiuwpTEisk3At43GdYCEksEopadBz
k+DZbhNah+BlSDu4RgdXe903yc/4hTGHYpe719ab9wwad9wF1TGYE8g+xdZA82kDOU6N59xSIqGz
31KT4uIb6NFkRI56qUztw5Cj3aaLrZ9kFDdD7EtaULHu7u9JtFeej9lri9EZjzHrglurdeT6NO0W
p/62nSxEX0yi7ujqIBItLzT8JtwXI/YKr6dR1ZTbkr3MRo5MTfdMVfyJmWu2aOCipADlHNzd0F64
3iuzXJ2E03RSamR+CO5jRKKq27PlWCyXmKjfj5tThZ8v72WDxqrL5Gt0rWlnCOEtmOb3okCoKJ3O
RJWqA1mbiGEknym+iWr8GKeg8NbzdGVWdG702TQ4qOTNAU+RjVdCF23LfR08WOXrWL7FKbRcXw1u
a2TYPjnHCsORULigsH1Uu7xDnfxOPPU0fK3GCytDufE4w0Uq1Gj+UDKWle/+vYHol/rwOus/E5a9
hpmdeFfln8MXhtoU42Og1UjsemqGqsut+Qu19Pi2BSXBL0VgHsB21YGzxins0DYdxUrrkA9YI9LQ
JNU+h90xBijGrVAgCVv3lmo2nR7OfLwwzdB+8Kl3lkZ31+CfUTjR232mx78DOsG0OGhWAIuySCyD
g9CrT51uQRQWoGBZOMKnPhOWnVSOzd5S7bM1PQHD00nLEv0b855g5YTKKjxBbPRBFDXNn7bOD3QJ
dqHbkV1lwbU3xt/eKnYgjg45OEOBu9RC2OzWbjlfgD58iKF/qhP97Ona0Q7yATcgONK1bkCHwjmc
dt1TimWVPoUkFWP/6cEWoyg473WnpKCK+yk9RpA+6bSz7frd9PK921j7LgepXEGbqWGVgUCDlx3r
GFNlvr6w3XmZTW4DeAaTZ+SwsuWEjF0Dfk9dhVc0+dLJKh+pvLIGEO6JPyiSx14hU49Fr/oKTR0v
/XRcSc6nCwLm3so39eycAb87IAW0j8f82pjGP1O0/rIxq8ucGT++D2UFcXBkpTsavY4D3crqie0D
ieho8p0aJoZ+QXq12/6ZRmizbAfqb1rbf1GVo6hMCl9K/V8wg2TMZ6TFRVUe8sncwtL6Q5zI1kR1
LhEHdLfA3qSflT3tWz9bycFYMkDXgYebauGbSVoyNclLHRSflDGfqMmSO3YfOQwatXMWGCrlSL3C
GFiFob7uIvaiIaZqErnhwTWyd8Lmh6ynHEOnqccrR7NR/2OzKvvSWGR1/EEXIlsF48ROY8JWL56c
1ieUzO7mPKK1axCSFmZ4ia2cVnZFSIRNGWq/S78vqTRhkrmcmppSuVj7iCyh7NAc22BempF2pZ3/
ag/ur+uxSdjlQ8mK1Yz0SBNtURuo3dGEIH+ePgChgfZyxvexjl87ZBrNJHk3ZfqqYLxVqSP7R2ms
qYO1lwtw5QateTZscFA5ygmdQ6NGwyHTMc9e7Br4ffnTKhTGJbIyk/0RrRcjoG0/OJuob4BWTNat
1cUZPZB4EegoexjOcK8n5xcNf5QNg/7Fs+J8HY3Zlxs2aymjvTRq6zgkFpZVJpqs/vPQiYtBcsAS
ZHokFXsokXg3YShPwGxWhwipTko6xWGwCU9q8Gv3Ts4YM9Ckq1U1XKJkkVbUPrQBdAsjWG2i2jsW
dFvzQd93s3tv9dhaaIHM1tpUEFm41aOl/Kcy/bsKa7xRnWXuYfc7cRwxDQKvaRaJReLZTeixF4Fb
L8XcreM2bpdC+WqNE+XeNsjenYk+v+39uKi+VjWIaWw/9kBUVmPqrKqYynhhxwG1TTJ06Qd7Yskl
/lLZIijmJ7SGKZp3DjBeTv4uWY0RDWxnfhicyD/6nnsUDlKIZKpCCw+OphEQmhmOcEYPpGPem37/
btnVg6F/+C2NYKN2dmKUF9d1VbuyPrjdvAoq/R+aGWub5S+qkVahFvSPZdX1qwFd10XHbA7A5yBA
MZx8Wmhz7269rP1srREBVuMjTjhyau3RGeb14GrnpB3ukszNspH4a/Lqa5AophjCGc+QtaIXQ2g7
jZL7wikI1VMAfW5qjsvOqvBXsC2UJGW7dW3j31hbd01P2qVWu6+O7Cjm4ZCUWPNM0SM9Nqa4ZbVj
rMF7PZlt9pp6fbCtAgScMJIqkomKuRTsgESzKYiewWw39RSvcvKBleNpL8kM/dCwir2q7ci+n6ix
OJcUMVWhyZFuabSuVVLSD4euzX41DdSndIBfUHsLZXhE+GDVhW/tXBxK2b1FVYXc0JqW+abJBlSu
nbMbxOcqe+LcAxX7ntblOpbDWULxAyO2kxi7lZrD5AXn3K6RSyGKINairEyFZHhQTsOGwo3+BepZ
SS1GvGYUUjht+VnKGKQsPJPeFO+Ig+iKyDyvY3LW/kCUV2fXCZHIFDZtKhLQD85eHbmAhiaLTst4
Gco3EIoLdRbn5DAx6alL/js74EP5/xgQ1SAx8s6a7DZKd2119YMFjiio3b0fz1st8BE2S/Jt4QZn
Q4ynoWv3PlaZCqk5AdJRwVESJGesEb5r0X00afhmIZQ3eiQlVvdFEv1q1ya9/e59QOl5ORbhqc7M
dzvJKSH1cukRsS7SzNir21egKa1BWrgIg0ecClAWc8G/64d2CLy1HQyXjOC7p7qIPcjJjMDGpnn8
2fj2vUbCBohxqW07ZFFWjdWWKNaWT0hJeahYRo+RHr9W6ZycY7t48KyecsAc+ovWn2AfB9Ye4VTQ
3O11jIt/bdI/xZzDsyfGTeTLg+eln8jSsnN4Q0vdVgenzeBJo/QB0pY9ZkgTLX21J5PvDbFcO7Zz
nLom2qVAJKMZ98mqdskJYns+pwIQ0GLMRQFl06DwBOR7ToCLZ73AVZVuUh5Y59TJEj4PJHxXuSfy
SGuF916+dVNrJ6kH1rGxlXj4oTLGTjMb1XtVgnXnGrxwBAMWuQcM2D6sMIGrPM5K8XXlc2olRnJt
Q2czFcjsIGu8CnNChDaMaUokdbTSpAM9F9GFMot/ZtAm93niXbpuQS5+1hvjGKEzk4xAL+KhOhnx
HC8JKIMmfe+n7Hew+6uVdE+xiH8zzuq6Dq7RpG8L6t5OQ7dbdsFvYXQI3Tb5sPBHekOB5x/YWteO
FnGQ0WIT2LerGdtGtOHdOEV3wtlA3zhhA9osO9G8Khdv4To/VWSHFEf8wwxHVc+NU8TiwYhs4wT+
e+lpe1uvzkHR7B32ANfTXW4rfK4HtlvgkaD+kmF8svDLMqL43JbNmza7N8zwnmpyFFPhg/rsOYHV
qUX6BbjMPemjl5HsZ+zQ6ACNMkf6h9pf8Fk6minwIujkZxVfNLJbpm661avoYGX1XqLh0zPJpGmg
pEqgYTa4w+UpuE02MBWqmVGzUSe1ieP6NFUn9RdzDkSRA+gSlvmI7LK/8yierMp0ojXlOhR39WPI
cYMrJ+ngKBE6p9aTSP0RqXVInX5CfYR9yQwxxzRkwD4rvvLJqZe0NXQF6AP4WA97ugOVCa3K8RXw
ZL5OInmNC3F2mukdigcncETUMTNIZSafrM5OFnoQSXo4w3PmG4957ucLv7IhXui41Lfu3hz9eySG
d3/QbnRbV5gI30Mc85rhCy+hm83Lc6QakdlhmIePpB8/YIralIepFPLcAcYuQWpzKHtb6HJ39X3f
NIdBnZ5N73LxhvZkItJnlHm5HChqb/SovtajuHtZWaK7heQRfUx6fVSJKWUeFch4bMRT1uLtaNNM
8iL9pkY5LV171xepxxMT/qqoBkjsw8XkTI0r9wfBrGqpGDzAdV6Q6Hz2O+tsiV/fHd6C1ok3Vsfg
9DAsuPpQrMzMpbcogoT0Zn6Ip+5EyrQb2LfcbDw2fvGoLE71qtpWeXzocuPQJDa9lKJfDlX3C+vs
MdXtr5YpqMo0Zlm8Zx6wLB79uRJiU2ALKuP6sSK1Rkr7FmY5ubZBFxpHBMPQ1zgw741wouyaZNsq
cTbpPB773HpwWpDq6D016651sCEyr0NC3toJI14SEY2LwLQOvUVpLPAivC3xwPCky6iNSKWZlmmt
NbCE+0wAxM/Gwl01daNt6oqiJbWowQCKEtrWsIfKNVIPbk81+L+FN09Ydhs2KtTJtsVrJCYJ9NNp
zV6v7HVrjk/E5Ve6Vv1rm2aifkbZb+SAFYG38UdqZE5lLavC3Rr1PO3rqPrynPJZWvluBnaNZ9bJ
K6Gt5e1jEFvsqvZz0DefMLJPCh+r5xCAzImeXzTco977rIfuVZ0tXtK94xgKFjMlPPXsjT83D9Dr
L8ZgdrivIvQ4ip++iFjOVnB2S/lM2PEkwLeraCzqqMuH1ilwmt/CB2QTQUlfaL1LZOuiIs8nAg2f
30AcEYrbv34HgLtLYIZUFKpjQ8Jfmp4C19WWrmO/537zys6x7oLpapTux6gca2TQ74aedAT3yKMx
hcFSRcv0mB+6zsoXw+Rw2/W1mfId+8Cy8HKIA+ZKK9B20YuwBStOv/MP1K5A7JxmkCmyOVui34y+
M/UGSErUtBOd/YyxGnuyXJXhCOx46STPJGJNtvXH/q2vgRxPSrLDBherO58WQT13fCRavIe+3Jt2
/KYNgMNKB8kSr/5QJhY6ilvqa2DMGJkWj30nHlT2ZElUFPD6U4QCjYldRuiNpanACmOeHpM5+B5p
Ea7kZG/msfzRAdLmRrUrC+/B0xFOD3Xv2ormwTU7dk2KbIEdfLSA0WxBQa0v2CQDAViU2uVKIe/x
mT6VLDecy1j4Mt1rGq07zum1a81HE/YhwWy2S4PqYM+o/iBgjQFzPAPG4Tilp/blEq/18EW6Cm08
Fy3bcsyRROqyBzPKHjXNhDRSHx2A5kbd/zMJnNDLt5d2ZBwVXU5E87KIM2ZNim86EWkOyNOfTgrp
Xo/FVxH2R8HdFk3/mTes05DeyELWJTlSuqnq4amS9YFK/y6sy9fCHJ7EmB3MLHi10TCUWb8OdDhj
0ICslqk+tdR1YBoGnNYue5whs5vVtd2yJoBaiI60Vw800IQZrQPRvjtRexpn8QQseA14fKtmk8sC
CyzwGdSEUMd/mXiWPXXD0qlffGcExWUM4IyoBLTuNkbOzuyKnz7Kbjj+7rKI4NT2MZ8uRfBQIc7U
opOk4wWNG3IDJ5GKRzlPO8fs4DmTLsEn3DLMXQMWZIBvWxvtuiAsrPrgn0QbY1n72tGF34E3whNN
913ijR16FOgtwiNbAnQ/xEmD7mtvvqDmRXvEM1IkXuBLjeQGAGveA937TNrsbGMnp0x7VVyeOzbG
R32zVUPXZiDkDTIVtb6zUtB9b2zcuNSMCzwgTeGcvhQ19fCyZYlzkL5JfX7uBhKPGRMkFe6pOAye
8lYWEthZsJ/Y1lKOnEmWxyFCfDKfuk8nm1ZYwN60ct5k+qzT/2kI8rlOST0row9i18VHLrx9Mc3A
nNrxnOFynCkqi91svcb4bGZJhRyrTKZftczncB8g5E9mGEjojgx+qOeceXKjz3gQZFI+ZnlFp51I
yXasZkdouPRgIi9jf34dAUuUdXrGAXoXcExHDnVlpfmBwC0qV+FqTkG/TuZV96LzXGkXu9Sgns/n
PhYP6F3Sk0ressi8pUP/HMfIOZfZo8zbTZpMlEwYgjhIfiJTv+guhQa+h154UPmN47S/ajOYqH9a
WREfRqM5cFSbKwLtxViJc5539N7NZ8Vbc5PsVo1Y5oLHe1SjDYB474IpjgTyWrphnxAQ7rl0c9eT
TYNyvoqphdxOXKo6I21sP/pDffDn6EHPwbMIdBsnHXJD6RZHsA13o1FLnNJPKh+yEo1Zx+7IKuhY
UVkSc/BA4+YR50fgLP4hFy50sRhSF1XSuB5OWEe+yACrP1Z4PhqPViYvmmTTpHC4h2+y1Pvi5vuk
MzyY3E6BOCNCPJFz2xV9PgYI9cx8fNdSgFcDFBEqfs+1P3f4EAVHhypEDbthMejGHf7gDKhA3GHa
rOmwPtN5fDIiiFBuOr8DruQIy8anFnRyzXtTQ2bnc/Ac0JGZXNSAlQmwfUppmkGpwGi/2iE5A0T7
EIZ2ox75krTiC2lNAi2gtvGYgltQJd8ZbFwDCXTnx+1t8rtrNTYbdrq903kpI46WQjaOD+om1bLu
YDepU6yNhm/TvNu6AGgSN5+WbanCDQgWian2KikQ4QtmMGS+XVyEjxS9tG12aMhckLvOnT+959Aa
nXSGZzIAKVBO7/MGsGK4MgMUJu0Uo/TWf2vLmJCmyWk794PKDOZ/as1XlXgOx/opSI1D3ofzEmsq
SGeJcbH7QHnWUryJ823IJHF6HoU7Ke4B0IqkwyqzjMZ1R49w6Jp6qUX2i0oeStiblEz/w9mZ7EaO
ZNv2X974ESBpbAdv4n0jl7vk6ieEpJBo7Pv26++yHN0nZEQAOagqoDIhyelGMzvn7L32E22z9VSM
72Ia8RyOxbaT2raZYpvpQnlRG1rsG4dybA8tfzVNN3gP07LhuhLF+kNQCL7h6EzgKJKMZEb2jmay
nhtGgeHankcdYQ1Kv3AKPqlgFkY7Dgsmzxuvon8T4HRYRrj3Eu6UPcsUXzUgF/NBi4t2pXnmc8JL
J6uwWRZdfB8pe1/YfLeheZ9Rk0W8gXqg+qryEEwYCInHIVTdxXFjNkmxIG5gaZZsxwU7I3i381xO
zwP5DQtyQD+Nrud1mHf+xC5h0R6m4+u2ixj411JZ3ZUnq8q4OJsS3TgiBE+L73Ku132rrg/zU5DM
XHyjDUKyVTfMTxM+VV+0r1Cj9nFsX5EdMu6dip1yv/jqyNAI8llkEt9gU4s7PgJ0+qa/DtRhORwL
ewqOWEmYqIXrJhXLhggT1OmbsqwuZRL80uf4pm55biE7qpAZk0hr+ra4+ymLrBjKbz0X1wlLYhEy
4ih12uOcKbMW76uxRuhiBViYuwcTCNSMD8Us5o/ctaflyMx/SPRny+rKTe+j/e+i5Lnks8ZpLnCA
F+9xgVmaoVQ0d4ewyR08eSTVgydAugyWkM3MoOFZ4zeUNh3IqZ6WqS1pDw/WTRaQCYbITGbWXrqU
G7R+cHvi5c+T8ct0mbT5Q/iF0P8lcxgd11nHZTlCyVNuzSq4zbrmaKGSN7zon9Vpagw/uma6KRu8
MfUwABZi08u5AsrC5koXoRtr7Pu+rpM19+Vv9vMbVdvqJbnFg802lCNmSDdjZRFSWaGrVREEirMw
5w1Cj1FbUl1uIwJNiFWlvy3DDi+rHB0s3e5TUuIvynESNAnj79j50PEb7A2BKMIEQhI2OBeqQGj7
fMg6ZdddR0z6hJMQzBakJ7yz4Uo9rWY0bwffvTpgO4WZvAKnPCVOd4cLbcnRYy6HImAsmT6YRbz1
nfHZxuKXuu26mbQHZzJeuZPegvnaQdZ6smx7nTEh6qAGsGBQypg2dfmkf7El+3h0Bbp++2Q50YRq
eUbAI/ATCOuaCxRZmQ5KsfcRiRR4Qs3h5GTaOTDplDdl9aXP3asD/IBGEEsgyFproX4tDcO7uMg4
g2VGNyy+UHzyNuqzf4zGmdj52DlpQ/RSdSEU6djYm67V4w8ezlqKTDasmVhk8UZ9Qi41Ly4u44Wh
HrdGcaoOpJIN3HM7j5oZeYlGMiPjfHNr2PFrPJWITcL+Hdo+eBx+RK2NXFol5RJXqhJFZQMRgu2r
sgfsFGGyDD0NtS+C9WVFjZ4K8xhZ4iyp53w6MmGtj4fS0a+jhy8jrL5JS4a1z8FVZBPfdHzBAbYz
JprYwizvaR6cOMig0YQ3A+QCXTbbUWdIgKWU+kO8z2Hz4I/DG4Tdh6RC007uwn2IxH7VccnU2+kS
cA+C9XRuxxrrxXBbOPU2GaNbJE5g+ckKpEeNU0n9hGvjmA8DItMlI8+K+kdDeQSVYGG65sEoK5Yp
9ABMWMZ67HXci+MTk7bD6MQfALePs4N4Sxo0SoIxv1MfsJ4xOiZ0U5EHPWRcSvFt2bs5aiIgA/ql
kXzFSWvcoNDa2F7B/GM8S+Ft6bctfDwLWtlAnooeMpNuWM9MdKwJZZLQEObCSw91Xx1Mfzo0xGhk
OkI+uvrr1Oie8iwJFgRq072MuTjWZfmY0ZygfqWPGHWHToSHdirPM+xDhRTRtZkGQ7gbOkgcmCqQ
eVaPRLIehkTuYlgN1DF08tPoaSjFd1rjJzTwA3uJj51iOPlzfho9jpxgqOIFQVk1xyJCPLsBqzWk
yyybH0Ve1+A+MfROM0qFuWPxhGX+MPLPW+4MRluu5ojRS8WkrWxbbemIGlUS5hsTOEMk4nXdtyYy
SQ1xl2c/9VGFGFzSEudES812qU/9hsLlKHOdOT3JvBoXMkkXTCE8YGMThoIfLw45s634MrAzl8m0
dkLkqLwfi4ins237erqB7b1N3HFXcLePO0ffitgdN/EErsTQy4d4ruk4+IeB08CxS5SuDRP8Hp61
WbANTBT4npWtm9E7Gr1xzhoWHm5hmsw1l1ImvnfsyaijY+3TLuIj98Nnp0r3bdTBpSX4qm+tfRq0
iAjnZBPR+JzUTbLGp8/dw+vYJlVXq5OUjO4hVC0kae2jdPrM83mHFv7OGjIms9VLkdu4aclqpV9G
9MVVt+a70EhXET3OSlTuehwy7OIIZiaGR1gLlNwWQWDm7Jos/Mxr995359t80O4BnxxNN7zYTX6l
J4coG2OnMwwLDQHOefBptZJn4YiJzRRWSQcqXI8uthO8Ok68N7SROceILrEMdTTpbnzSCf0MKy5V
QqN/jfuL2W6JH70QEO41196NotlnjkN3oDc/mEnfjkoSYDUXliK9vMLaFzaNNOnGd0ZppvspHLHl
Ndq4lrJ7ciBiERROsAwbcp9o9y6jGwmAZy3HFHJMpH8FenknW0yeCrIg+GxdAjmEAboW5pcxbvCs
+XbJRcV/ZQ89pPr4pr6IeIDxbyAt59TbOhllUI9SN9BODTf3FEuhxTpkpl5vLdG/TzY2rN5yDpQK
e+HhaJpN21zqgKoWNXPHtavTIBjG9ybOTmGmI4/E5+eGYY8Ej4ZNElTlouzA+JiD4S8iTLwWAi7L
HC4VixcXxdYl1750XOaSw3xOJ/fSjPgS8+45L+NxpYPRmQwaWNKzaffo5lGXGKKdLNylfvGszwMu
19z4LqjLBCEz1Jfk981OCeoCCXbPod0a4hmO8zVy7W7ZdYogUGOTQE3tyQ81sdUqGgmlL49em631
HO8Rfl+IMP5NO7TlptTSoxw9vuDw7PdvjbC+cS19y8p6yUL+qCLjnlAiYl7Yg36GLSZ3Xeq9liYq
Rj31Vq5n7zWJKSKpLk5d3rdt6y49L9vEPYOuUHz22kzvAgGu1olrNdQcfqPxbk39k546twmulF4A
dQMBhwc/Ro9ZJNpVAYdsKzqFVXCDQYURZJc8ZWm7NRtbQJLwr1HXgtkkQkHQsyxc/00GJZtK/TEM
M5mEE3moNtIlENy9XAJZ36c4jFY+VZnPXJsK8rnx8Fi1CJEoiAub9Di29jhLJJ0Tw1sEPrHU6Bjf
ksz7ThRBoRy8DxFb9wNLPXXtoxPBlMnz7WSbR+EO+wDPZxIQp+SP3KgKz//FgOODr49YPsIOcbSe
7GJgSxNnzXReE9hCrm/fOMAhF2GW6wwKJXrK1vikAQI0jN0+bWq+WP22H8cnAi4fKo8oAp/oS5tZ
00KEzqsiLMEk4Zo0p7c290yyLPa+by5GCP1LGnrPwszv1II3jbimmWI9GzpTnAZ9M6Na4GTNJCLI
Ctp7p7Oc7BnV38xOUU/oX4kDplab7tD/senYqwlD8aKtizs5eY+ThsUIe4Omu/eT+ovrlFIjag46
6pEV4uG9EWr0XP17Jc8wgXcldMx6rnOCfVrJ8ESRfLSd/RLm9jLxuH9A+d2rOi6hr4ZcrrtoIjrK
GjNjAaKmdoZjlXYnxd+QvfeW1NMlb4wPUZvP48C1pnMfZGmixza3cnJe1ZdFFB8ZhMyBZsavRume
U9O4asl0W7XGQ+GK9eSMK8laEqN2xAT3SqnMuZxBOZbTg6sWQWR1NrOq7N3wDNJaOVWZ8RUAr+RZ
66mTjMB2Vmnbk2aefVYKElvSyljg1VEjAkjao0amUYehs8q7lZnithHJKZEes6f4VBcwKSY4KfSr
nMb6hZV+503psfXHUwW+fDkZ9llvLLwUs70wBqziJeOD2RBoyI3yZo4Ert7woYfZpR5ORkMRD+R0
k+ATKlKo6G79PYDxUGGVIQaCSrb7me7klMlVLftu2XQcFNZw7ige7d780kyOeKExu8aGouZJVgtx
aYJXoQ8BIRFpsEwoZhQXrGinr9ZFrBAVzm07Oe+eT3HXOP6tGP27kFZ14mkHE2SRakd5afZFxX0q
YPBnA6NSMygR1cAWIn3qlxHoS3cud0R9bqK0QMCMujmCV2EZaEMA6GLCGPBaRL44an14H3HwYTBA
pjB4DwJxhO6VT5ScZ8vgmhPp815ataMG+DutgY0zTydIKRFIJuvTNZzNwIHisObqBrd5gYYP2E+7
+DO/7jdQVucHNtPGjGumSJt3rRY9+JO3l539lbXdXxjZv6GjOj/gmKEvE/gbJPkGabrjHDw0rvW3
9MXfYL/tH9DeoM2tPNSCjMW0YtpNyIcxnKRJf66meefkzwkoCyfBqEon/c9Py1SP5V+wgv9wNj/f
76M8bP7f/zH+r05ru4oHPo8fxRfmUEA/HlrmfEQkokTO3tSYYXTryzjlDxQgd9xXvAYlcqqd61Q8
gLE7dna8TnIU5oqBR2DQ1hBz8pdvU/zumfyATLZIuQnX8bOdGoK3Y/Xq1OHGJuw6QLTQ83JgfT5Z
mfudUKQHot0o3low43immcEsFdUhGSnqNShji54ANpql9MeneixZtumvyEquc2jS+OdG2sNcG6rq
MRwBCYIh+zAIOf3LJ/n3OERh/4AFO7JNkpFCb+cb9cULBAOVpkYM1awpg3o0NgnZg0wX/vy9Gr97
bj9glegiPDprWbJzte5J9O1VxftotbxHYYFstGP3hczR5N5j1vvP//GX/mBUlmkFsWoin10T4Udp
RgfLpkoefPmpt8iFQ1vSNxksxDHlqYmTv7ySv3nj7R/EysbRdCcjjGQnENA3lestohq31yzavyAx
f/cLzP8fiUlPx53y2Y13Ri8guo7YNcuvjonEnx+ber3/7RX8sWPVTYtrWKXa6156Ty7vRrmb1U2q
a/lPlJz+Af8M418Iqr/7ND92sBbbik5PMd7RMH7GLc1NiAaana/+/GmEeir/8nGsH7tYPUNdFFkf
73DOHqSLLcycmA41hfMW6/QktGxNvgaHmW1RlflqMBiNH2XIBKqezrGrX4AfEeYmEVCH0VHHemD4
4jaJULwBUdAH/Um5P9vKwGMKOc8f6lPe4ebQ9U/0rmhtyJJ2k+4wufVfPtNvHpn1A2VedkmHhHNi
AeThZwIgGjPkWhvtvywA4zebsPVjk2OcPjoBY4adQCrgRDHUAD4ciWBfbaYMPKq77+hPhMpwlffM
tU++6J+/rd/EG1g/diXGXRS0gYh3Tjps9ThYybC89HAY6LH9t7fHUg/1f50wdQhFpBF6DGBDO7t+
/64TGlHnyebPn+C3D+/HpiMwPxSI5OJd4hRPIZPX0hFrRQ1XUyKELJ/KJjU0wyGhA27WwV+oy7/h
5Fo/dp0szojnnYN4N03aW9lK4rtp7AdGfZd6Ui5pqhl/+4Tu79bHjw3IonmfybBOUN4wK0Uvz+nk
FCBQQudZOZ2L0PpSqB8oRCBhBTMu0Ycl5Wv10enmIR0z6pGmwvEnlF4+pbxQ1CynL07Sx/3tVhiI
KxoxfTvdhBOGZRMfV0GnPKRn58TaW1dnTMJzriRqymAmE2IkfTohvbuXsjxZXbfqUUFoLR6/IRhA
TJVL+AX5Qs9mnBkeEhZqXS1BPopII3cfLa27mrH36ggT/0CeoM/wln1gQbBsHvOif65id+/P6fvo
Ywf23ZUv4B55M6r1gZE8TM9kP7jRViFQGtvcF5r5whBr50kUqGniHuMyP9SmtdIAO02kBvGGfYYW
XCYbDVTlu9+DnX9pCcm9k+iOXQYxmJ4EZLYYVkHNyK2WI5+2gQI414/krqFbsI3P1pw/INluNTn8
IyoXSXyTJOG107oH152+ZeG+k1p7oaynosuyrWuPx2xoTwJDE4APbkZ070f4FjS3ek9VTFS8deM+
1p3+Ziv1QW/fMoW4CY36PNPwWKAVuljk0BkW2ZFw5qJm2mU9g2GHyFy7vQYot/pxWNm01MFFFtRy
dr52lcGpspheJViPxi8VgAzQcd9H7rl2oChmxHImHiA/BLESOmYqOavLwXkUdnEwvOLBhj3XdZCD
0bT5Y7o34+pUBOEVmxdI/p7yFMuJY9Utv8+hm+x/j3IaFmYmvsYRMSkRHXjAFnB0HvsoP8vQt5Ui
9uQRCBsXBYaakOwevvI/bwS/26R/HKOOl+K8w2O9c4V8VygZ3Pgst+kv7/tvAj6F9ePcNDkyhd9x
rlUWslCH6EiQvDeNV+WLeHJXIoC4MRjZi2CLoWt3UekAYU5FLXW5xV16yzRyh0IILo+xG/MEdBBc
FotIx75gYjUbHa8b8XMMLONygSl426flf7siiR9n8hjFMpllzZlvhw9W2V7CWb4XtfzLAfabRy9+
nI/MEYFttQVHPtVzzl5oZC6D3eI//vU/jkcRlnNs9To5GABXgwbRIyzG0I3+Vnf9ZnsVPw5B3c+D
ke4MPz9OcIlD+In0/GTF6X0txYPWmU+hNr35QGEhsD8HWfL6n1as+HEyFuHEDh0jdLbQV9n40Bwj
uA5l8Zdby29OKPHjYJzMVm8qyY8fq4ycsqa/nZGP+D3ZnrPBW1tY7eW/fZAfZ6GYmra3vSqiPSkv
0tfuB91/SMLq7s8/Xi2jf7lR/nPT/F83CNSrs9Zgr8eBGZcrIbxH1PXDygFyp/aRSnQ7o/xb7sbv
ftmPbaRpMAxwnSD4Ab0kZ0MkOB7tlzxwN6Y5rzDvbbSp/Mum8rsX58eeogfVXHdjEu/oSl7VO2mx
CjCq/CXLRS3gf3lw5o/XvoWD2M1tHO+aIb333HGt3Ot5AKVek+s/fzeu+U/MxL/9lh9vf1p2Mg1H
Cgq90Qwg2XQXE6P8sLE6NrTjrTRY20J+22EFuAAwvU9/2ASgwkyH9CqJ4ESBVlDRPwyufV/J6Uxs
+MbJmN77/M3Cl+gaK+uOkE/U7Ln/KpLpWMNwqiKogn4ZffaMMRdWZh0bj8GnY+0TbXyNwvbQDRSC
dXovxLycqazCatyZnLHCyNtlmKpkLbThi0INl3xtxJTKxKoGRYsIzAVG6kc3fjfu0sC4g3ZRuUGj
jIE3eDz5o5voJumno5O67mqMY3BzIdZDr3gMaaW1g39wuuDds4p5OXXjs8uBMXfod8aQbqBW8O90
vfEskuAl0AEV++FptvqDJQfKc+ioThWDAJR0+kQDbwKjStzmijNaFuQBOBB6upNf1beDgz9TWXWd
VHGs0LC4eAj1/C7VIItH81PbcA1rc1JrsFNu6Msz3I8qfJTZAymxa38stUXheAzKnG1hY2ejLYvt
IWqZa9b1Xsu0l9p1zoMz7k3+noVecE+YSjWypmpcZl3y4ZXBuyOn4kAeyFPJRNrumMYmrkHCU3eI
NPs7xFFmhKC1CbI7Ki5gpdecFNYyACYWuOGO2PJhAYhx7TTAvKcRwnRhHGTk7hoNhtBgx6dwTH/5
AWyaxMaGEdXfkz4/o9xptllhr9X9MbGjoypc4GWt0eGeuWQqCAhB9dbwqHBAVTieQ21GRcklUMwQ
SIXVfYxxehBDeGtCiOUGX9yaEXzcoseA6+pry+svHrarUQuYkbX4AOcbQiYyuE4MzDrTvSgaRVCm
n7mpHSLH/6VN869ZPSBH997CADJJ6z/odPcwtaOTbw3nGDB8Rg5wQRI9IaXPXm2DGYwSBYc2kgif
0SDAC8cxHnovOdd4PpknN0h/eqQhkMTUo9O8EMtCl0AYLTSulXb1qs/NYeYAaZpY0jb2ruYo8FjG
7k1i63emC9Vq6u4rH1GT2ISl5y8qC9wOAvJzJYsOjlfdEKNRbS0ju5IiWikU+svUIDQz0uRTgZC0
Wb9VRMHKQQpKQ372gpNBGUAEdLoOJTDzzsR0rQ/JE0ICIFb2bUmE3VLwg0LdtlZt4/7SifxlmMm8
ripvR5NM4UzH99FN8hxV2p03lKBXyD30CkZlUXiLMgqpelzuMhObS+0xPXeKm7RsT2YZ39gBdF8P
7yJ3MDxdZnBLWoEkSMQc1uhYbxHgb3w3D3jroG7aGBad9FqH+V0+WY/qKVkMQxoZnitORI1LPM4H
dIVh+uZn5iNSgJM+QUCX8SE3q3ilFgHsS0Z3VCbZ/OVDVU4aRGajG1/jft7UvabhzgnPnSDcHIjw
IRLBSUZM5XQN7k+P0MDNeS5udeMUEXxleTA4nmusOvgksKbC5H7xpf+IaGgV+d2RyzqWKWRY0+Tv
Kj80Fo5volNJR3cVtOG3CtIex37TQA7OkvSjG6vbgI3LnaqELPH6RjPdY2XixcwmlNSIlBzd0rGz
BVc910/zRNQBFsvuqMjCHa2n2DU2CBFeG9Rqq9jUSBuz8BczYtkyeN3Cy1tFdodUkJ27Rh/RskLQ
+19KThscmdkXPirEV3K+y5jl2tgmlnXVfOQRubGOJWkrk87ip0gFrDva9S9S2SD0Maw2fmo/mOaA
lEZrSJ+wEZLZPnrguGCFO08MqE/mjHGYzTJiL9X3xJPfmJahxpkfFqprXulwNTIPV+kMKrZcR3S5
ckS/7mzn18yApNRxRthkrzQdkzy3fNN0hMCWfpOO9l0/wxgswaG4jQ3ECrG2Ud/6lkgXk4zvKWqK
RS/Z6Gf3U8G5Z6/ZWFRr/tQ92xKRW9vjUnaKAIc3fQfs8c+lLVBpUXO7WJggnXxnmXXx/eyusQKl
0T8IMl/VhtBl8YfO5QJm/0xDOFx7OOMTz5WrsHTvA+wsVYotNBzgOfmDuaua9NRCK7C16C6sDcaB
dUfUb/7dlJKIjh5XXHDwmwToKETXNkXt6ppPxlS+kBl/nHXzFvZGsTaaZk2845MWuGvBnobaBDNu
0YQ3joHAPfN0+C09eWBuI85xQ0XTjf52Hr1tTyZI424bbfhlON0+T4ulZst1JASK9gGTdbmpY+Tv
dQ7Grica1tSw+vri1Zr8VxDvhP1MqKrbqN91tbln2nyaRLxVcPCqbW+MRmJJMK2zWQoI/dab5hAJ
T6a3HWbZAsIhoDuDpk4Br6bqC9AwM0JnibY8GrqNZtgrfnxBD9JA6TpcxODcB7xUwol5KUiIUKJ1
l7NoIMNp1uClSF7eNouPJStu8D3oV3JaoCfDw5CgpRwBueIJcSDc5W+1FVw1fURCyFvZTrjRw3hb
OtUxiqNNO6Hi0CN7L6vykoN3RyGNTLZm+pt6xQVMBep/AOAQcRKioUnt4L8879bMmNtNAwZgG7A6
ISIHwmjOGWFsCx7sqgj8xexl5TJE3LSwSNoCj/gYoontB+9mDPhRrdceA6t/G9yuXZpCeyLug+5A
yUwXHe1ydKcbo4TtLwzx6GryDRLn2a7wlKlTvU4SBqQThhm4A1Adco0Oa7YKcve5r8eXvjGvyK4p
TBGeNcmw99lzcy39DGAXdsa0ntv2lzZAVJUYHJrUaZZ+4hxikwm+XrYzSqIex+Jg3Q3sgMWgIdaj
Vwcrc6lepWku06U6XhRmOouS46CloeriAWDI/a0YgvuEJ7BPOO19o3grmnGvflBpuG8qn8/rIB/j
wX0HOYrENuzzTdCkVyMqfiW4Y9X2ZIR4TDMzv3U69zIW/X2P6gFaTshrj6e+N/JNL3QEPSPIXYEC
hn+11eyDQT9DXRlgKD/2oob8El1dgDs1tgLyYsTSxe3OFdZSAM56iYhwi8J82VdtAUl5xErZxteu
tAxQv/ylDEYh1ZASoIs7Ii52VRJ+ME8AKmk/a43+aEveJMdJuCyCf0EaiI1Ezw+4rLezKfcdzrSu
Q5+CBnbbpmgyY91FFKXfBp754s7mGXTK+xDGj4VDq8zXg1Ui3Y82q26yUTsZo3ujp1a7RDNyRmB3
wXv5rFXNizPIT7dzt4hP9mNGM8k2AsD9vF166zP8KFbqq5I04t2q+daYaC0szdtX9PFDBwSCWq/q
hj8m1Wo0GDKn9p7Z1l1UlsU6N3HeT7bYNmgZUYUBfarlZwayd1mH0UdJi67XVGUncb+QUDVGNzb1
VqNp6wk0KFgs8rR4970SUG5sVfdx5nxM7P+5BURmaLXbaPQ+nNm4NT38lP98Br5g8ht3DlHFCiBJ
Dmq6kbVEHQTANGeFsY+kC5tz1U3HtwwKnqeN12FIuFFLgEaN/eo5hGsgovsIZ/eEiA5fcdgfaHZt
PK1eh4W/gejM1s6kUXcidinkDX5EmoVdLChlXlxpHtGfcr3A0hQPOfIl2YpNlkagexDDqQUcBLxy
PicIGj59V7XQUmdg232B65UhzUbwhTmtd0Wika8Mb7pR/5Sc0WUZqZa2sADNB+m97bc3qsJPiL9Q
t3sr0JHL4V5OoHx4jGYtIgpSwbsPUszjhavEyfFsFIsDjCMrP7puulHP267kuCy76rH0eLwlVv4Z
AK3L4Aanxm5C3VzO4xoCxJP6yKbdPw12fTHR0lh8Y7Nj7At9eIygWhHgu2sRa3TsowERu33zSYDv
kJl79TfM9vRspA2G/vRkz9Oteha+TXNtCKODk9YQxuWHDPTNDP/EGKe7lptGkVprs49PdjYfKoPt
1q02Oo3bGmigNmNaC6a3OdRXcTJv1P0/4P/j2gycMDITYm6SF7wC4MaJtuqDuV/BD/klfHQXleRY
ndL8BdbzXqNuySrvKZsN8lt0Gq914u5yPaCvbG1yWGxVn77bCUI/Lx2/RadfZzO7Iyxk3WOFXsyD
kmqgAE1mhfCyd7bGxzLbVc+T6pNqHaTZA8fnjkbGbVVGl5wXk57yuc38Fkc5YYbBve9g3w5JA1ul
CjVjmP5tYhFWwQqWHixpjgi1AbHDnyBSP6oODw1k2EgaITLek9oTIy08quWjLpKOU2w01z+Q9bWz
OIgLaj3Ldx8xLVACkfPHnxJFI5Tt7hSXzZMcvDfAFS1cIrnHA6WjB4As6OBnUhi12YHoZGbmxU+m
A76tdef3X04v5WZU6EBLnthktxI8lNlNuz7EL+TZ6GNyTkZUKHQMGlZeuxsx6fQd+OwexQEBOEfP
IDTU1J9RBe7SNLs6Y8R1FRcePZ6OO5W6MkM22UTFRMEzfkjezECvXuyKLnZOszrTonHRagjRXRaJ
+oUNLvcRF7r0wt3s44LLt2lUo8cRD64XPNWOuIgUHDfmOBQv5Me7W9tF8KKZxKMQoPZmWNqprKqj
x4rS7Pboi3w7A/4lHuW+acN1G/krULnboePGhKNml1nKUMouLqyT+is6pPazeZdbgb00dJREhpXe
uIFYiXKsV7zMLwjVDkksuWkjk2wS90l3w5ZNwAB34PPeD3UKFKy+McvuqlRbcoC+lPq3QTVyL4xh
ZIi9ZfpHdfFTfPw+Q/I8cv8XFmecJ3VMAUV9tl38nhmVh5bJh9kE2h4aK69OnqqK8KSByYBtTF/m
SI5bULYHodenRoWSe8lwJVH6DQb7zT9x33N+sCbrV11E777novErDr3bAzh0l53nnhyOCnUF083y
rm5NMMD8vZPlLeaerJOAuRAyLr2jn+KsJ7wjXJzjR9L70JTb4XvuF1tiT1a5UZ7zUb+Le3ErbI6G
WRWZ/Wcb2puMGnbUzEte1oR9FeWygkpi5dMmi8N2ldaOan/wuOS9b5QA5ct4bSCGJyQKyND47spk
Y4XabVqAIkr9YG3N/SGKMEJxD3jFDfg12/HEHTwhCAO2HJlS5ptPz1Fm9oPtwRMraEMiIZ9f6yI5
h1BJogZjyIALrcxxAY8GJIoxWovMOQxjATkpOs1D8V65FPGmE5Culj+Zai1odrDFiFYdpqAHKN0/
abFhLyDCZ4sgTBHrEcOIk6e6l6m3cISxzfLkn8UzB9bGaCxKYtafWuRNb57c2N0W7PlaIE7q0K6H
YkN8Rrrm+nwXOSRg8HvpYux0tTHU5ms4Rve5099Tfp2qkDo8yOF1zD0VEknMKDjLgxk7b6kyq4z6
MtQ7rjBTN23SMgSA08cXV4nWmXheIl4wLdGvIiy+3BrUoDA3KXh9E4hxoa7dXgp4ofFvx97a1+a4
8QDyoKxPV+kkn5DpfM9Fv83a6OKSfLLyWgsLXZ0hCeD25ZT5Oem6Z8OrP2fcNiTeDWsQRgeEsEs3
KihQw3E1RMXRKMOUqaJ8KIhBygDE2ep85m+PsvmlbMub1PT26n8Zqf8qxhlp8LhphLk2WD61k52b
koBKoJej8N6iyT5MWbSLvBRaC8rCvno3zOTBqc1feepd+hhyVtZ9j77clK15zPmdsdG+eJYHAVqh
GzmaQoFJQreVna4CX13MZETG89fkITZvkTKjmVrWg3etCZdMqbdT9g+RzWcXQZtaCZ+4mjBW9903
OT8PYUKe4+Q/hll/JayZctCoqOJ75M3qQtP3167BLghE1vEz+Cmi/Uw9TIlR9ZhkNvwJHJXoA729
0Tqfacfx6dsIr8Hpf3IJhPBGFEaADZnCJ6t2kTL14qLFOHoprHUPxMCaTrbM34QOASGr3kta1yEq
BUvg9/Z0/ZdQJXLX5Sx87SDM4ZylnbK/bhpwSJw084kYHuRPobjWIyLvxvgeiUbWBPdVkCFEO3hn
XPZnc1b0D+/JyEk3InkNRaJ8KgeEZrgQd1lNS2zsHxJU1Auz9C4yLFZDTRkkXcSLZvyMy+bM3H+n
i/CJ5KtHK1aJT1mLcJUH7tq1Dwiy39qFsyP5BbuD92xz8TDrSTk96SVo7hY7J5MT+oV2dwMX439Y
Oq/lxpFmCT8RIuDNLT0pkqIoO3ODkLQaeO8aePrzlf5zsaEdGRIEuqursrIyb/TRdkarUKdstgVy
sVaAQp03POh4L5a1sTfr/DWOxUGuO0mMMkkMKG1Zh/FHSRm9aPNbrnV/U87xpX/zPf9kDMiWKfZa
VnYviWb9pLkXoNySnvpKiWl1fJPL8ohQgXhTs0CywFglvYOxl3C4OGmaKDnqnv/RYYkHxQ0jy9l9
I1e4Mq2TrvCW3OVNRZADPq4qn4WBuivpnM3M7wpj8WI9De6b5iXv7AcRXoLpHMOl7TzzK6wYWOox
woZ0cGX+f2MqLBhzJOi6CXV2CM6M7Gke0+qMTRg85QI7zz5Izyjrr4baP7TtP3MKHzkMD3MUYWoV
/J2LcVemyV+8ba4NGUxZdE+M6DJRm74MWruJXWfPmcxUTn6Ru+9gsC7fR+JtkxclTa1/ZlaemT99
juHgT+Y19Zzt4P8sLvrbibsJyMWGFLllyZPkGJWvYflO0/0FNYRPgyQ6ih/nrvwiES46cZ9D54WA
WXLIdP2n3KqgZuSXia0ZITWTFTORKseEoswi+rUmFHhhNnW4OVjv8sHR2lU16h+piWkk8zjISGwD
SquJ86pupmtKt4EpExQ966ue9l9m7OzaIWiRxhTfkAQ/WmQRanScXH/8sU3UuBJ/0xBRdGfYNArF
fK98lTw3JgXwQ3axKI7XW91Xm9wNLgkIqJO4az/Xb7iS7OUCTTSC5dPqoplXvhtdcuE6Y0a6ktzH
exIPDNyrKhW+KEAAfhSS3fBEbebH50x/m3waVCrfLGP6GFk6ux/lSC4B+NWZs0d06hCx/vHtl4H8
sJnbf01/0SxkQ/D0cdiq6Hug41QdhwJtZhJPeV2Z/UJ/Xs4sPgHEjwdAclTimKhw4v1iaIQPuz5o
cf0nQKYk9oAhFv8Um+0G5M1jsHnW6l3ivdUIm0oxM8XjhXGClTHGmzhf7vL/C9pfEeiP/LWea2dU
LY6O8ZFVaiNLSnK0nr6CH2xd/PR8wHOuPGTsdeWBlaBZuMqQMWVE7eDO5YbLLV2cBevkAzR557uY
a7DFY9taywUMLLG+Vvqqx3QOAbJzi0tMhYBdy/gwM53rxAB3QcX9nmj1WW6xXCIrUIGhSjIyteGR
Vd053kZeKw20WwTW43MpaXOvzeCnxMI34K0yo9nUoXYwwuBvxOycT0Ysf0IKjRSd/WK4I9hzSOXX
vzl2fswWOk7mfLIaUkjrKzd19LmsYOX28TqSOUcmtd3swweDRJeL5zLiyYXr6tD/DcYBmG/YifSM
VvuPrA5+UwQt7dE9hr1jYLmsfQ/TZ8eBjPSSvXUXZlWRth8CAER6N8BsALTaTtd1hyowf4xsBgno
VMGq3Mhydpz0LIESIzyByZoM41CCje46Z94us80P2b5uYB9VX9zZrNnk/gnQRerNa0FSYpXhQfe+
me1/5vdlSVG2UUv0nc60SHMmYu3MJbgjmPacNflbQ94BH5363GKg0D4svOriLt/SuZLbOZT4ECFj
sthIJM4NTb00uUv2Yjn9k7hWGezqzvjrWF8CLygzudsKEX7ig1wK1/D7idC+D7UvhUVhtjR7I3U+
sFyhMEBVwfs7ZuhSsTQNX70VcXxVGDHy/DAlYNpdNk5iFhteKZF7RSBpQuTU8O3Lo/ySJGDrTGSe
9ZnGByqKtPzOWhNteTLWmBz0ZgYCdcmOWVlBK58IsV1fm58tQCkM924eMIkO0iri6XIVWT8CeH7J
pi5pcFuef1uaZMv58KDPBaLDSByhdnz2eWI8WtgsmwA6OtcSd8Wud//JrUKICbkg/4t/DlP4KdHG
nZ01nWqAsMfALvcNVjcYXFzTuMA5ouWGoikPGLqU8UnRtvKI8QGGYmwKQdtYD9yBxSGtilCgSoeV
jHvU83LsAYLqzH4QR7iasy+Zw1NruSeJci3wi+lbNy4D+58zJdV7xXD7qMUQ1K+NB2GKV5nmhzkC
+kBw3SvnRzwRtpJFIoN2ZJ/PfXuWdDfVENQy3uXT4ZRBuCyPC0P0K9n79kDVjvZUysONGHzViwYT
GJKIomOSULtmHAFa7uwE6Sg5Dx0IJokdHNIo6YD9+wMVFTrevthaRc923qw7t/kpJ2svJZSytQPX
iio2AJ79InHPQ5C4XsqDbX2FNBjIaXdFY125fzWLYyQDaVt6QL+hJDUe6qbfyqNAddVGSqDqw8fG
AGwhRR6N6q4H6bfslrZ44YUQ0dkFQfZR+uWtHBA1mmOUWGq+m1neOaoYrXe5oOE+cytqb/6Jc/Ut
J6yv2+1GbwGOupcl9A+m+ierQ2KlZb/BYl4pp7wU6XCzLeZdEkBiIi80NhQVylUWBx9YAVht9jVS
Rdve33Bk+JjdHpA8c3myqvUBRzR6eSmO2qA2s7Iu0KZODskCWlmbOS5gMVpPUgLNv+Zi6Z4e6LEN
aQhwY2beD+1G2G5UuDIyiwUubvQxxOc+A/8c1r7j3E1Wa+2bB2ZZ34aqv86Rge8HQzgCtBvmN7Nd
NDavEnVkccjCblpRUOG8LoZ+G+WUZpwec+5c5R3lwhnCoaBIlgtjsgYaZyRRQ4UCHGHfssMHfQiq
jeqgBY4aMDjz8PvaGE6t8jCprPU7QggowFjY3vaH1hjPrvuTAoaBxG80vMd0UDRGNq+d5/zXMMjb
4bsJ49AxJHM9VXkGlOHGqx4LFz5hd82X9geLaEiRamcwS9lqCBcnVcIkESdKZTvMG7Z7yO6ISuQ7
mwZaV2cM/Yk3knZewLbzaDikQcBAUXIJMvWdlcaTzg52AmRdSxdsdJzDN5K7C/rvqIihzcgcBHO+
86pKIKUG2XK3R8bBSahGu9AAeovmVEXM/c0MXq9MBTwROt1afinm5mngCgWZVkFHQ4TgtzYBonWQ
AQF2kbJHMpsg9iAzRvNDgDJXSlIze8aTVaB+z0eok/4hm9pzwHRthbzl82Cht9Vx9jgTxB6X46nm
1kajdmIgIfuDpC01+5TuBt01N/2IIYiRf6U68RNrZJEHMI8ZHZ9mNv8bLCi+WUQ/bJapKtPbdCDh
IWVaFDsPhFOdwwDGyWedjC8BQhS0lK3nsW9bAmFEQS9KNhlTv0H7USF9oA2I5Ax52h1NATStuOED
hsTBwXc/4xm5rwCkubIo3aYU7VYZfavLu9Ev87rsinFT6KmzhuEM1wVbCOYBGTEllQ0SxIoYY9zl
Lhoai9MeiIVgY1GbP7YLI19+hwhyAcIydO6up8LV/ObqQN+LmatAlSG8Yep4d4Z+E2rLd2eOpxyh
uWSEzELS/2WGDH65vb4ycvUALsDJm9QvXpjcNAgWmjNhKQ0+s5kn/zDSElmpZjq5UX4e9Bz8Jwpg
mMLkUnQRluhIE/y0zMMBNcA/Q5psSxBMo6OXzJowXCi5RGxZsd2i3V00zmE7bxnJmp9LxAJxEZ92
lQxoegFcdoTMKvGC0Z17kvoQjrhl3pAdcEG9qO67cCu0fNJg50qFlPcmuUZoYCGS/M04fW0OKJ0x
xRFgdNW6xmYxPJnzwzDMtd7y0nyPgLQm4laimNRg4Ohdt+NNz/qM9Aj5JbZNVEhrGPSuGf/RBaWh
DVivau9UDDmTVHrAbPxSwJu0/urWso1q7bWjM2OmwUPfMh8rsEnpnvIiY4c5jCXW+X3BDb51kEFt
Ne2I6R+j8DWaj/w0TqtPRnq+Bn+8+gVe055F92KGNAFhZ/7MUuwPYOKvl8F24TZbfzG4bXH3oeyw
umLjYjLoVy30LQ5qFJ6LLQ2PgxsPX1GPjIDhk5M7GsP+vqneuyTYxwNNCRcHCMTMP4p83GgqeMdF
YC93vS6CjUXxFoCjDnD0N1WKHehivHV68aQ6NMuxbIx3vTmdce/hpYPm1RnsZ7rpPwiOfMh9TDKH
foh9LUvz1a6YRV4sc/1r5NiH+V+/GZ6U1lGE1PBCR0QNWBMe+UVmTciSwQdpYtwf5o2ECYc60+9b
PGOQXyQhWClmvMZSKVaQ2gxaP6yQJG7WmrKIIsunl44HjpT94Fj/DanxXuN4OrI/ZO01BZLGuqLL
ReaYWCYSVhoa3LGSEtl6dWj86kVNbo34eC3z5AadMtnp/k+G5k6T0yEwlbhAI0nUlAjUGRXNNrDm
HvjaSgEBScFN6Vh1+UPYNo8L3gvyF5b9ieLqSisMLGo6nDM50BvkCSz3bcLFOQUQhKhivzZmieJG
pO+VZ+5h5b+Hdr9HfnMlsNlis7jDEj8OAekZwzatdOMuxblxtCuM7w2CpBuQ/WMxomLuo7WLqMZb
WY6PbVS3m9lvwMuS60SKLAt2GrS1rjI0PebbgMgp9hFYAmMznETHGF1OjQZSJOOfdG3qpm7Wqa/f
Xfany+AGJqrDsS/Rj1fMG3qokPT1PvDHcU/n6zpq9dGP3MNYouJjjigRNFupGkz7k9puZ6iR9utw
srOOo2xo17ZmPyWhewCeuWQ+84zRLTeWl2ie/oQVpsF2InoW2K8afQs/3NzkVJCYBCMPoyEl6KE6
VfYKS042du7TXq7ExpAnlyDxLJGdwTYwfcIOGpHPtkElpLnlluntdcgYF2qsYPAprveRw1g1fXsM
gEpY/JhoIP80kIK6BmaAfuh9Wy0zwcu4g9NSx85LPykm4LtHy/hOZ4uGGlYcqPw4AWKgJtMUqxHA
1J56Fg+EEVZHgmWIR2VsaONfQHs9ucd1cm9lNoBgLUlWgvGKLLeWDdRQRGkAj/LzYLJ2Ew6ENkZK
VuK8OQ3kv8EHNUHUZOUb9xxgilWJ2MFDQ5o0ROF5hsqgG9ceUxb59IAzrzAnO+QvCO4VBoZ8Q9aB
4zUm28P5aJSNyHaNhDoSG1groeB6oI3w6ADphCDwfE6BOjQXR9j0skQxp73nrkZxcsvp9lLGOLSD
JXiUY0RfE7idHTjxc8f+9CjV1ikiAPZU/ov8Ew6R0YZL1ov2ucrVNudM8UiuWnfjBMLZxPV6QqFe
s21OyNx/0rv8nHCk9hhn580nGMhHpdsACbbgH6KmkQBHgIE+6YzdW+JN0l+Q12XuDKSs82x5t9ke
tpIiyNKNbPaRxAijzy4dh4UWOn+1vv/Dq9dB8Z/CeN5inqtS2K1g4pY41cH2gwuSYBt7ViKIPD1y
KPoc2+GHG+Kz6vFUmXxbN3nX7OTtJEahePmWwUQig/z8386o/kUZCrzKvlvYzq0L19ua8mRTf+8b
5SHRgSisbhO0/83N9FK2P5aj/jODMPgN6J6d7BFZWXeENncef2qsd21ggZZhMHxrTXTi6E1bIePd
E85A+poxguhpKL/cAUqqptVPHAnPxZxsHEaUdrrnvsYmcBTbvA+zc8xdJESv6xqXYtb/NYzmp4UA
YqGVEMI1QuqcmzcZ2yIb0eGJimmDLB86VTUzMq6ODy6xYXag04Bmf/ChA9MVFab63esnHIgNE3dH
BRESBZDLHJnxA4AeHjFzkO2sFNjML+Yt6OyyjUOoTkZ/8idosLqj9bSd0KUCXUFU/NYakEpUefAa
jDF/+UsYSfn2cVJe95EOzlvquxSlaMpx9oH0hZvJrpuvBumHnu07IS/QsirC1L35kR1eUt/8LKBO
AauhO5suqFKgR9TQ3/ed9ETAn1Yo2CARYJVPWoukOXXUlnFZhPbNeLeMPRhjgnB4Q35dtenryM2s
i8kHmJkwR9P9c+IuP3mZvJD7hJK8+BzO3dHAyYto1d8YU+zXi5PvBjtCgrE4KrIXP2GoyUdqzvfw
3Q5M69KW+pvZvy1Ztc2YVprcaPzj5LAJiVmmHd78bmJWf9H3X2Mw1ZtWdQx5TZckoGztyktuGDfD
To9Jw5ynpRd7VayjmaL+T4s37eBbx65HSojUEcOGH5BU4LFoOYCboSvRDfvZxgiviOCOmw2aDCNq
Dy4maeWiGFQY52/LkNTah2kYTDlKqE03rO1Wb36rR435749+mL7Swpj3hZNEn0XKUvZ1dwtHEt/H
MXmiQ34fbawjM+PJxiSmote5ZnqMzpHZb6cCL+XWfEY3BEIuO2zlGsuNWHv2mvJmTiQWFa0gs/N2
Ro94OdMATLeOG8redw155s4YL0sLQIfvZtaWeJxQpy/640gHJZxhIaCPW+rTf0PS//i9epobF1+Z
Mdn4vnlnKOdxGGDD2KgMDos6+yljn8aIf2LUjUdnXDZsxSslAH3+DmwCTQXEWA5lpy2rCVOXaqou
Rsg+hFn0gJgC8krJPrAgH9k+olAT7YfoHOL0VHvVT0PRP0ZBtmpIG7u+uk9Gf8bJ5VQmGqSRLGeQ
PwIuH1MQW2Qw1l7FOLpfqu++C741B7Pnsam/LcvbugalbETLats3KHCmSX+oO8AKQx8ZfsMuyfFu
JgtwBYgFJhKMjJ4p42SkKIwiFr/WIvMp1IdzizOmj0AMDxdOj1EfY2sEFkF9xYGWsUlKdHro/AC6
uQmqgzgCa2aNe/CMAFbX2TdzLv5OEQuEU072Jn0BfNzjgALC5KiItz6v66JW2gXl3k6ylzKqURqN
tg2yZe1SP5iavY5jLE7Zusbwpc35o6LqFqyo1f3PQCS3YKXC7I2R7Q9uFhI8yENveOzt44iVbIkK
nvJxOEyTM5MjQAvunoUyEyg5gyR2dvDi3I5zGoalHcY3+Z4Jn2NTW81WMm6XSOjG5NGM5dR0KGfz
KmfNAJ8xG4vt7M90TB1UTxr8Fg5YFuxoOe87DLs0Tewe+rOeVhy80esYa19mbT8Y1fDWzRYg/WB8
ILuzQE1yAIbhKy3hupfHbYYl7uths0ISByZPuQMT+cmN1tq1CKLjMAcTfpgMBR0ZG5iqv6B++9/A
B5ZPhm3FEdSm0cYHArKKESQxvbepYqZCASIiAyPieBCrPwO3p6PRPUqLMEZxMvhPDnKERlcj2r0u
9wS0LL4VvvY+uMyFh+Yew9qzgxRRS4fUMdOnwlhwInUvJvlSB46X4WriZ/UfsoacP4snFDdL68DT
A13lyY2rqAMv0szyQlKKNX11qnn6YWe+KWJtyeCxT6CHO6VVO8sAHA/Taj85T60XbSure5eic1jg
XDcamPZ90J1/NZoFjufdW11d7Fn7YxXmh8OhL2vPIG77Vf+NnPFD2zQ/5HNRV1DUY8vmVydJ83JQ
RLlvMT64rRUefx8J1OwX+dsGvtCa9B0u06nCF2+YJjonDe7dsXYZ0GYYcv177qAs+fWrlKSVoZ9a
30ImGSz6PwXfRp+i02RmX0EM7cNQxjVHEautaQ1CFNQ87asuW9r4vQM/LasPjhlq69wePrCKqvaw
gV5k5TpKI20qW0QNIcbwaHMOfMSIMVckni9MJwSK0REjRbvGj/323ezqP6Xb3DIdnwRfT4FpQPjx
2/UYZpB5M/+lcYl00L5sPqtjYtvW0FIJW+S2sv5AZ+FvRnLSELc6Aw93Jt9uOvsnGvSnuoVwAVRR
0aCheTWl2cuSxq8zLKkgjl7NsQfK66yHxsq/zUh7sozOe0pjbnLkLvGuSZEvKyzEApkXws+F9GSc
h28c4FEEd6ITDe7/cqN6rlJEyqt5eirZHMgsPHtVdoVCZK2XVN1g1zfbPsJvQpntgx6RjjKZjExr
Xu+sKGPb5+2yHcFg0TpFFLGiW9pr52rBMr2uC5SeZqzqgZELffzoBn3ewBkt9gbVVkiSi12XdfD9
8Z+azb9GLvM2DjMnEvb9LLuBem7dCno0dODjOGufUzAi9LTYx7At8ezix/FS2wgKDlfUWaEn+/CM
NX94LZZ6I2uvjPObaXGa2Ej0MddYHOJQXWlZ/+gT6EvlrbHhXivlbyus2nmf6CVX4WNR93/8GMXl
AR7laFY/StNvyPU8TZTSlM9XtxwPzWjRU0qre0pUbnUX2BkYqrWQSfaNed1QPNkOUsxW95j2wbRF
yI4wRKDKl+aMQtulNKG15z59qmprmerGiCedowX1rLE9pGm3gx66gzS6tRwUmqzwmYohMaddn3w1
g32BrH4eAsw7yPgg9N6noqMCrv4EkxbfsxIOPMddn/uoBqtL3gcPg85pT5bWNeaZhbLu5nkXuuNu
0fP3SBuusjO6ftrolrNZzPne29qrvLhs2IFiT2vLUz2OH0sEj93SxpbWkMlEtdHi7BofnLq7eqW/
YwKNt+g/G3gfPltKwn8b5v+5jfFdMacP64K5BbvX39KMRQEy42TJSwYpQhERqV/XUvaheU8HetpI
EGwq2qRZfZkCvKUohzoz7FdFiSwErrQ63sKkv09a/rSU9jofoqNE2HZxftohv5pERib5NtqI+ld6
6VNnM0zvCXzEgoQFJ5B1WkNUmrMfeSd5QSO5T4u3n3kxeeMiqc5Mgv2Gffl/QVNY+rCcnOwsvbce
17UAolEEQBRnsIQttLFYVRZFc1ZVyHQJNaxZLaAtxI+Nxa5pOvtxHmwSYP7Np23QAUMDZdPxiDhA
apeeof2po84FGHXEqcaAX4LvfA3veIgB82VsL+UQppmAJnTgRSdXdCg7WOih+pp9RlU4QuXD86FL
36B3D8g2Z95/A0+/KxlSUh5uzTNqVWA0iVVeBAeNc/dCwbWXu0WRSdW35mUSB2OoWmfS23xKIF24
IfzncAAToWtfO+cgCf78/1XLDQlRFIJvqMH+6y6/pTEm8G7prOwutSGS6fceEbmQZxjkUJzz+mtq
1V4he9sOor3svinN/6yCBbys3oY4JFjd8Gm689/CZDanFKzKp36PN51AEE6zhUsCCl5nm0xrfyaP
kklPT6TR6LMX1n7stf8qxNNaE1HnEA5zjAP3UnzAjvnIiYtymPtw+axEHVsNtVU9IwqrrxGg0iSI
oPQt8MuuYjKhwsI3oa5OOudPWICK+rH6cZogX+dkYLAR9hM+kb67cIoMzfe4cA6P4m8CNo4Q4yuU
8XUOsjoReqCrP9I2g48drvFWYMQlQ5dh7De2DRmMG6nCbtdUy4Oqin2HT7Zy2w9Nb/4VBJCeZCEp
2HrIUXwrPX/p+xJpoQwMR8vLP31Nv64c30c3ZNAnwN+gifZ2wHQOSqAfcalQvDQuv+sGaWyGcIF+
cv8+uNqpNIJbJY6xdjSg7WWeZOUw20Cpy40lfoXAT0m/XLzIv7RTsKk7FQPKqK3uOa9R0qOmp/4I
myvqrnagbSeuQTn5hiPerdqzMgYeHqSgpqeDhNDEym6KI5obp2wKUfyZt40B5Cw9Ht7QI3+1afKO
HfFZFO041hVo4zJ/Nl3xPXbFGewaefA8/qIfxigFioeJvy2D5FFiQToY93HSz6WnHkyWc0En2can
2y+jHbLClJ3BV6KsIxZZV5KzlDAUJjl8awewrtm4NbXrSOONumKlG9LPqbK3arG39eBt43b62wx4
lTLGQJdUxuoQanWK9iEIy8sYGa8NQhicn69SaXWiqIplC0BGZ2C/JZlhF2i/uzlrMKWVLPT3Oykw
dRAisRGFx1SzDvIECkMduqTYhXO30+vixx+7Z8Zht8tgHTl9GFEbthZJU286uzDKbi3X5UXqX++r
+wCgnozGF1trbNN/I4VTFKS30IBdi0FHmJhst+JpaSBXhPYL9KxzSETLXVp01vgyIBwiKE/jZvhL
Qgky7pLi2uwtzU9vOoQYn7BsTAUorYN4OLhcHb5WmCX84kBxyD01P4ELtqE5esgpEp1wpi6Wlqkb
el8DS0KfgkpInHjOmDR5HIMYktf7zLScPantZAxQvFloQ0VbytL6/0w1t2ta35R0zn1Y8l3VeNrK
SY3HgcogDZJTWnX/OUv7pyGvLRgxZ6FS4ibdR5BCD5CP0FoTbd0MmXxieJxe0mG6+Ik6xGzLAnCN
FQwdfYvq2qmt0wfM8o6FX32ETqMfE7LDqQyPiZxcrX0cHQQFCn9XWMm8kvxzGbTPcmB9OyVuanMH
+qX+hdSn6As/ZaZGY4lFrig2QcXrqdkMSc2YCuoyCVTVpBhPTdoey7465G38YtdoJINo6STlzNU9
EtehHFWJ+6ZHbxZ6x4EZQlSd/yITtza14RGnVMC5FJ2pgV5XZQIEQBAy9PmUOcHN41Nmg/YoZfsw
hseYoqvU1AcbElJPhvk7DexUVuWEmzdngRTWrdZBuTLutFKO1uSjw5MhNwMvfDD+yMZiyHhtdDk8
xQUGT2Q+ZwFjePQ6dbs8er71MdbhNY2WhwbfcMYisfkQxVKWnFU7+yoPHxVimSnmJlnaAqT4dDqQ
F6pgh7JpJnoLYQz1zmOkiO0882889O7KN8UeFZ9pHN97xhRjGvaYBu3BMaNRvUd1dfX8/J+MH5Oq
H+uu3wDA49rNWp5ycg4AUoQiYHqql7bwuGnJVmpFt+juHlQoVkFOP6VdEHvNaugt8biFIriXKs6u
UR0H3msaY1P7yUGyCB00mno2sLOfiigRyMQJ9V/hlFeB7zMzepImRJk4a3l+mFyRE0ZvGJTs5YmP
JfMcVsp14xpAKKRVeWNSgTHM7EOO3zjVnoQRJmhxxq5nOxIB13RyNsXYHtG928miyhqKg7l461R2
cv3+wqeoBENJ8530LRTEF9m1o04jE6Z4XC/isC4KqyG65IgntcQriPNrqY3gfoCUL+/OGJ6M4rsl
dQzwMPBL8zNR2sGumS1NYIsmVv4O3qsy1DtB2tEzYGyGyeWEM47vx371ZrlSoYp1glsdQtPdOurb
tyEHgqqhb7jspIDXW/+ZIcqz4AG1Ze+6sD0hLgqGO31LwW7iUqxM+LbaYnyFBFtBAySfL6FfS8Up
Lwx17dnw8i8Gu/fSJ2LiGOmh6kDIl9fVo+lS5hRHwgwnzemD+as2gn1pMHQZ0i73AXLazvpkIHcn
51rPa8jDMRZokAUzStLO990ERdBy68OTrA3zQfqmHbdQ2KoMwh40O30WOoE1Q7jk3qO8vfcpydu2
3km/XlJk2BH4YiHHym1lynwrqanR6j/MK65Q7z5EJT6xsL6E+dZFw72P5qtrAZ0XWNh3P1y7PKfR
aw+UuEz8Mo0tlnS8E6DodpjVPxgb/wCT126t7gK3pJYNvArtT2JBW2i3WiUDpGigmWlcaEci4s8M
A4SsMj/lJEg5G2dgeud/C07IsBzUclMEeteLb0dhR1pFfxQIjCIqdqF2DsEOTdoMvrjfKvZNpA61
Q/NYqQctKa5JCZFWIqUiHQji/Bjb1Ze/xG8tee1cVLscUWRXLYhCxYximFh1kMhwb8ziu/TSc5eE
O9tMtjo22HUaQxkJD+iGgxlMJzlsjcp/tSosC8Le/skj5yCh3ujxpWaGd2WwBKq8+c/KmFWZxjc3
YzLXdL+zasDESb0G+qOADb0Ro85Ke0sigzwwY4nQ76WXSIYjGUrHAdGm5srl2K9S9VAu9qc2FBdY
CGdXQZgox02po/xM06nM4aZl7iOjVL9oSwsAXIhKf8+dwD/5zWFfBBUbsHCf/QYoQSx8/hDI6tp6
jbndc8RELArEZPoLaM8S1/QuvS3BWm4MtLrfL7IBhmEdYy0nwuZTkwFkjEgf2CvFS0KSBkclekmj
1TGr516zN6ZEhbBXe8lR/TbfikdAMzqbIOuvjl7cZVXTNkdSuCGnUQcWJDFFecG61Zb94o3wUqd3
c57+xe5yhb72xcTOcw9HyLb8I0dIM6J0SBAOuRNSo402wK3DvuBYOM8ckCaEMmmPWXgPdPZPw5AS
uONWH/uHOJ2u7BCXdS7VT8nSzMipnXn5tGzh6mGADqLn2/FJfgYPSb4kcCzbcXyQWxUB2EtTsTKS
EzPe68XL0JJtnFM4db9poVRTXpPfOUYmJIZVD0jIKNQvQpAxYEl0kbOeqzDB8yDUmoiHeIGLYDOB
heQNVll51DsWXiZiADh/zQww0g4XZBYAPcaw3N5btKbYsRKBfnm9FSrwZJojAKxVcYi4zVM2I5pA
fWOgU961zbOcEFonKiT4U5Akm8G/1AAsh7llA6xGoGoKSoSsJFRWT79LIGYwj5MhxPsk9TGMYaYY
jWZ4yLX1Lq8xNbTAuc/x5B0l/OqjdZAnjHblIYq885SPn1ML6MXxKffuKUL41hynNeMGz7o3YV9C
/yRQV4mU0FDlC++SlOwcwlvITlny7CQ5zUQVJNfm+91GQhvr14+0gxRHEJD5zzkz+iB/LQuVL7JI
+KJTITt5/xuLDTjtmaEfrRBDAbl+oHRGIAwqI2rmOJjnFZMEJgEWkpjldU+2n+3pXv4Nde8x5iVJ
7hDOyDiH6NrgUBP/lWPf6X5kTbR5ddCJffyiVr47ekPotlGKYaALAuqAC31qvMRLcXeN+lMS99Ey
Ty6eL02a7RyV4vXCI5PCTh6lSf6cB/07CHEvXtdBj52aVED0brCfu6L0feSLQbaesyuVWV2QrdhL
tOmC9kVukT1pdKQBu7KSvr722dYBk5kRnjs2jBx9i0vVQ0QdKmmKkAU11Mfd+t20etwOvHU1MuBI
yxaayyqgYOBTUB++ab1905oJxjQy/SBr4MDteaLNGdD2lwyITYtfF7gIzMGAACJPkWcr/CYVqO0o
NQUjNXIHuhrdOtdARGUq1tJI96p6Z1ewanjqZDsB+aL03js33zih91VSYFTR71Nu6eThB0GtOLy3
gXdPLeuiLRDdeOeY9hFq/PAY2a2K0oD2tG9ZMPBGdl/If0AfiITUo9p60qW1ZQ7ZOZDsniVtbsyj
HY3XfIp5fERvUkK86fySD8eyQ/T7RthqgGd+i00AJYvmRk0PbxYjBVk+9JwndAr5UZamO6mR5Dp4
obIdDi3wODUM2tdPplG+tL7a6+xxZgpKQP6WiY6KeT0Lyio0icd0YfRR4hvNEy9BbcSmTizbEHKs
tnP6V99WB+mM9Dn2zFN8oWl1k0geDicE6aHFy5vWYH+oVTPt6YQHWPS3BRZZLIGorXaN9W71SIaQ
RLDa5KKlp6/KeKMGnXb3PylohedTlvGtpN9ilPnOICOvq+Eq3wdA96zXAjzRom5wSWZ0vT5JNYIw
7UF1LdVDdRqoAXSvf5ir9CJsVQpp8DbEp064NDByy3wB0BwLhvbdpeOmSHhHsgyBiWwrDIpShTc9
yN5NOCv8ugqbt5F919GBksXEVbgKI2xgsoIwJW8998ZJADC2M5Nc2ariklrHvtUcpQxQ/hcb/8fZ
eSxHsmTp+VXGZj1hDC1oJBdAKmQmtMYmDEABoZWHjqfnd9Bc3AYLVWazaCur2wVEpof78SN+YZxp
gBXMkT5SmoIcTeIrN3ugiO+rERXI+gzHMjluod7By5wuhNnWtZDzG3UrBx5Ys0LDvuWVomT1mgJC
PoEUsJ156gLOjh/tiao9fT65kAqIS3zOsnlN8ZNoYn03cvWNfBO5iPxSXwnCsNEwWRrSNRBlk5hH
mv1YmtxP3UOaNJcm2ZT8dGDdu45xV/jZlUnfGwgg0omuVR9JTTOneaoaf29Kp08bNPkKvtVdgiA8
ZhRZcvU6nfqlFxrwGcT9uedGGkDtEguphWYPLvP4IIT0ALpzWVKBjcjna03STNkuFYM8nmQn5o0c
0ZS2pk662VA5tFwxtBYPUs4RgoVjJbtX4g6J/o3s0nIuL2o6cz3vWe5eQZbWsODcqHotx+AyD4eL
FDONlcusEJxkclrSBTFHmidAPFZyetk87ALcv39pgfUubTNVgNW2aZv1GPcSJ1E+mx/TkjhlMOnP
4SoQgkE9L7dj+65NCBu3UwEoh7SJXdyO/asei7BFQinHrHzC+QQU2LHlBcvRZVQkN4jpl/cKbRBd
ahieOMPeL5LyrcJhWdkQ3bhRVU0elEJpKRdkD2GDy3UacUvauLgkJgMAgEEOzRh+NbEErx7miN1L
i5mpQZRhOoR3UrjNicwdUZ1FnJ1hQkMVHCIRXJUzzalf/eJuJQz9v38SdAzoqOrlGaxMS9LkedXn
aIDfZBd3eviE8K0QKxKk8fv2DraXtAXZGyUWP2OkriS/5DqjV0JJIEV6ir+BjlKRn+4tN7mMtfkL
3Fta4z2Q9t1EMrhM3bs7Thd6jOwL5VdOzSg7YCD/Yex610AQzWKMmTTq7hwLGok7ehpJoaYe3T5/
pWN+4cTBr69NEA/08TQQunG3nNYKs6h0bHZm5N4mJq0tC0kqNNnRFGRkZwSfcqIWBflONpoRHKT5
6qXl6+ziuaHo1LJHQ+SG1maHwIjs+5QbgOWX3qVsUFl7ZaprcEKetVy7pI6wiTeyxWMfCYsGAVK5
ISVjlGIujP0L+XF6X9lSXLq0PpFGuieH2th07Uu68NKfkeBVUkTJlSX9Llyctj3pmbSjpcsiJbM0
k4WODZzkNCCBzDVwnnJjclcxLoQ6i6+LQruPeYYH2C0Rxd7eu8KvEwAF3YQo189rDc/aqX4ctPy2
yRQSgInx5szuW+ahDta5+i9ZcwmWpZMe2qFGQ6orVpSJB6dIrihgsb1dNj51VhIb51Bp31G7pPdl
3hRud1/Wy260071he7fIgV8EeVhsog49tAHdr9VQ1nhGMYusTNq/2hjvu6b8WAbABzDAOoGKHadG
N9dakiRCmKdDpQJa37AKVICaBr1fkyUA48LOt9+RFV439Dt4hafk3xMaXQIYlPyZTSn5zywEG4f7
+qKCYCSd+0TNAQWPcaBfjMbGBt0axCXbzdhgelrr/nvRhyiE+BR5KkfqLN8u6XKdjNl8GoXGuQ16
QOPYyB2icpj/WYX8EXgubV6bhr+qh/E+MsAGk3Ksp9I5SB9bknsg2RfQ/a70xIc67NYrodDXvC/5
As1SIBGRbCUj4sShbrLzx+48GGZQeT7iCow9CeKVY24QeTklY5BvVS82nUapD5oV7nr8LzyViZUU
YoxYZI+TgEo/2zUewsLc+zifdbR+ZAZjNubGqx8FWSjDJ+o4mTSgybwycveL5xL8qt38wX+FAffZ
+OaV/DJB8tptu5O6QL4uuO2zL9Z/OgNW5gpDVuVSNr9j8dITLouJVCZrBjikwWpYxq+tLkOoGk0j
7hsyYPIreXTLN5G7Qd5eGMSn+jiclt6vuQq3UOM38nK5XfTJvYKJ78OI7z7kDVPFANDDmxHWn+ti
Xw0LYWCoVnn5TkZBzcw5kKiWdzaZfrKPBjuhc4FKtTZe1ww2JD3itgwSBpdMXYloCZ83QUctAvhi
x9NlCvs4r2cGKEKA4+UM7gKxG824jJF4XG1KDIZ11R+m1u2+lpPf1xNb5PvYbXcr37GrnY/QqrA3
xWQrapJjhHraiT+W92hTX9Vx+DH5rBcmMWDA1dDu6FjFkAyyBjce6xD79XuUm1Q+abGffE3Hi7YC
4mPfSIXqNdGxTkx8GpN5FZWQmfv5UNPKc+3htQhpdFeohWQLIiEqvUHZ/COPNUx9BpST2gDbk7bQ
xxOnyg4zADl8qs+ThV6nB1QGdcLAj9cQza9Hd7m1kl9JhELjcDDdB4f7VkiQ6JyC1QJZCEWHMGtD
bfXDZaea7lqWXtPbFZAHHJRZ9P7FH4uDg0iDjLmkp8GVEoUlAk/j14yucIY7B90Uv3Hoxmp3stVl
35EK1WpApJT8WU3+VUfJUPg44QgTO62je1kQeWxImzLgjuH32iMcOadmXMwUabHRiecF5t215kw3
U7OcyxX2Nfv0XkjjiCFFUB7lfu/o4Mtbk/jDAOBswIpqMJEWpF/I5IMaiT0ne5IugwIyyb0sUWgy
kxsUy87oLQGzDITbauDtp6DpzWN0ZlHNGobaJ6BVwgbVcBlolvN0tKwJtzN+HQHntsk1LOdh4/LT
Jk2OiuycJJCN2RlIvCNuOjipHNE0CdFKhZIF+EhRgFXxcobh0gkfBmyy7N7I9FHagYpQ4AM5HIco
ApSAtBUzw0sL5LmRvFpefq4q97XT7Stsv0m8vOcs5W2xEly+m1anzicjMLr2Ip0ZR5TD3uAOkGlE
NSlA0fS5MpmNd/OhT7V0hYtxse6nDi7EABsFFcprGAzbauxfZj+/HB2KMHLqOOl/NaQ1QZhaK5fx
p8hNLX1MkT/m95IPyxsKQw8EZPYoTE/moDTvET9tkK/C8HhEYCIfr2mTXyJWSf6U2fdxQ2NMS58x
n/q0B2n2z8sWc7bLCR9jKn68L5Iif+nrkvJ6uUuAL7N5nNth8C/cMXx0AdVMDMvscLoeFFGfN0MA
iQCXt8wM6AjOCW/JaGlZjw9GnzwBxuiWqGFxrFenb589SUKJ2EtN8jXTJY4nVNm8CJKnHxnjaZMi
sjFb95aKX4reA0jqweq16/s+Z3P6AnWqr1wtuvItNqIu9Ct2+sQdEnnaLw1QSJAY8Pi0/AJ9tQPy
SsSDKDhJFWE106KNBaliJ+sQZMCrq9TE1GzkVkcIKkT1tOWiQ+58E2c05hA9CQCGJXCt6IQE0kWH
0vSUZvUbCRe9mLDegRDZz4gVWQxhvGA+xXIU7yoCJC2+MF3XS/1aGilUaLfaTmVxbCkT7VZLQHkm
t1U43DAtJ2dvdkhWfYrmd1qYy1b4VkAjpxPRndH16l457JiFVLrIw2tV4hup+wYuA3GRkQXHj1OJ
7HtciOTIUL5Hg/mepBwhJ1MWx7W7cusZ0C2UoyGlA4CMHCcbCji6kr9cwL0ItCL9w2SuXCufohYE
xXSCfc4241oXedMyTZ+92Qdw+KkPTNQChXySq5cJb6xYyeHEo3afjOgjJ1rxCBAUzuq8ztGm5Xus
FlaoJVoIgXee1K7lQLZR9oSm+aZd1KXh2Vc6vcXI8o8OVyikITaX370Vs7OViySwnI+6L5AmUz0X
BEpI0Ear1F2Pbb5PeMtMGk9nwGE1A9bGpbmnGT03ftLd94LtosneBwbQlOKIBfjjtEC4CRX0dEua
JHoKdAzdnzAEhezOwcFcfEAHyU3fDrdFhr/3UjasfaE/jt1yN2Q9JTwReWwRGmSqk58ql1LHJ8cA
YHpH40LhND2HaOSS0NkiS0mfOpKW1JGJwj5IAd9nFvyoYu/kWbKKqvFG1smPmoPVDs9AvW8z1Vzr
dYaoEd2wHuBJmyNfhabEsMwfYe49MTQ8Q1PmygFqZ6vqqe/xUGS9grq9QuLycRqxdraqeGvpsHMx
fl+pjpBq1MxtARPuZp3z5ZG4oXCCp3CAkL2WzJf2UNIvAwTb0uVyvWbXGI92CY6Kt3sWNsGzz0Uf
DlG8zmnBoX9zyEc6gYh7dYChAS+czbxJkUGInGQzmfq50p0rH82pHLpy72cHHwJp3OCV5WAwhhV6
f9GGzHMy1Mz9FlloOPwOPdCpae48yKIiAWggfUm1Mp92ZQdOX7tRJUyyqRs1xJ1mroe2uECVH7Ba
eaS83BVgx/Qu2C1QALH4fnId6tE5ammVa592Ul3UpU8bT0F8i6trG8oAuK/saNbNc+b4UIF4ZhWb
1xVZtZtj5RoirVmn+kujmBTLe+Rqr6B7FB9RXzor+b8rFA5PwibJ/rVLlYMEqajDJUEaAzEhR884
oczEh1cnyR4Dz0Y8CZHi3OnAX3sFMNLuOcpILZR1O4IazqiNVTAGLGq9peV+h7b0m2aDdjNqAyHV
Yt9DiIj9+aBF837q2y0s6NcaH5SaLuxgThpTTQ+hINQYA8aGPmJRkwXtQG/8M7+3L1VpnjqDkdBk
gexsdMgylS9GEN5OIVwjy0EtB2Bf1pMBa0cJ2zOzpGzhYi38q7bHLb3Ktz4ZBebfTyrQYYB4h7gG
Kzg0wc3URx8upQBiomAxQADEFVMtKHUI7xQeE5qIk5ehRVPK0DYGxz9/OApJjxwyvcqgGHEJo/RC
7VWM/YmGE+QNZnpcLkbGga+qV9uPjujsvaSUh2xZGBrMUMk85scKfZ0hSM7Sln4o1exeF70RpwbS
DRW9pBfZM0BSs1oZ1XRvEjwkVatgDcmlmcCDkjuVkb42OrcpSWmhbrohfi8H4GELYg5h2j3N8Gii
Jt/XdrdLrPls0srDFKh9nCfrgREpWh4+NxRWnoy0GnhEA1Dl/mykPQGRXbQ0nByUO6P+5jVEOiU2
nYOnWY/DlF7i/b2e8/Dro8YaAARaH6KyVigQ9dWbnH09jt6E+E9GE/DTokPg59FOCwEaYkEgqgIO
0hfdrK1Un26SGZcQaE1D5rIISJ4txVo0fFUz3hl6deXn/tacl10PgdQhhTA6bELoi0MBqeDDZjbM
qNy4lHjvq5ssqM8W/sU0AuVskQhJYEA5pLjSfG64zlU1HmlWB4ZBzsXPyLQU5vWVG3QwCttjIXNk
4fPbtugrOPR64vjSqnrUa7NDmSRPftfjTXJjGPm6aNQpizS48V4mj9E4vPPRxHKDPyxR4+W/khHG
zEVnRimwMUW44lS2lU/TzluWC6QGbzWfLl3XUoXqXwAyk/SvUPQnkHjqBmcToH4Q2zogZIkrH5WD
FlyXfhiBA3fkIx/7Ve9+SoPBJS59yf6ji1aP+mc1UgDlzS0SamCZ4YPMhXcj24z5DrlpzQLwx4yV
h28XhxR5i5j1EqkI2zuI/KAoiiB19oT4jEsogPb/ayyB0PNU3bmzbaRrmemceAkykVONSIW7Lhkf
gR18GaF9NVR4CUwrUHM77spTNxKxk+hDNDAYdZ2ZAHhkiy3wdrsOzRouAjoZ64H28tfSg1ygZomR
aQKmeK1RZ85aiLM8gHg0ETRd34jkEEssv0U24+RhEcr0AeUwYF4L18rMOImCwLwwaAIvS3efUiax
bFbLsJBqFNjpipeouf5VNar7wGNomi3rABmJahjvFsM4eGisI+owBO4HRP4jr2cjQ5OIT9emgFga
azwRj2d0JPROP50K48Nxm3PR2xeZJTkGItabEA8mZz5w+77J7ymIMAZzGvmmSPkcFhKpZXI+2wAu
bpie2Uw6JfCmSXznqZ6mxQWsF1LZHvGBSj+fgKhl9XQnantGMV+b0JHlWRYjcRl8XnjBc0m7lvYE
rCAwcf6T3g9nlTHuRP0iym/KslzJWe2MaS8qQCl6kS56krxuUX6pgRWFtrpu427NAtLBbEn9gqsU
hZUGBQ4vm2/bFhKznMZsSq4dzFBLO92IvsfXYeXbocN+TTf4Gge1beLNZxyNOSYTGuMWHMSIKVby
njLFkmu4qQhXCBsBYAR4V+4QMFiZYKyFWWHX102cPdLF/NoaI9wd3zTPxJaKBiJ6NsZ65L5AWUND
VCnN5wtR66itcwfqO9RpHoAdJoVBT3pDT+iqoceMEvBalsjmQhCVFQmvzWS8kUvRH8IKvQOvBZ1C
fkaHOgWUxz2Hw/iSIKEmUm5G3WzdcTyAnZaOOi2LmHILGWZClhPFD7CI1i1kCq+PTmV3p1xXghEV
KUpRVpFlLkt3/fXuUFdCbBAb6/h8IVzIsmew9UU+Vg65NvUXDU1f0SrJOnwbXf3VzF5s2O9xWVyI
NrokJqJPJJrAOqqVDVupN7OLgqONpv6GQHbi+cRrIzpPGo+ujWDhNarT9pZucapNKzcML0zem9xE
8mll/SlcZbUUk54EDcqlateN/pCLvd8Aky2ANpH1jI0A8bi6+VjTnrdgxom0qg0lO8fiuJw9ZNPc
LQOVghZqabuUeCGUv/CoYbDs8pIkrhk4fdoB9KuExltd5A9LZJ/LBoefdZbw8fJRbaqo3ek4sGo+
byWKzr3MPY+cdoXB3ePo4zQwQIszsb9+ctvxrs20k95sX+kxEEEv4kLJRCzh4vBBxEvHQLbfWGS3
nutvFe7y1CYoo4VsQsfGjjFJ7/lYxyD0PvMs3sjrRKj6TKSHPLO/j8eCBu0oxmObkFxQTkxq42Ns
I9/SZHCkRfcK0RZMWq9putHXA9NqPU69xmo4GBialwGTFzOrBXU1MExja3PtxV5xBEZ/X7efoBJf
VWimu6JN97IkncEmcpT/0IMiUCOw53AAN0NbNqbiHGPFrLYb6QMlKJT2QYQ2mFFvsqHj27b5boZ2
GJiYA2kl0bofLk2j/UqWk7QJ6e1N1+VYnw0BpXGXXEqGlg6YHif4j4d2jsdKvMf9eN0zgGUqD3IN
nWabrvqElBKmXUDpxN8AvCtFWsreXKzso8OCj9kWkgvW1nWjax/NM8sLfo2TvtM675p3M6UAgq1s
bYXmuTWCqu0YwHBPZ0fD1F7GCiNm20BnHp81MOv4yShnZw32Ddpyl30foaBUJm9miUXYFNhHnXUa
a+3KGcySoAnl3zofzOxs8ueXMjP2GG5vXEQ2U8Sj5N9afr9vhJouvUncQ8ypuqwqM2YKnp6NM+r8
fcIR7ihAmrLdWd6wc5C6ksuqt/GOslMz5grWgNlDnOpKQARjK1bZpxgIEIm8IxNhwFZopk19uq6S
uD0hshFwr5YqQQnIR2al/ZTbzdJa0fg/q6BkpxE3a6Ppa5WhcEB8UGl+paXA2pA4dcr4bDHGar30
PazMBiA/lzrd1XvRvXeH5r5Q3ZOJuNIMrBpEwx2x+g1Hrb2rYDElEVgKG++BJEPPgHyqQrvZa7Fg
gf0q2rTykzI8VAhlog/OtB7Xm3Bxd81iw4ZqwbNgv3ASEgrqLDqacXNdkuXr6OlNnYfOiQ/nWMdo
phzyY9zEL9OY7SQLjZBm7hBbsjTG0em4y4nCOqvACOY8iaSTpLBj1CYgE2nXPcRR8Lyo8mIZ4qPj
jrvRyjbi5bj4MEULi0cKBTby/JMoslbwVmnYS52BJ8YC/zKzkRWY7rH9g76vwXfmSS1ygaXr7JKC
og4p7DYC4c1ZZmpyLsJqKVGrw+TzVLToG0i+5hhegOlY07u7SlqMLeKM8spS0XnlLC2W49HK1slq
LbOhCzoDDQQ9RU2/0hfmpjVEGnK/vjbWDpd7CNGnwc01tqZw29VGfZV4UbJC+hcSfmJsfGR9KYRu
/GS8a/wRfpu1wgEP0DPaynlePca8nZnkhNsGqRQMPFIkN6wlOg+RE4bOi6gSAs13fp7uHPxQaLoA
QwMHXiIhX6D2z+idTApvh1nP+axBtRYHULpS1/IntUvwr5evd9cL+lQ1my4zQzR5kmgDkOW8yuBF
FiqHsJdDa4fattMaf5O70cFuhjdRtI7IE1C55wIMt8AOkJaMr11c4D0eUmLSjYkQclFhoGOokq9i
zI9aAooY9zi1z+gHZzFtnD6ZFD61Trd1jOhaUdQskegH52CgJ3TcKyv9MAP/LVuwQeCVQBXyFyxk
YDCf6MlCfO3ne8PxKNX4eLo9PtFKKOEfDA+zG8MbM5CcqGnOZ2764trVlR7XJ1Ba1zU4hhmplCCz
3t02v0Uum/OQ6jGtE7IwAwQhngP1VkdP5lRvpfOkNdnGaD4mIPWBKVgnrgjxKgsKWjMuUTRy1B6a
9rkT9MioDsuzGRi3upGiiKsdqnp5MLlgsAA5D8oA4ydwwiEyDDUWhKY7XFseSukZe5iBeExllX74
SCAwV3G8k7p0dpI0GL6jn5q6sUda6xWkNCMCq6f1NuxoqO2Retm5ajo62KYo9v/Uatdpzs0axs8j
HqGcShoS9FuYMqKtk2l7j7tLq96QwKO5PbpEVsbrUWCuoxEeiwKaFSQTVhazc+Pq7euMQFjAOjOd
PdY15kZ20RAv5sspw8Yp4+MM9bBjbdAUALSZJuZ5PnfHsaGUhtb3ktTKRO2wuoIne7RbCwHH4Sp3
q+kkqC1ILuNpVxg9bawJ9nds7Q2PEW6P3eiJ4TP/9d0OdnREsc0ChZhBx3F0KCkKZ1EYJTGaKb3A
yWwN3YOMJUJS0ZnWGhATDBWttCg6WFF3VuKh5METWluWDYbQaXsmH+anjcb6ttDL86pN0S7zSCbt
IDvrBOcgKlWaBzSiBCJkIWW0DE/jOH9oZo8cFul3wYYfQ0ZfmtfcAnnGYbaAjtgtkNvcOcZA1i2P
VL8fqp4R1yo/87l/mhiEZ0TGIcRwytS7E4/0KmLfWOJvwF3gImcuwdY0QOFLj1DvjacpepS1L339
RVOA+TDAaSsk4UZyODl3Ro04jtgYN1Z4WNC8t7AXqNHCL2PUP8QY2G2CVx8eyqk/Rley0dA8mQnE
4GTVzAko/YZSgF/VgrFvMK9h396YOvqNKt77cFl1oPVWoD/ZSn+obAZiuYGaYJSXJ7nbbAObJhPf
6dMfwxBU76fkrYAYr1QOTlUFNq1xa7wJTfvUAbh/giTmtsnSfWv4p6JbODd0YFDbZ3VKOCKGq57g
42KK1K88egloG58UTGWSIt5jpbRDuvRWdtmAzpIt3gNZdp0pPVopLXgzZuJn4J9XZO6ye8UVbTSD
Wye2nlSKkW7Vm/diJz3o3dblwuMcbdsBO2G7+wqV/WRdYL657yftmuti3WrRpfyJJAa0pNC8Myr0
EHLTfgwT/xzBhAzZPjRKGAlscq+7LHztdvC0bWtrq7Q0Ll0fRo3bbzWVHXKr31QDjTJaTZ8Viqne
QD2nmc/upN9Hk3c1Nf5CO58JH/1cqky18UaykLwZbpIhegeWQwGPy3DL/jTRkfJwla3afKvPY32q
RPmu7pKPFKVkh6+AuhjYs6EB/Tv1G9NpX1HWGymkfe1EKX2m1cKIBesfMbQKvGBdwHEmN4iOOfgt
02gI2PD3yGLCV+x+mau1d0hlMYyJ6wf5TPWQcMDm/MRXLj3Wim5pUeOq5XK4yy68Dl00Bwf6M5i+
wjX8BYKe0dkyzbtIH45IDUenZoUGizX5AHpK825xxlsnYo8Bs7WTp7bR70Pc0PqpvmwYk50VUQSZ
lJaXjhQTJDvc0ICDFahoWAXtK4ROrBzkyQhQl5Jp5ldzVt9xEMe9iHK8p1HhKmYng+E+tB1UpMGI
gONDX5nF2arBqAS3qUOfDVswcEggWBRVIug2W9WhcRDXYlnnKAZ0kgyPcdTt58G9ld+Uihkxir53
CfcbXLV6B+rjKgoYWEK528G7f8BTJzoxZvcZ6noPWzW4NGpKw6F4z/B4oa8Q6qcWJLsmkwLGSG+q
0v4YshGRcKBBQ0CPcap/qZjJV1BPyI0ExOCRF6+b6g7EQnQSRBFoNOT9LDY2IWsfeN5tPM+fqCO9
5xNqJV6uzmpyl3Gon3HeOiQK0YIqWSBK9fsZ12L6oRFpW2Oj5DiP+ygqXpKlPHQ8y+r801iD1WqH
wDu4ws/kFNbkWTipAbJ2ULq1sK1ILffFdvyX0LP2bZi1IDKbAi3kr3Uhd58ZSIeZDe3TB6my6NFN
mFCfp/ExsNVzWEM1BiYGIZnJiae0NRD+gDKYRtQ4QX4UpXPDtrAtCfqbqTOZkJNBpi5oALvq7+cK
9JlTWM+zT+MOP2xJoDoNZrLs8lp1Agcvj0HVvoVD90sf6BLDXtVP1ODdDhmT42jcKos4ZJnxUziV
ZypwR0qEft87nn+aQB05cQLz3dToxJtu3K6Xwj8DzPokPuzYwO1Vkt3hEnnXhOYhn0CsSvvK6rxN
zCyHaWxMoVZvBxRTYzc1NwUGPSkVBEKGCXQyzNxCQeTBi43IoZYxekbEkWOO6dOgzs3BucvM+swY
LGB+YfMGuj8TD2XwPIggRopOE8tQZcVrUiQ3dl2F68DBTgqc+xlWPuAXsA2yFFFDuqleE8N3YzFH
+AGR2T5VBL4TbYofqmi414vlWuna2izCq//K9LpT8+iGW3uAy+TE9GRNRLuRVcJiaXlKlvYmwbpz
LkpEHcadBQFyoBqMLJeir17LvKCx5iOxDzWZv/kY6+Lr+jsn1m9GyWbPZjEcO9tpXnFeWLO7NW0L
MqN/EdbgYskQvHral2SfuYm3hGaNsFqQ5aUlgcJ5vZLgRDX3rCVGeqp6EGeYOp4kgMYQ+ctWA0zM
k9EbECnxoxcK0JzdN+2DsrQYyL06ufMkbuPQnNgWzUisShLsonCGMiY43X7lAoZ0huBUc4BULROB
jXZMiusBfLKU8eLyVBow8a1wvzTYi6cpIuqx/4x0cn5oShNRizLjBaQ3MUJxlo+NZprsxmpgklrs
3LB+1GfnM6+l2gR9RjQrzwxaTGUW0Bzqoqegqx+bsrwehpZ2+851lldVQUEVu3TLRE2YrJm/+Awm
qhX2pefJgHO98t/tmP8ohyaMkgtbtce8ognpzju/ofO+6P1qcJwna0TE1za7F8/RXiie0TeemUeW
SXqrnPGS6okdkkf34iRa5AyYHdXfBTpyvk59AI8FrCQJfmXVsGZWsYnI/2bjVdPKv1j1/mA2rH/b
HVntTTZDNG3r0H6FsTyvYnSQkLm07v/zP/7H//lf79P/jD6qq39ttP+g13AFMLRr//d//vSAbz7a
kckM3K95gFsNFLChBoFsSd4qN3f/Zmkt3tW/2+HfHkHNkCy6NmU7I+mkr9Y9e7h0LMo9tYXybOVv
ugLA4GX1aW8nt4DWjp3jV2ds6Dc9o5bSyvN40DNEsLRPx17ANCQaPgYc/8Ap3xdwVYiQvvVVQMUU
KMRWfJKrdl866jE2qsvYyenKG82D3nOFZHl3Wep0Gimz6pOic+6TYsZceeG2LE61njZK5/mrNG9W
3TjcL1H7GDnxlVUw/iidAHSgU117rQUpEwl428dLGJMHDxWFjvYxJKd5dF7syX/1c6Zeqn6I6dh6
2bgfzOiuqrD49W7DJb1UuG2c+q51FxfuWZ2D7dAga8qeo4pgUhXPsMfx+fzza7Z/spWW9//+Cgo/
YjMY/zVCXHLwME12TE70dRFaj6E1vix2d55yEvScdnNeVFiUebBVUmakJ2lTOdx9PugFWjIdBtCN
NdF6b5ILrbIgayIp63dHlY8fVu/Cg4U51ngjLxddv6jtIzDzFXon4FNPPK97sFVw7yXObe8V11rf
v5v4+izoxxkjLEzXDT7hyTyYhdWROLbHjIYCKp0fDHRw12lvSsP/pagt8RDh9P95UX6wDde/rQlV
Ie4LY6ExwktPSr1IwV40lNGIq6OxfFFiqnvqD8H2z0/74Q3o36zdVeEoVYHU37pejoOGWo0Orax4
7g9B16z/e8/4buo+uWWgPL6RuDoMIEdlyoNeMFSD6C/H2fghYpjfvoftwrlMaVntOmO4T1z/tkVo
2QsepQk4z08gIUx1iWlcVsa0ZtCZYj5uqEskz//8HU0xWv9dPPn2JUsr1EdH17NdWLfnjNVOfWv+
NQVAu/TQRIeZk191p6nVo9Nb5YjNh5IwcLhcauhqoHQccYW1p+Iuyxdg7iFAakDdq8n3/uLhbvyw
s0zz30+bw8C2mAE3b2smuMJdyJ16mybwtYQxxAisQqgACg4Iw7Dr90tW7z2FCjIw1o7+qmD20U85
EYH5Py+aIYvzu0Uz/v0TZUU42Qb6F9s5Gi9sceUCFCipzWz0577FnAdkAyQgYPjMxPiLEIX+/Gzz
px0jL/IfsWcZpn7MtNHbJojOBYh2YGvGpBcUshfZdwLwxYqJbgLgdmGGsSj4FcjSgMWu4DwInUEW
UkE155N5wU3r0PeFSiMMOLw///w5f3prhqRo//ic2NojXh503jZUNybUG3t4NuE8TvPBAHfJJyap
onH9BUuuLLISOiGVkCtCKMoWwS3/S2D66W19fcJ/fJKm7SJsULG4tdCFP5EBWFJmcNZzWjxo9tDA
kWlzXUZXAwOKwq7PkmBfad3xzyvxQ05qfMs6KqMZK8tItC1gu9UYaAgQMWDGOZu3w/WZoHhKWfzn
Z/34Xb+lB2kd4C8DmnirA5Xgb3tnIB9tL1r3My3CjRrcIzuSqpGRYO5thCT75yf/EJC/Atw/FrnO
gPm4SYaPMOYAgh2NIWnqOJEpbDr+/AhZsN+cOuNbrNQwpG2LhHisdDw9MYjVi+5yQH1EHPQ4kH+5
3X84YF9L+49vYmDOYqim1vAiaDdQzcfWuRkz+y+//acv8S2Y1dOij27TsU54HjDRoG6sF2pRnaaJ
mt0L3wn/crf8tO++BamkrB0FXlxjPpuee3jHjF22j8zhs4jnnd2GgADdYD8yk//z6/nped8CE+jX
Eq0juZKBCiX+vMmQBk3p/Mwmo0lxkJnH+LFn+PPf23JfReA/XlSMS08c+TywYYv1EQpZMtuZqHcy
KDp/ecgPu0GXS+kfD7FMDQuvhd3AIIbycEo3BWoZhUj0/nnZfjg4+rcNUbqhciMJD6i2AnVrtj2q
frUzbysjf/3zI+SA/Obg6N92gqdh3LC4BIWOXgJzTSENBs5fLsOffvm3157lY4p0QBhuxXTDZbbd
FUTU/84HN4Nvd0gfL0bTNh6cE6UffIWXbl842l/26+/fLHOkf3+zDNk008VjcetH4LdwI0JaZ2di
FPPnz/7792oGEgD+sXG02uozNbMuJRIU+L64MnSbL5yF0YKhwRv/82N+H0/MQB7/j8d47ehzuyzh
dlbodnTuU1iNZ3TWzyfmbZBb/pbzmL/PwsxAlvEfDwrLGeeQhDHhWIx7YwTPjQ2GHXkNoJfhyYzy
B93It15qvFSJfi3eaoJWmdzQ/6KVJ2ITsixo/RrIeRl4zeZTtCmTCj1kaE7MEMfT0ekgXiNNWgXN
Hcoj73UXHId2+Mtu+umFf7s/gInHZpQa4bZ14QJmOnI18XztOv3ln1+FKefp/z9nZvA9l57ACff2
zLvQQKkWxr3QZsexiVf5YoVYJFgfYp7gYywyxgDXqwqaHZDQT4S9Tqfa2+soVKeGAmsReCfpAh9L
/AStiaLKojny54/50475FnDyOtfmRmM07RSQjkDq0OEZ601XNh+jj35AEXh/uYF+HxqYd/77lml0
y7fjfAi3icFQ0Pq/nJ3ZbtzKmqVfpXHuWc0gGRyAPnWhnJXKTE2WbN8QtrdMMjjPw9P3R+1T1XYe
p7JRwIaxbdk5kMEY/n+tb4XqexdZ/8On92zaQcFTTSaATows6q4r7Ecj1BA3qyvb1wuj3T2beVwE
wNi3CdmCXAbpQWe3ViQrn2gMFpxPMUvAqJsvH9+QC+PSPZuIfDuRet1yQ8oc+nBVL+o+ekhlf2XH
Yfx5YTbcs5koEiFNjd72NuChsGkbOFDb0cGuPPWLOWWqxbHoRCklZuIXOMe/uMnwWM3IgcLQDg2w
73T2CNZVCsssaepFlsrPs1U6h/vuGs7B1Lx0LdH9D7MOro9N+AKz221O8eq7o+bWV56wCwPKPZvs
Ql3vcpBm3mbygrVPhFtOsND/7CacTW9ZS/CqHDVvYwMtD/J258zF15gIpyvr5IXHzp2/0y/zp93a
Fe21gPmTximqmhFBCE1bQjmiRUItH47oz4+/yoWjF1Fvv7/VqMYoLAZuuOVmX6x4PGVxjdssvAM5
2S8ckbxGUW2unfcMXIwLkMIjOvP1/ZykpZDlpMoBfheGK0lSQNOYTx9/sEuX4GzmaQLwQWHJNR4H
WsOoxWeaq01+6ew7nENmP36bS6PkbNoJnEbKJHW8DVPCV2GKe49Ano9feh5of5jh3bNZZygtLSe4
i83OVD84kTqWuvNZdeFfGGyv3L0Ls4FzNvPEmp72kCXIFnLTlz4WtGcBE9UDsruPv4N1YT5wzuYb
EYm8iAaeIiME+Gg6u57MP0vM/C1YrDNEjZ6xi6BpGtyVqjDju6X+OmnlydHph4/NVq+0nxlkElXE
OZkxY3XjUI/VKvuhCNoTwGlMxOzYoFNxusFaTDmJ1Ducojhxox5bQJJh/5iMvazpiNlxSnpL/C3H
5J7GxAITJBdHxmqqg02XqIgJSs7+Vo3dAnkABbsG+vtko840wDn96uPrcumynE2T/WhVfhuZzADM
W2Y5PGWY50EeFScjdR5GlmatE2jd/a8fv9+lG302mfmDClr2/N5mDlTRDeuEZP21cbTgyoRzYaw6
ZzMaTrxCwOEEx4+uusAzWkrvrRDNp6BsrjxpF8oNhnM2qTlAHozACB1SdptdkTmn2dpr4KfLiQWZ
bd2z+5weBDWf5Hne3o14VTWrvrLHvnQJzyY6PagHLCHCwWmISwZGosrN3ZSIK5XHSy9/Nl+1Q1CR
lTI6G+UmPxoYIzMHbobsfzwALl69s4mq8Tyws4WB3z80jjDjPMJheWJmQ8scwjWgIMFXOsN7eOSU
AA1XJHsvJCGCtveVzzB/lz/MaM7ZjBZVrlPA0MHwpqDsZFTxUZjrX2aOXj1ALuhJp6nDAhxEJ3DC
uyejS2eRkLH7+ANc2GjZZ9Ndgips0EoatXOUVW1jIjYsb5uhBbQNObAAW+Q4OcO1LemFh9w+m/vQ
K1VVowZ7U3PomBGwlI/n7Atn2oV4rKrHQRSfP/5mF5Yh+2w+iVsjtFqSWJCVfQasQmvcWn78yheK
9oZ9NnUYRYYCt2BVC1W8RWZ2OzNOCTHKcCsi8BXMKXGSnQbUDwkd32gkk6oqnNcZAJpyaRP4+IZT
OzsO2OIma1tuOgHwQLeMK2P7wqNjn00+rRMaVm1FckMgPU4I/aciXiXwpit72kvX9mzeIXm9TrRc
SOiJ3LZy8J80D2/+x5f30nNpn00raM1YzrGWbSpAz2MobucvgbZzixoNDCqxQiHaTDWYOw9t9diT
OkAPeWmBbbjyWF7YKdlnM88UGrkOOkZu7LZK8CxYy4JbV5DVNmEgV+Zw5Zhz6TadzUBZLLW0KQy5
iTrCbvOsZTBgZq+d5soXuXSjzqYXAx2Vom4LTA2SlMcmYQ7Q/Pg2Xfjs8mzmyCrDagR0qA00psMc
ZWcqEuFUnA5XxsGFmyDP5oooV6hla83ZTG3wHdsb3AjiNEhXDLj74aDdf/w9xIWFWp5NFMWkTSrG
K7+xhB1vZYVsgh7S0UoBISM6pcOGANIkKs33ScIJJdgHfai/dkEPd5Aq+8wgEuV48CZA5R9/pgu3
TZ5NMG5fKDeQDR9Jj1+9gnZ12k1Xxtyl1z6bGoDtdT7h4u5GJ+cNEPO3Aqf1xx/70pWc3/KXM5bX
oOKNcp/0BnaMZVOhcjDy5870HkMvefr4PS4Nu7PJIdHSoPUyupEZ1rQ0AeI4n5/N3L6yp7p0ec4e
/dSJnVG32dO41EsMlxQYdFNXbut7y/QPq708e94LAtQDGMrY+hFzoS2cYwsBqIwYmaEvxbYNvFd2
jKrxJ6FAA4psbAkFBIKRo0DiytfYKXd9gh/S0ffh4B29STx2tn3rzrmCGlnzV+7kpatwNm9IrK59
k/BwNxywOgDlule9fnwDLwyS92PRL4Okyhx3ShUvzXn808z6GudrgA/VwtDy8VtcaOvDbfx9IIZB
nEG25z2mWMdun29T6tirUEU/p6ocFn3WfBlE1S2wv4JEIQMUwKKJxNGA3Au9o1siCCmXH3+YCwPW
Opte/A4XBt0RnmWOw8wVyyR0jhLc4scvL+Zb8ocx9S6S+eV6Dm7RgGgfeP0MbeR8PiOEnKVyuBEl
ZHZH6vcTrNhM7+JFbI1Xtv6X7uLZLFIiw+6nrnY3QWmuAtfEy41grrc2WZL99fE3sy4Mwvc//+Wb
Rbpm5KUxehsJvoDO3QabPjIj1dCuA9Qs5ywqci+sCO9DUWerbKpuTQ0Hy5ygZXrJve+BtW+rz0TL
foP1jFRKI6Ms/lHOKYgajguYXuieRpeA4Cy8VS1plXF5n5rGz7AWj6wLPcQw98uQgMCHgIHUaFgb
rfEZO/0x63CkcPrFtf7mFHqJDZDIa1E89Aqya5duPr4K85D90+09m++cxCywXIBPUQO9SgAImAmz
O7dEwF3GZBVlX0ykix+/16Wl0Dqb/Oy2dcnRAErDBcaOJ6v7tq2PBu7ndqqXdMdOng6kZhpqGvn0
m0BhdAvyFF4pD2SzxTnLkq0d5de2L5dG2dl8aSo7TIXjBVvs7mu7j74ILraXDEvAQ98+/s6X3uJs
pstbzWsDEWLe8TwSv7ToQDbEOshn8pRaffweFwayebZVGtNUFihjgy25xjX5PeV9UTTbj1/7wvgw
z6a6EnwxCxYhz8QgVDcG+kFBqUQoIuhiXPK22eGgMeIrK9iFq2WeTWaDnEb06yrY+pVYlb7GjQEg
h0xzH5nken/8lS69yfznvzz3nufyYk4NwksQYJl2L4k38zLAOMW5dWWJmD/wHx4r82z+ytAmNn0S
c9kEClnPhKHoO8FCB918M/rYuLDQfvxt3hU3f3qreVT88nVI3xzQvtNEMpzguejCdQBTJ4jADmq9
sfVhy3aQ/ekLPeIBOdIjI5JIQaXSxLjsogIXGZHK+DTCHAwJhxI4lULurnw4e36U/vTpzuaXGrJz
XqZxuPX94VSM/YteMOHmmLtTczU66mWOHSD9O8NXygNCu+xhBs+ovNwUZfDDcNqFNIPdaIy3Oexy
QvmW49AfEyxoWgr9xtKoRpaT8ckv/N3gOJ91SaRpOedRzT8x2E0bQ3DX2/wJIdevFZMOiudPwCq+
62P7JpJ2Gw/yvtBjKO9a+nmw4Aj2BkflrgwOwWAkuD0x9vqIz5n583YJSBeqJLWpG9lHz6PnvgoT
y9sItGo2sKtRu6/p8t8YevcUAnOvtRyk1Wg8QKcgdRJ/V52TAqNFL6Uj3yxjRPZKhpIrfopQQr8V
J9doj20k7wKVnAKzOOSjedsD5yWPiyUDOkIJ6Ld9k4Z1q3XqL5nl2xk8FybOLnesL5UbfxaoCltN
fklUDvo0EPejPjx5pFi4/XTr5v4r69O2YKJdyLzb21JbEdtnId7HGk989ay5sZLwhzcW23nCMsmt
IM+huelEvs9wrNcg9qA+Ddhyy3Q94KRS0fTSjZDLuGXt3FXCosZG3cS92e303gfeBdfKH78oHUvn
7BfCSfC1I7YJf0FALmseb1RAjkfr3QYopwoc6LJg753gsq6Sx9b1D1bkb2icWispy60mUBWDp6Th
W298vztgsG1uXGxitmN8n3n/qC+g/CV4lUTmksGmafs5M8DDK9V6pIUaVk5agp7caJKurC/vLOAf
H498DAd/HvnvCr9fnksVdbrhuxho8audjKB+CCW+gXkA56RZTH34w4iKdRGKTxw+PVm+ph0Zx0VJ
KAH5NyaOEIgnnXVwHXx0YmxIhQ6nV6M1EXyNuzTXtqYl92lgfRPDeJfPW5Y5GgVwHH72ZpNX5Jw6
Y/Z5wM6S1z4kBLYuSTThSwS5GWMZb6AxDAyztvTJxJDJe7dg6sRpshwsyy74TGcpUHrnSXAK6uol
jEjpsFuwL2m09WM3uiGC8k7xcnVJoWaOJILDdzLZT9UCyFFuYeztIGVNSZvfOjpabXKBNg2njhzI
eDn3pGlI4LtewVD1zfaQEwLCyKmo3LU43elCzo0juyd9C9znGzbWg0PqDohbC56XPIbRdJdLnwh0
sGoLrdLkxooLDs6N+9gG+s4xGq4CaBVwnyiiGsiIVEAiJvzJD7aEjX3FkLS2p+KuIo7ChE6QJcZd
DutBOWlPqcTcidnNkNUrI/NPcR98awliURBJsjDyF6ISC+I1vsUmGHVDP+lwWuOJXPlxNJZoUF7m
e9PM/X4Z2T/ranzqua6Cm1hV8XFuo8oZKwSs2UJbA5XtkyvajarIlXJEc/Th8i6MyVjn8E/gAAEW
5EvPYyCN6h8q8dTaxG9co1oeKjNdGxwy+JvbpIlXQTI+1B77LDnZz0S+8fQ/RRr11sTB2drStF9C
zHhqqvZtLuMbrnucAnkfcTdbspnKmdaWaQ8tfKtwTmbBAVDCZerHbqdCc6074q85XtbGfRe32R2O
bPy0LC4OANS0DShw6I+SBAG8fwusL1AJwgLmX0r8RkzmADoZ2def2s6QYGgx3fuhcxsKbbwpbfkM
r/Gz0WLHsXzIrxOGBlxOhH2435s5HBTBHmCIsvlkpwCEveHFKK1DiJboptbgAeNEQ5Tqn3QCUCoN
UyTPwVObRY+Z5b6lMt/3TfM97JONV0Z4VDWiiKvS3ReteEt7HMl13XxBvw9bLR1fM1bOhI257SnO
0Zk6zsjuuMV2X8luK2R5ksoiCKbTvli9Rq9sMO4pYG6cevjR+cNKc4Mrc8qlvdjZ9jk1+waXIQqX
UZkcLtxw4whzF4eDfdN702vpE5SQWleW7ktvdrY3LhMZpMSpIqsN5GYYHEoHzUEb7PEm3IP/8a/s
XS9txs72x82Ydq0MR8RrUfQSOM5th9Q5Cdof/nRNuWhemonP9sdBU3kiCxKkYCAoF1ERHiNlP/qw
NFi8ykM/pk92HBDB0dvtTaMqSmIVTiZM2kOSHgxlHshq+N6W1oODngLRy23m2VvT5lpYivqhJCkv
DLaOB8IAWfRx0uttVMk3WzbHGu8+Lped0vXPsVk81Q4aqY+XmHkv+Yet1buU65cFxh3CTgiBJjeI
1VNr9V+EcPfBoF05uVx6+bO9eJO5GZ3kHoVbq70alvhewcC3GPYff/oLhxbjbBfutnVNVzSk1547
28jLOqDsVnttU3zpw59tislEGEhR9+aEAnWcDHBP5Otxzgz74lCH89a4Wfahv+ds6ZunCiz45ES3
pvmIZv7j7zcPrj/dnbONbzuMIpepEwLGjm8mncQhVBjg1H4ObHhc9olRFx0AU20/frtLMqBzG0XS
ZKZNPmu4DbUOHPJ3PzhpPSl5xhEinJ2EN6DB+E2ixZs8v5+vxWx29gMczNFGsQfCqHLTsuXt7fCb
Ssy70KfnP4M3KvyqlHtyXO4o972IDXbdV3/XH/73b6a6+t1k9yMvxgpBYHP22/98zlP++z/zv/nv
v/P7v/jPzVt+/Ja+1ed/6bd/w+v+632X35pvv/1mlTVRMz60b9X4+Fa3SfNftr/5b/7//vB/vb2/
yvNYvP3zHz/YMOCFfXwLojz7x79+tPsLo9jcLv9vW+H8+v/64fwF/vmPl29Z+61p/+1fvH2rm/kf
6/9h0IayPSmlbVs6j0f/9v4T2/4Pif3ENBzX1V3p8S5ZXjXhP/+hCfM/dMcQlmc4tmPCvGYyr/P2
/WcGL2h5wkPZYUq0P5wf/+u73/89Xv++HX+2QJq/n+dc13KFh3rMsGxEqQLLGcP+l8nHS+NeryDT
P5Xs29ctG40bfE7gaIlVRHXYUozIq/GYpOD77CpdJJUFSiuYctCBBEVQsKeQmMb3GUBqXIjes2En
60Tp9g1Y3nQzFQRHGD2EnNZMWGUVm7EaFckthLKl1/bjseccsLLT8keVAOaF/gQtwr+m2fvD1zR0
djKexUWzkDiezVIDut6690T9lFsCg41Ko2X+s2rx11ZkozP9dxIjqI6AxevW8FrzHXlRfEKRsb3u
0EFxO4jRJYQJZo/fccxqSo62bpaxS1HDJlOQ1zwNJkdAVNJQm/h0gj7ck7jyqhpnFUR1sNcbbwJH
4K8Dcc3KelY1mO+j4QjLtoXAgs+p9uw+DmVtEzY2NLBsAC5mGDOXgamA7ATavrJMtTKqtCeR1QoO
Rv8EmVtfun5BVp6qV7X0SUWW/kHYTfOpkeaWuvuNIXqcD5U/XJnZzqqG//qoHtQdSYnJc87VWV1l
cvqui/Yp5dIvSlA5rOU6uKqgT7bYiGlAwkebZHrsDYJWmi5nQzyhzrYmc1/FwfAA1vY7fCJCF5yH
X57dfz0fv1qC320+/2+anz+c6QoeS8NxbINU8nkb9cvzEA9tYgQyn558qql3ZkwqtDZa8V0kHySJ
kzunUTDdOMOsFAMNhOxkLyP9Div+eGzN76PlR/ci8w4y8gFqsN288vnmgXr++UzKWrptGqYOu+/3
z6eP2kjAdCCerIBTs07RonN8DwCX1eyjQj4kPcrPBuXrnRbQZ5WeU6xZT9Si7uSdmaj0kIWoOCJT
3ZUaPquPP96Z1OHvyydty5SGtEwoMWdb21ZHmJpOiUGSCRlfrZWgX8yceBm23tqzEDD0rch3SZ7B
a2iyZ8tpdwClR86XUaI4zZcFC1nphnim/TFZWT8gB4sHrw4xwvvm+Pdi9dta9evd/n1Nf/+0zKNc
Svpeliets02rE6pMZkZnPjU0OPeqCKNVnKR7q7XV4yS/TrU9kCse09rPkmtGEuf3Xezfb+6h2xOO
bYPPcc825rB7DLJbTOPJG8xqbem9uCnLlDQ8vyRfB959MSQke04zrSDuUaB7iYXIMFdLhX3z4OGg
3RV0FAje3ukNVJfQmzYtGuWFCWN8mZhetlJ5uIh8+ULcSLZwU/vTIDXKmJ0JZ0BJe0Hg1iENu/zR
bX7QHvkciLrZ+jO7uMvKF9cJf/SB5hym2GV7MchmkQM2BFRh/kiSZhWpZjzGEmSoV2gE9enpc1cm
Cz3JtQdG6Ww3xzOdAEuB1Ybp175vGms7dslTQoHpVkCQXahWN5ZQN6qt3Rj3qoo5kUaKwroIl75s
63VSljGwAsNe68HkLDWHsITcBODY5T31pBBkDcYKTmrxIY2C8trz9m9DxBN4Thy44i5fwHy/i7/M
Bx3nybAgEugpSBJvpbIJ0knj1ovewJhAmIGOwNHtiuopQs8GMNGCQo76XKVqodzsPmuHdGc4HCeN
+LlJuvBJH0jXsznjf/zkiX9byNkP6I5JA5dVDjrI2T5VOFpv8vA7T/DpcawrELJ6vCpQxX1OZEXs
WWYt2ABMN3mGa7g1h+HKs3/WWWRAU1vShYDIZSFzEOeFMlvvwAy6uv/UdyGB1GZG0ysTGKE9Cj2W
Qwpn09qrrlPIThHh3ERdfc1E9+/T9/wZXNszJBgB03j3fPxyuzKmTlK1c40VDsxQrDxUsQSOhoAO
AdgMczxjSmA37DejdFuqd30OBSw1lgGw1sU4+kB43Npa2QUJMh3RR3kV7j6+U/L3k9Lf18nTiWEw
baGbLDW/T+E+i2yOZ0E+gdVcemPr3HWZtiKZY5rrGcOuMggbVQFF9NhHbloF4Js515Kpq93xeh3B
LjG1L2mnlOw4AwWTyB5SFXaEkVnara9tctPWTnFpWevOCwnumVSyI7z2m9Ib++jo4JeTMQTCExck
m+gq+5pWxRNHQqhuGolH8y/xDxDAYmV1iO8Ct5TbLhQPWqTBpv5MpqQ6ATtYwKt0F1NpAA2POTxn
SX4KmqDYBIlAKV4mYl95yljMxcpTSX8mNK+Nud/Phe/X0mWr7LiOMGhRv2vDfrnfumdpaLx97ymy
229lpgiL6+kvWnlYLVUAfVhK9IIRPXylWoZ92IU8pWG8MAJN31dZs4nKwD165TW72rsA/LeF2jNc
ndFmeqZuS8uZF/JfPpnm5LZTa3b83IKDR3iWFo9Voa3yvgD6Ty90Q92V/iQhpmXMAa4HUb6XoQdx
THPeGiCO60RT3R44CSUiomDW5GiGh3CMSJLPpvvQLvZRbXxBDpqR6mPamyQciJMKaoss+CjbaXEZ
wmfV7HJdpQmw1NlVjaTni7TH7gizkvjNbOYBSTFtA1k++W5EwbFV1JL7HsJU2XlLqVWgFCTlaW1h
Z4b6ywirHHSyHoJx6+DZSC1BR2Cb925BZInwnAdWqJ1p9hTSdFc92vGppKJ9FyXSvovKkla6b+J4
d41FGyb6zi1GqoBFlx+j9ikmxPkIGYu6dWkhlvSfQsJfNipuun3v5IgHa2vutEdoNFo5HQvm1Cqj
UJM1CTFcUXoQU1EtP35czXfD8u93kiMY5zPTYqBZxrm+gIal8krd9p7qJJ8JD9YSnpex4LIcI99j
UTA4dddGThSQhFY0atqLWbCD6dheECPf342ZVXGPCIhAN+8fvRqt8KSqhTYazqIh/m5PF6hZe7l6
jT0j4hSGgk1TQjxHScv2fL4BeU+6WhyAcNct11+ruiNVbqy7W8NUG7LS6ic/ydZ1UHGoDyL7FqeM
s7EqdlMWSYu3gaY2ykqyO9Zb4JWaB3jW9W7yIf9uTelt4IMhyoTzYEdjvANHpnYt9S5pfs3x22x0
LQPq2Bwdvyoei54qPKxvzjoh3TDqa8kOLiUgeieRSzNMksPQxLvCHXccGAcwt+b3LkxJmc/VrR3/
lSeGc8dKFh6doMNiYG/DkpDaKpiybVbm1TKMFcTmPreJaXH0R1Zf6BCh9jJYaXECjxwvbC8PlnFg
Y0ronXibe8ad4Kj/UKmiI/XF/P7+u6hlw1g1wIwABgP37CwySEPPO0b5+BnYjnZIYN1h8g8i92YK
B0wQYI030UBf0gvLXTBTbpDBEYMRUFiv9LrcTs34lGbDLFjTbsKyjgionvSF0E6hm3gLx+y3WuUB
SKiZtMvS2hIEly/1zF2WLRhKcnKBkBNV0UIU9HVBeN33UbrtXh+wXbR+W9xYmbuPTbhEfUHZvCNI
RiDpWJSBBanfnXa43Iy1H8X3SsYYD/Mcs4XXDWuJApWSVL+f92LJaB7hC0bbwWmJQyGDxhuGk14L
RmxFOqWUTz4H75uMyBN82W2+nYj7gRuaeidOO/AdYrh8liKbQ4PqXeGH8txuGxn9XwNhBZ9c36ed
73cv0qHbNpXdtINtxO3wy786BU7ZcuJmE0awNqJMeaf3X0TJKydVc2ybJjqEaantU2pQBQtXp0Yx
wKa28rdpbI4hgSN1tyraiK5JXOaEMJ/CCtg/Cil/W7Sr0UAYpc+/xNwYMMSPZU6hzCXZww9/0mEM
4SE2wz4K9V2mJ9VWZHFC4tBk37SOeCEqUXxKLc9bx4kBzBL3RdZK+9aLIA52QXySZs9467sV84la
hWMpDkH8o4hca98PjsEVBaqnpYO8i5QV30aW+10xSB4ChyjUHnzTAM9r/h92e5/qqQl2dRvpAJlc
bdsm6Zc0qMSOtqcDjD881V4MK72fYA9ZOZg5C5rgwsde9AD+DMrdaBLjXpvNWia1XEjf0+4dVRAu
11bRrU366hJDgr3uhE0NAs3cxkyK+gSHqVkGlSnYbk4Lkzr8CeGlucs1+UQ7PDo2VqCOVpAMRAmQ
jV1UBGRVY1jcwnyunuuQB0dAQOc6o/gnuDkeS/vOzr6GrnJuDVVCp+9bolr8lCCM1iIURloPmo8z
0lexuS+lTby6GTG7OTWITDvy1r6e3UWWWR66ICeFFPHiIs91hHVeUWB7M6MH3QVVGmvjtBpsI9oU
BGsdKks+el3hPopxcB6nuv6SBY25KauWJrr25jqEGXhdWOwh4pEYHw0xPUWnuWIveZffnK8DHt0A
hyRrqknnR+8gLys+u609pSNtJkW8dNbcpYVfrZUL2WI0rVu4XymNI+3H5KJ09ly2SAQh3UBdtcit
3ARWmax62jE3nN4JGideCg7to6i1b50Xr6zWeFW+JtZNLjZaDRrUyrsMKiX7wUqPrJXorR+DpYKd
Em2yTosOArcisLscQrbanlr0oqYLCQpyBQnJuOaR//fTvUct0mHTyp6Ls9C5JlPplWGQTRI8yzFc
pbHFp+r8VaDN3F/IXkXG81p7mb8kRJbak+5JEiGIQg1sfis9N7+pournBMNPuo+9UX8G10S+nF6d
hma6JqT50/2aCxGWKahrGlQ6ft+BDaFpW6pFTJNVnTjquuXckvEe39oFYUCGLYbPbjBuox6EHylM
bFr9dl/Whb2C1p2BAhjXPA3+vvBr7ZAlw9cqzYj0piGxLbKJ0K7v4xS3W4vgKTeMiw2oPQWjlTCy
rCclLZ3f1A0S82EK8OCFBO6OdlB8mhGUaEk7xA11uSbrXX9UpvaF6D6aGJ1PqnbmXukzvruDfh+5
FoVPqsyWLU2KhGd1DltMCRI5RC55acIRBSadasM9h3M7Coa7oBX2nZ+/FkPcfKrLiVwM8jwYUH6z
rcLoBY5S+lQXf9WlnWyLjhE5mUF57xTdDYsfCm7HO+UycbZukMFeHaW6DeB9EeDmLivdNT515fST
kkO+yAo3XVt+Uy6lXeS7rkzvQqdxDiWVUxaKyF9VoUluHlKX91XELJuXkkzEjSvEkdrnRL5AdcOq
XVe2ep3yKQdlkZNAIWnxTo3xaehBcIaFZy/mDjQBC777nBc+6Q00avqMgJQYV7I92m8+E+9Njz8x
WMJRxQEdihMRfUit88RbEoL+FrbGjMM1O+rbzZVmmdDnS352SyjiG5ZuMCtT4D+r46GjMIw0aovn
mXC88FS7lAbrjaEN5KI1xo49+wTRMh9WY46GKe7kX1kj+juVRf2dqOncMBWWaiaBuTpJtzbJMKlT
2XvAf19kaNnrvHQ4S3bhro4U7Z4AeHeayfs+buhqOjyuKQ/CwSqjk5/c11Fo7lTUFPve9cgPb9UD
iPFXS0RvwrWKL7Lq/n5r37OJ3B3b7zCi1zolcrMZSX0qR7VpMna4qhXxDcsUp9TEJMVU8+WS+asl
6LBY9m487suu8RfEUrjbotAhHqbl/v0AwOQd750+3Um9I/GGAG4Vl1A72WQRTUT48PvxYqzK8Dae
T0aj1S17o1F3ugGmVm+nR9ST9aoY2DgaSnXg67X+IKfbWTN03xvfre4+SOLx8yibYVG7TUO8k0l0
QIr3IArqDUe2cU+gxaojnGVfts2B3XC6T7Lyld7fuIfoSLJ0Y0XkAZniuTLGVdr8RDeR7Sevv4Z6
E+/chd+HiKQHRP/HY83591JvKCvRNnqVP+viWXWeeV/UXr5zdGL6aD4T5VSJl3SyqoPmf6oToW+S
oh8WDug5CeP/3iEc6xkR3KJMxVfVdiath/FWd6r8GGeRuQ/qfJvEdoWEbiCxKW1ehZ1nhzh3e9Lr
hbzJe4jCHZdsZeJMI71Hy7ZJh/CR4sgcY5lqiEimQ5cF1aPbW08EnqI+8eS+SjB52T7iIzMc1pY1
FieU9tsAbsVtEHbOKvfaPe2Y9FkPzZUIxFGLXPOpLCN7zcxLtK9/7AsSUh1BwsFgnTRN2J/D0CXZ
1xY3aeBzwspGvuH0JZTxeO9rwFSCXqxSR7TPkQbQFB9MTr/+3mDgf8oDb6uxDfcq/UuX5ugKvW9Z
Z8oXGB/mpucE2sQ6x4gBAHcyGPsuZkSJoPuuXNpnyD7Z5qvqOQ9J7si8Zuu28baPjWEv5yEGzLpe
jkjdV0Ydxrukpm/iJAGtoGCMnyEHLIK4Y7YJJB2y1nwqejf8LLPpsYGLfG87WKdnEWuntGcrAmYV
ZDibbfKM7lKHdro+xsEa8Kd/V7RVvsCNnG3S4akrxuTOoK+4LLX8NIis3QNJhXjnJzf2kLd3gR0P
h94f3QVHR4Jmml47xIJdZJ1Y9s1k1Mapc0pyyXOTOLKpeY26yn8YbIgnSSbQklKu23VCThx34/7R
yngylbaKfbv/yzIeXIr549j2P7zwrXT09KEZRn1ttwFAUVwh5FgY2W3hzaeKuc3XRqolbP7bRP8K
caOSh7pha93CNqX2gSkgyySJCAWy1tijqRYT7e6i/QTGrVT/kNs9EHPfXWuEQPpivMsGg3nAVvUp
76KX2s2SU5uq9eSL7DmP+pzoIuNL0crioM9tParMIZtbJU9NV08In6hnjWytU5V/M/v4GGr6icnO
v4W3Ka5gMN4r+WcPMpsQlyoyGANPPy8gBNyDcVBD9TxBON0LK4ie1DjmNybgbnBz5dfWRprpBe2w
F/aP3rHFa52JCFBWY33huAAts4/046A3y7Lok5tkMsxX4dNEscJ8ZXedsesSw1uaRKKvYuRDq26u
qDStK9cU+3B7+IRPO/F0RAzlP0QLy66fR2WR5zmFOZLDAGkp6+wnOrbV3k8K/bYb3HCJAyxZukE/
zF3RT2gF1QlgeIg9xAs4O0esxO3/pe68luO20nZ9K3MDcCGHww2gc2CTbIqiTlCkRCHnjKv/n9Xy
zMj0jLVd+2T/5bJNUR0ArPSFN+SePqem10/pgCoAMzzOw2SzxDT1amOa0ZmbcDdrB2VtxthJIIGO
24tfxyyrULUGKhzBY99NR7T6hythNy2GPv1KxpTuZCrux0Ju9HXddgmBhaTtjVhHG4V+9Q4rhfnY
L/VDw+5wT2NzZfeNck6nRr2v29ZxrV5bVoM4cSR5fvzrotCtjvxxSAmkTPWWCNgfc4GoDeZcNtX2
qsvaRmYtHoJ+DjdpHKNH4ERPtAVfjRFvpqBK/CaV7HW+OMrVUvnBLJd1hZ2ut7Qk9kOjHqy+Mdaa
erITtIQGKgkUQhiOv77mDywnUSs1DJs+k0N/U7aoQP8xHkaHP7KMyuqudl2JkLd8L8Mqvub7IW7e
y9lg7sitsZmdzkEmG30qMwCHGyvTl1ktlX2ZjPmZyvsvCEk3RaoPj5LTTSZG57JM4xYp/VQoreBQ
KCMlx2tLOZxsepO18ghXKCk2I6puO8whN9hEN8c2WqhRNcbBqYcDMfqhsJdho0rNnYxYyzEPqY+Z
827oMIU0FPQa2cq1IwVCeL8ojT4o3UEr2wrGIfoArTMtnmX20YHiaEc52IjcZHIcCkLoB1ny2WkO
dKNaII/laYzxspBkfRMAuB+Lur3g94lwDmUGDOm/hFjFTg7CLUZuyV4iG+kqWspgi3k5eeqefAob
jxQ32BJ3nPXSJR3Wf1hCU78FLSlnK0o+C7bhp8XJ/CFPqyPCwro32AFFkUgJa1/ui8+SruWXgnXi
tZX63kfxvHHm4Bz0mnrmt9GmRZF4JJy4qHbH1ibTuo4I+j1UNctTnc+DG6G8vg1Ay8spOvfGgpny
1I7JHg1C4dUqmauoqux7p1zsA8YV6zEhSrdTxaZwaU7PPByj75+zye7OIcrHfz0/tY8hMT1jIAyK
YViqI5MNfoAwCLqmjPPBdDWEbUeI7ih3ddES40mb7canolQBC4hxwUuL7gzsamvNZnxFemTXhnq+
ArCAI7cR6J+NAcswQsekVs5G+9W2lv5kaS1dKHt4Gm2lu0Yj5bKgNR/ptvYw0zustMac5liuqHcc
nL9giX5gctq2uDcNvIMBEkinP/6hG1DS8OxR5p+uU4qXdqemyA0gIT8X3zvS1E8x1dDRqrxhlI5N
GAlylHOqzRwcxFyjB9pGwKQH/TGWE20Vo4ywJt17dLT0QcZIgT2G8MZ2flHw+KAhd7to+nhoDBqW
qat/Knyjd7iYllTL1wYr1NZgFpe6/Vyo+ZlqWstOP+tbeSlnzLy8YbJCuhOippzL9+FEWzrDJd0q
wYVPmYoTWm2ortUE+JN0dKpwpFrJ+kKRLNI8NdLQWlv4U+go0wq3hBTC3RgY7S/yLu1j741xIAJ1
FNvSDRlFhg+ZME2wOVYWe7kqvQ53t5bea12h+yetElhkhzQaH0HFyO5YN6ArarzHZKPZpXib+8WI
kns3Y9irjtt+Upe17FiL20s90tN184bn1IWBp3iqmoMbt1C4hppxC+bobZHwF++6we/a/Avi+bjx
ZKlvoIZKrGWUGED3L/X8i87FB2Gp2/g5tK1Fys8fzI8srLyM4V5kmnzNZDxT0I0/K3m61TK0q9Gb
zyf9PQjyyZVpfEBbwWgTY+5PIHnxbNKeOzk+2pHyCOM2smJ1qyq/wrL8qZzEYDgmYnmKzgyzdOtD
gUaj/19ZdqZcbQS1VT3eICL4ItN0dTr1m61N3iA3Mh4gw5eBnp6dQRm6WA0OX8mof6scdGqK5lvS
4VGFCAAhc4yCn7T8ilH5p7PeUE2xdFnDlk2+fqNE/XRAFW3sZF2eylclnt4VPIGssniVbJhzOZ4t
ZQTWDcyLim48Te1KBiAq2KIRqGTNLL8NkfE2V+UxJj1aYeC3ShIsPtF/97WXdDaV7V/vojy7D5UF
LlcH00c5yyDetD9ermUkMD8rTb3OS9P4eqorB1tGDWGOa5Iyq3Q7rKvOWWv5yRw0u0Ve8sOkSuMq
kevZgzJf7jHYTPwh6hG3b3T9KFX4pyR6NH0FWUKK58mpRRIKTBG/gjSHf2KEW+2tlavW19TE3JZR
0G9C2AZkWpl+Qj4X0EmHXo7pQPycVCs7O0SdblDQ2Qpa9Gdn9IaCuP0sCxVs7TUJLE65vjiXWN56
89CtJz2rvnZVzRZEWV+BH0KbhVakckhDOqTd0qYrqXa8vK7wM68QY0g/l6b+NPV95Ssh5zb+wh3r
Vv7EjUnerDaXCSQTOIAg9W39EbYiEr9QTpDMwyj9oZKMO7vFx1cdcIBJo+igBubXicjJ1GngjQsA
iioOgNNHoU+T3qUjG9FGEioDPfkLPa1NWccFlvHeIFFpwuLA62Ij9CTpsYwt2G2KVO8mZ4Thb91X
k8ZeGGfdJumrypW6Uqer1OzKqc/XGRK6bi03M06vX00rDc65hGFzj8cqVpfw3NitJLzZ9NdCDx+c
ksFp6Pcei/hLq2CqFoXj0WrtdGUb8SGigne9nfMxgkbXqtO2GIPwxOjRnXNgSKvJVutNYVVXNEDD
h7AARL9YY4mbSv6gkDUZmV0ewsCZVpauUZHAQtdv6HHe1xMwpHRJ13UHUJmydPc0aQqYgSIk+MHH
/RchA/Hhx8lu246JjZmIHDhiP+qqqrmhSEphpE8UyN6DVtZON3AU3qJhHUwedqsUnPA0Y0On3V4r
9YaAHsNgLcetfNDVSzi123DStuWcJ9/FD1Eo+Wo4wy6EWbRGnpWHniaYqEY2dZfJkg66AuO3xpak
6EzJj9SHRK02bd2QilacJdk49Zt2YI9ne0vOhqSpO9hhfoUQyJEg8rlKO/VEc/gbJyGzyQKjVdvt
p8no862TvMBcsS5G0ViXUC13hRV+hzEuPU+QHZ2I4sTM84AJyIfdPhFuNTBnYxVlCL6mvajOzsad
MoNRKko5RbR8Ds801HPXcOTBRwo29HNMJu9y+RkxcAVukte22izGHx25waz3MFE2EzaTu3SqP5VQ
8HJVfVqIH42qqw9x3X9JB8tkQ9am3c1zK8jSaqVGsvoUYkaNiHQWbKp58GqraM9N+YDlW/FIraBa
BYtj7uKkGb8qAILXStkcZgW93TYHu0bOcj/aWrweFkdbV05z35SBvDdMA8DCOCW/2CpvWo4/Zx6E
AqbF8Q5kCDQl5+QfE6LJ1EfL6HFoDaR+9lIzSDdaLln0BqLWb+Ly+1gId604q9dYKLHehj44jOOw
D2KqXEb5YvVZdET/rti24E1y2jCPdVpu2qx7uMWeXdGqzCNrP7GfqeSoz+ZQ0STN4000La+mnQUH
uo+XUsWd0jaS6aEenFPSOvseh+VzEM/6Q+JgzKirGtk5oQrSfOV8D57X9nQMYfPcxsLMmaVjbWnW
fayW2n26K/ooPOVLjI6bhL3jSHDgpT3exr1UA25cCowvMXWiWUv3flCnTVQpgT+FukL3YapeaqOp
z4wG3ENwgQCFMNjEr6psu09qI62npBp3NsXxHHtTNudForMaoYgRJDJSJHp3XNT+IIV58m3A2o6e
mbTtEqlzu4AhlSpJ9znYu1U4dPaqzpG6kPAW+wW084PxArdkO9yyaVuAeDXZuJGIfjq1B63AeJXj
7inAZypyktmvl22RZJskkg0g6VmzDqIec7C2UdhpW0zstJbqWtiRvH0aQ59FcRj1vtrLE2a5shWS
GYdg/goh/tuNW9MBW6lXPfYWkIzY9n91kH/c2hz6Y4hpy455wyR/SIfMZhmluY+Hp6bIHa83++k0
YRSKD+Hi61PqOU5rcJGoieW6uppSwqEUONR26AofvWlln1m/kiq90d3/sGJwn4MqQNOGBE0n2f/j
igmQksW/sJ6e5Ixjoqnni15hK5Q12mezkqOdVo+yL03FBbNw/SAXxEByYVJ15vwVteBIS7v3JH4J
o22pm0zYIsBvRh1J+GeVOrzsvGb6lBwWks4z234LyrqNsP6EezqC86JwVBd+IuvYUPTwOdmykIG1
K56DQtEKpO6kWPXlNhJ/i9Lyv4ivIhS2/jtdxZvhvLU/s1XE63+QVTT9N1OmvQsi2oERIqglv5NV
NPU31XQUGlYm/zc0hYH/nayiGb9ZTFSmKSGyaagi5Wp/cFX4PLIOEkiKO+BC8dX+O1QVRfmQRVuA
HUhkTD7HBDcN+eVDBWsAzkG3AYtyAGBmc5U7ZfCWsXW8SbJx2MOj3hyf2Ibu4iXxIqAb+CTSlHCC
XHO7KPk8ternIglFL1ppaRlJZ7VM30DCvGHwBpOr045SQsHOeLOKakX354yR8bopUHyU60c8nu4n
Q92iLHOBIKrhqoiHklVh1CeBt8jBcKIz66oFV2Wpje0bGo5dXQ1bre2RcC3lA8HElBSXkbR6tUQ5
tZkKGBiF3RV6Tq2vR7xVzka4x7mItAu+xMzTvUO9tpE5ULsQcedMVlFjb5xrPiEOwYBJq7oBYSxU
YDGc1wO+NkqLjVEPL+iGX8m8QajQ0OU+1Y6PDOTZEfIfySpB+F6P+BWjiMN0ONzHNuLTMg5pnqHD
Qjec5eF2afOI+yNeQ8B2+3orPgruWOsnSkQJC0NVe+ABKnVsebU+r2eQV3ExfkegONzIlXe7sSTn
KQyh9GwNWOQNPUeAY41w2mxgWJb+KLfqfoKK4mVR7wcyvrmGzVNEdgFUFGqWoezc1ShbQxnhm/Gi
fjcmBSiFuH67GY8T4j5CjuHt9lwwcHWrysII0ObK86G7H1XwUAFDVk9U7wBu7ycVkLryGfmHcC1H
LWm99RnDJLB3WP5hJ20PteYmSNmsDfrH1XqoMeoDIulVA8/cptOCmwbmrzAdMj5yonjmm6G+6YMw
8/HrtX2eyOji4/Wg9/TSmmqBbJwt62k+W7WqgIdhJOSaC7TsOfXpxn2WI+ENGWqNq6rjOtVSTLRt
7TrrlgO+yzq0DU6IA56gjQSpt9UFJX0uwV4OxUbtEPqdioclh8macO0VgOAVyeKXUCKbRo90I9U0
V+oRHUQbwXE30pPtbS5TyzhToKK2H0U0cMTsrQsx+xbGbG7em553SBifyLtM1xdvWiSAvUmGMyfR
9W0RdIEMbTXbou+HMbhqsApMlqDW0EvUYSEpXEvqGJBvl3uwBTZaJi2KSktBH7lv/UUMvZmhjlEb
X7IohC+iUMVUPglwRl53vlirNbT5HLipVE2u+HNsAaYzh+Wo9LTuZybYkjAIQS5dyy5+S2Pbd7rx
EOA3Ryx3bXPzGqbYZ4/6fhqt3dJygfIMrU23sYBUNOawCbYjhrThykPpDqM+uTEGpxg8sokEu8zK
XsOURwsB802GkV9gWupR7oJeCJM869HR6ZrdHM2jT27u3uZEKJvnfrm2FkoLUYp/ciFWbmdsQBvJ
eNCx1hd30DXVHTLnitiwWPsPEyPAbmD69cQvwoJlXTqt5jbddDbbDFX4ttdQ8oJB7yTfGwPvzrrO
vsv4tSJKON0p5tT6t90I7NgT/OxryznspaX8nnegjsDO8E52SjQIABSABCOjwXn5pQtZxkGdvCmR
zcxEch3QbX2I+sJLENADas1DC+V3ybA+5+L2KwV1n2ROtoAc3wuT/kGbhs9FWJxuEwOHjfY2eTSL
XaZtWCpi7MoQf1icVN0sLUE6xs7DEGP50MXS86gYnw2NZFhta20/0/aUbLa2gmYkdE3Fs9Bq2EhK
/mkq401LuWjjCJ9F0M/PWq9FvjSjcuAY4YsZQvIfOdBWORATy1imc9oERw3TVPD/KGZLwU4znH0z
GdrB+DHd7c5EMgFVQslyJLfOq0uGM+cmlmbkXxDRU1U2uIWd+rarsaoGr8V1rlA1f9ausamglh5i
exvJ9aGxorcwHDiIbJ4BLcBpMJ+zfB1N3E5rarKHcCWUs8FT6/BJTfQNY+S4kspfJ7F5nvvkWwXg
sLf0i9b329twVuGCFy1OzGhQ6vs2F9xe+6AKB2NxLCwFo1ZXExR3hTZDZkW7MMNW8rapi0WduhA1
pNXt+MTQg+sSuyJ7ylklDdX1s9gM7ImrRjZq8G6Xrs6ullSGp+UqjI6MkLcJGXlZUh5HacCQMmOz
s2FN4HzYpvhkUB7rI8onpLXdytbTx5qUUWmClSSKSLLNdbRcrO2wZuPBbVXrVevj1SiEomaxFUyG
i9g+JSjNwWXEvpKsogeSlOex4fDulehNufkGlyXnRPImXgLx5O22tPRgfDYjgHdxdCfLF/HipOVr
If7hmj6YNAyMqzbi86rEVuxpzEaUcTTXqPmVKU70ReOPUvGuhSozabCut8/texR/0jyDZAPfXX5Q
xNatqLxpFheVIYxCeDwgv2PsKtlo3cAwherJ13quVhNau664TCtnhizJJWWAiyk/5Jr5Yg556+ds
UZCQzk07X2ep9MSLxe0vFRQFxboqqbUzlZZOWOMP4li7XVQRcmc1JxJBnRco/aO43alDonqQuTm4
qli/2NS/IAEm8ZM5cHuZYK7fLqiBBgNHQhH9XNXiIm73SHeQQzXo3CCbtrbTFH6YcSZEi+oDrHpW
hBe0Jv7TpSNsC/PRzABJWNr8tRTW70gOwRp5jYIF196QllpXxIjFm+ec7W/DyXfMGz/s1Vec/xyv
sNCa7xX5WiVU8GYxNZRBfQIa+ZppbJRWygPWEnWv0SLRpnx1GybxQCRRtVaj4SzPzGBZkol8xGoD
vRyYApXP8iMOAT45mj7FhG9LwWOJHUgMuZkyV7X7fCo/6znvrsRBpiXZKTLHy23w+gY7mCwAIQbc
88ezzgx09icLu26GBl884ggZg8UlzDxkfxgGm4gkNrvD7VqWRYRWsv7myGwkjFCgcy3iDLtdRxXn
0OpkY0VgzVIS9z3I1X5xmt3QKFuDYt6q08QDqlCJNoHKiNdNGb+RzBGqS8wg5XZ5BHqKfU/HZ0u9
+kku65MdB4c+FA7zOuSSUHXLiqujvUEYI+bl7Y7zmXNtMYDMFzIOjWIo9Dj8Zi3D6ba4NTGxaxnJ
gGn8VuUs9xbuiJd8N8X4ToZSbCyxYH78NDdYJ/XyNpegiYOSbKl4ndh5726flYrvaqWihZjIw6RD
/0mPQOWI+0BC9eoEeOyJwzy2gqsCM9sjXyRQsfLbKmil0UFFavLHTqfZZDCKjdibKoKgVaoEVykt
Hx3ZOga99P32hXrrHG3Duiy3JUqj141G1Yvq8g1q4sqKw8Av2zswqu9p03/WUrIIe8BeV0mXdd5y
sXnaEwQ1XwcjhlIpdofbrMcxfDtk9noseRRDvkgu8LvbGwiYeYBJv5Nm403T8Y29XcjthbeHbolH
VEWGtsr6c6nTBBInP/OTyG2u8CI3UMivlnUX1RPqcsGGIu/GtIZwY4pACiuOM0IbjEKXv2rhs42i
w20PFdteVUkHWY8fkrrg9J2zt6TnlMYP2keBoHSlkkCznruTamMpjGl5gEPCPsULiqIBs8hxElqm
cSfg6dkR9VPjEOeB11Xo0BiwtA1UicCrLEAvc+QzI33eDnKJAIZdbW6rNnAyUo+YSgll4bTKwXPO
HbwwFSN4dT53dshuvIgZKkb8lpaZS4uaRv5jYUGxgck2gm4pcaV3kTvzlUyG2CxGQamGa0gdXCzn
VuRBUDYKAvNxG1YQiI3a9tUBn+owf7j99W29LkHxmEPBlM252dHHhj2ClXhlXWNiGLFFRpK9V5qD
+HERp0CZM+qleYFb8xZQUfdnkd/lg7ETOxdFzWen7LZDnq0AS3i3uWynhpepovNQb2F8f1OElYY+
hQSevKOzryLyE6fLLE7YqeRbHC6b+eLnFzvgcdzW8G036GzwDU0ZPukFxjOLKq0aCz5bOhWINhmj
5UVGjL1PCfSmcewNOS0dSg26/JiMd0FJslDXIVV3PYE5qzXAKweo6arqIu8aruyFXX8Kg9cq6diT
xgRXS0Xd11mJYKdsfF8ce98BiYhHnnes8p+mv8QSHLB/BrrilqxmeQpQ1nLRySJAgTLmtUAKQAIn
svQjLo5m5vRtNEFPDF4/FwcsxFZGRIbeO+c+csBCx29NxniLLdwiqTC6Eu4MPyRG/Cb+H1pE4qMM
KsnGAx6hJjeYrR3N9Wuv2Gfwu7vb9KZPSe5teBPCQERTJ0sPnm5LJehZGmB/PklOuJuT6A2CHJEs
n+yQuYqB0UUgFInAPi1INVhahNZ0bBvloOTFVqIL48Kgv/xrkWXtp3IqXumibJBRO4mQIHHg8pqp
edC4VCkCRdzDUgCUyl6iYtMQ22gLwrIgyyfmv2Wl9JB2IkYjZUExOspXIgaqVOXbGO86Vi3+eSo0
61i1MLOcL7cDXLxEojjpKqOR7pOAnENUNcYKxtLo3MMyvGbYl/ekDmInqCtydw0hPrOgD7lMz3HU
3r7zdoM/3kq5pItrEBCqBgfosTDVs7gqdSptP6dnrVjIlEViO65s1pUTZIZrJOdhvHdESixey5m8
rAfb2kmYDnO+8jKEf2bX5qqihE6gIeIMEXhOL8bSf7l9fsAGONM01wNvGmrMi2se1Y98AtfAGVjy
Sg7mcS1F052ub+xmeC7FfI1QEBHSXkTJyrajsblTxzh1NQqfEasZELiNXqFxLCPpWJb7biDVRGZi
dBOSVe+WZVum/ITGlyICBfGkl1RDx0cdHxZx7orUlojVVolgW4dqJKfiLQGmM5JQurm/xclmy6ae
mQvYHyLOWNK+DvGxqsi8C4dhFP8qfmJRZGqYGbfsFwG5rRQGXuKwYCSFdaVJZoXfb0GSLyN7INbQ
nM5UgJL5YBTTnWEVsLXHsN7OskDwwC8SEzcn6S6qh7rjvEx4srZdn+nC0pVgDBoNCO7UbcRtiMQt
N0XsWVGSuSX3oihSO/GK2/u2gANc3yb+rXByS91+Kij+Bw0NUYX7d5GYKh0kA5W+voA6gjb7aJY9
xpGiTxHOlU2pnAZd/07HuKYuketf0zLwDOt3KYW/VaD9v9AcOsVfm7Itv3cfRYf+oFP0v6jSSxH2
vxd6/w+Ex7B//cdr8e0f7mvz1n97/bnqy3t/FH0lU/nNNExLpcuAJAuVfdpgPySKJFP9TZBeqULA
gEU/RyBbfy/7KtZvFqA9arsmyFbHFLXY38u+ivmbowlgNE0Y1aBKb/6dsq/QQfppOgFZBPyOdJJh
cGUyNJYPXbqexmtOqwojts28GffJcd5nx+Jo3VVH5w6a+zm65Of8XPJPfQ72yzE8YGx7sLb5ttyX
e7C/p9rL/PaU3dWn+hTdlSfpnJ/SE4Ipp+bQHPQdHlVr/tmGu2kf7/Ljsi+P0bk+tsfk3B/7Y3Ee
j5oXuPNR2o+7cQeGYYOL6rbY64dsT1B1SO+qU3WK74pTeBec+0Nyik7Grj5Atzv8SrXkPzwQRdYB
yqlwy0GMfoDNZJNEf69UJ38ZkWxUk/VYLL9oPv3qKz4U2hVtQpoQkqVvSbTODduL4G79NBv/wy7x
AY56G1eB9lPZl01bkT8q7QSaCgshxgaE+PpOLr6lXb6HD2EQ54BgH0+1Eb/m2IS4Tr0e1PHSOb2P
Bxdu6F8jp2Cy/2tt/Ier+dMN24qukw7AuGDCKR81ico5UNvCThc/HM1Tl6U7YzF+AXT9Iy6H++Ur
TBjwN1QO64IV+AdBgJ7mRBPgcp/nkbd0xVoCcaIDCP7rO/lAVxffw1PSWNAsXFgjN3zQT41PhFJj
PKq0EXnaYm1jB1d0w3PUwe1XUuTUdE+qOm+QqQfnxt4aw7OZBI9NKz8BG3r5xbV8ULG73TR7Aeop
cM9AdH7s2AS1bZI6sXi1xfpWmO2j3dWPhlZc9MXyFvkMJwS92Vg/p6nxzXQ6gT4mhk1imiv5pbOc
T5kVPwVzt0EXb28E2h75O30ia5Bg1bl42gFdR0MWEM5bPbbZOjJh7EAE0FqpRbLAnlbYdy1+lUaE
uVTZEtUnFkf+JnQ+EUe2Xgpd2bWc3usAOnM5bikvn6eYz1Xq9nE2xx1L8VzrwcGx7xt9Iu+YyhN8
Q4jHAVUNK4UHlVleqRLP0BX6Htg0HWpp+dJH81tnzgILxvUm+sQIGMB4xh3lCd0MX6SsfYyQXouL
gZJRkN6FSYFN0uBOzvDY9+o3gCcxURVhenQI8yLzVFTo3am7i6TmZSmBAsMw0fxCd+dlQGV50b6B
YVNWgTBC0ht6puhZoWMyU5Oz+rMyw8MCaoJ7kC55gxKvoUn14Cz5lqlXEb20lodETyAYUDmQLN6L
wRlAGc+RgCoTCmJLKXR3tUJGNn6Qv3YyMKYMfn5g6vfIhch2V3lpDV8O4ojtYpnq1wOQBwSNNy0U
oSLqH508fioR7/GsRj/ouX3Olx4I6NL/AgHw5/WmQvyEneaglMXh8WEPU6fIKkFjTD7GZS/GnK5h
9q1Tq/rFHP/QlPyx3n7+HpqmP6/rBmpTaLfie4p4B/36Naf+DQHvUvbxtq+TXWs3h7aPtvhkH9vO
9ga2GScr/RQM4GS8GOVGGaqHMjAuc14hcZu+Oma214x499er8Y9Yqd8vFFlB8NWsR+3jAwGDnOcd
zSz65/FmCVvAOPLThMpvaMm/sPv483Yq9lHLgfdooYPyEe5Mv96GI6uPOKVQjQA0lI3qr75C+U/3
AwrBImQRTWnrQ2BA0S2JW8kYbweIZjd3ndM8xAbKe73zSE/1MCgdtH0qVdVUueKG0TXZwfddIU72
EDbZ2gqL94VnztYNC66R6JcZl3b4Ylj9uoOYIq4+gOdOI2UbRhJ9tS9mkL3SdjzygFMi7Ln0B923
nRFvbAOBZNA1q6GjnRE7qkeZ7KoW9V1eNwd5WY65UoEdbTHvxa61KfdLrzzBGS7U8XnSuSIn2UMg
8KMge6+MGsJLtC2y9BVCzl6mNtk0DdRkUIeNQ4OrRRKkAr4f7uRBd/GORx8r8liYPu0Ev5kGf4ES
RlXM1iKUFeifitdqefpaadGmmAN2vedlZrNV7M2Uli8d8MVwloCvxl+DeMF5Lod2alFLFcIONHHj
JnoQ1Yc53sVmshFPXNZq3EWVp6WLd+gdktfU4VZXkbKlvRD3D9Ain/AdSl1F6lS30WefA+jSpOZl
oj2rOcp2cboD3IstPZdT7sQbI6ge0jHfx3NzFygRe1WOA2rX3iGTsq6RbZzS/HNc3lnxuhomquD1
yyKJSlejr/qapHsIOBFmtM1jI/8yI4FH42c1SGIaysd4Vp9yp0Yf41xJxX6EquGCTXtZZlEmcB20
iou2vpsIqEwl3rJFfhWzFxfCuyU1PWk8mhpjSU2LHedSltU6qcfn1pr9sFWfzLDYF6rydWyXE3kd
CITFj5NP2Hqsq0l6VMtcgp/QPwcTlFfb9sLaPk19S32kesjkbF2N0QNAPEmWj3YhIeUe7tJUxw6A
cRfoLdj1cRNeOadfxZ4m9/ZlrKNTe1+xQ/cOkkzdASTCoeiSF9pNd3bJ80ASxX9SKC9ge3PgQa4d
wIxkpcfBkI+Rgaep1h2MPNrmSrzTlOohiaPNkGTrJCqvVPd9U2Jsh/DaFnxaWWSwRcIzyfPGUCZ3
ULU9BDQsF8Ka4nH/XDfVbnzt5minsqUj1yuACQZo4j48SF28CQPrYpbaU6Yvx4KRlKovc7ccOUWf
EsrUfWJ9SwVVBn6O7APwDeSIk0cxGm/hGqRBW3WRPrizAlEsA1U9p3sMkwwejrFFD9JfAO3TjCHi
H8dnRUKufBEAJZs5MG91TIzFHiu31hc8u97tgdp93N12Z3xYoQOWj2kw3MsoBLh51xxMO0bIxnlc
xnkz0OkQoy+l2ToMsn2uYHGTWul7XLHvT/KxH+SnRBn2Y40eznBZhmOEHrzMZHTNPtvrebOKxpY+
eLLv7PxrOJXfrPazrmevadA9UGprPLGW5vrR6RvAKEFAL18Auy5my+nBPKy4VtQSnpuufy7Lwu0G
MhFWNV5zBSFztBuj8gXdv72tbTtAudWiHLVIv2DEc6h6yOMPGYyuoKxeEGCTYGi0hqvM1UMIpdQO
Xmv9qase7FhHIxKyh5VNdHWJyumtPpsEroOU7fthqGkKze4EtcjNnPxFT4u1eIXVyEeAoHuCIt9S
eyBgyUa8wxznY6SYFwCB+4bizMzFOMj9x2xZs10fDJ6pGubuYlJ2A7ZiaeYbLC9KN4SkkLusJvvq
DN1hbN6qMt+qhnE7Wac439txc6dbARTk7lkKYQA4IMEAXAzmJojUT52kAHKkjUBp7CIuUUcMArrZ
unaiDWXSbaPXd5aavA9le0jTyqMcjvhSskFD7E4PgtPIwwWgQCOuCVDtz6jML0eD9YBq1Z3D5MnC
30Pmv1XL+G8liD/UKf5fCh7iav6lzPz/h8qyBsyRRPZfOdufdJaJgrt/nF5fm+79D/LMv7/xn8UM
lJMJOmhQU9MQmNB/VjK030gdUZuFW4YqKSWLf1cybMSWQag5JIA/Chb/rmTwV7IhBJIJIcE5YMr2
N7SWecufShnUVyC7AKB0UEmURcj6U2oW0Lyx9XnQqFW+xXqOi0roTgCLUaN6shv6r8qLHPXr2MZJ
vDFdQGnrOTERrcrc3gy8tlTdarioAQo0yA5n7zk75mKPcBRRUiK1iL+X9MSi4okinyvngRsBYwHC
smr0CK3ycBWyEzfttFHypwbzliTHpWHG/cIw/EywKeR6G/Ppr41FbVd+n6edg8YOEaLrZPdpeNeP
fqEtfhYu7gwBQa1wNsF4WEBQCjwvqTzHCA5Y1bRtOXHrjhZ+2SDOD9CCjG34H/bOpDdyJMvWv4gJ
40xu3sJJn+WSXLNiQ8Sg4DwZSSONv/59nlX1UNlANbrQaKAXbyNkRkgeLjppdu3ec74zY3TyEP9+
5TnfPcZCaZry6Ub6uPr9BOPG+yzeq+zL8qAAI3ULRB6NZBSsKjyHSfqq9NOQPAUhCJlcNJHE8SgX
90euzLehwjg0hEm7+Wmugzq02K1AnrF9mjdXZWKwR5nLOVzMCY0LoSaZ+BQCyS8JJoyYbWYuqXWl
3Dw7IkE59tXXr9706KJNKFP34OopDlkF8r48reh6ihEthPmmyBxJth7q39b7gXUqctip5tnaON5L
WKCYVyLSDcq698GDeHMjfZAIIr48n0t229TqORIZv2g+Rw10Kj8zNrqQm7z46lSFOnofGslBmiuW
ii9kEaiZ9Baac2Nmh8Ku7pblCFRBLjU6Zm6OKqdG+SEHCWIHKQY6DOQmTfXeBY+Gk58IzmE0xNoN
/82qvxpcnyUVgBuWJz1+EfK+GVo27jVE6m5yTpERLYJhxlqp+M+e0mSWDE3kBvbBth/Vtq+u+KZi
wRQ+Ny8DysBVZJFTV8DsXvX6I+dK9B3Qr8cJLEW+PNroxKVP3kI1H+TwLvKT0zADN6ZN2AxoI6c4
CwyMCzlxscAgsmE3JvJkgcaclq81rKNCOtEWhTsUCsaAfR2l9lPTvhf9V947d0HhcvWH97z5GtOv
P5ebf2tl/u8suv+85v6ff9mL/l+4NNPL/88W5u1APQec5y/d5duP/F1UbP1h0qX0hGOzymL243z8
t0XZFn/4aPjEbSm8EehvJ+t/EPAtVMVmiBuctrTr3vyL/29RNiz/D+SooK09k2YaTet/S1ZMS/ov
q3JgBgiKA582s2Xxqq74Dwd4f3ZXZpwoNIYh6CLEVcENUz1mkKuL99paxhMJ88SHOUt3NZbpykCZ
IMlSqy2Nk3vPd6v9AiyLe1rUaPXq8iyL4AFQPkXGZIFFAqFHPkOxg6b5A6wPaRUOEeA9IBudP0vX
ME7WCtp8fNA3VzVlvU8bcvbO1jrv5sFYjklXWsehr7emyY0fNuG31riHeINxdK2du8Qt3DhRjOlx
z+6BuLiHrHrS2vTPhvabs2JRWRYF015NV0YBl2RY9U4QFzwDNgmGh0VwWoUduUn88LsJU4ITwrIM
l2ZN3taAf3FBN+ewRGJSc6Juaaw4yWhgmPAPp1lRgvesu6vdEPfYbk1BF82Z6VotzvelhBMCo6tk
Hlfp059fBgWRck3RH1dq+BLWHJtK2bSWxjYSukdU5I46NsPinCxeQkFozsylFekATXpscEbtGS9N
p1DI6WQ1EEIGF8Ai8IQcYN2sOMW0cAdLfJmt7tK4rSEeTQY+NI185a5bkT8U3oItllDcwjavwC62
YmA/hqC97eGtbKqflWlmdzYxZabZdweZDP5pKmcZJaEF2C3rjcg3jWrLWL95MAYQvZNBBltWJOUR
L8KD2/oxNq/s1MnuUICzWqrgHkfTXdDhitbVOEaF2Zt3o5uhJyz7YzPLl6nDn2a6jb8Ze6/cVlnX
UonzZZnLZ3tVLPCpHY/gbDcoj74q2D90LF60JVhb/bba+xwdN8C6cwaBnGeNHjBg4lwDD62hr3YG
l/Ri0wLaYT7nYnbjpsjKio66q4l5tmAf09BkAiOubUKkmmlMP7yxzfayevaBM5iEJ2w5BoKVL5HE
gyL5zPN2q5rCQwSNBHKo0l2Ci97zoPsHfHw1hxT8lDHww2W3NiVY6FXpiw/gf8yrryyU/YepENwi
2n0twto7ueUyvCH/205Itj7TpYjE7VUlhd2OMUKHkqx+CsO6i0fYzsp1f5pNfYHgGNxZoS7uu0Xe
0u+s6Yi1WW6tsNlP3Dm12T711e1290YjxjFdxnK074eBSXSKDkk6896wUvWiGpDjWRHsZ/R5ZTvs
7HpRn50l9yi81/vMh/K9Ls+2YbmItcZfplhelSEv0Jo8xFpc2jI/tZriZOk5/enQfV9WBP1uAHV5
NbDGhxPz7AHhSDZyEBIOOjiVxKM91Oe2IQmx1cU2b0f54BW5f5xt2t6gQyIjU7xvoS9prwokc96M
6gRBiPQd+7vikGOXKv/VOGCvncY9pnrwD50tPoTwk8Najgdy/HoaPebOmNzHWjaXkDzDx4qFpTNk
ZE7gd5zS07s+aPt4AVs3JEy0mlfJSQklfEeyn51LHIrel1ZIhgzMICcrn5A5hBR2o7fEOhBvq9P+
NGtEcb5r0Hd355aMs/Y3CGh4Zqg43iKa0na05Nrc57W/s5bQe+3CgM7n+o0hDYbvYH4p2zLdpINf
PKbFQkXmoqSPII/77ySg7a3e8GIAmdazHPEehHPycRMsnrvOIoDXbZ5sP+Ahc513DHKbvjXTzVjV
Yu+T2YxhP0gPGTJBFC71MQv631ZYWQ+hDS/ORQPtDUFy4F/e6GZ14zG7NS/E9G5XyTaHGLGzeVqi
qVrHI4q9l7kTW79z1F0VNvOp1skZb/IcOTglto3GLeeJgXgeVpyZjcG180MBz3hXqfAQOl1FXA9d
+UPXO9Ai7eo8mO/+lCWnYniskWydO/AQx8lODyKg65cWto/dDGXHIMFOTbdGwvSsgrk8esZ6YSJ7
oZdrxnpErZaV7n7sTBl1bcIvA0R0Z+uAtc13C8wnW+VJ4xCqNtsJG7oIgOXbalHEdlBygO9BS5dk
bATu8Mxj8Htd8rvQ0uxR8Eh2SQlUqLdQHuJaoD9VIWvzAAaZCxlJZAYdhmJX71avNA9Fkv/I6hB3
DfC/CMRHPHQ0smR9orMbHGhnWFvbxbXdrQAHtJ63QZe7G2i6fHKOuWun7JglWj2QuQrTG/Dp1St0
tgusEfXLXJ+LsaUfVDj0VBMf+wyTnt512qvj5B+DwFiAwUQcZtggTY1BzCJYHKAQIrySxf+5Cwib
a+T4wIBkVy+GsXVyK8Qued8w/4a/a4SHqY3XPoOoJ7EeUcz0nKMow5NslzUkqATGz8xc3R3hdPP1
zy84ijZhKXfkiNBrkoqDErGPzmLSYa2XO7sw8MtXwZXIdooIi1NcKv2jKlL8As78Kloj3y7ThYfL
urO69sAKoq5uUE0bIjuro4E0EHNyyq0G2bCiRdEujDZa83tJk9KvugfQMXvLN9EtBv4PR7DddqH9
UbpptnMTv2dilGjModNwyiovjEkq0Bv4DvnqfdQUErsxTOV2AMnABAmnoeuVx4KqiMQPb2P0wJex
HsToU9nbk36QpxWQ2ZCjDPcGCB9TkLl0BRnx/P8K/L8WQUVJ+q87I5t2pAS/Tbz/9mJ/hlbxE3+r
v63wD3IGHIpp3ycegmn7P+pvM/wjDLHMU/lSmnvC5W/+UX/f5B0MVhAXwE39eyvl7/IOw0LfQccE
LCG241s4lfPvdEUgoP2H+vsG/2Bxw4HNKdv0XEQm/9wVGQwf3OREW7YckIcjYZ5XUP2F38lPYSvy
4zc15GEvQC5IGf+oUHcB+mCsYWK+l3MVT+MkynvbDhbz6CLnRNlbJGToOTBPvbND4i787Kk1y9eg
QVhx7ozEVge/L0BvNWVW/ybcWGbv5oI4tgJI+kLJgXkajobVQmlqoZbRVlcvITw5/1Izz5NRYNo5
o7ypWPNbXHfdQ9lza0hpA7tGZFW+T6YLhIEW3upMCc3yn7pAMDKGtgg526umfVVtzKn1m+1KoBZM
cTTQPoGeoSq3noXyYSfaEny3z47/S1lT/XPqA+NDCidEC1jOBMzmLdbsD3geU4sE1GnFdpWjk2w7
17ltr40sfxmzq71LsdZVGWV2hfLdDMoMKGdG8CkJJjk1r9EvTLBZf5hTTwUphFZOl3Pv4AIGkkOZ
YW2aoZD8JUy5t7kalvm9xaVE/DUN8E2DdBXHzBDCSi27Tqc0ldAShCrvURsXRrHGsMjpsRazzrtv
AaV/9T0f66G6m12Vdt/nYKiGUw8nr/liK/DAWNrB1JvENJR+r9/KcNYkPuJV0tVLg5lEHZfs1oQi
Z8BOjoQZOJ3e2Qxb1U4YqeU8Imubzc8a4pn1OZtLSHOsSfts18wunZN6ha920HPR+A+JYd9itMu1
Gce3ah7anyJI2IDCybMYHODd8yPf7bO33MzIxll61tuVcQ6exDJrR+RscqY1VK9Il81WCPNSUpOk
JPGY/c5VXvo8E3xEGZz56Xs6ON4vw1/rrzXtTTJauBXqLb9wWz0kaqAn7xkWHacWFs295ZRQbeZ6
bs2N7zT5EgVWwdFTDv1QbToHQIdDuOdw8RaTarT3cYduW7Mfg3vs2c4UQ3Uag12gnfBFpEqHH0tv
KufZakJCtEPKP/1eO+Q4lPhnPaDW/WrOhMQ0JGRFcwEEfOdbWaDIZPay+jTZnhu8EaWRsMn2HLsg
r7jZRyPG3P9pD4qTTItIoXitSJRYjrXspwbkbKq/ptkzcVIMFnM1RFSpUSaHpp5l97sAQFfcD1BE
3NgK0UMcbbTjLUYv7UKcsDg+tIxGvxu6HT5Ne8UQDp0FA0HkjuMofmnX7Ko9zLChuDMGJSW7HsvY
QVcTU4Z6HoZ6X1RTJUBPTm3Qk4Y7ztO+DAmT2mtPOe427NNRPTTolOdnTDlTdehXx8vPgxrYeQMf
CytP26DtEb0zemE859TyxylMMvXNqVi4jsLuDM3zX1EvIlwffgErz6qftTvW4pEWiOjQgMimLq5q
TJkFU80ooGu82vqJWQLwDanCOqBLOc0FtRnEgvl4U0cFnwJ0eEa3sc6IwwCKZtTGtSY4qThpN8+v
Dlrl6bBC8v3WzS5j0yJtBNzIvptJVRIKgT3PfQ3zrcwbc6MZCjHlna06qI6VBV8t1u1iWzt/VqmH
+QX3APVMMycnMRBgRiKBQV5UMc9dB/gzE+1zj3WMvrIt1TO8ttZ4VGWLrt4fF3UzfuX1sPOgvIfb
3AvAXQAxD2jjtVaynwcyE+7klDkh14oHdou7i4ItFLBXsDFqZpBVwFz6QmEoqy2zO688TF7eTrsp
nIL1+zDqLplPrt+qPvnpVzy3fizRkZUioEbqjEA/u7PSnFLNUK/jatAVTSYvcsIJSLFZEkz62uSV
Ie/kOM/jLk+bhN/AlPIjMfJVRv1s2XRZhhZx8WqUPA1u2LeCvPaUoAFfVLh4pVHSNq+twHiqZn95
rgxHsgaie8+R4+RlFpG+YKXRbHpdTZix1Dg4V3+BPNvTRs0NkY/gtqX7LgbTeRFOSltJJlibSJ7r
wxM2e1nEltNU3UajwF/BtdT4epO+dJlzV4ZFI6RkaT3wOULu8gVQTK59z+pOyK+30ouAa+LvYVTi
LJlbSVrLvFatt/X6fi7/Z4qyfzXT+l/Y77wJKv91tbX//qP9ywDq9u1/K7VMeAcE/iB0cwGG/fP8
KfjDCz1qLffWYnT/IqRFYmvRHYXzAcGIisvi5f5RadkUaA46aiR9LiIaOpX/VqWFyuevpZbwYZYS
X0D4lENzlcLur6WWXotinG99RO01587lXOOZkbRsdb8ceYLL8zpiAgjnO4p5hGZZ9cD+tODA8PqI
lQN+cZlyqBc+Hr88IqZB0LpU7fOU+cdOFbHO0H91bnoL1ficOts8D46b7XpkJxvCTdQ2TFx6hNI0
DmL4Wc/1h18MM1Qr5V+M2eBARMY9teJHhbQdZMPi3hjuy65nIB03fu+f28JdD6Y9/zJrO4elFmYn
fwxjnu/lQnWDEQiJXtTSU02m+ZKXdbitwmVHvoQfrxL2vuxnIx51+1D7jrVL4fk/qFG89nkqozZf
mjMEOTvub4KXeTLtyCZ/jh+6qeKc9ndnjBFH7HstAuO+9DKJzqDwyO5WDzok6c3mxLY4HrOvdW1Z
8sg+cOsnjJLPhT2StyLgYJeJLWJ4VBEGZn1wp7B877LuhdroEUmFe7BS58123/O0K4+zYtIyenak
AV3HOJZAoHgjWXkByuSi3E92ZV+6vs2unMWCqAMwGlWDQwhM+lTJxn4ZqVNjULUgDAB9kbE3P2ln
vl0PGQc1MIUpEB9LOOU7Ot1RkJdMIkmhn2xGWj0pN7sxHcsX0+X3B6Sa3tErcp7G+mVIDaA4GLXm
DiN6P9y6KXgnXZ1+L3X20y9dcXY6wo4I7YsAmTI36p0qnqfqHS2xuAPdg9/OJTa6PFoMDOPFwWIc
ZvW6y3O/2HmqCFmIdbTQbNoOYB92dTB6+Nb6NZo9idG0HsSPcSCmh7sQx5ziyAxiTxtM6Ex0mY7V
vefg/efRA0pRmtBB1q0vQ3mcSud7WqM/JaXnDYtNABk9IxlGFW/cnvXrXFOUTSkOIMdIOxIeABDo
YGEYq5p8P4VZjO8B1JGozZ1YWu6M2dqKsh4jR1lGLDDBO50wT+XsPrSkKzW+me1p3+rNaDKWCyCQ
HFwLXXXubNy6b0B7yuouTJiA9Y4F2WKS295uaTeZ+d1YVXE9meqlKtf02WRaTBW4PgNpORd9u+Pg
t0ZAHh+kqGlYut/Cjs0PT0kxLMGenRKkq589QD3xNhWd4m3hdGdp59mz5Hj0bGS4jUaX1nLlyyzK
ZNq+VKoJD+ZyF8jVYiaih3udTRFY/exlgiIQ+bnjHRxw0C+ldE6OGZBblzhb2NF0igvx05Bm8Ng1
iXhcn9Q8hZCy3j0vvUzDpHcpyQ+oiFS4a2++R9w9m9pwj0OFSMpr6Dwh88b0l0rSrX61Xf7L08Z4
mO3T4OHXJwPCOFWrfNXK9U/lIO5k0ImjOTTXtfJqpFLzA8qrLhpsmnSOewWYgB+T+Dro4mhwc3px
fUFcjEoxB6WpNbL6rW+rGKGRevjyKxBpk0U1t5RiPQUzw91uHC9DJ26w+zleshUwa1a28egHw25Q
5m0SniqULQVvL13lziifZjp2F52mh3xygm2ageN1xUoz1+xeE4HkNgf9BuAw+TJE/Xv2p+Yxr/xP
/JzWoSiFE43TkGwansYtBIYPu3XscyURswQdMATjyy+R/Pbg3keo7vvOQlzaZTOj2Lo+67aM2jAT
8aSqt7CT6xHm8ch9Eokib1/K2SPb3tq1eei8KXDz2y7DZqQVkaHp5O0g6rXnca2nyBy7MtYufopx
ICaiL6+B233nma22RWo3XA6PsCTygy9jWHlR2p79jmaizpMlThfzoTA9E2CwOPZe8tVUaRRgKttM
kla6Xvp3AHWA6Pr2F/rmkl4UW8UwOieNQ3fb1vMN7tttWyd3rxp2mh7yc91t83lmXF2WAy8qgUHV
7wJxGURVzJWEk9GALLnD7dGPb4OH3LxLLIKRljE1bsOJMm6aMKHkzUmO0Hdo8I8W7Ei5ImvIihbR
naxOSx2oU5qOh2KQ2QOjo3tHYHI1WHKpCQl4o9nFlxsMI/DzcGv5zTMXh/5ecOuE2enK4ezPptif
/59Ppo9ie5WxxImzz7PxU3Mmyd3fUqor4qvsSEhbFs2QHdNb9ptpfhuF/DVRUD5mIsw2MFBDpoVU
fcVI3BPtDLjw+cu0JFbskOix81evPa7nwgB6nmqGHRUdVkKU6foqTPjstvxCrJhnb9AJCJHiVAIm
3BiJx/kGfzkiSuOXmLkjWT/8HZmdDYhH66dtapt2b9MesFl+ZVY/bg3XAis4Pq9J7X5OcOyXwVgj
IAfuHV1YNCdp+ZvwBDKBOsRchgpgckmCJq052zLq+upaY91NZavjAGNabFoiOXLO4sKmDFZdKe3D
0NpvKYlk8VQWR4Rva6wWaAtMN8xNMK5n8q6agyy1c9eE/jEJkz7KyqWM2yTE8sjWtZhctMpOvBM6
zKhMuXpDb/4OJhAwYz/dVeqYiNXYoDsTx9QgEAeDxBZ/An0m6Rk7rHm/9SSHCy2fz3YYzism9j3i
XoOuf6+29dlMkpmLjFyjbZw7DZvTSpR+toLu3rFyA4oKjVxgDF5cGvWMorC7KlWZz846URShT+2X
cokSdCcHxcSvc3nIMkXASVXRcPWd9tQEdoT71N57E9Mis6aVUEMC3QQzSaFJ8ekvnLksgUQVqVq7
GTRp6jw4ORPAoaYuIx7X6m+tdMNjiwmWOTbamcMxBNQx78pD403JozJYA0Ug7nPdmQ9r3y97Q7iX
sOIooqEGrKJa+Dud7CynX7Yr3d2ZWGKzUn7EsPMkC6bSSeqv8TTPZpRMKcrAdgROaZWXZJQENfid
u5EF+mTPG+9CMb/5/dIeEwfnRorIKdPGLShCe2dzIf5x8J8QaLH34RphH9DzyaKvxkrPEbS3f804
aDZ1Z3COdfQeLuqhyjh0qiEwwXjG04pHWta1Q/wMWKcUOiZkvKyOBcFbHMCixJf1DoqciAV9Pa94
8S2cm2gpeUE9Wnfi9iWsnsolAx/RWNcOc7mrkROT8P6ovfXF1+68a9cO+Em+4L4exvtaMQFjB5s3
YEHul94NrwE07tX+FpZosWlQXBvD/uIsSfqooGteSCZ/tMDOecK2YKNabCnf4qwNLmZAdELVMqhl
SvmtmJmMLCR3JGMZsi041qUuymwrVVvskpk73bORtKJlonswie3QVXrHFSdwsZk/nRWG5RK4pIyN
BPGy2p5gmLm7edsYTbKbfbu69gbOzLwSd4Uwm9eBddZpHQYTpIyV7W9OOfm9SHySZkh5Eb1+JUcr
f2yTnsZkEYKhN1tK+fSY5G0IvddINqvZEMTCaspY3EO0VfePVb9hcrAesJeoWPjKfjWts1WiL3cM
dpqgTvpnHU5v3dr2r8R47Gy05BeztPqT5DgdnnPymJhttvIaSIG0C7V+jWSsXrhyirYhrYcRn28I
Ido1EsRaPIizvb4vQ/IrX4y46JWzu70xHDrytanmS6nBhDB9Z5805mfi69pTnunIYya6ccO5JDXQ
3yfYgbb4AvqNXVU/lYQ8JIpjqOqC58mfHgND/5AlLGgIozjUzAJhVR6RvRE8SA+Xr/9or5RPS9c+
0NmBk96be8kcH5Fe+dr0KReL1GHLJQHPCho/dmfIWn6tIgZO46UsDMK1QlXFozO6h0C4DL71BGut
6aqzlzn9G1YgZvWt6Vxoko8HipABV3KkRpdH1Vbsv4wwx3GY3jwj/GkV9oWckGdFm4QqdLS3xRiB
+KGzZegPIauVTPhM70166ORFt1EyktOaDaLdd15+v078mBcw0spX94HFHV15JbauHerLlHZHTY19
hOf0o9XtJ0F0PO9ufVf1AycbavIQIw6wZ4aSA488/SRWaMowfZjs3cKmC2EUuyEA79YnqBBD44xu
uLIAP06qOxqt+9Z7CNODxf6Zq+wxnadg74q+jb1S3Adol80EpaHXf44GCUlhI/urYapPKbvqE1HK
uiV+HXEMqHGWZeI6lyV/TWV29bTF5NJDkOnSJcpSsGkgW96szjXu5VzEFbWOGiYyfVarhyNcPBBu
5x0Wg7Uw6NdmC8G8jo1pOdkmUjQEFWTnuBLSRX9nt54bhZks9kYjLmEj3qWZI9GQAXT5mTEkJfAS
sBh5VfOZtDsaCCWhmNmb03JYXvig4zXFY1IHelctghAhjV4QhNt6T9vpoSu9d8sL1ntlC5qtxIxG
Va/vEDMah56c3Dh/quzV3Qxp/32YpIpzoohnNSKYy9o3c5RimwdghYbSfneqHDNiY8dlz2MSZNm0
odP1YMp6PBmTWqPOWb6rlbxkkrNxtYxt7LJ1GNhiLkW7rsdB60tmwQBmSkzfLE22ZRlsl7mQJ+Xc
ZUUudsuQv1G44whQ3nQXpBzSC+BzWN9rtoDEoy880LmCu4GCpUgnSCg5s8ru0wgR5INiJS5tuRc8
LvOo04vdgUv011yzOgYruLkBLkS4DOPZxHoAWyC8//OP0HUl6FGrFDdMKc/EgMrzOpP3sYbIm3Zr
vSa70cSX4aQ3MU2CqDVcdb6fA7h3TG6R+tcO+LOx/hHYo3Xm/GFdZVoz/UwBQOeJiBxmAZcqZZPK
fVPt59DkuUtg4Wn4f8FU59uuHimsp8W8duDNGm89OcxGRxC1p0LgHnYX+1hnz7VdW3dOr98XV70I
/2YnBBdOL7sPryJUd2Jm9FATmuyYjX4dNXbFEcxAuQp5lG5SHZAl3QsCOGMCrjkk00yNq0Wbm7Is
6BeXAaqeMmrchKZE2xC3MvUn+z70uTmqoHS5nLV6Eq4zIGMgUc4OfjsldNalB61esS4weOCc68rW
2Y8tGlWTXKrSJW+6cH0oTF+eNMVBFP5LGJrj6c8vJAg9dnN9JdjTVQXChLBG6akoPGdrNzV9du2s
bYgENErHIH8QHrmIA0G9+EYAgJSLA+K/yJY7ZMPjwWyNGs7L4O8rE5EPHoJXixt5l2X9uiknpjXO
ozvo9omBU7idam+JzK4/1b3vRlhO6BYpc29pusKORETR5TAWZyux4xULhrVQ2HoSBl06/DY7Fy0c
JkuuH+81I2gwvsk4OtGR5FIYJ3Py4TOG6HjD8juUCmwHxVoB5Bb1xgxfuQjrzmz4Hkb93tVd3LcB
L8aRVD6LTy7V3bmx0MVKq7wp3vLqmLTJlkghAMydpXY+AVfCvuq1V6grmjISTvvkzskhCMAe1qkX
u5Inre7Eq6lydAkmi49RDnGeOOc1mb94780+H7yjLOm+JXV3HGx8pZ1GpJPQKI6WFDWHWT1LE+NJ
4UW9Cn6OKvys3RmDK8lt4Hnrs8soZGO3BAWHGZBrN+/w4qj0warOQWCjORY5pbYKLnbCEUaG2XfD
Cd9I4OMYSKTedjEeAt3eU5jtrQa6zcLoaRtU9YMmbdFnqjrh0O9XrrxPnb/arDf5+sF7tti5lmen
Vs6WudrPZpx/QB5LesrBQpcfflCP+1W++OS3bSbnxsqUOGBW6alYe/NdiEY5SjsZHNUcstNK/6G0
2SLoV5YHPu3dYBtkDZU+SWqTtweEYlTNe5Mqsh5xuUXmwkfn2aTUufodLEiV38iYajjf3pUkm+VG
cQKIre7beTjM0uzRCdWvQRkUO1/aN5wgIAE5/7bLpPydWvsGIbaavSOBWuuGYFC1SbPGQmtIoGWu
SVm2cYuNkn0f+XRee5eum/tdyZzZtPp7g8ItqlHEu2UDPOcrl2NAY8YIItdLHrFAulfw39swZ77S
iN/+qH+zq0LcqDg8EJnHeltSJ3vr69iuj1O4iq3hzNCrONyxx20Jkubh9b0Lwk38AmuG5i6nveu1
l7pb8gP0zG9OyM1JXdymJhKl1t8X4ikn/+Q45cS5MHQH2pyrnapBI9n+bD4ouXwfAOXp1xzzVWdW
a0SAEWwGv45t1V8xw702/igf07FtoioXkszP5VxMhXGX5+5pscbnrGa431nG1Xa2AGY6lu2OiWDo
kQIvOM5z/FaeGrb1UsI5LHZpgamhcfAbujX27z5XABgndFteAjuzmTALZPHkCI+OJbjIarJ2Mnce
mgDjmbRiWgnpvsmqX0bB888zPoLPwb/mGMnZNwwPMmBQISLNUedkjIgbm8ndEvY0jiPmAc8r0HaU
PFzRYTkuixMenCxdI/q0v/1E4Y5ersptU0wBw05rTzwF0IaYZz7SBYC9aYv3lAw9FGEdhr3ho1j7
r8THzNHSo/es4Vtdxot2EBvb6e+kaA6LSMDUSvRLC7niJOpMtJXB/bmFs7PGcDyBafykYUCOqL0v
bUWWFilVSBfMzyQ1z31p7Kvc+oDYPm3aFaFPJyWFbV8RwyU3RTND8xH1M5Pgq5H5MBr45wo+baip
22X0zisZSq0ZBwGdqCwb1/0iWCAmhcvALREqQ8biqrNFhdqxt0ZdRqQDzFuU3d9ra3I2ZfetBUVK
tyZMh4+ADZshwWVEcY2DnW9ccYitIvwcmbpzCB4+PMdHdxuW1xQMM2mtRRRoGrHdHPwehq7fesRi
OlV4r/rpa9XIDyeGbRvO0Q/hapG8KwwgSz9cAYGLs6C/0XX4QSPnVNdpLIVSR1/zi7uZdypTgomh
pUL0C6uHWTdobzlX4c38kc2E8tVA38bg0yLsNgrC/0vdeSw3zqxb9olwAkDCDpueFClR3kwQkkqV
SHiTsE9/F/SfuKfvoAc96uiJQlI5qgggP7P32snHCNwmSmMeWQV/rsLxZlybJFNb16B80FH3ILuG
+yt6MpvG282MlTzTmPZNH19kNna3iD9euDhsnsykzjbmex4a3Jy5e2N7PWleNvcjCl+3DE9pxkUC
9P9FmdSyURrdeJ2zU958oGFf+zU50PFcPWjlHDLEMzHo36411yXCcJz//kW5HbaWgNorBxJhF5/o
II4FuR0wWOXfYuC3taFH9aHTAqMlkSvqU3UzwOHkuXXKNxZfl4o8M6ZcGH9yi1ElNza7cBPSYEKj
MCFf4P1aplYLVY2q2/dJme04QeMoOcbILqBXfSZVdM/4fFjFEO3bve/TtffuvPUMf6kiow8XOhdT
uEejRJcS92dmMJpKh2FqBSUtG38kuxPIBRz/DJGOidbXKQ7uRcM3csG2IRrw7Dr851iWXVFvIklv
gdLNjvPZDmCi6gcR1oTUpsVb6TSfNZfAlmK53Bihdepk8RqO7s80hc5K5+PVpMreuuT2IQHcuGP2
10myE8PL5naWF+nVV2v5h02HVz80/DM1iisi6TQeUIlx8tse8sOQJgcvMS4oETekiiy68INXOEDG
m2bl2/qqqCfS9KMAx0YUGXGodIpct1dIsQSr4AObI+YWGS8IFXvfMnzofan2VmqB1+tJfJnAlM3n
JEvvOE5fYn+amE7R+xfH3JseTUPcO0Q4znnZrdpx+mtlPxYxQCth5WQpW0vi+nhrp/rVrOpdWfGW
SQNvEnFWvG/Tro0w7yAqvRk6rnFHDjxx2H5LhwmcGp0Lq2r2V+U9eaK3DDimjZlhZIsCaL0ystAO
Do8xiglUVkzQsrdqRPHk1cVzYHO+1XZ2CgdSQX2h6lVNqDjl1coaXBbobn5I7Ow5cDY5BUBaCQYu
OoOGGnxPEzCtuMu4kCKId3jBjDF2VsXAIJWJ0RSa0Q7bKtWnMnmzTfSYtWVslY1YVc7kJzSN+1W0
TCaS9AH1kFxr1qfrWJWnVDDr6Y30NIj4IcDeFXepXE+D+UiSEb9C9llGHZMoe0tRNo/Oi0fMO6/6
2XOYU9l18xiY7ZsW3aP0ByZT3TKQRFHZ8lSs+HE92X2JKr3RUf8VZs15MvrHMsAi0Pb+jNa+RXXv
ARgxawq2QN/yfJ3teSut7uxNzpYU7fOU+PdTDAouK/74ryAcX6LGuk42SdhzyqkaY0Wo2SWstHHD
JXcTO8WJwsOEbJyDNii7PwyTzsAW41V06MfpmuvvuRpaIt1iQgGzr5K7HHHhfVRmH7V2fvrCwrxL
ndi4R7/CjNYmnCoib48AXLYF3IcV0cVnB0ZkLvU6WuRvORE9U1dsAjN6Kuzx7KBfR0OxbERJlVse
OU4TfAeZ/ZmVOMmxlLjga1Z1XD9mottZPWvjVME3kOVRt9XeGohLGg2LW3XSb1hmviUbwiC79h6W
s7mnPxiqc17ZCQGm2al19WNXhhs/L05GmPorcwrPdpvCVM5gjzSs+iA1gyUmJKjt+xfR+T950T+m
ff48eYfF0IIQepPo6UxTZ+C7XrH7zVYFafGRkqcCXTaapbs2tF7KbHgUInqyrfYEpI4wofhZ2/nB
DKu30SoPdMzQWabgtPzmSoU/UWA8CR95fOJDHY2yM2qQe6uqDrmt7uJKfjFheYwCCcp3gAwhea/Z
lSsubAM8whwcVE54pYAmrsJzgOLJdw46tiF9b9Hq8BznCmSZTGuoCORD9Lsa3QYUqu99d31+FCHl
tugwjIRMjMjP2JN8TAmgo2HVDn1FGTkTYvOkRHqtfMJjioZ/fK6Y9ppZcjd5HJKK2rh22HGae8sJ
vjGaoH8xULen7vRCEFLiE/YVqqPriGfp+a995ZBsxQw7S5/LxGvWjlUec5FxAI8VXKCRfV3xkYPL
5fKlb9IZ/sPMvCb19Dhri1Szct0S/MLCFZxk4Bw4fysIhVypusbPX5lXQa43A75bzYLC9NurGtzv
xmgx1BfWxerrTQoFyFZqEy0khnHYRc675/KS/RE+Ux3ZL0mIcdUKL50HQWApThAxblB/1Ds1VkeU
A3qFdaLcujYywInecplxeEHBilHypEpGjg2dPM0RQVxZfoBVfBMvO4rMe2On+Fb07RvFs96rMjpO
DVdtVO3j2bi3ajC0quV/vrbkjunpVlQ2diLFw4DN2Jv8EMT2bg3iMGmZNlXJ/RV5i/gA+HvcfZUF
G6I5uATD+1B4Zy0mqD9eXvCfHJwc7FUhAzX6smPsooegrz1XSXPL8OAiS/dSWN+wQfGnQEQqu5tC
iBvoAjs60GPKwxAd8d2kWpDokeS5B/deJ6eqmB6TriSVY/oBIZRW5Q2CQNSPNbTHcCsZMRcShCQy
s/si10haxSzXthX/McbmlNTGXcUDG6X8B+M1HhaxfMY//F311R5PlLOZIyhFE7NeJiNo5Z+jfLgG
rGNXRUbhiyj1kWhvDLQRovyleJbFMcreh8R8cQaAopb6O0/tY+mzbbCw1qxb1qN+Za8m5Dzr0sUM
nGVE1WC+cVrrOxzYFnKnyyg9NS11OOQEgJiHyamvw6CInv7po2OKi2ZMKE5y+ZxW9T4S8iFgD8hg
k8l8HzFbwpewuLPZhNx2rfpKcvd7ksHbEHeXqij682hDUYLEcHUYtEI+sfN1MDsXy9M/NgHtjeld
et/KgTvx7wMWZ/zBnunM2/CY5WnCCHb4sIFgsLUDTM/fNXqv7OKeZHYzzsYno11kEMO8LWJ97Zhy
l31F/AkPGeHB0hvSjzozH5qYuZecX+w5vWON82LyvJsnss682t+gxPiYlrgxPZzmHvtWWUbvEH/o
jom3RZWzChEXj6P7rYcww6R3o1Qq9nWDqaLO36kSS/jDErVqRbliBJjCCSqfGSLtWga0sgg306SY
r+ERkwKFgujfKNXrI6g2PNvup1PDPXUI5pj4G2fB81DJs7FXXvOnmqz7zk3v8iD4tLLoM5hjxrNq
Ef8w3q8GsOUKCKakyGXgvDcpRjyXZ1aN967pDGgPNjAU7u9KeT+djP5mWKENl3K9zoCSBZN67k2g
NMv8IDkT9SBXKMHprHqfuZCoxoPnuK/S/WI09sJSLVuZ8zBuiu5P2uoFSPbsj+ouS5x+76PjYzYT
7+aFAM1Y/xDjhXa6CQYbeBYiDQ+Gxzwx7Hp3rfylNVJhyJKGUia4t5vsaPUcWlMRu0CwH9ue12eK
4RbxwzbuunQjPasjR4b1h2vH5cmLvB0JEGrP6P8Wj5y4TIZPbZ4Z9KyF4lFHpEOWdR0mKapzPIoP
2hjsPXHzGNldpg2+qOrbmYfS6JJ86qAdL9oCudhc9vsyir+A04539p/RblsaYjzZcxycoolILIyT
/b6CaVW5kLC2uMbPDgssUohtZ1UNcNbNHCM6d3eXE4bZ+JeGfIbD1CfPZGVsrTr8y+QMa2qOsMYy
YAqZpreMZn9lE1iIrAx0d26dwzS8qzu0WkwC4LkVMBCI4yMdT+/DqPpyIwY5bt0/Dbj4c6QC63Ja
jrVK0/uNMfSYSbIINNbsjMEqJXfUhf0qZ7HIU6TwszfPcveqR3xVmOCP0mOjrS1GoWssvJ8yGZGY
6HHVmgh3hAFLnzp7BF/MJIkj92wPxU2BCH5lGww3ariCKrmio98hat9LHVHzmHvDYEHtlpiEBC65
vqJQtKdw9W49NJIZU7oO8pnMdOcyuMNrhuuTeQO9GbqTxJQ7bvQIvc9cMFFgTXdvegnGyATOjG5W
ryHmq5VnVS1H+3UMkmNGD9WTh7C2TPZOgSo3SYsrazajs/QUR32CpuS3qInq6q0O+oci1UDmqObG
jgf/0AKlsKd18yJGcS6s+dFk7D4GrEEZam0IvwhiyjjqwmPRO99Gn4Pr4+BUZf3o+f3VNCxvY3fm
uz1MH4UGijBmrOyy+U4J/QPN+iUsUbjw09qhzcuxXy0Aw5mt3V0/ds0GPFPV3Y6pzba9zJ29x+1u
+lnJJm/va9/ZkYL3VAjNetD9gKAh9rm7yFJoNBK8rInxavT2i1gafMyFD0yO11YrduhIwt3v889A
n5cFeEojfUVJ720oUCb6LbEenAGfZZQSZtGsO2e8uG7916EMpTxubxgW8QbM+hE9iz/3p4nxhgQM
j5oA5bDsAEwoH7846G1j6Rnc9j6dxAexgtaRyPMLyhNuMca3q2SpdzAvH+fA/Wnq6CEV3z7l0Tqg
VIS1Uxy6aEJ5af+FzUmmAVy/DbtFDueec0wgOmB49VLjLVzjzcNFnAIOs4e9QmeehXgQ8gwhC4oD
s4k1MaR4dGPUd6SnipoQkjLaqZo2bJABHTtaOVJN4p65vyBeCnYxmaAsPlao+G+aKEGxAv8oJmiA
P949DlS2jBO3pa0pHKroO27qj9Kd2xUzV+AYc3fgBe5rHurYiYMbLAgEuRMfu5EOJIe1WeTtSZPB
lLGiw5f2+7VhJWeX6dlU0FPjenmjInZOKChipoB2PBwHejlX+SPIR9vcUIn7K4FJcdVA6gJ4TMnT
pPMpS/V8suBxI4Y85UyCqdsiZDLLtwtpOsdevTWKyiL32FGEzWydREtBwqEPNZLEpJNhBjySlEMM
4oxtd4us7NOQob/Vfh6aSGML7OhujojSE29T2ExrayhGkkHcmyLps/1A+/T7E/1+SEBJbfs0+bGq
3Dy0lr31lx/5Px/KSfz7SySCTIZLzE9xMZiMpVxi7mhvj/Hyw00Rz/rlw+9n+FjG9VC2zsFobt2e
fKsoieuT7ffV6T9fZpyMcZtUB+pf4JJD8FSR7ri2vZE6IaWIdsp548ecEpXZvfjQkFwxMcdoF96d
Hmh6aJlPcZ4zPJzJ7VDt+B3FzJexFQVrf76PZop1tpGDH+y7qd3ZjVGfEsFC//fDf750TDM5WIDc
gqxj4jYozdy5m9FVMsQLaFL1UjlIXX0MNBbb3+8lbkod8/sLv5/Ot+Ps88xbfj8K2fL0+93/fKl8
l9tn0I9TOX2GWKx1mg17kDANeyGuuH8+CzwaurHBuojtlAmm9Yc2CBnXKEs2mMsHZ/kh4iljjq9H
m9tLZKcATWyLik7kOK6mnETOCiDcFDs/bs6UCL/ZnTuG1D5g1U/N8sFTVXmy49uibbduxr7LRrkK
ZMsaglPtK+bBTgvrH0mTchfXp/qKMvN7hjqGDWZ800a05r4p6MzR05Yx8HN/pkPSPDsU4rGVtOIX
2TcPaSzwzWf5VzRjdcDKSVN0ytsWzJr/Y/VdcwKBv82GdLiNBn8nf4iA8FbaXmDsLgMxqXj3XWdk
w+SxvoC9ruoxYeSf73N6rCsucnTWDfI5R8vd5MRfJgOSddi4elMPBTsr8AWVRgMCBKAn0eaJlWm/
Po6Gb+wMyXA9aBfPBCjGzo7aM1IJgHuOFXLvx/VBM2AMKjJGe3Co7N8J1kX2KklvYrm1RZlh3NkY
SN7L0Ng19Hm41Rn+lMFQ7xnbpld76E6jO+2Mpg2OAUu5VWqieDBiuY2gwSLt7VlZGJ44WgYnSU52
xqGZ2cK3ecY4JeAtQDDohaWHGmd67USTn1uXWstXitQn4azL2DEZVL9FGehajvYOgXHXbXPfKG6l
8ZVEYzLuBrrJra1t/1JXJmCBkMpV3A9NnK8Rk2VLgzwdg2/ui0k05x4a2zqfjGLb8KimGS++GA6y
GpvZ4MZlU90otH51ZogjwFHrbNjO0R9HwntNPeyqNDhLUrmvEx6pPwQKMfdpy3yHoRu3cmu+N2Ji
H1B175aZ2fSN451fasaZlBecIf59G6TOLcR8WgbHH548IMHcEe6pqiwc2/D0qWxa90/fjAyQK/bf
ZE1Mez+pP7gh9vWoX8TiyIb24RzrYj64oosfEWJ2mLuhYpJbjEBo3pbu0bCT4FGMNIHQPdbIUKuD
Pzf1ZmJteCwzfmTDY+GSkmyBuU3dYxylKbcRHUxNIm+bWe5lSPnTm87Z7brjgAbyimDVXg+90ZFG
jexu9PaBnjymIRKq1pyF5wJlGotwZlKWF8eryrC/s9b0r3h89sZsJDflzB5HoqRiYC7t+w52o+H4
6b6RE/iJlt/hsXhdlcPU3JuNA+XDJ5RnQW8YbOPou9NTxyruqQhzkBgiW5iXPFVizE+3SnUaNIkZ
73DYqxuP9BxD8f9dJMm1S+O332uCVINgY9HMHvJ4vie7AT7XWOZPVp6+yEiDdPCIWGEuBH/XUN/W
qOp3VZSnOs3rO5lngBgrL4v4IW1zndhOu5EIG3Ze3ns7Y9C8k7b6MAbni4UdAAmHAIq2G3GTA+Pg
wYFYeRDl5vcC60vIA8sPSkCuyYK1QQGNcJMDQdzQgHknYwGu1J607jrDYOZjIrOrWNaXTeNuOr8s
Lm6HVMNAXenGNvKFpHwxdLdrpYNFsc3VHm97sMHcxTuTw45pJ/mQZnLkGaL6g+1Cz5zKMNplbZLv
CwPGaq0S8ayJu2VA000HPDPW0++LjRZ9RgTUK+ixVSx3V2RznNS0amUpg6NG8nMMy6D9E3gJVbUf
lJe+dB0GKBBi3CLnZCmJodSDcRkK5xnavIdRgq+SPHWPQrW3JB/DIZsTf+sqBvFVFAbkqRPI6NlZ
em7H/lqH4sZXfEda5DTEYdtsfv/JQXTohWob0kfhjjtf0ba3cWtvu7RjOqCro+U24V2jxxZRBf0C
08ny5veDhXTqn79kZh6/zRZwUOUmx96G9mPluHHNyKrPFiF6TR90T5hMgJhGhGrWPnUnK+6XoUzK
XWBcegzGNxN0g503YCdICXnZJJMFf6jO0i37PzKWwurB7tUnfHAcgYCFurG8TYg0STqSfzig2ocq
fhsrpc7I2cFmO2sb8vJRwsdFAtMgjgjEWQyTecaBs8NFLc6lS2U8EWB2mSMmJsVAoKNYbsYWJudy
pJzGGFp10WbZrslDbzMV5rXEmGFrjycZT2qZGs6tmzbbpiUvUrXhDk9T+8CS/qWto3jtD168DXr5
zbpxPvMOkS/Ex/3MFPhIWpjaqybRGxzA9E2/D7FQOpcYycBreu8vQX4sNjoi0siFdmBTHFXDHHKc
fnD2TlsvB9mCv7vtcNAhF/lO7IFEokmz3M+aasOo07pxtLUAzhKeCNY48h/c03SM8e73W3Hahtdg
Ll5EnF9IDQfjqSjTXVGKozuAuyW/Ga9fWpe3HYdBl/GK+cF+dNPf5Ylo7yWkCXQ3/PCF2x8tmyO1
r4B0Z6a6FaaG2ofQJDHrZ8LV/3bo+u1matcRWd5HUUjsA5bFfZ26uzH0yabrdYwSg3bImfJq7ZOw
e0wnrB5TWSSbEIRgDzTl3XSJleyi9tZCYLYayjG86wfxHVpOfwzrPLyz+54Zr4vWc5FR4fPaqOxO
loSFtyEx8ZPI6se4zfP9CFYuRkCIAM/2dlVdd3u76qhDYsaQWH/Fc4f5wNOsEGNAQ9c6a9EyRdLb
O/3UXsZJPI64JGSWTm+indROGKazR3dL5ePIFwOrfy3T4ZoRxOmr0sbfnelzUJfh4ff/3xtDQv0c
uptReTfhxA3/e/QGCYi63hn9g6NRK3ah+2jqer4rrDI425I/BGdP7abU9Q5KLIUQ4uV7odPkRLou
rhsxb+OEcwzR522Qpf536xt/iMIy/fRN9kG8rnTuP/UNMVYjYdZ3PXImK7LHw2B49S6Zlx4YzbCB
NX1tWZZ35LphDjsi7h9cWlYz4grh8djfTGg4V507HT1vSO9R0CCUWRKCsfJOjHzjkzNz52hSHjd+
Fva3xH+GZx7g6QmL6OfvVzB4faCSxHEOvj51olLb2pr9DbYln7Qrk2AaJ552gyc/C8e0Pyc+GdL8
n0+wHPuL69Skcpl3iNr1G4MDDZgMITsnZLEt6ogOqS8hA//3Z4aTnbms+z2ZVMPB8Ev7QgpPsSPL
Q2yjwbaYJ0UwlRKDUs33x4tKMlZYdSDXhGR1B084apciuzuM45ONAuEU1SxglIjFXubNa+GVnz5t
aqNd68nrazxoS0M5tGaDKhgXA+bxnOsHi/nWrLPoocldhwG425P7Wq7U4OcvbsAGYGbR1RGN+TYD
tD3xulDehrumnJxjVEhj16ZsVqfatLeMdLrbOeIetjSGhMIc42iNhH6E1pT9DCnbMCPpTIR2fCbN
/rV0mV3MY6X3Lg+0syH1vqiHcFMQ9vbPGZJwt3H76gnKeM5oPNDpvvU9VMXlrkBVdBsF+F2aYVRf
Rlyd56koXiyn87c1Kx6QWv6uyfrpQ/hns9LDexxm0b6tpmE9h+lHQIP/wm7iwRhG74Ms97Xf+a9N
OtQvzLSCrWPUn36K50n1iJbHDHgnfsv821AI08BgzlFiPDe4xBlY5v2tjT8Cknd3yt3a3CKE8j6G
gfm6zF8ArF1KEwugk1TVObADeU2xjLLLCqwHOeFdFvO07TptfU8GuDZrpIRD1fjWLXUcIoZ7tgMf
OGXijWwm6xHJEhGuEu31RNF8I5dfUGCijo1pML2L0n43uyadLeoPUr7MglC2/jEOmAowY3Awh0V3
TssoLDKQkoCc8GlrLHFD8V8Q6lYD+IWV41lbkrStpx65bdi58NOXO4cRq6Y4UzvP6Ji5C6gLY0mF
0RvBq4JNdu+24h2BYfxRrI0y6d+0wnwkp24n5zJ7a0Yc2Sz0ffLtgYZHtrogMv7wWtv74wounSYL
32M5vs92+zU35XDHfso8FPNYHEngMXZux9aAaUa1dc2heOwjdIlekhuckpHcGwOnB8nOmBRq4zyD
8WHHWwxPPvsqZtJFcMwy8yOgldjXNvL6kQyCTQu1au1FiWAMA7upGaP4YMfNK7oksTHyCB0eZ9i6
UPgROF0fyXW9KKed9/8cYZweN5576YjY/Ft15ScjQXvD8HM6gLgIGSU23sVj0LOvkRNziRHDO7b+
OyuE+9QfRt60BbsmU+9oDbxzbjYYp/+HXKD/j4zqFrEL/2ej+v/qWt2o/0kF4g/826ru/8vybJ9R
KtFOS7wSv/IPlTP8F+b1EBoziBFc6TjT/5sK5ITAlfGvE6gBehPwCfbxf1vVHe9fMNVMxxQL7NP0
TfF/5VQX7pKG87+FiGGjN0n/s2juQjIegC//T6d6IpXGJQP+L1rICyZzs4X3jywoR8kH2u9mHBPg
ZK/2iBE3miaAd0a8cscbhHb92qOEBw9f7/0axq0OSWaW7Ycg2m7vVGTJLuOigNQA32+7dYU9lxxg
PHMI5o+OjO6k6T3ojuxwhEwvPBqeTLZrrNTJdI49Eykis3ROg52UxK8NSCVDBM69k9+PBAlsJFil
daq68ySHz4iE2jVHh0d4+/JMrmaW6vBLbgLTcq95bsH8DRqXEmRJSKvSddoULpi+ZwMH1bqW1s4u
OxKj5wbdaPiX7B84JJ7UR13eFRTuuVdYiMc8yGJReCSDkhmKoBrH4TfgkwqZUfs6RipYYgkMmXch
CW1Yr6LIDNTD4PSrIryLSajYVaG3oKZjuMEscn1d43qdySWYLp4X33IyvOSc74gD0jdr8V0J/eZ4
THCMfkKHmkSblJEWoZJJsbYMb6ewwaxd83GUWGdIPi32qaw3eRR9WV4fboJmOLuVH6wNEaCexTO9
MWK2ybLEWtto0OqC49UdoJN5uHAJ+QFi6djUSH1cHm3N0hC7HCJNVSwF7iZBi7rJK0gv4PDkWefR
3pmYCpmC4easS6RWwXTfY9mmiAA+HxvWJtd/ioyz2NXGXxbSCwKtAyaKC3LTTOGw8kRpn2nZ2Afp
JMCOUXzzsPcWzwJ2H/BTbtiNQLxRTjZNTEon+5ytGE91ErFG6G3aTgXDHkQLLRftfFRaB6zKOe8Q
pzEDihBRrpz3PVpeAH9QKG3+Jsw39mz0O2dK8PgxEtFArIO+5eRLAsyFRd6vvC4cb9HcPo1R+JBr
/8GPtb9mGZJiEV67fdofuvkg2bhBVnDXleFBAwL3wgbIvw8457BZRacSIemhZdWNKoRJm6lD1rEZ
kL28YD8mAlorL/2J4Goegf5B144VXbNVtvtCVWsNJG6NRNBhztbEVGK9uxNOczUFYorBptF10ozF
WBB+5Bku857z/xmE02vMYmHdRcrahmdn/iXotchNxQh2cmyWGYmTHSewEKMvmdOFWpzYnGEHsAk0
jeDo1SuyJSSWxk06LMcpbmpEts6iCjEeQgc6C2Y94pCatNxx4+DLqWE4CqI5QX7xgnoJAHUMVyPg
UZgx1laCnERixu6B4N1spK6Mkxbxk98+AcpYdba+77ogQGWXbLTFFKahGbRtKEowhA7CS1CVUxQl
9FQeILbFGZNfy8HI17DHxlWZgRDqFNMvkw1tq4cIPgOyQCYv7dZktl8ZMw6CISr3dgqmsWbaEBDY
MpGFMs5N/Mr68TlZaD1erphImerewwXIHSgRhc/scrF+IpZLb2WKFAa61gpSWbM3frM4ofRsox4B
8MyILElTsWV6ufeAdGwmHx9wjZ0NV5pwt0WUvrWZ9YmpCY+3yP8w3Sxws8Y+ZG5EgF1o2BvU7QnC
o60dUTgg3TnFgSchGCALaeqHvsa5asZDvErJZaiT10ZU+xRQz7Gy4z/Ci2/6mj3bXHG55rVeuS7p
UL5MnmwDDVbFowFVqSAANSA/N3fMXaeHTaAxsBZhqg4ecSpOKSJOBW6jAK0y7vvkM0p0dqJQta10
19VDdatsVthJZNyU/bTjhwSnBJSXmSyIMq4yo2Vd0YQ+XR4SE46FV5LbCd9OCfkL8c8UYvzsooCl
te37q6CUr3XMBqlHhNua8cP4mwJvSXVmBAEx4pQmGDpAWSPmNzZz16hd2xds0mvMB3HFQDyXnX0i
YejGDKhgTR7SQdAEKzLar249oNgqAkgiSoCS0PGJAaV7YKHNDFpYFyyd+OYc/9VCwLIPy9jnXqtJ
F6ry4+yCOCph5VrRIatBprKkxiVKQx5kPTbKHDMi4chE3KTryfL2TSBOgUGyqhm1WD8RUAOha1+U
94r3mi6PZF8B2+vY04iojC4Pr9WZ2Gi1sRNHb4dCbjrhPsBf+mvWcbOB9o+9CHlPD66IJtlaBPNf
pRsCE1i4zIledAB4gN2WCynsrvC1lisrO5nCPdmQn9ZFM90ZBccmXsg7ryb/bBoOkTGTARy5jwPd
fJp0J51MXK54wFauDxBFJy7XUIaWotC8AJurphqZEmcN/Foh9raLv4PxbrILF7fjh0BYv50nXx7D
dslIFvkdt0PArl/81U5WsQ2w3lliDRtBvLhsq3vVzGgR0n4TigRE8DTsKXz2KbAwOm9BSu7Mye22
SPn6/k0pBz1Z37C9JXVobRpMmKm3ofjH+bGaTbaIyYZSRKMrSwJE2OZNXL0PHdCdjNia0gj3ucmT
oQuQKHYCXvLMNgfDA6LO8tm0mmKnCq6CWKkHluyYuYweuJwFliNSe53LdjMrOCxcrFYTbBWa7Ht2
6KExzlunlFdZ4/aE9mPl3TNQFmMn4iVYPP4SLgbEqC6Y98kOnV5f5zsHgvDEbvc0Oe6ZRI1nqqzU
SF6nKBzxS6HEpo4Ab2IwXEJIabqfwsXBGUTdp48cAmzFeQz89jA6BhIhsmkVXYlA0q/qzz62z21h
lFe/jSEGWK+M9MOtyy58VaQBCCHtb9PRwHNU3ApgQFtWtjc0JsiMI3S6rpb4e0EFN07EM4m57bq3
O4TsI5P4rlvn2rI3YIhSnoNgHjJ50Fm5w3hzZRQRrLUC4SAmf1/HE/6uJLB3o4ONY+w2zWhl7IVA
6Aw4lY9GDwehbQxKJS85RH7wYr4GXkYi1DAEh9Bju5/W8GSUeYapmmzUIF+ayOp2zJWi7RBN79Qw
THpB3a2qRL3O1ECtnFgHRAXucIsXzuCR4rH4yyztEbPDsLPF9Gy2WCsGc9lY9VeVaMwj7A3XqTm8
zUMebEUqkFzVlb5MA4KTDKbk1rFiWBZcYJPNPlsq39gOLuM1wZDwPDidec7HxDsg8JaXwk5umoz1
A6kV67qJq12KPop6A/zjFBe0tAZypQzHLyhI++A4ONPzpCWzg8cDTYRxqdupWw8zNlA7wsheWTxC
pAgfIqyFKO018Gn5ogvzWZsvZi4l051jqItklwyojzIHxapg6j1ahF+OAB6zwnNPVotxZiqrp7Kl
gse3FVJHGtEuCC2cOTyDN1m/LyofyYwXvoRyQDcoz04y9uQ9Wvt+BL0Ue/DSqrkAi2OAnKgXb6zt
VLTLhIeBWcGD1e7yfcSbc0dHfCeNKcPbmDNx2SjZZkeE/z+yCs5NidrFMx30GB4KJjM6+C1RcDGj
uRDacWl6BDNjJsPI/4qkVnDWFlfXItvDrdAjs8uk2ECHiiFzdrNX1JiY0ENEQWyNyo1j9vtQsgkI
y/7OmYm0znV6mZO1UAtCBPP7RrQ1IZ1kn+3SZc/b/Rd1560kOdJm2VdZGx1jIO4gazMjRABBM5JX
ZWUpsCRV4Jy4A0+/Bz3C7ozZiius0MLf1WV/ZgTg/pF7zw2wi8XIuU6+yMD2O9eayx1ZvndNFSdH
bHD5W8lgX0pmozi9sJiKg2OZdViAHN4VOUIoRmiEGqBUoo0BO+p7/VchUG8a66oealqFDI3OPueP
KpV0p3JAKZKn18Vk+D8UhhPGLiNP4SI1UFhe8vYCnz05q2A6GXbbk+kBPt8c+dBSYPoDBXLEm4JI
ZE5/NebZrXD2jzg796Lu/+ayQTI86uLs+RgChbb/SkCGOw89PdnixZ2bcPQVEwiuCQVOiYamQjYK
BUDU0ezhV58xDcfs2D24p8aQTscsX1+TeoARu3nLswUy9vYpBGkGCyr2roVojkldH1TnfI1s6Spm
R4To8fN6RvCGq+mz6LgNlXVyOq1OThX/3ersvhv/lrWRctaA2MOeU4as3bHKBljXY838064P0s+f
2eTEJ1uZlHINn4Hwf9qd6iBHuBdvSTActDMdm/WyZArXuMBWuwTOY2H8nerxt+4S8Mo8dB6nudM6
91517Ra9HH089GBVTgAp7vg4wSXUOBb7DSTliA+DDjlyA//s5Yk4DEo8YA0FfU49C08KdZP6ICnn
rx/rY5FpKFE9M7lm40BODRV43bSKVouoB4d6MDO5s/RQOTvXADPYLQ6XxPq7nI2TJQg6WCYcMZsn
V+XdeS7gS+ctb1kf/zAGUUQjXu8di6ZiysMaK9V+3AyJsxXsa6d7Hih9QoQcDylGR6y/6alxPa7g
Hk2S+e5gTOE/Y+E6Z3zLqSf/aLXw/0se4E5aCBRsRcJeoFaLogdjUgVm7oxyctovrfk8WYG6Stra
ZJjmQw28JK7q9ayT/Ls3cRh4ygYN5m16nsX45csUTebEUdoLriJ0KxWBZnMyPvUOq1ecKndF496j
7ZkeSqcHiW4a+5YDY++/choyvU0hYiyrpPwsegN/D5kEnvRDML8/WPvX4TDU7mYlpnnD6rVbF7ri
fDZJBXFZOmID/17SvkEibN9boyzAGo1oSpP5EQDH8IBg0QIUnFm58ap4oMCRo68Xjv6aPP/eENbj
0OOvgMjAFsphpb4vE3RztofWdYnVMwuSH/7YfDk9mr6040zZxHvxfDLMNYt62b/05ea4r/yvxuup
Csofxjpy3gzTT8oY+BQ2lYNkmBq6HowTJ2CpyaJku+D9M04x1uKrfpgaI2wyMz76pA8YOkd2pU4y
JetCWAahfRWTab7UakU24C0PkzS80AK4S1QH0aZmAwSQENo9yIic8DeoC4LOqoqBaQH3PRlywP9Z
t5dE1C2kFzI80WJR3Tr2dKRue3HjAGPJ0DEwcIyotwrgsG57ntq0ivLslS23c0pGZ4tcZCNbxYiQ
dRWR63wZOCVOhkb5Y7bWDWs5cn/jPrnlXsuPU891ZLbBXaZT8H/EUh2yyxqPhB2I8anLVuuGquDQ
gm8htDgYOOiKW4cdd7fynTM96s7md4LnAifqdbER6GS+cXJTA6q+5ZWRkIropu1LcTNfQhaB0zbW
1PD+lnNNOVPsM2LoUtXezLa/OqP7kDcd5K7CeyvY1e5yzzK5KFnWJPAkUWrkVqR0GtVUXMDoF4pi
5440HRDz9s9goZJaGNn0E7X43Ll0B3lwRy9yhuvRHlwo9D7/rBKQS7x6qI7IntjZjvjduklkGWVy
mSaMUJ3ActdjeF2573bEve5nk6Kk1HFYdobYm6pnfYIMFbNwfvLnfWkm8Vn7B9TUJ/gNmOOGv4Mx
3gRcYt41RfvWjEfhVfflMt9k1p3LWd9Xajv1gSTRBLX0Unn8K8n4irM4RiitFha6uNjyxbjCrP+Y
yum2AqfbkmouU8mPjOEqZdy5s63+rTo3MZJn1/D/FI1k1Zi0EfZjxhomQ5dKBMeytcDYF4z/ZDCT
u6Dx3zT5xbdAJ3h1BjF8sE+09z+m9Z5+8TSAnQnFmnGPz96Tm+nLwHEF79cg6KDvHhQF8H7Bgbnz
AIlHMtFhD0HggB1TM1bjV9sgiEa6KRZr63kEHkaoWv2JXEOHaYZ8nE3TS/2UOzxODbr7AEBtytqt
qX1JVgSUqTr23+ekXg4gCHfx0quIJnEIN4ft2vflVaXFIQ5gc7IR/JCS7JDptw8brq6nHy5tCJVa
dsnx03hVFWYreMMAcfw08MYqrvjCctu95YB3MJ3vikaK3iRbx1/Mi7Jdby6RmWs0fD3qYyTLs/Dp
ivWnvyCuz0w01CN8kpRniUZrFxuE0NYzJ2/qVnscnTdjYyQJ9Po8r0FY+cfGnWCuGJN9RFzzaxnS
v4s7ghg3yu8qzt4ms5su0pd/2TFeDMZvOrd+FUFBEbniVxyMAbNSAM5Nt75H6xnLgyD/lHwllLfZ
1YfFskvm7n5Ou2DXiVodiMFJj1WBX7rkgjXBlzHJK569ZDPqrMnFQRrI3LSdH0yqYzYyh8RAymhJ
pwuFpj7JXXPv4Q18nrwE0zidXNvJeTdbxYC5lNS43o+px0U4J2W+b33zI9dxEvLIMJggvq9fKP/s
V8/oWHXi8qONKbH919Rbvo0yccJ/sODAL2TKZj27yjl4KhttXUSgvpC1lXX9y6GoctNnh3FU2PYm
+++0epnGIKK+L87TErOS42RAH3c2alzxiY8ENzAx4g4JIBwMheymh7fEyp9c7Aah8v3mQGIh0aHM
m7noKgR7qCgs4gBRrtaXWAa/SZo6yHX6Mrvhpz3H8cXY1xOzvc7aXk83/faA4M3G+ikQiwDl4TOp
0suU/uxcOBaxeVw66FCOxG9AhX8zg7+6zNwoMexfLRGATYkxp/E6EbEiNR0sM449Q1vThHHwUKEW
sEIj55jzPOQ/fo5TOSVe+jROUMcMNaC0PvMW9zS8/js/Tn/kyw9tq8GqQKHuJEHkCQu0uPsdEEOI
2WaHGp3Z35RNTCUkamelrmPCz+dY/p0lcqBhHU8zaOsv1l3wGpGh427h4rSWbxC4LQAB59lKXMJ2
2ulvB6QnVDYEEvSmR1UvF1OvRDnNprGB5cUu8QnJ63LMZ9J4TVeHmBY8n21pUeIF30viRLOPTJjY
2C0IXp+ygkPAS9EclH1vX3jLK9xJ4pfPeOE+WLw7zN0ab7Y7EW+/LxCrhoOcYZ1MXTiMbsnnXD9V
hXrXqLBdZvTGz24ixV2p45Ab9Qkvx27NHmcSeTmp4vs8zn8kGzKhjNPQ4YdgBv4LHGSYev6n1y3v
BDHRGhTxj8L9CWKK8t3EG1HK7K4as6dhIgd6tk2mkUF9q0GGw3PS+9HnNKbI421V9mffgiVBWZSM
7AoqE3LHDGtTpj9wjsU7W6Eoivv3KbUnLK5miPaP4TRBTftkVgmjC+g5o/ndMa+vhG3trBoWWX5k
fQqBz3xO+/ig4+ZtECDP5qkw9xh2Qo38Bflucm6heAA34nKo8aZXPRufsVZXwafxKiCHhpgFHL6d
CzPm15KfspwW7zCAnYOCDHlBk9KeQB7YgU+MVEUIlBOs1wVQOtcpJwNJsXh2suKAMtZc+rfZrK1L
T0KVadnZk1G7T1ArURRs36+0Aw4/fc+AYsXwBePCdmFEZumtcIxnuyIJA+G2uZcMjwjmjvJJPvkv
urFQK2jjwzeg81vLb5kv14pDB3rHUWIcCNiV8/m/qA7j4Oo8lpY6tTbdP5WoM4ljweimKaS/a9zu
fmCjHiR/tvNn7f6WjRX1qiIUwKEhZe5ylli8be4sywkemsL+dI31VZl9Fc7WeND8IwfyoobMRVR0
T/bSQRbV0QDV+zLW2AaIkpjDJLkv05MqUUaPCQMPUKcgiQrItO5dRqonRoOuvMt8flU1nny08A/e
6r/HcwAzVeFoQHM+nHLuD5tpyktN8NrKZO3oLJHh8skbzpL+A8dDLPvgin8gnu50EE2/PE8N86mE
4gbpHSXHzmIycB16nzA8anWdr4gPnQXxC8OMYOzOhVn9WGPTe/Zr8dzLJIlwnjx2DMkvZWasu6ki
Ihm19X1QAYczfO/dNkno6RuobjK91diqIHWxEJmH/F2NkdvJIwcLDqOyca7IwQHALq89/DscegxC
3HmKw4EPA23ZieTml7gzq01A/eC1SbQ2tribBMadYXKjwB6iceiKKK6C/Ji8M/HfgjpjZojsGqZC
f6ai+9sA09xNgz5VsXrz+yH0W+ePX88HeP78/FhJ9+uU3mMCm8iFzs/smqy7VY/v3tDeCoUsB/nl
79WP71ZPUagY7YOdVydmGhYTT7Z2vegxxtvLCdNIgzdUPwwDgxqIQcfWgttU5TLeRqavug7SR0IC
WWhyo58YapumSeQnA93nboNRIIrCeMkbWlwTmjYWsC68pqIi9TvtZZRmcchuVABaYseXIMcORNQv
vsVVv61XnZMyZcLW6QeypI+FlYc1VX+M2Dsbi3MCgUGqA6F1UD6wmDvUVG35yzg7KJGiYvJkuPpI
T6u5ZNTM8zqz7fp8sV0ULwYOy0PjqEtdduTMrciE22yrjUTAPalDZVBSKq63kMvocc6zks+scd7z
6c4jGECmU/XUVhjjHc3fTVj8OqWr9tJPb97iPpeTQdz4P7ncIzkSU9dS843MJYlxqhFWBOZin1xw
a2nZgDzMi+4OAtJMSyWgBo/oaVTun0SVOfsunTGNuTBaO2OOMsDO8BUauD2eHh4s02O9l4Gvqyw/
CqBJH/JhUBEj5GjuW2J3sV7xU7YuG9pVdQQmyuIjoH5HVXoER68jzVB+Qg06S0IN8F5uW4b8zWa0
vkPoj8cqzvacK97OTsyvBRpQm1tTOCDGP1Ju33Uyq3nyZXWQ+cYQIiBdZM5pJExh1wf8JtxVOIoI
EuHB4wwsTBhbljghKA2nyTt0XZyhffLPmR+/WtJ/kwD1rL5lBGznD+zPdtOUVM+jNO+rntMEsOKF
Mx+i+WyRhOn5H7Wr5J0r6lsjgPjynUaZRaqCq5JfIAwo7mOBId04E6ByX5FCDjtyuKO9zM5Zwghk
MiWxMTzB/USAbby5eovyg3fHw8LGlaIs5wl9wbdoOptntX5I+bEanv/MtvsLDlfecBcMFZooFwNg
6/1OVMWUymFFEGf5V53B9vThE6GsTZgWWNkLOo2BtImUx2zCtYfugpvHG84SQX0tSRYVgSbL5Jl1
xVsw2muYakZu3prYLNEYe3cWBtXUsGl2aoa1adUghGabRIdMmcQtTXxXX9gRm2jzwKF/siwHBAKK
pipN/wRPwI6DZH7FQMuMsch/8y5AiPKyF8RQqIwGNzhq+WRIg/6FZ9SxSlTvRIigazDfZt9HZ6QZ
hiZsD0SaBXQPDeDycXCfKENwQ1kHXxa/UMMzzAwozxZnPVBUew8o036xSwyi0QILX2bPk8wn1GIm
4yV7JSdlMc+MGJe7GTsQTWvbsWCMnccg6E6+Nt77gHOiZ2u1t2uT2L8hfTKZYGP4p9grLHJtMl6l
fZb+zdT6eySr6aB857drVzA0wCFgnak/5mmV0ap7tkYrSgkmIsNZcUlqPt5k7b5WkOon5JV3mQHS
lg3lLktb51fAkzGI8me6qW6zQHUhYrMhSjLgM36LrNJnJe9N6NIBHPaGyT66zqDZpsm705wnn1HF
kF9c/2HIJCPjNk3CdFkOldF91yalWC46AKTI6qIGfeXeSjWIVxe/Oq40Lro0vsMrXeDMxprCZMBk
NV02bXr1qWICMcBh7Omd48Xa0xZpqq4liTw9ItSj8fQ6F+vVe1F45rnsnBzkYvvSx6TV9iTA7M0p
gNBE75kyM9t1A4651F5endxCMNZ9V6XbQRL46pPpFduhdaTSaUK+C4sZrymRIJovg0uVPcxGNGcN
M9y+xAGc2xpULvM8c8No+27Th61mB16Oxo+1Z+zYKTfSS0lAeA7lAH0KQw6cr+P3gD9fTXPDfITC
qu10FhV4LMNuZOxO6AxzI78f2VSC0yta92hrturyyAqTUyUfTSQl2cvSTesRZMWRZtA+cRXKuYrM
3i1CsWnk5dM0VurU9wVXTk28LXJyAdmuXo9rmq47O5jMQ5kkqK6D4VL2BtQHC785iL2ToeovrQ1F
u7sE+0S01L0T5qtUshJfauNSmEFxaHxkNjBlUUYIJo/AkHDh1e1XUGUyTMXsMhtCUIT8mXky6lAk
C7vBwkc3brtHwg1FLKiAvYrnE9zr4NLPJSgRYmG9qSIedy16BAgVSUls1VIDN/ozupa6WBh52e9h
CeOZ1M361LDi2alRWjfoaU/BiExzvqa6vFICIyDIXPhuDqQDbK9DYl3s8VKvORSl0hhD4P8Fe0dC
3ZnOVw8AbL8R9OhDHb9lhsGnNhkXvwWmWS+jOHTTecSKdRltRsbOvM4s6IIWBY12+dWSh8WO03NX
TdHSUxVpfDIsxj7mHI/+RJxqaHvMG1Bw79ttQZ60kAAYMg2Vx5nTLZ/4hvepVS43YytKSqURRhpf
+KLxVTpUXnhY8bkXOGRtUpODorua51bwpAW4HGHFrEh2ZU1ly5lcWyJCgP+Rrfu8GdVNsSgLg5nl
LKE/n0ms32YPWrgdVKcUPHSEApRsZducIltrm/wBZzoGqCmBWVDYDM0TKdAAwTAmrlJkR11umpEZ
oU6be/Z+bjimNKkD5ITOiztEbIcSEs2Ht5TbIPTjnC2n4+RP1a3ZL4ZoX+TKALhINHMO5suw9M4F
JtSRLaZDrhFjePdXUrHlLNseDQCA8VzS1LQ1ypnExu+pp4+AzU3Yo6jn6eyrc5BQVw0l5osAA2ar
2jrqbGbaz0E8wMzocOUbd+ma3gmy7qIWPVnSgjSu5HEypr/MrDoCq1qmwQ6FdpHbh3yJv6te2Nz0
6keRkn0sUHx0rEVwLlC6+GzP82LhyyGPMkrTX7Yr+6tXcuPj0ZUmQ5pRYvmiwx+vnVFFy/wTvsO4
px0eI1/ziOdWJs/oIy7esV5JbMiTlYc08xkQj/7z4PbPjpVd4TuK/cTdGgnUNUwCsfOWhy7F7Jf3
wQ1/zsFw0VYRrfWkxpYFlcWkh06BCUuTPwaxsRxIdMOj5rEVdNhCGiiBo86AV89etQzNIKkjcqwS
dBM4j8BC9FGGqOKZiFcqXGHdbHjyHvvyPaz3BEAjXzNCv2Pm2U9zpnomGBMDlHS5WhxAVtNdi2m9
JT1ozWUqvYtMZcu2o3xGzOuGEIc/CGlejiT3bXEjd6lW8h6NoajB9qrSfCFsQ+HlwFTkcENNbt7t
iSRmjZWvt9U2xHbVzXuPg28xqKux80bDiKtYjNcEbfAORcW2psznCKIyohP6K68i8abdXiFhMVEz
JIi9OM0+g8r7GasBC0DsU7cYzRXI2UvbJrDzPcja1WxHuYXyOp5QkfDF+rGtfqPS+jKMHqwHH7JZ
O1yVRc9Wx2k+TERfWqROZCctykD5B8PxGOqGwAEjLp+GmOiVnoeo4L5nki9unv7bbKw1Sl6LsZzB
JrXplgNUeogFbseAIwVHEXSXWWrSEcus2bk+X37enMqleiaDjRy48kB+z6cWg8Udlb22A7pQ6tU9
58YcOu586STJf8WAHzG/N2dB2evm8HItoPi5K+5t1io7rLfWVZG2thuGWUaIHH4TBRmywZ3BHwSY
sh0Gy5Bt9qML+4vTeEeyCVAt0XPzuu0Pu6N/ryv5MvXTyUvAMCHOZB3rqCAqLGQuE5bdpIIR3db3
c+yi8WxHYEGGB5LBwUFS8B34Vmpfi07x7rsOYOGnPuPbZAXNjKhNvGPqDtcOajhbvpkimWyTkOUA
t29QoN1O2eoytYc3lOErFRSrubsU14nbb8YqyLMyOTwH8LRyDZlYm/y7FS0sEBUdSkGMdTN+zMq6
DyQz/rR2TrY7J+A5Ge0JBTqkEsmPulGRS8Z33LTHWWXohyaAuYvbRoa/WncgqHlo9Rz1Pn8LCCit
n2OTc+SErU/8rDU6725XXiQaYKRfXwuC+cis9NFECH9pKd489yCSY+eOL4xu6zfbYo6MynLwk+E8
FNMLYseD7ccV4ib3jSeALM5i/Q6AsXjJ9N15gERKAu7O2ru2nLs3mjNDhKWpvBMqGZDOUt3y1uOp
xyxS2yzqsPvB6K6qN5Vhi/RXNuW+kKgv2UKPBRk68LO0MSOTdx6w7OIKFdnd4LNs8SeG42V9ipP8
M19n/I6DONZEhx/SHOuDW5A4SNT62nrBOQPuxrSb+75OA5Sj9Bn7nolQOGzJDOXWLEx5TqnKLsnt
NYCCHnkyBhlm5E35ZCMxW9OlA6/VQlqR+mT54Pu0qS+EoM8trTe6jW2p5X0UfUMNtqJXYMlLL12Z
ny6FkgEKwSSSb98G2QcDUnVN++eSubMcSEYewb/smJhhJN1InxPXuIjJ51xxXB7N4OovKfSnyn/0
Wvu2kNW0zy3R3eG7jRZ5gx+C86slI8klcKvv6auRM0wRqLPLkDqQbdblR+mrPpqp0bhwYdsd5k0q
kXkfbTHyLaTzRTH3PpJxLmkqbRUOLXva0W3u7A35oTog1hPkd6wXc7a+lI0xH6WF3NtYiHc01HwY
udNzurGjZ2FSRVwLJaKKb9ua1WswYSAXWVfKbr1dZw0oj9d220bKINgpK+9Dyr8nyf0dmoygWT1k
+E1S475GtXdyZgR9svwci60kdfW41wEIjZQybm8LD8K6HElEILZKsz4m05D86NqE4zA/VYH3d/uD
Ms/1qZinP/ofbmHj25fUVj+DFXXImiUhoaPQ60suDFBEEepFdJNYoX0fYk7j/EFKux5rDIqp633k
sBqQctn1me0jIjpRjmDoUQWR43rPfBw0hoL2EON1HVk9wmez+/XoYEf7ZeXtsJ03YcOTik3Nuhsa
XDhjJZZdQfToNikrmWw5NwgzveOzyKhLoIssPmFwtQegWsieYvNnpjWMqI7+Cxb82QGBu0NtLw6z
zduStcmtJBT2oCzxGmcoXNckcfaDsK9M1xsUoTbO4lweCspm6svhvk1guKL0iLnxL4XOr8J3XxIo
9/Xq3i8jywGc8BM77Ql0hu/CNBb8cvhsDo0gMb0z/COFs4eKsvzOrGNp98V51OIg/gFCrVof/fqk
/GDaFQHGIEwVxsH0rJOuZ/Po5OOrG2MDZcZ/gntAy5lMivBwdhPU5RwQXUgk03BdrMkmeFiCqSBz
FvIe4Mo+sMOUXZQObGyw8/gisa0RiBSPB0Ks+E5wBjRkDxyHeX5Dg3VKaODWoeaIWHrmtlbIbtMy
vora7c6dnfwss7p/ivntJIx8gykyKbomqzw/+LBj4D8tDje0V9AvhtiJlpr95IzU4jDa903hJXc8
vk+1LGz6eBfS+EJUl6rtUzuxQWa38EUEWxHRiwdQid3uRjmLFCLHIKEcMu0ktPA0oNkYXT85xKsI
gdSjfxn1V+49i7n6PY6lfZRJzSbfeJr4BkNkn/Dqi3gJeddt1z9lJZ0tBA4yG0h/S4JKcG1CHLOr
M3bMAVjjmZzy9p48MtLEYiM9JqRvpPz0h8DF6B9X5TOXWBm17hwtBFS4a3tJPVA1Ov/V25ZCtONz
lXULm3lGu6CbTOhE5fhzzGhKUEYs3CX60LA1aSZEZK20nyzRYEGYf9osvTFPwRAOppuzQXS3QprR
u/s2bfKAtT8TqHcn5gHjpGPbJ/YVpEwNporAsJ4G5XDDEVZBn/Ftlm17Bm025Kb9I65ZQmfArJGg
rMDAYKFQPA4RlwgVgWhJ7KhWdz8EzXJSCfJBbSIrpoG8Uy2bKHZ3xsWpC/zYMnipjb7at92Zvs7i
RyIwsQ8QhE2RtfgMTRkJ1RhZbRIwXs1CXZUjH+ETgTNluLvYrw76GcJBtHXvjVSGHoYdqqq+RvQ4
Il7aJD7KLx57lMekXfMuuUw8oHwy9kR2meTAV4ues9RBwYXOF0vdREKKIR7ztrPP2pZMAWKHg6oe
Xsx6euvlV5ESWcMQ2jg05UeBE5S5BelIxXAHDK2/4HdkjJUsN+yDn5ZZkKGaFsAXy8/Kb3l8YD+4
gy6ObIjIIQpAtTQFs5q14NpsehMPho0qvAD9AufHfp9m1LIxkniiASRnye+GaLd9gdMA9R6C23Fd
UlTaW1wYceJuFzpM/A8tGRD9+mNyMJQYcdozir5Xo18dcHrcW6aFYL32/+RqSo++TRu9rshgICAQ
5GL0V/KT4pAF/Bg6zbeBm5OGD6akZGDINBdbnSx7uJ6lWPA7xg+L47QnVkOyH35SLdknzkBowD7i
eq5npx/mPbhDg1uupFfPojRBkjlZ66s9bX4jB5RmpQAfk3f2xRBLRmWKawZ+Gt1Y/8H+20TN/1GS
nPek6grcyqq4ShjtgpT7BMCMnMRI36V+MlNhnxl+Y4vhsuVKufKEtQ8MT3+6jvvLtu0HIO/vWdUV
LwUQ2N3CO3YcCpai1lsCv5ehJ21S7B9sQI/7LAv6g8rRj+PIZko5KH2jcUhpW7PMvXmx6e+DquqO
OmvmUHJxx7I6d0wZwoboxAKRuFYDTzUAfwDb1RyOK7Zc+rP6QJgE0zEEqEjFxnujoiCzzAUtmt8B
lsSufewcPdHfeMmeeScD2HmweeGNcle6fLq1YoIMo2DENaKPwzbiCNaxOiSLI8mo5DBtShthnwAJ
W0/ogLU3eHDGCSxr5adbCjcy6ozBSsqSrAvwX1nSHM+ELhFGyuS8ECQ8qk7SjIJMRrbAIKxbv+Pe
gS8K/ScwAngaY/kAc69jKWj2t1VdYK2s3KR4fZaY0JnhKODB7mP48TtX1XBAWYlXhp1cHcJbdzWp
8ge1NEiTPu10co6QnpgGyIHY7JxkP9EyTnYsUDUxOSSyQCc1eXcb9uHq5Cxx51ixZ+qOc0VznwZA
r+ygD85KLQf2mrxNei4j2eZ/fQM94gyE8U6uXXwVPKoq8x5A0r91ttdGndtlhynZOruBByfPCdhM
8Ea5OnvhTuHfoN4fYTFiuiF3Wdcp00zSOseW/LJh6q7Og8WAab8Zf1TVVqd+mymJ5sXv/BVFQvUt
eUilD9OitqB064dlscrHxMAXgCF2rIhlAvH66JlK0s8EvwejvIcA5O44CtiWTD8tt3/UpTlcEg/H
QGK2XyLDVJLH3ktsdCcgevjHlemQPR+UkY4NbBoJt7rwkecupvw2ub2JK1oOS8f1IsyKT8zQ4BKt
pLp530K2hx6aBekEw3CkHIenF9+4xtYmmC6xQGRYLt3mtUDIa5p3pE1bEU0coXZkrzKW7C8tEbeF
RauOTBSxcQA5vJpUteukfnf8Ei9Rx1w1JR4uJBPGOpXSCDVBh5eaVD8D2WoCsPniFXP9rCyu6qmj
nC8gFY7B/Dg5QXmqiZjBXPa7Yun6aq7nHh5Q5aRGGBcufnh1zmO+YjsgkVSjksMLw7YfqeNphBfE
1UXwX6wbgKkz+8A60ODqZ8D0/bREnTkZXMBdd7UMIOfbPjUfAMDCfkxPJJ4eUtLJGYmMd5Af/JO9
xF9JTjwDs98bLpzvpANMVa8Kaa6DWtzVm7qdBO6d6SX1oWhgs3irZCk2z7deEvNTlmxtrBkrl9+Z
N9vSNwpwwp6yx7ZFdWsypdqPnbf5SFLGx1PzCBryJkZ/o7/VOSoGskqalyo3l3BxjauLVAwTFzWU
Rtag+yC9o0ejQk06Iqda4UEPaE5cUt3/m1ztW/bVN0Pzd/y3/5Kk/R//9qX/51fTLn1GvOh//H9k
arZNQqv/767m56b6qP+rq/mfv/GftmY7+FfP9Bh5WNJiqRx4hGn/p63ZNv/VdoNA+NiJHUnel/u/
bc0+f4TEyfMI6BZc0vwRHfOY/vu/COdfN5e0D0zIxxXt4Hj+55NN/jSP/+lWHv7b//4fHPqPiKjH
4d//xZK2vyVs/x++ZlvYQhAA7grEvvyM1n/zNaeDJnJo3sQNmHQoHAkLhGb3MOMoOHdddVcV2CIT
UtqpYFA/x+rqd+4tBv2/d5a5O/rbvi+TjL/9Aifbml6nqTJO0q7e4QKtB44ixdHQDYc+FqyMCyZb
XbK+dVXs/aQFCM61fhu6qdtbvvKjqsDkwZ2VgsbcbNA1q8ZoTb4WW4KP18jf+g3KT2MDs4yZ/bAO
kbtZFruC6naySK/oLMp0pPtRuQSvtgrOayXJBwF9sFdCPlR2+Vyh7bptsPbVhtGk83xvVLoPUfFv
fNWZKZHnXbkL9xnxwkvB+LPvN4Yu7/eubzLSC6gNUBO+LMzFQwX7Ba8OHr51OLV6cA8ImXU0D+Zz
whaL5Zrcc/PgnQF3F3bxS6Ctt3JADx1rTHcJjlSMNLO1d/oYUJJHQfjPwnZl8x+Ykw6dXB69iv9g
LTAkEBv3mSg9PiHtP9XIORFF5c/Ij85TA1xZseNCZyQix6GPSt0+ssupvhFjDTYv9obizsq6bq/Y
zx2M+CJbggimwX9rTWyTFWicsqJAJQANMWRM7BMGjouitRf4x5vy0cp8xGHoSndufa/T/tPKeHhK
SacTD4KB4dbGLh6F8DK/jxgpGhLwmJk8Fc18jTOxnDIiREbiPLEGij0L8Iu5IlayvGU9DN2nLkYC
DUjnQUj2p2CBzxVOkkrjvesWnyVRE06IcO9O9B1jAb9iXNeavzodjKds21wtYsNPxaynbPwJJklm
iavE/2LpPJZiR9Mg+kSKkDfbUpWk8h4KNgrggrz3evo56pjFxEz33G6gkH6TX+ZJmwxTuJazHhYE
wDpRx73aKtA+imyLnSHE4DYf41E0Xe42XwF3dYzKTeK1RYDrJ/miO7nxEh0jVEYCyfRRlMXun8y2
xUi0ze2KUYbBmeigAMIrYTibqrmaM4otW2VUAYFSitlUsboPYNgOvt94c2/ehiw9MsLBbEaFKT45
8dVFRuj0UY8XUDYUCEi0xYUt9cUyGTyRqgtTpRpY1ySOhJxDJqB4nPC4/0C3DXpudQqdu5HPmK0v
ZRT3UHI7WpA3FMZAaWzHkDhMipsFY+5cdbWtcEfD3cD0O25R2jEegDNhnJAK4S5GkCFm0b9IsjGz
7VSAdtW3JHBRjkXUT3xDX30uAiQFamI1QDXo0HHNUdIdK5lfEESpCTIgG2LDeBcbhXXEeCZzKG+H
on2WfLIhrPLNWPbU7KXRZRyqT798CdL4MYgmLxRAAR9HEnUgDBNy/JcRWxyhN2l9zUda5IVHGlOC
m76YRgj7oVm8RyVyBKMbL8iuleWQ8lfe/BS235w3G8HiwZ5Ghtf4V081USqnJrDcF4JEbfcXFaGt
my1aWaTiSO9TBg5D+mxKa98lZEHmct4mneQIkuJzI5Q/SzrWDssttGWahmnaGmE+R/GWmh6EUVPr
id5S3E2uxRZr5TEIZWhjBGC9rNSXpKnneQiocVV1LxZIjpUa57yM5op87BnxVrDnCgz/VU+7qNIT
8iK7YCh5uWoMjesTRxtoe5WtBcMV0OCIGzt0SqpzoX3l/L56KSRObJnOqPQ3TOS9l/Yk0toUqUvm
3aFShJKMiLs+o7ej2FZfpRrBg5KmR5aIuD7o5lqF4aRyZ8L6iyPzOtXo4do8rJH3W2ommVYPZAuE
CZvSYLZr9NFkXUbodb06MZPkkWIg0h0q8SenlnSXAVvDC22hxWo1d0st8bLsMc+9csG++0qV5Dh2
s7SWzPCfXjOr0a0lUYqq3VkMBCXgYRsZFPaGhgpc71m5bsH2XZtSkk8hKIK6mVqKnDMiXMDcrlBr
EycYgBKrGbFSFCa8i/2W7890QmYkCwvRWJtKxkgv4wOM0e7cwoB7PhniPYyM99gvxUMDsPPQCsZV
NDTJszh3uULVfNM7qJ/+k6TLvnvNcxDbgY+7ChGBkqZZekHnUl0jLN59KQCn2YHBb2NPgyxqtmKw
TjqVXpGI76nVkFelIZx2at81nq5jj4BM3xwTYeK5gxaw1qS8uwQkFFU2YBFeRlgp2aPKGbhgjHOJ
hkNGj2vik+RmsarC4rR4qkni0n4WwOKcsvkhmkpxlGbshzWBb9FSjRMk5fdEob9y1saB93K+G1rY
4+4fsGY172IeB5R2YcE1xvCkm5FCjOYq1YD303aaPXUa0bz1+IPGaApy/Ea40FYzCyZqa09NTDir
H0MUfJKrLndxFFpusCl0rH3NnDRPxawPYjJGp04TkSpPlZ6XX6ryKBZORjvJkkM0UEE4R2Maqzmz
FWiKXjw7clWZIM/oQlHn7ECTVNwDA6aQaIF95mlCaboOAxgHK7PtyptQfnDnjS14ZhGNpYxDyqj0
EDlb3jRtN21B9GlObVT5TQRXTzGvPn4aOoyEMdhQ1dx/BcZInJKq3KPcQXygXXVwrcYETVGH3auo
teuQmNq+YMaKWRLGfR7E70xFJ0IYmzyKctpnGN+EysRAd3y3UmmmVmlXo4K8GuowqLPyvTKEINEq
Cti5he9HDdEZWBd5x1ZLvf/+sslEPimgtUzyxeLY1lVxlFlu1lQwh+uhzGR6EJQSTAaLltUH1p47
cuCy639YNPocQnGkjHD5X0ALNmD1+PWJKGYIGnxWTEQZ+EDpO4bG9yiN2j1piTwKYrpJNLV+RHI9
UusYik6rw25S4qpfGQ07BfgQx0oV/pJKs2BTw3mjZGZXDPK0EHJ4NLjXq04KruPIgEGEhuBVAfFG
Ics+OFf610reNUvFn1I257lp1e24nLuE4NSrReFpGSEVscs0RLDA0wvAOgp3NGCUaCu0hsurFJ95
KRgU5nDM21az5SJxDXsqE99JFbOF0g+o+ttAnaSdUEg8qhiDRzgIE4g+IX1mrFqrSAHzRdyMXAq9
LSqmiTJGvZANjciJdfbRDWD39R+V/pJM/SJXdL/CUQWCv5SeMWFqauLgYPC7YNTdJqUrlGP/Jqal
V/schQoOYIWhIz9k/bTOM0xEM2RYlToHDrOCwViksg2OZiU1dTGWb0hDm8Lncir0eKkwOa8NADAr
QaHe2lrGn7lZvYf4slapJv2KTSI6cTV7Via3Tqb4jE/wf0vGY8i/QtKcgxkcO2kkES33h75KdpOZ
7jjIHahMt0sdwaZMTmk3eFllulXVeBpre9sbXkW4shZeXah7DS0Q+FDhAUGiQxTBGKbRXozBOmyP
Bj1E/NZAE+FnXid6f+FVhOifAjGZZlILWZFbbsdheA5/GIjT3JPYGtOIGsPM1KZrKWJ0hXkpg10T
Vt9VBpSTBs3SugwTjTa4E9U+585N+anJjXegKXVH97YnCR20BrKnLJwqNZawkPhwWnUd4HRomfuo
+kihxYyflO8LYYv1aG0MHf2j1PbUyGVLNwFoWTubSe3HSeqAAYbr3ype0Tc/GqMCCTYIAhkuicV7
yOqJeteBSIguevaVxtWq4TxWE40U0UqKkYKIkR8YC0gfkAOR+2Oq96tCGrHwYqjNs89RZpTGfcM3
Y85nAPwkvcVKqqtuUzwNEj8cbBNPLJ5TfmgQ6oyZMYIib3pSIb7AaHW6ZDhcokNAPHbALBVWfJID
DezEPkRKBJgLn6ocfz/ea9+w3vQRE2WsXGkBZEq9iOicFRsd+1maZczDq4TzeUUZjUaln45I34Pg
UTkDij8VX6IWw5PaVdtO/tcq5O/UF9zAddJaK03utsMosUYvYV0CLXVE2WlJqhfBkhcTkPCKcR/e
RXreplVcSW7YETjVBrsZKdXukcHr/wSPkTKw2PcUemja5cQdsFFyZRzJTGtAaFvBlrqE5wO/khY3
vYfiTmQ8XPiC07hJTM5WVTIdjFYDrv1ed9ZdVuerUZNUgJ+KWs9JojKP0aOKw7MGHYJYPmM61tdt
r0vPmegJJNKZz6yR7yEXRWtIjFWsTbd0Lr+tBbGE/azmIurzY5pZfKZBQyqJIYTzKNrslrTr6OVV
BKc55Iu7UE2vQpvdhIa2zjqs3nRkOW53L7M3Vxn1F6B5xRamOCNhITjrgdljQ0KEE6kTS/X91Mlf
sVbjLZlf8IsD9hM83ArI8Ep+QRUwXx3uPVYE9Ppp6WabMMaA8fksK/ElwyZziMAQO1i3LdOZGG6g
3NLfpBZRt3zlc6Znq7yUB5sQZGSr8exFHcp4hYiF/+OPyx4PG69hPLaym/rKj19Xulvkwb+60V19
ecwoL0Hbsti+Wj4ebHvMmklhE0ed95ZefrdZ027HMPsLK+ELdjjSY1lJ3MzgE0lKxsAbIr7hpywm
y3C8zTihTfnb2AjKzipHUoClF7aacJ0SNHVZIPweCzohBWMBQMINxNWvyTC3Jl5FVni5v4xdg6O8
zNcqLKwNSAWKK3VD31QAy5HHsdIltHdRXZyMTDM4QqJ+6MlND+q1gaeIKIN6TaLkmhksM9XCvswN
0/FzmQtHikWstOh1MU6qJJl2ngIDyasCIIF6loaJXJQG5TqOKfVm6keGCI/sOsNh0E5ate6rajcW
+LN5Kdv4ZVZwDpm2CZiDBhAKRGJ5txLl3aKc1FeDo0kddBmSn9tiI+UnBazP2wASqT11hAoHlw1m
5v+3yvvInXywiCeFGBPVcxLcC3BNxq7Wc0egSMGPfpvqa5z+BePVUs91d5nGHRzbPt9Wz2K8+iTN
LKeBPqnrGFM4bAaf9fwnGwDYKGQVcddPNZUiXCItYR9wWymXQXwQ4bTJV9HwEes7sT4L7Vc6nXva
CkIUmaJ4xN3ELdjrFp/sKkxuWvZJ4meTd4R9T44cvPr5PcSRKawtchHRA3mCOz+5OmYesNzYq28T
azZ4cr7yhGSK5z37DTWMlNxCA96nvHgEyXvm3zu6ueol2Tc0X4H1is0jtQVm9Jb4f77wEzBBHOR3
UqkrQ8fNzu7Dq0I52rYe3ApSGsX2zIqa8dvny+Z83kX1ro07YbiW8aak+lndUGKrQQwIX2r+nhq3
4xjsCRxH6j6HzO3Das9RnJcKo+FtOaaEsaMdOpB6hhcaHi0WDAdwOvinaSbnts9gsojDLYUoGMSv
iMBMz8gnwnYEQl+UHFxljcAayp7uxf5+jh9R8obXBcifunJE2H0CZKte+cpw18KdsK3hrxeX+AFm
x+2o36SqWVe0xlj+V6XsOsVhex8ZpGi7htEoLiRbAL5bly5cP412JZGmR6G7GM5i0uIQJe+66TPo
vuqmYvPC7ixdTeuUVG8TcToMERwq9kF0VMcvszs07b9IPreZhpkmphXGsWqbOjRG0Tkxpw5QGm3H
UM+cefhqNQoRre9FFyeLag96u0HFiZ8jotLyMn+E0q0xId3CczEJrEbTVVO9nJMRuog9pW9a8pEG
Bz/99iMKInEkNHhYq29gTIyAfOVg0s1AmpOHtsdvUW5zcy8VLE1Q45tvMcNpv1GTE3xDyb/6eE8l
vuVZ3U65nZCs7HiL1opwCRptWyZYoGkol3eCthdzwBYsXJRo2GK1H/uXn7isn3rLUHalHBkmWZnb
cXeYjZeefNJ8nKpuEfxqyDyi8CdAycl0xhx7/J1psLfUf5L6L14gXH3GAN8FjNTP4GWcSPD8YWf0
/7LkJJfdFibctRrSdV3fEwYZDHIJ5FEj/j4It3L4001KVZkBit25Ce5czSvAK0spOxdXnF3YPgiX
NL6tU5CgbOX2LOg7pWGzGMwTvZsYfr7ECMgB7FhBXJhzGKtcE7o71JGZZHEQ4Y0uLj4mJq2rHBgP
rto/+TNZcJbGi9btGKyws1s47LvirSO4ou19gpIoNQjEPaTsdiEFrZaDVc+QOnhY2VMg4IZgYp0M
Y5sKnwbzcWEJoSAhmPmPXN2l2I2ya8GRfTQvRnFrlKcCqa7juE3LIMYPL4fPUJXvMKB4yQIitoZj
ZA/Zf2uEv3D8tdq9IK/hwzUDCgATqYsfvgvKjVjdf9dALDjpH1B0RihldNH6a10eRutQGGdLoHuO
s/pvZWC1uBBCnCZvZPLW2cyDu/BKFwAS6TOtjnmzE9Ct94b+TKZzknp8vQHPlrLWfK9WsECSN/T1
XTm/guQ6yyc/Ow3kLPITtVwy978ygxuQsYQdxOFDD9jmPHHJdX71cgm4oVq1Gpz0NZjtEcew5LIA
RjRf8qVNjeP2SCiDKXyuHiT/aNX8s1ttOnU5CTLHID8oC445bnQ4D2X01VWXTN+XfHyqdC0yV1tp
7XEZI2FBLglHwaY6QbriBxS7W9p4puTyE+nTM88O/XARoo+WEUf8EzP2BhKtKpepvMJrI2vDOiyR
erVz+asMcDRcWWim7Jyapz5+EYKfp1ulvjflQSi20AToiBvmbRw+9eFQsIn1SFMZzrDbZN1ZY7Js
l8lHKaSM9qqWXwWxhV5jtWd5DSwOeSsrRnbaz/O9FIJ7zqfdVP8qgngsyNY6LLgSQsnq4Hsycyx/
9Zma37WCz1WY7rTsciL1tROlnEQz6BRB20jUnV+QuyYNSyVKy5xiO8WUD3/n0heCF9+9Vd8xXGsn
NQGV+jb1icMnpZeO350z4CQjTkH8uOt8+h2C9y44q/k9k7YyUTYKp7h4uciWRgmTac3HmOF+6JE6
iDHw39Iqjj7IvqusDq4Y2GLhltFNiQ6SciNxScfGZ9Q/aw7NQozyPb5T8AFBS69+qvE5N480cvPk
3MTcepJFXFoNcO6Y05PSU7ySlLi+FvMfNXhE2Xsb4nLjwWmtEdraiXcEGb4IPL+h9cSxxnOGeBiP
mEOTI5uyMjg8P2tk3oH+XPYtPnUGsAop9+gpccfPwV+0txlwVWkn4Y7KTfYvPhk4LmZ257cCXx4Y
oqeGO7M/Sv6e5F8W/QwSZx50O2v6bkli4KVY9s2pepojIa2zyWmcH4lfwVxguqdjcgKetWyKWbBT
IbBD5Ry+M7Ycnt/ixd4XA++fder2uI1hKX/XlF8pcC1hN2I9qjc0I7OpGu0fjjbMu6eWbCi+9Dh/
zfu6uXfWm2psFtpWufjkJteXzrx0QeYBCfLFLY1Nveml8oH4UWI63fztc84UflLzbFhHVd/zRYXa
tUSMmgdt+pG4+Ld7QNR+zgz+HAD0ZRGNKQvK74DRUdQ4scspEB10eE+viZ99+Lg6C2kngvkQNqn1
PQPa1A7x8nKTLdBJIhwHDiZpx9/oHVokOFMN0biS2V6T/M55QxG/h3GXVu7AAyHi+uGbDaHQZi2V
Jc+S4TfUEI2jpMdfymXAo7QAKg4LO5gXNTB41clEM0vhaeBgrSqIaMdahd5xFzLA3Uiydapj21KB
pTFdCsEClwcrPie6afPn+H0ZcmEbAITowI0F3BLbBHPauBHNL53mNiW+G/5h4QRQjMHBmeZt45Pu
tsrg24Il1WU/vfAcGh6/kjCgQ1TPwlA8NNlay27DiMXwoKLySO4gHitCQ7rwPg1kQ9neua2VHrtf
jJWAOt9pFB2j2rX6pmmcYXjigtebHzH12nbbiRsc8AxBkNOm6TqUjkiPiBn9asYRJrit6S7DQZ5i
upPTwsOZwv02Fd2o5hzChoi5Z2z+5tAJRrflgQI8jusBEZXgLRmrjdK86JBkKU7yzcQssfaPnbHm
lcUMrOLo7CmPxj+07eArQPqzEdG6I+59gSi87Prz1p+Ppnlitmg0Xs0jLt7ogwJKFu6YunTuIjgD
fXL5d+XV0WoZLeqvKt8E8jGkC00/G+k1GLZQCxI6VSouctUT1083kq/6qDGbhapHRq3pN8j2oCEv
tF/ETlphqtqLO9ON6+2UstDf8RFlEabbW1FcxNnrQ7ixG8XcFeOWb0Qv3MnYG9pt5qQgI2nfSy6F
lKIRSDH7Ryd4jXZi/LC0/wHs8XHdfAwJSfc79Rh8SW5mhLtxUa9TUHOdq/IeqByOb4rxRT+alB2S
0ImYS2JSyVvqTLexgrxA8GoglMyNfpjP4/iepZiGvjTlJyw/W6aCiUoWLCcuzlzuUuuHpjkQipH/
lPke62/Qp215IVzGfxXtbgh46kOvLmN0S9OnX57M9lDU8Ypk5SpUDiD9rPhgtrdoPvfqbxyt8W7R
ZDf1G126q9K/OL5H3dHc1p4fu6QN1mZh4zHlerGewmN78PV9onyUwm6OD754TCNci249XObhr4HR
Fqms1LiaaO5D+QIMNXLuKvZF9LWRGeIqXL3fAOLjT24jpxzfuLrJ4r7PdyXE2jxCmRb412Klo/bp
DWAwmWgIj0D4VjAQxReQIf7EGrGH8eBWj7fhfIosSoQMsF67gHGs9d7GB4v4A/U62tkciInwQ2TS
yyq3g/UaqRsjJh96aXrNVOgk44/BChkJb23xUqARGNZnBdAXVlW+r/NzFb8CgfYb7inJn2IdS/FC
TrTvdmgVfoWx2FP0M9WfYD1hRg6DHUb0/PFz4fVVuE+RmScG48rdwUcXnj87g8+I1TO3nop4MaUj
/ZVCuV3OX40CtmnPVQVdfz53NMlM7Ot9W63JmXbZ2qQzWHf01mkw3jiNdp+YhQBkH2lXrLlILUTq
alOTg4i79054iyTyEUtBJHb7yf/NuAnU8YMPPBsecsBruCdaRuc90OdTCVBPLX9HuuD0hEVMusjy
Qw6JeD+Ghc7hqCrAsH2y88eHxh6fiS9eySY9hUzyAv0kZm8W+Zsq2qXt3Qz+oFNy69RAj3xMiMfx
cEk0angYmTWa3crQIbFFdTH6UUGjXgiL4JzkO8btwR5pd7IF0JQfLZTyTy16wvYMZIrJ7Gpp5t5X
5oG+TqJdXFLYO2q8fNgcYSnTRvZi/UfBdr8LEksbWlUxqi6PCVu2vUAs1H8+oCH6UOxB3s3VUWA5
Ci5hceSXpYLropQofAg5g1YC2tkvwCSqYmG21udwzfUaHsBG2BTdGp5Zypk43bD+TvZ3gyBKcYbT
xO+l4Sn+Tl9OtA2p5mfWFDyIjD35j1/96tkb55GiuJXaUYz2rfDCYw27tjsuwjXRohutl/gNOfBN
/7iogsO7ZgNH8PBPZBMYC+jtQ36wyLKK+qUwD+yio/kxt5e5OYEGpTZK2Fg2vIyVmFzoj0KOWU2c
Tx3yRNVPgMbEYIPoCfJ+TzQbpzsBBQOJsx3fc/+ojXet/NAoAepQj7h9xZes+wj6aZMJ/5ooWU3E
lIzpwCBveXTqaD0Y+5SoWCpflhtQRm9pmK4i61XGGk28BoZRkgRrsmJK/CGmF3PYyAMNwt9k5RGB
8zVGK3LegtvDO0njm5F/ypCl1t8yYyyNlKk9viofK6pr6IdpPEjFU0ZYaT7oJTCfonAQCWv41NQu
I4hSpd/1MUuboviqNVcsvuLhJOhniw+hkeiA8qLgGnDGKMkO8QVo0d3xXAkVny/ViDu5v5btX9z8
KcZdRFLuscuYTFeNeslM7ufwvYjepOHfxK+iYQeGrkLxYVJ/NfK2ZLJAWapB+P/NnD9mBDBOERAM
UIyzDwFUa3UN0veS56CQBXT0NcEk7b8DNONBpDAr32nCa9HFVHUC31dQ+S459TxvgunB2yH5Lkj4
1azw1vOKLJOofyl6tOXvpPLRzg4vT8ghxrikOkiY8D4Z74K1LVbffu1ksEWMhxa9Rekx0XeFemR9
S5W3sLka2WdZc9vfU8gErWH0PdP8mIBThLB7WT8l8LMDMp18NwEU+OJV1Jzc8mb5m+Qv8taA6ZX0
NlE8QnorvNXGylq1hseStXA+IxJleTuwFF2Y7JJQV4gUlutSfhrqpzalHh8pYamy3GmcOKBmzWTt
vQhwWm56CriX9B1xbdIe0nyoy10p7DX4Vi3Di75azlw6pGGweHRA/aCdjM4SkcERRWldsQvE1M5A
qsI2YIjPsZKVXnso9RFS7ToBBTHKaxYIRXCAbse7uttiEZOptki/e+F3YSqq4y2A/W0wE8C/u5L7
Z4ydWQURxKZSnpTArUuP4ytSUIyhfqrdGrp+z6DOKHfcHCqZohoX7CbVNmJ2z+tjGj+LaUNFMmxj
ffipk29wtpsoPHN/1HkValuT1+MBgVB8xpXHsVSwvGa65v51yLwmfKXTPtAJsn1ZZb8i2UXi4myO
JL1Olv+INAZNWHBfy3tvMXRkqTpy0W7+yJskE1EPvOL7Lquwox1GUl+KHQdEciRyl2y34gkwjVt3
ANlddDmih7VPLYLHXWU2nKLb+sXV1J+FuA/cRl0Lt4pRe/OpxAbFpKojsSwJK34unkFrVxj7Kjxq
gehlRr8KlI88fYobnOuZulenx2KVEjjaSMsiTp003ILa3InDEcGJEdGeRDH3gHce7KYCF8M9r7W8
Pn2G850KJsD6erVvlPPfm2h+xGwtyqKJthd1Qax49cIyJY0+In0lq1Z9W6ir9IcTeEWVBL5qfGsG
4SEJVNulrRAZ+/vgb2JusluezsY6jONbGDNfyOS1P17V4LfDBDYEKw1Qi9TxRXhRh4RxhHI2+Dij
1SXUOFRPLIXtXeacUps0DNxnh/BZ9UPtmG0kjr7pHWqqhhUnJBjekFNJ4MOHxidfM1aRJXMlMAkb
lX+FggCxzUDoqwdgErgSzfKZcgrzKx8CLPieAJbDCo2XoUK0MYGUaZwBsbBwWCOuJtoNzHan2YxE
ca6G/A+yqj22x9QGTMOLMvePdHm5GS0Q3KEX9EDzI2WBrXQpp3tAE8vmuxI9H+s33D4772pscNz9
ZUeBhB57g6KvGIjadX7puPeL38Lw1mfHdBEB9BQz3ANaYRnynNrMitcqIcaEbGxOhXWH018bP6MR
v2HJ2CF+t2zAGPJ5+XESbiDtUriCtniSGgpG1qTBDSiSx2bZ0OlvkP13zTpXKumdIj4U2a756utj
2b34qPQeHV/dycDjLfOWli9LhY1DQ0nH22FHLcGv7rftGMVNLzXcY9qiYxOA3xpXNVAJnbSO+m8W
7l19NrUv8hHR9BuEoMvnf6ojr+bullnfmfBl1BD96NmlGwINZlt1XrtXt3oPcIxP1EK/5ra90fzt
sAGTjZPeAkjRqn/SeE+GJzwhvr0tZ6xJvvIxVCksIbvimt572qLlS18CjwSsJPz6d4VBTLLJ15U7
UQW5VZyYG0jtzaMTxXbRHDoaIKY7HccB8DH5KAYvhgBD5KG2tuUux5Rd7wPuBn29p9A8syHucFv1
fCqGeQFtNkaR3SRItiM4fhrVbUXFTjVRLwOVgUF1xfxWOKl9yuf3DHXEKqoYYIQumIhVlV16zGdk
wgGGcPuhIASROSIn0HJMh/FZbVS3i3ehW3hqsSvdAduLO1hXZXqo1ERoNbE/6SYiXqTRPzlD/htc
ckmoe6V8whaLAgJcC3vXh/pF8Eh22e8V2G50R6xBdTKgZmZKJjHmDk65wcHUXlY32U31Fj/U8hJO
78vq0ydPudir7kCoGUbAK2UVHxOT8peEJ6DCFPugVXjDq1KuVdQq11izR6HYOj7hyp3uCysBTKds
fOjjmbaCvuFYDvAt5oyKW207GNzToTrajLXrswXtotwmCRr7rRgfqvDnK3fff1Omg6Lv9A6r5N/U
HqXiR48+FQlc9oCM8p6mf77OyPD0C4PFuiA5IMBZGnzPPWeMYESjopb2O1dY7PpfbKCr0I6wA7uM
M/jOi40MrPtKzzOIInlTdiFEZbJr+R/KEWd9QT0PIp67FV0D825eM3GPjt1GwC1xEZnPSW4rngRk
Ia0i6YmuSKLcDhiCkkj3ctIDza84PiuR8NQVsu8GSCtKb8PVEgCgf9H0bxh+zAz3CBz2MBxq5psN
F17cLYQPF+nOtghUetlHIRyn6V2FECDlkD2ZspR/NfEH2mO6/FXnN218zfWZmKaJDUGR/smYnciM
IAnnLOxxu23UR0WNTFhcRWyCIWMfSZD3gkEzy4pAGOKfHeIpRQjAH3RhR17jXSTEYnJE3oZuSeqg
E1V7Yc72Fkd6IkSF1/m0uh3TxaDR4J0ITK5qd7N7CxxCkNUGsKsz/LN+x41mSy3rJRJszCihexHD
9XFLDaTlL73yIxJzmVuaO/OLnJHT8Lovky2sR/qvYfMRA98UDUVvS+xZ+Ja6V2vcOPHWXEbCjTgv
wxMUjZsgrEPJkcw3nVu9Qp4q0lyFX2BbHhLdBXzDXBuG/5oXhJbLqnn55SPN3eKic1ARkZyKnBPG
IhhTfTQ0nuD/RtoxiLYY43kiJGyn3R7P7yozID4RvB4f/Z2ldmTLkqyzyUvre4xmUNovcX7rYOGa
lM+rm7xeEyYXYVIwhW8YxqkfjICw3tAcwDpWqCuj2CisVdG2FA7JQr9ZcV9piZ1sdcEN1yB8ZEdo
ZVADObeIHLxvw7FhFMjUi/dxTQgIZy6eMzfcZvkWPcVt9GPX0JC8b5Uftf5enGYiriWQZsy7EEPH
jl8k9DSWneBdzznL8I1LqCfDov0y8wuJ5ZTL+ZmCbaNWaDZbApUUEuIrjPGWKHW9o117I4sdF59H
Jn02ieSgNOLD8CTjO1V//eGWlIeSorPiszRERx1PnUr5xqGyjsOAJ+i2CCZiZm1bgMYyMWS5etbZ
C8I+Ao5T107PZSl774x/nfFT9t8khnv5iMvRLoQdUBp27DWfIirOWtgYNst0vIamCAlrMW/oPAI8
ttGPGr5l3fX23sdXlURC4lK8teGoM3PJ05NdqrC9aeJq4CjdosGa91ZpYL8T8VploEtPJvJezm7X
kllSCPeODCwyUs5MeXFnseBa7abnl6B1/LZDpp78TYOaZGgvpo0v2sXYytgIOwLrb2dHy2/IWPu+
bEdn0sibiXGKxJy7BBAYoa3vNGbttadKxyAD/35ArO65LPBFbYvzEsM6GYFH5chvtK/oZgAWGpA/
mg1Jp4mqckTHGbja1eBw4ffDWibAEHHaEyOAQI7MVogPYjiAnkbOvYAZII8fQjJi2y9OvqMwBDnI
HxVnRMButoGPPv3u4g0fLyQ/tgNXsj5QChicP/z0Rxyjwxhgi8hvQntB+SJxvm3vE6NvDrdsk+Z1
nGrCnqENdJeK2X96+xa7rL7tqQbChxWdG4KFYOSUBP8D7bsKbvxhTlv+dyXs5/YsWW/w2zmms2iI
e1/ldlreF25eRrMEtrkQ9UF0ytpNMYbEAweSaNOLHRHZGubcKzV+jQY1ULyAsbAjzSEnjWKcfSM4
r+LPipK+FbdOXo06X4Mq9aNzg2HbmjW3WOLSc8itiCeCb2qhtero6NPEjwawByOvpTwL/08lEBcR
C7eO3bRMxVhYsg6KKS5j0w3/BmODAyCZXVUnSomMObhIa4vOE/7+f4OR3/AExVvdTYf7fxsqw8bc
s4SfkuesGH+UEnivtIMbWlrbgIe4+wvVz2DFqOPMFT2PEYT5pqtjtjpb2KTq4Esynlgh8awFAcsN
fcNeUC2E2NnOOgCG3ONlAXjrzrBAOq24gfV3iwx8lLIBRLcICux8pouKwfMrS3/RsSnG67bMyRnr
k7ZTz0p/lS4i5wjUL/yJFi6SQHGzOMQx29tB8cctdmTQsGwoA5q23WwkLA28DWlPOZS1KoMfQ9TZ
X7eZl2JwBSKNr7nC4/Zrwty1K5cTlzbtR+7dPE0FDy6Hrt6Akrv6nP6b1eGsSf5H0nntNo5kYfiJ
CDCHW+UcLdvSDSFZNnPOfPr5qgfYi8HsbrctkVXn/BGudhYa6xGkTIrruaTzJuIFql8WNLg/Je/I
3giJZowwq7fg3Bb9zANpJRyLRCfaIILIIU9XpWD12eVfqFsmmn+QGFEsrkFjRh4YmxiVGt3K55ox
c1BTXDaI02eSxfoLGknWd+B9N+o5GB5F9laxrzT9w5Q/SmxKIPrWzCwPTG1uesFQPW0RBQjwzaTI
ImWzk9OnJ63qCuVxsMPuXyd/rXIfUBwnnjtFaAZo/VfxCCRTTNHFw2OFAc5S5W+dX88YtyhYkScS
TMEG0wHaaRMyMUjS6cBk4vbLeA/FF63qk4q0tmk+HLocwzQyNZLbivyNRal0loYPs7/vUJ/wXRfN
AsrDU2Z6cqdONVjqM8v6oPpl7epXKf1Wg81Ym0h6ScAhaj4zkEhdes5lVqEMDwww/DTgvW/ORKEJ
RFglvFGobLBqq20I2fHTJk8LAqL3yCckRCzOPvikOJEF4jbcLWsTDHvV+Bjdl5Yf4+Eq/mhHetgg
DClyoN6OeAgRyfoXOiZnA0sdgfIMbLF5YUvQe7bXmaptUUeayrcOvQ5FGnl/fXB/wdTSArtAmsey
kahUCcvrGgmIAUIUNxuH0iiZGqNFqbn0c0yJ3Fpl9aN0AeigjjL/GnTzUV2VQAQC7xigg/tokYJg
4XPFiXWz0k92gQntMyFGjFVE3PtS9N0MPSMxDvZpgSUFSTOy1aW8Sdfk4qC+FL+Kby0SSI7Ufzao
Gh8VDPUo1+QPvRsUYpb/GNnEB1JXC/dr/IY8rKIvhe8XoxEC7dhnwdlKZFp72QKDAI7xSRBnx6yu
pmV1aPvXwDo9LMV+pPGTzrkM/X05I5KxgIlK4SyhFoZhDkSUEAWPo6P/aZGciEUoziWQXPBl8ySu
bqM9PJDH6TDkUfeKyk8vO1XykeVbj97k6ZO9/emPF3Z9xSf/+xojWRLwRZPQFDkT4WXYgKgnqmDh
nAWppgil5jQ2dht2OLhsyV9EXOIVRwJ3a9Hi5u1+jLKdiZ8FgBX9mgJs2RzFXF8I1JaIXLgAb58h
5s2R4OrVxVPPFZSmwsnc3mDYynGH2Q8FrLR6AVcaTAS8iaSogb6XrJIpICqorIzmbG6TLmojeF1K
1UHJOdHPuk2sYY8Yvn7as3ZKFAU/45I3UQF89o0bXLxsb4ecQTM5lNJHQTQNz5vbb9JqStp6PRxd
ZsXqW5ZPsnRMWf5SfWPFm2aGgtk50jIJlX5W6X8ZtWlGaAYQD2zuJCyX5HrO4T8E1jQfZwEsKXnW
Le6mHvW4+qcm11JeuPdCuqCMsvic++ES1QnH5YdGFTTyZSgH4I7A3hbFwZTXOrRTRq8iknvV4siQ
mUPGaztcxfmoJ0ux2/kkfM2w7ARbGgItEqiGpZWRWkACS1VuJXJeEqoiV3hWGISK/BLRtpmituC9
Ix1jYnxZ5jEwrhaSVfolKIn71Ow7IQATC0jy5NlzeoyWg0dPLhdNxR2/6aNHhEplRvtksI7Fi/Wt
0AI2s+fFOGtwlk2DRUtkor3zlJfkv2v1GlisN6cwfNDwMiFgFkTBRkbkgvmiZvCA9oq7j4CHI8Iz
J/YjgzUHwpgZBMosmxw+a1GlR8vYKilRSRvBYWCXEE8ZWiwwj3mc85asM5CSfCvFu7JdWskigkGO
yjdbIE98SB6PHPzgEvP9ReMcFQMRXMgQSrTixTaW5SSYRSnwh8yYTQIigNamTleD4y86/auDYLI/
/PAj7Hd1f8nMVWLuQI7gmXrkZkhdnLWoHr+k48JUzyH/fiSD1GwCalpWkc7GHu7qirCvab8Y5vws
6O2rOd82n6dNCMxaeuVA2aRstZ9M8SKI3FCmYhCO8MzTHUWjWAwGzAA/EERiJ9OIdVUcuPCx0gJW
GlsJX0GPJc0WTz1J3gjkJ31N2awx9cptZWwdDhAD19QTXxlG3E1DwoMnAWvY1PyU6BPJawfdHv9c
NFEdUp1LyetFKAEbDvKI/NoFB37EcEHSdP9bnRURgLGg1cXbR9kf+V3oOaJ+rqqLwSLYiBOoLDYj
7ArbGBQTOqvrSNIJmKgFpK8keyYGrIbLILV4GhCxQnB1rJdzuJhwp0gPt3gN5n3ITVadZm656qSu
ANsQ0XxGTHy5X2HLgAomZq0eQYcwYRKjvx14fAeiy/RCn7Tt25KxNu04XLHe8OK2K3PdGsuC+WRi
Lod53l+dgQ0gPZgB+fCHTLnHzGfQ1hqbx8iU2ACwSkdfpQM9XvjJDtOYpt4ilqHxorXvkBPGyDdi
5TPjLWl+sLw9CA/SdvLvwgqIme8fkZ0fPQiOnozOftBAkMnBCfBr9e2XpxBYOEHB1Au3Gc1bP1UH
K1cQ8DZz5ma4rRgioOjEXpGPzD8MJHE0q1v4bPmuVJskOznltxi4cqpYl3VwDy2WbJvdL+WVFzA8
1THTAFqDJMhJmbOOwJR7IcKyAiMEr55ImULaWj1ozZ6SXP8it5V7CEXX3DDWSHhqfG49QVA0YDPM
lu6JvAce0xTd5zJ86e4vAglclCReNQeU4OICF5D19GXBkhB3NfmHoJGdbb7KGCG/etdI5pHX0F1d
e+ExaOLl8EiJ3ksOMtLULruEaK9iNPwVByfE1FQjI7SaujPf36nTCqj1Iogj28bRgNhcO2UW4kPW
D6tGffWi5tWIpyrxwCyz9q5oimVFeY4YzYJ8gfxFRgjhuBq6JZBuccxVt0KFVgPlFP7nGS+zYqwc
+x3IGz89u/VjgG1PEfKL98SxUQaxIhVUb/4MQQj5i9z4SsHLYuB7XIBWEGVP3Ko29/K5EZzSKXbZ
kfaPG8GFagKzJo7TEQSoroQwhI19qB/0CQX9NBg3gvDO3M+cB0KibIki3GnB785rg4pu3oP6wCH4
zabL/wrC1EmH8de6depR9xj8TN0HqYGe88kLW6VPdp9CuwQ5FRYLbEAEzSXA2m57SvsPlaPPr2+2
/nwOQNX+VNc/sWOTLvvXLDpQ2QwD1sGb/BQsqRVJy0NXTWGQMlL4z7EvtMiyAvqnQ47evOZBESK5
LXygiM8dfp24iaa5+wONP7anMtnXOTmEf2n6bsgnLnLk9s3LdtYq0y3zm1Lp0/qZcgavNd6KrwDJ
PebQXwUSKncJpbZBV3gdeLykb86cYpgQhRlqhzBbFDWBSpsuO7BUajtmBe7Wt2ZCgZ5LcftRKXzs
5atg/4OVXHiwDKCG3RkCU3aKqUlWkmQmxIYgMjSIUtkOOv/9nIeKd0iINQCZ8rW3asxvw3uS9wOQ
AbxAO6KD+xcKZSpFj8JKyQMFsSHesN1w5unmwab5oy6PQtvQ02Ddk8an0Pg1ZxVvIfK4VcYWUxJ/
P28E3ZMWWqFFwDIBVhoUCykQhgpARjJPyfqT2A9nSrkVIfm6+7CVvzFlH1ui4SD9bo8KDcQlmf7U
+rJf1atu2NTjLsJr3cWUHIkBJA1QRX5XZOhIy4gjyZxhFGftL641frbkLFgXKQXgtJFswft8oQoo
8gNpKIx5TwA3w1pXwReAGj1v00hfIKbibbaJ5gOsF4d86HD+ILvXiMXXAMrTdTqQunSib6+ONoSl
VepvXLv8KyoKgdPq9BTI2xi1lnmHiZ609ZapLTiXRFf6ZcROBT2PhJ/iVVbVMx9aH+6KObfpsBKo
jdt8yiRHqoogTBaIFUgI03zsTJAJxNWGKJy4hTxrRzZNz8IQfEVIdLurOcDt0VwK/Mvy5KJbhLAT
Tr8Dl/KIjEsqP2LQE1Yxl71s1g6rEimNetaUpUnNisz0wdQlZj/U5d1c8nbQoeLUR+9aJjZCqO+g
veTj1op2lcxyx3A4kKS5R79CHtBOht0FbpLiFwkTuLa+rHbe2AscWaaRIwG8oh0G+FexCcXNt/mn
0m4Xr2t7KcM3jjPSgLn3FFzj6SpEAm7hcZb7dKrVl3JO1lm+tyuafOY9jxhXH+Ymw/oTLgnpEKn8
/GwbFTx4Subt4EPZ2adYffn2mUeyV9dkNixtqDGdjA+q5UExvqw5kR3dLmAxlCFHo7M4T7m4WsQK
3Z+fr1WOKRa9dkbcNVDbXoEcruBmcu0tOU+7/HScFbtfxv+FXCAlmBrEwSKxBz722XiN7LdZEPRB
Ij3QIdAHKn1a+abYAlrX5ni3sar94L9cwi6yngxz7rVmJ3RxTbKkl2HSBuW+otcQWYRCiBGwpfYQ
kH0Tfpj8rW6LevzC0U+uCMJZev+sDuwTo4JgIOSLX8aLRG0XkSrqXgX4MlpTELiURHAUm+BrRro2
jKPmZ3iDkPbYQl33hmPkDLaMtcmfmAIZyj0J2NQQe9bNQczlL0MG9XgbBr+ec1aVYfIknUI7Nc7K
HLdutXd/2C+aH0/eUkafLcnDNADzRs467PQu9XM66D4YMbMuus2SIY+JsYtkYuLY+pa48P+H/cBS
2LXqZsMKNyGQQCyrFUpSJ/+ost/hs1RPWbHoIC95FpS5GcyUcW+g9a++S1Sb6qc1ZceLL6AYpYvu
6Jnsh+yZzvyFoUHoR8TcTfvobCAgd38cpyFlxZ7AieHy4NT+taU1o7LK1xTGCFUkm+0YQlRirWc+
i7Yh8nYGZuYC+99YZcgnxGrHkidMkjYq8t6Wp+Jma+XJrvfDiRb7Vaqvq2W2BEbh2sfqsmdmcBWs
8f4UgqctWr63T3IQCJN48LvJ7d7V0FssyGqHtnWZ5jz/6TevWnn8Q6edW41ojXQRmvYmFmYRHu4i
OPkLZ6p2zo5cC86vM3HemIIPirTvZ4wafX4sELwyMzEkGPGxd4ElS5SO8Qd3UQQ0lJBw6IMAE54z
KTXqUsOlhM1NSLo6VCeKsU8egcMqj+8CAAPpDEEUM/Sk9cJcUuaDgYP9e8UyQKX0lpAxqvdwE7yd
/Bk4d5pq2ZVpvaB6tpAOAlDin5yynYiRs95BKWcN0J8+DQFyyj3TDWbl3VBf6vSepdtsJSNyWPq/
agD1y5nztLVVS0GeE/4EzUFKb2AchbEYnkPwbTCmFvesv3VswIKpFrrOoHsi1eC40RCnAeYXX4pO
4/muoVvUboupPrOd97/dH0SexlpyBhetCYXFw4dCnaEK7Luaj4sWDgUbOUTFbeDll86RfJby/RAR
lU/W9WQ4uO1dMh5q0kOtDxNfhCt679B4SEl2dbp31kARLmiLKAXH3El/YjJMgrdcH6tfhl0otYYd
PA1vLUCU1F0b7unRuKAZ1glSMTe0xmjqUW63QXIn3gQ1Tb/U/YNqzmXcz6PL7hacYA+4B+KagI9j
p90FeVKlnBGM3aY1I1WDwShZY1Kml2YfyMs/VNL13VsYaPWRZej7iMutgNrxeP1KREMNIX82IGnC
iicEdqP9rOQPthmLJhx52YE4oQnMCfubeziGtPZz8N+qIjTh+Gu+Cv3gpGsx/PTpWYjAkBu17Wbw
zybq5Fp6OsM2LuRJndyo4ES8jI+nHT8lxnu9GggkZeq2dlX7VUkbM7w48SEeDaBR3rzuAryIQwBK
eKWTRM8RwMhIGx5A47J/kaaeF5uqB5LYFf6f1J366ktD3acfi+jkjdx8q7xdUNeklLt4mMMNJQ5y
gpZmVwRxDRTSXKM8HACj2gUdcht34dXHkVZWd2fZl8a8itaV8LODSmiQdwFf8oiUBiwYK67O/w5u
+ZCQS9/PeYX4xb3i3dZzGHsOjGeFQLFJOJ2L0ygRzTmRwrOpnWi41aH2LMTxQnEbV1dS6gAADoKT
E8uQE90qFI2RdvaUVW2vLLos51wksOTXCGKFjbrOcR2Yp1i71gNDRPQK2nfUoC4/wQKgdWJt6zG/
GaUCO/xnSqu22iqInsF5C+J01052F2u6XF1ICnx/9yaJ6nPgCuNRBsDNzS9atgGdxRkbY6/uEq73
UHpG/TM7wPIHGuP29JWbP4JCssBwRmgvyjxBNoiABhwVtsWGsIPA2YpQXQ70DvptZZXbNP4u868G
k2V2a/lqNOV2yv27ldnzDoxdZdZu/hrDEs851QdM8hZ7p9ieSLNcNjWdUksKodYBYm00rRxOnsfT
TVGU90vwxAJ6u0QXjTIZQyHmlppczoxu2gpl043dqfcZwV+4ZqwGSFtBaCGM8vnDIUzAjptJgcV2
UA9ScHYKmHvOAgE2dwjCN3V1yqN9lS7SbOMvmE65AHqKq5Dzzgfsc9QP/MNI9G6F10EQ5Og2BbKi
8YUoEX5+lEl1t3EBC4RMY8rnVV1lNZqN5ZMG0oa4Y+SzpyJFWX6LQ2abmFg/ijKCjdd/ELBOvhJa
A7QFTcFABzaozsSIAVWIIrlEK8bMpmcryV+BHxnlwy57Rom3wnJrvVoT5tf60WpI6omWr8Hw6OcB
a+GExxE2+hRY7B0wZh8lDchboKGKWRXma7BeVAlM1CifqtKx5Z0x8k9gVy5H5LQkwRMIehPLdQs3
0qd0RWlwc4TM8z8wTb5GWOFS38HsVpO2P9U6g/oE+6NFPHWxVkLqJTBIBDQ8WdUfGwJSlIlSJDPL
9/lkeqBUopXMqVR+2XpLest2fPH7C9jB4UJh15YDYkB55+A/O569o+qciDBpmncm39rym+qavF75
JFcAYyLvgx81SWZYOA1NNszffbo3vQ/og6kCzdNwNJQ5LxUkjlyCvSPOKHEpSvLn4J7M9NcrGXeI
DJU2TYF1BUkN3sIFPRuvYirgC+/qcU+03JRVuxy4LMIZASz9OQnfYge2OAVt0jYUiGGX3zlu3j2w
EcWLbfeQmC5hnBVtjWDb0xZ+PLWXmMJB1t3jP4XFeAoYSwmascGnESPJ2r0C33E/oFJTMqIGFnx5
bmU+hQoElKb13K0hZogI6xCnWzbACflmo21sYvKCC0p4TVXhWP5u62bBTjkjE6fkN66IgPs3Bjgl
+ZnLBuLYM6+hTOceX3tEKwKsYFIdXe3iD0cveRjONBw3kSQxLHM4TSGrkZFO/XlJEt4Ec4S6qREu
CZJjZsrd5PenpL+tq0ghkUemc7DFphdfSx6d6+ECMpaBqPrWudGuweS3ZfrHRY1sCNxoUawoOdBP
cX4jtzVyDig1+ejJw8H4G/WtABqElHt0JTptvi3/I9B/avVjRLanTwELgnplxgv1J2azmyFkSbC7
zOiYIUtPkNE5ytDuYmk7rV36BJbmgzEriPEqtR1qfzTy2HdqC7qM65ZI3pilKQB4rZDUYjmBMEq9
eqkqI6ZBNK8c45si/+Sr8B1ubc6XkijoAlnsAJzT0zKLfRgNQdNQx/7HAMMqCOTfAfQpzcXhFu3K
YzdDcOLPIguyb9ZB4+HNYpeCHFh5y7b97fJbwPphm9M8+Qgt5OHGGXEy3t9ZyMbrifOJqbqUyZ9l
V56zZpM2AYgF0obIkMG9g5fVHr3+HUEctbU274oPe/gyCXaUSXUefxN/mzJpzQcR/zzUBcI8ntYU
RIERm47vuTf5ImylIPm1JlpaPF82q2iQZ2vbHtc8a7NGPajZGUoEwp9Ba23fUVaIA80t+GSvHWuT
Oh5zQj58wc34OW7i/Dtqj+J8dVH+Eec4/ZXQU+jx01V+o5AzyUf5Ue359EB5UfHtzHJlwAj5/hER
FFUFWg4VTFkF0FNsWfQdX7QSP2d/sbK1Zp8xJpRYHTydrMULqcYTZtjeuiLBJV2Moz/cEJlEJNv3
UHN14eGeER0foBSSFs783ydHWwjv+NxmwhbHoF0e8AHCPnP1AXPAFwhcUOfWLfbqclxYw4nwfRxd
84QezvgPdt4Mv4gT8JDry/rZbldBtpNiFFQNsezkB5tzl+sjT5T5UBULf2BGQE6ZyzfXfftDumjx
ECKu1KW37vwF2c0jEoGbn89VCxcEv00GjfauhseJM7O7RmyomIlH5VNMjVrwoGtrAhfyRluWlawg
wTTqL/ToEJUgso0PgBcNApH6nY1L1Dnii6gLnHq6SogO6TCFM08ADn8kF0M2D4WDnqvd052FuBjH
PtFNNDih22Wz2GacgT4nC1xrOSf6RcxgabTqjpwwmJrc8fPuT3T0XpOnj3KNS3SWc3uTAAbYb88c
TvjCdmatRLss/a9rWtxtr5x6BVi8d1dQ7UY9qYBUwmtsNOoH1Sq85dKTp81nOHf6dwzu4gB4+QC5
dl79uCOwNiH6KW+9T86SsI0QqlWyhyAZvUsRZ3y86vPDCBLQ1tbE675QcEtTLiOoR2FYgTLuVoI4
qINXTYJ0vbeTz8oT+UQOUAbWGF71ahSyeahDhHHYIZemS/q0ddZT0g3xp9H98EPQG2obQVia5z76
7gVZwlkr4NsSf0y8G/gWs/7Js86rC9hhbmFqTFi9kis89sXlqpHHnD7Tl2eB6dV/XFY8RMG8CgdG
e3WqoVKJMG8OPVgHE6pafZvDYVx660r9kuYBlSB7AWQU8dJdcuvC7wmRkEKmT4MiI+JKdCSELVxd
tn0NxA/BXZ8SBQdm6i7c8qFKsCwamksSd0qMW6fGQ+di/0U1AQ3anwfkGH1a4YkvbUagn8tlgfDD
ntxK90AkPPfAUzdewPYTFewRcm2GZFnlU3CcmaKM86Djx+H7I/8Qf99KHBo+0lKILIaNWvvln/Dc
4QWD99SsjR1sewOosgMVUx+DdkqkZpVRh9WZ1bJTCUN3txXNhcMJ2HDGXjylvYgGVtSJMyKbx3it
5SjneTham+xvJm+9uOnP1vwRzmoz+Eox+/HJyHD6tJzQlddPP3OHmz1DJMRqBsZBiis/qQPQW50p
05lm2VacBPRA4E+NkbrYw0vt+CQibPHWIy2phKxQLOkvKTo5xinUyYLf5fKflX1oIs4IutP7jop3
X3pkyvDs+tsqoVqNJWfpklBSbIzoI01w/y6HbMfIDEAdyKyjfI4JWvSIVxgoh/f9VuT7ojg3xo/N
H3wYx/WIgiBWBOhVsovUCBeYgCe0OGkMWdyO/BXCNaVwtMRYgrfp2l1SnjX6F4J8QoTK9dZtz7Em
wFXyZP2RfALYw4KAB2Q93nrcWA2GIG4A2nFY21Xoo2jWwY8VcALhQaJLUsbS41Xx3LIKDsphacvS
SuR9GSjyTY4LfgVXIi+hc9grmO1Juerh+GuGeYon+el+bIGSc7cFJIiJ9wcWbEBri6CriCcNFCI3
3lRBYkJEEkPY3XIzsgMR7cW0UvGOjE46R1ZbuqB5AX3dwSepcEb57Sr3Rttk5QmiXs8vOGYs5x7F
FInSgjfQeBe2/kSTpw7cZ73w2C6pzcZ8NkxtCCbKjXETAhyDyD3YZEmzAmFkYjziHy6wOfMze5ib
A2hgVf0wTOmfxtsYgeQOJYrbDJIuUtuJs9MaisvYWFiDzGIrNiF3xCq0yWPUnlOiS429ibQNjqdS
V3m4i+S1IS1I+pU/iRwnr9e02X6RhvJM6uODPHEW2HSNm0PdETwoliNMxtTbC2d17S+stl47wYXO
8Yldw6SvYn5Eeq48XLNw3fNO/CwyRz7Dnd2CgKKKb/MYc++ste+se8J6kPEti3lY9VkUpbuUr6LE
Z2z+qKQr8VPdp+0ecGh2ARGZA93W6L2dcOLQEpmq+Vyj/Bnt7twCCQLidw3GLywPM9lb68Wzkf7y
8AM4PM1OLVoOD6DcQCqowMQCGcy7eu9aCMsPXfxUbSZO4j8rMBvsmkJVRRHbpBx+mU35Gtl3IXbN
Z56ycGl7yeCXqLja2wCIpcDtd3H5PuKHH6KUAYltF1QQxO1fXlxV1B7kY/Fs9QyS+ezE5U1IE+p1
gh0ZtWBhzVmG5ENaOnghUfnw7eMNYk4jvGSlutRe8O0TQaHbFOlkOEafPX7ByatL/zC9gyS8S/6k
ob1Zw1V8HaVJv8Y+h4eJlk651FVsZvTOUsNCwq/Qn8I1mrI9FbUbJWG/YcuFmH2VJCdJ3FEYI5ED
psFC+yJvQhynirSBc3bIcSE6Gxz5MzXwgRwaF6bTwxNPrnWBWS5fk2maK69AY6xwtpL8LNufRgN9
TEskSiT2Vha3aT7NLSSkKCI9/8cmT4xrEmnKNRbXcb1Vi4ur7ov06iIkcAn8EpSsx1XbsVekc0IC
0doZ5i9Aq5dfADJ0bvp4rjkHUmCRbYmsR2NCj7P9ZJMkt/+Y0OA4/TGH71B90l4xM8ovDeaAgBxg
SYp4HTpLQEcCxKsC9vTyP/GdBtIX2ZPTHpsHwUOYqNccz3wRNGjJwJ84KhKWeWOlB4ukAL/9tqXv
3Pkz9S2nQiZ9uegqrFyeDOkXn4xEfXbDEhe3pyw8mDnffM1GE5FJsozm4SIkiAFKRkM7jzIn8Paa
tbaMFy10OrNL7l9GCcCBOBx6idfg4hKixIZ01fGisGloA+BmiPYx/LDTHf+JgIFC9IgtE4Otfamh
xntLk/eMRCnLB4eZWfZKqdbUFVTgMjTBZ63GEiMKCd9BgnIcRQfzQ2zvYwRncb2FZSD5JwV0DKUW
wQhtZDL/inlNba9CxsQBH+gcaHut/rCMvwDGwa/PkCy08FUJUkKbDuOd75696oYVDcB77rLmmDkF
aEyGvnsn804oUkAWISa4CqLs6bZ739xrzakECEreEZmmw6oqGStre6ZV9Bcqv/aMyFL3jUBzGrNu
hkGOMoeQn1BAAsidjSN6SbHximoUqs3YT5Bm1gieTyrRWYX00CptUlrfvXEfx3JtmBqSynGe2uhD
4g8ivDEEzIDMkwL/Oko+Ngo04alxoXMXw0G1i0uwavLtcyJyfF6GaHQg137z4M8xPtTyQ3Zvzh+d
GjM4FobIegKz1An4z3G3zOolDjKOjcmlJRL2BcBRbEIPZNEx4Af2IgYjwNMAsSbiw4x3q85oRMQl
EbJLT3STrok/yf0W6nWr/dTGi2p8CT/fyIml1j9Ys8TCzj4cJg/Jf/nDJ2UqE95PRNu8HDyUKurg
yk6ZCHCSYb13rkGFM2nf92drCGnd6aY32Lrgr0IjWn3GwTktA3IznnpC2NMkZ8S+EheOGART34p4
a/cPNSPppMQrmpBmw0daX+XyAbDAHLagxKZm1EJin8nfAZfzcDO2tX0uuKI1VHt4EFGuczFLx/qi
yl9+9bajnZ/O0ejuum4ZtAI59ObmTCqvvnPmT5GJtigo6eKuVREA4Gs0gjPZ2zMbZ4nbQZuXXE1r
Rd10JJaj0SUVC7sG99lU4a5+krHtH+Tu4JKRYsEEQoQjkFjY3XeFZ5OLStzLoAVItBZyuotjcnc5
zwj49N6q1QOeY8zj3ejNM0GC3uSkI4CVttoXSUGli9nrJbsHOT/kOe8OwLr0Y9Xfo3MDPaUVlKop
8vLGQwnG4oL8f8bJuQNI7EpsHeNtKNbSsGrVjwQzW1hODAoLqtlIwuuFmWlW3dF5EbhJmFe2dOZC
5TEqlwFTJTC7WtOnqbYzB7I/NaCF97a6xdysRz+5+rJYJgqkj/ytKdlj2PxVImzCORGEcrhLaJlE
+ZdvQ+lAOPakxEyrrLIYrTqnpUEdA2JA8b1rgTPV9IURrN30XjXOZHC8lQWKJQS/tctXJc354MTY
lRE5ILzmiBmkL4FZ4XaY2FAPunsQn4Sn3hNrm40ETML6D/uMWs2qu1cm+ZuMXpazdc0dX+/gn/A+
oFUuUaqFaL1reAmbppyOMjfkFlJ+kGha6j8t1C1ktNMxdb9BXafnYZbT+Lcu8mOqsmwdxS8QBl+a
jCBtBtGr3KDECA+G2eDIQNhi9T/9KgA+YplHGnsCTp5GJDUW0qnCs4E6XiF0fMznvg2/MEm1WTSe
Y9icExic5nFnOzwgyVMyCE6spnJyT/RLQmasQXqUp/+k1UHLr6P+8JGwqWjimhsDFVoQ6Zu4t6Cb
MQgF9ULnBS/29UymPxKAhKIEjWhNh/hmgxddRqI7Kr+5dqnx9YfzFDTZxYgUxR8KAG6Vb+zmBHN1
I2p3YhivSt6n+Inr3ZByXnnfQ/GponUUd63Kw5hqKGwNpOtA1S3cOtoElHEcpgVS7zBfW9nRQBMe
LCmmYGiAZCYWEPbG34bJrI6viQxWO306dkg4ESf5UDJ6s727DyfcS7y5wLZo7WbEHfjFRtevQrgi
B9/is3U6zEflRx08nQR/IJBdSezMjERXbvbHkL8Ua9MQfBO/6BDrh3UQ3IbuK6m+pfQ3rF+pwS0E
3zCUa6qX5qGL3OGImgr30bYuvjLwafoY/m2Likpi974ryC1mPuZuz4oTyYde+bbxtKb1xwiWxPI+
6CkEzstTjnQaG6IaUnlE+r1F2yQ3LznbAjhwgafBvTTdfYtUxN/I4PGhvuPkRrP6W9jzMcBEurAI
R1RXvtj+T1V2lLqbbcwzm8CB7BwnK3vCspIfI/2vkc2pjZXwx0Ted7Pmxpw8P0H+uv6768+IPUfx
kVqb1vkoMLbQ+AC68uQ5KwokydbSDdgb+RiqjQCHDHQSNHawZGn+Aj3FIJ52VAPFV4iyfIgPVAWb
uWC82+FLvIhYPwZwTAzMCmlUbCA64K31CnkgJOWzgGlt9TffzCgfGhQ1no1qT8UjQcW7uMG2arbX
kmU4HmXtM5euGt6GiPkYOQbs0kIhHNGYJzvD+M7SezzuLW2PobCMvhOOsNw+o7ohe3XJxKCrS9NC
YHRq61Xfn3IL5YKziPIbFQgpSgjW8orM7f+tWBAkHPYJpbp8wTXHk24sRONLRPvIvKkfdkbwpPUQ
MkiUpI25QCzVUVxCpJN0xHswYHVmYnJ2oXItO4KH7lXJYyd0ooKL5PiajwbrCmtEFdYrNXv35itH
2xwBvs2zedKc+oyKlG1vroSTL3xouI9x+xKl6y6FODny9327pK7VaSEaSdFAWZx7pxoJFNPPj/Ud
bT1tKxz9Ss29IXR3a1teeeqq0ydpudTkF/UYTn0KSMJGtUPA7kKmYjK6ZaIEi8u4RP8CVB6qq19m
/RqTkjik4fGs9jfzruTuA7kFMgwOd0NA+5iFIBW2olpUn1a1DoHYvEWqXizjiFMjfmVEkMgg4gBQ
hfcP2XTs/3UH4JDykYxbdJqfAyWYKkMKO8OiKR8J8ltiufsDRG2rbmgggOFYI9BFygDvNKVHHZ/y
DN9dsdI0BpFt3/wywiEkBdnlhw3SSxwi++0ALG5hxkXDXWV6wQKsiYyMQ5D8cD34yYdF8o/0L3Ml
6nawrWiqQvBehYrguf/hyfuch9iEHLZ6XJr3ATTDIuNaKc+IpxJ5lcoiTlWKds6CJaa29vRgsrTb
rOLjVPf+yvYgxAEkQiDX5nP6dz0dBQYWpneL7gXhaRoJ5zWwvSV3owOJwnKN5XPcJ/UlzT9cg4Cr
n7oUAVaHHJG6CWpX6WTvvOz8RKksjhfa1lv/AKiZRGscNn5Autix1nfMSknFIYQxCRdvvpSfMgVB
yDcckfhA+A+1ECCAH6QBxP07d7c2kziFDCUoksy1U0P69OR6wE4z2aWoVPZlQCKRwER4/dEq4qPl
81yM5rEnXgjlaW6us3Zn+QS93eg0g3f/zJniHJWrALJfO2Q82NRk0uM3+crR7zVgYzrAmVhn4l5f
Bv+RdF7LjVtZFP0iVCGHVzGTYI7SC4pSS8g54+tnXU/V9JTtGdtqErj3hL3Xzi9tnOOOTOZT/QQl
5qXf4oEuSfRINAZbC2iJdnJqayhxQcaIfyVogw7jNMFiJZXxI6ldv2QMcdLMl1N/89LPAsxK7Lo5
IBvEoZryVbWYAlZt++djsqZYcuZTg2IZpQOuW7FNzfyrxqcTOKdB2YxLfen42OVztEPNwrcevz8y
/386w6T/pwutRmUvqp7swl6AJuYdyrle3vXOFvp0RJJTiqja+ddbf+JnMGFaeKU/q+tznTNmXHiU
iLdyjuYx/xF9Zws0rLtFzCol9Q1HWS5c/OmwiNQRVo7DK6etRv08SPcJmLOlPcZk6/tnNIq2vNc0
4aRmJOLvQpFysdL9LXO7Qbk37SNxnrWD+PSay0QebopwbzE8nFUg5DYo2D6a/F/M9T3Vl1Jf6GQl
Z3+ZBp6BzJ5l03xF5d1JvlXnJn8EC789k9gwG5faLM4/ZbYKQudoomuwhoxqK8e0+mzJhQVeE+6s
iLZ0ibvOy+4dswGlIlyWx0jj0QC5MPOtk2ZgxNj0AVDNOaLlOeAXTlmsLJO/aJlJMfMPmq1OTaA1
K+OHlSvMGjSG0ICEYdxc8CJYP4yAmOaiyiEvgARN+1anl6T/CcdTrv7rQ3XT1Jem0lgpgwMihEe3
3knvTtmhZlObcOtNrAgK5SZfTfQP6ea/q5PNmH8V5KvUfBroDYc1IGke6QOQM6262rnb0T5UTrEE
eAMkizGy6FPU9kfHsDE+Bful6cktPjbJWQYElrsyI1CGWfbcwPoR+cz0OCuJAYQTSXSkQHSkK+7r
qDt0ozvV6G0TCMe8UszNZDBYB44AkxoMYUV4CYw/DgWYKZa+JsLG8385DRDU/U6INAaGuhQqHnZI
/bejZp6YHvYsHmP1E9qAwRqyrqns+l0cb9tpg7lgFv4lNSKiZ+ex0voZ6o3Csg4ffL8okOfpz4R/
sH4aw28p3akcFj2IweHaMUEpZapZUAs6slsn+yd5p8JY1hNyJJZfrvC6qph2yk0ncV9bnNmH/2RU
0o3p0SwrYW8u22Sn+htbeqgGOTErrBqbGNeXgZqj5QVKzkD+tBbFvIDSnqfwmDMCpkkQDA98psIJ
0MvA+lxytDI3HIGKrpBHLiBOZN2zx+peZztLcUHFVcXeKs7tB0xCtAjgYYqbWl/Y+hdYzi305vMo
XXKHopNq+sMQHUfuF7klIIfakUU1tLtXS8WYl7e6fo3U8/XFqi4Ol6imrmEHpgzpYjQ6YlBVShdD
vZMPZLWHMKhmKQnsOgfW9MOaX0C7G9QyyPPtrsYJt4Xebm4Yf/fdJwkLM1wKGaM+BhO4A2kJtfLs
XL0Rf8E6QiA8dGfL+7P1/YQ+uugR93FiycHwERRHtV4WGuIE6q61Hu2c9uQMLmzNkcU7/HammXH3
jH3Ou/pg08irZEx04dFkWl9kDfKhp6ZtpHyb6gfhwJ6qlbpIF9iehWbBP0hoHSIhKqC/iJdptoKO
Lnwz2vC0GLPGIChmSGJyps6wjvvdZK4dc21mJ6XcR0i1pJNJB1cgNn8YxpcyXlJpkzk7A35XzYBU
qZdSUEKDsgFsoPnDEtgcKAlnmfmlcApY3qfYl4HrRZ1qZa+wPwLp+NDS/VRuY0wlCdodWu9Fr53t
938f4HjFUrsg/y/y9rJz7bs3pBeuGMnbI63OFOR9SJmzlWiZ9Pgq/MwRL46MlbP2norzDpG61GCR
eSU4GfulZeDR2/nBP0GcqyAD5ISOMinRXn4tr9BzO9u6QRkF+9yxZsWiTY9BfSlq4RYyty1WjlF9
6t5Pbf8im5k3CAIt5N7iVNGbI2sQO6KtnVMjQ68CY6sNTNNxLCsAEUlh8lAcbweNRfml4YUx3dR+
FM8hgZ5q4Riiv5BB7PFtB7B0AvJIWgQsHo/loEPLwHCS8aeWaw/bYPjX2yXTaRw09KxYzFiqVDA5
hYU63dX2YRqQh8+pSmOeKm+F9gdXEv9ujQqB7UaoXn1lp9Nw28bJJNxK6PkQykDH5efNA7AGBDvN
OnOrmNuUgUPGeKxlblb05JOBIzSXfrrJcbvZrjhGa2ehLFnPvJrxGbUbm/ZouMGKTCSQ9gZrJY01
wDRyPO6pX1Lmb2j9kwpk/ZlFw4zzRbbcgrSHOcrjzvr0RKMOAYr108KBhkw8crDTLmr4yPAHWdju
2DKGJ6h9Y3go2mVtP9DQILvndcTS6owXJbxBl3aYm6qBdyjUtwhr4QRqKVVgCbQMS4E/pcNZag9y
/ECvOg+YM4OZinfISkPzVM+CJZZxA4O5MRu9td/MmdQFy2Zt64eAtnut24soPlKzpyA3WsTGMkoY
cUt00DUdPHRcEXoLPBGHK+Joww6QCIN9/GRppoUgHajG7CcydO6oNjnpxjPJeZUs5MAxQbs3hBQw
fVUQoB5QAssNxOIiZg0PlYoiGZjwf3ohkoFn8aFtlkys6PLSBDPB0vcegwaU9zC2azBQMYqmvlpb
ez3fW/M7/aH9MS1yAIzsSjDLEJ+z6mJmwVugGhrFer7tgpuN5F1y5r1HqtIXIsNoxkAyPIteHk2Z
ymBWPVQGo/JHg/TBX7O0KwZXVPk4USXeNt54Hs6p20rjDkwtD6MGUw9+mmGtH19EBcJ1lHvE2aek
W+WCsAWVyLkn6VK4/4pLn7Mr2nBrfP/ySUzOjckQrw7IbLi2/wH7kOsCtWURaSGfyWWQ2otgOMFb
wMrqGzbBxihtANvLtr4wuRkNrSHK4IM6+oNWcgk3j+aZZ7JziJ1bd/GZlclTgw9O84yIEV6Ebzxz
3pBg+okjgvWEzwHKJ244b54P+zHYJhXdsxjJQlLqjrWF+GGlDYCRYIcQVQN6Hm897mqlXfHbhkjT
p88x2tvJDgm6B+bAXtsIncwLzpFZ3bBxc3008hDBU20bAiA2CKk8sMhgHi+rh6hm0stOJAfpkRWQ
lPkNMCFOUPn3FPfjvEEOI8aTSFT6eDWlrwzgnVPvwnErDMiEZAszs2rvivocalsOmcJB3AnChse1
utf4c/VdSpEuE19Z0i5sHYs+DfXASGfFap+jSu3OZHEU4yVvo9nks4sUYAqWEZLBeYFo/v/SaIWS
iG9vgDAKSL1YSA9cyl21IvPdWPqoTLPhWungSvx92HwPDhneOGbZP/rfWbpUiqOZbgmHwSKJ3xSJ
+m0q5mLw4qVziRpf3cfJs2epCaiABHeF3EyaPXpFAxSVEPOPyq01XsKLFX3lqL7t6Sy6OSs8SPNo
pnR7H5mVTyjIwy83k7K2vfvwyBi6SkfJu1blznJcmSzuCJszcMxmRHBxIQF7JgXMYKLnA7AAm/9B
+wmdk8miObY+o1WwgnQ4hf9KiaMtN2eD9JfA9MvXZQvOEWFwXeDecy6ZvNN7sgPp4sDtHuRx48hz
GSjEKLR+yr5tvvd8DA11aV2dwB7m47kky2fQj1Gyl5HY6ifEL0nZfDAJENdvpG14ecvyi3wavuqY
hYFPCJXAiwU8rf1C+Crz+p0SO6hS9HNqgkPLERgw7S0pDP181dDACv2kdKwRekhX8RtsIQmk8mq0
nz5RpiHWSzVFwgIVMV4jQG8rtI3j2oiXkvrQGQUQgiIGL6VrISWjEbLwOQYb8uQ+GppAlGddyF3W
PfUAIrx3jPKVBsd1cLBAYNtTkLsBGGSe2CXcUPbRnEPKy59SHM9sDlEGkwJcICZJ3OcpdspwXLEa
4yplgrNqwzW5wVp1xt480NHb1TccPqGEt6+TqFU61qTGReiYB+dHtNj9poTfUX/pbb/IsGt+85Z4
567ddele0e7CNszE1o935rBVdfDPc3JXpuZXL1+t+e2jdsgR2yo1BGZGH0a5HPWFYb5Glqmg7wJ1
Jdq20LgI95JeziV/XzkH1turGuUxax0wBaJOVuxzr7wY3ltoA3xofCyBOULLR24s++y37O8URMmV
Sjdq4J4KXW8Y/jXKJfQe6e8UHb9JIu6X6Daz6TfvaGuEnHUXEd6QbSI+L5k4KsZuWrst0lnt4AKT
WVZvAVNBhGQSkduniUubNSBRm92D7piZnZkeYY3EADTR7MjZkYySZcJDOtQX2dtD9xOaLhhr1NH8
bSHilSUTWLI4eNT4KkQpp6m8YntBh2IMXWCWMVC0s1J+ZtJn49xwMBsMHtRrFnzWQFvNGzqDVtzA
Ic5y9NFb3Sbl4S7Hm1aMBkzUtM05KbcZ0hmwxTpV9fid14hQnTn7Jf+3J2/FAuWInkdIw0HEUfRY
/E/EjA4RRw47aiha7MfhafnhQdQbcvzNwh/2B6rVfsOQf0HGw8hMq3VTbVUyYVYpOn/qYKsXSGXR
diVrtj+OsQcu+dGUW+FXZHstJtq0+Oa5AsGhRECLtYdWbZpWcJONZNml/EBkjPxVcxv6rLpJ/Lcp
8CP+nmKd/0BsN1ryIzcFYM6erew9UwRWk0WAdWtUoLo3y1fZobGM4z72GSJHeT5T6chNGMK9IwBc
qLiW8YZWwUO1SEMfnmTtoDa8bhmUT9cGAsHoIjD2wjAd11/iMY8X/O1lv6D5gY2s5iwxQC4yP66O
YNzFcFMLLwQU0MU22skBgptTBWgIHCBZic1CpP2qzSXtaXRYYSNaCjbzwg2zg2EdMS4SFXv32cpR
z8y6kpZLwvNr0axAv67Ch6QdGg9tYs9a/UtPVpnPcirECEXgNYgGSUeKxEROcUeTnQtDrzL718FB
Ul1Gclp4D4xLHq9NdVtK1zpHW7E1ULpAjrS3dorQR1swV8atyJlRR7ui+x2pf9PokHQowTPaUetd
xRzS5WYgJoi0MtFhacq7SjMwMp8JV59FiFbHwhTalh6O2Eu8R2WWb1Vh10kc9gY9GGuXHmdktKtM
kFJFxYc4z3v/Vhn2oZaiv7Yqv0gu4a7yM31uSMppmoTriFoxzeQ/TXdOQTo9UhkAVaUAaWCer0bo
xwJp13ARV8WGuOeDYq1HPf/up6+eNEmbL1cbyOXypYMJS37KzWedgkcLupXNPCco/V0O4z5K031F
JRnKLStV5Y5efNbi4gcT019slKRgV5EW4n/LYnI3MFmW0C+8ye0DlcsUG0iprx2WKW3HA1fFHJrj
ktZ6if5/pobafh8M7aGT24PlKCu/sC+9msosXFrO30WBNlALJHQzGEK7+BIM00pSdHCjzkqOKTel
4aiyi0SSYecOZCJr2TXmcqDPEqzNnrOmkpt/th6xarDOliN2O/QSCfnnCN8cdGNjmm+sEL8okD9k
5gFTJ7O4lCqk2BEWnTkAXxwWUQ5NxhpX+YTOhexZz0Z6BVrS86tVMbEBZhXVqN8cxlLXr5WUzEFt
3PaytE+CzC26kOCwaZ0gE2wRPig+9yZbhDHtyV5zeKmQ/qjpsi20VUvPWQJ4DXV64zw+Tal97xys
Hp1pnIqp3wdRsTJ8wL7oka1EmQ+liM0paOgmtIYJwkdpb4ZbPeWJoMJK8b3RgjnpK8F9MvjDwccU
BG3TNWAIyHG5aCyYonAfxRojj5Rz7YBhI6OMeOJlzGsUBqXb82hQmADQU8m0LFdRbmE8A0sE2h5u
8bKzAWmxvpgUkuuFCKgii0bhplTwfNudq+hvSf6eAKoU4uz5p1gAbCwiCGp4WjVLTyamHhWFzgUY
UymxtAXp+On9E2VJgmzFYK8/nKKAaTmrpQi1YWDQJqEMjG0W5QZrP6iN7C105sZ6dHCSV0FfNTp0
zgRtDAepQf9AMORkQqcBrdVgdDYYqJqsiccJnVgD8zmN51FLhzOAd2WtXqT6TCWbwgYXNnJnq5Qb
zttBu1SSDqYgJewRKIh/j06HVTifHsV+W7SLIFY+DAxXnMC+TG9MpxlOS2/ajclnOdVLftAFMZuL
xEBeN1Hodv/0hpkSY5LoaFuuF+4yXB8MU6mU50iTtJrdOueHhV9hEN1ocAuMtaWQAcbmkth6KsKv
brpQdKfxo8Dj25JBFlqI7JhNIEMLpX7uB+mqJt3B5hNJ8HokZAB8eAzKPNmO8NhZCBHGjQ7AzU8X
NdpOnUGIlMp3Jootx6L4eCfBtSEKQYKBb6GutnQ+NrTz4ocLaWiTnPNBe3ZkGPVCfsk/sDApVSL6
UCFpSUgbZDFGosnoI3nH7jFSU7Xw9kbs11zXXT73e2mhhuhtvWGZIcGb8ApY2boIWD/WjNdoKhFm
F0gUwpGqBDSQip49UwCmYqJMgUB1olLjUaqQa6EXgCCA5qHjM9eztQbUq/BiV6+URVqNdBs0cAwG
F6V5rQr2YOFvDvjYZIah8oQLupfRpPOJdW4uIiAd+uiaD5DDHXxhNV7Chs6YTkSxGLshM81JznCQ
OhRo1y0odhYE44B6Gf1V86enbxsrsaBT1CrzYJaVomJlf68kz6oDOavtYHjdINfXdMIAgSgRsx8p
ZFLMiFzpucSYaBc1paGFDmwY64UPbq95N+nOAoA2MO+q2c3J3No5P6sGiESTrXXfyR921KCsiGaY
sXA15bwpTYWK9qtTvgMflmjKx3zubVJMaSXrhTpgC5kIB+jVXVK9GhNXGGuEvvnuvWc3HJzgnjjH
Qnvk6r4OX0r5CbTCru5Ssufh12gvlYEqxaBhYcyPNKFQqQdrMAP0Hw0twcCf58OyrXWuDCQUg7d1
Oo/11D+9BwPc/7aI1sQEVcxE5OiRcM8UFg8QfspzxpeSxqehZKOvvjOb2UOi3IsIvCvMEawW8wiS
gpdhNsgJJUC2kUMRH+QfQbVgmWmYewWi1GgBOx65Re9Zgagv5Lv7nvqTZX6lqKGTyVsI84ejh+hK
vg2IKn+BemtbBbIFM7eAYSzEpAaXYxi+w5qpPZFQRBtkf32LeNJE7aB81hgNCsAhyq8S/9lMpYqv
DBloRDN3k9NvXApcAaRDnqX4qFQwvT5DVNXChKdewgjsOuY9pcrnsQqYLf3YTDhCy3en383hxifR
4wVhZQxaLpYI5ApnmbEd5LNf3FKCdIEfRTsiYBWTHCHeQLbeJB7lm5HxkBysUjaz8UmJjx1ErY9W
fckK7b+0DFgIJnxHwC8s+jgNh1pZrwz0bKM2S0NvZrMJaKhCgxJ+tEyIiFTAEcNAKvNZ4Khs2BYY
9ou/hNAP65P5TjllhpyqxV5pPPT/SbETtH6YzDVu7NYOlppv7jL6XcMq5gGjOA+SbZzU7JUgRg5f
XifQgMlHwx5YZahAU4hgmFBEFtr88keSCLx8PeTlOq7mIj+ERsRi446s4sioSooJUznoxLDRZqRr
8t6gRoNY/rBS+od+T87NiISyX+ZbfI5TuoTNLCp29c7fKeWLcjyZkeuHFwm8Hpr2difjXsTVo+eb
3IHbd0+qfxO4VwnsZ8uYwlBu4iFPi68KW4rPj5w7A78kknUhiLAPJ0I2ZOqU0OVG6bSOUAehq1Dp
nhIZlH6IQl2/a1E517qT7uVLTblI+l0iXVJTvxXvZqbfiv/Jqnwys/+OnjrACW5StiOFKtA9NcO7
MD6z6tBaPvwjg6AN2sNfjRMkP4cZUW9/anDQSSQVr2WW/srWXbW+62GnescC+Iy1yxDCKBrTxd+k
Kpaj+ohjV4o2JZ9v7S+00F6aGpoI5a9j+O09YZ0Bha28HZ9laLtME1jbsYxpdrLjEsWD7762dxV2
y/Raims2fOv0faN2U4rPNEVk+8fv2RndXL/yhozTK+eazcafHiFfWn4B+k3iKwrDCS6mfNDtmoBu
0pLVjTXca+qAlPTDWtP3NosUZv6Nwon4KXP9RDjbK+ckt8yo9l55MdufrFyXg43Bl74lxMRHaHw2
ce2zmSqLuxpYvDH3LH+OIzio/mo0F1EhKDJa3GWOfVM5ZXE6NwNXVS6dcW2YoSRwiy+dSbrZ1l6q
/iHqLirF+7iLSnq5Awnp/L2lvelBW0yngPmIp141+7MqlJnBnZrERwxt7BMdmV3gseL0qq5j8JOm
byVds9Ns9UuKvptm3ZiOarPBgaepO5m0ECXaefKIqXZVts9QRuzoJvHJzreWdwkYvEG1671dxaqy
OxTlUq+BL2xb46K1iCzl+2TeevQLSnaAgl7RMtoKw5v6mGPY4YP3lGeTbetinyif4XSQh6vOQdCG
dx4ZhWMA/3Pp/KqO4SoTYjZuTPHb0ehF6+y7Y61rxTeGJmDYQ/9P6h6M5ZVxH0YsTj8KsAiUZL7m
mizrMC+yRPExHDK77PNbodyIF0IAezQjLEj4DqeTBBZSLC1upr1pGAbpboLXN1oWDusKw2W3Pbav
lI18j+OHzlboXakb45VnHPmDKj7Jzs1kFGsbjCgzTnSkCcnJqO6WeQgqmEPnoNylASr+zTAhiVwD
17ODU4B8kcgIRztGhj33ZKrwFZcca3EL1e8ALb/vz2byDdgh4RvNW3R5ZLkMBbUWp2d3JQi7yH4T
+Jrlv5jrL90HfrhoUSzYgTVXvIenr7sKDcqyxLLkvKXqe/TfU/Q0bbypkuukJ7qD+YoKJIBtXHGW
5tq/grvGxoM1oKapc7Q8fbQI2W7l/tsYyIem1CMNB21nnhzGgJx6OtCY9UOgvOPgkXdP07wXIwuY
RZUtMAN5467pXDX50tnOZ0c/uBj8M0jZZqCgtnu9u8ncK9EPh2NtzFUfT8IsZC0FRq85FvqeAUvN
pBgDITJTBAnvFAWl7V0cFmi1d4kU6ie4G+pV9f7JfAH5nSeiTC96yxf6VzArQ8TIV68h0gVz2251
hOU+T+3JHna+99brbaEwH8u/Rv+nkVdGz/i72PfDISIupttE0RGeMQ283a/JqMNczQEf/4q3qT3V
7d5XXbV60WPLED2j6CnB36SM0rWfrn1E8qpENclaw9klORviTag+eFaT4qeuNsjyBpvM0fQjR4JE
sAROElKNGZ48Qsw2Clg75VzinEw5izvYkOBsIbXPTDjPKfQwRqFzysLC9meRbTOr+hUvmBgeFA2z
wn1k7DJlxdHW6o+CDAD0i0b6V7HGD8mYpAOcoUQBrcNPVihbwpB9aSObTLtQpHKa2P227j7xQTQT
M66tp7gMDx1c1ZH/UplxUwF/1D1WYX5Ngz5vo3RGR02m6sZuCRzVfnURqEBN06Pti+HXyrZQ2XOi
WtbZzi4Gg4ViG0Q30abxw3bVN12qD8/dZgwrCqMOxahVkZfhob5ys+RXw5HUMf4NMRYa4a0fX7R3
OeVPdIrSM0FtmbcsS2F6SH222q4dX/Xkt1VY78ufg/5TGD9l/lci6M9mSk+q4Dbo/5nxMMPgKvrD
VvonMg9T+rCuuurqEy5YTRUiMcwPLhhWGaN/aTLCTbykZEklG8/eps3Gq0GZrRQCfSzgVathIhv+
0sRX22bY/QqcQ/KoyF2AqijDuENiRyWf/SXOtUXpW/xwi/Kb7/1LDgcHUI1gzEIyPhVMRUKWiS4/
rmkugRoQQmnyxlHYffDSBOWTdyDRjhLGrPwxMtdL1qqxHjPCUW+h71owoalRqm3FH5Rk6S7uOtbY
es91TP1RgRtHhEs2OmQyvp0SRwIbGvZRH2zwoG+opASFK/4gsm4RAyLOidFCubIxyJdEndYUwD6k
jTbiouBgTPyCNUrNhcArMyKFD63XWi/GhT5G6EGcry6dno6pPgq5YsjEslKd3rbXCdbh2eYSUFE4
t2l2GPmVHJpHzNQttPR9p2Eb7W2wQdG21jRe2Rwxx49XGVQQ48aIYcQ5Q7pJ7XJnDtQGRe56qOhT
my2xDUxPQvSNFGAAVZkn1cm0vJNbtKnbGpZwYy0COTPQ75inyNJRzpFvxS+Ffi+CFNCEqrpO4rWW
1ruh19xeivHQfUy2t5zGYikxpHSsCIQhKsoAQkjwGjxaFAszINoCHK0rw2hWaUcIRVUQX20o86K7
QCBbT1ZwUDz/XNvtuRkgcDgjLbfbpFcfqHT3bpzp0FEcNQEggVhetJSmbTFsy/BLRjGQjtS18J1a
dZWFyT4lkr3M0KYYCIcJdTO7o8dZr9Csy90Vg0BhHUd/WKeM9poAiAhSq5GljgYDKGrecn4W8t0Q
F0xMalwWqx8lS0RJvcXVCAdsfMZRhnNncls0HMqAabJxnekeJv58yohGyknkIc8r1seZXDSoksdN
HX93uMIY2cRkSmD1W/NVLvMEo4onrHH5jw8MmXa0wL4S/xkMQ8gEhWqlIq/zVzH/ojQnpJZGdwSi
jpF4rqsIuwDXS924dMgvM4n8MmgNDYqxAqGjpeJaRlZRkzfTlUD5rQXZzJxHfNHMYlXqRm8APeGV
EztcAoiavrvKEva/NuHcqc3+gsmtSy9SNa3ykKSy1nc1ZdzadXvFnzjlg4s805WTkRdKOWZZc6YB
Xumk1OGswTUKKWIgpx5+Qh5dZLL9Slt6JmN/lZrfwQ7XvWXcwesa9nhR/WTXFf5aJ0erwdjbJJpb
6tVNKqNfKSHuyhTy3rp3nbs1FO+yJ6bX7L+jOrsWCs8OdSk2/95uT700HHpFOWTmdAhiJMackk1A
zB6bMMcUNmFt/KnhO7UkGwkNvrxA+JCRgpSUybuuCg4R1hYDkQwUNPbVgQw20KIjmeuciwJNrDRY
ksNatrLw1ZSsjvaAzt5MCBaKlH6R9Iq5f96H8W0M5L9E0wB/xd2hdv4Gpb92tn7OdQMSbTc39Wnd
k/ydGf3ckYcjDjNUETK0MU1HiEd50fFDp53BTgEVdI4E1Ajjuccz3ZsS+FnrE8UDTp70rXkucBm2
W4aQwOiQMWuH6CYFXon0VMPySqgNTGjNTf3y2jqYz1JdfeVj3O3UI9R9btMyf/n9VGGj/hmk8d/Q
E4yCQHFTgp1zuTIdpvIO48OkbT+qUpQbiHSSnHC2MrZD1/OmuxWmZDeM4ZkARIRNkv6Rk+obNDji
ek7QrCRgV2PfqmDLIZJmBYfmqlfriOplNhWsanSj2hbRSyOkykFYD3iAvJZwbavBWp+8rWZXm2qE
3AttBclnU0Q7lZa2TVB9oT9JbdbtdrqdAoN0ox5an742oVM48r4jbcrTcN/BIClYj6Cu4hNa2XW4
yftoPhU47ZvqLI8Yx6MA8Ik/w1mysbTeNX1Y+bI09wLzMwTKlXjpLOx5z8i+lft6VZktkZk4hOuO
LixyQxq2Mcy3YHUuCgHuPPyLycKSrCvIUG+l3q7HFutTK2+V6Dl0PNxKpVymdviUg5qcD1rtKDjK
ivJTItLNdrbnoSwEIlwOizJpN0IKwFi+5UNj7kj2GgD5IX6bPst1nX1HVJ38otp24fQzkZDAO35y
dHMztNyVAsFmckPrxTzrOuxKeONRwyjptK8lvm9jcvVA3hm+umst6B4hdH0KBIvtvh599dCuEhhL
KTKVYKTGNiH99G5bRIcyCrc9yMlBQXILGgHroFeM+4FhY2A0a21sl5IP0drIVxGEgLRxDnQ1+LM2
vlQexJ92gFK7IiJFuGfFER6M1js27OSrYVoktsSQb9jUUY1GqNlOrABtpp4lKHwi45dAlYgiVcxZ
A2o/8ZWTWgHWOQb5NgmWnnYgPpn/DvQN/IeuPak5bTRzluZAFmgF9igMf4oBfR6489H5V2vPSrSR
6TuXVpb3KuS7ZZzx1ijBbQgVhsAALTy3Yv5dld8h4yg/7hiyM9gyP5vKnCcMD8ZTwDkWwJosFWlm
QepwAgXOKgtMSFnYgGUFB4Vzwj/bOtueg90Pv1rtJOD1hscMRd7quLy67CEmm75zcegXNNAaQ33q
GvED6UxGS5JX6wr8mfX2OWwbZuds2Gmwg5acQ1gmWnhucI9RFTUj+vY96Vl48qmD3IDgCR9wtl6C
II6XtfTFv4TsheBhZ7eCi6fAb2sRs9vMHC5JvXYQk7vpeLbKRSuvJ9pZKt+GhG29esTKmq+jTraS
d1T8d6X/qRry8pulv0v9amr0rtB7ZZS72lUN//G8pz7E668UrKVvPWG64TuaajRj7jIUJLl9DpSw
DMI5iP52YFrGbN5cIhvHBCOzIo7jw4DKywigjzMoyDAwSBZpLG1B7h8vuCN9mC1cQvwoDRSOxoK2
jjW7J1V3Sl6RyQTpj98IIyBHYhy7Ve8d6EiVa8zeS8ktZ3ZsdxhCQnxxPcjmWvijXzVhoyoFEpd1
KWZtTIWN6VsDhFkwUSOyRyfGR7K/rBgxGvui1Efi5FWz7ygYOJbjeZCbi4Qgnor1nCklZFQ7C+80
aCzkYmcdji1mPDThfLjoSklc4C1inzM02crwkmXUCOdstTSZX9sd/cK4QfpBIhoLYrI5Yhy8mvcC
tUzqA0jYDEixvwWbPDBh9yINLVIz800CNLC9O5fe/g1SLkWZbRjkHZ1RsuEPLJ3ufPzRMkTc1hKf
la+V5Cypdy9K2VG80+hXVl9KS0Nx8oYN2brOMuKosM1DZH8VBnAg/0cfT3Z6xHfCCpFCfiqgEoff
Au2mYmlr90N7ytjBjKyv/uu36eTs9NMPP3rlkQH7m+iWOjgISfnIfFzfL8qo1P7ny09ThSdyjzmq
lWvbsYVp8PSbKS0SUvP+YVquxdcQePXOlP4lDXHCjyA+T7TNBGVM2p23w7Z3gXQOp5sPm5oBSqK+
Y5YO/vTyc+yvcKrZ6nPSzCLTmHGhMjNn8yy9CINCjH4NUtxNEpSQ18BS1kbYx+vovNtcXk6xgofr
VqGTqZLfgXSWTuHQDf+M1GDxx+p7lDByziSdoCpmpEVyQwffoHgxzK8o4UebfCCa5FkxlG1/YwvC
PdIO1pnYXRDTz8MmmbPDW+amcxmbZCUepTYoF4JB1igLn1pDjN5qu1gbPhrGAcKX0pEHCwk1Rn2K
MFZdTGqwYKqEWSbAxoP9T80WTqFuHInUQfS8g8mVqrTz0fC2AdMmr9d3Q1wsTPaphQTQjBxU02Ek
qffLiCu4h4irRwNJIPy1Wtjwt0op73u/Pw9s4xKDlwXzc0qC5xDEG3pm0ovIcupsVtZXP+K8nPRD
+D/Gzmw3biXN1q/S2PdEcwoOB1114RwlpWbJlnxDWLLMIUgGyQhO8fT9cZ9CA10XBweoaZdlK51K
RvzDWt8Ku7OHfMPJUM1TYsRecUzc5sirJnO8PaqBWnnuT20VHWxSI3zx3rsS1km/EBwO+S45rbO4
ywe8WqpgA7IJIFjJ5K85VItEItRj7Duj/qA82Hd5dTD9sygkqYyk2hVobspjYdnyYVfOBAo7BL41
DbTrOtAG5dHnr1AtPOFBdtO392XSXrBAgxzpnWNk0+/81hm6J6GieE6jnXVRBfhwQXyIWL2EfU3M
FaQQEUKFA4TQAGSyPnrghQMYeWTNwkjNrNqw4HT1AW7RTsMFE9vo2fR7RYlDbVaYy0ICTNXOd6a0
hwaVR1tBvsvZ/k/efjbrYZ6za4cJENpcD7jUwPdb5vhcgvAU9XhK1hioJyv2wL0fmaXZrDmku4H8
kjALD06yHtaUfHW67AhIJQ3OQXTzeZ2xvaDIMGl5nEBHukhdy9hHvGRx4dxGEcp1dt8K1FtuklPP
JIiRxZq8Vl513fTJmb5kdNU+Hol+c+I3rdO9y2CSOp1/E1TBx6Q6L1ZfFwn5nzvrXCIauoiySrJ8
XJmBpIB/XGrJnOD0r5lJUIjiZN4syn8c+cPtmDrJZT/ji5Ux+yGMimmJHW766GHSdPeQaRN2cEG0
U9uKWo4Ii9nvEtFWyLe4J6D4Z8lyf8UpGo/34fgjYkuksisdPUnxGTo/J3p+6VLNeI+DfK7w7mLO
vxGePAaPRX6bK8mW0E68Jn3XCeelrIYr5jPqIEmibnV5u7WGXWf3KX6dhZAU9RQAlJmOdXU/gVSo
y3d/eRm8j7i+DaYv0Z6X8ofrHKvgJSHBsz1J92EYPpvkahu7r2q+cunkAudSzXsQ5pn3PYMY3D+K
UR4aklW8/lOyMysNgrvk1+hdNtNRDi4dBaibfLQzivCnlI2GQGWYhZvkJN+ZUR3SmND19yIQu5lR
nmQ3N4tPd/NmYmA6hs14XTr45koKyu+p+6odb8d/AbyHFSFOYYpmCVuCeOxbPIjNTeSRvYA6jjYw
gj5JSRJ5OARdTXgRSeEDEcZswbZv0zSYJ+KV9WRKg7FNvM9lif48mMhZfw7Sh7WCsU9xaYB940Bk
A4EUy42a3yO7cS/QV4Yj1JGC1Xx5rNlGTniNnDvtofGbzXU+kMJSwTbIcwa4cPdhRSrIGINv9gP+
vXBhHRa9ttyHOh3Zv+uT19rTkgaHeXHRpi7HrtPPTvAz45iOGbyCKS/TeRekFeovfUr74DhF2T7I
yqNnwv0kk+PU9WiyfwYrbQlcnDS90+Vr5hffbPpQqxipfgzlczkOeA/cJONQDfA91J9mxPAmefms
8hZNHQhaPZwJ8yGWur5XMnxgNOyuNW/4Vmpg9yBjb04JTkFF3CMjZZMLbhJWPdkkNNYtOpemWE9N
xtA+f2+RO1XIKvLwh49WGJVVT/qZ7dV5NSl4FHFYJHwm1BalJd9xXQhsR3yP2bXryTYjUYOc3sZH
tNViWGdzpVjDpxyPk8tk2qBC+bNQgc6kHm3nSQW3emH3i/9tW7MP08ot/N2wIWoT1izCHvSa7ZZO
E/uHkZIXZzBbjGRM1mydSxQt/o1f8yhTXju7wuf/4KqjFT3J8ntXoX7DyEF5Z5ybaQIn9LtjQ6Z8
jDfNH99QenvvdhwJT8r3KM22gWp3nIb4W0gHbhei65zy3MX2wJ1FLtDFwO2OSBrt8vEyzMlNorFY
+OOpJDhjbUCHhp3HcoM9TH2ZZEES1DhxCdh7kHPvSEEaps5i9a+V1976sb4veeF0xENFrxcL/VCH
4a+16W87oGDWuw892DAxj8Y3v8cXsV30onaOduSa0YxKhuWunsdTN5KrVHt3eVo895P3fXMeBSUi
R78qb5Kah8LtsIUQUe/fbU+AV/nnaXV/k999m6kcnFlyHtyVB83A+IrArJV3kQf1TvXXs40ebHib
pcWHleo5YzDVOPoH8zomzwoSvwEpkY2/QTYWRj/XKkRBAXCO7+p46+c2GBzNeCdT+ErVxgsY7nLi
q+vXdASylaJbrl+btDrE2KJktXwflQZzQrUyv9VAW7QTXtUrO3IUUciqMBfK9ahyfe8XHSL1Wt/w
AF0mL0JnEnKmIUkW3ruHEGOzGTjDuxuzuxIzpFt743XyikEqCixE6+nwUEb0moIbbB2G24FGtKzI
sovqtykcEGfkwW+d9EeR5z/CXHzPvPkpYxeXui8EADzVvEmrA2orZZ72rTz5EedKQvNIwOvnjKbB
hEzJ6uhGrPjAKnlyB161Gu6Et30OKDtb70WliGG89TV1iHNZfNqmrqx/xLY6JSGVcRT+mXN15db9
0ZvL4zBnT4uKv/Ntn2WY3wUoovIeseCMdtOpYdU1FPtRNN+nKTa9kVKejdfjUGpOHVS/OYbDoYO8
iJS7CD4LTXLYQG5Q7Fy6Ojkm3SMM/31CHoTkYavYc+peX2KoWHTq29ase8pRj69s0YKxx0v8FNjl
wVZYxbDzOQMq8g1vWhAmj4CIYXxVAzthRTlxw3l+easm+4YUjvp8veWTjzbxzcXuXDPeZG15WEmR
HwXNnI2fJQIK16/AucpbfNTHBKBi1D43eXPCWe7k65tBpFAV4RGNK4tecuWz4cUyxh9zoi99/7LK
9FYYJnEjU2J1k1kCw2cYptAVI7Ci0YLwJ+BY7IMPSzPnYc7KZvfP4NYHbxbnagpuVhm81rl7FKO4
6jq2nmS0AvpHeXBsyvzFM+YOHcSfXIX7oDBXBm58PB8nPm4TEeow2mtTXPUoRQq0WRXpYtKvj1aY
j8Ikxzl+QuK3n/r6bqC2KdVlTVsWRCw8mMrCLL+KsXKtImcc2jyoiWyCPntdl9bZU5Dcz9HFSz0i
40vAPx5NG9MrNxopmcmSRhcdLM1dUunHRZ2JkYUjuWTOXdMCCQ0QpHwkyXIOeH5tg9MQ+EbJ1jgh
Gldy2bcWiYv1Lv2MLW50EfKKG3zYP8QY/1n+xASb+gnzqPCWzagH/YIJ3y5M7oc5elo3+6YRX9t0
zZfZjc9+oS/6h97GFzdz75S7YsVcT2YBxBWRjK2mh0080NNVzY6FCd0+JC10vRYkVZg4xyDSZ6/T
D/kMlAFztpfW5kgz8k0DDPDyDEhhDJUxOBrQBN463YATHmO7n8Lkhxqwgmbsb5TUO2YSKN/sIblr
W2TXCfVqjjkB34oM0UWZ7jlFqVY2qA3QFgZvYhqOC5kH3Fas+6poJ5PxemIHDcPeWyXYmpTQc1wc
MmUjPmZPY08XUY3zvm/Wy8JKiMT3X70hJ07fJG1zFqm+BMt0VQfQmZlZTqK6DAXSzJEw9+S2X/Do
XbwCfVLL/moWBOR0V8aB6sul45SofiLm+Mbfkafe4OtTXIJkHnSsC8xo7rLvNYLFav0cu+bYrekO
lFywmHNj1VGinVrLkKirBLZAAGbC301DdHTd6diBX1eCH3zDrivTJzdE/KKWfQOBv1lONJNXmtRd
w4w/IuZb05Hjw7z0BFO5dGU9hgUl32PQiRoDEBjT5GefQHF/cypFJ4U2wkORnBd7fsTHso6Y/jX7
bDNOovjrtQG38L6QzZDtiZ5P8esZKLUrmPGt6u4YbJIcNdOICqYKYiMu4KormZMEm2QNEXb/ywyo
spBvlTS1AemsbYljo4PtaBmDsZkvMdh6NEcN+dW2wEE9VccfcQBXx+XCNinMmx7rIPJVRJLUDESm
fE7DpWXRnRQ/1+pD27dpGxE1YAwjjD7w/Phr/mqdca8ocrm6cOkp9o3qmATYOqMblzVUOSTMZxi4
uwJ19otfFmfHe/QjkvqG0kDTpkAsAo+UndEn97nZwgaJaFCjxYeQ0oF5Iayvzummq1bj6EtLZEBi
BGIdwdpf1Fs8JMU+DKjXix+NjT6CyrzXIGH2nlvuY4vh1/g937/KfwZ+RenVevflQMZPnEgUpQn8
k9nh1QI+8iViDh36j1EP5KxJGNYoQHM9fwUlBWVgjCC7dSUkmqa783rzoCFB5n2JaHds46MxFyfj
CvPDJdnFDSpPh0DVyW5blZoPWRHCS7Fl0h1b4keC2vPPJbiTtO841TxE34lEh1mFbcW+mLJzEV5x
jrh8SEOlmITwm+WSuEWkVUs0x4y25V7Hmb4ozIV+HJLciZXZicOPfo5BtS4EOWb1ixeTWeHI8RNo
336qo6P0/EPiY1ZmwLRLaBDaEtlA9DuaNjhIWV54kjYKcgTQtsvOfgGPi/oXazOZ9EmKGLb8aeL2
XnbOiwwFoJ2cnl9ditlcKtGf67mjio4QEmi7XhL8W0U9XfHGeseqoeYJl4fExM9Vm0Ho8LMJFF31
nBbFY+w1B9ng1bdRQKtuXNYliAPw/AOaRAg4O8gZvISwuGVDjxI8UEbwQ/IyvsrxNPsejo3eJLeN
BIdlQNm7BG7MPmNrXxSoArf/aNuKlWkMoCBfuENcRL2iSq6HkbVq0T37i/gTRI8kcgBndATRP/mD
deGOV9GPiRhbP4Luzyuvno3fwGNafi0NkQlsktWpDSGjBQUfkrx/CaoOG4pYTmHNwxXo+caJp+CU
tjelqZqbZsxOScwYuYnpsfLanc9Lk1/6DvRKWWbIxvcJ9+ZuyeF8Vi5Q/LYmEMzW9dFbC0AfZQD4
PZsOZsCnmDCp3gVrOJ4GnqJ+SzwSw0c+xvKQF3bToDdnKTZ6DfTHxbd2v1o8mtGmciKXyxvL+Wha
Zzkk3fJ77ptP4xPJEXmaFp0pvs+Y3q1eB1K/r2qbEMhVB18ZWMo+Ylk9ZuxsA91cuz0isZj5YZ/0
t57sWaqP0HBLCaBLxgZaGE6KhIXALvhOCf07NwoHi7TIG7xf7YxEe+72VcvsbcjFp+66+TCAhHQF
b9MIX2uGVOJZMhcb4il0U/twbyTa0ZT9e1S9405+sfHoY1Rv6J8IQnMta+7Vy94FQgBl88+hQdEq
A5LqKsTbadO8dVMVnYMyu7SKRVoEPKtfAS8OcXTOWLHsp5aGLgjDZxfCHLu+k0e2aBcD1meMZs+d
cb9Qbtj6pbcIh9Yc/OJS2oB62N4lMzMdPc24az1qISKFmvKXqGG0ztnL5MPMLVhvegqR5eTlh6Ug
1MPhuQ9N9FH50001kETQWkGUIsYJv/8zZ9mf1WMesFAXlB3iuV7SlqIcaPMSVnJ8p2m19rGLHD91
f2ZMe5YFSU/l+/tw3dTUPsblMkiv+wDcuefE7yncvAkijQ6fZUIzEYjsi7Om4cJiUKGfBF4Tb1p/
e0HvgDYhXhBqlh+DiuACqzPXshGpqUnS11nzZLTLzyrCZlxZcmG9ML5V3YtkPBVVk4fkmx9HGDP+
c06KqvhbEke7QOWA+F2ihZ2BkDXPabNLjk0tgCiXbCw2qxpWPvX8NqX9QQCzyhqHhg3t9Jj7VDbK
4L2dOjQVuqdaeEqluolDQNeaGO5KlqBsJtSzmYrRIs3HpQ1ZaK4V4AkbXJYEuoXfFfcifC8DcABZ
BnI023TdCbEREBIqUNReyLvRQ8CI4+XJBN0lCH1331vCTNlu6RiKjc8KOKHpr+v+B2va+yZRQIEz
58oHqZ2O4Y3iHefkZOak6+x54sMD8xMqqxPg4BC639t4v2RU8JHD/qwtb30ntESqPPZ/vxN9WB38
IbiWI3MjPRCWNhpEHsJ56JHV1ZRdzE/xLIwN9q6F3iZOxIge9KlnxlAjnsHCNhL0IvAezj3e960S
kkZ8TzXiznS68vIO3yny9yFn6uUN5qn2MPton2KlGSxMJnA9iK68UL2HRc4Wbckx1cmSNmqA+kXo
0GrNVVDqYN86nOw9rjqxZiRiM3pxWqQ3c/Kz0ogUF7dlVS/CHg3I7WQJBPGTlLG8A3EOCXI+4UJ0
oXVv7yMh9PsIFZiOhieN3gfOEpulMFVvbTawBQsY0BUPQ+x+sRx4ToaBgMX0SLQv4v10btCD4qKL
Ik732EM5mMX5uWSTozQ5ZLIh2qEcxmueS8yKBYY0vRF1Fh8KBlzAtWpRN09pskcB8Fq75uIZAbaI
SBDO6usQ8S/N2lvLY8p2TO6KkqyPTrvDwXWJGTblbzGRWrD6PT0fOF62b/1uYF7cO+LME8embOGj
ni1gyCf2/nWVs3bA0OQr56BkzK+HHho+dG/9SpxROnwiq2WyquE4Ski5hZLfJ58prRPhMRT0T3Ge
IellNjTx+DCjeQrrtt5PmF8pwNVunjEWpdWYs43wnsGIqrh0d2JIawKKmSu2ZNOiWERJXTGo7/2O
eEsvBSBhpwMewzVr3L0Zf4s2owgMpzfBKdVrODYjex4xhM8tIv8paAGVr1N0WI2ChZA85ku8BYxb
aAMT2+oayUah3bcqoDIKvVkihEaZN6Kope62B781bxjnZFhBfYjyx6DTIQcZ8iVZxDfRyPY3YzU2
Wjns+JBiyp7uKpeRti8Evm1fgNmqr4lhwGzIQmty9O3ii9+ZZf8wiS9n1S771oXpf82YLIzEuauv
mhmCvNGfnYNAxaYbY59OZXTfEL9a9oAirU9OlPygYIAaV/JJDBvCcp3y1ZNrynAPOdPapXfl8Fi7
/ZYBAhiqGPENzdPy0sEeCCWbblzkxA75ld09WSNrPJ8ZNsIQGa0oi1eRBPk5CphZllManSpds9Sa
8ECkfXiVcaVeHKhxdVO9B614WAeXuOv+d6G5Mh3p82eYj1J1gk+ahTpSvnatt16G9iFXGT8NlznN
uMBWixOIUrSsU64wV/k5EZnYJNyShYhtS+aBoDAXlRPrC1fAW3uOA2IzE8uATeqb2Q9fddYA4gnx
9pat2261Ip8bNvDVqDv8iwue9FX9jKsthLFhz+DjoYC4yzjdzZ8Cv/vB3mWNKOecCg7PNAgGitlj
nQQZrgHvxc+Yd/ZyuSumhFiZLAgP0yxv5WAYWyXlvS8XvFjUXXnJ3qEeNPCMcSQIhvl05/4ki6Lc
qcjveC4XXFXz8BvzIupYi9XIzYKDjAtzndXRY2fMLzVJJm2o904aWcM0RnRlS/QQx0iIZ6WwRdGG
pHXinbKRCs5l2tZxqIeKDF9T5dtswyF81STbNQr4bknL72IsfseBWY/ucLESi9BIofwtYsFMhwNo
ygieSIYBzUgzOZhbx3b3ixPjbg1ksvcrAtky6CKaDrHKGmZEM6amQDNhkCka3PU6CgyJPV7KvCVx
76VLAR/k8FZbGuihRh2JOTArW1Z7+XgmDWcvAweSi0ffO/rEKs/VrkOmvfOW4GMJRtakGA1SS5vp
VMGh09M1uPZffpFitB5YQckWzprLhYJ1KAxoP80mhRvIHgjzzgUeGL1kIfruski+JTrBEtjZZu87
hzZe36biw+mb99bp303FsCBLcbKoUr8lRY65zfDjz3X46omXqoXuDe2VuMCY82g2B0/6fyylK48x
N0LlDLuCtFOzwDCUJkiR0jSnulTnRmtIh7gMsH4qBw+cm3rHlSxpLI/fdAF9I7vt5gFuK2zO7ddn
RZmIzJDQjsu8BeOZkEm5RJi3By2dpdB8dedcVZvSoti0yUWGW0ds9bVlqtxtBvdR659Ern/GaJhc
m9x4U72fRzGgV6MYYbyyHyciLBNFhbzO3vOSsyAnxZ3ZwWcoEg+4Fq+uST+iZiGWcCWUsiiRADGQ
hItBtG25lbzMEVkykTsQe/c6CX6ipPzobP8cueOxYr60q+dHJ5g2daQGDah+tAsIg4K9ls4tsoF6
6wMXDNKBR163gZlSmtMIuAF1iZ7BTTYVTpJoPqY5LI+1dIgNH1nAxqCWRv9CktsMorKvaP2KiRba
L1gX68pAW/OQmoRXftXFOFHa5tA6vL1xha9ZJuHZc7hF5tlfSJ/Nz8mYILh2A3xSSXK0Hc44RF9v
S9N+FIp5kx1YkiCZ/JEojeUsPDlLRdhnkrLyYOZYttn5768zZX4g5vlJNe5LkPsvbDA+MajfjILK
2g9oC5v27y7pXBQtbzO7yGnLd/dhVLrVn3yM7nX/XDEoAFDDh2y101vv2K82QBXjYlHM5Osy0/uE
g3lVAY7ulrJMW3ZB8tHvQ9IB65+KZMekV/vUwgRomRCMjUBTkoqTgSjb8Kd/i7bvHDjQoVxuk5Vt
COEYlmHRRlqRct95Dv2tP58Sh5iBIMCCV6VoDlyX04rfxbzqQxfhZ4OatSyLt6JJIdc+ixkfZxjV
0T4VyO5UiXuyQ2bIxcXyl2UnR8EwJvm+L/TPCHtZW+Af7gNkmUU0fc6d86rTqjipH2NWLWSvXfAC
/IoKS4upgbT0rA0KxQgqL2aYiqn8IsXD31Qzfknvwwz9Oz3rWSKAROIkQ8q/3Thi7QSgcRNOU34A
8AoWKA4JiHcVyb0X7IRfkykey9C9NnLE3E0BowS0An/UIU5kRENySfNDE3G1FAcTkXoZY0bosvTc
pzQu3Zw0ByG4uOPtI2XEC77dez+b9b6Z+JmliXkNJgRkNv50HeGz3YI4zlkl1p8mx0sqsOvtcsO3
5PapQUE1d4GkuVxHr7npZ/PWpK9NHl7Ltt3V6NTWqOK2W2rGgJjCFTvQulXrwfZ04vXS/RmH+M3L
z0MWPPCKbmSOQXGJELZBKGZ+XR7VulB6jIxoZul9BaSRZob9nk3VdZmu2xQSHJozxecgRhwlZ6jp
lmJwDPJlH2cUycFEsV3kGfuoZd/DNQ3j6G2YQ2iqQaj23EgL632fPSZXF3s9zlw9rbuAl8R8OM8P
RNG/CJchJrvO1xyaD1EoK3uOTckn6jeTMBwZFjWznx7SXTOVfOLN6ux7enbbeRnyhfm373DWDTnN
0GLXc9SBfBxiPm1jR+cfRqw4x+JG1NQeS5n033K37vjbbxWYd+wK57ubUge2RUcr4wVnI+aN0oGq
IyOehtVMtWOyjHPZU3/sgJijaTyaeaFfIomcCMHAWS3BbcqhjmOSd6bPeOeioMbq1xws8S0gRGcI
nV3C4LwG49MwEe37Mjl1MDCXDudULY4LNIegcB/aEKF4lznwkhbCKkcDJ6WDJdu57F6MWA/LQFos
taBXtoe46DKEhT9r/WoFZb+UAY45H+hBgGUVNyjPmmCH2jZA9TUUjXZQCBZ4prtQXXsLIc8mR3vk
6PiK1nqfN3wc65BZyFzBKypyJkazYVvEKA5PxIZ8yxMEjO06f0/8OL7uaPbjivk0I/LKonSNsNLr
sa1u9eQ8Gc6xk1z6X0HPus2L+XNFNKqbhXW+rgJ+Xq6iYvXW5zxW6ipd4pt+VJvA+r5VbnxdssDc
CeXdrAVnVVfkw5n68OwMZELnLUNeN3NoFUiBqnPotGIN46PVHF9BvbynLtrWKO6Lb6lKEgb42NAQ
/h5ExeNR+tCO1Qi7Y+aTycrLvYd3UO2XFsPZkBJhoebftqPUM1n/MDqYmiRrTZWQ9aiIm2klerxy
NPo6HMVjsk7quUWMxhJ/ZIV1R68DWd8Fh5wVuDzMiRN/PbgtoWK2e2e2RZkVJMxsKNFXi83TrfEz
cuETXTh8Q3HDT7R7ZgyV0M8m7yLz7sTK7yqER6M8xDuFSGGHfebMSBJH63EqCM1Y3H5EVsKwyHYL
Oi5BqqWkQV+K4uyLCECf577rInBQFozXNhu+2k27UF3FFZ1mW4P6jcsN1DlTJQXfMuVTzawZVIJu
OmQ8lYG8khH/nPiwxGFyDAf0/JxfZIn2MvzhodQcHR4ztxQr+9rxD/Mci4YL7CNHbYsoOm0uhmzd
ZPaOTafOpgl+W2WJBWw44VPnkMv4yW1IcQmXDdVYuJ+zAZSk5uB29pD7eu1XlnfzblngIweYDn1A
j8IrWfysiGELOuLeUzVZt92pEwnSWKlZerblTQ0GBIwyjpoujl+EUP1JhsseTkl+1lTICEbSP5In
7WDz96Aa2nM+ye0l0ybTaj12ecBqdA6rkzIB+eAEPCDtcvy9LhpyagOnOQcRYrfeLPWuA8CWMDYm
2ZdSeU0+MVa1kwc1J6k/+VSBCLMTZ39rd2seAp8XmOByuj1vnlHc64aHXnO4DBoFP082UUATfo+F
htkRC0pbmhUY1mjcsgZ0h2Sa8i0ZqGGCdiUQoJAa23d3zKT56Y70RuVUfLfFNJxLYrkEsxMdM6Qt
s+62wUdX9Mhkc4usYF3XeTf3JOZI56VemN4kug/O3D3sA732kBMdPjSVvS1DD9d8bq/hvRxwU5CL
2qafVfJ96SFQRy7ajS6XD3k5vTRrAsVK+axfUPO2MeeSbTd5Zt386rzhdirZyHgNH5ver8ChtI9F
jabdTzcrfRG8mqg6LcH6fWyjz8ajX8okisxwYWcPi2kkrGau+GCyA2ks2DrBMrdAMoD66Y+bQUpv
AhJYYiQdabpsVrux3Fcs6k55+s6RaXYerRdWGoZTYyt3aTK8i4X7OxAc9dqL3grjejd9jB7P1yjm
S/8Xd9VxCQF4ihCGgCw6tFRI5mqneO9zKi85HYNEq71K97NAPhnRxqqBQptw3ISbLJ2Jvymgb+XA
FZ2BfUGRAG/f7hYcMceQNT5JqDdlPa5nSxe246uvRIsIs+E8ge0h/iBDrCdALHOLEnwx6JfX1z7K
xlPFs/otGfsrKTJmgSndL27JhzaOXr06MgdhJTvHIjwUOdyY0SF8NUa4bnJbHVL4HEuRgX+MQrZ7
+fgka1SoWDAWtULFjH8vASNYnarjIDBtrHn2shSCpKWaiyYci6/O14J5pXM95xkx9BUGGWINiyHj
tl4ZfsiF6E2fyhpaPa3cMDJ2TJ/8hrY0MzXvfoHSZ4rW/tQvlyyNZ250FwR+mBDE1iSHsd+2eEOd
nVbL4Gxt8VQksunPmXuY1Hq7pnj6VBteRf44XwE6uZ/c78a2pKBPLUJ8xQWCGYsRQKyOoIJExxM1
ENSpCacCefC5ALDt6/4PC8bqEOTOWcw+DOCU2Sr9UHimd8CZzbC4LMVjrCEvdJgA8Nejp1zvi7CP
rlFRTld2Hb4qVB+wTGtnv870doX3ygR2QGFpOBGohScjyDJ099lakngRFYduNujXySEOnDjja+oH
q8x0LFF2x4CbTMr7iXiMSIu5PQSF96MpuvbA1tGJo5QgP/20ELGmIcyQikEydowK1dbmq6Tqufbi
6dEhpWM/1OmbzLKPXA/VJTBkReRxkV2VTgcBBaFcHRKIhp8OFZ/ihC98Zp+Rlx9trRgNTTTouv5E
uwCe1PfBN4RLf46S9Leco6uKx5FzSd/PZNWMbg3O00FHz4oj3o/pTRPyPfxE3BQJVBOxlgEbxhjo
keOCf7ODcyga+ZKsPrD6FSS1Kj6HCVlfKyewYzzttStSIOLLVTTcFOGcPywWd7almkWIV3NPkROU
S/bNOU6YRrX34ew2+6VgcJnhB7geFoN/kBvMZ5KFlW8FmoB6bYaRcIonoN6mC89xMjV7gYKrDuE/
+H4GdKhlSM1sIoqhtEbdgKmUhSiOKPkeeRQR4ejP+yjWyzFo1NvwWdr0lAd4WDQu3WnqDs36ZNOy
PCQIy/c+72YiYSrkJXlxeVvubYd8iQv5F8/9L4LDJFX18rWGIflNDv4gy3459ZzuUjgUqQ5ECMkC
SPr2rh3ivfkcahEcRaRfwqq9WPyddmS1jp2J/SDJYuGHh030kGgJldtZnlZ7m2j6RdVb4Hc1YqYF
vbUHgFHlXvCc0tWHBaEOohIXOdJgluF8axyIuMEmyV4FMmraSkPGM7XiiKSNEWbs7zZuiOP/brbJ
NkY9MDv1R4UbHLEDODou/k15jFK0QJuZGqYwbYX8SkdBdKbTKFLcXanu7TWn/LmKWakyH2UiJtpH
7Qe3vQ0oP2eUGFsPU6PAxCJHK6963+4LWKqhtzzgvXoPRaw4Awu85aKDfDegGZxhu6e8MUpPV03m
rTzTD/WI5N06GGhMFsJNzZCpG2Cmm0zMrYYMWOBy7GVkEJAW12hcwTlnioG6l+AamAdw7yi405yw
nhDJ+5jxvjWebHHKDzBDKw/0IiRBKTgeUMwRRlMqfawGjo/ZaiYTScNxkbH/xGd3DAb0U33PxNMU
FKKwaRF+0kZ3y0x+ICqx2Bvy09qZV9lDaMLuOe2bgf81a/91YG9SaN0epri9cwDG7Yfq0CNR2yOr
LhFbcB2VaaMvbnEkfzi/TNClObkGFI0jlLSB0Y5Tnrqc0yeNmvlcFeY+nGKOqTZCORklL1neIGI3
jEbGHmzLOiwX6cf2HLksd3EiO9/++o///Od//efn8n/yL/WgahaNrf7nf/HPn5gJhzJHdvi///Gf
L6rhX3//nv/5mn/7ktvyc1Ba/TH/z686fam7X82X/vcv2l7N//zJfPd/vbr9L/Prf/3DgZvErI/j
F/iqLz3W5u9Xwd9j+8r/31/8j6+//5SXtfv6x1+fW3ex/Wl5qdq//vVLV7//8Vcg/n6f/u/btP3x
//q17fX/4y923Xivyl///ju+fmnz32Sdx3LkSLqlX6Wt1oM2BxxwwBe9YWgGgyqpkhsYVUJrjae/
n+fM2Nxrs6juqhQkQ7n/4jvn/OcfJ/g3qZTCDgLfsx1H+P/8a/r5+xvOv6Vv21S8kJqe9Gz1z7+4
7fr4P/+47r8d21eu73mOq4Uj3X/+1VXD39+y/+2wJVTacV0Z0Lurf/7v4/4fr9//ez3/VQ4QbknZ
d//5h8dR/+9X2Twsn6/EyFQSJqaFdFih2vz+18djUkb8Yft/FXBvpTMOHn728j0Q+jFLJPZbQIH/
7Qn5P9/3v38fVg3/37eSPKJASuF6DNOU0v/zWzWLt0BLTRMTLTaq1r4cpu8ogQKyNQbkVf0FOP5n
MK1NLsqfCa/gAqx8kzJzYD7W3FtteokTpjNpbPsbu7Bfo9U6xHNbnJrk1POh5u0fbaw6rHf23QI3
TFoXW61FYHXUqkfVNRimFZp7jBPW87ONwAmxS/CjKFVClGdYXocp5uwjp1nmI5cPW/k6Vw9ryMC3
rYKvNUHvPWPRxwAxk+JhQQlfW/Zt3i3Y20hiTots+KYDvWpol/c1g80rVJlPHKZfcpwB+mWOswMd
mVdb6hjZ7pE1qcQQJFIbrrTn3MeGqRwCscmV/TQ50XJq5PRWNuMhCWi1JiJ5ssbDRyqfT32tjhWX
XS28PxluMZ1m4JxmKGe88K0M8hqOfqpZHEV0mzapBqlL2VsJqCD8rbv6Q0bF9YTjd0AIYVhQgWUq
QR+bPSf+uXb876m+Hdfpkx5QMsKnxtL2tnEr3MhyNut//8bc4jaCuKwwP1QrqWQSO3mPqz0WlADR
iUsPCDnhiPaO6uukIvkx+VyyqjwVFnaRQubvdW5EhZfMMyR4jlrZroofEufYrVjivh8LyGX4p1HN
b1NRRYcoWX+3scJNGUl1OxJQHpBQKcmqH1sybCkSsNXX8nBRBSQ3zTYU3MTicsqsrZUpAkdwDGAo
3QHGY31Y2zdaDQv9CaVUb4WvLZtSWYAN8Xlk7ULYHd+EFaeXTZhlP1u6f2uLFU57RAhTFHraO+z1
6vS6JpQWx9EV2dY6/bF7Cwu0gl4E/+khRaHShhmRg3S1VPifbcvkosAXX1Zy2vqMQWVBy2NP/LIk
rTdfSKTHWIA2m9FVm/s4567PTZqCRlvshfr1ViVQZA3LBRHTKCWDn2xYorfbRtfXqb0SscU4jwDQ
a0dlTBTa7LsToru6Z8BBBiT/6RhRpOc914gPyPjscTz2SxgF3OgwIqVb9O6WhX3EUJbzdrFmruE5
Ofk59A+gZdapX0x9wCui544Xx4F1tIRzztMF+8P84MUM+fHvoV8dxB9wO8i37g+GGL/mhOud3oOh
Zw0QYLOZbqgJdDzXYEcYEfOLaP/5Adzql6v672rmg52VwbXo+Ben8GjiuRgxD9qEJcPYykITM3kv
fdORIWBlD83Q3HWLMJBi/+303W054jfQ5MmlGIerMa3YOHqSptdMKcC1tl2EiKSvGXxFZEe2Jdht
EGzToLyepkePgl9O9IXa9wg1wEF0aem5FywgSMdaSLlkKzf5NQ5o4o+NoC3XBNSKCrf2LI3xVgnD
HzaPxLJMkDKUJmJJfg19conYZuJzy+5spsYIQ0zcCuRmdvcZjPZzRaO8pFN7GDA85Mx7qMb6JF1x
lvqL1pzwwozIrYoMllrJu4nkbXv9FYrpXRuxCku/h2nK78fhMLT6QWr3stTToak101YTw7sk7HYc
xWi8rTC7r71DFLmHbk52YcEeulMwHRMDBBVDbwyV0bdicmBPJgQ5zfeqYRids7eF/Cs3dYExVG63
uC5YwPJD+VelUp97S48HksmOYQk9q4ZYbpeG3BP7UlQKl8iZFZWjnfK4EuIT5rsgYowbvnt4eSc5
ntvjQcXzwzADxwzypnbH5zJetk7dHybqxZrRv8DPPASSRKfZ+cGpXeed6qktSaf2wuE+q8KPxCf2
A2BpcdxtLaC6GrGbWa+VSJ+FmD+bvhy3aeEd7Tk9i1Szv9avRiQNNR8wS0sDiwziaLiiKbZ2oBxs
9SON964/w5UR0qopR7XPD+M2zV3J2c/RG5+HuDhPARdeOvp7qYh3ilmuxj5q7lR+ltYktiiHYm0d
5QB2FKf6srTlXVch5OrD667Y9ZE8QHhdPJNYGWIGwYcyk+sTRcShqsKtIypuToZbV00uvujxt71h
BQCanA3yC2sBu8VJI1g5CJdC3eFOPjYk04sU6eGKyyVqNA5q5khoRqy6/XbG4DrO9HuBXcuSn7Gx
dzCmktl8h2iIV6pEYumVH33fHaXF1gG/MBh+TCMn9qaWvu+q+rdqnRf6ssdmat+ccX2N6hoTOQSe
/u+x1xAy5iKpD128aWvn1bkNe3y8ah/13ZDgqcH2w+um74k5+7jC8PgU0oxcwWNHn6iEKb0kmQUD
Ud2Vtf1p28NDHj/PEE6JHu5aXN1KwBGGTdd9zD9o/MnYvWcIcOnYwIY5KqXUEdelm3/HCsPUprww
Pn1s11sHKUHn6sfcpHkt3kvcrvcNjDIsNHuyfeInZ/UnmeprT6V46ib6tz30v0aSK/wGC2KXQW3V
vzkrTlNzS98F8quic5x0h5VOuvXqA/6BN7UffQClfjie4GVnGCxn4kyb4xKneyp6SCL9VAL+rFkE
meNOL0NA7OLqfHQg5GlAFGTMQTKvCLpxHCydd2su2RLZIAGzuX3MVvzRa3E8SZPlrWgxaE7rbM/w
Yeem2XPcqaceI4jWfpRDd2/F1tPk1g+BfwsLzG5MfxL2w/wtQyWeEXZVim1hEJJyPbsWtlKitB+4
Lg85bqiR698Q8/7llRHLvEp/2o2++dZu8cA4G5dkIbEg2SfW+t474qLIz1spAbk3053XLu9hsHzH
WB8Iz/rB3Jsc2AzDMXxcHIqgcYmCbWTiaovFPVRxvlsC/zkpFa6qHVkRUXqK6+KYl+Mxwoui6p6q
GjgnE+5WzA7jk1pdSjt605H74Vr1w9rigjjhPrBapLRa5XNURL/RIyVY4ZXMoev9nJXXTaMIDO/Y
C8V3HXLmQajXNn4oMJ9l+Y55xc2Ikwkc9TlBCw48evRE/VYz34qj+feEoUvShgBpSr65/XDwTTki
ndsqCY5qzlPmud1BccZk2lR97XBm8vAQyOeomZ7xn9opGxGCxHkpw4GJtzl0dile7QJ/a7+gQ7Wx
WYAg5Q7b5HVwcXGqAcw4MvI5pjbBR2I8Te76UrXwsU7LjmtyCQwIIBWGx3kgldizd4x2rz1tLJsM
iRbgHDMd0jq5Qa5aZoc+tZ4iJ7hEYbtN14hbhU6Vu/vR8aOdVXy4Ayk17nznQepPgdyvUXdtPp6l
6jdl4VCOLyyUxzufKVRuEzjfVLs2V89FTaA0epOxnH/7IjqwTf4KjQq+JezDnerDwJLL/JNRUQQk
22ubySF7cnD9g4jISiWGOO6WC4KoS8NJ285vS31weDIdb70uM/1mz+VmdOT9JGuczu39TARxtmT3
gzvt3BlsUzsg7RatB811ABzdVTdlap0iHJwqGxLivDKzWO2vFS2btnczw5PEWW4rxMbhoWFSGuby
d15wl/nVQwDx66IG1IAxwbtrdLd6uW2lAy9cvQw1Dz8crycpt3nW7ZJOHYT07tqZv42ZTY583Ycz
c6YCz75iVzs3Xi+uK3i7tabZ8G7Xyd9Jke3SiFxYXDg0PiCDXq5bDsDQ0adBXLqMTHHkEaINb1wf
gnzGA5H/RyRxh2fMFh92WAIHyzQsYjkQmU1fihV+apGnlNhAdlZYlHa4Q/s8/f2htIl7Iv/EAsk2
v77Um6VKtnORXxeJjT+nd27l+GJehYCKARbmoAtu1GbCBbaj7dBH3/12ivipqwnKHEcgg3BTOay9
EKvErMQnuRxD17/F8+cqnhMsbfK9cMA4gYXxs2+xBLIU5mcvSRddE093UY3/kluE7jrBvqEyiZTF
TUBMKYZGGjOaAHUFi5JtgAaG4+mIGmUgswsvXhVjGcRX6fLufZmiP7ylnNo95Lh/dSMImgRWAC1V
QbHPYZvzCOulQNefPtHqDXpU2apLTrnXNh/ZPnImZHUnsYaPATvKGvyTMg+jx/FuiqfzJNqNxWit
5Ul3eHd1CPY6F6SoT24dckiwjzEvskRyV1Jvmu+5+iBW5jXWhBuNneKIpAHrInHVzbxdEv3Q5esh
lu2udHgFp/XQIcVfeNvIudiXo9zC2C5ut6vwx23ItbFWdTUTjJuXyU3bopVDZN+H3/5cnTwZn8sG
lzSaCZ5DiQIguO/5+6FE3IQ3SkzU1DIj0SVDPuSGH0wXXCHoW/KXGAUochqQmOWGOcG2SvL91NWn
IV7p0+ebnnqL3vDiR0SwxMkLu7udZdUngfHb4KgLlnNbG4lYmScnW7U7o+sb5Hy2JGn2KzHksDss
GA6tcHaeFR+4GZC6SbSTe8xy9nGvqTYxgNXcbKzICSnC7aM+xEmxs3nnFBZFvLROXvLiYlBiQ7Fp
0mD636jUwDu4rrdO6O+KOQHzKY8uAJLwrXuPXYq2edvn+tzHE1oTEFg0lIKfUGOa2AExyio5pIne
rS1y6py4nWjPcuVKQiQ6cCcOKkw9B6fCafcjQmaUxRGmLlmIf2fkIgf1H4NFXXDLORlNltP6B+FN
qA78O9aj2tPAq9kJd6iHsgTNzhNS93D6Hzx2d0mBXWF+Gm2S0qrlesnxO+y8jU2EDQOjPboJkELJ
wL3d0kpsu8HZAJ7yPmK3Os4gZTiR8N4y55lNizuxzOtCoiPSdh+2n2mNZtfurjPf35kngmnN3sn7
o8NYnq3KnuwZvNVE/lpXhJGt72osrkvW1WYhZr5U7C8sn9arJe44J/2DzMShxt8FmSYMav1IMEwe
i4M5Cxs3Obd2f72YJYoXbhI3uTBJgcxd3wLl0wp3Zxaiz2EPxz0V/vOMN3cXBbdOB6lgkTCEFLPK
g13VpTd9QKHouHI8xTlbPLgRdqM1utYWpyH3vS71Y1irFzRS5RUSsp9WA4N6iX3jDQo9KbRR3TxV
rlmmI0GG5TcVbYilbpfq01KO739/zzdCjcUCLqkmWKqZ7SeqwWqVw2bkRkAjk+wVDATyoeAVfQhT
7Um+RNaf2oEVyAOX8ZAtaGAlc2IYtQnHQ+uxnNaXXJgQgJmeryMkK8j/EEto2YSEVilD/oDFuL36
iBdppVDE2aSZ8ZO2B0+vLyUilE1l9wfSKrDqoj1JPQviLLbOMlPWptBM7Zp+cHbZwteZx/GutYLd
5DKK9gV7czWNB6Hl+5qJdo9sBhGB+GUzwnXRUF1VK5FB1TKUQBrOj93TnrMHQgPtOuTo8NHcIKCn
24geo5iTqbP/1AveE8zpyFizWOZUM9eKL08NXp+t2a3ZL4nN303K3OEiJdcsiMZo004js5IyhnHD
Qw+c+ABsO3KWgPnI9abICXWwOcjCasnvvKI/m9fUd2LuMpn/xA6vv4fw11b5T5XifeKszIxyVfwB
YiQUhkeytjxROQmO7Tj/afARHoEtmA8oEsZj/jrnBWkao34eRmwfC6y6XZ7eKIo0asvkzW9W+GGL
HxXE4cWN4Td8+rdJvutlvBM+P42b/Qx6vmsk7PQwlBhCLmS/xiAIokcqzRNpMV9hMBQ+Ra6D5JIz
PhrGjZDs7KAibosM90BR4/3jRHur+ihD/MhRpjIrwCJYre2+FcUjajNFwYT5plih+BmjW/1RiOxL
ay4BhS0cE13MTBTuXMtkpE9LkCC37Umdh+xMLa6cNICdcd5ZVrCo4MExJQQqFzgUDS8JAzOeKDhh
myXilTfUyc6azCICmNSb3tqRV91WJVrNGleah3BhkNHWeQfPGaGrd+VWcJ5v/KZ8GK3nJbP0qeuz
l9byymsL4QKfIKIPFyYLYwmnFgKdob18syLi5KoC+8d1IKwu/lhkYsI6eAR1gRk/SR9na2gOc99+
BljtSZzitxqXnSmK5C5FPxwv+ykrLr3ix44iLEqpMJ4qde9GqjkDH+2SXNrEFKFvz/qSfA7cSuSS
/FkQK7NafbAKapxO4/vhaz4L3krI30C4bTCVG0wFv5uEtnmMvOciHHnIM+M3iLgdo+HPxbPeg24f
2PzRNQ6Bjc1TKkrrERcqyJCc0r7nKeupk7YskOOkT3Y+GwdGJz5L5TBBsW7639bGr0XEw5ZNYOM/
9h7/jU4EE6mBv040tEPtvhzx1ICsVzZ0XgHphO7vDTidbIm7ciZVJZ4nXLpyJO1LbbIVZMqdGngj
4jMKqYa5Gm7Wp78vbRdO7E+Ff1IxfU3T1D8W7t41iqu6Cvsru+ZpgElHyzTYZMzhATMKBOhdgyva
uogrhZsFTRdAZ5t+EVjmF9Q5c8RZak6lwjEWI1H6g1aJQz9w3zLP9m8LZFbmZJ6dcWe1MWvejii7
ng1oHVyPebsitU/9a2eYHysv/cDSoTmsC3dpFPTkzIyOAEazHZQGK1XTQxy7757H0LUNsrPkcxy5
OJ1keVNxTLrvQ8+JUC04frX1MWvqW2viZ4SAx61vwGA2KS9K1zd1DClUNKD/4Z8wrREoulh5oW/E
cY22ve7hmhM93uWFKo/NV4+dolmunYucUiLhi6UeR9/EuqE0V4lu/XGLgJL0sbJ9rydeXWFzEDkR
by7XNm+PCqkY8jxyiUsOlp5YYobZ5aEImGXmPW60Y/4VtZxQdjYexnE+j4G4BuzHDWZotz0uP4Oo
f0J34pkYBqz7kcLgNrQubruHUiHduRL425MaU/W4eeVmKqjCX4w5uMh6uqJ5yA6TDu6w3vZu/S6X
JGTIh2rFIiwI+kcswLhwGMdMJECuCPK3fsWz7JvkYd1V1+mgb8OR2kGW808c+C6BSjg/6JEjS0bd
fsEx24PP5/JXx1ETnPb38FC4ly6N94PQhrvJxj2w6dMDoO+vMQ848fj4uKu4nfPs0kfTnV8Fj15G
PHAi+Ngpxf8Ucn7g9cj2a+LjaudGL/T21B0lr324pKBRc1TfOuUJxCQ+DD04U9iMryzwu1PbMaWD
gfNj8qMKD6Yw83906FCrLdkeQ30iYLP506y9sEjlCUsF0RgeWLeek3KLJHcXQiJfWZJeJeKevwqW
di/YSnVJ6v7W4/QEoPA2kQmy76KF4tXFKaaKn3QkamQNYwKbIyhwPKjYcek+shAQIm2fbJcv70+K
AkTNl6BZv3qHyztU5U9HGA9nvTwsLm8UVRFj0Cz+61qw/8HQlNAAn5KlYvzlu3gSZBYmDZHap7Z3
GiYOafM2ceflznMUuqeCN7IDP7zpe4FQrI5vByt7Ugt7eCUsfGYd+A5WwLtx7g5R5tzNbDGPRVo8
rtanh7fdznZnvfVc4p2BskzMR1Ht8sFtWJyNxJXbkIgr/mLT8GTZEQK6uHp1+8w9tCsJYxK3mTgk
a1asERzYOLyhJoTWaCuFm1z3GTqzdbBZmR5xLnvo60gQXFiLmyTxMYyRv6aJ6Wqmi+SwFuTUasnC
PlkgQZOIoV4ad8E+G08Lw5GdV3SMUicq4XqR2d5LSPpDw6d3HYu5bWLGorXt3A5OMjzYI+IFC99T
WVJqOrHNRETDxFsR8o62GDbRyrLEWrLvPB5spiOEsQz5G0SxvC+LJx9LWCZOVrstE70tJd1SpUhf
bMWXB892IzX00+Qu1PAxCctRjLNm0G/ZVEIhThhYRTiR5EFH8PGI2QVzSzDtMn1wk/jcz8jVIj8D
x/GGGXZretJAq9j3NR9FtlzchCUByDtLH2yHcUScXwiqMfZR7Xi0Rf8YL7TJSIKZJc+4gHCRwVSH
MRgzTyB+uw9pWZF1sALg9773FUj6jnVN6BnUsR2ZNqF1tbmQ8O+aCQ/Miohv5ZHwZs3jflWuOgrw
Hsdz71BZvM2ZRUgSrOvGbuXTVFY1UYPTpl0Fpr/I/nGyO9YLIWGjy+JM9dU1x0CXrrjlOO+RI8N9
jqfLtNbracxWXiJasSl/7kdmYxAVpwKPKlryBVC3/0hX20ZVxyrRtcgoS0aiwFO2RchtNmiAd1Y+
sw9pS/nSouJkAunnyRGjLzC5jgvDIQzAeokZ92yiZ8jwZPtIZpS9xe2DapkbdOPQK1Thkm3QtplP
wi5y5t/UQcvUvIPS3S/1SCEH7ryzZyDuqn/29GSf4vE5qGZ7l1niVXYtdrUU19CQ65uebbWXg3sg
EiShd52xCGaaann5h+2wGYpDrwDN/wi91dkMGh+rJO7fZDs5hNsz/QiLjCMeNF7lDdlfDW8IxHN7
cOIWpwsGTxkwjD9h7jS1KU1clFW7wl0PdD1ml01RujJHnVquzsTKrikw8QxzOIsYgaM3w7wD1fp2
FD6rz9kZtklP4NgYbvzSkdu2JNEkdABThDW/ERjnb1GAhnjIpReLXXpVyY79dYO1spLngu/GWoB3
r1VH4T6gMUNiqS9pdzP21YrDOQIzt6e7GHCRs4fvTMlsU+A6sg14C/Jmao84Ynx4PLP4AwIEYaxM
4EnxgWrI2B7OF66e+IihOL4fVKwK31GOD3mSBfpSgT3KlKIH6RLnVIu1OlvGSMSv2P8tWMItyu6P
yp/faiP0iSI+O2vasyeIWEYB/rJ8wPOKSOi8BWsO9c9q51yxWc3z1HyiKl73QWX2XARYSGdyN4Oi
WlJYfNfUaJ3oz7nTPbB5qU5z8cfGR4TtNG6B3G4bp3R+YTBGil9P66P76nPRl3ZiYzNrW+6aJr23
MQe6iU5ZR7w8oXVYKFO6zhHuwmAJOLCJaB9a3iuyC3ubOtdTOxCz7qLVjYY0u1FIiAi2q7Py0tLb
7XxCY+xF7irqnm2cUSs4ZXLSbvzYIgVnUEeVEBf9w1ynn+WK3t9aGptJtjxUREhu0bZP5EbSd8wK
natk3u5P/IGocjTb6TJAHY0m3MvX12T5FYIxbJuqWDd4kLubaUwO7EMfraZEu44AfG9lRydhquH6
wkV7NUuStwU7SjyBSze69j0M9XksPdgzfhoJnY2Db4fKa/+Mj/yO2M5xx1FPFYTxtVXjh5PiFB/K
CE+1NX2MfHmnfdx8h65vd3LSJ6/xnwDOKyLCQb5Dbd0kNQL+xOWzEMztDuigJnJLNChg8msx40yw
Oh6xUNFXmq1ilyokirp64RpVOyc4gO8HDCRQovvp69LbGiZz8l8aMb06UWHvZIoPY4PyYB9NIyq1
njwc5RS/MeSyjsvKoQ56utWciZsM+Xg6griHJgOE+dhFN+N5iCg+ZhBEHrnYKZHd8AH0TvTMt0HA
nq6zxm5bG5IL5yhWrIbugoC4CdXMtwv8ETe0qNn2wGCNocIwZWBVDigWGmIMx0KAOyAy39BkHViZ
/Zcv89khslDAMGkP/t/duIZFsw2V1ho+DQ+zSMKrTYBr5F6Uu5IZq5uKZ6fDuCjpaTFEy781MTl6
MosOPsOCxjBxrFh4/oLYQg3OV8sMO+cC0cWGptNgda3h63Ak1Uz6DXNn6LvccHi5IfJ6gUlREIld
a2g9j03OwbEZzy6dh8un5kafsVIN2oa1kutcrVUa71oV2dQ4Ed703BV8zs2cKySBF2KQ7vmqHkv3
3LQOMCEhHDEDum0437NWW8j4mE6lnxxDqz+lcxNtw7For4IeN822N7mFWY0FyHyfe9ET00iAIsM2
FoZy9MEdY8M9toaApIS7TCCR2rCRmaEkHXDJ0HCTiSEoZ0KtTHWMKTzyWkNZ5oa3nAx56RkGMwPG
zAyVyRTjM2SWXBpeMwDcrBCfL6AH9F9U7MaCGzuCDNQzcyq8RA3vOTNeNTSop6tn3REgQnTrrUc0
/eRW8pcHSmpnhFaZvhfnlx55lEBWWl8SpBePo7aeHEOiZgvrVHc/e5jyRVWwJT/36IGuKhBWimZY
1ncfE/YUwDXA0XeDoRFmjbBFuVPfuDaReasCPipXhR/r8JNgHo9AdP4YQY1G1272kUdnV1g+6VYg
QJJDURvyVhgGt1weW8PkSuDcGEg3BdalMkdu5vsQvJ5heX1D9dLL/J4N5+sb4peIEDyhgYD5bCAP
hwouXPhgBSisobaQv8Ws8IGIZ0MT54Yr5sL75WiKHdswxyOCwtAuyus8qREqGDK5BFGuDausDbXs
UbUXhmPGQqckg5XxgmGcfSPdm0+FgH2OMEdHX6D3neGidZB+uUPnkzPs3CWg04NhqBdDU7uGq1ZM
1q4Sw1pLoOvS0NejPgtDY0vDZQ9gAxs3CIhzau7G1KLajjxS7PzvChKVaAG2OvGYtYdVJl+NM23G
mqrG59nk+GTCZPhwx5DihWHGa83QxFDkseHJXUOWc5yygAI274DOoxVmywFDTw2PLgDTowBCHYlC
t+2B1pme3A5A7FHAexKGHs+Scrfay6sgg6m1JXg2rlpbXBPPyluupCioFIHkXUPLSw4fZCrE4QHS
B33t720BqgXYcVI5HzGsACpD31OFP6/g+MwdQnQLZA+OqvrpdDwiUo/VNSmEzMyNY22zG1vMPpdI
PuQFol+PcTQloDyGFY4XfUfxtK76CM6X7lRb/pmQDlRB89XN6dvYszIwZAunVxkK3MZyBQywIGCD
ATzGFialbflSI1Dg6JhONZKF1WgXJkQMFlZdHmt6F1SKmhmdQ2AUD6PRPiijgljc4LQYXYRlFBJw
uJNRTIRGOwGkTHak0VPIxXqsiQIlMpk9L5KL3GgvIC0chsToMWhW32ej0HDr6CUf4zPhtx6xxtmP
D7G5zRfct5Mqepbo4xBKp/VeB+qX0/xAXpbXHJ7HbsIXN50eO9J16emNbiSF4nZxgSmMpoSmcJtz
PhPOU7q7nEVXnUXDrs30s+eqe2nnQHktF3Km21NZoD5bomI8tL147oPP2ShbIluIHUrZUPl/hjSm
dTYqmBw5jDC6mNQoZCRSGY/tmEQ6MxgNTRhQ8fmoQBi9oLDhT6MowmTUNuqbqQGujvDYmo0yp9Zb
1yh12LShM41+F0h4BGVgbjQ9ykXdw3ONzSWCHyJVmQ8uu9Yogfq8RZSY6rd6QpCkadf5ru3vEQGR
NEoiZDztThl1Uax/Z0ZtpIzuKDQKpAApUsmNd2UbdVKCTImF6b0yuiVYP+sq22BhlZ0YguyQI2w8
hE6WUTyVUPFMllBw+R3Ctx6LpZXJhZlhzNR+3ONJAPhfQZ14PugC0/JNhkWmGAIPgUJ5L1lONcr5
1hFvqQ6jTNqoB+a/CdaQAjVdQ+Nh/Q5zzLbcJM2uSj0/KRhA2lVCWNMvGQUvaZTceV34o7gQsd+a
LcggEdW/LIWeollNMOkQ4CNkYQRDEUrlwQQgqvbCXx85kfBUdKqDl4wnyRcJc5xfMQ5uxcJtQO+F
OZSvERfQhkCB0s+KodqGQydJUcrMys464zWud6XL599aiOx18wGX3NFiS4sMEoviRTS3QuPzDD+F
SiNgtx7rv99tGf2volUzvpsGr6COjPov/GigIXt5tVIW9KFzcXssUYQuQsTBXIMOV6LUWD3oAZgv
YnlZeEQOqtKnJyZ8zQ/5lrxTd4LIIdI0iYpVy95qlsexxNWpteqKbcOKlRcvS9LNEkoQvIMVAy74
M7RplViY6+ClL9v+lZ6IuGyG+YTMs6DNMHeu6frJ0z6Ws95F2v4IsGvDaH08L8vADR41aFmy9jHv
SV1sGx5tlmIcH8KPJSGpeABKR9dKgBJsvV0tVMCBFX6ydccQmz53jxPQPgsoLezkq7A8dxs6/iMz
ihv6DkadNgzYVL5yXB1hwf5QaGLZ7KjbLsZuEOOLeeRlFzE74HLXdFa5DULJbnu9kREQlUYFtPHr
0ObzcphnvNiGgKhiz0TeYYjHCFyuHPBQh7y1zn1DxySThnSNkJPMxxibfLwNTQJTx9QYr5XotgWH
AuwSGS9MmxhyHMWYP1No/sq0/x53AFRkBLyhGVzQKiEGxbhn7WMPZwau8JD6amwom+WA3JlNBRo6
ghJcCKKoI1DJTsOtWonqKeZn0VtfKUsX5Bsdz/GQH6MMR6HS41E2tIL9Uj4wHeq3osa90od5jr5b
xfyl7l10TFHyu/OY+iwrH12axcNM4DINf3Df5ba/8ytEmDq1Xjx4S1wZRpamnceGYLmrlHyph4VS
7GEpGIsWoeCFniq1oZveDb3806/6bUj1dhETR2PAnLDHt0FLG0U7xgvUXNKhE/WP4xRwZNbDjVO3
3IwhsYBlWn67WNWyKwqe3C4i03Y7dTIHgMJQe5IaCj1jeKKY9TJ9sDD251WJ3YfRXQg/ypYPRfIT
gBFpBdmubptLiQvK1uvXNyeDtMNw68pTwUdsURuFK05o2D1KBnyF8i8ZhnqeTTjLqyr0uxWD26E0
hqv7XnJ2ngyJXuGYYoh0+LmUt9CmL179kXEjfdNMM4DhZqM/J5Nkin6aUDStrggbYgf1pwYx3Yk6
/L2QqNDEcNlD+ui0Ffsg23Z3E3F6DZhqtJKExxb5NgAAKeyO1GBZHULLviErDKtnFdzQEiL7auzX
bKre6lG8TYIgCbv/9Gqk3h5On4oaYzG/WNPZrm3/EiGH3LFfP4cN1JmD0r8KauIKVgbDfIy5bQX5
HUK234GyTyhbSZi3L3FNCExlfgaRxuelzK/HOQTrwn7VTVhqC8b1mMqsAZO7voHbaO2RopSVOvBH
tLHFwKVHT4jQ7ZVt01MsljOSLVoASx5pU6ko4/hRWJThCBIAWNR9MK4pOH12i07rMrgl0YzRF0r0
ZYm+1YAyYYizp6LDpX9h91Uk8tNfGnBIEb1MAqexzl1ucW99LSPeAZ3HjGfRzsl1iPbsbLlcTffK
ADbZyINqCgTQUeP8wmFj240Y9CiMqnGje22t5s1fS3WF5D/7LJzhv9g7jyW5kSyL/svs0QbAHWob
WkdmMiU3MKYgtHBo4OvnIGoEi1NTZbMfs2aXWVeTjIxAuD9x77lyOQZo2X0F+D/v3sweSpwnWHRo
E8iI3MuWWRU9570FBqObWEA4OCXq0zhSNITpwcg9c2HBfkgtfe/zY4aQZBnp05TQCBtl81bZ40dZ
lD/A2TjgWbk0p309tnd5Lfam6n/kLfVjXU8rP49oOI9+g2aU/StKls6HzsG2UNXHQmdDzRTJdCMk
6NoHoWnU9jEqKtsu3403i6K4rMi+TM3XIKDiS3S6eVB2hFaNj41un10wFCuAkQwXUwMoWHrCjrqP
0gLCdHLs6UqAlktUhuy+zr1T0VX7W9soPzRZP0jEHAMD8rC/ZzL7UnQs+4iI3NL4AMC6Aus5Va75
ZOf9NWzidwZEynCQ5DjflNFccqPbKkbrQVI/TDEU57ruvAUWRjxrIRVo99P2u33gDCgL/JyDvzK/
jcixNSO7oiihiMztV9amFzSY907Un2pPu0SwF/rajWmkLQRMSEVtZf/oWhCCyJahdHErGYDGLP9s
Wme+M2Qszf8yxpvAdovWYUd59IyINSBYnZM+7jEB1EG6jppgN6XR16TJ71Vkn7roZ5sbl84gMiOK
eaRHa3rTknjbynnJy4XJevqirAbZOOG0FVUj3CA4T6R9iwQQx/wj93NQHN1+W0f7rIEU7KTaEwlp
u6L7qcnxrBNymeX6tiEX1aeYw0aJ/L/AuhCV6bdswofv/IhoS/ikZ8czcZTzhiAtSiI2XB5Gw60I
uD+owZyZ/tl7SDy4qULIfiWix6HxdqIMJfUhg6qAboaSgT9WfEdQi2yZc8M1eWLnlmxsuATRJTAP
8Xm/pPmTVRZzAD0+FNxGi5KUbbp0kiwYHgKRCH+48GMWodt86k149CPj4g7PTkr4vF+yTx87uc9b
64HYWyKQszlwbB5BekPx0IHKFpssdL9bcbB2qpaJWTh9iUaik5bToY6ylzG0P2tM/yqa2FE7DJWn
MOBxTLkpy2odZyxuXcH0q4ARXmrDO5sRd1GjquwZFdCN0HfIwHtMIxvT87ymKmHfG4+jWb5HFQRj
VqALvQl++jIGTCnfGvZACxxbdd5iEcG4wyFkncM2uBPBt7qFbV1FFaRkCFd5q/n4bvKr8JPXMVYl
A85unRpatwbEQIKAqR4yU52awOCJpMhCqR4jlpQugWM0DBS75cK105++BRUbYvdCWWcTh/fMBu4W
/HzXdgiHVV2D7sM0+lOCYnSi514lnyWi3EzGBDJOH6zlNr1eMrWxB7rY5rPkNsmBfHu5Tsc8IT1H
vbUuBAYmE8T0K0iZvWtM2zKr9m5j76XXHYwpRLKpZ9A9GGInytxqVfHiZdU5GDzGlXazQC1GT+go
JEUmlWvcXGPYzqsaT93CGfgmCdgpNUKuzq5Aqs/7+txl8x69+KHzRK90L/hjUwktuXDCxxxhvt+s
5h0RkJCDE06PXSieQQLsjOmpRxON/P7sutlDVlFTupn51XTDM34W/FMaJqpicO4hHYXudLZUcMIv
ApiQPyWwlmU2HV1r+N46hKPYNQNjVKJXvWrWqgDaI/WwWUx0cXNMJfntNUo98GX9UlKXkQN7RENr
MD/RPPfTY2O7H7ySZ4cVOakay9Imr7kZWV60KUnMwk2XBE4km17Ki2dw7IB/3BhF8xhJiDsBnibP
tH6ELsRkj0+cfR7Pt92XuOvzC2ZXBzsYabejA5C8QDwkeM1WAaaYIRDgivqzrRMWr2G7C+vh2a3m
Mwe5JmE26VMfFnuZkNQTS1wutpactHCAIKBOGUGrwmMcaFQlV1zs8Azm8acr88dIxauG7XBFOO2S
poO3sg6pG6fnun7z4viYF+0jU6iXkqCPZVEU32UWU/LBJiAj5w5P2WseXIUefTG2ic36o3aGH0Dz
CRoOTzVAQhOq2yJTyUl0/iVRibaobP8JggiQmzalXOd+9wDc+hSci8SdrgymDw6Dh0XRpd8ohyGU
+iju6c7naAgC/Bqy6fwZb85QpdTu+iJ8c8DTrEDvPrYt78jgE3s+WH6xbr2NsEOEIV5/yJgPNVVP
MFneo7G4VwF3VzPAu6INx2ZZD0+ygc6PAGXjmPVzaCMSsNgn8S4XDHZoR42xBl/lRnt76j7nlzeU
wRMxnF9GCVp8LNtLNBdubUvpga6oEiF8oaQuN5X6jgqpOEqTS6hqsLfoOt9fBvOo2ydt72b7Ar7C
EvGAv7GNFFo69oZgdilpaXfJdLRjMu38g85wbh+z8uxsQcR4OocPDljBI3t4Cly0767ADsDI1t3o
bWxsreQpBx21GNoMXYeNNSRMLp2Y2cJiGeou3++qRQ8yXIkPgkYJY8p2HwIcfStm6Q91V7x3DuNT
u2ZaQL4MqqEC8hVdmicJo+PLutDeEnzLK4aw/mzZ/6FVyV3FuD+223vUtBb0tA3qKm+tH9Abhfuh
JmhBhr2zhL8MaEIBmxwJIVwaWg0SXLpkHKLEWlM+KDlka6LI3ocOwxrTI20VgiVbGI1OwBY7RFex
KWAATfpywWsH2MdR2R9j3lyvcw2mLOTGJBhMp8QG4ePqp9IH8u/nGlFwLTEl8XxVlPEDCqZrYqJm
qzFCETLW26upt7qlIZ17EdMSC3sADwTYQIe1n/vHzqQ+1Mdh3LAGZUjAmATzAEIYJ/1p5S1zXELC
ZGK92gU/EE24u1SO2ISGNLdZnhFMZr0OqHUodJqfoXCu86/J4PSfPFYNQaHnpKzRHdJG5LNmpDJP
qeMl6PbcB+6VMz0JHarLaq5GjWgO9vfUoDiULpT8LgOl0MiN3QC9zYO5sDGxW4j6ILwJbCKLfnPc
oNZCTWxyxqvS3lfxeGH7c+hrWK50aaE1E1AZ3SSfY8m2mayAbNVkRDvqdN70SqR+sMrJjGHRm3wK
1iDCtc1lkPTlR+ZjWDGDd9eXn0FmHmipPmxG5nAeHrMO4kQUIpAJrNdyOBYaO/XCIAc7cU5xCJ/e
T+/nvxad9nvR0LplzRWTGeqoul/3GZ9Pz+bDUu6yNrb91JLFF0OjLEb5AcjirJXpexEd0OFB46go
1cxUf20CeZyr5sr8qU3hkxOpDy9gozYHvqIXnV9jpZlfUZmAszTvSwbYuyZ+ciR7ViZMu8jqWN8R
9Wzq6K9MkeCQi5qrxnQdX0K7kLdYk4BpiP4UM4ENyvExjOsPU8HDyc1VCtYXqBauQRViPFVNw8bQ
PE2DuJtZbbVRvPMVhtmZ7r1eP7M+vQZOcNBAcJnZXGVV6OXbYToPTJQKMFpld+9ntGEhj0OPH4Tr
tVsJs8J65aoLEIWffUGmLjTXHsk91C9GbA55MkbeIaAav2OweGcTuW5a45nqaKNN8tuc41Y1jA9K
rtbMwD3Vvs7/rExymDp/VwNR5J5GqQ0ZufAnnr9pxFkp6te+BCOP4mUxGdq3gG0rkm8wOLWsFwFW
QIDFEY+Rm8GEGh9yJxtQ41dkR0DACS7zz0CokqXT7xbVa+2gCxrT9to43bN0OYqsiMVRGX1QeWK2
TSVeuSqlVCH8krKjZQhrPdChvKvMfjALLj9KO2j+wB0DWOlNEF71zD3E1B8F1z0UC2vnuDHyOZ2T
tPLEqphQm87vs9cO9gyZQxFeZ4Temw9iNE6Raz6i2HkSWFY1o7q0qppTMWkk/Ph+/ok6u9tkfXjs
wumjNaetbz3FeXli/fNex/Y3VP/7Ahx7193Ldtx3rvZWjx9Kr66NJl+Jq68XlpJ3RegSUo1ak0H/
op4BPQF5UcvWB2xLVpMl8Zj7NnmmbfJgc2Qy++hAhXvbsQ3OqY0eD3X+YmRWAx7EW9SiWSmbniho
uUzcwj7P0V6tsLfC/+E4uAqK8WSxE3TnZzrU8pehynZAUQiatu8MAzd4XO+tyTt0XnvuaSd8yihb
r6/sW/ZlQ9a6y97HGS7s1Q18cEnNJDM0qseenVLD8L4Ji7uAxEC0Odywc6seibBeS5tie8JXCWqH
0kA7GQO6lKJjZo5I4Zrxq1YAqyBenXKXDWtCn7nyI/OubIxDOsUvXa22AODxSUb6XQQ/b8Fmi749
O1suBYCHHp5rO4YsmZevnGj7IXmY6p49d/zWo96RfNSdkkx4LPxl9y7ySMRC8JTXxWBdyw7JtuNC
hI+1HsXD0CMTsZ9jVfwoKdjTiGekN1POf+HtTDbKi5J154aUJDwtyU9cV++g2wGDV1W2Gt8jRCVw
droPHZVRigHdSxlhAWAzfVAvhRfqq8hULxljy9aCtJ06aNlj5rMbrcUaz56deZfFHfM8GIbB2JKB
tFEzZRRErSKrfswzSx3L8SBz0LIltoXcpK4G+ayRA497XYivmAbd55xeM/yelh6arzYJ8JgkK6lJ
a9kOrr7oS4J0NHhSocBe0OOKyEVO6G0yHyclkpaZFGdwMxSk58XBIRNIkkSbsnuyyWO7uhq096jg
pAGqgdCRzacj3v0kZFAvtJ3eJGIZz01AKNj+Ronc0HQ9FZ6x+7f/p7bM7JfHv6e22NBMoNv8L9SW
1Vee/aiSX6Et82/4A9pimP8C2aJ7nuM4pmnY7n9CW9x/6Q5TR53oBhoTxzXM/4K2WM6/HMvE521S
ZdhSWuK/oC2W/JdluabhAZKzbQfO0v8F2uLOqJT/prbYMy7GwKNp2QavAzM6f9Gv1BYhE18iy9SX
2kTskyqa5z5OxY5j0l96MA0JCph+cN2jlPONQ9zTF5jGI8wXZ1c1qCFT22dbWFzrpmHMSOGZ91l7
cnEsbqSTHNvcaxBuM1oZWnW2IuxuNosAMme8bBOIYty1CiSzSWpw9w4hygK57nImojpHipyt/eBF
kIu0qTGSMQVBYQpqaNuN0YfIn7Ed2GNebwgCbtamB2qhI18uoQRc1LVN3gg48lXaEfGVVCi1yIEi
fB3Vy8oDbK8Pyj9YRl7tzcGhkqOAQ6A/bpTTdl+gpwGSlnSwcfNK3ph7ZDDqRcI4GbFG84neNUsB
dwBzb9ZdLD8wvPR3yXSXe89mEj2mwte3zoyFwJLQQLMjqEqLQTf0Yk/GR70yU7PaWwPGfKCJltP4
d7qOXMWmhasb8+6Xh/EviDmSB+mXD9nR4eS49B1CB1TtuKYDN+jXD1mrq7EaJxNpd+kegyoK9y3q
30Y62wAw3dJFZX5pClR/rX3MQgldJSHS10uC2ZSMUKJwZrOgOjKGjNc9G3UA1WzKo1F8J4foVYks
WE8NPXCXmiPULjLYyqJZ4zG/B2rAFCpDstgk8QmY1E/srhKLsPa9CYG6St+6sycOx9Gu7XPsusuy
9jY+Gq2icC6Rk754Nsqqv39DHP23N8TQQSGxa5Q2vYKlS5hIv74hFGmGlpLmyN2DbydM0mZlabQr
BCASyAcPHZb5l+v3iDDDzGJ8zsBmjMaOCs1dKbfByppwu4mmZBMzYSbM4hRPReGxqGQjSnzHnP00
r6ZYA+XM7TKUDa1rMmU12nnuBai79dKTJTO1drnT2WPc/ksynEf0m/AFSTr250i2+8JbW32Lrp5m
Y2VKYjZnJQnrMvRhESic3gZTIydHEVdB4JjrbNG+N+u2wyIuyHtu4+xuckKH0Nh42iD3w+wEk1sq
eSo8PWGpI8AREuLQJqL6Buk9QUtFKEOP9AAXFk49vdr2/nBfB061D4bUf7NnsJGt8NL8/QdjzsfN
fx9HDuekJM0D/ZLnutieLDhWv34wUgt4fSFDO/j206Z3SBdu1GNY9+QcIT6jSaqNgxzS8FiSJmyx
WYgd9neOFULkQ/Xm5J63CjyyWIs0OPc6s1pD8+9kMcDlw8/CzopHG9EfQwzQF+u/f/nGn0/TP14+
QznXclBqIwCYn7tfGFjMfX1j6iO1vJ2YZmDiwKnRSg45BQh3BJYnf6r2t0fJ1qbhAig3Lqh0mpCh
DNkmd8g4GRl0yX4kqbSJAZjXQQMSSu/2f/9arflL/+e32tKR7+v4Ki2XMdB8aPzyWuNaUJm0HYKK
lKxyynWYekxHREGnq6fOc2+xjgrqGmk7Dbtw3J1jqje/dAZ0psWjHyr6QH3agBPMMJIQ8KxFnNRa
kK5cc8xW0N5r9IwkwgBNZ18A/xhLfIySKiPufl2MKl0PU/mW+iVMKkpvlnPQl8msW2ha0YGk31Jq
8hDoHM89rRWsdG/bde+MBL8HyrY3oVc+GPNBigLlW0fmFTYtxD0i7c+6FZKE5zrPlE+Mu00bW3OR
f2pEkmqd3m4NF/ivKuvsD6rdH/f+Xxy1Brf57++qcBymnELXXYl+5c/vqjtZUxv4UQPPhBeGCwHs
2GSuRyth3WC31aEOD/4s2sM5iiIVsCuxBWL6fqNvzq/VFXxJXUJyJ3jJ6D5Wf/+xG3/xsQtXx2/C
0Wd60vjtwo8kFC85OmjV5tem/BAEOMYMCFkYvQxngRiSIUfJaNW3R4jLLfFGkCcOnudxxBFouqgr
79Fx8680i97KVPzTl8j8/bYydL4+bFQdMs2E58nf3kLMPn6doXFYotAguJe5k5e79VpHssVu3aIi
6ddqrr0JQHiNGEOwG4/HtfBJDEw1A9VSfwPsxBfd5CEaU4eAk9D2Nnb8FITtsRMk4ZpMYf/hnZ3P
pt++UI4wrfngckFEypla98sXquvrlleb9ugz0d2NdCsYfGmw2AL77X0iUgFOiIm9TVwNIooeewnL
nSVM6mArtC9fR37kDCgbzX78p8dyhu/99tpcEzAg5aLB46n/fuGh5K99tvGMIMuZ6uMxg3fMc+95
igoMJWqJgQ/VvlbuhNf+hDVCyPjfvz/mXzx5ruSJMyzdtcH2/fb+qHQqyq6djQ3F42B52RYB4LRB
0k5oCioluzUPBFRjOqlOqhDb0rU2Pa8bGKmoWIXA3agQFK7iNHx10ma4c5wetBEPY+FlxkE59dGQ
raJGPabz/dcI8FuhZBSb/MNP4v3Pd5Ny2ZV80LyjJnuvP3/Sk+H0SDL4pN0Y30buJVBeGRXI1rn0
bfFBtbmHo+5tVYNDSubNNiHgY8nOkpDV+X/vAPSyLrPu8FwwPrNYP4BK2hat9alxJOL+pKo2SwIZ
DJ/KiRTGejX7C1NZQfRg8b40OqSN2pxPUn409A8MDnMbOpgDTTOiXC44FDGQn3QtrBY2AbLG0FMZ
UKCAp0BUynoWxfOGIAaPQHgyEUc1PfpjHdyHZDytb/6hqii/WtwTeVTXqyhJMBrl+uPtCLB9osLq
HvOmG84OecXrw/9AX4w0hcTRflma5cTYZnpGU4kLmTWdkMG0GedrPS3BDfvVSJ5OcQ/abNo4VrPR
wgy3lGZqFFnWd7gUxkNkTP5bzYq8kCo+BxGXfGrxqcZ+h+ustdRWaxjO8GFXQPAX5cQP64mKESMy
s9lA+g9fI/kXH7zJ8SRMwdfcNcRvhydvfUwwDsNEkTDA1jOtOEEqOmq0V6fsC1/6g3KUJN3Zfbd6
GR7MAaB3qy0GITrIQoTsWgxr/M6e9rk+PQrS2DeJMy67hvctMv17y/Be4/lhyXQ+Rnb0C0qifqUI
iTe6JELfA9lLVtws1hwLi56WJC+G/IM9EpbBtn6ar8yuJMbJpekqPJMwW59pfTnK/h/ejb+odmzp
OobJyWI6QLd+ezc8lPKFVxB+WCXjcEGoTPqCUBd/QlU1/wxDH06bqg9+mC5GVYLOMOsPoAWdMXt3
Mytel4P1aqU1aTxz/RZlzlYDMqUVkfNPt97/qCtt6nwKy7nQ4XD25jvnl7NZmekQV4qoMV3P7EWD
PgiUmOEiGAPS5KFeDSuCVEweLbzdu1JnMIa591ELWMvEU3X8+6PQoET5/UDmBdmmSZ1oAJTkP39+
QYbT1MhwJhIVytqclbzWOu1Fc9BM++C1rPzJWI6OmDTZIMCCnT0I+vutqkR/Xq9C11Z8K1CKBxZp
y32IeavKu+da8bVzM/OcGv5V1M5rYZB0MgX8FsvxEEyzSIh7Cjq2YQjXykTsq0G7T1q+4gJouN7D
yY/KYzIDaJp88tYCldOVIeYey85XXAXRFiMh51gPVw7HJN/djP3R3GvczsC4mNcFXMxjo66lUP51
wF9aC+VtiWnGbNsanGphRsgB8rVVFgc0InyF6iL5kVihfuxptxeJmWuPpAw/lV5uH8fJ73YK6chL
HvZvRdYTnDYXL62Z6WujJnV6nPvwGC5abD3QsrdPODA+raqB/E4Y9NE2BFl0hnO4vXdcfPmi7ZCf
BXYpD/WXF6RgSUXfvZIF9DxTOrMp/aZcbh16Eaikw08oaZtKOs0RhHq+abWsREWaqGNlIX0jSPw0
ZF1+Ut5ETvykbZwxRg04OQEoAeOhUJ6+hq+6yxvPOFEg43AbxDqvWJJ2RWBtCV/H6aClH7L+qFwv
PVcB/WQGrOroEmtAAQbHfjLJoKB3RsmiJ2erNxHazoW37W0tiWsOg319zSrqX6MLLyii7sJOQ37X
hcDjg8BdhZFEeK/M6HA7sElp0NazpkE17XDhkDEbdzzcTlO9EsZOAOVHHxRW7XYgHJP7ajAQvcRE
2FOgN9X+dvWa2bCEpeofbNQ4mYXDiL+5wxnKYsy2onPSKlI31YiYNKLJJTuyg2fH/y0O4/1kMZv2
Mu2xE9kbS3fkWPP9cBtBoFrsFsFYnPtGvmMJweHoVnsosWwCbO2EJg1PUNMBjjJPol4jpUMqqOSS
2Qx/g9B4JuXn7coNLLUoCkBKrd5RjjHjxcYoVl1v1y+KBr0dSmJogLEezWfCBgzGxjVXmT83IvOj
LkJKzFxz3S0SBG9b5RopgPlHZcTe1uYXpEAgTQ2SBisy7zuCONalBiDYob1C894/932EYj1Vl9sf
rE3Y4ouoP3AebeI+NE+u2W0Tz/I3DbZ20GlgvjvRLqpqmu4CHTpVDKOydd6swrZ3ikHaAidZM3T6
B5aITZyad4RZxBerVHdB2+oHI8SFGmnWRmcTusRXoG/UNMEBlPU2H2xS0HHZKpTaCVlAd6IqTlVd
oHZsEvhQNsShtlK73sK8a/dWtQ+LYde19IdgM0hZ8OtkbfP4zxdNZAK3UQE5YMiGMeHKt1gSqMQy
r4CSTlTI1LbPYemEVyH9j0yw3RnxlbJi2MCZB95AkuqyrRiHO9W4Rx4Co8oyTq1LchFW7Y0Vhw/C
KciK9oetj77wGGvB0zz3q2S/J6iTU69vP/woy47tlJ+RbO2LXov2cQrg2dky4xjusoSc6YxoVs1S
/X7+9Mca+b9QYm9Qd+CdTZvU+sal/yKmMLwWEmtvOec6cOWtJzJuENgZJzDNxOjVuYQiJcm5dMZg
70ogvzjurphA7YreIprjYHmx7sGhalt0hrYlGjI5IS3H2hkE950QCju/tpGULlloxE+9Mfanwgif
9alUazKvmg6njlMmai0zYzx27TsXAkc+ileWYrzrog7Mh6yrvC1sXv/tdng3Zf/etcJZm1HyfPsS
q1J9TVP5XQDDgKKaB/uZzXfrh5VvfegaQ7eqsNztLp9UAn8k+3GbGymM2w3F6WpMCJHqG3cdwSw2
iukwGvAIkIEDLIpwojkZfsTbTGlw59rPcB8ZNZ8gRbs7i00yyZIawRc4SY3ZLTNsdZzHLUL7vQya
fZiwp83cFMmQ6k6+2w0XczD3qBGewC8wvhKtvez5HJZhPK2TcuJwn2+pmapmk31B3jlXgNs79zB1
unUnWZu2fBuw2SwrMCEoIECU2JOxqzT4RvV8KuUrS6CpHm2mZrefAyEf10gD11mH54lFPL6kMRMv
b/6zb1OatLChBuTxOsxrPk/1pWVDTdQIp0EWczjEps1kjxNwn4viu690OK62urRebBygQawsl29W
bLPg09j8b9tyONlW96UAyuCu+WTbCcsFo6gRBGeidIjfptJtoMgSgKdv+qj1yOFwq2Wt0uOtTQo8
SZGnZ4vGg6vYxOnqdsjdRqwR5IIlu6ed8hlRYgZ+uzURyhvPNtnEq87kHA6G9ltioh4OA40IHJMj
59YBxERuXzuPmacuMIalE7VpHMHH0Oe36zZp1CqKix4WR+lO+9vZaDLXONiycM6sPuZ8+OhqeOOW
8K5smzNg456dawjGiEgN6BLMhmoEQAZgViIKJfPEVEtmJg3fpbkb1GIW8OTHchO40edE+7FupnJW
MLkSw1r8PuqJtwzJ/J2iYXrAuLTT+JZz5FOw40DyZu9wUxP7mYkjZae31fPuTtcECVFx5bE9U/tR
x1Ay+sQ9YOxBXzf4y8FxsDDM5apMIUtgb94j7yDNsmlwNchO7aBPc/yXiELbn3HnPzbJMEG/QgIn
AyT2rXdKS23c3J4Z0KQ+bpngq7EzpMGPiU9cVZcUn9lskBIKe6BKqSyBetRrq2yfLPlDH4ACtNB1
V1G1udU6WYY+wxtGdczFB6b97E7ee98mHS07CC3KKXN6RMLlbW+f8e3iTBWeEhFrmJciAuaIgd4A
bILAToRnkUM/ytzsBXFgtu368pC5V5b/LWvd4UpR0h8Q0pt0/na2NUYQdbmJq95qhk1KG47MOk4P
pWlc8iwdV2VY7+aCA9o1yinfTV/qkgCpIbLJ1mDhr3IyIUvVLQtdqHu9Lz5QEu7nX0rXR5QmwmXH
Wb8n/FJ6Mtzpfn5JudaAbpmbaD4bSIh80/wy3xBMyvfMP/DhWrus10iU7/ep5C0YxoiEcw1rB6zU
+WW0E1eGfu1zd+LNXEcOZ2TTDF95OZ5uHVVT2BQnjcCeLot435NP2A9Bu4ehizOVUooUgws5Op8t
WVTbgDnmUhlu9NDR2nj1cBnLqdkyoDraJjmOty8F86oRSWxVbAIv3DCKmjZ57NhrbuyNN3fudQ/z
GbtSeAms6NCN0+Pt97U8eYfRBT3A8PQc+a65C8kXvZWVYUCuXQOaZTmlgO/TUECeSGdJCXL/uTz1
1pErwk01+6wdJ6l2hYzvfTemclCQEdm6bOIyjM6esN0t3vUfwYiiX7XEH3dWCu/EirndnYDswLkY
s+H8mDq+Mc8nTWBe/cfyLsumXTTRzS+asmIeMU9aZYZPxa6hUEWMb/WZpDqGxQUhJGDEEawMulXg
xWR7onUgSo0/e5jnyC3PLI4ODqGKrp9iHbUrTNS9VWj/sVlJEMcTbABYf665vJLF3OSrLW7+FtdD
eja6FlfGvIMxGe99J7xsd7vLgmraYvQQ6zolHV7Z3SzRZCmH6HI7uqiZRc2qPtGHB3SAikK1UcAa
rA70wO3TyWeWYDjAHpr/7KblFInj6Hz7NnOkuU1crGU0cQ35x8rX4MxVSbacy83eg9XepdSKTm3v
J0QvS2lpm9sEmyT3OQLbgD1lf5+COljy8DbbWmbn278HMjAt4DKhngN8s4p68NS1HWz7bA4fGPnu
MG89tJxmTWmJP5aVYJnuQ+Y8d7K+NpbXbJscb1Biye91aFYHX9tTCdAHprFcOhHl5q2WKnD79DDc
ky4EgN8uGl76GfPCemgZNcpRIIvDFWAue6PftgUK/rx2kLd2EONsiTTG8GcujoTvyTDjOfaGLRs8
iu0Q06ov/fPte+XGWQ0BpIJ5Z/J7ckcGZ7YEwQ4q/Iuay7LbxyoVALchlRNtW71jil5SzyIdBbuZ
Dq23031zdXsgh5HHjqyE4eRUpMOrUl7sPshWvUKagzH7B8Kj6KCFmPJaxiYJK66hDThXI+NTTpkF
WkZQ9Dv1i5Fwqjtew4fjpZ9N8m0kjO94u/0DCfQsb9VD1NntqZq0Drkx65nbK1BcF1sDEgxTM1q1
gi+J690p6Zxu8xcjS4OF9Pxzp4KHuq9ReI/WS5VaaPRNvdqLlmxSnxG2EIfb0ItgJv+g9epbXw7D
PiqHixbDntSBlcRRs4v1cVvVg35JHPTr824PAw3pTXWc7mIP6s38dHJNoVUFS1vXySVkd8dnHX9j
NJoeE2PYCEugK2/FvW7JF/IFQ+pT9iqBN6JkNchIqKP8ASUtP4rDAUuKo7NSOiIm5fOZiQmXj0iA
EOsGk/SyzEmrtV11YCKRs6bMuRU3HcDyTTUWx8ZUwyWausfBjgKAqDT0Q9HtCbFqQXVYw56JCnpF
ScphlIRP9kDpMEhg7X7jIHmVxL02U+8tixSIEjnj8J89wjTCymIQMk/0mGgUu8kT95NVFzQDYc8r
sFLQHYNc1f64bsSIBikGycG8R6ww4ILL5OrBBj9j/jKyn+ZmEqkk8Jxe8cRqSbbtU8Yo7JegFOnb
jhb+pGhhElmtUjRje1OgMTDgZqzCdl5zh91nFyCCS5ic3s4VHV5IrstjkKQa3Shf8Jo4gRWzgePo
h9OhT0nvQmy2zMfxTP6hP5tFqDxduu4I6dnt3gI/fwd3DTNoxHqFXfrjKLuU2t8/3oZ/SQUxZSie
1fz727H9FrWwWF3ypVaZVsY7knU+afmesor3qDE4yvEdjavelMmZ/s7Ypb16IImbRrU3/zgG7MED
zUjpecl8JskAIun1AGhsDTg7i/u57oM8jjQ/a9Li2EbMD0m9OntWzjGA7GMLvfIK3BxtOLBGRrSB
3BFGYRNpiTfBwJ0OWu0u6biPIhynTItSTDUo7JA0yM1UD49ebIptTh/E4LZa3oqWpkWIFc7f8ryl
Be8Pt69OGNPt5DFwxyn6KHyaR0JPj7pTFRfaq39Yg94GbX/ajDCIc1g4S9MwdVs3f9s2pWkFg7PR
uQ1hPzltQlkSfhgo9NYJK5NDQbQLHJDb5X8bVQuvni9+e3fbhArY/RksHDCUayuPnzVHg1zLfTzE
6M/QPIeHMjHfooy7UQ/IIQ7ZOS6lIg+9mdjy11Dvl41V3aX4HE5SF/80o72NpH//+VhTSKkjMJLy
959PotAxesscloPpvAZz6q9M4U/37mNs0LWxIARyrONKcqebLRtmWKrLc2GIaj8DXYAe1wcth2ac
A0A9aC51j1Np196Jk/0g683QwABC2o0gtGWtW4Vo63aW3TgHuyOTYiQGcSQT0VRRsL/VEK493Gdc
UPPfsSiLzD3p1TGycKoKZkT/Ttl57caNbG37iggwh1M1mx2VJcvWCWFbNnMORfLqv6dK+wcmYQb/
ycbGzNiWu8mqtd4YymVHCg3MrnoCezROY1VfuDSbPeYnDgc2Hr33KBwkrRbBinu32dNrM+l8SQsa
Wn2uGOceSi8GbVjzmghpMpNz1DVlNUyHbkajTvdldylqZE4Lq43ecLg3ouOKL+bqEg/ltV5qZq8Z
npCboXhc6JZtCk96PcfdDE5/7gb3BYf6kbJOosITAlKg05HvyR3dR+zvxP73MpjeFU+ASm9BLk0B
qz4P8XWBYMvuB8IYAvGEw+IV905PJA3iI5K3rmZKubAlpx2Lsac18RysBlrqmTg05CPUwmEJxlDs
r7epyFxaihrnroWU3jVzgJ7Kd35MHuu3emTLvKUXzyQebwbLq70xD1djguXNF249+2Ba1PTazJ0R
+ROk93NWem2FNH1m4E7s+NlOyGlthPUJDNIBz0C9noVR2KQ1LV8tLy12/w6O/53/lcy0rPdybIvH
z//LG2lXHEMZuKl0POCqJRQKiG1L94tG7W5vk0JnIMVWko9CirtSwXmj/raGnZwGCZ0SoNsjnhkg
QCbjmi/zodTxN2e9TuNzHnyUrAoYM7buP5hBy/gbCcwU4EKISKmVawfuX4hW7v+abZ+Q3gbg9iH1
JsIfV0LxSJ+7G0qCNwa/e65spptJYw/kAll2bNMRVaBATNR3q4WKB0279P1IqueSfGhbid/BKeHf
9eTU2uvyMJVcKkiyPALlu6c4z8mg906KH6D6kZYoP3P3gxDb3rIXsiUGXiUChFCfY/GjrwrTW0nZ
Ih+ccMt3bWO7ZXtIoa51ql0ANQdbjV1wO0QqcdcSQYXQ+Grb76bWPvhJ9dUUSJPNLnnNTZ8oW9y8
ivSheY6/JcNQyLN+KFqKZNvBwN6AAO+3y6AaQv0/p8t4yzD00AWkCOK9ivACqXGcPkIy+IfkIZH1
xIkoaP9Y3RKI/EvjGjfLSm9F3Lu/WhoZZ7F+J1GjBi9D8FG85Z1g7Tl5gQ4hKMnWpJh4b2UxLSh0
NLZBuicg0g2WY2XxzudSD2W1byVvMj0itRc2ydkMmIIC1jbQ0nGPZY8k6Jqa3BnByecQ1hVnUL4J
Fr1YdvlYXwFxbz4HyszoT00OSStGYqwqSYkqCLJ1gNjpiyWum+OnzgXYQSsjE0ftwxKWR6RG6uGo
+dUk3rc8iU9zScA3A+Jyt7E2GIn3P3C9MCFtV2c92k7/lhYwbmqudshBO3sdUFVRgKFKwlYMJRNo
mz1NEvTJ8bF1IEo7Q+CDc9a84ukAn0Xixmoit9S1fgWcys4lZVVg67RHeITh6aa1Xsatu2kBpyIC
TB8nJGWk4kgEzYpMs2k+f3ndxnUU60Rnzzz2XIA6NCitKPxZbO8Fvja6aiVPZL77sogqd0eu2yY9
qz8c1hTEqZ9f0vZcj/wO8NY3K47qE95KXMxit1GGS4AX00iXkl0YM3XdjKSlsB+gosNPE+jm2clQ
3HfcgTfxwjPQ9jCO0OuPFqQK9cclSY3AW0oRqk2ch65VPcK+j3ttuBpeEUS8QLdKBZqD9TB+bGko
kxh9jvtPUV0unxvP6Li41Gvoe6cEJ7OztT7TFXNLkaP71snc7AJiRxjfYUBHKw21Of6WbKhnim6I
d73uyQAtmt7j3kjvsGkhogxeZgfeXj1kseGv3KyOtqOBFd+BnP5dmxQBrqhIq6nd5uEcXXyRalFV
D4GCOPF9LYS8SSu55AkJQYsaO3ND7Lr8hjGojZOgFpSImU12HhkbI7VJnOqkxtJlSvESeYH6wfTE
fBys6qnb2vRpq+NXPWE1HEp3iQY3vk1Gh2a4mWVbnxt8jMMPbSHXEg0kiTL5CqDvGxxmM6jQw5aC
91mdrr148/CR9ktxGZz+UwIb6KjwKYuY7tJk+JYFBK+qqb3FR6wvhvlUO/XrQBHerqm6IHTXosP6
l9CWM/L0pmUv9s4M1pnoKeuTP91vldsc0rwZQ49UH62ax9ukTk/N0jvPqD6jNpfgY4sV0Ic9/K9p
y5fH+5+nrcDCmWAjibKR1+mS9v0Dz7xRJAfPzfM6kryNjBL4tlht487QaVedp3FhrwgIuJYsR5tv
72lnVS8uQBsZEeIsOpYqIvlYzbj1k9FLXgxcPtqA13SrKiwqW65fCsv+6WnLnv29OQ+FMfGWmq8E
Ih2zEe0uxYSoIGxKIJwc7NkXuHI09KlHzZ16hlTnVdPeE+zPIWAC4W0VdVE1MMuh9RJpZ76b0TXe
jybjSrF557Fha/FW3yDaCgGTfPELQqAirff6XZtMNuZwWBiJjKh/ac98+clc9Od2qp6EQOuWyufe
sl5boZVcM4B0plOe6VOnHSMl2i1Ih/IgciJ/N9Y0hRF49EeUWsmPS9aQkbnvFBENYUm6TigtXYPz
BNtMOa/Uo7WlE+/7rgd3StaDOk9ExRqvQPzJlJaN4H5gFd7lhNIgnIElGDwccoz3HZ6TZnIHHOwF
DRhSEy5WL2bxLMlqm+kwye4ok54+z3erHipMlwQTmc30GmAUu3jxz8l47QouD3xs1kEDTV/C2ZIw
NgVucqizbZsFsEIQ0WAUbcl2CEeQun7Y3pZk7nYYhwky0Aj2pD9FDpBKToFyabqsdvqo6EfFoJLv
I/Y0bpPBGfxo8y4lKxP3blXqMF1xeeusoPoTbDlWK46idSpItsHKi/xk7KMCfjJxCByowFiKajog
guXdm2BlFUSXCKI0fdLKTI76u9gl6Y1CwPLQk2+2pc4D/C/QI1nER4B9XIYUouw2qfzxC2B2FC7X
Trcw3kqR0bDMH0ufOTuNZNcbbabwFBclUUl9ie875YfJgCPiovsAPoaJiPlwhEUgeUefjVgIYaMk
inyvmiDt1i3+o0FWGiv+/JbqLhI41I+Bi9aQTJY/v6VT0Yxrl2gjWaQwHZXLpwoVgBiTO0YDBiNj
BGe/3nyAeCX70kHwM6FnL/Cc/cew6/yDDNdF7mjg5yCgGnfIX1RxpHDadrwwqGzjtIYc2mQQSPwj
8AU4DcxAaif3mxYfyZ4oLrlo9yKgu69uN/DNfLovk/r7p8zUzoabUqs+hvKo9izLmhjvtlscTv0B
VpkyAa3BlOStP4nQJJJyg/fCOp1Eg+3tiaHwQhpbG7J+okbT3Zt2SZ4VM7RVbXoQ+vaROJwvisQ2
QBT72r7XspGEfNdpCVbau8NIRjK3jhYs38lKag8rMUVcESn2Ke2QoGQ/5HmCOblao7jUSBkmmLgi
R7GuQxe61KRCF7UwCP/gi0fdAtJwWAGMuhYnY0q7vUJHCCQzCLdctduksH94EwmOVNXfC0F13dpE
csxayGy+IiOnxJ4uNN0uTyNinyuxRMd+rcRdW1McGIB+9fWP3CxpiCzccPZJcWzchbIpic3YyApZ
qWLnXA7Nc0GPODHrpThAvvJqc5sWcISNQY6lYRY/0hztrtLDzKWNHbzS3mEN7QvhcOlOI4gaJYqz
7qlr03dJ/dsYHCLJ22WFZB6eUjkmiDz/rpXFTxO4XO9n90DH6BqRZ5TfZDOQOBDLG+rwV1EQobKY
Bu6VrO/3FKS8Kl7PakiJsv16Ci1vPKrTLdVEBCJKmPLYJxeXADXAJv1Fp7uIxoMRGA39mBL01aY2
H2ogSEnnKOPDstHJ42ECIojP0giEyDLqpcycRNi2QZZLspIk9DTC5IE/7K8KcDfl4Kxg+QZn+H4c
6e9cZFBkzQZAWZhGn4UbKXq2GJm7kpUm+an3oIl55BWSrNWkUiH7eVBnixfbj92IhHAbyGecUrPZ
VVneRVMeXwyBdJkytU9KWrEKn5OsFPYTM7Ebjd4+KGlZL1lOw0d5RlQMnn5n57s/mpSfQI36MPQM
U9mHGg+NAjeUr0tkmh1rsN0nvaSCo1qAQKU4nSXtB4EUA3orpEKVy47JphcMIHmfXIruA/vAXpEI
wR6Y6DpTYc+d09VXtgn91M0Fn8EEHadeJX+zXhEHEy1IVsV9uww/J9d7N1oCLjKNUrm1n/dqE57g
M4nFRg8FZn1jOaP1CmN+zcmYC4E79V3G1/lEqGdz31XWoRP+PWqO6smRi1a+/KSx/Yo5ATeETTZC
4WwYM4NG7FAsOZE7PyarLKDTyey0rYLUEwg2f+vuinkyjgs5ighYBbXQG5k8tInQSOJ6MHGg64sx
sEcZzg7efr5oKfcewArrS8vT7ZIWtSJKWu/V7eoRkX6g2oa63UQY17iPaY4YjB+rVAepMbbyUb/l
GaXZaqci3iq9ajnjuHosvZhsXTunVMIsBoRIpFZSMKZZFD+kL14G0pG3bWQsKNqXMWFtzgb+vLWV
MtdkDafFwZmAw0cOHRQ0yM2nShkECOs6OTFzVhk7WpigxKh152eia9QfyL/jJJfiLX7LhsDfT1ly
W8TmgyJY1F0bT7z+lGTjKK63R2/bPqbVpKBbznlYpbS9tSDySxiz42TmnNP5AlNedCLouO+tbToE
Npd3Row8aKPCAIQBUD9bOlha+mGvKGoAHHiE5+EH6mSezIb/0tYudPFECmjW/P48ka9+Dlr2E8Uh
zLLJk90PYZhHRQ7QyiNhtzcOjS1g2qhQJGXpjMN21FeMR9rMCY2YQp/aeNcNfnVU4wEpemzzDYFc
U2DvlyALDiCqnPel3uMvtp6tyTgzRxCx0T+rIdCTPyAiMahKahPaOejvLB/vnA5IIJduRpadpmcG
8J/Jp22u7zQz+BBayCrGLH4ituhCSIJ3JCCRYHhwdepIiEfVkyUMcPlH5Fn88mvvKQPhAN9EPCpz
N1kqjSieqrfMzd6H0t6r46wZZL8leh51e2SbcUpMI1ptly4w+UKrI+B/G9Z9vaVkFXpJu5tTyrrU
G02tPW6oQURDCp9ZGxNObL36qRYVxQwtHicZyHd+COTephH+9YNo3PGwbJgKIQjVYacOx3Z2XwpY
UkpE5ns16JmVkx3K0vpapvVt0yEXnHzuBsk4GA7pBGV8tzh2ESrnkDoxFCjR16I/ZTA1yo+RoPiC
wBhQOeYJqTb+TyUN0ouUTAhgzBGZvD7ywKmThJSnce/F6O2aKqbNVbJyHbOpIA2ZdiLvwOs+hRVW
ZLXTlnLpnbz5y+LORL1JAdDnFyyZWnVmzjTX6a0BBCk/0FFHukc2KJV7QOXS1KIOZzXbIoeM+4Cc
OMlAdSj7T4XLBFBhmO/nMx0QWPQXCJxVGy6LX6Yh2dDv6kNWokVd6uGXPJEVZsv7SAKtvDgUmbCs
1v2gi+JQwcHwRy9EUpj60adkgOUq561LO2yGkv6CYOioWUS63kolhYXVHm1XNuT0TXE43yRWPkVe
SVPMws5EPOUNoHBzWwYEE5Z+dS2pvORs9h7MEZ3kDLLl2HAufGbqo8T6s3KorRUqWe8ozIrMGS2L
SN6CJWTgIkp1yD5dj/PYUfBHU9N/CZ7/tojqjJUonQ0Hd+/fBc8F0Sd0u83jTotL86V1ja8y7qCw
+XomN0Xg1snITaqn90lF4D084jcNSeaOkFlqICik2HuJ9l8OGYnc/mk75ofyLUzLBj4d+eP9ee5O
Byum60di6HgSdwYmKnhShzjvDPHogFmSeHvji/CBjwYv2+dcutH/L7gsR39qwJn78Rpayg/9hwXd
ahPHySt73MUz7pG8jC+Lt/62S/tRrOu+3AS9RVJMrM4DzonluM1fxpbnlKRAYv1G7fcE6LPBtif2
9GWktOSm3tD7Uax27oWbP3mAOf/+Q/+Dqcz1DSyRhoejzHOlG/yPqAJxFcR0rUKSG2SrcbPQmURK
+J4AB8KoKmpchlanPNyvH2ItRiUMunXt9fZaTdltBql162fo+Cp0G8QaVRG50HS8Ion495/T+4e9
yrdtw3QCi4/WM/+yyzTgD9CwKc4tb6Fsp+fe75sOirQcPm0acEkXvp1nLcnx9cjgSDHPUk4cD5He
t9NBeIDiq6cbWFM5N5cUFNdbuKSnztqZ/oaMuwTScjf386gZumoNY0c8Kems3do/O/fS9gy6GQlt
e3XkdT5NAKIw9spH09KEYZloRQDDENuSNGdPqx6RT3bWisYkBtF/IeuDXNnZhzEf4ulgZc7ZK6my
AtXakq+bhjCLEjvrLDbrYrOXyER3jJCIhIZc27tF/0VdpyTesNEjn73x/SbU+gTepE6Ps+PcKKVl
C3RjtDHZVwthuHJ9Uf8YRKzG+XH49y/H+IcTwXds8gawqDmGFUjm4g9PfjyJrE4Dvhwlr6ZpAyWN
tBhZFJ6EpNwXyFRg9U5L9WN0posxcTYo2KEohnczzx7+4+eRD8NfDgPOAYP91gSRtf+6+OK8rgrs
f3iql80Jg2ahTdsuThvbQYTCbrzpzZrkgWk8TrTAuE7/a0C3fAtWuE8brGu2ISFtJHn//nP9gwUZ
jxxSCayxjiRx/nJIdZ7bLQQfCenMsPcaITxJ0tg3imHE90SPX4PaQC6AOklqhyQovtNnnGOVLasD
tDi8TGK9ApGM8neYI6o95V0X9DiwspVkxYGIkAtM7KVqub3//afHjPS3jxWTnY592ghsC3xAGlT/
8DV3Q9MSOEJ8XpUjJNFJrFrlDu0bB78DI9Ma66syagA0gP5a9vdsaXBolfmTkJKpwbWnE+0I78Iq
RkTk9GW25Xobr8QrVXOWHEqrOmQOowPKwuatsNjp+AO+oWfUpYTJRdbhb9D3slqxofOcStI7fGsE
7DJ9KJnQ5vS/JxxTu09AIOmfUBS+lTkLlHog56wCr177PAzq7UhawlOlmWcCMRH+DuzWFaHEUo1P
7zC8bfcq00EPimZQo4mp1dnBtt8Mx3rF8WNca5OiZVtvXtLe+7UZdD+OuZhIo2WqdbSR10DaWOys
Q/JbbVffol5ayfjiYqCNYmmixkffUzHdElK9vZa/1KK6xLl2oHqCXOPsoWtMb2+7wifXazk2Fi3O
cpYm88GKCDr+ltFqqKYYgtDRYYwszYWmkZvkt1/7tXjyh6W691lCwtSxvsMFTBF2549Owqpd6pGO
sfkRmtNvVl3V/4FBGd4/mII9yyIFHhFEgA5Cwdp/eGhwDzBA+tQ61Y3+xQBtCZirYN9oM2t9f7qy
WC672Q+wZAcjoTtDEcIhjXdf9NmY7rzsXY+LbF/AXxAyMB5Jcc/vR4or1Phs6TaS2ioMXDYMycso
n3iu5+9UoRF5ho5+Ei7WuG48ZQWm6BKBY8Tz5oxtu1eXAQlWBmlZFNldFMBEf1HmopuriZULp/wI
G8gFLeU+tbZpYdBiF5bQpFKMg9qdEN75BzEW57zGBGsNOua0pD6J3vjdxCSZVo0NuI0wW+1O1lzN
qBkoFUYG91AnIChqzmzFVER5Ip7mYLtXt0ltm5fNJxQ7nRacPbz8XL1cPjwToTkkT6P5qowSvaff
ZVlLDqrk5tTHQpqcDQzR5VfSZE8in8R+SsZyL1Zo4da8MzO0PWzHQWZXUT4a34LG/FZ5NboEL6FJ
TQ6+9HVcvMEo9xMxV1zqVEt4VLzoABWh+gDUlLORK7Aw8t6o2L1eM2goCPq3oTeOIhtvkXRpUeol
tx5LzlUQLbRQJZ2nDqJ6st2l9lPftn3bVnGoQBlCSjGzy7HaSu8Zk42rLu1KbRdHuEeHXVsw9yvA
XgTZOdvMKysT5ehSIF2QjUcu5E1lrQKO0Bne1M9pO7TYkgO4a9KthVvgiA0SvGpBRkhcsohsryBN
s9P6/SRaJPABLZie07Yh/N270zlJaDjlQqjg0oVKbYYwdEIqQaOkZXjvsw1K0gzUGjVJtqdrZY34
GAVx/GYk2g7ZtYjrS0F2fbgROdIOdxnUYI7jCIEG2qP4UoIAN9V8ViKQniC1Uw0ZlVhL8miy4e0S
6M6DiaXpxp+RayhBvq8t4DB0aHXGokcjIQ7UMtH1kBp3GPrME+Ut9fOWtvvWOprC1p9MKxmeRVFE
3QgoQ7j8UaEPRjq3NzeE0JZRbwGUZvbMKaxNhBj2/gX7V3BNgu24mbms6SuuIGD9Ph3JLsRBGDou
zewsOkQocxE5s0a4C2rwXauTHlcIIijV2qJNaOYmlMDVzC1FOZBBLTjzcKY0wP0ycpc1iBDUGwmV
RUIOgZGymIl4CKYYX3OeiQnmZqNWThIwyiWWtOmpah0aW4UojuoZUDuYdI/VQVvsGK492tE6orMG
gvgUGqOtUzSuRYv1BGuKR/Y9YClhWOrDSNBW7ZKC60AN6RuOBBrgwrLPvqnHk+TNr4WHTEgxJx65
+/OGUQi45FjYOTuvnCzNuo/KWQ+YBR/QBGKRM6mNz3rrUFgNbW2tjV5LSlBJ14Uy6rlKcUmPMiEI
HP5o0I13sEd+cmFrJxKbBdUWoTO0w+PcnPnYhhsBab/LpPBgy+NHcCqDQBwDBwhhmpORwhnD+pEs
XX7CXqZbQUdRVZp2GTOvHwNWzYyWueYEQOgBmEM+MiGRaAo8/SlFiB+YE+mglHu4crhJq1uvpyHj
X02EcHZRYE3T+usl638Mqzdendrf2XKidmqO5aDHYA9AZR/ogCbBUuoT6weFYytsLK9kzSMSr+OG
atDM8ZrONOap3ABEqjib3byMmLuJKMzQtFS/Cfmj1s7TgWXrNT7msAoFqe5kKNJmOGRpRZ8cn/9U
yBrQynwJHMh3LWu3vUZ9G9C7/+ZiS4X0NOpoTqeYNG0deAn7iro81EHcSZO72AAi6np4bazZBGxt
vIOe1QWuVra1dL1zVrs+J4v3knfJT2eDFe2lHt01EZYUCIctbhkuRQ/PB0mKFaoNlLnsTv5LoXuA
Ci6IU8DIRIj/0ATo+PQfZYWVqBhS77xNrNMxRVihGpvaeHqCBnMjAXwdkk4JCIO3Ubdo58HuHa6s
HWHaumfXzFpoFuJHgxpGzhzvjYoKiZzIx32NCZllBJW9GMvnpgKbl/hka5gujkb8vFJKYRMXBg2b
3sUYs6RPovDNbwMo9+eNly4dHX0mC6ENDVJoUkOTcVtjUaT6onloyQv3HugkHbOePoTVRUvkUcoU
i9eCDMxdZWIWz8nx3anoATTf57ky2ruu/Za4+nxUr9wcA+g280ddUqWIGce6uMGAlUYuzi0nuSnQ
hI4SLMszIsL5DEl2LbO7ySSel3Ri6lfUpKfo28HAIWmZzScaro7uEVppF8w2KC1rtiRHWncjkpG2
aHoq+EQc9IpDS31TJ60tNAd9jwkFvFmyeKe+Dk1z0ala1snLCMxdv+YlrewmTTUommkvya2z146c
h2v9aREV2vqSdO1rXjGeqNvZSXOxG1zql+sOFh15GbpOr3h1Vck9Gck3OmkUt7af3hLbW+/qWT/b
osJdFJQ4y3Pd21utSUe1y6VprcMF+cnni06pz+/VNSm2lJCnMTEzVSnZKmZsreSAhK2wwIvKuH+c
gt9zrfNMJEwo6xJ87WLzbpAK9TyQZSommYhCGgJ7v6z6GwhjxIwUjti0cRXJmp3N5lWRGOoOV3+t
dvHYox0yfB3K5vZVAxBbkQ0c5hriNDVBzcvSnuqRLbRzBy0yBuyW2pg8xLiADpaH9iJefRpt8Hhy
Jtk6jWH/z5LnmuU73zHmLO9gWI3Y+8sscPMYxPOToZbXVBEzbN/NpfGmBVZ8LpkUMbB6BPzI5SPN
RHUcEwAD2kWwEoG74a9u/NFDcorn1KhJckGq1kv8ki6tsMuITlXniRJ9qdOOxQUuXpbJEnUqYmk6
k84VtQp8igNKfBsUPyJUoV7j0B/VWxbc9wREHZqc+MrcKL953qtG4etPqgijcg12G2qo0gU3V0iD
Wp8Vg9HiOiZHkkOzd0lrT/RfDuLGm4XwJ/QfpEh+0h7rj9XrYEgaENbV5ktYiEU+6Pyw2MCAoxyD
Hcmq4lNecw9tQX3TuzAiitnVW/gVxyIVa2rod3OMYWXYi1/SOpMTe0Mf5Tx/nScaWzwPYM2uoIDU
X9qtofTzmmD1Nf5G/Eq6R7WEtUqyfI0SBphY0Hv6bNWD36Bz80zKXT4BY9/He8T4eqRlWEZB8R4S
Qfa9SbWfWU0M/4B7f0eAOHLDKqP8WKTUCE1omtYxMpd78lFxg0iIQev5pYDCxIdTZtTpk/jkuBvk
PPvtq+02P6S8Z2fXHDfqgKc07r6jqjtMZkMP2V0O5hektsEVxBhySEd9F8ZSaeBX6SNEKwnWTQUo
PJcPQArLDkc6wSv8borGyprgwTKpK1FvQzVoB2+2DNq2bGKs4/rXCFUwNkhcauiKPQHVL2I1MDwV
Dotk8+JqzTmTovQN3QoVDCCk/zOXXtOsEeQtUBDcoZ6YiHPC/wOyEvTNh5fNiJI+v0UIGV285luF
10BSPlhT+Bq09qVofhNyjL5OxqAsxvp7onr5tDhc5J4uPmqHiplACixaONFdPbbPxpLfFWPGwatR
vkaEBIRtAqfh4hcdyBjoRp4rufwUxPxS3rwcF8kkKSjsc4vxNAJvRXeHgmQ/yIlGGA5p0CbhvaQ+
SeurmpwKGdghT9K28MdI/fpgmy6jj0hHefISb/7Rucb3T0ZgIN7Fc8gHzmfpalpotqkKvIxeWh3V
2ZMXwYdTDd9ok8dP6hVG2JvTL/VKYtf/QUZ7tWsFbUv95OI/mQfAiIKA+i25javlDCxDlgmnxmH0
xX42iqga2+HNCmRn/GS+rkz+SmqiMH2CxoobeoYiGzIY4/cWqV1anRB4c64dKN6ZM3kO1y3/dPwU
KYUZvjbn9DaSb9/FNNioQWMdC0INMf6lXvyiRsxMzg5qGG2hUYnZZv1x33OwFp+eWmV7Gyj1Ttpk
OK83jjFSoe1hDHfXN71tGsCG4gv+QP809+JDrYSu197HNMXdOIMfn4OUltR+wLiSJJiWoUFi8KR9
kwUbGLDUEvDI+DL/qBf5E/2FgOUuCMMGJzTF3ddcr9udiSYfAgdfswuLvkhWPKuoVcBl3xqjHyqW
K2v3JfIg1KBAHPaQRhmlKLuC8L+T4nKUsKvcKFVh1rgkSjFcj1L32px6z4yw6mcHasHGMB1mRCwm
jSjtNGE+Nod7im9+Dj6wriW0cMmy4TSN0z7R3AIDP50kcSeevTgZWPsRsyzu7VqhBEFxyVemx8+m
0c54bILXbAKKdez2gJ9bXJqaCAx+gSaWAwEH44X6rdwkvbIFDe+4rqhE8w9Tio7FMbImIidql9r0
Davf2KjYiJJs8UODeLDQojA8UmLhKcM8bfZMt8OUvPorOU1Kq4aZU6buoumbZmqgcyv/qt6RrcB8
GmvGqxqUWm36meXWfPLno7kCtGuj3EnqPD92RfX8uak4w0Zc/UijPOcIhfYsY2t1V4v5Xkzsh2aa
cQ/4xpM90u224SDImvqg+ZVxTQ5BQzDbjc6wRacUod+dhkMhaFzsio1GkVCsXZuE3EPL0eyb3Bu9
W73lFVtdZKZ72k9lMQkXkAGQFM7uotFuSTt6NzE+rFrLIum3j8Ps+AgD+jakiTW/OFhnyfZ5yUhe
4EomWUZLsRPGC+T+CC5q+mTA+BNN991KNlHeb7wGUjaQk5J6TZz5WEz9cio4/BrCzR7UxzybI9Ns
7/5cG1c+Y5CsJLgwofLXI2xhflFzY9NWz2glEsiYAUkPFcXRPBfnUtgvtp21b40fEC5dVvuOCpdo
nZf5rGnUnnVd40RqfWnNla+TYzvsC6oYvLpEFlctBn8Qsg3CUgnfg2s50NmmhW5T4T/viCZqFkh3
v8gOKFTHsu65MthWhLSsbjHdkgY6ZFnKZlz6ILf2ky2bHdINAR+YzxenJxy/FOlT7vQYwvXp1l1J
k2Aop20g6w4IMv37dXC+OzNdzQBT9q3j8e+rPH3wNoMisYzbtBDmQEkMG6Tvn5pm+xjG/IBJBFsJ
T0SkF52B5NM3EbPn7iVtl3NPalY8l/N5q8xrA6J2xMhosPJmv9zOK7C/oErutgY/zoZeHXfEaTyt
q92FpgtaqhUo8a2Gf0L2g4jN+cbykeVRW0Er4bze+7UzRMIiYaEsqGcjmJBqcvsUQKCu6/pSGB35
qYT+nDEzcIzfWkZPTYsvnGMdB2wCFc+zPdRganUj7jXae5C90u5I7d2FLxjbJSm+nmM6e2vTyoss
G1qsgGBcV8eSsDXPbPwinA3uKyPlIdZ8khWGenwUdg/a1/eCb0N61It6otXM5cobxMlbg/5L22fk
qlHoZsYbsRTsXatXOm+QTlXxVgbF+HXrKIZTF6OJfr1bvToKqHq3R01HaDIthxELxd7Q4HKAPI+a
1hV4ZOp3U6YOIwvZT2taQZdoPqMeMJRNEuVBz5vr2KRfY2j4x0oCn37Vv3rGo0Pkyt7cBNKLeNye
dZqgyYa8Foz1t2k8Vq9jh7rNc7RLWejJsZo2+2WjjYQaBnpi++ykskpwxKdhVtJL7s7e90Ub08eZ
hqMIOYW/QyiWPQgjtAeiE0t9SzD4cBgXBQd7DsgDJzfHlzqwfhIhUETJXOeXmTbdOJ0bEG4UyJhm
LgXe4yGRL3MOOkiX+cHvU+2lNHDS+hZ//DaWD2tTxyezbq7JPPSHso7x7FmUvLYgtzdL4vDemWt3
xOjKjLzl9F8VNLzbKV4XN31qKGmHbxe3+YRGeaIy+Emg6/LyE+2g2bUygjzU3fibzql/ZZGq92uj
Hc16TO/LeKMfmeTR0JhtLRIDlU12kS9HvRkrEulJC/LEQDCoIJ++sulwRUgD0+FeW6uVBdXmihGY
rPmymjxkd+MRtGKIRqP1z04zfvNwT6Cx9/RD2+G2IFEr3SU0MlywgVxLzbXuV0Cj+62Nr8S1yOzS
ybhlLZm/iDm9JlnpP8gIsQxgbm2b4DoLmpWrOKO3ECDo0BTMcRIkp4+KwvcpDcjH6AvvrP7HbbqI
grj5WBamh0TZJIahgBfNljy7aPpW7OZ8KFFDb/Fly4nRIXCvPMBycJgMyZUnyDqqL2sjsOhYJrTY
4TqoTpbmCRTeVM9s5IoKnoeoxn/7XFB1s9MWbz5Wm2w0XM3t5GpIFKBr5AVAjysL62O82Vjg5bMz
2917by6ICxOHXKxR/6AsjgQYHTEDnLQbVZ5hyGJZcYd/frkrp3QOlTDITaY5WngGJtvUHvxBa3ab
Hmx3eZ7SaRrHz1Xu619bOL6gQB6Ux5Vxt/Xpg+jc5DSTXg3fK0Uu/OipjeXIn0bn6GcbTb4NKH+W
Dw+ARy/jyneSJLn5ZGGdXs3vG5KOe6U7nKilP3Y9CSN+7MVfCmIxd3n1nBMQ+ozpic1EGPlhc0fO
Roo293VZVVd0uzQos6GA0hm7TqeGb8kbGnW65ZjguiPJrg+XJm6jJsFHiCafxCMph8GjfQYX34uM
oRyneuRnRIcloxbfLp5+GoNY5rf02sOsZ2jM+p9gxBZ5mMZOX73s1m20ZxJoftG83Nyuc+0+yiJd
FK+33hxvt1U9ZyA9HSaICanH5vM+dLZ+8erCPAMHOHg/MIslNDuKgTLCGvbgqv5fU7N49mVaHGpX
SlOUKkXoaHP9bjBunSYzbs3qBXtlf8kdt7piH0TsWdNm5dMqZN+kabLhlv8/ys5rOXIly7K/0jbv
qIEWZjP9EFoLiqR4gfFSQAMOh8bXzwKyrbpuVU9Vt9m1uAwmk0lGAO7Hz9l7bY21m/PAiSP1BkUA
g3ZbqFuPFsZRKSWHAWQ4u1ZSi8dEyQIZ6W9kPVXwhfaDqP21Tawa09ZLkyj1njQdjJzSPGmINzah
S9BQ0HwIdYyvaevo8A0z4B2W5lw0fMkrU5bO0ml8fKMY3rkFnf7E7LJzqwfKgPphFMnKUdYqAWSP
fY/wSAmGPQqYyQyDarkqMucMzDUk54RkZVOIDtBDV2w6JZhEd320lpbfbjlgJFeu6qXpmFNDwcp3
GX3gC0IK/2JMbocwKfp9Odar2i7Tm9bXEM8KOzmaCtP2trC6DTZJ9MnMS0US/ZFNWUYdjEom3BDx
PB//0MS473r44FHHxUl4KHHzLnOCPrnU5I4Aj3EXsi2yJQpWToaBlPu5mgKQRAhLc8RT4HEkiEVW
r2brbqbRCY3sfJX2do9khIoYj3C7jBgZrxitWvkpn3iUdks5PFen84CWQeATcVzW2Rzqy+jRNUMl
pgAOUf/oic146aC+K8k6KlX9IbTJss8hyKwVWvJren6nYvK5kX96czjJVKD+vtiZ6UmsVYmiqJxE
qnPHTojhw3Rb95SWo/t7tNOwwC+ldzUnK1uC/XYxCd6YgioeJinxZpq5eYyziAkdB9Ri8Pe1nuUf
jClDfJgLWZFCQwgB/nUP8UiH+79GztS0Vb7zFHXPdlByfqN7MJ9tB3UCn9I7WQhRvjKmAsoaA+uJ
0MopI4pdLbPIDw93zeQpzoM+AEEgV/PQbVTsJ3KhmCF4arVLxHAr8I1g8b8Zd7/WlGujf1vuo1E8
xwWOpLjuKapwsQ0EGT0R67LW227fwGo4hCnTPA516AkEra16MF2EhBBqqlZ5QfdKLK2PO9+0JgDN
GF4Dl+GSMbVDFX631Co8lgkuW0uA5lMRo4GWbiBD2T08Z5bgfZY8IT/ZuuC8jV7PzwSvrDl39Ftg
L+fezbdk5Kn3Cckz4WVIaGlVd+EVQXBSTLxCunPF7i72RpVcSzlUW1Vtv5NRG6kxTKwDzGGY+i2x
5WjHHvncAjqfvwxFGy9pEb5mblJvogYnYxNG/VZT8mMeNNFpfrAU9kGt59zQJozZkGVuGgXRryTt
5pL4gNNlqh4D21CPcKKpQ4X1zRG2PjS0XxQZlofeIanTqZGLk60sDlPakqulwU3PcbnSmS7XTd9E
JIINGKpg+iwCpVNuCqVz+pzUWbLWvTLf/Qv9hf2PlGOWOdXEXqJ5/4XALNZptakIUZdzR0frErj9
WYN5fgLKTfm1fnGRfNWtSoyzUxRiyWXxoERmRON5xE7oE+Flph1aojZE39C2KOWoNdnb8ydNwlY1
clM+GODt9mNKwNh8jvRlC2WhF4/zSgJg6yN127ecCLFlBBlgp2kVAuqwVBYFQ+pFJkt18u38SF9j
vmo29QGPMMl3gU8/kEigZaohEYvaaOeT2HRVmlfKFQSbJFQtyI4e6TgayjYpcgI2Qu1NkgV1oGlw
Spm1kGpOw1ZIJluZpqX7uek2+xEo4vXW1p8Rg7eV9q6ZWIVnSQg8curF3LoVFUH3kwMicYRxf0vD
M94S0E+GezSERWxsCcMwVQTdjyz6FbopM3yMLYOUU9M05LcdKRqRazVkdSQdi3voIMtqdZqIQEC3
kd6+SdwYC0q7bm2bNv0WJo+VGbD5AxYxsVRenbxiCCrTA8JkcrUnNQLRxeh6QTUMa5PE+eOsaq1c
Us3S4XV+4snxFdfX99zIzmP/afbdTlpBhIXobsC/rOYCxJ9QOQih0VfJ30OWIKH1YjcmNJepJWAX
b1bp3ZJBhrtOKDutd57ZjzE/A5RbJMaU1BdKhvOcC2w6+blojGXFtjqbmqMkf7O0gZ791F9weS8P
SaGtXEPr1zQCH2e6RgkEc4p7e2lj7aEbdHBYvv4ZxNB3ZylF64hXhikb2iyHec1TCJIDco2MhvNB
YuVPsGp/T4313FR2jll9WYQc/ou7yfgHwahtG65uGJP2UXUM7+9A23Zo12FohuPSiOVBM6J+kyUT
cyR3xoUguhpB0fgCEyGnBA4e9Sl7c3IE0mr2d2msym1hkNQ3KZB519YgE7/CFg+XRXW8dD1E9/jp
O4WAaY73s9R9FvNTh9ADxCbXWibfzByf5nH2P18p/ivwiKobYA50z2a5+HtRZxkygImMoFtGTnsW
Ihw4MPXRPUriL19Xmp1qvM89/Hm8MbeF5m06ol20xLZ9ijA7Y9Cw8WxonwYK6tiRP71PoONECRIF
Hd/AuupaQT7z1AAW4iPN20MxapI+Nz3qVFJvSI+8XCaM4l/IDfVJJvcneZ/tqIbDe4f+2LDdWaf2
N5IiordCLaxqhmhi+JWUdrHSZQeytR+DrSlwDluTfb62tnNjaW4hzxouJ5vMhYEM9snUPEuCBAbF
ogPFvp0NR7UzBZ/roP7H8POfvyX/KJHkZzYdjF/I9CHVO38nkayyzGMvQ/oXKtYu8cc9QbFPmCXM
peKlcidGH8MEo8fBoH2qYO5dd+ZQHFOlYfcJ6Uu0yn9Atv/3nxIlqjlZ6rMQgyQYu/67p//+VGT8
93+mv/PXr/nz3/j37Xdx+ci+q3/6RefoUzKq/qn//qv+9J351//jp1t91B9/erLOp6ise/Mth4fv
qknrv03E+u/+4b99z9/lXwRu6ZNG7f+fuPUoPqL8b/O25q//Hbhl/sXQp/fP1XXirVSThKx/676r
+v/+L0Vz/6I5iCOn242gGaaLf43cMo2/ENCFLNw2p/+Rk/TXyC3d+YvNjg48HFWiCkfc/p9EbpkE
BPzp3rAgDpmc/kwuNZ2AL1aBP2s0xaBidEzbn6jMSTDWQ38bYXRctlMHJPc+mi7oHiNrMwB4e2ZA
h9FS3mnmWKvCQBsiyAhgDTZHbTVG2Sd2/OEwNFlOTakRcznx+EIc3Cjd4o3XdASjmo8GMPtDqZ7B
2RDBikZvQWfWOVs0JZ81LaexqBgvjaIxAzKIykls+uN4dNUPHTtEJbv8LYWaRa6Az+G1NNZyOgKb
mgWzL7ZIopYUKFrDSaMtiZIPejN5GhTyxEfzs5flcKNC065BccEX2d/aOvuVuBPrdBy9axmoADRT
QW0Qw6ZOy/xBGmpyGlKETJmQyclVD25RB8wonOQ2ShcBJ2PO1W8hQUPsB3ffmwMR/94SpXL2iSeW
6yLwv9D9eFdbK7wrk+VPtYEOUVXwtOHn1McMLB4KNGqz2qPllDsdIdkVhFul0KCvxm28xeIPJGL6
+25efPmhaPbzjyxiEAah7HdK7bos1JnYN9CTL8QcFIw3oqsYleESwtjaeQNRDxHGqT0zhwL1oABc
wZFIITN5UA7zR2J62usm25hR1f4ily459kQhMM1Q1LVw8+Fii2G41IZLkGxtW8eeIblZKTqt9+aW
1DZldjS8dmOUbmMC57dNl6sPMPiMOlORKoyDcQt8D31W1JDn1ZT1zjKa8DFjhnLOLO8G9VbbVo3g
mjK1QO6UqdczP9QxvaLBN+m939WcWFqLdMEXGB41EaQDETWApJTMPtGPNreRsF676M30V/ogs89a
66ll5x8TReupdE3KEtUuTiqKtQ2UkGiNmx4buwe6BMhRddcjToFgtKn3M0gm9CZcMEy8iwia3Ovv
38b1snCfalV+q6XTr+1yrBAGMxNeOL6/88pGmdZu/zg/iJgO1e8fAdAiWpRYMQ9xPwSroWybh87c
5zYJrcHUJIsUsaGa0f6YBJmFFdTXsDfPSWwqB9+01V1iEWkaTG66aHpwOHbqTYqYxTVLbdlHMTGR
WROvdFjeiyLvtJtVntMhhENeORzT+6PfYeC1yy7cZlVlYH5gnMxQ+NPM2bBB6KnSCY9jggTLczQa
5/Q2ecFpAK7dsOIX1L4stYxOgUEwL+PB5vD7FVHyBv+2J+9jARFI2pioBiN5Y8rk/ppBjpMDH02o
S7oK50nFjLWd28FqVLRCWZm+HZyJIqeZEmnPjH+YeoSIo4/V4I30/2PkaLqMVqo1qo9d1yEXxC81
PfGmT7eqFq2UDM4S/nO39LQnrbCeGg06UKFX4Y2lWry5jQ2yMy/ubpT+oArBEjY9sxI3WStx0u1+
/6puGvziaF1d5wdPODdHDo+a4aiHHBnDncPIlxcrDsdOk3M9fNc7oeAIW1dKohg7CoScI0TM2bRN
MhwXXowFj9PM/JW4TCx41bhA9aREhOLbOBjN5eA4NV7Cn5AjCo1SMyQzt+3eh26MEQBp/kOUc9/a
TElPnSZeeItSDKyNT2taFH+wtFhEF6ZhYUEcyeWqsCc8hMyNZ6V2vsJYL9eRIAhdmw4+Tep/0UHE
Ejn15RyzPOqK6V2iUiuONJStdeZZ3UtTdxe/C292pBXnXuutxyTofoY4oP2kt+2RKYzHAHx0rhgY
6Bg0aKD1QKx7+kVM/TpEu/OFU7dedKrYH5ZOL0PEzjjbJn6o08kLr9p4ZKH8pUBBwo9j75Wi1w6y
wpPjU1phZpb2Y+Gnr32SJOvZbj/krnK2G2gNC3XKGw4sGzYleoxJU92m3fDajABmoyj2dlbIyGEU
dMzHXD2KOpCHNKl/1Okml5bLemdOMrCOJMmd2Q87tFPZrSnD/CmKAwsExjUb9Ij03SECoMHEz2tR
ImoGHRedDpZWulhPpwfd9l3q+JdcXTWmfSHCpiP4nGT0A6G3BNlGezMV1TX2xooGMGuqU1hy09hN
f04EgL4ysZB5Bn1BdE9OkMrgg0KtAvsxk+LZyur2IPqUiQzEiOX80wc1w4qSXg1zjKlHnRpduXf6
8Z67qNzcgj6pm8vwXHuYidCwXeeLz83XY8GSrAVAj5vmJSh1cTA9xVqODLFO+SgrbmsGwB7VLlT8
ms61esQJR6TwwNK4SIoie4/T/Axt2/xpaome/hNXL1RQPXJXonKGzXzmTkykJYbbK5uyE8azcCW/
kEv2YxzJW81hieOPGF7pDD/50QgPOG26iSSHOlbD3mlw85oOc4cJ73y1ULTsFS1468W9UNH6G9P7
2tPMWFg+ybQ5bSakN31/j00yXhBKF5dheiAFIz0NKNrqsTZ+9Sj0NDGWr6rZHoXDwM1Q+viQCIdB
0yTpcfskXgVjOTx2IQxUbxiZQRIg/wXVSZ1I6KGe6VsQCtYFBs6hAiHtGOELdPX4mGHbZiTou6g/
qpbsUeGvnM4zdsWY5zvfzsq3vmn1E+KFz4KR0cefPggCYtedWpdblKjgpfAr65L0Ui+k2zpbp8Np
sYea2580PUDAPugrO/TtbWyEUGP7mMZdr3cfof3eFAUSicJ+RUFPKaRXxoMe85WEgjHTokWzyp02
XVK4hhRwvcFlLss3IsKz5eQzUg1chSUqgmctlfRD7GE/KBjBdNWNH+aH6VPx4JZ7Rcg7gafYVgL7
1W0mXSd9aCNqn5qsbZ+ka7Nj+t7F90lekqkDVkuNjzTL6kfwj/W1J2AYvhXjaics0aiFYrwRAcWq
HNUPHOk/uLc8+xCMRYW6OccoYElCWpD77WgWiXVCSbGp/E5H6e2bq7BznLMHUPDYWeIp0AskyNN6
F0oClcOEfLNpZSYEgD17P1bNOQ6z/EVRJ+wJ06a7pw/Rtm7BVyTJPiQV9zmqK/rnvvzwm9xfYoMn
0N1nDOjr1boPimpH0cTIZTTGW6Qq77BrSZ1WfPtLYuNRJ3qX0fXZmVaFfUbaJOhGC/FC0ulba3JD
WJ2hbfp4KN/iXj1GrrCOdpaIVZCJ7xJx2EvUZNZW63xtrdslZiIDGnzudynoKmuNcgGqSBAyUkDV
/CCgKnaGm9wMpvfbiHnwqh+Y8MLsL1a038LHsWM8iKxu38Ti4iSx9cstzBT1BRgwQ/r1A/DRZGkm
evLhm8ZehOquq5zqo+9LJEC0yVj45ca0GfXVqfbV8ukCdfgdZA8YnVEmhzYfwkXSZ9U98kskUsB6
UEgejcibdNbFUY3C4WyC0d/wxJo/2yqHeTtxGj1bxz0zNGahBKjkkzRBSOtUOm534sJnQoL8adEz
bjr3lSxoKFXGti94CUu3f0O+Oe0IdhId8oAskYnMokxzUhLT7S29DCqnpm6vbAsl0ZYAru241Pfp
7P2DzL7LTG/cEtzZ33qvdLAHJebFHBrz4tgggdsOQnWSkSs/eG5zrlGubYpqjO8OOwLjjaZ4buh0
LMpAIk4L1Yn7YVqHcERsPRXN8wMSLjSkAxiO3sJghKZg0XQMjZAQqgAQcvPiWYZg/uuy8BRBLTYB
XpiR3eBr+qBv4urVtpRHaRq/kIHYe3hL1dVgLEesMOMCJ80RiLRxcqo5aCVaHX+NVf0DK6V+stnb
FmY4iTYzNE6uLkgc+etH0xvbjYwX58//51do/dGU6D+koTUPIe0rKspeXCj6xKpTi3XBYhksVEzm
iTY1yAyVltFcQustdJuYF83JAc8h+iSNoGEKTcnQ4pLB0RFUUXWa6GG/64SyDYp36gzwb+XwCblk
+busJJ4eYXAsn5W4ZdeeTqFxD7tmRHS5Cg0qBYes3jIe2yfOMu2TDsNatYmjMSGQ17auoOvnrSQC
1F2D5CdWA+dABM5jfqhbPTzJ6eFvPlfbAs5Y9hoKTS5NLsVDp8g9lsziPE7nyMi0T22lJSckuYjb
et7QWVE8P7hBjAoea1+YTqbjaf/6vYlNe1aUBcaKeAlVW7EALlELBkQF+sbZr1TjjDbGPM9PQ26w
dVlUzFM8fesJk/ok9AJEUN5nPjXdbf7VDeL590LjlCtFPRVBCIaAYWQv9MIOZVBqf6hu5Sz0zv8Q
SRgRq+FW6ypMiXjw8/YRFv94tXRUW5yI60h7UsD/PmRBzth/KhynZ05SbFycBttCoLiwmqa+NaD5
ThA1ToxibMIwC3JFQ7FHxCiOcYsYCCnvrmj74p74U+fexRje6EZ1SXpr/bvymt7DXNa/PzV3E7LM
L7Yo8uxjHaTaymiM4CEIsve2ryE1sgAoOAUefSAZ6N8RbJh9Ix9HzZaPLv6iuJky7ZOoeFDhPxCP
Uyqb3iOiwzX5MWoHb0jlaE8M9DWOBOoq69vm1Nr8JbvvKhBHSvYQxih3B0rQ5ej14s1Jk+FaViNe
ioAZQ+MghWkB1Kp9VL5laPp9MtIeWy9js7aSIrgpmJLWscO4n4NuKy8p0l611q1PP3W4ExKnfs7z
nLVd+YlRCb225bhtiGSDYBP2e9fPfxWjCsNca7isoRAkC69FKR1GWf5qKsXFxMuSG4azMnOyZeYK
2kgjUkeF1m3mmjtEnbAImkpli2jLLQNC9TDoyvcQBOlWtdp8M2gVh+ZGrgani69xW7uAQeAJ5COo
iMoY+03Q91DoYsKLFhVykEMJ2mjbGCVGqJBBblDdtURprwrC/ySzBSDwZCWGh9xuP+AH3pFt4uxm
SOB4QJuA+CAX0h5dpXisAu1Z1QexqCmjF9aPA0MlDoOX0IxRW8TPwiL3DTGZYaMpGUeA6NjMllHG
cd/EGGLSqIWhpwM4jye3tUv4WBzKhyqMjYXdDWtyG2KFMXU04jJuVSTmGLRFyTBW3WLipb1Ezltk
SBt1ifseQ6D2YvdZLawHV2IeiCjJfV8+FW2kHxV/PPkkZS1k1wxLp9QxSHmSBtCEspwsJrjOILT1
7MW8MkcPxXvdFv5byqCbEfoPJwmytYieWEpt+MPPbH2VVbq5SCLPOY+wYoLacBYgaomjDFpSHspP
LcqyM14OVoThHQekQUj5qC67+NQAeSGj4YIabEItgB8cLH1LwHO1QGNiLpjX342ekHIb/x9pCKSi
NJs8ox2VM3ZTjL67egJvvRfY8cq1o3xX1OXFjpF220jrd3o5pLuoETYyF+2BtgpXh2+/hOkEb9aq
eu/kncJYKnmHQ5rQ2Bt/BW7EqpInGx/O+KEBGrhTCQjEeXj1AqFdW0X9qKwM/66wNyAigv1s3FaL
uDm7AQO7MtiCTQpPHhvKqaTd1pea2HfcgARugEJK1EVIc2xtfoJnc+EkAoK32e3qoboYjL2lC79d
19eFo+bPvV2tx8a7Qwn3vqriOvnBnGawr3nGTWRJdzwpoLYQdm57JTb3aU4jRQaQH7TGRUjb39MY
USEDckwvmrqoAJW5o/7gahNUoyWtESLt3rQ4XVIETtym7tAys137hQdCISWoPGrdO5m76LYB3O2G
zNpY0fhAlL2/yHw/xnq0t5wQ2CjyeqSc+ouXZdZTQkzzxpQkOJQeJiOQ5fkCfod3rqFmR+IQMK4g
vcnQ1l5PMoIFo3VH74oyxMjvytD/cMb4iWMUIqMnEVoLxoSu2bkLnzVI65qNp5TiGAbBsYzNhYj8
NUgAiE8aflqvFJxEhuLi5NahFZgCU6isuvC3lMPRPU0OODXzvaoyyCevoViGtEDAVxguh87O3ErR
UuEUKnogfLcwKpBEifHgarwiY6Mt/EJH8+V0O6lPnAn0C0vEWVC+4qHYt77cqq7zYwR0DiNkutuJ
krLW+/BVuPWP/uyPxU1GavHgDpPAgKFSh1ilSGh3xDT6HONX0xExKGSRLFnKD70l14iyyVl0aPXp
qrGrNPOYdvXRq+E5qCXZTj5VPusC/eRce+yx4fq4eh9zPXovwjDde5WDTJA/e5Ey2HlVctAD+A5N
K65qoN4cR/9ShbVRyuwyDMyTjAS1fZ5nD0CKGzQDZX4gVQZaJJjUFU03WsgOrSxkiAeU3xcs1US3
+dYeVNjWsPXu4AXhFj8SZZDbfrJFVaAM9KvVV49uF2lHzCTw1kDo5c57VKucIEei/R6iYjioWgjW
r6t4fRNK8VCWC1BedCvAHB5atSP0MkeX5+ZviuqUR2EttNZLQaOR1FGaiOM4HCZ880M16peCgTHm
h2ec8z/Ta7DynOQFXeJPqZLsg+k/2Q5pfQ0G5cfI3PicA+og4rZNzm2g3y2OHvRBlKggryLNvYtg
UT4lpJrT7Ez3dGP3RgGwAOC0vh2Njk29doMH8zZUTBawooeINB3EHoN1dRMEG11BVrYpMAW6GqIE
exysZY/LvdK9Qx9Wj1Kg/w69X6GmX+TIOSFzwmWvkW7VZF9xS85OEVckrXMZyEojTkOkqIi7fEtz
wMHIyKXp4InYlECowYC/hOPwIuspvij3jgQLIh6Js5+xAXEmke+coTtwHkQpu26SZqS3hscTEA7+
oC5VDoTM7cbMb9ZJN/wUdnCkHxjBCshvqaFc4sHXtn3fEZ+J15vC9RCxZilji1MZoPGmQ8GHIJhs
PGki9WmzhzSGBqf7uPJwzVAIugUWnXJ4HbJ2AYkVD7k3RvsePRoGZXnL0njYjrmJrtO+NirzP83a
6xKltd5oJWWxzBd1CXldkTgtbQvKYWwkGzG6lEwYuW5R3l6odf+Y5rBUaCBtvSt6TPRfCrlkZdUG
+LxwnpF8KjYGPCy2dbJo1JR+NzFmMLjN0xAlU1vEWUkNf63XlMq1dZ66EYCfkerYOaOXHAX7XqPM
4WjYaxgoVVSawqbnT+WM+bTDzW2RQhM5+R8sKR/lUG6pughhGIxmqbCgLGu3/R7N8rtzuNiNggDN
OgZ1EdZbvdKL93L0TpBD17rjJddrKhO6+Um6SeE4IACt7yPSWiuTFZe++86UDfBkZH4HPWnVYQQU
UtjWLXCLHi+3/mazidHbqciQDnB8KJn7EhO4ui3FcykK65cq6m+D3thGkgxlmLK5FoI8Rl6z73Kk
i1P4r2qneaCakmdbK4uDGAENGnYJB1fie/aZbyX25LMuso3RMNd1DKKMYCKDRW1hplhjom28euPb
Y7xwtCRZGbr15ZY0yQ3927a0z0bvaUDQykFDHD37tgGZbsRakviT96R9CwtBlRsQEaV38ozG8aks
+6uXGTUGJILTgPK+szR9uU5AKqOdPFSgqdck2IqSdOfA6TdyIE9Gi5rxuQogyAn73uUEMqWZQsfV
hh7it0G0Ido81hZF3cFDcFNEyy4eA/YMOpgNKEOFmEvFK9qHKPzGAsHJwd0h4sYBJMkU8923NqRz
IHoafizLKUWcaLk3fPzXdrgfJYo5zIW0g1oAwK1+1ZLO27uRjvk9nIBIGPXbHAySJ4Zuw08FVNKp
tqZiV1uGXSsvtKnsfDV57oybiOLmkAt0k6FWMUCLfUB6fbx0nGY52Ib5buImY+RvfMZOInCbgcqA
8I6ZltlR7CPbKMn4UWFKNFn5blN4Lketi1dOxK8srMnLipB4g3nb3CSaujWbYh+FzsjhhKa3qfYL
EkRwXQwosNsaBKlXNGvmvPSLDO80nSCsgri1yid0dGy+EwekaxEWpLA21ikc2HjtFvdPlIiTLUqS
ftM97JGCdSM4x7b/B3ZiuUiDOrurUXoIJ9oO5hPuo6zdEZUWLpieiLM/RSRFonsbEc6vC00Q7oR4
YOGUwYcTOywlQCmhZ6SnVkN0Mnm+UpGFwFAwmksx1gcxyXNy6b0hNG6vvJsnT5ZLj/WQiZmFFCQr
D3bvWwuUrXuEx95+IKNliekbi2a6adXialh9eTEddQUVzuDWxribNgTX5fGXG1flLepxbyWDS6tA
SnbUOIUOOgBfZ+sARfOpB2qybnJabCklDyzOZon54K6ELr1MyOvLuJIJXjUM6INlAQywkIVLxyPP
rKMJUXfD61QrZVUoICrWgmNiecvdoDjiIa4XI2oVfnU4L7yXW3CZa0+nKQe+YEWdau4dztSyHdxd
AHDXRh3K9ICObeKvssi4qCYjLKW3RqqDVuXmit8MHM0Y17hjOSJmRoBNhzMlri1VHkzdo9ufxQc9
JIvRBQm2RIgNkFhX0X8T1Yh36kWqxk+KyzWR5g3DM9ZgP76EEenzEf0JIRBbthBPbKt8jKcQLZVs
HU2KFwgmycLwY3O1tzXlJxz6nFKhZS10w3ClW9WXhkUTP54fHVRpgqFVhxNzZJo2va8fe6PtTx0q
oIUybYyjZbDn8pATJ3wMvGA3gvDdk533Mn+6jxOTFMH2OcIfeTNgOmwIoOEMkjP3nT9XuFtb2Fig
QqTdmOtq6xh54FZIRVkOeuycmfVTr4wh51aeCZUgSr5pslIqwIfzw5g0b2phuls1QC1U4H7hyGuq
D5ltVpgzSbOYnzp6P94MRlxEHN/G1NVf7NHJUVdxjC1UHwe+67RAC0K8F3rBQD2PmD7DOhBUmUQ4
cs7OREufTmHFMWPkB2nRZdiEOsZFoeoGx2ya8LSiT07kEjR7CBocv8xRnoQVazx1oQObZFJZIYTD
mtCJcSyM9X+6F4QIML9N384jwX6d9JFcD2PfvjjY2gJMKq2GurWNXRI3k5xcEsXQl27nBmctaAmX
jXq2af87mybQIPTzm2mO73o2AM7xQDwz/7NIWgCYQLubXDvqtrNRZes8MIO3vIseksxrj2VHvFjp
WfED7c27LaVxcpBzEtNSs145HUleZhsPt1Q2b5gLrEcScMoH3f+e5Bl27aAx6AZ5D5SdjYt9w57u
bxxANm9yGEhVdMC7h/Pgpxkp7Yxq1w96cKOoXoeawCwzKIgY0bO3gvPa/BDi0A9An5BwzPcFlnBA
31WjtK5fAzXI/ujMcKmmuvns4+GEMYZ3wkWp1efmBNembYqIju2qCtYUz855tiDipk2PZTCxlIVz
1Cd3iZtYJknMaDVAEUPbgFQ4TBMwLzARncIki7uoXM1X4fwt9DRQN6QXDYuAC/JCaAk2wdEldbyl
prM86TCJsqyj6rYwEAbL7ZY+NYu/Qd2rHYoqKI/zQxKMeJLoXqUrwqp0GtO0AlYmLWo85SgigHKQ
pqghZaDrwgC9SGKE/pPGH7urfxlK3eY0KVj5Jm3BMJToI+zmy8Div8EsioVNT09z6pRmj+YFvXNm
DSziodVzlKgItogd4a3m7zg/KLQ9V8KXFFqllvoMDT315ClZwiUTHyGDx5mODr/Wm01hZwYCaPDP
IbEaj3FUA+qYv3sNKKCEhrEpEl97DHyf3oDqjCbAEa4jm1Cp4/zzeqoP9nDuLqWEOi7n112dXnfc
R4MxYpAVx0KFi2VPupCRviNauf4wBzly0GHrSv1NN+TlVVQxWGUnn1rTCb+3LqJ1aO2iYegey1w7
CIwIV9/TyAZJAhOMTw6zsmqzZJV13acXM+UeVJu7Nai8o9nTE27csj2UMv0MGgmBYCJE9GjHga8M
9gbrobw3eCT8OrfOVeobi9+/ehoBKQ459x+Far/Od0NSQ3aomaYvZwubkZgaqyVmNhH2w6bxSEVR
Kic8J+bn/K+YnKjPgbPPJ5VROYmOONRAT2rlw+/VslbVUzYlswmSiH4/wASF1qLFR2UY+cMkoVQJ
atgjTVCcKzLdz78/igPj0Djpen4P5stlfiMKNBNL9OGkUakJ57iSxhxuHS5Hm86U17ojQXSRu5nv
whpsC/uxVutXGWY/9hSD6U4PbUkRZbtxzcTMuEMI6naZnTRHpmN0t3Xjxe3MGg9lY56zyvzWVavf
MiGIdk2cOQz0EuVMvY7J0aCxNEY21OxJP5TLHPydkj62lQv5LS5sdA/OukpV5mcoZ7bzxUE3j+n+
Ieb40qSVfU2hGGKX0ve8RuoqrFV7p4my3+RxtmWlyj9yB3h4//8IO5PdyJG0y75Ko/cEaKSZkVz0
xudBLrnGUGhDSDFwnmc+fR+6CujKauCvjZCKzIwIudNt+O6952LcWuFMoc0snZId1rbi5BrG4Xtw
y3H0rh3QaG7LLhc6SG23ia5bj38SIwTwlwXgj5ai9gn2ekgc+tqw0agY4lI/lwdMcR6fzQR2SpF1
d6WAxoHbxjyILLe2Lg/kynMAC4qex5d2d/vYW1F4rFo3v+8W+T/KO2/d0LjTtg01EDJyX7FdPGGP
yH6Vc7H9XuSoSXgfgIxtCSaMx+bms/jeTBpZBSdReYDyIF4SlOusladwm9VY1H7H/jOY8fYwCPJ+
whQFtXPcsNueggkYekyep2X4PaoSdLDU4WNxrDT5YQPz+J1XRdO3j+3mhSp7nOrw9inAwi2mQ8Sc
m4mgdEz4NwnLM2rkH8hkxo/vj7w75lsiZL+HoJg+TJ3D3CTCvvlWeTwrAO6xaNz2omn1tn1Nwv7O
5A2N08T4Yd0sZMCSfxtOuVOOmT5ZXoBKwXfBwNE87hXWG4S3Vz+oiYpSNCnAUjBKHy9KG3qX5rlL
RajY9LK3XgftPNx2S2wsNErxv5VZTDn8yGAQLNl4ue2Yw/JPFXlEWAQWxLQR77AcbevD0852du39
94tO9TtD92WJuH1giFtMIByqjtxrKDngs7vcvszBlNG/w7aho37uVpVZ7mcRitfRyp6CpOx/Bap4
CkYmcRYJaRXCsBLtgpggmXn7/WcvA/coQ7ESDZBpXxbD98GMRjLKSBM9URc9fMkGVcPEWiXSWB0J
s9VvgxPuowSxcJntk+u8ahWwjzc170Itnhlffv/IYaCHg9VNn99rmVDTkc0SBu2yIbfpAkKlPCyW
vg2xq0x/FlH/OE/d8Itr886W3fh6cxXR1uaShkFF+1VHuArchKER70g/HVnKvOPQ6CWf5v8VQdq+
ET/noJIhOqt6wnrYcwuAG92wDffg9wyFh5MIVrfyGko7tNtP+PC5HI+VEb1ARdi3XJy3wj3lCNZ3
XZvPKz+tnw1LYFebTF6uqGftbWVOhch8idmUYiPcOa1dnwxBgEiNXNlY/FmA1YDRKah2Ynm8ohEr
Uex4R0FX+LoLbe/UShof/ARHTBXMxjYAdXAiTJc/JIMxr0GZ005fmea+MY9M2ouvm5zUDTQmqsDY
0i3J3aqBKEQZd1we3D5xnms7/mqMuiIDS9M4TB5YKPit1FB+JpG272zRP1tphEZs9vVjMoXpGjtg
vcuM9r1q0+GQM7tGmXrPhnbkaNUCYFm+TcPheWL6crn9HRKt35OJRGDu6p83oVsK4FF2P6GvF9Fn
IeX0bnb5uE1i//Om1GnO6BsCr9wimCNdh3pwMPwwZIgqh2bnpTESrQK9IRDqvsdqgNjpMjNfCQcn
hCrUvzx0AiGSUZZ1MLLpi5u4jQeta4+2PbBO1uPF7eceF6Hp7WalSWKP3Zc2gvlgKOZddWW7oAll
ypeAJcoPJrqQl27nyE0pH4hJN7VV2GAMIU/rePffi2WIxXdIX5hIMEVbTqlFPjeo96xvLqETeIt9
ce9/8bcWpwmm/sPN8RjHEpcTSg/4iCi8QLjCqEc1DpSDMHjQhfxF92Xwg5mJPNaDCzXBpSGbKPYx
ssy3QbpPYu7i30YWvJa+Tt9AiQBxdwEWmsJJ74hhHMw4L/91CpJWW1/N6Yc/xNG7QicSiycQNqqx
Ig9zdHris1xR5e4me7OaeBvHySjfGWhm5J5/fxP+bl+i5XXktz/VPqVbokivuu2ik2yJM5MAfw3n
bP6EKMel0TDlAvIi3k2x/ZPuhpdmNsufokzvm5iDPWVdcisWDXikS3XIE0VoK4qepT+jX4Yt0Qk7
ms+xS2OV6zjltR5+3q4amJ876iikeXWDmb4VvCl3YBnEXWaYv4ab1c7Lin07BS6NcY1zsVrLuVQO
B0ndWc566rr+RKAOkuj4kBMMZmyPwM5JmfBotvgig3jpHBUPvrOEUP2/QWDjajBc69qRYR7MDG5P
0aKMYL0hQ2ERvArfGilotQ8YodRe92gvcpWDRt/URof3sv+DzG6YVX7fByVXEV+ZW6M62oGTXlXw
pIXHYBZtx3eHq9Dd/DymO2UYuKSh4hWO4TzQ+Y7fxol3AwO7bdaA1gkYv8RRATxoInhIqS2ERsUl
G7Ucq2dKXk1X0WbwvU+c0SOYS33OstQ9aCRRo7zkIWOB1gHjNljMs5JLHtEXp8d3zh/mLnE9wNPs
PgEkTc6h+Ojx17EaalpUKckG3HNNoxi6rIuBizvqZxsAgAulRZyi/lsV9MGZsX9HnnRj4LSjVB5f
EcrBl56Nfd87ziFuILxEofsTmJQ8jlFytmhTyPGLrjDLlocccEkY0OYh23LhVAJ+JQMUbhDONpEf
PVdpeOL0/DA51qnHi2jO0chA77PJInnCOr0X0Lz2Pp02q5bJM8wM+gw4mmH++yP9ysUhD1y98kog
HVt+tj+ugDsTCHFtveneGbj7K0lZ0BDR4hDglZPVpXmWljUeea9+VkoQWO3r+OiWpFx7ZTyVBti3
JvqRKagwqhQHL2+DB6zPBsSYNZrO0fG7z2xk1N4DZOOkCXyoxm3PqNtdlmmmIOX8J0hryLYW8S7G
VQe0l3pTV8yuyzDaTYkpjgvFIM7s5+nAgk7jWtr4R8NuftXgWA9xDSbKj5k/QI66LwZYU/ai6QMS
GQbb3OH25FRATGE3OgY0sNBMd1it+VxrmuL4FEyDBZDThAiGwaRnXnPuu/FzrqjdqShOZT7QrH2e
7pXpTueaFCu0T95gEtlyxTrKtBFbc8zrvhrNjpYNu7wCSk15awhDmMtDO/MShTQJW3F1N4Xes84l
eLeOkmOunds0nD9anV1GemGoTjCeLUPvbQ6+o1NdJ3PPHGui3bZsERqDFC+mh4pxz50jPGRZpRg2
vg6EH9ZZw59VgBIhTIKk4Lb68l72PEBx0n1gWvHB8VAR6tVqYxraPeZ+eBrWwq38gyojFDSZPXJN
30rgIUR382kbeoykh3SX0EyFDQzv+xypt2giwkPWEUElWLVN8zsN9B1ChY/znAi72VbDKUqzq9d6
S6HHe8LYbY1N/i+O6Mc2RzgMAoqKEW6vbPGsPXn8Vanq/Tz3+mfMvwldGqFsJwbsmEfTuWsepdq2
lGAeyjrfxbba07uLi9hHNxq6136m9MjEiiFm1jsy6jMTS5gxnVR/Bk5MBGLSJ+WoYD84gLCHrPvR
KvnaEWhdt8u2kQAfGANdHXCZ0rXC3a1zg3UFZYEBk43tWelPN4ajn3moLWJYCZuWkXAIYAwVn0M9
75OUya5buRQrJimQf3fa8glIDr6YNrz/ZW9umAQzxACvuA8Cuj9zsW/r2jhNhfozz/QmFujKLDpz
CMxLzhMUURVBSMSdgESevhDYD7ayTN4oJYBghlfcUakNBUG+yZLlKYF5wH8IWCaWzh7jGCQ5EHyG
8sedE2Kkr021uX2HHfuhqlDYraLBJ5VAg5SkIh3VwSdojsBSPk0TrS+nbRDBklzLqpjsl7l50TQ3
V3nl7phMt4uztlhPsz6ChfXAzK+TryFoLz4mhrPQ7cUb6idS5/mJE+4cXZGxn8vQ50xVhXccZ6Ba
zv6X2TGNFF69ngbaWLE1dKuhZThZu/LOzrlBAyoct4O23sJJbbp5HPChuWgDHcihEOBQ8oE0zcOe
DdWmNsadl6UfGF9ZOpsQasLUPUdzDdnV8q6yFn/KOkh2nhddeb5hKpbFexhyPcKqdaK5J+5ybnc/
h9FbV1H2l2dnWrc1c8aY9Izq6H6dc+otw/laCOrB5uqhSEEeRVzIVqiiMypTezbKxOKmggSFlMUv
yjvqMhKaEIWGRGXcySjGsMD1Zu2OwbyKmOVNhW9sEfx+8mNl0F9QcgovfyZuXmCCU+tm8JwtRbsj
LNzaOOv8DYums6XYp4HcG+x0ZSxg/tYBNHvu+X2aDgMnNAcYaE9jGRlr22KQA0BtV1K0ucLyQ6YB
bNKqvY9xz4KPZmuqbH/iizqUmQGqKuyp1WTdpIqB1L3mJLl8kF5xIsDKKoKnlH2JPdKcNwVLBEC+
dVE1w7oSM9xQhuoOqIKSDOoOE1i3Lmd8KI2xyTwMfAiZj06Qfo69+WkPtaD5805R27gxsRwfHc84
tea2UB6wONdkmCoQIYwGuyvMWShlWRuhJEc446afKIMrgSlw3/Tswm60K8eqP9fuAr392yq00FEg
/cc9KM3RDdf+mJy4ZDbrJJp/O2WQPDQF9aCs1ysxRdW59SISdP59YQUviQIIFUXuvWkdWlP9bYZw
APE5bL1izvCCWc9N79wthrYDzRvIv/hI8sCtV2U/lfiM7I1do3S4dFKubCKxjotvpJw5Csnr3Pc5
bQWorn4R8ry0RBp8gAecVW0ek27xZUkWMlvAz+qY0gi6l/OWmI+5yxsI5XLMj83Q/5KBDxJJbmVm
7Wwr/pO4VkSwCms1a/+9w0uUu/1qHj1q+qiLoxA2H9Z1Gx+5BhgcnsDztk9TKF58c/jRZqQDTT7B
G4lfYdWSoCYkzdgifsltwFuZ02A8sZ7Re8SmIdmPslas9NBhBypAYU3ZO2G431kdtmsHc1gHv4o2
GPyD2AHpyPZjPBc/UgGNal68XpmNpiMcd591/qktE2dnRKDmUPBEPWBDyU4tvgwSuA3kZfD3rcew
B/x7tLEs8Vmo7K0GnLmdMHnVMchQNTrHrMOM7LXp2ixIXmOibuzpiLc53E3VRY/qwPuMgWThO83F
zBlWXGf6hVdl1FOtnc+/fUJaOEBfE22zSDd3RazgZhZ6wGfHY6Ir4e+Mxd+dvzU+frM4+RHU8oG2
RbVhin7Qtno1JsZNpOI+eq/cNEb4U7jq0QmpvIWivO66cNOnacuHJerZh/lruPTijq4RHVIPk90c
YNnm+BSCe2Bhr5kCvXq2RzhgHJ50wT2Qp2Za6YRA4ID0SD9lZj+heyST8SjgEXA2fXScLZ3S2QqG
W7a1BQ2DzfjaaBrYXShXXXNoRxW+EatZpzZwMTMClwe1xdtNAWpYU/zurLsByhlzV/51VHXDBtbF
tAZUfiEMR+tQrHYsStHZDOa7xrJ2mWkG2yoePx2rQBx0Nf+Xgc2sSB686WfqyYfU8uCnWyZcd2yB
eyeqPljtUEWNIT3VifmBctFtilqs44BeIH+CBl6E6bbJq9eMIKyr+vYu7VjRmOzKDX5DzavJUMbN
9GPaQ5FFo6aT5qdtlu4+mGf0K1qOFZZ7FqWQ9niv0avI0tuyaC6+iz9DG8OnlYVnRtICeLXrLkZQ
CIKyPxJofLADYzolU/84mKir+KsXcDupHX9ZijJpVNsKFd6srmVq8QclYimH7pEugnktxsq6RAl3
x0k45rowJP2k2XBXo/iyKVGfnWxGp/htuLzfeQqKjyLaHeUk+pRRpLXFIThuROMUa7ssPqWixTTD
F4GH334azfCX70sA3Ek7HyKYkYx+jqXEUjeriPeUuC10QzgZRV98eKLqiKgkCryk2rNkkbkFTEGq
0Ti4VlDTO1Ci8i++6Nm4z7nSHCZKWQ3rx1iOPNoDELbGi7iSUd2aZhFAfeom+9Q7hD7Agrn64Sex
2Dq9s+sCyZl6mfGg3F3tyT1L0XnYX+wHdyzjne4nTKjO39HrYX3wopGT0tE6JNm1ikMB0h+7c25W
nLW8ghSqioeD99hU5Yq5arouYpsPCOSDdIQ1auNqsgLQiRVyZxDy8Qc5fPBGHZ6N5cvAOanlpKqS
Y/QbtjRypQDo1Zj6jF1E7iZvYs3OsNljm8EOGA97jXMBbqOPqwie5oyoQUBs3LSsfBW1DIXE8BG1
FTt0ykGEnjrGc5iGjtzXopWBZNx0EmrFfBpMtwbY3rEksjtkLDhhPvwCfbcsOqe4zZfWb5RykqB3
LiE/zV2gF4616mmN2tgArvxKBuQavb8juMZh5JPqTsNae/arCSJ8M7XRi5qKF7+Re0aMh7QhQ0nX
+5wHx6rzzuNAeZE1zMPOQP23cUJQhfEQaGDNdfAxc2PuyuwCrgKSd7EEXSqcS/47G0GyTkuo+aFR
nkQh16P2++u0tFjipcPYwxbI87xndJVu4BLqQ/3Wccdxc8NEGgLbBY4C8yq25G3uC1Yj5pzIvp0m
JDJ8Ud3C6X+e9GoB9lmLgd7PbYpWjGdHkCOexpA+CHg+3DFXtPqYJ91ysm4bULUWHcYHLTjPOp+C
69mKULo+d93JtQsW+1i/1x4tdKoimo1LAXVmZU9euZtsovDcHIJtnLMSgvE7ZjqIF9DpR962r07m
LPO9od71dg8Ftn13It2uiKXMRP181KXP3tIdzjAEM2ddTeiC8WSxgvekvktmk7u8p/7Pkcrd+UvZ
qgXyc3T/WhwcaHqU2XlZi89jFnLELJ/D5XLeEkSvrGC+CntM7wYTAuLUmecOE+v3l3K0zhiOsFVk
Fp0E2acP0objnzznelA0lQF26sPcPSSzvpL1+ArgdazToH6oh1CtMjPV25AdIKnHfV8ztxPukyfn
C+PW8KhaGlFEKknouhMsoz6bLpxpthSph+ySQFk9sJgcYoo88VdO6O+KKMtWRsiAMR17jp81zE3u
fxa2wIZpZ/PLS/AKVIz3Vo3VH1B5fvXLWbo2ynffK41z5BQEVT2mSxKwjaVyWErA6SFsg2QFgi2a
hgoff/K3rWVwAGzmC1QtHFrcSlXRvFGDG6w9+zme5COVjq+U1zurDFKCk1h0qkzjax8T/OxbmJdS
ZfTVcC0Rre5IX4R/gLJkW0Ziwz1uhUekqpRpqsec1LEvCC/wQ4eZPyLvXhpaEGjfbh5yb/xK+tTZ
u0Uz0kjV/0IXHV0333VdZG6lUMwQRIHDJ8qOAYklqojn6hhGv4UR0pMQmfssK5ytzg8JO8O2aPDV
2EaSXADORhOjDUoFHqMeA5hJU8tG1y9NC0jWs0d2IW40HhXBJDufBAI6poJdhqCbTC0zQj5njAQw
jbfWSHN9wLPJp4LYf4TTIMLyKCT35fIlGamCofSp462SfzxnTOATj8FDiouSI1xNCDdJ/3TW3EDI
j+djr/qdbuWdV0bPdTlGG6ilL/Sy5u3waMT3iOUVB9XqCXT5a9xcS8KU17LjPeUp2Rqw6d6VwWhJ
OpyuM5IY3hStKRWuMQWm1bbwWVvYugXqOe15VB/+MKaFgZ+lvAfEnlB4Zozqub2NQkUV8aT/qvC5
jS6mkf2RltpgSq3IUbiKuV79OgcptFCX5FQXa5h1xLs4bbdHv3HfiWSzo2ANhZK968RQn2Jz38ZG
QxJUdDiN8k97pn1HTF53Ka0CKDkG/sABhOHP3SP3lKgCQtdU/Da54PgHIPDvnJLgjiP3zuqLd9AX
GFADA5cg/zFMTrya8uC1VH6A+BVvJRfXnU8L87qVQLUz/8OwZz6gCbPLnNm5/9wPuXUabKRvew2I
ajqMYajXumK99Lon3/fnfa3yfCviqtqxI5BO+hPp7VwLgthwoFZAPaxtJ7F7gVs9DOFYbLtjeppK
fY3K9M2xVXVIvPwDUOe8MmzynkkQdVuHbvicIYLZcXtgPP8Vhd0BNzzN1TOyq48UN2UVSVfWu22R
hBLLSPJ7rgNMoAPJXavj84AiWj+RAw3oYo4PM0T616wYyd+Z418dGeKSuLLfGb4bINNQtDeHXOHG
eKBOB9TcQSTe54g2x9GEiSo9Y6t0og/QsGrzIT35Re889iNQAxp0V3HHBLIb/xilOIUDtyvTaLpN
4PyMxu5XY38USL99NGzGjDE/m+h+KL2f7VJCFL4ONPeexpbceeY9jGyM9MFKjAtvFHMhby8V2OFK
sH8583Q/5/ZnCsWknaF9NohcYJ722UjGrhi9K3iaC1LoSmP57byEq/LMdGDKcCW20apmIIQZ8mvM
n0Vj+Ve8h8vAF6vHwgCMIlMBFLIhY8MQLS337Cv5l+exguTXtntlc/eK7fmCrFp4wyZ01Getkre4
XtfDPG7t3E4PQ5wCwKPqpZq6/FAOrYNBCIxkUzE7pFs+3/LSvnF5E0StQVxX+IBlgzEuoX5mhbp8
bS2yQsCdTjrPwSCNdKUo4n5uCaih5zdy9iAhX+YxfWINrkjq6HDn2YF5Rmb8O2IYtRzsAjUSuEFF
2yqcmdUNjaG3sR1xe86Du45mBTIay4Y+9/seN37FWVZ0RclcHRquH4Qn2RvUm4d7S9Pvg836UFSz
WpdRMGw85cDjn/hxONQeW8kZJqWwMrPGbeNbzitZAB8T5Sb0SVp3/AufT+1iBr23SM/tgmtoeN7R
KrVNpW8R76p6PsZj45Jjof7D+2oabsEuetaq9m1KFQr2lszhoeitXSWJ+9UUsarJXTeKKIRKm/Rg
BvF0cPTUrNCBKKcqeDuNKv2BZXPP9QV+L4W2O+k1HM2NAf7aEG5Mj0GgZ7d702DGaEzlY5R7lzTk
LNGlr+bEz93Pz1Xc7yX0dWJ0azsbX62J8jMC6UT5QaMMIROFHvToGvMugZzuBy7+xblcfURIH2Q/
HXlUunqujBfYDO+G9N9AQ5AEUayDRfKcVhW0XsB9fuYRFiblCA9g1pSEVY/SNz5zOhghyrj3lp0J
bB1L8V5FOyTJNsLslcu+X9n7pow+e14rw2lwQafXMPe3ELshAOc4dP35wzmWg/tQpvVAWooPs1sE
DLW03EOLbdaG5cZr5rP7ioPU2mn7zy4ApEqnOpEauyjoqgxfg2T6GDAZ84zyKy1XscZw/7Z/aqBh
69H23tFBf5KSzmzO/vmsP/AIb10Qlqua3faQJ/dGwKuCOY+6quq39qC+qKJ8IUxLleHI6IKRLQ/l
uOYys/ebSXJvc3nnSuwSt3iowxAqjz0J77WQF7Yhg2lYRw1SEjtvDaMCxoB+nBzCQZ9E6zTnoPaz
0zeSyGAPzoow2WakhUlmTChwty81aoRHrO3AlsDtfJj0uVKd8cb4/MIqHz9ii+NmgGMcL4lJXDjC
ML5QFuzQU6eJHILBrfGZZmO2C5CxtJsqNo3B3Pbat3nQmJ8WA8eLIKRhte0rd20txovbtxJBiLlI
YjwHsVp1lkFkojGyiyjM8dxkEtq5sgLWbB6lGr/3EUWSjx6u8swu5Ucx290mskR/QQMO9rFPLG+2
mqe5ZS3XeckIyfWtjSIRzuTFwW/py3gRmejD7KbHsYm+sNVF1y5u67WXZ87d6Jso9i4NCvV0ckE6
PHxLx7KM733OUOfIZluJ52FayobuGzvfJRDdnkJJ2mRZt6qbWN0q/sSkjPDy1BPJxkV+DqL+DSwT
Nm9oqnZITIX1qNyylsGDCapVlKtdg4+vSvvpo5Cl3NgRrWt9RFVbNWd8ayd/me1ltBBwNi3KxgJi
FbpcJWg7MKc83uhsptF7Ymyks1+WjxxAi0EIBp+HxVXH5UXi6a6PN0BSeBJLT8m0xMtzv9qw/5G2
X/7JKOY7Z2wY9mbRTxKrwwnJCcNwMj/4dMN9+Bi8Nnr4q6h/vlO4UI9hN2awNgPn4jiSpGPDpMqq
8LTObsyaVIimO35DVzjP0tVqIwaJ0IseqiWA1cfcbGfDL54mWl5xWbvzZ2pyHpSxO13n4NQvSjvD
ctXH3UW4BirfYjft6IpdOyXm1+/f2+A2ySzxLhLWR9dP+uqZvQZL2womu/wA/wZ9u37jBP9X3mXX
Isrb5v/8b2sh8v0/yuA3SU1JpRQIRUs4Nxrrv1EGq0LCoLC9P8KTrJCTPhWhQLbN1XmIpT72c/oz
BtZVWqH9EmPZ2SrsVMBFAo4l366bm9soIwtP9HC8i13kM6ex4yMI6fCRT/pqgpSycf1H8g7D1tU5
5VKdyo7/5Qf5Jy5x+UG061m2Vp7QJs3o/4EedHXP5lzMeOUqDZCgpkoyq57C1tiWIOu2jLCq42LX
N4vgxa26YMGA/R0Vx+YpArTKgZBLJoaHXHE89nsO+RAK2Na09WBExnkMA+O/VA07/yyU5q+sHWkr
0zU9idcA2uM/KXYDceYgrCKaWdLFeiszme2TKsv3Tco8PyEC9LNuraM7GTaJ8iQ45rNILsVAlxS6
pUXGlnHNvtDliGUy9U+Bw7wjV+K5cWJ6m7DEYPnDDelaZ29xX9++AMrcaD+oNpnr+ye2vv6e1ABT
UeEyCnKYCcCWqDfRPOuN6yTPoTlbW08uRUKLE0XGaC+mB2qoleZds3y5/ZNu7Q8byAXsHcnQCXTY
hVF0t25a8MmTD9wq5+A8M5++oqiSinAduQ/o/gGm5bjveUfhI4zUh8ox6h/LGhQ2ZfHcNsbZTyP8
mjomVGSmHpOKRt4n4TAexpGzbFniB8NQwyfRemOqbZwx7MRPvbbaa8ExKLHt+r98Zm5F3//4zLiO
S/G9JYGPYiWU/wFV5cQYMvUyYIqwxUdFdWzLOXieWl1fonJ6IGixskJDZ3vLKKO1XXPFKcFMc9/x
1DOYCPUcuD7zbNmQO5nL/bBQm1qV4wVCEjzevu10STqwXGAOZvtUdWlyNEKDYMwCZq8iCmxix3L3
0q3ZGqQYtr3H3LdqiNdBPn+mEeZZT05CpYLC2Tpzf10smtS3AKP2EPEiL1d3WgNfJ8r+cFuuJ2ek
ZGAW6VmCwKFCo4vOStK2MfkeE1+3yc6YMg5JajpvLuS8Q+0urXlZTy4oTA2muikMJBgnPcUNy/eq
su/iqkMRIPb2XOuoOsy9+2PMvMebD/X2BXvxI/g1XDvSd7Z+xlGTavjutTDwutvaHF/bWlz9yuba
Pma4NqTFTGbyKaBUtI2tKfmATBTTgB7mqvxAzdmUuad+uYtLr+9gkOmeGFqvDbYEkumEJlLvMkf5
F0fq5PCvXysCffmfFyT9/y1I3kLCVBSJc5ReGK7//HQboeZCJIDUkE31dg0ea4iMdEwZiilvL0Pz
0M6YdgLHZMwwNN7Fs5Pu2Z5YjCaeMHuFxQ1EY1+SvnUx/DmR2AjDfu27qH3sjCl8mNW7o1XzVMUM
5QI/4vS1FALF4tFs2gxwjpH+LYf0r1fOF5yZxll1XGXHGkWknAfjWMZ2sy1DPNY3GMvc4OQchL2P
o54W5SClt4YoUVS7xfPtS9F1IENwP71YJWeWaRxdXKSmWtugy7btshaMdo1vaoYEPygB2zlqfhpF
iEO7aH8A541hMNDqmcdm+gYWclpD8pT/BZwrrf/c0jyWf89UtuexpfHa//OFt+2pUySraDd2PdIm
uqTGIMiK7ODYW9i0H7GZzLD0QnMd5/SZ+KUPQiNvPmuZ1Pe1iaMrxmCHgatAtsFrwYyTbudGOdeA
gpSnOBa0oWfca2VN2HOhBrK4OifHH3/ezNe3L37HUD0SwZc7WaSGdO9Zr5CAdgjw5tpsunHtQ4dk
kJHRM7yYzQY5zHeCWy7nYOYxYXEfwCTe/M8PpTD/88UBU6rQF1yF60hChV72pH/b7xvIdKVfAY3H
xh/ujYmmBkA0HLfD8nAjTrnkBTVXbkZ9zlrlpv3Ke9sk7Dnf55NSVGuf2ftzZkcDFgVVn+du9O9s
Z/ihdIC4AgJKnG+EwK7Vf7hACailzcnKRPNq5GZ7GgkpQToLjnHjT1uRFDYwiSHbFVgZmR5H7ySf
QkhPVrdhxJhdrMFlfi6L7BJ1PnPOmXm4N3nhsQnzgCG4m20Nzidv3Du8DcShzWgmwwVIOS3Hlacf
0R1x0/CKsopad25FaTX+f851VIBsFP7RzY1QlirolEQFsG3nYImSUjD57IW5Xg4JNviuh4gGyHWS
VsNOLN/efs1F9zkYVQTikdhFUFEzxGFr3nbUo2KFlV/wdbfcVotgNQq1RXkKcCyMYjpXmmrk3A2H
0xRzLVStli+1Xd9HS9W97JwPvCh/cz8uH02DW02RYAW+QUoNAvCo2YzB9XwlSZk8lUsOCu/jb+CM
0fn2XVCC7v8vT4+97Gz/vvPx0LCQKY5ZVJxKy1xw4//29MACnVMvrBI6XXu5v+FNq6XPBs/mvObv
7aIoORTMqQ5ZQxZt/pn08ldQhB+9UvUjcg/EwqSFcJbN3sZu8UqyUYz7uja789j21AID3zyULYED
0crHQbcJRej0o4SVnaHALG7qzi1Q1X7efsVhlT+rDBrV7dspiusHo/DNL4+2qSGJy10jy+EuGoU4
uTyJe3tSzXJ2QYcRhKpdrSloGtpjF4b5r2bQT7J07tmx5/ONJNSbDvta7EFhrIb54Pl0B2InSpOk
oESh6U6IUOVXJBl0hUzR3khCF6vInB/IWfh3svdevnMwBp7F74duEFjoPKAEQPjyZNoMjLhPZl7l
z6YWX2HnhF8z1J5oomMioHkXqSbf2o3QBzS+Tdo4KK+hOVjbpWh6HXatiQQ/AVgcmxi8S0VgNYVq
hixouPffO3RU4OasHFE9eDhFl1jegCNsPVXgVm5P/m35H5quOXNhWrAt4xWdollT/CJ3t2+Bvo9X
jBqPtkuZz+L0tZcv5oZ2tfxi56XHKyiJqUVe+wCaddoQaS3ePCVQ8iB1kiRe2mIbY3u7djaVXk+p
MYG9Sjd9PPKKWga+A7b5HzFD7Q2+RH8PLZOls4vNZo/+Nq/nZph/pun4oO1B/oW5tRbscf/lVC7k
P5n5SrtCOuzN0vy/zJ3JctxKlm3/pcYPaQ4HHM2gJoyWTZBBihQlTWBUc9H3Pb6+FkL5LEWQxXg3
qwbP0lK3FwjA4c05e6/t2jPCXC22d5M/6Kld6pwCojiGNVgm64hP6vMAyJNUkNH/CbQGg3Nr+xc2
qEh66TVebVneS0u/I3whemrHuwaI310hon02BUBIaNJSeiaNg8wHdBoN7AVg0EBIaOgijlTQWelY
TMHGToS8bqJoVU4Ce6Btd1BkwpCdJs2KSNbq2Cm7fSIE86KeiXyJ7qpD0zPsDNRBUfZY0Jp9sAf9
9xfRkD1+/H1aqFxt5ZPPQy6qYV61pRF8snSkn0NGNEDfdEQPhVF6k321yQw4nH45cTgVmW3zJyWo
muFlIIglyNrieaSmTk4VY8i0/eI5bqxHy8UOFpjw+jqEGRdaaJGI0dNwPpmE+LmKtSJDa3NSyp9+
6X1lswWKjd9/zyfPBKk80jsFv+6Krk2yFqXhHghSo5AIIvCKKkRwcTITuEmNsoq8SYwP9FxnDLDd
4DMfs86+1cKRfhH4MPqx97/LE/rYHVLtZTDJI1MidlD0S++uSi17lThlAAEDPUSu68nOAVEJ5yCa
gaeITu3sU9j2AvySke96dtvsZWlo1HPLmwm5umKzbj4AKVkjTJNPkozn28pCABdXv52fSOe+OMOQ
XHsebDQxiq8hKLnbbtZ7hqMO9TTr3ZaQtJizmcWKhZ6a3p4qd60nJ30nKd53KNzR2N0iCNfOpERI
yOx/TOu2FJakJ2mZ89QuTIA1r6f1oNeJMozJ3wUftU2k2tsxqoN8eghYcwpQrfuC2jDVTSyyg3Op
m3lEyvTRMOh+esHnAOV0BE9t1LNru2+J30qyW9d3Nr+XSh29lV5DZxiwmIIpAI9XsOdsqeFeWk22
/XiRcl+z4bkZvlpLsT4ZrqV4WPPN/rFGTXRVKSORpeOGGpJRtCfPZkFj7GQDkQXTpT/DwEKDSFu3
aXdmT7zm6dAkihJRY91f6bR8cRhwwvZTF03CyZ2LTze8nIDbIjEcnzsbdgLJsEVuWD9xK9B9jspv
v/9Nq2s0Gnxz2onebhPdqyCQlBKyYTdtTm6DkRwOu2UpCWe5UxjqN0aZIAk72Rpt1I7XldJ3SrjR
TR1C4C08VFwyhCHp0+18pKJib5ohNm+c4VMy0syJMkaO1qhP2Fn6g36CapfJX7g28XP1aQ5moMSB
wafO1mGcrlDR5Ldav+sC4kP7HHaF7q9r6caHsUYbwHmTGPdeyU1gUhZvvJ9B7NEYLvpur7nqcgL9
vRoi8qxcUHQr1NzZVZ9mq9P+JHryldfvB4fO6gmSXibiB9g19xrzUAjlND6ejHKVpGIeVb7an/6y
gJ92ZmA7r6tbNh4pw9AdR6dBbKCDOkWI/DEWVGDBxrean/nMxhyn2bIuT8+mMGbSNNPLRSF8jUg1
moqeIw82NusHE5nxKuo6Nsnz56+NVHFn6lpmD8jAW4wag6F5JIHhbjACYNp92+xK6oHbKGMrgUnB
WyVR1aGJN8cLmB3dcWxnkSpdKZ3N1SXbPfA6Xmtc5TGawtOQQDz2LxtelSX+rhvxLUjHLL7OQj3F
HCd7Mnf4wKYr6aZUtPmbkPwBugrbQighZTmbkG4QU2cc9Y11VgyE/QxpfR9NwJTjqYRzfDJMW8Wd
RWsZfmkJFDrsAe1EXk2KwL03jqvcM8TFqVaDVn+8CWX62ON+udK6nJ7n/Gd+b5lri8SXh8lhyclu
pFU74J18yC/+dN1408oJYX0k+l9BrVq2dRHFeFRervcSJtXjx9+8QSDFqwmM9+wINqU2YGVdOc5i
XwpqjUzSPPk5yM+9YXe/TzIcvos1a2q3D5OguksnDhZkX322ZbAH+Th+0zu4Ck10/D0keuJIdlHT
sXccKUuZFs+hM8qvpUeZIE0qPDKjXXxFGglb/r5K7WSOg/kxWU78SUs6YgoHZWxgZJBzKcV33++H
VWxwMuJkVxCVttYmwz+cfnHmBRbo+MdPgQPYm8fggMbXDYTFOsw8e1EDpeQXcjSmftlXKao5nZ0j
MdLTi0qgsXv+tywT0zaNkuex4t1gBjO3tsQBCye62KOWzGEXsHURBqqwkF74S5ntQPEdDKeuvqqA
1SlJTKCkQfGlCFiQxzQcj6dfSBNOrsgZAszlfSE+GFMgfyJq9t+N5X+Z/2L6v3+X3V6NZfq5z6oY
XQ2YK9yT5eq0IQnn/Yllao8054j56saUDt2EaIt64Xby/R1flEMLDw5yhpwStQ8wrSBqUSxCFc5f
xhSBCR7I6uBb7oU5t3GaLvzSDirG+FH86MusvbMN7YFmfXxDvv2XbiIWJOH9HsxQa3dJw8qOabS+
OFWnwtTNrwka+2lIEjDZIKkANSW1+CjfY781n0vPgJRHXtiqqsjstbxWPXWBCfiPPCmOloRZW88U
HH5Wswm1MJqCNSTDWR1WMJVQF151BuYQPnK3WJ3qZB1xubvTZ2+Ojdwnc8mOxv/vf0nhB7/y29kU
FmXHZvwnHpl4CYRLcDv3c7h9OfTer6FJ93WCI7WqwG3giq6vjfkXTuf1NQ4c1Yv4mtKr3P8+oUgv
t4l6s8an0ErXXtRtf/tt/SruH06ezmlQd+5g3HokZB26yvcOpIhQh0xoUv/+PeLBvhNpVMHEfy7Q
uj+jlzkgF9S2CEyLDRSN4DvEi8KtKTITa9s4fsYGrH2U1Guf0iDAWt86+8LEq+waWXcscmsE4paY
V4VltZfS7OmzcH7JyaTcZS3x7FplP2b5mN8bRtJsc/rz+zSXn9Ix1+5VYyM2KpvD3KOC/ksWl2YI
OjeD0dzmNpLEaSK3ChSpuVYjfFYoP8m6qVob7XeYXxEsw4bQsn0Ymxh4NaWJQ5GV4jN4in6vOjv5
YWVIyE+dMU/8aIFrwkiMm31aTntpqPHgTaN36/fwP03lG7usNqcrU2gXk9/lPxqmLYwJ42eT/fFt
Ddtsj9xll/kj5qPSNZ4TWOabsiYjNbcgZoycKvTheRy9CsIi+w+j0yKQhFSgSqP6K5M8Di0DDuIb
JjzHfIu+9DvBx7dgcJubWolmF+PZ3Xqt3+9rFTX7bhTofsr60rfi4dCHsGkaPXkwIPyB57IfKtPu
1ydga6TS8eo37dh0BBOD0x8yTzz4Uej+k3YsVbLCTpo/5h68SRJ1N37vTp9rKvuUo+Ea6hyYcLR4
yQAzDADhJ9GZzf1pEvzfjnv6b5OcXkVE/b/9W/9ddNT/h6FQxCX9sabM8VT/DJOas6/+8z+uXoqX
V6FQp3//dyiUrox/UC405nJqfwqD4h/+wzUMy7ZpvhnGqZaY5VUT/Od/mOof7GOUpAorbeP3f1Tn
7fyPpPkPgTrTdjG6CZ3/Wv6dLKhlShpdP1O3We1o/JkSospchf9jh5fETu4EQ2FinKKvOIZ7Q/9B
XOTaUOHeQranaO4CkjRJBLwOo0c0qPxJ13zL0+uC08gQfJZo1p0Mc2h85iSyWI3nH82wqP1ztCIp
iwbf6x/NrzDlB74wQFyne2dwrpH1PxRIw6yMJa44U7dYxuH983IuTVwHjp5uznukP55ESbW46IPK
eHTNatgUqNOvs9wPOYR17pWiMHRAOo2rNE/RHxmSpOLJ6qoD/jUkF50uaU+QeXSF+lJ7Rqyp3fmt
V3zntsJV4bbjVk4By2ztNJeicpvrXO9ZpsrM3Zg58j030YctzhdtDSgR/i5BRv1DmSXuYzx41iUQ
LO9a6ux4/xifx9+lx1f963ceMk+ZgqTA2Wbp9qLLUkEx1+pixDgH56e6qITdrTW663uV5CGCQKnT
koSoww41CKqDG5sEOeWOTSGQGpoYArkp2ri5NohpAjs4oe00NfFXplxhQecwJ4o2eb8b3Ak7eRwQ
85rNZ72WeSwoIRoFfh5f5YAgOGYVtNLPnGAWB5j5pSoXJwu1er6nN7WoGH1zB3/MeRybbwh+PYyB
W3Pap83Z1sA7D1K5VH44NNs6Hf9F18TJUl/3fa5UDl8RLxcrQ9h7xBXsaO9CM1Grj1/couTAjSlH
t5lUXGu+4Kl79sdo5V2VCpmb9jhIA6h2eT0GER/GAYmzgl1aG2ce5OJ6yAddE1mAS1POgju/LOrF
pJuwXehzTmIkpgIBhiY1f/KNufa964/vbS6X/KtKTm+YudCepzgkFVRVlmOypScI1RG4WQ7YzWRT
0+uUzD++xvw6ltdwHMWdCIv/OYuvXSVmZw4pwo+x8ja+FBiuozsEume6mItRcboVV1C6omdEOVQu
LpOmcdj3mDiPg/8y4BUfQqKtxItnoI8pNh/f0nuPDfGGYzqORNGrz6/wjyExZrVACM5jG7qGSvYU
35vGsPv4Gu/ezx/XWNyP04ScmnyuAY/joquj+wrrkXWYTXRoYO8+vtji4/398P51sdPa9ccNOeTk
RtAssyOZlVe2oMyQjJ+6FIaq5tlnJsJ3H54hGBAcLpGTLOZB+gK5SZUjPWZu/iXUy1upmjOX0F93
tH+Pa9c4DWq6QNJcrLWtN7l61aDgsEPn0mhJbIPxGEy4QlJ7N9bFFdosNu44pIcp2krnnPDi3Xuk
LC8Eiz5f8vxy/3ieAPhkyheXHitdXrrxeI/jt/k3viuXQqhhWRQSjOW8hGWrQfzD2Sqs5Z1TpoBe
xKWfu58/Hhrvfb5/XoZt2Z+3IslKj+w+zI41J9xuvBuiQ2JXZ+7l/ef1r3tZTOmlGHoOgNyL4RWw
abejfa5Z8u4VlC6FQ4ENJdNi1Jk9ValO84FG13PKJgcObf3xgwLh/namm2c53XAkwxqy1+tH5Zey
tNwESmQOwvZgNb7xGQqNJOdLRZi440PD2du5iZvyVgHKXeemTrSHM31h9f4lIQscYQIodF2+s7Ka
DvYEjMOLSU43Wf5XSnCa+3Uquh6w6V3ef54kTR4029cZBobaRwqeWaTvEM8egAgYTaJgkh65VEW6
BCUubFpE7YKBK+i+9MW4o0fG591BKySUR/FqNaio8naEUPYk27LFeRC/yBCs+mi51+xOyXqvVpaM
iWTTC3EZ26m/C9DywW+X4abL5AWsevno6b24ASRGdB7NC1ABzUViwn3q3J8SRsM6L9IH8JDTrlMI
IdHgBU1A78QYsWBLu93iwyQNE7jCjnKxPd2Tw4GBPFF0ntYdqiGWQoMwY4SXRAt6sQBdUrSozV2r
x/RZIVjx0Tpd04mnve7rCIjHQ9D67KDi9VS/mBqH7FXRubi+2qzQLnDCWM/agGKJwigLvKqDq9Ad
gD2ltoJnULs7yQ3uZIBvp8ikd9FVRv4cyt7doCyOAcZSqR8lgAkliPfKmVLWObCjLUyNEoQD5ZIq
gtfRzFQTW6pvY52xd4i1dEP8BJzyglJ9CzDz0a0qnYO/2e3K0RtWKQmLt6UY+8vcQScrGwgcbO9G
hC6RhYxKTx9F6jTrUpB8JZIoeZhQ49C1CRLoWJG3VnY/bfVWYIMYOhff/jASuZTzoPEX3OmtnxC8
QmtKJi1cOWq227pH1xoXafipgYa8Ra6G4aEhAq4ARgSmg5pV0mMaNaYgpI4emUenxvRrcayAGObl
F1nv5LeJhdzb0WxUrnUJazuvzYQAr9R7mfdQ6yHC84vHrLoKYqPYyHFAFFemBM4EIEVJVswuU43Q
wSBwwUPQeoR9A/hHd43gkqI21FYSUQjtwadPXaqEJxDBplNxOT1DeQQgTJrYBmX1+NWlCbxyPY2Q
0sxBc1zhJVYtxZYmHmY8u/Q3/kCaRF46FIkN0rCk1mD2jKFrpSNJA3iIwjXMa1Iwc3xA0QCqC0ko
QjHoZZet6doXuWbcOIXWQJ9HO9YqTDJ+KM1VmGgARjxKynWof/fc1HzSVWbd2COR9hhka/wpGZ+n
jiSA0wLanZYCm4ZfhBA5YPlWLOqHcCakksrWrzLkQwgsowJzNvlShfRRPQ5VuGpxqq3yRBs2cjCz
ny1NunWaoY7UtTAElN4kOwjryYr2Q0fHEjUDMqniSaDSoEs7pRgx4IeaqCh2UwF+OW7r+ID2nL6I
PwS3kavrqIVLZzOFDAYqsSGNtszFk93Bf3XoJZYDPYcEBQQ8LZICMoBJ+8YmUQWHeL7hMAMgFcfr
3tdhj2AiiHHPgSHyeur4USTNS8D0/gMo1XqfZeGvAKXE2hpd4yKpwmSvE/syKytudbJ6VmIiisia
IJlMYrQ3JiVI9L2EyNIfbzZl2TEwQOKTiphDjMjx/UWxm6xBwtt7owENgAcX7g7sjBWp5BmBRoFx
93/YMHQY0QwWUxsH0F+ZePx4ceCkv1wcTMHWlGB7y563Bc5icYjLTvcSJ0iOhanREOkKl7MEEz19
J7HTBvObnTq8Gl7/JlVmCv6IrOR0Gr/nEnizx0C+lp1+xCPTXTiKECOnyftVkUegSSLmXkNrGxIu
868J1bm1aA25rgc8p8ChSjCVOFeSUXuyZfzDJ0VyVcdFvNVJC6TNCWDBLPNhI0A2+qECjle0wao3
62kdOm4Cph+NDKokys1N+oQHHNZL5BCdkSJ3kRFoGDfIaCFaGIpjyp9rnxuFa6AB3e+xxyi0Qhu2
5ydjNX5Pm0TnyQXuNWpM62IgkgVLV7mqQ/9Lb/UZ4WHdz0Zrr1GYA4IusACATnNARuCv7az0xUl6
caFN/A59x58FlnMVwYhdp6UGj2uK4Uhk7kNk9VDOsy+gQR+KsMEPpkICbbvpSrndL3SZyaVdsNHQ
jPGnhSWeKK4c63nzM8n0r0Gu7/2MigITp7sKzYroxSBcEyjKK2vIEfUS8TwGPhQBRx0s3bp2rFnk
W/eoR9j+UXYv75zZUDJMg3WhOT3mKwsZXqfEp4Jj+MU4ecG2MgIYSkM+7jQXA3fsod2uRPaY1phy
wh6jf6Sb3cb1cAUCNqeppxv2RYFmmMRd67aq7JeoD4DmRk9pgryCrQ+21QgXKtupR8NwnnJYw+hs
bP0yzKqDTMNoi+oR9Fo1ZGs8JtPG6YYaN0H2DUPak99a0yOrkrvqR2B0arzRapgwwxQ+qLFhgzmM
B5y7j5qU1z06N3LY2H3UBkSCerSeWDm+gp6o7z1iq3eEoXAqr/zkAfcBraneOXZRhJfbQToagmpL
gvTHUNtXXq/dhxWm3rAHoh/23IRNftulFyCmdd2GxiUIiDMnLDVvXV+dTJVJbcSh9GdSHRRLVTs/
ugXNvsuOhF1cNDLZ1jXQzd59pHTRkV1XA6/q9EuSNA+G/RkH2AHyBkN1QO3bbKX/uYXFUqXPOsmX
ehpQcNmSrrlmq2Q59OpYjVAeZ8gU9mxpnajeOEhNOqr96gb2AaAgKEQR0J9ii+nyxbQ/59aT8HMc
AMzqrHqhoPgcZHt+p5jmR2xcwa3iL9gKUtD/eIJaKiscQ3GSpT7l6qZl0YNabJAtx8DxrnXpUWfZ
C2ZXodz71Irg6+/8EiY99gNsO1W7BzjDjfH36nYfObSe5z9grnJeZEPrNFszqHY2sgahy01HvEpA
po83WwFKd41C8sxhXL7Zds8/OUIKl9Wcc5C1ODwgOLEQOg4p+PsW5hYiMxz484toWlzF3XDlG94q
ZnVIfHmh2i/aIO+avL6wfHZ7/Kt9weuD1zoUiBxnOgnJ59xgVg+XKf8F7eIzP7Ex/0SvB97rn3g+
jv95PPRHPR0zkR4D+4GjPcg8KGw8OMYdu9SLGuPPeJ/yowTNs6Huk+DL1BasuizTLakFvAZ0TBeN
uCV4mKVtHmEBrypu7+ugWrUpm1AGqt1sfdWv+EMaf1fTU9UAIQs+lY5x5n70eWws7kdSGEOag6AF
seVibSOIaYTTPqZHEqHWU8CWK4VX0Y37KP+Sct5ymq0RgpIbYGSACDMNsA33H4/fdx4pHlUDi4rF
8csS8z//45ECH5kq0yLSirjea5hsauvqfc7uKk5XH1/pneFGt0AIKvlSN/j/6yt1XiO6yM2ro6wx
ugiCrPeJjO0zV3nnfkw0fZxWMUdQRViUfzwFhih3owoiXqeIj/V1xBwIrtVOEZ1y+/EtvXMxhTyU
74iKPD2ARbmiHnJAgI0HY5RCEHstSC9Ca8dD1TTB5uNLvfP0FFsxl2Kq67igUl8/vVhz49oBcw7M
Q9X7Vrj5pefWyZm65tujOLstJTjmS9vCLbd8fLqVO6ini+RITtTepDbc+wUr9WMafJlvMeHbSrvb
pIXquA0UJyqmWmpCf/tmaSjZthK0ViiLL/d8qaGBvzWCct61lSvg8uT+5O7x7z5R3D1SWXizwJ5R
Q3n9RMtWwAMgSPFIpf3XmOPqK+JPH19ifimvv28uQU1/lihR2jDn8fPHxxWZoAxy0y2OTRXu5kXS
R1rPFGkxyUsc+lX/XXGS/vii+mt1K0U8LDu6SeVYwE4XQi6u6put5VehLI6sdx1WSv7AouOEMHe3
sfswuWgqnWj98VVP97K4V8YLl6Xhh85wedVM731UMIpSFIkYoEy7gJBZgAVzBbGi2juSq0z76shS
XBQP7AtqqT/UrcN+YD7w7OeFsqolXXQyhfF7hi38FdYddUPxjNHGXM3I0+tfnrghaQJz8tckJFPs
XmYuQs1iFWToTIv4QiturQFQYTyvtpbzmERPlQ4A8qwN5W21dN4HmbxZOiqC9K7FCAI6C1ozEtTG
SlRb9I8IAgV1DsuUpQJVN1o+EQOkKAt7ZXm1f9AbMkdHwm/PvPL5jb5+9urPycFYiKNQwGkeydsN
RbqI58A6nKr2qBl2cu4tv3MhhfISwR2rhrmcw1PbA+JtQ6MKwti7tgIrZgZo1PPHY+lNVR2zqrIs
1giBZhV31evPxoxtwgqjrDoahf+pBj+b+sMdjvNPttGdmQTe+VgUqkF2Qex/KNfpiym8NXQUvYBV
57w6tvROCCfKKVDmB3G5ZvfUwSDUqz0iyfGpECboV0VN7OP7fef1Uf80dINtgKIcsfgZNDBlYO6d
6UgkoWKuKJvrCasEe2D6MR9fSn+7d1ds92zdoN2jUE8uJgcgC2buuLmAm0iNbcQKJn7YhbYavAZv
4aeR/VIyPDQZQRZslaAYnxmqb1cYhVOOFcamByQULcLXLzers94PCiGOkYxvRPGLMh9CFGMDPm/N
bt2DaGc4Og2v7iHQwXHL8cmZzzb62WbH/HkuvhqSHWmjs3E3WGkWj8LWxrIqyXM5xqxqGlxsr30K
0mKVwetMZgixNYP8JYr6H5Z7mZRUEnELnHkf8+2+/SHm7bel6/Mbef04otrNh87ifdTwrsv0qmSV
mBoqMkmN9xYfk0MZsIUG6n4jNeLfGHh0n9mWIfpg4VgMvMAD9D2FvIsqh04Yu6FzTW0yvjWjSpy5
1DsDb15pDVCPwoaCeNoL/7EW9olTASksGd9Tdtn4qC6z/IVuPKbx9MZHo0pXfj/GEs6J/pk9zqXi
u/v7g8/S542uK2bXIEfY109bzyMbb75mHTU5s7dm9j2ummArPPcisRllBA0G5bTS5vItir9s3E/8
I2ie597728HH+6ZjjaaB3b/tLB69otiVBK1lHYsQ8EIO+g/RvCHotMXfGgyKDVpc9TjAmNXi8NC6
L8X4dxu/iClMU0n2espAJ7n4CWyKFXah9/JI2uM6iSjPRwfNnTgqfUEoe/PxOJ9/s9fDnBc/f2SS
j1dnCnr94HNZ+VOeVv3RzkV5E6qivAaBKm/dyml2fSqm+0qG+eXHF327jrCGGLTPHaZ4YH6LOyRz
uc1FnwzHpqfJkNfRjRC0gWhyPsmuPyM/eO9iFucaB4myadrLOoCda2Tf4fk4Ajihx9PsMs501eAS
tZH/Dy81nxX++JSGEtVnUYruSLfoKyx1qPjevV6Z5LliRv74Gc6T4PLFuRaWET4cOrLLz9YbBoxa
opiOaWZ+jyCzruzYPeKW+vnxdeaf+c11bGFLms+8suU6HMpKRhEOn6MZ4f5xJuta0Dv6+Brv3Iup
z6MPvzZiouXaVxCdiZhfTkcaT59MS7vUZYUdJD9ziHq760cRMlttDPQU8AkXkwyk1jpsiPg8ViZF
1iIBVZNk5O1osfPUm60GuFPel6OA15eW8bkF/p0vDXkFxl+D0y+d9MXVU/hUtR+E7VF1422aeRh4
oaTr0MwATAAdTHCRlFviVC7aPLyx/egmguFS9tVOdd0t2Fv/InTbNYSe54+f/ht9DgASZ9YXophj
IVj29ouox0on0vYYNHPGndAfaFiSLosV0DTv7JIunAdL5OOLvvcu3NkqTjFAIkpcPA2788JS2jFP
I8TlZQNKKptoI1nVdTA9buG+kL+8p7p3Zn5/ZzYwUXXNSg1kXdzy6080oskisyxhDFjRN6t0qXdU
P6u0AJleP3x8i++8cLbLyA91QAQmGp7Xl5ob6+CQyvbohmMDHLBtqRG73Q+IlNPWSJvPAOeMc9vm
t9sWa96pGkzn87O1F/N56dRuLWytOcaYBPKgvtSsp0oMh6h9acQWCclVIYgQMMSqc8Tff6cO8xHn
aX6Za0mvb1g3ipgIw2Fkp1zLF8/Do2NOfX7wwzA41rlurUVhNlc9aayrMRinM5d/53lT5jXn7TpK
TArgry/P9D+TE9V0BFvbELtUC2eHixwWf52rWwOR4joxor9f17IcqnMOaluJQmdZmIlx70kVx+Io
h+IX9N/voeg2VTaemz7eebEslpzteK1U9t3FwDV1QrGioWEe9spxV8dt8MUKAgdXC36osqRvMyZm
8+gKHzKoQ1amqGr1CUNBfuYLeu8xc6zmp5hBLFhdXj9m2yg6Cb57Oo4esoXBLIdNlAqQ8lp3Hzn5
oS276szNvzNDORZVGlvil6Qiurj3NglhyMLpPk4mLasoaPaTziThWL/cTl7VVfdD67szt3miFi0W
Po5jcI34fRQz42I40Tb0Wr6v6dg2JQ8xaUVK3ip7BrYu1Q8L0eQug411WbM9B9vVjZs4d8t9Qrsa
iNGcj9FZw8ZNSTGv3JBuvEfI/cczzDtrMz8Yrtf5gPq2UjapRot7TenHEn/JHl5rvi6UUf/972q2
Y88lTpuPe7k+2PD0Gmca4R2EEMMS8wCi79nP9ecq9h4IrYj+jesxeQkBugXKz/L45/nGSL174jsO
nBQQjRzy76YgCqQVNkwyDFGbTg3RGcWg/s4mhEWQ5YiiIGK+5fTR5+wPZOmIY9v3t6lRP6i6/5U7
I34i6HG1Jb/3PS2XOgELpn3tS/+utskDKsY7KdzvfU6j/uO3+85S5c5FSox1/DzmspuXFgBsfb1l
Zonsv/qpHm7KCLaqPen6vs4K/cwDePf+qbjoLtJgTiCLAy8I/UwfacQf8R0Ga5JUy62FUHjtG721
+fjO3plCXEAotpCUd1ghF9+z0lGoa2atHzkTXmUpyvcI52oiNlYN0M7yP398uXdfLYu+YMXnYPfm
iNtNTqlrAFWODU7L65IRta190/3h6X75TFEdNUCDoXrdNyRZ2QZxdX0Y+Zh042AzyMkCq2tHN1gg
xCNgR/Px4x/vvffs8nXxAVOdhQj3ekLVRZkTSpDwnpP2uwqrh8KJvkMw3nVt8+vjS7374IlRoCnC
iKJU+PpSY1tpXZdY4jhUwxYUyr1b1FBr08DHj+U+ANjN//Yg5qkgoqcRY3JrJ/voH0eiMs6wpTMl
HksblEtJi8TPiCT3xstKyb9fbrXZybKfdBxmqrcn584rNH2qqnsLpKqG5CgUf+WddmZlmEfn64Xh
9VXm1eqPW3KRW7WZVVf3RCSvwvASbdNFQmiA1RwH71OUfe70MweXt+vf6ysuvpcIjG+QSq5YECaV
VhNqrxkmFV7007E2klVQPnw8Toy3K4vN1pXyE/pSzgbLFrSyu8ryTCO7p6FAPE8++tZKR5B0EUWQ
1F1VIyyBs7idCU7r2C2yXQCFA+BdMuw4xveHgZP2LcaQ7MkY3Dk2YKj6p5yYatpxdRveUFHVjmUe
P/eCfb9H6AO/taceWyuLv6e+qzZurOf7vgy7i7LOx18jsk/s0s303c/hYOCnKPaGo+XPWtL34d8f
teQmcuOUYLit5VyIXzYEWFQXgMvJuK1ajCylER0TojU54Z8ZT+89axvXENVOdu3mcn0tRytvND0u
7s1KmZvK7rRNrwKx/viVng7qi2GLqhpMKVwVxR5q8e3HdoLYKbKz+9Bp0DvWlrXNRVPuKyvxaB72
g32r2wOx42QXbc2+1y9l1BL153ToQCMQ2NFUj1uVaxXxfURZwUz6jjTVPPPol2YqumSs++w35m6G
oevLOnTZ9UVPjkd+H4w5hBcJ1bYZvXBN7tAvN2mtnd0RhRynQ7WPKCfu1OSJO9mUzc4JLPPaqlWx
aXPfBZRaxkdrJCN7sBv5UnpI5JIslCtov/Zdhl/7MhlN8xq8XnCrCGlcQdWgytwS0Fb5TbsdKy1+
DExirfualGsOpHKn+tQ+06x+M/9zfKD0aVNrNNlOLwtUbSmzhhKtOjKaD0Fmfgbjclnij9c7/enM
IHjTguRats7LZ5mHJ7V8uIUcm9kPjMo1IZfhglaAY6zLyMg30ZgZn9uwE0etm9qX3I2H79UYVPuW
YvzzmR/jzWEG4wxnTJs+Nhs9yuuvp9DYVRbssNwmM017zMjUglq5mgIwKKIvv5R1RwAcwPUhtLYY
dL9IwztTY33bXjr9BBTXWSckJ7jFbicSZh6OnAaPvs1drrUBoIiG8eC+psZ+geTQ/zYgfAZ8Y8dP
Bf9032hFtP/4OZwQr4tv0pJcHv8k6z92ztfPISsUKkLHL+9bM44hQFlfA1TFa9jgzXUVWOFeL3DO
jZkGB2m0iBNNwFftk57eSx8G0YOPl3Crkel8jTu5ukQ3RIk8G4JVnaCxiAogET37oRcr79svpS6i
Azac7iHVe+RwZmpBoKQFOjlNAxcL3JoXgYSOG7CInZ8YW94Bv2hkdfLdBPt+zDu+KmTUFl3/iwaA
HgFa5U+jJiQmEE382U3C7FcQ4DXsSuHdCUAeu9gS9lOokQ4mEHdv8lSR9Eas+sEZh3wrQ9NYVVKH
2J6V5q2vKnUJB1d+gf5HVJShCYqOSVPcEwCHnjryzaug8ilSo6//BAvJoCOEwlRSGV9PLWr7j9/Q
mw0TPxyaDiyk7FYpTS4mTfSaiM9z2zjWKvthZubPegyLa7qC2A/7Ut/oGRCmjy/5dnvBZRxOudT+
TdQyizHhemYa29JI7nOltp3WPTNH/QSfefC07qGYiOYJg+u4dL9+fNm3ewzafth4abcatJGXvc6y
cr0YmEp6D9FsVQ3gd+t0K4cvVV4859OwHVzr3HbtnSM218RmyTeAc90Vi1uttUEMmpem9yQEiJEe
LiwFwk3S6odsrWCjpmeF1JbkhPuJYpVSYlXnh9DaN0b80rXlt3Toz7V830zGdN0ohcq5hMS5etn2
S1u/jF3XB1LUAZaLjAfUaFob7ZQ7/vj4gb8ZWvPJXcylQU4mUuqLTV1A5TlI27a7h3hBZqT71Cfa
Bj3FrD9xSnlmVL3dZMybmfnEhWnbeiO/KlzPQpwxOccKS/eFG/d/jUy5H9/Ru9cgNmw+ZulM64vX
qce1TOGu/vMaGgkSvj1++/gab9uVrGCoZyxbQRO2rKU0r1GiJEMxUceBQsd/cXYey20r0bp+IlQh
hynBIEqyBMi2ZHuCckTOGU9/PvjeOkcEUURt78ke2OVmNzqs8IfWD4+ArHdNVCIHhWDdLOsYPZTB
W67BNlLfJjnbiE+uNsj8WkNnBZTApUCf7vLKnswwgNkFHCD2mnwfZ7JyhyF5Az60CftdEffNx9sz
vlrVeUCkddgpcLCs5aqWojmJ6KPqTlkgOIygrLGXjErY2B/zz754iebAgJiL5HAuoC7fw5ms3Y6c
VUcv8lcehXOYi5/QvtwgMl5teoYB0/WXBzz3mxf3KfzcJEv1RCXz7yIeCd4HSWiDw+Q1/t7sJ8hD
IjyQ2yu4NjfgKiwgDSaVM3f5yXShxaQ35RLPW3KmqVFfqZoh99oVp9sDrc6OWIK+JuAVureXA5Vq
1vUCnoFOUGAaaYQxIthG/rObSrSeTQkjg2nYOA+rcwPnBNwJWigs/MshC40aWapmmiMXytOoPYFr
e1CkjWhpbRCWbr6kafuQF10OIpu4BVlWN0ME0t+BkD0LQv6kJean28u3crT0mWAKYot2yVVZyO/D
FOe8QaVDhklFMIrNnY7rwdeitipcDkPlv5ZPZ/o2UCYDmOEMsV3EgN44qdh+K6ozN8DvVBliV5ur
+kbyvrJ4OjAOhURSnDvQi1GwyLHCVGVWRk3XEZPi396U3mXhcL69egvxTFAi83Rmpj0x7QxdXuw+
rRuEDsSw6oRaqz+FAuSvpEa+CycdTJrFFuXyHQpB7SkSCrrupTgBa4aYqTy3agjrCbvCtsVxM53N
IXzw40mINSDNjexJyfoBMQ8RsqJZj4e+NvpDTN6FMzwxa+3l9Td4NuKjwA/DKJgCwEdTFMJTIcfw
brSqt0O/kV+7HtJEpMSFvqvGjyPMqz8iitcuoLj0WykgzxzCwXI8HPm+316clZMJ7pge81xXpo69
OCZdkmGhiXmeY3b9Y5zVym6yAhTaI/zWuwe1S93b480nYnGdoswyM+mpj5DSL8YbzCRGyDHVnRw7
hxrZ/R3jwIBT7D4b7gfJes7NkkKftXGNrzwWOlgOiwQf/sdVz9EbQmgf5CzOJAzpne8hOIWO75a4
32r2BCqJIjlgGSY57/l3JbCBRDvUxdx05LGIcKGp/0TS+Aho600a5JfUKn5W3njC6gB3RDDCt9f2
KlJln9NnnNvV5G5XxA6tjtCTKwTDafLkTKNlJ3qPo/gbysneMnvU9OLD7QH/Bn3Lr2nSfGK+vPrm
smkc5AT9aogKOe7Mqr5TRahQcge9WZ3MAW1ASxUOcIlAq+WiGDwYgwGvJGtxYUQf+eyLVXvUkyGy
rboUYcfmyccwHwwaWBPynGOT2oY+TGcFVd4YSLzfbGzGlQWzLIuoCRkTbC+Wm7FThkHGxlhwpCBz
Y4PHaOyHz5bS3OVV+ltW+te6Bnt8e9GuB6WqixTejOJGdWjZ/Y47vTeaZPRdT4RqFpjYIXX1fWxM
nxC1sKdsPOqtcXd7zOur9nLM+Te925Z5AZUjUxrfzZMhs3sxxNU6nTCg5sHZ2BPXB42haF9AZCUo
gw58ORTe6nS1c8t326HkKgur7DlqgGfcntDqKCgKMoahoqm/GKXvKQ6W8JdcaerSo9QI4kGJ8Ca9
Pcr1ZcVcLMkkwVVUAqV5Wd8tW6hHqOgKmecoja7tBnM8N6GP6FCPJZn/00+EP6XvncgJN/bl2ueC
V0pizdjAThfjCk1uZmIReE5QWwLlhEq58wqTfoSYmRv34upQMMGI/hCYxkPqcooQH5ssKXPPGU09
hSBYfmlK03xoDbPaeIbXRiL/oWtnkNzRJ78cKZUsbKExhXcECzSNXuAFWNWUuctgSy9jbXMQkYnI
+ZCIsBcvR8I3nHQ5LwQn0UOY7QLixFO2uXLXLydxOskO98bcUVnOR0LjvgtgnzitCQUpkNFSLc4G
SlO7YFBOcoRb7O3duLaAfCPwlxwtiAuLPW8YgTbkGtd7KxGOzCNKHpzSIMt+3R7oOtyUCJh1LnSu
RK72+Vi82/ZzzpWlWhW6AVWGvVGkT6BKm7QyjvVW3XVlTlT3JV2dI0FioMWcwgH2Nh4soasAxelA
TCdC81Kr9X/fewwDhI6glsGWcTrBdT92fhu6eTDBuhtUa1eMwYtupBsx7crlrhFfkAwQPIPLWByn
MEi7RoU07wpm65Th9DXD3zVEEQSlAE08ROL4aWpRhbv9wVbuKUalfkFgNWeqi6DKDMUgCJGtdvkL
qHEFZ9lEvkEq0t6WzTAGkh3Ylu7fjThD3x555RAwskEVXiIDV5YZZMtT1eHrkrkeQs/7pG8r4FNG
e/JSYAmVlot7tQvbjYOwUuqgE0/IilQBxfqroDVBxC7S1IpVThQ79ssKCeraifvsEOpQ/j04q6n2
JOkIO+vRKUGDNUm8jTW/5tLQKma9aRWI0GjFpZdOKhjUpgcjdbO4NR6VJMFWTc2Sc14k4ikq8uIR
LYzxTCgqoqYsGju0qWUbz9StBtbq19fpC1G9Apm9BA1gzxh3lq/EbhjYXYe+ww71F5TEonoHHQkY
5+1P/jddugz6JPhaqETwNpEcLnsUZjkYSogSrds30gmM8kPbVrQ6xY+jzJBYHB9jvKSruDh2k/EE
/OCgx969ImxJxK/tPQom8pwV00VfnrVKV5vQU4vYxbTnC+zudEc+jMudmTyXsU9qlpxuz3zlXtTe
Dzi/O+/uRVGsEKqNGDDJMfRLa/lDLdJqyJtjnW6JCK5dJDNRa35dWOhlCDAX8OO6zmN3tKpzP/Xf
ZBEJjaZ8Vgflo5xWblxXWxW8tY1EmMN6ohRH9XlByvIKH5gi5i5unafPaSwQcFTqz6ITfqFp8Vi3
4gd0j58x3Lb/YV3hos4P29969+W6aqXad4EVxS4Oah9E38expHsYMewJJiHY2L2r35BK3lx0AOC/
DPlLPwJ91rKuglHB48eOtxEGbzcYiJJ7ysazM2+Iq5MC1W4uPMDfWEIgBxq1Y4O+t5upsfIJEEn1
CKlEfL29fGufjeQdFDodCuBDi3BHl/texDk1dssaILqajV+KKn/0JsXOquLgh/FDKk0ntUq38G8r
2S5M4ncjz4v97kAksi/Rjs2YXz6C46vkh65Gr0eftPsWYYoa61D6NT/RvYFnKOXHf5g3i8qUiVsB
xl2OnqI4IoqNHLs5jh3BDmBms1cmhENCBIHOVimjMyS14xuXhPbFjIp6oz299nUBDKiAeHiGiJcu
xwePqaatKXDvxmV77jo0sUdLrTfembUNC74T3O783l0hLspaUcbQ9FM3qLOHtFB2ZlrS6dceGrPc
OIcrwRgQaRrPFINm/OoijAgz1QuSsErdMBGnvZmoKDkhZ51kxUbUsDonk6M+t12o/S1WDvmVNgy1
KHV7BHpfTDkPjzxg/ZskysI+GLKtQ7/yUnAECVNmOiJ1mcVOsXwjaxD1oJvsGdW9EPvWiZ2r2pYJ
iUhpYuvOkDxvI+defScpxAAFZosSHy1iQV/29DhG+Al/ygFgZvY0tCU29ePBRGkqRpRMr0Z8qdX+
w983c0ruJ6P5ECrR4fY5WdundIX+okYg419BG3SD1gJu5a5Yj6+NFHxIJ39jrmsfVDcBts+N0hms
d3kUxrpFKV8aEreQKa6CQLJszG4ALlWfEa/ZwGNuDTb/+btbp7MAsoVem7hREX7OclSzIpyztcY6
iUH95fbarT3DpKtkXbRncHNYTMxAQEkMqzhxYxCw5742p4NMDfM+FYX8h6GGhY0jrfEjkvp44+2Y
/+XF20Gyx9vB3WaQHi0yowxfEDyZ1dzV++Yxx13ODDVMqofX2xP8q2B6NQ5xNK1dXv0r5QJyVctH
Dy5z+6TAI7QvMQAczOyDluMrJ9SK/zSEIYgivUwf41qUjxMiZ8dWwPS+pM28D/0x2ncYREFBnDVU
UOI/a2qAKHFcTRtNspWdTIsWVAzJBjnwMiiqIkFr2n7KXE3u450ZF8+hGW70jVbuCnQc4HTJQHCQ
rVisu2hgXG4FQe62RgntZnzxFOml1bV0F4uRQxf3uPEB1gekxUi/e9bLWFwTBdLXWqwmuQu7QXxQ
IkicKv4weyuOxlOgd8OdV/Vv2ShIh1rQJhT9BqhRySjuWgy3d7xwhh3jorCz1HHcKVYjP0AM3VJL
WPuVFn1lystUia4Y7o0yyLE1tLkbJc1fN0HcpcvGRwIuK/ajVGYveOtswTvXzsC7Qa1FQDpWOQyH
qORbZMWEeteEHJkc3/loid/+CKuzm1VRFJntRYHj8krJlUjwYG3k7pRU3NOTmJ5jJSetTDr1WBRN
/U1Uw3SLFrQ6PU42CA86MPBXLkdtqnKMAFXw5cdA/IzkS/sy+7I8CGaQbjQq104OmdbcgbWo1C9j
lUpOIT8VDGX1/W816A91tXVVrqwhqTA8H5RDZMw85z9/dy1D/YdzUZqp62H+Q938HKl/wsj8jaCF
YG6xua7heoxC+Q3IHh3EKx0bFdG2Whu8zKX7+hLH7SmkUZZZeClaX8dWeaBegegq+HQl3Tiv8+uy
uC9BJFL6I24Bl7osmCaBaGRdJZRugmDXobaa4EtZ5LNISq0cK92oN167tWU1uB0AdszUvGUfGyMB
P1aLqHLN7rNeVR+84Lc2TlhnIYta/r59DFY2JLpadJihBMM1X2bUAh7pgm+QXCIit6OscfLqwBZi
bWMJVx5VIE38+8g1s2WW/A2QlSpWlWXhmuqXBFyTJiA4ijq0H97n+h2yrbdntfLFiMFYOkojyEYt
g5NIKyOx8trC9fvEtowTcnQUhT27R9X29khrE6NRQFWIpjbbc3EEhLExCj8aAvZG9VmeRnHvdxlA
7urFi0cb/NI9wKYtk4XVQUlnMZeDOXmFu1HpqHZlIgcufvfa82RlO2vKnyhaof7gJ8WTWKvxcerK
bGNZVzYLlUZyr5kezxlc3F5lXAaSkg+hKypVAWgSrHmnCrMOibYVC63cXgAf2P2Qk6n0LC/KcZj5
b1oUuB5SgcdZPtDBP3tLXmltn6gUM/kPOi1p0OUFZqZ1MCZWFrhRE30IEfBjtavdMJr3+Gq93d4p
qzPSKPDMUDekjxYPjqSLWGli5uxWQRceI2jwLpDx4dPtUdYS9Nl4EKXIuaB/RSa2JskLg4G9EWlI
vO4KT7AwHaKoklnWIaXxShO52MeBUTxZyPE8WmG1paOwtqoAiWGQ0aYjj12EN1U3oBwtjXOFP3xJ
C+9rFExPvq4/6tGWMcXaorKc4HCQT6AVvljUAcypICUWVf6WdjLe44ptYSr43ytIcxOLngFi+kAh
F4c8EAazbL0udIvWFBHf1GzRD3LKrtGXQgrvbn/B1dWbMysdACoCZ4vBiqZtRY+Vczuv9XYenoYP
AwjjVG7qc4wezUYFYGu4+a5594YPMEYq3CND3En9z5Xe3AOiOgeJ9eab+pfbM1v9WJhssDfoBdKF
vxyq1CovRxE4pBCnP4s82fgbbwEi1q4o/mlCK7pl130RX8izXsq7yJUT+ZkS/EMjqI4oYQVzey6r
5wyw6gzRIk+8CgroT2Ne12bsCTN+9IbgFKnDUalaJxSMs2f6T2UlPJuQ3nfQQv9sDD5v60VEYoFe
UDnmqqwCU7xcSWAoXQcy03e1uPcfvCL1z0JvosNelN6HQC7aA7GJiYl77++sZshOstA1D4kpDhvL
sFKIpHIMNRifJSCgyyBTE0MttZowcAe/vsub/NBMySt+6unOUIbZfsd/npL+UyGo/zlno683gzj+
wmtpY1+uQKc2ndAWFJAVHNI8HS9jXfI+ym1/GAT/UyUgQn57za/f3MsB58397pwkQzL1XRvEbjv1
3qcOXJfdJF2K37FcCvtCDGQk1Sr5pWqtaSP0vT4389CwIkBtkoYtF9kUdM+TcOl2h2S48xEy9BE0
vD2762MD4J3tNNMT53xocTQDWaaMk9HnoGFVHvBHRRxfFowdO63f3x7q+sKZsfWAolEcRARzWeUo
y6oX8CiKXLUXrOe5YGanWVPaxSh7B+zKPff2eCutQwakYYSkJ03Lq1AiMWK/7iRK8jX1wB1Z2R9R
hLhXCv79SA9AKIqzhL3sDhEOQP7FnT+EnyNoYbd/xtoKq+ATZjgnIKjlGwJ9OB0EtETdyYrxgMdG
OYk+ieYWY2J1GGC9PIpk7eISatRMNb3QwYhdWUjgNNVzo6r4RmHhdWM68tUVNEdntAIoYpjSVUM2
bYNWRuk9cY3KM58TLLhsuYr5mAOX30++fmTHMYTBHgu0c09f+NWo6E1Q1Nd3Jth0uxMD/Yte58rB
8zskrtK+9o6VjP7WLkpi8Yz9Z7PP8cXcJ7nRQjrEj+GgIsFy1OGw/Q66XnkYiiq1B9JcDJ9VvYa4
G+c/67oPUdBOrPTU+SKd4rZMSZ16LbQF3u5dKybtR91Do19N4gFn8AHthtEqchtaQHkfZ3q3A//d
nagCDpQ80An3mz7dSRb6M6Xm62e0Bry9ktbGiQ5Nc9+EunnaWN7r1QWiBm6BohS1r2URsvTjIWoA
h7kFnl6nLOZ3To1sHvH8KP/7eWRT0k1BdogbfAlDR8a8QFVBpz0W6m+JhxZ1abFa3YmEeiMEnkOX
y2eLvjnVPJCDvBhAfy7v0L6p1DoaRc3p4+mnn3cPjYoeZlDgczwO9e+qrzYSlpWOPUm0BJUQNRQC
/GUwNWBlnSVerjsSTPdvcViq95Mot7ZpxPURq9l9BWoilLrigbvKd3Ti4pPlsXdvf85rQcE5OCVC
BTH+99G+ilPVsaZdpDv90AgJVtjNj4RWhJ2iZAtEpA76nVUFwd7Mc+lMb6l7lMqKIMao63NlWNld
FoSCrcSRtvH1V+IYfhl1In4Wn+Yql5yEuKs7sK2OlefPhjA9VxPcOr2LzmKW3QWidUpE5ZEoHjPN
Uv18e12u34J5cFBHcy2MnvdiQ6TCVGlV6ulIdebly5DmwBXx9nKHGvYvF+ZW+e06XIFriTgNgwIm
IXC53IBCKiWiNch8Bg94KTrPv8RKfEzDhgp4mR08zbwbDD2wVeE/qxiyAWbJ55nTDN90eaAjfLeM
uBQNp5JrYBRSoT5Vfeifm95o/7POAH0vdBrnJB00PwWry1mWANL6NtJlJ21Lb5e3bX+qC2u0A5BW
uyGBRX77K66dsr8h4F9mPtztxe42PM+MWyFSHDNOv+kklbEwubEX/fEM/7dSyPuYTkIPJAmMSnwU
JON4+wdcB0hkgCIqmUgtMevloxd5IQXX2FccRU6UhwCfnA9SZcobl8n108oo9IN4xKHBX5XK0iSs
tdoXFEcyje9aLH3P4/C7UoS/b09mJV6Zx7EIFOi0g45YrGZlCTUAP0VxBknFnFmrT13SnC3i3GnS
PiG28lOc6h9VOTgQWx9Muf9YR1g53/4Vq5NF+4Ty/0y8XMbXam/lQyQx2aYafvtVPqDuIB5Nufh1
e5yVE4lWFB0vkNEohC2jwcbQCzG2KtVpi/5UeH5ja22PaXjaHEdkEmx8uTFQFc64R51vj7w2Q5zq
CHdFngbSl8tTUtcptg4z40X2rcxVWiVBVFeVvqi+KB/+YagZETJ/U6RX5p/yLncYEyWWAp9JxnF0
7035sfCCO6jJG5WDtRnNpSVlFiWepc8uhyHqHoousxRnkutjo1T39Wh9mjL50+3ZrJ2298MsKwZ6
nppqpStOW2dIEZDtnXSxaTdO20qsYLwfZfE0BGno+QgWqI4/gCHdGUWMmDx9mUMQ5bpNLFnvO01K
/2Hbq1QWCVBonVCDv1zCAv36PB3Z9qanFN+kZojeimCAFi5sQy/mFHURDTEAVTLuEvBCyyR+aCPU
RRNRAmo+eq6vZvUf3O71g1rWLUzOejp05dgdsqCKP7VovdmWlKnH0h/Np16zwj1OuIPty4XwxRh8
BIh1o78Pjbix02DQo12c0BYcM0t4m4yhO8o9DqpVrmX3Yy4PdkMwMuyacRzexDDDwoP3BINBbB6i
sWj2XeiVX2K1GZ6j3seia5BKt6C0czTGZDwVQx3vgyS3jkU7oSXe5ULrmr3U4sc2YeZVT1J4qvox
pvDeZc9lJ47nXgishwJK3uchUcK9IEev4xRbj2Pg9bYUCdLG8V7bPzSNCWupzs9CeJdfUk/SoAO5
JztE7XelnpxFyOpZj7Vd6n+AxXK6fShWIhlUYrhKeIWAai+foN6DAlMGk+SMkXQwc/9zlPpYKgEM
tuNGCrfiydXhKLcgDwJbgA7tYnZh1xSyjGrUiI27q2JYegzJRZ5wekqPWiQnL2Zkinsp0bNPIvoh
KcIAD5UU/vBVHdN1DEUOIV4er+mUy4+WLm+pWqzdEXhhGbNeFwuyhPvweqhyY/ay4+WdaIMhFM/0
XrbkbNceDxgT6DVT7ZtVyRerYCklateDgoAlDmIJ0mRBgrxjjjpOSNyPvY3wtYyDZGca0/729167
awl36AfCMQNYuLgo0PO3hNDvFMcS+u9T1P1qW++kbeIk13Yx7G50nKiaAjJfzBAIgOGpdQ+7yvJt
sVKG3ajr6EOoxvewh3cgT/5/Bmoxig7qbBZb41le3LtxayYtygqyA532e6uVsAOD+q1WMQ/APmsL
Wby2j0k66b9j5HGt99IDPkA7KZedsIdPSRmzmOIfImTkYPA+3/5ia5xQIMOzlw22z2DI59/y7hWG
n8WjIQWaY1Wa8UVLxeHOKIfxUdNz9TBIAJhMpdZss1RVW0v7ErXtfkgO3oBu6c638uAkjEr8V6Dj
nHdKcyKSJppFu8IuyyQ5Y3xoHUjcwzN0FwSFUGY4xC0Er1xTpp+WGvYPclnWJ02q1OfKD+Q93ABL
t3lfcAdSGkoKjWg8xoahFDsdbZ2DmhjSoZdGeRfjBfo5Y4vYieGLtp9H3T98dwjh4GNnO4OrTgpE
56QeelNzRKmmaKwEX/XauhMK8UsCI3bjmV357JB1SMRmmZ+ZFXf5KdKoqSXScqK+pNN8u4K1w34u
s/PgzW9aqG2lX2sJ+MXHXwQtck8hmU4tH7/OnxvfuFcG46VGsUzPwze0R/xdWpj7HuA+VOhon8XY
SGEzJ43BQUBCdGP+KxAsRE1mdwowQCvwxMTA388ze+jdIpSF0vA114qa9FjIdQ1Zz/AfVTxDgdQW
/mMxjRkvsKDt6r7KHwZQ9lWc2ZPKzZpidHeaiOC/YYzo71MIEVt69NeF79l3aU7Q4S0QWC6+VUa5
LDapjji6SDkPT0nNlidrOk+hZO11qdJPcq1YO0X3/7OdEHja9yPPj8y7Axv32DG1Nf2bKu/sonpJ
tdfbV8LKJQ6hYSZ0yBLyTstHu9a6hJJDqjkwafBRjBH2t7QEabU42dIDWdvx+Cew1S1QENTbLudi
UF7M+qBVnXTSnpWovuMM5IhK53dRlG/J0q7tdj6JiI4SRDVejkV4ICBf2s4MeGzZy+6pbMfwh5yP
AkDiHMp7XqloGmXhh6mVNKeWJdKssZxOTRomWMiiuzKMOpGf522J166EBXMHgyNPi45uxmIvzexK
Tx46VFFiP+eSySGAbSmbr600Q0BmmGH4QPouV1pQhNRT5zEySgaI6VsFRT7u7XEScDdshvh4exOt
PNFzUwZBJPRCgAct5lRrUlEj323iGqD9GcLixMdPba9o/8Bw/tlgWrGR5q1NkIDAomRLEeKKvyn3
iogNhWg6qTI9CYP0PZE7jO3g0+t1svVosliLHIVSGRyyuYyERNlictMoT1Vv+ZZTFfWbNaQvnQ56
5/YCrkRxF2PIlx9s9MZBwuXXckBjnPSqf1Qy46FkYnanFa/BoFa20HhPFgz62wOvLCSQD4JnAMww
u5Y7pctTKLfD5Dk02qs7VPeH3V9dO68aUrsiq9jYKSs36Rytc9VQjEbpbbGYfVnE0WSFcIt19bVu
s4/yhAxKP76VstbZmTA76BkbafTKFcc9wNaU5zyI/ORycXuUvqkEFJ4z6epJE/QHyuFubdArub2W
a3Xki4HmxX53WSeZ1YPCZ6CWBEjKM8Lw5Gemj+1ulj5Ipkw8pI1xihXj1G5yEtdWlvrRDJeAPXVV
YJEy3Vcb0Zy3qaF8UrRY/0rVqTpqTRI/qCKAWqumuh7oY7XRm12r1oE2UP4KE2srkH9L8xrycs8Z
8iT8nHRi+aAn+i8Jy2Eb+ZAEN4Moecx5vzN8wOvGUSafYmiU9PfViLvu7c+w9rnR2TCIpXlp6LBe
foW2KSbdwKbJUbUwR2i0fA0k6bnNzV+3x1n93AAf4PvT/yPPW+yrXOU+HFU8XyP9blZh5X9Y1eTV
C/xoO43FnS/EdiZvmRmu3BW8Hv837GKXQQDqczNoTUcRk19elb7o/nQftSk2cmKJWWnzYVY5RJUi
3DhHa3cFrTgQTSjRAX5bJGJWTZGwiiPTYWufQqs8mUruIApT29iTH24v7l/65uLWBWSng+wgcwZy
tnjCJLPhzEwZsyzj6imIysKZArl5jfM6+Dk2qvSk5+1wzvVIO9T4a1e7uqyUx2yAWNIaQ7MXGyO4
L710PFRyXtmDwEVTNKZw3+tFcZfg7r1LmyrYd70G7g13gr2Qyelpqjx/l+OIbpO8649FMXb7OoXV
kWTaFgj+eqfSngCeBkgNUh4B2OVOpXsaM//GcsR2Qk+09KSdIGbUs/Nyy2Jn7Xag5T57p4nktMsu
U6Q3NFEp6ju5jhxk4vk/c3V4QlH6a6H5R08zTpiwb+BTrqc385TpaM0mYlxMi4MoikSTCj0fpwux
QO7S8EvnW9OBBlSx8aqs7UwwrghZk1LxvCxOIocBfW7k4R1PHe8LUXqrE+pwliCe4Sdv7MzVsejv
cAgkAN/LzlKUCY2shKbhBB0m1U0mvniTfgeuV0XTB2Xj2+dgbQ2Vv86/s1LFVXg+dbB8wHMRWcVa
bKtlgOOwX1L8laZhI/tdCUxxnKMDQYGe52O5RYAvWBOcKY53KZyrMnjrKuXn7dmsrh2fidBtfouX
N0iOkmubTRY7os5e4sx/jeUASzd/TADRVluCGH/xJMs7hJQWahYNMWKVxbboU03OrSThgg7kJDlJ
QBtcK9bCO/QUpR8gl/QfhWD1vwtFrB/QMKgfwkA2PgzefHdHZXIqKm96CrVm2A+dIuzUNFHvASWM
G5TKtVTYovlLf3QWMuTZuLwITBSrQ6uoLKcZFAikWjM+52oq2v1YjD816ix3naCNT4Gc6bspSq0/
cq+Rp1W4j1cilmzxmKluKAjhKwpbAskoTA7RFyTfLpWk+YdngC0yS1TOjMkrBEOv057zR8vJxsl6
SICnPUq9bv0uTC341o61tSHLdu1/DWQJXXE6IehyGFc6cIlvgvwSCI5N9FnOXhhBSpomVEkBbTx5
Sl3vkTLr96Kapp+BNYnnDv38Pb0oTOKDJHiMiyo6Ymbc7dMyD+60NtfPHSpYh1w1yOblQd8LY6Qc
BuoGsSIldt+P6S7pzC1D9rUmMTOh+w4GAuz49Y0YqlGn9Myk6x7asIx241Tcj0r3VGvBU2nFH4NU
KmyunQOog+8lHum3D+DadfL+ByzKCei5oi7ciZbTjTzZ4YBXIjAQ7xSUbfEP9+QsZYq8KFoFV4dv
1ORUMD3LotSI3VEmhuGe72C8ZcIEL7TU/gHHPiPL/1c6YL573gXfPWVw0fThgweS+Zgo0yva87se
l/RWFH7cXsVrodp5R76b22KsWbVyRKzec5JM9QkXpFa4E6TAfOn64I/aqMEuz63hQ6VXyb2WS/2z
EiT9R4rz6t5Dk2XXI5h/rytN2u/SIPQe8jpOv9z+jSspOXreYCbhGc8qoctgLfJrbfR9z6lCjPw6
zJfuJMPTwWrqFbalUVlLu36o1Y2lWR2WjPJvTol7yuLKzdVeiulTWI7c+d6xzdPoSco9aJxtlTzG
SvXd63F5vz3VtYcLv3l6HzJM3Cvtbo2CTqigWOZkpTccwTbFNgqR1fH2KGszmztb8IS4hhAAudxf
kyF7XMwyowyl3TY/danEhvLYC26Sblm9rKYW7wdbnFMBBwB6KyoqS7nj+elDx0tlGPukvU+l17T/
1ECykdJxg3S1djuAz6JyNOsbcMdfThHWJa3aGtpaPE4/ish/7gfxNZbiLXDO2lKCz1HYHqDSrtCo
vClFXc0XeqsWj2HrPbUmfpZWq2a2GrTprjaajTdk9eZ9P+TixPYKFAmD9quT+IGyA8r4YEYaJC/J
1qLmPAmWK1nFdyvPPnWj5SppuRXIrQXg1OLmrsJMlFpiX1Mj0rKqDwRssoq3KffOjdY85cWREHrc
oQPyHRezf7iBQa3MNyKd66uqdQI5oGiiSXCs6VhKNZoYuW1k0Xnqt6Ca8+otAy1etFnxg+DlKtIP
Rs5lO6IoSArc0K/XhA+19Sw21caM1jYohTi6BlQ12aGLOAl4vyX3hu+7YaMbNo6s/cHQu3wXCNMW
W299KPCZ2GijtbQMyfSQGktfxYKjRxAcAJqZ90aVJuc+U8WNm2V1KEpwyLOAPb/SaZiipuuL0vIc
3QiClxZTupOixKErhb18un2JrdUO6NFDIZ1zpatCbRUkdWcKqeDAv6V1mseWcGiSCHRDnuZn+Njd
kUlqb6Djp7tOjKeN8demyhFATghV+Zn2fXnD+L411kSNvks9ajxWRTjOibl2p6MKufEqrO3Jd0MZ
M5f2XTzQqaORDK3nu0PUQdbrnpRU+yVI3a5G5fX2qq4ONTuvAVWjs7osMGrIcOlFJfluImaHojY+
SL1wEmP9Xgj0jaHW3jo6p6ha0N+e75LLWbW+JwtVIfhATbxul2n+t0LfUtZamw7NA/qSswY/Adzl
GKYhdMGkaD78IV84D1NdHWNNrl4Ss/5ZZ2K+sSdW72YK7DO1mYz6qiYMUrMsvdxgU6gB0lpl86s2
KduATCPHqLPqCGVQsYvO+xm3Yns3hXFnm4JWbL26a1c035DXj2kjj7qYd9wmrVzPfEuYEo+jmb9Z
ev+jLJpvRTUdqkp/rZrqH0okFjiDmeIJ93J5HoYeJ8BUDXw3VSLsMDEaepF1vQOmqm1t0uujT3mf
I///Za6WBTWjGuW+AqHqNr1+P+WinWfZ13ga70sj2Ieq+DVspX6XKVsOCv8vP3v/OpDXYvbFUz+b
WGDjvlhXWAlpKFOafq4sQz4bUkoUM6g5RNNMfMT/o/kcRPG4N2Ore9L1MtpDtjJPZdcahz7weKHH
bLKjqmnx/JEwK219/WHKR+mDbGK+1FiRdxCrojkp3tChNBd1f4ip5TsJy8bjxG36uZNwAt3lhhd9
hhuc7nSk4w5W6SPeoVXWKYqtU1cFoHMgUqiQX5UoDPGWUo9yMsZ7IxH9uyZRCrARJo36AD2GUZR7
W4XRsUuiCfG5qoNp1tTjaSon89Ebhfgkm314zuIufSz8MLNLtZ3Oee2hLhZrqDE2cJsZFWuUsFET
l2/jP4a1QBWpbwVr50OfPupprxzK1OrJBuPpQJIt/g9l57Ect5Kt6ydCBLyZwpVl0RtpghBFbXiP
hHv6+yX7DM5VR5yOHuxNkVUwmbm8+ddbOnnJsXCsLBBVO5/nbc0jZUmay6Zs4lJPZf3QZfZwToRZ
+8OYFpeODnOml7dV2CjN7rfLqPj6uox3ZmIOkWln1dHb85feo2NEVRUjrmoHZ4GkXpSJvYlNigH8
3aCtxRD5HsKo/TWdmBNTpSrBigrQ4qJSq7BN9oRhMRsNLojcWEv1Js5dIFw8ejlDxmKKO81NlaPQ
jIyGFW0+7BxlbCbbeOiF5wSLorincrL3UO1LN8zF1PpNa3m+KDrlmgKuGm+13cfl4jp+3ZaKn9dF
ElBF4pyMZN8PtWeRPTPG3fYNtZiDrQMoMTc65tpQk3L+v4X+35LYxLEi1oh7Czn+e9+01vYEN5mF
TvtWnb6oSbu8z97c/CeP/W+2lcxDtwimMlFAGi2lRv1fakyWkPCQwrlfhv5obsuDM5eWv0yAkPT7
9tirxTvK/kdu1//tRPHvJ1P2oVGiAizC38YWVRjA10Py9+sozlmSva/G8gwkz/hfxiS+nyPNOcwS
Wn3/dhnLLs9wVUv3PvN8nRkrdMP8J1vg37IJ388gn8BB0Wnxb8AZwz4tcI/t3M/9UUyJcmenRXex
UgHtEkUDe3rJg1xLvAjsP2QKrH2b2kZ9rMxSPXq1I97sRHifW15uH73pzVIy7YIeqWF9T3udrhUm
O5xRGs6tofI0mgCOrf3ezhSfcU3ObTZmFYxM+uyatGXe/Aze3/9Nj39r7b+XKLXb/yIUO2lT3sZd
HnoBLHTqqF0wiyEJV6VbQtD//luPSj7PoSaPQgaZ9f+7dHewJnNKQZC6T6Y8MszhbcBaZKR5zFPv
606PLbs5uPn0bKnpqZz/29L178dznHS9SzPl7/nHzpKmgvGdzn9BNVIv/a23SJUwVwbgEwkV9f/v
6Jxmw2oWvX2f6+rDynRyX5+XF9et35U0MGftP3Xm/G0cfy8JJqA9iuyeZv6lJ80mbdzV7KeHds40
EoizcmTmooFjnP6nZiyyS/Lt/211zAZg6qdJ2P9vrUx4E4QVCr0e5mWhtUIlQEeyVGi/FbGkM9CQ
an4TfVeFjmIzkGjspi+vS7ozSXvlTm1FFxDIN64VDhi9XPX0Um62fulzZinou6LfzD7/PafFe5to
850Hj/uDuXl3htrMTaB4uj9PzI/UyrU/lEXLA6d6Dadu6nxtFBplrNOwfiSjo1yEqQ0RZdt6SNOv
avltav6hQpFLaq8OGBybR73Sah8q3m4fJqQuX4ssL6+U3BrH1tyGw6wqy7HKvC0CFkI9z3zRN5zN
jsB16y/bWKBDezePu02pbsC8Tq9quVVXYPHnQ6JrQFVUZXMS9jpSOZTVYdPnSdQ4Shd0dpbGzG7a
GiZCVik2SJuGKCT9lnZMi1rHSYIQM8YkpkEyxzmwfm0gIJ0c7IkroFf1obKG4j7tyjxoW+B6d6NI
I5Bkiyjv68LPUtFLEGUtUnsQhcu5mIK0UFWCxtNyr+x7iEUdAQprXDcaHEODKia/2xgzYIBqcZq8
koJvYUW4C8VTvXl1iHocwrqZCYmnev6YpoZ5dsZeu2dEhHUeFmv2jY1o8Lwn3cGWE0anNa9Ca3Bt
PyOKcZerS30tkl7z08YYwiQt83hPx+2JkGlxooBm44X79TjWuu07SepG6bJ5IYXKjt/0y35M7L0O
LLcdg2Zt2he7mLeDsBorMra0rEKlplA23M2k/jUWSlAiQutuCYYptLZrJ5jQUc7aSesq87kopjVW
KvGh6Zn+o6TCIGiI34AS3hvBuI9uXBT1vDKqcs5OdefoEE++fQi6yZnIQGD0kDTMkE5Uq/rsW4vB
f8OUgP3TOAZGx77di6rb4kQflod1Npc40zaLSad0Br3sJB1/qkIxX63G6PYox8KYn9WxSI+i1EwO
EuaKDGtVaSMXifFUdUAcThZAV3aRLgGgGczXY7IYx2D2ccPkvYNd1Paxm6HLsTLNwid/ylTteidg
pI46YEFAFfmiKYqP2itNJjGmRJrNJldPxbLnh7XQlSAZvfGQzN3Whua4tS9NTSzT15jeFtaqBwq4
l6y+QenpuR3gXFCJxtBR0+oyFP2hsUuIJwuTJb/iDfnFDHoKgAlr3/oTJXo1LeH10AHKN8ZmB1QM
2HzuIds6UumPNZMI11jzqnOjYLQztkx+sGondK6dOac5eSzLTyN94/d1+zJXBzpxfFK2cd9ga/ZL
OCdFpGy/uJNunQhT+nzV4TxnwPYqFa9viouy9w0ChXzSzLdJ+6qzj1T5TZrXSpq4LOOGsRtOTp77
tS4/KaqKwK8I1N30Z6WNhfZa268WHe7a/MPsnUDr1KjrmsimN5DvT3N7rsbizqut6+z+BtEhSE1q
56eYd/KMe71sAy9/1c1HrT7uhh5adDjs2WciDD/dbMzft8n7tZSF7yGza9J1gEuFk8FYnZp4O38X
2i9jBtOYQJnpMXO5ojR6pE08TpPL0mutP3RpWJExScBqSroyagoFQxlcizQlVvKoJcDVODHLz4sN
e6k6DON6wUL0N2biaWvtJ+0WUm/rt4MW7X3Ff7HlFlGZ6OyvoVwbEg66fV70MdC43E6ZlVKKGCjp
xi9BvU/04gARHC3c8oBJY8+aNqkPaZHfdWnT+qq1iSiZXN1PkJS+R/TDT2ivZKbWfc1gQOYOmD4t
6iqGz3Cdy+7WG9rdSHt4lXhfqtP7Q1IVYb+One94yo2RBTTpV90x18UdWunYsmBNGV6Xto6yRXsH
duKa6yPI3ov3xBDgqASdpWN8Jg5DdesZQzBr1jM9bo1P+8lNmQ1GE+EmJnmgGuJqKn1od0zENMeL
tzm/GTAYa5YIQbIi/sqoSPbAcJQXZ6lD3Uh/G515UIvtxJwLH2+UavMpvR+m9OruzU3tkYRa/tDw
CvDtz6S0n0tbC6ghiTZtjHtTj7c+9nhby/gsgZBN5vIVLDPfcodIUBTpeKdeHCEoNWuvE53XFrB0
s/LIXzjTdprw0tiiXj3mmuIL+51Aat0/cZnapVFhiLhbshjq0/d3oX0l6tWoM9/qW0SoDRzbkQGF
63a/WWtE8UuI238kBO8jboJ1gwnU4mS7v6x1ubUwNo3OUVZOcdtuvpNuoWadhtwOpgEwtKo+MBzU
310tbuyvRbyNEJeRpYdmczhLSmWKCdjaLUjnV027gxUHtwjraQmaxThbwNrsjIysycLxVpJYGacg
abQoP+nQ8iXpgzLlO7N7EB0dVEK1PqTgMRb7nt0gdvf9bLPoXjXlYBp9sIo8cOot9tT5wakdGiOX
KNeehJKGGx+5W/1TsZaAhvEAMdMYa8h9SlAZkBSG/gM1HMLGRTMdNVPihT2qy59SHYJsHCLWZ85m
uDESdX9ErrFJbMbkimOxg7Nq9nvgcqpDiayutIaqc4A0NhxRtKH8SiiBMyuw+McdrARkRt2kPijx
Ki68vQ6+NeADD8YPq1fBMqJaia/N4+b3zKNJ6TZQMkjGuhrTV+cmR0hBtaaD3RQzaPbJG4LVRaBM
6k3gOPsl9UGcc1N4P5xukdQ0EsSZm/44VqiWTI+HfPF8pEqrmGFTT6cRc4Nfda/4UoR2Hjkps/vD
maE0Y93FyKCsJSwMchHcZa86Sv63eCtaPG1XS3wt6WIpJ1Vl8648GjSb0NjGR+SuYun+qE6PqjpG
xUwjJCjNeJPAY+oRg7sPkvQkNSjbp1w0KXB/E9bTvjtXJ2kPsEvtzpXPEpNVPe5TeqSSJ+B0FH6g
McQ0RtC7UJ2gHrdgXD5phD1bjCXL2OZWfODXBU2WjoQ2vjmm0ZvQSuSMbnGUw9i5uBkUvDFxXKg7
5JbJ4kKolp8op9pKmUMPR0JP8oftPCdk9nibYhZS8E9K+jq09sGYmf5bv5tW4g+8ArMtQMBg4Hkm
aYrZP8GqMXCKoIRh3joVw9N+Hd33biz8KlH8Zftqp9NqGj5aBv8WejoMrHpPrg5VkVSdHTmexdkY
yWb6WXLhN7lahLdi3PMLAPy+474McGRWWI/cYsjfvO3RVC92+bNcLky9ooTlohQYPbLKrSvCEduz
86gHob1e6p4ZuoPG0D18eU1xEN3fUBo16CGd5WyOVESf7fJSwTO9vTLRXtxLbbND53JXeA/2iHdi
S/n3xoq54HtLmuYj20Mp+5j7JrUpHEiuIzasE8OXYjYS9l8dBZ6/39OPJT9QU30nkken/wIK2Df3
dzz/TivkcSnNx6z94iU9swrr1Axd/Zy367de5OkNUrbS3tQsPw6eHvK9XUmO2676HS2xUn62JWOC
yz/SPlm3yIF13HX0+/Q9rd5d416+GAlpv2Cdkh7rNA/lzlJ9F80Mx+NtaYENQWcstTcE0Ulf1dhm
FIFhLSdFp4S3jB2YGkbwlCKeqTOFCOrmTYpE/liZrj/MfxjWHKiZcj+X3NZIjuxd1bzxfxlp9Mo/
zNSEBLWTQuuN/FzKiRaE21IwJeuaWluwYWJMq/2x75Tw6nd6YT9iA2QOpvxRKVKfqrAn3iUt1Tuc
uRvrLfOdfizrRaTtcaP6oe5pJ8+PjtWAUM/9N8ob68a4a7HRuLItmCvMmBYTMCAMD/Z+JyaCPjLc
Y6I+axh9a/4i7T+jGn5YbXZut1OmxI0Re3UKGgf+oZZS25zx9WvthPM23ivLFkBkcimGKeQuSRkA
bSRslt1716ntDq0wfgkIEj6RfFfeYC7+IUXE2LtPkl41TjWzVt801gskIfkY3GuvVhF1pSTDmTOT
6jDX9SCpAKnejEevckOvVRufz/eyfECFZub0L0Fge2FWfiXlH1uRYp71I1FrzEj7k/aIKFEcwLv0
WCo6xAx7DBFLW5dbreofszfu3eayJ9ZLu6cRH0s7gYV+W7ZWzDo161G+i6jLF2gIhIsDZsCsG6Hp
bdKEdIBMnRgl31rFaR0+xUrEHbboi6AxD9r+JvdUciu3oh3JL4fyJtkRIcYQbegXWPo12p1YGuLA
OH8LRGlZNqp9zQ2wJSghTV1q+CdZmMD/v1ne+OwouuCeCeKJtrxE0UOHq4gWxX01virp87dNhXVd
NNLIXsXbWmmSkhHaVM3H+0ioWxI9nAQGq8GB8Jva4izy006qO7mXnIb8rTMqSVrgm/4jzb7/2Sd+
TLgvTB325Qqle+GikNm+FNuAT13l26wd1g5dMVqfndkCKCeikdGTU+/EYHEBbtb6HBxIqgxFL15s
BnyDeXY/MzOPM8JARI8ThOZFYQx5CtkkZl+bp4fFLQnPrRdtponDeQVPVoOXebq0dfqWWZW7uPHB
POF55ONPe01iPPXD6gkfpQzx8n95in2mIILH9mfl9Aem+J2l0PYw1mesUUSzP7qNpHUdXC0pk6E9
fkgShjslT7Orqa5GE8Vd8kiI1UtTda/MP7w3I2vPDOp4M/JrlYpbYZdPFQ4bvOWiSRDW7P42fEK/
8ArfZ9/SeQLw7bFEf/ZdDO+cVEvaeDMGfj/lxzF/lxSIwDTAcm6K/NOxBuioZtjI01LtZ+7RKt5v
fji5/qmv9TWbrAN7MVjNC9LnnU9ytabwVDzzzzlxoymdA63Jjv+jUfJq+7Wv5TeJbfVrN/VP/VZT
fUffUSNVBjsg9QcSckq1EEJHbUgK1Ob94o2h5Pv2gS8Rye+Hn3wNXWATCiq9L62T4hfLy7pInWY6
b2wuy0NDK7URcf8iV66F9tQk2tFTf2/V7u/miMXjsshYVy8eld9QNKwOeybtp61+oGARKLC9pCRM
wIscTCA3YBIHqRhAbzYZX8AXgBCVxJmoXShZuZf2NX/eMprltFd+QVZKs4m/zUh1VpJs5seGYdtm
JjbBKfWWO3u0IonN7GV/uFcpzlJlJrg51gmhttWUMZTSQp0RepOehqyVs+WWmA3/8qylKk+2T3iT
G0iyyrYIEYXVms8i4EeC2HPKnyyPBoQd0TBWmb8s8uvt8qPdDWlDcYU7/HR3Qf7lj1R4BPi//UYe
JYUMa5H2umPv0h3lMVzNIxGtjMOQZ0LHqJ/Nr/X4LA0gVjeZoe5Wh3kjuYX1hY3DGqe9DCpCCVvy
bGquPF35LLlr2HqIAfVmY6IT9lpwyaUR59lTIKWHpFPOiGD9L7F2AQ53rulEHxDTMIt14XopN4Tc
JqSoCWg8f83KwZ9EintlBzmW+GSsjFXNYkkuUn8z5DnDP3ZqKWxYhyzZYpXsRz9hELXDARsEipAC
lLI+v8FxLhYtmpfClzavpD42Va6Bt4eLN/2F7ZH+WUvWVr4bmyRNP6s7S4XXu6k8P0meSCWstoat
YSSXtA525J88W+I5UkHBNAvYifA3kpb91AGeEu2dmtWBQZDhXyQhD19gQ/D01GM0HWp8svKDXr5M
0+uCgALZ8sB7sdGdmsc9brkkZBQM71Wyg3a7n3Ktx2kxgxrgRF6A1csT5xJeQ23VM9eLsQhgJKaU
XKeswHfQArER8N0j1P2/Dq7AvOCmY5k+sPOcTGFiW31rG2nOcjWx1QNsYRgkeI3P1TwIMwvkcikK
KvdBUjpHzDekk1xZhp95n6vVXqr5yZnnU77qv8v5VhTdtwYXFtZcr2lXzqfZp1dm5z6J4slFT9I3
Hy49rtzjllTY5OLsztRDk7Ak9JRaxU9sGxhAGj30uB7krrDuAthD6UtaOaPgVwGKv+Lc4efEctVq
jzu/xtZiRXZu31getGLs7/gAQFva79hsGOyW+7LoVcyGSSORB64WwbnseZ+x9b8rAtkQFfHPbrBJ
bVIzrc27y20FU5vcMQKKizSljqDnDDxg7Aen63wpwKRFyk4oNkYM7g+Xc2NF4EtXnc/LwJPm/Htd
7ZukN6wm5GFiJVSaOAd0GmXh0oSXAkmRTLvGksMlvyS0YUlf1yp/Ap8kt4m4vA9gBAOY3X9MvKlE
E3fS+ZBGAltczTcp3W2+Je+RQTYwgb02X/Nsx2VrnKgIeypyg6jSI6TGHWlo3QO7K94kwSJ49dkL
HXS8rg9Y5ut3dA72l2/DM2qxh9Pk3Q/ms5p8rlkRSU6l6SBOh/4uxbeXkQ226H9IjGBhwNwjXwp2
GdpwnVfpow4uVsF0RfDNxihn/3bE04jwPSkEz9gA6Tg1OZAypoq8/SY8497EH0XYMYdWSmxOcs7K
k4xIyosdkfmSN4CzkI9fleRTGmntSNl5SxwbADHxxhFL3LxiepY/llKnsKi0X43hvseqGtdTZ6fS
jpr1R5sM4ozZ1ri+lHtJu8vowrb0B4tcIzeSFMExy+WuRv2EF0Ig6Bli4xhWfX2VmrDbmjAv04g3
qcBiaAlBqAAHijIhpOSeJ6olfIFQAL2w8OVK8LPa4Vemu4GYjaOM40vaEggxnljtwwEty6i+LwqI
g1bKQScNigRASNwczcHaIwa55bWU3jYhKiupIiDXX/I0B01yyj8txfrNyduyrQqvDapzGguxXPtS
7mJ1d8zcbYbZtxr7mHg6sdevsVUuSWK/bCXOuv2qJNqVU3AS6hMphWxWDXk7XNtVD2assnHYXhr7
lT4sX6/bNw0qggPm9g7PTm3HiAwsMDPKH8VMTsxuIb4znZ0m+yWt8qYuYg8OmIV6ByBmqGWf8miB
2XzAzT02Xvm4fFt6DxNiC20o5VXSfHSIkDb9R26AAsdIXxLZzOKQSV7xHXXL5/yEFJA7WShpvBjI
cIWectgPapYyGI9E8kWjouRV92SrIpR7/y+XIvdc6RxtFmYP3Qa+xCPXrCQi8yDtI1cxgxHdp2EU
ZHv2OCafU/5O4otZ0ish0GHxE2Ab1PX7ZLxsuUr7cFt7fyXahm8SeMX6UOuK8OVgZSGkwCEsp5jR
bCZRmv1Oi4Z4a/64aZ2f9h8p2HRJuZ8oW6fBRfNnRIhCRMDl1l5N/HRP74h6SWEuMEgc89ZQDqXp
zd2MkTNtSzwhJnYMczltcresSGpwBMC0J9TOUPFOq4p09DjKvVt8F/4Zidj1E6ggOMigWhVBQthO
rZx74gEpfn6znUpwYumOn/xm0g81MVcfZegMPzPNOyzEU5HNGTUj7GlKMKxFIDprRhlIFVEPi9s9
DYGMQlAb+x1UkKIMDcYgaB9LKRhBEen0KZr1+aDN+uf3+1l7JLY0TB1Hmtg7loCzlWfJOR5RntnL
pcHoquOd9AWrMuyb8SZFo5QVUpiOSSFTF7Ona4ExKfja469lWnw5VkIqLLlar2Cc4OiyDbjCtaKE
q5VGU1f7cDt8KQUCg1+cJP8tyVUK7mV5kH2dffoPgVOEcmHo53YG66hcD0qvneVPuRRoR4NTEICS
o4kaW8yMqcjcsac6McpJezUBVeE5oCL9kQINR9+dHjgtDA5mWZ13k7an7DmTgZbvMIXqTiBgUuMz
ueDEZkswWdllHHExKUgJ3G5C0YBPOzxNTX/qivHOmY3AotgHsSvvwngfn4zeBdJhXxJnDE3xsrTj
owNdcXINeTxX36I9Qx2Ug/Zqt9Ul6a2QiF6cKabGYHLxoCmmlIV2KstEOd4atKbyz1oVkteAcMCE
/g1D1R5VSt4DaqiGYqbEvHewupkzcALVk6RGd5EmrC0jDYXVnkvMIcSzmJhHz2TVU5I5vt5ZIa1i
BDtpt9+0xZcSrUmFDBmpgkgJBGT8I79V2da5zM8zHCYj4Fqe/Egs+wryN1VarSV3GWFCaovY7nRM
ai9eS/cfA+VkoF/whAwy/JvTPDSGjg7d44VKjXKaM7/zmG409rLkanVl1EEqRSf9VVMI4OjNsZ7b
7zCt1Amu5nyUaNEWCAuZLqow2GYMYctdD3L47Zi/kamSDG2WmXTD2i5hdBHKpLgvne0gtWnpDH7G
rC1pHjVCu9PGmfIrqvHLP1LouLV5WfFr5Kknuh0uZYd9Qggp7c/Z7PzD28W68alXRUDjbIRcbAw3
phfzPFVDqCFT9AoJAQfoXXa1kC9SY0nMafYHsdqob3a1H5iGfUMY3pFHqJCa2qrfg5HxsNrp2Vl+
tvkD8yTvNqEcPF5vJNxm5lcpWlc18/vROEu1Dw8QyKCwAr/DChLGK6OnZE6OFQIEd+bsE7N+7jLj
qc3ce8NtfL1wr/vs0EnWBVarBNLIEaZJPZsXaE6OGMhJclcBk3ECj8MsyXMZxXyvesPDME+PqSjP
hQaf1k04ue4/c/MTbgDt1Vegt7zH1lRJNTnoyLRCcZMbkZYJbQIY8PjHSO3UJg8wc/jlZ6duLx2B
+YbMQacsB5RdsY0/2+xDcrSNxHF39SBDYOY0vSQuZYJJL6hMraOSwCVTqowJvZ8OoZKIUF1ovm/H
g7R9GrCaXXV71fL+lbL2zJcDDgqswaZN/MmoyYhXPwgF+C5xFlKaD322fTa9TZ3Am7xenoPJxjaE
CI2mTv1ty4JcTw/S5KqK/lY45lFXxcHesSRKQ9xGBwurrMbBrzRSlUSAk6w7LgaJPxejRmomMPwM
q4uLERg/xQvTLH8U4LaG0tpIcv3omjs50up12jTb3zoBfEP/3qG4sx5jy9Wy98KbU1ls+Ck0JyxT
9URhVrjWxm3BzLLBk1ixdE09/2cp7EOGIBM4pnn55fZlpHb1BdC/W8/RVyPpAIC5pVpaKBnMco8i
w/I+IQssIF2NzEajgb9NC/xpMuawh9NClzikge/bVObdXjRkp9fMRCmQCuis/ZyzvfR2nJK9Osnn
ZmUWpTZ1jIN+qroh1ibllq37sREWoWOqCX3D+yF71txtfwYwqcXkV4/jPL129vBVbh72dIMqJClQ
gM5VZ+KkMF5H1F7EgPRfvTE44ZgNtND0zgsgCxSHlK9OQdp1q881LUqcWbQzVrfqkD9VvT8xNugk
jRz6l1FBTGkcDKalVF3/lRaW7pu01Pr9ovnrYsN41ny26bKUwosy+NBCszMohJfMAtdkVm5h/pJK
sLI0JUh371q427s+iAcLhBsN5DaP9KK0dSZLJ7VZhZzHN+m66nQYHS5ilg71OVhHde7eGr14rZPx
QR3diNO1gmL0uDmpu9X10ku9Tj8pawrW2rntXV8il6rGtzQM6K6G3MmgynR0v/e+a7VPhdO+1mK+
BwEjKJ1fzVIw5IyoY6rAnGiJhVo/fy33r7UaTx3GrYPY09CWu84wo9FCZauxviPFXe+biCRv2OS2
Wkyhzq43TMf0azXEi2EnZ+pbD2lPd1i39CFy+GC5slBo+hzr91nsvrPi6iCFgcqjlikN3LJAzLjN
SRsyajO04nPKloOkaYqm3y09j0wcqbFODrmr/sjs/Dlb81tNikOtrB96Vn507nStpQjAJi01m5oC
W32RhKdMZiy/iFSqtDIJmxnEo+QqLcOieQPqOpB6wiHEXWtE1hFxAnO4NPFEtG6JRfZW0BKCSCdO
PTMZ0ZL7giMlsJtssnWeO13UYb/JfwMacdib71m8O1lz2F70gv5cfHM0g7cxw9XdSUZvrwj9ZnFf
pKS38dVZ7Z9CWd8oRYK858DjRKRJpMiJIgxb8mnTPczKflgGPWXm+XawtvGU6+SliEvYqQJAaEv1
GkXS7c/anMdzrlRWaJaNEexG6j2Yyng34rSuWftLunFa1/2Tzt5HCehcCgtKR69yqUDY0stChZO+
66GJ6aeA2rKpymHBgfAa3ohhkdLR2VCISWKdx7p5HtT1paiGuyJrDyX2UoMsp3KFqqT21a6sS8G7
r/RMCNOKC69wQZlIv3jbk7wpR6FiODvj+sNW6jtVNyMpWa1pibYufZ73TEOn6fcbgBsKOsATFekB
A8DjLSrN9dqQNlf15pJM5dlMHbLYCtM4ejK8GJrTE0VmcG+Rho6gXBij8Qy3PlGvoAdTY/REnuxf
XlO95bV5RW+esYuiloxub5gnd+8OoyXOUlTTwRmnBVkE2fOY0DNHEDeibJKIuqDwfTe8ORjV1qcY
9rLqyUBBOpK01ERznDtRHXpzgrB0oV1TTWtChcp4Mp7YBWJNax82hwwb0Z62NVECx1z7O1ikO2uV
4vwWtWJcNAe3bPdWagPt3vi5MbJqDUrLLj9E19jhqOh1SIpCO+iAboaOucykyoR9EM6yBobGJIWy
BC5OzWbT55BJQNvVcumNyQ3NZh/YDeYnK7PjkVuVJnXe0P6ISyJso7+rqSoM9M589dJGJUeX/Cno
zd6XUfxQh6G6q6xVXNw6Wx4TSmOOZlMP55VCxiu4Q3RbTESibJs+AqUo1lATKjnbwWiCtJwT6i7A
UOxpGL4uu+NS1p0vfFDpUcEYv2jO6zRSl3QgPYgrHlCI3d7KfKyrcN3gRjGBDm04OXY+uC2n3lXf
O7WiJhDMxu6gW91OKfPc5JWvATYWtca6X6sMhi7KVNwbaeGc+3UpzhllvqehHIewWZMKnjPdizkl
WM7bVltHb5rtXzZU5Wd2UkZ9npnvw9oP5NysPHl1m21+UqnAfHTttMSOapSnvM0cTsSwQ7221quW
rMXJrRoRVvmWvUIFXQTmVeHnWq0cN6wz4vq2EtpJV1CBjb+86FPymFl9f3XXmf6OJnN2Iubq+iTc
1kriUaGKiDIlt3uy1VUQhTOyV4v61xanKM/IV6T1bcA7bU+2uROXMKbigbPowrmcRn/UEj1WB9dB
l27NGdyr/pZXOMYaU1+DzGWWDt6dF7qaktJiaFnEBKmLSGrAERdHiMChBsFXV8sIyqXVT+ZcFE8M
U57DBL/2o4CgAuqgSKgpffmwtZp+HXPHi5RsW4J9y62O0vHlrbMckGi1Km2oD/NWYiXryuSudATv
S+ilvhGu85aHsgfvstIr+hhqvQgnyqFDIao9HNQseySeNj4kDsU9Oj0mccd82msqXPd1mzO6Sbo6
b0/e3tXgo+mJ9mehbZJJfW33oBEau1SZ2URKoX3kY9U/Gl1iRd2+vJXGRD2ikymRRv9IlGq7S40F
MSgxU244THMP6XSkd5yyjZldU4OakJrbj0IrZlxSDAPDysioei3xnd4e4sLJh1Bdzd1H8VsvxqZn
t6pBplUwyENf6Nq5trI1ZKJh9azBvQwqbCxMMbMLG8tZKaZL1LMhUpIzBRHlXOSUyG7tQC+Kul13
r+8iMtnTnWeL4m4Cqe6DGuU1BhHgs5kAS7HBbg460ZWhyQkG67yqB2auTOdR7deLuqMDdrWdD2NG
VSZp+P/H2XntRq5k2/aLCAQ9+ZreKDPly7wQKkdPBoOeX38H6zx0KSVI2BfdQPe2TJpwa805phFD
ci77/BSPfrOsPJw5puzC01ADBrFTBhXzD7JIzHKraQrNQx3RXpOIuJEGeNlXD5D7U63gWIeTTd85
sjiguWJc9WHjLJQr7a0CsrRhbdfuB5McoFiQGdXpVTTv9X3+Po1cDIKWl13ecQKrshdpme2ejD4I
4G43rcgRcTkP192mz7xk25RTBdNCiJXXjr9bQ+tXZWgap8DK2vs2DfleTNSZ3VDrPwOW8990L8KN
9JU8CKDfC48Ig5XexU8i8p/SilHs5KRuJNJZu1HWnuQo5aYDu8QZqWLcWd647IKoQ/s6VZzKqJ1U
RUjqYl3QzrEL4xT1Q7wKaqxMqdPaABd5BpPBDq0J+cJJo+H0oXLvRrfbbF1N0juaWdDQ4W0sFp1u
VqRbCUWW3u9Xkxb7uxDo186x+Ja7kZKq3ZTWMkiIAm74wmnlmg7jlpnCzspm5QVUtcO6ZaQ3DvWH
TtPWU8yxCAm+WJeTP0uYgmKlV1X5xxEUY/KsLggKRNwtitxDIRuhFcxzh91MSTErHRNGdZ6uxrL2
jtSF08VU2DHHsak6NsZAM8tD/exwfFznFZNB6g1Mxokertp8CPdhrdH+9/x4k2WI4MNeb1ahKaN7
nHDTmgieYkbTAX+1DbnPxgH9dw4LCol4a+NYKcbHABo8WxFGazgkmz7xnsvQab4arpM8MRkhKxMA
dVI7MpZ9xaApcz5M4Xf1LqsNDjpDwu6koGvBsjwsNA95W0QZbUF8TwOoV+iUBg2zvLQYFpeBw0G/
Qyd/aG01ribpNrvIbbqdixP0kjcFE4ecpp10OO6jx3pJEqO7Y9yjrc6U/xhkmWCHHooHMwbHwLo7
bMdRdqtkYg2KvWn8EjPVfpvYgyEDtcKVnAXNvd+hcqkidRvGmriLEovmPssWmBtTssFQ5e+uUsXK
y7qHafL8TaJTrwgaG91KqvyFaMoY+h6qMcIpunXWehjS1aAtxywnDyoZTPWldBMU8paRrhVt/KXm
mAabK7/dF2UYh4so7RHoyAiXgEVLknAUauIjYvTArnQ8fl39mMC6O6aV6dzJvJbrXIXuspOZfx/q
BWeZjHdXsI88dJGTIRdqD6aW/dHAcKAVMMqz6yZyVVautS/Drl0NATvutjfVBgtqu+1RRN3gaEMz
MhTtfZM4Ym3krDhNZpQ3IuyHh8g2qFs7I+1KzYDQHLPNCA0/evIIVz5UokN73dvNt6gtk5WoG6Q4
USHorktnr7XQc4pct24bgrk3TdrWB3OaaKhOkbaLo25EWYTbawn2eLwgIKeQ347lsnS7bCdacKVZ
Fcf0SM3srvDxboRAxJZ+j5xxkGJaEGRjn8ig7E721KUPH/uc3rAxrNl49I9x5croZIZw3tzCdy5T
7Aw0+tRx3hZLPzs5mfdYEkxiRfkhNHWm0aZbfXL1d20zMA5wvmH9s65563qWBK2Hd+dS+27ENk1L
tmlMP9ES3i9DWfHB7938uYQdQJQAIeEZxQq49LhCZNoYJ61yzKePf5Lxnk8JAw8MT/bcJpik1z4l
rC9tW6a5ewFl5LMUJNEGC0XLibbp0ZHXGdXNwICRPLjUI+En3WvemJ3DJI/Wpj+qTc1QpvBIwVvG
ZrCa95CUvAZaw4XnbMfWTbZanmtrI5bUcZpYLszcz55V7fl7Sisv0KvQj4K3/Czk9z1Pm2fAxsOM
7dpvYmBcyiyeRkjaLQMLRYrhZ9yOjhK89sZtn9Tiy8eP8j2zJcQHAZvAtgwgP6+fZElC1piOor1N
1eh9l2ZZ7rU8NunfV+klHwha47F6i6Er+m/5VESfWErffZH/u/zfL/8fC1/VZWPXJa1/wVkXLrJ+
PGJpQiREM9WKH830M5LkGwsrIwmdPCYnzuwzqen17eqDx82RSX3bNm1605sRB5dQuZ+AGPT5+7t2
muEQdDF/65b+JqkTO1kYm2EbXCKBKpjaUcYyLdP7wm8RzJ57qqAk0c3aQ/rzH7/Q9+/wf5ee//o/
T7SwnHQMM7O9zWkywpXxvuuV/hl/6L2vlPQwF7YiYEVojq8vEralQW4fF2Gz/qiVOJzT9D41tZ+4
1T5hr71jEcSJR+XNceBMEDf6+lIkG5a+zop2idgDVq78LsZ2O8XTZ+bO66B55liu41nGzEIABHHl
Oh5KZwo8cw41RBBAsBwNLIu6ml8vSf1FlWs8sswni2Gqzgqh18cv7Z3nCaQScrXFvoUQmqvn6dlB
ovD5hbd1sS1Hds1jdpdUw2NJ9+C/X0mHwSnIxmKKuUbZYR/jNJxO4W026kukd0eFICRO8ERQaPz4
Uu/N0pCjIMnYcBAAYl7NLUUzDrKvjRDysYyahVtObBwnauiG9B0M+QTSFHjC1lqGwUph8lr7kq2I
CFxtbXJKW6aGXqNs9eqvUvTtskmJiyja3Ny1uVscOTfVlyxOqrVfTtQWFb2GYtBSDJr4lGuqnGgZ
emxtwv6Me/zeR/nPnflXpBV2tty4UWv/wYr73idh8uEDkHDmtJN5Vf5nHE9pX7iVaCKMN/RXMutG
ieBiad3FNKpPXtQ7kzDD+H+Xupoy8jBw2pm+dUF2ssjcYRUExdr2Z/kckoWPPwr9vUdnCjJGsKZb
jnsNBCytOHKVXXNfzq84r9ZTQsG62UwA20XcI6uZdWQ07nRUZTk6ohGhnx0giYs+4wxYM7/sapbm
vv/3U67u26J4VXn15F28wM7unDHOZo+mtsy7BGUPTnL8NVO49RQ1wDAoarQDCGEhQSL79AWsa0p9
Cwgv2lp1TnCykPOiZgkx5PqljrPWYHMNO2kpA6NHGk6rpLNDf+naCXmjUnLqw854DNM23NlFZG80
Sxl3yhq8H0FVYEcxfDi1gTOu/KRnwxwT9+NXqlrJhLp2NZbuWk1luSlrq19WaYmDJMPM9/H7emc5
8U3eFOQp9iRvmYY5QV9Gb7oXJVW1KFD5ONVntPJ39iA+OQz46mmf4LC/mnrrxG7GEj7rpSq2veR8
L6vtJAsEITtBZX/s8uMUequPb+y9TfWrq15tqpOayhLFJPtiYGbeNx0dFIyXBTJ4BESVIAVBuiJZ
RTjl90VQcUDQcxqOH/+K94YeAaG2ZYH4ok5xNUXKlvhjCSv8titJatK6J5rbazs3vjZdElEZFz8+
vt57OxNCGAx2zS4L9xtUeK61ZVB7enKrWSGq89yyI8wX0ts2uhpOtYIkqPADu03qLSPVIxUmGHfl
dMBPPvkl7y24Pgl8c+YaM8F1El+UilxmtW1fAiT1qIylvE96qgHtqqI5RIuRXqKABJB9cuH3JiBs
+kSBcm1BvelqYvWLwWAJDG/Dwg/pQDbBGrhM85QkOmbhj2/yL6vk9RQDR8HDbviX5cp2/fXFaI32
adEOf+19cf4rxtKAXIO0DYz9aj/fINSMNfMf9eiDQwPZ0pq9ot2MNaQNfiLEat141ZR3SFZ5RvyN
cGi3NGbpwoj1xz/27Yoz/1Z3Bie49lvwshUkYS7aIbn1yvHS98XecDkoOdVRWf79x5d6O6vogl0I
36DuG1CRrxY3Sy8J1UypT+OnahZ2783Zs8UnWzr77bxizLgOhxP9zO29/sJE4etK6U5wMcvUW1do
DpZx1GQHz21xIIVBs+x6ZleniFo6gN5k7KCQh1QmENdm1SyFzj3nXOS9tQ37ylsa5be6f3QQb1H+
so6NtLqN29J0d0ZzWldpqijDKZ+uX0nMSufVACC8hC6FYRVIHPC7qLG1lmMt5LY3YmuniQSdj9RX
ed+qpdfXyY3b1Sdle8HPyCt+lgGSqhhn7A1ncJ9yYZVu2rxbWtqz5oXYM1uUOEKzWTAFqrTY7JI1
a5q/lCaa49ydUNYKCx2566tvUVgRjkY90kGAKctVKnHe/tfXCnQRvjsjmh0yQXWvv3Y66hQgI2e6
WPZg0aajIENG3c+PLzLPy6+GlEvuAquB6RtEevF/Xl8kq4Tv1LRuLnGhy0NclOUXNaLYgMySnhq/
U9s+Us6ilKn/yWh+u2TMl9YBA82MSSoiV/dXBiJtPFPJC5E5HH16EE8esF1a77MP6tCLaRXRDxrK
8pND0Jvx4hIZxUYa/QEJD5Z9NV5K5bdJWRfyosyaHp0My1VM9O0nEwDnqatna/PshE9gKUlwrPrX
z3agJlGqiu4/oWYhokx9izr0d97oSza894aCGdqyVx9KY2vG9VPalb8c1dPEIUkF5P0aGMTKjT0N
24HjL52u+5rY/IsqTbWr3O0Owh3V0ckldq9Ow9yTBEdnCJ1FnE6nTAoQ4MO9GPNmHQ41QWxW/R2i
Bqb5Tngroyi3UPpiHnhIcPMsCcbEiILJlkc5DGjawjQgCrBa6X36p8jwUBnV+N3vJn2jUgwSYZAS
edQ7Oc5qjbK2Ar0kG3jY1SAq9G1yLYj7hG3F7+3Q0cewSCIzwGleI1EJG3dlJvq5N9qT6udYTvuQ
ufYP9Jf63hqxsNS+FWF9oGVrauGj26W/tEz88Dvr3vSmwxiwr47tte2qp9AHztHUHT3kMcUg37eY
MVNz00/lhS/7exEruaiz9LEWtbMMRTJhHmtwKjSJu0JpskUPtqcNfPaksQ/mYHN7zBFQdXfKwHcR
J9OWsGDstpqPATc7Ckd7STwL/W/x062CHYHop0LrXugdTove9E7CmwJawuUSMcoly+Qtqqgz+oOv
TK/xos/TBzcYbiuSXIbR3XmxecTqQ1xo9UhX5Wx72X1pT0u/KG7gitD4z46hF1IhdPStJ5iTCg//
kvfYmebe7OMHOxx/krdOmJi3Z6zhqfSfEm3q1o7ux1soPRNFeAPFvdwRR3X2nGHb0xfOO+dRZiB0
CkGKhUhosAbyptHSb70LWoEPrF0FidcC0mscGl8N6Ld4HLZ2r9GaT5Ba+366yq3y1Ba4deNAbT+e
mv7ykf6dmxg/cFOJ73AAw3pvwl0zku19JwL7ZgXI4fXfYULxu9eWynkxy+/E16J+8ZflvITn1cq2
wlkPMHviSIWf7e2tr+4gai0A7WxURyK5b68G5EZljNICd3dQ3CZDtCxkyTPTsOc3kNu3DuIH/kcU
ahdr8cYuip+e8jCvmdTDX8Q0LYvxDpjJC17eRTGZn2yorpfZvzc914LAUhG0cT0rMsBFHLp4vnp7
47X0Gxpx45LWOyZkHGg1Cjn/G3XzT676ZjL+e1nIleziwMUZ1zUTi55lUQ1pf4JhKWHv2fl+bGkr
04YKjrlOBVcvCphFejZLNFT01avqcvPxC79ei/gNKE7nzTTlKWCWV2sREMdinGuAJ5X5yV09qugU
2Wb8jLugu+kmZd+g/CgPbTgVzx9f+XqzNl/Zsg0+M7ItqRNfLUUzZx1JTTOcLHAo2CuJOcpX0WcU
uevjydVV7Ks6h5tV4QD+ridfpgSPUd8Vbf1gBS20eW/r+P3Xj29qflzXw4fYCloMBqcq3u3rpZ04
CGaljMA2hBcduq7+cy7e9Uo6fzXYpMjQndPb3lRmBfh6I5yi+CFpsmFrqqa9gOD5DPrrvLOQsksg
42bOa+M/88/4p3oTTHoLtTkdTkae+vcjEJqjPjYxDrAMHrZS5lLvQ2fP6a9DCG8M7RYVUnjuPc88
IFJgkYsRfQW+RhUkM+xg38sQnWmnDLWrHXOMKVJI8x6x+A/lec2DW2gSn7Knp8cJSdGjVshhZTbd
8BOubPDVLJriR5bQ4gsKLrQATqSREZ5MFzfI2nOlR/46Zeu6iqSlbWJ61ehnIny5bke3eWq7H5qF
QCS0+uww2u2IIY/lKsw1Ty2GQp8WlIPZH0CDvAxmVD3ZzVQf+J3WxdTcbjUGcb6J2gJfZdPU5873
ul2HUrpAfGSRMJs50OVg7zx+/Dm9Nzr/fQlXn1NcF1OcGUGPwnv8jqbpxoobjXwQN1tikftdR2m6
iDPvE8DtO1/Yq1d/db5MoaxTTPa6k+z7X5zvH+1RDJ9Mfu+OS6Jz+bAomdDHeP15lU7hugQ79SdN
WLR7o6PlZvfaBGrOPaOKfPn4Ob4zwUPO5oxOpcLTxXVpHDhyPeAQ607Y7NkzBdRam4WJrEUtcAyQ
Qvjx5d6ZBeagQ7qNM1taXK8nUgoV62Y13YoK5X9PTuBGBgLDJbjF/ceXeuddzeFQ81nUB3p+XX6p
0Itllia7k6p17yHRYnAyaWJ88rbemat9QaAXWxmK+4Z79UWUhqaXYQMTsAbKfVEICjaoRvJfQHWM
gy/95PfHd6Wbb+dRaNak07EoUzu+Lrx7TYP8wImaE+0uhbbEBDlmoZHobz1NAA5y0eYEFRLZ+mUy
tCNHyQVNkaOm2auPf8mbV8mxmxoLvWuiP9036yPCSITMorVvcy8Sx9wKvUcj1t0NiMnps0ShN1Pu
fC0f59/f7h6j4vWYKHTFWTfNnVMnowtRHOS00fNPJJIqo3Sh8Q3VYzGCEO8MvmMa2P81TcrmW2X3
8zdaVgc3dvWaqZwkMfVj4zQof7ydUL1uZKYlPz9+pLpx/XLny5D6QjXWdDhlX89qfol3t4ntU6dF
PUeg8E8/NdsOsbpB1bk3CDxx9KFbhXm/T/1cWzUaJ1TZ49n7+Je8GTyGoFeG5pvvmj7gdZZb6eNQ
GbIguvhj/NzFzZ3yjE9eqnE1dGCdctym88eb1Q0KC1fP1IW05FAKNh/GRopdh87lh6/XbYozR6sQ
eOhd9XUQtbkPq3HmkKEcnOx8F9jWcNGkidPEN+rhaLZpfaPsPt3mExUKuAchZTYMQDeZ1NJT58Tq
koQVp5S4iXYm+5OftkvECjC4Ur9L81rbfvzsiIi8fo3sXAkk8OcBSvn3eupBqMm5LtCasx7oD1mt
7eME+t/UIofVRmwBYJDPviEXiXAWmk3pXYMfXiXB17itj/RPLoDMoFoX7WZ09IvednAt9VsbyxUx
w1I3XlSNICeTxk1Z1DFCyIj9MEaP5ksUgRKx021dut8mlu0hUScrJwfd6c7xFNyP43MdoZyiCmj0
7VMUqZ+WO66djq/NKzd9itQbnHdryvvRzh8Kr7ypRbA2pT1jGmqnv03auFjNCHPql/bMkkKIWel3
9phswFLf6So8dpg8QR+S9bzTi3AZc++pAx4T0raT2neJYWOd4PfoA5SRX/4Qb/UyGuGRc+pPo+0Y
Bz9bgWYdQpzdmDvXA3UQNVgwfbREqBInjntegdFI++VMd10QUtKO9iqwYEKCD2sD7BXPBrxyDFp0
d/UvvWF9FUk8b9gXsaeDsLLvOmTOQazNmKNAJ+9IqSMe4NnyldmklLlOvrbxBge2uXWcWaCJXbNe
1xFh3uOz3sMh0xLcWii5nSD+Unjh1onHDQ8V0ZCzrnjIaYcmTWDuDeS9PzWHNtcB2CA0suxdpUn0
jl/sqXqWRrYLSmMZsTFreGQCUO7AHeqWpAfkPxRYGUZ16U0T0yOSM3f6buEKWDSJ/qVpfkut2HNQ
2TZZsbHNX7Iz+xnDRVAoruPxSxFgkK+xy+TaoojqRwUhdnLclZfgp+KlxHyGyPWWmp6uMfdRmVAr
H9rjwg+cY2zl+zCa4JEF39sIE3+SdmR8YS021CYwo51QmLtIn7tH0HOXt/IQ5sEpzPTlBLCvyC88
+GUb1Cuj/O7jxZoa8WSUGc220v1DKg9m0+JbJWcikb2wZMnOwzbOOH9v9Ym6SOhYv6LB2YgieaAc
Gi4cSdu31A/YYDfjrBD2qM/WaqthdLPr4dJ43ePEadsc+n0f2IAS7Kcoc86ojW59b7rXmjl4oVt7
7ohDrX2ylXXpqwDnhPpqUccVooEHQh6b4+JBZgeLK7Fu8IngLNH95uDF1YMeuMvBoH+jEIBw2V7R
+ZNnwS44aWY2hTyWbKI1VZzLpP5jyb//ROLVeA6MHe7ejZ1pez818NLwJARW74Uy3O+tCsFPFj4T
IZUOlyVc00y8SdE5dZ1zEGXFbLz7xnSK8D/Zpf3NRPANNhgw6oO9cKtxYxnilwU/SBm4RUeWxpld
NjT6KgsstKIi33hzW2gCgKFfBi/cdWZ1mbziMdDdm0SLzlIfEchi0BQRMM6RryLUl+iilngX8F3z
76hJ8audOwSFQLLrR+lBp+FhEEJyKfkHPR2OJjN2q+JlU3WLlqKbgxM/aPS/yAUe6iqU8H7cvSfd
G1S8yD9tBIocCKuOQRgdYrdeV5mzKyycHBHIcjWcjTayl2ZkfJ1HvTC1nauzBrZYI9vv9iwrd059
Em/t0nS2FvVEAB3DgwqSXaE54Pic56YDmVhVTy2nbrq6OTJlD56EkmIllPHNQVmbyHFdRgExPMi0
/Xlu06j/trTQhkoiOZc17l8bIfeQtuhcHWebRi0+ct/+URY6WAXa2o55aAH1D5jPcoOohTZcTg4Y
eM29CTOUSE6GHm0YkrPjK/jsw9Jp4naVZgIEUSLFogv026CZlnaB06s27JcJnoDAywOQlmqeVbPD
sXz5y/HrahXaJUrnsfoauYgU53kqr5OdXSbrLKyObDRgZuDL88SenQpguFzuG6n2dYO+08wLNvq5
vMlVt59YQakUxhMTbPWSFRHjO9V+h6n/Qn/iaz2UP+DQ3KpWPFXSuTQG4mO/pPxvaxAjNAsDe2/R
8I6m8THEyLfo7LGbXznb0d5Oj76YtKUPkPEwuH2PbqnIy2Nn284WEy0jbnDyGh9L4MDUYfA2tmU+
isS0V6IsEmZLPn0mnUZuiPZoVxoVuNryHsISQF+kedPXRFco6Eff9NIFLX9BZarx8j9lWWVHkjri
RyuGZdrauIdELUPUrK4k3ljYIAr4MBRWnC55Yl1r101vS5jYgXdMqc7ecIluZZi2urEVDCUXBIKi
ci6GcKs3onq2sio5uZo2rSYQfYeeQu6Tk9b9r5L8VH0R22l64MwRoELOB87aBfY7gHyQhEtMMJk9
tS/olYadZpnDxuza8RgFkG5AeYFVHQYoO02UPk6dQWLmGA4RdLXyqVdY19Paoqwca3/E4BpUqHRN
J3hUOLPV1hnvh0h4xzE2faCcwt0lXYgtvbMtxKxtJY/RwKTZy7L6gsZZ3pfrpArENulQcXtqyn9S
v4nx9Olbn4+xj7F6DekRH80ZJilNq2p8YPsK4rSMCZb0+81Yy/Ng+Ld9kSwZYgdZGcdOhx9DPuhq
NKxtY9fn1K9/a26PJFtgldF144/02ufah8lZGERECj06KMf6gf6LZUin8zN4f4qERgxrblokYGyz
vaOru3Zm7SJhX1ZzcqznrILCeqGQSIiz/6CFcEpQXGFZRoIU5x2mT6BHQP/3hsJo0GT3mSy9tebG
PxoTNlaUtN+sARhLnKO/Hfvp0s4uMCI87uM4gtqTqu/IJ+Aul5eSJJdFafZY0GhOLlofTnqJfK2J
4u00kRyCrf459Z1Dxlo5dv1yUOCg0Anu82g40hZcKUgNxGKFt0Unb7nbXY/lWzPq23AKnnR3co61
5sM9n+KdHpYaSOngUbUeNokmyxDtCG2lS4992lyAL9ZjITdaS3Wor4V240Nwbwb9poqNOyxli5TJ
hTVhPYQWcFk2oPM6P+TWEpPYuqnUOuf4ncsBxFPpUrW2tkkDs0dCfh21bd2Xm8kcM2TsUI1GUhcy
7iXF5B8QOYeOP2nLJ3PKKRoN6zBkuCLeG3v/ix9ekI9Hi5jSvF6768yCBjT/G6dcfVWg/bCKbYVl
rMsxZ6djb10/2Mx/nnLBvHXJx27fhQ2UoW+yapcqtdZEWbyQFoyV05t3aNNMqGwJSnVLuupB9z0G
8TW/3tILEPLUu84rt2H3GzDdcbTjvYwf581YzWqktcW2boZtJ+CCNOGpUynYq3iBfo1/VV/cKoEH
NsGLq3lbUbLX6T31ZXLtRWr8zmUEBx4yk0PKnaJEmrXqT9D7W3TUv90CGrfZ3fL75n19b2grWwIF
b75o/B25Hy+NECQ1y1ypWzMDHvbOXUfHZt6NFO1vQTMt9dGmA2BGrM9W08fbSR1GiIoSXXmQrn9H
n3tjas9sCVZFVa4N23o2RtY7vfxjlcMtnb3beVMUa9Mx6IECNHuj/95aJLfj2qQokCxs5kdaT2Sy
uRuTfzQbgKKDcTBz7Bsu4QB0OVFt5cGxsiqwp86fApa9O9Ur/EQL6fa4tmARRPVzMlgbvaPN4SAT
L2ci1LRJ6+YRK+TR8+of1ai+1WGxq7HO9OVj1iDJwIW2xW5Fzq539JXJSehm3uZLLfmRCtpR2DNc
4CBAjhTHBFZoC5hCAP/DXEw18ETXXPu9vRtk+2B39uw4Dfx8b+v9drCnB8NWF83HAGeidOahD7RY
OEbOAq91Xd/JiK1Fj/ueraMtyhW2Dk6LfrnoJu9h0OrjNLKCteFvXLXY0ieDsApsuX2bXpwKByLT
d4zFa+gjNhM4O5pmn7Wxv7BliTlGGuvey7duP61izV5kjnMOpwakC/R4jKDzlogyynZMX/TA2boa
nyZ0ZhmsIs/caAEQHCJxNAx6Uc4k43R/rG4CWhasNRNbtzew72uKuyz85pUI2PlmCBc+Cn04z0e/
kF1UzM7VZK+ySPiKsIDs2LV3E2RslqL5lNmEzUWM6lCIcZPhos6q5jCfQmOt2w5klmEevvgllCmm
VsmQsJiH0ZCvCmPGucfnpsh2WWc8lvpwF8G4XvTTcBkd7dcnx+fXh2fKAn+rdezEkO3annlVA6nT
3g7tzlQPwKr0YlpZnroFjxPU0cJFCioxuBQ4ij++6FU5eb6oaQrLcUgr0Sm/XF00iAgLbPpOPRRa
rK3MEm0G5LSwz7fppN07APSZts1PiizXtbz5qjYno1kkQ4wPOjEexT+dhEaLELu6wd9btR0MqXb7
NAY7i9aCs+eeG42DmsA85uwlXl8lx/9Ww3vzA+YSzT8/ICkn0dVRXD+oym7pu0vw7+lD3/AHHz/f
qzLzmwtd1XrM3JWDUNxpnhzKdGYHcuxEXJln/UK2J5FY67L8TA993Ub8v6tSQYfgYOgewpXXt5cr
o8gm0EUPKQogeGL2Qi85k0c5E4m4GatDAU614U+nVNv+P254VlZiEpjL+Fc37IIRyJH6qIfI35p+
uxwBHzUyvcnLm9JpzgN/aA/ZJ6/z3adsU6SkXWnxQV3dr9/GYZKV/3fRBBlC0Gbfi05b4mMrInNt
BfF3vag/UZG+LeMRvKnPhUsaYoyiqzstVAyDh4jyR9T30Y/R1Iu9Da1lj+rRgSFZwR77T4+W6cE2
DZPLuYQrUpOdn8I/H21PjqhZY5BmO0YAXOw1P/C1J/fNMHHEikql0M9k2caq2CG0eCM/ecjz/bxq
ZM6vkyAR+iU4a9AMvb68UcUDTAqtO7lj9OKC7Q1F8xtoGOrhPjs32fhZotibt+qSYYwi3ca4gI/B
uXrAziyXKqs+fcQfvE1ZcLtmvO3Eoa3bO0sM29z403mfdGvfXtPipdLd5r9Ysa7rv1pY6IQHNd6D
cIOlUD+9Et52SQXGxro94MqmSNhrnwQ2X+vHWUxfX9V4/WhT6RSi4fD2UKH2aZgPWuRYJbS/ZxMc
lhucK2o30Z+OLEBLYmKv7/XYeKz64ZNX/HbiuPohVwMpd8k2TgNYjGlPoTRkl34wYdEY1r0Nj6Mp
DpqPerj99vGHPS8y/3xZTFc6RWPHM2jDMWldd/6mOKwSG004+5iBOgVUmODQeWn4O7X0/vHja70d
tSSuYkazGEiMp+s2EhihiIQDXzwYoQn4hKTwxeAnDtkYXgoLDSnWx9fDc3ZVFef2DPT4SMHx9AlE
dldrrLC7xuptx3xQJEZNrn72G7jbWU95J13k5CCtKs6JLAvyi9NmX8g83AVpdfBrQLaanWxSEgzm
PyEDfmFI5xcbal+6nA2DXzPuij4VeYvhVoRUnnD97zXpIn3WbzTpHP28POjYtzVwZoXbH7IIWliB
TXgYom+h6V/mv6APFhxyAVrPXgfJsOPof/bt+A81+7/lq8iJNrLWl1EAbnn04ps+yPcNOJhw4iDs
ziVv0OfsHQvth9PKx3iIE8jFw7oXRbxx1HSyJADh0nzMUTYtmjG5M1Og9vo3kf8cCULM+u5GJHIf
x0IsXJtenvuLwtwf8CU3JVmWRESfXQd1Ef90NMApHPx7BzKIL9NdIGOI6DxEj6AZi3gOVy0N8zuJ
lqfIbNbJJA5Z/jJT0ALTXcvhm06/1wE2TAoMSEA4B2W0pFi2F/ofUnAosPo7vZkI/YxRP1oPJVNA
HOtA5NUz7t11LV9y1Aitbu2aDra/525kWj9mZnFs4E8vwjy/lH21bvgd7vQUptqT4YUnHd5cmuWb
mu0UPPoJTVGBlniZJofYKMUKwjnldXGWzcOU1ktaKasmtMOtxtGOgacidVIGrJnaqG5Ewfvi1+st
dVqlLQb24fx6H8jIxi+84GgrnMAah3cngpBMclLTPoZYHm0d5huleILap6WZWbNxA+ZWuul8jkg+
9ou/T78YwcVFcs3MU7tyQyYPnQif9ZQdcxB3lySGkAEYy6tmoJnWLDmiHfpuPGLlOE1Dc/Q59tee
sUoH5zua/YOp/wQ2usx75B66u45UvonzFmAxR3CA6JZRr/tKO8sx+38kndeSnboWRb+IKpIIrzun
ztkvlLttk4OEAMHX38G5D6e6jt3uZu8N0tKac41JhnVhYxLBUlm6l6DXb9qot3wxFfRQepdFE0C8
iVxwd5ymJY/EJOxdE8cAWYcjfd4D0I4SyiQAJChzj+78vL5LIeDGoYk/1jgaLqZqwSF16Y8P8nxT
9uOnBmXSRP4BIq27jZLzrOhzQGH+Z9GH202jlZ9m2YWP4SD7J6IsqJ+GMFJ3Ye19TEsviQLgraXb
vZ/K+NQuzcWdyrfIm/zHsVLy1hdxjJ8L2ssk5PdKVQB615QXRn6Ti+jF+JFpSEAqZ955nBL7fUzj
GgR+Ys/li2dLdW2XKHm2LD/aTYTVffhjh++yGOBF9LO3H4hCw2lXoCKhasDVs63PssoB/lTuuG9z
z9tnk5ofa1yG3cavLPuZWG2zGzMcqFaQ0tWSuEHv7Bnl+4jVAxBawc2T7YQJx9dgTZqpC4/f7ttF
+NmMIZqJagw0JUg5b8FEWKvObd6Dzlvisy2MJI1YebcobPnQicSz8f+IkFiWeIneVOCizeRdX17n
ksDaoPNPktYTPIjkxUv7zdKNcNyoTpUNLLxWKGQCaw08SCAeg6MuKi5emCW6pFl6LyX5WF1Y/IRu
156Ysv+DdfTDt+pj05UXl1g3Wbp7a6BblboaBUfgH1/b80aFz4NTfrVxfL8QLL7NtfsRmaC58dBz
A9qgJZhG2oWtC1+7WqmcxMMdiDk/ieS+ST2kDnszTdW2H14DkFRqnA8CrIUlCAheH9CK6sh5Lkzw
O3SqLf++wdXGl0r4mHsNSAsI6ghY/GU11I8gCW6+uqTTc2PFH3DAPruleEDOQU36Ww7ekb+0/eZB
lwSUuIRMpdbG503nzNTQGJW4lvz0XY1iY8HaWFn1Ih8O0nx56uJY4YNVEMGIs67zL7b5Lxkim4ef
oTV/3dbLAfcEgsQY61FWI+BqDExIdhlH9ZSQ5ZVynUVvjGu0wvwhjPlLBJq7+7WqJA/HIeW8OjTm
Zyw6KAzuytVxdrp7WF8iFgPGDZ5rzBhe2P1gKtxSyLVGP1ryp5ThI6+Ld2OwLxMZECBm7eQ5rpvj
+rsXRx3d1MQ7/IH5+koTtbpv+20LsE/6z6rJL2JKKIFFDRR8zmBg15Jjf3Phqqhg8rl7S6P+FKJ+
Nr1bHHo8G9jkLnXnjpcuDVnmL47zM/c9sTNarnxG6ixAzGO1gwJ38KrlJLjn+CcR3MgN3y5KlEi+
rlLY+pOo1NRlISwKU+5XWFdn/jdzmvyZ70lCu9ymBF61tNiCMabLBGS0rUL+kOALMCn01C5050/8
o6asYG8GGH/1kR/l+uqFhlZpyQGP+GVU4sgXV0+HyRk2zvy8fi/57uu14EF/5y9T2Z35v6Gvf7ke
XQ44ScJceYOHJnstomy3/ma08m0DWx1mypZv7hZ/vdIstx/4kk6pu+NabFN8yem7pPzmi9cnx6qh
gTpT8g821GEXscs471ZBMGWb7q1ewVqLPiNaQ6qL4cR5B+lZ+1DI9XcQtnHjizWqb4zsZ38p7MdO
OZmE1tQlj6CiI/Q/DlFRd6x1fs3FgkHeuNcuGd/T2vktBh+EtKhvQ8vQSk5XNoFk7VBEOQPAF7O4
ID87IGRT+ruSsYbRtng7d8DbVVnlxS5EDjZkNciTm77JE/1Dv7OAFtpvLVIcg3L5GtmJN2nMCuoI
2oXR8oKJI7kLpIBAOs9LfzS1fJB5ik1j7AdG6jghwmarap7m0Lj7hYPXRrKPb8M0uww+bMC4mnkf
pKBgs6ryOLoq8FBXS+uKmNZcfGseZ7JJ8kZuq8g3Lp+WbndStHMO+wbBK599ABk1o5ujSe6L2FbP
Jrf81wBqzTbGTbfJ+bNtMfRPeQQHt/Cre1/033We/27QZbeuC/rM6PJ37c5fGNHCzdQR6jPVCTFu
qftWNSuqy0wPGHOaX3lcfkSzZY4M1HSb1kRgbtMp3Hal24LfZAgnGG1iYz2aq0RwDuc5zJ1jE3uo
FyOruiOa5FDmM9bdGtAeOyxY7DIzL04mmOqpFbNGaTktr1KZryj3X5kzAyE2ONY1pmYixMawyPuZ
/IXH5I/lN9+Tk39TbiS/orjTBFl7Xj3vQVkR4x4riwAA/OuQyMg52Xn/8Z4q66MMGWNpgsXaVa2y
UX9H9dn28VffV9HnkIBoCuyUijJA2gVno+8iUk9tmuHnVqD0bSuwZ4+JcfWVae7i4qvsHQsLDUer
e6vz2t1BBHNvUx+TNW2vYo2NV8cvlvBLTWl4HRsoQceuzLyHIuqmKyd6MOSOzfhFanvn2bOGd8fu
big20yczFvFvKQaSoIJCBOcIfelUWV62D13oSy7SRu8mLBOegDsJgphvHAVQ2W2RpnCGXYiJWydj
X/YHpyc2VYFv90PaBBtfDBn4XyB/WxMKusupQ4sgkw0zA3rMD81Yl3RJBwdrsk5zGjaVG2aPrMyk
iLVuYn4R92iAoLBLHxtICAe/N+YuTauA0Q/XUbdiIXRRVAvqcTlm73FRwDezclRAjUE8DVX30UVq
vBvlInaMfcm/Q10shg4YkChKrYEMKPrEIWk8FRVfCdO8ucu9YvhomeoMtm6s8p+smKuTNcriCkz9
9zRl/xwZ/WlddGzkK/mRLHWkN3nPHeDSlf6TVz0FoxfIhK1HJMC/LOBV2QJpYUrMsar78JvrgYUw
CoDR5er2dcEcSQheG78Gs7M0pQ2GfwmRS+os4uyk7SfijxsE+EIPwB5DMjqzkH2oENvFydmbGD8l
KzlHBuRk6bsox52GuJ8ikslQI93FRAyNrFJJrLEvavIgkZ+v0SpfOfMhWo2MrgQ9NdYAFeNI2YQR
WIynKEgwmHvQA3FrHFt7PKo1GkvaFnNM/hYn03HSJGoKiiO33sxiXsPVUK0UaJh2PGEU3XpeTzLf
QBpGewWJdB1bta3VcshKosVgr4InG+4z7WV/Y3C7HTxqDxFiiEp2fbLKBLhcJ4DbWgl0bxdoad0M
m24dDSub+grz6KlKnJhvcn4FbfGdeOuATzDtCGP+DtIJF9B4P8n4pNtqJVQew6h5a7qBLk54z9wg
Zg0LKrLV3i9R9i0BR5EWVbyYmEkspePvnsCroql/Qek48vNzJFZ/AZI7diw2Vucapmv8WxY5n4Ab
UKwpXBGY8QrsC8Fg5LK8dq0ANZycU/4fQsEWDtp29Jb3Jqz2Hi6oFUFZVdbTNLUnv4rODdpoRL5y
KgUTzAjgqu1skq9C0F0JayihCFu3mtAMQvSKsf/ulBdtHD3vtISg5yOwra+Tav6Y9+UPAT83htzO
pIBXW8/M+TH0+vHGx4FgKSKo7FN8H3hZAjBVn9eLi+GcDpnB5EqsQnIKh27+bKPxXxATy2yVfvu7
Zs/chMqeweJ5hw4Y/QavO/kKEzcBWH8XKKb9H96PwiZtGWdj/qtHyirt6qFOAX8G3hbq5oiuFXrw
19wMdbYBm+1Nwn+x5vxDBOPzgiVkk3q6ZRYLFf6bFz3tSc48tkv9OjrQ3ytzW6dziFY41wAWMyZr
tnZvvaU1p8VRjoCJkhF7VBiLZeOVMOSKv7OOPyw76UdQX90o9tYIgFfbyxEHBWZ232WItkYFUuO9
nHh8CmKxqsg4P8XcZMxQl7Az+j+rUu+x+0F1O9kQhJVlLkmV3lsDaFuQO37kvtnLdGwxJHmLerLD
8DWPcVtk8nXs1/QJ9to+/EfW8p3AT7TGPXdxN28W9Z857MELlkdfSAq69FRCI8aMcSuzlkIRlF6F
6td1941dv+We+rMIjbzULdj85luZTOdsqc9+G14UI7hxBj1ssZFiEbb2UkeouyNk6BiIe7tLsoiE
6vwXFl6zm3nUCFd37C2NYLh3ksXNzN2xi7zfXqqzXY6A8bAsdXKopMrObgHMqVlQ/WQhD5BQgN8D
D2UeG8tPAsx3u0xYUxwiKIa0/jeQzHRMFqbeZrdx90xel0AYIGjrJtV7L4usc1GXh7IoVzvYdMKl
8eDX/nzXJ3HB0mAfPCmSXTXlUPJczu7Mpu5rrqhc3ZkiZ9JtLv1Dr4ZPtNJXGHwD0pXpL2lHlFjX
+IdOucRaTs9JDYk5mHR1mSxiBUz3kVe+A3d0cN8yCcu/WBJnP7Uovi5JQqD11Q07KV0H1XSnwK66
A65wrE4EkRDFzsG2Y61lwN8XRDVmB3qZhxBGsXbZdhash+SJoFdXm0FhRBkkhzCpJT4G+EU1Fp3C
s5ARu9nZM47K8dA5ZYH7RPOXEFhT3tLVGJE68kzIxQ4nMVhgtGE5FDuUsnsvC47sXoxKylmTbRi2
BztkKC+wCWc1i5Z7JcbH3hkvRbMel7GtrFLiNsEyNc7yJ1f2V8xMUqbX3TPyb3loXoa2Oqs86Td1
1t/COvc3LCDbCFWjgatT5cHF74L7PJv/BFX7GULCLr3pupDX3PXZZ6sGej8u+YDrMzNBBt8ug3jx
tTiYvnq3ku4aaTci+Tn6cRE0aBzw7vVNcR+P3n7UyUPb1B+6SN+mrPs3FHXyljTSIRqYBXAeWKRZ
BYGsSgt2PYlxJPNx1PM2DqS7kFD3CfCVJBKT0e1fMyJ16fgkYUe04vR0kaWiWCm8Y+wAOqQ/fOeT
x0DReYuDXG5BjtYTs24jdWVZ4i0Y7nOVfKs+uzHY8TkrpNx1jnBMYYpx/WGYEkJXkBYA91P3V0qA
O5mt/XPwyp0DgMjNn6ylZaS8e13f8ygniSUkRxHnnQhpt4/ivR1jTLQgCJPmDCRsX/Mwz5nF7on3
KC9elloe8WZ/Lw2kP7qCO6Rvfgh4SBt6uC/+Tvz29R+kDKtic3uRufe+BMlpCUe6k+ZQD+RKziB6
+cEDV+4yvljPvPOUckzfP5h0+uVOhtOrvpX2uwmCk8o+ys7Bi8EoK4d8m4jLCVEdBzSuvSy/yfYu
ZfzCpLQUyfVl4ta9c0Z9zRxQLn6GB2z2wssQ+6+D1zyb2TrTpr7vsNzmoQ0RSl0j23nNq+W+Tyk+
1ltQrhUQ+ytm4XsT+PDlxbmaKZISiEVLf1g/25ocjYhVK5pxLYilwHZaNx+OGvYua2iClbQmEiLP
2oe09R5BGZ4GywZlqXFV2k/ahPvZo923fhLrp8L1neI5uhZp/j3k5qXpe+KvQ/c4cr+Tz/tp/O9e
A8wxS9HupwXG5Tzlp2DGS+Rav/zBuiytalD1cQO4cjunztNiTUxs1iAOSV6hsaBpjBA4EA7hsY5K
UpVczAOcXZqFstqAO0cJCKH74gQcZHVQpnzM+cyGxn0pXPkDbQ73mqV+24rq0rHKfdB0917aVdvB
RI+YqXAvtncy/f+9Be6bmEtn2lsAipMu2SfhcsaxVu4CkAuiwYQVp+qUepj1fWo99GHcFxVeiqgm
YcFpOZQ6M8nvgHIy/tWwhs9Q7uONQo9i8hdMtTfyPYN7CUfnbsjtJ8uihTuKJMLr0l1VHf7kurEY
a4QLGz8pwwRJbOZjIIqbrqeTO5b7WZcEwTUwau0txftriy+5SLBalNH3AK6mmwjndVPupbnBkYmh
KOGEm2xrr9llDhRqHqsml0fplk8EkFNs0ow2/8iWfEpjoDfKpR3n/HgW0TukTQbk7SbFE9NehEiS
vBzJY8CqPTHUARv9lvBehVHFmqLNHr7zVkjyp635TTviXizOl0Ie6632Oq/E2vVaFpuRBuJmPZqA
SWS+OutJcHvmQLWAQoTZFi1hGvJrVbODjkBuj2il9XnFPe7orIqLdJCK4Vb3e+XiDMei/MUd+omt
a9nyCCpf7hZuIoICn4Aub0sd04ZKel5HYL/GxDrQj+5efW78eoZizvY40WlZXTMJyRQJ3ntJhpa0
aFSSOdyp6aSon+tmzjfzGOwsRij9JfknLG8rQXdM+pdc6+sEVPMS7IuajyNX95zINrNb35yivOZR
dKnS/t6BezxY9YNTxbdsNEdaZt957NBP52RZ2b9LhJgNRNzbYsytrxijhvjR8QROHTnrmX/sB+4l
IKaYHsluDOkzH4LyTxbjo7fbgN2gvAgGIrFilQ03BqkAQwi1vG7OJX7stQ3lyvCrLtazhKi+l4yU
MTGeUlVTgFj7xNQPC+26jayAO7SIS+VfKx1fkqH85XGNcdCek5zlJY3OdVVeMAy8xMF0TRyeGjGb
fse2uW0NyCifJ269YjCyO1HEOz8Xj21OKNHYHywyM2pcaY033MNMvmrO6QGGS4WTbxLZiQbStm9I
TM4iGhJxPkWH0Gf2PjQEeMC/Bik/NhSYBdWxY9J97sbrinvyNIVQmj7Q6Ce0YIDX1Y5mO9sCvch+
d9hvWp+shQaBY8DO2NviQOfnfb0RmSdm5UkQyqa7MinO3ZTcDSS8OEX+D0Pfa5XM58H4u4HO+iZQ
7a7vgmch5TEOnEPbyVNt17cuhTlK1kVDc9MvnePgLmfHX3ZxFV7IBsRRXHt3eYnWtBA3MMfLS9m8
t8gxmaYZaWNZtUX37lN04dCy8G3XlxYD+Sjr5zSG6ZuJry7BSVhKUmGrnHojwFKL6tuXd62qIt5s
648XFLtodE/R5N15y9Pc65eiDC6xjg8MHP0byuVTzMmV5dtlOMU+QOm+UmTeDG2C9TZrSut3Ozk/
6wvJhc800vRTU4YtvbqRY7+xs488MojKrAMhUl3Rn03RnIwlL5xxdoXTPVF70Ptou30maRMUTnag
U3uqiUqiMMBkNuAQG78WoY7skQSu0LHPWMyEtA7LqN8Z1mBygemXlOU76NpfTs97KcvhXKrmX6fM
PyXpC1lfYY7SX0nv3ozdIQtIIVbpI4NpWwyqh8xjo0nLV3vgxOB3/UPUWy9mak5sNid7brCxhURy
Knva+4H+tQZRz9phRMdm0eTc+XfEJr5GdHTReqQNMQBFXIuZvDficy3UUWT/RF81S9W6hiSoukM3
0aGzir0s0iPzMFjugIrUcf3edxObPUNDycQHyJv3MsiC/BkY4r1s6VRPNFrzRzRZjKGx/w50hy3Z
vQxC86SJ14lN1bHzHwU2awN9A5q2Tj6WlasQdGnESuP8Z6dTY3TR6+FFEym9rvaBKX+nyjlPC7Tm
KKWZpP2SfIi16C7aF5l6OaWg8xHzBLN7AKS1JQR26W69obu0VcqkyWK/68DfLmH+lI4lrdII7nw8
EEjIa69n/wliETNBnGzAb/g3OyvJzwv36zq1rqbhRLiXLCO8Peznvi7gymZEySmjtsYj+3BaSKFs
i7Y8QcNPyf9BSXN7/wzw1dtUiva0NdLeLfiERcUoRpgPnDW1tg688RQ3WOL2Zo2NRRUdt9iWLti4
3jK7Jf18rShKqiQX5NtOl3G+y7WUO9H3n+uql2a413vyjMaRMrjLiAf0uV8mphh9pvM3Fj0MSg3m
a+qEEQFs97SPhaY2DGDhpo0SWx9QLzbtoaV2qm6hKq91C0YlHr/IdSTys2X0aJDeabWGdJKWrNUx
hZr9FeRMYHaPnL2rKio4BsHZqn71TUM5W8lr77LWz57xzm3Odi8678kiUMcmhwAGqTpnTfJgpQYt
y82vYcAi6cictg3xFlHEfzp4d72mu0gx7QwQtahabZExx/tiK7rmOhpiOGvlKbZu7ACWZVU7XTdf
ExRE1cmnuGaSZCJ4YGNHU0D1Xe3zeHkuRYvsVf+rW/FSRpAS8RVDAO9/chclliP82c9KQKnRXdZZ
LPfNezkn95Cu7mnFXoMJT4O/NOyxHCsXxmy8un1cNwSCXqa9IxvedNdfas5MtTO8ksciX2Xo4ZzG
KT13F5ctp6/FBdzVzp2qXWz5Z3c0H4a520NOxYfTasoYvQr65NVvmy+vm5/Zm6ETOlSZTHNQDFRL
fGcVNlRlMRk+ofw1VkYwCJY/Jq08+3l/gZiGaWeujlGJijcSm5CV8G4ACRgexcKHTEdgLEDBk+8P
Rxp0zAshzzb+ly6mPQ6TU8GRWruErLRY17HvJ1eGqu5Gd/gpbRDWnf3pFPUns6d3SUdrjsnPceeE
hsDILHc3RL6/+kzCH01pC06CQUucEMbHLQ1wgg/pI397thbPw8gUh7+OjNhGf1VBw8jDMu0QBH7L
IOc+H04yzQjFWbrhkpXLpaklGoca2gP+/nfLTVgu1yY86vKTHfx3t+BEYFlSBAzY94wjAnto6n2V
MOkyVFiaqiThyXPK4mR5I3kjVQaDXYYNXQLMygPSVBu00Ue34qntpcofosDHzN1FBS/JwwxGczw5
rwfRO7Tl6r4bneaS+QOOapfePO1UD3Hh5jcdm0diWFbd/tEkDDl6DrpRgnO5349LX5PJicO9xYG1
5EdVabNbEIU+41QA1HDL+okTV3BgUtA/miFC4QrMEv3V+TIGmyBsi7cmz6ibHY8ndHXS7XIRFBAw
ne6Ld74lnTyYL3Q20cMUM02AdzluX108Q3svLqtnSQeR8aZUviwhqkQWx/ZJR736Guy8Jw2Otk6i
VPIWeJY6FqnFqSKpzcnYMcDMbLKPVVmZJyie3i8aO7Qq45EnHqTMLs+GHsps8j2m2FWUhf2pmPV5
NBak/lq1DKZGtE9iQ07YQtjia8HN0CBp0ZtmpQrhTi1uhUAsfQ6Gbr48UCNN1z7M62s0eo9RV/s7
2w2X59btu1vjFH88wbvQZHn1FMaLve99mugzhS99zvFdTRYN6CrY0YH5B329ZJEnKxHTWHheYGqS
1mUXr0mXWjxA8XqMhU7Gcjd4mrC7fDqkjl8x0+DOf9pCByevq9ZgD1/k0T7nGXwiOGS+FDZJaC/g
JLS+p0HrJYeG2aPtZDmU1QX9qIENdhfg62Y/bv+hR9R3LRkpLxHSLeOHBNLgm+2f+yUL/1WV0oyu
hv33tAyZzwzh0h38cCHwo2ZHxtfQTwPDZTZuSHcbxK6u9kxM1dfZ4Kcfoyy/BrYiyyMx5o+A4eoQ
35tZ2a6MU+8sAxOPBz+ePwbPK9Cso0VfF5dApBL46nHxVAlthJs0pRgDQzaO4efsNQFhOu5wZ7yJ
Lt06QBMRmIguEabNmyGY6yz8SZIwmQzWkyY+ZUOQC8CSUAfjWTRglzbc1+RRhJjAECr0Ww29de+j
8zyLFO2yiJ0EAPEaHhiV/UvF4hpsC7WYS46L6qkmMJeYq07gxRdhvi3kKF6aWrvfS9Q1zO6kw67n
lb14CZEQtAWrRFVXOYn5Og7jF5ntZJdSRw9bC9oaFencyvIlp4fb8dDi4AnXOUGakkRZO74mLctY
7ne7OP13WWCW3RDIjWEhtJu3Uox/nTDzD8hFgnqkDHaDjhl6yHKNM1bBjflcjPpZ/A7BBErngZGz
gKk/2vS2NSGm1guBmpCs6paSZHSoKGrCt48TQQCnkkD3BwKKMd+NqXlzXIQP6L2luUpGYZZNZdfB
SRMm1m55K8PH1kYBHgeW0U7rfEdzMyM2kh71wYEM+lSUpW/t8mTxoG+HnsnzR24069TPPlQ6X3XP
Sbb483WiKRHvuprsn33pJe0/a2qI0wwDGhgUGQ71YDowu9aQN9vno/eZYn4hgbDlOkBEoYnABd2D
HLN8SO1lcRa0KPaF15ofG+Tghsn4dzHi+dxrk6se8cjieBGlEbYLEwPDE8MIiTrD81LrntE4Vy3n
QVr1oZXMeGY2aT2ANMkcMZrYxq6svxtGkYKja+fePnSUofnYl/s2TLoz4jel2ZprE8skfOp7fKRz
P3nfwN5icmytIg02paPRudkgev84B3VEyCiDx5upbRKmlOYRc2j7akGhfE89d/ioiWq9BkMtn3zJ
Abb2g/rdQvnFkJAl2YvtJv2r9INxPzu0EKfExYRRsF0+c5rG6+83UNnSqPzi6eQ4XwMViYVcSToc
OCYdWxtkxt8N860sgg6O2NJ/7lOi1UxEkorVxwQ8d953z7T7U98YadMMGXqKDItiFuRi/WNIrEU7
IajhaLqiOrY0d7eymG95wLh71ekAxYip84owFcZ1CjLN2ICxG3yVcfwPxAcCaMlUH7Ex7V1ZLv6N
CZEfO9JkdAQFMY9+8USX/2/t5ynJEEO2VYbjncVSzJz0kpxY3JMH/A6r3YMwa6uzy6ttLfGViSQs
M5mBEIixAb2TDmfoMn+fR6re5SrDhJX08S8fffA50yuhDm/rjq0gIbEG7FETOWoTWo19RZWnrc5C
hZORCrv1lxG3UISiq2csdROy52ShV6a5LvbNJAReAovpu9ZqonOxnkA9hl0wdToEjfmYHMH4znuz
+D3B7LzSopP/hip5M9xFUZcdHO2+mByrW2DtLRePFk4vUZR3AS0Y5TuIo/0VrNM7Cc0zqff1E4Ju
h1KhTtyh4bWAfLxx7Az6dLmjY/RBJ2wnwRdSC+XfZigenATDrDDneVxe8FWtekZ0H9pGUtXYKLNB
cStrelPgFm/gRJ5DZq+EHt5R/l8LgnfounIAb4KrrYvPgAM0EgxxTk3zSKj6fv0DJnfvW9v9ySbv
ljXRXoziGk4Y+ep1zI6mXlYtV11U957y3qeIR0jqz0GbE08lGrl/HkckT79pKXHla6iCgU6aqy9e
s/T/Qekx5Xf/XcIwYAYgL+mire6gELrlVBHgB5i4zzGlzgHshmxEdMQV6lT/t5/L3nswtXWrgzfq
im/dsgPHofhnDT0lb14X+5JHfXJwTvjiJW0AbcyycKkk8maPewh5DrVs9eKkun0OZvGD43NjGCL1
5hiaRn4SFBM1Vie6tY/cNL+KhCak606r52ZbWDTl9Azhy35fwBdpa3liYPoNfu1TDk974Izj5OPv
wVd/htz6SHuzHKuYUOml3k5KXihwSAUe7D8sMqfc1M91Z51kseAxDPHvM9C/utozkR8s5swmpLjc
mOv6a+wBYMG6/HWoRQaU2n69oHKhKzykn1Q5f5esfWJX9U+DCX+t3xUt9m7wSOgerQZrl5c9wURA
lqVfUTbjHiDKdmysJ7AZ+7in9VrH96VoDsVCY0omB78aXy3f4L8mgbjuEEEGeWH7IEo7zd601DcT
q3sSgjhp9skH2WWXhrHFyOKkELF60N5vU1KeevVBgNsd/KQjyVDXMYp/mYGTXxR+9/QdN76iFIng
NqZde3Gj+dI15n3t5uUTR7KO85Wce3LClH1gQdj2fbu3Wk54KA6+SICQTt4TCSRXR+mPWDD1mFEw
lj4mZ4+QQKdazkupH5SaNUmSmXsMlXlc1t6H69kPTqH3rpFfKq4/MBD6bcZRuOveSWfsEBrKzz63
T2XQ3osh5fF2HlKvucj1miB+guW4aky+Mg4OcYnIv1q5e9Id1jZ9GxzGAeBMTWJm2CYftu284AD4
jJ3B2prUo8XGdNmmS4LqQN8gvtM+fo2RKLWpJIZ8bKKPlAlNIHH6PZzBO8TQqnepbz0A3ZGbxVq+
M48kWdeo08QQodbjuSIDz2MgZBHRw9SPLNFVMZ6x8v7KhglWQ+beCjfA6xlUhFfzpAsV/ks7Cmpd
J5+uNxMHGbSgQMOdTFrOp3bnbqCy/iGC3j852XRC7D21efKe4qsjp2ZG3mQhv/PHrD4av6tOpa8b
xiqDh1YH962Ibxj/4onQQ6ncYXUkRpl1bWTOytMdbbSMIPmoam+30HJPWaAcER34zr3AVxhjFW0a
tSMNFtsQjIL14Qh7QvxgrgB/ZrWMmD/G4+gzyTqx6K4pou2wbuQuMkB+Zj/fYxI/mgJkRvnCgCWP
y3KYbWyzmXdZb28LMTcniNk0ksPxOhem93PZ73qFch2KfeF8QdTbFa2zjxj2Ln3vurA8M+i6Ei7W
ONWinphtXjgpwnHAnRnhTwWPvIU3+EI7Nq4yNqznFg8K1neciu90Fmc+MSsS2/WdcGV61/ekX9ve
a4zogT+1PGuRXR0rvjUjA7rYKSfxYMr0QzHKK+JqR0FJLkt8hCrzbMgR4lIrDmw06s2HKJKDRe6n
EQ+t6z2Ek/geeDG+bpFVXKBVyccUYVa3cwp70qI1ffeUJj2jMRuBTqun/tzEpEQwyxvC6uZNW19a
3Ut2qPeUAmMNE2YGaDUTAyDc2WN3FPrdRJ8qZ/jfGU66jg7rnG8yk2Vftt9JlUwcsuRhpr3l4UNe
fyCvqsS7Hw0KhQ6D1Jw1j7brXRwCQHdtlF2yqD5zWtvH4LaG0Hph/nZHn+sK9nYliJ9N1rwItyCa
+IG9hDRuQt+yXe9/cW26vVsv3h8tEEZqD5h8s753c76cx+7BXQP6svYqRwd6Mj7w1ZClrK81EpiQ
k4P041/e/zg7r+VGkmMNP1FHtDe38CBBAnTDmbnpmBnutPe+n/58RUUcEQ0EOlYndLTS7moLVV2V
lZX5m0p9q5P811AZjyA3edjy5dgYLCsjiR0m4NJcJdpYKCQKubSxAabv4oDtAdciW2iyC9PDfx7p
cwvWMeX/GLmc7oecuX8tWd5UdDNjqodLsSRxgvp+2+OSaicqnPv+pZDGHxiwPGlDsu14yoNkoAxc
NscQOAseDlBxEdxaVq30MHSADcw3qTFXWTigX2sfSilfY7jW7cZG3vncULEabi2QAggmuHtlNJ+x
reELYdolMNmfuGKOCRa/O4kWsY1LcuEAbtXwBSgwZhcMKyeqfgzszgIyTxNE67p1HtyKzIMVRxEu
W2tDuhE1gfbTfn7EWqDMfskO7uN0vfcJh6fv7Y1MBYkr+Ym37nNjmApt8YCaWq7dq6J0xRlqg3bX
t85TKNswvMYVGHFI4Wje8L80fOpx/kqhD1Wk3xKeJ4o23qGhf5fSkMGOYS2Z0cYt8FbUn1wH8ryR
F4cYZyWx2GsLRnXfyuhluXawtwuuZnGKPegrne9vwkba8LjbsoHwVuO27q17wYeqSv+AecSKZPCe
l8ljS/bSVCocAHtTa9ouxqq345+DmepSjC1+l/hzvaf8zGDvU8ymwayB2MQaNw33Luur+dEyG0aq
keGKP20I2XnxPrHklVh2lcV0Ao+2Cxz/Pn/2ZOtkpsW4luFvLMQ3iPToGBPvAEA8hGq4b9hQAROQ
5PjZs2lMRUTykH8Sy5oA8h5zZVN3qJpo43fhCG2R0HV8qtH/yMPx0xxarLQjxXeK/kxVulpEY3cE
VQY5igYu6F7C3UC1Png2tQLbNndj8ksVVcer2V+DmUMuKfoHq8NtCgghioxvFgvM640GNCm8j+yJ
E+wFBUFkXmJs8c+16FbJeP4h7lHRSCyXOkgr0rVDAishScDBqdQBKHiQ7kbJh4YhfRz0gLvHHak8
wkwguPy/aN0IuQo3Tu8i7IlE0FNtHI37jdT5v6LO30NTARjxvbDstfibBem+5u/y8HoF308G6h1j
QpKZekKGLECuvOPz8qBfu5wshUdZ7ddrOQpOjoLQswuID2IXZCAwGDqxN1gYYLm9GD8Zi/rbYxED
6leJ7YmVRIu8TACf80n0zkelxr/nqXhnRXWCdBlhG3M/ySXjh1iPWHf+mgfoPeSZdF+O6jsKSGuL
wC7Xww5QIqVCfArSoGX5YFIzGY55fACkgRUAnhOLsQCaMzYd1A+kXprRf4u0+NQG4HQlajWdoZwk
ptAN0V90drZh6N3FtTfwWoqGfYh4REbhYh1SLVkOiXbIeuOFRtDOg4eoDmH62BjZW4Hq0KLsux+o
srs5cdB+KgCgJQigm3n5VLQuoEq6iB5LbDE7dI2QvGj1fdjINO1zfavFwp+98Z60EXZZGaw1uGFh
2W7JGJEgoqHWpsl31yr0hS91z1GbPhmd92iw+lTGIgTC0urdsXCMzUm7HLVbu9B2lrIR0FAjl9u1
WfVtdMbvCVSQBltvsgL1oe2yHwW6LzkPw1wd3wMPS83CpnljVtnwwwirl9wCqQg7lKpjXd63Vo52
r7Ste/VNGJVpLtZ5bGE8Oz5820NXJIDORqPkmBjdvUqWAjrqw/GinakX3/VAfyTPP5U1j+rCh9IR
eW/eGK1CSTs6ab3HJ2xLwrnWkQdDCX9nphENph7ytO0WjyJ38TzwqiVdYBDYPKOsqtpQqSuPJXwN
eu8f7RB/c9P4oVaDI0KnG8X0XmOp2XcB0JvERcdNktQHoe4l5G30nBuiI2rbTbPJG6XYYFlBuVDn
CCCzrhxkDhMtnb0oIkr845KhOYVDM+zrukvh0sX5qja7rRDd6yKidYgOG5JKBp1t6jyLSKqKRRhj
pdx1QHAQuvpupFzlOmXIGvZjBwypNUFep94runsvatoB1o2QPGyUOt3yHiqWY6KgeqXbhyCn8pMW
8ksM98/uUF+3TCxBk7gRuBJ3mTnR3jesd9iV916doL80POU9j01DvK0buv8UexUbqA1Ym64uj9bY
H/CYXFpSDcDVAU2g1iZxzsVyKQvqhxhFa+HP7Czpq62DMn3IZXlXYaVMmHng/bOJZakGG9WcNB3F
QTrWhyZRT7nUnnKUVeTRoZqp7ZLQWKmWg0hGi+GBkm10X95LvdBdo6AV22u66VsJ0V3SiFa1EB8S
hegweaqBUytm+jBYXDsO0VNstcCKdynKRkTTBqksfnSUr3PF/2uN8qIw35wqe48qheyrvUvq6Jse
lW8ZQlG0kzZ9FD34QX+fI/slDEUVbqOUTw4SFjxX7qx44HyjiXsYGvgTJWmgoqv7ji+UOvTjRP3T
4mmeIfaXONW2MXMwzAlxim0A0n4hO+lLF5ofSEuvJLkLlhTq9z6YcTOPtmlo7BxTwrtYReJMh66i
emCKK/UQhMDCb5OaL1jy5PsqlTrNkql9WeqEJq54nVm0vjO8hD40wk1d/PHwwmM3vIhZ+S4owDL/
H8Y0ZQvl1P+IH4jf9EX9oKDL4sNz6V56gGtDwqb3oMCHP5rAvE98YgPkn7GZYW9PhWmFkoas2UJV
Ap1jUFIT7nbftQJ7PTZCv8NRngvjO/OlpA10S//bl/6G/4rLbL5qXGrJ324v8yVXXQxOV05H7cFA
c+F8yjZyaLGXaM1Lb3gvOkyTMDp2qfHahMP69kg6/6RzBj5SzjKGA7qBgaLiTEbClMT2DaduXkhB
6hMvhPG+qqsZmYPL6UC513VHQ79cwfhlspamM+Jpq7bGa0Ed0av7bwg2wdAn13ZnFu5yOucjiV/y
Za9kJlYrhdkZr36bFbuwSB6lUElmrJiuTAfNHFPlurAVFTnV80F8CotG4uWQDaqu2A+K9Ms2UD81
zYZKYqup0EFvf6Qrm5HzpuETRMlEx2dkcgSoV4wyHePhFYoMt9OznBr3iRxsCsMOAVHIy4DFjIZl
bgoLZzd6hw88cwrFNzrfKBYuA6rKOdTooU0NKjzNTjqj9ylMyRvUTrJFFB2LkSvo9lQv19Z2kDvE
b4TFNVjm87W1e+hUZlHkr1hgwDynVQEh1NWGblnpzcyULiWQbKaka46JcyPPlsmquoNCWOHt9Ar1
zoZX6zbFDtYUr4WfWhjzKotmDttl9BQDWjZK8HQDDWuia1LQ9kMNwy9f6Wzbdg7k6ScAyUUHyMj2
HnXorFm2u72elweCIR3ON9FTt5yp2j32MI0LS718Vf0PL8zeAaF6M5/scgicB3VkZagdWGhbT053
0ScmjXHEH3Ir/nCFIqM6PP/bWWDjhKgR8APbQrJqcqx1bUyrUs+LV6UHM8kDy9vWoN1uD3K5w88H
EdvlS+yoh1aXCzMpXvM+PYxmqG9aPYaGolovtwe6tmDCaRgxeRy/QHCcD4SGPAlxxEBd6MfQ4YIY
PEH3cXuQi72GZj7iKijloHoCdX9ykMwmy8FvBPGb0b0gw0RSSouOgniJDpVvv1MD4o9e9Hp71Is1
dCD4GApRykHXBG+v86kVdQXmyk7LN6eottIo35Xh+E7d6vYoF0ECj23yZEMn/GqaPnVWMZUxVtqm
U0DVSS+SfkeBeZOZ5mI0ZhTblYtPNRlpsidy2N692g7Ka2HmtDP2ag+ucdRJdsEYNLu0lu4C0CxK
BhATF2zvGZPXRVcFf29PWAxzFnwdg6niLShrCkmXNXGuSXULe2o9RwrVfsd+5aUtl8i/b1SQu6Dt
KLzeHu7K+p4Np55/xVAzvbHNEbvMYHL5MGvX2Idpa3WMKTPLdjgTQC63KrMDNWcjp8Wp+BRJ+nLw
3N70ADX5+VuO4VowVI8e8Py21tZIBOTjW+ty2aDQd3uOl3cqa8pLQxhnmiaPuckBSStkRK26TN90
ISVivQfuX6/oWdD4DXmJhYTHjJT3KN/8ba13j2bI7fGty6Ni2JxRvMAhYQqrqfNFzpA3H5TSSt+K
uIJPCFUcUimFuprSt7ZWBO1EkfylGwfPuezyxviopSBb6laLjoRuU2QHmp57ecdbBr1d1EE3qgPh
3a9oKaBrq5j9hwQXA7X1ZFF15rgPkg55glqHDuhRF0rBo5t5TKuutT4i+UPqvpWg0AXLq5eHQ6d2
WxXZBiAH1G18pGVb87tCL9ACsrJUPI86cgbzNr2HHCfeO2Tmter9rdThhbP5Bz5EpJs7wWEQQi0C
Qir6D2FMNYoChBRXd1iU/2hdKHcxVB8Pxz2XXhllatjptav8iIoGxHylxVsgYj9hhFCPyv8Uufs0
wPFPI3fmtE90zoRrNO1meICygxeFNt0RCJqliOq55kvjDlsIquhlUFJYJGz4SNdn9t8kstgauZyJ
9YVj6fjDqFM5KiNJklFNeI2WivdRyOFzHM/52k922HQIZxI1WskysQsEvQbbhnYhNeKxDfe+Vs6E
i+vjWBqhGPwdO/p8J8Pz72JlSJInM5AfGxm1+OGIEvj77QMzCUpiNjoyYfjacG4V8u7zUbxY1+ui
DPKnVoewaYAb+x1LKmjCuWWbhKPPgeiCkRNCsse7a3Iw4bYPtW9k6RNdKiH8gjbaohjoL+OUjY72
UulRccznfIImIf4/o5L9yQovTpzQJjen4ptYrFhh+qSqP1RU4FRrD4T12Gf0TipQynlkrGcWVITx
L7fK55BkopjWYuhhmtMtOEhAyFWE757I7xTSXRmOUKtkyKdaYYZTX10YD2oQSR8Aq+rvAMiKn0AE
69dRMkM490Kcz+6AonQxdVnLdu2j04MYjbHnAklGhQjH2XabdWG3SMNmPMaVRTvZKRBCoHyqwlJQ
TSEA624BCEQctKJOEeEKULKQoSs8FpU8lhs/aCV3UbmYXdACFwTV/DvY7QxMmA8lZIwLZScVAhsN
ewC/TEreiJ0DoAJda8nYo/hw5zaopLNz/FB7cvPespcDjRtkyBpjVzQ+rUH0dO5NvcufNUkPT4iR
qaD7fEpSaPRuQnpKK2qSoO/swXySFK/964E9WpGISjNx4cruMxykLEmnkUAkIp1v88wqmiEvnOgJ
7DCgCJ2OluUNwNjszUjtdLCMvajagfWZeaRfOcWmKOyQuFkkp/LkPlSlDO0tGwA5RT/MIhTXBdzA
t0k7pZrZeVO1QbHzzsaaJBg0cW1PrYqYL5I+gnS7B7d2V9hgNypZ+S0p7jfFifcoSCMykd3f3vaK
mMhk22umYWH3Y5A6Gvok/VbNOgybtCTy+goPr8BAfWrMsR5aaA4lzFJus2VjUcJrurZf8yDNHrS+
qzd+6aIBOfNjpqsuqiIk57q4C+gqTZ/VBu8NAIeqjqZU+lDblKXBPoHcvUP9y/Aow3o4hcrVit7B
XYWd8qLp2RWm4q/o4OzkOppJS/TpvcQPsmQiOQ9icmssqM73X2cGqcQKlA9J0h3SCObG2P6tjGqd
ZuEuttu1nuqveldjqeO13sLLVWUZRIn2WACF86MSK1IX3sOge1vaKd91+rO/wtz+1kjRSzpIH4On
PyiOu00KeR2HibbwSkhbtYpvtCURUXobdp7bFk8O4i0bEvBfEUJ1fWD8DIJ+qeYqhGypp7ZLPzmg
L0Q6jBdE7ON4bkH2ypVfZBjJzGe6viifblgO+ff0K9VeJuPZUPdAdH67yfNIj/f2PrgyAE6rpKMc
fJQwp+qjsAK0DHGZ9mEMsGfwcPVbF61u7W6PMt1s4grV4Kdwj+qyOOTn37ZEJZaKTZkCZ6/Ue0Qe
kCWnk/iAQkQ7t48uD5muq1wqZFIKu2iyjaoudbuqd7MnQDVCvsDACaYqhm//ekLCbUrlKU0qZUyV
eCU3cOzM7MKnxu3fkEI62pJ6khNnc3uY6ddh3WiSI/VLAQ4LzOm6uVpENTgkXAmbTTjpmrZQ02gm
8F8bxKGOIgoCmM9OqwLjkPUggaHSIl/w16sAUQaDMjORq5cLqqR4DQAR4wl9vgGKsaLcKzCrmFZ/
YMTxnTxojezKNtP6VVba37U2/4Gf8TCzvafvaOrYxBRRSce8XrPxKz0fOB0zBwKC7x7VVtvrvBRs
A6xBI2TEBpwIoi1KlKEQZQJ0yxJDPg7rYwQ95faHVKdZlvgd7H48jVXi7cWGQddAybjhnWOsgaCP
HqNGkBRIT7AITXYlvhnJsFMjG4Zod6CfuStNYGoFcJ9jmbzzd/M7G/cPL4OUNjHiGZ9/fmyBoUeb
PGt2gfI885OnToCfP5l8VyUqyJfpaABv2YM/7xyH7A8QD34m4NSlnpVCvbMKu0c7sZaxcKAqNg0I
IP7QweAUf2i+WfGftgC+ho6BPvNa+nwOfb1HP38YH5VcgaSV33f+Tdvehiidle6xwu8F0aStFnor
EnMGpF+56G2HRVKWQwYgHthEmjo/a/5OIYGKFmdFRh2XnvCJDjt3E2C+LR9Sp6K3BYUJkQn+K7BC
5ujB7c/Mj1yS1i2ExNvLKzbexSR0VRHXngFid3Ii9Lyv6zrFQoqO7n0wOrg/aZGy5zACyEkCBC3c
me7B9Ax+LtuXEUUc+FLtMJAnLmhRuEfTtfLF4OHj4SPgjd+Um1bYlVsI8Pe/Ii/d357p1XFN6vc0
LQgx0yOIVGCHHUTrHvvavzel8RDB50Mzw4drVrwa7bCTquGYmvhc3x54+nATE7ao0sECojJI2Dmf
sNLGPq3NVDraRlMs7aApl8iOCmqgHW91A8TK7fHUaydGmIVqOrZoumpPNmaMMC+PE8S6QWpHW1tL
KWr41T8ulOhcd1DUQyL/D5bN7l3tpg1gWhI+k/cqOE3oXKOnoROZmS96HXe/K6tp16XXwMf2FfMx
TmqcNFK7nLmZr3wcbmQKtbR5DJl61PkagTBU/ExupCPpx1PqSg8F0LGgpA+fAS5VGvONZw1Iuubh
9lpdGxenURV3d9Vga4i//mUz5oXh5YkZSMegtJyTbidIy7p6uFWtSjvkvFFWRTECmI6DDtHFGKP6
2+Nfuxi4v8VzwBDbY1owxvMMPLfsS0fdLX6qzfi77YtDP7h7cRha4ljuhR9xpq5aQhvGfOsGJkFS
tfgj+jMBbXoBs09FKmFidy++gjLZp70JuQT4tXvUu/BHYksHyddm7t9rW1PnJlRohzJbyvPn6x12
PX5BiuYeI9/sUOdVEUoFm71SgqjYVjbS2EgOZJu8o95pSpGChlMYLKVUcf7Yie/tGiiJi5wWGniF
VgbI2wLjatRwp/YutIq8ddYYguszJ+rKCf68NPnp9MoueuFV3abZqNkuJxi90RKZCUj2XIa+Hs9Y
K1wJx7pM75uirDi8U3xBAw9/cKqRb2Bo29L1NhL4qQq/SMcGdNc0MxO7eAt+fnPSAB1/ZtKiaQmk
j0t4lAPfQ85L1C2slem5v6jYvac1XlCutkWoYD2m7YuR2XdFoM4ce/G5J7cPKT+xinIWnchpJ1lG
hsCgLkNaFAKQ0bufPWwMHCnDmX13bVmZoPiXzCtj2jAJ0R5SvKjxTi0qAGptv6PV9VBK9St41n/q
Tp5Z1qvDUdrUdGy2edhOLlVMmEo55HV4ylLnJYcKEYfmyU7sfSs5/yD/MVO5+HxMTJeRC0aAUlR2
zzSKNcUISkYdvBMOnrWUZcYmS2sv2QddNaytrgSeq2BChzt8uIIcFwM2QvuS2op3T6XcvFOcruG9
2+LupJrxL68AQBP6knss9DzdIQ8I9bweg1OFwBIyd365sYcOxJzZxYjiBiAKkat/Qioc3fUY0Lnh
9eYyTnt7hTZ8vuihxt8PlSltySyR7ab2dedlkbodkijBOxMHd7/zyEkR4YGFMKLLDFsd0RFdd9dy
gvCPrMT2cQySbJ8SrH96lAwOudFYaPxJFuJqaryJQ4Kk1FeoBdmVg7l9PWzLis6ASVazHjsXcWSt
QUO8HlWc8PTiFWHL4T2zwuG+waXuLlGopmqVMqy0tEALE3r+0nCifJ/0uiAHEXiCPpdWaQx7INcR
wKexAH62a8KNE2vVx8zNIDbJ5KPSEOLVwIsVJMw0VFpa3Cg2WobHpgViXtRbH2XfRdvAKKZMgtzR
OkhG4dyz1+UOI1SoVXn60ufBP7d/yJUnw9nvEMHxyxVZ+IWbSzWbmdKfe6jLGMEhn8gQyEaz8mJb
CLCaygO2RtKf2yNfCbuMLN7P3Bb8v4geX0ZusDotHb+zj7nhFlsEyuQ1jB101XwI4LIkWafb4105
tjCsCb3AO/gP01w4Uu0RQSYo8nnSQiUtEapDiQhXLb1ZteRNt0e7ct3yXUWpG1iJaFafz66QfL2L
LE06VpgMPgSFHeEt1sf726NcibDEPJmGgYNv1AVWhzIgCh557x5b2zTWZRQoBy3QkYkx5XAml7k6
FD19FbwWzahpAbUM4foh/uufKtO7K0tBX0QXsGmtn7endCVnwyPsv+Oo5wvnNJ7P1iNeZMQInk9a
8MSbCpjtUMviHa1RXbs94tUjYLElxNsZ0MIknmMKihpsKTlHXy9OY4OQSaKiql5K35NSf4YAcGi9
bGbMq6sJy5UQAGSGpOB8lnKcmB3w3/YUI460rnm73IHk6hDzjquZW/gyCxA9OIW52eRkDlW487G6
2Jd5T4cxxjeEu8HdjDIY/UQovEOg0jPpaJrta94F68Kod5blzBwF5eKkkwHw/rQNJmyCPBQn88tJ
1/xGRYSmSI9VHtKJyRwT+FGvGBhmjGRzflZ73yPedPvcGY07p4wse9tGTrzLCgOUcQxc1Zf99rk0
8LtVmoEeQa/4T7d3wdSsyCZlFehP1eYlZzp0jc5/pQV03ZT0ODh5MKWj1PjtNQZuxnDp/PCYK862
dpA2lNq33obBH5cgzeX6DgXdreRUryNqc7d/0OW2/E8tk2yaTv7FtY8IldYGsTseFaPaRPm4jQJo
BXWwNsfyIQ6h8ajlzNm7+FA8oCkf2aJ+xEGfXkqFXiRSGvryccCvLnXzHyay28oQbNowmLkA54YS
f/3LntCdpPPDMpWPlMeqQzB6+T3oP0RkxxAnpjHQZ6L/RTwWe5D/k8lEQe5MD3nlGUE7mkXA8ycB
o4wB99xj7+JIU2EhFKPJTu0ZOZrJ/rEbWXYBoAdH7IZzuob10VRVB0YiUiS3d8bFTSZGonvGYTZU
8odJwCqiMPQTxYqOUtnb+PZkGcoC8K583dvnpoGVtNaVz7fHvLJ+XNPcaDoQHX74NIhEiQ0btIlP
XqcOmGlr0Ya/s5i5ZKawFXEIBQ7IAQVKRQUQ4fm2QAaZ3lZdxafIDJF2VIIDzamDpsXvQJVoFcfb
yAk3OfIBiqSdsqradpE0c/CufUhgOhRQbfrkjHf+G3SrcxH+0+NT0A2rVvklQ5com5mofHG6RT3u
yyDir3/Z/zAFkFXJGIQrTkeGxgv+UZToN2rCS9Wma2zNFYfnZjXZnsAlbNAsanxqzHfEjhBWdYff
t/fItX35ZU6mqFx9mVOc2m1pSEZ8okwaUOPsbITemx3yM8vW8We+0kWe8LmA3J28+mgqTfORgMTH
BRgfn2oVlR3NpqyaAPqT6IY3CcLuvvqga+HjGGXr27M0rx0FwzB5V9OdAdg1OX5lF7S66zPNIkYH
ZkxwZ4k0NT5qVY6+AbZCWETBtfGiMtg4Tmwe87a1FijJ/IXE7iDzVsDbLrX+xS0UjItjjaoUpJRD
UhfOc+pTmo0iZOqhccbvQeA2B4S3UGAEwHk/prgxKF6DuKJejPE3nif+Bn8Sc4XWhblCOwmRnBZd
JstPiODJ4B87q6+XGFAgx6vbH3KstyfMLgJon/2w92VKKnJAETCSIIv3iAAgLAFJm2dsAc7KSR96
oIcKogPuIHBS8irpHBf2W1+j18/FjD9BvtIc720c4IGprqmvdAlCL/5I5soKoaDB8kJ6MS+91dhp
0jZzsvb99he5uu8cYjobgS7mtPZbaknXRZjknOqkw/0Z2f4k1e+57beODtQarbrb413cXWw9Opm4
Y8qGQySebABDTkLEF+zgBLEM/k+cS8YjShXDnp067iNjFs13bcfZ+J0KkDAlDmtydn1dbnJd9cKT
bZYbOVZfrXL85/acrqU/4iUhqoNcYBcPFmD1btd2iA7ygX5gB2acKsdX9p6GxB4aTkAyMdNat+YQ
HjI7Uv4Z+yzx4TBb1qFQtGYTNJG+H12rpGvTqDNdhStfmMaB6LRqnDw69+eRJZOghFGPiU88Rv0n
ZFqGe1SCw40fW8id9HEByo+ywO0lubLqNEPR91R0BbTK9MFY4uakIWUdnrBqlxAyxTK6z9xspi57
JS5/2nIST+i/XtTGA7IeS/eC6JT42c6ux++VWf0cpLlO0JU9S9lRIGBUAZqehsss0eGO2XFyslyT
Sk8OzCbYd8aAkU2OaMXtlbsSm6kCOxo1K+px2Jyefy5bakIT4k18yuryxR4B3USi7WVWr1HQfZM8
9cnW8xcpLmZC8wXyhvSBIMCzSqQJVHIn+8TIkFYKOpcsRY+cdVLm33UTUVczRKqn5Gm3GKK+36CG
RdqJEJ1S2jNp5mcZ/ayuI34Bh9S0+BEQSiZ5Uph4VqJKSXLSBvvBqYqTB2c8lizI3PYrxcSfptbc
DYa30Sn5irefR5ewtbuNjZ0LnMJ1A4VXCfr97S9y7fNDgbJ1rISJWtMaYk7mq9lqEp/csFLWko9r
QulGOTIbPTRdnmJzrykxz+k60HEQiGcgkxcA0BzEWW7BsT21avLNwoWySpS1g8KO4YZHt4wQtMiO
Grr61CTxUJ/L4a6dXYBeJNhYNnOoJhsB69A0Q3QhOo2uVC2jBLpsoo7+TFi69rKlLCvT+Se0U7UQ
cetLxmOH8RilRRid1Loo7t2htJdm68YbA8bi3qpV/5fsYu2pjH79y08ddY/+XX+PpOOwzxJ0I4Yh
r3/ZTuGsvDasfyhy081tSJF0TT+ExXmgxkCxzZEnPzH11EFXXD8+6ej5JgNyNEawSzRv1eNzqnso
xCNMurfV4n/cdTyHCDhEUZtO3PnyNHDGMlkchgwvmbVsDi6+VKq9khRETXIPKZXbu/xKqQNiHZtO
tcDrAjufXJR6kuRUwd3khPXRBum3tR2rcO6RXR71rVqinT22iGL0wRNW0JDJYXzN5AbXbipqSNCu
SBF4CE6mjJK/rqSOl5y8qjvocfEstbicRZn3R3ba38g5znQHPpONyfelr2fBnwOfbBvT10oYVg6k
b8c/jWVMHZ7n4gm9iPJhGHX1BZZMseUn4d2jm8WjhuPNXSMnqB66tvw70rHasJnHzOG/sgb00iwQ
UhCzBBjx/LOjQdeiyewHJySRYvQzbOPdSLIXTfpm9KBfb39zsaDT+QMeId6SAID8mSy4OdaNnQaS
f2qrfJul0UMPfiRGTe/2MFcCCtPhSjFhqTCvyTBOJ43QYeLwJBRlsPfxV1YUh+vbg1xbONJKanVc
IMxJRPEv4SRVsi7qEzIOFUG/PEKnBzp86iLoHc2/QK/O6MtgkxeoHrZhgfhVeEJVE064CmGeYW5P
6Mq1AyQPAogMJg8s6GQnlDk6adAbg1NpmMsGv4URqm9vN3t67TO9/mtnnyeACrlBKFTQhD5fPLu2
XcuvC6SJyQ8Xw4ioUcMjhUgX+cZBXLk4X+1s0KYg7Zdaa83M9UrScza+WO8vH09uasDkfRVgMjc+
RGjfJU2254pc5UhADHKCvFajLlD4nWkqXx8XujrpMRTyaTVosKLS7tQmOGFgfV/2tATx2k3j9q7K
6lWPFgmYdANB6XZms16pYOiiF0BR2QRQMK2XVth2uDEGkacuRxWn8LZVY9+hJLypI9w/a+tojtbM
fXt1qv8dUpsUGLAsLltMMoNT6scrKnHoGiB3nbfWt8xS7xLZvE95+AWW9P32Np6Z6pQ6o5pZDGKc
qfohMTWonsaguld0TJ6VYOl4MYYz9ur2kNemKgjYFhRKir/Tr2rS+RxJsf1Tb2e7oUn2TRU+il1k
pfYGCvE6pQBdhcmv28NeO7AQKwHjAWqEpTw5RFo80F9Hi/Kk5CZ924I8EZMZedulZqIupKIf5oqZ
InBO47dJakqaAGMMwtD5sQEfkyBdRfwuTPNxHNSfIMrvEi7MmXvi2tsAnyVHbFkq6hdV07rpSkIq
t1LXN79crzj4wgKUOv6LlqV3lBS/ZWVxbCzlhFn2zNe8Psn/jj2JDQjDwd3PPGJT6+0NLfnbperv
jgTs9te7OgwtFpXahkAKiKT8Swgqct2Basta5nn6oI/ZsxwUFIWqmSfrteMAUIa6DzrxGsZX58PE
funwlxD3jSsMq7XxFDi6s3DzFF06A/d3wLbjvxRZ+OzOcMfzuCLboYs7GbMjq/aQGEdQGA26vk7v
Gk/dRsjMR5k8d5Oo17bkf8eaHveqlAcP1dfgJJf1CSzFKgjRo4uyVY0wRoFYVNMMz+hG/zIx9nAx
4yvLYibiXL3NvsxXE7/xy6fsUjTUa401Rg73Qc2U+ySBOmlZ6PObECkdqArCHCgHAmJXynveYIt5
ezNdq8UTA/5/ybXJpu01fzSxaQhOyYhnAs6t/nfgw/y7pxYLU8sEWDcuzUMOw1T47s4Mf+XhQkJL
9KMBxvUyfbJCgQaZ0utsZvFkQD0/XNfWiEcTSg0LLUA9hkGR/UNXdN8WQ/zUBRClb/+IaweK9x2N
AAIiv2VyoFIHjGUlZKzRV1rGiKkJ4MAq6ijY3x7oWtwFpmXaIEHADEx7tGri9XWu0HyMpfSuqpVt
kndMN3rqQ21mqKtb6+tY6vnWitNo8J0oJVEp7VVpWMj0uPciQUuz6rH0qr8deFAZHBGu5/fccDPR
Q2ybLwGfxioiCiQNn7EDHNzkJJeqG1IBQlHMj7z64FiptRpi1ZhJFa6NAj+DfxGi6DtPvlyQIeRu
AJt5y9swfXAHaaBTlP69/dUm+TpTIc7RVqdThQgFUI/zlRxdA6nwrC7eAkt7LxGh00oHRxZko/Q7
o8x+3B5tCu8Xw6k0/Ph3etQKD57z4TqlKB0Zk+83wTRODXsX9ps8/J33KEYJYW7HWuURQt4gm3jp
YhJPAXeBumWL9bmBaDpe5cA2HNd69PCEgPqFqN83PAGgH76iNsfpQU0BubvbP3tyhv7zqwX7i0Ig
76fpOS603sEWs8reyFT1fTkYQvwzjLbx4MwxWSaniKFE6xXmOwGDSvlUFSJVR8wuS9N5kXMPQ7z6
p9xZOKCgqRcjAXx7WtfGAgMI0Q96M6zW6QazSykNnMGBTg1mNfHhCYwHosOyN4qX20NN7lsxLQCh
qgl01lSEgtr5d1d1pcRzVHdeOiylcYazXcErKNE2lCMDveHo308NjibVE9hNJIHTExr5jUc7uXZf
aAw9QhZeINK+HsGDmXr0+/bUVBFszqMBAwkxDQiLJjzBydyyaPQNm1jxkhVviaMv8NhZ8sUw0N7j
GmllSL0hxcx/g/HRKk9V+KOr38R/Vvc4EC9V4YiYjXSuWkENGbphLlpe+4EwGGWZhg/VU3OSETtR
o1lDoWovkdMeEs1eytEe91s8t9CSNta5pcKkvDe9dzpFLzgaNXM/QKzAdIUshWoKhDNqD9Ovr6hg
k6Lc0F7YH7xxYgGKyktphR/svYfnvEOBc1TqD2Tx8Q1TZoa/PL08P4RQFwo79OUvjpTXammaavaL
CeUZOAzihFKJURyC+OPq9l6YDkX7CeYSLCDuQKLFtMkTV4MJ3wGBgnGM/vB9Y7k6tJ23/fej8AwA
jUxTlZKZ+BVfEquqtKwkT33rxZVcVFilo5vZy1LR5m70a7MRaCfgz7TUgLSdj9PTeFApO1svgBYw
OiuJyrg2SAvPwBXr9pSm15BYOPJxwis0H+BVkzNUR5KWDBZTgsd/wJwToX33tarCv4lpHQZq/TN7
Yhr6PseDzGHQfCdGTN+mUhk3hTKIqdUbJI7/xN03rW8XeZ/8uT2x6ZtNaFbQ7ePWACAKf2S6JQxP
aqOyrc2XEvOsAa/w9AH32v/j7LyWG0eaKP1EiIA3t6CVREmk1P4GoXbw3uPp9yv9GzsiyCCidy66
Y6anVSiXlebkOVt0w0xPdbnwVac/K+Hp9rCX6wlhgDiAOA/0Rc4LfwiY+U4d1FCWWvXaH8ZH3TjA
xrlBZF3SpYXNm7vZQhGHdgzypeQW4ambV4wQ10lzGH/V1zCOEV0r7gYVboRtF3ziV607cRNi6afR
vTnjwjznPtL/RobvDFdMJs078ycyTzCH5YP6mjXwKuYKwoNyuBhNXYyikJ0WKSJsyBXkVVx3iZkL
QFKp109dKH/OB21ve/6au/mn1dS3Rol+OIV6TDwU9SJbe5qQd88Hbzfm3sJLOu9Q4e1knsBFRBeM
KBTOpqwPNTLbo1e8gJWi+Qge3GI9yqWrUaUJa9nlRJf6L8AxWXs3mqqblZVrcNxklNhkw9j6HmqP
bSr+P0cfFnr3xeAfLT0fxzFXqF3wGpL7md1jy8/zBq6K/CXLmm/QULpwIH/uza+Q8a47qjZa770M
aFLcPu0XhorSAdAuGWpBhr64zUXloVurKekLcsBIA5r2WmuTk5L0C6ftPWQ9nx53SpCpmQJmQJvs
uUU0ChOAbUGDuSo53VfV16pdEY3aL4ooaJ5MMprNk2quvA6K+KkIq9cBYZS1HvnB/dR2KChP0QSz
vIYOLY7wZyy5t0G+cdj4jlO9dImVrYcxGnahWUSPg5PFd4ZUBA+5h/xIQ+/4i4OODiJhFCPtwdBW
oGjiB09GLTuUshRiK7pzFqozF5ZEZVlpSISkTsBL582BQ9WiqKz48klC8TuU/vQF+WC/hdQoGob1
gLD9P+6lGA+QI7ZSZILn1Se5b7JhtHr5RBASgTmqEW5cOC5XpmThr8HiwpQoKoo///B+DkVd5Yo2
qqe4DL71vfmnVNWDDYuuFhjParj0BFwZzsZDpHeVKAsc8+wZHYH84lxXyokiF0Qm0Ao20R6Z8Hut
fTPtT7eX7+Jho7ADPx3BA1E4NmJ2QhUtl8PCVOuTAqn/ug6/4mrJSeDga21vj3R51Yl8319rfBra
RmfT6v0kUmLLRF21RlqFQqTro68J4TiCJpBFLW3aleFoQQTZC+ckkCVdO980q5KNrKYb8WXSB7JY
6VvuPEOE1fTeUxNVLnoAvDW3Z3jFrMDkyS03aReQL3riBSdCoARe8kIjn9kCvSiQnUpA/S6cx3kB
FJOukzeWgfeKMPyi2kjPoKgEwzcfjPGqkmnfyz7VwddM/aOjG9J73ToctjaUYRa1RymO1kKW+PZc
5wGaBoiXoYGekSYSuNXz5c0lFkHLwuRVkzvk1aq+eyRJ5SAgBYNoZ0kKXVGIf/R5sORlXnoPOChQ
N9BXjY2xLsD9jjm2gxrayFmaFJsmdwwRqDA3KAyVo4gSu/SP7dxNSrkzqITdnrbOtM4NOuEolT3i
Ioscy9xP6gqn9ipL8l8R5DlafkUr2BKe5vIUiSFAEVEOVWDhnK9sM0j5hILfa+Ts9Kn+Epd3obXU
cnLpZiqMgnQhPgrgGM7r+f5NmUTTjB55L8mIeCP6M4H+mOkZ4gZ6b7RCesxD5QrYsQNzZvMpkvOX
2yt5eYBgfybMxcTxMGLnzj+gcpS+IQgOXsf0D1rX7CX63+tqvAvj59G0F3Jjjnq5cdRiKbYAlwQg
M6cvaZCerGiSQ6S2oGMIe65vLItuqCAaddip/PzZqH15VyqJ/tcPKimk11DOhM6DmX+XiBa3Pgpo
T1Nrhb/6CdYwVx/gLd/GidVvpQxto8qUR2fnDGZI9sDSK7pNEXByWqVD/XdKaLOjY8+wR/RSJ+To
FS2t3V5Hi1lvw/4JkzKiG1DmXzXk6+MHUmyxtWmaiCzzoFXmriiqbjvIpvFsJCAculxNd4oJrVft
U812K0uP3/JS0n+XTiU4rMvxG/MgYvVzZ5uon60x31TkFaCTn1ZTlHRodAZa/ES1NF2FQW2+ll7V
fumDGvcvCJpXFc3gtZGOCETLbb0ZVR5AGPbr31YcBfeSEhZfk7jttzwWw0r3leqV/UQeU5FyV6K8
DuEBii6UCWnfqG0UrUvVPEhZb0Wuqbb0f9da8LkYm/w1deQxdn1Nkraj5TR3Zgb5RdELfT0l0pxP
tA0bpwnm+LtJQnqyMqJuiwOCeluQxgv9IBfPxvt7SGQCawth0PzZ8Pu6HpvRqE85Cy+D6Cb+Ktu9
4SAODzEdcAEKArdvwrxlHtCgwHKwdUTOZNfmebWqtByYKez6ZGu18QUetfFBmhIbhV6P/E6sVmv+
3vRcdhrs9Ah6biiSePBKlfDRt6b6bEyyt0mLol+qCl11Dj58mLCGHxwf20446D3OgTRq0gug6/u2
N78MWr8B4rQZCzo384B9l/MVUeuhnFBdNPg+20w2lodKj1p1h9aJFi7zpfF6XzBAVnQbEt3MATC5
NPmGVRUN9Y9OIXqp7ip54k2X24OQ7Ou0IXuyTb92k/azNHy7vV2X7pnYrf8GF4v2YVGchPb8IUia
kynzxAfegy6hVqDuIf/45dOXeHu0iwdnNtW5nY7lJsm7tDkJjXDVpzes3N0e4dIQ06em40NjbYVp
nBliPQlGuc6r+gW7szLyk9V986qfSqyjN1J9lrKvt4e7WD6eHfLUpLUIkWGmm7mBqVKFcMwE/UsV
Wj8VrXPJczx7EoKnCaVpS1sIwS7XD09aJBoAjInW45kbGBp1EKaIO58aRf7uB/ajbzfr2zO6vCWi
zxBPhN4W0fM/m5EF8os4ngiERMehlpC3NszahV49Xfmp+fP2YJf2iSo32GzIFKj0sJLnpy908hE5
porwqip9xMeaTa42b3mgfMlRENL96jBG9l2a6kuMaRduCY34ZL/4B3wr3udslr1p9Qo8kePJjs2e
7nHj0NLW5GqF8fv2DC8H4n7ZZGhMkR2n6et8hpMvB6bW940I6BTjRECXVgu+x3sm8syN41bhP1Ng
IOUlNu98DORtZWfUs+akN/FX9OdlJ37Kuuml68vfTpYeCA1sM902gxD3GCPxC2gU7bmOU2cNSH41
VD89KdlPRUZhljccTec3OCyfmyF/jbrsrgnemtA7aEZ3H3rYBgPlwNQHo6Qf5dp+Gn3tOVOtbViZ
yAwn9JPcXsN3/vTZBOlZc3DNRR8s5/J8gmZc2hBRDPVJvo+69IsXKORT4GVx0Vv7XpThd6pGndtW
QbOyG2OLKvbPdHJoWvK8I4SSPp3O1g8qFX/1ScrXvUorC08XWqGQQqV0+rQROuWo3Jel8YRQypMF
w6q7MIdZNVw8iwSKIucKIJNm5dmJg0u4KevSbk5+7X+zmvKPke274K/x2UCaVKoAeY1KtBmaiqpE
IARqSZcCN0a+M0E8IaT8p4D8Xxn0oKNLkQS/lbrQFkKxS/OiimrR/7j4Ab/O8ld9aI11PGr1aax8
ee2FNp2Wpr6QJLscRODqST+QVCeXN/ddk8L0wS1CSJGUrXEnmVNGX3A1bW6v94VhhibApk2CxDrJ
Z+ZyfmQyLdGUkkzUqRlHiFDZ4D73HhwIvqYhPSw+O5fX/Hy42TM61YgkmO1UnczG/NGU4OgGa704
yrWlg83MFvkbKh+KePw+PNZ96eQ916A6Tfj+qzKR8hU0ZLcX7tpMPozxXu/7MEalq3WEYA5jKDCj
mfVkfGuqUf4+pGgA3h7q0voDgPtvOnM2HVWZ0qzQquqUxNkb+mt/MqhEj7o8bCo1bVc5cj4rXQt2
nbTwjF6fI2oNCsI9YIJn5xyJKBa4U6pTK4800pmi/UgpiVhCkDn/P3P8byj1fMssWhlrs5OZo1NL
D1Hf3IWjvqPxMXTNYXwLbOug5Pl3EyaRBVjptRsgEonkLclEU5g7H9kPIe+wW6s6aYVA7PtZB8Bg
9B4GoKUHtTVTCGK0JQDbhfsl2Dn+G9SYATxzVekMr7CrkyFGCvVt3rXeqpBrda1C8k6LgpCB6Zy3
/49VJsUACpE2s0uNj0hVoXiI61M3+vtRNkWQI+gZcWQDRcIp+xk4xu72mFfWV1UUgm/RkyWyDufr
W04OqY28KJBmnkg0ou3+y0dzr8/qVQVxqaEvNUdduS6qqF+Dk6e6epFjkOgAk9VKLk40ABsTlJCE
b2r9h9cd/0ggzMPEWbDVVy4KzxaDyvDOM6j48w/GoCw0tG8jNT85Xti4VoPeXzSGe98s84V7cm01
adbDspG4hcdrtppNS6FysHHYs6n8TpIwcSc7erILNOVUXfo1mcP+9vZd+rk0mOA4GbSCUpmfw1Zj
g5ZTpa5zNNibdWwJLUtt3RGhu5aS+QsP65WtA2cN/xOOu+A2FLP/sI5ObFk4aGF+gr1bXk/y8KhE
5R+Iw6Af5+w03d6O6k1nLWHqr0xStJSI5KboR5jnxYYavd020foT8nDPAYpvQ5zv5c7cmoOzYMyv
DkXmizQYDtpFLtHpUsyN0venUKHx38y6p2no7/yu+TFa9bfbe3dlOemE4gmE9pYgaN4SVaLPWiJe
0Z/iQV350ynsX3FPzcZ2/RpiAeuua5dQHNeG5K2iwkaRFy9udj5pv4xyjm5/IiWbOr/JiadZu6HO
OMGM2WbfEMn49xtBQvq/EYUz8OHMQEztxVBv9yddaV6cCAmKxNTu+7E7AI56nAwao26v6pUrKBBK
AhIn+gHeG4w/DCileZ0lvcVhyeUHdWxLt4nJd0uWtDP0pkR+ODzeHvHKa0FpiJoih5TM7TwKw93E
7MDSenKK7K5Nyr+KU5aulNm5W9ThobbbnW/8q1gTYFSCJSIyqDBY3/mdSCMiwqBVu1PT2atUH376
YbUkGXPFbgqDKawZqKGLZiN9SFSn8pXulAP5CSNoZIP8d1ylf2+v35Udg7CYovN7wE4+8vyIMJGu
DTJVO+Xx+NDFCHXHWqC7tVPrLpSiIyry/9jtLFqCaQUU/8A6rVK7OB+y7M0oKnVPO9l29zrkJfq9
I1GfrEQvt+d25WyAYRMPK8xXygXzZlzVqQHUhyytjQBV6O31+jH136YB0W0VCdwltPS18UDpQSJF
GQpWitnEekvzem9yUIxO+dllfnSCX3AEtPeOVJbHtvGtVZ/hEd+e5aVZoVXsXd7ivbV3Xh6peZh0
k/T9qTekfueoyZec1gkICRM80vopkqT9kAWxmw3GwsiX9pqyJUU3UrSAB0AlnG9kb9Ggosq9cuoG
/bFSET/NTP8obKiMtsjtWV5eB8p3oooI9wH7OReNaClNeHo9aachO8X4RZi2DTHFgv26NiOBvwFH
RXB04R/5UqDWTlsYpyxv75smfbJb+xAryTa39X9+7KiYiRYU6uiA6uZ1ZtsMa1upBv2klPp2atNP
BcqRNmhsOWkXbOS1tcOGiCZcEG88e+f7ZPR1FCBjQrkedZuVlA6HsrSlFRSMv29v0uUFAAwGjgkk
NL4CPtj5QDU4bk3zUvU0Nso+KbU3rWi/pKa/aqz0vpiCR9jHdreHnCPZsSZiTBwiWotFFnV2CFHB
zEYnTNRTkbbKflCV9BOkWMEGIQfrzuvAbcJPIjnr0e6mXSLr0UH2E4oxYagu7KghhjrPMXFmaLAH
ucMButS7ShtN6eNpPDW9s46UL+Ko0noH6TQFYG8H0apbJS+mX2JeUa8id40ZKqPQ1e03w/xShvJK
jQc3iRCHMhW0nUsX1NlkSS4OetDWwqQAOuIvScVT3yerglxEFz3C8s5/Ez8+mH7yv8bqnr8HXREO
fek8Z1bldtDwQLa/SvrOHU1/ozRfxF82i3uYWhYu0ZVqBJyoYHyouYNUpix8fgysHr79KYLhIUeD
y8TJ6OPfGhUsGS2L6beYlukX4sNvH4Urp486hAACIKqJXzc75sVghD3davJJGyo3xfzZBUzWSPMI
wFZhxSuW5vaIVy4W6DgMvhAKdi5gU03eyxUYLfk0oNojtkwKkU1G9vn2MPMF/R8tnajUcsCp2M4N
LcWXsIRQLD6SAJfdxLAOUdg8lsF9Yq07utp1Y3hVe2kV1+2SNLFwET+c6fehBZgebgO81gum8brk
LZG1Mj7aQXOvqO3n2m6WAAyzZRRjoFNDXha8EuHUPI5CUytRLWThj0HT7h1NQNrzOw1V4tvLeGUq
OAKKqBRY73CU82M58TpLaaHl0FHYdCHrRbWqJM9bGGX2hIjJQDKOAwAKBcd0DmYPW1MyezMojqY8
6Ksx6w303nsZpq0entGoNT7fntWVxRNt4px4gPN4pOLPP7jc0DMBk4Nu6DggWfk4UWv63euphzyw
0y2E8lemRh8CzS54btRa5vuEFlkxOgkVvSwwv/K23TU0DElh+uhI3ZJY2MwvFctIqyScIQSC8CzP
gyW10nsyyYF/jJXoXqEPtczUEMV0c9PExSdICxbKinMI0fuA4ukSxQ+owuYJvcRTW6uvZelEXBj8
iJ2xP6aDkyN5mVnSqy0h4bBOkPh5HnR5fKp9zcGqOmX2dWoH4zOktXrGo9Iu0ddfWwfCVIOHE65w
MEbn2zsg+xV4dRQemyleTbJxxPA9ZXn3EDf11oDp+B+NN+sgeudxSCgDUY6c5/yiPPFruablztOK
VWTruyT63I33ma3+GGxzT6X9uTXLByOsFozplevpUBDEzOCrYwxmzoOVB0UUTw0qIMDyfkphX22z
QDfu/vm6nI0yuy5DDBt2UwjIv0npxmpRPNC8xt5FQDQXrsvMMf/fifowIXGdPt5McKmBDMXqUU/D
vd2BvmrDL16KhlOb2W+hI5F+m4ZtqKYLcc+19+JskuKl/DByrqRVWtoqPL3Ugeo+em5gpUvLfm1L
aL+gsZpGJ0hDtmWRfr29vNc2Eb9ZHFhoROnnOR8ZnU6vswvZftbLXN7ncmytEJWLFjZx7vS9Ly3H
RPR4CdDWvDQT1gCzfBvGcKA3x96rohXT3ZIn36qe/STUPmR7uB8G4zFWyvWQ6QtG/tqtBL9MtV5E
QDwo59P05LhsBy8bjiMwLdjND7CDvQKsfg76IVyXxbBwK6+N99EKzMaLp0gm/DHs56Yr1I2nV590
+idXkuPtJ01dB9VShe1ywDMrME/CO6EMyFqcXaRu6L9Z6UW4w1mM9Eh0XPzrmUE+RaEt3aTXFwKL
2eQCQ8ukPkn9o1yo2n6iwHmgKyFb/fsoxCQAz0kvQoU0ixO8YEj1LLaR4Qir2g2SPFzLxbC0UVdO
JvAgXkjRMkLh0JldvRrw2IDKov2cAPZUI2kbZuG299pt3JSfAKE9ZCh7sB4vJAK3pjF9uj3LS2/g
4/DcwPOD6SdhV3thFRxDI3+iAfigOlm4MqmOLpzIS+MmcFnUS+AltnmaZsvZ932d4HDbz2oaosoB
2wcnhEoi5wUZKTsUscftqQlzee6J4lch2sejZBA6zx0dr4086onFAKGcf59r9UFCIFJFSqQ3ld3t
oa4YUPxEgYXgPNL9Po+Y6X2sEr1U+6MUeVnsjg5wWjumqjj5cfNn6HVtF0uEm11l2a80O1S7JsRV
WPiKK5splEsFvyndhxc+UJmYBUmxuj566Suk1DTvbjldq97+RoF1ldvHLpZXbTwefP150MbH6h3Q
3UFOcPtDZoGVcAnwmnEvbZo20G0TZ+HDc+I3qEg2YVQfrdxWn9RU15+isQDq0sSUVkY7XycTvXNF
ki9H91d2HS03wUUpCJUveD3bOIWtdOoNhFeV4gRVGUFrVoOvrEvAojpwcsXIPwVtbLlS2iVfQqkb
GzcvG/U4RlQQXXQNtFXfJcad7cvNNvJqajX+RDQqt7hsnuz8lhsjWdUFSpNJOeZrX+6ih4Bm/Af6
3wKIWNOXvLXHtdrVyV1uSYBbgpQdhzZkh1103CrmB4VtUX8zx4wOWc+vjsow2m9tbiQnG1AmyQmA
6Y1mU3LPGsxPGFs7pSuLRyuvyC6NlbrWgxLJ5zC21xa2aiWNqvJSJGm37aei1V0MW7E2g0bfjwZA
dqMOtUck5xD2lpGmFKyv94VZd4cuKb0fDVjRNUIf4Qpv90fdlNO67uLfcVLWnBJJatwsDeUHuj7N
A0nC6DWcSNqzlNkhi0rOVpbq61iNAPnEfX+HRUV/Zyq/KK0XblK/iQ4skrfvpLhZ1UDpToNlFJ+J
sLz7HN0bUJikXfxJpcNc8oM7p9Xzn1JkITQn1c1T0bfhmqaYCryu17sRyPZTpfpMJZRQ3aExdOMr
RUqbpD3sxrAMKTgr7LfpBfGrEoTmtkjkBFKaltRm2tKN5VBuy9BA2NlGO776YPta8C4S2rn8sM9o
4skLDsCVq0k/LIlsSNeIiudXQlORSeyCAmmHxvKRkQrHuwbafdjzlXbB7l15immyIYtCFZVIf15T
oQ0FB9WsoqPfiiT5p3GoH+PcgGppj6D4/vZVvzYvmpRUAldIPy6IGXpl8JM6gdY2MaDd97UgcCUn
eMzUJQmzK/EWsYUYhcwknW7zGkpPr6oWj5X5XI3VpmpoHFDeGthEUrt/0GAkjL1pJSBLsbRD4i/v
x4cevd7bs73+EZhX9pLGDXlOlpMFo+XxgEG2ZpEq8yRWdNhXQ72eYmenJF8rGBE9zvrD0H1yovre
MZaEJ95PyuxZowcIgAUJJHZ5nrVSGrXiGeUTxlrJ3ExFkDcoYubP9XOFnukqgkZvaw+q7vYRTQie
pWdrG3zqlx5FsbWHmNSmjLLuqCH/dl+lbJkd+vpjDCfLhqbScA/03V83WWGv9MAwXXxmRGhVpX/K
+iB/gjoGD6GBBlAKZXObwei+EFtf+goWSSvk8WSkP4UZP38/tGpKi0bHwfP8TgKlNhT6pkhrqCeJ
UdxGjcK7Gr6lrepbk9tB5rdwWecNMuIBEzk6gGIKseWFuikNgaoleVpwNNHlzNPuKYimtV4HoviK
w5K13wz7LVXCdVLJq2SRePXKDSYhzNsl7hUe6Gz+aWtMwxR6qNzI5GhNv9JWoZJQniFZuYb1xdt5
+qLkx8WjTQwvsEk4SjR1XnBTdMh7jlEayJDLj9+msTratfU7Upt9KquvWm/eO0G+4CdceatB/imk
D0jZkLEQ6/DBT1B7v2vDCeKwQbbLda7n2sruItJ5UrsaOqlaGO4y1sSCCHgxhAEUAeakIkhxUN2W
JYh5otS7k4skO4RV2m9u24hrFhEXDNZUyH8A8M42z0vqxtFiNTyq+fgydcFdGo+voaIvhLRLw6jn
ayeZMQRvQxEdzd5pTRfJ9uLVUbroWJdZ8eP2lK4sHDlrUskcDHy6+eMl0SQYlEYZHJFZbVygvo86
jP0LtvXy0vOAsGAQTvOOXBTmncqkWWKAQMtK8+gUF4q/QuojJO/q9Bs/7oa1pY7DyiuHflPX/hLg
98p6vuMB4DARrB1zs9r2pV1m5hgcozYvVnEw7sLEOMipv0QOcuVyfxzImkVcUhIUGmpl4bGL1Kck
SR6DSTr4jv8YUARxaUhqFsKCa7snkA7/d2ZzpoewKRW5E2SnVVM+BHl34p4t1UGVa7tHWZkIiAou
LHJieT9cZdOIM4eAJzjyIB6pJNWytRK/QSc5vsmJfNDMRy3dW0O46Vu6mkm8SD8SuDX5TdSWhh9U
oG6f2qufRJGPCiZpgotCnx5yaDTP9o814W2ujdladyLDHcbkLnHS7WA0uy6Cza/Ikt3tka/YNRFx
8n4AD2TdZyZARbHWm4bWOnmBhQydgznTDMn+JQW28RRT21iwBVfUJd5D3P834MwYEGyZNMKRvzNK
C02IEYHMdIiDVd7b3d7Q0Evqxixx21L1H4kbh7tyCpCtT0tgS3U3bS1JwwnIU8utVTtZDS0RDa0R
4OtVtUrVVUzLzjpPfXMHBip7is2k3SVJHz5Kkt3CBl/LhVsoRbGlvXM81Eopu2qZ6m7kx/lKC6Vi
Y7by8GR2Q7UzfWV8VbNQhm6V5juns8eHSiqoavIKRKuszkmyCDjit9rIy19egxiji0o7YgJy66/U
oU53VTXRXGlnrt1O9MLhvKiEAnugcM1OamP1sTVb7XOljk+NgkA15O67d6bj3igOUz9u4NnqQzfQ
m3RjdX3NN6XWy+0zcOVG8IKjwiQEd3Bk5uCOIqI5sIyN6dh5wV3fVltIstLotSs75NL/1pbCh3+P
U4i+q5+GtsW1XsflJ2u0VrG5x8VyQ1tfFeNCzfOKa8NngeABaf8/2ML5RZWQSfPQTJKPPCDNS+0V
w10Sp9LaMT/1dD1nRKt0Fz21bfM3CsfgPp7U8tlxvGrB3F9YJdwNyDQUob8BRnEepeSC2dwecTfS
pnjTrYJwXBm+LuyBuGgzX5nYBHuukZIRrIDnk43iPPdTp8UqWVAo9OWmrb0/9Ag+qApZGQyA34Mx
TeNyZQXy70rPFmjrrj0qWAI+gFovOsWz8dNuymWrDkyyLepbMHTmRoYna9XpWvLvQR+YS5B0MLYb
Ip14PtPc6tFTyTvKFHr517IKrOywR64g9DSEYxcs6ztKfr6u4CDJVhr8QqL5fLQio7N1GhLjOUWn
3AmGh6Qv9rrzPS5il3TvUCk4JM297B2GqHTlrnsagy+mUrmy3GzG6NGUHq0QZYyKJFD3i4hJnZRD
aHy5vf0XR4xMHGUF6IDIy8HQMPtK34uUwupS8zmx22oTRYq6tirZXlj5azEhwyDrI3wXADPzYSoq
3eXghEcz6V8nuYCMpNxMQfldSWLH7QzrKVCyfViayObprq1Gu65snu1RXSgfXZ/uf98h/vzDE0y8
kGFGI6RHTMl22zqLcJby19trevVE01wGMpvSOF2z54NAHxrLesdLIxXyvdrKhzKuaczWFrbu2ttt
O0D92D3CkXl7mWOMSV9bXngsW28LreQxaRAR6u770l8rifXX0lNKOXq84CpdGVY0cFIhIp+BVtrs
vkLmUsldWg5HDbT5g6nUw/2otunPJG7CtRPIdEX5iek9WFbkb/qgixbsxeX49JyBWSbmw2pdyPfR
txwj29P3x7obv1ciHRaUwz6nTUSJuh3JD2c/htJhwuKs/nVfRboI0QWhv6HiNc321dfBL3fVcNRj
ZJd5lYpxHy3y0pn8lHO7Ab8MkuIA2ajX89v5KOASssTpwv6o+dofU/G3tZ00q9avENLNjXhhTldH
YykEkw5lv3nGaCRVHteV3x9DKz+1nB5El2jQqwwoLZdCpMt7wcxA9HBoRWQ5HyvNrbQfY7M71oHc
P6jw0OL+mpo75cMScchlAGFRGRSJRGpGl6qERUflWfMn/zgF9rcCDnMHdm8PdMWQD5sm8BbO5DWP
QfRhoKMEr9qlWMLUTIbujQqK3Gk4vQKQXWvd99LUo+e8KHtYG6JkXScKzaaV4zyVID7cQgK6VSO1
vL59Sq8o5QhGN1DH1Mpo9p+X/hIIN4IkqJ1nrQk26pQrbm5499A3rJzJ3leK9eg4vUt+ql0lhku3
1+Q2TvBcOhZUXStl2hnZEkr/yimz4Q/FRgFFuKSSMYeA8mofIqdLJQuGzX5d9BRYFyzTpXFn3mIA
ckKQjcwtkxnTExsZqvWcTtZnBTEEOdIXXMNrExFyaFAnk3W7WNvIQSu06ahJJ8a0VSrtL6DkjT1E
W2Ncoi65UvVkOh/Gmr1VqVT4upSEzbF0op8K7JixFaauWsiHINYIKCbrsZTs+z6ufiuVidaRtmTq
ry6osEIAr0XpVZjiD6+lFbVglDOUnXWo+AfdWiWLMLUrSj+sIqkmgm/yJqSuz8dw/MjxzQ7EAS1b
/io1x/2khi9SWq3LoNqD3nl0QMWMvr3zO/O+JKPaeBZ4S1166pT2RYqGbFW38cIlumI/4MUCrEOe
Bfzc/Ak3Ja117MQzn/MxzHcVKggrT4KdU7aCcmM7bQKCaYoXUrpXdpzqLz4DDzoOoz3PnGt+bXhB
YYgCSDnct844ue2kdKvClvRv1MKkvWVnHdSQSXOwJz1cFxWfU3RqsvAqXFpqUc0nB4gtI9c5jwkU
gj6ECAGlha385FTSPSyb+0ELF3LIV4eBCRfqBIwVDS7ne28pxMRJyjCAbVM/+kx5e6zKpQBHJIvO
H1Qm82GUWeAvjZ6idKrjPQ91+xSo6XcplL6SBlyrY7yZWu2u0KUHo7e/mmb/6bYtvrxADA3kDpQp
fScXIPHe9EazrmvvuTRIDJeGzR3ul3JXlzZJDAKIH202CpbzZ1XjcLZ2nnugIxCUlBXoZMKh3oGw
/9K1i73o10YDMUAqGjS2oHY63zO9TEZJUntGK4ODWtYH24zuqqrYVuqS3NG14wGtIb1doCH49pkf
bbWw32WB6j2nY5+4Y9JuWlX+KRfW3e1dupgSbxMZdlgguHgQCs7MXAdKzoy9Tj0GtBnuPKmFs4AM
RGPj4unQ5t4ejZDnyoFEUgY+egoXAFpnHt6oJ6OC/CjOAgIy6B+0/Q4wROpOrRO4Sg7VsDngxo/y
g++Pv8OgSO5ruYncVGr+pFH9VkQNkr00t0WF98lEmdOpjW7X9f3X2DceK4KNsK89ivhCLZQO59bZ
1rq+b2h9N8FRB5P1hKLyZ5hmhXuwquoidMupMV1+7oMSy0T6dfRSd+Zz1Ab7JNFeg6ir3Sww7jot
2tZDsHYi+VenoAxZ8S+D1z93TfhF801oLiD9tE15ZfWwecqj8ccyoXfOy+dOMb5VUv3QOOrXqcsh
wZf2iV2/gMPdDeytROuL29pF5uIUUSssDnI+je5gp/aqHsdtp/Z3Rp18hrtgY4UO1a34pVOm05BI
B7y6vaT4T9HUvaSo4jp++LNCpNWtx/TZ9rIvE+IWo9IctSGiFhln+jopHEAFtDBo6mcxvD3620LX
XuvGg5JbGt3ATw4l5Y9OHx47O9VITxYFYIakg3RKpQPeMR96y9glRryJHHgsxhYBWPV+DM21XqIp
M1U/ssm6SytlT6noWauCdRqC/PKTB5YTWvlIpACkYdOHwUaeEtOVJeOvbaT3TV69tZIBhVf9bAPd
zjvj1VKmcI3i+2Nixvd2o++qkUirjFD29lA6VNXirlFhRlIzA0K+8kXMTfWbOydqNo6TbxvkNOS8
2WR9F6Duo5lupdPDkA20QGQAKzaJGu1lCfbWro3vTMn/CmEYTbjtT2C4ijuqHXT2ZTFGbqGP0oaG
2mwNO7a/rivuitaV0aavMns32JG+zSreby9RxnUrm0JAmKcDT12FLl76VoRJvSlMQ4J9XPLgCBE5
SqBB8MGO6lH3OvlPMkII4lqppq2UFIKwyKPZpBqmCVLHBNa0bKT9A1CKTp7QjtvBnepQPkCiEVCS
7QuXnG7mloi8r2jk/z+UXVdv5Di6/UUCRFHxVVJll6uc3X4h7PaMKFJZpAJ//R71fbjtsmFjdoAd
7Mx2SaQYvnCCuZ7wKUwehddQqOVlTL3MXUtvgYwA0pZaUelcZfmQzencFv2xRugH+UhTrqzCmmIH
V9c99QRdA5D9XKFx77jm0PPx0ZfBrvDtdJjtDZvZJuPm0fObLauKkyLVcXT4Vpd84zRWMncEvPtg
LRY+eDeeGEo7tZj2jVRBzKLs2ZmspDAkXRYDdNLOXetcBRQ08mw6chWecqoepjI45bjIsnk8Qigu
lnO7r3vxe/m2SpM0Q5g2OP1jVQ2vvJbwUXY20Kao4z4w7xL3AnidPC7LqE5Eu5whmVvHbZs3cV9b
AnHNsCGhPInZP4TjJGPlOjc5rE21i2JJMCHUdeHcGvu+SsqIv2YTB1Am+geIAxJTGx7p3gBv7wV2
EELQryH7kFgwwSQvlW0eZ6axqfxo7cHPGEShA/D1e5GR1Knc82KArAL7nlNIOgIa6c30NLvyQdXk
OtISy9oVKxtcqFj18y8Ci+a4y5qjdlAyK8LrMbMrvEF5BaXDI0TQ/w0jg+aF3AKCMMSTcvZuIJ4Z
N1cuU78hvSZjH51qcKDObJGShMLdanL8fWGpszN4B+ZXGxLki+kkv4L3YREvL5i1BGV/8gLzv+1Y
2Nso615GAV2bul5RMFbXViAASJpt/x71VODJCAR1hzcOjNS6L/0ENJSDbv0Xr9WAI5UQR27HBz6L
VM7hblkQFBVwGDr/llgkOu/vOSE3ttRPvCI7oeAlIn0UxcfrgkWPmZNda8xFyaYjNPBum3LKIR7P
6kTZYxlrgCrcIjxOgDAx7o+Jz8wuYMOhzJ0/f0Y3445T/54WxRY34y06pGiI9MGJ0WDn4CtCLQGw
qB5aHwO3JPQDWbDCwlvBLXhtButQuObkWnyTNQBwlRoQ/zmxfbathiLDQZU9hQixlmnrxgDkrNns
4A1VxBQbRBH+PFhVhXnHNh8qLXCF8Rvdu22cK89OLGS4CQOaIq6gAZfQajF3Auz5+5v4i/gCYl02
Mg+k7qABXdz7StVoH4guPAG9fqCyegksvQJG94ea45ePARIGot+oB4NK9TFiIhzViKoPgxOy/5YC
aRcDV/f9SD5FMEum+P+PiC76pYEt0KdBiecEFldSW80V9+2dW4VbG6Xl7x/1R2zoIpwGiwEROypw
yLQv61OQBWNiqDUWCpb8e1uUgLdYwjtA+8ZPhqlCQ9Ptc2go1Xzt2NUAez457TzpyV+yhuMZURW0
AHSHC7mr4bqAYr95dyir7wrWy/cShajDLPxqa/uo2XAYHR5VXlgbPfP60OQ13NTbId+S2ZFnCHt4
8BiQQM1Br3XTVE37Q4ryGfGBwBCKdUusBgbFZQuGGBnCPcM2Z7tdW+BwF96jnveN6CAFFcTVT8CI
T6HhEodCRAjBLmp/8Fz8uFYUG7QQajbIhrO040/BTz50nxLbiwcsL/BXSu/JoqpJhQcMYwHp4KD6
N4PXRRwE2IMVQqFukmLz/Yr5ckyBjXty0dr6VNDUOndYYeGRGVQM0hCoqEPjtd0Pu+zTwJYtAHgM
momLNvJlyhqGUwMzbGNOQFlK4CcrluY2ogQTKWAhKAoXbqh+UjX8YmiwKY7wHxS3IFl0kVq6KHx7
vDT+eQ6aKGG6u7Ur/s/30/dpb0MSAc/AuBC/gKR9cXwoHxqhFbCJ59K27j3r2BTBvfIObvPDSv/z
sh829scH/cFv/7U0ssELedBW3rnyZSw1jQvcaPKfsunWbpWtmQtHY6uLCziOV0TEbRM9SO8RZqcx
DI4m6yajmO36oZ9xU7fZqpdwNPlJtvjThOMre6CQL/QUyIddtquo1U+M5R44IbUdD7jnIKn3/XR/
tY48iIbB3XoR1rnEuGS5ayYFnM9yWiv4D8UoUyLs+NEs7KuRLLRuMF1wqiCT/rgR/SifbKpYdg7o
aK6HYPIOddOXdVJF7rpB/2hVMRbETe5K6PoD+TFCuziqo7hsAraPDEUMEVbVw/ej/1zIXhYBGs5L
DRu9usvXagpZQ1EYq22BLlLAIdBfiaSFei3f9Kba4VNX5LHiHQICB4XW/154g1gzWgSA/9igrVwq
8pSkIDmKQtm5Cf1zHtobSnuT1G5+ltqsptx5/H7AX1zOAGRDoAqiIwGigIvPgDYkcVhDrRPQ+HSL
vDzb8AaAkAFwjh/CjT93xYcNho7OX8+6RDXVbomL0hbZOQfT+DRnudpDC7Nc253bvKCP3AFm4zdJ
xKGxOdZ+vwkcKMk5szW9hT6szP2w1usO6kgHHtjqh+LjDxNxiYAK8qCVU4uJp6DQI5xzzJNT/mcg
NCYAuD+0RFHo/eRdTwQUciRk209BUAC55hcvfWvtIrdPv/+oX+BKsH8df2HwormNm+fj5oKTz5Rx
q4TFYc+hE8CKhAbiqezY+wSx6w2aqZDcFG0Uy2FwEylME1dIduKs5iJt/MiLuRi9lPa+ijtaVkk+
OMEBWI12XXf2DzP/xYmDhjiYzXSRpvkkCDdDL9ZuGw56EYwfGts+EKGuROOmHIwYB/4o30/OFwfP
34+7ZKHRJho72QHEV+QezOoHL0tMrn9k+yx1wMvFjsYbUIpgbUPTZxn1X7dJN5XA6ymMSswQVzUO
phn1qDzLtwFcf2MbOVNHIAfFihltDAeIAGd8/e8jXVRxAgIS/GeTbDGFhrY1uk5LhrmAPH6uYH9V
skfQsZi24tiCJ/tFObRsoeXteFlwsu2MrPw2HFPYDcHIWOc6ZXUwbzRV41Fo2GIXhXygML+5yibg
M78f6xeLCKhkxCFg43+hnjQGk60M860TGhdryP3t/QHFINnZqV9ZN2Qu1U+n2RfrCI0bsOPR0cWO
uMRutR3qJqabyWkq0aEAycVFRQqlDPliU/6E5sp7Lr1tYIK1J+zEbuDuRtSVrVm65Mvfj/7Ld4ED
B7hs6M/DTv7jYiNSVwOvCn520faLiYF2sC6CzfcP+XxCRksCAEQHsiiAli8eksNbxG1MB/jQ6N6J
OtsMnECz/Kde8hePgTQVOoxo3+J1o4vHZHAvRiHMh+24JPY1kXzaZT1198z44T/fj8hd4tOPmxQF
fNSg/6xeB3IbH+dt1JIxWbXeaVK0TIuS9qC/Kha7rjZHasFwOAcVCKU0R9nXtmyi18HupwMvWLUL
YPcRDz3aywCwSdQuIvKCiA3qjpAvYltio9EhEeWgI6H+EW4ljqabYNgGPDZsX1rAHdlsrvvIAMde
hcXGmXmThjIvtzmIXAkH5fRKFzYKvaESR2iBWegY92btQ55slWW++VfWhQCzIBfX1Gnye9JE+bpD
PLr7fpaWSfgwSUiZILqyyGgAq/oJgQ/UnOpYQOdz2+nElOwO2plJDdFAgvqmisIz9fgd2Kg/RCaf
1vTyWLhSog0IuiQCoo/fptFd0zuMGBSVs6QYrqHA/cMW/iq3/fsJyxv8fURHAN12o2POuiU6DiyA
j0lsGQS7LY87U7/B3+X7qfy0tpcxgThBMI+AVl7mMqPXOgLtMgPOCI8ZbGPIQNf6p1Twi4wJgKgQ
qxowGuiFXKxq1dkd84LJnOcOpT1ZbmzF0wCkn7wj6fcD+uojIVxGewrADxBbL245De2nptF4VFCG
sWL6jc9j9sOF/dVnCnC2LYZ9IPxcBjMDqImikGw69xHdogC7NpmGQzfEqDtw8eZTX/8Acri0iljQ
2AseFF5XuEyW2PjjwgB7q3RqZU3nkLb/FpWSKzeqy7QrIuegZWEdcOmqkxjh6TFGFurXZIbwNxDs
2xpyrxvV5OHBcGl+gFR+MdmQEYEKDIjtIB/RZXX9tV4jRP9gOo4T6tGSHGum5ZmU/D8qngLusNBy
QU1BPxXl4st9V2k8HE4Z5MRZG611MVbHedYHk4XrLMw3uh3r/0odAV1kKQ3i6oK8FxDHH8dVWggv
2hYGBUVDNXTl2Liepvr8/Ur9fIrhIQtuDyBPiHxfNlNFUOditBvozGRcQDxy4/nHCHu9z5sXYGAh
4/Tfw32MCwc+8nScnQvV+eO4TABGz6IJAN585MTeHE2o/tKtZOPz92P7FPwApoGzElR2HNQUiMuP
D4LvVlFlesjPTMi0scK0VgQcFXfDFWxtTeb/sCM/zyX2B0UuB9AcktVLnAZ3p4H2XT6fdUle7Aht
RY+mxEVJouQGeMRMFTFBbXLT2eLt+6F+dRjgmbAzWpC0SNI/DrW03HHGmsXWtMFVVXJYdy5b4TY8
2zZaaDYXDzOvfogTvjq2AddD3IO/gBO8mF9X10VVReN8JsP4xLk4alOJWDT2TzixzxoBOHn+ftIy
/L+2uG/CToArOJ+90ARp5I7sZgJAd6uQsR2i1rE3EJp0UjGhVczdxGn0T9zRL8eKgw8ZKqwhcFl9
fIN+sCEv1czzeTLtzivd4+zPdUz75oes74sPCTE/pIzIkCALdJlvR0HbDBnvzVlEcxUP1HtomgIS
xOzX3IdubIIWJHIIE3y/fL4YHYT0AKZAGQ3FncsqaWlKMkKu2pxzED9gHBG2N1kQ8f2sgp/UTr7Y
JNgly2GJ9Yrq6PIqf31KtBoHMrBmPkfz5KP4Gpy1595RL//tysWiCqLLvrjhQ7/6fohf3BIfnrtE
B389t7M5gA2dns+mGt67nmzVslj/8zNAKoYuIToDy9l2sUiGCjZZrQqCs2hR5EQPOI4UKjffP+SL
FfKhuHzxkGzkCDgA3D83g/sggltoyMYht05VCPrLtIZ3xg8P/CJuAkAT8SzyKNxCl7UwoRrG8wqK
eA4yD/Bw8lSO4Jw2AsKInX/z/ei+qjT6C5ASXhCAcYP58fE7wbVwlrTyglMl5aH07t2ofPZ7tQ6o
Prku+E0DgD5jTY5+myUi8+6ziv4QvX2xG/yFPgxBkCWmuIys3GyER1AInMvYoQnMDXu2Rw2NR/3f
n4NLAjZ00OFbzAwvhmorOaM3QoPTWDQ87bUzb3oyhDGahePm+2n9YkhAgjmLOC8GhZrSx1mlbU5l
GDbeyTU6fHcsOd6qLqdpmP8oy/PFo0DXcZD6Q5gUkdLF+iSOzgq4soxnnbtzkvfdhmX2S6jHn4Ls
z+sSG22RGITgPdbnpf2JQpOlrEaLnbuxTcIZgHGGLqcbgXT/Q/H/89mBJwHXBiA8BI4/9TbnBkjP
Zoqi81xE207kK1I/fP99Pp+KeEIIOzHAzMLPOs0wEK9nwOuic4PkmnlDbKp2SzMUR9p1RM8VXbPK
+s/7Gs/8E8djBhHRXiy/MlfomKiKIR/CTVO9DOTVyoGf+dFUY/mhj5kySn0gEuE6AwQbpcyPi09r
1nRVWeQ3xOuDbTvD4kEC07N1YTmYZkxnMYfK4fr7Gf3jrnL5VKDoYJADfT0cKBcxQzO6umr5kN1I
dKZCSLnKtwCJrB++qqCPIwTxi8se8PAl3MbNvC4g4RBCt0Fmj24wpKGITjhOv3+pPzfA55dyHWSh
OMSxmD5OhfFyY3felN3AyI9Gv4B797wr6PDBAAMAeEhyYO0y0sagf+F/KFOsWP1m9+Va29EVPlBZ
PeKfY1FANgRvx7oXXR/reds2TcLzIDGgeVcFSKD4jczOYqJrpGFtrBlkliFgC2HDfkI/rl3/6cOV
P9F3F/XAz58bMlVo1UB0fDnXLu8LwAaB0My74NSDQZLWrLQT1Vbzxtgq2zTSZWknsjY1xqLHsXT6
hLui2TQzEEocgp5pjwbTrgSaLG7swd1MuntsqpECpmZdtzzHXIVrmgVPgW+A43Kvar8b4qoAgCLo
w3/GoEsd1ehUuOrfDoThvWf6ajVSqdaUd3yLZnq/6+bmrgLlf2Vxv43NiP/qUTwC3jFfa6S/STkQ
ldZmaKEbOEcxMr+twM1/O2fNK64/uGxCuyfu0IJNoNZUrFRjHqYue11eTo/ebQbPq6pQ4ZFIdQfI
kcRn6IeEa7Oldb53M+dXLfyjGma9G1RlANcDvrTr6yD2HLTzNM889FShntwLJa/Q59nVlnorun5L
q8aOoYULUKgPbheuKjcOwuxOMfe2DZQTCyeCcom/8Qf9NPn8tW8D4C6GdQMvs1xDE3HUw42p9Gms
ALlT0RytMiVP+az32YJynRzx4En/haHx0PfeGlaQKVqPO3TSUyDAEyKHa7drTtBjgsoz9vBAood5
9IKEKA9o3HHs4tp233QZnVAjTqjF7lyDso7O2/spF8/aRmHJVfVTA5Rk7NZTDkiIf4CciYgBWlo5
7mhSOqkQHWPxmgsZvHPSQhhPnRhSt57SF26bnZ3xTTBAgzkPAeuaJ6CCqgkuYqgWxkbVNkTZenkL
7oBeCUn2c9ftKpuwRDUQiJqL6QHd9QOHKkzilxNEn5rdpOfnIENgj59ORF4/otD9Cv7I+wjJr5HR
jWndw9Dxu6YCx60zOxkVGwi+D0kdjUHitxzuEtPcxXKM7tQgtxUvk9KBfDpBkGYFVzUBtHRwd22T
XUHGNBEw+ShGvq6b8tQ18h7x49rY9W5wniA4B/FKurLqDr4cItVBuSZWkJYOfyqEuR6NXEWkOdhN
fpB2eViUlxF0J41V7FqAGP0M+Qkwc6J+w4mTQimAdGK1PAx6n3GnqsQe6IpW467lBJJau9oLVnaR
Hbi71DTDldT+LhPVyhut60A26ZzTlVtRBF7Nb+HVvyDPtupqvuW8dCG1BbBf2QUi7Zx/Te6toolu
lHRTM5FV19RX0A+Jx8C/JV0FywPgTWLjdwdSslVQ+i+1az1Amyqh4YRCsV8BTyDGLcBn0O4DjpPX
UHwbrP62HfPnPIN5PMomJGFgiaxClPahBLyLuJlQTejeYQm7167+NVvFsy+72HLZ41TUdx2WjZ4o
UMw0hoobB+60hQ48AMRJa2djDM2jOBIiMVOAc2BIwlGvM6g+K95w4E3n94I/j4BUmpbchr1+RAcQ
D+ymt1x0PezfwP4Dqnbnc1iL07b9py+CBCYkOxH0d6MyewXHXzRT04lCXQBrMmJO7LbeTWa1Nyr0
U17YJw3g7owTzC79VLSUoVXT721EnpAVWwMiNcSsy4EsrBJZKsiQ36DheaiFuCKsXYTJ3ASKhJto
6BEvtzAmhZ0xig0JVP7hqueYhMriRAX8uYHQnyb+JLAGWeA8zQTOEGhux45+tCVnUDAAIrZuWJFG
kHPzpjnxavDuISQ+sd9jBqToeBgBXgSPbaX6cNe5CpYWEOXCACP13pRjylwAOiOgPoQC4iPCJHdY
5+3KwflXZc2K9uGzP06Yb3IHBVqAS5go4mD2roQOtxBUi2vi3ToOFlodz3y8khPOn/B3J/Q+KPJV
0wOkPk0mqRw/LmYg2AOigBIvrxrOIFogVp5+htUbNjIghdbj8jNeD0xhhBOw9eE4hbWAWQrG/L4g
KplQiLLNEyPoX4ijm98spwJFA2RRkYcCIJwdEg3tB2WLbZNVD56mq1AXqV3DFFc/LnWsAvYFQ673
QzUntfCuqLDfkOtuBpMDkD2GcVPbcGxAnIcwE4BxO18TIIKjyNv7eDNfvWNTbCtgP7WvUhfPrjCf
qi32gpS/pk4DOtsdFB/eKC4lp3DvWOm9V/6U1hZAlMovj6zNrzhUYMKgOuRw8W6HMpXcJMtuFW0A
ofYsaUAxLG37OC5K9VkTR95wgPD4TQNJJgPYSekZoDuaxyq7a0SGYLRgB0tBS56V4zobb0unwXr/
3brtluFiNGI6gu8bgpIKAJy9dBiZB8VdT9QUWDJz60VQqCjU85w3ZeqQ7Ir1QTIDvRF7gKVrP3h0
SnLQ42DFoHQkLvQ00UB6loqi39BsyqDf2WX4VNMQQUQFVRBnE4DoZdpupRVUlsLhtGwJng8bt/dO
ToEFPI3laajzW5RYNy7w9TSnN9SxirjsZYpbd0JfqwrjvOzWE7+2yeuMfbIsy65Hh7YtVjbubAeD
9/KbrH4Stdz7jL7KfNgZ5WzogK61mQ8CwjNDRJ4HEa2zSSyByHzuCHgHwDs5rrzBpfZQjO1awsaa
lflbadkb2QUxJ1PazmAYFQXqgc1qBvQfUi4m5/D0BN6VdZvat4CItPeDpJsKduDe7CfLos2xnpfD
ZMSJP7SAJ4OqG7u9UpAB7Pe0hP9JWF2Xrk5BpAKVk7exCKqNtqxbgSCw0jeBEasqgqldDXwRVvry
9pMrr6JKH2iDC12EG5+C4qYtwD78afrdk+YUKesYOgXkZ9QBTbqUc36wUIVb7BGWdxY2hFHq+RSV
wy89B8CJR3GWN2srJNsZSwhg+g264jsr0icx2W/dwNRqcUsou2xTtS7CmE4mQTXMcZnzXYvJh71s
ZbNDiJhsXQBnDabEE/Pr6RDoPE/dcNibpj2i3LK2vGb8s71h1QXt8jIOeH/si3ZlOZzGISNpxOaU
2Xli+iiIgfElm2ZCl7GvzB6GFYkggLbXk/PSoG+8U0MIwUncWd4i6UxxH1nVWtGm3/Ji2rN8nK6K
gTZXtIZQgUACBX2UceWAMaIgEuxjHLW+Wf4G9PxNYBVJp7JrVlqJjRvPtv7hBBqMQhUPdRs9A9nx
NHF5X3ntLxxUBnJtOQf8cgKM1R34r9Zr1hEU7pfryjLqTraoYfv6efLK2zkPHymyJ+OyI/SJkxGT
TnW9rqL+BEfNc2DDr9TxcJaauMCf8+1sxYIi5cFwtcRao10Dx+cjBmpsx0ql35wo0fcEl0TpyAcO
KbUpKBoSd3gJEWGDe2OgYmHN772GqnbGXguE79KRT2MLLkE5gT+E2UuU74j7nGd7l+LVRwiWJIOD
6kYEAdETwtLt5GtO4gCkJhrXnbm3GblyFP8djfQUFPYcZwAbSqcB/QSXMctfQxa+T7b9BL9yzAsO
576z8hVlPXpeU74ZezSKIy9PWKndG3SxrvM+v0bx4FCwee8U+RU6KgnB8tagR86MQtsdMgiK42BD
NfmaVF6ZBvCNRw+ya8UDVBOLhEuydkMICeR8M+WQ+6nt0zCi5MYdxFjDDJ3YLuhRflAbJyew49G+
aBIHBbnl6AJQHZCOSLJ7XIZQ/+rKBVX0mpf2Y5v5u67WV3Y03sGgaaX0tO6nfhWKwFqrwvPhPdJe
QQYFuXKVRqD5Y2WUcC/LYW2uhn8tu004zpEa8gpz5YI/Ve1yd8D6mlOqnyPcYrwlsSbF2fVumLMI
ZCFPaUFFgHfKVUee/EYlTLmphtAQzgSvJ2ldFVsr5Meos3blTPcBdEiXy74lPg6ndift33DzfuE0
OyD7ewIo8p6zYW1ZroQhH6ITgy3BQDGymEQw5RAIKkIlykTvru/sQ7vaUpbFPQDTAxwGHF+/hhkq
a4GVZKpcd0xuAmyXHmAQIMLW+cT3xvb3uI2X6SulBwrUhDhJp6XKdstXXBaaU9IBco3eqobMetaq
34OA6EPkpMu1IzhgLtDF84b2Gj4pSWXVm7Fk6wlEd9tMm8oXSeb1qc0hoCerTR0Z8KMkqCoBaBM5
9m/h3AUIpaPJh5Z0AKAdzikW9mnYQ9kRd8Yyo8uvL0/zSPXQZs4+8FovaWeWFPpmmUtKnlB8Tpro
nRIkPOivNSraLTdOb1cppFxT+FGuLXwzjeOwjd5lO6RzBMeHCKGn3xxmtBfhEaZkQob5yG0wS3zM
FjP2Om8nTKfQd2Ot1ip6kTJ7mHFrdL13wzsIv+L0ucfUY+yVu/OjMbVduqWyvs5sdlvixvNgJZUO
jFYxnH7fptZHWXDeAuv/4OcgfkG2Y4qF9PAFSrOtQ3aN+3BRRV7ms4cOlAzna2nyLJkytm8N8mId
Dgdhu7gV9e0MMU3FTNo6XQqhrVWEwAeR40rWLqB349YpAJoHqrOs+nU5+AmIR/vl70GPnBkHl5IU
nJ1sGwi1qahZU1c85XzhBoQInqABhVUNTMw6n8OTyd3b5SLNXH5toCMxejdF5u2WawWq8ciXUT4O
us1Mm7cqH9a6nzFjCMZCCJyN0YaNwW3XeUC1TmmIFQeD2TgU93AuiSMwx+xZpQEASyOZzrwun0aC
28WH9hTG3zCyri2QHYvi1mkMFmt/mjA/XGIJZdVJcx9YQrkhtfcv9mPmywfB51uuEPKgPDGQGU+q
kbY+MuKskAKsQ2x5Vj2hf3gDrCu6+mQL0ax0uV6G4tYO5x3Kr1doSKY983f4v6SeRZ+EVd1WU4+z
Bg5FOB40U6+uDl4ju09a9KoNopoK6IoM5PCumde4sXZCj1cNWKB56Nx06ohVSsL8ejFrrPx2b7iz
zgb3TULMjLB+O4QKAhFgD/rmF7MW0Vpm6wQUJyhTz/vM6ZE945MU2l9bFdsTPe2CKkdlO9vRXN7a
LQoC5AneBVcGBDnR9ufKwJ3cdWp7PZSK71XZIp5HMtpb/LoFiiyDvMkyj8skqQg8vsZzAH7Cxpnh
cBrl/DwGeodS9r8FE0Fi57CRjRTUiyEeBzI/DG0ZhRA1sP5GijCZpvl2OdDAzHmaPAZnX8Q0ODOg
QRE2G4J+QiJYs8bttHXDIm1K8iCF9NcQKtkvKcGEKcc0war9OvPFarBGlKH63VzItG66LXZL2jWs
Xy0/UmB5paC57WeI3nZe+zi484uILBC+AQrpo20ELAoqhUjMCXsIUbDE5Y1Ivi34PuzyFz5NL13r
e9j78qxNdlPgVM77Zu1UNc4q9z3K7dXynbHx50a+2aCJjoF4WLTLS3xmHKcJDuckaMHGcmiageXp
I2w147QloLp5GA+Wo1W061lUa9gPJazQKDmXG68HBpeY1CbdDiL7SP/7o8Cub+VbQyoknREE5fS6
Me25DsV+YO1tMNdvEVRpOgqtbZM2c3+cy2zVNHw/6PktknWKmxGXdZ9ha2bb5RuWdEyo/0iEtRpw
gI3e67KhST+CtkblNgqGlQnh4IWtiwkR6BgWKfYzaEB6Z9w6CY3cTX9qfvNKIrTPR5QbER3GtOuv
FA9Xrp/deJrvGhmCND0/eIjcYeKwWqJVQM0TC2HwaKHGAp1n6Xa7cMTOCsBS4OCzLtmTVSHbiYa9
PZH9clVhAkB4vc0NAGvY4SP+FamR92TYgcPwC4djW5oNy4u1ZvX16MuVpBkob/yZgXocuNPDMlA7
16dlULIcr0cIkVcg3uGPhkiYM/RMNIq26BulOZ1u/EWMWiogGOXCs23DX+7UzGmoUQPG6WYZK+lz
JCw6SkeFjLIQGEh7JszpkkiHNwb8z74B/rJOAhWse5hnDT7EVem0Aog8AV81dm257lEa65z6WTrw
vcqfs6zc0JmvZObv82DD5zbRFtsrNUEHcNoqV53RJy8ggBz+6835mLCe7fMB6Zib3ZtePqJtcgeR
8evaLZ5mWr5EOnt1M2+O/bn9Fzrru6rIfZCAy3+JKiHnJxBfYsuQ1lnTUoG+buEcLRS54o1/N+jh
FOjqQNr+VlnF0cEgS9dsfYu5KJu6x8EVLxrcA0X17XJ7LhcU1smzX0XXXji+0cp+LCOLpyKHXRkq
u2fskWvXjK9zFezkND32Bd1oM/0Sc7mdR3rd4ZfGLDy0UChLZsG9GGv1KqPOLepYW26abT7pozXO
L7Up0+WAakG8rVTwaMT8TmDoGRcSlUYnb44UOi31PJ0RE5RxFSDDHAyKgs3JlPXO9dpTRiXmggpU
KjwnQflo1xO4qoBUuWzRwbeuK2S/ss1v/aZxYgl9k9gLFpF8/Ko74KJybQQitEWIG0KkBDeJ2JUw
whHdsO0sinUInXYJvGQS1cXVDEq2hfXT4t+QoEP60HQ305D35xLhA0SkEeMQRJF9V0MJ07SgveKQ
QSVr7xfBo/LmVT2qF8dqzvlQPff5nGLvvQtDfzlqXoWjPOhInIuJHI1v3/xfiGS9Ng1C7YEjyiv7
ndFQb5hAC4i11UBfQG+8ct5ZHbKHsa1S3lYPMIo6edFwPRJ1F2X6V+WxLbgut23JjoUqfmusWKge
r5HybTgvQIJps0flWleQR9zVNucp9+BGKmoHYf6QHcu2vw5d/oKyfVr79rbMx6Nvz+Dglzp2UIrq
w5zETea862iYYks6r3pWT1jIz4As+DHn+LVBjP8Uw/9IOq8tt3EgiH4Rz2EOrwpU1sxIk194JtjM
IMFMfv1eeJ+8XtsjCgQa3dVV1ZwZrKbhqUftt9N4EeiOd1PJY0krBxLdfRkB0BY7eSqX4poaKDzz
1t77UbRTMTozmr+TPzwLAq4kh5Ua2Y7Q9dCNg7cuNcMpogdidTe5MAij6KDYzBe3LvdWI8kUKguA
3vwIHHHV6sAhfdcvtH6O7WIfY0ZFgC9qyYrB7tzFGaJvi9kF3I8o4HUGyXcBFplNInZNHuFUJDde
G9+dzH53pupscFNgAbPWWWAUqSkifj/ZjkZGrCj+GnkBI59LJBlda9NF7k7PEZxPFuOqqdh6DTSk
Yh4lQqDKG55Q6ZbcL9FzEdBn7jvzgH/00ZbNsUibO4Tmdm3F+rMeR89zIV8GQKuVx3SvtZa7Jw9O
SOr5IV5Av2Ye4xEow961EyJt9CzBneDcXZo5uJtywppDS+5ZxlwUaeYb2xjCmGEIfjHEgAFLmFGE
rvBJuldJf6qRJBc2hdtobaeqCAk2u7bli2oM9eaktZW9pWzeI4QI8FNqL32e39SLaRUoMDX3AgnG
aqaQjH2Pu7o3d/Pc4jFHWuy0L9i7nOyyTMJgKYCbOodGDc5zZubtlynYLSWpWS3FsZGau+q92Vg5
snhDjOyhKGvqlTaZB04ZmKPIP1X+oxndc2Whiq9Inb2C+sMc/T9uG9vUrUuIkTpr29rxVutp/Xly
nreBSMQ6sAt9hYvjm+TWMku0soUDbXjRV1Tju4yKNjK8tYc2YYTUYafzzRHFy9hXD5MR7Hy338bD
sPd0rrzOf0SI+G7n3gda/GsVNGGdVycQ8Ms0U85Ywn2pDXuTuv1LUNePld1RCdAvavSxpkzxxGbs
jVDlGRAO77oOdLs44DEYwPfsB5wieAFZ6hMa/IvWyvuASVfXiwt1BylLiwTca9OLzMpLP1uHtrWw
o2OhTTxrV6ZBgp8S8E2sBlY1txaQJc4BVnCMSou8Yus5wlppBMihgk3lyQ/RGTsmlzjM6qhXdh8f
cjfZZRq1w9LOcgPzHIS7itZRPu4HPaVFXQfBSizOd0RneLXUrU+HESw1JYNXL0kG9dYnNgHIn7PY
XbcNt2tU7KVnZQzu8zh7+fAx2MO4jk0B8934dPP+uPjlIQEE9XUwlLR7MluQK1wyBpST5RKcJ7OT
qJRYvlqGcLjCsvffp1h8ZnW25wCdRVA9DG372Xd4+5bFXWTdK6EQJgQG3EDN/jrTeFuo154aVSdM
xUMymMdGn/dGWf+qHUlvbl8G8QcFNvCB+wWP4sLwgGe4WiejiD/iQX/VmnbbYl9Sz/1LPdJA4kSf
O1fHzyF7wivuyoywbp3Zy9H2y6urdQ0XeUEl2DbPLfEsLbVL34hHryVVqvp4u1AHjFl1bvtp3Biu
ucJhJV3XZnXoZuvvbGp7DTEw3hlcROKPbzZbK6ZKy1pgOaBgh4bElIR+Lv9qMmrxOwf7F3m5x/t+
I4t8l+YltsvDSTIoadHMvW7KW6UHX5XIkr1vOy9tVIz0lOztJMw7V/wpVneqrJdv0zX20b83lvXf
JKCgzz2dRxiAmCaT8UhHhBaTYhmCQpsifimk92cycwyTg0Nsj4dRjNwOpfjN25IxLBPztUz+ejf1
T1E6P3hO9Ucljp1HnVaMxqn2xmzFIK1uM1iyXZPh/gT5ssn84TB4xpPoAc01ToHM2mOb9mI1u95D
3XYAUlGYcJOkQf9oLCNjKNKTMzNJSSu3rqady664oIe/LmTU9OpDtS8NgI5SWHuj54aLywhASeMI
lHGxgWt+U8VR72FRPdW/7MHHOjMucir+1oN+yqTUt+Q29bpdCHVuo+Bn8ZbNyUkthVnnx5IZGCCF
MqRWw7yGZH7x13Od0JISG9Pss40GmcFNl++8wYAkdpt759H6qzMmyIlwwk0ZUPQx5/ex7p+EgXU1
wlfdGy46Bjooxnd+Vp7MQjUzxAszAvaGZaxVrdwgIIll9dq33U85JM/IaPaTbF7aLD5lNXoJLzDX
OMp9jXGNtsTST7oW/K1T4zzWU7MiDkybOY4eHA1+imZW93ogg2rqv6XMSD3H707nbXbMti255meT
m1EDTTdxglsJx1JQn3tPUudvE7g/SVd+1WUN5FBrobRjjITawNn4nTiVi/3sa7oFNzAOfY9efp8x
Xq5joE7W/uZB/d5l7YVBKU9LTiMdPuGO+RJ3PdV3fWa8RL77vbTliO0y9KrKNN+9Mi3+Ic65nt/U
OV3oN6yHzEGFUj/boOj4IU104eXvFKl2Vp/+qAeRuX+KzUVh/Nm6x1d+rZIvKs/fNDbhLBh3lzGq
STVustkc1s7YAcPOTMV0XxMJ5YK//VtG+soq63tHw6uu2nuUy/eYkrST41NvA6gPYCSV1hwrWR3n
ZDjCVH7ijHzWUVWf1aVrpxO0CK8OyVg2Rm1Um5YpUGvfqn7HofleJvsKN/Hkd9M6zmYGeVT1qhm5
arL+J9Ap+4vIBwiNKngESb9JGFgWE5JV1pw4+ojpVFJuZOawQfqIHKuPvnOtwJhl/oPr0E8bMwFa
FyQ888LkyKY5lpl5cJz0JtrqaeCq0bhNKsd4TjumXftRCB4F2Nf+MUbmq2RZ/LZElrM1m+x1hAcw
1smTWxvPrb4sX7kYLobf0Phuf9Vz55KcUHFfG6ScTpof7aw6dpnzkBT1VkHgJDKg985A5ojrNiTh
naiHeWvHKtEfykfXlZ8MQ8VUxdxbfrkTOj4autOs4U8NqzhuDpk/Msa1/FFPq1fuSbOZ3zXn50Ez
jyrkNkN90bvxb+qU+PHURfHaCX5uEL2RjvP0MuR54EFZv77QaSCWNPLxyuks8ok4oC+f6bQ60/Zq
kC6PWWIdyhZNeppto9hfqSFpAKVovwr9hmHSMTWGU4XzWNaJXTkwS6ubtavbDp8m9qf4Gn7mZnHz
/AV8wABI97uVxYWrkQrphOWVCpNYRG5iMfsbc6IHhujwPC+YgAE9VHq6FRquQyCgLb0f/1c6wSND
UYA88/sI8pDmDDaizm9FteYaAYC1iNi0o4fqK64XgEgvuxeF/pgXtHqWgBQ/skIVSRqL42YHv0Xs
lhs/JklLpf3hM+h3NRLayEW2ixnR7Gx2jeD1J1pY6BB4qCy0uX/3wagtEJW18F1rHfvJjxhYvJYx
ANponvuFI8i+QjD/qJX+Q57UJ6QSCKyzbOXHZbZhvvyD1OSWqQ9h10FcMEZKp7z9ojDYpw0Abqp/
FGOlMlkyGlg/gCi55+9GQiaSJC7eX7PHVMvYFmiFmSdR8njIjTeqHumLm1pntScV/KrT0QIkArME
QCh3qQvUDVtqks8KNFMhHAjep+9QePE+x1aOJImd0L94wYcRYUhmzLukbXcFzAfT/6IbN0z49mDW
xAdV47AKaIAuo7Wp+g6vr+yqJ8GHHMAOyMhmfCSX6qFLmxM2rQhq+h3tMIvYkWBADFHlotAVBbyp
YexM3rZwiTO4AGi9pFG6L0oIInkk5crpQsPVNkymPBQF0QzSQlAH56a+4eZ2VN8qtvvXeGoBD5N1
HI3HqL6WUjtNs3VRW42xNuyCflgPLb1E98JWZxwgA7tXowlIrcnQtJgHZSg4ZTPRleITfe7aqKNK
dv+NWWc5NvZkbkrj1jfeAYd9WhDvDbeGw3B2fqZKHPKEoa305Urb3DfGcjWX4Wyk4Av5LRD5M63J
W1wN1Wry7O0iztg+oWBRHxYwZb0fXRbZoD/bryGALJ1HY5Zme+3RuIAfwrOMerMpaKBS51jmpRPN
huFLohfcmdqTmyWHxVrIMKkTsmjfxF1NO69M1x2coNIE4X+0UvtTWHKjk1wLC7F7v1dYFde250Eh
+5LlEXOdjhKq54IgWjNnpsYNSoBupIBddX3gT+xpfmBK/E2kL4oxoPXBuvRCLzE2dhfGLvU4vxvL
XctGacdnQthNLZSX2jMe2vq2Tp1d6Yv9zJZg5UyHiWVeqLPh1HPxpML5o4grfJTaWB7F+Vx697Ho
rlDx1hloQd+OO18vdmNjZgdh5RsPg3mVVKqt343Fk1dbW7l4q0L/ESZnJL9wjjxv2tiAER3NmFaM
m0Z+x6aHn+y/Vajav9iIDYm/UqeDedzq6M30BhQG34HzWy5szn7PI7NjSddZKrfrHhma94vccMsf
0Xp/4ZfEfjA1I4eAUFK6LGw9rgHLP/LVVMs5r9/UrszYuJwCPr0HJ4wI6KZ4UMef/4MU5v9/qX3S
OsjZTvq11zkGJlyku1CzvLljXdmEhPgQg7O1KjDUAkAjVa9UwG0q1Lo4WShHeINgQvFyFJr2rO72
SkAIFtEphzkisnITAD3zsepO7IrbAEmFZ6mCnzizV2XkbgkbLKOCkNlZNCw5//BaUyULWu6qW6P4
DV77py6dVQuiwhlW8V391m3nU1keNCkOlvWXTTjjjKj5z1abhSPUs8GPd5TFoGZvyfKt0tqidZ/A
vXkeny8YT+98OquqVlKVemkAtZTNyWra6Y/QvjBqWrsZI3z5g4BUolNGMXSgVHtoIcZEsEDN2tsu
zBVkh/Pyck1ugtK4unWEcvwm6oOcx6c4/ZGBvvXd+u/QntLuDXboFoHwBSX1hq/PGZHQJtX//bfE
063hUNL7OnCEuVgeRzUIjXjBAkmP0eaQ22otfkVAvGWu5sr2WBwWWbzxF/iPSsVTEbIj9wrhzhZA
dgi8Em4oO5JvO2uftHz5DT9fBU5rttfqnuCboyDeIt/Ysgd5UI/NKuitOd4L5kKbYExPnKh2jv/h
6w2//r9pOdnq+YzJ3flc60QwN8tPeZV8F8su7V+EarnbD3b/rgXLSjLhRv36LyhTX9vDh8oaHXe6
9LxjX9x5NN704P/halBtZ93YNaYRzq1cGUlCg/2LHsim0fAfX+x9MmGAybrAKcFGc4bU/FpgR0nQ
mOkS8CPUA5de9RbU8V6F4QEE12kbFXvsV4Xr5yJeaS49HNYDTnVwSNN5x29KUhJW03KeBCCwmfYQ
MOe1571q8EIM5niqI9wSg1T7zCGazr0X5l4oRb+VljrOLNfgzitesdoeeYgzIGhniGPpyg0+OBNG
+pT3L2oPqn+kAhWnUt29Oh58ZQeMNmb8iu9U/65IXioQjS1MUMKmzH7VP1DhQG1x7TMhfWLtVExX
35MooObOFjf6nyutiPci+LGyC2clHl645ggY/78/ntUlCzcsRi9wVOdlXJl8o6jV/wEgNYn6bGyc
3l5XES+U9S7qt8rvd+pv+Zwhes+8Cvir/KR4tJ+HiNPbsy1N2vcQpHg8WUVbawAETK7JsqxVU5u1
zvhZGHLn4B0aZE+u6f9DV2TJnargtCyAH7is9DzDKujdB0WP5bNTxEd3gphR3PhALYAEzkswoTPy
tllop+82ajlN5QlIov7YLTBidMorQgoLRNTjVHAGxgyTxfKEh+S2BJqbCajSsI9zrB+SdMfYnJWt
vZoaxhvsJy7kgi5Wzhbg1LI9MuJUp4M4sJlb17pwnKZYfqp6f6TLx9p284Paf/+fNOcph2eU9V8G
qbit7bLkm/DZT1qYl3Ira1z9BR1jKOIJBDx0tBX9f+2V75NRv+WTfsSZHmb2Nc3breqLqtXNZkAB
/kZ/zMd8w2pE3PklkxA607q0E8V7/aGivtqxqF6JorcxKq8tWoaApLTt/EMZfwVxGBPlWsoydZJ4
8nkJYO6wU2N/I4cFU7x+62ivakAGycFUTjun+XIselr1n/9X4/9v2dXdNSD1Iwaoj8vHE7YLnH1o
DmctYXyBE+xUzFFpniq6cjdX2RE/gjqRMqlRKS/2u/Pei67Algk+vE73y2r/O6DRNcuWF4KD+hkm
8gudcJ+7N4gTrfxwnKc+OtfCXv/7iJJykbQpZTsv2bBhIJvKgAThJ46DjTqzufubme4Zfx+VH3A+
AwXWza/1dCPXU3XFgsUAk31PsdqolX80Jdi15t+7JdjyKn3YGuqoqc3F/sy5GlXrXx1gNqeuZyfE
jTvNfdHqa83KuktIunbpoXJEnQ9ZP0V+pEZzeZdFPKmn7k18bVi9irOvPlRMN7NTg+UDEkHCBiOX
P/yYpUlOVmzuCNQFocBmygfbz+hzusL6v3TFWFxY3NG7Yb5nfbV1IIyqn2lZ4m61Etdn/dHi/dXl
kSGwpxI6ilEFpwKAQ2gxE7zdb5pYEDGniUA5YEygCe0V2717rj17Y8MQX/ehGd0XNipz1VdD+qrT
rDWDJJxBEdmT6p5E1sJrWlbqeujAz21V/FM5ssNUpiH1q0qKVGQhDVGxjS/h4hA9tRJROTL2XkO8
gEQ56VdFZbzRmrqN5mVi1vRA3sZs0tASD7z3CMCoLY0ftkYLV0gvSnU2u33GjW4vET1niu2yvxJe
/j2LTsZxiof4A7QBCD1/QxUUKtQMM8NtL2H96+FsvlkD5kYgxeh+/p0gzrCc31JhwWS0961XHlXo
a+VE+FaRh7PBmWYMOHtDkh8nsb0rxxkqabWCt+p1i7euWQt1fCMn+Dt46YNJf5XaBJZmbU5rJnWH
MgMOqXFDIQ1OzPFJ5cAeUHVsOXu9U7uzc+yrzCHBymynLhOfzURaafTyrH5WN386/bsKAXrs7LIB
W+m7ulAcLtMGU2Ye1uyo6Emj+Vcq81BXR9F/BXQha7EncH6b40VvxBVa26sAP6Gs2QYyOvSKzmAk
T7NufbFG7D+eiDtLKsIg2WHHCFUuJt4dDxLb7S6qnyEMqaybT+Uq5Q1nwa3VQw/KjEVO+Q/+7vcq
ZA7j9LRUx8l/r/vkgXs+rd4cNEnqh/MTCwD/VJonfpbuVbvIiS88AmJrsTKQ/pD+TOTVDkOBbSJ6
PSXnsRxoEdkeuLH6eFDeC87eK1XYz5V/zhlyy/OoLJ8IY0zzQYVofjy/+xdC2Bz/AiKvNWBAOGqW
FM9rFTq6/teddOSe373fUAgbOkGsXUUx0Xw+423DpaWBW5gqw7XS7ketSKbS8pn8JKLzOdEu4nNo
14GSxvT0uo3aY2gF7jTR1YJpWE/zCxd2QVWVufKLTavenfIx/YpcdmlHHvr/MqhwO7XVPonFu2Q6
MuuumDDEVCJ1WVWh+iJsf5j4JNex/aCqr9zrdpiwR4AMmYq0GTe/ZpIh0qWoizDvGKz4w3Wp6hT2
tk41SpijGCAtqvJvNnrMepBV48+5roX6rrx2MX3S1nscy3rP983gOK/8uXolGRL5N28sqgHmmvI9
5Ru05I3lXrPNl84u1zX0RJ/rKqqdfYVAgy+b8ZfUc7HHIBD+tvX8UvrVxRFia8A2nno2eHBVX5WR
5Zu0/WzcYAt9UEzNdgoITgSYBYi+1/PzTF3OajCcUWEJ+5pyhUgEWPKjIjKL+y+ZK9hwYNn/HtRm
RogZBtzwvE31ma3LZHOdzJ76VSVLZaZz7foblV+nIIUqrNHvSGgR69RIMGVTJE8q8fi3/vpVKLda
cbf7p94F/THdQ20OfyCLx6C6cpsvYw97UFaQkPtH38y+9RIef1EeFwAWZ4aw2qGLSajyammoyWfH
AN8zFBprLHGgV+mzvcLWGS6n4gpAJpApMJsOhKv0Vtes87jCTTvet25Dp0Hv76bmXYcJ7bQlNGpB
5zGz0UosNUz0GlJTArVqxlC/4hRjrNizgqQoEBCdUv8WQr40gga8Xvn0ZRwQIRIZlGgtcaGGlJPa
yRZi8R5G4dPs15turs5Wx7lLvAyTJjFPmyUt68Msm8OSJ3+widC2EMfsU6vT5FajhBE+BN/JWD4u
6QRjsEPK4yX+U1rTjyugfkPv1AyEXCCnSaR/Mk4aZR5497aDeXJHn/JH+JXisQXeluFXw6MJQLiG
+cOUmLT9wxzYdlXxxe51AbzuAONg6z+vsommIKYk0Sr2o/nk03Fa4w0LcARpAd97k/SmHBi+Ojn7
fomeltRnsOH4INFAwIwpP5x2mY5YPQE9MZxEpOnWW6y/QkZ+WIr4I4mrmZY/8i9nIhvW3TmDbKY9
mRHKESDuI4Q7AxAYt5xZHIM0QlPVR5/OXEIWtvtpneFyuXYb3dna8/JZRQalddGsexnD79dRyGiz
QOfpYcQqxmw+jybjkb3pVZcTBU2WHBOHCUBA66jrquajikDpJ8s5MpgUcUEsH4dZ9qcyimuUMHT2
9qnWeY95Io5MMc92E+R9WHELKgrDTYmAGUIpffKpCND7A9inq9lEaKpr0VvpI3eK6/ivWxC8rBGP
N9UKkzbdvDx16KkG465v8muaagykWfKrP+qvHd/bqYNH02ZsQC0r/wEn8ScBMnLVbPEMhHzo5+Yw
wt0MnX482qV1tWmJbHzHPhhyuupo1q7Aqea246usR3cO7Y5YAqzgbcAJH2Xnqmx+jO8oBJfjMhvz
uXGA9IyKKQBo+PHX52ii6kQ60KbNap4qi0K0g48+x+42SLzx3JuDOJkoJDc0PWJAFilPehvQJWtH
hg55hhGW8RCs015+aWn9o0YCbWrTe0ntAQglJ3BbQfVrLNz9KxypYybbD9GfGS3IRk+9vFsZ+P18
5XZRvfOodThYA2np2JTtbmhEfJpLGkhIIe0kFJD0d2bi09n1XOsaVJl+SHkfh8j1rJCDaiuUO9tP
zJS9ax1RRLnNz7WxkRHsvN49M7HXxfB9sQ5d0O5lh2ecF+x1UN2qLK6zILGCBnTUTbiLtGlCq+87
Js/q38xhfZOQBl3s+vWMy8aZspZNBwhM6yR/Mh04tb7dOMCyfjhZc7+BjIKIyhs4xw5hIxPBObfo
Q2e0HbpcJ3WDnrFlMkj2bEKnDaVRPhf5AAVZiL2vox0r4s9KtsyqyfN7mXM/Rz3xPjdna9dy6hqn
/BjqVnnz59AzW7G2Iwr/Gtlt6c+P/eCB9EC+TiR03sUhRXb6x9nIHl3NdlYZmGZeRQDNlP5RMpyL
xP2bIq60aQrYZOXz5N0XV9viCX3BKhHuKQQRKJkOQGDVX4FQMprzUljIDRskhHC+4PIBHm3ozd9k
6r5mcffopMPGaQlX5ngGSiXVAKts7YNfZtu8dsKs8jmmuX5xZwN+9TxdymmCXRBxr9I4PagnaWiI
eEN0taHWs1nWzEl7rWwdMms2PSnRbWzSMxudPYv1jm0HHCCipz5V2toL5FePDMDEl9SoygczXTQk
PTps5DhmxGX7mOdM9Q3sfBtXgHpW6qNki2r8vBTjXgSHZkn2Q2WegFwfUEFs/aV4zFz7rzMESjHG
yOJFFI8mhn6bKs9ciGYZnsQ4uGo6/qhmZULUZ6iSZ4Q9fayaEhEwJUZi63xAjb+aY4W4uUze0sy/
NzJB7AsOsyf/veS+JzeW5+2iqQiZiLM1WD9bNLfZL58qIz22mXdnkKvGXwjo35vVt6aXBcAEhrn4
HmHUb1Ho0tIxjCjksgodJrrG3OEWdIIBqpU5uk9lanxg3+JtvMLjTk+cIOws2B4IsaZtE+TlyrfK
v/h7P5m63KXNoKP4cwHlNXcda/VHKoyPQXe/CwZ9Mi5m+dPSYKjHlnkOy4estYcuN96sBlTTF90e
QgnU2J6SqvKuxdgBQcHQDIDGii5G/2v2aCHLEGNFuA/G95B3XEkRPILSPWdut8XT483Mpq1rFW+L
JmjiafE9GuaTJ4dYFfQ0BdyJekTSoLY66zpH05m26isXx7f0mLugzzlCJ2f4gaIdRmPCbtJexiKD
ZkYWMSSWRGIrE1JW6Lbp4j4b03g2LOTYbtTdjMT40hd5sez8EmHzvxrqCstDMIah9W+e8N8GbWpX
U8yudop22E9LUGyw7d8aTrpjUvlHNlkLTTkkQG6uN6t+sj+tqt07abeGzWis7DJ/zmt66F0j9H07
Ke5gFiTbnjKhT8WXGxkl5eK0scr2cXBII+zC7iGwT/tiju7TnAIeVK27KjU1nMkcUe/Ro2/hiWqB
GiUS30w/evTM+ZXL+lnm3kl0FLe2szw4ekXd2mQvdLCYkc0gIPRGLEDJkSfNEVMJyBIwF3uxd4a1
bFsDDBo5Z6FnN8bXHh2VIOYxVmYo2gEqWvduiuDIgJkveO35up7aduXVlCFDoh/9pHjSCTBNUoRw
YS9Ttpyl7/9MDLOgKp/2saEd4MS052ZMDl095VtDi1/6bnydK6PcZjjmQP8a2Zi6vZJDdqQHG0az
todkkNIotTae8jf0phpqiCSFz7dq9FGBvmiFePQ8Od6TLAWchWUc1wtZ2CohjOszZYnZh+Tthwbi
uDbUH/3ILOSOQqVH290MCw0uow0X1/uVIxmooaMvMrr0Vsr6nOoWwKXQLpWFJJ0Z2b5BV6XL4Nh4
c7asHVNunMx7xQltNXTyIBkVhvtAipCRTG7gkzRh3HJaRXZvMLI1qdclyAgaxwiWHVGusW4mH7RF
48q79qLtjN3ZKhm8F6TZu0BMaqgQqgT0V4iByxvslHPtNq/EjT2SkS2szkcb+Nhj/EhiZMdyMhnX
nTeUbtUxwpoBqwhaE3q9qdAVJXl7FU7wLbzpO5A1ZHoOKeSy65L7L02SAZSABRTurq49SH8CBYr/
olXmeunkjeGDNlwK3DeQcggDcpVm7THSvhUDgnEnI2etmUFlGyfNwRYRCja6/VsyA++oeC7Q37Qq
IVVn1GNnzwWpnzvrb34+/zIU5pbUI6P3jEfHrHeSAjVunFdDJIfcH25VMZ6jZXpufX6fB2c7GNje
41htoqW5pFPDwC+ctW3h0V9Mp5Oa08bG/CmZVyWy8dp45lErhruEW4QjzkaOJukXKXCYzZhLxpGg
I1OGie4fhUi/wSvWvcfeHfSY1jaRhcy9z5UbiaYIQxBkoPgxp2AHG3UDo+xA8/NHvRAT6qJvpuYK
uTPK4qmAMD5+MmH8wbGGkBN/DswigsSBaaSm00noto4hoWjEJ7qx5PD0ZFLLg1DkP1goJkmlaVgY
JyvJGfzj75Isug6g27pR/3j9dBEk4JNg0FGaax+d4R0Dah/k8tl2GaJjOyYnY/SAiIKD+sOh9xiE
5CW7GtACtVm4OHHoQaRv4gyaEMKGqubVWUe16YzMe5TJHM5Lcil989NASsEoqme1WExDAWbmBMrE
hS8lpoM1MpDInrZFDqwB8GB20QEueoLGKnjHLPlpAUfJnHGD9Gzl5/mj64EUL8bRJM3wpHMEFHgB
yiciGbA1k71e18Q753lyzFsGWRaFDuI6Or+DQvSBBIuiebGKMhwIYZ1bhEprLoimA0QHsNgm70Nm
S9EaRDmrRO6ADQ4pCN6NW7N79Wp7l5rcvtjArxYDqSGFZDd1cADh2UHn3hdAzdQje3WzYEC4iSI4
RPoIOkPs4DOKPP/0pHkwydQ9rn6TqRhN6t4RNwzU2tNv6gVHxqe24TQse2ydNlOTkODmx0JvbwUs
q2ColDAfLMEor3hNoLADPW3GA+nzafbdre6z72SLfFkYOyrcjfpcw1A1dHKaqM5QQw4MSEOM4aZr
q7d20pXxyqrQYAXp3uyTeyfjCMUZfVUrOtSZ0tMXfcNsq1GsRDZA0glCDO2An3QaCBgqDJG2aRXp
NSmpN30m5dkIWiaGYhi8kZk346EtYW7zs+irA0r1FxVBJAest2jmsspyjs9eu6AbzjdMSNs5AHdL
kd5nEEqLAsp1rU9nYdX0UVwHBN6RPuwaikTDr9dT2mzbGsINkKzHBCab6rwQkAPYJuq0jAPZltnv
gibi7Oo0Sejh4sy5YmgJN208ntvaRyklSK89IBKTD2zhyuakqisZOU+1Ox/mrnvF98KxkfaqONdZ
y9UlhKqH8BrVCy0OeOKclyp5TTuMcrLixSf99SEEMqN8PXkpEE7zISVXjs80tKxzGCGS4iUBWA04
ZaGrRDI8YaHAWyu1giHAmZWu/LqhYTXOXAO8fwc7EMSlw+/UGD6clfxqp32jLsIX2kFbtSwBgyCK
ZHmgrjgmtnCP+ArCiuGm4Ci/WtThQ1281Aqgn+GyUp0kvf5WwylKAdl1j+Zvr5UPVLBvxcL6EJbH
ii/iOH+wfV3pfXMqnEgnhmU7Bg+RMA1PTazFkA9ZBsjQmWwAY2CMa8imE/sFofOAg0sVJsxC6jGM
WNAf8Hb0LdqftQoJCyHLQ4KeDc1FVtoeTTsGFrwmBBa4QWFOgaWDg/7H5RU5xjlmB7amdZKOSwHP
A1t2EEN8wkFgHs8dK6m3ZFXLSxwkTwP6yLGozg79J6Y2tFSDEdYrfsbYtWYdw2HrfjndyBVMv9mi
g0tWND7Y1NYOW60jLerBUqUO5APQ8G4i2XadsE2Mg2/1n5OfnjL0tspCwl+eXBgonf0ncuejNxbf
Vkcbc57d42R3b12xHOH1YURVuy8qTFZTh/DEgJsync0cZ3ymmjjc+r50ThkpkJ7KjbpGpvqj6o13
Rrus3DFFvARNs+m9rcVmTZK7PplHh+rIJ5pAOnnsqGJ6BQR2oR03x/94Oq/ttrGmaV8R1iIycCqR
okhlyZLsOcGyrDFyzrj6/ym+8/0no7ECCGzs3aG6unpg1NkIYdrp0rfZK59zWN9eCdEG4gMGlueu
mYNHTv28NPRu1uODx8Vm7zPEOjYjJSwCWL06jVJDomtiRLjbr+cui656g0Bias6CEXsyLX0l63nz
rfQ2LaznIfWoNzzaw3ddW/u0CW8QIT8kULO3LH+qUm7crk+m9UthBN3silvp4G7eF+YVoup0TUBN
WeF3SmOJ7T1M69MAj5R31rMs/jwd9GrqbKYAPO7HsfspA0pL/j7u/5H51I9zNFB7ZLNmHJQceT6+
pLv4p712f+Phk9IAkfN1DrJmqueUAA9Em3KSxdxNb3buRrMhJFrehiL9vaGmvPXBm51kb2mJLhkr
naPo3gG3tnQp0xECkWc68BAZoZXGjS6QQ+MaOB27oYlxCwce9ulxyTK4Msx4pBqyGdsLtoWSdg59
ZPA+E2bZmemjfNuyK090Q920bvvedPYvO6CxAuGcXbse0KPYlz0MsjjerzP6I4F5cJAppzy7FHfO
aN9GS3PrUGGOoYBFY/kydf3zxgHO1ukGta67FWfekV3Faf0W+vy79PeUxW6WzDl72/ts/gbdu+ZL
6Ayw1ctD0aDX5r70vBYrho1Qnyor+giDiV6ncLkOI1oWrTJUN/6dx8TIqNhuqd+e191EigPC7BMb
LmtyNoPoPqjL6kopqdmFZyccJwqSn2mEmhmypIwsBpjPMYfxZ95Cja+74zaUFKzQUkGiTse+Su0H
m7ZDvf3GR7lofSq2GB9IxE2LsAH5MK+iGyKtU07IaeMQPDyRXrZjrgAd3z0FUkvsIPeuAP4o+IlN
Fp0gJBGDfS2bTtifbM0ezRS1fyietvMyMOp7bup9CZsvJl7QuEU3eWFd8CE42ui4aGYYh4vxSxMF
Brg8t3KHPfe4qqmeggB7Lw3QDpr6HybmL2XTshcdPjxi1l808sTQHyaEq2wO1IzEf7gcdatJNB/o
DdQ+QWGGJJKmLtcJDsVAby9t9kNIMoXqXYX55DXZ/ImdvrRb99RnxlFmNuTiBTHfliQPzNoF+6Vv
BkCPx7sqw2+9Nzndyl9fTTOAM+fe6JHDksdGiI0XrygpBJxKiMaQq4CiH19x9/xEr48veZDfIk5s
iqzBQ+9QOxidf6dRfXrFj4l36G0IVY4GImvUFCyagp30kLrzdZnRdmzd6sXMRcejPPScLOIh5F58
XPZpyqK94Ee58RFj3oYMB/L+bbr1GudybtfhKmgdcM73NfQvZRoaoDB2zZZer8gCBmRg2cD8KoJt
iJmE6A0VjmL+U0C7i/8OE8li+Tlg3RpCfx1xqCyL+Vv5WD+lKFGuhxKT0dnMl+XZvMZ5gtuVONQi
khh2b7O3KFdEiD7omCQAgctYMGQ2eWQgGpwdiHriFLE92ICK35LZIQP4chbIElzQCNubkRWqN/ta
O8Vx7xNqeQpxeuh9Fah25OYolKTXl+irhdhTA0HQ9rN9IutYg2wCVdLm7uxxbDx6sKnLWY0Hv6Ka
jJ13boAXAeuZ6/NUoUHIeQ9y59ZxGeEbfo/AjZb7MgZ/+rq+xFIOznMK/uDhGASE0Y4ODmDoRTep
Xl/MPNuXSJBZRGMzkevafYFB3dgZky5N52a2qe80+Z1R0Nnfx4xNE6AYIN8xPGi5baB1Pq4fSYym
8DitZ/ax7QRHu6Dm7g5Hg4NSruZRAb5CWDOcTj3GNEOfsiaQ4XxdDdTbwoQcjh0K3wGXszXTvwUK
EdqgVQu1ur3VDh/Rfex5u2hSXS+ZQMbvYjKeNp1LwwPqQyQRRGgmqtwNBkT94chfJvh4FjPM02MX
rRlFW+RjmvXNMLLfCji7gG7dujqnDpiDQTkmts85QRB18H2H/NMOJu0O98G2jGnUQJTiGlNdofYX
VxNCDNadLBODpXjbFYk3ieah2Zh1y6ZX9LxtLqS84WOYd4eaVFpvtfJvqXkOxcrAq/dmQSCq3NHr
M18PKYh9Rxu3cWy7+CWgPzNOsxNjCCQFhp0qy+mn4w1HN/itXKWU92Q8AeHcvukoG1O1Uc7QeGV3
PeAAg4qBZpv3UJP0+TTTJijSzAx/o2HgYj1sqv2zRUOW39zS4vlWkJHorgdigsAnFG+325ZQwmWC
aBqHt2SWB6T+Pg37yfK6+96gDN/ah6Rq7vRnemMeMhi75Ate/BPTaukgJkFmXTxnkxh/jNKQjGxB
yNRBFdRfCOKp4vDGrJglhCl174O5v7aS+eASUctfkPY+Um0dMaoV7Q4r7cEXix0sT3g7ncoIpl9I
WJy13r8dJVs5Ajdf78foRhsLM1B53/RZXjOomMIZ6aO7vqQB+gVEDnZYPumdj0593RC6V2gMms5L
ioqY0sla3aA0+j0nIZNSDOqa2pGI7Vz1c/4HraJjjhmtmvLU18sxsZCZwHzStpVyVEr6VWUidzHV
WPaYPqdbTjin3PMPY3nGxvcsxNYw55huiNp7twln0yYnoIFGM3wLlOD8LsTyMtUIGtZmdvIg9ciK
sPNiXipVbTP+wIVdubyHyftKAGC4tcvnEaM0xF2ynIzEumisjuZvwqYYcRtKCVdsJ8ul7QvRoYoU
7V6LUiSXT2cdaHo8KMSsIhjUo/McIr4ld6GP58DX4x8F2CWt0ZQFLtuHORZ7PfBCAc5jKnAIyOWM
jwoZ4vqDNlUC28eGBF6+z4hpX9DqY9H1VgnrlZgOeX3EuOCT+AYbygKTIqKEKDjhU/7P/ckSGzRR
F8gA8OAofV+ndMl41nwjjVisoDX/27GDc/M1KsInhXRcTznsRFxZw1TCU3FTNbTkFQ6tXIH8rG5b
pwW/ig/XlqoZJ4GrqWjJyPPdseFIWebnhFnEdsuxantyMOyNhiOsDio1UJLm6x0UFx3MAPlCWc2V
7y8l9D9OR9SjatKgogLxDfQ3JMgq8y+5GOyNkvwezoBOVlJTszJfyyp836jcy6exp+VsFRQpEgaJ
OTjJL32S9gZvdyOa8Ak1uT0ETK6xPD55kWJkYhi2nWIUdhSPZ3oMYw+eeVbBARbpiT4k5h3PZFQ+
x4U1C5z1xts5DzS1f04+renTyLB647QgNWH6P8ke/Su2EHlJCv1/Mw9Lvj1Wk/EjmmmXhl4Dme/K
AKhEtxFG11fcFlBLtkNN4b63iMZzGlTZTziXWd4z3F13LFdvwWqNh28wx/A6bHfvvjvehawbs4AP
Kc7bRUmQjjH65Wlk2Cree4hgZ8VYu+SSR5BTU4WfDz7rHxJ2ozFgQ53eHZYJqq/9Zft8CPmOSelz
JWoPvOkGohL2cnoSbdcM82M17Q46LAVbPrOKTw0TVLC2iJOVv6CY+jzuaqinpXGnqNCOP7YpfYj7
GJe/3Lqdf85sGr95sTqBCmf8CIcAJQAhZzgXpvJpqG3eycKVO9UTETVlWsKb4a1uvDsdEI5o1Y6X
7EHJjckQRbdtDxgje8yPGpbuEyKxLew0udWdukS0M7XQKHKuJyBwACNaJ6mWut/QE5UAySSk5Xdl
wdK3/OPCW69FCS3XG2wCYpI61X2aHX273geb+8Ym0pllS9GGckRl4kGJhjMcd+5L10Gkoeq1S+jF
SeONVjEk19xdezfVDZOlqNbAyek41yiDUrEgFq4q6ymBHzr73W3d2vdoB8FW6OEeVCtHsLuVoy3d
FNm+7LgaqDGDDqc90FZvL9c7X1UcOsjwL4HrvfY4gjjyn8B0RE1rrsdpuK/z4rnt0yfFdJ4mle9s
BJC8xwYl2zlsfi1W99qtBtBq+kTW8yvhPAS9eee1xrsHxU0JsFbBt4ffUVQf+4zIr13zRwNyld38
CQf/c2jokffm9jdYs4/MD4Pdc69zD0ljxvsKFZmuw6U7Xg/JcXxiWPEdhMcrc57BJO37au7v2bzn
CkVU09m9ZKDjzBC49/P0jDPcIpRER2Bq7QGVIkMQb21YC0ke5WkO4FuRpZ/52JL8GffIZKEYZ9zS
5Xze1fElfVfgu5KoKtLnzKRkuXGyA0JKUzXA7X1/fUzS4Lly3J/jGv6oOzrZqW4hEvfB/My98nbN
Oh/r8E9f4NOcFYnTKLOuvMlFdTWgLTyqdhorGZ2qoHqJdtsfm9jRqtL9jjRRLpGGiJM5uWfFAxmY
Wg8WZ7BhXEJSmtie0InhSgu5IPDV1sK4oPMNE0dd50CuczbQlNEND8n61yysHzzBr2LdQQntirfB
DM+oGDiXYFNLgKACW/bFDNMjcwoATFqX+Ga98VeOBoemooipAGakYB2USMgsPSUhvAvdYkgp8bk4
F7hj8N14C4oi4D4jQ7WfMfmQmp9CqzriVkroYCN4xWIHMMKReKTZQIzb5Kel0CCHfD+pWPDDWF/8
//xUb4ZvNfUEjjR8PWWHyOeoMwBZdCKAmjyZz5Q/UgzFfQj2k1dG/OAI7Y0bpKyn7MhMUESHq6jk
tTHPhANcBVYPoAXJLVxDXYSb8A2KeDuKkOPLTBcNACbBXANyl7/2QBR8RJV9G6gjMr8eQLjfc1EZ
fgVXXLH2aCThpOekIBhoQuBLw4luDptm+PF+rOWM6NelLFmBq8tl8gxhW90DaAmkuITTGEc6Jh6s
DYlyuIwR6yl+3kTZOqGHkJqKO8AcNT54RBUbYDb+AxXqmox8xmZHCHQ0cYRwWn89tNGfqA5QLoEU
cpyhfvJ7dfpeD6cOY5jN93pbgmBx8eH2UzEM/iXqu0/WnevrgfSqyUia7BuGt1YZQmChnYGbrJf5
WgQHFjyN7oYtx70vP+Q29Cr0y/y1Xh5bZBdT30R8QTpUJKiNCc/huwgfkcmEKLTuyeH3Wnh+ISVr
nik+j2oXISQ1zR+sEHZbmMRQv7BzOj5dcQ3Xx1frv7DqJ7BBpfzl+Jur8E0GkDr+eBYsxU7gLSlZ
UQY645LlbR3uDb9Jbz7MbsiLLCuUHTQVFWQn+DOkUa5ccCaTMFwBiAWLhx+16fulFFLypGyHTqB6
fpPbgLaQic28O0NS9Ig0+O6Eji5M45USBqCUY8f/WN5DSrpFAn0yo/GOxqJfxE0FcdO8ukQALAhJ
krO7I2oQWUMOU2BDrXNCFucgiI2iyN6BFDJU7qMWcww2elEirW+P7IbpWofZLX8YPiO+OCzch0em
m3XtUQaHNaONB2oiwhX1u0rJaUR+6gDPNWz39LBYwRPMyhdZF8WNGbs9xSwwJuYtQ4OE5VQALS9J
xwF7341PVVSfugVRdkS+TEEmPLlTVVeGQSGyerkEmWg+zneet536PLpWGlEUy0O8c0CjmvCTZaVN
7VyM7/Qb7lXVHr3wZzGFpzIw6a0SnM1Wos5nMjAbbAIThaN75ubyoFBHIvuEPIj/lt70QOdEl/hq
C+JPuU9uWgAN3UL8pvgkVuWcHRwN8iKw4T26G3t6BwNgzxuPFH+Zg7eoBfmgAJ8WxWefkd+6eHQ2
twpB3hI8Kf9hFRQUNEl1f0HhoOlUW/NCQH7wGeXL209tykxMzWNpPIAwd27vUwclNgpJ4Ddzekx9
OAeud10kwbXugP1gseW0xgbNNBmkH3NUef4dSq7Vxa8eXaG7EYng4MlzHpv8lQtVjgNYVtzM0Z+R
oh1qmwcPAxd71mNN8TeZjPsFpi2SdRSFGSudRjoWk0f1yB9+1TMQMcasTJszMj8/9bke9XQxPI2H
XR7vYU3TB03/JqVDXqggs7AHVKLawJnglCp58BzrbfERt+m7BoWPlWEJ+Yb0+h8m3Z1A2q4ah0ht
+7TQkSg8Z887N0zMCYerJWPoTKyr/zqgxEp79Rtmt1uRiOhCpoiirQuxYtqFx7T54s5H82Qxd56T
4Y/bxZYTtPPubQvJFSPFqiFZTCTPGza3z4GCFoJAShWRrLkWxEIkg61IaQ9KCIbUYaO8vyfdFl7K
vqF9+1YQu2x5D7lDV+R1qteFw21ELXq0AwA8cf9dn73mZDVoJMgtwJ04TuZJf9CrsgJmzx/KWEwz
IIfzQrYDIuXoJGlXz5byuoI+sMHwLyFIEDmPaSRz+ZD673G/npUsLYSrXmj8naL4ToF7aE+3LYbW
t/7Q+JSl4XlX2l8oB+2JOwDlDXrK0v1IfweXF2mwA0Z0Fhqe0dxTmViBywrymCbRSTwRRreem8w7
23RjTmCEiMYj9eXdOD60oLy9UsKjgo0KMTJMgjjbhWYw9JSWLAR5f7FHEFrrN505e4BIHeMwtC/p
XIxav7b3LAll6zFDA3szf2zOy4S6twyEl7l/S6jGy9BRYURZmsbhGJwxdN+cLEW0hpkdeUoM/x5z
NGAeI/4EOZGygfkDgjPU8SeIsXsdJew/8mRkNkpHwU1kqWyDFFj7Ccs5Rmo98UdnLz8/m+8MFscm
z5c0VRUofn/EKAgMCVJ6XR+yst+nES24LBk//J+5wdTpaVbQXiEfbFiBtHgpZf+C43Tm/xfucEfs
uIGdzv9hY/hdbd5qvlfWN3UtkSi8D+ISNoX8i5JMrTGRRwIonddfJI84xoYBoOzzltNKrEHT1wXx
EciAIeC2uDmyk9k8IbFyFGTB5zGGBrvax39Vwaz9+GSSyPNb/XJqJ4TEs9cdrQLdLpLZTOoPnaP0
hZR6pDmHygtFR905Bz1jlwBxkURc6Wzil/mZWDd8cgQhoIMOGpcM76AZGDWo/EuANkgFTieZkGL0
Q1lM5fAusLG9AH433V2w+wnqiJ1QFb6jN2MJkOnHsc/lvmEATmOSuaJMEb3VMWp9LLdC9njDr2hV
lYsrP86mgK7x7I6/1LEo4kar4aCUyw913gSj8/v/fcFFmfTNrSZziCMGDLCpWHsWFSyRFROWocMy
FWd6Hm0XcLY+kHnKPHARcpbetA/b+v2/vbAzP2egN9yRqp06aepKcV8u1oRtJIu54yhxVc68jrPH
Hnei4Rojyx0Pm6VzdGD57VnfaOevJqzRbvmwG5Jufsw3tc/F/PIA/iZ6TQFnuBd+QFw0B95tW/eP
OnR8h++H6TOvsq+fQ3I2i7Qcoe3rOr+8Vj/P9+Dl3Dztn2H9ZZJ6KzRWGZmsl5CSAC0BkWRNWEUE
BUhrwCAMhCDeWsoE/cb+BqIgqr4UG6nSrC+l/XejLAIEgES4+blEekXcQ7lk8oUCfhXpI/NpsQXz
1DzCMLwRt0qMCa5M4ALVCww0hh3KNuHPCcwWhIgFQKZuctAWU3jZjvl+tn5wowKMOoq2OkWbqdUY
Fx/4DF8Tf3DQFBdyVBUscnW+EMYSCnfzV4R8EubdNB8Cwt0NZMVNaXtKX2yoOzHvSHeWztGNgkZq
vrPyH15k7FpXTPh5zYDUYvApGVNwCT0oDaPxBzaqML4m0rTETI/ckFynjjxkHLZ5E/gPAeMwhLku
AQM7+HMFyHHzpW+VVAaV5mVU5kzg9SHpz6N3qVFxKXFyWJUMerIC9t19As9GrxnSAw9GC8aesXdX
M4uh+wEFXzEl8DchnADSaP/FH7zUHqFC6H+YtxJ0XVuNk8mmYQcvzE6AQHUtK1ya/5YTxVOCOEzf
1r949BEIHYPDfcMN001z3Yzx9Qj4z4VZV3YVt6mq72gVdK1/5wTSG2M4vO8id/fm8rRiBjhT4Fx8
mIy5TqQsOYjb1NE9nXXyHhzFmUKj1o7e6zyjyYOaScEuCz8pl8cUoUYqoj6xjKqgHFHkiOEM8X/3
AwbRzbtTGiN/QCvUJYxuL5iY406Q2dbrnIBY0LpCu5JyewzNBkaWHjVb8r/8n+BD/ERZoJg4fgDc
yu4PLhX8Mmd0Fd6Y5Byza5kOTG2yAwZ4WcLpxkvexp53kN+wkH0heHPBoQAZtHW1mwTB8Aq2EaCn
8w7MPLkt6MdyQYdLyrsJra3YfJFI8sHabwt1UCq/nfdb/q995NVjRqLyd+jbQi8xNmgVA0d5t5f6
pFBzICFtfQUeI85TQLzM+G5AUggvwrJYBEP88cVdQRW57AvORwuYXfnpazwhj0H+wp7hi9JSaqOH
hXeC4WcC2y8FCeBHejzyMxXRIRqU3obCGiHShgwpqATnTHEI0f6VB+ksqndHPSXrtiYfRjOjr4i4
CJUwuT23SKh/FKcl+dChYiOJV1lwIiqwJo5QAk6uU0A1T2y3fKBKCMhXM4Aja8ji+70inR3ABquk
gmdLtiGXjiNl+gljwS540S4rH8mNm5Qjsfm0h3TPl2oWLWfCnpWI1fN4J2iJQ6U6PKfDgPZJAy06
Y1cxzWNIueUbRZ2NZlzwY75gA7RQLANVLkVWypQ5hQDzW3XJHTp8hj5IOfrOWwUK65+8S/Y+rlbP
g9nW+SR0lCv5//Ht/2reOjvzQlRbCnkhoO0IXZVW+8UfH2RfZ9/ZIKun1NowTxUlzAwRKb/+F/Sc
z9HZpMIdRGfstcrPSsf0V8sOnBeWgTAwfg8rSHWbgCAg5SEWANZcif+IygrGJ4zjm/yMPoF9pKq+
zi+iLoCMLQZdesLDHrHT26R9VKIk7/lfdHQJPYnsWkrURAnsmgsfhT3B8fJUIcB0Y/Uvhe28feWO
FSthWmWYCgxL1ceXIj+Ljf1ayJwFwKeFc+QKKjfwsoq0PWJEPFBg7ULRqzzLu/XHnx3TGCjeaefz
buzVkq9UaoJ3V1REyKKPNnz3FofBtAwoziI+bU0DVawEkISbEqNjMHnhyXCMk7dkNykSfFFUQYTp
EdTr3Bs/fRCFg0/A69IdQJ/d+JtjKnIdXxg0fcOcpmhHB9J43ObqGSLIk5XXz5Zvkr8ZDz7U0dwP
KbuYxWvcIXnJft+K5qoy4U1Bqm5223tST38SZCazyaLm5fa/nJVEPtxiJlQYz4XTPXVLBhc/OkZo
X19CpB4SXAaI1YzNazniGyIMBGT2ByjZbyrKa/mT0r5Lg4im1PQm7+M/QONooELU77v2BgSp3A9z
+uQl/rnq2qd16m4ZfvDQNt5D13c3okgVfURmvcQflDA/4qR/VYF8qJa7eaQzls+ffftDtYihQJUq
6n/4RfhbGQgjue4YgHUXhOt9LEUAlFO6DisQueIojzYtm+NwqofyMeusezb7GyLAjKSaYs62jR0L
jd8Z4l9X2bh7maJEtb6j3w23ywCfLUUeMceVubuE2DkBfgjGmBqYlZ+VFw5T+BvvT/ZeHgS6ONT6
K7Az1QqCYqPaV5gHyEsMw0GNihkszB2+Ewciatv3nLAhcVJI0yTBqdEeQzMma+SQhF5AV05bv6D+
f2tb4R1+USxa2zOITUCWgg4SVew27nXILrWc7a6C9ROOnwxFekOi/WDM9LOxznLDSUqb4eTc00/z
fCHLtlQwNsf6K9uX2AHMHTQR4LD1g3va5fXJRTi9K0JGDTanec7uFn+89yB+XLVI5AKBnIutfx9N
96rtv8WgnEgeL2UVyA89LIBROlJCzczMebYp2k3ep2JcetfFbD6SvNLn/A+ysV+rw5yT2GaYYvVC
gfsD9c2nJkaztMB/9b31lM4ePM7ibFBJLJOFSQyBeU7gACuyGTCYCdwWD9wh2zaV4miEQb8APy64
V7VVU2KLvvdNY2J2TLaaTtT6dGH9zsQ8jovIFKNvMD8eq2DSyLkFHRkIgF22Db97Y0cStOt/VEOZ
7EEoP1QQdXJ04IkjG1oy+3a52GgX3mPobl8ucZMyy3xbbi5umyjOz/wDSIZyDNUyCU5eBxJQEewn
598WCLvYmoGRRItGwH2GkXOg+/S0bAWkgOljSlHCBovdLca1sEacoRkGh3J5zeEzrNYPv3/uMKLs
EtlGcVBSrz7iR2SDMXIKisZiuFcNNKCvQZCKiPeJg9NsiBUpcZKECZcVWs+tpZS0bAoNeFaLJJ25
PVf6WgA0q+6FFR+ImrG1YlMJPyQls7PpVbEZRowJq3KMSttc7yNKm2MPk0i20qzj5zrNfxI+BGWu
xHro52uHAkzGzcTV70Gb0J7fiKhw4FyL+xcvhuoz8Z8qw9wef41r8fP2XvAKhl3BwUpdgbO4julf
rqOoM+n6k0w1nKmkT35gwru4vsWy4kggjCC0ICct5LgGmtpZw5dCv5BBPbRAIr5DF5HvqGREjo89
ohr32CGa4oOJreGLnpWqBT4FQEUJBC6WHIPkge9yr7zxtfrd7e41/wkcgdWSmoY3UdU01puOulsg
gX3WVP5OZBhUBseTchWePuXALUQF8oeR4msWlOjo8pKa1yIlzCw/4IN2FS2QFloLUXTejeGjkCQ3
RHeAgaVUK/iEdv5Bn7+B5I0gdk4er09WSqyjy/Sd+peZzyeHQn2ZQ7MeXyYpcJoPGXTVinozbyHH
9wsUw1dyVYvACE9HiIY8oyISwsLiNIXLH7oMr3b8dEjrV/YjEOqq3TtWDDks7t0AMReKXy71U5ve
rApQTfVq48gb9ZF0VV6tGwSxn1FoUncPt6P8kvI6ygUd1lFMrALRJtqKnpeyPI+7L7MNrmKkkQXR
t0ANtE9+DJS82RlCkRQGRkkCq4Q25uhRAaIjpa+Cogvwvf+eVz8FJKkwrdqKCdSALYFdEgc/SJoK
3iZPzU4svW9tKIh97L+meYV9tPPgtxPnkYpox2h1wBEv0UuPyhGa2mYEovJbIS2oTAcJj+jIaZK7
bvlHNRWSgVvRU+VN+WvVr7grLimvErC/VzpYiTa6ID+x/HyqwCdBqDqKG8wQFwyaV0tQpioZtwl2
MPrESxh4nXWL52H3kas06fv/jlRApCPXDcu5S1F3A5YegfNnQlsyY+pecHrhRYNzj/Zz6o9It/7l
EsxUyqodY3G+IC0cvLw5qIAjlSR+ONAGt6FVu4PaBuWlerIAykKUKklElEuAM/VEcQ39w0rvwbVl
1UjcuKvCupgTZbBoUslbsHVEJCii6KConiRiV9eH2H8H1Q/weqTjvKMIc0arGNinqii8J85iPzQP
YDKq4wsLR5n9zrLoF0phZlHr5luD+U3irVQXwqzuhRRdWx+41V5RLATy57dR0bjO3I2Jy2TcBJM+
smBAtbJBAwlsxh5UXcGhKMDb4p3p/Yuao9uXoWdTc0e0B3LAz/buRwtqwQGA6qEoSgeava4XeSFe
oT7UXk6pioZcsAK/9DvImc2rTik2q3XmV8J+bpjVgP1KXie8A8UT4Wsi2fhOcGY4dIK6jPjR2kQM
kBZx0lu3CzU6fakRLquW+2RCrhMGQo9T7yAdEjFbi3k7Y+x2QU69AnrDinZZVv73dKpmzC5Ef++T
254hBjfuv1tv3vAGecyMg8wXbpM307OnumIGLeXYDvudh7qGMT+orGRCyxjL6VqRmpuU/+yKZt/b
5kk4z0BfNxN0ggt9KYI+QrNG/MNFU7JjMgWKvZDCltcyRBql9OHd0Gk0+/lppGa7dd2bLq2VncPx
cWiBBcdkuGvN3a/OD55ii96NAUmoEW0llTpC4Ne5oOY0+rvvzoUn2oOjqEbWI7K1rN+7vGUWaFel
N+Xm/lmdfN3Pdf2QwtMbuvk1DnZkCg6akn5LudeK0X3vembBpBXXy2PGqfbUkC0kYjtmWlVPYbP+
rEqK444vj0K47VQBok7TSSBOXU8oD/WcHftl7GN0xlBUY3gqxPEHyx8/BPk2UQjMEbfRMYYtbVoA
rNFs/9pyB/gRbih6ousvpFNeRn/7doz6R715aIPujFtZ4IkRCkJ84PPc2BGdhJWZxcCTCdJwSNOH
Xn1vNYjAt9HT5BXfpmPd5wiDFOu2n+3+D+ofqKdsOQQsDBNn3zlOKbO9R6RTmFH9q3FyAs/MpQfD
Kq/KzjzAGlMGKbxk56NqP7zY03pEVIhRo8p0G/gSif9qtV+ueyqxRqhp1vUfrPZEhZovwrQvDCJh
gLvxKajuMHDyhuAWNzHFnI64QrwjWqpkCbFZKnaIyCejKAMSwc7FPO9UaxTw28/NqTIKisdUl9cX
hEEYGODjhr8iOAWk4ysbRxfAauk2lEMLTqTSzfbWsVaMJKS2oXl4M8L/4yALm2KyNFqbKj8KeGam
JkkMVgg+ptZDtpgb4SZnMrw6tc6XCCn/R1Gd6MCcbNaLB7/YXv9Gb43bwD6KZLOimif4vKm8CwSX
16hE2d1dTROCThCncknaX7JczSmUSYuhu2Ywk6fXjLYQXN8MGuFYKENtt/DaFEswM4LI59dicALB
UGDLdeUHfJI37qWF/45Z42ZW/k41DqXWBpSxlBEfocowhBdaks0Yz0QVdGJSyUIt71v+fPxJsT9C
N02v0WvO8rv9kp+F0+liYU+7y7LHwSChBiDHk6pSwQph3lZYmk4KT4eZb/AL+abdO5APf/KUginE
dk+shKZJeEtTegeJ+8GO4M7YQlWidmEGc2O+OxbNp1gmOhWBzLpn5jo8ksATVKgtgBtd8NvFOBxl
hvlYJgwdhoAoEnjXa+hWbilKWuiwTD6zSHEIFq1sq1/dEpyye2Z4WPpUF6xqNRs6b/obVN/OHZF2
1OcfA4Z7QeCM4ZgHq/suXLiuQzz8jUc+VlsBT6GwWLGPByqBEhHaRFNmSa6BkTLOta6Egc2SmInd
tAIj30MN7E7959wCbwfkKm2y5sDyZyE6NiWsOrKlGC63wyA6woBIfVEZ3CMX6CEgfzFidMUjP0VF
2CuYURHelmTp8HjQSciN0wBDmyYqbDT1GlV1qmC4FYWDTGXfA66S2qTMpmws+3sg/VBbph5EnaJT
PNz6gXcSryBrqT8YxptyBIccVVXPpWn2Cl8I6VR2EQhIls/9HEXMkGVC5OhaH7ZLo1/uWH3XWwHP
vKKFefzHHXx6TZKDvaPpvGYqELgegUVLzhAVwUn8hNb7jSfDC+lOVFDyCb2ZPHgNWMMSGQPKQDSt
MEkTMm8/z5/OikRJX9wmykwxdwxKO6YDS8iDhjZgTmDkiAKDI0AqLld6jzvncVs+ZlRkFN05pPEL
lDjO/I5Bg0xQvgIDPqiEhKz5lTKJwlsPqpIrRREChx2hLlZDJOKQ0SqF8NS90bU6awSKPJjKvult
Dv+WBVJEoZwHLTbjKJCPSiZbXGUot3D/UMzR57CpVcdn5Nd1RFITEpp5UD9GGDMg3C4hKV/4l2wM
9rAGws+m8eQldCdQriFlES4o2Q8Roboc30jIk/jVW1420Mvb7NbHU83hdhdOUO/g7pWV97zz+598
1VVDd4DlBEzkB3s3/8eKHFoHvsiPrzL/u2d/hCGWIkuyc4SAPROOScsyOmrA1J5V1UfociEXHMgy
VqbndiX14/SOlyVbAUGSdPXZROcphwuJkbmEYGKucrrX7IWbvM5p4TaSAAY9LT5QY6FjYE4vIPr6
xOLW9aezLD9VaczBitm2Y3Ep7Uw01Pqoj4MEP2SRcehdegwB4niqGQRnZgypC0wabNgJCgnqaNLJ
ll1A5ob2yEw4bIYmDAlIXL1Zy7fqmMA5vkNVdoFYTNxnMcyHU1+4SrFA9Vxk+3JmktBuRsxzt/r1
w0z93ZvQmyM9++/wQcSXem1qoobuzueZXjUTXabhWwX2YnjiZxbhW9UzDbJNoVD5vdwgL5Qt1HTP
boA2odZBnLSUIuk0TYg9QupHd7U5e0AgRtKmLD+I2H+cPXWGuEGAFKV3W7GZM3JRrHOZNCqYNZxI
wah8Cj3tqFC9S2+uQlUfe5/SjN8yUEi8I4Gr8faFpwcBkkv1x/g4MLsREoJF2pSHPDlQAgwBrUVv
S/D1hknuv0VpVo0q5+SgJZum/2YD6lnxheSi0lRWF0clC1WZPIk4RaxJ5YE6AsByB+SJbW0ZtMdw
8n/87WZOig8C/kpjC2Cr0y3yalLNUDORjFThxA9GcUqpV4iSyJyQQwu9ZHTJz5a9UBw2Ak/bMUUr
Qc1HaabAM3lDPQPui+CCNa1qGk04qFg3akAuY/ji6I7vj+qR9j60hy5Wr6yA9xD7/jBZaHngiC6d
zH/vBrSGEE2HAaP68MRx8CniMjma97u74W+UrDUkgmBANlcxGvvIa3bz/N7rcMMLZCk6B9AclSeV
oyOMz8bTUpkfzDm73gEsJoIj6Mf0X+UPJmrF8jzmDt6jxivWTxCKKHT/lnsCe7GLk4RzxFt2Ia2X
4x+4NDMesDeR7B4J4l33TOf5PcSo56Vn/EZOAwfDTzPHu4usr3z9RxKHInrLSViIpvV+tTvMpo21
e+li9733ahINQH72mNXB+ZUFE7yyDsAvg0SxaXFw4RitzSowFF1DH0OoP+Ew82bZlZCaHxVoLJX9
RG1sWJAe9N4r0JVqTUgJQAgw+izJsKwHHRKx4yQd0boJUJs0VzjwhHZR1Z95/Tfoc7xmhHl8ggyA
6Jy8H62rgZRmwNgKn75jv27veN3iGepGZzoMy214CuhodfBSWLKT1Rsf3TR9pWlwp6t4JB4ttGJt
I2+1b0vCD20LPeQwWydjYEIVeqXyYFW/IL+Gwik2W0tYVd5LP2yPG0mMlFTinXUP6+ZR1xmWfq/v
yzDI/gvokuMDFEvm6Sla3FdcNniCcRFvDAgle8pWUJ7U6aHolzrFchkqr3XYquGxAYZsUQxI53vU
tMFyCEYsVELxNNJ3HukGlNePGdsuIUd0l2u8FTs+7YhATLKJCSKZmUW/x3R3tzHsi3ClKI0zMDK9
UeaFK7iEFNDgOvps/dgs39uNRthGHZM5wbPsu95rjCqKw4kyEHNL8+ROKWaWzX+9vt5PlPwlWL2x
a71PbQlyDJIjdbIKCCPsOvus+v+j7EyWG8eSNf0qZbVuWB/MQFvfXoikSIqkKGqWNjApBszzjKfv
z9mbyqhrWdaLqrSMDIkEcHCO++//YGjhOWY4YuMJFPWktCPXCAmTlxqjwYG5r+xnm0yRCPh0sPGy
aUP3OhMUtRUrcyVHspAADG04G8gjemuSaleKRxojBj8eQogWDp+JSXtP+lWLSYN1U+k/cqMGVALY
RKS9X+gYmeb1KwfWAnhHR9IxNcg3tW0nrbBmH4Qqyjyth4TgafN9zdWKKN8bGCPa29rPSCCFdc78
wOJ1G9B21Lq3F74SGIzMaCHJgwhBwCozIk9YdpNSR3wSPwZtOevsHUJbGIYk3Ptm+IviQEA/gYRq
zdqlVUSQYRe2O0a7P0TeJbRHnqsGVRudMNwf98Uq6ZviLNVWdm6hAYBbwvxxLXM30CIZldn+R6ix
S7BDCMVK4Ee4o29mEX1EefHQz5LGiD6Gt7DIzTUu0uANHJFcNAkIN/lgXQQyoNqxxuB75vwlaWk8
9LyOfc+A2vsRVexXKKk53eW9llLBnuuTNyxXNoMsTpkc5vRa7Fx4Rd7KySVrHUJBino6M4InVDF7
QRY13cB5kXwu3KSMMgfNQrrYaxhhl9dBSQpkIYrPgX1STj6pjSfiZ0xcYg0alQjLgskK7uOmRQkF
ejweZZvy4ua2zOZ953aQ08pTS+a1V6qf+aij/GVGIZxd+Z0Vzg9pApUa5gj1g8yVLcYn8lcEtnfo
d6/f3j6qiHwvyDD00habOA3CVaMEDsLV7pU7CgcIT7dXxwX641dnJW5sEOOk64Uch6MJFRelI4tX
7vh1K6LJrpT/NnEEVpzgnjEcQ7pIGfdKJ+so9l5OAowsBfCqEdtwRKHbifp94+kHl1NElqlp2w+y
9ZGhcp/ZpQiQNezuDPyd5aPE0JPTy8Mh3Ilh2GbM3GQGXcEy4OiUTVrQOheID3CF7F2EQzQTaUBc
HQz/pGPmxW+g+WTBuYnaDFmBoN5gfoQsrO3vJGXICvw1gLoc0H3qnwSDlquPeNenoobk99IHOEeW
0W7M5mcjawFUsqM+mqer2AExfBOoCy5cADeVvsmr6N429IfWb56c0rt0pX6f9DMbjpaY+AWEr4Zn
IHFjuzLw3UiXdp+5OYU/W+eUVFvQpQTLPW3cak38UhA7dUu6B972gX0xg/xUlcZ3kqFzobcGgm5C
CiIr8w+pXeSfCUVubpibPsihjM7TVkX1++xgVn8TewUU8ch75Z3Wbvh2P0Zn+g5nKj1sFyB9Kuxb
+6Iy93Na9Rtstta5QbJmyIVpUfpsddaHmxrPNrpdghp7VrXl7pzIT/DfXvz1hJvI1gwsDwxaIw5X
4YGu59eApCKlHCB8EBv4pqYmdrXGYNTKQywazJJqBr4ptx1fvXZemZqmkHaweKqSEphEVADjnOIe
zuyJQW0C2805Wt5AIxKOFFYTnm1YCJ9rg7O7nwwwYMCDOC0fO9x58Z5Tu0TvD1plRN+FRcC40/VM
cABIaTDap6WAFFQ1AempbfXW+Bl2QVkS7MEBuelmP560rvjIKGf1Ii7W+jLcV2Z+asbuvS+zfTLN
P+jkf85BQu4j/IHtAu7noz/2cgcsK6svE+5bN7bm1KzGFIYG3mLJaOv3XmpMXworM6Ic7ItOkeio
/JmxnHgQUJuypO5Kd843pptD5lDNZiymb4eCLTUHfeVEGW68VfA1LVS/naIVsMYS6y47IEMXNzb2
gI/eJDVZNKQaZRdqyiij/LBfSrvjJR21PebDkn/OzKN2+xcGIBG1mv5LBTC8QkwkkOy9EH187nKV
HG0nv5C4nJ1tCzFSG/F4WjMycMK16Yvd/qSkWLVxiLMjZYpb2Osydsfah73dhuu8sXEDxa2f/a7l
KKt+tGpCCgHzPM5MWrK82WkdLGxeMc9zoMSk+ZvJU2Wqlv2q6+pzKZajoQff8N1RQrZ4aPXjBePa
Dwx/N0NXwipYHpM8BGjEELDN8602m282SbiF5XwSE/RsVqz3ajSDo11X9x3oSO2kxxLpjD1YDUw9
O9vknokruRuvcr3/CDMaRF1we/GYtcr6e6gnJgP+9KQXKaxgcr1Gb3rD3tkiPcF6tUvyU7GOIYgo
Qn2mDthMY+DTLhALerj5WXaJ0tLZB+ZgvaSDv1/K4Jgy4Og52MuRUAczi429L4hS6A7mpmy7HFZ3
B8+hWavWL/d1g+dMb4z7huhKzJmwavTbTw/OmJZQCeVlSIcseK3T5/tJR0cXWmSNjtLULZ25rhV6
a82JSR/Rklc5neJYZv7p12j7p1Q5j43vPtgsJhiwzzqJOg2EbS2A7KQP6S7ppu9UF6Ym00fSYVcJ
EdtF4JKE0Tw4PPRwgrHjmkCclJQR3HTsrKDZWOoppG3Awy44Uxs8TvAGtADFovy1uQW1spBvJj6t
gU3+uV5o3s2E2dVm8sj2GydIGnrOqZClIYQsnTrKDAZYEFSWUC14a4CBGOBCe16cGu4zGRoIAwYi
GzHTPRak2B+WrgQPlx+FOcBszbKMVQG/vSX3UFAXt4PXQl5S3kdvOrF2Tc0sF2RoS8bXyubb5aUH
X8R0Pqwh8z/c0cL3bomwepntl7gMt4lp4jOwRPN6NsP0kwDCAyc/eFeiFgLkZmB5p2A9OylhklWA
Go/BQImt48z+jTWa/tDY8B6j+iGY2TVT485Llns7p4toTNJrY8dL7rtlPqnKxtc7gRfl6ZOxKn1j
hsyXn512Oc+xqleG1bq0lNGLDkvSjPoZmo0GbAx71o8jOPkDb2Me8ZUKnT6lKooRlhYWUe24aFAA
rPA+GbvH0TXQHGTH2sk2/QLkgCXrgbD2k9aH9EDYN69VAB0V/xwa8XVdEXEbjE5/x8gD+UFOIJmr
O+XaLRO+RwWgXs+kudsarouOi11xCDtL+dBBebwdgIyhBcSWRAyz9Wyvcqqtxv2tc8oDBRNaxJTD
aiMUBOU9yMhQpyg7IhjTGdpRl9R1ba8rfyfPFMag1TM7AIGiVqZc6EEpK6YlHrsHYEhIDM3CnDhz
2ovvp4eEQZggcbRhN4L3qAEiOcAZ5yxqzH5bjcupSKCwTApfLdKWxol094iqogY6lPUUV8ZtGHRv
aW59TlSXArN2MgBLKmtNY7bTFFVxVD1UWY/VTINGcAZxZ2kFsB8WPk8Pri4kBktP4Bcd/1bdxI2q
OCs93JXNcNanVIIYruaTyojQBibXJhGsbJeGMT4yP2oJnNZeZeQRYgaoYdXDrZL2rs/tDyGMdfTL
E4UxPbXcWTdgpNIYu77QMPDNbk3eVplPyt5mIF4B0bCMGM4nKya0rZcJELClgc11wnt5fhm2TJmW
khcxUh16DFx6jP2jc8oAZiDXser8VZg6z7Zkn5d5T3hB/SC8gJRCXyarNDCvpT5BBi9faxsQCThF
WvgpRDkKUOtSosmNTvmgmvCd2s33fdBd6doG+hDKN4LbSe3tT7E5P1FoCsw51Tgj2/xoaNZ3Opag
OZCt3GkHcBJMMaU4MYJoL2uxFSoVJ43LOIKr0PJmvTCJ6Rd/I8stBqv3FvSZU7wJ42nnFNU2i6aH
jF3HDntsV6s9RujiUuIxS7Izd13o9Vs611BaO9jwSxduWgviuMcpjoRN1cerLqArNzHN6lRxQhfR
1gCVu5Ht8wrjUDuHebRnPtJ3WABo1bHPEox16S0j95aM4p92UnJ4QSJrMTlraYtHyGAtEkYKpqsX
BN8pQ6al8zkNJUFEQ0uNLYhuOSwHUZOJK7Ssh27a+4N5kClB8aWPeOAK96MCeBauam45DOVZOmMM
CsImPJYs4xQY2tgYU7rCjpq0Xv9JtFsWvmEZvnqx3d3nZbJPgXQaLxpkgi2Yg+G6a3hMQMSniIK3
z5NLS5BwljK4ZCuvJnUJcigX6fKlm6IOGzcyZZXrtntzE+tYjmPlnGCkamQZbtzhUX4+rihrreKe
Z5BT3rdDd4p4BRhzbm3nPUFEEkC81Jr+NmO+0dMFO0zvyjp8xxr/NnOnQxH3P2Vizx3yZ98mk4cN
R0WwWWBbQabexT25b3CyU1xdnKX8xWSP6SXdRuYAV9Dq9hYOij7kDYYSI0WOSApLHqNL7qnA2hLf
KcC1rDG8wMI1vjAQBYzkCAqRmu2+kcIaEbP2aYHY2FwKtK3M9R66GkxUr9TMIIZyrXHLn0nWfQv6
Dev2yc9IymZ/A0LZm2X6Tl12bxrRLcXevjQ0JEvQ+jUtxbSS2xhBdPGU9Px8F2IFpT64UJq/M+fo
rOhc0mAPqYXrqnudfS4uWeZER+DO4ZSHWfm/2ikibSht8LyNHtqx/BQXpCBa3v8fwwEh5RLf1iye
qNQ/GwVFqS4e5J+srwJQnnb5xqjto0xn8LW4hLQF8WQIVVwuAyYYsw66x7t4LrayxxSlz3qzZAJY
1uICw8sk8LiwYnCRfWRMvhvwKBF6hHByOlOxgfGXpLgI6kQWNnaCey2Kz0KUGbly3WJDs8B1BlNf
2zbggjtvAwKFnJyQY+2trJtdyJZVgXhE7sRYgDy8EBCaJ6mziJVjvjDBg9XRrmY73eULhpydaYAd
jf1VwxJZP1M9fom84Q4S+p0dX/Qm/umPs3bjephwuu4HtHiHPUqwAtm0Utd+jUGQCs5eYcHKvMAV
8B80CepUXamVyelwpY4MP67biQXXwJq2HY7RzJ6+a69AvRs/GFr/6uPpgz33Tc2Bw5rquw6k7yKj
KzaheExIJ3IOThK/0B/LFsjt5+2XXaJEfytaEZHhZYO3XnxYuEHNTvedgkXWwu/qzkLxZt7kQ7/Q
8+XgwMVS6kVeFZuuyuibO19Ta2Wqc1dn90Gc72c3uPIdg5ZqlDRdZuYasVPkGJXeLFfoamyDxkeU
Wb/nVjubLRFl2Q9xmZBvP0TipZlvwfFlBI0Lw4l8KgLi0rXZG2zft8PQkpSLqIkQ18Vk+lFoN5LX
F9XPWAh+eeOQrmXQ5jT5SbaUOAyfprS7bwCvZWsM2NyaxfzuAly4VXy0p+mDscKVRca3Q5iEqTvA
ePEk24Oyp1szC08xBYI3I+zTqyvpB+EqsLhQBjl6hdHH/abTW3W6yxS81N6cjtiIihoBwxSgSMHr
am55EZMlnnRbT2mX0gHPBYGofAdiaZvjw0Aoa4APs3ADZ/PXCOlTBCeRCm41RYAnrntOVK/dPJ+h
s2crK8ZuiT5qKa/zWB4YX2PJ4w087tdU6oKJ/PdB2yTRtBcnO9+z10K4ky0fqwSEXSnvKgJLBjeq
JREFp9ik189IiWeeBJKrUQ+PZOnI3eYNi7Xhy4k+ZDNQWrLVW8x/Xd+lsPbqJzvut9BwEDq5J7Mz
HwcrzG7KAWtgu38c2uGnrPG+NG/mKLi1mSb6Dm7ATXauywj3ZP3DAdKldYFOPZ0nu7pbUsT4dkI3
FsRvfVc+Vpq3k4GqQErlBBJmFnBVahuxXLNXsc/ezJ2cwEeM6WA2+tacwvUy3skR07BZCbhG6QhU
Cr0RUwdv+eCtMaC/ypqXW+z22SpIEjb3Nxd7Lm7w1QAwUA+R++G5HRnfCMwJL3FwTjKr8MJSJjv6
1CIeldNItsepIeKyiO5612b46ha/0nzA8pg1y9BWPnoKri92VAw7ObznNDqzcwjQYWrFNiREbECE
0UoKIazNbnyG1PSe+PmDMZ7aEMMa7RsKyS6tLQ7D1yK1fi+KCp67qDokKRkKV7laO8qwZzBxEcSJ
mar7KDXspHlfRLs+tZbz3vIuQgRg2s/jl+wiWXcy/3SchNG89NwpahOF0pWrDW3zMJokjnTjRJ0u
znM5Koileol0Y+t60bGJ202clI9h12xCIo8hNh/TzLtaZZh5RCNU6numwqbnbXqFfsfcGkQrtGEM
NTc9KP9iOvphVPB9EmNl5cm3NYvHaEAQUPauJlti9MA9JSSegCRtBO1UJfcBv1toe0LuJQ1U8RI5
XvrEXhHDaBeTZFXp0KppCazsoE/9Kg0R/4y0Trb6abEBhaBGrUO0QBwQkDrp3gV39Q8e/pJDV3DG
B2bMk400yknry9xiFcfup+lUF8q7ZwWEQXkrj01Ou5xYxBGhO2q95CcZFVjAlnyfZdsqEqiBheI2
IQxHIx+6eZahOE/KGcNjNCfqMTfdDREbUBFNTNNG9+Al+CukTtVd3ATKVTcZ+FtlPYsrWU5m2D9n
MwT4Ks+/Ow1dSIVfh5U8Dk36URfjYXHBClMVJC7mlNlvaxje9Fl/TDrzCJ3pDWesl6JndBdpDh7m
A6vTDrCLlfo0BHJlfIMqjqF888w2D77P2m0dPOYS2uLC8Z76AcuShUxBvL6DWyft2y0JmUcjrpdD
5wRf0Kcf29Q40cLKTwfIWJvsQY2s+wwTeL8JH4aqftc7n2StMPklnzp3YkjjB4TcLy9O7z1OnYc4
KXvzZ7e+TSv/q13wD/D8tyrqz0XkQ2qZDBgFZkqmZFN+m8BaCQXQhCeS/MK8K1/tpqYFTuw3py1+
5VHD6a1aXHCr+jLM4w8nT5hx6SUghobEPoWTMNbxe+5WuKAtgmrB95NKZWrsxzEdXk2FyKokTQBt
9/zRut0ORRyJBYXjQzJxWKd+aMFzyp5Cy903qt8GGtVwkH5m+AbLHrKQJVzEzVY142msqAGmATlz
+msoDOwN/Efc2vdRPTG7yaZD1XlPYxl/JRpxQ2MbbOPWu7jNsBtCmvSsDXdNx6hUSn10OVx1hrmY
5n26uvagmw4HcvxUTHECHm9wmBblQ4mZf8DGOfr2l0vezVp+Nq6ct75Nvkn1uWB3flHZyGHGf9A8
GEfC9CnjLQEmECqJKhhmKCDLjJ1RUxFtAissLp2DBk/46vAwd+5eNdUbvoKYp1XjMWp/x8mnWSdY
1n9wVLmNaOqNBx2qctbbu9RiMgQxmvJYbrliPxLjklIQGlEitICshEAyeZO/1fSQWUJKCf5K6E63
IwesWVt7iaF0MbCQ6rxPpPtX66j4usrjYHFUBlC8mhkhLuYpMpK1TD7lOONl11v6mGYgjxPeALM1
uu1WdavW7vYTVgNy8Zprrgqh/yOClior5jdAu5Vq2eAyDB8aiRytnE0RpiQRewIFlZUQKhGhPuMn
6V6uJ1G+cCgTFs6ROKK/9BCHKvMXwxuT5CypaRmOliCWLWyGeAnvZMiyaO7a5ChTIWNXWL4J38ji
32P/waYnu7Z2h5kOoW0xDEMvMFBqC4/UBpHxG4YpvIayP4lo14BBJh1xVPkbFKyMZtLjiMWXQZmV
ocIcaS2pGmGOMmNbDkS4PWZD+CS9lW9HaznwkpoauZmOaY28qac87WinZxdlB3tuWXgfg8+DTMbh
AX/2Rxv8xqlJe9FdOIz18FSm2ADJ7ZJ74+MTAgleXgWqsaB3H2Krxnwd6lsNaJWb44vMu2hJZy+7
DxmBkYD+60rn8+ajPUQ/pBijuJVOo6WoHVVxK44msFy/OMbOVqd/5sibMFDB2LygiU+1BpQZR81E
39gRiShYHaDQEQb7FKANAbdJYuuxp6SJOVOEZjvH2to2cP0HYYST42S/COdYdXSvCXsj09WdjTxG
Ar7w+pLq4foFqQsDd/iNe8dJvpHBZub5E6UypqT8WNovW48GUv7b3ATw5NBl8+/W9FPOXzdJHqFY
baQrl4ensSks3QdPu0a2JG9ONwzb1nY3lnNqB8Ayrn7A9zFEHBEiAKO2sNL+CIFq8Jl5YfQSfwdw
tuTHhMZiavVqtFBZJKfAsJk2ke/hfJUtKkLm7RnEQ5qXYwuy5gY9sYRb21UvzTI9NnwQEoUtH6CZ
aPRavJjdjpgxQmUo3hcEQ/xrW+u70qQSDJgHze4DPgJp9zAEE3qBAZ0FxB0ThxXXgYJrAzYw8/XV
I2n0KyZewluRe7Gk6VnTATqX8NGZmFvE3ySxrDMD6kwPtyfWDabo0E2b8aYCyMGrpmeHMlf0Fro+
/5rcCblXrNz7JZN1wiLp/GwzqlTtx9LFLE+lZ2kXFr68Y7a3DZfbtf4pCBOiJs3jVIg7BcWW9oyI
EPEplUl2teiyCGpifN7N6rkNMvQq3YGzjKiGzthGApvQCkd0ftQjXW1tRpcdqjMLWr4G8V2TB7dL
Zxwpt6lLSvMuaXGhkbuinOo+4efGLL4deLnIAIPC9KPnIskXgIm9Eb6ONSSruasOTlZdltD/LLrz
IBqKyH614f7c+DFZ7wm7jHAnkoYAHd7LNnZ/E4F0zP0ZjwrjadC7z8qwX/NykYDixuzuLHM6ho6G
Jtk+sSOr2LtonXWUXdjSoC/7w0vk12f4X7uYyC3holrJcKfNJE1X9qFzm21jkZI2FEpHH5Q+049t
oijaeeVyiDhkc90/1+zrBDkZ15b6E0ZNxVtDOh+sHwPt3uRhk86KYSuUYkvkvxU17wCMyf7MDD8H
GqrLt9gZwAaroxHWbx5YzzLFb4XPKVwt3ZOXmGDotDgjJbl0+141vyK9ZuTCGF177XWHERVpCO30
q3UmjKQuRHJir4DMbclf+2nammaJPv0E8APQP9rjLtXS8tbBMW0c8XW0g3XdkeXTkvZgOJskDQlO
MTam0e2WwoJ8wqXkmc183yKVp4xuqzb+1djDL8FsTLvFOUl/poOfIEXwqAcPV0G72xqNILAFkAxg
PocvAYqKd1Zz94FtFM+ahww9J7wSVBUGi6GeK5hlWFhhPESAS6z2lbL2Tm9/NJlH4QhgUAzfdjoM
JLxgDVh7R9n+7WF40lrccxorv0DkXyeCH3WE0YT6ubXDi8Xu0FjJXb2Eq9SwD54+7kOjO+SQ5ibm
BVPZv4XBtJNdzCURQcdrZsnJt7DyZ4LQTvjxs9ShrVSh9xlo3VdJqQMdPb8rAbhuiOR6KjRA6Gmw
9h271tDrTwWqwChS97IdiQGFJ1xffTjWYuNTDQ91Yt7NdTxtjSSM1nWYNds+CNrbBDUARpmHLKkT
uGjZJkuueoV7NjHaZL97tUJkBR0m+agOGBMiCkp+Q1iBOdrrYMn6UWUOiWBoFV1IrrP/GDrqLZoJ
gYpbQkH6dMHugUkplUZHaSw7TJ76O/rOk1X63U1E7VBkJX9TJbsIxKUG8JPHmjTKRgcc3uZg3O7s
QFutIQQNsYLa057KInwYO4BUIi0OjYvXZ0uBo1flHTrxdVRrB0OHKs0PQumNfhDWccwyhjVTtuvM
+ZS3w6GLjAeGxN/GGG3DlDlhOGF8wJ2VzSfgeM3xkjV8Y0PeKJrnKd4Rs7lOzAJkoIB6PmDLmnTG
zkn17QQUY5jBCW2yyEW9Y2NEW9mIdAju9aIdwhJjrHbedaGHJ6B+zAhe7Mv6NBgDvskxQZltuzco
ZVDB4JsVaPhneykNe/acYwJ6k2PLaRLYberod4bFxQMkyrLVMuQt4wlmTGEBtyzM6JXQPfk7ROOv
SBAA2IfhN7kfJEgV2qNTx8caF46uaCDt1hWa2NHLGNwMT9hY0uPGRNMqqzrUJir3sM9/JOX8jj8x
hd6SDruyxH0PlTD22XnQrDuT5eLqJoiMX5O24X82fv4SxwH/y25oX2YGyD5W2MlMV4GR14T0S8PC
7aYJp0ciXp1N6A17ZtIRJlTmeWwylHr987JU4aYoYDglk002Zdv8Zif0Vr3d0jfWBulbaCQZm4tj
bJHjipz1WOPSqW6NePxJ6jtpwBF+Tv2MUeUygIBG8X2lDTsBrsLlID07FtVAGCX9B2N7cJq1zziZ
/y5IHmFxn4PVXno3+op5WpM23ss/h8D+0lq0vNF7VGW5HFFRcZjb/n2wl6O4jPd1hIIFkRS3M6cL
6VjWlNZ34VDBJm4fqh7iPmA3HySal2xs7+tu3GQhO3s3abcOoVQhWYrIxUwOWVg6IAmDAybu5rck
TK6oHQSxplRCkiiJ4lTcGifmQg4zZgfpspVtHzgFsg7lMii/QzkgOgshUI91eCfoBgibCfdPhlND
7qwkwxhgB/QElIc1RGkCVk/Gjsz+CBwUIEaOBKjt6wI29oSFp/Y9CeLFdJm0O3zx99KYM97Li3YX
Y0FHmA+OLN2q9ohWAHfmWvoeYd6jUHv5l0XL92We7q6nFAi4zV1pmPFWIpYAOvAgOZFpg10jfWdy
4iTn/zmTVi113cwf9jC95BcjduQ+8A3RFzox5Gv1PDCIHDhqBNSlEKUvb7ijNat7tsItJ6hp793o
oyJaUk9qoM8vfkM2EjJDNhgYDZonDPskz861LyWkC/lLWIzRh2rkAU0DfTmGePyJQpnxqZA68efM
ynQ6LHnNoSqJ/5ClddfSiYfGMKRioxB8QLY6DXvkG34G5e1WFh0cUHZadoltO0D2m1Kxj8qdx57C
OmyLr5rHHFNEqybZSPsl04AaFb3RikEWV35lmxXhUSJM+IXSxnVqfLcaCGm88S4T+KaD9p1yQ89l
Wu8ji3nkLQQoeTLIrNFt6IqCZKnWU0zb+IVkDbkMXtB4dQkXDH1iS8whGg1pt2QBcgk9dTA4lLRo
3KA8+60F0RrvSaLKsckPCjjPL6A7WfMpW37YYZ8e3fGNyVuw1aGDc01dLq2rTIJyChcVcUIgIx1+
2HF12w3P3GVpx2TNAQFA1BZRMeu2ho4kilKBCSnbeAV07RML0RuXWFCYB1K/ye/nY2ReG1+kL8HH
VaZJxoeMFxK6tgjkWys/FdNQ6n1UFVJ5U4jzrbjuaOmhlWVUBe/cU4EDc7wCSj6ZQ1vzQLFnl2LI
OqnCOMhUwucANnv9x9wGG+7HmML4sfJ1Ky5B2FOzjORbpPEpxTBHJ+xP3nSWhhfvrj07xiXEP1Rx
u8osHMEQlI3fhnpB6ZD3Jp6/1obUKnRN3D26Dkm1qTE1hJ26AeOUi4OzRKmuDAsyCjNtRm/S4AO9
i8kq18CzTlhyLZGg3BIhWnIzZJeQ14WarYRQDzU0xLEvIzyuWMRgCXH6TV6/DhW+Ry6KlIeMJQcK
ltMcwrKSH5fryJ1+E9bL4xiZdxUtSt97bCu81vIy2eWLrJcRRy4Z9Ja0YlKjSgtGN8snX+tK3r1R
R76PfJNZ5MhrLMhhhgjSCcd9fl3pbEL3jj+uuBpHXbs1EAXeMF6YwXqyw/xG/rjTQ2x4vccYw3X+
JjUGcSUE/8TISm/N8oWlA+0Iyeo9bgwbeS15pDkc54bBSF68I7W/G0m1gFolXsGPFI9uiwoDq6m4
2usd5VD+xkKmx2Hgw+9kubDQ22S6A15g0Q6VdwCDwoeY8ikP8TTwetwf0F8ERTNBUC8xRSj3nRaQ
b2QQjEVvZ52h7dxAvuOEfguNqyJeWhtZrXpjYzNZtmwft1JG8RGBHq+xu47B5tOfJZuZLL/JiX8Z
stBof8zYWMO0gsCHEwMPTAisSqImwd94LrnmreW9M3uf6g8zWjSleuGfujzcyDfW2b5lzWZ9savB
VhSDJpOCCDGq5kYIGKI974nL4M5QzDUgaEmPIGgR896TvItdcqW9FuS7Q3QBh2SzNmBj1b6/ZUeX
D+et5R7OPVZeXnznRBKt8KwDeTrQ8brGxmYKa61s2o9AzZbMZLhI1ISyfrntGlyNkJBASycdnoUl
56N/STSAMGFd1NZzMuBwHiuo7fFltttz5OuvemzfDR78GNeinPJIRFWNOpeOi4qyuMvGEPFZ1H7b
Y5etXM2K13NKxMfcPZD8t3xhF/4WOe429Fw2cpsemKCSJkdHXOIx5yNlrJe3ZK4AekGJ6E5bhtZN
mIHgj47zPEchVtXVYg3nMW2wwLajodlS4QTHwSJbKxoCb58Y/iIkfRLf/vmP//l//veP6X+FvwSH
nGH5/qPoc6xAiq79r3/a//wHxFD50/3P//qn61meA+VRQV7Gv8JwfJf//uPrMS5C/rL+P9TiuyHx
7PDYy+KxDIP9MJC5mOXD7v/7cxxlOa4Nw8sycFn66+dUSd6kTlosZzOZEZ9OI3BLZtFSJ+e//yDv
3y/Io8hUjq9c3XbsPy4I/Cz0ete3zkMWariRKP2sVfAfrJ75fEJ9uOp6j2kTaL79H+6l8+8f7ZuO
YTmebjiuoZt/vUaVaWFUBKFxTu2EFUnAPNV5aopwlDI6Ozqpt7z+/dX+++Nzlam7juN53Flb/+Nq
Q4aGUd8POIqFAKaaWeM5lE7OZal4cf/+o+QJ/XWluIZtKN3wlGe4ltL/enUQ8DQQM208M2UyDq1X
hObKGki8teYi2wzYL+PgHldnq6V8GUODuv7vv4Cl/v0bgLCblmlYlqnofv/6DbzSqdpZjwxCfFIo
537YbLFAxABgmAvMlQZ7bCj5sCFYrGjeM1ftDombk8qxdDrOz8rCuXOJaqQRGFouPxp4SHfNmFmw
n3QNwVtne5vRiF+suswvoce2hyLGRkLdYtffOf3jPEY1LSmlarfk+iHFMZ1QB7ttRNrkMfYOUHys
SttgMDE0+nkivPnZDvLuLvTz5XbRNZZFS+EAlqwSnKQtuN1/f5P0P1eErWxH6Z6pK890FWSiv96k
hB2p0ZkAXHiM4jyzdPdWZlyjMRNc99oBbHwkTv5edtsYasNt9qnj0fv3X+O//RaW7fqeA1/J9P94
FYZ48kPfNJ37YCQdDTH/OWr+w0eYf75uXKlrW66p+7oPE1XJd/iXrasCchmZepSXgsrczGqyo12I
Ioz5sq+lIiDKPU8sDqdZ7hGTbsaYLn389hvtWFXbhaO4rS7BkqA4x6CdihZGHiox7wOqF/PRDTJG
vjbFp5nhY+5D1IQlEkilajB6T/aZaR3i2vkPVyUv7L++ZWzFpk7EnuFZvqPYlf96UfBXMweoJ7tU
UIDLwLpaSzwXkTGQdzQ/ksq+//sndd2V/vUTLc+1YGizXbrszfqf7zUMRxW3szucc5WFW0Mf8kPT
5v1tM1qMvLrGjC52rXAs6UIwns/Jqat3Iw6DbTW0OayxzHLu/v4r/bl45BtZjuWRmetapvPnWWEp
rBiyhFy90I3b3TzUcFzYD3Z5rTfHv/+oP9eQfJTDOsIiXekOCtC/3m4d7U7njG1/RlDH2U4c0w3G
Ve5z3krqqNXrm7//PPu/2UV5wI7n+rprWMr64wNTo2sbL3SJ+ZtnNJdVEWXflWtUT1FdI5cIqG1r
ryXGJN/notvPG8Q+pmmGv7HajTaui8zQbrLmPmc6eLIjMLali5x9FALNBEvU/6zTItmMpb6suea0
p59rpi2kMGu7GIx9Azszd0i/TLWu3Tg6hzZuieGAWjHwSpsyaephrPb5U+CY6T02AsY6DMcedpBV
frm1Pp78PAuQsTTkVBVBXd4m9YhuqOlG7wPOHtSiaYLrNA9IGwyv+8R8+luFVnOcccDrjt08GxLv
kn6MdnaKZsJaQ4rTLaenTVAzZtI/W92av4vR69b/4eb/8W7xsDmfLZt/OPb/5ezMlhy3lXX9RIwg
OPNWc02qkqrnG4bbbXMmwXl4+v2x1j5ntyiFGL0cHW63HS6QBJBIZP4Dv8/2lhuPluT4sF9B5Wy6
pBJY3I5g5NRsfX+gG5Ps0sVhaemuycE8GygXpeZEqomuVYDbuq0nTryKU6DiWqwhFGCOxZOXROKk
Oy16pXyz4/3xxXUShDqo46quqiLKQLfmcllj8GcWUcMJFOWAzZxIVg+NxhaXTVtC1bQTnNJ0yz6P
VMIOsjXwr8FtAJ07aB29lpVb0GLoxLeDjMD11CjgjVFGg8R2ngI3ED/vP+7107oc6RqpKPVTw1Fn
Txu0RRkrkMlfndwVoDdCSbFHSY0ODKejf+MiEMerQHVG9DToIdwffB5w8ezSdTa/a5tcaoQ5O6li
03SrhHADBE+j6yBjWk5+UvwTx2OxycsxfTQLJV+IcGI6hX8PuvC7SRAd2xGOobpo8V9OEI55Tet5
o360klge3L5134zSVT8JnvABSUJYcykzYBiJB+UdTTor8IY9TF7x7/3XF/OkajpwSPttoZG68v1n
+YIX1JYhW788Ng2snCboMcAp2/dRj9CUraAZ2Y3+mdRL3/mOguBG5O/vP8E82k8P4BimYbqabmtc
EC4/henaaupoBqrBOT0nXwfw2Q1/taNpLMy00K4++uVIxuVIwlFz6qZBf1SCCHppXffYRwMeFhAn
Ka2k2mEYkfTSxn1Ct+hUWEZA9d4fcK0q0oWDR5sGm68ADi0h4HeoNheVy4eRTYw7htuiJpgO7ltm
xtXbYGbmE6hafAeNAetS7EY78w0T87/NrAEJUCX1Yyxr+mGh5ZufCsvP32u7Nx/93k6eabCjjqb6
tG8Vox9eFEqIiH0AcBz8aoSKpgZb6J/WQlCdn6DTStZZypYg8RSqPnuPyIx0+pAj3olZ97UrsMQZ
dXun2yRdYNa2f7pWGEwnweXOCvxYnQfWIRkju4vVo5EijGUZ8ecSD0zPh1t+f6B5VPh4K91V2Zxc
ehx7tijp+5UDLqnqh7RO2HxPPP/vNsRLKXQ+hba/uz/ax4EwXwyWbpj6dENmwNkmVCH55ajHqUfd
NyfQvQyAjal/N3X/mWBwDp1q1yTwMHPzk4HpMZglQKNt50XQi52jSCXWx8Y6U21qLTbedq6Trkar
f84MZaVNbmSmjdKeEECJAv/VEcMPO4kexZj/UnWD6r010ND37G47xsNPOZpAh0X2rUQaBFWPdpIh
4qgPFzb+9crheFR1h4OSj6zO83ensXBdDTM81UJxiDK0tlTAukG8sUwqN/e/8I29z/EyLU/B5ZFR
Zyuno3WmQEQKXmsDhm6XYxXXlqW7bxzPQXdFj6aZRmdZNSPn2eLP0B2SEoU71z3qXd4s7Bphz3ME
bi8aM204PBI3mHmxwCrykC4u5470/Wzrtea5HEz1C2B5sVIio/3bixuaRdNNFoxlvRGll/9lJpb4
hubUAHvEMA6jF3rHXkUnH4JFvusqWOuWZSGKHJdyO4yF9pr6VrsB2e3362LoMAKESzrxGYyvnqcq
0MmbkH7zEH1OhqD97jdZQo23d7kL4duE6Esf9xPKX2lhaRf9u4fc9FqaDl6o4BDffGbwpY0B/Lud
NF+yVu82gaBHjxOJ/1TB/N6JMkdWuAdothodxdoFXWhBLGpGZ6vlHhDvOg7Rk8/HjqS1GxGCJbGk
Vqkav/QohJdjKNlzXlFcJOMBH6aP+aM0RcbVvqgfuK3oiHyr40YzwhGyDBXHzu2iNyjguLfEBV5Q
SV/uyJFQ+oo8OVlMRqjwVN2XGh3jNYLk7nvTG+PU6kCp2Pdo5hYq2gzg2P5RYIkGNcR9tX8VGv7F
nqphfzzpUUbj2+gitV/nBj2bSgMsMA58Ft0F6+ZicVj4TfxUUIA45W1XvCdp53ylVzB+06Uz2RKF
uKqFOvIGgilIrMb+l6JJdK6TRtmadRrS2rSrTYmY3WMMdC2AO9Fnb11bIu9WUTqzTFnuRULVHWQm
3tZJHe2GKgFCVtYIupgVDYwcsBZulKDXudcdJIhE4Hl1/+ojer7ODd3GpbSljjogk+aWen4w4BPD
3jDG4YSEhHoOhOi/OUUdPg1J7r840nYe6hTUPVxomlKUULYeyM5VRrv10XSM4Ek6UbdpYMvuhyJW
cHTM6zWUlhrVzWLSYkfbIy+JbzgQIrs6tNqjZZTRVyuIIW8jcfeadWm7ieDuPmHjrG5du8SrC47O
poP+tHZLK90YEfdTSaF0Xxh06atc6R7ixkHuuOGpoC2DsM4NBcXdpNzW3ojbnpsOdOBrxHOVCYho
jQIAqvl2P8rcimgksYQ1oU73jNlZiKj2MLSOLI6tjckKQPzmcx8hL94Avb4/0kdh7/LEIJdxqcZx
PabOqc8OqFjElaBP2x87ANnskbUr3gMf7VSpbMhiVnoJkds9JpD4DAGnD6uQPH2FSmTYxbM3YrNQ
tgsxbXq7+SNx4TBwUycdsOaPZGhWMWalUxzHthnpQlFealsI90iN33/5jyLI5UjETlfVODc0Q4h5
IXCs5NAkHX3JTgzjt8QvFUTeKOdyyR1f3CDRgFHKBGBn7e+dPnF+cc43T10p6idcyGlwlJshLSGv
CEPFo2NfUzxS0UeCVSS3cdmBgU0Pqa4jx1LrctcVvf635UiAAUVaIEIiceL1a/ksi9jeipHEaogR
TbDoY6xbd0xf3E55B8mrP8vYqfdxAEm19TOfxq7fP8a963GnBhTTlIa3Qw9CX0cyhanmwXQacg+/
odYcPldlZO/cARnBQXbWQ1WifF+VyO/Iuu5QfkD03fN7azPawGu5XhZInivZIUJd4XtbG/QebF9d
KYTejVAGStF1LIAtTjgMEO947bn98G1gireVk8svaphz61I05UGTdBANqm6YsSnyIWlQrA51KT9X
xuit78/lrS3jUn6yKdpTU54nAZZSDri+DNVR5IV9DnzLWDtFPjxJJY6OKhi/hSr2jUX6UTKk9MKI
V7Wlzks1GB9dfyy81HgYEzRh4ObupVeLh/tvJq4zfForutDoqnDB4pZ5meGnZiSVwdWrY2wP+P22
GBKOQU7f1s05jLOC/rAVwQ0I8GBBvgHKQgKiM0FjY+25PexkLXQPZeBkC0n09SeniG46rkvmpTqk
m5fPZeaqP7gaRL/Is94QxwDN7bqfionqppinhY9wfdGdchx3asSolmXO7/YJXeCuHRQoOoW7i6Bi
VoXWriLL++mk8rlvUIQMuuhzJqmbA/Vb600gF8LF9ZTzjjpJJnVo5mKeXAdRpClVIwLasuKgJMN7
Y5cQX4W7sJRvZXRk8BrVON5Um9/pRydRgryRwWvpp+CFbT1+IWn2MB7ovIOHNBeMJ7WIV4oo60/V
gJfH/W99vd4Y3eRSZOiUxakvXs4rAcEmDemrU9wb5aNeAMCHVp789aej8G7cwfiUpMFs3MtRqEnK
WtpVdfQleLIxcMoHktelG9G8JERRwDJsCtOmcDlQjVlJyE97uuyKMh6pxEvaNfYkrBQ+RWP/YqVQ
Fp2EwtqokePdf7vp6S9Plotxzala8ltPQbU7vmCfDscROTALkFFyIFJjOlbthLXUwbhRBbocbRYh
pBsBP7Oy4ZhYoTiZRmhzuLzgwq5hQmjm43PohuKLLHLz1Uzd8jBotgWiuaVZdf+1b31uk8s/4g+q
Q/9yFhI8IJsiMZPx2Gl+speOY3yxa5G9Zv4E+1BN70UtJkycrZpLpcrrXcONhDq4QfXJ4UY0+waN
pVoiDeORUrP6WMpPKDNaFaI75UEMSH3ID60GpmACGas+F1igPfxbcv/JVQ+VAbgDclPCI7j/Sa6j
hmVRvDX4LDrLfP5cFpXH2h7H4Zhx64A5OIRgHbulds/1nrVslbqXbqo6fYF5O8Cyy6gWWtYf/ch/
Bp/4fdSVwx+/CGU12yVNVKehZhu2pOLtRKnWHKPWRZLRDs2p4FUBZLP/vj/SrZfRKMzY04FnsGQu
Nw/LEhnHpqqPgAknJ77J8AVvpu/3R7k+vog7HKrEBxqdV8lfKlEGVeCtHdtRpqik/J1Q6153SvEG
gO3+ULdeCFMgJKepUdgk2pcvVJqDrVVoUB5DpSlgKxpbTsv4z/ceNS0XMR3K31AcZ18timShqMgN
HKPMeXANWgWpDx63oYUDpDrc1jqaDE6fLRQgb76bSR5ABkCzbb4saonWkVMW1bFOQCQBERrWUCeq
hS94a7IMurNTcQt/oHmmrgeZpWSi7o4elcnHug6w09YHnBRL9VcDY2d7f8KuGh+cG1MBjaKSJugg
zut2+tjaRmGXCHk3WverwXXq76oc8p3QYhNjI67ySuUZf5lV0KyzHH2QTaya6oNiFs1O6bPsO74J
6TcckDArF6P34CQOPU6FjAkfJhi0S0fAjehHqxe4ipjakI6hXa6wPgyFU9lVd9Ts+CsCvpOceILU
D6SHybenjMZtXyzMyY1gDzzAtCzqTmRm8xN8NO1OCTStOEqnAzOuFee8Vp6IzQ/NRA30rQkfubQQ
biw3hz6LY3Az5n2vwqmlhEK1KfYN3Ff1Hgl4qOzan28lBpkQByoNbeAql19TzZSRMp/eHUu12ido
gU2eEw9oDbk0r+U57mE5sfzEwrA3jgpmTiPuse5oWs+G7ZFjciK3qY8JcnRoi1ZPZg8dhVruwszd
+Ij0R0zOJaFPAX0WjzSX+en6sjkmeoQPBN5Y8ArDzf09dONtbBri5Hd0XVR9HvRkZMC7LPz6WPvl
CQOy10o5G2l7/i9GcTj0uMRz95u3P/Rcg19fJ+2xAEzMeZ5kX2J/4aS4+SZEAt2wyYuN+ZtoTReg
KedXRwDbA+I4w7A1oo5ia29bC2nMrThnqSqvYhmA2+YNV7qGhpQD0bSqBSzvzvyR+OjsaSCTndDR
FnKTW+uAip1JYHWoNTmzI6PVtNHMoMMeXTessUFA8vsf0eb5wjA3Xor+FIcSIAnNdOYnE/2IGiJa
0R0V0hSYjI+ox/pINk7OTPdXw40XYiTXIThQ1rlqmHtWEEC411ssK79AzUO68s+XwkeUnfpU7FNj
9sWaMKwUAxjDMdDLr1NpylYlSqP2Qq5184uxeaj+AaoGaHAZgJiwMgzAyR7pnFKr7tDZ89rqn3GC
kQvkcO9/tVuj/X54zF6q8DsaR73THWsz9x4DBBwUWodhTR6NI+RCbXN69NnNiEwBKIHg/RyyostX
6wDKyCAqqyPVxeizU5XJJztU0qOHyN1KtAmGpA1mT/ffUNx6RT4jjRtBk/6qomrrNryVrq2Ojp/p
R8OW8dZzm/w01lFHn7xLtoH7TyEKbqI14iwBJL6XWI7lzwSNr51S9ZN1napvkdRXVkHYRN/uP+Ct
57N1jnDTBU9HO//yq/QoWUIypnzVFiZQG2HvnQJboBJ/3mCpX3Y9A7ZJLjpB+3RgALZ2OVaU2Z5T
YwZ5nCzF1L7dez5IWtvbc7n62jrtQoJ4HT0Zjk0jHF7PMT9Srd+uwnqqKVnhAZ5r/RYBPNuXj/RL
xTbQ/KUryg0QwsVY88XVD1VVG6XSY7kXfsaMgC6QqZ96JORE6+8iC2lNVaKcb4uncFAWjqKP2+3l
0rYtynQCjVcyVGteoxpCvw/rIYXA2Qpoz13+LqwQdUOawBuvoGlKpR1TtxLY/JgJWGw1gltODLHf
etas7FiicbIqtQiH3mAP4wWefVD8aiGlbRW+lR+aFcZuFGnVqnpNaomffYqVsGEjd6vk9isyLd8b
0UPra9JzVpl7HXZrlWG83abO99S0n2xkQ8MRLJymwCD3ngfgiBOY2EpSqlnFFxW97R2t3VNSWxtz
iBD8VpRvbWE8aVn+yR5qdQ1wIMGkA8FIn6wX9v433VKeJhk1q9Y+q2QvNBwPSa1D3bP7fdimL0qX
o3Pnf7ZU/zAkFgWKQkdCu/pksfiMwNjXmfrkOAhTmVbyyK2NxjTdzPWHWJyfnBKAwKmDvhdGPGSU
/8BPfZn0rERvPN3fhjfyfoI692d+kUqDebrcG2ZThxmiwcnJrtq3wa8P0hsexgLOnG89QITehl1L
3wmiXzn4/8YSiGdjfvL6/lmWwQlyNf3yRhZw6UOsa4KFi/F1xj09HQ1o4pXJ9p0liHGRpSon33D0
mQNf/vxPVWPInb0PU6JEfej+57iOSpfjTf/9t60LlyCowHsMx8aZ3KDs9gdVFRxP7o9yfWiTtmkq
4HMuWxpXmMtRKp3ODrXr/ugO2Vpp0pWp7+6PcCMEAUpV6fXQI7dJ7S9HQFupHOtGa48GNWO026Ya
zAAk6f4oN6KPa2IErJO8MT9iXv3CBKqUgNrFm6n/ckwFzRhkNI8N9pLwkqhI/+xqZdvqS9eGaU1e
hp3LYWezJOIWnQx0Nd6UPO5szFNxpENTxdxlah+/jF6LD7ps9G8OLZw3tHwXEdTXn9flKAfzRZ0L
SsY87sVmAqFcM5sXRHsBaRONFofQrpci1xSK0g4FLs26yuxSs9czvXAa1Ja+ELlW3Ffgo003tBaK
9RC8fDD9EKQkuyY+5g/kmEFXb1zZPrnoURlO/xjV0QMytti87WV0bAdw7dgTah6WApV+UPNiEvH9
s6U3ARKpPEN0oOpD2jNPGLPIDkrgG9qpdyAvO5353Q6yH0Jrl5K4WWz4z0AAjx16URa8lFlsMOiA
GXHka6eANqJhoFefduUP0D/xSqXzts5K9YfZjAt5yyyX+M+oTDo1V/oyJFeXO6vtnaJMh1g74YZW
f63Tod+VGKlM7px+tIGik6McYNgLF4qbo7ouw9KKucZaAinEEbAJMRiAfI880+PEv9U6iP9coDZq
VC6QIWYL/ANVqkJ9JHQQoa7A1rViWa0VpfoJzSpcw4MmRKjJKUF5QPC7H0RuDEVLUQfKB67bvoLz
UNMqkcvAUsZ0y1c/917iEV2PIYkW1uUs6E6vxAWTax8pmcPKnB10TlOlOMszTlTU/4rU+wvS25+/
iaCSAU6ISsMVNLWsy0gUSAqcYqP/DD3/oEnxd9FY2z8fhiusQVIPVIKCxuUKDM3cagpXWKfYhEqT
I3b44DpIADSI6z/88VCgrUCy2ZQHnasthniFUSWBa58GBfxLVKAsBNJ0bAx94SS5sb4vBpqC4W/n
bua4DZLZtn0KpLoyunKnI0dv41Kdu7jnwfW8/17zDvO0GDi4VMeBwTAB26fn+W08JS7cIo798eTC
XYbpi8LIAc+0GBB+jFStgv1eD29j6NflgD22dmCxhPLr/afQZgji6SkgvYF6UQ06OFe4j1hopkBG
eDgxtC1h72KeVGJahTPFNCTuC8iGrcRQ7WNlsnV60Qx0qh0kOD4eKNLwcfLlimW/5fnvP9yN6Aqr
gySFCMCl/ON4+u0LeWUXyKgb1JOwx4Np4VFzmPQWNBwMUTkbyqUwcGN7Xow3m5HSFBQ4RKue4mT0
XuoAAxjdU7yFBb00yiwIaIoZZSaCiCcolHv6ag+uIr7f/3C3h2BfGhpVpitiTIdkNNgqPpzV1Jtx
NN4Awfy4P8S0G37Lfz7WDT/4/w8x2y2ONjSIx/MWnu0/Nqb9GIBPW1Wx+jNk6dwfa95q/c9gIMyB
ZxmEnXm4sa06TIOuECdZZ292hRsOd7BVOlpvSTrsfCN78BPx6qbIrgCi9NNcW4h3N59gouSZgF45
Ad3ZpFmQXBQWnDjZ/GzoTadoMtd01yxJ1K1V3GomjQts6KmE/PnhNDWwKBmonPYEi8s4UTeNW3R1
pXKjxnbVUrY4fH/x+jFZ+Mo3Fo0NpB1UCcRDKHnTIfnbbgPVITHs6dVTEmSQ8sWnyl5C1VwvGl4C
wNB0Twc0PK/pcjAmnaWH5hmvEYgCNaIMP2TQ7cDKLcS1OWSYJTPRC6cQ60BkpLx/+TbST9GLD532
HLTiuajcZzQvt5OCDYRptJaAnPqYWpYGYh+IGmBdtCqccKGufP1FL59him+/fdGsb1DVrt32LMLG
XRmU9VaWvkSBmV+A/vdNgQSZFJdYJrM3beM25pzx2nPlJNBtsl3u6n+PenPQi6xZuVb5DFv9oQjN
z+Ywvt/fmTcmdEKr6NSZVLg2xiwKVBUkiL4V7dlvyx8RtgWoL0sIYuVjlqNs+18MRlI/0d2xSJ1H
gUgJMjUzbKYUj71NGqbWvu9ad4vBurXTwLYsbLxpT1+GOO4+MDxYSSShV73dtELCxezS7swHeGyT
Ac0cNKyGIXxU82xna3jzNrTfombh2Fsad1pWvy2bEj9rozCy7ly1zoQ3fDZs9alSvPcaXaUwM+C0
iicjWKLy3FqtcFdVQPYOGKF5nYOVCsJLon5tRRirixHztCZvl1qJNyLpxNUyiOZUHQCczt7OGke1
6Z2+PaP6Xb0rVuXBNBy7hya29dfKRSVwTCRWUWlL6hGhItbGuUkaVHf7+8vpOunnQfhFRJ/KFPOm
Zi7HHDMZvTlbrRruzGJwH9IO9Lsnpb1wfExbcLaSKE7Qk4MooQtS88sZ1fpIl6hWl+fSsX6qOThR
Ku7oqH3vegyKomRc6qXeeDfLxEcYoBd9TXh5lwNy2x0Huyqbc+LFPcVPqpFljmJIUNJo+OPPeDHU
7N28NnHUJJINDdoIb1HdN5DNDdHSLvFn+fOh6M4QbUAOq9QjLt9qRDOzcMO0Ocs2SKE3mImJJImH
dyTSEO1C8L71CakmE21oRk+H/uVgqGqYlQAUfq59Ig0aPRbK2yiK/GXHur6wFK8TXepwAtQ1Z+O0
JmchPItj2RgITJ3LzCtR73IRhZIi35m47iGVoAbIXijxaZCt+e9/8UldEO+k+RQE5z0vRdoKLXdR
n6OqOYrIOkjLfauEvXCXv3FOgMKBDQiYBESWNp85lr9n1H19hrOLRShpAHr/6Ztboy4wyr/vv9PN
wfiKVJNtmh/z6o8wQmSzI2bOSUoUb0SrYdRaYSMFHg4Bzz/DJE/HrwX+h4Hgf00N18t1EnqiSyQJ
/dlsECnvLDWDBKN+4cR3/ovl/7GnwVTaFiH6ciQrHiykNbTqTDmxQQRZs1d4o/Xb3sAl7Y8/4ZRu
MtB0vYewdzmUWXjRkLdefcZEK/uuZJo4I4RytLIR//Q8iNb3h7s+8UArIF9g062iWGzOwpWPIULs
1X1w7se3Hk9dM/yeDYci+Nq4r1X+4lf2H0/a5YCzvEVCLTIxMgvOVKl1hDQUHyhRlOLSGC5dXq7j
CCRhDajbFIkhr8/io6x8iaxFA8mhQOSxDSkoZFqL6HaJBdz9z/iRAV2eM0Ae6V5jWMTZSkfsctqa
MoyHAZ3kc9A/xWm8MlHOwlr5kKvJi1OeE/WLnSDerUlEkqMDMuuPI65y9x/i+qwj4aYdx6YAGUXL
8/IZIuJpjRpafs4D7y88pQ6ZbH9CSkNVG22Gla+WC4vnRqrPKcc+BO4C8EWb3yrIiUm0Qz0iTyvl
qq7EC7pPAUIH+6JVlNVbZlf5Fjn74qsV9fCibZRSpVw8CK8KOmw+Aqk7IatNuD3qbFHR/rVQ38rk
KRkUjZ5hCU8qDsU6a40eO5E6pW01GngYhOjuYIKiHkzTz3AYdBTEd2SDim6vr9ng9sJuvlHkgcpA
ccuY4PxTYfByTorKglwYVyHJauVvy7FXMMHVkYPUJiZJ88UTxq4u4/3UqkX3KH/Q+77dhIhyrjPU
i15DdLe/Vb0SPisWHsUlJYWn0ccVAcMCY+v5ab29v4iuNw3dFQrNXBOBLKBscvnAk9Mp0iRdeYZ7
5m3rzBs3onHfUq9x/7D5yLqZsLWQOKnucLmeX58iNev7QKuzcw3XYe2CUtgI1xswXIy4IOIwiSYm
hMhVD3z933xQcIuKEy9r14hdxscskv0nS+jZ3jIU6zXxW7inwi1PWQqbqS6ybOmafuPTgDilIk71
lUbh/LypzL5L054SneKHwRuaHTaWXX3/6Md2/nB/Fq7TElgXNNVRF+MifXUBqu0mH9QyS85Jv6ty
TJcwi+9fiMygGlsvWJjz68DBaFMdchJXEbAHLudclU3U+WqanG1R/JoSZIFOoa/4B8Mc/gka2lz3
324utjTNvENdBYQZ3SKVOsHlgEXVYIvpkk7mrDP8ffBAc5115b4mJgYFGiL4X3jX2hYr/jB6z1WH
56r/fv8prt6aqwf3D3II/oES52yld14s6dDGMTDOfNub9kl4cbZSccYqS412UjEuQIGuL2AMRCGT
zJZAQKyeBehcMxQ7R60VKxq1MNeQibKt2UfuS567ynOd2uE2r2WNo0c7jp8QVkw32MpUUJXxyVqa
g6vyM/NNyYlGBS0Loc/nwO773jCmE6tye/nZb2tdQX9SL86+jXAyREg5ypVaZdW+LifSndYP1hdZ
lt5CGLha6tx3ScBJvz9up/MIObZqpvtKGZ2LHEfdpkEog+u/ihtH5extq7PfdSdL98glIRZ7fwVc
n1+UMkBRchcmfaTSN1sChWWPgR5Z4j0W4VaNxN7H6TB3xweJsmdvdy+In219A0FPTFwanBD9vF3I
z68SMB4BoBDMMkS/wPLNtgItFiV2KSu8g2LufHvtpvjGGuZ+GrHTHoAMSqEu7PfrbGU6k0gzqVtp
E+Z3thBhgCRdbhbd+9CFxoYKJ3KsRqyuLSdtt0kC19jXO9r4GKjvc2Xw30o00L7WBKSDa3vdxreH
xWzt1mSAZuJ2ySVTp0c8OypHjVWGZbl8r8dylTcPBAZF+6Vxx0zF+8QoDzkR6NasfFFsQ3yA7y+G
6UNfZHBTCe//htdnt04HlnirVIV8x3X+qUCEyGCLBtGwgP64NQy8nUkxjP7AVUEiNlRvoMIm3wds
BVUreLVRzPJGubCrrm5ik7qhZsDPd4i0iCVcRtigRSWs93T57tkJgrzhp0rD70aWOxDyC9f1m0NR
hoQSAYHuKsWptQFjx6yS7yjif81V7Wl0xM4pa3TqE+3T/UmariPzSbIQM4TPgcLIVZqNEmFtppoq
33EcqF9QWRhXpmyz8/1Rbu2PjysD7Ecquxz5l1+PzMQFO2AxDDISfm1sAaE+JEawBaxx0OwSl1QY
p3zNokEpW6/wxzW2ZZn9vP8ct98WNsb/PoZ2+Rhj4HWiLxz5HqkA5Du4O05RLKzH61PwP/j7/zfG
LBS0DeTVOHDlu/Srs4/gK5YWa5ieby1GqZ62JOR2czgWyQRloN0xj/aUJzsoygaLZSLGwVQk/TUz
7WAnFCTCcNBWaZkE+/vf8fZ8/t+o9mxvh5VVpE6uyXcrhgzZZk9Ko752Fra7WYKFLlfIVzXKvkoU
fdMSaXLP26fRiIWd2Xy5/yg3p/S3J5mtLBFDTE4U3r+x23dLp1rvqgtF7Ou2BJsRqTbKPfztevV6
6H0WYWPn70bk15uhD46q9zYdL0X3KXKGr5WNjbVm7gC33X+5q3vY1I2YusZk8+CjoEpfLtg2JI2z
TIJbm8o1shWG98vyjngqrER4CtIHkWxx0yy3VgocCYf2Iljff4Ib0RXgEQ8BJI3GyFwCMRVObSXI
lbwXUfLDzOtHs1E3/oDJwP1xru91/HgQTlMPH/0myk+Xb5oiypdiHV9gTxBXyBuNwbPrJfpTY1Lp
8nWnQumgjybDC/QNFEsg1W7LB79H1nhIq/qpt0NjrSCJBKsCQ3kQ0uCWGhMHp2jwdpVR6hsH346F
zX5j9bkTYg/CKn1G0o3Lp056mHmkxDUihb611pV8n/naUq34+jygTcsR9kGSQp5utghC3JMdLFwq
Ioq2i938J3o1AV440amQ8cILXSeP1B40/oIoBwxsnsioRaP5VR/VTAOezp5SAFKKkTJtrLjfcv1E
vCGwghdDC8bN/RVwI6aAjEKGDuIUnSp13uYUXtngo5LV72qIdZmDcn96BKSR9chG+F90plc0yIU0
D0r+0xFf2kBZWOsfI1wehhM2a1Kf4z6FcvPsjC+zGHx2n9fveaOdm94/jWHxgAzhdkjNvYX6ve+S
KGXKNi7yv7xxfFIC5KrqeB3FxiGpkkOeodQhyj9OPXgsth+FmKk+O8e3llkT2bnDY4Wj7axCDTEs
K0dPxlGeklxdCDnXK1pDBQOI8FSvmIjvlys6rxQnKriVvGdZg3lbq5qfYHsVX+9P9o1lJuBB8ZmB
SV9f3OwyMFo71sp3rcwHbISsYXxN8P7aW0M4Ge4M+UML53bnoxuzMMu3hrZolVFMd8mv5l/T9jwt
7/yyeo+6qt4lsm92VlLFL77reN/DNvOPaPFhcVxgY7YQ5K6DKZdj0KckqToN5nk0N/CHaNpCTd4F
2qc4IfnRIXHq+GBDcVh4y+uYwVBEU9ItysO0BS+nMe1E3DRdl7xrAqf54NGLskM2cIY04fn+VF4n
INMISHG7UPa5/8w2zSDRkUZJHkNZOe57Sa3B+jFW6qbL8UBxtIf7o13P3jQavEpWzQcu8PK9xiTF
EsuqMOS00/VgW2eEON8oluKm4mNe0G68WFlCrVy/IRUjpIRYM1Njad6sQIoxqJAz8s5D4p6MXshV
qR5hMKQrt3aemtJZmLsbZY3LAac9+lvXvI6VSFe0ALqjbjc7LBiGTTQqDad//IK0x5oL+KaJwq+E
cG7VURjt8iw3FuLx9QoCTUcxEQ15Gk9Usi4fwpB9jQiP6Z41N1pjf/0XCU9Tg1ecDL3vT+r1vmAo
CJ5MK/SDK2y2MfZJawadd4789GfARRRq6z/43S4McyOPYxx4q5PsPzDu+WlNxO5cq3K8s4IETmV8
mowKHXd8hnaz04ORpKqYzKgRJ1AXiBDTEX15skwjw5e1IK4Bvpod4VYiZC+nJWTp2QY0iZMaa6yW
H4IG63b3rzaIngNlSYL95melygsPnRzyCgU1UICw1Zpl5LY44UVNc3C1+GRPAlX35+/q7UCyMXWk
DPRraLLNQoBMC8sKhtE6F/ZXXAT9lVlkKHanwxbd2lWkOo/Y9GIgUrXlwshXr8jIkHfJUywqPeZc
6qaTFTXvJLHOelGdg8Y13oVfDhvQO0v3/+vFg6AOkHG6o5MOw9XisWWHmVbX6GeR4aAnkmkaDUwN
1eGJcCCF+c+As5Umi4VocBXxqIuD1bPIjBBGQaH1ch+aXaWWip3p5yKRn3Un32hl/KY1ybciMz4P
WfpVduPP+/N5VU6m/YMAK4HWYZtMHOzLMX1bodCJFczJjH9YtbFqJ78tB7tOQzxh8KKHuEdKzMyw
WU3jn6qVYE373JU/Jeje+48yT0emJ5mU7KYWLsyl+enS6oHj5RKJQk2PNkE67r3SfL8/xFW4/RiD
HJ47npjgy7NIZzkFgpuJk5389rM3nFrlFE4gk+RMxEPBc0/NauWMp6lStjCyNgsL/xmZl0NCj3rp
PCDFSW5iTs13LjBkrCl+HMzm22Sn62Yvo6mt1do/mNTrtKhDw25Jvu7GtyWyT34dOtVqbQ7lcSHt
WdpErm+9eN+ExqmSxZf7b0gvZ+6WAWoXWBKntSDpIvmZ1346a0yiocJ7Mwn8DWKk6xaHtJzWOI4v
z5kbPMQAX9McdyK7fipjf6MJeIGy+1WOxquZDz/DMn3ORHxI3F85vzU6xvDYL406qVpa/Wtqci9D
b5fW0RcjDB4qLXvVkCQQ0stWUV8+I+vzVhU65sRu/2Yo8h83LvCudVdVgOBn2eEnFVJay5/B42z1
Idt+PBCFIREaO89pvo5hsx6ygP6za53Z8J/8ylq7mI3w9Q5IVsJ8R15vnfK/ZEry3S/lL6Rz33Sz
fwe+9CUe0c3+H5bOa8tNLIiiX8RaZMSrUOwc7HZ4YTmCAJHz188+8jzM2O6W4IYKp+rWrRM41a7d
TPmjORbB0RdhL2XA70tyPc7u8t6Z4WFMN1+zPP7srtOOriiHLO121849l0u/39gDjD/9Pq/jU1eb
kdFUb21W/Czqae+laREZdvlIf8/vo91+Kaz0bKOUdVE/p8Fy7K7WfiLhhpd4uoAo1rKpd2lRPQf5
9Rvkii+QdUAy7YrcvX66FOUUWXnyAnq/D835vY6vn8oqvm/tAR7zy+XZqYK3CzmPcXWPoj7yp/aL
46dcWLt4IysJm2K+eeak5eCp9aNRlNvAnfee37d797p+6+38oed2a+DQQIqWCQ/8BnawOHha2gnK
R4g5y/GU+M659qfPk1U/XIKu35Zue7xeerrAjt8zqrahet9sjh00cnZm4reXp3kd93BRfeTZQikE
O5x45Grm62G60PNuqBGH8EsOA+euW8fXLoR+J0xf7dj7aqbWne3T5RXyVboQPhojrLAQoXnV/GXt
q3tawmWwcrk7L+iOZp/T0nO43+TL766GXJdKhHQczm3G9bIwvHev3ctcwttFMV5LE/usg1yt9g4e
1sXi+rA2zfDplB0H92M63CPYbm/vgwr+8ZS+cFe/iKNhCmg86kYzHLJVBfmBCCrnzfBxCfpvZWE9
BmFxFwT1HofVbjelF0O57hymDd0ol+HX4ta/SRp894Ny18T217m5/rXK/JROwe912Dwv5Ja2lDKc
s37cQHR2OY+2+1hzPOqlwa7L4k+hN7/kXISxnPnzQKe4agPD5ApHpJciCg1sd8mxnepzVfWHoNt8
bVjOqqdUY5zaz/kQ7+cLFWCwHUUDaYrNGtIA3BCjWHHWhV6j9V9CyNd3VOWeimb6BmV9UGwZ98HP
NlnkbjD67mY/WteHqvE/cQj9NF4yuLIS6hqdI5exx90UZNMedtPeo2NkYr1XGdSz1iU9OVX4HXMu
Jrl+pNKnCJeMSyHlCC9hQyvq9MVYzPFkXkLYeSdIbIcZmsDhm2lXj5pke4UEtLajnN/ppgjVBGKH
TtefkzGfZ1LZEFAW3By0ochtnpoGDS8YcBDvi9zb02RwV6WbXca1F7q9kp8rtinAEsLLs9iSZ+oy
MfVpskRcgbp3vNeO9iPIQc2tMLv+s6ybqB/j1zboeEX82BQ/4DQ/xvmTY0DodN1wSfpJttRBze1x
3RtTGtlzs59pv13H3b0GmwTjjuPared/NG0Ddcx47pFWSUTvJ/de+K2z3J0fZKKwhOLlJj/58Ep+
6MhQTKyeWOfNxd5xX8c1xm1t1L+4PPDQby673Mv3QZ99MkvKCG6dAGzzpaLtQePDwe4Hbzm8HNe4
PhSde0jjr8ZgfW3T8mRdT0uTnfJqec0zdztwM6UbTjEvyqr8sa/ng93+Lj0Ig5bfa3G523DFcnKa
UzGNtK7gunl+0Kra3ivEOCUJKajjtkEMydsSR86a7YpxpoiSfDuteivjr9iZtZzMMfeggO+avW/R
+gd9SYaKgBiqz2C74RaOP212Iqdnk6WlI9eWTPHxkA0InORzX/aPVz++71L6Lw/0sLd+UtML1vQ4
qUgPM+9ok7/0CSB+YK7ieWcV9QcdWGlbjM2zud2aLPyHBfIhLjWoAK/K7HjBCXmXQGBKw9UdjLT/
MuXlwfOncwD3OT+JZ1Ji8fVQQi/b2vl75pIHIoPBd/ovndnvXW6uViyIkcF3HEDWx71Ju/+YIE5N
gjeXIh0WTbsq/njmbRjXXbj4e1YG5Bn1XJcyE+PVM+In2fBmxHqF3C7wXvHE+yQ1DokHPFoCuDhS
61j31lFr1Bm+BFgcnk735wpnq2M63Lgydz6OrCvoJO1FXlLt4uIXvc+ZdPLgO3UkmTE2yxu3tchJ
bjUd7htvlwDK97JsH/Htu6BpPxKLLrXrT+MCB+GSu7+mjrbKHfc0u256ydLm7EJarIeMtMvtDzYX
IthB3fpqF+e+noN7UdVzFW2F/rUziojjTtal/oVS7kgnDKKXiHpI3J3JfvAbaquwgNLOALIDM9/c
tehmXlzPm44vQuS4Brg676EwxtfCMO7oBrD1kJ1q9qJkrXYij6as/3DTTRkO44MB3Sw8U5ZbGsQR
u/Q7mRX1k+DqjXg2B+uznXNDjZV0QX1MpurGbT6MnxpYlGnXHZXDsF2y1wRlZd+lyZ3jnkbIIoI5
vZe0crU1wg/c1/G8bQAKRYnZna+fjAau78GCapWioLiPHM2jOdBg85xV2Ws+FjdjWSYDfWGxoepy
sWYaGc3qK+7FvoXprwleUb9sdVVI2m0FA5xm6Y7adkli5113V5hwm9amFciDbF6fDEd3YxwsNhb2
4l+MBJbI53DiVHz4Ie5ejcXolq3FeLQkTu784vz8TtbzGv6+WtUx3xTnwv8d+HDS83h/bk4hV5dG
Pn1F5y0rAaZndzajiRMPJmlyFEX9y2I1yDbsJJF+PO2tS/tDt5qSDx+l0qfKxX9wpj8d3TJ8AxbM
pvbvrWLzyuD7pj3X9O0akx+LSxnD8OpKgqn43/pZHnk5pRwDDGaUkPVj8Nz7NJVF4vwNJNL9o4mA
mBPu8TrtmD5BKSQRvHTF/6EqU99Gl8WSSVr75Wxn7QFaGzX1SM/L1Tk7l/wfxNVU2y74Olqfm9Lf
2WnzYKFpjXm02uR5XpOfNrNhPIX1JgF1oC2d6j10xzBpRXp7HRQvIkaXjXNGKCBNuJr77l6Lg6JH
jW3QYJom8SyHb2WPrWtH7rzZGsMQ0dz9JttS2q7Ch852dC39TyyP0STnNaXPuz3SpT68PNNw9kSf
qE9Z6B/cKt0npkGa7GJtL1n1x1y/YFhY8uuOBqPRlZMqd/ND6nHBA/x/P9MiqPSxwu7qbWV2Ag94
w3XMnh7TJpyZxGNKsXMz07lOnzUfrwe4OOVffbLeLH89K72nmRs1y9evw9A80Nr41Li8IC+O83Kl
aavmfN0nQ/jYhM9Efc8pZOnrNb33nPjFC4aE2wzDi526X2hqZe2KLn5cwmHexZVHy4zwbz1WBnYx
+VpX0xf5caOfvnCujWRU7rv06ELT7NUhQ+aw7TWLClg9mFkOI3g2PS3IxJj3T9fEuqd65mgR1Bp+
sKfc+kR3xWyHg7vinJd9tkmeWuP6PBiw+UKVAOXxGnXKAsTDD9r6w6/R5bT/b1J6b03PfZh9TMX4
wn2p/Xht7vT2zTXbr3Z5murLk9et+4o4xYE0aTs5ULPO43UPsE+jDdeSwcXJ79g3ngJzeWvS9Lad
5gqssFrc8XTSksn3+MPwM529b5B83U01XxzC5FMZLs+9OT96ASHTCslH5g2ngWoYvNH4arYpfPVG
94lypFdE8K1subVmrp+7qRn38H29UIR6kqGjvxIxgnOg+T7pzeI+qefHdoy/TLQWSsL1dx+7x8qC
OyIuCIzW67qdzOUbtKR73MSpCxN65tTL/dKUz2bSn+GBPZbd9SSNqOLg0JfF+2aqf07B9W5AX691
+hTHzdHqnNcsw1s56dcOezVxV35qyKyyiAfDCc65Hf6aqvg5IdhcLukbp5dnuBeOnRt/zyeOgEIL
ggUqJ3yzhroZkQIGFVt41J7taXxPvflPkcC+4FhH2tZXDL2NrLR4H7NGOBU40I8fVr2ptxQvPsEl
SGMamm8a7rcqc9/9pOEuRf50W53lcu/DmeXkxofhjfc2XVojM3aeHDgXSrf6yv2ivU/Kog/cI8QL
UzRc/Qf4MzhLbY6r4x+qdX0yW+/OAv6EZvMuX8V18b9N0tyT3tqFRrZzU+5QuHj51lqeibaTKM6S
bxKlYjH3KaIyJ9Wdf83u4XqH6Gw7mMvOhRZ7xdp2pICazo5CfOWm2uylA27+vfGukSAuVH3cy1je
uSuOaa3rNzu1djBNX4dfTTNs0W4o22UkaK+78xd/Z07eXgbHAc86y5GqY75fHGoj3aoLXP+lKLxD
y8XIiiBa9G8GDNYUmOA8Jw6SC2xNucCizHBkKMFSJkleSDh4qOywXG//KFMiX0IfwqMHl0S+bH5k
jnUI2Flz9B/jq3HPecpTOATHbJq5yGJFZhrsL7AaxRCbdAEUr0AvfWYhAryxfOOZQRFyjqTRQgQq
NkG5VLtHKdZ5RKqH1TqbdXoMjeFkcgUXG7PVFmqVvOBDRtnob4ww27y/nML8SQPUw3N2ghnElxef
8ClOf1kzMf6UbWs4vU0HBmn759RsPgHclzWjxVJxQ5Xy0sUbxMaSB6PK3pk+4YEATZPMjwbJFmbE
LnCDZy9ItNrGvinso1SOHy/E0EFtYKCfebsWdCY4suqd7HGb2DsBN88doyFJd+189ggauFTM+d7P
zXjZit6S1U5q6vnnLvJR2+vlM4NKmvJe/vQ6i8EUoYA1E/iwQgJOfZCgCosNDTtXlWkoYCF+AFvD
Gfdm+7umCANyVc6niN43nA43Uc2O4wTd8Js8b8O/tADCMixy7E43d+cklzuj/Z66fyWjdfy962pd
07uH1RAfdXLy71QMb+EAu0H7XqtTBnkExXhJHnTu6iODE8M7SzogShwpRx6mXzEhdDeRjf0Q+DBB
eQRbQniwrB04T9nOxITMgBGtVnxghSAHeWjmEhF+k5pY7CCnd5HWb82tg5KAZhEelakKAsLx+lzC
AmojCXb3p63fpJlZYh4R+3bx7wqj3XJt/hUVGbJ+Bz3v2ejF5A0n+EDKajm5tPMPocUp0q+Xnv4M
gBfbOGYFcW1a7ErtA8sm2CxVc4evMpHFhuqijIp7ZtaazeMUU+sjuY3v9Uk2UnpKIc1h5phKgx9Z
l4UrdFcqYPVvXscUkZ12zSOShjtzme4AAy6ASjZpLB+M+ok58f+OWNBBCgx7c9742XMFHitymxZP
nxEi1s4HoErnY6uPlhi2DMOMd+ArhL6u5qPdQG+A3VFsl/uYKOOjiTdQZGSgEndrOM8olIRDMVc3
FHsn2Zz0LHVmGNufzZgeFYrZzFARZMe/Wb1bqJgFJ62RjL3+Hc7wxjP1bH1P3OFxcZzTeOGNRAUA
bD1EOilji8jodXXJEXNXCwI2TRxlPiENtPSX/otQClhzL1FjN/vUPE2ed4+N1CO8yYwckgs5BL79
5cO200O7po8FuFixMHEeCeXPvjcdte8shLRK8t0yP0L4w2WtzvEw3zlwE8XlB/EPJCEjh9GktuS0
oLbBwR8Y5qU2uHcd7m6y5N0vowtZSfroEKem3GWVsTH617aHEKjODjcc7795nBZk4MUaY341fg4b
kq1PDlx+HR5JoFSKrNWv8iXaFMNOo5789E6/45Jw1F6mHzI2DD3OwygPrWMWP6ykhbX9DmHVEhav
IzfSSiIcmEKf0GEOYIDWxGqoJC8vLssB+ZFO8EfGHsmuDE1+b4M/ZCH1Ke2y/pSKNvV044CfSHfV
kJjYJ/mxwpwhLGvuTC7C0UFFY/L9+oDwAUYRdmY3cATdJnGEHZJVq4jPaN3GjL4g1ApzwiGMsJZj
ZT3xVMecDxXui59QkxnFiMy45rspxVrI5vkfyB31fMd4+IyV1sIxA95G1E0zUpteffXeD657nGcy
vaEDWfY5hXSPT/n4MGynC6IiGkYNyJRFc4LdxKvIDhrlx8b8ahrd0+AOZ6URGLV00De7M8cPSo/Y
lNjo+anjneoNF6wUPNVUtcykMO0Tr8H8wKSlxiqIJIqaE3qwitr4Gg5VrKPEXa5LBmSonX1W/ajZ
7aYGa5OXxycyboeDDr7Gkho0KlJ7GFq4RXIqSKHdJJHsv5506VMWMPgqO0MYzRdssgW5FURDWNzf
3pXTTin4ylgcyJV8FjwFnnKk4gTjo7y0jTO7zm98lRfzCr0JxXPH/pg08EMBHDVeyS12mpwGlEzF
QYma5kLkQrTCjzrsnUNUjPmqTXuvoL8wflINpVSNmdnvNfZdzn4uvVcOdvZ57p/CIriPNyPXof4O
fk/UEb+PRvqU4czbyQR299tNMKNAn9NLsYOwDBcGoQB7YqRB1AQreXsnKvvudJnepTKycCRkFrs9
YUplcuDuPl7cMHJALBugUPG2VtUeUrUHwzS2GYdJRjnvL0SHdKwTLGqd4cHBwEiRhRvr3iNj0D+o
60cwDE+VMVI1dzWebH+5MzfL0eX8JWMylVu/9OlAQ670uq1hYJBmaeHYliHMvknf9Hsqp3YL5Xee
z3T6R8tan5WXM3xk0zmsublnJ9ge+J73zIUhdS5LtZIbYWOS7rsa93jdHzRMi+/35CA7zN3yXJcF
jS5vhpBFXxMvGrv0QZDvGidHZ6lIHC27wEiPOWkP7nuc7bR/KYgtyvIaXWL7Maz7mydk+1mphlsJ
i3CtfZo2X20S2uHlZVUii65vHb25/CvTKX5VeDAHWohyfmPVhZHJOEc4RWE+WQq5NiPd3Es0zXY9
bWg/VA+w0TGpAJQky2Z467bB62XY6pvywwI1Ycfs+KvcR+HmZ2kfCbq7HNSamvmuIavHSCVV2vzr
8k4F93aMfRrF+7sCjEHHirOzSbce+Mtuw7vEBQLyYoAh6ikh7Sdnv7m8mBcfPotyR2nVrmN9gYx1
HRxgXMUR/t1IafLlTit/cfNXbAu5PN++g9J8G+bE+PjR1v/xz5ID4oo3TUFeVbBdPqsD8RVEruyo
EE45xNF6KY+YmIaG0DTGkyUz+hcUXzb/mgHIypEc3bJl7T2ySrm7ifL4AcK8Ha+iBylgvthe2s1O
c6gIKqSa86U98yTqRR/JK8zu8Gqag/Aa7j1BfmTWW6vaXgJvq53y7AKSo0OgzAyC4q/1J2ghHmgj
uTchVTf7jw7cCoUZYMfncBGnABYKs1BItSZ9EE7lKWYJTIfIhsnelt74GRvl57XJX2Y472TWDRaW
IYRNcw8eo5XiI6Li5F3UzdNRzwGN8hM6PmmfYnJOYfFLERJGvyaFJNi31JdDCa+cIIXFmQY+9yg4
RiPT/YbYQSaeuShzT1Ka9gxvWCNKl/aaZO9y1X46lXm/r0h8Kmk5kjZPv9JBCQXvHpVx1tIzSvYv
S7+WgCSB05LIB2TNfIE60JjMMrT47RK5Qzup9XwU4uMSxs3AEXQhPQB//k+UD3Xln5VePp7F8Zn/
ky9QCXCd/pq9deo3aDEijlwLjyjEKuL4/QbDE9rKdpstMWB+vR7dbHNQjCSQU1OcB6I3s/4WEd1M
DKYm9qb9QPDO4CRwaidG7u8ktCA9o9tqDlhdDp39Q9CB9VYCWqBg06dvASoJ19LBJfXs+h/04Fo5
tpPECLOD69IGi+tVUcWsm4RDA1rnAyxIe0q5VvcVvHXN2BjrJ5vIIggLoo5CV8K0IFibda02L/ya
6KOrLgJ/rI5rPzaAO2W4uQpKjvi1HYihf2r6a8qxCuXUWbgcRmalQQlxmXSFUF7UyAHNLgfZww/u
j0VtBuBkmXih1L8FIncOZUUsstypcq6Z9YHSYdIu4Dg6jhxxfQq8mMgt2gee0KT2XnK2FsHe7Y2I
mEqzMOvgTiqmHPEyeMcc/IO7xHr0jXvKYoYRE10Rzut9aJ/EpYMRftjcW5n7oCBCvot4puVgAHly
iO67G1xKdK4BFlWkjPwqkPTry2uS9lsyHHQL/3CvzlNJfzoNMlxWYQGhUJ6Jco8QdshkIHIAkGwi
S8b24yFsw43MyX2cjfo0sOJyeoM7KTywYkspXSzT99GhcBYRUv7XF838J5+WHpi4sNvs2WR2rBv8
B980dtXls8T1BgboBMe6G8trhjvJR6oDqvRT53gvEyffG5p3aVgWEUwjdA1CTDDaXmwcS+OvokHN
0umLY5cHT4ITgq9q87W602Gcgz3lfZFEWeGgR12N98pZAaMy1hbK7/RgNPVdwGGEEDlyVAvoIEhW
kOlcJU/zx6r+dnWqO8+DyywOj3Vj0lMLyAyxpXwOn1IhgNaqGqEPjYmyrg52tX1K1XnntsRysmXi
7QfHOgMgi/pLUf31lzCqMNwr6R+ZI5TOI9xyneJ+RUzyMeGQb9nfogJwhXmFpBzFQen042Btztrt
lUwMmYiaIMFwEQCOEqUfJKFX2EXbyUHIh82DeS2fuQ10EkyYKSaYfe9B61XDOI1VMUrSIwX5WLP7
zfYsnHEqC4alUSzPHxuJi/GBe0YicOFon9V6JwWf+UTgyQFoMnHME9jRzM4N9eagzmMjEy6N5DiQ
tgLOglwZbur+lXRr5ERzUE5tHR8Oje6P6WdR2ZEvxJVZOfiJ/f5fdB3SjYjWtScxQ1jaH/R7wSB8
cNy/MC7+ssEZKcnNUxHOcnlX81H+hppcrI8+e+5mUo23toD8FBfHgPjLMAbR0iXI7Ez0ke6b6kUG
kd9MSJBHrq4GVEiP4sk5CNjdskjWGzWQO4YisEsexb4QoQbVrQ2iOeT73AMQZ8+SUB7F55YMPtdb
WN1wbiA/ITeOYuifeqwcEprNTwJhfaIoBex8RUidgeOYlNfiUVX3zhvHNN+22YRgk9jX6dCw7a3s
OHDdu68IJsY3vttT/xK4+EoiGaorwLUaDpOv8/Les/soQCWNhMmRAQWkXDnpmtoTTqMgB9NP+A/f
oDDjE7vOADB1+DX+r6QJD0Kd2Fm5TEz4kOdQZ5UHbYKEhvWxgHyCtjkdWQUcCLu0iVh6Y3xzS/9g
sgYCPVpynNktJ8N8BvQehQS46PH87hpwGh6eBc9MuIW5n8EcsMTqd4lTEPxOwzZaq2eGTtztcxQz
/PCwfKALsDALpCBDJ9KMYUOLzst034AjkOyEmpQGQx80n3LWKAwyaDq/KCUz/Bjc8Nlx42gsv3KK
PtwkBumX1eTfOqK4xVCEV0AvkP2dgIOLmiGQ7vjtSl2A8hhr8sQgWJSa68lJ9aXHj+VvV3Wbr37p
LsaEldICBUweuSQZpD/GNdZ2CUYLeDrJAyR10Qb2SIkGc0IsJJV2MJ+wsrf32p9yCAHrKT3xgIsT
ngbgrGz+PNgU5fonquSPKznaaztAkpvt4D+OWOvejh9Ij+hcU95M3ZCbzDgxDzk+LJlMfbgUj4xd
mII8i1lwHY2kwVBRrPHahMEOjuUGkcSYyUcRhM9IMsZJrplvMKLYSY/JpbxjpwzjKHmU/LLL5eYF
YJGs3zcYdsETJTTT4VVRMrRsUhhZBqU7sCdNaG6DBLY4UydWCJ38+DJpQcx1PrJokx9g+4xb+ACS
4CNyKNK5amyicvrLva8d1OrAmYQxHOQrEvIualGqwKti24zhFevakqC7xPdC0Wgif7AmqADaheRZ
PFALxL+0L8gwv+Xn/wucpF0Hp/wTqQxQONfqBP/4vHsL7hWUCiEVgfsg+8w+MlZaSO36y89/D9Jw
eLAO8nivB5Um8xOQA1xrcBIBN3YOPq2LHC4JpBy24NX84GOiimzI3xqChYyCASSX6zYnKY3JaX5N
igIpRld4z5Cm8O59+I7/8E/FGUUI9DPD1y6lYNA8mRBgh5xbZhQfrxyj/o/hndbZ+jl4pf/gNshe
UqyUm4SWYcqJ5E+UDKJPi7VGE5UkNZLCukohWSwhAS0di6JEF8ZcuExeBshMJgS1VFC14pV4HtAS
C9dQnmDh/+yy1BG6wBXpRkk5bkK7eDM25N1G+xOSyDNlU5llSn3buNxl8+WcB5w10/TFqv/gwHiK
VxPTI0bN1eL6382GcYTzNPpfHI7miItJkSCKf/IR9JBw/F8eGCIDFeai9PXYVphL9Ge9xnuu9+xl
ndkwhYYxqYMsWe4Uv/fZPTjnSCYKfWg4PZMGMvvRJy+EN0HXLvagID7Bf9eUsgDDWMBbV9vR3uzk
O6WXN78i3K+ntpwmGKHDkaHffWPVFVwUILrU+mgIWFcMhhICKJ1ymz5rz4zU9FWbnG7Mo44UFJvL
BIU9e4pvoxwLD+t/llXTrsgNAgSqOdiNFBbderrHw4HXJZxTFSsJJyK4tbo+rFyaSMHHEMOzT0H8
yawfK8IT3BvucavwEF+DEXexHkwV4Mn/sUOm9dOEe4+3K3UsPE+walObIevGZbWI6If3sV9JyF6m
0MuH/YsLnTH1SvwUA6FnIX0qkzGu73LXPA0ZUMAocMGAsusUTT2tYvrhdLUv0VS+SgI2VzUrZgNi
YDbjkX2MB4IMFplEnE67gdvgZdSX5adsQcvOB/kWOxLa9UHZAT2q6vZy/vpKyAkWqqdsklKd4JBi
LgnUrv+7dQG7W17ckBjOxYuU5AZCy8tJEIhirq3gJsCO5nxsz+WlpZCNLEKATfsnvUwRabyZIxYB
fYqd55VezCpYURDK5H0f3WNR5bL6+cxVSspa0y1Dk9gBAuvmzF1m7ifeAh/ZSv1eqecW1mAmzHbK
Aq3DtrayyDL7yCt8hdEyfNgRZnEvex5bZeTnFS0J4rOOnsEJzEy2AECpZGSAe9GZTlwBYswn7O/A
gQALjvEvyRVomHgZkm7KciEm1f8onGnCshwJEzT/DovQI0IlhoVpKKkb5C30/qQ64Wa++EPPmrAs
qh+a/f6BR0g0+WMqHxButnuyPisKGX4wQaCoUo0S1v9d/L+JK3oUPnGBOn4+nZR5Zl7YHb6kFUaG
Vic76nP/xMFzcCmFfbjF/1O+k6dBSjRg4DyJOK2wPATVEmhVTf3GxfylmE7JBcVoCgdncrrMSSkw
fI86+7LhBGkcDjcXqoGGExuoJ3gP0vnBX5SkpFSlvKz7Dveg2TAgllm1MdkjnJp6ILMSDChTd8fE
hULRG0UFJBnYSkb5/9rpLEW5o9o378vsqyKWkLvmFhovMyv0KMjBtxkCX+P/vE45G6bIhkeyVYBA
/uAIbPDLnTxIypuEflX5+EEPn5viMCZ8kGc0t8wkKovx5lmy70vwKWvtiB8g/dgJvqh9wdnWXmQZ
4WuSUWHpf2w4Qa50GL7Al/ZoUhUSLv90HtbAY2YV0lVlxsiCLCjCnP1TCBaG9yV2GRErb+iz7iT1
cQgtWWbBRmSBj5Amzi1Bwf9jBHnuALViJtpM6d3tWA7DjtT9G710UjaHESt/4HTAVYXeSPXoVpEB
znHH+kSdzC1TJ68I9MOPwWLYV78xaFpO/5G58hdpD/cr77BAsR9HfvuD8+fWO0tstGFoAIpA3v0E
R5nOJG5FPuSu+LoUP2WZOvnLkTaEJOJwzhulpoBgmQqVUKqJJqNXNztwn+N+sB0s79HpmmdVXJmX
9eV2nBH0z2Vvbktq9BJn/CIX1sNigeT9M5AapjyLFIpAjnNHFRkteXXC88vcKBnFIsCJtNUpGAKp
DNKCQwYf36xqP1Gy6nHffDrynX4wtzUxO8cQPIy2GgdqYrCKfxQ95wHk0fUXAVd0WtH6MDsfQOyw
yO54CwuDgeL/JrE0+diknz+hNT6WBDMgtZGQkA6Nwgw8B6rOn4blmeXWVqDQKI8wvwYMEiZtjMUS
sEVR+BD7zG8wxzrRauyzsBwvG23z2cUG8FcdAITMj78m5nwWfHc2MzB2fFKcxOyVUhPWZTwy8zJ7
mDUwotAa0sDfHK/bOcBHliDM0ochpvzQPqlWgrebXnEMNu5jZSd3M9VgsnpKMPDG29mad//PZ9G8
Sy60Idk1hmT3cHRK7LdZdeC8ZR37c4ljUko8vYLicAohZaXrcY2rlyLpjusabrnscha2kPorfyw4
ZYORgDV76RNbQY5Wu6yMrPdKzQlRFwuOlc6Gs6Sgap0DEuk2BRbIO2gI/JKDNQIio+K0Kh057H5W
bsADC68tKSNOh5Cvcqy5lHDC/OVWj7mg6ur/ANIZpjsYqm7+jX3DJrKYcv+K76XyrJaQ4//qOw7B
W8M5A/ImneWzG4xVDCQhGm8c2Gd4thw2Zcfa2KEs7sNN9hgU11NSJduVhEUfwDSFqSG6uwnfhavA
w+fJae+Tkuvjw681i+miyOe/SMoUwZBgQNcU+Cps+x/Wbij6GC6c5QGGC3o2rXX+MJTen9ZdvjY2
FStzcdf5zlERAisokQyD5buNjcpb66B0kUfFgVru6TDFJd2fBr8VHMhQIR52bGEXOti3fY5Eie8W
40+cmffSeULXzXqh0OZzx9lAZaY30NEtx4nkQ3xSevSGoA8KdDRNJsRmypoIVvvrwcma2xEE22Nz
LqAj2p7m3tDo0oz/GV0JONetvT+yOB6ZQfk06BMj1wEC2JdtuPlE7Knt4YBEiY3c+Mm/OMvosO6G
3wvZsaWpmT5VNpdp2p+ZOW5dk8poCtsYvEABagin+oHInr3kCzLOWlBsHB6OnvyRUuxKwd0exgky
ai3PnXB7hqGIlgJ10VduyUzrLKTDh3kwrowIRka9cYbfUgJ9EdeVAtUFd+R0+GiV/S6pi0ORGS4G
9D0EzKrmiuFwEMH3bwESf/6z65JH3DIfzvuMWjMFnz+MdT2z4g6xjmPvc6pCAjIWt5djyMh7ZaAJ
+RvqtuOaXPNtgWVc/kW6zENDaqZPOgEHZyOTsk5Mu3WiAcycXH7xM6Uz7Wa6UyWHcphYCLlmKpAA
yNgH5ISBXXiZ6iIUIOigX6E4EqykKfttgeZvdsZ0d0MXRqFPZ/fi1+y7H3DtnWrnl0OVhgTSyOGu
a39M8Tvum7MvzPitmk1rgTNQJCRb0zW7iVM3pfckIsouNEFx6shkSUt8jlEtStjrkHjv17C0SuoB
qWfrM0VuJurG043wFlElFoGuuyqtJlPP+rhe9qBCIQZ+s+dsNT/lCdwf4FbOLe+H4ZdPoZFRNHEL
ghXUMeRsTFFPlS5PV6ZOUqFYglQ+T8/N27lASW++KqF47hcT0NEHz+aDl748E2XyFgEZvZrzaUWF
OpNkze0+eEBHZvsLvJych30VYlOiXRmUpX/RdtLxTJEmlyat6Wh4YKeRC2fcdKvvhNF5ihmczXZh
rE5zQ+S8u6ZUyelHlTSliLjyrrKPIadi2mctniTyH35ka5rr3f8HWJJ/RRx8U+kpukwoHr0tInel
dJKrM1RoV3bS9zX0ZWP+aR2DhgeQaSuZ1sYtd2ZoWmr85FH5/FNFFkh+shnfXQ7VlHvTUiLLweUF
gIWb5tvS5tYfDnH4JFTQU+ujY0sgprxmaZDqRvvQ5Mk9hn15RA+Q77GnMIachrn6O1lbjC7f4HEK
Wwc7/q4arc4hHQwOL1Ul0Qal8ozNap2Ik40l3cn3QpDAwRK/Bm/rK3nQHzMcgFZCU0brOSxnyflI
RQJsrp5jDp9ZxppECzIjh6S0n77AuigY1YzkGhvzSUaWxVRtYUuLcFhxbqUut+sNWGeeHhZGNDru
A9utk7ds/n69HDfp79kIj8qYD/PK6fQ7r+c5V277CePJTQIpeVhAYpU/uDG6pcvAbuP/rIryxQMp
GuHOzcsHHBrmxUZ+9Qhk8v8h6TH/HqEz2yzw9tK8DeErtqti1W2l3sobYLK9s2szcdajLMjlY/6m
xHhiyXgmqVrMS0cuIOQSDIYWM6J3SM9vhsZ8qihmEeSVWBEMcqGDY5osElTgIoT1vKmt12Xu3x2u
CWxtE81X0Gb769fg2j+0bfgUu/HPMk84O6RecTMUL5z8v6yBxawWg5wel+DG3v+ed2iuU2fv9iX+
wv1kjqbnw+xOj3KclROe3WX9SrHTQSYvSyxOSLiHSe/LRy+cjmt2OVdFxnNpRRdP726+PDfNApc1
OS5VBzTQoBCv2wBJ770npN1crUhL5rrdeVqDfNu7/q7i+ddwONbd5mcR5F+avPhKa/qjMV7vEmv+
FlvxJ9toi+21wB06ZvfslOvJHM2nMV/C7Uxvye1AmStVAVwwaKsLlR9r8x9L57UVSbJD0S/KtdKb
1/IWKDy8xKLpJr33+fV3i7kvU0NDVUWGUUhHR0fbscQ6pn60hW10xGcVoEpyZixB2+U3DpPR/J30
4WLPXUaVlXNu63hPUDDNmLVu7nfZlOs44Na2gqE2DK8qFsuV/GEz826VmPdyHUownE2PnWvARPUx
JARtAEicWkrI9hNKBEtVbiTI0dJCJ3iIDvy52ElZdQSM0SkNveOo2w9DHm1/L2tCYEETBf9JFAEb
0M/yhvHQMe5LDserc46l+VNrKFARHvojVXM5OHKs+Y+kwUZnvPnV/BHYuB46tLXJ3HhF8x5TtdGY
wxN5U1m3joQ2Ac5I3Zmbx18A+/7ofKTIFScFJROgN0MPdWGmEhLrw7w1Tunt5V7Cykhqt87wDXhY
jQuVI7vUwS5MoucwooaSsz3MzUmeU7KC8Wh8yAlpRw3f8UcC+ByMKUy/Wmra8laY2NzvWF6W64Sn
4ND9ZDBJm7ZnwXAh5D9bcYDbRXUoUWFIGXBpveTLcOb8CU0MghR7YbnVlDeLxy6+hGBTYrnqyTmU
Ut7JWdPHQWCOKF12kt8cmvgxJy9a4paM9GAQRYXF8C6mmfy4RXv0jOpLiMnL4NDcRk+3CdW0NZ6X
n8OD8tzvUJiFFYsPv1b1mfaMZUpZ5CGKXrTYhdemXcXKSRqoS7wTFHgJzcVQupm1snKt2uWwBoWn
0VcwshhcXs1XhlrMwzEtKLUAieNHIbUJZiYgvbAueHAkdXXbB6ettpGWRBQi5mhiD+uYzRCAJ8lt
id8ja5aSN5GSNSHKSDjK1cxIJecuB1DKQ2Q3j2RExmk+Z3F211UjXozDsOyntJ4edLBVgfDErZMY
diEvKneJRkkIhokbMjVR+oUTUI/BVnAZjK0cBA9GC1k5fax+CQ/sOcnIirEjHd8BhwbLcOIBPWy7
LE3knLsMVgd3sotHPLb1m45SqSBM3pL/NY0JanJW/PHp1yP0G3gdp5Bb+f+plNIOtpIO5BbCGUb/
eCPrRfrE85rXbKQkvCdDsBvQkE+GxwpyD1ftrgmhfSxvpCIGSGgRzRzcZdxIvlZ17ka59EAOFc77
XLgx54HNgGQCfgGc5BoikcBW8aIExrRjOp5XG2FWySacpTaWGn2miBF1Q/UtEJZMnLzKoqJBcS/3
8GjHbFMQua78gpN5aJvoTKDHjj006W9KhchOeAp+p7srr4g7OWZ9G764nn/qqXVkMpRPc7+2fGYi
9TR98Lv+RzP/9DELN9XDDsqXYPC94pT3wSOzvgTxDnJmkRFDqMOCOd3wGnndkfyxzAHf4cDUEDCr
zU+CYst3+IZ6M8ri4jfqn10j+p9XOZrm6VEcFtmUyGVQbqAOI1sscg9CNuCThL/Li/wk36IvR17k
J5npFBnpxZrEW2JvynTIJYwHwjtk9XnRG0PfFIaz//2a3NzO43NI2z+pICHSzIKGopOqP9mJve6N
Ci2vnQ7tgG5x4phLPajVjsdW5VQeBWQa53Ob2LvSOSEVILi19EaLVX9UFrwajqzy57O8Q9OpVR/d
gdLMv1h/u3P3slXVcg299rfeUt4FFrSXWoQkhz0Xz/KIEg+llQ6DqnwV8pFMzTBGzckKW1mkSLkH
CyQEE2uqavOf6yQP54Bfy+/1jlrVHCCHqbB1oa5H15SmvEIVgVhDrbIbYjtlppmiPsYrifpvdsL/
Z9w1NAGAZE4tLrjqDj9CXA9hZ8iauumfuckBvqBdd+gwOFG4oY/nE5Z9J4aeJYBTupFaeSGqJFX7
2NZVtPKc8WGEqiPBIzwdBi5YPN3gt3m5XH9Des4EozYG7+a01ZXSs6tkL2UHZVO1tdN2p43xngvG
JJhy+23luG+aD8hfDcdQmeDSTXpWQ7GVBEvMXLbtscOmo5kl97gkkeQUokkl4Y8kn+Q+898Zjlw8
OpkqcR25b/PA4W4f3hx32kNi3FoT39YG29Dp7yVYURXwPXCzP2mw2opN70Y7WQSGzw7qHOfoUgvM
p0P+lD1JOMkySyTJsDClwnoRoI+fhj6VPc3bsM7MitARcXxJC6579vkvMxs/aKjzX1qWrfpNC07l
G8mTeOkjIeivkdDvivYH1x276tfep7hg/y0j0YylaYInQudaMHLgcNDeGL0kaM083nZ8D+vNcPUy
uWcw/KDSGu2gx/9yCYZu6wTyx4D195adncI5Hiis70fSB+E2bV210pOrJFjYYqnbbtuKpMp/7TXl
X2UNcfSZjdYtf+tex7r2JCRmKPLoqfsba8TJsg1IhsdltWPSdFd9c20xoriZH6Vi0miDY1zl03pq
W1h9BfWCEIuBRB1D/PWRWSrHct+ztRtuiqUhQZ34R2KF/9sUxwk/Jv2N52I2bLopEDmwClIOAYxe
V98Db1WVxcQat7ZWkMCnPcF0USXbpgc/xDzxZtZQTqaksVkzwrD/PBfAYEUAB+yXuPmXzZGRTKrM
r5j2QiqFQevSrkdkNhczBVG2CuNNnL5DxGfjjVUJfLe0p9qg9luQuYryFLIUbfo04TDJIVgqIiUT
DmCSeTe4yqkXvdLIqz0FRX/m2nBBOHgqKdmUcFKIs0IHj1F8J/Jl1gPKZqsqhF0e0IJltB6rsHrg
AqYN5zt65BQrVISGQ/FsVCbUopE+DCEEqjj+WyFOAcdrJCLU4i0llAzWaSRYQrTFKyvuxDGsiHW0
DG+QW6+0HSoLZu9Rp9gTvARpjMqydxK92xgErda0Q9Zp0Vqh6yHndEgB/HJbNjMcrFuUeUfW/dXF
usmR0FE46VhkgWqNMbhIxsDOAV2aoTyGdnvqvYA8XGmdQpOyjdj4DnOebVGIq1gPbecFq7hzAOrC
gFRM4hunYnSuPvD6HM3lM4234b/F4x85zI0zQR0Lk+EqQxapHYcQk6I6KqrZmMVMMw8zJKrM1Ywv
ZdbxpqP/BCI5lCGhwU09vPVSlwWegDUCtUB27/T+ZsTx1p6N/jqG0b8Ejdkv4EjnYCuowKXVbUgj
wY1Q7qkhU+S0xqfLLSGBs2nG2t6b+m5tTEA3Sz1d0Se9F1BrzFKC25gbNHSDcR00aqsT9UQ1vsm0
qKdlSH763tvFdbbDEG8Nyg+mSfvbB6W38jDV8g6Pa3IJEWZZTHJiuY5wUeG8Omb7OOs5ugMUMa2N
YDrrmXc/5j4EZz17tjT/SCgG0QeIKonSUwfoulF6SCXVGPwkZnX5xck5Vf6U7tLChJU+wHqvDyPl
q3S9RnFe8wMip+ikL8VeixWKDkWyJiV+C6u+WlfR8BTQdHtVOOaOYH6fdQNcbzNMgcvna5TS+Dsz
0heUu/ezk+9sGHfJYHMWcZSv1JYeadBsrePYo5CenCuwPTaZCnkBJtoa1EU622L9cs5tnQ4B+DjE
d7LAqFPguELcrlHpwR/QKWIC2f5F08Sxn7msAaHFmXMHBPLGwLvUHQnp1JZigZiPqVzzDfsl/Cl5
R1PR4mWYd95g3kl2j5Rhr8LdAgVFrIRO2b3Qx4V35uGYC6hvL+Y9tlCAsd4Nd25wRAN5IxoivV2/
0Xr6JLQYDX+dr0xaA+FbF3s+UOyG7Ump+qUySKyp3S1nCXdMa3ogqdCo8rIIY4NuXVxpwj5e3F1P
FQdImNEEq3YxdlE5/Dp+hePsJbGpT94lyfvNAiQnvP92DH69VsHHJZ/uRCjiGhQHsgSQr/GOi0tP
nIoPRBTDRPxCfS6S6vhmnDF5wTGxq48GvmY6zcBDUO0JJoE813YVHgCdJtj5krTiGZTClUA0Eb47
c+u39zyzWqJ9MpjGKq+cW5ucS34lbNmgeLVbYwtFrqKgp8URYAjY3MKB7tK2ZBKdDZ9uB9Ndw6IJ
LtXGf2LCGkFG8Q4TeLRxFX7GIS46tX7+V8U9xpxh8iWuFlBKoqCFAkvrP2cMQaQdOOsuBOkFu+Xb
ftFsmDh9si1r65qI3EkCC+g/7pEwhUkyKqH5RDe8E0Wok7HUBtGS8HhlDxE+EPP+CIVH7lTZtZSm
xt9gQ1FWnHExAzAIl2cVGMVzh78RhA7D1nmuq+cN/3CfzhI0ymVfkMlyuQBcNe3lUuLCENC6wGdb
0ly0jGmzQHQhQSqnhfhWC/OHVCtP0UynJ7Eiaf+tbLYJ1SuMRUwlfwhpiR+Y4cpAEiLSiOspxsDO
k/Wty/FpgP/b/oh3KSGwhLhyygTfYwRZMv5iAMRtks+dl+W6uBAe5nlbRfY9/5QGxSHKetSW3BpU
F8+ln7VzEIZSjfvmEBGmjrkJGutTy5pq5/f9ec7N18bu9w53Zu4iN6CHz4ke/sEsvwoO0bX9Zh77
Zj2aTQgYYoU7hyr+jYV9G/T6LTbnT4cz08JcDByd06//cJ9Bmnd/904r4O1omE8dhnqJxxfVdac+
jK9lTg23jFtrs5c4HW+GR6GuURR3YU97yK71zjDAXjk76BG1+YeXDSilWjuvj/+KnzfEKMWqnEoj
Ze5pqLvTFIC+GT6ETvsTTSXibQPalTEGo/VifTU69dGxht1o+f6DEMDanDJp12Q3VchAmCV6gD6o
iEm9OJ7rdfLVezYb+SquJ1TvrZ1mItNSGeZusgw43F7RdXBV9Hvsuf+SyoEk2prLlj3gu+l+ADB5
DC3zNdHQNiviUV9FtvK2naQQ/OWRcBM9H2i8fmr881pEv8rQgdXKeGctsVfFWF+8wss3Rco26PwU
3EDj+qENje7DSVrMO7G7czJsKt85dT1lTk39hHLF2y8k6KidtbgUZeQQ0+f52UPxekVPxXrTLyYG
X3TeEkyYdRnrck/j2h3CJfYqcuYJURh7Oqkx1090RgsBVKG3kgG3zeQ4ULK2thxvV1YhIy1he+uK
0+1TmlSEVF745dYHmygtMttdHyKqFOzdVjuZqXnxg/Jattm7SXhcey6Fz068GgznCMy1XtLxoUl9
QOR8gvHaXqPePsprUXbAk0S6vrr45XS2uiJYmyMthMVsDBNkV1OdpgDufmwdU45xU6Bt4RLp4rEO
qKxUeLluRq6RW2MB9egzl6Yf/sGba3Lk/fAydzNwjX9wAJyo2776fvjmDjrCOU2db62k3isv+kuO
9a4x1LEtustM43d6C5D0CrZL15yirmeewqOF86YBO+Og3NPR5tBG5gBfRION1mB0vWiVWvM5d9Ep
coyn0DfPHuJvEY0rtm2EaI099OvJp5+QWGVZyCiAV66Hywa7M4MiaH9KMld2A62zt6dj1C67CYxe
41gZJCtoBnRV6M11hBA55dHkyyhTAYYu++JkGaRQKbNvbcTQB/VSZRd4nG0ObuARLlrNI4jytbZ7
8gDDMc5KclHIv6xU158c03kk3DZCGpfYNHi06mtJwtnQ2avDWJ9DSe3OUf/ZRjX6xhT04lbZyIqi
plUhEKmORnI/SEBSq0MTTusl7N5hHJbIkaLTM8PXHLJmBch0CiLtoI3ZneMmP1zsZFUpiZXEjJHp
+5wyN72cL8qgz3jRFf+aMURHlJny8kSgAfXS22a9MW2qWq2oXaua3lnF0P9L8+FBtmY1pbegcsNP
YUFLomoix7pO4/rJqGKMDqzLzvxGP+uUqGSPjB+lnC6OKuGXbKJsio1D7lK/1Ya6zQVv/Otz/aXm
8rf67HkhwdmV/nOL4YwVihodFaqUbKVVBS5j5ulZ06fnUEsA59GIwuUzLNg40E3FNUtQ98q40dQc
I1NvbYq+I2du4KYZ/bbQKqhseDyZZrWbKjTeBfjvc+ogVOQOa9PK/o66le3ku/PBCNeF5cqTpdHW
5NFUDLl+hFZQepm5bvtweKsaqmatLkdeIm8Pg+dcDLeEn+jZzc4tpyuqNLuwBsUKcL6AlNFnW6x+
H6VVu+1d5yzmNaXbveSafheX/AxKX+tsbGCeEFQ5KjtNaTNvm1hFuwDMQdnNqUe5bmsR6q8mEyWf
uTsstuecpwHZEW9W3xJL+FNmbFVr9rvSHF5CO3vRYEqsxkYDMBxZkHK0uXeADKLZWk9jeByITO0F
yZdp/I57/6Es4dw2KY3ugqXQ13KllLp/lWVvdIeie/UWp8sf6de6Gob5EPspHKDeHdfxYFANVpsd
BBO1/FWNhQAlaGhv5i9y6keveCB2Qvlh8O9puBFsA6v/oTNpjXCIOXok9bVwGyOb+E98Odf0p2Nu
Qfof9eTsxPXO74bjQIuebuhYwHQj1SRTy1EbQTZ/gQ/TI9EXv1R6ibcCDrg1sw5Iqm2CSV8HGmLX
B98bDBQlG7uWRCRCx7SAqsN7b0FDJeNC0hv3SBYdjIPZ3TVau6P5BURU35hANTtzkyb5S9f4+YYA
S7bCLtb4kMXv4z+OaWkf4JB6s81txDL9wad4B/NVGz7UCnC4plZIxCzUctgDlRJ8J9tuX2CcdB55
hKTpzZG/smcuXoSlYKPU8fMUBQDuKL5FsXWXNcPNGLTt0lQP1Py8aDRTnEJr5dfDa91b0FatbeQU
2kpDiGtNA8N/YQJELunwnEK897L9gTuOBviug4FEPnsmS4sRWBmUK8dt+uV6CAjhvaajDwWVagAt
jSWbxO4spPak9RKkBaCemRz6pLV+jIpbGpeszJGP6KMnKDHyMFn8kiWAAn1B85IJLGSUKMnud71D
GqqgTUhrHuO8vmphtYkj60R2695V6GYhy0RpYlTCPjLUvRW8jWN552gdhHSIMY51WPzylDRw5TV3
rTjapQJ2wLMv2aDkZW9OoHHukS5kGBbucNXop16XzlvqXPR1dN9ptvVStBac7Hja1ZlFIS6SnkFT
6tTh72i1veNlGcnLyFynJB6bolznyCSjRe/Trjczwi36rc9NTv6zDeDTt6AdrU+WVKtmdB9GGjwl
VrR1tatqMuIXvKTGPraofmbWU2qlWFGShjWhf4ZE2DQ+8Rf1wq7kNdOKh8l4d5f+m3GU9E7jEK3t
uL93mUqqePJ7g7anjZ4ic2Kt/UBtq6rf1C708JqgPbS+PeuhjIz1XFUPeRvsaX3YsJ6FmRJvYhoH
M7s4GpEPsYnZPmTVvM8DYtDifeCbnOWtnZG94tlrBCqS1rsuqIq6zYADRK8K2zgUowlUo8kO2NMr
hA4LKFlpCA4myDQu+bpqHpc8OXgSf8zXOsCT9tAY243Vtzw8L5NzFyT6fTfgNmkLVWporgBNdcSc
ufMa6OMhcegzphXUHuR0cnJ0sPLZ/jfX+JAlklHYxHksz9YwbfvSWzfGy4Slap3mMgczxi3ahe6w
1ahnDTUDnRuEds3lTM/qXRV162Ka6fPVuWgxIwOLuqB1SOPjNDSnlFYOMsA2iO2trpVb0pkPQevu
Mc6/U8MIG+hOohNaG1jqDA6v9lJxqTvxg8rHJzpvd+XVaexthytopNohDqVaal71AOjRiHsEbsMt
CCPL3QSVwQ6Ij6Nvz4SD3os+aKQ3kr89nD1aGd4qo971SPStMutxVpMGAub9pe8JNB/8OR1JN1x8
r6nunUjbKp5XpwaL23ZVq3A916jRmVsbi26SjpZ90i3znkWphoTiOVILAeIAPQew699iyLeVmSAt
ewj1nvjdXYMC4vMvFLakiL1CR9bTEK3Zxvg2BwlsPnMfpyXIgXAie18NzQtO9ydRD1V5C31i7uJA
PReJh65h8RUOIZCriEU2a/akFgy7RWWceZIqCTLLIN5aiV4E2nqTh6198gExi5pritohEhtMa51G
+64Dx3Gt+6yaCjZSWx1UQga/M25kJD6necy2dKl878RN8wrnHGkU1i2KSujwNqURRd4e2Dh3llke
7ci+5Un6UXreNkXQz7HGU96X27awH5ax2Fd9QXvnGbXX4ESDz2ezcLdzE69TeonozGhDS1Gv1J+i
Tt+HVXvMDKFFDnun76+pHj6mLX5nChFj1QxxuEt9i00uohQ1kSgMxYkrpgVla1Fb0nSDnNBMP98k
hTMHX8Nrjovun3PfQOqMIjfSemxbCsSJ49dTVByzer5Yys6JfhdKhcc3P/J3NdvJSWEniaqOEXja
oQH/9QljGz0Cxqnbc0iVSkdH0X1luG/VjNBNRzQQDPq1I223Dcf6m6YG5c4ofJiW6d0YmsTZ6b6N
Q1ilfUmiFDjSzKHfJcMSrDxw8J5VouRrY7nN+wRghur210z/pMbVNyh0voV1fmtDY1w7dHEvbcbX
1YfEdb4Rdv6yeSpS89vEqE9BT+9M9oXWGl8oZH/SUGI7RuFO5+ysZl+75g79VVmEgGy7nWp7O83v
2sRDkREcKqDjpJaGZITi9WKU9Owwb77fIThaUFvM0sdT+pJrxr/GcU+xyKLXrvEAdMyhUvtGJXda
i3lzsvk9rM1krVxEXHMrW5VZK1XpP433FRk6JTrebB5rGLF2MV5MP7wsiktx6iJKJtombjaIdNYP
EEhKsC3AKDpFh6rAFzODCYOWDeFLrxnU7ju+tjcnFBYMG4or0RaEkWRjTv6z3cI46fT23EBE8GwB
S1hB28whtA4uFVA003kz0nQkFkYf+MPvF+cR2Dk5dY5eQ10Ibl1d3FlR4+8zy7wzreVrCWd0lKMN
myRObdL7B+6hJegAVimQbu9zTXtH9Rze5OsyaJRqf5OH2/HX8hBR+sckoeEbjwZWRv5lmVw0jbo/
KQs3Zbgf6R+OqaGJHh/bujHweiEzw6CqvhPvsfPA67kpEuuRP5M3hwQ0Grw4jE4m5W3edtGB7Hak
OaC6kpJAnWZOv2RDc50GUyqXtIbWkNUa+w69DMqyjwOCgXwe987YZ7vOTg85twlvy6daqJJIil51
8lqqohKw5BJlCG5Ppg3xHutxqE1w3GOuv4YNNGKct2TaYX64r3v0MgMfPMt70XoSmzT1obmwmNwK
iJt6EGYRHy+GgEjaAjkdcsHOHQP9bzQDt61LDMkUU9O+Nn4BphNTwa9HfJURprJKSPT5R31ieHxL
PrH5YZ+rS01izyVbSHefoVYP8VRwQ5E6WqztzMTxEVnrrZc6AewKkxdP2X8LYoJA04+Tm+07v/ro
e/00q+ZmczcYsfHUOMV9Y1pHgONXN9f5fDV/GqQIJ5fjQsrkIt/ihvptqZZrmba3wM5fvB56ANeU
QUC9SlrzvhmYxxYHRKuTbxK28dqvNQBAvS+O0cIchcNClUTWvdLOSl8FdXSICghhhga9AtXMTiu1
lWdMz4WKHWrIpmpTWwmVjhrOkl9MmzlmcdRIiRBzLyeaB7go1X7WS87Tqni/NEgSaANp4nyUUoP0
RzNy/1xVVkVOSf3kCKtRNcbJSEv92bEQTzay+J4yAkxWUz9OS4ynNa2TSDsFKv4wJrnrw/jZG7OH
1nK/yE7vCEVZPx2KkEgIaSW0AueWlMTqQdkiH2+RDWr76E5MHA3qvuK2uAxwR11iNGvp/2UJQhIq
IcEMaxmwf+noHl8tkAyrXR+ps1WZG7n35f1xbKOShq72uKgtfYQ32UjKIoZcEHXqBWWUWzNX28Cx
T6beHEAVtuXiIUJPkaSb7/MGNk0QQGyd5k1cG4cm0H7E+ipgh8527zyyOMhm7utlOjGHG/QlP5cx
R66nhfpSk4WYwdPt8KI0d1skoqXrPeeh2iDZeQxzwDK39hC87D/8qr+VVXQeyMgSrIBa5uZj3agH
2TJolZ5oVYfUWXcExtjIMYyVv688B5eQjTzFmzDU1jZ+W5bDcjKT1//msigOZtzCd5txYWFah/ol
XJp9NpR/xVx5kKwWPVrPBBE6vgSw3bPfj/RBtNNkl4yUYljtzcgcfxVp/bta4i836j+8EjJW55Kw
Hy9dr1bsD9QYagILc5dkIyJtIfza0Ni1DJYwKiOrVt+Syr3RwxzBimk+FEtMMtjKscYVgQne0xIj
I2F1KAW7cC4dZe3dpPpI7QppqlKhAzGdvNp48Ut9a+kY5ACi2myetQqnRNduY05jDqb9sUvam8dp
dltUUlX5A+dpo6r86sXxaQ468O7+ojgAJY6JLHQDY9FatHXV8gFWD7rKQsF1akkfQfGKFbJIw1YV
5RPeFiwHQo3ZPjvYHzOFVWxplyFtH5dR28aDOqYVlaqD+TfU1aNOxQiVrPkdCfgr1CUoTvP7nLZ7
rXFPWmg9xCAOUVQJ5ieQAAXTTn4xuKSrigNqKtSWoM2Zc4iEkn/NuAwaW7upTvunmfWtt7LnyLA+
5VN6bjCMwp2FjMGM6usKDr8oDoi+Uxsh2zccQIMPyRwQIfgvMO6hE5DvXsnumAvSpYv3HmUIarj1
rZoxNnLNaVV3yub+CGsVkjp1fMVUbh288dIgSxJ3z0PfvAYJBa8WQJquXWWBqtl3AMG6fROVX3Pp
VaslGW6TGq9BYXyqqCPiWk6DclajQQuMgI4ffrTWQKLw0A7aRE3qtFCO6b8pHNW28NnB9aGnQ0aS
FtyS8Rht02x+1Al4M68/5UX/6DSNtzaS+pbqIOEY21mhhWqSoewatALgo7veIcy1f0444tB43zGJ
2rVh6uy2cjn9TpZN/CCb2nNsUFrzxaRhhzE6L10OLlPSLqSuRUWILChVD/7nQJOJABepnKd93+jS
8WLZy1znuvZiZdm4CYr6w4WbWcXwxqcY9xZWFxeyo13xDxIyEz2UP7rGhFiWmfCrsYkUfIqz2Fu6
8T4SlRFqODDyieI2cmM5jKBZpg23XKa/TvN9YDwuc3kK8eRw2sItH8wHos8r0Y+ewVqJj+Ks8LUp
6ZyIEoEVTaewq6Jge4BXfqXVAowStV1CQun7msCbkHVhA+IRBOz8cnik4fguVskpWEKkAWkX2qN/
pv/IKeqDe4ZKOgAGiw+L5plLviXepeVHhpdga/EfHULKNHHgGuQOuIDo/zJ0T1y0coY6elGMnXXH
g+aZWnHNDxYWAnfIjacNQehKW4y1nAd5u/7Kf2Pin/QPLhTv4bncAEwNncaCGLgjHqxTd8c9z+d3
GB4ekj+ryuKeF34AB1pzM2vCukK5CqdhaYvrhBx4378y9ho/piX8EEfXIxoCp7AeCe8PZfoz2Pet
8zEtD3yOn7v3y5RvGEDfGbQ0yY/kyf4y3Q4Yn8yivBV5O1BVB3PewLfA+QlsY9PRFmE2ji6Brk38
IUOJB3eTVAh0E+Gl1jnFFZ/xafkIBhjV3dZCMsKf/0QQFDrjJelRcPThow3GdjD7I+jcGucuR9a7
6eC0TDtlfGXGfZ+BHix/CeNlU1TfRUqjDqt+qmMuQv1nyuEpMX4K9OM3np1dJY9epT811GR+Q8Xl
Jq7MVcukCDrRhyn5xif+gMkcyKLy4uJCsiIDQVSPta8064MwY02HrXXUoUuYUwnxjFYAZgx5Ce0z
tyDo9hwIMvLNXk18LQueA1UM/SuLxqYeMGaj/c8e3tLilWzVumchXYCgtPa2RXfD9+UPWYSJK82V
Bi7PyMxt/A45KfcwqycsvbiQWNbf5S/WbfOBR0qGiAYBLYwWiirC7xbwGLdTVxfIvcc4qT+1wBRH
lA/PanqwlhAA7Sd4C2vZg7+PrF8XCmE1CGg4nQbEkLoXWm6391IEkIwXkgin0CuRKL4ms3uO6vFR
myDWM47Kdp4BRkgBjh/a8J3i5ssUjqgFNY//bU7WwOk5oK5xarWf3N/jC3cm1av+mRWyowgtnIBW
SPGBv5zsb/6bWpQ6y5nlrpLooYWqWblq0yB7ncghi38hscCfXpuMVDaRdsxtGxCRV4VzaEt1CYSP
wk5tp7VPHUkvl230znZJbbDKdnljVzI+cZRsiuKcEZYtsUBt9mexRQF6LqjBw360N+ZibvpaBEVp
7svr70pykir3L+tGd4wyQIzUs86qD6B8UGSS6oBl7XoZm2Pd6WLvxOsXgwoyI2/nKXpulyA4zuWV
tWoH7y6bCMHbYJPn1Y2FjvTizIutZ8hCXlnA3z1LmyQtqL/rNLj5isSTrr4Gwlxtmi++Nm5dlR7k
AU3L3Gh9fhsZphxdQi0GQVoR1hOOpLXkwCREBHbQnotQf0H82G6/FoWk6AObeEIlLECW2Ia5HpjA
H8QtYjHYQn6xF+QIuibnQ/6vmaH09q/8bsLnYiOxK0osW0PlpRhI/kW8Oz5VBiM2TyzpL6AJBXLa
UQi8+TVc0Q+8KLLMv/GmBqzXEdEyajmLfLrEShQ5OlTnyJ/Ldg8oVWzztwXxck6lW5VHPlaOFD8x
dV5KvsSlMMiAuBNe6y699kVKeUODY+8tXk+a0O4tHfBxJN9KrsdzqaetKwDL9Lwg3q6pgGIpE5c4
LD6yMZrv0zJ/ptEuhXjeXYBzDZP4pwrThxjZpz0y8hd5wCov2D15g3lwxqvmJg3pI5Sn0jro9pM2
1cfIZXJb26SECfEFPMyH0QpuQ4gIISDCqmjQ1zahFPjRtDMNjb8Ls/iyNFTXZC4fburxtzuP0te1
pARzEAARQf3Aomlannw0XXdPKmWDEIxU3lGvj8prMuk3HJFDOhR7VLn3mj3vkm7ehib1JF24XGdK
snP4WXVZb1QB8bhWZOrHc2PhIU4hsGZ0orkZd9gDO4Xs1KmatFeVmUShlx57N8NCK6MJvhIUGXWp
snZft9pXZwHt02J472TxpmdbsOr05T40LveKoU4aRYUjm9HS6YS2BDsJfRtgADvyAf0uEwWiFtl+
JEvqu6XzgUaaS5VSwwPAl4JLcPM5QNij/k+H9lpyeMOnqSe/h3HvMPIwLDZVX5GpdxDZ/S4MGP42
6UD7xyiDjabCq9EOe8N7NSL5pmj58snn2oN/5KfMSrYFdKEucfcdR9YhOCLa3oMqb232YxEkF43i
m6ay7gwX2n5NpAwONId0EWBjQn7b5nxjR68ddmcLtME9WICswuzfZIFOfIYzqS4MPxvuotn9H0nn
sRU5DoXhJ/I5DrItb6mcgIKCotn4NE3jnINsP/186tkM00CZKlu6uuEPO71PxHIfSD2piQg9YGH+
3QY3yS4+FCLSBbIZtsZChp/jG4p+BUSy4Ujrnhn82Z8T8mnFCrOvfQXqiBZATF7Q+gEAQZj5jS7j
AAWEBzdNVlVwn0iq+LC8tque9dvtkKx2fPs8LPl2kbqDjL1IACOkenYoEMrsJ+YIJTYfWQ0unI8k
rykb/N1sDF803NAmsMHABFScCTAxsA9BsR8DAGWFpEGb64OHGn9vMEgojaPLo6mKaTdBEyk4Q3JS
co5JNBggHDCEJ21QhM1g/uoSlL3jPya3usqZUwb3CBMtnK4aoorP0GH6d/Sw/PST4q8Inm3QI0s+
X/h4+mZyb6U6JxWHex4Najf0QQeEOBKojISIug7W/IzrWL2KHZHtSnq0+8SOcReus106PYrSXGd1
+QKAatPOl4lMM+/qtZ99kmpYs1yNGWhbmqDznjZR4zigP8evoJl/Yi/YsAD5zDpbwlj7OAzxhUz2
yhYFP0DTzGCEZyh1wMmMLDwGalnNPqBd1osfdd98Hr1mLXHD8+LBEw16W5ZyHuJaoVmcX/T19FHT
tQ7TwmBPqqtP/JpeuZdOG2Nyjs7irgV6Yaaod3pTse64qu9zeEQRGh72S9D5r4Avjxq32RbITMmN
X2ZnW0tr+v2GPKSDjs9eVvDMGpZc2U2MR7OMGYp/rlzxwdm/gMsztcJh9iuiKBBDduzYAnY4HiGY
kOjJVc55BKbFv+nY0VMuFY65nqs3HhMXGBbgDXLZYfa1SlxmGQxl47Y952TbIFiPywwvbwL/z8e1
Hbq7PBb9ZBNzXRCgHRhb+pqtQjXPQV4YBx+97hJMxB1AucLXUasFrlPAe0l6eS4CceuiRW4KVX+w
oHia3DqTLUYt4HNQpk5y47QPaO4ZwWlhqepcs6+ik++DkKD45AiCXQbArnIMoPrh74l0gbHNfqjf
xhqJNe6L9cFZPpLH67zB5X3SDrRnZjBkHA7CPSAuD6PTP9ozbjimo4MPeu4uWtklf9dBHE/9xK1O
gHx8DMyfIWx3/Vzv4+TIWPm89Mk5Zwf1EPgsbgnFLULx4r3qG3RAR50b6kPFJ0QBEt22eLwBOP1l
w9dMm5ecksMSx87SGUHr6SQppgiox/Ge5OpgF3+E88GPJpjLOo7qaKIjup/2B/0UeS76WWAeyP8i
vEJSTZrAx2aJEaZlFh4Zfc0JW7XwDyP0wNwsNibY6rpVT/w2t1qOA8Kg+LFU/q3qaZq4eMtYeCV1
eGY58xoG4T8tC37078Luv5aGDgYmhwNJCHJ+05nIedQFlJ1LRBa9g6ju+p3F04lN2SPM9k+J03gc
Z06zLsDok3aB1Lzr6pJWw2OSeABFxs/cox5qGgUBzQ0/7ML/GsjSc6yLMvMYE3q8Vn0xokzs/jTU
ab0qAnRn6I8AfQO2VvY6q4oZF1RdeBZ9v2PVKUkBylBVCJig3LWYbRgwuZygSQaWc8S2eLPEy2Og
Ztq5oKBNc0c3/wrTc83L48bb6c/Sgz4Q8pZBJxEM0E0Cg9/f8T4ToKVaYOlNdZgbcEaOpAmUFfI+
j82tG+Q1bdK1wx+X4bKVi78jboKDCjFqboqLlzjQyP44NnzkDk0g89UgHaepvlMNBLsaLCMDQcGA
T2cxEQ5JUTqc8eF60GEFbsCqpzVrQrYOp4wjxXuOxozW8qsFNjTp/sgF5CZzMiqhgdSMmcXB9bOt
vhGkeakdP2bjY+3JaUW5CqTKeqZCNhmpepGINhD91n7U7mT7qbc3u2hqrZWOSzaLjxM2yhAQcB/7
GJuCzP+p6vGzpYDOyhQ01DKdSrZmQOXDQJJFmc/ti6CHFPWvDfD5cfoL5AN0/IixBqO59lOXIfye
Q2JNSCOykphQdSUL7oJ1t9NRz5T2MdUIxzh8JakQZKi6YAF5Q93hTb+y4eiVHqDaEMRkhhcjrpcg
TV5FCGCC0kUfVAsN3JYXZbQL8vI9ocpRRKy6BTthmCYPxrsKGDE6ggvl/3Stt22b9psdCZNQl3tx
GGzMOLgMCRj81jxzpORTt1NMHvmpZUfruMT1In7FXXSlWxEqHPdllS5ky+VGP94ZYwNd/RfxeKGw
8dmH5XwYOxSD1VTsHA2w46Hp9CCo3qmE0My392pJdhYDmMT/Pw+sYZgCOQJPWQ7+H4OBqq4GRtd+
4zjdL6SIHIx6l5KaW3N684y/yvoOcnFPnBefETMRSs+XZp6DzrT1po7MHh4XURyTN+hSpBw2tLE8
L+hXY6LRvJjGzmVcSjxoHePo9eTjL47vPhl5AEujBalTgcbODmX1s9TGyrejHV1cZvusP6p4Pq0h
upOf4caKRQilBg+gBtPDl4C5D0KAilAfItxpFX/0EePGauM4H+SKJG0GksljiXYsH1pXv8bY/+JT
6KQqLj4Yk24qP1p33pcO/vAlB/SEvVq3CtHr4kNzevC0vMnak+DAqWLM3r50RGZDoBdWDBs2T2FQ
ErIQ8bZ6MDnb9IaI5IcVZKvCSOG3ujePXC6ECOFS5rPP+DQ7kHgbniq7xDbBFIKwh7L71JnT07yc
YTG8BvRndBhiO1md+6gPXToygRFto86m+7/sBgTsvOgeGgIT42QX0dSZ6KRmDPn1BmQFkKjpJaz7
Oti0GOa81Wc0HrOXDi6RwgwQ/wRyRdJcAr0xeTu9ipvCjzai/psYxq8RKZw8t79Hy3lzlvLY28tr
4xRvDUU8t4IrL2Dfir4GTESHGNA7k8ABNRAjel20ZkZIZzbJNMENdpKNMybz4WJ86SNvebAVbhT0
+gpn+ZUsn8BqNwPXH6zxcUhujt7q4/IbTGn9oAi2Dt0rWaBbExHdktZEcZLJojMfUogiOtkOXfsB
YdObStXdnNy/IbhLAtgr79IvfvfV8BpFCfIDVXvXCe/iJk86IZmz4aZXv8qtHcDPV8AI3cYIpg2L
QqewY4080IDrAEL5OrkyK/umw/AQPXHKI3a5yhs4DhyfdA1cQzwqRYeJ87DjVC9xAAi4qTqtsl37
2a+qKy3JAfNRZmN0mVs1MFqse4J0/XdM8ElcnqukPIT4eUqOHn/4WIbqE5QQSv3Y7/jQrLoRKewK
OLgMnKMMSvpL4H8iZnRLuaqkgDECHUTZE/Gk8E7mnDySFxS7pTeB502HphiOZqVVstyvQECljceD
TzeBdAS4F+V1hcDDegHP3bM9m7I6xxHYoyZiWyfL1QzUnUwB1zK8jp3ZHzayLKgDCmIcJrMPOqHS
0bmP02nto9l9rDi+mNHXOUatDNw2lsUmaxPGb5A3yG8A5tNonJn4cDPchDraKqxH21w+DDPhD8/g
zxXNaNWqzzZDjUW5DFrTvlnp8lRk4J76jsWQBFCuKKERKQ+3zENQmcaHIWjHXZjQuwmViQ53oWn2
cFxl1pDDefPGrHKqzTYCBdcXP2rGhJycxZ6gZKhpay2DtY7r4haS/Vvp9KW8+k0XUjXeQmMAfN8J
B0ildOhJFdWOcQbKUggzuMDgmlSc7Hp5q3wbDDiY7RypkAhDcawZqzV4svhiJMv0oLN8PX9oR3ev
00fVC6Cu49V3wVFMgsNPdJ9WOX1hjvinsqvnqA3XScVNzDLENMYIbLtzzMKRNqiLtGM+UBkK6Oa6
Juzo8DNVQrvBqcBizXNyVE2qRZpzRC0Ipn0bYHLnso2mxvjVGOq1bVtaAUFJHup2j5hJI2RrLOFO
tJL9DUgFTXXITvIfmQcKNfNbRImyTQUcWjll9TAnIMLivH32g2nb+/XLkAXyoZ2W4eQYybrpJiQb
ytdFmClIvTh4DhutybFA/C2tTqzmAskEo2/eOsa1NOnsTeLEFzNKTyyxi9Oiu7XE5zkZf1pz/gyS
+aSXK3ic7aBCQF8xB4hKJBSkKXiypvAnDqEQRrbvP+TCWXvTCEQHS3tmYehr4BRugqXuUxxWhhSF
bYBzWzeplgcUWBkCeTYgirn81Y4eE7xZbtBjAJe0mJ+NR4avjOW3Y+YAKQSQoly5cu1JRthNGT/5
Mvxd5/ikm8aLy0Fik9NUAeYItR9c5oLj1sd9PpjxK/bBJcIV3CkOhjHkcr0UkF6ZRZemc8JEZy3Z
iqapzkMCeyiiF2yJJdhYBvP0SFb1vnIBWsRkPkziP3T48Zf2taJJEhkjz9VG9BKg5kPuAuuqLG6p
9xQhVQ3UHU02xU7zVI+jIFCryHvW3QXZtge7y85Wapw9TkO9p7LKB7REDRvJ9M015ye3QJnFiabk
lFVedwKm7T8jZI1aGpXtktrRNfBcKOwgyCM1Q4tuOvAEqcZu5joRA1NIw45BKSDZEXUBd5gtepGA
0tpoXNUj3aSRCdmwYMu5yPCFyuAMuWW9LAOm69ZLpNGLvdzSl/kwfTzo6uQWzcndEflPRaR9yOuu
/l6MMkCb3X+eQmFtap+PrO9KmRDqSKCcI9jRM0xuIED5OhBMvUgswBzdhD5R8/QjUOwZPKrRQutv
xthlAKY7Br/EYKP3kDHpvhnGHa10+coM9T6hFrCfIxOprAzJgKoCjQImLI+ao68NMzyGXT31X5cO
GrmSr01Fkq7V/k0eCOfzIupTzjI2MAWs6v4eTN577lFwewlj9jjPN0yzrl0JhlNmCMz3/nvqoD+u
b2iRNexq41iGIaYKuXU2h+GOf5f3aM4lmHkLur9Rf0zG+Omm7j2UzUuo8L4Jqt8BaY0giWrHko1n
oj+nWuux6cafWNgSrs9Y/ou6aTZ+cODM5GyEXs8N8a1op3rr0q1c+cH8x8i6fKebPxLQsYXhpCNr
CAHttvNwgimcbh8H9dmTC/brzc6hRKlK9QQBZYeQ0NMcmOeBzsJkkSTq2U/uHjCB+jXRKgjS6Ai7
4AxKZd0yfDRzMBm1Y3Pk9LSVC/Pk2Qg7yeFSBfbR7/GW6+tfro9VkLTVUUeLUrqYiQH5bmjS+xKs
/9C8GcgjPAxcIlj6ry5d/FWByQWaBsUDUxXs5hQJjRrQiIXbp7vqgFcKwI5LlGw6KW8ehs+bEhkH
cH0TemwVHCZBHEzwuG6skYocdaKuCPRMAhQkuusmUGG3p9eT4A60JC2Ki3OGLqkerQQjqr8mRDDZ
chxFSXrPM7wHFtIkkyryYWk4NdsOKkvrbOzBWFlg8hgSvXoSnhfUVHoe1wmprTwK91FUPpeZ4z+G
dJq/vCk9KWFdRyVbKN7leAChGq9sUEYYX3+kpMJZk97mcU738ArtE57V3TH3ISx1k/+kc4XZhIaU
j+DpZ2cGNz7Wty5lKiFLAHS1U51mxzwZfXQcgOefhnS6cG5ue4ZJ0bQwhwhPMJ2ZN+abvCs2YimJ
RON2zq0ezgEdSmrRXIRnMJ8k2fnKNtmQQJ1pMaOhGyn7bE0towHb+qVgC6PtDwCBxDM6O+78WsJX
fPBiNB2bIE52fefqYrsN1VMzCnApNsyCUkFIbWI9gpoyeR10I2yZpke7IH2d4rG7d07X7uJB/rhV
/qssHFoFEu0E5A/jN2l1IGcsEyjMwMZcu3BsADdDLv6Z6wiz8GGcdrPjVRdvFN0b8Gfa+By8cz+1
XCGItsBMUgwxzeWvAYZlF/tR8ZjMYfLUWrIlyxST1W/8fF4ewwRKA7w1wrOELFXaC4pntTGvrUbN
+zGUCML3GDMEdnqb/CRdzb0AKx9HSLOFTrQZVDzs61z6p4InevRpiIFkyuprUMGXEjWwcVEk34mT
2n+IttXWS+HnT22H7nvjGM9OVNpboy/lOsLKHLxqnh+j8jFpRPuQABdfxyNzagsyj2sPNPkimNkl
RKdVNUVg8wNEDgWghjxmrlplDh5rjfswNvbrEKiK2DW/Yeb4pmDiAXywPouMXejL5qC69MB4w3vw
qvJjqPo76e7eR/iD4Xu3BRz1Ubop2gtggHAYF97JCFg9BUTbIyCWl1QEZLbpug6w8WlJpcO2PsWj
d/Xpfk9xvQHYd+sToBsWlE9krvZt3gCuoMfv0Q0zs9d68Nf/ysIY+rcOPLp3aYwpdjxs5HzurkW5
oMRZG7pd1N8m1/lkFZ9ciDSIbknbvrV2O3wpNR2qCeOPNnbWzZBWJbPYaSfBL5mdgbRjDbS987Nb
4DCgt3RvIEsfK29UiAbji1L5j6jzoYvop2W/9wux7ab8ZBXGGKyMFs7LiCzpwKGDfnp39PwhhtYY
UH5DXbaaah2E/tnnj80EiME3B+CqCGaTBCRRBxwRVswWFLDx7AYLgdgTIOqA4+78YMjKjSoAuVkp
BZOfWqBn4yzcqjqKmbYqVICKLvrLwoPgMMrlWNiVf7EKONNmSFdwikUK27kuev9PEfsMC+o0N9HA
qusMyo2fuBclpxi0FaZfnpnGQLfamb2aaYiHo1zjlHVjws2fgpDV2Jv7KUGNdRmJ04PcirQDCw//
TVJZWxLhmTbdjH4CMj7/EkQpGZMCpkiFZS5E8XaCaoh6eMfYhYQBMD/X0P8Ya0jLk3LXZcBUeUDk
Kh1jjpZ2PTMa+0PrQDGVNwpF42Pa9ZW2MjfO2ZR/pmDLHTQx4iq5+qZzdREjCFV7Shqje3KMJtnH
0KKrxdhMLvbAAexKJ6XKsovisZwt80H7PkRZdBwD86Tq/pcPsbmn60xSQ9u5qEJE9RtvLRyw2qZf
XWXmkyL01O1+kbxnsOACDt1GBpcmTP8uon0NTQG8jVzCdL0HlTfwv5s03i99/DVG1k0RhtBdczEB
87pDQXdVIL9n+IjvQ2FzRhf4YdHtBrN/Rr3gSfXBe1KHL1GFkYxadiOyRvPY3ud+8cnym4BWc/EI
/+gjnWCQ1GO/SvIZmC9EozD97pWz4kOsc3RTjKZ8NxGXAQgLlDZwcESOgPioJPytVPRsGQA2K7g3
qWr/NL37NLjToxQFAj3FxXXEnYYLAaewxmNq52+ORPVymH5XaJvVqdYCzl49OnUmncjY2IV9gfQL
f5S7QQ6+y0Nro78WIzZX5Wy+eTYQKYkj2ewEFyCl+D46iqTSzkLmgVS2vTnCu0aPcREPZgO5rI/K
BxFXr0UkdujDbOKh3gXK+tM5abnzcOc+QbHdGwuxqUrg33pyb2QhfO3sIFTqIMk5g1zJA9okBZNl
BpuYmzJT4rlOCewYXDgzZKrRfHuoKB5RnkoZVkxyWS2UhLY7rGNW25Isq7Gt963drYGUgzNDHLMz
yezHh7BDAoMjyurS33mKQU7Qhw8STm3kUdQO7rWlXE5UtAHEvrPxoUiEfRB+9mI18yY2fyy0Ccoc
1M88QcqiFOFpI8eMX8/c0UiHYu+bz+3icWd5M5Y6M8h8Kcr8o8gpo2Z4QegT9hFcInSw5rTZFAlG
YAEzija/GPb0lbvglXNnhPGSL2Qm07LJK4CIyjA3U7PAlXa3dNFvNl7RFSA6Rvu0YdpH2XC4AHzW
vpArIt42TAUDNDF8job1qKbkpY3mA82gUz52e6+YSQ3CEYZ2yAxXX7QIaA/q3ZhWp9TMLGhnycdc
MoqaovDBZugkoxRmQk6zorFeXTNFU7uhIjXMC6PfW53UH7WMAX/IY8T6djskl2N3R/Ww1U9AlNZz
a7pA+MVFmPaLw8mWLdmvOF72yySfWlSADTnth8Db5Hl6wPoRh0zEAWx6dJX1Z8HHEYTnzPArczi8
kxbCOfIJeUJTap6eZYePkj92K7Cu23xkiYz9slVj/CjC+Fs5Iakgg5216Uy/8jZd+4lCDMU8xZG3
TiK1Z0aCtkul3mnbnyZzKTbLgqhxi6DhivBDM7BoNiNNx6uHHcghdo2zY0HwHtzHcMmfl2o4Y3SG
plJHYpWM+U7YNsoogrZGg1t67TLLK9c94HOzVntBCJ6TCp0RK8FfpAOf2w2QoGFxPrkdej5WQFzw
SufNiDk6TNHnm8GEdN4P+W8xT1fLce+RdNemGb01vv9nds1dgJzekd7HS1Q7L0aZyW2UHGZXq/Ic
HCpF5AMNIOAlyVB4LyVTG0R6tauASVFjvbups7YBCwOL3IkED9dk3rits86c5W83x8vKFU84ylur
qqlXdioOUzUcsjg4FAMyZrb7Owpe3C5GysXMr20vGIeBTi5/oaPwXfXGiXexjFibNx7aPyxf/l0A
HZ8s9GUYIy3TsDYshcgwdp61ubcnsMoUc1lK/ybOcBP59w71JpMRhGOpbnX1LEnNm6ZduYXYGGhX
O26JrfF3lFJOo3jxT7ltLjjZ7OfeKOC2jgUiAcOGrIlEVaLYIjvgJlH9s/gYkRt6fzZb2zBOzdQf
RGa/ZijxzfJ97jFcT+99SmvcLr/rxTpVYHMQTmly/HbsnWmA+Bvncs3nSirFdMEDIdueJGroEbqv
NEWtFJ7qMLYbPsvgprg/pJ12Qt1FOP0iwLYtZgEiHkVVrAEDS63s/u/AKq7rctMUFPcu8+hsdlCB
M2MIatBt9c1MHMBMaYNUT3vni5lSG4X9Ls9SeO/Fo6Xo+amwZ8lHzSpK6egmyQwTX3NX2Xro0rX6
akxxl9YDtlfBBEEv3I2xh3ewMfkuja82ZBCnQlT7TeeA5lBFOE26Q+JFO5nW/dqJm+Yieth9yfI3
WfpThMCnfsr94rxWvf8SF404xel8SRmr+VWYrgqWkUyqN7elr9eXzXOWSzo2U8ogKUtpXbu1wFRx
fE0q50uAQyw7D0P3Am/EWk3+VWC0zNAYEIPdCITdljUKTOsR3UG76XZMZtdKRN+dARLUAflCnjjW
9IkbTO7CBUK7vxapPEdWyjFpzVg6j0WwTlAFcBnmizGgidSbQPTzoyytF6OOmWgyImz67lpP7rpV
8VuetO9RKr4bYyQLtWzsScBKm1P43Lnm0xgGOc9bnMdRd3SH34sEaEAnAoIc1AWfI5gCYSpcBh/j
RL0rLymd+zj0D30IXqpzjX0fwVM2KpoX4jX3fXjyDmmBCMbpYVKQFF1RsZtQ9Eoc2hOeAdEvEJD1
nDfZ1I9NUa45rgvudbXxCl5UADakMCQn8wwoUw18ONcnAUqNBIp972zaGPjuiIfYAnKyHigncgZe
iSHOdlZebVx4m9YEno5HtiFQP5H5Zu6Q+CvKbOsiIdrjZw3337butJXjW5S11XsYND+D0d8qKwc8
6fE2UkJG57mXOOrkFtXCS9uNFtMlxZHcl0eFejAIlg+4OicZLb8Au6EPnKhvCo5DtczXvIvUyhzS
u0iXv5XPfQ5i+dwOlValt9JbViQmWFur6X4ZQobvyILc3Amf3Tp/dYz8WdoJwLB2lyFIc06pveza
3VQmA+BY7oD0PHnDQg2ydAjFM8wLEAph0OMvw7X1uwGQb0f7afLYDnW3ACSUuwFYFWNwKEzu0v8k
QFga5FNQI8pFDGm8w3OiCjZd2vyE7eDsXHKIPET402iNtdO4q4yshIe9y00fcoeScFIWcSqy9Gi6
0bWnSF+E90f2xdoJAXSayO2qcB35YOfkNDFTaPMtiA9o0IzW04b7PKfOBsLqm0XlhqLzjDmLvRZW
exqD4po5xdYFga6zPhfOZiqzXZCZF42rcYJp9e/wdMAkjfHdMhD1cWDHLgtKVSp9KpfmbttA2man
Jz8LkZDHzGrOWR5M35gnA4u9l0N3dOPwWaDQ0wUVotJZ/9PIYS+n7rlywUVLehYrzteGVZnvY2n/
0mYfFH8ceIqcp0kPADYa/5V2L1F5pdWS4uaK6XljU09O2VpDPRhL29+AXoh8rnvmtwvjS1rvC7pd
RDrbqzaxrbW80CfJIqIsY7DR3XBOP/EKfX2pqGgyTKa+ixlqX3EoCgBoSGHEnkP1hfD/fFCzXJsc
DqZ3nvgO0MKZ+BIv/iaxDMRYEE97bMxHffd61+cmfdUuhuEYnDr/rtpkVx0MQQGo7qJ/xIeI3Gf+
WwwHvW2kpZWXf/SbyE6i0UiVrmJMMWofPt4Tl1LWtYDcVgL4+LY9eQqrL6tAOxOBaufOtzMbjUcX
NVP37KloPcFcUzxBzE8GF1pt/ZRwdzNZ4/OJRxFzai7LG2DcRN2L5lhzqLw3J/zGVIvq7hWsF9/i
xhocVJnAuG0+eAxqOHCy+AcpfR6FHmLSX9COD9PGHT5442GUbXrjwwsfE6869hPGJeW2mlDgyba9
DcKxp5GLfDhWyPQwUo1/0/uOX/r/r805SFbuds039WPpxQWRt2a5/Psrl1FhLqrqdz3I5f0DlQG2
vKvIOnQjgLfE8cCEV98y/eh4p1xWnwl8QcjqIefHZTe+uRnNxup/yB4fbMqRrvebv5jHPesDOxjn
r16GWP5OWO2+8WL9Qr5o+0O9fvSSzJJVET5VwcKA69ugI9QD/xhRJ5/A9fMUaB6dmjKAym0e9XIk
42hIrPW+9tyIaeU2TiDXguiZ9YPg6gLeFouDj6o6ki/7yIW1rHNKJ0/nSElDfUcClEa0FpG05iUx
/2z8/z0l9XXKD30H9IuMETTM9Hfk0HYX8kskxGM8jlKuw6Krg+aoNwZ/a6E64+/rKKS/uMkVFHKN
Vl9B5cGKt8RVMdBkjTSRZA1DZM+2gt9OK2IAOY2+N8ZMywC0Cd8emKvEiwZufo/5DFhrWFnhs76H
vOUoZXOFUt8QvqPVZvVn5EHzLwASei1oa3ZDPPvysxgQd+6Rl3FCLdoVkA1m23I4aO5CzjlHQsYt
41nDTOaUKv5dT3EatHO7IuN9dAg+vKRga2SYf4TkVjw57pMYPvL0fTQcAP00Ti3MRQKXFluy9gN6
5nr8RIjXSyHj7adtShvEPdauuvHiYnBPfIFxfK1iE74pZiG89UGHEziYekPwXjqMDvvwd1XYL53x
8f8DjrGhq2NSbl4e8ZE0fkovD14+iA/Tnk/tPDIqep+sDJt04nld99CdeBgsqHaGIdZiYFK3wJSA
ekTxzS8lUt6tQn6RbTjrQMFMykFDzbqoATg/H9/htPaC303yPIbXTDK9me0/piDdsczquSc6ROpl
AoxU5849hbpqVgDYPWM+zPWApwiPdwSVVaJ+iWZggXDnyrHOSYCKpD0y0B3Vrz60QCoRLOxv/ZSb
8RsGxpdEmLCwY5Jc5T9Z9iAfsh7od+5VYF9g7tN5t9FjLimm26lipB//barqlQ4X/c9ifmpqJqpl
86Y6xuFTbFe7psrv9eR89iSAXTw8+V56GnHCYniA7E7dHtzZXhV1gc9hdJhle9CfcLZmCDmB9dE0
9KA9ezzZpByeAYizKNvnzEPeIkFESA/DM9ld0FRYS6V2VeG/6W03OOHFFhmivTW6sNG0n1LzkCjx
Zwjdz55+p57Xr9OxOWtl8J6YkcSmWnW1eo+K6MWc0s+mzQ8SxhuJZYKvWZ7rmOquzNKhuzGBOs8c
dYoD6zEx7SPJ9mtge7dsMZ7047ZoRAyyxW/ECI90ow+6ginD8UknuXU4rmnzrnVEi1Lz2DcSDaPu
xDDidTDSF1EjCsHvIXb0gtLZJQqbfafqgx+nt0jznwobpUHbja9a0WUx1ZtXm7dOMdfKS3VBwuGo
k2IZEu3K4r32kidq7Z5RdLcvguhegu8HHuN1q2SIX2hc2uDHKNCk0371Iv4WMb0yKnqauGygHqOO
Sl6yYH5rIhT4i/EW0peycvToGIn+VpNFPsub6avxbHRioxi3lFGD54/z5ArjbtnLV5rkQCogBLgc
dGicBVqD7glmDmo/LU/Nfpnr7DkmSPYyueRMwpA4gpLfmL8td/kJ3OZReRLcoequM8df1om9zR6Z
5+wDsbiViwxb0EZn16830m+Pi7+sJJJ4VUlJOjuXshPvOrqGE4Cnmi5MO0KIyBJawEyPjkOqXuNa
HFqEjOA4AalOxJdjqaMXzWegMH+tIX83QwvIPjbNQ4MvnThHDeXQFNPEjBfzyab3Y5blefDqo4cJ
B/xusa8jdr4ZIvFImpf0B4BYH2VsXsPSRCmsReJiOlJmkOM5u7zO7uFS/xnq4SnsDKjTiihqN+CA
UAUewQ5zl3qBsqNL608qDVx4UdhIoPR/anL8L9N6o++J2WCtvuQXVzl3ZWP71hj7agqPwUgmxlk+
Rst9MYKdE4TXXDRPRtqfuhkfMWStip6UMG/RPrF2MhxPE+dzOxt48nETFyeADRJEVDNxyJgh3i38
KVEPH0HSwPxNFuzTIzqGw0Y/B/ysaD6siIvryZ8ws+4QbuWr2TgAEbT727L3vA79liyiM8WO0rfI
co3fzHUGLAgB9rp98lkv6jDVw703A6RM/fI3Q7DzbM4HnXLWhXX0QFElbE1MM3bI2G0E2TFeGtSq
/rJRpXvoA9reHRiHaKzvyPDfLBFvE7f6CmZjq3ODNs63lUcvceS2COs+Ey2igOmEDqRmUkE3yy6a
sKiG+eQhzImqn7FmvHyUWXcrxPQqXfelFfZ7PQVH+FzonWFZWTcYwRnVpRMC+ytuTeKN1O5Dtp8M
+JKmL45T5K/qysFvanHAzbKsg6Y/IFOLtJJRvrlooExpfPDM7NlXyRsQqT0h+ocZKqwfNOf8hZK+
TLbxWJ7oB+yCuDMenHjmp5TxnjvtzCx+AiaMvIA+86HurA3bQc2q8A6Rw2Mi7iHNgs4JONKf/2g6
r6XIlWUNP5Ei5M0t7Q00zTRubhQwgLwv2affX7LOuVkTawa6pTJZWZm/iTIUArIWR3mK6NbYb2VB
eUZyFHvuovMfctdG6YFODSMY8n3wedh5DgIjITzUICRypEBK7fo89u0l6O0foNU7e8jvbX86WZHa
BgHTX8ebmoKvzF7VUk+bgujqVjQpHEcEcXDAYaBVHHAbjaZdJvLpuaZ/2vQgkdrTTu5k4Uhfmw96
kOwaOyGcxyC1TcCRbTseub29SdoiKWnGUbty+u69W5YLkpSg9+v26tfBNm/LS4ceu+X1O7/X9+00
4T2dJ5MsmofUs2EwshmdUm3cDBhNiALgSPBB7vbQUElOneKYNt2fyl+20Ly8O9/JX5BI2MOg+PT1
EK5Za6CC1uuQ2HmS1Ispk5fFW6l5n1NMPb62DMJK8xcBq4Np+EdjTDepCRafdJt8bONaHnpRCcJz
AhScuRvMU/pRARnjOS6ejt6XQd2XgzNsdem5bVWAowd5Y1LR34szdD7k9DCqiaZ3DTBnQkvIMA4B
KmSQyQHApiip87vA0EGC6upTpclfjW3RTeEuHIqt4asvwHUHq6Z8TuIM/xv4f/xs+wNMFSzY4vBt
DNFq9KCW58AyPK//Lsl+GntAt3BUn7C4uV/iMCQHgWebtE7TnfxkW+UvIUdBWbP0AT08hj2GwBbY
saalwsH1C3qTHX5QZgHPpN8ylOBlxUhwWThXxQMvttHuoOZIAWsH3Oaxa9VmGdRTbRI92iw79hEC
ISk47iK6DGN8Bhf0MI9coLL6LuDU8H1QvTaKWBmFMSPBGycK/5bthPF4elBZtpcYrdn9qdT6bURB
ICazr3vS6kKlL76TXmuzePS07qPxLVEVRa7IWlfG+OFF6scYLDTjnc8hxhoPlmbsq3VakPkGXYG+
zOLt0yzf4WeFzfvwXWbhafAJQSLJRCgACoUJWLjRPP0zD5Zt0sPYTLAOrSAlpmW3WYiAXaMdNarX
ceG9D0H8BqgQb9sSm+z5qWUSI9t+nD3DJUdN/qCndqjD+o1e5DOzupnGeTN19XEh4MP2W9YzRlkU
Da/xDOd2GshY6+DVW/yE1iUZQUIqOk4IkCbaPRnAljZFAIt32PisIc1AhaD0Dh16mDUXHHdODx7R
bFpYbcli/KtdgPtk6xBR28/FQxjRbXdNFB+wrNyOqTp6Ah5rnOrJlkChUQpjUyCz+UdWJMtl29bU
BXXvorT64GbzuRJOW4ZGFnLILR8UcO73o30IK4UTi06dAzOXuzIYKTEXezkkfmcord+XCUSWmyy7
KG24lQ/U1mqDtLpgllMymjpPDn7ifmg9sne5+sY+gELXgiyW8VL3vXYX9gXINyp43bKhJP+v1IwK
absBY2oEGK0u5FboeE9lLPdRGL/pjFSGEXcvaBGfdL8AMWhgpVIaf4xmOi2pj1PZgjUSgvL+NL64
NlVp38AKvPUiStodCCV6UbHX/Ms159HEu4LBefVTJKDqMUNRBM2K3Le3s6lve6kpFW7FdqUXISOr
WVzYslJ7A2ZzdMPyjyO2PhqMxXDMTpjA7gOiiKaT4btzgYOhXlJGAN0/Oa+wSZ70Mf8xzeFLszQs
t9WnnYqERiFLFIMAfr0ZjJNt2X+zKdt0KIy1DgLHqRgLsSNr7gcYPDURauveN9Wal6pOT7qn7ZJK
rfqOlHrsiifZJcvoPy1d/pME00s4djduqQD75mvZmEd9RiGR+ppLAcsKnYs8pOwqA5apRfm3K+st
BWuKUyTM3AiA368NAoUf8Xx6+k9vgo8Bm0+SB2y47XVkO5uRC+VMRiIZM8cHi7eFjTVC6GWrBzjI
zjgrsBJtv6zv8qJ8qEKcFRfjaW4bTF1cytgw5rNyP+sZNbfwUlKdkh0wm/nR1XpUeF1Ol/ip8eyN
BwTYKUEtaxb4txaSdHrquux10Cc6Sd3tN3LjBilBYcp7jvziEtjZ+9jM4OLRHAwpsuuCdPdUC4uT
+2MOBdyIHrj8cyXMdyab0oqTp5RGbo80uEd2U3HX8JvyTw2QEKXJnWNMB82t7ydjuGSsTyQYvF3R
jGu5mmV5+VVE7oooQVm9O8n7ZyOCN9x2TO7mjeXcq8BiG0d7r1N4kywxLpG4rRb+eVqG98K23gcb
BQ8I1mEy3A9e81Wn8KpzvXvTW5SLrKAv97apvdhksWHXXGiJfAFLfOaWuesiGmcooz/QMFnWcRBv
WEQ3tPi+kE+6yczEKAqXXvrc9NRQiBMEZziO88726peWI0Hvm9cOMzHY1ZBvSXOonl1nbfxC7vme
pHobZMapYXlUiXU/dDquI+5rZfE6Gsl0lcM0R1LdH49l153CKb53WcGZme713t7N8fgwoqkbZbDl
WrCgDA8SZ7SHgUHHpvaF0nxFyq4uUKd3Qdvs7GrcOuNyiq3yAI74WvTGWztx4jUkm55y0A4qplNO
mw7ANYAg1iqqDBsVQc0LtbPhlbvMyDZBMJ+5RB7Ksj3KF6PNshkYDdGIrvEDTakqKVm3hn22AeHD
4COli/SDrL8KUTa5KsutUt5ITswp9B8SI3HuorzGkM25qc7c5ou/5Wi+74nxk2XcWxN6dy6U6lyL
hZjr/MtwUksR2JE1kCLcCy7du1hR3mJvGX4ss/ezjPGhpOGbRO7PIAyOOsBTCY8U0p6b3IaWzHqs
YzSeBhNZqSS8p3DZUzeS83y257VYnA4KDfJ8TH6GMak2ElFrbdoEZvsFqfImNXA5h2M2Lcord432
ZwbsV0iBjXNycFmobi13Lk4BE9J/raZdF4qiWwQfO6ERTw9AwbefD2I2MpCFm0DvO4vzCGcSteDD
YFLm/XSoJ8XleK0S7TX1pouEk6WLUR739rYK4X13Z7XA0GNdyJ1eto0/Ctex3RqcDsoBf1V8W0h+
U+VeeEh85vZOVn3VZGm+CZS3AYxPSVvKrTMBSybUtapjlme4Y/TvGYKntTLuZ1tdgb/jNQgHlWox
A7jTCv1vri8XaItclVooprDaZ+qkZfx776obeDKmxnU429DFXLVdQLKebunUQI43kGL0kL29/d5y
PPh2PIlepyC5cG7GJaZYsjszeukBuEhYFUgUJWL4Y4+JEDck5gyUwbRzM6AjLtQF8yBfV1OgM9WL
POXicYliucgpkMXJQzGlO3ccUdG9YurlZwpzm2Zto7JVZctq4uxqmOt+1J+lWCvbeqrAUtJBI+k5
osBFTKFOgxQUNokIRlMdzSfq/vFKT/R7KoXTWN9ZGfuImG1RYKn678L/cuGvoFINGji9qydjFYXf
Wn3NphtouzXKi4B3F9qvPcQ5aL5O+MCoyIkgA+ZQPh0sE4Obf/ImNnIIRIMVIK97KQeYJMbUDsXj
4TcM5jHSV9SKwPSNGRBNBm1uTV4FGysWRhRr26KdbhY5kfxc27z3qjm5XIjnGi3/aD7SkbyTE8SM
QlyrKbmAnWcK+MnOxJCGg5xUaNXB9VB4yeY5mibZQYqfYwEQ2y7XWGCuuqX9TcycKMBzDLEcLK9y
+112je7P64rKehuWpx7pblklmIOHUXcq0/ZgB8iXkJpQnZS9peX8Ls2i5Q+CpC/Z8jEM1qVIrZXX
qwPSP+B1ER8MYC4PyUmN0Qo9O+rU37JS6uK9rru1LKA2nTcVlTHp84PZupOhY/eJWHVmGLwranY8
m0gjq27ey6gaLEl0od0IvhpmL3QkWFQyZrKtiVh3qJB8y9ErSY70QAJkX+wZoacKXQg6SyS4qsNy
JPySb6vL+h/vJDkbNVEzGvYNgyxfHtWfEjYQx9qY7O+gHA+1bRKcQ3QIkOCvvXt+sZjbjYEvbkVu
NaX3oflVtgZOcfGansUYGfuh11CnHckRJ/UgmWoeFAfFRdUMAXlTBgnUTbFyk1z9JrKhuslW6Dks
+3wCzoBLdBke+oUMkOXIG7DuiQUxyh3tzqTSDbjbMui49y3MvBbTPW6vjipvkfrTtxXEqxEHqz8y
axXDAcxxK30WiqAIvwLWB9Any4J41LPDi3TY5lrH//uatH5WMk1SNJQ1wpm6cBny8GJOFOVPpG3Z
3BINLfps3AdlBVjDR2yre781Lh2waAdrl7DYsGBiG2VhAAONpOcezcEOWF5RPMUguNV7G07kI9Ym
05FCVdoauO+DhBxfeStmRtZTZlgH2T0SQmhZ1cxkDQUHK9yVBKbeGwBMfMgctlyAR8Cu0I3viSgQ
IW5d8S3zPZKQeSUnVfhBy5H/+j5deTQg/DfWUUStUfYo/Bl5nQgDqIaxmasPMatpXFoM6X3QApdc
EIFIICGR48ji1QkhctDoVA3o3YTkp8yCbFAaJHOi6GHTx2aD0lPwuIHYSQdh+QvK2V3qTAAguVcS
fvJIuzOCW6pFgGFdQAJ0OOmRyBhkydG3ESkVwwdusXJRkk3PgdRg/JRbH2izneQLuSOsLZYFbjSy
5CvuyRK0ltGSSCiHiOwKN0J3Tte9I3GbatQNJy7YQNR3eG2HAoNsM1VfRs6eWl/24xwciBCwFDiB
O3YbLxlH0U6ihAVeQs/Hh6ayz/SKfsN3RX+Mi5+sxjydSXu6e1ZuUrEC9ATcAMC4kAozoSpb/Ee5
KrD+ZLrTTkHKgijN4SvHvgyBYbwROqISMD4vUaBNOsZgGtFxtT4SBr8pcE6Q+MVWYtdV3HDkkIr7
md1PsdFDvnCgnSuRn5L9VizhusaHpbtlv06Q4iR2SPOPmVM3iTayx+IBSjfrlL+VeLDItRefPvVH
oo3JZ8UwFPiMhlyW5QPA7hhwdBXT5yDq6ziFO3AViA0Da1YWSs4BnINhiUrIY1pF2zDDYvENZtIl
I7m2h6td8NPMobLsg08nTnAk/7dqJP6xD1xq6TJ/hoOQY/ggwSQEx9zG8cUZYFOCPPIpNUhJwfXb
Oyi9Z51wDBDh6HbWexYCoFg+2l62hZF3L8SsYvbOPH9oAYRd4J2Vl7DwH/yx+vo9UYwaDtyb5rqr
wEEj04H8BpHdj83735DgnMF47u3/gqulYpFcmNYZPnRICq+o8lBaYrv500OWXSSZ4+w1opcAyBY6
UyfZ6vE8vqowPRnqheDPgyF4snFR1s7jfodH5e8Xy+6WY5x/lhGS/ThU2Z5VtVj1zgNpi6DBbxwg
70Qq1kDDHalvDbghPyOLkT8yaG2SGgR6DCoeXBTlaC9NH2neEsj46DiASohlwtzllxa7eZexxCLw
KNsspahWX2WLSqPejM8EG36FDQRrBOFevBOJSDDusD62qAZ9D/gHuMCfJd+cr/yuhBUJyewSlmqe
lFe7BNzASi4JnLD1N1qB/GFU74OAEhLf7zCH4eAe5LYmD+As1YrtQFUDQjhTR8VpGKodfyWDwhua
xlvIu9bERDFhloDm2T8BsBVS9G5xH+UMmAgexGVZYU7wZsOU47N+V7V6EbPeuVMnierR1D70HN4V
x7VDSCHicX8MNhKEWzaBFnxrw5OedzcbTxYomA8+S0S+IdS1FaejxCE5T+Wb5BU19rxO3S1PvF2j
zdsweJ0dJHlaAxDVLQVR5HA1ZZmLr03iY/FFBHbm8dcoLcECagbyH83Rwzwjgugg6jnRdhRBMHYj
QXMZyK9w3vaC7awPcoUoNHqnsxY9pLKF2fgEiNlpj2IuJN+OFB9rzjfjf+jL0anKkKXns1L9H5+T
2QyURBhJQuQ3bGWcOzu+AJ3EZiUoUZHBCJbaFFdvYZduQJ1uJpa0D0GnnUYQjwQqFp0B+6JW3dqa
7eeOJEBx2jJhsg4dmvl9VzxIGNVK1CurLznsPYdrULzsKu7ysu6TyLsUITq+rH9QXOSd/QRmsOzI
iyOa5PrByrKzlyLEyX6QUJr0zpFTQ3atnUfAKchk/EAJLONOYmTgYDaNZRkfKqEOhJScbrAGf5OZ
sbUvcsDoRbVVhPOYfFgiSmrEpC9CDbuXpSJxsCadkLNVwgUxSb5QYg7z85u82hktZeCsksUSFWla
7qUbFVM1zHtqNWW6bRDYsNx2LRupxsRkosYpq0GicTqAOW/XyoYbnTkHWWkazTg/MU9LD6k2Kn4T
I3SRVxG7N+DAyPRbAx3EJ+8AeUO+KdmrxNYCwFHFv8i0sOclgMnXoqMB1xwNAp5cQi4rQgorEzh4
Bkhvl1vuVNtAt7dNg6Ivi05qq4T+oWbfBPrRS2ss0AJwPg1ZCsJWpb2qezpnVXspEg38coU6AMlN
Ov3tQgBEIcKbbJMsXF654XH2LQGo+uJbTmw5f5a62NZk44aH1wmnpuQWhIzftRh+T9QXBNlUUk/F
mNXJ3jzvSZ4WIMq58vzHlOyMTt9R0hSf4lyMdYVneevGu8pitUkwmwUrxkKDGKGujYYGD6sjNopn
Pk/gm5J6axixSGITEeJkQYET28owsbE7bicSFSRltDjcZQ2ypiUt9WiAqLm6yhJoCGGeVewkz5FT
jw7lGiMqCQ1cFq//zdnwZ6nhX5CmcXw3PshhKMeeepZYzA6Wl9Sjl9+HGSd6tLBGiS5R/Kl66/D7
LWZ/L6lLHzkHUpy8yt4L8kF3oO3OSv3/2CQ5pxPbO0N5ewlGEzd2xYLr8fCS6Q41HOKncA03FycM
SyTxUbdzntFe58Y2qJOuMYIyVA2Sm7HzO2yVN28nvQaIHJIBcjjKORCUy1q+oSUb5UtbIakW37+B
kMIzZ4EkdEtjP4dRhUgkDnuouuBkMIXPkqMEQXLMlmAfmcTs1iELiV5aSztIQDdVig/2fOIqCpzh
CcrJQTJnWdjRRDWF8xatW3aRbm7CdLxmnRJBzCvNF8EmPnrZm2l1G4mrhe6fJLvMm9fQ0358X0fs
Vxv2HV81i5KqH50k/ZJS0NQqdgvqWUCPoSvSFhTNqz9JSxxpdZx68gTxGr/Sbovm0FUs+ksfRC+o
Wl2ggRSrBajICkFCKBsRJM/WiWqgEuocduofSmPEkJnzvQ9H567HKAguRMaHw8XXy3OT5AuyezNC
3GGmvQYG8zTWM6KsgXIf+nYBQl/W5NUeuOXcRWE7KlFzWyyj4GLtf1J+0rmp+sSwGWJXGRUZiWT9
OhrttYijc+5YFPVD5HHF+KfAVQEZsbjA+DP9qHHZQzlyaR+StujOsQMlKvXrU+JPMBhKhLjmnQMX
j/ZimfCdusbs4VQYBOa+rhbnkMuGKScUMTsv4Prgdct1FhzY0jntSk9NNPJHorSJlj73KzHsFVeZ
+m9RaDkA+mpr+z+c5nta4oV1Kog/owk1fIiOKvwHWUytSDN08HXNe6WVp4mAU4G00tAzWNXp8lRr
KGmPFcD15qfFXBqAFil8TSUQgQSFoqzLBWh2q0/LhpjjaTNgTjt23Z3T5TtA1ZgtNRqflWbzU94y
t+DSH4MQ4G/vgN/Lm2sTAcuRjLX3sOdEt+8FA2+gkab70hqg3ZuRc6JyzR9nhIJSt3jpNUXg7lxj
GrfBon2kNSrN2tgpBGXRULWhhABKPi8+Wy6eP0dFWWlKJuwy3BRsW1LtXB8YBJ2pCI0G9EB8GuFN
Dtxs0Zdpr+nI7IwaIb1Tt6Jun/ugfF5w01gjungeQybZaXUu4ip4ioSalFFRRxfOeYPOczMy96Oo
qvdyDIu105YeqqvUSqt5V6n4FUkiPGizyaBallo7H/oZdK7npC8OmZX+nS3/IxHh1zygOuIm6XBM
kInjLonUN36Et6hHWSsytMfeRAU1Swq1nTnEYKRSPTRB7NsIx6yNun5vluwF5Zu/tCwecPijoqLX
H5pfvOhTZML3ma5Zkz9WGc2LovsIZuQIDZ2iphMkz2OORkesJ9yiTTO+xlpBG7pkJrPBVncKxHsE
WBUVzOk+K/RrPnBqJEbN0Tgiv46ajD0FOetsQhWsRUGr05+GhTShrvI/YR2cMcJCVkYvnnSFk13c
1vXRNI1ra6cROSJYnqGv2qNy8DYsmu6SD8afKoHkm5kZFyJEtpfeWi2+nZHq+fehYT4WWhGfFgvM
WqoQgEWddlFImbsU6ttY4WkI5v4VnQnjJZyo0I4ZtT0KR5+l757MqMPTa0KFQKvtH+Q3uG2ZQw+P
RtHLDB3jmJT0w7LGAYniI7SV+mvM1uhbLpZFMEWfIGb+vFgP78oFFNSAtjxF8adWo5LtadNtsvyR
LG+5Vv3yOhcapWP4f3dOyR2gU1hiNlG9HYL5qwi8UzKXUFICEN4xEAzfX85B7xgQqHTKggMKbkH8
GWXqao7utekX0KDicVZZDeC5BND9YmAMPcUpyL0yjygcFPqxrF16ZX0fFJfRxpnNqyDxFDbnNL49
lNFGJJjrJsCeCObynymudCK57x37ubhoQHdQi525lgDXesSYvF1N6DWAFDGcNaQT/LPrxNnFC4SA
sgjzbQ4UDEA36zYLdHhqjvdVt7graCZOJsE8g/4EWbnumzDZ6rU3icaFe7J65IMYVsTXEDcjk/vO
Gnq2LTp/KnIeDE1/ww8xQ+pKAw8/fpll9Axf/RhbMfq8NN6bWOeOruPZ3lnBAXmZAO3y8thUHWYk
nnXfRVNJKZ1LPWILyOf05t/WRQckhex9B/8FT5ocaIMWU5Zd8oVaOl5vOsJ567bpELUPjAwQ/pIe
59qxpYywQKAxenrhaC3B1gjuLGPu90WqPXoTmm/AE3OjYjFPOu6dOucop4lW3aGyAjk9dk4CJy1s
3B+nKuSwhy3vemTqhT5Sm7QWj6N0KCwL5nGg3loPGyMzGXBAV5TXghTJk7i352tBlx1qqqU+NWjI
667PuBpWlWZsI28YX9ol6Mm4dBTokvFmNlay82wCHlcKZLpHJAJ2c+eWJQGjJ6PEKks/z/As6PRC
pxn8Sbh3VXzQtCmjmeRZ82pOrOxSdBX2E3bohoixwMUGOW9xtGI9N90WXH+QdB3QVDOQ3bGXpoeU
ASABML/PgGspAIauxT05sZKjU6bT3nWcAJBqAlAGFT68AVaBH9GatueuoGLXpOk5QLIbTQK4H+va
Nv5mrYkocxc4uxYtXop6/ULRT9OPdp9MtOfM+Kb0Sh0SXbd2RlwtqN6kzjov8V9NKI0ellpS9VQL
zmZvjuHK6Ur2QlCQSVHRas/emNY1SIgxPsVhhjl6U1R7GpE013KzRNvVrcJb7Bkp51puQmzAj+HY
ZlYDHKTRPwuvdp9qp4veBttdPgNLd9dLjpxVaTrcCrMh2ZvzALaoLl39M3Gz6KNGkmbvQn3EYUAr
zU+EtpEYSmeEot0cetCEWQ0qTJaOUxHYXqszFbKKNh5M4QLaatvAriZXioLssXBmZDHGQch5Tl6P
eAbOFhDQsqiiENdTnw57VJg/lYnoWJEWzaPtjMzaFOKW07Ck72E6NU+DsiF72EE6XQfwoCCUEvdl
6rXubaZafKnMhIp/r1kfauBobSyI6f4EZsSIkBwfXVBaZELDNjC74urP/fKvUhESWGEXumSlTnTA
uo/Msp97jgCbliADBkwP7Y94bxnoCrlT+dVMBi2O2ULtKAcRbM8W+uvtkD4ZHZx+DQWcVRKDGx/G
5QHHme4Hx6sMsW1Hi/qVGjU4ZsqFb+3E/mhupsT0cB7NZjI+x2Cx43eF5O1Y6fuyMPoNvWKwLu7A
vd8F/4x+eTODwW564lbWaNikhSFEczX02WWezG8Tw8oVpoDJ01C70EOm0vrGPHSi79ZTkp6KfG36
prcxx+SvjYaN6IQh5ZKJFgp4CbJqHYsEP1ce9aShJz+oQTbSwA0HPKLxv8njXe9hOcmg1Xdelprr
ya40lESD+WHs3sfWfTXUD5MCV/CpH4HOdKPoSDow5DiWT033PeeII47xk9e30cXk3oWfLRdKDMOp
wU4T5uWCKYITiF8h3lyA+e/T1LkiprWe2kLdmRqNbHK82sheDbdH9HQKqK698b3Qw187gwpaYD+W
HOwbw9YPip4JGtkpslcswa/C+dPAr9/Psbvmpj4NBHmek+Vy53Pkp+Z80HJtawMdM5BO4VOpEqDe
+hy1JVp989GmN9069UFX2KsN3rmevy1gFB3VigChxIHNTonyzWuXl6ifN76NzwMitkX5MpA30r0Y
RC4Fi5qG0XMcLHs7PEwQCIjQPqC8ezck8M8qDHaWTLDld7g+/Op0IbVacTlMX0wkuP0QeJCNHLG3
0mzKsBVNIw8S4HsCqxKR1CnBmIZLd48eb2ZZiFhSO3abzYzWIzl8tC1SkXavvOc0uxjR/MIkeWgN
AaL0t7o5bExbP04ebsYsNVy7dvJkhpX8ibFMsKNnEYHhGXwNXzE7864VeoCOhiVKhdSApX7MkvZU
7X0IwYdL6UtpzBtM0M+Lm3DZDld8BAgE+g/DZojcN9dtn7AoQk/UOgONW4lWpZErwOsJWlbjF083
US7kj9bEZ8khcuGCgmLW3RLHm85NNzKC8v+/8Gu4CKiftvyvRbFIjz/lM0OUJEp4VA4S0C1dbG14
7fpl24cUOJFT6YGScdnluLU2RWS9lWhYpozcoJ4nC5KkhQpEMG81CCh2gq4FKfrII8UoARkFxKFF
hzoQXLWsWeMxvLYjeh0FdDn9Jc+jUxCjaOzY2B2D1JyPiLzSkUXMkYuKdbM5IPNxxpaGfLRu9vOY
3MzKORSOfyv04eaBFS3z4G2OKIci4Y2Xs98iDNw1CFBHf1ITUQ87qKlL2mzfdmyOUYz+VjP9M6vl
mSQg3yZtGqxQnNl5RrgNUJ/I0yN6NNgIILzWDwDtIFD0Fw1Nj2Hwz7BO7pEvofpLpRTVO7t/KbGD
rxQ7GjFDzv4XuLp7ZDU/7bh/UMuMQcPQ4AyCZkQfhuuC6ZGfTrLLSEwkSp8w5t3YmOtkYMOnONp0
Y/Ol+ynqVhNY6AXKvwmaRTFyz2Qxq5hMeHD9f8q9YTX86PX5NXX6m4n9DkNt9vbGcLJbUxVfXHhX
nbFcSbXRijbQOUNfWKbErHZBIg2Q5rNKatAcM6BHdAch3hXpsbTrJ4w/d44L4Uf3wTWVu8mnXeQe
ptb6J1OUsplMypIhqPRR9/a9BTZ04Q6krlQUOP+7N8COK3KOexsHFzN7a2vkH7MaZw6TJhIZ4lhh
IIobLuMiyrGiBMlKHT31yMqosX5hdS5UygYpmSbWM+9XoRpnoA8eNZ+Fg9oBeRi3lTunRspEU7T9
EK7kmdvB2jusnIDhkP8Xh9cac6MRuQKMc2GroBzDNg169DObjOlQIAFAOatP3arf4cYpa35Abv9N
y2Z0emD8hYfI6N44IthpGTYJE51mtUUu98R4SQRwK8S/oRz87qeqPGfxEwX0rTKsTaSyHQ/vAmfm
D9YmFcIjt9HuwR6Me3kR/npW7YY/vNbDFHBhpaLKWIMtVniIa3+cpKWs3kVoZIyguFrrGVFktGXb
C7JFSK6gkYXQ5MbrEWwJ7PzVCt/lpS2La4DXJ2KYg03ENGIYyZdoJIVX/hyVJt/ZhQ5aqlR+vZRi
N39hA/l4LUP9rbQayPsmzSejQL70BIC7vrhQAL6LqP2X4gri5T/2Mu1YmW3a5fDNnjNEWfmV2Ste
cv0mBFOAH09BuhzHTNunXv3Bv8JbOvCvQq7KEXK1FKAhc7iy1+4pJCNKTmaqF2d+RKi2Nk5+ZYta
m/OYW86642iUbZJ009GFGqaz9FHg5ndKB+e7LFhlzvw3jvlMyq6LkcznYeo23YyIBSZFQLL5Y+Cm
vaoGurRpOZ0RVfWzaeUhzyRuwfJZKn13uKaygJaNKtTB5OyFpk0vNrx3688YLq/t3bNWWr0Ay9g9
esjRrsNqfIQV9JAMPT5IzXaMgmfHrlEExt9RteYEQKwV8wQ9lNDNvfRoTuNzPGfHljYEte9X8DFB
yA9mGtbbQgeWXT2Dc2jT96H4Fks2RGRXPn/bzigxdc9jRtwsxme9fUsYbwZELM0mQ0f6BU0jRChF
W5a16za3pIHcCCaBfD119E1rYenADzPrLStEL7gO9t8+vBHFGcFGzGbYdqG+R1TbbjGAHTiK8x8C
okzKoNcy16lprvz8h4NFHjOn9AfBeYOxEueAsckiYn16lNgS9kDvKZUtHBtmUMOC/bbyzwBFt5DD
wUm7lTxPN1PuRKGVZ+qjdDsAHynVe+96wlo1O28d85J2U2CKca4MhIQoxGrF1e2+EWTjgETYxcYU
0PYfvGn8G6AnR3yhd/rIAE480OhnhwxF3NDq1jLjvaGwhIU+wBszYAjg3AXeWzwwhDjqAMtoRpqC
HWBiwier1GmRc3G+3eh5bFysNkBL0dgwfvivDlpJ7EmiTEMw8yg/GZgLmmPI2ZIuTIWxQXYbPqm5
vHqIbtNMken6nWGmS/YsQzUZVznmzfyTB/CCbzvFNaj5N2bigJ5t+AmSXz5EtppMLz5KXPF/jT8c
ZqXT2atXzpeBA7xwn/1I3/vGk2nSZi63Pm/cIgLkWOp+cbFHYLxI9yAwoMj9Jm8c1o/Q7485RRcP
XbQMYV5TllrSaUhQgUGYlz0w8ztTh9RmG7SlsfuCFo1R51aCfZ8OK1mH8miM0xDjYJBFWx4hwY+K
UeIFChRNcqRJ5Y1laAdWtYuw6BLT8UaaM3FIEkJjbyTfv2uK4eCMp+NMVZily2Nay0KXCdB+jwdg
pNZkeAam6GwtRoYhWEJQn8GOP0r3WTnamlXPFweS6UN5kl9xAwrcAyieoOk2BqsoJpMFGsEjMin/
TVROpZ/Ta0LvFSbYpk9pG8cChkUA0QsfCusVUHuM32gFz9RS/pFN7+BRHOrRYWkAkvrALjn19VtB
hO3zW2U47En0KUxxX4cnbpvxLjb8s50NGxBvLwQneWVLI3Kqa0F23mXJzQF8C7v0BDAfbefkUUeD
f7Qs0Kd0bckdJDyFZoHNHNXZxr1PFmQ2iCgMIMeaQZ8xsKvfYFCPOuQ4Zp2gJ2FgVAuF6Q4ZJim7
YkeyZI9Rg3XkXMFv50Tt4einy31KuNXTUNvOpALQD3uamDCYsEXEaSVeN1Z76rT23hpQXcNMTQQv
Opa3SmhhpeGjyLMzqiw1PXMg2f7h5nSRmeA+5LAVgKihe8y9wleywtnQsQcoNPPOIZV9ici+sq5D
PXJUbeumgDcZgkjQ+aXtCOB4mdPH2JU18UnP6oQcxoqq3Y6tHxDZBwY2MMJqFRRI11g2csXjX8LJ
4C77IHQtiZRdGL2288x4ORjh1vOl7pNgrZfaajC8YxnD1kNc7iUcMJusx7h6UXWTPPTzVH0sKI9h
E+519NRQjKCYHr6OFI+gTO+iJT4FVvIU2sOXBIQBcgh3tmdK8cDH5i2cq/cg8ig3tiaF+0LhTDUq
fH7jo5vFhBGbVko8nLGz5+SYEJzr7PrezLpvO7Dazf9YOo/lyHVtiX4RI2hBYCqVVamq5N2E0ZK6
6Q0I+q9/i+e+0TFyRRKE2TtzpbRrkixpXlF3cynvBHIr6w5NQghOrhx46JY1A5nR6Cd9thFdnJ8c
5OKFyMB1mpCOQkh2BcLNG1cOR/rWb+Az/1Du4ZCEhI3qZEZpYg1WLd9DFM3WnAIXhpZx65Nd/sse
juZ4yGFJUvAsQARZ1T2l2Pd1w4eq4t2zvGNF83j9+SnDKl9j6wPSThHr0FKAP04eO3kn7r9dR905
wjvbiftQq47EerheAFod9kZ5m1xJhItui0yRiGzjuLc952YypQT14R0JXCcAmAkWCaekARZc3ei3
VxjQRPg0z2tVjoYWujeAv5tqLQ1gY/MklCQH2lQpyJgFCELsh6xenDrdFHXyyG+w+dOp6nlI2Wa9
Tw6RugPgq248jdJ+68lo4Lkglip2kl0gdgbAHrDH3Qk3X7wZ2hkna7oaMTh9p5S2nnQJnquwrFe4
Oj+6dNAdmOpELQd7aZnS058O1LD2RU8KRNHol14k70JnUAjUibb9V1FpwEH9MWmGHrR/+aoK/oU6
w2cVUkByhvYchWCzjHkgw+tVe8tDhhmlGZxr1UNmADUfcoQHYoONm+AP2V8p9jwIylmq9pOFAZWX
G+1613AqNm3vE1sTeGA4F8E5jYj244yK/2ad4IkRIpHJJ/gIQEeYU8Dr0BHVqHrTOtg06IuKgRyl
SdDmZdSDSuh/p7BrmPHLz6FXj3aXIIwBsLgqbcES92PwBPEywdSY5T64u7iJ/mGyiu7B5b96AEzG
TtBnUWTxRY8Y/+5yuzuPXbMNsM9JbwZc0B8VhDQZBtHJdoOXtYvTREzvdXxoogzReOM/1dytrB9q
bDfmqloGFOp3Sp4JcYa1R6k1/FOF0YcU5Z/ZLh8o9e1W3GnaYENDdMZkZ0fvUz8/dWaVweT9JarZ
CtVakQst3A75OsE1Lr587YjHwaYWEy8d0hTfcOY3V2vCV5s7Vsz6mLCTA0LVVUenah4FJ0XHaBg3
Fa9oVZz6ZJxOkZU+FTr8J/JhX6oVNhBNVFqh8dtp9LoE/TEtwn1GyBQtMXXnFvZr7E3kgIdfsyrf
wc/fh10J7gOJv5UcRoNDdvBtzr1JyWezJPk5aIlay4HmjJurL+9odG1FKy+KiCaWp2K8cRb/LHFn
L7T6+xrUGJ0ETi1vESI1Gki7oE0P69edQZ7imngZK3QQ0KNpKoYqA0Y9Hx27P5nE/cbE/1d6QfvI
GfFYuihMVdu/+6V/Fg63uLZxCE1IOzSMYxviMA+5D509tqZrKoK7lFc4beDDzdAYyty7pp3hwECO
zWWi4nEJ2rBhFyIH/MXInjzbefVh/99M3mghXGObaRvxY3JiR0Lp/ihZPvRxSFbN4FCzb/u3BDUW
nEmzDwP/EnpgqwOT2o8oVMYTGoGQ6pLzCFDmj5mbh4isPksyRAOCVYqQHlOtzhS5zl44v8k6njsq
5pS+Ek/+K30/n7YUKa2vyYtDosCjXL4n8Iwsd7mNhDhp+FMpdZOMTROBLFSLeMXygbFFPU6kIbMn
Opwp2Y+MZcIBrqG/5snwIgf129yprT8sm7HXLuJP4n1WJmDlb3C67xV3s7SBG1cJMTkOGrymP2Zy
Qa7KZrtzoTbqwOXTdeqZ8uur43sEi/TqwxMri5GHvAIZYl0/LK57poS+q/E1+T4Rb4ULy0+y7TjB
wiIAwaxq5GkgC7vTBvOQiV8rGkDQOfrLpKOOCFmVFyC9kt/cqzhazMgP6DfZMt1Nc+cCVI8AQsJ6
TxFytgQHxolCCjuzqSWKxPHQEHGiq2zqk76WqPo5Y3ncD1pDww0uwUAiezYYWFjXvjvPpsYyrRkO
duWgoEYudqssj4jehu4I8QbwKmAlIk2Ix+5YzSHOw6iZ97IeInGrl9i+HWSZ5/uipav/Ehs9I6dt
PlurB4kdoPzrrXliU5ANC+HipdXQKApD3BtGSPEYFYV9xmC1TGci5eEgWwsqVz1wKAhQhCSYUW22
ilYaaL1VTWY7nPVhXpQYq5td4/dTuYvyrENQ25rD2FfePoRe846CvPnjrC2bTeov7Jq62dlSwNgq
VkGkBg5wB6D7r8KRWHCM56OoJuOAtw13IhqGvpl/KN6F94kbjTuD/PUIM225ibtEnN3E/DVF8N37
NNTMjDNmsKDHQIpbW1FsMscagadwpjevbMW5UQiB6B8MmxG+HsxQWTNok5yIwy2Op3Zjg7Y8RjIe
0QwsqfuteuUY8J5C7VDPyGsoPQSstkNqkhwijHxhOmzKlvwd3mhi2YaWPRq6aJhszI6JzDEp5ljL
IiUjoGsiuc84uG39sS43AuDnxkYd+jgPGYCAPKZxQgbz2zz3vGF15j5UtEpZ8JO/oPXJMB1nDQM2
LlHfJNW2BVkND4H9GCVY6LUjouuJLr0VR8Fm0Yqk4mTjlHjCusBNqNkQWxRKMmHmNO02geWhMh1j
/6pDON9pRAHBkTEVvyyVn/Mk0Ax4VnaPYgZduOojFrVhTdtFmx2lBNVyNmFTL1OLsadjdwPEVd8M
TfKXaGq6Lr7EajkCx2nHyvl1h7J5rldxzUSN9mTFFo4TdEse9kXygwvRMVeGBPiJlFejU0LdNkHi
/fWXQiHuYQ2EiE5X3lbtMdYS+R1wi9uqgnnPmtWTLFI4/hsff2F9Ycavl6x8aCLii0jlkC9koMnN
qD0XdNWIw8zq0kvthxllnCrRaFxc2Myhq750rodnRjQ21yUzh14WIYOpDglzCxdDadMrfz0FBaol
/fiGyiciT7pMYbJbEDqszaZBI673OyCNydB+uOi1Hgq/dXsw693y7M3OtK2Gy2I/0r+jjBP6OYiE
jvyheZRfFrAzF4wkABuPpPaC69t7domduKzdh6wR9EFqUDnUAcS7jGLenWAyET2GVtM2GFJWJAdh
wE0e/yLn4eynkYAQHod1CWmt3oTc1ZvZL7LnYJmnLxeC+o8qEt7XhEC9IOo7fHwW4Z5uPmEsmpz0
aIa6OGZpOh104FdbJx3RhFuR+ZNrCpSth+QoHznWp22aXmNDR7BliYMfE3T3y5zkaETrbPafHRF3
EFAnmNLjWnSxdZY+25bTnWoGNhSIZTk3aSHYLENb0tL8uDB8wqlsyFQbknrE0iZW3xB1VPaE7lMb
0FOfglANF5UmybAvMtFUt3FjYD1PrU0zhGv+Z9VOGm2iUJJ+NIGc3METVU+W08q/tcnKV3vuDpG7
UD5fEir0breNygI2fGJl9cbWgw36Qmc98BubwgPH+rOZkGyxZ1qBg+SV4KbtW/Xa4/1wUTUal3L0
2PcEW7BI/1jDOH/1XR+BrnZc0HY5oYV0WLZ1OTSICbFwBrET7Jm2piupXN7FMSHtEJKZOFX0lHL8
BTqDaL/aJBoPs7c4eNYaWpJpEJ8Kx7GpIzkTmT8YvG4LMw33SVKhPZjVuiwMsx9tK41MGaB9eKAB
Dr27kTzbMqd7P2fY1EUc2pwFM2QUY8jZPRFo4VvQN8GiplNCx+k6jT2+n7bqNh2wg30Q0pzze93g
EMAA2/dTcK0gP+yGasJ7FDjktgbEX9V53/6Q6UG7uS5QIpck/6RkXFF0WWn3g6r2Y+dSs+FkthlH
4bM7Fr9oZTuM6q2PzUP7GFjK/7aA8rGwcno9OSUHx/ZHOiWx0PhPm+b0398gHh6FdgMFWFiqOtVZ
mXJMKDwq3wbmBRq7nZXwNwiqSB89f85+M54L3OxqaD50UA4Hu02Hu1Ct8ydZvBd7TP90fljTJxR4
6ZekvlrMJNTO3JTzZpjMR3oE6aXplvCcOmZ+ylqX+s/C0Xa7UL2AKtAY5w3pHA3GsoKj0wfjK4jp
7ASLdb4D15gAl54smqcI2IU3LFdXBQl1l5L9lfJonjpkldK5851zuIDxsTpP7PNslg+qtrKzWxtn
79Lm37i8X7dEI2HmXVBJximbHWHHaEolMeOqRxga+64h6RelHhukiP5pWVjHvPDweWt8p4OFtGha
oM39Rw4iPrumXrXKdm3UPYxvKDI+K3Kum44cl4L+7H/8oHWrFHqc/we/EDsn9cudKBvA0WkSlnBf
adIrAB80NOinOSJATZJDEkycOCWXjbQ8Zcfy0BJmSH9vXk6mJ6KmNgiwKBb0m26kWIBwDwKRgR+f
ccQ7JEEAl9hnZV18nzgLchQQCAUQMyYvgdDutAdjO6TtROIPoehU+xqICDKDaitdyHHsgEA/F0NJ
qhqqBq3yYac9quItD/806nA6mzx2qAjK+YmNb7kL5RDvCFBH375+IVolU4uw6w/UjsEhGFqcRLxI
t2OwuB+8smJjuyo9WnqyL/WYml1CmvNmdH1JgiWSM6+u6VSEpMghxRiQ8sxZ0X4nuclfcneIPyND
SlsQY3eWWeIxZTjqlLSpfhMB8kYrcyG8UbIDHONahxzn762i9YtBeCa53lpLWgzP6dkewuHUha3E
ZsRkdXCcGZ4XFUDa/32ebvvQt6BLy7p6RmCFSqiq2bE2xbBPe/G54oCRnuxjmqQpicReIy8i7D5m
trE3CwyY2m/x0vvgl6b6UVXhQaxaPs/6M7SCmlnKQlNPfnpRWZ9sk8z/tKP8q9ZgZpy++pAOED0E
ay/WAn0p7yj2ZwUUFfueev5TEeTvnQ6/4JjfGb86d056JQX9reKc3PLPUbB+B3m3cdzxmafKD9Wk
wJAk1KflKfQQCUZD/lC54sCl3nF+pymb0LZKzX4ZbCIJVLOf/PihzFi5pa+xrvevRmWc2GZwQ0kS
veYzkRUthPgsnt78OvkWhXxxlu57xUg7S7LvBg8xZoirrD8iobmKsXqqaAMDaILmmL8udny/Fkqi
GB46ajPUDI/Roj4KM56hct8vOmIwTzei15fVLF771Spy73eIkcjCHeL3PG7v1qSAFvYFZl0iEKCw
ibZ9rjJ9iaP6Xhp5P0cRRliDu58cF1XDrkJ3fOOGbC4CkoK75Di7iNr5NWiyNp1Do4OszWhIDmmM
qw4dxm1mUxW25mcdNH/zoH5hM4FBSU33VuU9um1DXz86r3dpissHh/kCr3IPeaI7CVInZqPPtCEP
Ud/+Gkni2ZA3d2nkwqzGfQNHsyS9uKfgPWUB2s+mP/NaXhEu/ZmYiJLGZk1Jnpi0Ytq9yXc21Ke+
kbxTPguIWg4r/L7I3KfCWEen84+Bu6DIIzXAz56h/OynkeDUXoyIfPpnGwxB52NDX8GWpL+CjoSh
PYN5MKgRrV5dyya8IwjlMZopxsBtwufOi51Q2HJczNekkYMKmh7tLP4J3NUmqT+6Jj6qrDs4HYju
WmLPq4D9tby/acPpNBDJQ0diYtBFVxOIW0tnqGHkrtXJ3VQ7NrRfGBZp8JrUHljt4R22DpnWw1mt
8sBeXGvPfUY1DQORGjkzTk7hvniUZLKsKSVBxe4TdejaBPYwYQActW9DQqnoPT94SfbWVeNXtgaE
1fHjVCZfY9ddPRF+YhW6a1sMhrXz2uX9znKDO1CWbBabl4yA24bAcVY9QiP77XoxTCr7nvgDBIDf
aOS3cZvtZYwf27bOHar8MR4fl9rbenW7l6gRJ68/RJ1zaduAs8NAdbEE5Xc7u+Jz0sUTQ+89Z6ME
v49Xk0wNV+wXjktxG5zHtNjLeT4mg7raEa3jeHyIxPww1kCm+H7fLUmnQX0B391CKeJPXCVhdRCI
WcSN/1e62cusyDUeE++hQBbNSopMoOJDZKTX+TOkpjVFzdb+QVcWjXmU5utNYHopNrpOnh00pqAp
ve2akOvYwPaS8tfG3xTiIhL1lx4S9vv9Z1s7/5Bp/PN1x12er+QNIVarqSmVAJYhWXrPsuFYWa0h
hplNS8o69C7hcSTJVi3DVut3GnfXLm1Ye/ytW43feGt2LCXmhts5Pme840ddVt8LN7TO7X3ahv99
qsEpCYYnxUww5PFzIf7KQ3z/1IPD2vrqLSx3pIkOhOvQrd8lYj50IQdhpyJpx3Ff29DBmgGiu1q+
U7SGN7hvt7O0cQOHHYuEc6Gziv4v/8sIHJFLryAMj4SSsHi21zhKo/dCjMQb8jD4XH41gcUX+9Jt
ifDABlL35Et4fijhJsAK7mx8Lii4muPQQt8SCGUIupB0Yxgcm8XMb1GWOo9OO0r8jNQfVux10Vyl
F+7nZhpeo6J+T13nza1sXFXYEVrkik7DqwQMQszpY74KGKRGpS4Led9VNOgiQ2F2LPsPiW7PhG7l
Hby6rH99MYePi0SBwIHQJZDY0Y+Jsc2La1Fw2vpRJCZEF+n4tySEa8efLNHPoN1IPIX1WnDWqdp4
fKnpvsA9ziB/ttoV92UX1tux9uBNaHvZEh/ZECY0O4dQzu4xJImJMggdRdWi80x9qQ869fS+9ht3
L9oYao8JwiO1lPhAVnR8mFEg7OMoFOgGA/q9dp4dCccqd5kQ62o/5mgNa5pA6LDfYmnGfZey3Z96
XUKEmchCN67YhrSAn5NWmVul8nztSpU7N+2i/Zz7SG4y3a7J3j9S0Cbw8wA/FLCW/VoRfPaVNWyz
vsuYi9Nf9qHY6ZIhe3ECsgxuNO4AIGAemuuWHdqX3VLMsgLdb8LQY/ct6BinIZFwnG0HIj18WXob
GgYxmvUqdt+NKCBDsU7s3XC9cTNPSw+45nJnsOBGWPNtsqrdTEF6YdyM4R1GdBIQY5eDzFRa7akr
4Qrc5m0EuD5SSREcUkv6h7nA09y50txNOW6GMVrcXS/dlbZsdXeznxcv8JJaVPgtCqdwbJ03D0oV
geMY7ejVhZRbm/w14/Js7EdJNN3Y/TtxxS7rqfH1mm7dezm+yUPT+LfVfMjoe/K+6PmcRj1lQAWl
nDJ184MSYyHHim4pjoFqkZgerIPqov9Eb2CsTPbZj4g3MvpM+hiJ/A7ZIcJ/wvMEyNX2qU3eM2u5
YKNiiHzNctoHxK+y0bxt5jNC/5u1VFiGlJJp08fPopo2FqaftidJG6VIArjNcm/5wPxX6KGnnbZd
/TB1eO6JuYejUwZvDinbE1Xxrnz3U2ItT+QWZhEHOp9MQWKLsxF8GtHM5Y+Znxf/Z+TaBSlvBDfc
wnXY2vg0RwyTFtmp/JlMHEpiHTQfgc9IpFEPvbQjfpC71ItvlTxqh7CfM8d13Oas+8Rwk+pr6V+R
IpL5738Ey3vL7dHcXnfJ0BK9c5cL+42iNaFMd0p/eDqhsPSzXve8IP+i9s/tmh1Icv+lpGt+vCqf
1/qwnz7Q2V5/HxfWus5+6vyb9SKqtLhoKt/SVbs2zkFKBDtuIr8WAcR6hXRWRffgGHXEB30kbB15
zltp/+OmqaYBEv+E6u6mxjBZm3t+EkDdbTqKHdcoiRvkgtexYEPmR/UgrDMXUVqoD4d44/TrJXHL
eTYtBx9dD+ugSNMj3ye8K3eFe8kX1apNxEUA+X1GjsFlYxmNKbTaBB7Nz+uTZnhx6wJwYJZDcbbf
T5oiiPPBmFuFLYzMVauQ5N+cMTZ8W8lGn3/YZBCt3RC/aW8ZQgwIUHo8Gwj7tzw2M/2dEwwNaN/X
X8GtTfPvjC1IX7BXZldDwYY5hVysDDni1Vr4jD2vDt8nDuuHYdvmLJ8LQaK2JJ0F4JHzipLCJyyS
jGabAFOCBt0RvZKtDjzi9ZExQe/XJ1hiGROIWRVzxAIHlR/IYl65CP77Arabc0/CXoMzc9sozDX8
EpKh/ndHRTJ/rI/Zn+EMhyAV7H/c5yqZUQYGbEcukWR6tpaJkQk9EcdRyivOEOFzc5VMVmvxefO/
weuGPxGTF1/iaTLCGELr3eXZrH+Ui2V08Z28WwyN3BE8BqykYgKlAhCEn8LFMfRvi4sMYscuEyEh
IrP+zZrKe962//91WBluWldRRX7EfHG3jnteFaf9l0X5owcO19TXLi+pp7CXo7Y0Z9t1Xul7/269
HS0o1qBhjdH7Rg7ndVaSbH4IRuT/ZFP+Cp16P/gc7+ZvPnk8UOrhx0wrD2J4pwHI8ewpiLz9/0bd
emvX94OL5vIr94tvsiO5XS88dhwEh9iGiBAkK9UZ9HYd/4t9yq1wZSLv/Mr9jdvDXLX60aIWevCZ
F+eBQFXLijazE6HF5nBIel7/3S8Lbpmg+0dH81gZtS+s+rjOHHaD82lNUESw49AQhBrS3q39ofUb
7az7w0l5hyl2yxe3YarQbywQZPv7IsUbrfVDXyS8y3RZ+5oeenXfdP17FLOzZkJTnUXGD1ISSYBj
Fpu9bqyvMO0e50a9qdCc2qjb+p16XXx9qiLrYhGdmy3jv4kxsFQl3rVaPUnDALe97tByu5e+3xjy
TpAqU68yw8V0E3HN/Z8ecQ/tfnJ52+ZPVLkfgUVHdqjfsPf8GKWIaPW6zTrMnWWk4DkTkJMfCFDc
toazPlfsBB0WtPI+Fu7D4DUXCyMEUWZnj8Pa2CwPra8ecu1uzeBD8ravk2keI86nN+Q/nojs3KJQ
xgtGM/m/EUAygO+Nd+v9cwkYrokJ0m3/Wvs0K8EI7KFwhGvhFVNMVG/SVIibeFhKWv108Ui5oQUO
asMiiU6Te0et4o9MvWuchN+pNF+Y17YN8wd+uXMcoz/2QavcmBK/HzW6p8RPqMg2dx6dN6fI0MOU
925REAlidjaOD95O+g5L5PlopnlSI9DiwIg9Cav7IEv2duKtKBekciZ8CbuY9CYGi1M39/S3rkMm
70wbbMk9ppOGM8qrzanXNWUQRZ+Zp1+OaodVEvMziN1G7r0SeyvgrJyEAQrZb8p4x1LS/ulUTPYy
7JjIfYkUQiqdcxhBpcXikTw0uUfHsWlfohYIpF9AHA1FURPuGnAj52dlrL8ZZqUNEdvM13otWiYk
Q7OHTLPp1Eztfs7QK1e+/BMVpLaOY/lj4Rtav20maYM92Da1NEXmcmc4/3WgR+LRvUDWOXQSwd9c
2I8Zew1KC9amna17IPXEPXnvFQQTbfkvmUE3PdJQow1p43NDm3R0BpQ+wfwREq7835WLYZM19gNC
7X23vp86vo9JG8WCO2zWPx85gMnBX+kiew1TJKGzeXGSDNIvoyMVNHuz7BohDu619UuYFfkLaFt7
78Mbol3dmyPYMwxvxJTarcAmhOtDs8AB5DUQHb2gfJml9R6V5TaR68dQdzO2LaBFyT6I9H4ybAgi
Xrf1gnLXuvpddnHCeI/w7RLS5QwUjM+weliy+oBR6uzJ8LIE0zGA8Ch7ec/56aGR9Qqk+TKJdWfD
8w1JBE04ejdxsLVp5yxJc+ib6lAI749fWK+oDH61HWxozK1n2Tu6dAeR92dfvC3w7mIsApWg2wZt
IxjEbirSXTMVJXa0/tb1QHfXy7EJ239sd7cNm8W2Q5xqAGc3a6AEYz3q2KfJ6rx2Zm7/e+DJCOYh
1YeaRjh4sOB7VNWdO5CO1FB6Drr0c3SRG8MspOJobyz22YVkDR8M/mjK+N/CYrpAQehk8P0U9kUo
zb490Dkb3X1g2xdQMRTrIvs0lYIOEoTvZGhOruI4Ga7JZsgD188u2RdGo3XbV5JzCBFsQA3vwX1S
JxkQRjnXGsXAjW2Wje/Pj4FCTRbrEWFImMFV0M1LaVF5K32ykQl7pGg4W/1D5SeHplUXN2+YXCid
aXTtkE4G7IwYChJFrTGY1JUS1mGiMKnICSHEp/moBQBRXHj73O+QK0BETSjmDmW8DS3vobYQ7zBy
ghTxnTF7aqfg+6ZLMGefTVW8pA7lSpNfg6ImBMIrSF+V3n++8/a2t+tDkS504blPPRFHM3rjpkA/
ey6qDo2//poy+iFLgI4wUJ/YwqhCYiYbyqe4f2yVQ0UKJnk2A/Uv/aP0zbHAOVkN+rZtnkwGVZM/
7/UfpeVuCtMcpXwhBRgn141h9qznh7nFBIrmTtj60iQZmthmv46S1g5oc2QnEHIzOwmjvtaHEUEX
07a5X4eLRTRNx+tjgWmVOIGyWrwvJU/Cwx4vkq0t8ZGF/T2h2tj6SBTgdRs6eg+jQpT8z2TWtajH
ZzMT8iVew6jZrbexJtyiXzg1+B1e6BxLZxAQrhlvC7zn9VLQaSeICL35IOxrxkrdOPGdL85l3V8a
gh00JSGvo1aycn4UDYGiJQ2Bj2hn7TvqvG1f21AMwOY4KN6jpNhUgurP0J2pht+HzXiKmgvu0VNE
89Nrx/s17Y397Iw4hrK55DwVWGZrJ/TXujMv3EWC1izCdGtNIA+YrNIFZhfJUDe2SxOLxSJW3UUy
xTUankaM7rqhcoV8oS2eykQCjCm/mgpx70rVjJbnFYKZMse6pr53nPKOZvinOywPchmfYnQ0U7PS
epzvkk1SNAd3dLVOrGu3edajl+nhZSgScnL0cuc1G3u2izMRu/excS+Ji2+WFkraWCxSrEJrA4MQ
MJ/EtEY/Z930AZbzfejsD4pAqBjQhlhvc0wy+oy2BuJcwIRqgfMa0VV5qnsYuvISra8DPaBtXeSP
1fQU5LQCjb7xGlKQsgDug7whZoQqNiaXMtniZUcx8jfrOdNimVp6+ThPWGn0OpyHUr6agcITRssE
1SsKWMpBCouVpr+akXUWRNE2Rt7qz3WKHB6aBrLF9ca37E8oUEP8cam1MNryKKPj/qdLAFJ7CbBX
/6KGaitIyh5GMDKW/UyC7t40azj2ws4bT2k03rWJ/1bDF50HHzrwU+i6IOfqXV88eXAAFcQUl0p9
CQuX9MUXaLsPKc4y5Vq7WlU7lB9UwkkqTUMIGOupBLc8jyfCOwHH83nwXKpuKcfoP4y6Y9W1yc36
2iQgDqZsvuQNjCwWzah6m9x3GGQcO45LR47YvOxJk3rpO2tnT+gHS4f0RBSFXPe607DYd/Wsni1B
ANN/bdnwDwKkm2jy9oYmrs8sUCoadeWZNXXTtd+S9A1IcYC08NXzEZPluylxzPAaVWwNClcd1iux
g+hmnN/iPNhrZD/IAtmnwP8T9cH1KLVE3oF15D9yH1npT8G03GVDic7buRsAUbMnH8+rGGu9zyN7
GafLtwPDTiEouqF7TchUiSYHD1Ma7gouH4sbtU5+Y+1SpKRfoRFW4CCd2J0yHiuumdELOvn4380d
kn0D6qRGYh9w3MCkaG/i5bvU6gvMhEQVRiMeh2rtv6Shs8vK+qNBCdAj9XGZ7dCHEFtGskYDv3VB
Liv/zLlmn5gYdGPdOyPasA5Tk75b12OX/Aw3cTbrZFMw5+arNXdmU+9Ck5GUV50aD5awczaZEI5R
ZjlMlskUP3ooO9hCjK90DleH7836dDySUt3xHGf+jQAqXqPRSrV8EBFGDlKzCzGt0XYEGuSYYpH5
I34u6frjeoGKYqMgLxb7J6zEDtuCBOpE+6+yBDEV42p+LNZojGrPyYbUW4+utBWxkyVA6NWlyUBp
9pBY1hs08F8zVf8yv0rJ/xBmD/x8Oy8FrxbF9kzx6irIdvI4gs8qvOJv34G2lEUJu3t88Hzxlzw9
jpS2REOht1YFepVzWiqHb57SU5xAChpKDrexj7NtKqiQOY6hCuXVR2SFZ/zIW4nVD86KhRwOKFPi
IsAaJ0NRESeHin/jCslEyl0C63AsrPLbF7AqZBAdQkPXm/P6vAcphGA9uirCjTauqr/1gkfdJ6wC
6oVNObl7KtR4jSDFb/XactLBE0njh7AYT3lGynhgpRGR4aiIipgDjgkPuJrfgzi7z/EHgSKkUBnM
zZ7q+yfsv7fRbn2mLVuzmMy/+TA+WmOI3Me8kM4OIgcUNY2v8IDbcVMb+1VHiBjboTiNVk74RXoW
vv2yTqd0Fj6rPt462t+hteRmDCcvj98xdd01JAWHcXnuRoAwHZ1mJyU/um4/vdZ80qnfp1l+ME4v
bgtai43oCKpgg8xeIzqtnLSQY5DfsqWtq8dGR7eudiFW0gGvDYeoofMuOCKhDC0O5CJ1WlImf/xY
yJch+kWHJtdHKt30NBz2FelOODlh5vIwyPjiVuJzWF0+NVLYGw0XemMHzoAlA7ZI4RIIsKr0lLcd
ZA7DjgOmG/USKVe7wHkIAKzG1UVgvRiiAZ6XHMVty8ko0cCpep6HH0BEZD9ple5nmtpIyoWiXW7E
8wLlOnc6pg2HpHkV9Pc6kTB1FJBE77aYwxcXd7Uzyn8VAa6d6slmDH6afjlas3sJUCFlTvwRuMVT
XqgKDIn3UySQc1pbn70o2Qac6fxRboC5vyXasEWZKh86W/ELy8DcO/nyLSOO2Xmr0AJmmlzdsDqx
B751VfkWSIugVUh3RU7sI9JhDtkUvlL7n23jikQfwkXEf21ykEbV61uwEk8N/SuTwkwHE6AEQ5DU
mXeSXj+XwJsOSUVGXToG35497ZKYuiZ18mGjGwD0mo0xfQGzcdpc3ozGf5IIRjbLFNLXi0+MURBs
7iPdHCDLaXOyO80sQm38vrKBAg1N95O6Wu4TDrhLSBm+oxMXwv2iZK4nawcaZqsmPZwWYW3WEgL9
/ttxZb64XXBRlbkby+Xct/Ozz8weKH2VDbqHgQMSEsXbpEWDqyBajHb9PMZyXRZNgIkrJ0I9SL96
1X/Bnz34AE0sFldYQfBph/zS++4pgM1FhZH8vNR8BTkWx578B0KgeiJTpel+3Y4QNo5YBWu9csJ9
p7JDjMEzTUvATeCiu9iTG88BR7DAU5LWa4dHASVEUu+7VUw+EftwY6oWeII09xW75x4zsqrFxaau
isr2Lo/SU8Z8V0siT1U0vkckrBZ9d2rb8l8dYMLNKLP/H01nsVy5sm3RL1KEGLrezGB2R2EUpyDF
X/9GnrqvUy7b28KEBRMIkY3LUNK8JJqu0uq5aJhVA2z3ip7aVJbbkErzCr/HFD/NEREWJteUTNg6
Jc1V5A5kccjBbvyZVfkt4aVS8CYFM2AgOUNLX0sfX20PKd+IScoGS8iF5blrR6j+YMM2N/FxoAdx
LE1aelb8oxHApnl2MkfY+iSjes7+BpxoTysTX+GqI1S1JcLFhsRPwW0tMCfjozvmtxCyop1JYA8m
Os72DBYdQ0X1dHuR/7R29Btb7ktCyETEULNLaQWrfqXFHhkMTTnRXoy+fYKejKhcByFuejKz/JKU
7ilyYUoS+NbCwcbJflIaqGPqvag7cChlG8iIWTXMdBT3lAwsWC5K5PYGx46Di/IXif4SjgHxXnhI
nOZThTCRm+8rxDML0ANW4YKDy7YquOTUMJ03cDtWRReu4spcqORYzYtQVXfABcalu8XuY2UjqGwk
3WKEHMj15Af8zA597J9sQNYK9wt5T0PavO8LhEiAX8gRE2Md79SMDpTfxsYiM1lDJ6a5K9CNZSGI
O/IlcoYZRgNsqbsWm2i70y+W8ZsKkS3NhjbtstVNINFzoAuQnlA/VtdhDgjAtQ5YPTw0K3wDA5pv
KsaX6dnSXsoIuz34g9sCSSvFqPBFcapRTzoMpXvX61yQHNeIV44Xohd/GKgdgWI3rZ+U2AKK0RPi
UEfiRicqV+FgrVF3X5hITzuFvRWUc0yS2Dmrh5+ALHxALWsa2F/8Otl2McF/1a705ifuatS/OvrK
wTZMgp1hD2vEKXIf+NxgQTR2STcqqZN/2ovaqPaTjyR5+6oiXIJ3tLlUVBWjn5fdjCF6d0NrbfFz
gf6lFbaLmQRt0MlZaZO4GnpTIo1YyeB9qHwwyv2VnfY7YeorMdTvgQnRjEylDaZL2aHtwdEbRxC2
g5Gee9A51sIIqh87QdVO5VGNT1ym6hAJwWoOy4DhHv2MfnJrgw8VY5qEZzUEA+ruyFG8QjTiE9wJ
udVIhkon9u7Bn4kacL1lfcTL/o/fYRVgMtj6ukI02UIERWflyF0Um0LkWJjASE4Re5ltsqpKZ1lw
InVEFpn9xIreUxJIdTp9BllLwarTV8VZ6gHjqr8AwikWiQRdopQzQjOkmT0KD7aH/RLgdPagKQ1V
f0YstCS88zWYvxX2WsD1Kstei9nYtpo8TtGwzCJI8mRn5CrJdh4rusaKaOzHu7FNTtQ5n+AQoXco
/8vKVcoGCfw8kS5FFXt5lfLXs3V29P6IrcgSLYgz5f4PN4UXQK7YGK8zuheeh9Sqka3VuC7Gu8nQ
bkof/I2+k9NIfce5GVl47VAZoa6lG9XSjY1Nao7ZA3pIZwl9wuv7s9MjjRCDgo2pEw0gu9WIoif/
oCN0iYgFgbHOQk5w0mE3ZSBDUAT0AegjFAQwnfhyUutY+c6LMyYbiGa73PRu1EUJihP3nrbZCem9
Z8SBVk5dvLQIExax3EkExNQ60of5Fh28n6KUNz0Tj8wlNvUQG7BBW6d6/Y2+15drMi+4LfRdFmy0
S363AGyxEgDMEbgF6Pg7JNZKSmefgnUg7/VaSDQtN4ShiiS46PDvwRR6z5SguN8CEIpsCtJww9Wq
0gPQXXfOfz6l3X32mVkNIyvVrQvUUYpxTEBVkZnNatOyMkSudixj+0JdhUhAbu1ieG/b/n1IuiOb
6puq0Gg8QWnLVU5wa7vB3vKGA/iDvzhn5BtadhAOmiBI0q5nmboYfWaLZoY2z713PvzUwnN+k7EC
59gU37FJD9yJcTwP5w5hUttMVvSHYcfVt9DXSOiREa2T5KfrqKAFOksUhi9gnPAWYFUsiVhy3uTM
4qvneEaiwocZ60oKhg6iWV8ecRHkYvifGNp39rIxyl8oasxJxHd7mRx9qzgCT0oJB2nBke2Ql4Uj
sh+e/E1twhlb4SuRnIPGFHX9snNcik9I1IrXSK/g5tL6oGzc85Y8iYeN5wcLIRWppndBDxFTxF6/
Nsh4fTY6J002YRHsGu7KYFVwRXPwDIR+bB9h5hCBLEbPIFFNFFZzypP0O3Yh5nu9+QOJZBOxNJod
9cch+gI3sB0y60RQvuAV0GTBSoKlW6urNyk7wI7QOIi887GnwB2uXbtdU5DfqccWgDJ+EKGx1g37
txcBAYFjY70EN9LurzTXLqrMpba9jORTsPImMlyFOegAl8ZUAqNH5+rVc9AHyHStg8+NDZC1cpXG
Sr4O6ukexOUhrxxI3dRKo3bjZMHVUBxSP0E91uqOsSURGp5cwkZxGvQOPT1tE1s9qBp7URhluASI
SvKZzotK0E0aeswZUPlFoDHUnVfNbj5VlT5LPHJdY2EW48mP85xdJP1u6gRKHgpELJRl2Hy5RfGE
Pbz3MLdIz5vDajL8t4yCoBUCefPA6dJiQF+La++1ftHW6bfaZbXOeWfcL4FZPMwCXiTzVLUPrN7e
dJ0HIKVHaKgFBhfU+sJSG8w4H/Ree0uxBvPi7Ej8iKgncr9G7FJ8RjVwqBHuwuBwo3w4RAWIkuhR
p2yXk9aMRri3RxABbK+GygOorsO18eAPoO/2hYI21WWKlrI1t97kUiLoEatrzQHCOQF3IhyEsGkV
1H62srr6zwMgwy55h9WzUpdnhxNwKQ1sF8LQi7oUu25KfrQS3BbbpKyzz96iGmaMPBWz0d806Z4j
fz7kTUXtDxhp5p9rZj9VCBq+lmlvKigQqsLhUN3IMTB4kIPxrpPxpxSCAPIc8Hij5StuYwxoBebF
Mh6R061iBMUk4tQm3rnr0oeNZaQ1hkHjWqbDI6Sxd1VMtCpTU3tAa+t7XdOvkfDWZVMTZoDbkapa
N2TLIQ82gTXcDbj1aTt9+m36HZT9p+q3oahxc6dh73v9I7JquxQudxnkG5hfIwIf1RbstYKmI4QR
QLTwV+WMKlrMdhp0ByvNDnLI1zB9EjQP4d36u0ZvXgGPbTG4g6hp4vxjNdpNiPaaNs5dLT4B2woz
4tBbwSpvfZTKdWyOcvLEzB7/yEifvMJENY5GIiummpMui4sX6Rd7qKD9C6Q1ctNNlto87ev2c7YQ
1hvvA6a4PFzia9d8HnxWp/QzjRB2iAf6kVodQLoErsEKaLgq1hiQK9ZRQ0WpeKpuhqesTIYYuIU1
glmEGwMP7FBr5k09AbNtd4McH9UoqBX4roLaQrjvPGfB3fOiXcpykpZ/snefcLhcIQ1HEzwIVzPh
ghumO9kUVzvIX2tdeMvWD+7T3O/btrpMOECSUg1UU6fTmDS7sTcNspBgaYXErvggTQ94QJ8bWb4Z
xrcv51M85O8zNQ2BrFRGR9z0kTw33qoZGoQb7UVJZhR677CKkZIWhGCuZYP+MHBl7dDGVB1oYpUQ
urCbj1sIJPSGxQnx/+c+67dTB26PdkBYT7eh8o9h1d9ACcwYF8h52HV94CyRF3toOsInrwBrZJTn
dMpOcYQIbPNlslnUzT2MXOB0vX4qsdgI/WSV18bB7cLHqXE2oxuSMMlVHzqbQR+uZBI7HiYkke5q
meNr3WSbvqqXkZlvK8j3jjO8+868gpV6NfXxz5r0mw2JupqJX2wr+sMKTgCHwInRDs7jQLetCfHZ
DJZR6h24mgHTbNAOE4MdaISfUDsHNCNbe9ND/4lYCQMxfupGLcCzl+81bcVWH16lrv1mI4tbn8fH
FvhOBXnhYaKeBZz+LExWG6piz3paHNNWXhxkESCGoBOHZIVvGXudhyYqAGN9cs69+hTO5brJ/fsU
W0+A7YBRTD9Tmd+iCIXEsN41aUBUZ//CsUdnwSZ1soWxwtaR8NaxTkFb7sGV3iJnek4tuGfEi0GH
qpVVvUw22nIk+2CRbJmO2Ask8UoBrhqwR1g3UfzlJVgAcjJN2wuzPzpFQDVARvepy5RXhywuMnPN
fd7hkyBBqDUElk7ZPEmw1EWI67jn/Wf9capDzAdBgXR29uKnGgpl87T0tLhYlP548CZ84OYC/K46
ACvroXQLpTRQHynpTvxVva0mgMG+A3Bun+jDtm4SnBvycJVqHaqfwAbkePHDFqWYFngcMpy1iS4j
tOUBqv2YLMvGUhz14Nkxx88s6p7mqTt7TfLSdfJaWP4VsejgobKnoxia86jYHDG643G+GeIajUTq
xSJDrXGIP+DamtRXQlaX5NVPxnvV+r9V1S1jqcrHGaxqM7KpivJWl2UG/H7EbaBqBS29lB0mT/0P
MU7rOAchi4i1LJKDnc9UIeGzVfMlDbHuUpbvvvdhoyNl2dWaaG1TzkiMm7qmrBLEFpuOzUjLdqEX
85nBhd0I4C3AQSPDLSVdEqpg7NrgC6OtNoqDoc17I6eCoHVy3UeptcqnoMScttuQfKy90VkxeIaH
UreOcjCjI6vbm2cIqO0juZo2XCJEjbWoOUB+Xhq1vm/AlqWaSsjDjHCkiM7GzIxSDw5K/ELNLtgC
SlDsRfrWsYjhc3LwwQZd3cvHxg2efCGvlrT3UeI9k4tFV7tIZ4QJq7UTuo8GjEJY6oe+i76npv2e
B8cFaOE/CgOKnWl92SO+Fa72Q2/0kCIwy+NJTnMcHorBQZ4UERa1pLYgHM51iFpsYsANd3Blg2he
v7fzvLemrFvOrcTszJdnlGHWpm7skG+oNrNwtwYbUzeDGu8RT8oR3KlY5jvr6IObmcskWdfN9JqP
6fNgZ3huTvPeDrVFiHT4U0HVbzG3VPsR/DTQYrY3kSUDGh+IHaEq/DMSIbPXEVcBAoyt+WMS3m+a
o6Qc2/pPg+SFU3mXQLMvLStbkKG6GKbvILvvZQEmpQJwhhQBVIQe3156YWBbwhc5y1NgJvs0t7Da
HKprUWOiXGvtS5p0+wZskpqoneMcksz5ays06CMnRsoy7SATOHs5AfSH8A47GAXygkFm9yprx44r
SAi4FOgq6hSY0UZnym+0rQusRzTOYXKDjSkBpjR6tzBKaysQ8TEGVh0EDLZpOxNuQ81ewHnbd5Sf
RJS/eAI/Q9ugPQTorHXbY9t7yrure6rS8iW3StR6p8fU6m9pkB9RcGlBWWYBJDxD302IPUPdhU2t
gfXL87fcc9edlE9hCoDF7R6jdiq2CvAxmvlRMiwfOtf9HaL5O2yLa+kbW8donwYWAjdE51LqK4ij
L343HNxAe5KFhz/acJSOg9mM9emnGVgJSMcNAgKRt5Fui42C+6zD8lTKY0fMovEoojPTgoCPqpdR
9140w0MsufiJYrHt4XHa/bhicVlIps6EwiOVYPdvZNjUbbw3MrwIEX1ZFlU/gbF1UWG00SAH1uUs
yjoBjwTmqYhp7ZpIKYGKiRQCXZCXDCzXY6z/dW60FJqDE7SJnkepIb2SaKgm1NWX1XUOqqzGlf4u
Oie5vbAHwyaSsJ+ER7oRVFi3Qecr7MRAVdd6Fm6wyjIqL1BkwACZqPGIW1LaNIBYoWJ849wJqfvY
kNdJ9+1FYFobeIW7aVLk3FAnkUQsBw/Qo4i9V3oP+KukMI6s9qVu3W0dUZgN4xI0qn+VzWCCK3XW
k2zQDh4qWhTuYz8F1NRlj0BkhyK3OMIfnVcWpZimG4HjGOvR0MFOjq9Tnz/NZhA89KDBpYn9iBoM
Rq3tNDO9ETT+tkG+H6v0wzMQYNYDqGzGJS+SYy+ojPnTRYZ0rub6Vmjeym+G42g678g775qqvlku
2UvnIGyQfQ6h1lH1tx5BMzAY3P7LLN2/yA/OgEvxnM/Sg2/kSwu29Iba8q0KxLnDcJQtRFwbBaPP
TYo2cCqYJ2g45MkpGSGJEj0Rl09rbwDDXMkIvHLVI0fm++sY6jAFhe8CToRvWXc59N4SdfE1g+Pe
1OPGy8A8YFMXZcYHqhoHxH0lkqhi5wXFLfOHVwPcn9unOysDDgcxC4GaaW8E9bpyapTV6/ieVCO3
lYCYM2nUVCZhfLUfTPhHCslRtk9aBjh2IkfpXbqYaUCO7Ul5RhLhGAf5zSnKfdrluyQRe3U/6tGX
4HmAdf7AEjsbWfQYNu0zluwU3PBF5OpAw23jwf8BW2MAByhP8AP+PEKtRBMXDIC/1AGo2uyNqtiP
nfyBA4idAcUuRLWIpq1c3LLA3EyFuCi4Ki32Z3CwTzWeFjSF8Zrltuu2Jq3HNI/efFH5KLoI9fxN
ijkS5YRJb3ncnEc9z7ry8K8Z6Zp1bh6gNsRWNE5bGyhmneXHHosJRCeuWVrsIZ4dEsN9mkmTzMLd
+UF1dfLsLRopvRmWbyxBEiBlMHY2ireNgkzttZnmGCV45kA4hxsMO7YFVBjwvyNFuMSDUYAmn6CG
VsiPGX0giqtfzIdVB+0ZH1zCnjHbxOl8rBzroP7Ptvk7uR22q9Uqy+UCctgPiLVLACi0D5pzllp/
UY6Ji6V7yXMterlhWbujXjct28h4rVAcfDf8ysH0zemXUda/zUGiGB0XvE1gw3qhxIEaUCOibX6o
7QtgCxmvNxvkaSCcghZv/+TY+KjiR5JUWy/DghnOraUVm7EiWg6bTRZzAZN+ynryZYmWlp4dzASF
brM/2aK4mlYOdb7ccOB10M5QwuON39dXTTe2uhJbg9+4bD2YrAj3I4I6gk5PskMvaMM7kflGUPOH
4QPqECi91u4FeQdcCkYoBmBTqVZMX5YkiGc1+jQFdTJ8WSygANlFM/x3EI9/dsWmG9HBKbRxYTJS
gbkex8HfFHH8MWva1qCsGKbR3s/y05iWhwgaJj2jtTprCmzdcJxVJwG5+2KXRtPZH71TOoxfLboG
aMOmK3WAwsuulTHQ7ci/TYa/VScoiRaYDAvzRldWEUPp3uoFvCDxPHbMtVA0oBmAJj30uMc8QEV/
cJpgPXbJbZL+IWc/SOxOKftSTPO7v2xw5LswuqvWmbuWSipUaKTiTACRaHTQ9Mj9byMTcDSnvZbX
DL0YyTfbTe/ZMAdr9fIK6CgdPmh9lrHlx+ajRWGhiNGursc9IijJZnDFb5UiqoI4bGfkt3aa9a07
pl8j04zC8YL5v54ze90lXXLSXOlgUFZ9EsJiStYiaNB4NJ/MEgHB9GOMkOLx0nYHdmSnQ15mtynT
+wSKgzdYLGHxL1PPQYiKrQBQ3j1InM85It83POOnbOZtBEaPHgvFwbmyCziwiHAJGgs+DEDEJZCa
AKQ4CBTFWmoADwKQnh4FWzNHEaGLtH1Emx1A/XAsrfKJDNDY5GWK/7K6f3WcCl76gqbhlUIg54jk
UxB7x5GGOFbOQbMaalR3ZIWneTOfXcjImJ7/ouYVbrSYnhA14nRto6a6yAvcZUy9/M5HCx3npjk1
CV58mbNoZ8q4GUIr1PWArzWJFwL36WvsI9AiCzXIwrPqFhcB/C5ieVC/qHZAngSkWRWT3JcCu7Gc
2IkNtYnXAOzQqsqoQydNTz9b79MGb8MIEf6mIJyp2xT/7Mn8Cj38HlAE6h670MaRvXTJ7QkQ5WuS
1Ur+PaVH2YD+Xvq6OWJGxNYKrE5WxQ1cb74yAusNKi+JpDdb79LRqZmYOlJ0+tRcJVWsjW9lA3zw
NFhh6cR2FqYjihh18ohbSXMQs2AXc4JgbUdoj3ltBxS9j3AjI1PZ9Dp0xk7XowPp/nAUsxYCnyqp
/TjQP8uBqjO6Kum2H4R1iJEQJDgqzXUY27StBPEZFenMtu/F4BUFprZD/dSaXrsIDbSnMyP6KFvN
XDUllZegzs4+ZIS7W8QUsoXjZjD5gVkNznj1Rq3b6EODXLzh5WuyOUQjpgjgxYAg40xvCVunSeKS
rjsrN+sRg+DhAn/w0yUDAotvmp6XJjKZdAR0QH+ByeFUgViA8LOTW7vhQihTaUp/1jKJ0GWe56zb
JlgjLfM4QNZdh2oQxBadVcoFNykEPomGQRKQDundzWMP7cGx3CPblqBKUAzb2W4htBqh/di0dK2z
IqnvOO1ZKK2AktBnGLNtSEPfmof+2mbCX1BWqBaTjsgD2w7NbtOs1unYhlfP6pp1akzFY2v0wd3R
ij+kX35Dk8dQiIDnG8kKN2qABhHaROuuNAv4iC3iEWYS0h3EwApVXCgEbTHQSujbfmsWiX0wqy7a
zkHmHmRvpseh0ANYTm66iDphLAtMJdftOCTHxIdUWE4ifmmh824b4UEXcDuQ1hV8M3siyB37tPum
5jsdU9sxd4SwRJHWgKycYdMdssd0hWwCGrZ+Mmw90I0P+TQ1p0L2b05I3QMMoNjRliJPrwRMQ4GP
iM7esrT0GoAwJNkdZjnpph6iFrFfCf+2wp+ktWodrY4ohzEn9YPTheZj4MzZC1kb1A26fAhU6D0d
EQGs35DQV8oSEHUAhRhdyAZZ4S52ANbPyAy0dJpHTdMOZSSJA8WYXlo4pg9Riee4jlj1SxrW1nNe
6nUKSjJIUehjOWXdEHvUsUhJOsixt3rAjWdhAXB8k3osF2RBD9KZwdwDpiavqDE7G4WU236c9jAJ
L3FZgvHH8SmzEWRs67UNIDIvUvAKJjtpZqOUTD3m1TTGa17UcLNTSsfGvJkwhdUqWjO97pwj1MtQ
x/S+3cLbaBFgL5xZMwKe3m4wRxQE0tgg29gTD0m6ZZu4tXXwNrf5e92j6jCX1BFaD/QNSAtEAxvx
HbTVX+LOQB0xQM78EQoE+C3KV/Q42HY1H0eqWn+38pBbcTD3nSkAyKo/YWm0sakZk63d02569yCh
uqymQdTcfaNcmU6+72to/w4PsvPCdQsGyo8hg2I16VfdX5vEt7TJjvqQPSPQ9daG3hsCfzBXvHCD
XC+0JftmSCyJB7vAIXFaIdF1NKvphnbUs+1QzcqzdRPU+1F3n6ax3bpF9BqD+PfMelka3Us9Ivs9
UAn0hH6PaXbxmGNtVRqq6YMsZ++YNyE9MveRLVFQSXyAfIpPXg0HL0nr92Qi1tFBNgadtiqcGoAF
Cie/aOsB5s9h9hq+galSBnMs6mKAGug4mxLUkUPjIqy1e1u7j0FVvvh5cKgFfEld7z+mGi7NEH30
Bq1Jm377CKsbs06sRIVzmKOQtmIOxLBBN+hhHBxi8LZemGWDKLfC2wevSd3f/Uh7lqnxPJU9jojp
yWqbq9siqNZVlDrRx4J8iMfoZECTgB6Kv0RAIwc8SDOg9ocFDDad+sqfP61s3rnNzM5mPuaxuUbI
BPwO200RU+XKihPuWlh+AjN0AuuZG/0mYHueVTMu1uDG+dXV5YnRRzKeBI2jFapMOdq64X7WoCE0
qoADLxk3phy7YC6IlDUxVxS7KRi6zzmVXtfDI0OXJMLWF9mPuS1b4ynsHMm6kz6JDIXvETLy0h7H
5SREuqTegrRGZV0qOrdJOVHno7hEVw6ebm/eBRQYlLvCBvsTVHNHqjQaikdYjf01U7H2Q9JrozAB
z3HyvEz0B1kjCaxScDPzqSVQ35KEFfU4HpWKglL02HQumOQCyGoVw6KMn8uMdUe5MbJfLWoP+3NT
wHIpn+OkvCLrmT2YnvHu2uxFKFvAnG8ia6nUzquKdl82MtpEXV1bv3juY4SVcxcaTlaiXRl6DnQJ
99PQBQYMNYQBHVqYklvxgBsAGV0lBthnKhwUN86jp5FcQgINzd3gBQsG4JsqjMeTfXYGm2hojA8m
cIs2AYebj3MP2QtNH82Kq03maIDcI1YwoWNMhrj+6HMrlg0ztjA/Z/nZpdNw0AdbvmZklJYzbJTa
mSq9ElWdB30Eh1rM9zzKksUET28VsxQmLkTjFsXTxHRhnmqombVmviTXMyiLJe6qGGWHOq5J8pYN
764vYZRl4PsGt/2YJUqymQ2zuFfWYBm1skZ2jzUrOYhLUj6bo4V3v4uIFcIGgh5rlAmACnj6h6EF
NhgyGnMw6M5mPNFU8p1iVYAzmdMRDUWwByCxEfVjgkY7r/fhlanhbg/hO7UJIvv2CvJwX1C42EUZ
2sfqCdvGtLDoXAi9OaC9dKlFi8lxtpbttBoN6+jl3TtoNBaPAcZL2LjIIP3ESLnIBLMoa/jK4o5u
Y3Hg1bxKLUI+nbDIBG7e+sgmykL1Cbr3MJn+MI6L2U39C6vl1Zn0LWbHf3WGwE0LBxfPmR8BvFh0
GhLN3TjTtwInlpK+1FrwGmnR1xRXy1g3H7NmwhdFu9C3ePSGdp+aU0f1PxmWlY2ACDXHpV1Yi4AS
bFnnT3Y83KlXgv0rX0JF1ijz8ySjg+O7X8j6LU3AZsD/6jc31w8p+i9+MVFBQutp9h/RGDhJegZe
FmwQCb53EkNwahJLtTf08NfMvKGs4RXNtm4JFMPGeO8c+N7E7zviMsA5sM1WngIexbN+jqqmwBmZ
TzfptooruVTviND8BYT1XbOmpWHMLxrN/rFDh2y0nEuicNSOIY9RKJ6iub4HXvzW9daTM3YH4RXH
gjKbP2cs7dBqWC8EZqfQQ7fExtfY8Q9mqy3mbIbywHZYw0ViVq/CNuRm1ebdBlc1/1j0AGSwSU7x
Gy2dexM5Sr04uIFKerUtPJcp7KJRpq/bHrRU218hb/3W3TZzta+abSdyBI1VpoZAE+cTaX9+h++S
j6pyC9qJa/z3pQ0QZSpf4Ejey3m6TxVd0zlsuoVwUyABJH8HB6SBmm8coSywoCZbFiCPLf+7RjQv
1zGupQE1ATFqmEqdQSuR3Rs1mPhR/TBJq0Ov3cYca3XuDAfesfnCBMOD2Y4ZZ+KcW+QNs1/lWMIp
fNRa+YJEhvrOGtqjGmkjMO0WtBtXDYl0nUGP6puvqOiWSsbGFtHBFsFDMYGuvhvBZ6Jlq2C6ceci
ZMfzP/93cJ6DQ1WHxITyIsjlr/89DLrzYAcIGbM7x8CRQBMvMPOUdjYK0Ws1N+P21VS9w4wSwa0h
uuGoGfV/voyoHqbih1/ZCIjJKl3lxvDI/c3IDECzaKjV8TGfdZ0vFJQZIGti/GoC491t+RSvxQI7
wWxOeWH8TB1ZUGguBOKGX1w2sSilXK47zIMTl1lW0zulehQez3NwtTI8icxt65egFrfq4Y4IkYf6
ke90Gfx6IRCuSkMY4urZqL1wI7wHzbqwU9FevA3TT12W/z8u+IGLCBDXKqxoGTYfkd+SYCOp4UN2
e+NELnHY/66SQ/JSZHDB4jQzXrwKe1ifEB2JiX8vFNpA4f7wafX9v1fPg4+9aaO+MM453QgliRFT
TPXDJO48z3lAvjR9Uu+F8zeQCI2Xzknf1HPhgyOrsUXbgjul57Fy+mfekkddkCdlcXNqy1cEJqGe
ylhCQ2Ur6aeL+nNecFSrMffvSam5wBv49w3jVKvO/L9z64N66waEkMZ/bB1zw081CvRW9+l2vYJN
b7P24szP6rSOm+450xDeBqRE+CSH51a5DDXc1CRUP2ufOTfn4sHyL3ffua98ZALqwJvXQHnyqYFa
UueNj3yC7ldGH7Ipqaxna3ccH7mhOAo2RjqoW0/QoS9Rv+enYnZ36uY4gNr9E2q6/DWNYnVjaHht
1GlZNtRJGmmS6q6z3Fz37a1C8TXAHgEqkJq36rHxy95Kli6GsLxUBr6X2kg28+IF9EcAYPl3zarM
CCrq4ZW3zzkYay0wd1s7cTVV9yNRA/GRLTlZydEMlGwlbsQDfj+8ad5owmGwTFtIVg7HOXrZWYz0
ibmAubwgdrzM5hCRe2fz34VE/TWCKlImHzJN9gYraDI8RjXC4YSHUD/D72lYW96LhwUdD5dBwMOl
ts25kdSHI4Vfj/diUq/MpBoUydyseiV16D0nrDPqDfI4uQv+kvHM/VME3av9C1wcg0XtoPxZ4Gdb
iwHhOQQLLDvq9Gp94Q+5Af7laQ1ME2tgy2/Xwsl2efDTjyete+aY6jVwFKP49246WmoIcfD0m4/S
/WynYNuD0/VeYloratio9xmTL6fGPQKcDYEJA+8ERUZ+rm5Ja/qdapD+7wq0cGGJDDQ2noDYQDnT
ogzRGhGPoMPHCJ1E48UFkaKOyO8BOS2DKTmoj6sVCTWlkdCZ7Y4ximatGr3gXjIBFv7OVbeDtet0
Zv5MtRfyXDdYFw88kFXP2HchuLUWNg32ksjRhzmXncmrhrT8b8HuXihhPLBZk8si8cEQtMAVu/4T
ntkPWIwnXCukc0D1oCCUuAyNDGYAr6TLsawvGTnNITFp/xvFEvO8pUy3cA9RnU2pl3+1+jktbUyg
qcYz/XlB6osptllYbNyxeWDMcKlqbnTFf28roDMkR/nfpP83adSuw5tndeNT0TTgTuev1bKnFo4C
R3WfcIS5miU0VpFH4XWquYx6U12hJk2dJ+8w90JjMa5VyD1usuGoniQvRw1737owQ1QgFJK4818G
KMdw5J6RG+fBwtYPeko/eHqcSMO5COaCGlIsGhgDqFnDNOF7drWcwKzHEbOyQJFZF2424F+yN7ib
6ta1mSZ0fU5sVDIZ1ba8jgqgVZ+5Hn4wTNZrjoykTi6EkvbGV16LMls44tNxfrMKwgWCAKx9fFbt
3yNIDrZnLE6Xk2ur2zbtm+c9y+GrQaGTE+o1kH39m6tjoHgzPEOxZm+StK74meB1eiSuLHF9TucE
4ChTrwdsqM7j/FuLEpQOQUHL9pwYd9/rvvkdVs4PoQXwPJEYM6/1YSZ4Qr8ZGElkbElJty2EGosf
2XqLhO+juk2uY6aGxROGAcNfFWxEWvlV1oBfMsASFMYwrAYZfxqNHahHKuoNfBOC2KJZ5Wa0D7RN
0RrboHv6d4zEqFFa16/o/h0DpXhKvKXGeMCIUTuE2b6oyWiUcbZSt2hrWJJ1j+rQVZd+BrX7VHNK
FrR4WDU2vblBmGfGmrocDb0glgNult3DCME54ugkc/J67EX/j7kzW44bybLtr6TlcyMbDgfgwLWu
fiBjDk7BQZT4ApOYFOZ5xtff5czsLpFSS7f66VqVyVIKMjA53I+fs8/a9UA+hsyOhGk41t2HWDdt
J4AGDQuTCHfPnUqKTt83Hs/kMZFEL45VUiqyMXTxHgAgrIoRX2imuDFIrxL4iMvQXlWDIh+Mh2/U
zMfXx8kbgzcmsw8XwADrR0IRuoCotszjmkdoyy8MTAIatF4baWUwbB77DIqrfz0nl+gG1zqMdFo6
FPNi1/sdNkMbD0eirMVpgEgr7U9w4498j54T+O6Jyl3fEggx+Pgrx+DlEqoFdkt9jMea1TRQtC98
NjNEaL3m1GyiHE6qNXeVfwiMT633SGTB7OOXFl03D7igvM7LHQkIpjgdwOkBnAZPmG+dsTRxsdoR
JU+/6BlN/MlZ+jU1sn2Y8YrSI0e87i7QlFkmeN2Qe+sx2rl6oaYT6SysvvgOc4P1We8T2yyiJn7H
jM3HtBnQZIK60f2i8xB/31a8QnZDo9m+EH4IcfxrPeU5NKqQLXpaSr0s8BtN1m0z4hB4bzBvSPS9
NpwstA4mB67LsuLxoEhfxDg3jfBzlDzFEwVAhzljJIWCe9DA+8Yz4Aj60FC2/GvHxX+Qt4BhMfDC
cJ/069PMMV12/UkvUoVEHY9wzOH2cP8rGH0MPL2s6SmPW60f68AJVCZ03m1o4PmADQzYK3+AEdYk
QHSmSz1c5oKWUXQmZyWitaldbri7Y45gst/Rq6rDPhNCp829jcx8HVvNJnVh5ldN9zSYG05y4WNf
PdAAvqadBX2nhJROyRuhip4ucFm4X+x+X4ryeunRveoNyBgesAfTm6m/ojkEk9gltOdRCBtMfXDY
EXBgrogIk8cp6akKu8dpQliBQoJbJYkkPJe6RRZv9bBGg4xNyoW+Bw3qDoJM7oHwvLO5I9XBdXSE
Tvo2y5lG6o6QjH0UA4rv13AAvSLGNJA0rxMgSFYB7d7r60tGsY4/4tPIGlUDdyOmYIdRU+qZPIG7
QEoyubuDaKunLEYTt42TsCecBwYkr1XaHjvM2Rkt+qJ1AADUF9oeCShUtfzOBJlC/zMBbDC1Z4xJ
flYZxRHDajqWjww1hrze4khkwgyRJrLWihYjFHwxqAXWZBMWGb/O7/E4GEG8XS21Tg/Ew2tmjblO
PwlhfQpje81LrRMEum0GhgylK3Dics9dJlSJ1K1+N3RM5pxC2BFiamm8xlXtdVbWRzBOTTc9mDSG
KnZFXC7/qF/CmNhHnx1h0uszY6Byn/lchh80kJRpEhcAnDLUWtCI0U77ioKUWWkgB0tY+tRiVbX0
Hyzrk+z0jkzHj/quM1B0HM0Oxvlr78LX6lCB6Pb1KXWoBJddgZaGM2F25oU6cFhcx3fO1G1ETAsO
IV89vT4ci40KQipCg8zdB6KktbU+wsj+0s3dapbtcRqBjelFNLZAv8jIe26XivZvT3fjkcWrkxmH
TPhQZAaSuj50QwroKeso3zc+HJFk3HV+eTRr+8OYJPdVJ796y/gYdnSl6qdS4VGhk+js+C5SwEWv
K2fkAZLmZfTJ96Ivxpte9V/DVl5QZW55eKxknjApsdKEDteUCMw62nOx7oKI8Gq8JxtN05+iDTyV
1ZE9Y3ZmMQN1zbytaHNFx19r0xPcaCMallLtD7syzPReDNYuq+w7ssrXxUDlPxg+UcbZN73Rnb/u
oGg8LaPmYaxKto3TBmOsG4DLpM1h6cLLfgTiStjS7GXWHHODs0ABtNevhx4dpjJ3fRIcXXsir0ya
WC+Z5Xg/E9D39p0ODNlvI8JSN72kWmSkOe0JEivzLn/QqZh8QMbF/qZBUkwxdueaBjUM3ANEwoYD
sebtYC66pXcNk/26cKrh3B/rj3BmTxV+f77eMTdsufOQ2yPUjX4AiLvJbrbWyi2jQ8soGf32wqDk
Ris9XTmYurpzcKZkcsGyfWZmyVNnQ4ctxn1bAF5HG8JUaGFlkeTMQQzpoR0VFer4XAc08OZuJ+XC
YnFvhC7S0FOWB+GnRlvLgjPW7SwxG4EBATpYyXnO/sTVCLea6iMMUro+VfVhNNznpqRzg5LKaWm9
e39yt3qs6dMXBf37r0vyHD7HxJ+zibKd9ecrEAm679xVwMpcNKBw0Oj4SPadPnxEf/2g49eyRhdI
E19SNy3MXvfYY9uA/vfCNuhqdLwEcA7kmal4iBdxX/rzTadLF75P/4QWmg20BYVDf4P5FjWH1kZT
HwDwqDwabFvKd9E8sOxPNAlmaxOODd5BWFoN8mIhJ31WZ7hKmEN0ia3ddENNo9/WrnOnt6SLtlSW
KUXjfKm1p+wGNAMIlZRtdX7tyPCm1010zJsO82iXedsKqgW7qfAekxL2KJKX1K2XrTNF1XlFMmOM
nEflx8+KvO6acObc85ptQZJMpN2XwAhzkpPWWU83UYzzuJSCuXQJV9PMG0fSFVUYc0xL7GAkwQMt
LU95CwUpncXmdd8G17EYpo2yho1evcZuPOYE1r4NuteshpsSx7xdsJhgGoto56llt8j8yQ4inr41
IlIbO1q9KMJsi7z3VrWkxqlaEgpZE8Aulp8G5McIo3bTAqAg6ezD3GDzEk6fQ+HTXewbILLjGt9Y
WZ2A8v/pDN2nknd4GNIjQtsdsRQZIGakur+G0IKGBTtqN8yurOQzkJ1DxzrSus6NXhU9syWHEN7r
QrkwyLpWw6GA4Xc2mf6FHxBe0pfZhhAZUD3H2rkTPtdZqEIW4XzdkoqqmPuCrj3quUAxTzeASnT2
oEb5mFjGg9enXwWNVC4wDqzlriMobGNOTcer9pFSa5waNpFnfo1JV+bCh3OUHYIQZoWpnlI532ZG
+xQkM2l98wuiFLJyGPxUExahwbFDMYQ84KseIWna3kuzu84K+yQLGiir6YI6/rXZgva3yLwgrEyN
/OjSHOhZ8S5KQzYj3tZU1geLVSXTkFcHqi4t0QAVbliLFrPejlTNJJbeEdLXc4q9V3ZTvEwOHQOC
zqoarBTOdWvjdS/aH6bW21fEz3q4mvSqYJh5HH21U4zPqSxe10tksNfjkpz6lpqbCwif4KNo6OGu
GVkK3ddCfNEVCTDkbqe/MKnC53bAkisKLxMtpPUrLT6DvWLoewgrvhrn4HweTapv4tHsiWgy2mIk
w7/lDfPy4SKPlw1bwb0e21ZiXcSZc5t46r7g3ylpXeoMVM1M5lYR00b0XMT1x8mrtpETbyhQbXWw
yJbKOJ9tsnwkX3yxgGxuWOeN24lmCuVQ7q2gRPs5JPYJKUG71YNYZVgsuvImHMsLpCbHDPH9GZlx
dEdSnRAxouRm+xl7NJmGtXmtH0ub+CvDMTdOKLcDqoARdt5ilo8WEC5bgt3tSL83wQYXAJqNUJlm
9VoG02u1MsqXbdS0e/3M9OCeWNkzd3wYxvBc8S6WNkrwoTgqZrwEJa+Owj2eDh6C656Xv+0N3fh1
ljfjfsIxKyqsw+uNsdOtDjBE7T3DNVkZSfSk5xYL7XSeijVtXivhLvs0ci58/CATRoWXygPZ+U8R
UzcyFJdEjrPpuuwmTiOgj/2lpZxj4dID5kSXI41js5HDRAYGzCggGvfc8R57J/LOxcZC3tXTHxpA
7OEV2CtJ8d2pVoolUH+mI99+kVeSDZnptczHuhGsOeChxjuaBi/6Qs0xPEJ5uBxVd+eG8UXZ4m/J
Hpc1VK2qeL7XmUwf09EhLLduZF/MLSa8+lKcinSOk5DsKA5utXwpAv8qDqN9Noc3OFieDb61ryJW
v6X7IFMfT9xgp9/4ZmbPYYIeRhxCwZQasHsYIsKVKQUAotPLEAbCMwKII0ZJB0nTRmraII74SxLm
G19OLJzWSp+DGdfUSTGCEilkqWHbAINAEfKpARifFPVWIAmeevkZc4SHvMVzcAlfssG4Dmckb60d
PeI4sIMgcddB5bRcL2fLNFxnQ/gxRewyNOk9/PkD88Uu8WzabDAaw2tgWop7+rAvhXL2JYUhPXtW
QfYll/FHJ3cuqmo+JDSnjCyQOlflaoxXzK60XhoqhHAqKkZIqauQ/ZFiOxpUf4Ug96ZfMP5qrG0m
iwr3KrW2K3Aieozq5ckK+xsxocpgMvcTKrxMWTFSzSivLl2Nxa4wSWr5UDHISxk/jxhaAN5cgcWH
Pl0fYWrR6EGlHo8tVdMqDm8RoAxSpeZF10IiQvcpnrZLruUX08XYj3pDHyGD9zJomu14yFiQ28C4
1tMo7AFyoI3zoWuCG/0UerJtzeBvQ2xRXh+k5E206VhDzHOrHKogpbIOw+gfcuAOTQcrDspfzCxd
YHmvZ/5KBehpSERlMrpoM/M54WGVkdpagtoxtIfckw9lFH1MSByGthoImqIDzX476YzPbqFuTTFg
vz0dM685SqZam/Un5rrCXB5bQECWjUyHuX1yrFsa0p11lAX7FIMBSmXBlc6FRp1F335xiJi+Qru9
1quDU+Aqbws+/wxg88FV0fbf2nnMVc+KeRdXPrPzsqfVGrrGfP5vUZJZKQ0zy109V9RV/4yo///+
27//5388T/8nfClvSl6Ssvit6Gl7iIuu/cfvwvz9N8JC/c/7P//xOzB+W/rC9F1XSYd1w3T4/Pnz
bVyE+qf/DaEXPXhLWp0iD+3xEJz6tLqPnXFlRznvI8iGmFRYC1SpCa5/fmz91W8O7Zie46MlNC2F
3t3z3x16MKo2mwta8dqh2ZiYZF1YXhxfzmGabH5+KPn9sQStkp5jmr5wPenLt8cyG3A31oiNrD1U
0/kcAxcpkZBH5JxQLqdwgo6mpAtTuvPXSi7PtOoUpFCL4toyKTHmUWpfdI6Ir+IWf/qoDKt9OFsA
WPC0ejCUGndmQgY2HRZjE/S2ZPXqn9hd00lPT/R5i4XSvQHf5NqjLH6fLIIwp6LPtxCwfFq9H6lq
MaKZJJ6JMWX8xfWrd7faEZbrCNu0fCFs4dri7eWTjPMoFU3tKUH4k0XUe/poZcd4h5nViTSk+sWw
en+7/zqesl0esWea4t3t9oOKVh4sQRA7pUcPb4rJoYkmLq9+8VjdH12X6zjMSxbCYPfd6HWSSsVm
GgdXdh9X+TnuTaR5lsj3L5oI2FHB8KIPHGou+mG7+2jFkXtbTJC2iViGFU8gpt4dDTcRNkGbOo78
dWuYwQ6ctL/3rcw9WYYG/9AiCCbBg1w7VlF+vTiOdaeaobgMQpIxVZ59BZS03GCSae2kQBMmwxg9
W+MG1YdQ2fZj5ywu8sNqpJDT184lK+B09/N78f5W2I5wlPB4yKZwbGG9uxV1Bnk2MsP6ppAjhZj2
1kjyK5HLD6DhfnHbvzuUi5xVWDYvlOda5vsX1+qt2iGf5l6zroDNrrzlyQ2X5L7NcgAFPXHRzy/N
/sFT5pUlqckA9pT7bvTOWSEQkebqirZR+QQ9xYQ8PScf/tWjSMuyPddlTmQ+ku/GrDs5eVKlfnVy
h+hjqFgkI7n++SH0jPbtjOcIDuFYwnS4f9y5dxcCX7MXPsZSp1Am9hdaMbBTjTGzrhKDLpVCLc9h
jb2ccHrsv61uPP/54X9wH1EPcwNNFNu2/f6tHJOhRS3NW9kqL72el5ACoRi83c+P8vo1b68SmZlF
6G3ZjEhh68nomyXFTeKsyUbVnJrG2RbSBufgiNtubO40ehIxwl5W1JdNrSFa1o5Dk0aNf/SyqF+M
G+H94H4Llxvtmsph9Ly73wKlsDsC8biam4G9cDd7AdYJrt+CQcpyxH7ZIkZIRFOxg88+zjRtWyHz
VR1fJGzpsWcjqUXNrIIJhZCgcbIa0bBZPC0+zeF+HeAL8YubZ/3glC3F/5ixbSbqd6PQUU1fu2NX
nUbmJkduDXJ/6aFJmnXORmrysYb0sZ3A3zMGr6Gmzc+P/6MRalvSN23BgslAeffs/Nxu8gKf7w7M
x3m1ODH+ZNPWXCxavYYnuhCoAZI8KGJz9fMjix9duS31xGKyVKv3hzZC18NaeKxOrdm0l62d0gtQ
i/A4kynaGR4gi9xCTmhJq6e3gXa/xlDzum8KuapNNDS/OJ0fjB1ugGBp4YwIwfXn34ziic2zRdt8
dTKjKD0GqU2paqYCXjJQ9qllMjpCS13WaW7f5a4TrHqrFbtYhXBybXM5VAXc/ZATPbTubME/bgjc
gZAcPFaY+RfD5v2MzNwvIUk4vu26Ulry3ckGTu2QGc77K5ll1QP79WLbLmTueQFqeuGwuv3FAb8f
J28OaOuw8pu7M+IMOoRoGE6h54nNaFSgKvICOU4R0HZFP39IWSgxP/tusv/5g9Ej8O3sIt88F31m
3xwZX7ZKuoCiT0ZXXo+pfVNO3uc2ao1/+QrfHOe7RcezTZXQSX/K0Xl2FvlCGE0W/PIGn9wXM/rS
Wr+Ih7+LxVkepCvYmgsmLN9/vwIFaYUNYehhp9h3e0rJhfMREUlRvLjDHX+1wReTv/j57RTfDx3b
Jyj2hBRkbpX77n5C8ZggwJrhdTyQhK3DIdlN9mRRkLBNBAeq2nfgV9ZzMdJm3CJTj3qN4fPykoaw
Nl6nZpKSl0UUVGXQM72ZYtzPT/H7J+6Q1uMU2Z94yJjfzeIF26PFnHD3IgGBjseDAp/+4mGL7wNk
jmHxf2JkujjNd3fBwxwBLa2bncoiImM3LPtpzICBJP0NKfRdvLQ7HOFX2taPqs9aN5zONhiNxf1g
uiMCtmGlU5RJNn34X1z8P0/sdcx8M9xReYYiatKZZuOlPDkEP+A3fGfDK59c/vxQ34cHb+6BeHef
A2fpHHbT+WkQ5aps7FM4Waf/xSH0BCV8mwnEfxcaDIayEiMwspOOBHibqrr9l0MsLsI2hSk92vS+
e4fYL2eJQ5B+avPHBWYIUC1eVEqIUYsv6mCuHOsXgffrfXk7I3FIR3o6avSk/X7hSqeuzycYkady
im4zkSEsj2u4csm1Sccl2gFAggEaExVifkipzg/qXy1W+tG8OQXGptCHdwlhpee8u68YiHtLHtri
JqFDuBco3DIUsoAgs62aUfcYAEFCzGJ0+amBufnzp/r92/Pu8O+Wn5aAz6TXyblUEn4RVuZoTqE9
rxoiiee0SiZUBTkSEbUoNHJoAzT8TdTTeTI5xqoNguxmFoa6aSRMv3HGZ6Gy4+rjz8/yu+HNSdr0
MzqCF523/N09gh5fKjOvrUtrIOEki+WhTbzqF3MV9f7vHoV0bPIabFhsz/pus2JOcZdhII4LjVSf
xszS/Fra25um/RwGGEnQcsCp0CtSrtte7Q2v25VieqxUvcfv5yaph4ugRKdohtVGDthIRYY0zjjx
1YixAPrTamc31WWz0N9MZmjoBbOi40Ism3ZeUSxneBOuy158nFzXoS40bDz8Ldou/Uw++LYZktso
cVEk2hDy8MKgrlxqZyPMPDdoqs/jbDkayvxTZOE2r0nfu7SrOjxVGpIfl1g+jTMEitqjRSKLci0u
rR7hEB9gDKy8JPQgA7S3vghQ9CS0OLFvpy+23PWxR0gZUYmL7voJebmdFeceew98ma+WKNoUfXsH
GvISsgrcPnzYIQm2T9ZIz48Nc5kr5OdJcru57ueCVmcI86PZJI9ybGNUde5tNPKGQ6vZhCK4n21g
2S7E67CN73Ja49BGPy64mKNqkB/alADadXFZmYMY3J9BnmaKkz+1o6rTmTduSLduS06Y5Iwqsz0d
R88w3z4OqXo0iixaL0u3jekUnjP7uJjJrq2hz3Zs+RGR7EdSbjQh9MDBE0pYE6aDnp1+Ys+EhCsf
1vEywQWUqkDnASdFGfHRbTC8FK5JTtUWKxtrBEywt2WEQMwfLJhDErKiX1G358tkgZx/qJcO6Fd+
UToxYlhjvNXAS9Q4q8nj6wMPe5YusddT33RnhY/4JwacJnwcBYaP1vUgjHrd5TFEbYLxbUxRgwp0
h09S3PVUvZP6tm57EK61U45sfIpoHSeW2ksoUshXZm8Lrr1BqFNQUHFrZKT26FovXpxN18pgQqT8
nEw46drZYZyKQ1BTWUVIsCBwjUxMmDOEMCVCyTT5Ssb9kuYb2tK9pL8tM3AbP3/z3wcQriAs9hyH
9J+lQ/p3eyrD8g0HU8Xxcgmj9Np30upJKX+5JCM2/SI6fRtHEBKR0uQ4ikSqCxzFeRcX+2UYzV0x
d0Dai2TdhJ67nZs+epgWz/84JumySesufHm9vn9/k8VtX7O6z0j5G8of3bu//uf2pbz6nL+0/6F/
679/6u3v/Od9mfP/9z/y5jf43r+Pu/rcfX7zlzX9iB2Cv5dmvn3Bib37rzyz/sn/1w9/e3n9lvu5
evnH79BVQK3ybWFcFr///ZHOS0uhTALV/85k6yP8/bG+yn/8ftf9dvm56eIf/dbL57b7x++Ga/3B
LpJaH1kIYmrS3L//Nr789ZH8g1EgXd83pUM/nB4RRdl0ESlv7w9yF0JCtXF5fMTEv//WQjT+6yPT
saT0HRZ7KXnUv//XHbj5azH+66H8OPP+dlAySFxHeezv+S8BV/991ECOaFJprTDkxPcuc7LVVPRn
sv/FnkLqwPWfkcHfh/Fc1jtbkfh+n6uLKwmDh2hpJTq1GpGhpcspDNAwwZ41CeQhkW4Geo26sth6
MeSbCJhpvltwJMZ2ypYGKnU6LdGwTtCCin05PC8JhoaAMLtxFSJv1kIqJ0QWRuWITcGMzS7iuBYs
eyianSUN+k/o/fKLM6s2d95AU6jtnn/z8P++ud+WMX5wM3Xm0+LlY1tGwuftptBoFJCR2cJ1uU3P
RkItmOLB9Ndr9uYt+/Ygf4UI726mJxyTxZ1tCDkafRrfBOMsLBEkMoebCedkNXQOIkZz2FaNOewQ
0icxIIaMpF40CFqBnS91717Htc3KJU3ch25pT/SC8EH3/kCzmNyXvvyaeA8jYCc55CvlTefRYHHX
H+uQR4H1QxRvLIQrWeOu/VECqQqOfYdY/H4AaRMovSx/WcZThxa79yXMSPQrPVQV2hzzxkNTka1C
lx41eozN1FrRBngWY0zdx/mhDawr04QItuAPWz0PgzwvsAd05/6cddjCNAem9vnc07tn3pmU4sSk
yXMYos34cEbzWQl+naa6bZ7uU0hWnXXukhUx4eba8Vd4lMiKCbmBa8i837WWszbyUz1jED7gmmu1
+xFBWDtk6yLyUYdEmGS9CDQlRadwucoOC4lRLVr1KMnPM/hEa2Xmp5EuV7i/Z1GOexC/r5By4yFc
RPSA0VjRYkNqkPzwX9om3TU9uAYLn9sw3NSDQ2h0mSGWqWsD65hLe3lxJ2MVA8jIku5Ec+rRAdIq
TrUm3QHy9aHDjZxsIRBwqHDV8WyGCLFHYm0l/rujVgupfA1i/1TZ3dZzjc3oZ5vCr46l9YJl1LnX
0bNkfFkG7ziEy7mCBz3Q9hCBqZVAvwH6lTmeSQANv5S0yZZka5JmB7iP6SDbOZ65z+2Oym99GcUf
F0wXVPOkeMCa5F/gLLBgsNQAYmkNUGNqZdE3Rgg44B3oeSGS4eICoYucxMZJgcYsw94mUgii+TjM
VEfd7jwBAu4S3uX9c8xAKVtwUeYTYJizFP5Z7D0iunTEdO5weAr/I5e4wEQVdrMhdXaGMOAwuUgt
zAcHdXVNnlA2xUfQoxfoxjYtZhDGIq4lrWO6J7oCQI9FNllv8H10zI6JscZXZo+h8hlcrQTqqTzr
Yv+STPVZMcCW8EIPuWj8NGj/cm8SPf6H07EPjH8tSHidKD2B044jLRPqgqm3D9+82/hAVVB8Zvya
cDtq468Vk2MJVeTnE9W7rdLfh8G/z2OVsXxXvdtkJ6ElYhTqcmW2IQqlO7OFHIg8nkIU3U8tqKAp
+RiHqIvprO+MYxNHUGxwCvPvk3EdudMvTugH64Mnvjkf6+1lDzDDJ7zP5SqFOjt652P5Fbp7h6jS
yLF/8wU077/m0X8pXPlxJPImdLmMUSS25dfufbzy5qf+p7jn/8Og5jUt+z+HNPd9k+YvRdx2n99E
Na+/9ldM47p/uJ5NsgHMOIMHAPt/hTSO9QcFHf5RkL3yJIng/45obOsPEkKOrdiVShLFLo/474hG
On9QDjaJgijCuwx691+JaMTbsYSAwBaei6TA4at4laRONX7zCtUjXhjYmfnruXFdWNYA6RYWSozP
I+M6SJBx0yBgFcLYYQhaAAaowgvRDFSkl6BfjbOxaWUFIqXJvZU5uJgaWFF9nvVYdVr0KP38TbTe
bdRfz9ZHjGO7JPdNX74b+VQtCwB+o78mec92BpfWld9aOMeJFtqDJbZWHn4aHDrQewszFvaHxQV8
hKMbOJD627yBx8Tr6EAT2dFH8VDPGYyJOk8uBMXozTwW94lfuQ+JndJ1TOcSXkI15Mqh9G8SP7XO
TEwuf5XC++6iiPEEFRRTUrTwqYi/fQQpPAV0lKOzHvv+VRA6oPAes6dwcrJtMsvmAjMdKtFoU88r
K7YPgzkBEnXC+HESVrKJ8XQFi9taaNRgzzZjANwySD8nEgy45nNdoe4J4MxjYTymKDcRPNJT4M3+
jRsbj27c9DT906MzTROrKf5m4F5AHLHq0qsn6BgYbQvd9UQ3WTkcqxYqD/AxgGDLBP8zdw8+6WQV
C+e+WWYMO4J6gg9GuxDLgFAwPcmVflKZXf4iccOeQD/wf0Z3SsL84AVxKKRTvESzwKbg2+FbkSsU
jW+1m2XKQHZRU2AODI1tqGjWMVO1g6oWXuUjVl1SVRHcQ58GMsjX2DnKT9lYzi8JINtwwMY4MjDN
8iAgNY66EHnWY67FHcPD+MwO53xt0r4eCiwflWXche0izoP1YKPf8iUotqVvd2jX7N7+0NpdtlID
nV61DyYVCd2xs9J448xEYWkfHkzhoW4bh4e0n9Yy92mhthyank046uZQfUL/yLF3pYcMpc+Uh2h/
zNdhUCk8kPk3p6/Y23XjIWkPbhaeTX0x3hiqrDZDwa6kj0ITyTfscK8L1wghmrOuHj/MNYorAsF1
jZXgppTtGkrkAmrConWydtWqz74qI2F/UWbWynEmC4eVsN0ZvR5HXZ+sE+fFjeBNwy/DGi5SzQox
nzPCRarjY1DfmpUWDscLUEdZvlSSLw57FW1ifzHhyQ+XpLfa2z4an2pZDavZ4x7OrVSHJKcdy4hL
0lmDFrLWbHAQ86BIPJLb/2pH7QkECUk4VtWCNAkR/bVf8A57tNHBzb9dOjKlSFvsNYw8MuGibqEH
2tXadhaA4tiFr3p8cehxnc5yB4LZCBxPiro/BE17YKxvlsHC+aIMbkhIlGi6Pew5a9M/98lAIrsp
t0HQ3zlzjSo9pMrQpfc+eMGzjHi2gtsSdhndyZbYkQk4RzQAHLBGP5oWct3F9acQ6uiAY+FaujBL
R7O1VzY9r9o4DA+jRk0nFRvOvnL8gzeFpF5UfLJSQyPv5nHndcZwlUY4EJJCBE3aY2BhmPF6MJ07
xzMAJmaYkk74vIWCVkZH0fxD8WfHrHwTz/YxGUk0knChLToebpsyPKoKEAszSHNhFPu2G7Weit5r
0xlGTD0A8bOjMg5tlBwkboxT00D+Isyjpnzbgu+lqcijAQ/0yTKJeBX6cktD13Det3gGLL7hHjIq
sOeWmrnEfKAVezK8NaYbTwFyrwP2muZhVFGyy7p6H6pOXRZm+ClfkArXXZxcLWUeHJsM4qxCbhxM
dESZWFBegaWmaunPkOsgfgBtCZbz3guzjVXLgRHJRimFIVAsEnJWSWdU0rMkeLgc8P3soNgVL7Za
Nwj0VpUfgEUNy6OGah9S0mEG+dKLuhqFNkLYdQndInWjzcOLCpo/xFn7qpxUvbZqLM5l8Ah+2Lsa
HeaHBWTJJoUveGbnARYbsYxpCmN4kLKL91ZYPoMrma5aGLUArb27XoItCzr5yAaRplg6yVQPiaMj
a5zVLmJ9C/CpNULV91g12Gga4W6WqLPbKr6xBkCVZd5ubAh5u6HQVKAo3JqWe5kDAG5K+dR37oMR
T9m6iaJsF9ecYkKPII00SXxeSSypepPG0zq4NNKLGKuKbT+QPA7nVK1aMdM6FMSrIJIIlI3ZQLlj
Qhdz5pUsUdVCg8OPGt+dWGTqzKxw9lr8ZeRV95sNpGJgx0HSQMJd6JMzjkXvDStEJ59mK+sgkMe7
KhT2xrSnhxJnpTNALzzmxdn4S/2MDY7G89ocxYAKptT8ySjiz2pm5zV5Ee2fOQ4jJedj2kl300PV
O5gNpCRm9/GIvPyCeAtbkAqonjTar+CF6Syu2t0cFIJm7gYrQcW3i9KNr+wiqWnEzeOVdAEHFqqo
zn2aK3uVV5/Zlq/qiB+w4lZ8MAb2WT4Snxaoy2U1dV9hvDJTRdisiBzcUZWW4DRr9gIpmu4DDyPA
DzqvtrOdrpM4eHCHYNxL28YabnYwPAlRh0Twy1oDvn4yzLB79R9tJC/MOJU7sYyQj028QVCh0iYW
PrtCBPjahufuIAHVLWNzxFio3yXKwLJLWQ/p1CwnfHrFjcyiL2oBQN3lOBmFdaQ2RhyyqS6M+GNM
toPK2KUppXMzSVleW8Ij++P7bGgaKpZDM5LVdtLlemLSvsIXi6pUmM4XJq1Vq5bma9+4sdl1Csea
Lto59C573/5ILn3aOSNfWRbX//wDlDpJqBq9u82TDoTQ2Hb76wyX714gy1vbDeCfqFns+0U16X5p
BibidHT33cQY6OZwuBoT5+Q6TXWfibY4Y7EMjjW+0RLRBI1AlaAj4RjnYbdaDLpTM2DPZKc1V8Rg
XLaemrZTymsyZXV25Xm1Nndq9iHh4WXTehdFJZ5DCSk7nMMPDpvWy1rYuzJBpTyYug4UfmacFcdk
T1EOTzt/woTLdJ/bklaxsW6f+nqLAFReerPzjFUTRpx9Vh9CadWH1/96/WOIi2jDNPjAhrM6gDhy
zbUVCSZxihEpvf61HcW7CQLzrgJXQmadRFIsa4oHfiwfvbA7jcYcP+bCevDL8tBgJ3bIqkrjB+IP
vh18csZ82Hnak9rr3MPrH3mUuQfUkpBtl1mt+7peVr7ZBkDgo/JxqNsXz+jC6wKZ2QNeHaoG9ppF
/byqBlTTRrieKoIizEg78LUVlQknWpVjUZ+HtDGslzoHiW1tQOydmQXF7c7Ol7O2n+0N4hZalacq
uhiGdVL2zkOdm5cKONRxDOhOqHOQ6gbZpP9L1Hkst620W/SJUIXYAKbMmZRkSbYmKKfTyLm7ATz9
XfQd/BPVOY4ySXR/Ye+1CU4rL7FguDNH5+n5pYohibTdZG9YaFXXYZhBQ8DJ0ItyYAXzXA7P8Nfl
mVdgWdiBp/kyVssF/tJP21+IazYMsIpREM85uNiILHoaExj4HdmPNJPZOs/SedeHOTgf6iVU9fOC
Aph3Ne2xdYZB9wBmZ9aOA/cn0OXG0vETYA13yPOiQwaDDEJGSGUUsDrzauK6Em8jbGY8QwHMKeMw
c1BFP82lZtvklbvOB1690GJZ52YzE6g+2jSTw2KHQZ7r2RN2uPab76hjr2R1EE5UnauOmIyw/BEM
GEFbPGWQ5Gj5m0RtI2gx6yxN/izF/J80cFcHZpGrWc9Iv+1266GbXyUF8YjkAp4UneW17q0n9Y6K
XPtpv1Vhc06wuN1CZ5r3c+Yx1CrL6ByalJMVyXrtZDgy4twQUsqNKjTksdka92EocR9XHXnMICfL
QFeAXypnjxmqvkxlC250yMYTR5i1Z4a+R6NB9AQ5hQc5Ng6UObXt3frBSwinrRupORb7jU7HnCrS
0gi8DY5BK8CqJcV9yP/2uYXowB8MVqOTngL3muOSvuYun0CGU+s8N5gCSvo6Z+qx9k3tLc4TeA/h
z8mW/gs5HT/8YYehKXr/wqwqD53VfDAl9m8IIlt84X57nmoJrTAC3ii7Dlp9161p1pNNysI0oZA6
zmWcYP1NuJqiZvgzRi8LphW8VsG1DSc6sOSjZ3XY9svwSDt5cOzil6owL5sw4Fl9WvrC59GdYY7r
gysrkBTOlwtvbBIcAHiNGS0GMAKbedw92cPxkEXXqPX/K6RBEh2r+zh07Qpfwrivsa4FtXhhzV2+
DP6NhAL4eMSH712cTZyMOkT7Q7ca8JBZJB+7tBc6yvbjwScVbSD41Hhjf4DV+AIKfe+DN726aRys
cvIvibW0TzgYax5awiMAlt9F1BN7ix1jlcTuH3shoY9jldIEQ8k20ku0TRMmqwD100NCvtFq9ufq
gvblUrYzLyrwczOFLnttLjLCZuQicZRHxBQAlL82bXPsclKd0nabInpfOe3WxD4vNTZb3Ju0N3lK
LGrcl/tapg+Gi0iZBvF09/TWSuNMzkcDJrBXnFFT791xAe2XPPgcAlW+zwn558/ROjdlvxEgs22L
loERNC7anGOuJi0Bf64TV8cU++8mUNWXnNvvMe9E0P2am+gaNF2ycU3OqTQ8pENWucvLi3Wnii6B
oOXBSV7vWCH7V1BQ/nXRxYamCQCL2wBTaPFpTu6SbcOKUYRdNeD3EgkfhkAWgra7x78vCX7Lnpvo
/iySKnwVORbuhU78RTZWdx0WdQahmwhSZEtmEHMwMy4PXodlGu8pTr/3psvfjV1l9zLSxIU3Y3DG
PHUffWt8TJVqPlACbLzsTspE9E2ZzDnHvUeLh0hSVpbzC4/n2p/18mM0JJqWrQ3aikc8ipro5tFI
blgHxV9dr7Zh64R/8rH6LwRe/e5YcALk7HGYls8mVnfOwy6cABFqmv/2s2Dr6oOvIeqM3BPrwufw
7iFPhJHW3HSkRdduTOyixgGFyYsUJglc2Z86+8KTc+7Caj7pSP9MXLG8sFDHtzMyGF+q5SPqdHYM
6tZwDOvkrv3yZ0LykSD2ZezVBSFYV2EDphKOjxFG1rOTw7+3xAIKN3DlfhziGZsoiYJJXbHQc6eN
XurkUFo9aOxF46xHF7WbcOF9Y12SH8AL/x0j57tkZPRZQYLeZoYTP5jJ8cGrIgGMqX2QB9Gn0Tre
GcM9Q6Ix+QLJ+OYTdrMayBvGHuhOJ25ujGgQa+8T+WX4ObqjGt0JVXMTPxdDTzh+mgM/nZPvnknu
vCtINzp7YQgX8noFIj4Mpvk+Lw+wwSPu8IxoHY8GslJylwfTe9hKihysYkQSwVEqe0w0fr2xjHkz
epnOcEfWXVoMH0IfTNbEewC7JSBsEx6UmJvtEnyJ3BGfpcZqGTlwFep6Io7XM/G1ShBUDv117J3l
1fih9Whh6c75jffG+mwixh3QoNNDSFIGTzxLESFptDHbvc1doXcJeW0bXruLVXBGer018cCH1s6P
O7maG9/+TEXXA8tuzloP9kaEl45xxi7Br7EvZGCvRhE0R6nFLes89+HDOQbVaP0s0tR7nU17F8pU
iPuwA2YUBpZNFeDYKzkM2QfJmUh6qSbEkrhfQYLL1i0I9YjgvMUtuU8xY8b1GMwhfNN2JNJUV998
HTLXKDH+xrLwN6YFGlp5DqldOaibwrHMk7vofiAYeO60wrvK84/EABZLB/sXF4qFbe2poLEc+U6c
Ka42bvYjFleUmlYAGQeOO5s0HZGhLJZ34KLzFFZM8IS5OcncAPe2jyrf10MUvyObst4s7uiKULd3
YazgVcdkOsztSlVp/T52o7qGpCETIL3knyrxCiKJo3zLSKr4zEqO4i6cu+O/n2Vv/iddIuv27yfn
8CJQQ33UPPjYokagAMHFtuT0obsAlcRMUqkXLuYj4Xk+tQSIMeXjf6dOdHu7hEo1ftLizZ9JAg51
dt2IWlQvFK42GHSrfPPsJn11HHP996tIqcxOHZfHxqhs+SzKaN4MJBMe//2mgSSA0goDjpTKfIsq
+/9/FRnx0bnQQb7W5GqpZPE+TDT9giwMrqZtP3wzfBh2Y5EdxsCHtLutAX63tXmmKI7etrb1xg0w
axKY4cHa7d6nkJiA2G8VZRRV7ZOHTl54BvvvTpXJ0C+1wnWhc71SNlnZtkjgr9Rw372EUgGNJFGV
QC6Oc0SSSsOUNg/vREcmU+Y+FjthWz8XXNyAmUnaJMKJjD1/p6PVGHgw16DMslAKACrk5BnTdQF8
cndjEIzrKC6IgcAXzWbYP8E2p8oMQWpDzyWyVTTOOnDMsmv5TIMlJlUTM6zdzBw1WeicxwVzVV8U
tzbqrlUoPnK/kXutE0DwbW9tlQD7lzcsZWOX3VUIuc7OvMfcu4RKBxF1vp8hd6jDg+goaNy+uCqX
UoD+p32UM+EocTFghQdoXFMeFrylrGxjBFHPt7BZvOVKWgoBds3FzocfqQ/1zx3sLxXy0Y6I29qM
fd8RzpK0q5Enbwa+gnwu0DuPMbPulbWTgzqW2O9WxckxFhDL3oUlkv61RvHH7jq97tWSrKXv/Vz6
5KVQotpES3MkhIx1sOoPcy7ts5cW1ckih6LRAlTsgjYvVyN0ecr0WA3JSx+n8wZCYJ/tGPq8uNNx
gFZHDgBqtjm7ppFAOqHQoElVyDNRRjREGZFvS8xV4fYUD85PwB7D2lfleaSg2bjx4K2DXBOym8Zq
laOxJROiXLct+EFrWb7lCreS6uUHc5CXIO2bw1wmf8MBh8rERC7ieeDutIAlVezUq6ayiGDIqlVW
FrcCMwizi14AQOdcmoNbU8ivsU1/DKXBBMKnjAqTYam4s3Nu11TMy6quowEMQnVronrfjMZ57ZgH
1aTAXlQnx+0ssvFb5loAQX84XeadUWhsCU5xmV3m3nlZ6NnqqtkUUI93YyK+uxPnSE0cC9HkuH8L
t/e3LbidbR2RE2gFPxl0mp0lnU3T4qWFPguBui8aKiZicqTI/sqytTbPwjNl/LOdZ5ju07z2F+4p
SFQnr6BkmDzmxJw449VLlx0pqD1xK26yaYdergGg2ivLHeDkFxQCTY9u2B43fUeYaC2cixXl+a61
6e7ZgmFingF+wAbPAsvdydF901kc4d/3rn0x8naRQ0+zaCfbhknTaiICGUHYwo4ohQxD/CYrduhg
WQsVhdjV55ybZAAzrXIr5GjBDM9I3Dv74/SXaRWMKLfbORiAWkaymehfG8/u1+08iLNukaNT1a3s
sPwVg+OTjtPuZbx8jRRmTLSwtiVIft5z10kPU22QDsa1taFq5CIxGbCrxIfUyA3Gzvsio7pb2SMz
2iax4oOpw35H54GUAhhCQrYt99aYu1D8svZiGhJ8S4/2dfAYHvrk1nZ8o132zGXmz4vcNDsRAuDm
HoAp9wR7YhNZPPUzo9h1m8jvpBcE8LXqZ377ROHiTAdviXaL608QJkc+1WTIpJ51axPUtKYnrwah
GryGp6mzOK8KzAGXqKSk5vrQm9KBBYiL6dDOgm0AUSjcZA1CpSEcL6oeulVseO2YR7ihhunSG4J+
TPFicHyd2NHegUkU+8wf5ZnEufnEhLIjkuocWgtZEpyY5VADVFD63epArQBW+ygZJF4WF99/NqNg
zpvow6tLa2vP6QGubsDEAVgZjQOE2+xbz2g3GJJ7TJ7nLTbV61hFwSNsx7XPd/vVcjxsTTg1R41j
zl7m91aqh1UJ6DqO7HdV4O5cBUk/ff5QkCvma1xFXObE1yWv/2ogB/bnmCTmTfFC8ekgaK9Ajlmx
XTgRz/OUEsMBHfGk1kN8xosiaN1og4LW+emEukTyMlZ73qqT4zTjSnr46hP2YcTosu0T3i+HUe26
Tx2AMaJJjh00LIj+NMwujLa6iFwyyfrHVDcXoVnaTK0CqNGR1Zt4hhSncQAHSHkMBSj6W1G5GF0A
RIypCM17lJhmTSKce1Vw/VciYQ7UzXm2bf3wy0KUdLM0/3KbGJJVO31QPPV3UcX2JgqpJkwRWFfL
pJ9a+RffxEB6nTLnzwOkKSVMuBrEd+9XfyfLuUmv+TEWmb3LgPkGTQjmK0GK0ffkAtabJDTdPfEA
oExju/FM9zvt4bb4UAm7lmlzxDG87kyGWoWMzrjur4tYHjgEYDWMVbyFm0fubt29hyreqkT9Bk6C
/gW3/9qGOLpSo/JOM3mugS3QY9VmX3eY/ID1J9uwY3hiTa9ZAHOUlMW9LMAA4JLZ+E0rznPFnToJ
8wZoCIx43JutbpdDoPxj1s9y03Pxnn1fUwRE5hoFT9RlSgKD77MGYiflpF0IihfJTlZWb4S3h1td
fddYV++mJraLoJZuSup9pZ5xEXLeD9iLN44zkBs8PclfThvt86okYTqx2p3jcdnLupm3He6grVVo
/bb4TO0yWBxTOl5aDNYb1D5AJ6ObW5F0YKHCZHLJTbIMrH9z09EuT8zOGvstjsSpT6octqdPAo2C
RTEt96HSlGmEjI0LFpwKcRf5UMGJGRQDumFbs3K3rU3l1tFxwBw5tROqPEfcZAz3CuWQ3MikrDe2
sck7cc2qHWFg5jSJQdZQGgWpxfZMJmia/L9VV/9BRYVnn6Gv6zS/Rx3fWtdQQaCAi2fWlbFBqPaU
ThbeOO8r3/rWe+mHlKbdDWREroiiWGcVYLG8FN4mIG969htr00jgicK/id7qNpFABxAHTIoAg/ZD
eaECcnatZj5jPRMWPMZwZzfqqJrSfZlVM6bTYWfQ2pczmkzp9rekGbq1Ceu/PlSqk3BoeagYIDwu
w9GyGNbyBPf73IF1Z/p5G5+82BdvncW3I6DwhABh8mVCw1kMX9kYC74xvZ/YlaHkQ0gO0OCV7//D
jrIPq8h/pIyLUAHqFxpCgBaKOPoqYRxZsq5EWX2w0vRVi7oHjheCOgsCKBJTgKqisw7G+638Fvb2
Mh8MFfx6zqHRaL859vN4gLnTHVgs1YBrGnwQoFUsbH5sK/YEGa8REgKyi1ip+LEZdsGifxaNF+6M
BnISZ3j6W/r5A/EdyMWWcFOaJ7fXj/agMJZNkgegUghv0SVw4ghMR1CaLRd/T+k+ZAfLgooUloCI
y7Y4qMjlN6v8fdZT/K0LkV+Jpt33BoW/CR2PVL+i2MdJIdcxGY1dTinXj0F2Kb13p3G8ldLNT7Qi
8oUa9jsRbPI19aRY9TwqkanjqzUxzAqinRNcU4tpjh8O8datnJNldUgPAqiQQT5c8RymtO9zsEmj
6DFq63nG1R2kLhBGLgZlJReS8FB0IAV4mQMI+MoVamtjSGIHo7hwFiLe0oW5cm715TnJxPtgibUu
eQncUpGJiS56NXhJjuiAuWmarRnLs72zlq+GyQvIHWrlzD42qhVbisX60EPC2VhTQ0WNKJJ0oTFn
vuyzZQ/pvgMzfeEfBASaNnrb/O2yagtV6sl/iuBAI31dzZZX7u2B3F6xDMN+WdL5mDdh+3B8yv96
UjBp6CKPaeiins37/8JuXC+IcAhpMc2Zz2nXUTP2ITtMZRJ/86TZRI3zbWA5uVey/haFGYkswwul
GImBzOrUoIhzUIrZ/m9BbAllIMluRVz9spD99FM47Fg3IPhz/Y+BxecKqiVOCjYqTWRf8hRyT10u
t3gyGXnMDBapVH52LHuPWK++N4WTbqMcc5n3NFsE6p5ObXusZPPoubEPOn5IWQLC0SMBnJxkvs+a
JvAgi5pBbSIy6Xaj513jJBRHxsvoJBk4HAIXrnmTsS3u4xrlZWJfy/qAByW/MqIPtrbo0XD2ktjG
ODzCakt3OBKqFcox9cBktkfrQuy05AZkalyR+/yylCg1PM1ya8aomzkM4N2xYpZpf1C1URD2xBRa
PdmeysR7I8ia6Z8hLwXJL0w3l60sBY4YS5OcnJKyiUaLmgUqz5GNR3f1h+U8RJ44GT4mlX9WIkQF
5BN1QTZhmY37uLCwPTkFiHFq9fOTHzmpheKtsk+WnzB+h5HVyfREXR+vrTJ0z05LwCFrd94AM3+5
wT4aJwCSSxkymAWQaKXbbm7Sg+e2j9YzI3pSCECof4G+ASgyioxNE1pmVwmb264RDUk7CKT6TJO5
wBEetRN1SJWEVzVwqVfFkwDHhTA5ZXvQBJOK38xpf3nSC/ix5ycKXHFMTu4tz7j/PWWjU7Z30izB
pQufJXkFvrwzOfIhhyQnQld74DybChJqk8GTKwXy3wRfkonEB8m+hg0Kw05Fpuqub3sYXYLD3psC
AKjdd7xUvIdGIBbNA1bDVPtFLtZVwd5azeHOJt+I8AGKy6HGINSEQ7Efs6W/2V7T3yrR/Ecaj96n
YBk4D3NEpRRWWbN0l3JI7Ff8yAe/ML+5DPls5clPEAkxUZ5MSlJC63l0L2waBgea77+/SejiGlsN
FAA57YfSso6qjvk4DdEvEzznjIOrdgOQKsvEj8FiqRATaG4N2JhRvU99Hq3VTBcHlDiUX9JMf30N
Oa7y0p0zEVOVu0288WhMzrk1f1uWtlmNhnTOfgY3PD7/Jk6zdZaLi/I8tX7etOtk8d+nXFdroh1T
pbL72A3HRQL35BoTG5i2zHSncifyZDwq5b4EauPPhbv3RwXjWZO1JqBWGzbhsSgIksJinDruK/SD
dN9GIzroWPxBIGyvdZJ+t5bSOicAuWSfUUA7z/FPTngHPiguDZzAyHfeiliS1j3wanXWss0Lwtez
9DwzV92ULaxcl7t2V+IUAhGc/UXg7j4H1liG6viJ5gOmG8LP55b2/cwHnU3TPyOKr+DT0OYBbYV1
W7Hs6ICoFsLZYG4MdxpG9NptEV3HbvstSzqX3Se9pATgdNSOxxzDxRcG27YYbJYuPAx7oFrqW+rf
JddCNubTyTDjI4hX7DoGgOdQoL3LbUlR4vBQ53G4JezsC3ofVVcavIqB+ZNf5rcwzMReE4i0t5Ps
QSV3r3sx7hOXLXwl5SPo9LkJS33FLNLfhwE+wJyLvelQUNBV6I9BrTlzVdLd/LTZ+S0yQwb3P1w2
L9DBjXOe//1QfiliI9+bGqZ65Io3p8aj0rD+kLhKoqb1HiEnoqTBWYlxHrYG2l2N2yIalLUaKF65
3XtocfnRjO4xNMxVEuxIRMewsCm08ymDtnijIH4RCb3T5DTHwc1RWaRD+ni6abmW4RmLXHs0pNF+
0HVysmYUExHpG0H3m3RruSqG6Dox9177VQbKvhkA1MYdf340rmlhmptA4cS6B0CpsKBL1/m9MGwm
HTjlKMQyD1VF/ke2GmxsniOnG/ZNgzW0Q6KFHnVNaJdfLtF6LFGrLwvqJnpxphul126ZcDsq/iPS
eTiNrvggQM+/mCDdx0yyQxmiOuCoypnCrsUQtVttEUXpW3xWqpp0XzG8e2FUb9Viv1pxZe+Jofsl
uRiLNkkYxtT09PCzoGeXJKjTch3y3s5X0K6RgizRb8avjPoKQgLr8sOnFF3V7hmnYvEtH7s3N8m2
EosqQdRXO5POMVv0dyvp/XPAbsaZGEH2WQ5zYPw2s0wk1xhWy2QYddv5bvbJafA8TSCQb98D7Lcn
lvW/QoiMZRshiRlGjhdTf441hOKGnI7nd5uRW7SWS3ZyJWhv0jdzDigY3wE90UJ+I+xVjSnFm9n7
lYQ6xOG1nAbiCih5ySgk97lGvhpWBcGzciAozOCZqMw8nbupA1nsJWQQBg7Kg+eXFrPharSdfGvF
MAeTlrfFLor0HJehPNtlfJkK4HhNPcuzMS0gTqn2Y4e9dYmSeJ117qUbKnaLCdsuX7VffKtAFcqT
q1V0SDq40YXx8ehyv8rG/Ry5uXa58OyzKa3/wtbTxAwx0kBn9l+LcuZsFtme1fNL1FS7+akQabMm
POp2/78nfHFR2TAusRhd1EmW7HJ4ZGe35VZxVHE0PrreZKn+zJ3NFrIH0ub8ye2G7fgUPzQCkPP/
vpDm/hJFSu55lcUxHokJo0TlXWw+imJcqP+C7MySITtrkbrkSIBDwfWJSiHLga/N9lYn8PFnzwu3
JYYZy4QLIrHnxel3J1ui6tR5GW6a0Cem1ZlKeA3Ej+VFD7WAcyVk+TjG+I0U7OktiK6VQlx0dAZ5
6vhsbXVHHhtpo+bCIfao1QThPERN0fWTv8H/hXfVI3mWDMAfI9Zp4zD4SAEv7xIIQ6veqRmHyl2m
xjc7VwwcfEbOFcj1jrzBdY4iZ+1Bhl3aEPSZXaP/pGgkgfe/QcvfnfLwHoXuq0OTQ7Rbe+rSOVjb
2JM3qvvi+6+g66bMfvLlPQBbhDhUMonMndfeF92xdSFEV9nQbqw5za7h6LY3w1KQeUS6Uo3mRszr
5j7hnMkJ5tLtL5KnN7lj/QyrMPibRwjZJeyeZChDvHz8RZErxSbXwVvfq+m1IJVu8N4ch6psHlwb
Y9VAFEErqt+KRVUNptWepr+AeG46+xE3+s6slfGy55kD5liY3DFRsV5VfbIW6K9d77xaVklmS9KI
Tz9Lr105IwrWtnWZe+f5wim9JR8PR1M4dPu+rNtdVeanpVte4Qj0N8+r7wsr6QdpuR0IZpskDC41
fGx9WhnmoUWJpmkkcMIugw3j/wWjc2DQdTrZ1dAM8e9JUCw1HkZGWoiSDYmbpJshcMTVGZ+bsxq3
94xg6pzFVDnKNJze6MsbosOCUTziIRVHJAPACQuoy1FDHKFXbKJqSnBx048uDkJg4QxmV6dRuZVT
xzhaymKTR311lUn+0hu/2llL1ZysgZ2ASoiezk2fkl9j4g3Yk/IA8ZU0cN/KWCrQUDEY/jm5xj3D
Y360sZe8+SkfTtSdjLa9Wzda6TFyyHLl5XN8Bn0L4/ZDtaiayUBGokievwZzPL+mAZoGpPT3roi/
d3GHrsHtJccl4CvbTIQFsDTcOtkdape52UDzo/QJ6zRWetO1/duLCX2fwMglJbBUXvi1O47FvqhV
fEmwgfIPh2VbiYWwVB0jlQ28ccuIEtxy6uM49flZHCs2FwdLyzavucxd1hBK8EsIsrM2evYD+PaS
TYvjN6DPcxsZdpReev+ZJWHKaj+TVL2Ip0O8QWgSFt8j8YaOdaK3f+/t+T5Ejjlohrk9MIBzFIbW
yd8wx8BW2eIoDAZ56ZIFsij4i9KRElA9YwJPDsiSnnjbGKJVYqrk5JvSYUmG3VBydp6Y4hNbLxgB
NRbDYfp4Fl2dd21bFw+f7KxNMBafXuJ0ex4RAXSwCC++fut9hvJEDuUIsgetaMBkHyHCeCIFFCZP
IQpiPifqancZTmXotJf8+WWeQxDDAYuIxXPAGDNd5RNyid3pfeHhOTaegUETNYQGYaC3ifER+yjg
+64s/zIUjTqlvCpX5XzouqixDvafCUxm2JoY2XRlTY+u5zhWaMZPNWUoYhvDdcxolw7LX9cqJAcu
pwpv5n7cBWNHLFu9jCtU+Zmr01s6ksXVlrDaWtvcXGQYmYuDOaKKIhoX2rmTWrc4tpZTWriv5PKt
Y+1N939fwud/mfA4iZgYKc5nnkkKVfSB8W5o0APLKdT7cAw/qj4z92D2++usx6cSe+12ffoFalhj
j+3IADHUxRNn5cq1lPxanPiIyjRB4hcl5KAJ79K5ZHpFGKr9dvF+xSrZeImGKh6IE7v95xHTEPgN
T31nJ/Iejqb/mPKjzsSqZMUD/tgOkOZBGV4cuhbVe+KMXumBJyQ7EHhOZZpFzWlgRUYu2XsZ2em3
oo2uTaP5gLTiR2hKTKhtxgzdpFgfWWmf/TRZZw7CfKdkguS6dGCD1QqmgmAjNLpWpebPmu9zBfHB
uyVVPz9aYPxs8c9zwECfpijbsLssHpQ5hPVW4qmfjJctRrH3pO7Tm2H8i8hCvzHPyTZujwMTGOm+
Kcf+3U5RBMDIIHEGrfYNK88euXd7RUiyG9n6qeWz7HN1yyLiYZmREreUDnDwlrZ+l8Sz00JVFFR+
cHTLYWI8m7y7FibeAicRy38O27SHAxwPzUa2wj8POIdXHJ0Qnr3e3/mdhEoxusu3kR/JRXyaWBVv
QpotyLYILRN3YTzdpx9OZD4UZu+3Pqx+LwbNVqfq8p468feKng0LrXkdeiT2zLmDG/NyKcT4g4O1
23jLOKKiydu9r9IP/D6MYtvYXhW98l4dyyeoYA6IUTHRS1FLd10Rdr4btJXfZA+8nmq+k2zRlom1
UsRVtOcqIpRsSsxVlAk7FLZhqcPdChia4FzGsaNEJ6Hms2JLvvFs/BGDPWKtCqT5ETLgHZawPjt6
cC/l2PbbBIHR1hk6QpMRfV78kdiSLJPugdwjKCeNlQevEr3jriZKBc0vSZPVYl8zNHaksfn9kbMN
MYyO0iPODXQKUu6b0MHFo+W8bXqXV8MLSFauWZf4DRJBG1lxnwVkHwxRdc2Ci2L5nRcy+8mGYuHJ
Ms7dTnV2qrxqITlwG7QNmhO3YOu0qN+1RCxVLtO3oMnCfYteNCYJY0PiVPuN+/SseNEObepELcHH
HeNiHkPiQUAGL9H4+PfF8bvqkC6ICKwJQouVKwFjvfPO0iNJqJgs5sk5Fbg9+tn3RhXO2iAHwetz
jFrzrvISGGDe7bWTqBMsLLQIToyEYm5BliXDV5WN1mlBCnGNgbBQvZev1fMLCqyN7brFV0sRCvg+
52nTvxiNJScTlgiP6J4G8ptv9eh8wKmgfnbmY6ZZ5gMgduBJM7Vv3I6nY2rde9Mu9UabwzBl7a1h
wLxu4tY/LnGGBQQcSl9O6bvxkQnobPooi6k6DlNUAQS00xeraLEQ9VhLyik+x750P7riLmPCqyCh
IEWAYLsIU94TbHsvppoNHYwzIlBGMTh2drb3kxzzlZg+AzO88YchlcreUtv+zGav2UQo6R7EEAer
RgYcX3V9dBgM0KZZtzRJ9ItSi35pm+8NjclBeHjLUETMp1HI/6hDs21p2c6+rPA99WlI2GzMZiSb
kuhSlZl1ztm0XdIqu9YJYQLCiiSIsEnC/sPSXUDsuZs4w9q3RAhvuiXU19F7CRow1hL1ss0xj9gi
naFYRqQzWOG3tkkDnopVQt9yUp4i1MMl1MNlAff496XwaWMU/epKzOY0l0HzrVZ58WI1aju3Ixvk
rkvwVHUgeIyMXpKSRypJ2osfMNOK7SklXqhubra2/Q9F3mnempzULFCjzmhXyGf1XgbF/EBgxpwR
E+S5ZmWUpb2NAd8WB+G71Wp47gLDpH5pXQ+Gf0I5wtDWPXeRiTZOwD+mRw64G+XEvZG0zbllTMZG
1Qk2tR+61xpkZB/dxLPyLjhNRrqIn0FWntu5WqgvHSYfCytGpJ3rCmfXRzUgEWqid/Gsi6hSa7yR
LlELUeUeSxkKxJzxD7uQ/l17o0DiyjaWBHh9YE9hk7NMqoEt5AQMfvnwSmVd87n3V5E6Zggdbovx
5tvsQkucHe/kMig/FrB112bhwa0aLKqZVZk722h9rxc/Yq5gOXs7M9U1TewvD/ci3r9CcLp45kpC
Q9i1wdkr5uiBK2APv6DZZk3PpwlpBsp/2z0WdLL/R915LTfOpVf7ijC1gY14aOZMiiKVTlAKLWRs
5HT1ftjjKk/Z/19lH/pEX3dPj9SiiB3Wu9az9p3OpK6Oomlj11G7bh39xLKaf5TCORpias91Xzrb
mFDmrB1La1XaZrbI3MA7BzZpwbAp9lXBVbqDRIpyOfz4qvGXg6HlhGTIpiIBvkb0cSO7BFhEF24+
anuCn6th8rnjypyrlSLMOrUqXJtp8Ep4le9Q048SkhJQiWm61GEyzX1Tio9o9Dfoa91nlloWDqxy
WeAx5EG3eRr8tpgni1JpDANHAg0So3c81vxha73aKt54I4UJdX/rOm88GXpTX8bWvbdjjiZeZsMy
L3JrZ9NQgH3YK7dmRdDerwb7iOuOr2T3GApqy1wxmg03USoEgS4uBnRy11fKGhbgL/tvTAjPkmMg
LU6h4qqh3KVCCTNly8mtb+qDkVTlNopYSn36mU1lMPfKs0tRnGI6U/pAc3b0ex5Ng+LeKJb3Pu2i
ZdV+1gHyspGXJzKu7qnzY0Vyza/X5sPbq5O2cth/GCh2xbIx7WCJkqfPhME5yfWIzKZcLz7cHDRI
xp35LLVWnCE60pHq9kDCcu8rIFA7K22teJaQWrZh2z98HPmLZDw8U8Tazq4hltZgYRhNJywxRmOf
H9aTvHeT56ZPftvOCA+gtkDK/f1l42rhYYgU4yzOJdgLwG84TbOLCLIcg8eHWkKwsLB9tGZVg7Xs
jsql7jsc5bgFaYFdoZtzeZyusAPjI4Zo0pUaNMuxcp8qicJrtgnd9BZ/085H7xCo5u6hUC/GnuhS
4h1KhTQRqvdYNPbJ6Sq6tLKUTsJCIyhciues0imKsxPv6e+HoCMxV83tLFJvVmeoVZ+Z/pZVQ3vS
QxpbehVrX01qzHR75MLNMLovqMDgvfaUeb4giGse7dw23vWsM3ngWnOThf6ty8PiQI/WtXSnW2KY
/rMhVEaJzTDgzJHW0qnb5qkbcFW77LPWo8aeDHtACmFL0gYvBoYeUGpQAvge+wzwrx8nd3RsfWlb
gEpKn5evmIR5bLhQzprGvyQ5KROksnaRgBFd45Kjya+qz6KCHmk29yF89Glmmv9hhzBRKqpl7m3E
xmbElLeCR6IdVIqEthChL2LLeEu99jKaWnxNKc24Blr6kSeWuUaSO8tMLWP7lZlkTaLGhlaEjfXG
swnSEd/CqjSCnAt0Z9xbFscNC4l1s7mOPJbRVSArZgylkd9V/dRFgqNo6B+VJdqFLREhR12Ebxzo
tliJQR1hnV85aVqfZGt9Vo5PWSTFTGdKlwmMeZ29g2qFBOYoVhZBt5LmnQl/UHBcbCxBOtcy6u40
xaX2gqMUxx9aNHJQwUkyLxZWTTFpy24R+RaR93CKXuDM8g7SkCLTrNwadZGdogH1LytKaIqSGj20
bZUb2V7U6jCRnL+YHq3ObXx13VVNCObdw4pVSv2PNznugW/igOqRHgtdY5bLh5k0fHESnmOd7NLC
H2qWONC5hOl2rJ4LFJqm7MXGqKZgRyiiOHSaLbfYIajCszRq6B8fRJfRl5JuiSybZBIPtUCTaOEj
kyPBGDeish2xhk4LHQcKV9vsVNTephtldgSsE636KrE3IhpfRrw569pKg2XJrZSDKut5ERkMZ0r4
9QnVvIVjHsOHwDyZDMsig/uYngGq02u0nYSf1LJrm2g3OtOBs4e3tngWd6mWM7lV7ir29XvLnWqr
dUZ2K1xn7RQ0lSU9g+KiV86uoqEhqOVD2Mzrk5dMMytqu7VHNmBdGY9ier92QBH8Th2FoFLHgdIX
glQFWCh94XiBC6rFLoFBc20UpcPcidPy2g9yaz6VcAvGwR6+Sm8VlkyrZD0ZO9eR9iYze9wrgb3D
eUMbXgWtMFNMEy33HFT92UjCessUSF1NJ1mzhkJ/jGRxHj1jnFFTSWrGwN5YBEZ464Js3+LXnDM6
Clek7I2DTGEFKd5b3GQJNFpmQ4ukBUIwUxSXR517qhK9vCrbfrYoC7jEYnxpBmGf8xJiV+UySMkf
0qUvmJBXlsqudZx9jziB2UPMGJxShwqN5wSvSHXSyvKN3JvcFODcT6gGZzekl95BjVsJm5aLhrrt
ZRiJcBEatPBklqr2VYwCwCBnrSWptnOjVtvZjw+lV3CSe0TEsYQfJjvVDz7iZBMZ9k74+Hw6hxqz
MdFOVtP5J/43qPJUz0TDtE59V54mYGobD69pbQzN/u8HnXvhfkpwqIiChztR0YqcUsqGg82oYDJx
HJgZHfuOJirXRfks3cbmuD2pjaVwYKR521ybuCYg3WdwliZfUHZLHTTtldPJYiBJxLS5GbTPLHRN
Fo/MVHPL8ETjP6ITstA9iu1MCrykNaYLRoPlSk2uRBy3QHUZ4yUdEE6GkB1DV864r2xc7VbpPE9K
SyHQ9y+Br1frNOStlevWXTCWPThR9R8fjMdvK+1Rl9lqG5VBLCe7RehRC9EXYYGea8b/4BLmWT26
H57brlVx6aiXQUVgI1FF8SosfeMXeHIrhn6oPnT/aZQxBxp1uV4Q/KSWqWYtc1Un6+TMz9CGUEwQ
kT2y1pR8IbcnJpzPYjT1eT3iItEhu0QVsC3TKALEi+i1MYwN95r5kPi/E5953tR58mgeWf79K6hU
mDPL7E/yUk7+Wy5DIPt90bKBXBPptqDTmQAStOnnYWjR4/4ItA4FOKTsZWS4yW3KnZOIKGaKyuuB
pPmMpg53PRr2xg/gNdMI//CjmUlyyDP/3VXB2X7EdDQ63yKT/KWyvddInyhoE+SXxrECizC9t21J
7XLZbSMUI+TadJmGPG4DQ/9Zx5vmFCEV5GxWeFPmNI2+EQI8S6N85yTNQSfgJAlis7E2RmR/dKV3
bysbbKvc1T1Fiui3nAWBQ6JiCUf/Dd3mmWDVe86UBUXjgXvQbr5TXAdhbPwO8qsu/Xad6piye91a
dkyTsJPeHZYI1lYC8/LF9PVjOPY39FokROfHpaBgG1hgR4us565fROQksR8uzdzmV12OU9/8aLsn
p7c/ZYcWUsH/nhlM/nG3EWKLIH4N5kFPWuQc65rp6bZJHoM3FBBvOGhB+NVNPFFTTsKwytWmRwSY
WaWBS+WtruqvNEm7ZW8Rv9b9LU9oMPPt6NsAEWQOxetYeMPaMk0OVqFz10NOXoMbnKl7Ovf95M4M
v8DoYHzGTv8eol1zJWIVYBfZja75GnUM3vFi8AUealuFZrRS/vidD67cOoxwFraZJ4ydas76Q3eh
C2JasXSf7bTFep4UYtclowlOIH5rYlLq9GpyPqx66tBiRkgWM1fSfvo1SYo/cOyZCuTeRae0iYE2
p5qEq0osIvU8iRBAzHIkY/vEhZEBFXPXdx0owUIOrT/PJ/HCTDQA90oAO6EQMkpB76LM8ZaKMq7Q
pdXCRHAP6UBcvauop7CBrUS5/lE0O/pj2lkQAMgbUL+Z++jI8Lk7s7qQCXjUvmpBuxCPEmPKw7iE
gyxpHfOS5cHK09MftB5CxdQaybD+JDTIdsCfcr9mjJU/aAvdOQ45/D3+QJgu1k4Ta5TPgwXOnctJ
h9sFHsGfLMreLJgIpE72vAvnifAwyhoc1SocUGq8D0n6PCINlAxj6LCgtnW6GFHwaoyIQ1VKZFjO
iHVsk1I9A9R4Bq4wDzCn9gLDE67IVzZ15hcIEuOvaOUBfsTdNAeIcPgMsZf+/RRhwV07ytNrjH1+
5L+lxgSG0PVvaFW7EeyUK4MbTu/bKLvf1HDWTEu5gSsmNC3xzCyh5HBsFJxL4v61cJa0B3GvU+bM
sNgEpx+/Lq/MWNK5ZdfhLH/Ty/EjmjAOG/CcDV3bp6ZGd1+/HUr/vSgNQCc5MAQvuxhki2fQPf4A
Q3g1mnidUf4QyPHL5pzJ0dTYml22TmwGTJk+UHXfyAVeuC9avj61tv8pIvPKaZgba3lzucwjpnWs
oJq7kVb7kbrDXlbJqbZ8gHiW9t7XztaTEJcNyyJfE0Q3EklcswpIOjlk50D/5PO13h/ue3+A21wl
cjt6/dIrH0t0HERQHL07ZIALu/LS7cWpDByWTXeVujyp4BgQ7p+hP0H+MBfAqfepZt1tXfvxi/yj
NdQJZBSynw7tKNkNWLPswvrKVX6T4QeBgj0G0rtfmD9+2L2aobZKs4bMZ30KkNgRQbdcWLeVpNNj
MASsEGd4T3z7NwRWwIUXuHAfb5C3xSIMx5gpW7O3Bu/FbB4JZy6aqgKGkXKvm1o3p+bbxcrsnXms
f6KAkexo9uuud8/uaZIEHKidlLOQJ3juTtz0kcegCSbYQni4TCe9WEO1aafi4HJinP39tGFsbIUs
8WrbDZaHXP1MxVOXKQcwTPmrhvFbRVsv1atZ6xF49p362AJ4gSkWzMfA4fqc70z3uXngGUUDxtrr
f4kanznqXKkd1fBhi/emWsSJWg1ZfgIl9AZ1A09Cu4zdEcEnZK5frVvdWQ2Rw3WTMsSJ83dOb2ez
z5RG1r5ZxzWcR0vgDJEXzdrlZX7gwgWnA0GMmuvqXfOnBU7epeBOFtMQWhFe8910WyXuwUy7Rczc
sDCY9Y93ANAp9fTqrX7R+vZkC+YssU2Wx0n3DLjoe4UfjnWJeLoytsplV1IWyE3LTd8bP3qaMqYD
5fRDog7BwIrDJdSfb3cy7qiUX5Xyq/nwuFunUDExNaIT1KQBAIlgbvIuIV71WZKFA/7i8JZTdU4B
b0jGbq0xm3VHqh0Rb0sH9kpBQNOtyc3bBRtCm+10M/uMM5b1Jl1OhrhZlXlEGFC6H8y8EqQEPvwr
9PsVr1IutA0AohfyRuMs9tzPqdvoVdzMpUlPSsVQHATl9Bkv2bySWdjL559E9DtnAHMSj++BkCdY
M4BJmT8PPVNCU5D9GkjM0b4Mvvyj0FnK/0Ic5soiZJ+KTWo1HzKv7lEVf9kjlgWJU6s2omct5u3v
1b++432KCed95SxE2tyZG1y8rDhXsXp1ohPktkWsEv6bvkk8yS8Yv86VQ/xXOadGNM8FyREKFFkG
44+w6KA9hPs0AuWmJ9eEt0zbcnsxm/qZ7qBkYRV3K+wvNm5OMoW3QTpkybuzYRJsDRp55djzZQBX
yZqSB3t8pje4kiGmt+GDACUM2XJdptQgZVlFXd0g5k5ebWOQAWXaQZ2dvGfOTHd0MvYX6bH9ONx5
ffHcmCN5Mv1WY7TxtenbCpNLQq8qbJoPL9bvhg4RDAXIrrlSebCSZlJ0TzRVkXoZ3ivD4r2R+m/9
U+yZt9KzfiRmrlnUSdbXZD2U8tu2zjKMtzLIv0WAPbOvq4rL2bjDvE9IRqGRjznnZOGZUJjoS25R
OjQDdLk1AD9DX5t5+fBJx3IhundkEgyCrvmjypcpqJ5Yp25Wph/pc1vETn5rB+dl8rsXpJoPfRS7
Wh83BSr3zLTRLBUHRUiilsw4VIXpU+dmHFgeT1Al34N6FkWojJxIZnIaPkPD2ngdYBllBE9hANpE
8C9MtLPeNh+jBj5CaOWHrx06iRvNN8D7OVFxzhgf2I32Rn66AxrBK5bSEjo5NiDRxzvZMcy9LlKq
rf/WVnMm1L4ZhT81a8OtP4bQI53kXQveLRobzCQCIhEVnmPcOa2TvuoIkr3GjmM5mEuDLjjTInix
q/jBY9k6wn03MgfNyutuobQXhjEebBhQjK2Ml9rmpa9gCxS2h3cTQavGX9EDzkHr4ZEMxLREH2Zo
QaAfxEhMjMRg2F3fEUA+Nav5rErC+1J8TZjIprL4bTWO2v2ES5zRxxpDJavVo84ChWUWDdlr7pnf
cW796Jp9FCwmw9ifKq7TvGm0SxlbcxmZRDST4kgAcl51xZ5syM5sy3tfDl+BVa7amHwdNfEcwBQ/
oIYDv8VsNjNRW3AKXNO8OyIYX6OU8DLN19B2IXkg7ZhTQ9msidM0yH6r0iUiKDFVcrmo2cmDLH+j
hJPTqEXmUiTtIe3SddXoHH37gaWZumlkVOCB9JPl6P5ZRfWtkMUXRXvrchJyxgWEn3hSbSEM403D
jM0oo5gTN/lOYDb1jzLLEd0XDAlXmsbpvnVn3daSQ5rm/abYa2a+4sEQDnyh9o9XZDyXsXaOe30R
5i6PMIiFmWh/QoFJpIvUJ9M+SC5euakJduUtESfdCHBu2w7JLxLqms5P3m5/9IcPHR1HAyWSXMec
b4MgNy0OrMOj2/2GBn+vIx0EocJdD30zzPI4LGb9xCvTUxgfpl9BiYdmeiwTj688eC2xWu25D4mL
+pP10/i/bsfaNGHwIC9OzKtqLWaARBQDs99hkLgNCWnLbCBzXWTyR6tTVMhhqeFDm1Fa8OYp0MPq
r3FzErOYTgk+cfjkt+UVQ/3AC86X6vEmobYnjRgfP+0vXxanyXc/PeeFmcJ7ozyeAfheSOD9TGrp
o0NTkEWP4VxGJ2t6uNDFOSVTtDACh+nNRnQMq0wX16ClUYpg8RucH496i1AxjnZdDD94hugg20eN
+NLz4OqPFY45bgplmG2xEEB0DmmxgSf1pFgSQru/Upz6YrhskMPgYOl4lRqFE+7SjoNnvxzwDmfe
QWNnIvmzM9T4AqJu1XOqz2MwDwApTau9lxNfWh+7lwbnh7B6Yh56Y89ikb0PmNSbDsxDl78Vmorn
3GXkbNSbDQlunlSj2OPf+AotUpxZ68ND4zTVNelHGjpH2/lD4cuh9bLfcpBXYuJvbdvdkqS8BBa5
c99bT9qGFo4E2Qtzamdeqii7jT1enLwg2jfyphitFzDWlt+8xEV4MjjhB/aaUGoZ2BcbXy0RHxPR
JDP/5BMu1qS7YSv5I2yIgW7kntzW50kjf0icBYRxN2OySaJVM3D55vFM1+J9PEVPhoM3sHiTIW9N
ZcWkNxswSV44MzBuzUiWRxxXBn0OgRHbK9ejenpJ/PSFvPIY3DT+9Y3hXcFixfjXmY4G7qLAK4qv
etGOLAej2zBbbxnW/UTAW5y4WwmDBzIbsQ4rRc1GCOGh3ZnjFhYgTnDgeWQ0OUM7L7Xrvg9G8kzm
CPeg1W4dw764MUMffGRAn3rvK2LZ6awGzz08AbB9+adjNh9d1/OGSQ+NMxyn3ju1zrjRRQ8ATT7x
Yu4T2DMoac1bEpY3O20uQbKt5Q2598wR4dvwwHKTyGUf8c1Dkv7aE7eRsP6wXLpKCt4ZXpnPRga1
KcQYsA9nq1WfKsUYiW1x5stqrZs8JlYej7gmyZqn0jrWFlhvx0aDN4B9S3aoshl8zIIkcTsJUDBw
ok2l7gROXisV548E0940+ClQXGMtslhbjRZwHKupikUnozWGmquR20evIIBQ9uu0otM1IQmDRaYV
7SsEyhdft85x1c9IkO0ZVByGoSRx5yd/sI6KSF96ykXKcLY2mNMIb9EYFhcisR/YBw8WUca6iw+i
Fc+lO67NRxwp3ohBHiZ4ab6u1iSDZsmDm8KXjFwu9c10EDCQoEBcDGPlJuo+ENfkhLJxhnw7kBqH
aHtA3X9PSja8umWtcq9RwS+7bO9ymnFkbuKMS4Cg1tqcYU85k3LSYAfaO9q/iQphuPWJ4veZ9TxU
wxfmlr1lEEJorHgGZmqcuUV08lihRruSqFsSi0hIywoW1ObxFg4oFa17spgCu/t8eqxUMINZ9Zxb
6kSw+SVr4WCrnerdX4EJizWbrUnEuLhHATOmtqx5qVUKUMTKlkCTKonYj5rL0KwLQTy8MznX5n//
VPXssra/DyjyYMGe3uTokVlrmCYWpE61R7QWkyCJVzt5M0S99fDkjHb6WXlspHWZ/U6j/oI8BAbg
q0/cU9LnOxoyn2AjrPv0Fqbjxigfg2SoIbq/k0185yUMecDMW+uwiKeh3EaudmrGt16krzJzrxj7
DqYevIB9ohdAneK8+cwCBjta137oPulDv/Tnro16sA2L8aD7UPtaGf8JK+3JTPuPSPgr1T0GYpUs
F36EQ7jDahIhh0SSE0EYud+t2th5g1+ivurkxij9eliXJ63Fld68yoffqtf0N2qFN8rwl1UWvQtl
3txM+7IM80+c00GkyqemeFCrmJ/W+jqwR3fJnG6lGc6KI+56codm1nDTDUM927hRTdS83kV/paFi
TmH1t+Sn6k79l6m71zDXL75tnQY7vFTJj6qDM+inCR2PR3QyzTeshH2AfQETUw/VoJ+VHa0JAxA3
iv3WY+YtkKpWhTuwHZQI4cRTGKZXt9SnjCmFLQWumOSPiM9t394rMkdc7OpL3rXLnKP72Jz7mHjs
UO6yIF1Ca4vmE6IrOSFAAUXzauOcJjkOJGXAOAZbUiJDHPQhAXiXaWumU1RDaNqlEfUPhpD5yF2g
ztOdl7sr2wmeY3O8LTnp3ihvPtB1tMpk8AkvdNa57tZ336u2fklCZpxFAL5Ac/yXGE4TnYW/xYOD
Ialwm1lt+ezpe8Ir77nNfp/lX+bksTmocNcDn8CiBP/ZxkkTcNEeLuoCfeUYTvoTyJHXqhYnrzEv
bfLua9k+qJv9oBS6IdPmSB+eYnYk22bLbBh2jxM+cm7Edw8BP80HatJYB30+K7YTiRqTXbN4IoQr
kt+hLza2U24Sn6Ot8F+9Jj52tb/PGK9rMdIIApohzW8v1C4jkSUjTY88uhyj5T0ijRBb2mGK41+n
pxAr+2Jo8Uc0kH6zx8uBgs0SaV1yjSWkTcqXyFiOKVsa6Cwi6tXwqzbs669wZ14jCKljq6+7ukMq
HpedhRZhXzHM7FLjTx2GWyur9p4eP0kmrANUR1rJLvlALoxbk4WuOjcLQEhKsfTVavh9TFSkm32X
8EpAXnGoSkOKJaq6ARVCPhee5EHG363m3ONYfbamPIZ99/gZfJaEQhWwqx6Hg25rPusbKwnuVTTQ
VO3rjkbGGCRgIKpfy9FeJ8IraTGsBrBDgC6eERquYJPfAVWLMjs0if4aBaiWmibfvPAEd/i1r+yz
0bR3QE1UhNgCTqS/c4zWXrf2g8Pm8s73hiq95NFPUZMbBg41HiI9jskTU2mWpD7MjJJMu5C/uVUS
ChuHtVc51R073J/Wx7uuEeg6FF2zUqVSH7EzMWP/w37AlK80MZjbNh78qev3GtOhFYf1GlZBESEc
Jgnndiu+TR0B8LSHg6aHV6YHxUrLvsI20DZx1zHVdhzuQSCEVJLdBtcvN4MM5oXCdykqvTrpKOXz
ADQm1/6uCqt1FYE5SrPWWPpyE5u8bTwdWwBv2N3fD1mWGv/8ld546VL5GKcqva927Ablrg84czb8
U+bCq6Z5n/G0c2IcaLxJsZIP5cLUQm1vPD7gbfD3NXvhXI6JPceS1u6rIen2f3+FvgmmzphINQ0p
W4xqnJ35YQKr2dfFQ+ELjHhcEUz51A2WIeFpK28YSzIXTrkPuqLc+2lKkP4/f19CJ1q4IXSgWh8u
9mhdwggQeNod3DY597r/KkDtYOeedYzbMB7XkJ0VnYUyWaua7MMU99rMmFiobGxZIsZgpSf4gx3n
p9eCQxwN79KkOAdTYEJzzoh/e2rOFhRzcjK4hDy8WkhWTXj2If1YMkn2CIyEm21Mi+kg5ypN/JXw
ykMyiNcgCD/JyqLEVuKlNbwXpwEW5VnPeLBSrENEdQ2Rv2YgHRk6E5Sk/QWvd6gf4/rLBzCx8Koo
4V5n/ynMHV5JscGJmyAJgEyFZ+Ym9pelOcNcYUucxeUveRrqFzP5lLvTs4CSGulwnlo4KLk+Nxtz
m+hxvRhjcwlivZ87mrUap6Yk7sFDa07aD5a6L944NUcXtcIz0m6akMq3stORjLrHsb2A3eYwe8yl
fZrYSjjZfeGBf4Yy/9ZLqIvQrT7sDKLM2N7IXWPQ7gXUqZyNMPUwSGG+NQeuarGOfZ7RI/JRtGUE
SD9fe3EfvSWyH9r5srHdvcCKEIJdhRTyVJqK+Qtx3vhRL6QH70XNc/tg10Q1oDr+SV5uICXl4oqt
OSNJtDVk8AWBO13QQrQcJ/w/5Mv9vT94C5uQ9urvz1UXLZlbNz3oRf6skglZYQczw4UQAqOkCX9C
TzzQoNqmxKc/yWrla9xEYYjieKXLCEPWzBzHQ+EuamYz1VC+oqKfzPKo+ZZDQl4/lGye5Io42xD3
xF/5GBA67tLyg9tQD91Md/ydsIYXwIt0/NSIhJH3ktf2rej7d+pI7wBb0qWhqXXY8PJNLWdAOQD5
Rs1FqGI8HaKIaH77UQV/3Amqoe7Fr2WdOwt7wGrbczKcRa0Nmwr0ESOnLblVlLnQeE+lyQkGWnVC
yZUP+2GhVdVbKvjmCkLD7XtKrczYx/tQFWgFdfNLU2G80DuxaoySQ2Q2FUTpgmOhiI8YMwee3bL3
vJ6DKsWg9O8snOJPDAeQmzaBkyLjtUS1j3x9aSKcc1ljWyzLaNMijcwF6QqCiAHho4ZztNCOfjhd
7Pweh+DnpmHldxjOkrQgyM6rsGCDzxYCPg7+vW7VND2e0kdjZ+FX30WQLPsy2ANDsndJueTi+hr3
HddfsL6YgJItNr6bjpFp3kerIWa2mhDZhv2ziVOCXiY5D2UzTBF+tjKNOF44kxxn4LORVHEFb1UY
Hlwz3pN6fq4zGOmQFOBDC+5vTspkLnIYvuIZcgFa5p56x775yO77Cw5o34XXfLtFi8BY5hCfhj0j
QVpCH9KP65ib2FDbnlwWmE7m8OjiDRPtxxSAhZssDFYGMlTym6j9wKgP6FWo1VhcBm9adY1YIZhQ
42B5JDDqvEILOGpjDgMGU+U79ou5LfXoLtt3It31Znqc4LFBreMBzmOYQttCA1oCF052hjd9OyoW
q3jIp7mZcVUycWXQyTvKYOXWF8A5TKfj1JwrjhoLDbcMh+YMFAy2CY/qlDlGp3o1YOSdJXlprHAn
BCe0PSxZTkBtgqcwdweQDWU7rY1oireOFt7rSZnHNBZkP4XcY1Bj/czsdUbOZDmUjzqlBwNkQGRb
ju1f8cIFyiiShR6MX1qYdO+j2lR1DpmNsaxUNnsA/QsbLRmHR27lRYd8No9zc9xDv9f3Ks8/Rka8
e7u1vuO4xBGrcafrHFzXwWZyVD1vDYMkKfVva0+2JfwDNlV2PbkohMlwJqKpjWqc/NGPkx+L2MhQ
RDOMoI/f2n2sL+zG/mcb8/+qiOl/1rL0P6hr+j9UxERp5/+/hunfqkcJ0+e/tlHy9//Zv2Ta/yBI
KwzHIUNKZ6NHy9I/KyVNSf8SZDUivsL0XGHy//mPRklT/4cUdDIBPdR106D18T/7l9x/0PxnGcI2
PNdFsTP+N/1L/73RSKcayrGxqZgW/wbjv7QgukS3WxkCbEpKkBDgOl09Vy9CTT8cOQBIhxxBgFOE
8AEZSqHww1JdY4fXllgxO66nZrUobPCBipme7njLHomxbQle+zglYEqpdaI7FtfxDN7m40Na92zv
lZnOfVq2/+Vl/390OsLufLQV/WsjD94P03RsaQvaVlzT/S99i2E/1LZeUBYTKethz3yzC+ol/KYN
l9Vbi5o1qxkjritY4dhmy41M3E1oiHSnjIrRnHYm5AYysPVqBg31foBZsdR1ODZm9EwVwI8YSAqX
8NO1oTXnNuCeKuMwMoRFP2vZTheepx8To23hxScfxAL/JD39zXznbHSBJveGqS4EdI+18oZ5kBN+
yQvmbwYuar15giuabRSRvd5MqetzaVgkIMqKO6LXjQ2RKQUmvmn+WNWQLeqUk5SHT6epgh+9i14r
ri6geb2WnaO8u43YJhQ4TMNT1NcXE7UMIN1HFP5yXDlhOm2Uy/C4dtMFygl4aeFs+5DWkTZ+sSqw
XQ5hkyo4W5V4xIMvkjUp0D/yeiFarotB9W2EzZMR9W+yiLYFiECW8mUTR0/1nckqjPF6A6ZhwYRo
n0ucBYn6jRpr107lhkUWIT6jyHTsQpwBuEJVDKMYurhRGVeh2nM7hpgb+q2WErVM0BTGaU1cbT9W
4xG72oHn7VRsAD4diqQ6K+4StHYA5qssEl/xqgyPDz5anFN/lIhrmU9Htw5vZDeT8HFQW3tasfcD
nRR78s5CDCdX31K7tHVTCH6RebON5xQGbRGXT4xZyZ0xbSvIz2XpRhQGh/rPVj6wbHItjegInONq
x81rOaVnKOitGW0xZ+2TuFuWZbUew2MA4KfmKks1ElOThBQ234zhaFukAZubiuOlawWZe9Q0znbq
yaUbopgKQCYDvRV4NAzaf1zE9sqTYL0ruiBRPXR/KWBa5clZwAM1G/mtRVD7rekdRsEzIxgkA3NJ
jeu2MeMlI5FTq3f7xjbZMbpVrCWLADpCh8wZTschpjmabf4zsPS3f2fvPHYkSdrs+irErH9ruDBX
BIcAQ8vMiEidG0dK11qYuz89j3c3wX8GIDGzJMBeNLq6qjIjQ5h94t5znRa8WWthnjCBt4B22tTl
NXHFsQrNczKJg2VELwiYL+jyBd2KewLgvEgD3v8JSl/TuxAh9JmYwwkM9ppMgA8jQh5ktIK714eB
GflvlXDezXCXZdk5i9KdyMSuLAd8XixF9fCENBoJiNi3NGVt4u6HoL9gWNey8Un4zsecJ7IEjsVo
DL1f39SfbKUeAYifGHR9Ja5HdT65bJo0m20TVtwm8q5Fr05OUT7oxrPTxfhKePfXT0gDKXa8tceK
ZXCjXWExlnSdLx9OSVgE67Az0H0Pd1HWPDOcRG7Smr/DNM/SdOdMXBld+vx+aq3z/EdcAznMUGc3
qr5VnWhnLdBvhtO9qhxJhW+C5ae6t96rMdm5NXzpcPpoZPwR0qt156oxHmXf71y/fygL/ezV3h06
p/M0hPvI05lH1Se9whedZ9UMe0YbEE/3WobVEASlcspdHsg17OJbQEnFoEr9lIBZykmdKiLYeLZG
Ug0oTLt++Ok59f2g/oy67pXoA09uZdd8u9rwRWoUmUoeyG8swnOwjwZrxfq17PIOecohI1Fn0WZQ
6nS859vKov2sXjsPwAT7uiFOMFnLn67SLg2DMlUYj6mH4V5F1asLvAB9zOeYjke9q3fpkO2CInsf
yvgxze2XHF55KHPMjwbkT/s88mkZOXOigVl+OysAqyt6qAtt6LX0okfDcBa+HiQ7JukA+0kaQSgN
RXA8dZl3hZe2m59CeoF3Y3rHPoejBBwJuk9jV1pIm1y2i4vow2vbB9O0TsbU7ytzOphBCHctubPj
7NqKfK3Me7t2n6vWfcTE+BqI8Vb60Tb3crYL40MTdPdimHbzC2ElyYPBX+cMeGnErWyUWAp+OCu+
D0sKPB/jYwRNGMkuMUU1E/RkXMZS7jFGb8ZqpN0n1MozzlrDnB2NjWahbATkHi/s+CVsxD3uwdO8
YAjsjVtEYpGnw7HJ0nMgxZFQhmPex3P7uq7YizBx4lViND0fYK3qtq7aj1pyziPvF8yRR6s03dXg
v/A4awG+yDa/t4jRa0zjDj5vtXA5J12fjhRHfJ/culi+Cmt66V2kaiGylLYNl3StHfOlO8BLYJwj
RAqoOa5p5R5iOp80OLuecRkKyekc4LATDwVbvbyOdrwtSDNgTjbEhwGlRxSd9Ltx9A9Mgt9EYV8B
bBx9/znqpwer6y5zK2FtWPs98NDOtd3KJeAPHKZPka/tPBbOum8+wzS/GpVcexxcpXLuat1/pVFz
beejOLmQ633h72NMCEwBT1nfzxeiZaZPdVKvjTQ5a91j2hQ7b2rvktTbM9beKcgfDCmDLcqWqx20
r41dPbNhI1/YkZxQ8INbmlQE+jXDq7Wib1gpl+YPu+tVFROL+IwBRuRkSxqrFxvZsKGQBSnB31Z+
9YyQ5hCJjVFDsciZCccRG0oUs1p3kxEbgMzChcZrO/rFbqYD9kl3zxLtFjfZO3KLFxj1pzJPf70+
fLQGunfzXYUwy83kfShQ81hS7QE1E/EEYEZukagiaxhILnBufSqfCyJYJl07tMB1ue8DnfCmZPzC
pxgs046AK7Nlu5Q+jYIPGl/OLfLPLOxRkcCrhWCDyVL5T2Fl9ixtQ+YHZAPMXjQHVPgUddfJ6J76
3PnxHGQe9kTuWJ7t9BT1EsFZunFJo/DmZc0DMLVbbbDwltXLT8wZ1//14JNVVJL4w8cZmN0KbdYh
0UZYEcUWnfHK4oLWIzlTnKcs2SLx2xaW/oiIEylInJ2HPDgOdnezpXgT6fRUGw13j7V7NDU4ltQq
UlhbgvZid1hotfnACurSgfFziug9Rh6FcZv9KwWTqe0IdHvvUnSkg4PVTBjUHwVcT+Yv04KE7OCi
Abm9l9GRudvB97oR/U/lX5kRYpjw7J+CEDsi6MVd4Nr5uoSdOK+kD6GnHkTFJD2uD1R59T5r1XXU
y/AyNLl/ThG0R6Y8JGMutyHna+K3xILruJGctd829c4RwUUKj5meVIAYqyXeHn9p2EnLJ5DSFdBW
vLWEHd/n/bcalNxVTn5p9bY7moW+R5wc8zVYRGvh8JSAN15MjdhYaKyXGOKKJWr6h0SNT7Q7VHvT
YK6wGVNCJh9JkGrb0TN3qSumTSLCd4gNL2IMatxE/pdKGvIb/sSDjcmrBWxvgeYLETFTwWkywOUU
KDPKIsnXvBzm0QsodLvIXhcdb+AK+iSnCXvKHiavYTzXPnhmV/MJLA0t5HAM5ie9gCLb9ttcrlGn
kHVuo3rByH7TVHbveRPG6eArKitm5/HKr4Q4Q99JCJWafilOHqeGqKrIAKbT87hi5vrz8AHvwPga
1md7QKk7VbJbE2T1YdJIkEjtzsIGEq1k9ux6XBXsKed34xoGegEPMjPWGX6cqEUkbgvikIz8oRk6
a9XjCKqZGEGuBKmYandZmPyK2ZmpsEvhiSHqcMg/KV/NDT869i32rYXIoVQbjLIqBy3jJtKGcSGp
ihZZkDyXAumxHhmrKRYkiEwtJx0x5HRhDEzjB5XXEMZiIEAaKolmGMwPKxyXST2QJUAahQ8hSYno
Ij0gzRANkCeixya3sH8j8EoEeIIdTvWk9hHBmCTq+dK7FdiAt63bLYwK6H1URwQ3EL9AthKWptaJ
701SxLHJDodw1jYIrrJ7VJTOve9iCncT97OpWqATbOOxEkEAGG0ZrUOHJVCfZvoGH9eyQ1x9NhUB
kRZdqpe2BZkBjLri2ihZ7nrZkuwUrJE+o5aQNT7+XrzuU23+FiBkVqmf7VtCDGHPT8TohtM+m4HK
oAlAjwwMhsm5w4NPiDWM50tps+ISlvbdlCGWRdAvFkpgJDcx5LX0EGbvcHfsZenEsBW1ftvBQ2G5
c6j4rLg+E2OMRaVzl47YyKSJzFjLWwQQOpg8B25yMNbatoNbusDvla8hIjwSJXcIUzxopD7d9RZN
pGsldzXHDGPZGTLJ6b6wHJbhnR/e9MxDZhalV/Jw9BdyjjYVMqvS1u5rkmuWwzSckU5QTTUfqWP1
xzSwlrGpf5FDdxtaFtkNqWQt3zqFuUouCbpCV/XQ0qgVlqWBJJhsA/K7TL5yRhtsIet70QrvalcT
Io2IYGYNi++jRznut8Sc1NEWJ3uxantG3aXBpFG53AZKV8t+gjRKpsrWsQDtQGtiD4WKl1pVDcUt
sYYXlv5yWcn2KFqET24EqXHQ8YkA/6z0dmPYvFAuzMHaanemSW8zhPaOEfLV7cKdUVY0zqRhEspK
akoHri+t8EBWvDeK4iMkR5O3Ak1tPfxAx56FZCGiwxqOQUtwFWrmNSmK+eRtR1Y1bmBBhW60bK97
+YPFa2765cVq8ndh95/SejP7Xj/ZAXSMktjUNnKzjVU1A8pnLuxcnUolXiPDAEE25AQAODnvOD/R
Fl2KswRrSHaL3D0rcgMzBpyewUnvCrO66BNi49CFej00vrPCHFsteh3vVIS0YGlFaPNSqV5jpt0C
gECrJjYYIc9JULwPSXXAO76doOCP0n9J8rrZIU/kDkFnh9A5rcTHSDOhJB388GpXTxhHUX0PJMeg
w1vFvoPUiXllyCp+KTUcum7traA13zMnx0vQUtrnadeuLP5QZ9vd0bJ2XTc82+OrhTkOHLY5+8RZ
cBnSxg3hvqd1eyEWgPp0G0UV6aup4oGA4I3sUqzzzJKggT3QTFp6LPTfOETFKHX9keCBmze4xO1m
4KbgT29GXz4CmwAvIRrI4uVItK/Jo5KDfIDvbT7WSfOC+RULcYKzJjoPEyuUsMQsVtTFm4rHm1k4
33ptbBuR0wn6pBrbfJROth/IlQjBuqVcCnWoVt4UQwdImh/geXhjjA0Apx8zVM8RemsEU+9p1n+7
g/hV5Vw1SQvThnB/Uwu1cFZQLlgURhFRBe9ZTXRZS8jILKpbGrL6ZiV5aSKgeEkq7/w622lziSxK
fxGgImC1xy5dmSXuW4B9MBnMXe4Ul8GDesxiYeUrdfFr6yI7cuTcZgYwRVx49UQ0RlYxzqrs+Jk4
zf2cZjEYLay2FhUqxcSmyPjZc/UbY3xZM5r8yvEBLsIcFnNGiT3G9TkK+OA7uFs2/ih/la691V5y
rRM2gygGOH6Q8Trz5aoRUuQSBZsGlGUtzN0FkbOEbtMaOB2I6ipWgFi5oMO0AftanBVWBj4r0TKV
dBrsiDuDtBe028QS3QSEhUWc1fdhL60t1B90GqWLNGUEhONJ8ykwulMQWyddttOGRfGyIR0lKlxo
XqdB0eKVtXEWDgQR7bVJ9LPT9D+q47woNTbbEVCbNYEi8Pn1yJl3bSvOSw4o/IdLGwsTMkFHwQ6r
btKzDpVOCKNdUikGJEZrKcK0wMUFSQxkP3gzHVgyQXSbR90Y751yKxgeghN8GdGf0HVGBC8zoSOk
qgVQd58U4Ix4bypMcRpHN05NlI/nWguaVd/IPWYFyBDK4A5IbiKZnnsDXTZMfo7vHPJ73L8ExvAt
Rb4dog2fWPhjHG/s4MQ3DuFo2eujsytqcBA22S7GAMu+1ULUgf45DrNjEeXDElWmUQYwQN0eV5pj
rQspQGPYnBSaeU9M9tVNJ0zZYCin8C5zEECxeLrCmB5WHJGPNKTbQku/MdcYtHQ/eZs8xYUgEQrf
VykVaEbTjLfJLBl+BzMSI8rFrdV4mbl0IKauWX2DOWy1XenD106YlwChonLpeZtICSQev2oGSYKr
22xsSKnm9JgSo1c1gEWF8KFngN9fu133W/HAPDQxgx99Zxaiai+0Pgd4baNK9tyrP0SiEB7a8y28
VTGA4qwNxA5qeAlnOqY7+hc96PUNes6QszZ4ckrz1lr+GjP9WXcIYwGjjF/YQ0mZPHUavUsWEdCt
ga5Ij03e5CvUYvdpP/upk0+v5D2fkyq7CsA2KjQJyqqe6RV2cWIcGpj/pmvdhiZjna1nXAW0MX4X
PRQQ0QqdGDbzpyO9DCkC5QWuO9pGHLK+zUdTaVmy5so0DkVZ3Fo2p+Du6rWTES4dzcQXy/GXQzb5
u3aiGMuwFcaqipfugBY7IdP6lHPRrk3dHJB8lfDRCv+NG1EgmyUeryJOD/cdZbVxNzUS8nBEgEjf
Ku2gUSbGo2mt4nCuN6gO2Al6BL2gCh4mJVlpaeYSqwP0B59WHxX6gTKteLZMbT/0yljLEr5VeGux
gqNRRxhshNtwhHgsIuvgJwYBeMj/jCJ+oulgJGbk4BKN9JR3qHsb27kE8DBADmAO0dEwTg0/YGRC
t3GER3hWyYym8MRWIT+aMMdx44cSR1rDWNb1t7DSedWgtxaqirAziPpQ5AndIIWTh8x9Zdr6YSAU
caGikOwqP/tovcxaly2x7hjctuXU/QQTWI+2N1/i7llr/YNnl5epnnFnSLNItWkXdc/KVZ/SNR0F
1bxQh9jyXutUM6goyegsVbmclH03gBwMei6r2mMWhfixywihS3/GjPMtGAAZdMSklNOr3UKa7wnI
ImyvvDhp8xVwCqy8oXttcq3eYCf6nuRsXIcI6APNQ9ZAPe4hNKdB430YBq8CRWzW8wvMEZz8df+N
wKVZsY+pEyUOhsOxTVON9qS6iI7SXJlhuU0Kg4TJLqH6RKDS+mSu9hWe/zIf7muDwzI3mDeAtXqv
/gRhDO6ymKH6qpkusnW05VDKGkQu/GX0RsdMkSbsoZiurZofH3BSyAJ0rHggE1aZpZO1hCIgTNJK
aS5xebdNRnSrGf2kkZ4+k0+Km1KH1WbgGZAoCHjyf2zh3AMpKDbRt51AVSnMsYUEbL2I9DlP+gdE
9D+0P3pDSB/oiSbUH/18eicRhUmNgTkSthm0JKxYw6Hh7bVCLuVkMCGVR5ytAVcNlS3RwZ5erELc
lZlw37sk/HEa/3toK7ltR91eZO6wasvvSg/5MVpBu9eRO2722alW6c0KPXSWVAypfgwnsWVHwoRo
2Oq1Xy57rQLpOQFmmRyLAVxqoRVHLkuOBg4jibFEb2IY/2m6gSR2CmpgsbM82oZw5R/SLH0AW6Mt
YAZk63qsfvXKu/q5PDRaF228ziLkHSZE1DXlrs1pNHMfF45enM2ybakJcwKchHEeivZAWsccOS6M
9DIF0SbThLuaDNZHofjKbG55g7evnZoj5m2ewS3OqmrJTjBfR2121lE5LnKVbfSe1ylzzaPdM2jC
x55CNcOTuWkhSBN8EqzyXKOAM8djqKBA2vI31wXQxb6fAzFomp1nw1DDLLG3Oe/o1MnBAj26LnVs
/5gHkS93WQYcHp/irFDTC76m791GQnyXhUTyHjRHu9U/LPlmO+2rW2gvg6rf7MT8HRP1njQGj9s9
VhbkNaY2HoKnRRj3587bpkW5j4NXcFeg69ZUGCU7qLHTXhTi/wJHit/Wb8ieI3y+U+/SJmIkBC+5
wUxoVdzjBhNEvJXkcBvraB52Zv0+i7AsIrTjyMNtgofe/QRK3DHDszcY3eO1pXGwsamT+zKB+q9D
b/XSnVNW6yxTzxqfRqTUw53IDFBCOlJ6rk1nQ7W67cLoI++dX6cm9KwERMI2Z1wBR0PjpycQVKLF
aJTobxv/LpOgwZha5YvZfDFLJ/QIHVNBDIqaB6Lu8J2EustH0knXTdJ/G2O4tVIuKaSsK+TAq8Kf
+k0SUcHIcmNnCAahR43rQNjbofd+HNtH5eGGay3xDr0r2IXpB90ykNoHFcy95COQFA5UjQdnvu8d
79c30Z8bApqHK5pjKZkCYgGDd2m+EhHlHIxr1lQ6PE+Gt9LRPjrinVb2zb56FfZ4VeMSrSjGml6o
bdiox9AQ49ae4LAqGXarRi/pVoI0BXmECC9WsVoRUkIEHnTNhYvMw82znNQfvM5uS4ZLjOc2GOE4
eQSi2OheDF1dTNz+JDI4pHGqn7Yd5+zX0d4mXv8AV+2ttbNrAHOFYcFGMLZcBq29R9we84jxp6mm
6xa2jk+sYcoftqhl62mmdpYeEQwRCb8J0q1s4MBCSsVGR4E0wx9l/4ndj8SE5/Xa6FN3gt0981Sq
N53oFOirkgUycjeAfnPr21cHuOSEK3R6evRK7VdTSEYBviM0BxEcHpGJxKu+kq+dhdzeHp3+1Cf5
V1NCa69bPtwi0liE1FfbKFhBMn7MKrt/HElnipoa6a7EFNN32dbKx12ipcXW7cNpVbZzwGNSggiW
rw24lcVUlqicGr6qET+P48Sq0d2TGn6Omqg/9IgXfTw7ffYwMUVYOkAIcbZd7aGiXHQ5ZCORrIOY
oTNL8Nc8nrDPxh6TJYtLQRkaPotHI3SeB85YH/V3M9X1xsWPQT6BB6EIgvkQo8BjrmPV5b1icYu1
LPLWGEcZRd7zPGjLwjUJ6+Cl7CWpLz3d6NLznofQyRcNBjYMdgRORZD0a+r7c4gh3MLlc8KLbDJY
0iU1yBx64GZIBYV9tMfkqjPj2vDz9weJ02Xn49UnthGZQQKstbEQbdHd4+ogUgtSdmevqLBuca+G
t0oZS4HP4kysHd/au2tMwJvWKCAVj9kWzSuqMi2s1ixwSGRutFkeF6I5QwGyKcsmZ5NtW1sBysf5
81UqY/OqON7te86XiXATC7S4pn94ppVu+fkxKCWIH+dJYc2bdOdKPL4OUxIrK80t3zaJWEqmCQbB
etR30hLPXDzfdVU/GYK8tawgihcwGyHSuAQNVwtWU5o9Y9i8Q0HigzPd+CEMiNaFJ1x406Ibhvhr
0MjBonhdlr39m3kUHV1XuCuJdz8qVoaZasRJ51T/uamRsihhO2a0m7njr4VD8K0efpMuvVODaB8M
46lgEh4Wya2ONchI5D21YYPEXUK2b0xmhNE1btpXqwuQHVrjUfpE3Sc90IE+FAxx7O4SSQB+2UC4
bs6Hjnt5PBEpe6tRZELBvzQCal9ElUQEFCYXqrUNxdGcxm4BXCAAMQ0ygqgg7ctSvPp0wIcoLk1g
wXgtYZOvzNZQp14TD40GOpgg24YjaF/b/hPOW5d6j9Q5VrYmkMROKgtYQci4S6wk+/VjN1+Cygwy
0qfxOEEpCRfa5K9tryjYuqEJdTHSk5H22zPXP+ONPXqegRXIxaOa1s/MatMHQKi7MAav1zeI8lJR
vvMKJ7vepLCy8CgAAc2DLjqZcM8WtF/jVtd4+UOTvgW+xZGInGuoqu5Ulk+Qksmq0SxvH/iTv9Cr
SD8O+pGCAfUvss9joGCAZ5PFSKUPLxVcESDf4hHajoWdvfpExs+WfLCJFKmxCFmzRzwmshZ4HJx+
x6nPQWxDb4f3pZFPl/Vil4QnABPEBBLMywBlNJoH23MxeUzuvclCsqSW9AMopihWGwgxnjYeTCY/
Qzve3LTdx3W6k8gAVb0rB//OTaKrLtJ7F1gdhE/4NmLpJF+SgMeqyFDc98gBmuEXl8ezScKgXTjn
JNU/7Jo9XJ0yGSS0iNtmQBFRGtD21EKUsMNaJ3l02Fuz0O6z4D3Xp1cjyl4qPXnjvcBm4zFMBBUT
lWTJgnPwvl3f/417/VK9CWN8Ahafcu/43N+dODlas8uSZNrrWXhuRPqU9uTGEcIMSpktiOc/qRwz
AG+1LVMtlB/ZNY/az1qGODY0HC3oIr81lj9zITJMbDQHrmaen3vpGXjCCgwdid5tUrjARaCSk45O
avWPiXDJpC70aO1PXOYoMcHpLL1KPxmh/5WlMysmy5512T00rv3hCPuOxDscToopu/X2jxjCQOkl
rGcGO31JIrENNBzLsdVenTqWSBIhQ9oFSX42n0EbDSlT87URui+J7X+jTEkHoDIRdanyk9le0Lu4
biVuZNr/yWQ2SxLlp4iNeB5A/uZUbAFBePWgwoM+QszFN7eN5K7uLFLDUza4TnYlx+4NguDrP8au
HhyjgddtBgPaA9s6iJTJiZ5UET25iC894qDR7dYdSUmr2HR3dtnA6nbqm2NGapmbJzZDhwDs7lLQ
h6/9MUpXgwpsZN1VuTfY2weNOqLXQjnd2+2yKhK8I67rbALWLvih1CVz7U3ikpf0p6rtP6W5/A+o
Kf9jssz/hzSX+qyI/D+rLk/d8JN9ovEN/ll4+edf+kt6af/BtSttTZsFlI5pmWgB/5JeWn/gpLek
xz8G1m9b43f+ll5a2h+6Kz3peLZD5IDh8RiaomvDf/0X6SHYZEKMetrjs6S77n9GemlZfKV/lipq
uuQxWKZtGi4nqK79O+3liAYmMLuAxhf5xGJIbEKhgHajVmatXFXHyEiKXVyodZ/YM/+nIBXYexlK
le3i2m/WlOgIpMlUk/XELefLfJOY3hfJOC/U80STYy1YNz6otI72YwkJ9M5X9WbwyQUvwMVhC44N
yqr0s3Oaq0paWvWazkdXCqNJg6ls5meAw4WPE5TkwdWhfze2x1oR7VqhOXOt6JcpBQrmaUcjWqz1
sGwXFYKvXrqfuk9paejG3lf+tUxJV+CuoV5XTKii5qlxWCqQ+MG0j4GlxdoJKPqqTv2LQ8YtHgrm
coVxb0sCLKGZAOrZO12+jdlvsZVkmQ+Xn4LinhzodWBV4DLyXlsCb3nrmiRejZliM0hKEgJ6fCbk
V0c5rGGyfAlmuNE728ySmQELL1nmAb4YQJUdwzdAHz4avQFzFttoLrvBQ+Ef6BqKShamfis/Ax9J
meZr3o5ous9OVTWjcaopCjn0kRaiqwR1k/mbRt2m0OpHb9Q+QxO2UN2qfWIkV+5Nf6mDpagYEHae
LZe9Q2IXDD6TwRdladuA0euGhoG5YsSt8K3UeG/ZRz+Bsj8hSavmiBcvl68pEbxRRvDGHGPiBg19
SfiLFvkzoPUNhbjvYf8lUcUNlgJr19VjM9jPGitjwKwwG4XTB/CASaFhAkA7A/BMde2JKdd37ef3
kWx2NWv0aBpQPAZr23R4AjMLpqztftT62ofcU2AQLsNy5TiP9gBIoRi0ZaepaqNr7ksk64/REzw9
TnnpgpJIkhKWrSV4z2PVUue8RoA2Va68oZFmaNW1EnQLRFzPoitqkQakbDRI58LDopynXIMl6kK7
IzsHmzt2CCa7hD1ZNfIBGrPlVLI1g0aDyNCBQ9swUuE518S7jmM4I557aicSA0xqJ4Mq1ffDTc36
RHn4NaJDNOJlbazy1g34uWCAJUFL852z3wSIvjW8HpqEprZTUbMm6Fv8N/KpYty7tMr62RwRovV9
CBThKy/Hq2OoHdDmJzMGRcTwfJE2ATa3znq2u+KRXaq7zJj0VMpDsZjc0rB/NsxirnOpvutHBVwq
hMqffMFw15d9L4PNNJwiHbYCqVgAogz73OfNCzrhBcG4z57RrtJwJCFcjLvIB0EmffDJod6/WIKX
SRMSgmL10Oiw0MemP7eS1UIIXCTHZQsn9zMvSwDmHbRLEGXW/LBjN/3Q6/7ia122NL3qDbPpFlN7
VYV3KTNKv+Iqj9PkizQAe91VVDG6274Henzg6VmRiPeRGGIBRY2ISzrjbjVqu8DNDqglYFQEI/mX
nv7JbDWAj0TOJqFZIsifrACoHYHUq6Cv2BHFH0XS5ZQR1lcObXCReYO2SI0I1YBj87mbvHuZ1K8M
lg3mG8nZKnqSIFWzb/EMzw00bojxlelhygQWfjAjf7uhesQp+BFjt0MiFKKro3ogz6NZe3X3lhTa
IWIBmNb4TbL+EshpY4kKtaxgWtA7pCkKogi8keAjaRzCiUG+6UVg+ATQSangSckgvGculOxih26k
4v0Hkg8UBg0i+GuGgIPF5zhNebuHDEdw4DBJCofsVZwjPg4Ax3Qd8AGRN6H6bRV8JU9JnczB6qFl
BYj6xl+lZrSvSyC8M3S4JeyhHYZ91seXoaYCrl0gRZBnDbA2LRG/xdasiXKpi2tn63speD0w3bMh
K3/HdtiBagAROI3lGtjSkkbmvdGstyQIPrl3Tj59V0EKx4JN9COU04Ync+SqacAuMq6XmwRrz9rU
so6RMtpsDWFwgoFwOUlzou12jgJ3JGMd21/Cc49PS1Fv+F523bugvVvEPbb2gEDKW/UROg6SnV/0
mqZVBHetg4EMcMpCJN5Sb5yG8U6/7D187zG1N+TKDmqaf2tDDmR9+hjj4ZFQKgMyF+EpOMTDVR6n
r5GlUjBnhIEk47ThBPI3qF+2doI5eT65YL2Wm8JyIb5FPmE2Oq4dF2T2HYeyALUanWTCVFvo9d4P
me+MOAbbieYBPIncJh3rk4jpbAWuYFG2ECkd3KxQnA9hrdSdmTnuwTSprDPN3bmZC27bLWrgAQa9
CWqROFPpvUhxPk9UJytdH4+Wjvyz14ylZsbsETu1BDHPhBgEsVGG+Sqgi+xRNESXyCOyIAzLN8BB
L3FIL1/lTUBCSbo3Su+Xq+BOKxqXRe0jCekYLKF+LIdUhysMBZsZ8EeQN/d2RHdhdnWMHhAhu+gu
lu9/T7F7bRNj7UGWjSLwpnoXvwYVEyGDldAi6qYnJ/XrxVjuSXBaw0EDTeRykzowgqzS/Ioaqa8i
GohAtEz3rO42aXa28dvpiDdrlemk/gzOtuLUWuOj+sXYiv4jrdleRdBBBEqureH4XzEm0hV8ffKn
x4+CedhCb4dgF4e/VhC8lkNKNJn9jNWCHZbZn30yoA2vPRWjoDGAj8bIonnz/I51ngbYNLbVLe2M
0/+v2QHvtuPjWP786798kW7S1uPth9lN/s/lt/d/q9j/Rw4r+d/YpPjjf9XqhvxDg1iku5iasCvo
Gr/zV62u63/YtqM5lOqW9ffv/F2rC/mH6RiWp+H1oconiB5z1d/FutDdPzQJXO2f/t5//29fw38N
foq/nUTNv/v1f8m77MJ6vG2o9R3z31TrruZKje/hcOjiL7LMuS8ovz5uUR7wx/V/oLikPo3djWMN
Kdhi1Bgj/faCtbeCaMXKO5ZsYYELwp3x4BrRgKzzmhi7kmWIBU4ZOizRYO3Ijr6ZquxYdq21L6ki
/vxff/5r0CZGJQ0bv4UvQQ+JlM842NkWAEuTHAqzCY9M23/wKak1VD7mKPbkt4cggmbmNCxsK/vR
9qPu8L//hRmbg8/wkBS6UXmQJYyBRWChiSLpav7vXtX/639XCleJVw/6qqVuPlR9Nx6UNRoMS9Ov
WJrWQc7jnpAdexFpF2o4Z6GYXM4ikgrJQcpKJLYqyllkTXHfmgtbC4mTr6dt6P4p+TWnDROIiIFs
c257NmEqye7tAp0gi5rRzJhMj+zW2CxpdXaPRD1GbuhdxkGhyzR7wJup/DSi5LkNkoLk24JWJh4u
bqh9wHS8r5TNDrs7By0S0XhC6RhWasUeeS9KjE0s+t4TC8Fi4KNO1/2e3ZqdnHBCQ+hWBTxBU23M
7iAWoArHpVkIjN8yvetlRVhzviJn7tXsR7UO3GY1BACTnFuDjXbxOToc6aCOnoCwImHG7yAtbNrC
yHEdIC9JKDNwOuXTthxtXCo9Vm4+WkvNBi0mqmAZYAof2lSthIv6DB1xtyy7BE+WwFGejT5JN+Gy
QgQ540dbZB+NRsuXsmLiBuj16uoHsw7Pb+J9RbdoxxMG0b6FHWzehWH+RNLwAeW3uWSYwrCCsAI9
+p+Mndly20qXpZ8IEZiHWxIEJ820ZEk3CGtwYp6RAPLp6wNd3T514u+KvrCC4mwKRO7ce61v/ZY2
Kbb0cdDICD5pP57tLV3vF7vXf6VT8kNp5TODtNdRkOgg0FoG1nzravqRHN4HOS8PJkvvRhSSubpV
rg6c4h6Y3X1c5t+0qX55rX8bz/rN7NovOqlGTPyYlgSUSzEJK+24GnnnE/15fDdm9635tMfmHspD
AU2IWQsbdWSSZI+xqXQYhve3kiBdcEB0Z+sc6Rkx5A0Kkk5n+k9yCZs3VJsbpycmsfTuzI6KVScN
rBTp+xCTOkxdnW0r3X93keg9ugWsBla0dvpo3eJxQQ24K2pgySrwyGAogrM+BQz0i4bUwF2iTD4s
pVAZy32W0bHKffWqgIfkC3eoxOtYKw50VhWm2E5xyskFCRPGfmkSKoKYnqXu+7cceC7SQMp7IPW+
xECMxET9aMweRViCnW1Sj3GmW4iFtk7GGAhLIyeBEuED/yfQv2NFEK873fk2u8y4GauzIO3s3LnI
xmt9fIxNfyexCzLZp1wkdc6mghYfbsb+z2tScRRLe7GCH7D7BsTH2ktsItr1BG5H14gaKygiEtYU
VmdyzCA9MSGkjIxhodPwteqj0C8GziAKvzHfAYl3Utu8BDkYZRg7DM/IwkE6x7eQiekk9Z+uLT4W
q2WcqKFBTtNJ7u2Z0Oi+J7hmLJIdCeMKZXHesKtwJ1qgzU9UtkUoHUb/BKPH+/W9k85kq+0yjfAm
iO3aoLI/VzbC3MA0b5eiLe50I8YeQtiECaTLQR4Qk8oAXhrCVd5194hV8xvqPdz1VQo6Bv4s4tOj
8IqvZswQafrWCdBKjWS+naPKGhDszrr5WgVLGKTFGh9h7JdJrqijzEdXQwO7mvJn5UwK/IitbR1y
h/aDPTOw4puZ8iFwIOM18rPk4DHT8HzlvGJrCsFc0qXHeucsnHBjNoZniRoyzZUEnDf/DhIEFrGt
nCMc4/ZB+XxR2kyehpGk8WhkZn5gK0XspObEd4zMlsJHdEzSgT7AidN+a5gi7zz3nDZmZMaGtpu9
xjsOwD23XSH1+z71X5eCUOMyRgcsvLb7saiSWNIibr8D84cDJ/UTexcqJdFojx4ycmgS+ZNhaLTU
u4x1qxE/ZOfNTzFmo7rsfwW9snaMsewjHZPkBrEEmxvHvFFV3733zJjCXMurU4fV9iUdtMjSzPGY
tbq/GSd32tNAgZkUND0SSQwV3di6vwZ6wPlS0hPpZvBu2DS34Ebe1MKMXCZNjzPQOqraqhAsDvs0
t8x77A9IGbDyHvJxyC4kAKd3hZnfBUbbUWHaMdGhFk6Q9ccysib6Kl52xojeSbDLOk8AOPJJWrcm
JardGk1kppAsqmRihD7VcJ7M8W60ASt5zbBvWifeMjTEE9V7RI6Qmbhl2wwye1Qmu3VCt+PU344C
hiPT9TiyS4OVU0/fCSpCMrUOT/PibC7z8gvqSsKOF7AKwod/FFn/wRW9tk3/0Wj09YCqyrBc3ObU
VUbgmf+zdDFZk5GAWvd9nLgkLc7iqA/mm07zAfAKkAkIA2StfjJivx95dbuLGXMFRDOQ9+Cau0yv
IqchRpbeNoAchHaT2cXRaKpP34BOM8Um8xmne5+teJ/L7EW63iddIWS5Iv22BzTIE0zNqElk2C9i
5hiGWU2Vgu4c+GkrghBSZfaQNmreSwsxaOl7BJJk2UoAVMuTsDDaxfbIrsFDwoCTBn1NCm7PMJiN
/+8fFoILzPX//LhWN75pG45LmBqgfMf4V6UH1aSubF9+BMJiLVGEoorgsa8nNFE6JV48Mhhy+axx
srIxa2btEb7fD1EWD5pW/lLs4hDRdAwIoSS1HXg6PCVmC0fIHo0B0Xof4i6HTmIkdgQ3IpJLJMqB
NGMjvzfS4oQ3LQ7LVi4EcgCXQku+hwP2GQTD2XIECp/CTbEMtuNWpuA9CvNC/O/TUpMR0eq/ONkg
S2eWSzg8+nOVXqxjiePuNvAmi2IKBrmFbN+bxzs4fw8zUKtwGOePcSuKhvC8Fqg/qlVWdPDrHScL
D5N3VJvJrT+RmeK21rGDwKVjlzcHy9142vw1lpZ+IojnuaaFho5s5v3bXs9AFW0/sNvAbx8FwtZG
UkPE2fS9sDUF+IMOUOgPCVxblRfdzkbNyMeb3Jpj4SKNwsNTZ81bPf7W2Y6igCEdU+YPFfRhn2E5
Ul7sk/Nn7DhfzojjLmsM1IVBfOrN8ilj8Jnk1qdJhGEQLs6U7KpgOluFnd7VLo2LbPTBkcUVXpzM
ytK7fqpKEn4qZ4NEl5jJPh64cv0xMa09ebgFPblG6F6v+3OfRiGgjCuSV9ZnWOrGoHQe8SJ32jLs
R90s5j3D8QV7o8WZcyEKPWzXp3RruO9LX39cn+z6pv68ifVGNG/VbVbd/+N9/LkIPfhh8frleH3U
n5drCGgggcWQHAl2evfnNQaDU1fb0RK93vPvU1/vEziOTv5vDU9m/Y9e39CfiwGd5lZ34VJdP5Hr
Oy0MM5RE2W0ZATZ3JNe/DIZLeEzrEegtZnCI6/V/fu2HSyHG9nj97Xr99R7XX0vTpkFB8fj3/n/v
hhrzbvGEOF2vuv5QyIr5jhGfsJgAwibPfEOXCHh2AIPXtyjaEvSIeG1vY9pDh3kcrW0u0+/ekEFU
G0EfkgWVEo+sX4TT60zoq8iN8UUNMTRS2hPH2K0MlqX5oIgcQZRFjG7pnPyxS0Mp7IMkT7KjYhaN
8aQNdbf3GWegvEd/lPvmazmRA2DmYAMDGWp9TpFTgVukEQ6/NP2BErfajMbZsYW9DUpIBFSgB8dg
KR+Vg92GFPp9LSWTUdH9QmJ6yFob2aYW2yHacy+ExFuB2jvWxE+RU9zXUcx8wc4RFTndzyKTzzii
irDUqkfVtzdmO/4u0aFtu5+Dhn2msO9zaumdv2oD/LRQt81gvxR0kepyfhhxGe5jnQH9pE+bouhg
eyFqo7OKW0GR5MkeBrkyrB7Yih9Dx4408/bUBw+JMB9hN1Cstg5qeekjRLe13275tASlDGErUpVa
qDgLw5h3DMovM2IypLGxoq+N3SxPEHPDaEjwPUGEissbv1lPC6VG17p887oqp7xQeHoHTiFkSCwP
Gk33DLmp6TSvaYIyQdUnUuDp8Evz1amq26FBP9Aj/e2q6RlfwC0oji60dfs1LSnY6RgRDBggZdAY
+mplLd7rlqhx3FxwqDDdoFJDZBtL68NQwZ0pRUT3NqbXnsQ7x0Jra9zLhC8UHTkfdlGYuc1HmzcB
ksCVCJlVjyz0F7eLjUvaPsdmX7712fxm29qu9fKKw8OhlEUGjZYTVGXtoYDvxBrERllD+1t7cpl2
v7n1gPtuESkFkGRgJohUyoWPvwTNwgnD4BKWEAXXsyRSRSZ5cb6VyK236YJil4WrufVBbJn28oIB
gT8ZRGXFTPHUjfGxu8YVYZ3CVyrOFmdtC9TT3LlE4rETJf6rWOcrBlMm5tooccp+eEOGtc+F9sOz
lgoLHE3qcgBvbBsg2nvGPLmkzUbWekHWMJ1kx7lt+nzewtR17l0NsX9t80WjSfFM6E5W95JRCpwQ
xktEjrTpG0udFfWzeFocw4nSKXhlKHUvdHDdKic5s2rzKjKWHn/FWCJBhu4+pEhCSJBmLdGfU+jC
uP5CQTv0FBNlFaX1hEG8epeGX937KRCVynv3zPumtTHhmBlJgp0OTU07O+CUaascLY9BA3U6EoO4
D2tZOZEpjrYJpFAx62QoZiPTmarHWfjmQTQMENlkjsXwwTaJmMeknvZkl0AvR2i3yRN7jBI2J/qo
LnVRfSVjXOI106uwK/FSZQx46L8oVs5ZfokJBL6oU8R3VOEbj1TlBb3wFpC6v22z5rfd8dlMh2Jc
5ttm0lxytvxf8WLeYPyQh7msXXoVOI/RK9640Dx2jIHnsOmRDxc+6NtuqP9cuv6KUM06atikJw+z
caqBCfOt16J139zEqs+0m+J9OYGE9fJVWWjM9clcu0aY8OtToFQKq7bh4p/brxevN13veb10vfuf
e15//3ufP1deb/979/z6Qn+f48/DxfTRLS69Wa2tTtcfI+hytQWMX53+XKR5/z9uut7Lynyhtv94
wP9ybVVOmCn/fYf/v8f+43VKxD3HcfXeGmVFOl1cnnQOIYZbJuXL9XdioHml6+3T9drrxb/3/3P7
v+/696n+33e/3nJ9uX8/23/8/R+vfn32//Twv9fNvRfNjd9GmW8xvVh/pEXuqV28/v/+cdHoe7Rq
12tJzy3QJCjXP3ZtOBggPmct6U/XS2NL3lJ//eGktQ6tmd+vV15vNgrbNXb/egyFOPf8e6frY5rr
ldeLf5/4eunfN//jOf/xGv/xha9XeoukeLMZ/RpMMv/P271e+veVf556VkzYgmhejONYlZeR3vaW
YL5Xb4GS5BiLCQi0e5rZPoWo3pwNJjHOtObN6AMQhv5u3ZLqYG0DMqKSxgNaZSdbb823GLJdpzMf
7T8LwiW2Xp2jei69XdLpH8z3diQyrvHZbIcybykiMb6Xynj2TErLqUsiMbTWpi4ZXraltVceCn+M
4bgcNDzK4iGvi/ZEK+Bt8rs5GkzLZP+sfviZvXeTBFhfunp1Ga3A+GNiGQ+/jd7sT6OW3K0xDgjw
2BsEBu6mVXjYQqBK8f3aBoyqAA2lFdsYRgWnTbk2JI24fo899IIMnTDlEsiGOhD93ZL1vBRyYGS4
0Gl7mjprs6VPCn0rxBAOA/DNSgB8H9uYgKNPW285wXrtPpEd1o4WdaS0XusafR2bwmM6/bJcLHwL
4GuC5z2Q5UNASjGUTjThh7jFlBcQqEIgcnVY/OInQOUzT1tZEjk4XGDxSBj0Vy6n94LlO+wni/+8
9UKirkGHtCM4uYlnJs8JtKRhvC9NEqOBvvUYSrTTWLNKDZ7xXevqJu+0c4Llsu6DIIqD4NsKxs8h
iR8smnZmIm6sBKOIlrigRp0AxDJ7s8FG50CGSblPdUbbMbKIzNCaHXnLHsuKfHcDgEwmnrGTT2Tb
xtHl0dDzjveiO9uRqJStUxshbXJQLJ591Gv9YaBs2peVgzCu6PGUZ3568md5gMaDkAfDyT5nowEw
0jmTOeeclypEhO3uqSjvuK+19wqLfQouAntKmKIGBTlRHplK3QJBsS0gxtPYVVuVr8r3Bi8i6mZU
yHKVeiZMesey2Rd8jGZXm4feol1cSuNgBOMUNjfpWN6UFX7MvCcdcvHTdtcLOiYxKSzQk0HMurgi
WDLzL31pmaWmjUF7jlYO5eQGfwmTgJ/IjGM644BAcgtuqgdgPE8JEq6lhesnjpqiHxHlz3gWE3/r
Fcsjom4NH/bi7kBfv2f29KGS8axl2oNHIuZNpWtoVPR+C/TSjZAIwy2pWefZtKMwaTBQ6dyoBtJf
a476LIYOROAzGhX9FsuklqIC0CDQwlHNwCR/1bXz3XSudUggqAvXeZpzIhMxqGtAkfAAxSU9bDtH
TeHGTkgaxMFxFuQK+rDXExx/mdfRRMXow+ASHfu96dk4l8xmR/YIs83F05mYsAKVVUgu6sbWCywh
sNIg1tQPJhT1Mc7MAwE390WsT/fIpSmBb/1UNYydc50pfa+vB8SbRPRujO65FnQs+HZ24QyvkkUt
IaKwQX8tR8veZoGgEUe1tyPMY80nGdnzMnjHJsDUvqVLQwlihpgwPtwCef8EtUfODsTd2MUYTnbM
GheWFAR0WWi1xByyoSc+0Dc4NNhSKI+QX+RNkbLT4Wi093HrwH9Vy3ZyAtJAdNTA+ugPe+KCkTUX
nFWDouJVB7r5wGZivqIyyA6uVaa7oSWCwlLxcYGWJU0mMWbT2ZEGnmWLqu6H9RGM3bi9PksZKx2c
CEduT0QvCrd1uAeOQO9tengBkXY6xOnO/kmMBdM8+7GMs/jOmWkU5zDIQl2b5JbiTd4U/KEGuEdm
GSw7KN7LzvWSbtdlCc7lZriZJmFFq/gI2rRG8mFaYi2Ii93qGrYpDQH22FDJauSxXWGCD0Lmn3n+
cljchP6Xm8H1S6ZHJV17I4VWRRn28HBkKrghSIMTsbLnrXHSQaAe2MmygE7nmGzufQP5ZTNW6U+4
/0hJIJFvjKcxnbM9NTYOQ419nTWsISYuzbd4waSTduzNksQLWxE7WOQOLGPv8yLGB79I32bUW5hE
cPHPC4IHmkHbstKKi54zdiHVtD1kS8uICDDp3hNM4CvCC2CQsBOyHBQxQZt9DMTM1PAr4Ccm9T0F
oTzhOHmIc8Uf0hfBBYHnW68/jGnRR7kzlXsXTJKyX5WyL4buHlOqyBAzmUFeaVu+evVXpgMIR+jx
A8vWU+sOwORFqwHJg5NluEl6kEOe3aIMQI6I2gMHudQrfbcmaczAmeci3olBZ9FQqDxKUP+j82GB
C950w6CBQkqZ45rPCn5hFM8oLMpGNXsJXn1qOQZiTTAJngM+rn4KPbPNI8GwJpy8PjuXrv8Vp4R+
+X7vbMZUhG6r9Ufl9WRw1UUTjXa1t0scVCRHiIN4JoDYPhUweGMTzhgkmC6sDJ8cXds9uDahXaJA
3qgHDL8cIpeRWSYHM+OE1WjmS+rQsQT9dAKwQDMF1PJWVQwRhWE/aWkJnrDuwqQCEu0tuOkD7Mh5
NkyUrzZVTWKh0WicY8V8wXDAEI7wDXYpgUVaZ1xUPyMurwXUn/ItQb5+o4i90gxi7XQCPnC3La/y
p7bK+/qyjy80Vm4ZwzZ7Y4o/dNM84s4RZ4l4WsM6hmEfj6mXl/G2h1SKQDB/HJPkPne+k9nDyp5P
/qY3nJ+1QQa8XsXuMcFDF3s08Mno/cxHM7IapzyMLUPN2lbUV9qqufLRdleugeLmSBeuvdfglkIb
xoPYgdikAUtsTFFIwjlHqpjEicrUepVtso9H58Ya3eyk6Tr/MaOCta7hl2F8F+Vmd8Or+eci8C/l
xCuSQcreeOQkRpOoxx8yJOzNFoj2Z7cNvly++nNp1g+dZSQ7qZFE3cKBhijvH53FfxYp6xsNQ/b/
UInCzsGHbUyqiWSd711NSVqVU8SgV+4ZvpFRpHqBtCq1wtF9mxhn3yCG/6FyKULNyT9pZr7h7v/u
CHcMrTZ+0BvDZ6DtWVsftM7Jq7AJ2n1cbosuODEo7vckOOi7cX4E3Efwr78y6SlgWc+HiIiEr7wo
iOBmbGunaOm7QbXh2NElGGoXpg7j5Ji0zkACR0z60Erj+SJq88lTdViNLZmfeNnOdY++L+6wQQ1N
cZ9CPgg9wAGwJABiKu/Fi/n2OJjojhzNz+NEDLGhTSJE93Y3mh1gCVmcc7LfQ69JSvBgU8pb0n8E
xdKERmqRO2YzcpqorwyyjBG7bWNJZrFjzLBLcvyBFqrvjWH6r4bOBWtEBTTmBWD+1gvIS9MOXbs8
gCIr6IHTvkoQY6AQzGps93Q7EsgLFtHoG5EDzE6KS6frSDD0d9/hf1CplvhfL8KT1KDU7m3UV7u0
sOTOdR2xY/XLRCYiyL/MQuPV7XrnJQEyVFv7LDzwFxK5G9osTuCVv/h7dL8r3ZI/duFPzX6ZH20X
oEaPJ3g1gDqhFYhhE3cVEZbGRdc8Ep8wFHpoILZllwy7CqBtVBbyvbby6Ubz8Q+C4wrzU1pSTSQ0
8DZVTyb5JMCsDIF12yYBq2RD9XOGs4P2wcVuZ9fwXYhx72gtkc+yPHA6bs/jqiOoLEWeVAfMacZt
ty3fOfxG/lrE5wUTpkJrJjYd2AXVbDt/TTl1Tr4ggHUNzOE9s7edXpSngNzrWl6sNZ5aV/4pVYAz
FlOP3BEdpmU9+wjEY2feCzadkYuXmPMUpip/Cau6tDcZnURm/4YWpUZzz6ID905RCFQNpQabCTBE
7dmekIjXrXz1+Q7OBmJ1bz2BTkNz72TmY54ziLN176IF/U21uDeMlhu2S9N+VOiABeJqBqdVaEqC
v7BcPQuREkVShyk61yh3UwScpbZs3WlLx5qlUx9Ig5iJfaBz8isl76rwIbosRqDvXP5v28Aonzo7
vV/M7qlfTbFjUBcIgXclcrqVKVxEBcQQhp7GWiD+bnrwfB7zJvPFdaS9G4eaiOTOxUTm/YyT8mNx
Sekbm0sXKGenNcUvxHcPo0f/Gk8wDcl1zPwm5kCE5Il910reWT3JbF66ZJEsxr0rerUrpjsxL1+t
ybjb8bTX3DVeYqf/STlemdSNcIt8dETwulImaKE94UYac3rZ9LgJQnsBokGegCCOPrAjTMKPoOjc
qEey1Bk/GUp4NPSkFdKOh5dLbbiMiFNJf4aifpNRAnHsIHOZF/BXWnELrktALna2Eu5iZHu1GYpY
Ri7N6dO0DI+wiV5HlSEHdwgG8IuvObCeRqwRYQcjhUI1+BkwIqiqyfmNqmm1W26thm1QNdjvCPJ/
egTVti01QfcwFDYJ42lVclpWt9jm5z1ZKPe6wD4xtVZz8hu2KZ4kx+Mxh4JKnebT33eQYNX6LseN
hCzg+ujD1GEKSs3sONo9W6aqJCt2QZ6Sa10fuUgJdoHcg9HapNMatNYc0YnsgjiYTmvG7jzJFDkm
2fFuPT1WAyQc7cOANXGb5QC5cnWaAuCubT9+sln9nFJL25sYvmC4Bg8ZMFujVuLeyqA4JuibEpsx
Rlsc62L87ueujTqN+PBOjvOuUiw9SZacZy+LnDJAzhzgfrcrh3LC7Z+HkWZpmeAy87NoiiHtJDNj
O80CIItChBkX6qvVnZgVdN9N53EpQYZqtk8GTcWxPolx1do0B5NsGk6ZS4p11CHADOcaZekZilO7
83xWyczCHGemjD0rr7ph4oCpnHoYM0UXNeT0QJJadoMGHcFmBdtMrmvugYJVOgORos9h/4N+GLCQ
7/FxvlVJn4aec9CkdkvG9RfyoA/HC8h71aqnZu1hSjlHeLUI9asjYybawRNUT6MemJs+I6+CstpR
ajmmrvpKknbftwF8O01vECRnKLs5bjZzg/DPGFDtKAvfZoM6GU8lZucM0kEw/qR9zZHtYxu4NYkt
i7B/JrvRdFYKkjFHy2C/1hktZloHv0tlHRosd5xQYZk6qUSirrOzHmJ20KwsOA/Q0BoWXBhIUpoo
RoDg6ob0yGO2jIjDs+Gcm5Bz2PbTEKqOOADbcJoYM6V1YW6SGPXQsOr8rNq/ydxR7uY+YLwP1Hk3
Coata7+CCJc3oWfWYXYMAA2kSFqmfFZ5ReiJejdd6pq2X9gH/KYR3BG2Tq/KdtYRNeiBZOSINZc8
2/cNk+GUIrTWYX+1uXUkMa8JHb309oXDTKufpvhgFT/sujiPig665XXBk9BfBdTPTEPKQROHus36
8lBwsbWnldiiLFal/ExLNjGLmTxyzux3EF3uKAQI7DLn9260Csgp+s9cNL8wU6BPu0uX+hPoKKIO
6eUU0TqxuzKPtNK7dHCFGHxJxFKprO8E2iQf9Qhmq5L0JVJM4/lov8xN/trH2HnnhZ4nBhA4JCvW
AqKjahlqd78cA6ib1UmAC+xfUEwMjyVzMCpejiMr/sW8B0N2Y14QrMvZeyyn5jiXRQwC7S5m64jw
Uzyh+sBNhSpCOgr1S5nfdxUZcuC1Su5AS3Jpc1YQT24S+aoGl89MDaj/K58/x1q8Z3wDK3fAxmR5
X3Qzdowo2BWazsnrtMNcq4dyGj4zfTxoXntciD9CVe2dEtL2GLjs5XoWd8Yg3RPPHFlGfO/j7wmH
wvxkjt9sl/r34mINkrK+iaHYoPmo8ygr2tsePL7As9DYzUvXp2g7vNuEDa8v49e0NSTdTAZzA0mV
KNF2GIkj9kZtVj96sfppCjbZHT2dadLGk2pCNePJrMx9Zzg/JhvFhT2mNETN+oBmiAhY+Kc6IqRt
OqmLLpqI6hqZUWuWPPK3TUJWpHFWLhWkIzH3n2O6/LQ6Q9+UAxWdV2Qo5isXBSBdqBoiZQZRfzV3
Pdcq0E/XHzh5jD+XaN/pp2QMLoZv1ZElgjWKdDGgihgUHrPmb5s+QaU55N2BJsBBkI6J+J7J/mau
2ORisWPju17JZ0O31Z08ZhOlGRzi2ln7lRAraxzjPl8KFHGlr3bptckuWiz8hZrXgC/v0krlb5cs
uGNCCD1GS4zTmFYM5Ujf4199wnHSnDrd4QhspoWJHvlgrH3rAOd6k8tkbn1L/rnDZQ4SFwzSFkIa
kZTrKKfU1K7L4RXOwHLD2MWw3SU5f9d6PrjrlN0l/Srqe3LP+WwPVcsMOuvETUuiEsZkcg0Zx6cp
kWFVkxzQ9zqyMKME2DzF5praOZn1rolX2zrFLlWCCxKK9B2MJyQZtxU9oWoNSu3c/qiPy7PATfjg
KuSFw82wNC5xiUtyWGxx0qFH0ISjKUp6kNYiTzIrTW67hS4xMVQMmzW73yWu5bNiG4zppmKOAq+Q
pxaC2gklsEtTbVlt1LBfXEbaWFloHXZ0kLSMFdRImzdhznwtDH9EI+AAlTQKGJPGiGyhbputlTM3
xze0tKdiIJt5AASCwhTZjh/Aulh+FL58TTOWGQEhxO90KPcZdhlJECbgFkQIvvGsWjP0cNnI0Xj1
sUTCRwoH/gR7ZyYlbX3u6w+fE/Z/v9b1dyqK7qRN015MvbMf19nK9YeIW9icY3OCOtUR1nOdYPhE
xQy1/cWObKVR/fdd+/VBZpCme7dhUmsSApRw5CHeNYBsHeQ6U0MZUJ3m/3vpel1pOMd2BpPl2w2d
jbSotjQ4eTdt351iTf/vS9frnGawwJ84Hn6gFOBAanOEY6LPZutYo/sNiej51af608y3gtgoRW6G
BydbpS0AGxuC1jB+tDW0Jh9H+EkMhg3Cy4n3/jSR1hw7d7KZKtC9AafGAmlw1usXL6DzKwJ0Gxl0
HFoVZ9YUzvpzmW/NlIzuqfzQO/PbmeGfd82ZHi1yWtk24ZCT3yuSdz7A5z5ZLiKBA6RXgj6I9+0I
ZDV27bwIr75soR5ebHVXdtbDhOMVktqLqep70HOXoXNvLL36QsHHg1MkmUGFzpa9RwUYyfBNRoTN
wRM1cBBtvsCeOmMHQu/KURfU81ug3GAn9X6kgjPuW5AMRapyvrAMnbWeNM+ge2hEeifzhJ0r+jM1
Ok+jSH8kAy51TwsVjWkCzBZnbzCLZySxcypgUzQxn3pdPmQO495enmGMm1sYrC0YrZggkbtuMoGf
5A1Q9gq+1Gjd+X160o2qgRmW3OZGQQkhFfy5RXxNgAoTWVU7ZXTQTlMwltlJb0ABzS3T/gBtiQJs
pbURtdhbP5LoFguwdNcficyMo2UbT32h35P40K3q0tj9rHUpbhZz+s4b3wRwb/5ItORzspxLhf5j
O2SDESXg4Zz8SzFe2zWWRUwE+1RRvRpy3UmBD9kYKNC2rfJvk6xNWE58XPwdII1qO2hY5ezyXuWJ
FjpY+XKwrvSvSR7tXEGbeibj3S/vHVNetMm8Xf8pK3/ubPMFJmbJ3PnQVMm+QXNNoxkbmwQtiVkh
oW6x2dD4FqelcXrs8e/SuF0TC9F+FT45XDEISqDLFc0r55YPiyIMHQEncX2XNLSC8H/T+LejpRrO
gTYHh2bx3uhuxV2DILmrtIc+N409lTFz94qwslItUw5HRyIxTe+ljtHPNem00vEANodxsrY5WkrP
vLHgiQWyehq8ZFuYsI+hoTFmafsNKO3tMjdHj68O1WDR8YJdgcDd9CQForT5UVUN4Dh+/XMdCjt9
d70yLehjGq37LVrAOwA79LgIcCpQR3qt/G3rptoFaX6qkBbt59G6ydoSS5fCy+1l6Q3g9KUWRw1l
A06PjCQbcVIkiNRdM+wgvCD0L7Nfqku54LcvWYMWJe+VH/mFcbK79NIZ7VOJVNjB8tljHMBzknwm
CT4zW2AqHuYwceif5IX+kHrJbSONzbRQRCXgzht0/OhMQUM1RFqINrsVQKqILMvhBKUXjwVUZtoX
unzenGP/9PU+nNzVZyapkN3RgxOLhkQBUDv4Rn7jFEu6zS36L8onYTLIZsqgmvIfNZV3M9otAlff
S/leYzpIa74ZZhXDi/V0HASwKiu5wKH35LMm0EvSSN8VJVOsZaHZ8nfZIqAw3Q8tgeYMs9DpWnxs
I3uwbZUyI4NtMjqJ+Si9Dtls4DzTOCTa0RvkdpLzB/qlClhPFZyy5B65J/MStKJRU7fpnvPU3sqL
O7dc5HExiefrKhFJnfYdA1iwXHecNQPMFFSfjlvvshiAM/nqD4mdacfJ0o4kShm3pqeOFYJLvo8Z
RiMGsjejx9hM+e4pW1LAadmHRq1zNPITmx4dJyIkS3pPKiyaQG5bC7BSbMhH+vfkvBvG9+LH48nL
AFch7GMVgIY+VOTABitgbdYNxZLNnkwnW7oYAmwwDZXEsNRkNzv+d9P4TD7HYjflDAjLziBwQVmw
4gDiuvhyEpBRj4myyXAgQMHSyNTJJudjCJpnzbcPDIao2ixnS0IGtdpN4mCk6QmoWJbmGZ4kBuZE
/5qdinK13QyXLie2oGbFbNgTKr70ZIdi6VjGV6mzV54I0aTE1u/4ZlSbZCQIw2uQXdNUUCRNeuq7
cqZL53LCbmPy7Y3pq5Rvooy/3Ul7SayFZn8DyqEqv2JHHOGrBgBcyveSdEn9sRDBS9kyCg2YjNjV
L7PMmf9O9Gx83E55+o1d/6SnEHuxMzMYu1u6Wtv7HdRgIEbx6jnq3fIgSyJ6bBokFRMq4oJgoQz1
sXJxC7Q8H6IAk9FH2es5O/LsA7TrPaeGOlMXLfNuGZZsFhAE/0XUmTU3qqRB9BcRwb68at9sy/Lu
F6LbbbNDUQUU8Ovn4JmIeVGo7227bUlQVV9mnsTV9tfFAGcmxp7s6ZnWg/Psu5d8WNDkMmHqAAYf
Dz65mfSfmzh/mwpCV1N3a6o8XEj9atf29OP2WbAQYXei9aD0JdOb8rliYv2UR/q9kT5TpmHH/Icj
fPSIHtNs+kw/NV73MOCUcLi2NkEZvUYuha2R2rGi0tseP1LUeuMAJZmvMFwqkeGD5gQ1puNDbUTr
qUpuEl0F6lwS2RcZfsbt+MiNq7T5scmVrJhNkdyz2cNKj96n5FGjokFn9QD7dpxrZbIAU91TFzew
LFogV/R3L/Xe4An+5n754rfRxbXTJ6QhXtY79qcPc+mdB52z/x9WQNRXFX1KkHAwXbjV/OTUJbsZ
SgrWgzrXY7/LPOcPVCCksr7rtkMY8YWI2gauAX4g9sotR+5K4IJbUlgtfUayQ2tG3MjMXdFER7CL
u4K6B0ByE3WsMjmEv/2o7oBC0EGjy3EAF17eIjCAn0+9+l17T2oePtuM79bQuuBVKYJYLv8GhRms
Fd1I0CS/B4fC1qbkE0XY6Er9wl+aNJbv2LucBOijdCYHf2DtL0YOjTbQPEzlfOWSY+6ime9KIvP8
Vp+ZzllPF+yW3b93hf9Vj7W/dVqqzNuOa2mUYA8jyVSrDNLTNDn7Mu9orlGCrVRBqECnN4AerGsW
zosp/BIFAjEtK3ssgp+ZwHmZArOuC8ZYU+NjXBWXBFvgrnBt1FRWNcH0Ykuh0jpIgp8C7Gtt9ruo
G4BhTMzdHOuUIo5NGYm+qOnjveGOny422hNBv0MzuueasemKyBOAvgSvMTjQL2IED7E+wvl6moL6
X2+DtzO76r0bEYO4ulfS7klApuQmFdE0tlnXqJ+hDVJ5IsN5YxkBs1ZrPljsYtNZ8NU5a7lppBvK
y2dCUC+RzZB0GvxDwrxtldHavmE9oa5dfWSmfF/eJKjRgPahI48RhbyT12xpx7pgC4qtD0/xZuVE
ewzrNXAtsFbQDTNCfRzIKL2BUkUY++xUBsaGUbcnK6Y/e7mtQGiL110RvzEF7DeG2f5Nau97tr9y
I/lh7f7jexcIfwzLpvyBT/Ulrbi4y2K4heXVt3G3ToUykEnJ4Pg0oSX2j+k9UjmC11omwTq+RnNw
y9F48cQYj2YT8nmqKWYt2oNh59dKTQ+uXY8rR2KJYLrTolKhaTD3wsUCWXRIDpZt7agdew6FsS+V
8ScIR2B1EeJs79/GuuH1C1cTeX5KZNu9KMZ3SFafU5T+Q1NnRAB5UJA6+ks+t1v7r8Ny4HDXyr+f
Iow4HCTY6OfsXko2n27Utuw8EWGNQ2y1yXY0J3dn6vg+p6J0X7moWgSOKMBhFr0bOu5Eddeua4Cx
K9058yVMll2deTCr/NVwhHsuYnNPso+3p+XGEzQ0kafVQ5fhJUN9wMAf8u+HFn6S2XLnTTgkqBWC
/k/b8u78rPJWY2lcCgdmSvfQ0bi7HG/8kSiaeAY7intHsQfU3bQfUUr8NI8Bn4VABWX6nNvmSRby
3utADPTpXvbgdjQwZa6RRJLViUInOQy6ep41y3MwVD/MEeDT5T9seb5FavMxccc/kxFsdcVrSN3J
FdAsOkmBCDSmQB0oYt1UEz9mFLKjk8V4jqfPKfcp5WnfdSU/B61mdtW8QAW4llXqBAcISI8tUz74
d99lmtLihGLOvIpGH17QqWteRsXxfYj2Bqr6jqnPIfX57pgYbqO+T4P2LZAlAA8UrJzxaRR2p7Lh
KxyzZ4/3LxvGeBdU8ixkfutkeXLHZBs0SFRDwtraC3FrGcox4rM4KtS7QA9yG8f1X7fu9mzx1DZv
7Sv843JF2u4Z8Nq69QIX6Hjxoo2a1qPpk0t0OJCkmibzUdZZy74u+ooy5LKgJ+ky35cOP7Gou/hg
JN1ucXMHKWa/fOe74qEOJdBLihvcBkOES4xmR1DpYCmNg8FiggK14cvi5qfM8EsCDQ8EKTzFWMhu
oOPl+fiT9flLWfB6KVs8TFX2F93hSgXiKalpeNDzlikjo6Mgo4AJRG5la3p0AZ7wWiUpBJgk/obV
gbn/nBI43bBvc1c0L0VTCP0+YSsxti92QWq77ad9jyFw483lPxtxGp+AODjEml0VvTtx+kkh71/P
sh60YN+VLuAThkIzvvTOT/fLS2nJ6WlKFBDImDIu4Lsd3GE298mLG7F4sgmFwL2XLb8Ng+6zg4mL
idsrarvCw4cdO2leZg0Ts8eNxzu3U0w6Gxx7LRKuRWF5RPrcGYJH4TunzqE+mx4NQd8ZvKFjPHaX
nPnz2g3bp9+rcICVtbKhuqxM+63DcAkU5Kybftt51nsblcaDxDTZGpo7nf84p+mLyqM7s0T/kwOT
Iy9ugFZO3FmbriDFzaBM1eXWmxEZJm/6IfxxnvJpQKZNOO53I7YsguZj3ZMcbz+l8hz0X0rlTI9W
dGwmajQ+fHfEmuXllzEpTEJjAbzEpp1OuKKnk8pDhRfS+plrKdacm2xQSY44/z5kdc9UpGeKhYsI
vntXo3bbCBHduNQIgVlal5NNCrQFyudK+x4LaL3vtMpAQVvZWQxxdm7pPTvg/CNBaNBN0sR8eH6f
/k6gSF9REMDbA/DKg/+dnxyGjBTbdfWxtFvzEHtZcvE6zzjTZZFchpydiJWII5tIY+9N49GpTe5T
URtFJzacUDsHpiYz9+QjM3SiTgFelt8pWcfljfzFw+8f7SRE89FxtvX7PMS66AcnAjes0TqneVph
kc+9gochHnHbzajuy3+zAV/N/336+3fcHE5xDnCY0ATJl5HWnhFYNdQY/NC/D6IirkIlBE7w3z9n
kHhNeA9l7ozncHG6pB2HKBWM22mIinOW5iwfv0+7qryxPJMG9HDx4/3BvP87hUviA2VI1TUHvxyF
dnjHflKO7gbSlEOsbRC3CAakMaZU8nbJnyqogEEvD6KDiUm/RruPJ/0q4IXJkYKbCUMZgWj35kjk
jL4/1l1JTelAV6mSYX3+/SP7yUuqSvuoOm2cpZFsnCTM7yGccZjxpnxLi7Z3GS0f/2ErL8Gsr6Lr
/k5I83YIkJjsUv6UinLX2hRGFGqiecB0ANEV8l/Vm6+mi2kw+oOLE/YyojiWyn5vdmZ0CpZ3tzSN
54lyNajyxMLcf33dL5/yaTdLu/7InWqP9Sb4jFJhr2EDfznhmOKODBhKuRU5/mbXwnuKBQEtgdq2
GVM74UwSvFrWbOIS5BQfJDFjypSmu6xWOfCM4D5sHaqvinA7ydrd9YL31x4Xzaw0xUnPEXuh36e+
Fy7AjHLb09N++P9fsZa/F+DvWWk25Fyd85cZdckuGD+TmGKMRIUWxhV96Hph3TUKD0PaS2f7+zbH
s0DvabhpUrYarQI+/G7WJsdpRPHNfcxhIsbJ4mBZgaZzrZJZMjlhcswszMeouDVaXoOAaM9Oqxbn
fiaX/VNxkk6WPtnwIEhJv3tDrw8iLb6ShFnbJGlICfF+EI1Zjh4Fa6yCDg5i8N6aHpwSSkAsQYvF
QR6dEraXmY45OOfZjYwnve3RtPczeisDiktgcg2rkSHxynM4Tpl1/jOH2cGhf+JQBOEdb7l5oO1x
nQqBD8cuaXgaPbp32OeeSIHCXORFkbwA1ECyzRjOzMo01h0OetrM1LUUMVtHP75oihqwDPXyvrFp
0OnDCuIomPGtxR1cxHNyNyOHnYMGFmE7q5NKpovk0Hyk2Wc1Vago8+wHJEmTt4DK+Tc9Ne+mjZCV
0D9DtIl6QaRxipgE+ckkl/5eh/ukbJynosPCVrEBoP7HP1CBJx+9CreA2bZXA1qiyN901TYn3XrR
I5G0f5ESxclgJ9MIDpsYesUwNo9WwiygNWWyx7tpnjymDabPYLYaRbSljpReuHCWOxM0IRZs9cC4
+C7EbsB9fDxIbWFydk2MYmQy9lQPv41Z/ViM/ucS0s5GREAnH7G9l/aNLTncUz/zduZIM54W/riy
MJRHydGqir89Z/PN6JvEFrsldS88cQc5jhsjU8DDnKASxpKjXDtnn0413ubYc+/6TodHy+WLqPcI
zm4AO76f/kE3bt/6zJyPqpXbssC7RHSte+GsYp/hdI7LDK57iVigwTU8T6H9KRfwBebF7lbR+FC4
7vxcLQ/48o6238QMC0fQ+amZv+I3uzQNocvEoQ4upNcCqdnYlLXUROqi7IGRzxV6S3yL/KuLf/w8
GqTSaZ/Kdh4EDyyxmJynzjf2SDPcapzpLxXGIwza2N8rl3SlFuN76MckzfnU4MMXh5H8MB0tISPf
yhRfCvSe6e1llVo/rlLvsJH4CoNSi5IhwIUpwnYE5XkwFtykL7DcaD64z5Xj3gMhCY8cWk8h1YLC
dNyvLne+JqQecgbjNW9mdSn66akti+jcc2LHTesfy8J+5RxCbXFt670b5dMj+ZA32FdARabG497r
M8KipGPraYIYlhnmt4gt0i+hgLXyParIphY+p8RAOc/xbDw2C2k5mYB9xgLRB57lxUyxAkQqMp/R
E/8BX9/wOSFLmUW7IUv0h5mlF+Jx6m7M6PwtHAafhjy3uL1l5cWPsWHNZ+Vzl5iH5y4cp/dZRXda
VPmZO8VqnMN6G/nwF0azVVfL58zgSRfGH3VUANuk+dqY9nYWZkiyfWZ3amEl4/zBlGbG6ce2MbvH
DLAKbce5lM1iIUrTUy+HGy6u717l8tKEpOOMeoLAfCbcDgg/rOi6rkP4OS4A9caajKesnh/igGtr
stIbZ2tKQWP4f45J8py1tFn1ACWP7hKTCFsZXEzFJUHL2YL65XOuB//Lm/zibiBh6SwdaiWR42uo
Bo5NHal0GX8awi7o18BMWVAhzFGCEUEa4QdpGWYa05Kbr7B54jVAX28GKricBzmCfqhts91HIjqg
0hevth985pKD8pj5dxrtkp8Z9KExuMWhzv7lCRyQQX1x2ki2HnbEXZq85Y2EfNRliDdlVTy3c34m
bc6EIgiG+5a358D5EPB6WIEJRQe4L7zjHDbxa+37rLEJxl+3E/5b0yOStw5Vn3hkCT30xUj1LC1E
HIDzjYEZDKSk8QZwGcBhoFDHnIAxbJkRUcamn/LrbETvYksT/WXEzFVXfbwD7URoliPVQ9T4lyol
vmnYgU3GarQvoSTL34VEV8KUvHznJfQNSZz3Roig4wVLy7TiVydkABWn/Jd5gXm2PdfZSd3/AwGW
3ctuzO49BiIpXWF5m0z3OBz9XcDRcsdY5FRxmWMvdwKmASMSCIAKvOBUe80+a4p5VzQG/EQviVbC
aqpD4dF5KgBdDEYXXnwsi6uB+pOtMKuLIh/D+NrJDp3Io22wTO4k/qF1kbM1dnS+tTKv36pBW1dd
ww+s5eb3QU72g2k26c7Eca0bcDrcfMOvXvTWm5/UHJRCsCJe/6Xy6VTOSIWd6tLtVN+RjmiOs9X7
/wa/uYtlviEeUV1+31/bjMSGkP+KfYDLvFYz5wogdk1MzDd8yLmUvFdMPS8y+fAC6jsqMh1Ughpv
VR0b+1hl+6yBeAiZFe5nbA70GNTFhj2Is4Xn97dVzwmQmgOmY34peD6b1nJ/TOY4J8duyw0mXGf6
FKOzI+h3pwYvvdjtBJy4F1yGZn3oZ/BlEuJroShbjXI6O1oP4RUvsIGDrz64hQ1VSyCgSIYB2rGD
J+IvTymcdbQ6He3rIM+58ZLd6O3hjYoU+yVgWE4+hDbjxNz8LiMgnVn3XMNYM5snZTw64oYBCneh
LLyT2ePdhDxnb3VrWjsvFc6+ySiyyjwmTEap6WrJJpy4tX4uYsLi0tHee5SXj1WQe7tc1862aZv2
kEmUUWiTRe75f9Aw+63MQhqQjLVwbGPjcPinFo5pVpPJA004Pd3gT3ZJCKXPff+558plho+ztLKm
bTajQUU9BrrRmSl4MCUSrvUQQU47GYXeT8vbZ+cKDkE/oQVysu3BbEIs+YNa9ERnwpTMf1yUlm0b
5d3B5RdigJ7eqAWGeozSsCHN7ZxcEG60Fo/qVNR9dPW4GfShr86pOXxqoPlDFyp4DrK6zB1RM4Ph
LIkWA1+ocunKQ2TdOfFbl/cjyTROmPkUXc0pPqJet7TsCu/gxiZCnbbkIcQgS7gcLyugE2IvBJKC
mIW4LZZvpfHjj2FwQhFUexXa564PqVYC1zHrkSIzE5tHrF0c31JyUCZOnndxchtngVktp/xMhAw6
mE4cIsL8GYsNros2+YghGavBXtnRNMHXYvBOVcZwDVQEmCgXx5S5Grtr82AxbN3YAD341BQYnABD
wVAtJX0F3XhEszYeCxdSjwGKQll/G2GKH9sWH0XcvmH4Np506z6nGMW+HeqQKrfrNhXj/DtXF19R
nPuvhUlw36um/r7MM5BQvGgr8uPW3mKmc0vDmc26arJ/fvmYtEX/Pcwk9/WyJisV3QzFfgWgdHg2
c+HvJCOqNV/9w0UrLzRHAYSoA+LlI1nxucnTIwzVK2mxndMHwdXpwg/45ZgX0QngjiTFFSQmbN4p
3kh2T2e2EN4dSCm9qXADsDvW7tXxrzmL0odu6wKlmQklu1cEicjFacvucbAigSKLqTYvyvXAi78b
NO8Cu0D36iH6oiPBWC5q+9tH/Nt0A8YLTs7OuhO4eGxrPjVG+jbTj3hsZBcdVFf9q5iQw5egTKt1
aFLL2ipa46UY2UT1cCl07L2bFutNErmMlINmOtMP/FMUikajAJxaiPqHFmVf07DbmWS7dmqS9vZ3
1RUj5S6h9ePnHXef8MSQ4gMnT0GQPMPF0hknNvAQA+z6rUrw5giiZau6rUxq5vRV0ux3spw02CFO
UtQ6jbecSNLm94bsN+ZDqLxsRyUeXj1YiBtslEvxFrc20XzP0Eo3DXSsjBvu0I3DaTZJ5Ii2f4hj
bj4iYbFI5/yVA9FwoRxub9WERqGAOJtx7p5tiluIRXdMcwpMOowNcLx6WH9tWuE4reYEWocdYzPC
r3WG887FlmXGgXX0TOfCkSp8jaNPMMnmib1tesSpz5iMz4pSXY4qunBaozLbg9ep79JbqJHqiOnI
YxO9KK+Kj0wR9MacG+sWp152nhZrv2XZzV33p9IAMOKcOknPcVfEJQAGefpZVR4bT6ORL41Iz6HZ
BNhg8Qwb4egyrbLqa7KuCIxin2dVciNAuzq4xs38YExIaA1uklz25VM2QZG20G6ySHZ3oIteaP0A
dmn3N7QrTTYCq0xSGPOeFNhbWBj1lVdmnQQLKnLqhlUQlPzRRp5ATjj2yvO3Y3jEA96Q0xPEvjqs
RTHpvOUVXRuJ791bidVvWLXzS2ihQ3U+LYOF8t0nX6sl0pXtc4s8g/Cicd2nsX8qmiKG1uAbR5s5
5WoY4atplXxMdMkQuR7PU+qM15rvUBD6xGiUWsekMY6zO/XbSNjqo/VuMSyix6xG3lCj/BdoWulV
zeGM4UDasi4L28adEEpxsGq9s0uTjWRffMkij89xljLBydk41xW2Q4Xtbw33DXpNX2kyoeZPm5vm
reg0ogRZOtcIL1Uz8Z6Q+4UhURH+bW5z337nHZ8IMhzVdy0SZpT0f/ju5PBhZzhSFXQcQs7CuE7W
cYf992Q6drO3TYnU09wLw51uLnymrZ2Ph5zhJOTNp6ZBV0sCasDrAhOBZ4lbaC8e864i7I9STzwZ
VUsV1NNYP30LLTx2BjrBlrcHpl4GSws/15CO5tHLzW/igv3dGOlHjfMspvp251QTIO0E5mfEMiyC
MTiYmIFXvrTkYxfiR26slgaDZBbr1uYAqU3C9biaqIocFdvNvJo3BnwuTronM4+zGwSwJ/poQhjr
ODHnARwMrTpAieO96lzIY9SDpjGyIyV9PVQgQXocw9tm6v0SdLsb80XM66sgq7lFrGqyPw/IDGRO
Mafjec7ODWvq0RePRSusPZcH7oqm5UqZ1XfJUG7jOla3jYvLkGTursmKYtva7l2TU/LbJRWJEjSz
Fi8hvtR1alIxpbnRNl1zcKiJHhxyLiSzQKz09lc0jgKn5PzqGCWG84gpYW/gCCDV0CKBut4GeRCv
d2pD/qs/y0ZxycXG0acdx6yUx9yKJkzr2MFdcnQgIDVjPW7mS1/N7uOgQHUXKWf/YNrA5ksviRc/
daPdHmlEvKeOmgKvmeB/04XpkXkLiQcS5qt+auOHWSTUm4kM4lePzYuNGSVd6U8c9yDqgYVjQ/HB
Q9PejBpWmBcmB/a2Cy1/5WbjSQy92Hk1Ctjkh/bOcmgwKkVBAs1gDuKGFnOxsdql8pPTTLuNxoPW
00ULcqgA/wEUYOznAFCxTTiNyzmOZVuruLxAWTO3HQ5Iq1d0GQTOZzsazTkeeS8dgL5H16r/uKDk
78hm93eFaJw1MheZNtMdLhkWnMtYZPfOKMHtL3+Kmn2N8e0cBxz4YcaRcmKgpVCsezzAY6eOGpA2
7xaZ9EjF064rWrl8abylxYdGAdCBm0m4TFijFF4p6NZLFWZXGwDVzg1n5HdwqPdOliSbNJnkAezb
Q2qHb1kUlne9Hd0TVxIXH5waMyXL3dq+y+mrLe/s9I/mYnnstPuEX+dhHKcXgGv5fQO+jDqzZWLy
Kqq5eK4LI71SyrH1KX+6iFQ9zWU5Pg7Lalqk52L6jRTmINF8zrfjFG1VHbk3d9DnUOLlnvL52Nag
BWIk5QNgXA4itBg4iiWzIIVldJJcim4/GyMKzr4MOhi0gcvdLyouRR6QV2+tY16IYTdbKWhhs9zM
TlgcCgePT98Z22nidGJb/pc0mX2T4cp3Dgv0OkZ+3JUOHs/Inxx626y7wqRV3KHfILXggGGlSelU
qq3UxITmcygvU/KAg+IUWkzYzIT8Rv8EGdyoYGsNmSJt6aB6xt4u0g3hUQl2DqVSdIKpFuf/oQVN
IQSB70yHFg17CMy8m3fRIHZk+0GCyltZ6n0RK4dA27ZyarH3Jw5TdYBbqLOg+PXldKkMlDqhfbEb
PXHrWk1Zrh/F255bMT5Q85hFjN4yyJ9Tl88bShluQTNv04Hon5fHf9PZVPeO7KEclMNdPnAey7Pk
LnOa94RpBf8uTQmDk2uYqza5VHBWmWdrgP2WWnVENTBzB9nVdBuTYm1kkdmEK4vUQ29p06XlDhKU
Wvexns6c0lsONi7+pgFVl/7YelvWwQXd2dwbBXHpoB7JUeFTfizNpdEh1qhJoMUgJiImAyoDr/wn
ba29U3Xt2aHSkZOeTzVaxEaI8j6QWKTltnSatqvG6cSZkfs9XABzbxlEcdOlrTYOidyX2WLC5oBy
Bu9+KIbWO0mNc8+foYNOWY4BySc5L/ujBIp1abNhuszs/tC2FgHexr1sV/56kmG1Y3Fz3/NbJvt6
a7gctKoucgGgsq9sJg6zKdMi7FIoBjWv+mliElI0uli8+Zyj8ZKytyILqCyCmgrC5NpiWdpwIn4R
hVGuIWhFu4z647BTD8qiUsJLQAQPPcI59G6Goww8ZPFSt7gI/Y7cOd7pjRwdLOR1qbazF2iSwrW5
n6fytY/dL/B4aLEkdEILeaXykK3NqrrUHXe7VFrOsceAjHMoKx97U77OVvdROhx6UEfCvDqNuX9U
oY4/Iu2FCA4yu4/oWIlEYj3YOMEw3Xnup1+RMw4a/gf4lAoZaHIWwPRDihDx4OLqD7NAPtphDNGz
arNt7U4di40F1T9YHqieyY+eHRL6Vh8Fi/ghnAvzHoblfB8gUNlDEu8zXFJipWYWg3GeuZFnRnrx
q+plIL8HUrShwy5yyvPg0QQeg+ldHtBD3P8+QxOlMgktzz1pM6CGjB0jLqgY7kHYH8KANS8d8AdX
Pl7ltA36Q1a2j1GV8JtRe2EmQ7ppGLECtAAEm3oGmUkFCSX2ivGOYPMG1Za2FoGE0pR0G84TZF0Z
koap+Jixf+QCagFuwWHFD0UPeibZp47UeUSFsq52ABFv+VZxtWPsW55Z9z/9rP2SUxbvWmmxJY3j
cOutPdsw7oY+yGCHOu2e0/pmiA11qmbQLIUKk71nzW8gUpJLNdf3FePGw6wIY1jLQ4D1eYPy1KxV
6uXn34fAjP7pNjHRNmJ9QqCfD5JXKAmH8cSPcayneZO4bOpSKjuaQryJLAb3aGR7oE7uToxZANYE
HUy7HD2rBAusvBXTQzhGaDwxM6ZYgbCgZRAfV+Gdy4z8meWrPf02f3Mz/8QVwuyDYd6QeSONsrFe
hZruYZ/JZ4aGldZtu/ZHD1Xc25SdI3fGDOAFdnSekd1sE4PYLs6H1bKJ8133TwpyU5flq9AuTboh
bk1XE0ynop3QIpndsfOY33H7gaTvEIDsNEVEnrvVc/+VK0l8qaEQg7yo11evDN9xjTTYACp45dR1
46AyZ4w6xiUuAzAY4ANpq96LEUwKZ4uDbQVIjol/UimbfFHw6jTmVxlzOsv1ykQS4jzZX4IUE6gg
BzMjf6YmDsl4DD6lC8HOMwxyph9GYVb73vR3rRNK7iGY2jInosxvtu9FNtxRsgMpuHx1Hcl1beuP
NiQdK1zy3dhU2MRSs8Md+e8UYnMvSuYI/Es6cT9avOMUgHpiNUfWk8QjA8U1OFFl/cGnyKNoud97
RfhN6ysCqN9+xgPmXe4DcKXFGYuP2Jbul5dkL2Uejtvg2PgMzauBNyT1n11NYXblAmeKPZ/NR0xX
afAZR3TSxCJ9NgLzmbkTEWkFPSPBidK3wc2Az8kqHpPtGQFZP8yYjDiugD1Z/J/eNmWmgUXpvl7C
RV0gYU20yWqSmh0mt7isBBjk9iGHmBpB10hP2dIjCDBq3WLMD2MPvxKMjJgyr3WV6HOXXgvwqn30
NkUEmBJixKveZ9c5GjeqCpOby7mWShpiLMlcgA0KXqPZAAyRvWJXn1fu5F4BmV2JkOyB3bxHU32m
U4yGzrJ7aUXwCZJ+3XZGuA4DhGon5FzW47+1iEIq0rt5RtAZBAkyHYljnNV/LEpUMErrjS6oiyHj
d+4z6zGhPcl3gVeNoYnjMEq3uU1LM3Z1DPBcDXxauT89lCViPmfgdW0Vcu273d517RdZscusz7Od
ucTzHFb4BeCeyH07iUfPw1jRVOJo9Dip4BGsZpjBIH86mGFMnm2Fw559znPtHyBu/Bkt2qWzjkl1
2H70jYWrCBO802sq5yR+NdMunzsjfvNL8Ubx1Ies81tsEtMnlocqmYAC6FBUc6/clMAoOJcAOjDe
dWn/LG4Uq/wKys7caU09bJ7cTQAnDx2WdGd0Ac6qZNso/872f/vuzBO1i1/U0/5RFeGgIskvRpff
19p/IhCLI6XSb5hmDgjGr0MyPRXwaUMy/2HBfioQAUeqFq5HmL6EIzARLQn62Yt26kMVyj/GLsw3
SpFPHjl2yjo2V+OSrOOw/aa6IAHAYJ3aInyhIJUQJXkRa1ZrdjvBOsXwvhvn9gP1/CabcV8UEWHC
EFNeEniUBbCRdRd7OvXKVCKtPQRsPKbtjxTNnynSe7/lRDBZ5lvAhAVvmTl3B6hS8SHhtlimeEdS
K1l3M2ykCjKPG/0EXc4AzwLF34/4oEZkgixXF6dNd54HqiZxwysxt2RtVTCxO7gpcSoTPC3FSyFp
+pEp6slcqsvkccqJHJvitvyhzu27NEO4LzL7EObgz5oEcx0WDXcbJeRJKAim6dkSn50/Hlplj5um
lA8VQLioydBdGJBt41tCo9aBFsLnGrYTJ3+chFE78UaAUCaO5zFRDwqQDYHUcm94+B0q5s7bzmv+
BKnHJI3O2lcRBOgWOZyr2ePwFzyGFabSsif6XAEy4UTJ6cyjBFbg/Ets7qLG9K1HakJ8audHOsWr
SFX7sK2ojMJ2N4SI1gwJ2JdG27HJg0ciuduxs6mBGIry4sYLlm5unlXJKjGm34pioJOrWPgpYV7Z
5GqJ0vNiJFHHL1o+JLEktjJwb6aGYIcRdiuq6sl2wvZRmRmzENltw6Vzzaj/dN7VbAz9ZvHhKT3m
jcQNv3vYc7lmUtE7y5bie2i5ElowsE7ScAfGx6IQhYF+ttxx91SztSuz9XFNOv3ZSezn0opu0MJ4
QxgNgk7zLrGpwp0lpnLDC0NLr2eOzfFXr7Qs6zVXKSE6NGwEA9sCOep3Fm0bsfUN1B0VupkWSXjF
6HUOOY4Xz9rEO61l+CK8ayjcD8Z18baaeS0Tm93/TFGBNRUP9MwSBTHIx88WzOmcQSLHVjXziS9q
jDwmt1jLpbEXux81aqwUX0XL+8S87L6oC9rq+joHZ7wdfDZczCNezIgNfl7Frw3dHhgr5WMY2zeS
M5i7fXgsnn5AjvwoZDnBiQcN1ib/hoSBYzjxYe3IJLT99xytZAuRyaA5e+uhglIsIdZmisNaDNVf
rEhcFKP1mFPi0gzimMwknBiXuSe1PPw+m3H8kOg0PnI38LbBkmikiZbTwRJwbNoCI9vvU0CAPP3/
//p9Fv6mIH8f2IWNYvF15HBA6Q+rTr/Pam3979l/KDuvJcmRJMv+ysq8oxcwMzCRnX0IJ3AW7sFJ
vkAiGTjn+Po98KyezMqaqe4Vacmu4E4AMzXVe8+9fu63D/+7b/n5ues3o7HIDz9/7LfPkf4DQ2fO
SWqffTwNi3jt5z9RIH798PqF6+eSP3/h5/clUb04hpdfk13/8+eX/v7X/vbnf/ux/89fe314v/zM
zwce22b4x+P7+Rd/fPK3P/nzZ34+2f/xW378hus3/o/f89vz//lbr19wIrPZpGHzFXvat9Ed/c1k
RpsBSeiuzkamgRn8d1JAVrGsX520LrbdNJH4KixBKOLmeold/zFr4ATz0vCfsq/0xMZdmzW7QRbD
oU0/uL0K7JmgVkTijge/w3tcGdWmGuVLygn1kDehJMZTe4DI8a105nDbFBRJ3UzXaGQevooaZIhu
nbP4uXD8orI4/PwnSvthNTshhgM98Uo0W7uG9gzVboHwFvJJ56ZeKtOto0NvAX/oU2LZ51okj9oo
p6051Ow1WW55XV0rL30bla12Zqivw16kHtr92z7qqsMwJPcubnQQHKjs1GJj1/Ms30UZoIDReGML
yLZ5rCH5bAIAlte1zlqaqSBA6oyBBkbMg8J6tKcPxMEVN7u2/GOGfseQ0sro0PrtwZ/vAy2UgNzQ
5+mfrjfPbJp/3KBwmui56Bq+pRq4FKUC3sd58T6i7CAk6/qf0oBiYOKCdrr2c1T6WIRtHdVg6LIN
xYKA8Q6b40RaEeP8F8bBNDsTZBfgWNySI5ZToinTodQPGTCX8T2SLRKnJN76uUkoOd2r0tiElfYy
YwxZ0ay/6zrYW22JO6KPPbg2vHtdtlCZKGWBs7Al9qfMGA4hqy7nA8JXSPP9qFDWLKeQU8RZbmNo
CUT026HrOq9P2wxjzz7R/Z1PtBGpiLM6DUerjLCEuAHno+w4AFwlzJ3Szwa5skYFzNjE4HzGHpxn
SFUBhTE+DcenNivQDmpiWBFJcWu8+33wYeJDRp7vfCHxcJWqsoH+uSQk+qazLkWYobTsL1yM/VqB
y03qwTwpo3sJxsXkSZ9678jx+4ibihfnu4NImTFifPDNmMODFn5Oe/VsjPEnWr6f8LFw6GbSkAwt
zXhoojeTXrHiwp1hwBCtghbFUGMYd5LsEsOKdqXeP1jG9Dpb49dQL15jsJ5xz+a6lCUgQl8qKN0i
nXeZchB15v1rksUnMirPxVw90XeXJyAGt0FHSHNlxetMMN3X4xyVEppiADJARmhcxfvmmOZBuLFw
q65yMnpi02XAmZtfxACcq3c4GnOCO9r5FlXXBB5gZDZlDs5hSBLOWMFUbKTjnn1AmTdVwdErFq+W
5qfrBEnIilRDNNz9PQcLrCqi3OuJeB6II+21Jr8z8UVWof3Np/mYlISKlvijNtEw7OYYOixyS/At
mflYk+fglYJVZdA2qZXd1wO1a9/hdWIEv8PthpvTbzdaLT804Hp03B6suL4YQx8+xt8I0nkVWowb
sG8eHQXq1E/Q0mBaSygBeufZnKKWN9/9VkgoV9UzYp5DohuvhaD+xXXyAY6VBISqf491bm8LwSe4
B0TpLmZAYmAQ40P+skEk0WU6x5Qty3zI2lhgK1a6E7xMrdA3jR56jYkyFiSRRfUYbkXTMERLecCB
rw40ck6kUn+VVBshHV5TrQW1CJ6ZQ6ubdCk7FmeMr55Z8o5jU52hza8iwuKKPgLgFtxZSQtoZjoG
5ZeMBYj0uak8Mlw7ZCMq9yAaz1ZES96hptrQx1iregxpko8RDRNJ8gKYsGm+jUsqahtUUTnySAJZ
rFJcIFBRkveJt2SVIrdwDP1slO6prLMtkedc0pxQuCkCT2gkMA/JpbEma8UZ5+yauQZEoVcrH9Ed
E5qBsUv/WXdUujd6+zWZwvsw/LCs6EID5qZZLFpQkAcSfowwB64z7otO7f1I3Md+KCkcnEuaL/Hc
NWm4TXmh2jq4+Lc5aufP1TR+GuHgoutWhwQRPmQtIguN6DUgxFq1NID1pjm3dbwp9PZLHTI5ablA
qPoASTdGCm3GaU9yGl+bKrMOrQvOhBlvCjCRziv4IiybmfiYZz/fZagDb8Ti/lap8U3PoWZTb8/3
Rea+z0u523OUXxNDdHJDFBwpEFbdOdXiq6/c1xKU3UXo5W2CeORGDw3PJS2OtzxdYT/ZwUJN9vMU
vrQRwKyxfHdMXFcDuVzsHNl2NpNP6Bo1QD/TLSt21lGwYko6dq58j+Z5XoG6bfr3MiCIkG0cCVLw
pRMg5jhdvXaRhSDE61tiDRQU7Rsnn5nqnKcECTGYPjZFdWeH7Uez9NPrKfvCKOWzU8jvulVi3136
l2FiHzBA7sLceq366cVtzJO1KKvLBuNAIcov80wATo1vAI/CzijybttPFSSO1LhJrWW5LAhcyOkc
xEFEuIVlZ/gf5g0CCA55VX4/EqiAzvyYmfLV8hHqGapikl+9GkVLxoRegbTx/aPpvHSxepKTCoEO
dg8mw1jg2dZXVy2wYAy87pBwejHiD/Ci2Y6JHjN//ZY8o/VYocg2ZiXxP1IckEqMHOSUNNxMbJv3
Ue0ed01f5vehwxmrHekY9zPTmzwlyWSOLzhwSdIFwSJ7En+dxAu6aN2WTPVrFyyqNV0yPSQMolIR
Mp7vSRji8+KSG3MfgsISVESbrMp8AEhmni4yq4fAbAXwOI4log4PFTphrNWpVzc+WNYOqiPmepiR
g32jAvtbERIIIbCqTFE9eU31pYk4HLFZngvHTvEAh9swG58x4INbTUF0xP73blTmjvHkrqqjo+od
gmgHZ9cZ/b4mXHxiHsS86NqNltnNNa7qf/83QaVfinIiPTJsf+SW/teH//epyPjf/1l+5ucnl6jT
nx/dRl/qoim+t3/7Xd634vyRfWt+/6Y//Wb++h+Pbv3Rfvzpg801Ifa++1ZPD9+aLm3/GbC6fOe/
+8X/9e3fyZk1rV9ivZZf/8ePLY//P/9j1X3+U8zs8t0/cmY1W/3DkBCbTFfa5j8zZnEZ/wOigykg
EBKQ5gqD+Nk/QmaF/IewlSMQONi26dgOX/ojY9Zw/+EILPRoaC1d1/m///jnM/43ImbFEsNWAO4t
8v3X//wPEBoSzr5pIZg3LJMR9m8xbfU4jDTy7MhTdgnX1CRFOvWBGidEsyDXaBjlBJMHeddlQYMY
OeXCQvIbdCc3roxzOJTjyxhiEmsza/gyYlS38qLdRyHFdyV31dFVUXoEIz38uAj/dA3+Go4r//rI
mUeYCLCxSCP/0X975GFEN1qCJfQAeAOfQe02TAjPsxbEO4Bb2lFR79mGDj6tRIrQB5Z/p+JzjZGD
Fdg/EIDH0cItB2I87ffEvciw9DdOl34pS52vJEGO0Li60914fkF6uq6t5K1A77RRIGw3168LzJTE
UQ6PkJ6d1TA0zb94loLL47f3R/LkFh0C40aG50tC8JeP/0oAXmJW5gDVKtnePKhqEuWplMxvxYwi
19SYKlL8A/kmMsfiMLFlls4G45DgMBEv7xs52K22KvY20lSb1QXSGQTqYXlyOuBEXWrNg7MpCWGG
KxfsAN5vSGSL/kUaIBflX56Gw/WlW1znjk4t+eenMTaRBUZGY3xlC2aZeuEi+Y2oJJe0IQZDEL7N
VK1EC+5bF/10O3fwWYi3kVIzLojq6m3ecLroC3USZOQ9i2xhfRccLUcIWDEagRvTcWn0Z327NZdE
OOAk+mnCKcpRt38tMc5eYs2aVgzd1k41aecY1yzqLrg2gZkzRKuLN0q89jzh0U/4JP21gyuGuzZy
sk1sptkWtAY8TgTviGLb5pM2FMj2pRPfsvM+Q1G86Widv8uFEFDzx+p5X2dIP9FSrJpoSbaHDfc2
WAzBaPrhlKtPUfge4hZ7KhqxMq0R1csNdjIQRpq1tPA+OAmF57RgVuogmcAYU8tzpsWPymnafZ6K
cq3aATiWrs6ixBTyywL2x2rx6z0m9N/eNgIFHQspi3RNx3SV9ds9hoYnmIek77EJDOYx0AN0Vb6z
dSekCTAq6SK4kw1q0mujp9ZqzCOvsBcNZbAxyMneduDcrpeamTSbSPr9XjS8UXm8oTnt/otbxXD/
nJZtspi5uqT6QiTGqmZe76Vf7hXDBujeaVn2Yy2bWR08vS+noyxjMG2lRm5iRYBqLhZORjV8Jq9r
vJuKaJcgGU9obQOAYUcOhgkJsJG9TEanNmGcGSAEDc6hWtfscg2TeIxDVkbaNsQndrremJMl3met
x46cjYzufX8lFXoZrOAthVNj7WryKFa0LWYvR1q6J37zJeFwta+Gdms1pGLq0YiPxGEeU6b+sElq
RIOidv01fy3yiq7FnK04dftLYAYkqUPH0QAfccS0SB4jV3cfGakDWcLcWAfqYHKE3NClXmgrxnvE
eM/TDcUEEhnIqQi0F1nYJsM9TJfNnK6tchSrwkZCJxiu3hXkZPFC4LledBeOq2dwi4bnmKiE6+1n
1epAD4IAD6M2j81oUR6hGOPETzokwl1YC4KrPjGabGN30duk+mR/3TGsrqStXpOKa4QvJNQV+6w2
xbHOpVyVdRt5zojvr9ESDp/XOw10HD38wG7XgNeovkNNHTKzRkjqt7cmeR+r2A2DVediMeCELmEG
qWk30ELBD4VE29SRezoRJHUrj8xTRbehZQG5qiZLl6C90rnvMX56bTZ91cEDmJVt39dy/GLL+hxI
B4gRacNA+crpgGr0LTJ3wq6Nc9Yt0SmABwH6aIDApKM8Rn9QVhDbEbSq3p2of7CbTmBjzvHmJ6lD
5AJkLs3hfHXdZeBJQ31txbNmvg1Ov2a+FJ+CLPe4Hf2jY01nXLMT0vUOP87yUsdV2ng5Qtx9r6fP
14WrUIBaiLy8iEx19KDL6M2aYZsKsn1UTYnexrG1tawBcS924i1hDTueC9FdrSFhUhb1Xa3Sz5wn
rXUWwU6PKy0Byxu90VRAhJrblWeXzH9xH9sAh3FIQ6TDQbvENjC0v64NmVySGBYkdTkYDOirtslW
dgsG6O+XJPn7TsJNTpWikF7Yum0KnSrr1w1xCh3Ekh39KTkRUaYlofL0EVst3oYne/KnezA39uQW
e4Xbid70ghgNK8aK+BEdLsrVdePOU4S2Bhb9G9uwuAvDnjx7CECFYyEu4qRIkjxXAv38tTA7AikM
gltuur6jMIi7S96Fxa2R5I/tpJhm+I2nWD53sz09+frd9aoeRfGvdlGhfluOee5KNyxH5wVg1vN7
MWCp2M6D2SdIVctPZLPn25kdfgs6Q2efACAwxAcQ9cyW4U/ZvuH1E3nNdtLeDQRGcOqS9j2tBvdG
jwYaw6il1zhVuNuyGWYO8QykLlXl+2yL18W2fYLWYu7+/v0z//L+GQK5pOUKQY/GddRv75/MQBu2
WR57+FPo/BRduBHTTig8QeAZPqVZdZcteC9ot0skszteioSgz/ZSTGH2QK7yF9XTHexIh6TKrDPP
D7tnLPuoRw3oQtclRJaWsZNjv08UzceQk6Ry7LfaYNRXmsl3o8BsM3XdWx1n+tEd4s9dD+Z5xo5d
2YO5bLXO7SyOY93Ko+sm+vZavzKY/cTZDTaO4LwIxH7BTqOI7MaEXjDiEXuR+rWT1VMOMjas4Zs3
E1GBGiuAPpW3sdP5KBZfMH+t/8Wravx+ZbDjKanQ7S6FvLqW+b9sfRM1RGAnTGtxOwAuRgwALJ0m
n6B+9OIOkDWp23eNZkx3naF5VYxtEvgf6Yha9TBu64DBcM3sl1AauEOiGvVbNcXVbkbLe6QvhtRC
ETdNQP1UP3S1CyPeUC9m2V0GUoWlDyG0zNQXYml7/KRIdsjKONKwMTyzGA3vWnQGqd7uQ8PYsFmx
zM/ho3STYWMIEyik3dq3hKWuGxjhUvZ42CLQ0n0aPLRDFW8ZpcbrOsS9h6bq+9+/eMZyyf16BqKH
TjFh64aLcQ3q6FIF/fLiWcNYgoQXcksvlR1tHD9pCQLvuIHwFxlUZq0h6CFR6STikQEmU7+o2Cfu
vTsGaj8UUu6h0270ohqPf//Q5F8fGqucq+MntEzsAPpyPPjlodmC5trcs2gPmhMxWTZPaQjpv+3l
Ny3rTplN84WnRr/LRDcjLLxRnLTo5Rd3lboDN2vfYqE8hmyYIOvmZ5y4zmF0n9pAVPeGH3wKBamX
+hydtXkwN6ZqcOUhTwLSTYCsrjvbSgDuroclVlrp5zEcFRt2TCtPi2iNDf5K+FT0f/+0rb8uEjwz
nSOwu1iHIEz8+Wkjni9bulDGFlrqY9mmLWly9crVhOTY2Xl5MU77OC5omHVHstgZo/pAOueAKGb4
A3G3pfXhku8Ok0BDK+fZBBpwHWVfqqg8obj+MFBO3eklAAhJ+7VD33UhS2yWEPx7VVu3I1r3QFd0
owF1H5FxvDg5pcx1dXFxv4LPl/s+T9onF8xEEwZHXc/cXUSeUWemzj38fQZiZDMMETa83rH9vfLN
OzfJC6Y1uJwidwIc65rCC1rKtqbUIljHQ3UPN0CajO0UmK3zcgSQPZEt2Ahtz4zbD32Y86PJnHqc
qtGzTCQpU1muUA4ap79/E8zlRf7TbUHrgXvCNdFBs07bS2T5L9deMlaaHDgybgluj7Z0Ci4EqdHz
YqgVEGBUl4FAD0MEScZszPSz8hgAwRhI8WZE1Z/ybRdjFU4tuZ4zzfEGyAtotck/TbonxZRik/Xo
TJC3W2uzbjQcaYltrYxGPbkVwpAytIPbayw8zeeIvFekVzq+hQWi2a2FGkhSK8bHsNf8o01SdFBR
QRaqPKc+lqmbynoz+D57CptLV/QoyPMl4xszIE6+Cq9dQ6pbiiqw6DFMjMwIg8SU+79/Da2/HEl4
DZVlWXi5FSdbY7nQf3kNDa2ZjNEU43aIOkCTalGxw2MMdPkYzxJjmT6nKIGtFz9uBZLXgr6FH5K/
TC5WCx0/i/x1guvdExWshlG05XZyRk58FZkYjd48JnY077MuHm/GBKZ5l9nVtumb/FA2nX1TRdbi
yh0a/JBkOZLdMG+SEr22GwH+B6UEyqOXMxzkwKdyLICBxv5D2S3sp+l+VrMGYLF11oZINo5TXOK8
+4LDYWul7nA7B2yD5KNjPQx4yIuapbA5dGhu/syZkfd36N47YOSUXP98aNdaEWhxcaNoNbHjg8dJ
+Bm/mt///qWXXKp/uYCpkqGgKikId3Gt30qNYZHVtBRnDONSYxUUJY6cyU+80CDtLEzqiGNBslZd
45+dkG1zDHgurgS+aojcxfrY5qt+sKFwu+54p9GGOuCT8s+1DsxyRrW4jzsOPqWaxrvRRkeMuEff
V77rnBRBHL4VnpnzPqRD/KlB53YfwG735giZuvBrDHGjpWgJKJKq/JlOwOSuE3Cp+CET3iBGi6t+
HCGNcpVznsYfBzihoq4J8s9u7uqnoj4qM9OOqqrooYwZgu5Zot4tlH26Pia8vcmqzkfrhgYLbiqj
uOXQ0D406N4AVPq4FlB+6aUN2NOqB9LnUJYX01x7tcTYU8323Y/nViG5YXtyNijnALzVae3lGLnX
7iTFyS4cQpqn/M6nfszmHuFe00QXpeuc9Jm5HRtzjHfXV7Ru1KUIhuQUlTGpnfVRKmbsccj5L9eK
XV5NwylkvVluy7yay/frfxV2N2+uZ3WFofr68g6oGAG8qOBWDyN3BUwoYEzTQ89AKHd9jnasb4YR
Tc4wQCETPoJHezkBDXNQX3zsiwCCeZ/6qXgapNOce82Se7TFa46m04Z5B7ZoO09OQU+SDSW3Tnxy
7uLVGBHz+v0O+5ZxZCj9SQdw5o0zw9llVyS8bT7WSXCnoUjfaS2ZbqFuEiriT8zZlgslYF57sCNO
Iw0SjSc8HRm+YR3kV5MQKmMnzTFI5VqL4ThRcco14WV4UjM4qH4Y0IVdHnbhW5dB9J8TjrbM2IyH
NlL3U2Xk5EqgijPVWZVz9Z2JQmyKs2gG5zQ6xXcVhv0RK7i9qpuUrgZHNUoJxdYz4gbyLHEh4Mfx
UCLd23ljM1WyTnM/piTl6TERzrnYgrcoGOnPhx+PPjIOgZrrk5bTGbveJq0Je4IIusEjgfRDKjTG
uJC0tQEl4vrO5JzR0CjYUJdktqYoT9FOMrYzJ7om14bGrLcrzpskLoE33pM15Ozh2piwecZz4Gq7
yC1feRvPPPHkki3T8NjGASlo1IhoBCQTsrR0yxuKBdVZJyIjry5PUu6APgUnQWRu61sb9rwRN0mR
bySkhq3qhhgaWR4fkfNnABVAVnVVan9PcaWvWKVulcY73JizDczZclGjUMrrprafuKlWWJc7KIg6
ymLHeqy0ujqhMD9e3y4HWSQ9C/t9TGLxUI4pKomhWet4zc4wZC5Qqo5RNfmPU7JLl+v+ejV2nDNI
gy+Y61ekl9Hxyw5IHNnlJkEeRBTe4hVhBMz3l6i910bcGPsiaHcINpoLF+4Zq7y2MyrSkSvMROwQ
05sehs3xeiEaetne0o1hiV+WNzlPXOhYjE8yWXLZFOF1ucPsOEt6i8E035L39qXtLOM+aT4rHSZJ
KR9T4LEsVop7uku+VUCS5ljvH0kw0HYQTGJ88SAOpCWfCGU6ZAMHcDMt1Aa2Bge/tvsamCmEkgpu
bttphKPk/qvphxmOHAorB1+Vl4WLaJSjhQf1Fo39SB6ZbU9Ec8XR1u0IQLRkFz52UntvDeyUaCKz
YucSxbszHWL3gPrUG83C0NPSYSkxNXqdRcd53PmiNTwuw+CAEhJGHEfWrUsaEKcXO1tR/0OsbKyX
yqWpFlaquA8S94MsyedgGFBTzIQOZU6q7ur5a+qodo1eujxA4tS3uR19wkQ735pltXLnBSsCXnJQ
DhSqgR5J3y82V/Zgkg/IrJboP4tgDHZFJ7h+FRVd36tiY8nyzej08L6XvYW2nlRLtllE63YF/NYs
tr2Ls4y2BLJs07kHLLpwgRznmDEkPSHoWo+q009qni/X0lW3NaLYM+d5rMBfikmL1wXwVDS6jbg3
oFmjrAGM1QM5I59g6u+D0XworDvfjTPAV7BD5nlA6VBbeoIlq3xMhWY82bWlUFhE8v7aPhCO1JgN
aw+1M2LhYq6xgXbQLPFQLsqAlMCqDrbRmsQzfFQRaubrj3Vxajwa0WWEq3bCMIctGlw/3q7o01hr
Hz8eFKwGdxPnoThLfz6IAONlaLbrhuOCVzuFvUNgDTG/xfEnUlp+1wUgBOkGnh0WXdQ/6U6U7ywS
FzkpU4CYhD1GrrbHaR6vbfz5B50BwvXHLN1O153v1vdRsBP6raO1074tYm3bz9b03LnJqxHoO95Y
CiSpXSJ6f7sRj8V6IK1s04jWk6kWbKy2989qhmzZiUFuJYU7j9A2kH/YZB7FuBKaciSUm4CE6yt/
XQRNdEmxA++xR8P1kA86SZ36cxnL5jgj5w8CWju2UbeeXVzFPELucw2bSV/o+gnh+3hH7RzgHs12
apxHGJoEIip6UtdfFVnh53FotG2g0d+t0NFP3UCWnWhIHVp6QMJo3LVVdzus1RBIcrj7cCMj8H27
dC6/Nhnt7BFj8bZCS74JFoCTxWRppeu9uWnQt+4c0Xd7CWiggSUfzD3lSTEN+pEawtmAofYqi1Xb
hW0LJQxX3TiQAQhsF5a46ncjja3NXE1IfJbGfZzJZK/pEmz91J7tMv9k6f4hkvRaqpJs3aFuCpqv
yCfmuAsxTnDg8pE53JAknaFDfJni7PH6xEqjf+tCfbzDkjStuoGyKkua505zyNuRZXWDhASnIepA
9DsyXRkmr2zZus6NJgBFFY0feIXgmRpJ9xoNFAtVZX/NhXzJVPau5xKFw/IjaSEIrQGhsR962Mod
YGIymIFcPma6MJ4Qk1OUpzmBRgm0eKXPFASj18nKXDvserE1a3uj8O2tWtZGQ6np7IY8CkiRb+EE
Sp8V8HsUUlGy6OGVqbTwjiravmuo3bJYjQBhhwFPE4sAbU+Uf6n7pujmTKi6Ya3m2laWM5tR2H9u
8vxLkQDGVb32Evdb+u44pGlnvboO8NJQ78DMm8o9kbi4CvSGzKTWKF5peGzGbHxjVexeg4Eo9cnP
hkudkJWAAsjyrLh3dlkQ71NlT7eu+YExB9NN1XcPkUZIil2SHyLQ5mHUzlaTU6iDtMLWQ0KjbYZ+
N9lN/wRqtvXqpHkrlMnyB0UMzLZDwETE8isqx2AfIM/LqlPa1DiPqWhoRSfFPG4JJWVxwVl6iwf/
xYyat0TEwckZ7W1RcGSxJAcRbgy4NU6RfRTxCOB2xL+sJfPJCFIOmO3FdUDpCUHwaYGASrTWeAfB
qrC4AQrlR9sKPrnXloiDC3fM93ROnG3RUBeF7lfLT7HthQw1R9qeu2Amoy+GVznjTX7QNVSAaXUQ
uUerrbgzhtFjnh3fliHBAxQ6bEaDfHA7aD5UpdTVoQDLlOQPsOAvvdbVAKL19x9LfTR1uwSl4ip0
GBG68MSKsogoEqNvNXol9JOd2AHIU6tAM0IPLg8wQOjF3WxlXyTxgB0JhydawIeMCQN5CSg3YQ7b
pwC5epBk3b5QAeFPy0ckd/5YJOAMw4KuPgKOWJN9UVam9oRwbIAsoxAeRbzxnRkhZbQkf5Wz2GFT
MBkjwGEuCOZy/VkQjgTxLNdNGgQ19gFWNa0vpleUgJANAvs9ANNyGkzzqyM/+U1agLPlEGRPychx
OQ7O9AwwEVbcs2QfQ6xiDafxkHcwFWDwpIVbrEHXDYvQlZKNFXKd4zqF5NflNAhSgJLzZeBeOpZx
RTR6Jo6G3V1o5Zm7YqCdRtx8cNMmZn5m03d2g9l8vq6SU5xc+Dri3pHrPrHfBtat24pzNgYTsipn
JIPrNLCttcNsgJB0eaiqvtlXKVuwJK96lbV+snZsAiZbJEUnG/j1vPSCrt+BrZkG0/KeOEuaEb3B
8h3LjQauuQCfaxAmVmcZNjIKmVhnEovQC4+diIyNHQ7JLs5EstJCFJtRKJJn08p4v+P6O/N9+qpk
LxsgD0zlaW33UckCaNPSGrleS7YD1GQ2ZUG/sSrRELBLm9zhkdUeoRoY24gr2Lccd+tGDa7wed4E
+FFfwVe+EuRps0ZmGts4H5m8N2TeN7e+pmZMI0hmS6ckK4j5VWno9aOkX1MM4Xgc2/QlbWlZcHBR
nmPBIJOZeXC1+KVxmhzmR+Sv+qn0PeYvrD9mDzXCr5dIklD2KwMx1z4pY/1m6J0QY/vwQjPVI0MH
WIY7XAbXjwiOKLlIyncSI8NHMHmoIC3waYMKMU+QnMY7hYgj/HotlciI1UGI84QxKZbDSw3e8hw0
6MGqgvDVIoUcLy13NxfWLcAYdvNZXujLBQjP38aUJrpUD5pIXtrlnZTR/JLavjxTXH+il89EguLn
urSrYZa4vOBjcQ+dXMYZ6yZyMTwbx3qszcepkbtrPdJiyb7RHfdbNI36tlyuI5+k3jM86IhS1ro1
QSw8TZljPAVYGG6KjoQhSVupj53sDo00y85SvMUKwrCy8uFS9OO3uc3MPcp/IhKI2RiC/Pm6fVE+
V8dAs+4rR3ePqDOJ+pkv18ehxeIEBWLcYuzn6Nharr7HrBTN/qmYRrzBFe2QpYZwpuoZCyDcZU6h
h16Vr2O5FPvInvZ1QlyRS3V/PUdeG+llaS3iiSHZWJMhN9jTKD+XrkY6jn/okwYdWzNZsxQ3Qf/Z
LIu9qeDqjHawx3wujj/OTVWZEkZZfZV2IWk78oKOSdMdYjR/HdMaz7dLtcocXmBnng8actrbdtY2
mY6QVzbZsOY0UJzTCKr/ctjWhC68ZhqskzlE4zadK2c9YLdD/K7849zFWxFXAlv9vAY3lL4OzcBV
D/XnKU6VvKSu8ewQ40cWi3uy9LvJCcnU1Mgi1ZCwsLykECJtz66/zHXpv+a9AkFKk1VRxyTKYg2V
uctlDQRUlJySBA8ZeNkHsDTyInWTfN38c7BRfTwBIR26syHwP+kwFp5Eq32fop6hMCIP3P5YUmG0
qzOiqrvIxwPflMF0JD2dwL3BLRtPKHpcZN/F7OTzw7WKZOrsTbRYJ6AQUPZKEqOHBtr8rCtu+/b7
YETDrtNiRDOtblGySH2dwSe5STp8Ct1Cf6KMuxtRIV5HKBGGZI/0vH3h52cNaftjmdDCdNqZkNbe
ZHVJWvMGZAInTnoKWr7PtMZ6GpcX1XGST0Zezhf6yfvJDoMdHgUIUZ2Esd9DPhuRNd/ac/OWEeHs
XZdP/i7FefNgy4tp14sdkeYAWGeUHZm5Jk4E367jH6SJg3qaEpi3zdeGZO7H1FbcQy42JhMlNPME
qtnMnlZRjSncTlCR1TEJhrpTuh4sDvrgbpk/aaP1VUOOYIqgOVTTk0wZNNTUINusWMHXDRIa6kRx
5l7XT6Cf01HuuhYcW9qRX5SxIZZiERSZ4VfJGPdSuqzof5x9hBtigHNBIg0aoUmsvSUzFBx9E/qJ
gi3fDVpiARv8o1gf0HrXzaXKi69w/JuTju83HQZako7OOJDIyO1UzG/d0ACzaaESlI7JnVeCJUp1
FrdrPVBww24IsKb7oFnZlkhDXO9EiHCCG2kYYeQ3H0AOrCV7gFm7KOnEeHY4qvZD2e802Jx5peJt
TlBea3ViP7Qc0eSiNLTypS6dNfysLQ0m0uXxfS1qkLYvgjunKs4WgY7oby+5wP2m1QhwUeO3G+bK
glKcoNN0mj+A3XqB3d/bjai9pGZr8/1eR/EXO2vLdz7w+hLIygJ4X3XUzFFZfmmXOGf29/Z57Ls7
36ooZuKnHBjkbe72HwWIeqcTwSnOsjOmp+DuehwTOlzoUDPf82x2vUyX59jqXkIEPcjJJQp3+CtI
TWJe+uVcKReBCHFs94Mpnf1o1wycNXmXBy25Ro2R7RzA3m7vbzkHHkLE4/+PvDNZjhvZtuy/1BxZ
cADuDgyqBtEHo2EvUZrARFJC3/f4+loI5bXKvPfWe/ZGb1CDlElpoiLIcLgfP2fvtQ9D+60XhEWy
OzyP2CnyGaNGByAR7tuSSVrRxGqEYZJEOC6hY+fbjzFtcdHSUHVKesA3JRL+juRpEaPnCk4yKIvX
mwLLUMB5SkW+QTFbhFimdkARj5YTo6d+lMKBd+pprhcwY15Lx6KQUx0x1ovm5PaKsDnpBS2fEDVN
cIi7iDTBXWX38uShhwum6iF3ynFtoCD1U5vrFyMFGMXHkmhHK8mbuzKcX+uKLMUi8A757OnNOLhb
kuzKrd0VBMXpqHz8PW/9Giir3JdNX5EUwPVIhKjIQUo8uURKP8HMXdmK55WV6W3mZPzuKvdeJ4na
0lKROwpe2ikw/QKcGI8F7CZmMAvD6DHKkBn0OLlywhlsMZI4FBZi3zbjS2CG+UNBfonjx3KDujT8
rSXQXjnSxHJh6JUEKyhpHQszCzdjbj02Ob1yVdly91uqVHGb2hl2gc0kZktvWtgAsRFy7eaOw5yi
3kB8cEhwmL5A5Jm/oIz6Kmzem+L1AXR/war9yN7wWE8T2p0Y06l503ulrbxw4Yg3nYVLVlvt4xBY
G7jo4V7bA5sKV5CaUF7Sm4Vck9kLmH55DLIMyC2I3HPkRI+05bstlnKi0LOffiuMe8nVc5VGVn7Q
VlZcISZQ6tUiPDhA8e493v7WTWm5xaarz+QzAYog32ha+BwTZSXJTLHcz5a6V35Mi4402VWuUxv8
8PTEPy1OzrDIIpYlVS+PX7w8iI0pIXqUPCnBlEHqzuQVrMDWw1j2wPP6gxYsEhTSNHw5cynEU3/K
TdLbuO5Nm2FmcII+4KGtSfETgXEqaFkfrNJhVFOTTosNH2RC68UHp6XMkZZTbVsglpASMDP3xgCZ
InIf3aWt7y6qZDmAY7xdLG6/6LIvLsCWno0+t4Bouai19AwvMAvOnes7p59mVHrH0KD1oUfhn8jS
8wl6ECXSG8nvUBbRxWbnbd7aqOqOdL683Zh/OktTVnSvEOqya1ZlB6CbQQTXVRThE6G1wA/okWVQ
5ZdvUWkvXxNTFN8NhfNUcwHb2tAJVrUcavqDVnLfZ91n2YI3oiGc3ofJwm03BmOTpBFuHos9dUTU
u4oqIU/SKV+ZnZR7O+M6ZoNyQeMCHJtzkTljQi6O5gdzAfE4bpoBRkiJNfqgkYJbauI2HCJ2Cw6j
GnaoikzMBZK3U8IYJMulXCshim1myKVeTRF3UB0IvwcP7rXhU71BlfaeABs/INtaKVF4910WqPXS
7jv67kDLqAQpioVz0ES2BkNhXbSP+Z/CSG7QAOASZxy8zb1nvh+gDVI3LyKe0rNHY3g1c6d6kRbO
K9JDftJw2Bmqj95qyI9rMoSB81ltyKDdkti6ovhQe5SDUbZEMCh0hpJLDUph3s88WK+ibOWG4fuH
ANF2BLTUrwF92Lu0ioYtcNx4M7qhvGSfEa3B1ahSHoFBATYdIc7KGHqOD9NtZSBpoT2BQQ4IG5Lk
Po72t1MBkziuK8/9DNv+ZSxdQtSTFigXcvQt4x88Q4R4+0wpyF5EIpM4aXsMbMJ6nOEl1Co5DfBd
tzN+t9tiUXGIzlC6GSxTPmXIBSdbW9hYBuezSAZ/31XLttcU16jU0b0RcbHSkLduOrBA6GBjBQWz
b7JPiXsi3osnBoR/7g6XjMQeB6FqggOWh9q1tzLSw11nYugpKb64I9xnUWNeoN80G9H7h9uzTUMf
W2rQBTvgpzjXcg+JgFavTmXekSAPvW3ZZ0xy2BIi9O7y0Wkvt0OtcTRA9Lp4UgUjzwriPgI8bqb8
5o4oI0DUcfMYkNhVjV535xVhhKhirA6qz3/VvQXI2I7uGSx8w8vGCdUZjMhFQEgdiNodzPdmC94K
vEEC1Ke1s4q/4pPflrUHAzT1qjAneaqN/loXvX8KYv05oPdY+ROqvywDa6MV6CMmJsiqSmIh5qwI
diWCc5aNwkk08tkNC4GRviq0jsZ8a0BSQV7EExwM8cSkNPlVVm64D2PwIjY4tV0Hh/m2NOZoPrjD
LE7a5xu8iWTryj0Z/kzi1XKP6hX9k6HSkGk7cRoi/SmsjBkDnN2FaM2+Okv4vIb9oatSnkJHPNCM
n8/UxZtpmehgQNneduFKUkKmbZPuBdFSq9trdRU4/lwxIA0jEVzkwM6s/XLkTHM/mtLz76gXjJ5N
fpmyVNJ/MUAD3dHQgmKEIWcnuV3RbSpLrrxmuMtDhZB6bPekgXxHqzDu2Kb0aSJqjW47rZqWmEdm
WxsrMjRdZWlhuW2re79r7gm68da98KpT2ZCr4WSMXYe2Yqw3VxQULP5BIwtMg+qjC1Ry4LOBPl2Z
ZLvwjAm7/SJ8HmHHPgtE81go0fa6VkDbEIXDjoZXv0ui3mYyPBXHm4RQ1U7xrXM6MNxNdaqd6r5K
K3Uu06yQ66LwaNyr51HW4tlgNa8n0Tw3pU1oAnyvFhquZk/x+r77qlT4Cb0JiupMfQnu9VCP7Eps
zqcmkF9uRdhtyVrElScDl+tSHcIMcHUfxvm2dhFpKs6020YRuB0udCs6Ef/4lmPzvc/LZBPANYHo
X8DTmPVLiSZ9izfla0XpeZUIWkjN9H9Bb8637GhiO5bB18FS62aMfyC0EjvdeN4Gz+7BLAi3dIpZ
Qs3vmAooA2gUGzl6qW1upfi3nZCM9wzs0k25Z3XZc+BYzJZkPj2VaAQxw3necq6gCzSiYd011kB8
ZvwjzBqxo21PatQUWvjuHXLHB/mxcNbv+xE+SDbp4037LGYL5a1GXp7Fw91tLbJz9oDHaMIvs3pv
QY6V7K9wJn9GaqG2FigckVbFhdfehzI4z2WoWIok52n4bt9rnJ0nAprX+Ay4kNq+fxliVR1uspMh
gCqHoiamkyHlqXNc8xo5kMKG0j32qUiPt2ekiKKjrox+I+gLwU7CKVOAdOdbL09MZItVlpUHz/Pl
O8OZiSh11TjWdzecyXSzabg4XvbQzghcfTQVPGzRuAax7F5pm+4LGb+Evm1f4uWXZsT7OKTNOQ7N
4FrrE7K2t4AR5lPUq+4M/FUCjVk3yXMdWc83BUQK5VTbKN+gBzGLNelwwjZedchnQVK3l5vGwW/V
dKnl19t9YHBf0oWzFlncEG53BpoEi1gqezHI5horjxjMc6iAt/kDv587sSWbjpK+o8l/BdL4YlW4
4MlSfeVqXm3dNggP3YglRWHmWQHMLY6uv+SDcvwrzkqOQWfMyq0bmK8UI9XBh9RzbhftdJVNX+uY
qI2SZk3kJfZdN7XfvTISLwn2rDlsErI3Okgs8J4hzhDVY3mjvCfLoFslSj0kvlNf4SFEaBvTXcoF
4NqIX0I3+aWycncNTtnYAWmcHipLnJvY2IZtUj7lptudhAoeYbKfLfbT177sqrVAzHABOxKuRgOt
qx/UpyirX6t4aI4zw41pmXIkMcMp6rIx+zWiaHq4HXRS0XsK7OTJioLHpI0yaNnDFxx75Tqw5/bs
fkyxpR/dosfAu/PHgVBZW4uNPz/nJhGAgSUpvxZNV5U653AeeoSN6uCpcNf2PbKWoJfnkkGyMRnV
ay599wBJfDX488dtFE/jhtUWdacWgtcqNvMthGrv06k/ardhuOGWX3BFL1Fdi1uAjGQPdc4d2Th4
RubZoy3AO61QP2VzxpwNHclDRdf6mNuLtGnwnCNcZ7Kh8vDNaQyrW2dGa2+stOvJLmFUVY5ZfWdY
00Wk0XN5k6TMTbSZZrFiAJiQim4WD44BZddc7sVR11y60P2RuGHN+Lb4hpdnXvPI+Qcl3EvWgc6c
ZyhatkPh4fUTV+wEWZZmFrdmiNRsmwAoW5vYP/1ct3vZOOHDDNcz4/nwNVxKOj4ieeYyUfDlmg43
xuwHOw0asLcFppsBllzH9f+SjMExNiRNqiTTa2HY+jKgCl2NlBEUFpzhFTwP8l4QfRBy3QCPiGbg
r/5IAIYi7cp06QG5y/MRReIsV7Fq8gf0QUBEZG1XZ9Bc8msXjeVK9pJIWBM5raFE8hWTLqGECP0+
p16FT3SXUsZAGzrqkFvZ9DYT7Mtt1+YUXBZ3WRyLwY5YXNBQRlJcLTmDdDS5wMYQwEXucMGEN32U
fv9kAKPYOEMnvlnV/FmRMXrrhAppoB9rOrESjEB2fuE2n9h3yCufQoDak4F/Nu3OwQhszOHVV75X
ILy0lHW8fX09McgI89i7H7tLFPRoN8z0ozMRcRBwSnxr1UDQTJ8zhEnntDNPGAm83dxN3TEYw6e0
4uoTDDeNnYXaMpc7u3dwHyydUBiLTH8ZavVfkJqoR9NL9L6bZrgPy5sLxfBtAFl7vK2DMOHSnldu
eiy9BJG6K6vDZIcX02ysS+t0AlLBKizCk2+O3fPg9/5x0UoHXQJ5QVbzuksYTQ03LkX+LAYsHHhr
f/KdEM1kYCFpnRDJgpcf+7CdzirKu61FDmSDbWwtMja8Wz93brgAejZUDYi8HMbVN4hav3ruXQ92
TP0M3cvaqZY2CjUrSstOqAPpEMXayeMCmFNB4wmN4cWvnAOauvcMhP3aDqfgnM8gKZqEbJOAHs0a
NJ4EgEwrJTFs8tdDACu9SE5IaN8G15SvUHlWc+9syfXV94qu4cRE/qlP7EcrLll5WA7uIuwihyLM
wCjUEwHxhmOwZQki1nJ1L5ZNMArSA+eVfQwYqOXdg07PXT3qS133gEW6uFmzFOpNPdfB0YvQpJS1
uwnCEkbZ8OLTgLy2fTaucgIa9mQ9HOHQDY86YnA5MZbNxuFcZS2RM3aQ3FdigvYQ4cunZ/Rbi1fR
UDkK+mNlikJqQw445PHlghDbfnplUDVZ2cOtL+NNjH5/DwNmRj3b2jaTs/96mx0MXCXW5uLz65EW
/F7kIRQ+YCQVSUue9SFm3dGrts0veInVZgoJrWlc9Xp7rboGHCP9ICGtbOSW2GWwx6mIKG5vyrgo
V8ZOL+U5z0Gzotk3bzNV2Ie0T++nYaB7M3FzJ1qd9etw4lcGQpio1+m98Sldgw5jrZ4Ynv4gA2x5
JVgrTPuZw/Y6ec6l3Iu0O0Z54p2NYZl2SAi+iAvogMooupL21z3Yvsfez1ZuI9skPVccyLSkNV4z
nNCY926N7sGFapEGsXGyGQ180TWDOEJ5unUDU6mHHtRBcMRXNh6MhVBbG+pVi+S3vADvBiKHpXEJ
9eUwWbG+SCgJbK8aHbJLnxKgQXMNSlYkKcMVb97nIrEoHoEneV/x02VD9uIp/QA9hgA7qoLtWONF
apvJRJAnrO2tpLvVJ4KDfUNhiASka4lAnsllMZdfaAd/VqM/30eJeDYLTL/GiCvYlppZq7Qvdudt
bUTpR5OOKhkEnXevXTCot3WgR4J5k204yuxDtPFr2U1o7vz22IQtbJ7a5kn2vZ+e09nPfjGcUtoK
L+QY0gFlA7cGstatYHqIscygMugc0kbDTUQ3pyQ+6DwQPrY4QOZRAbZwv8V58+EmY3Juy/Z7tvgZ
kSe0K8seK76POWvuQE1j10MU5qDRLQj8WCdTz6gAnAeu2m1oW+1RSUguIel0d5CYP24zm14U49Xu
fNIvKzs/NIWLpMB+hDX6aAwekl+Ec6t8kY0vKTYG28NZhYwloGt+n2UpHkVgf7j9zzkyw3cvbO7i
pVpqWy5BsweBpJXzfl4uhQHgIpZunDJgIS5joPMEVZpE2+GTwfR0HCLgo4M0DTIcgOKUgp5JQtg9
nkI6Y7cGRZml6qwG9Qu1Ftsrk2IEP9G8mJAiZjxGsR1wrJ3rRYWJAIpCOid42A0PY0J5f1Mh3qSb
nUNcKfpJPJRBxZa3wH1KWTzeNJyLP6CAmgLVBM3zQHq1K8QlVEHzaGH4KqIAoZKLUKif8NImsGTJ
rc7izbAoLkYQJdybumZ3O8b4iB7TeF/YCRfS0E0fZ7A6i4y4Dim6+qp7Ywu1MKJKxpM3GSUm3WRl
A//edVbbn5DhtlRoi2Q2qAuotEuOKZ2KAlEWCQW3hRgt3VKQCrwOgQIr08sYmsRZtI4slT8GwUXc
4rP6UFBRMLbALpnpRfs7Gcmh8xO5Qejk/taRux5aB+8n+yGX46KmKbVMH7sSxQ/Cq+YYWNGltsae
qO/S+W47XFrS6WDEBLjmbviJihiHem+7D4QrVqsEivuqT43o4pR1vkqJKX7WlfMzaM13xyVr1QpN
65WB+rtnTvHVDb5Zbqsfp05027l17wGStnj0B+NZhx+3x8+51j3O3lRZ76aui6ttmgzvFuktrigT
yO742sokP9BUtFcE7sYPpa6eraol0mWMf8lxTHBmNM+DoShDwidYbFwOFp10E+PVR8ZlX/v8fHsy
LUSQyyzYvXMFPOtl8zFYiarNnWsVxcRwLl+n0XE5s3ZJ3w7Gx9uUPKUUx1ahsZGhI171DEM3ve7Q
V9ze6KzuGUEglje+1aKJDhlih10s4LR7Zkdj0OjQsC9abQT7/dlfRpZxwx0n9la5Hxrf82T8ApJy
tIan2oDZchOC36oOJ7Whki5v1O8iKmxzlVjOoetb+y73IcAVNRZsh2b1XTXGKL2X9z8NBjpiE84o
xhJwWxgg87HbeMtUv5usb0ZMUFTRHa1Cl+dK+fqhdn3aBpPxLZddtipUwANAJ+nCVWhekerQkzPi
iFMxEKps2ZQTNUOvNQ4wNlMaz/dgsd4KN0ivjA/JVDL78Wzh2i4IZ74dq6NnvJvjVO/HPBwvnTOh
8lgOqmakYoxS2pxt1TinXPZPCYXu9fZtiKGb94KrHHprJuFB0cVPVe+aYE5lviXPe8hACSWhts/D
bKZ7rTQkYrfXOz8G6RPkjXro0U4u5QAkcmRCgIwblwHukA2nwrJSbMq6OSRG5zwUmFWiyfiMmiR7
G/xNNLWQrZ22fI4qL9rMo0GAEemvK9P2wILGxAihSzj2rdAoTAQpeFNxH3FlNfUU3BfLx6DeXYZO
D4kzMAwhmNEb5meEU6hegcyCV7Muwot/Lf8NDsHHKGTkEwd3/egNEC2cQQIdtWWEIaKtwKfQBKmy
8DKq56Cx4oc5oSWtKiKAENcUblbsu9nd0nBO7nKmswbkwNe6P8Z5Pu2rIX1FTc3MzsU0AfhQXJoi
Iwa6rCVGktk/BjRaVOhc0MXDIpJcBstkIN86ms9p3Kbn/HfXAxvQ/KZBTaOieZwBV79k1RKVaM/0
hwGkuOYvadndMQMtWC7azAD1XY6GFK5Bf+HxKOlWTGKTezCsR6Th68bushfXrEg9QdOqED8eIfOa
1zoqvhBIgoFaJC+eN8WXJCVbOEy4yzBNKK+O0T0NNuYfj0kchCXWg83kb6dVTBRaGL6U4SvVsn9q
Yif606nhebvbzQDhXrNBixu9gE0AgnxbiyLECAm0L9z2fAWR6gY98prczjhJrk1mGkBx0VLebkAd
toId5DouecCLWWr4N2sCGG+zCUON097sM4qnYaofc9Apv19hQPi/L2IkFKYHaVEI9DS37VKDTv69
9Qx1n+8Ctqw1A5pg78V2skeasE3SgWjNoXwSGUQQMCnnW2nk+q57Sa0hPfolesZowMQ1mLG85A00
gsjLhn3U427htvNqeULtuJoQ+Rdm7t6jVSDXDaF/SM8i+4EYV7UCci0v3qg2qNi6AwUudL20+jql
rnn2GHLdCrDbRmZ/CzFNrbxsiu50TWWzXOBVQyszR+mD7Me85osQHcCJsTERd5xN/1usMneX1iiu
zSYcd7dLHM4S2M50PB4jt3iTqM2UatpTFZ7d2UDsEm9BgyqCwvyzyGT7TP1woakCTRIbkkkOClCN
tmPI55kM6MpiH9QXexzrHf2oFAUx7eRgNO4TQxhbWikEIAJvyMSPW6lKfDDxalm/zy3P23bmNe5p
Gtmt6W8mQXAUY8K3LNVYWMKmXyOx40HMJ/tBFl9yjuONa4XMPWT+4oy6Redb6qOV2e4KI0hzNOL4
U/hO91429dpwMU0J6T6hUKJ5qctgjTPhpzNk6cPAdCmqzA3lCZTFUoHdb3CGRca4xB+RAytRcOzn
br6EhHNfe6vqNiGO2QHDGqmBBDzVDT6HMXhJWit5VMYdg7VrGyXZh4GghJSGOTy17cSlZ4kFyJlW
+ISs3I+V0RDD5vyahlKdgZQPBGEX35wx3EYVrQETEZTW6XhXx22xoY//bciqxSc6nWF+V/ub2+5P
6NafqJh/YoD90x//9/+PSDB8nX+xJf4bJlj94+NHAQjsxhdbkFu3r/iTC6bcP5QNmQVjPf5E70YA
G3427f/6H4by/hBKKIta0F6YYX+CwYT1B+QLjilt2qgLhQMI4B9gMPEHMDBXeFzjtINn3P4vgcG8
f3ZPKsWRaCr+4204pvon+y+2QcJafG1tvLB9SwEihWp+MkKjWIMTiFpGplhF7YCY6yDXL7YjNWTs
PcbPS/xNT+gRyvbNGoDATGOw0+zKT0z2UhsLC92+JcFVncdxrtdDgtLe5Xrc+fVFLcG7Xhp3Kz/l
kG6Bzk7JRFvaYRar857t2mXXiMGnE8s1rBNXPYyu+2LG6tqq5e+MySe70ndXb4gwpSf1q6i/OhJI
WYw3aTRj8Oqlt9M2MKn2aw84VRA5ErH5HUgToabD4zf6r2nNfVDanPXTAt3r6/mUzTYaQZ840sUb
EIODWXdz8n0Oi+ckhoYcTNgNIgFvinSmbBeNTEtLdDL9eB3LEI2w7gPwac2WZJF2FxGoApKyKPdS
3eVRSu3BHX0Tbaey+RaE/CSzpHrDOIduN2Mi06dutfNlgDDLIzbPwbBD/OVEtMKpkGO/t8yOKA4P
ZmY1UFdH4dEY2wa0BhafamBO3Ojye2nEz0GL6rvVcbMZzao9FYHF+PxHLS51S8WhsLHBbS42Ewf2
qs4caDD98H2CCJfWXUxggf8Bl5Kf80QESIzSZeY8Z3M1v6jYfsxqzgM91u4+JsDBIfmB0McrFc+8
IyZ9WhsO0/MGqXypOuJL5y+NlTi7VvKhjymG2OAelDLO2fiz0g7XbMz/vX+X+VnI7QgNVbmsOsu9
wx8g2QunO9IfCMZIzzbSlp7JToQW54JwB/lX4I1Uw/64TtnmDc2QyrUeGeKd096HxyXFQ22mFLBV
89Z3kd5GMWzrMi0eumHntdaLJ6sUJ2VJ578F4BEQcRNpzANR/svzFOLqzZBrgyAX40UL6+rT5drA
LzsQvvvdJORceD8GPni0RsQaSae7THpxUuqPTASnsq/fKkj+hzqXaPYd2o+tZqG1Wt2ZUfceN/7L
mPDPWyHKLFb6l6IG6WB6L0Qiv5UIIqkN6QNY8uq26fvsNDFSUiwlaLXuljRpdo+diMwvzG4uU4Pf
gRKraNtHu6HRSCATnY+OETuh8X3jLKzXT03O9orkBn7Ui0igyVlGkzrizzvHtP1yRLIRQfJSZICe
Z9gXI7zKIHrx4I8e6TF8J8Rn3PjOfOcRQ1cbotzKtnL3pG2Zm2g0fhDiAKmMEHjh8cjUDbErcXCK
m+z77NAxc8PnKQJ6lUdQeUiR6Mj2QJE/6p+GKr5Xgusg0ZcfBbFgvjWfooG5SdI/9p3E84P6cmkt
IMPHpnJwgcoUZfJ9KnP6/BJhZcVqLqp5X4cIkmx3gEar3mKjerYHli/gacQl3FABhdUOyLyBqglk
xF+2/n9DUxP/TFNbdlRHSHZtqZTzLzAAet9UDC34ubay16YI7ubJTbAjBD+Zla4i7b80IjlTBm2l
L8bfKJH/nhP6/4n2XN7Ox1+YoX++vf9OaqclOD7/5z8Ymf9yRD/jXftRFvXPvx3Sy9f8PqSF6fxh
ehamSQoyC9IZFIHfZ7Qw7T/4MKWpoOOZJkfv/z2m/3C0y19mqu4KOicmJKd/HNOc6wrIDDgCm4PV
ssV/5Zh21N+ZULwtTQXBi3uuVkoyKvk7YSJLIjq1tZHjbJ+vvs3EuGYE1oQTnUaKZrJQYO571Y5G
GPq91CF5hm3VLeZT47K1RcwRbHmo2E/HJl8X2EI7Lz0jWWBniIxNmzo7F5sBlbk6KJLIcoNjfKzk
OsS0Z0DeWjmj2sUaIViv0nPBvj2LFKIkJwEU0jW3dOCFqdx7xMZyX2Tn5aUi4gw9A5fYvBND8gRw
DBa8hizznPDcYVpEOUI2HUKwdRaJaoXy9uBl7rGp37WrrhM0nDXiZ7hw/SYPPmLlGqT5kZiqwWlE
JTl6CRokT+3IU63Z923633kuD/jOdxZZZMtbXd5MVTGx9o3tLNtLj4awceW6Qt0Gy3WNTFGS++VH
UNsysrZGZ9/nzqOU5ZtKi+fcww5IN2jjoMtrB9o7/FsGI3vdpN97xB2V+cMFrZBzd0k8gpf8/qKm
97bKuN+n26Wpk0dXBDloJl+niNHMU2u0G5ervdk+EYvE7rseLX00yRQoQnqZzpMtSXwLD5WYYQ/4
L2aC8pgsN2YBPSBuOporOmprsFv5qnKcw/Lput0DvV86QtgKfHeDjnEz1x3Yk4l6B231W1QvKsH8
HMb9omcovzXde2G+J/ykDJGezaTfhPYTXUwyKBXT7aflnaOEInalQpct14x5DzIuHsD0P0zT0/K/
lo9m+UK6jvvAdPaiSbfLmzHIlnYbdWzJVFGxfPT85m35+70RXCrHeEuMbC2r9hLiyzPiqlxnfKaz
CZY1puWMXmGViKVpnWIxfadqPUwDiQBCrSPzCWFwXjyZrL3lg5jIwVgWhIlQi4yAdf7iRXIPRXav
xqUrEJ6W58Qi6XsQeodxGv8/y4e+nnb2kZbHZcV09LbCkTXMHAPrEjsBGFYC2mKmGS5/9o6q/lxe
nlN8b1j5Gr7AVlGZhTggl/UeEASbm7xGzQrLaQWmW2r3tS4BOfZPQZevswSf2YhiRKhrHveXqsu/
O3N2bnyFyEK/YPM/TVW7cfQJ8tFtTZB5uyvQTRZ6/FIRh7ysjylLLw5dCVZ812YMkRne1P7edgNo
EnzyIV+iEWxNhXHHvXufcZfMORhVm51nFxuD3Y4XNq5d5PSr1h+3qcv3musrzre9rPlU+C49tMdd
Av6TT235RKPW31YWFhtKCm6666ohJdXqL8sTg7Bos3wOuDiwuRK5Nm57Ng1ISEc02ruCKsILDTRK
4W4KnIMteLZJmeDh6Kxl/bhoQ/PnBRDU5d6mNruLUkAZHOODQT/ChBJ1lsP8OvioCh5tBZSQtcMf
C0TDSfdkT91mXgbCEX2TACZ6f8x0dq5r4rnJ5InY3Nfu3JnriOQ4HoblLrFcNDo6jFDYsdfFRMx1
ZbcfM3mOmwM782fjk2DKhnxWXgalsZj20BMXj3hIWiOc+Zyv8RCTMngLmUfTjaXpGG0yFeas0non
QgKmysW6UHThjh7FNR7ckbws8v0YE+dL1jO/+Gv0LjgZyvKejEsgeS3ESXil/cyQTqTkby5/1xcR
iRwUYMwOH0KmQnsTkdXOGqZLY3lPeQbc0XWxE8sBK2AQWZdC4LlgNwS1MeXrlhFTB++dEoviqNfO
Q87ehBjMOvSItNYkgaIP03qblTQp9JhhViIJHHqr/n57n62ES2lmfJ8IpcFWrAQsCDKr81+KoSDz
ZuuSiiHCBhJeAhpItptBPwpJjycnfRVLyXHTdXeuQjnIxYU8tTYneSDCLFmH3yoYcLFR4K8d/F9D
PxOVZTOtj3Lj0KcN3Eo1vKeNae+6IMd1MAJKbXrMYRM7sNHNDH1btcXx9HXqOdMCYkQH+CXbyM0r
NK282ujtGBCDV3EOBaCftI523CQ+slocMZujVvDfyhS9cTaeTcj2OsMLbp58kkUxgv9npeHfWVt/
nuKWi89CmZ6kLPj7KW5E4CMDZyj2Pk6hqWLLZQfRBQhNdpMZqwGAnZXu3wMHgTBqYcP7T6tT+e8q
CZvy2LYE9325lDN/ZVXZGXqutEuKPS2GfeaVhJ1yoWbWBOqXc2Q5jzm/Uv9HUn4u5+jItWKOnQKQ
j3VJbESGkhywjEtWWZAREY5fhvSxHCAzSjmEpJuifvGKn9beUEiLpLDvG4QLywbNY0uO6INeCKIM
wrJZX6PO2S8vElvx2sxeepPbDtUCN0eOlmVTDGbjDuX9lmDa7bKVLz8oeFVb0QAELfOl1fginfes
rNbm1zZ1jyG77ci6dxx1zJfxcXDUff59YFdSDQu85+vZ6FC/YMPVx/x2S+N+QhxhjW06itTBTfFC
8GedwHtzf0RCrGL2wHh8qqHALuYaMeQwpjRywnfyMUCDvgc2xx+th6LLHhRN8EE8DUvRxXGgM4uG
AQpKJfc+weCDSwrvUDxjuv9lYFG8lQrCuKvtu2BUmLqHK/JnDIhbmaDaMcbDWCuAd5V3zT0OoczY
IiL/NZjb2bMPoEkP9NsDIgOXe5wQ5nSBArnqpIRv4MxokvXL0LK03PhXFOTtFvI0oCJvDy7ky1JI
VaniR2NRNXIaR9mW6HU4VCSWUh106ZbZF1NBfZTUf9q5Q6W10Sp/b4gDbpv8WwFrzHHeUZleDVfu
gsz9Tx6av0MCfz8ztMhMBRVdUvouDay/sNX6MWzSTE7Fns6CifuOvAqQNGzo6Za3ExrR+1/uBf/u
/vbvHhANZozXcoUEjvf3F0R61XfB7BZ7VehrFzWnkNBB7TqHwUi+m9xhnVlQhtaIM7v9cvgRar6f
OM6okh//4/ci/96d+/3Na9N1be1YcGncf2KbEU5FDnKkiv3Y5wxWKDeoRKekfBhauZ4Q4IN+oztG
laDujOgZauTdnJxNFNKOlZ0hN3OgLSiex4YUEDQGXvGJAGwthx18t9+rMvyopb1XS1pPmexJ8i1T
AKkKO9sSuGfUd679tRU0D0Z1rFoEOoBfLoFaAlLeDUvvFEVVw9lgTc66D3GMsMwbnpMZEAtG6bwn
hCcPEDS8I5p4Lr27pXgO/HzV8y0s1fZ//CMT//rxwRz7P+ydSZLcWHqttyLTHGkALi6agTRwOLz3
6BjBCHICCwaZ6LuLHiNtQ/t4O3g70Ur0ITJVRbKqMq3e6A00CUsyGZ07cPE353yHA1Z4Bg0TNsEf
376xMUNtVpKXjFNg4vpeS7zC0YKGgjYCRLZWgEb74FJnISyu7uwmOmujffPHP8c6ov2Oq7i+dT/+
HCsz8LvrtjGjqWCcUe0zpp8oRXzLlfuIrB/NfVDTl1Eamyp9W8+0kpit9QY0OVUwYB7a+2xoA0Ew
Z4aEaX2/+oT9wcII7ILumn8PhOZqL+HJacG7jNtuPtX2l5IH4MrxaHD4Nl3sMw+6CVUBfNDcrL/s
MK4VePa5l/3HP/5dxd+7TIFYEnAhASn/TXxBaZjgPfB7gOMiLybkOI3rw8gU0/KAo9fPHCUj4ysR
7dbDL9z3EYQqvHIw8tht+J36wuHqkFgw2eF7CT2l1mF9FvaRRlNAZW1aO2TUQ1rs25fGAoY0qwAo
+A0ubL+OrO36jTPNuTHxExDJsZ+7Yfsnv+TfO4g8mklbSDiywvppUg6zQ89YGlV7Lvy1y8NcvLeh
gVUwNJqGR8pY7nJchCntcF8WQewVZ1N+cTMaw/gLhqDyLjU67HwPSIMvmKv8DCPV2lq+3zb1w3qb
rF1rDkbfxVE5h6eJTbkur3CTj5Mrj+v/jcGazPWf3TY/JVD8dtJ4tgDWTGlgOMb62393uQrIpOUo
J26bNP/SrgB56+hKPSCzvgESZQMGCU/0EBuH5pZnDvdzL7+JzLi1CnoxRnyr0DSsi62JN2oQOb4U
HuFc0tW0HgbOuW6K3R+/Je9H8V/Zpf/zQ7NKRSTh6LrLOOeHHxoVuq0imEBr17m21UgAtq4t/bGw
mNAyjS+HbYbbakGTrTH3dbKLgDhE3sqNcHhw5TejlRw1y6Hbe+lxIE29fXVvuT+TpzBsOJ8ofuhu
CZHYcGagLw3WE3edn4xZfA1V/HG9vVZBNJRXfyoDu1tjz2j6F3GIHcYW/FM9liStOLuOizQy+LtK
4spmIM0J+MeviPm3p47wPEfg77Q4A933///d25hzKmSiyIks5lVYW7C1FVoPFgnobT2xO2LIWMfS
BHMcKGVuUtb86xRg/RX16tOYPq0njkvktzXg36NP/pMf8UdY6u9vGqhWixwaSmH3p/tI1nWnZow7
+3qy31tAnsQ+r/h6Tq99f82ruPad88RIOil/q43p84E2w2xueAvfRzCSRw9V0grfpTHloA9sUD5/
/LO+X/U/XmAc4oQa2o7BGghO7o8XGA6ocgiB86ESOy+deKhYQBS8o46iuaXAGiOg5sRnJ87ecLUA
lOhGhIioeaxl3Y01Zsj7yt8Kot9nqP+7hK36kgvg4VuUVOWP01oe5X8w4c2r4VuZvP7Np/w+4LV/
sS1mp9RSHFvvgUr/M+AVvwj3PbMGMDhFH9fr72tYy/7FdXio6bZhETbCVvIv811L/mKZBox+S1Ly
eZb8p9awPCZ/eoSyx4Uvsg6RpS5x4Hs/lQvYX/A+lgRvZMh16fot7B6wW9OZtJ81TT7OZ2KZBryz
Gkkhm7m1jA07f3WrtGzahB3S7wLefYJOhEjI9kOqwvCQE+jGdehAvbtYnbFzFTjkZCWxK6ffO3H5
CmwETwmmKC+K4QBo3sJZqlVbYINB0mvaIVeYMPMCmUNbIhOxYD1EmB5aDWZkH8v5XCYZERPVXRGW
GCh7bPx04uMGERnLjlS3ziNhs0S58nd20ftWi5N0krDM2WwdshKzhFsi8GH+g+ZGm2456JntCrlN
jGFlyQEsMxg/l2FinRwp0k3am4CE3Z1Ts9y1HHJUh4Fljp0LhoflqycFyDzdeI7bqd2mVg5Xozsk
sfw21rC9J2kTXIj0b9atGAgVElJBZGk7ToKdKhi5xEyCZqkKRL6NRTUb0nplslkNj6SmpkfMIm4w
MvPesPqKM8gcbgTgry+blxYC4FJjEu7ADmGWY9OG/+jqeeoBnNP6eJiBAi+3xOIw2RA4Vak1Yh/X
64FESpcx8wg5ziBYnr0Zoe2LpKZZhp3JupQKHz5uFw/uZhqBV+h05Iu1akskI5uCLiGoIlQjoy35
fGFDtyRlW+QV0ZbYCZo03nsG0csN61JjUJ86PVm2c908Tm6CsyzD8TaO2jdTi561rvyGjb7hNUc4
RR9JGgjGrLHCF4PP+FER6zSmRA0766rToAvcGE1MJiWJhe60qhGr4WZoZbkXCVmUzFG2TgXsNoL1
swWz6uCeLw78imS/NMjIu66n4YcIsqvFR8wsNbm0pGzPQJK9WT3bU1AzstggYuCBjC1nNBKxqQTM
vVhx4LpWCd3ZYyFfVnuLaPTAHttPXr2lWqVZnIBMpQlOSFRgV8fg9Zu7NtmEPQLgJHzpavJRo3Ry
zsu6WFUpZXeDch9N+HNJ1T4lzZatTE5DrT3pWciwa/D8zFyuGGw9rooJKGzt3rCsNDdD7ECth5ZS
9jMu+p7FeWU7jKxmYHB2vdN4ZxgnMol7KMwo4T6wsmDQmXNyLebbDgvDtiEugVdp/twbU3WK5xqb
vfioFdltr48orwor2qzy9A1OETQWmWIIboKfQm81lSVXu0b6MOb/TToVqZ8wKpHi81Q2XFpu8QR/
dkMmA7lUFUmsgw1cJgKCbxpTzJ621f2pyfcmIs+N0ZXevpWotTUueNMtP7lD1G/qBSoVSqv9YAku
3boQfjiS+txZ+A+KBVWzOZnb1K5qgOf1jgCAN572sW96WNFaffLF4l5yFkW6K7CUO3PnWwOQi8i7
d98FXMbAjVJkj5lpNqcJydt2SBkLtoN2SpJFUX/1NhNwrAZTZTKsMGCXYbscSPZsG8PcTibXo6Vq
tOxOOhwiGqEwq3eyqeZNHu1Lw3gbWeLtO1sd8sIkY02u7uIZDIqJGWJOuWsl3TZsX0FnZXF/jw4u
U9u9rzW6fiOPOd2YEeqx/WLFNFwUmTMrJaR9I0rAsGro22Y9gHictcDIq+UYkTHB/cwLkzkY8Qh/
Psah7aFgWEdjHTLEyTGPJhgo9sToKfMiY0kN5g9nB9WZRWUkK6I43eIrgS0tawJ0uk3JW4lxlpkm
ZH7h4kyNxNjR9xFvkHJ1t+zQNm3FMaNC7d6JkueuuhK1V+4zkuO6RXupkvTj4GDOCDEv4GrSH6LS
wE5PwuhS6G+ptzxCcYF8zOVZJ6nk91570vZCiK1g0LohVu3DUoRRkDD03tRrDFbm6X7pkrVi50g+
ux32ruQQhc+2mrsdIo1DHQ8qCIto1wl+PPmZ7G0w3q4fEqPIwy35Iob2a0RgM6WU3lLWezCYBj88
NRrSCyO/7xfRk8EGtTNCgYRZDhYJgjjkB0typwx977bnTOeV4E59dNwREgpTLu8cZu2HDkNLbTH/
iNLsq8c5jVESqrhSLEKTgSeQNQIteisXgNbSHC6axnoFCytMwfaZVcBGrd5B9N3lcazrT30eATFF
s4Cyn41KzjNv7Ffee8wNqPSwPtTd3oLUwJhf/7p+DXN+iFrr6EHQovglPnTstHoNe+sw5md7zCBY
4+z6XhZIqeNoTs4SCBMvrXEHBxYOTI9b24gI0VM0I/0cPRY9uAmAM/wqBlzXNvSyzWxWj1khgg4c
rL8wT9XqMgMUo+0bYqc2PNQ6vzGJT8x0SDJ1BtKwc7/oSWbdxYie+gw3SKVzZ+a3bgLhEH9Zc2nC
jxQJ+440CDZTOtZUMoBhPQPaSrpmky7aPXcpyQvqpjfa+0Uh1tVINfXD7lIbOCO6YflsJwBg0cF/
wn55hsNInjGAISIlzk022Ac5GVj0lgE8qhQfrIxuaYIxTGAaC1Tl3jC9Jlpjm+0rDaGRaVWveTpJ
cPEMphYbLjIBFSCkUE5GcdpuypqlUD4i+hVqBWN/iPP0pej0DepjHhBTcWOIXPiOLVKMNnisIoZf
DOS4/fqYkPHKHjZVVsmAipUAsBA0H0BYMrKyczfrBdwFL2gNiJkJMFJ7Jog1JC2ht7IBd/x8Lesc
7HNIbVIP+K4HvxzMfpuaEfnes3Nul7479ymeENINL/BSICnB7kmtjKE4Z33j1lxZAkm83VaM63J2
jblq4nUr8qkTMcGOts1zGzgNK/I5QGGNYJzjeDPWK9naLoo7lpz2Rusqn+cSkF03Pdh9j12Rm7lN
xBuGGMqxisRbHOn7wezuF0jfEH8fjQJVk6TNpCHb1BIBoNbBtVayNVji45TXJ2+D1QhCRqr8XtTu
1qnzdGuurgOGHbvJRjHtWiSwi6zSHroUvX+itYzWc+9TWG0Nk8Bl0WwIccyAMeAqngZ/8HBNzE40
+AuTHQ2fy3FGRo1DjACiaalJxl1KJwgvqLuIGHLAmoVL+jz2nfFU5pLTz/U+yywf2KlnCNnENO4s
S90NCz33MrAbrVXELKmVEZqFir4zbjkOHUHSZwaBojPmI7KvbzWBcEFWgIcKzWabMW1EjF6i3Fpp
OzX2ioPF/M3D4rrDl3xPOE0LWNwgWMBiEsySBzfmobNw4OmjVVO9b8iecPyycx7m0HuQTvQ4x/Ca
lUwgmfcmRJ8M6B7dqLUx4qOYU8o0ogZ3DYI0LWQ7AmPXaTMwoLOc92DyvI1MJEu+OqNUdZcDnwmK
BbsFqv7piRUPIvSUMas1nUDrLUGrYkrzpF7hxA2rNHxJS0b1myasK/QINHCHnG6I2Qo3QG044gnM
7jJ8SubEinNJWPEy3PiV9pmoZ++tWaSxncmxwfRjbJUz3muKWlxfcFSD6VgRoOgDxzK69Gak+5nn
ABGlITbxyBwK/qVY8cPNEFfQ7OcLKAsWC6Q4bGw000hFoa5MfamCGmYnDLN1o1qz7J1FA4gGa7IO
Gcy0IYOVYfglj1CpjBnpfjgMt0b1IfFIT40lFvaeWYdOEsPKnGfFTMr7GDZNkEYvMqUOxG79YlpJ
SKJ39pFj+6ZYFyggkxOna7BHsv+gWmoYC24MuG87Nd9GOQYlbUweWiA4T5HRg8IyuBbQbxKjEh8W
C8NzWKe8BHm1bLyMMTiUzqMbof8j7BHnBLeB9G4Egr5jO4zdthm8X7NiUZQy6rmxl12q1yQhicdW
07AtJznpRUyKQUJIvsJk4/Fq5B0zBko8T6sxewzZZzGi/ivGuvOXaHzNE5ZHLkPTeZkj+qDsXoro
vmeL7WvYTKoEE0nDG+t5ix7UJrQ5BrgUlOmj1esfe4Zh23G0HqKUcVhmHeO8IH2bIEa/7Kve91CJ
Wrlbniq+3kJftie/9jOB5ttyNOz1eG32SS+RJHBTG9VZm7DatpB2jsak+458zicoL5Y3nmcNKUw1
UOEVcbGjluDcy6C/ME8+9DWTuTSCb1RVMzoTsE4XMSEK5pBjaWp5+zmHiS8oEk33YWntfZgkpMVj
AN4oaA05JfjdajnqG2cFRNL9Mh1v/FhRKEzeU49e32v0qzlwvEFkWzOcoO1EZT5cx1DJg941NyhZ
QG0hwaDQQ+QzCYP4lGVEz8n0kT5k+hrGaXyNuY3EHL5BdXYPJu8wI97sUPO5A8fIIWs7cNkyMk+m
ljK5ipozgS5aoCl01u2gg3JDcUV755FRXs2XLh0o70Gvrov78qBi4nPSiXWh8KogC2V2ybBVaxn2
FhFrW4HMpkWgGZbmozA+qSbB6iO8/NB7w92QYVHy+sY8TIgq3GwoH+KhNE6GZnHJaqyESg8TrcZU
fTIOScWiJF4wo6vJ9UisGD6R8whQydWyrbe4bBP0cgxyKDatnSly4CtwICNKhgbKuqbrF+iVkB3y
ueHKTUimAK0MYAT8Bhg+v5rSBy9BN6yiGVpp055INzhOdX2Jc++Dk0YIYXXzFUBsdpy6suBxuT7/
SvyUBrQzx49jCHGpV0KnWfBmYrBN9jpCSumUzR63JwMMJocisT5EKSm2boHqUrTeagakyTW9hXBg
TceHQUHdK9BbZoYDjIgYlD8xThSPbtTZz7Ifr6B6qdsbwzrX3hxUPVmDVNe+PZE8Za4ncDt8g99k
7LV8vKCS3SuLe52QCf0MZGZjuPSxBin3PTSecR6eNOzjx3KEXTdLuDrTgZfAOWnYMbeeE2X7xAL/
0+ImHofKPcAASjdMrmjsCgJHhnb+uvS1woMCHUxQ2Fl1a0ElC1/DYo58DUdYSIRC06L6dsYHGqGN
GivnzMPNc5rwaOuoXmzSSaHgOHwV7va4SoJcjDbgDzVj1nbfRv2tTyy1N0V8bwykA0hUYSIzj1hM
l5GkBsnYdoODF+1+X4WBOQXduBR7Mu2R/GMoZSzi9LuFQCjmJiG9x9zbZ4Os2yKj+GO0lLa9dkEO
+5Qi5d/oJh6eaQYz1I1J4hsp/MHMBQSoMSYLWgGSIgrVgyzjCMcNjxUmHTxgSoavaZESfMR+wp9T
WndJjaH06WxGEYciP800mnRX7lCfRT7+OgHBYMWfyTMAIyAOSQ6KYZzCXZa/FJa7aUCu3zSqwWMZ
HyRJP3k8B/XsfoNuGe5Ilxz9cM7J9F1heFidqp2mbt0yLE78zNtmpj7RzJH1R6cQL033KoS+OLy5
OF0nBWOhNzxSgia/mUpOauulV+ppVKS8DEQ2hqOz5YETuFnF4VJkbOArnUUBDHQPuLwfGW9ZTxec
dho5NpHmbS2VPElvOIxl/lXRAfJoT9d6pAoa0Z1GMALBrPc3psY8ZsksULWeBk8bpEjmdVtwA8le
AyaYiJ7gKxSGB9TtO1CWLy0sh8A5cgEBaAHHKWN17mnBmRu+ksjxydBXLCZUg70BlJ0ANsUcKZTE
XtWQuL3ktdDyu0k38QLEK3sbDOFhpCK7uKLYxyEVGubBwDLJ66u0iWyGmZPBGz1qc4tAPBe96KwB
qOtlLYNcgXgzqhHCRasCifmBlnI7RZlPD30X2ShetQY08yTnbWbope9Vs3X7DOqX6KAekGY4NLtF
74hJKNcbnDNLW3OdipqYb97oi+rs2wzO3Ano8w2i1AfaVcnX/GK6vbsptPCYQpKZzPoEdv9ZVVsJ
bHBEKUEh/0od5flFBM0ltypAR+OVAufOmhqK2r7d9qZ+1hDn10C/e6ipvl11LDttcLDrrDMpPzsG
6VnUQXg8EhRWLk6QRmP8NHMeqPAwEc4SxMPAjTo6t7Gm2xsJ5mcrGTMtmCQov1PoetNHfUqvBHTd
jCrWfaP+aDnLHWyrDA8ZYHCtBbPYUvhgeES30kwY2p0x49abHpa4X9CP3aNKup2d4jC7T7Gpo4g9
LoyMjrwa/pKoQ4tEtEgxmWgqesHJQ4d0csDWcsStX03hnie/wa/SXG0U+Sfg6PndGaeirwkmi8pf
jBhnxYuL4dwsxK+uiWINp00puK1lcmM10Qecr/Ro8b3KI2Ja3exlZYzAoCjqbZUnd/qQuLeQYj1S
DJxpubP7jCoqLA30PtVnojniiyysX2n65S7viIfxTBCwnq1OTd2/6lYCBrrjquWG41nPGcnr/MVw
7LMNaTHz5NfeiV5j2KeHxO4fPG6hfRxBK3D1FLIOtj9DZhaezyk8OgYHV2QDgsxnelynu+oWKh9Z
Ove9WPqgjkNtU1TicSy7p7iG2hNnfeBOtR4U0E4wGnUR2DkWpAiBflWT8+JqcNM43a9eVB7VnDxW
WfI2JsL1s6H+tpjYE+nwtEM2NAVNe4HYqEge8cdQect6NzTuvcxqd5NNTFtLQ3SQNGsCLzpuytg0
dzWo243q0lfbpkcLl6dZQxU5O8mHoWkRGZxiTyA2HJTGs5LpoIXBMXSi/jQ1+poQxuBtEekh9Z6Y
qkZbp2SkkofNLkabtNHY6flEtiBrqz/NPZSHsNFQHiJNSJ2eCVgCMJe50MhrElG9zB2y9SZ9wKjU
+wjazUAU9SaG18Mn8dUn4Qbgj5nBGZqxJ9n00Rh4waz+ohFiQJ5jDnA3vBWSrgx7UOe79V3p6p+g
Bn/pOyZiAjC2367NsG4swdC1j3RAnV9M1gq3Y8wFy/gwUKfj92Ek6Xl1w/R8CZLKuB9a9TXPCWPD
/0zmlc2rMYnxa5afnBiFMLE48T4D/B856RIoDbnXal53PZJD2C8B9bc7MqWy59qwn1reVjIzAcCP
2QigRzwxGMz9xaNrd6rhkKbYmdvVG92P/ow4wOi1xyxG6jZ5CNed7tFLg0k7aCNsbuJ7mNcw5qTH
64BFecM9g3YyXnjUuYXDOMbOdrC46i2wB7qCcYQp7bAXz4LC6D/FUfQm23jb2MOH0JFkN1XGM0jT
jKyZkjnOVPfUMwwuYjvn8jK5r2FNPuS1PNQ01psRGIUYKA0TPOO2yT2R6PO8oRwgDJu5iGbDAKor
+Xkm2UF3oVaUbq4CA7FpX+svcGCmgCcznUdfnIamV9c8Fsx8uT8VmyuuY8W6gycAkRZkKBkmMnX6
gy27K66Nqt1qREkSxCXkPrN5IZi8bw0B6ylV1oveY2gjKsEKMp4mxRS9MsJm+1O1B5ssY99AawoY
EiM1Nz3TQo1T3AZR2pu3o06ASWu2qU8RG4Ef4jeTUXWdgEmCNOt0n8u2Z4AfSWUfteScQ7YD1ICq
IDJMzp32K+lycIpsz2EA2zy7VC//u/L9zSr7ONff/u1f3/7RypdJmy0sRG//eO17fc1f59d/OfcA
/P7rP/6zzdY/PSRfox+cPn/5Qr8vg9nsWshFTCGlJzHZstf/3e3DYte1LdR/joOM4ntTriV+sVnO
onLCf8NY1P5uG8wK2db5itiBcAmRRvrPuH1+WgV7Jn4iC1eRY68B6qjYfhQdzKRS5ib8wCd7hdc2
+rmw7C1mwG2Fx4BP3mVFvU+r+fa71+3vCh9Xucx3aof3b+zhUTZdCxEQzqYfvzFGZJAtneCRpZ3G
GP2e827I3E1NvGMGHmg5/kPdQMKGgwIwleuX+ToDadg7o/jZVO2o2Gsy//LkfiyzbWu1p9U3ZMbF
53ShlknqQ2kOD6nSA9y/xAt1fq9jyMPODnsXpMEXAAL71YdjRxJGevZY1V9iWId2U1xAmQZtgSdy
Hq6D0QDFMva6mIMMNCVsie1qXolpH0Vqfxpb9dlJHpCTPuqdTnoC4Be4dyO9fXqJrXqvt5BQQO3N
VvI6xAv9XGW8Nb24HZT7GCFpilT9KYm6s2qtTcs/XPgOFoTQsni2h7tCj59jRvVzVgVzZm1tNT0M
VCToHWseTkyqmco+1tJA8T/t12/Yduo4jFgOWvr2TLmE1VCIEFwcwxMCqgayTAtp59ILOGlfy0AR
2XILcvqUmta2I/IKb43HTIj1ih6+FfXIHnVFFU4LLWV5IL7yK4GGbD0c/W4FCZkeO1dnrF9WQ8eC
h5nuee7IvW9aZNr5WjVqO3MZAgDnT6yT7yr25szpN45QPL0t+0YW7rlWF+ANp1JlW4MgI2xqHPxM
a9WTVk4QXm26xuKyil9sdOx5eEOKsVMyHkYD9SfXp8EN9vP1aeoOGg3pIuUwf9ZING1T9JOh0Teh
XcLcpJO8GQPeBATKzFLeo7f5lW2xsMdbgoQeBzs6x1SLkKxWhRMBEcPWlPm2ZE5IkiB2Ue0EBeZ5
SdqXiNcj73idsWqvLjQz7JBw4WGIvsXsIGRiHdBx36ec8bQumyRkK9YQOlJU+U3sHPt2REsq+c8v
RcsCBzoVXvVL3o6nWca8cv0WZzRyxuncAP7TRqBbEw/mhZsJvP62ksNt23THknKd/KQHvYe7Egl5
0WByQ/7ZqqS5y+PBXzenWcyVGOefHTdmci4vTctmoSi7XZxXh3Eo/KKXTLvQCvYzcVJSnZYhuyG3
+kCiGMsV1AZ2cVeYDoOa6TYS0y1txwcvCrd5rp0xnNwtw22cVAeoek+DinZGh90uLO4cbuEptm4y
UyEFn65D9GY5XPusGSIKJhXjr2B53RhhUBvdTuTF0S1J5AFgFzMt/3+5HAw4CUwXTTgCSHB+UP8N
mVIkVdjtk8IwXduYpnU04VHQzXUw9+oFg+LXirXxaEwIZmVQd+m1GyFfquohHPYVRsBQTrcpcyrV
EJ7gesFqU6iBOJq1ea1ljqu7vrND7RFSHIIA50Lc7rEXvPxEFLsWWVPMnVTTII6Xe8sZrgXRcNBY
/c5hQNb0ew6NIOT0bkOOJiwC8KAoiedzGH/O3NUFTwehyFBDhKLSL+bOmvRz31aHaepRyDJWKMeP
yk0BOAt+vimo0OevNoas63bYg/Yi4nCdAA6QLDz0g8+cDpPM+nbUd6hiWBaM1yRjGQI8pNTp6zkq
VxtMV7fXSAy3q5YNQw39IHMTxYKIBG03RqcKG94z9yVhHn5HMH2DUDCkn15R2XHz0bKH23CsDxU7
VDbbq8uBdKaN7r4pk1/F1E68N6e+rQ/GpF0V4+cYrktX2ST88ugKtbs/vhbWkuBvTgZ0DIbB89Jj
UvGTEDR1MC3KpG6f0AAeKvul7ziuIvTWM/wcqzwQgQAaivHAKMGm8V607Z6grrsaZDp5YfsOGpdG
bZutV9BUBabMACVyHoJc605oWm4sZRIiVx3qBeOIYA+A8TJk0+t41sFQz0N0X5NmP1X9M2ESRwBc
T02YvK03mMlhEPEIUzZL7Nk79k59dMSzIkD5j1+FnwTK6+PbFIgVBao0UyCw/PF+sACvYaxZuqfS
tJ7W81DwnUcWjjPGf0bm6Z8dyH/3G1pSElEkLemIn29AFBJaPVIv0PufZFHtnI2zFR1O++jMfuIp
dBjvDxI7XoX2KaK5f/ZGhWNA3pAlEOP7Lf9EsOn8XMKgBF5/c/goOLYt4a611Xf6VyGzyBHjMD6N
tFhL2hw1VMBklp0WGxhraV8GF9FpTU2VW3vl4J1hENGWH1Y/Rc26qOBWXPhRO+1ZOewekFW5mncu
w6ADmRBFXzkFgrh3LlXcvKC3uUsRbRMVtzUHQiG9nlVCdeeibOoqN0gkUJIlOg+Yj8rEfLJSxZPZ
x40J/2Dun1nx34ChI1Gk8FUuLgozSZRGXwu4IEPECnzuyUGUjO38VLqvLZWJaU+3LWLrhnIwZ6ZQ
LQb9NMyMJppJhioLRiilu6bVfgS3OwEirj9Fhbi3+EcbLedpY2qPrQ6UBUUr+PvxT66J9Rr7voTE
ooNNBXSNqRuoHI31Rv3u9a+BKSVxzOtvawLehEU2bvjbe/xP6V//IZngezDBv//Df7V+r//P+AUc
Xd/d7dvX7vV3mtDNa0GL5P/f/9N9+5evdDjHoUp+xBi8f+pvjY1m/mJ5a+/gua7hWNwA3CC/s4Zc
MAacEZ4ldMontKt/0bka+i+OwNewthxonDGi/VXn+gvYVd3h65mORCrwz3U2nA0/CtQlbHSH3ko4
PBc8QYPzk6LayUfJA2WmRAbOndtTd1FuPJ/GwdpCM0jvm1L73COfpIpnS+vEiXefCiLfcK4d4D1C
BzE6ysyq+YiZ4Sgd1IT8buV+aLsj1WH34M7zbrDZ1lk2K0bPSasgNMvpITLbIOy7+RYr6CYpkoRk
meGutEMj8CxsHDoDHdau47NtYcT2Wn0+LykUzzYZjzPYrYUhxdUqAB9FSLyZNkeVj0SLSHdYcHwi
Ag0vbcnc1RbDZ8fYREv3KRQeApdeMnfLns0mv7GTqP3CWJ94FkPeDklXn6Y8VR9ZQvY64ThoO4Ml
cpZNHN2NOR7GzrRqcgGJIePhIRO8wwz5VhBt7sS/f2CqnF7e/47Y7U2EiodBHNTzHgc5ShRrx9xX
slAwpus729EpigNB6aQ2zMUHVKK88u5wTYTVnNh16BdEEAe2WvUmm6V9tXQN0+8YF8a5w3ij8Dvv
QqixqBKw2Uf4Q7aGFh9ni8xRW0PwABldXcqxUKgZlvw4RclTzPLxphtjlH+rlC9Kkru4GcSNxWTs
/U88n5O7DOAMIDSrO6ayO3epl1wYH7JZyvRn5gT7isv0XLrNmzFGzZMS8aaTs6RojRHbkaR6bzZi
5wriLCyMDSTVxwwzs6G4dtGDJmD+oiQiAIQUVKdIRbCsX2VBxsw/uZhu5lzYng4fynSEs50UL+YA
AI4NPlXC+iGWuR28jNGqr14DCbL1A1N6HiM1MlwNivK4MW47LdEu+L4uZmYPx0Z6HLE47DnI3fzF
Hc2PDmDQbWGk6qp6XU2boXBbQkZj59dc9MTi9upBue4IMX4lI0qyss/zLCSAV2u5aDHJ3CEVzIV0
3uIS5mQQ1jw6tn2+mGgrxHxSRhjuwSMCVIrp48kwQtDz3Z/LZdhrBVN4oWvn9w+SggwplriERqQO
73/V54U66oTctJoxpFwfWky0g8n23W28XdGl3/olTA54+t/Imm8MlD15fMNIM76JPi6OPezluHzO
uxk++aKG7QgEfJO1rQdMyKuHoJo71sh27Z29Ifr+Q1+jUeun5Pavfx/lwj2rMv2shNL3+iTU9f0D
CvT2amY4+8KM/t0ADrxvvfIts0TZbQiTry9mzoKtrT38zd2on0rgXIFkTxt09SfPSK9Lb2EDj9uI
3OBaQKAen7qRIaKodF4zbaVoOoArrmwLAtfIBPnbI8pxYtd3qkE9h3bDu4aFdUGLJwKtQkmY1ALf
ON/I49G9tlQLOjWw/A+DyMK91UntrEkST97/C2mB3NoVQ/dwXsA3lp5+6aBxocehhMiJauQm5pex
S0kwjZ3dvH+AjZTfmJCRd1HNvpVeJSf/BFlYJep075h1mOzN1EvZGLSCTihsfR3rWlAiBhRIA+Wd
VDHoi8oxr0Lb28Sh3xSeQ6htmJxnIpqzeJm3tYF6eVi4tA/oB7zb2dgj1t9nk3ZTuwlEstTqCaMq
0Iahh+mbod+hen5xI9pLDZVRPCOZCUeFkWGNbU5j20NFpwl4ErLalRET3ap6FlIH/RFyOw9MI9w2
29hN2LAlGc4FmWmMbJoPqDQupYX0omELriwV7c08/ygJJPKB7vWo+cM3T6pvMJdhzK55VFl7CAm8
L9ISQhc/MXsQevUmDP1yTIk2qb5oTVey6Q2V31YfDYYxEbrA/mNqo/pDOTb6pem+zjFybyikpZFv
69XnJdv0AZWM6deFuQ1VZ3CSqPPgoggfOTiZ0a3+uPLa5fRG1MQEWt9bxD9sk1FcHfO/STqvJbeR
LIh+ESLgzSu9bbZld+sFwXYwBW8KqPr6PZx9GMWEdqSVSKBM3syT+fNA90BTxC8dje6r1rVPtTMc
s7E7ipSmSHqRikUfRs+A0q3eWcWNePfS8SkozmnChaVb95J42TgWe1t41zhirufFIxugg0QOIHsK
ysuo3Mckr2nr9Iwz0saWszs171g6UnDwlXqhyIajYAL8gBLjx4AyCFz9ztEvqGExBnx4DpTze5UW
5vQN03W6IUrcF3MlDwbRFKyI9C/gSxG+eIvGLl5mNApjwQ1inM52ShMgXpss1mJdp1wOi6CJGdBT
PldoUA3xP2sCKjPCGsJxdTa8eaTubl55nfegQxAVM4vwgr0Idm/856osgs2Xim1a2R+QaPLE5RkI
uOWnd+d92sPdHft+7ZbMVXBTwBQN5HhGOsM3UE4nopzTgaapat/byYekgNuAN7fKBQm/ybxxMqcB
r+DGF8+hA7ADn5NxU1ELV2Wkv2BqD16NB6QpLFg6YPJxjON6vuPT2hZTNG4ryEXzJ56mVmL0NMbm
vgXBplVCzAeT9mB4tS4nnYj2rLDheF6lcj2rhDGB994ZJ1DY+oDHdljSxrVgqrsH6w36x/zM6aJd
c1RYA5BxiP0Xzy5fBLeHMVuNghVRvITBJDc0jpI4aTXXhcBZCE3BWxizIiRWcS5Ire4dgQW89hig
92ECFMCjIXVULZZ87KV5vmtC59opzVoT2s8ug/aDGVrNsrPL+19w2AXhPB+LMCOvUFMsFvU0uRjt
MQr+hNLVIWM8v3E7k3iyxHUcDjcWGtZWF9YfS/yfH9sPpgzq7eBhdZoVioXLVMUwM8m0Jqgfg57L
8WAkC4ilA/SpzDpHPY+ngge+9gNuzRgQ1wB4McIkkz7XKUNjT43jFicB56c6ucCk96/GveJnmrJo
IwaqgmdljW8F5AO3spcp7C/mePQcWviFsPTj3yqq9lALTAMBqIp1ZuJQM1vlHzxzxK6hKpCv1L8v
EM9+BunV2MpihBMoDb7b0ffmAw+eXWLsfrey4Yis8kGXl+L+g8nBivBjdvjvpzK3Li8UgZSXqBtZ
rzXXu8IJwnUVYiqOPWRKTXnPsU7jSxoyv439WKxRS54w+3ParB+Vk3/F9A3Vc6ehDdmgcDqWS8tH
j5dYeqOEMi1xLacqPIrMZoZX0gIoynQbi3e/cU6OFIg+TnSlBw3TESEQDlvXzGS8nTzN1Iatiom5
8eiZL6AWXriIHnEfkfmfmj1+HbGn24fnMP4mOeydeiTR10KYW7fJnA+XKqdd48x8tCxzH0ijWN9F
mR2pDX1kusxy0fIL3b+64zxhZxVDyi7dBW5IsXPvM1junPG95WgD18tKD2lOhXllzds5WYcSddJq
umhDa0YObKk7yAYk4OSQm/G94ZBhYTsELViugDZPqwHVYBpMITwvt587iuiGoSju/cG/UBqJ2ve5
3DPdQauabOdhxjkXcJBb0wZZMHwNtmLSD2FRtDujyAFe2317krhRtgNmkQUFvoSEB5ycAzfpyJOK
7d3iQBZgle5Mwz84vBPlEMH5eKGAWDENWIZtauwJgnwByYlxR6BIHnvTNY7//ZvThWTwRvJfhaRh
LnRe56h2NxRvFeuyAwkS4uPA/kGuWhXpsMo7/WSaChdmJGlqNvqDZ0gPs9H0npusvUaft1unjpfC
dNKLjxd3YjtcxOm5J0G3cD2nWUnThBdgibOOMPGzzb9Wef+bO6zCIHGMXZMZbNfUCdWVU2NvLyHQ
0/qwZOgfAZQ34VxV5rZkMr6RmHb9lPa5AND70mIRmCkTXbejXLdlOO1yp+qOpi3pvi1nCbbHHp8V
7tpd7ITNohqZEdV5c5xmG+gJjX0kG6OKwkwjn3D21NCTYjd/zKP0z5612MRUpzO3Nt9q9U/GBMZS
zhhjVGZrcuhmHsQLb+6ilQN2rrCg22SsLsidC2wsCUrNnMOW/sEt6q98YRL46IxfCDn0balvQPnF
gW1H4ZKhSR1Xg0fg0u6tvdMMNmW88sIlJoMfihiePITqwkSwvoY6cVZOj6cwc5tnjbRoj5i502Q8
JjGYy1yPj+WQ1EcnD58DfFY8MeOTb9DEHZEbZPk10X8QhbI21geX5VIm+WoojHGDFi1PSdfidoGb
FxQBdwUjW0IgsBZq1snGnKR37sd5bwO8Xmkaqxb2EEXnXh+sFk9K0Oa73gGmKzJslGVnHMMknSj6
fm56cutNT/0LsfT//1BTHD1ytlqT+r5HKWbks6whmdGU66b30j34w62blGCbEsbodXHkLklXF0Xt
m0QHpCQ9wGarEk/rAp/kcjLTC/bBL1T1duur4jtISYDODkU6uWu/ZCbn8jsxNMU1oDHyDEb3i324
3E7Ngz9xWquqKVxaFsj0upjfogljrEwYHZbkQ30tHrUd7/whhTAyE+bKjBi5r3IPRU3TCUXTXD5z
agj4yuAIsbOGcsiPRHz/zUZzFHkCx8rqP1zNmpRRlbeh2alYdH3wHY/hpzVnB781/7n01BvyqWv5
oyfdf0Rd1M0Y6jDyyrA2pPnDX29JGPaxlM3MuVSmhx5z+jwYsI96gF/l5D2bceXi/+epq3IHTh2l
HPxH29lLf9t+wAZiJx25kmktae3eODxMZRxJiCpdyJ0EEFFrP5JbCzj52Zg5qqOYVpRa5WdlqZ0l
rHrVTMyJXMM4lrKaKKSfHvgCeRFchoR1TY0VpwFzpXGLCxXO22DgrIf1HiP1B7T6GU8w2avGxFyD
Wk0rRnul5Mplh8wwfQQ9X75aNgTGQiE2kGTDZYuTdRXJUazoWTCZSsMTDqw3xlT4zbgfLpLwPiYz
aakycTJieo6X9p89JHxIlUj2XdRs7TnAp1IysdAkK0Q7sPqmzrLy9dGSJthIen14Va5JyCGIArvf
YY6SgySXVMeMnOkHbJdBbjFduBdwsL5N/CZ+SbSm5k9S3es/T5iQJRMOCrAby5Ibv8SYZUplbwYT
RWXMg+9oaN+tEu1Cpd9YiBW7avuu6IVeFxbNqnnp4GISTFnd+gnXu8XdUbt3M0hBKIXlqgw8UHlx
cezT5DAzX9pagzD3THyoSv/PJSXgBBAP3gyzJbZOYIDWrz3CAaLBpR5Y7Rv4Nz797jnLsnVu6nRb
cmSKiMh9yOojVttM9dMzLtu3tmzsoxy9dzLV997S3rgnhsjK1tN07KLwtR36b6XDy+BwS0tHtWdS
84bjM9w6BsbttBSfzmR9uI0C413T1OY3vCpzwp+kHzEgc0Dd6Tsl2C6Y47nOd4UcspIRlvt6iM4g
gbD/m0xCDBqtgorMOaLOjsgykw9esuQODa0GuQ6BiGN4PdQQzza0VzwXWJl5LZudTMlK1rf/ZqsY
DlYuFQGV9Pj9mSSyzsxbZjJLmzMnRWkliRzVvHWd4GOX9VWn+UvtM1TouNx1vDR+OLIxdp9zbMot
bYSvtZne0sr6B/CHTKroloPnfXBwiVk8hiXZgRhpzyFzquuLO5Sk2msctyTE9xU9OSvLYpgWvwCt
tNeT85sYzmMuvHdD/nktERJs3ASMH3H6DNsgIyNuIO6X0AvbVvKi0NHOiHoz+G5+YGvDGEnbJW0m
38ncp2sOCPc2aTwC9M6l2OwlHTJ9sOU3xvIO24lOq2Inihqjdej/Vvi99p7VxSsPM9VS9qSHHPJP
meXi1Oa2Q0CHWE3qOcvaIjThOyW6Ssu0WSrYgznML05BU7gCtQf01avJ1DjfqJyshfcANWbGK5by
eWuVAbi0MixWYT9R5YR2GRflr0rA7xjJxVXBxYUEwIee/OiSrgLlO+6SorKJUbTlvzSY6qiaxcSa
sNgWQdgsK7Tk/dpoCOGa7HI0XxBllxPpe5M8fmlAYfHb9Jgakk/MGp88i2VVkPNa0yJTLZt5tvEF
9vXKNfRf3ANxahr85Kafc4MHKXe32mXLzkAjcbmp5nlATAL5eJHcW4AlmtvCthKubW6yTpj0zzzS
cZ0z1sO3kkkQjgHz+vFfr/UOBi6frkddZJ2ezfaAb47+t2mdw5KsZ1z4rLHKQk+u3CziRlhflSZs
mPNVYC+bVqbLg6US6yDdAQMYk76FbIyRWyunorrZs81FOBROLewELstznj4WxvAagr/unBsf7IoC
SUwsdHWS6y3nhXBafaRTY2SSb7hJdjS0+LXyd5JANycxCWsF2SJIKdpLmplFuByDjdfUn7K0gQZZ
NFoN9SdL8GPG3kHLhy64eelogSxLVBCZuu6HP9sbXkJ65FWRvUfFwP7afE0FQVIxXELrSgznaLrf
HlE5z9OvgCZ2WDAXVndHTdly25VEjg2HeBpxmZZ7KwblleXmN2osfvXU7tJ0+mhbAk32PL1no0AC
advlTDIHykKkMNAbiyRwxRJA4aKr5F9NE8JCq/4zjfyzQSJuYTaxPIQq2vSuxHCHynvoJA2zxEFF
Tx9Hamf+p5n8YoBGelsV1JQt49y7TpW9d9vsr3W7L53NK9sVh1FzvRTlP1HwDZj+v7xKxb2FhUIa
gaeHZQuMBaeaRE0gBiO9G73kEenAPkUCa5KxtO5LYFjJbjE69jtfMuH5oT2V0S2yKNEuTPLfU5Gk
BFqwFSSt9ZXKYSBqzDPTuNO98/ZIEoFDKm9uXcGcbzthLtIGzTi1fsYSq1VuA0WW3LBzMYkN7D6S
TMpjFUnjb7+x4P3lm8p1/vScPUPwIQ9VVn9GJybMWuaxY5dcyro5xp73ktkxhNGU77OBxWt38uKn
CVwFOjJD5wR+IdmpLGu3E4+TVQyfc3NNaEomkyNeeuMX8gcyTmSQM8PZGcTcynOuuxWhpdioX4Oy
/XUK68Xqy7OhuO0F2U5WlDDTlUoSOdtUOjxaGl6G4aRQcPDazjPhhZhENtXZbir/JOI4ksLJNIeX
EuispvwVmPPDMNOLWg9yIh46L5tR7QInuQpG8yp+y3EyczRVdJ9PJ8u2Lv+lkP2w2v73Z+1k+Efa
IeyqqxFO28hFEqXptjyxT796GTaHCLkUVmu+jCtBKjBKziCCb/RVClLI8h/dD7fEkieyP80uLoGB
FNZnJHGNURP+ST/SzVNkqUWFuuZxJidcuotXVs5VZirGw9Q894xKxhluKYOt96YWh6kzj15ukd+6
70tEbsLWNRad1e5RH17yWux8eJe7LqDUYMrWhhWuiZmuy3z+tL0ax5D/XuV5dE9pMpS2ooeWzCL1
VXRDtPorzJOnmjZLctiDRZVF1MTDusefH1Pt60pv5zM6K7M7MZfEQQBhuRCOx/EDChT2/qNV6S25
lwccwMhBcfL7HyB3cM/3XPYIORCPf72aidpDY+rWCfvzXan+GDjnLeIuickA9mymxVc7O8GSdnhy
DSVOaW+8zW5zyIvmTfckurUa3lQ9oeYkD26ZPGFWozsAhGNqQ+lrouYnwPeO1m7vagvWcftAOw8p
AmAc3YCJbnS4PWah3NBcREBOaC6PhnwuZk4etQEnhq2TfgU6OxU+OmGDETUzJ1s4yfziExX0Sn11
jdzctOyoi3SlkwYtT0AQxyHyVKN2+ISpUzVdipiPprEf+qI/ZPn8JpR7xypyjWw2oi23RWRjYU6d
bzoMP/1g+OR7XNxz/3RRgW7rrHBhNOZZtRGzgNEl1U9PEXFtKgS/626XQCMIzt0xmsUXlxtuRHF5
zET8xXDDw0jf7qN4dlalZJVwBJ4qQUi2r05mDXnZacdbELUfnkGGwOdyYHrJZSRttpg1vQ2NecuZ
rMkoeiQ2sxBcG5ZGZNyIf8SF+45ACRG6qGERWFw1CL5we1+7qvihS3Ik2xviwwQQERQftvM8cE4z
iGs6mLhhj049qbfswSJ7nfD/CjzAPjgdVRxJQow/MU9eeoSqcVWchBZlCakzB/QOnOMpK/2OgWGF
RC6qn7Qb+fsgZfW+TR+iOhfF3dEvfaTdsd7YTg6Lp8Vc1X7EVoltQ8cbu2WfkDJ6d+zxDfzqTnX6
C308oKEN4owh9YIxAjFqF6x7WYxos/c4PzchWiHqj5omRMhGDMqMUB38pErWoo/OtGFn3HZin2bp
IN5BLljZwiaBVRBAIu6S2pw4DNMeUR4RbZmcdKZ+du5XlSz9wHnWr2K7/rbKyL3ASV0mI+prBH0N
hsDExT9T+aYv8lvW2w8QxJCy2G5z33T2TOdp6452KU2QhIqDfy1Rj5BW9kkKEppfDugLfwzeirLO
wIAcaNJdR9T8nkFhk4bqKgaVudiB6yQCBxDKI20Lf8Qf2cfcHXiN16Zo9t3Qvkb2/MTkzdzqRRJl
V3uoPyC/XoOagE0wNKc66Z+d4sDAfjlSVDMn1mnOzYeoDT/NqdvxV9sGSaE2IX7BICZPPwQkkWlf
5s4O95Xb7mYyR/7WxTnBiBiQ8gvv+0wnrZj0cP5cD84N0FC9odlqEdcc2sqYHGzNcrloOdXG0cBY
KeCnI35ZbSTEEmI+d4u9LPCBzTOIAIeiSadN/AoeaD3GL3mCblVOEX3KwyHt2feJP9wzf9YLc8il
66e7usS/aQe3+6OeutVz2yu9qifuA329ialvbKdyM5XeZ0QDmNFQCuKCGrBN/YOoUq2CJHmh0rrb
orWSqht4+gXtuIoIS9skP1XMxuolFHgEPy4DDk6m7XX2JGlHwnBBjNrjvTeksVY1YIiNsmrK6soP
7c20hVkMeQg4E4QcnbVgpGaKlJNC8J8kIW+WPSGRNKa18tn7HVXSo9qCePIES/iQsTA09966LjQe
UJGOmMEemznCxchBuKW4ZwO0gw6brnqOe813wvA1+CpMH0Niz1RlTl/NycUHhOTJ5Cx/VITzC+HT
4dNSHTFMhtoYufMa9pykUzd+yHIXh1+Tvo6VScij5JUkVokN4R28gVhOqLwbolCfVYsSRsD1NmU2
66v1IqqOGnrbY1/o6kMUGm8uQvkdbmD1n6V+yZqI66ttLHTRG8Q/GCnN4aNfCdJK4NiWdqF+ffvR
9If9mBFvpf96Z/GGk3x5DcZkrdpqW1HgSRxuZHbrpB0HK2wefEplxckUJsLUmmie93rz3ve/65bZ
UU0vpSlThwDfNqyHYEdaPYs8zuvmvRTu3ixvdopFI7ePs+EQtnPnfWe77t5q7sjwQpD99xwmBd6D
TQ5oBxnplri84HPFrDM1u5peIboLsQFuG12KrQ7cu+bV7GPD4n1WtbNOhL1qZwbIzGYrek73BZrC
qtXZnnknivF8zUa5HamMhoyNFUYnN0pkiH3TyD4FFRMdj3RhAkHGmKf1MOK1LsWu1QbfL+njpZxe
dNJdReajVJjk651KnicEM89LdiVclIQLbEawmahtzQXaytEgeC+jFpvkFL51mnroUJ35z38S1Z+r
mA0OdMqK+9M+a8z+iE4qCMYtEu4bsc380uGNhuOo44b93Jm2o4TukabptZHZo33fFe5pAqHmnvJb
YrC696+q0M+DNbD5VqCp20PkGJcx4Ask8Y4hP2FMUSXlsLbvEhknq9wLTnLQKcB3Blo+R/igtQIA
1hYAikEwCR6e01TC6kpBGUy6+nJ0+xwP86uoomyjELhxR21BVH7OVk5jARkjp0D306n/TU3U0nWx
v4/C3zWB8ZEWw9GLin8mvYRrD/4VeJUtXfesxZh1LIC9UqV7xjKsJxZju2l8CDMo4r5zyXiKtBnk
Wyfyhk1SMwaVOUMyHypQAhKDK1hwGy39XjTTRd51e4KTp8K/p17xzcxIXZpeUKjjqxALTmUhonDw
WGCepD7qZOu4XAHo+Te6ycFjDoHe6F0rWyEclMcotU6pyi5Ymx5ganIFT2q9NAUUvnYsjqBctjpv
1gRt9ylCw8Jpkhhys3WdfHNaDXkTEFRT4khRMRsh1I+kRGDHNnN0GvZqZ77CDnvP5D6zK3VRzMri
qX4d6vGEMX1cFAIgyTRV7qZSBprjcNNe8NkKDEMDCpmVD5/ePeosh+g7bdLHPjeyVWOG4ZaGNlcq
cqmx+3uPni8sr6CnJZUPFGd1cPHvce9+OBTC2HSxHT4JahuW/X3k3OYuqhmDp6Ee4J5YaOn+CARC
RcWDRz8Vl2rYWqNmCDiG574p36zBbVeepdmGoxgVjbBv4E2vIVrRwv42CPrA80myDX6t5Wx4ONCa
Amq2HxQrB1wbSra5SluNrQcTNskHIuRc8z3KNbP7Dke5MLdl8zwpPh5pihUHn2Hh+QNN4Vw2ZP4H
1+eVI1t18Gt1jk0SZDIOeeppKltJyd5uVtFe38U2Y5TNup4gsg6qHBaRxm+jMBJopBkkjZzmi45Q
A/IyiuUCPMZXN1n/ItR53+heK7s5mRw770o0oD4//5xSgnQQgHaZTENqK6Z9GWNJjrpvYff/MvqL
ESKhxtSQeGp6hckyv+cWrpumoNAmm8DUwxjhDsPkKlgWEnsBtrgnv+L2J0qP01jefNXBc1ZH+bbM
7ceYChcy6nvddqjfFRaCwGOnZEBXFccSeqvS8sVj92fKF26LJODt5uGDePZv5PepOvNPV+Uh9w0K
y6z2wAyOS1CU0r3LJ126hyibTj0j9M4M4qVTMe+dVXyKiCrrakYXJCJKRP3Tb8Re+M9tENwYqbTr
CFvCnSDXo8ixajaudx/+xCty+5ge3HAj6JBeqLAtQc+1/wKmU5Y2u5fRjYIzcWz0cYdeIf8vCpoZ
gQSjyVRXxQYlTp7BEHxnxkxpRpLY29i/yipgIx3ojsHJnz847QZqjYXRZLi7/8dhbWI8ZpZAnDy1
nvE7wJK1nPaJCeayxmrRSr13hmHY6j785E4pYHaKL0hk6yyd7M2YY8OBQrhum4HgonrFueVvJaif
kKD+RlW+seKwuq9DGNtVoBFZ4pvj/IcswjZo3U37TCt9J9iahR998nMd9RBLilwjPCvJIm4TYOqY
BcDJlcYyHGbeuywBVmioaoP34CdNnXmZaNCYLl1+qwCcXNJRfd2janU6pPeR6sG6jw9xUL0lfvnQ
xMRspplRY6AEAhpe5x4w2mporT9MXcVW6emTexzfbNojEpB709FnHoH9sKZUgGeIv7B7wz9NcSUa
VieWjmV8RJXjHM2qfmIkuAgY1gf45A5A297Yp9lm+/EBO9Ktas0f1ZbGpjWNfdW275JuEojH8Pqk
RXEVfyQzeSrnbOeHdf9iJgbfg27PDBKH1QBIb0ksJFih9mdru83NJVMasJMBbkuOmR0BHo1+pLOY
PnmODbUTwJq4ZxEQzDxZThs78X4LoFoP//0QjCMHWig5Xf1uKW5jlKSj2mXi1XeJbDiDJxee7f30
eTdtZtUPizzy9MaXjFZ6nfyEhfHu63x40CiFi34zBcZXGzv65OjizTLUJ5deZ20HHcjPmnV6QnJW
yQCsIgeo1Qzvk2pfgDYvZUe2jYnaqszUh1qRpaA9JsISJSe9TtrZYHqKame4MK/S0pjXXc1L3SIl
qS64YMxwH9KJ0YhTFZCbgvDo1sk5DahM56jZOMah13O/74L4RNcLZQX617RNFtBbVMW/hp984Cp5
d13O+a6+6cg7M4zYStukYRkGRCcespaNcYYWU6GvMjzc63TYeVF9jOw4XvmkqlFYtpJF0Kuhd3H1
wBHzEeXN3ld8kvPkvjC/+iuH+aMX1ILFM46beNoW+OwWZorxBw8Ot/GU7hrMTVg024vBFUvZqMCF
8WsRRKF2iAhN/jaQmOQVt6JTiObog3qdayjpRkf6r2JKisQOCAbGBuO6HilmZ3Yp1C4hOwTomzeD
DZCesU0ReC6VnYBzgUAodP2Rai6yTujezNTk+ZdYvFSO4tIpgLx8+2xTNf2HNHUTPGHRy9xVV3cY
j7rg22EWtAenQLDfHpnpgWzknLqDDCfXtuP+mUWvF4W6h7EhKxwtJ37G3uw9KJzIjrIcps3sJFNJ
zkVabOKMCjcc7G596ohvlqrPujF2WmIfHIdrWU566XbiowyrfDMI5jXTeGmBcCXxkxP687KUyY0o
HLpO160CEBUsbu8hz/X9TShkold+63yYZKcye0BmhaeVUFtWZAFFR+N4DMyBNYFwfxlTF51GCvQI
zZ8Bu3jMAWZsXt25+8E/cIdLGteKTjpnJI7R/Ph6l8E0XkwZDo0ErzdDJZf2bPNXrXzfFItoKDdV
3PRkxudj4082r1L5ZXTdsuLIEXYRnhvmyC3B1WaaW1jCyWUqR5NzvPhofYPE+0LjnJx8Z5GN9tVN
9ZspacqjyWVSXBPn+mvor/HUo5jCCNLzZgh5PgBDHNOOIzDzyGaOX1Pa3Vc625k1FtnUmv4azQVW
aVqzGdYvwJvvJ7sIFzIwL5btrEkS9usJE+pyYtGroo4XoGz2adBCuxTe4+DUz9LN3wHovapidhin
AMfz0pIeO/ef24XN3mz9A8OXg63NIymhxzlMlikGtE0Wv/rNdBNm9K/JNQQjIvxD8zeinQO+f6T5
ndnIyuA0SMsblNHmswqKhyYfnzMHYTJmHKf4TGTY0JfN4XeB75eXYWW1ySJKPwz3oR4YgoqRWC9K
P4c3iJVYF/VSjNOllmgcGNmXXRfhJf9PKQ8/WHtOY+udoEh8Zxj1cfkvI70EjtdMeQKd8353hTOa
5g+FRDXMJYbccuq+Equ80zE/pyAAsZD2OxYw8mzRtCUD9u1EfMm+dcOfxoVyQptqcAPFo//TteLB
Zc8ZEuPNdzlFh37mwcYYObwZ+pKV42PghReJ/bgyRneZhrF3EHPEBN49zcZYrWdbPfkFxbZyZrzp
l60JsbZCssHRZk39jx/A+KsHtKLegHVWFKCJcyunr7Sw1qabwQCbxT9oPWprBwNOTCZGBju5tBjs
F95f4/svnU9Mu0DbXuj4N2CksGjnMF2VJjU8Q6b2Y/uZJMNlnr65zUP5epks/8lpxi8sK6dw6t6c
qOKWBrwybkCDibFK8PNUv1NE6RieqC0cf7AQLZ9WApBOTL5GUve3HV/lXFwnIzmBPlyNs0FJXxUc
ks4CCplRx5u3zrmxy7XtgtgNh+QnLmoueU3IJd3ncWTcwH0x3wSz2W0r1d9DYyX1fEb+MApWbNyL
v7qc1MaBa6THbj+44jkYiBFGlT4NgxtcOtovY1dEkEMCqvs0MGppq39hHk77qgerzJTozAwYCqUz
/XJ+VwvKP++jpObAQAyWpn9/UlTKEfsnlvppsnhhqwDvd8DHz0tPmi1KHpiMR4exu7N/5VNsQ9cN
wv4Xo/QKT+lEaWO+9qNQbaUy6DpLnR3XSfwmyjk4kCIsybEPKDl8iuExViWrqR/9em73Z6LcO5lx
TmvDWpo27XEhDMNVfm8J8aPiEwdMvWVgQgfm3SUyst36WLsASKIqV3RJzGZl7Ux7YA6uQNNWiu/K
93GrGcQesR9Vx96xt16Gv9MlbqC6fxGfwrHy3fSSO9lmTuf80dLlvwaTgUgVOBe0rrPibVoxlLaW
fnjoZl6rctTlOtfuAZK1uQoCjecJ7iR93dFjXhLBSWS+ZeCMz5xnxoeoBiWkXLdGWK0ir8Jy4Vcf
Th4soznZWoGOt73dnhrkiv4r6dyTP43GKmxsDGUzd5MG9wcx11umou8+rGf0dWPVUDHdsbIbpDl8
fNC0L86fWgTLoTD/+jzjTGX/uJW81lCd7t3UME/zEQmByovNFA3M2C1BKGLOcJsKxDbHUudgvJRJ
YOCOALZsRt1WeVPzNMJ4WHJX33Y6uoVm+EZHtLnr/eINzu1TNQcMjBvyEWLkImaN3gbROFvmrsRL
H14jQzk71dcvdEqaqIH2pTEZnrQz1VvoV3isi3efFZNJfncalLhyLONqyDq+pi+4ViNGCf7XCXPP
QrrhBUUnIaJU25tuO0Z38tAop12Jos3Evdx1sJzFEPwKhQpGTv07qvIv6jXsJUDPjzbAcTqVaCPI
9n9yvIUyPJFoZMbh7luL+tQxNp9bs+rBFEOuGWzDX5JlqTZOKPcQtsdT49B03Tb2G7DnjX2vK09V
f0gzeW2ymK/ewBkJKHftiJ4Bc4T3x9Yj/i0XUiYb5cgAkioC14WVNWPcXzjdBFDTIEDs3Jdaq15C
KebUqsNFWziPbpyqXduZb0bk3rSABCYgM971C1A4yn6qyjRbV+wdbuKdLKlea8PNdzWaJ28QJZ7y
sVVowU5IlsbS1wZg1jIvipNF8riy6ptREhsTJrkIhGsxvNQRiObUxKTDaAwHgSTULzpAohmmlcTZ
yjh6l/ZkwAlvH2vF9GAemjMVPvvK0L/eQNy/l/mulZJ6AFPtIoVQY0/hbwsZkn/mJQKoqUG8CVT4
4d7dmBRH3zWIrLQaZdLOnwy72SfzGKzDsX9Lh3I1JO3bwFqLhpQg0FwbSl3Y5YP/UXdevbFzaXb+
K4bvOdjk3kzA2IArB5WqpFIp1A2hyJwzf70fdhvGTF8YmEsDjQ8NHJ0jqRj2G9Z61oeKPMDw7LDm
/1Ma8Vlo50SECcJanBrg7NJtGHFke0+0TdVCCO3CIuJOQtLQG+e0ZVuXGO6lG5irMz06GylNCZVf
FpW3bCovZmsSeVkcNDGeK1BJ2O3kDNFPtrUFu6DwPjpAaWTEo0BtOM5RF06jihkMa+6h0tYRkb3r
rJMb2fl7pQ2PaDdPIlUdtceybt2NGU4zuh6AEZVXZamXSSLFS1zCf5tqacGzUCzB+vkolpZ7Djyc
N1PwEEk6UOIy5fIGygEFvcNfEO2PN2F7yFvQY67mPzVsoVd6k79iM//VQwYsICkfqwP5FUhv2qHY
BUgNkOpBLumHD2GXB9tn3N6AvF6ZIbrXcgQhJGfSXhsGNEvxgSiaflmq4SJqjDRYejkhDfWp/BGL
n0bYT+LEW6O2f8EzId1O2S9oPj8sHR7/ip+iG1dFeYj0YaeV94Sh9970+0tsFz/EzFF+2HyWcYas
wyTA07OoIsoEtGYBIkKzviWBjSAiKEyxkkFPpVFDwOav6b5OELVutStpeagNVlnh4pdz0aJzDLRN
0jBwO7RG8pwX8ma1j12hH3XLvtoNBCQrpy4DyXQs5UMc1yEIEWI1Q198mEFZwyqYOXSO+TFaDcb9
Pnm36ToXqeAF3IcBmwE6ZDCalobfIv3WhxoqlynQY8G+00hbXzUiTdmoGlshvWbfOJGxzPgSmsJV
VzElxX2Pxj6Yu5/sKov+1OjV0dBRZBmdeBm0o1kjbIv9Ytqkrngp57E2fwfGOz+HJbpXi9kVcpKV
Hkbg5I3yyjoXjWHMNsLAvF9a+cpSQ7F0Ok7weRVhEgkmIiAnCWwzNwdZJ8zeZCAF0om3OJOHadoH
+Dz8ruwvkSOAV40qYcWdcqcEzoEBGk2RXxv7oOZ+BY4w10jxLm8DBM26/ePFAiEDEvYKc3mYlpxR
fZpuhui7qPt8OZN3vqlZkrC/ZDFJeE6L7s5NLkZOd4mdhIWFG5KT+UiXaq2rpv3JW+Tc9Uj8sQtn
eMVLjdrERt5VMFhG0QPNBL9kthepz8S9InTLNuyVM0N3KyEfOdPXpmm8osUMXhxkYovENbWNX5Vi
7yDxmAGNtifEVq/NYpXgazxYpnXoMmSm0qarDFNj6cT+Swgwum6Dk3IjzlHV/uljwQghsNS+aJMb
O6Tmovk9cns8cIsimEdRIWRrW5fvxkDRptfR1nGTYTtVE3ef3hvXXJT7ypseOmvwFphmOeIFnEfR
UjOMyK/xKm8BvdyBbr5qGnFxBBoXPQzaqifTdvbggpSeljLumTe01p15qeBq2+LkJRpeMuR9KBub
7uQ0pIuUfCJ2+87KPcJ2m19AMD62nqO9lz35hUx8lUtCSHdq65SNYdl9yi4ne6/uMJNgJZOxtbV1
Pp/YQaPnZNk5K4cbotAAnWDE1LX3N64i2bDj+VkZg3oFRO1sVU3uhmtFiO/S6dEqUu80WryiCwrN
TlbenvU3wgyPnYVFgYj3UdaUJkba3kU70bc2L73ythENMwIDj6rOZb+CwucS6l+dgtGSm629GFuc
L3VAyIjZXh3fuDioJBmK6dfGmGo492SUwKqYBuRNkfJzYoLUJjKHl/nNVLvY4b7RocmmfjaOnmvf
GZ0ksL0B6NFgkOrTsSMNogg9Dm8/FnWHPMluVlNW27zQ0S0Z3ol5JGm6Xn+fmMxh3QGqzDt6qUI+
AD/io4BBXzBSQZRRR8PV9knAid2PSSbnQQTPrtG+9wNz32R+Y9BFgpLql1MFgKpEpeWrPwZ1a65i
AR/OF7spmnaZL05sP34ppoDUO+53k32NVouubhJXKwnRnKH56/Wc6kqxrg6HPy7hCCKmutYhE8jQ
/obfpyvGAtgRiDnmnrYcvqcG85OX3h9riRVS160Tc4mjtjVPEeNYsMY86K7B+QxN+AGiFPZfsvwY
Wjty1WdhtjKIVzZcHCt1UQQHGL/wvNapJ9/xHvQrx8CuLZnmMvwpk/jdTNLnNJ+atVt6xMIb43ua
uiea4YsYu42vc8p/2KON+3e4sHh9dQvukYbFu2ZWzsKWQ7YwBONgyZ4pFRGjGnGrzP7iz2rI2ou/
fLO4qerFJaliwVW91ap9z6x45/nZjXhKBs3OAD9QinRTD+Yr6vDFlEv6cDv6Ilw5wPFcXUhBAKf9
XtBbruxxh5p3q/d860lPz3YFUDWMzSUwykMzgA/u4ftN364FBpBvpLkSzeD0puf6u20zlYWy+qpH
e4Rob6iuYk5gWKJeQ0sCO533D7MAvd6Ezqx6Ma1bGdwgUj/XtL5dS10TzOJy1FNL0dgr0eb7vg2e
wpFPtj2Svv1bTfnarvXd2NDARD/ULikLnHoeaVO5YnHXgrM5Tcd8XppV8XXEcitttAT+XJqi6Bk6
98MwEOZKWe6srHEZfSy8pDPXeCnmgQtnk5GbB8ySe1y1LPObS2CDc4w5s20LhTEDnI1nBowRGbPV
EcWE6ZmbvLKidTBRIjo8/LPSo9NH/jankY8pzoJNMGnTQyIwdkTuScG/BI2aLhV2FQKKOFw950St
aa9SGMlBZb/Z6KAZHx79hmVv34XtDhbxvS1A2HYmEi+OwLg25AOZV9QaNVr9Nh5Q0POTgTQ5dvKB
CpikTsGPGST2QfbMubU4uMrJjVZOygyRQ2do55CfCBQx0tBn7vZjIcJDWlXZrq7SVT3GHOuRuc3C
pNl3rM2dfCUNv7qZ+8mQsET1DFZ78GFqcuvH9Rksg78hV/zDEsHNnh9ge8S106pALfFIVBkBVrpx
jCYrPUrue5zExm/vsTSVx3zm9ioucgQM09WF+Wh3Dnt+3owx4HFy1H76JHnDWmIvNJtXKzs8cmQq
1MTjoXOyG95UZGNOudMlz3BTEEYFYThEEeUpWULaz67Mbhe9kouoUSOQVvaazLXfqRXpU6v0ueWC
Uh+xQ8bIz8CcTXhQuKfIyPbZKN89NdgrrRW7gkOclKXk3MABHhGjtYwZ9bI+Rq3zliMKx8GVoZfS
vgfI1fpEgIiDp8Kzeu6DjkFEkYhXj02DFsDiL93xbJW0w0JezDJ7CzP5QrF39DlP2SCnO50x6uyh
Hgy2Ea7FDqZDT8HcvMS//FXoNYHsefzcECWGYRlzDs0rvp2wX4rEPUreFxzu5bsV8DTaHUMVPh6q
Wp5I7MZpE0Yb1xp+8jkAjkQ44jV0ZCydgV46RyBQN5xlToa5rklz9JnWuhOyXla+hpOkJly4D/AI
lH11zjrniSNKx4UHXW++JIJ1+SJR2W1qkR6mGtUimWHYubI9TSqdPOwo1n/Yo5Xx2tr12orhqQ7l
HJbjf1G6o02iAJoZqAgC8pXXip/GLrSlGMZXvL2vVRTh9xZ0qqwIJOwqNq9ZXZFFUDbX+QqNSAx3
xvhqDyQNGNm00tijsMflQ0Q81+SC7xlOz7wdBGGeSttV/l+BngHJu08Qk9PsnHy8DCo8l2a66opU
MMiuDv94BxPV1NO8IjICUctpHZOHlYzXzALDGs7GxgliCDdqME2/dT7+hpNBPECc1Wv0D+dOo9GF
9JsBkMoE2TU5La2/7LZVXrwMCLFWsJCgApJ1M3jD1YCeALENl55JxngHHMyCD5QbyWmo+9euUyen
mrbSGD/DDpe48p0drxiwXgnrSd+9aj3NKLFJixLmB1IBgll4UXbhXXbSIBGVaHABx31ZhtljnG6k
UbMbFAxwpFfGa6riu5brUNNMOlY5YcfvnRd8tQQD69kvqNi7ZZgkhA3ZTwT4wMzaPfHXwVXY3Wdl
Evzi+6xsCp7QPujwwNsggqXvkquWG6u6tveBBtgYagkLTJ4nkzdbnj+hLTMo/Pt71VDqQ5a9UCtH
G43mNdJMRB2cSb42i6Ixtcj0UKaAAtNMnSZdXoRiDJyO9i4I6NWhKy7wRTyEyr/3YGAWKp6V6wnB
LHiq2CzPiFz/i/GrTZN39tDRlsmTMl70Es298klMY37AFnpGZHaPfs6yuhlyeI61lAzXmR+2bg4o
RHwS8sHHq3GjW9iiSUXc5C0mRtKMDqb3l3iMjVAvDUhSiO2ZP9CEEqLK5YVi/O71DFjQ4dbm9F0n
OpjeYfz0PF6eOm/DWBjXBju1xOEAYvgfCwe/J9Ft5CSpvPEKAWA4sBDe5Z16oazG/Z4SYVdqlrVq
H+uJ4B8GL0/SdD+cpOHFDsG/bx4SZe6Aiv/qHt5jw+0vuTVhE+cYHSqDeGqWenFyLTVGTJLmbWl0
9bUENRi346aSmBJnOhtbhkXjNs8kKqCMCeKPyiBOno225nVHXhDzK9EUm7FjvRkMiGk5lotCqa02
WYzo7LM/cr9ZhKVgPO3u8FFIg46cN2SqYm0CMWziV6AI2LUVih+skgazfbROBCjaTrcs6A3W8DgX
hF4uHEXHPoLJ6sWA+IAwqoQKD1d1DgAyIloKmTw3yTeRzjnUVRJdQ/sB5xI1i04spVIczlZ8zhpK
rLpz1mbaXY2aKs8KIaJ7ZKNlEUpUMPhnH8chgSWveOSP7DGxrKQ0E2V40ycfeqjLgYyowNadb0x9
l85Kr/MfmmAYF64W3+Zzo90YtaNWTEhtxk5sYf3pyIyoRSptsHJIuqsKwWgzqAHWlxU7p84Pjlbd
9DTYF2PPANe8Jo0k8cU2XpG9IU9ILqWesN/ANUdSUPta+SXhk/UQLicDPWbDnJ7Rx6q0sxghXA2p
gXR3dDA7bnP2H81xZKvksC8mrqQecBLBIfWxr/ZgPJhpjsa6UNZLUBFlTWTgDeHhekI+zFSBJR60
bBob1MoM2rnG8HfagjFj6jbrqkTeMtdXCGb6klgtDBF3RjfuMsS7QGeC7D4k+HGpWu0Nm+mNWL+H
IjT+EnTkiLRgE2bZ3kU9QgOStTQvya9ema95H5691Ptkdg/budKPiKNXoeacWhvZBwvm9qXoWDFJ
d3AXUF7uQ3ebwq5YgafaZ0X6iM842ZAQgRA9dy8cDOf5YXF6HuzEoGtOYhJ4uvg3g7Gx1mSMWNM+
lvzbbcnaNZ/oJZhXzKWD/9RNcqcHLALcGRIxbwYNt9opXe0hGJpZ/kt+Qrth1aCH/rjyhp4s1hBT
kySCYdT2YwI43aqeXHuoNnns3gly8ldzJajUCMCJDQF1srcq4qmbLf9L3RIPfcOBH8jkpUr7bSpd
EtQRGmtenLDiJ7wcp2m0NO2jU4eHLNOJqXY/0xho7HzeYHyrdBSng6Abk9VKxgbhKFRNSD/RGSHd
LivcedHQFhzGGNVtrbvW+XC0feHt5n9K64eE6jXb6BVJrjmvNnR4x0LnM5xF3MJZDHcNRWOZEnsV
uwiOm3y6kpJw5qHIxpJxejtSEBfYWFm/+HD2RHvX0nSPJ2PHYOUoBrasEsMrHnUsIPnYLwdyYQil
PPZlYi1BSbPeaqOfZpweGEOYa5ThcBX61zwX/H5YUJog2Q0JbqWamysAIIKhjHpFI4eNMHpiT6Zu
Nc9hZCg+G20ecTv5PdaYZ2WYprteXBU8WGTLJoOQvNrqmX7rZXLrPRaw5bzQ20fpyAZJ/3bzot8b
VoCrKEpWtlGymuZHycitYaIa7kl7ILJpBODpEatqUHg2EzKRwHrEscbq2UFUTAdyzgh+dSnzct35
5TB7ovbcGU3AHDnAgKGr++izO+hsoDCjix5qo3cFsqFCzcEARPSM8VAekBMvq6g4IqRYA414G6uR
Btd7RZaGvFIiemN9iwr57kzYyQSe26UjwkvlM+zhfA2XXfOAB/8+GtSIK/uiRZD1I3vrFaXY5lXP
eLFLtq43sVMfh0Nkqys2GYz2rv6J+/w3yYsHLUKXaURVt2nYDtLTALj3rOg5ZIi2zipr3GaSG6sJ
UUZ295Zd9RJNDwNUQ2/XgGUw5ZqEa3bgSKMq85b/4O79l/CDL3nK//79P2EE/+e//0eo4P9X7MH/
J2D9fyVfn/8Sq83X/xM3aOj/JkACmgwaga46ruBP/g9H3f03w+JggvFni/8cqm38m8UQUSfADfWc
Ah36f2GD0iWjG4C/DUSa/yrD+K9g1P8Bff0PLEpDZ3MvBFxDLrwt9X9lgY5JO/SkIfvAroMjGW+/
IqN+GZ3TNKY7A94bs/WLRq6PSYEYN3iw2zj89co53tT6QsPtIrZ5iCz/SQnwKe6A/Jry5QEnRS+t
9yxJjCUBzsQdDtP9P8AdL//8If9b1qaXPMya+n/8d6C1/wK7NnQXzatQyjKAJIIy/ReS5hQPA3S5
hD1LkH4oXz4U7sSokIzAaCT1R5581tWr3u9aKCMp/JEQKZCW+FDEf7UxiQ9lh5HCwswwTNq5bP0n
O4vWmeh/vcLdzVVoNNuoODAok3KzWHC5dEYF8atTeurQzDANG2sroSFou5xVlmc3dw4ls52MvXgn
vgPNYjhdEjEx6vbjKGAFuu6X0m1Ewor6nVhRnO8dpmCWEffAIgFUczmVKk0LF9O1wmjTlxIllYZ0
k/f8szXU+dqNIXIUHulAfucsmxL9UDBeWgeXRRkMvDExbJS6QVEMNWRdmPBjUgaNHBZscPV8D4mR
d1nRhxRpxV3kD+nIzq3xwbe3toD+HDMrBXLxOPp8NmXssrSJ8lM3pQQ+Eoa89mwW2dqXgX9h2bXY
fLSEdEYARiw9Wux5vndVSf6YEG/8nGc5oKPqmd6O6TV7EX3uhu0xWrGEEAu7SOE9B2W6HE2EOejX
rj181J1m6mzZZHjoDC/BAzL7pFudjKKZN4YcNcicxXxqROCtuC51yoyKlWq1z3zgWK5F9Fg0lBvL
+GCQnMw48QzhKJr3aQTtFaNDRlhf+u5iIhN7IYka9YidYupLZT3/WUE4pdLAXpOrRvk1zWHcR8+X
Jy8Tv7FZP0Ut9Fmhdk1df4k4xVLXqW1dW5smRKpXWEx02sx5Far9aWo0rq4vBZINRjtzGpersWxg
nNT1b16Cqknbg1OnHvUSOU9FIYa1hrP2rDo8WnSTjf2VSfJd/A7Dizn78S0nfWfGtB2k8cTBAdRy
wrmlZmH5pybsHx2sHzSd70z2n6HrPkNlRLfhvqUnM53vrUr7Ur57Tur6zW/HW9Qdmrh3EO+GbxSU
m8ELXilLmFMMnFhaI4501IeScNAkAtpj5t2DVSPssnt6yTJKj7mnbR1fZ1uqP0soDlwcJKiafoHT
c4z68tUo4BXMHCMWGePj0HQPTVjcPVl3S2mpv2IsT6FBVNBYyZdgerNcls91MWLMCFj1iwyrSfoJ
le9hVJRApnXs2OAvVZPsjKKfo0UeYiby7ohj3/sLemRszJURifDPZNXTCH0Hc8S6L7Q7qJK7hg10
gXWKxELgQaHvhMvQql8HzAFdET0V+mPWaPbSGMXVpOGhgLz0/lnDo8d81HxIq/xbm/Vlo81CvCtP
DrlHkkivZWfBOwPA2q4TrGudZBvIPOVIBunR7bPn3PPfQGUS0Jtay8DonuS8uUe++z7iOV/QMeMN
HBAbgceE8w+n08ULZXUIW7u+XtpGe9Km/gaMBAwg0fPguv4A8mFFle4eMtZnU+GXLuaMtL54FYFL
BnYESjlYBzQVzqhT3tVPgkRixtfZ2k/DTdRlJ8fAJDc1MAGykYq+5c404hrzDPW9yr2TyoxDN6be
wq/hzuRuPC7akc7Ge9NG8nltaF1gpRcz2WsRtOoPRkif+7dRUStHffQUwPNyC94qzTheqrY6dGH6
Vc8x7F3wYiZo9AA/8UCHp6zS3srMQLYi+fEUttU4IhXVRqIGlfbAhC1dBz1dberZR9hGDEICXkIo
Wnem3r0V0i73VP315FBtMalbm0awpSL6ZEf3HiuoDmFg3MrCRWZGHnZgcGG1FM4J4BkcYwwepvGz
kOLRS1l85sWuR2llIQKxMGPw6XDHy2OFiApzHk4DmSLmCPR6SwbqYTJEshODio+azVJek7JYd9L6
ccIKQHVl4owdpkXHMOwQaEDMkijeJ3VZYFV/jmSk9poka12g5R40ziy7te+MR166FEblYOpPUnYL
9p7P7OIJEizZBVk+C8tcOwyV+m60i2cioEnjcWUy0Q4T5OL5U86mPmtZBQYjPTAfdb4SnZezs4RH
AXdEUawbG2HYF3KG/jKr/MxmmTzrVbnijMSkKt4S331xmR0yDIEZE2vTsWzGH7tHDinzFGymUJSk
iXngufy0wZTsC3oxUGI0EkFosGgMmMvV+JKnPKI5LfSJASYyTAIn1lyqH9nzOsF7rHn2rYjScmcO
TY3QN8yZxUfYvajmmyicVqTEH6u2p6uQiqOkNK7K7K6RVW9GJ0CZ1njRoUHuSUFv72I8JQL9AQGz
ParAIvepRqiH/e4czdQGamg1SzQZQ5SLvMtJgFY4/mzWvrnhfJEzNgH7CKADuDVxnx0UjeSDcCTu
8dKoyQQvaLizH68sHtKyfBk9FLk6C6aiM56wzp6lsSZNtN41Y/+ruVa2L+N2KXv+WibY+WUm4+PJ
3TYW2mr5GckeY69X3EjUk1n7Fwwz9AQlcZHb363RP5oiv9u1/0P3zzBUx70efU1SAaCqeHKnvCLS
JW2II9yUuXlgKrRgBHJWhPX2dvXYIq8LCXBcV/7sUTEpXgx7jUgQKKqOgtvHdrByhfyTI5sgQD5x
Lw/9FH0idCC0Iudn1QcAk/DeF+EsQcPqfoo9Mtp1OD91WyF2cBBvxom1KxuG63nJFmpS9nNFsbcW
mcJJ3QOOaqoLqxrEq5K8nGLCngyXbp1CaljlrnhqS7lG/NpspjLkreJq23wE2eqMcFKsmcMJfa1U
GxR0twABNfshqKqq3SBC6p7GqH5qpXlqJ/chbcxncIk/LJF/+tJ/8nB3ZQE9WqXSZwRo76Gyb7S4
q6zpn905WjwSIT2Xj5YJb51E9bYs5q8HMTsIgbC5td2FAbq2UMAXiIBtgL9O5QJp3gtqyD9Hl5tS
enJpueSRMxl8qd7tGJB9EwRiEZstqwXsgrzNY0I2MMALqLMRb9g0L5pV1QXHpOvZp1hFubI+ucvx
ybviZmn6X5qhVRkJNi3QJhg9sEpE6z+pL5H0mmG7NMti29pttjTq8acoy8dKR+EPybQsqF1HG/TG
CCYnShlrkC+AIrAPbzU8NUR15EvmNPuWicDUuNGxl+SxUdgnTr/1g+EGbeeTAmcdK2D6ImBgSaLI
onaNAsGUv8us4a9qa22RoYbrfcjemTZ2C1X1IQlsjIUjZh3TUKWbyK999t+VWsgyZkFMnqNJ/Duv
CePbldF6yttZfjqNbDmKa6yn7wPl0LIamCqoKFnGJv40yO3HUEeKOBnavHnGL1sieQpNBd0JSo85
ONqGTOqggeJglkjP8ri1lwOrPTNzmzPOVXA/TPcyx0GYwzikZtda6nhc4pjRIjbB6+B6J9cq05PV
fETChPNKm89b+B1h3Js5agOBcbgDJ/YrYYSg1bqYSVIf+bBgo76ndfQXKvkztNhbcgKBkmnCqaU5
7NJsZBAFadsx+Q6VMz3G5FAsCyTihTns/dA9Ffo6qLGdRe5V5uE96ih7hfGVGS0jOqf8UcyIlqxD
HdBTYkc4gYFbj09DwQX0wlXs9X9egeXQs18qTuQl7E6QtRAqLOrONeuhrVabmJDdmSfnbbrC5/to
V6uIyh38uCcxUFNRxSKRCsq15bm/scpfeNOty4ymQzdVitADhYvn1IKP9qjH9DuR24hFZxSnCNBM
G0jEm2hvUvTLMQRkIrn92SDylbSi/mcXGcfdgRlxalvDqUjDu98P+oNed2++6TrLRE8BE8bDOsiT
X1bNl9HU/vrBfvPqs0Um3zJM9UPiMv5D30YyKlmHbWG+QPikpMIvBsEJCYw5fRokJ24KPf4c8B8V
rvpSRrNXMWS9sUn15Uf0Zs4wi6JtDmYDRBrr2dXodMRa7adQPZepudJOPEZNfW0UAJAECmJs/XQF
VeXghM2azIyLBZRm1Tgg8XvhrrQaHmjc3lwz2jL9473Ku7I2NHYVHypm1zmmxpvHZMggMmwohyfl
IVSoj0VjHvFOA6iZmGPpL443Le2u/Y1ZWi2I28RY1zpEKto/BUkbRXeUTI5jPFCmpd48SZwlY+Ev
TNRyV8cQyxiZXibrnmc2TuICzouZOZR2QXTok+la19lOhwQT1LbiAVS8f1x887OTNk8/QUeZi7JM
3rXAPvZReCpJSuwR8a/5/iW9bPbRT0QA9eo7krD4jI59Wtrsw9A8ikDtu0yLl/Olj7lJVQTYzAOY
d7BVcZrK6aYS+RgkwZc/TqegKnbzD5MMJQR797FAIxMOLwIK6qKS2XufFD6sefRRpKAvaqe8ZfHs
qbcwAdut+ePjWYBFA9hF6mcnqn5crJ44L+3XkEcP3u0Jf+RnH5Bug2UOyRYGRpISdq6yHUiIf7nv
sKesjXyPZHhRqleGwqjhrewg5fSu46CrkHQAGBo2fd2cqIHfSLIG05X/ZsjCVpH3GPG23ANwxeuR
ThxEttwKrDyo0JzjgEKt83izRjF80qC8NK4zwRN6G4roe+g7axXRYgM9AJfumsBiABiRtDNLlfAC
9kRs+uZn2zrPgQ6nRvNY3aDRH2U/O5CRLCtv5Bf7h8alfCUskjmHs2KxOlMHkEHy5C//QR0gWqtf
2dVXx1eZHapLw3oeGrfYeJr5gc2aca5TsTIl7ZLL6wXrNIU3UrcGlVy3QsMVsTC1I7Q/RIL7pbjF
4fRkKvaanelyGk3g4/zxCkkdQRdYtFSSFxG4vsWyI/2wcs5VJ7yFYXx3tSvx24yHk+RqFqJAOhLV
JzMrzU3TRsNZ2Ji1WfmzAwrTt4ru6xhacyuJS/5hYPLrAxZcEE/QfcRe5MPQ6MrjGHEI5ha18hR9
OO52rJKrExTvuSqPRl1/VrHzQeoAarvOORiIbTG19+zD/fC58t7LJv1wQzznXV8iwa2TQ8AiGoMV
+Z5W/onobxtNkIY64T74Jo9JNDhERovo10q7J1ryiz9MmCZpGP00es8C21gkfHxFIve5l97Mqjsy
imkXgduT36p3mN9yce2SzKJASh67Jij4rJk3aVl0oxHCwQwCOxD+W1jxYdYeVIY6uPmuiwwQRZsO
DgDgRLmNREaIErKTUnCh+9BcEt16LiRuF4a+JyK9+Dryuiq1rIPsKVXtbizcV6HZuzZEquUo6Ixv
TtGuGsD2lUwfujL6mSbgIVMy/DpB1e8jLd+1vXWXvndoIS8djN6NNmNwhpOTPaS62oUI0B5CpsqX
mC4G0JA9bpTRbyMHhn7BhIYfTetOAbMuXYEEHNIRIKOh3xvVvwae7xI2YvxK3oJMgvZJVbGSJI19
4VY/VfzGV7+G8fheTMPOMae7zTt+QZTDZgoVIjdKIEKDI+Cyag+QfEfE07SpO1qY3BtMBNF+sYbG
sk980B524yLDxRkhxqMy22qd4S5aVIF61D3tVyUOW39R7VODH9XD4sb4g0Dtwiw4WrWaOlC7lWbH
tZ/xPQ4ef9YeUCnYb7l5+h5YCxaZMMCD1F7jFbIR3DmNxRyO1dRGm8A1OWQogFO7Do1Rzh/BYxSZ
TxUB0xyS7RJrKkxGyj/PL/AqVvbJ1QlmrHouQDMTnPhlEc4CKPdIXAEVDpfQZ+AaYkgQtD/+FBHd
tM0Kh/JaNPgH6rMZxk91582i4RD1kvzyPZvAas3fC+tJD6yaGiEPV1WRKzQKwRvhCiu35z61dIj0
kC6LJWkVz/HIfHemDIney4+1jqNWkGXMU/LOkoaKW0ds1SbaPm0y8hHN7n3CWIpnaqxWHr8CiXEQ
54jsKMKnzAqfUNPO1mhwBtq5iptLlMyL1pgXip1KbtpBviYwUyiLKXF8L39obXPvExwdWyg0gnqD
kGffRQ1gISyq0D8ag1dJ4r5YNsYMo38tw+EdfeAu5DvCpI9w0CqoKcatN8g8dMJftyNyHic1nE08
s1D6UEDE16GsTpIWpq37HUhKdKCTAbgCg1huPlcuwlBbvbXReYTZtTJEu24cQfa16L+tutm6dvjk
yhXgWaZ/zLjW7oC/md1prpxdUaftNgwhnBUIlUvL0Pf/+N4am8mlV1ZoF2wGL3JeCSMPITcsXWuW
hMGANLDL7Vusxns7bcyg36lWvDCKzRelCxwA/P2jzW47N1ExdWwafbLlArFrZMQGn1+FOgwiIpb2
Ky6JVVGNLyYeRcTGr4qcAV4lzUvUf4gKquv0MgIodCPWctGQ+8vQX2XOED44rk5ANWuBTGrcxsw3
Ygtfm8FgRhohy8mBMfz0opQLD4AAo0WUGTwPnh1AuWQqaRMBComVtDPu1gGWySrK4HiKenhnG7xl
t1CuMAeqlfkXZeZBeaWxFq7GQFe7lOBkljGGF2qUbNum5j4Qabga2f8v6iRZseOuUCRXZFDE7XeF
PFUguF1innsJMzIwLI8/jwBj14CwqR3mp3EwGecV2SKHFqK1X70DpnPiegM4gQhuslBTCD5GrJLM
cHpmzDPW23c9Ywkvd+HWfbIRiscLruzanRjox+HwJixwkz1mRnb62CwBIT049rSp8JGQ6+AAHbPw
FETW4wAQ1DjMj5khXg1P7WuF2xkMNi8NQhMCjf5L+9/cncty41iSpl9FlquZBVi4AzSbKrOQQoqr
IiMkZXRmbmSQxCIhUaSCF0lU25jNa8y6V72Y3bxBvck8yXx+AChwIGVEFB1TdabYZt0dSRkIHJzj
l99//318+AXIxI9Xr/IyO7wdLpnWcv8rXZbR+/HPJanvMv2UXlKcHNOruaQxBiHHSXjwMH5zHaNR
lU/iX9bIWQPRz0cA4m9Pfd6eIC5Mv0EbUyzE9Xz9kZpG4oNCLpbRG7EY/pCe49sr79XlJT+dTRBq
iFCRoIvg0/UipwXpJkqZkZkdh6sPpymnKx8PP0FoSji/EGHvZg+wUDdvcM7voi9oniNzhzGbzZBO
H8d0HFGhB/tJL4lJvekZE+JAkjYoZ95hijMKqwyjgZ/+y+0a856iseBvlj/fTR52kUtnINDkE6Wb
3fWCwsUX9vTV0l/vxfzcJcMxZpNPKTPY6dElSg0j3s6KYVago6F3G788Te5/vR2WaGtl3iHdUAe3
4e2vmwx1szu4RuAbdxPIB8zC+XJwFRE85+Utegpp9rIENSpHNBe+n/hwlAj8OVR0y6Ehcrl3fz95
Bx/1ZD6M3gTwkhdMuytvUKKNx++mYwnbU3QWI/Tkh9PXsNd+my5QIES+Eox/liCzCaNz+Z5Wmvku
LBJmWs7ugbDvXn/x+IvN5YfZ1d3q1fj++mA88U4ug8mn2eLmIAjKd+gNfE6hgzDzmEbONWJY4/KU
wgPE//SSyVXp4c2K/P4LxoIfHKOleH17MnuIz5ig9Tqazl7eoN5Og+XZqZ/QDef/flveIG+5/Hk8
+/n67vLX7Pa31Es+3t8uX8cosFHTQh/uElc1FAgozSafJtOXC+kJYALEMCcCQgXlIEv5UdlJY8zb
3Wo6Ol1gwGek8LN89nnNicCnYJCCibzyKTyNq+HBXXj362k2HvnZ3eslAf/e7GryaXmzfIXW8Kep
d/c5CpfvKaK8oa0LAZRdJKpBET3M3+nlw++rpV/f3WbORKYJnU/7Y4Kxg5tsKQp9VLSGE/So0OW+
SuI9JKGzA29W/gaK+leoXOij+Ozd9DqHjZnfk3snJePNXwdMDqZTjPdcztK3c0adjme43kuxpGSZ
/u51EP0SnwJHXl6+mtz4v6d35Pn3yfX55orTOuOFZoQr91eUy6a/zGnoCb982uTiay+JAhB8J39P
Jq/ml/45AyFe+5dcPRhfvr29nHtwjh5+Tct0/24dwTnBFWDkZrSnJ8icU49Apz8YTkbIz+V7kyQ8
8FIk+XPZlLeZn+zeb8bHeRgeTof84/YqKl96q8PhPGEyyWYEteD36zWLd/sQAyEHm7ezMsLH8Ttf
kqMHhkyvViifxUvETW8no9VYBL8jCjnRG/iLn1dsRxR7Hq7O8FuHUbr4IG/m9o7W1eWXn2eX90e4
xyT6LUP/CHnb9wHdptdzOqOZ1XKz5gx5d6+pye4jGvp5Ltym2eacKSlMUypHwc3DyXC2/DzPTw9v
1unZ6SlbbbxMj1b3d4v9u1l6tljFv94CeLBpjy/LyeHydPGz9/DbasVE0ig+Wlyu/i1djOkSWr73
krvX2Slva1Xev16vN5/vgvJ8BbkzWYPnZ+n4sEzhTnmXwB0kSh9np5N3/un67j3q6/ecjNnB2qfb
54ZFze7p7EeS/AtdrQdfMiiTV1F+Mo2m7314pEAf8Grns9m+uE864RkIs8w/MXf57CqF1TkPJqPL
4P7zwk+OxvDqrtnR8al/eEU52r+F2XKHlJUsDQOr0Mhg43x5uP3s845245vrj5e34yOkfUNo/vOT
xS2ti55/MitPBY7wT7I5jA7kvNOsPLj1wlfrMSMvN9zUfcbaiRW6vCp/A4Wn9eV0shdMcki0m/Rw
mnBQy83DyX2QH5I6jMp19Ga4SI4oJu5Nri8/pdhK6tvc6jCiAkMjfD48eoCGXjLkdTef3n0eUuUa
kyLehnRkeeABPiUFMQKbafhmmJzMk+TlEPXI8DZ8s7xkks7Kv4YFBbU1v179vJjd/SqG4jIh6LuM
NiezdHxyCuN8Ofn0BUd4s1r/teTKy1M6q9eX8ZE82fTB//3hPjlb0gSDntlBer38mSchXeHMIfP1
+j7CQsnlE4rpNOg8/L5Iwvf3aJPvwt1MdmfJl4NLZJS91wQGRwmFg0lSeMD+yX35ieFVn0iGT7LE
e7vJwX/Gd58Bu15uvpwtV/dLagTxUTROzlaLa7j7AQmd/3B4env7OdwAH5eMsmM+O8P+CE2/fGHT
0jYL/P57dH+P4gYeZMmKUl7AUdEaQUx9z4kn3qYqPxm/Oz2dn768yvdQNpm/oaGB2dF0S/rJHGED
NOL3LxF/Lwk6b6+Hv06ge36Y3r+9W0GFn5X5+KV/yYiHTbhGXp12f7g+y0P0264PkjGjpu5mS++A
iOrnbFYN1P2HUX0sQtCr0VxGeS67rCGLRLT8i/l6PJrLBFDrH/uzVbnafFqPFpuj0XI9XX37W67E
z9cXMjSTE8hRnUv80B99+0L1lNKTzQ1TSs/n69lK7m9czmeQhMzvvbn4808p7JY/PbmQeZhvXWBa
cMPrC64cBIM8iEFbgtw3H+aGTuezcf11HA6gIUU+lKPqw3BTfq9+07KWf7QET27qmWX69t986wG+
rkCYMR1ZtwThgF7rMPaZ4Vp9rCUguB6AIWYoNEGzkU/1gw6tQVC9lc6+/Ht2QTSQVgZohvXH3gVe
MhwkYeJHod/sA+e2AXes2gWJD0fOh8DI/FzzYSh3+yBAroOJl0Adqz7ubYIUwp9qCTyWIPCzmAVo
9gHmpbUIWTTw6fuC/1evQvWLDp2EpDvs2Zinv+MkRPGAkcyRH6Xh43turUDEQYmTIPLhc5tPte0c
WgEGtCu3QYI9DOM0C4ZfD3trCYLhIPb9OEzzit7q1LPjxpRPHwcDXm2SJHFQ2QF2VOvpYeZmPrRR
UNjHr91yiLw75RIE+SBkyBofBpubj7UEXpYNIgkIcuyl+VQ/6NJGCHzlGqRiB+Igj0PbDzAoYkDn
69BnIGP18JXFcejhM+IYDJhyAbx8wCz5gJmqnHbzsRciCJMBOEEONAsZnI+DllDrELNBHA0JCLIm
LrLdYYCzQOAgQNCwchbOLUFlobePCzGGAQed/ACz2raCPv0JiY9IXRMzm93m0CEIMq0V9IJkQFdO
lrIBrIfnfQ9y4kAanWr759zDh9oYgDiHWJgZUT5nqPXi43jAyg4RWiBdcPPUp1rT74X+IMTuBTTZ
PD5kaw2SbEBXTg5rqYkBXHv/qfbce8EginjLqZyi1qN72RDXn6bDYViHx86ZvMBXR4AJMT6lvjzM
nnv9QTqIQ1iZ5ACuvXc0P80tbW/wk2gwjDKMXlI/u+3xvHCQABTRkVmtjINeH1utSoJjf5ChVhqS
7lfxnW38MYBpxhEg9K2WwDkcINc6vjgdILSX+wmhnfnYKxAO6EuMsthv4l/3AmBt3BcPB7RKhsg6
1RmwHf1IYBAFGfbRNQMgYZpq90dkN7x6Hq+O+tneLfsfYh6SkJi/xp2dCvi0Jx+Qk/ZYwUCfhcID
DAPFKhSHXXvrWqMfZETzdKHScfycw/NSqRFQIoDmWn1f/aBDLz/Uwn74PQF8QPg7xi4fIFITp5HA
AG7hPGGoTfEx9PjyMALMePRlrcMuKJA/lJby6lvfudeealcASx4HTJXAmVl2TrZ8lCaAYGGN8zrn
5sNAa++IdMyrbwKdTo7vcSQS2uOJBuv37168q4Y6w3jAw4WUPJ6FOiUcBv7IgybWcc72R+pdMIgp
/nLQG7CfoKZlBIKAgDcc5hlxv3MWMKp25PbpjgecDw3Rz4G4qk3esQNBRjIY5WiaDZ0L9mIt0BGE
gywAxiDXtd+5D/jNk6egn86981gb4gbRgGJ/AKj7tYTX2vBi+kNKnGFdBub8O7cGosiiCvMllo2B
cWiLeXbbswa+BINZ6NyuJ0LXPvwgB7qmgtWU8rtnHoAvpi04SALnPF6u3f0QegBw0mwIl8N8WM3W
7o9x+j5F1Mfyt3MxH5M8lO/fI4uNgpT+h+BZgM9LSIJTcoHEvQp3KHi86ugT8aAQi3XLnwW3wbfA
tQOp7FXgj3teX7sCUsNIefo4tsFt0uAsT4JhGDto8bVhHpkOeQ6shbDO5myjB6lngNOLsuZ75yxf
oo12PMKd0Kdc+weOn21B1YeRfRhH83Eu4w/UyC6Vq1zyuZhna1l9YnxS4GGORNxjOOAY2KEmdnnE
fSkvOIHGaD28F2QCaQ+DJqN2CNeKq2O4fYLDsSe5i0lhnj/2Q049AE9Gzcd8nDv2oDNahxcOIsir
cLZwHK1Nb0qZUZo/4luVX3Ho7Qe1I9r+9QtbSfwZEB4+rfXwQH+0JKawm74mQY6dePV7jwY5pG1o
DA2yYa3AkCJ/QhyUD10NdJIefL5PxQLY3jb3EgADd4Fvgv1WH3PGXNr6Akmo4tyIKiaQfpIIHc58
rNePas6AAh47wL1jP9Q+e06VHuHT5BHCIIhvHX4vh76Voy0bNymwe2ug7+ogmmeCjUmYWs8Of4W6
Lmah+Tjn8bg97dbnIWFo5f7w2RyfOifFbeH01U6/srQOnf6kQp2293sYOJ90J2qoq93yDgeAUD/P
iIoq2+AczBWp0x00n9GChqheszgEx2wdBBoYoPJFBL1ZtQ2cOwhQ7JQHQdIaShth0hD1eM2tJUBX
cuBnQODZsKnvuOYHhXqqcoP09MjDp0M8Qv2xgwEaAFP+gj3gKqNP9MVVa0ANH3tP7tdEOzbuA9lR
GB+w/ZoVcg//UWdBuXS3+dEjuDHsrgEcD/7Axa6eWOsNGBMBp4/CATM661ds24GMaj8Sq1kgYvBu
pUFAdsrdH8LjSAkF4HVZT50L1ZPWBaKkalGce3ZacpXPHgwSCF2JEDmqDx6l5QAiEEHY/MyyrHEv
5yIhdRoE3C+VzgQSk/XoXoZV5JMADlVLU3kah6JA7kv7+ilzMuUBKrft8zypf/pggdAaHg2CW+ee
CrXy4SGxCq+LMpcd9WAMaWpiZmnkXm1P3bggBFUO/JBSRvVibZvHi4fBDqlN/sesr0P7XfBJVZwD
5JHwumlMbEJ+68gHfjTIsIcor7j26Im2sgF1Vzpyc0L5R2fWMvReTipACJxgCipr59zeh4OmfP00
64Ft0KsYfwXzW2uQVtxtzF4VUTi087Ub3zAZIXT4w/r126c+lsIucJiPjKn5OJfqptoUhyROyrtd
tAs/R73TjyjpO/rkVKaU254SB8GNtKM8D/SK1cPdAfc4l9apFTvQYmDPQ+DrIvwZ3F4yXvLeGgJz
bsuHUpFSuTuPzAZkAyKTzPhqWTo60/08C2Jq+a45OggI2qcOBtKqkUYBVrP10JG0ZMcxsY+rFT31
+xatqoxilpB3GjveWgH4O4wfRP6CEW/Vx7W3r87l4SoA0wBVYOuttw+Ky1mgzB0nzkU26io2DHTU
JhJS9fq92u4dYkeQkMvBanTthQf6Gm5KLQfgTtz4M3uehtyQRlRqRtW3/L+urUHdOaUo5iBCYY59
04higzhDsh52BjahtgrOJXY1jXT7FWCHS0wvEyuf3QTSxsQuiOt4wqHIHqqp0t8BVwDRQVmT/pOW
tSfZHcJgCRsGey1449KzaxEcT8TIcPaktXVpwjb6nogUpRmqdI0amXOJPTiM8v17pLWCzgLo1Nmb
HewJe09EigL2gmumT/vsqLAQ7AhIW3s++/2jQ4Phh9mGUon5OEfjQDxZ+fpZAtgaDGkXQkjr+BsR
Okg8j0qFDvp+bcArpo/TDWO7KVxaS+Ahw0afBoOd67BIepfdQrETrQmkPZOHk26MzqOHAxnjDMOj
Dnycc/pqKRayGRhaiPzX9ZkObRkKC/XKDBTfuUeneU556qHqIzIBbbeT2Xs5qX0kSG6L0eHWlg/V
JTu8PrV6RFbBM83HtvoMcxdJAlgrTTrk2qnvs0kNzd0hga91+ltNasiQAghUEKJLoV/dOLt9yC9+
j9AW4nZj3a0liBJxi5RuGw0y50y/upQHLSeOYXCjOQ2sjaxXSizRigCkgg3NkTouQp1wnF07BX2J
cYF3IURHg3oU2MfAiHGh3REOpajFkF0HC7pDbQk/FLIq9LQ4/1q7aW0C0WYH/KG95Ssk6JY/oL1G
6QylcwleFsUdPIL52AAIpgKhQmnZ/Fr2dWwN6tO5vTmEzMqTw+euUbCOLKWAn2wSgNFqgWqU3SGP
oOez069CjivSi5YZRLErBRr9qslehdwOPTpwvPIE0J+YEA9S5LNrHhgH1IeJgx7VuF1zAkhKKZ+d
cA+VXdo5npT4wH5ymE2Pwi3OhQA9vHgI2iHQD6aP11xFei3rz/sfgvsTAKBJJw2czu39pApLtjd8
SLNB6ngs6gHyWqefArCwXkJTD3LM6KslyKV5kYZsBAd5x0Jssk+/B/LHlIIUmdooIU6k28G1468m
NyDChQIXsgR4+BRiG5Kc1vvnBJAfQWxBwIpsoAk2nLL+2viHZkUMnVGlTDgKnAVrCWJ06CkQiE67
czkAb0Rp/mOp99KZAIO7+thggGiVpJRB6PKsI5/K3zi0AUzrMaZpexsIfwu5Fvo3mrq+XQmSgSTY
fjS8GvKfa2aAJF65DXhGEeKHqN55/9hAjB/qbXT7mY9zZ4AWc+XDZ9S4Ce2RpAERBfbtBMBQnUKm
gKFV7gd4wlohx6ET0OdAjhCKh7QygYp04IB6IAeNHnwHGzB0zhsiKafcCYwhy0P61tnpPJ+09Fiu
gJYG0Wod4jCBxuGFuWYI1NVwD/V5mG0JjA/0qbB43fE0lITRbke8HEgMQReE6l1bgyZG2d4fGEBE
6K4E/zgFuL08ZCstAEAHD4H8yNc5EaJ7caHpxVL5xBDtXqqrCHHXkIdtFGVKETOcMrQ/qrjAuW3Q
m5IZWnUxff6iXmTtgkrJLMJQxNSLZFyTcyeh5qcqTgIiFzSuQnukiZs0kEWw1iAQUSu6YZjejI/E
clau2CHfiDCP0icIOQprOKRQ8LjVW8aAwoEIvcCdqtViHXp4Qjrlwwv2G9LgVxVAWo9NgQhRJ6hB
eAKkELAEru3+UOT3VDYQaAwxL6Jf2datZ/eG0vpGjAQ2VAXFziVFajiYtE8ioFxm9OTQwe1zL6Ah
di9hZ8AThwjvXCTUZ98HIQDzWoY2OmS63aq+j9ygQ86Z/x6YArAhJAxGwJmWvwoAa50DSgOMKg1p
6uf40x7lXkbAmFGlDfDo4Qb4ocVbJBJaD2/EPRByZnh1XRZzLh/qRemHuh8iZhkuXvA/2xCi9CNj
anLMA1mhEClccwKVXdo+AKLzj61PuotOfUINNLE3AeEPyAjmL2SBDE/WtQUgZlOeAFr8cIHCDyf3
ZV4h9sA6CAidUTvjW7LmmGDAPZosr025Bgh2UxeFBc1uZ1YDqj/WEphBnQY2kBYSFwsFPbAFU54r
juELJ2gH8JjWCghbEC/BFkHS3UXROwA85R6AMyi2ENl2OxDw4IiIAYA8UXdPVLvNoTygblza3gyC
BgAJ4U2l1aTlBKU8lEEVfJxa71wW0Ne4csQ8qAAxldmwAVtLAHIucCGJAE1zsbConHMBddl6+9eP
yBelEcONgQcCcZaqqbUPZIqLDKulWsofUEWrUi+HjkAP8t70wMOGl/GVxPtAPjYiBmmU8imIcYok
Cg7TwX2gbgdnH5AMZFIHoyME+STqIdY+yGSsL2EiqKhhU8jXjrEG1MKHpl+IeihPXyX/dmqcIYjE
ygzZJNXXznkDqrlKVyhtwiHTe1C8IyYS3TfbHAAOifgrnCLppKZY4tw24O7Va4AuhDRQ8IzWGcAn
MvuGqnpcRRwOGUEkC5RPLbLeeYpxE7xX1K3sze/hDCkPCpkO4lgAelZlHw6tQf1WVM6QGDemL+ax
J9oOCEUTn1mPskSPgLFbRrAfnQA8HaEAA75w90JEagdFIhdAYykLIM11DgZF6tJIgqonsq4ApDUG
bBMnUMaBMsH/gA5UH9c8IVQnpTEA/0PcnsQ/q12dvQR4AYkUv0oLuGcP1TMuUUXBu8UUgOpdYJ8D
KsVQ69BIrktH7jWR0/Gv3AWeJIdwAgBGfLQioAra/pAuU6beMt/R0EwFPHHuJKhBYuIhikQ5NYJ6
G9jxkGmkhz+MVKRrz87mVb5/qACA/7LBpZkMDTwbIvBwBdQGYBGLVLYQTavo06GQQJ8fY+qQB0MR
i7zPVIN4zy136KV8HzMHF3wAU+BmQKyuk6MkE2fsp+YI2KYQkmVOTBRiHypj6NxRUBfLU7Q/hSdO
Vlw9oo0SeyjJCIIsZZTqe+ccohCdVCVzYl8Jexh8InOv6ZyxQ2MihjxEKRqWNSmSe3zq/kTjYjYC
nNGcGUiWKai14zCIMFNMb6lrHkHdUSQICAFB5Dezn+wVEMEVWFOUjADTzMc9h6Ae/EzdkCIRBJHW
BKSWQwhCoZyDkj2OAXZtF3B4laYghiIozcOc9Oo129kB4jLQaEUttrKF7tGqg56ai2GIYu44EQI9
tDaB6S1GfAkCKVUlF2mkau4c7DFU83ADPuK49JF1RuR5ghezA8xUVNaB8qFr56DueVfARaIFjy40
UBgBMPKJHV1NL5E1oIQGYIyEMDPDnCNR9JUjSo9VR2jHiMUPhWtdmRuHsoJ6Lvv2b15wwCH9JKCk
FYXSDog9JgQaciHkUWFNOFcnwD0rXYCMgKCxBmCg8gBCE2wZQA8fIN9Braq/dy4S6FFcMkVthQTJ
XoKWuGTFn3YuKwoY7lm9lu1PAhEfGY/ITVEyg0bSabQNGZ/DKAlgMmroeAP3dFab0b2KJeCwi5YK
LpBKOnu+YwxoQpWKmVTZ6emnwuKgOdAiRTWfOqE75ZE13DYHNa0aFDGgGQ+5UfeKR5WX2n4bCFtE
NBWJ+B5RkPYS5Ejy0WwoLbnVx7lgoAfJYQEEIUqwzxmTQi2tAxhyFGSMBoghtOMh+8C50KCPtnuY
ZDTbExXXH8szivCE8OvJIF0LiJnpqIwKAMspjqM5S8xbhT7WsxvlTebIoMlErYDJWc4FBY0S7PZm
IIRWLEmRDBcgzewkhjI+CoYVjhDmMR14ICXu7QJtTFCPjYObS3c551105VuWsJ4ex4jyIb2oLuqv
kbPUfPft9wG1E3I/xGebAXH2InjM1MEN0pDbVBDd2wjqQrpHmgRMKjhB7fNs2Nz0GCJDSJeZc45A
zahjA4i8YAa1vtLe6mwA5qwYeW5TNXCRV03ZS+kO6mHiqMvRTp1W+gotQ9AME8+gWIMiuVg7owNO
uQYx3dbMTSMUon4OzVpm17TWQHrNOB8YCWZJ0nHjXmBMF6x2CaRECsccRJzg4Em/KboEMWIDLBJo
qfQaVZUqh/CiHmZsgQTlMGtRnERzE3WBziYYyFge0Z0gNpJ+PNeCglAbGcp0RXpLcHkwFSHad9jF
AGZ0I5I7YS2ZKk4JybkV6GPIHp6AKjkC1KaZyHYIBAQkTtDupOkO4Xb3AHM1pQo6EYExonsQrCUF
6kwiSuhHkxr7V+6ha5uAmFVpCz2BCUDDyLUBw+BYdorIuItUzkBAz1EjXOcWw7SPufIUjCDZkwYF
j06v7RMBDdHsFWfIhOWKdebWGqijAhk6iuwyLFOZOJaJ3FBrAZqZo9SZXZUnhAajPAmI7zF+gmYS
6qe+cEZsn8j0aaJnYR8yqEEa0J2LCkDzlEvAICJKxzBTUNkYplXk09oGZEVskxTh3pqK7Z5TVIsU
UkmDREuRrEkROxkiBQRcAktQ/5JDUWGfQ5cRqXyiwWBkKKqhyzToU11xLyoU0QAVqQwdfuknQ2Si
xkptUpkMIsdT4CWaoR3m9xzaBGxN5RKYuePEhRAInk2Sq7njLSV/53BjUEzlGgQDhCiAitDmI0GE
U25bAYQ6qLDBsK3xxHrbObQNiGa1S8A4RiSXQM1xeYZWYIcExETwLqkvwrimkOqiFoN2F3i0GiO4
QTeBQAAtR0hTohlZRNeZe3h5ok0JYJiDfoGQCL32qVY1Ol0yvDHJIZw05WW3omGmTGk3P1gosWBG
GMgYXvJD2w1I1QSCfRSnMG9NBdn8nlPnvwpPt68XiKtjIeHOSmYgqYF1BAybiiCRSJBOFMYYO1c9
7oNgzqOhWS9gU+v0SxTMB+0RV9sL1FL9tFmR8YoSM+yQp03X1BRNDoQcVZUrOcee6EGVlD4rek1J
gjjkEaKMdjoo5TRY90IrhkRBCbk6bw6ZgKaGpTAB0KopDBNSIrxJn0Vndlkq5AqwgoTcW+Sq3Gu9
r/v/FCvA5EIG8aBJBaUuF5jMsgTEB7hJkWuldiwEAvc2QVjd0vZLgLsnGkB1jZS44U23jCFaJMgR
wTJCwZiNYmTbHIsG1JJEkSjTEuzXKSH/x94FbAN2CAwbB/nUal690aTFDBDy4QiJ9G1osNKkpSsb
JRIohw5WCYjeldGghzsMpd8QqZXqA/DVOgMEzBwNAQdr8nFVoHTJF6g1SMC95NGNRKdZA9sSJnhL
MkFEyt0zgWpwvFUyr0xA9wi0SubmD1zLBvR4SIhUP9wDKmQIrgiFyjoAVMgGpEEJJDJ0OIRl4toK
0O6iNAIEfCR7tA+Q8VUfawmk7z4VbeqUYQXN9245Qpm3ogJHwcYF/cwZU0AFhP5q2wx6IIcwCGNY
Ewkl42q8n1tL0PT+bB8O0Xj9tQrWaS6QyY7USelGlZnOEE+ds4XQWZR7AFtIxo82ZzPBqGMLUSGh
AU2kOVwzAeooAFVOJPcgh8kEH/ToOgO94RqjTCKJAiXCDKlm51aA21a+fSIhlEeog+eAAubTMQEZ
JoK6QYIya2UEnfMEuXYfGLkpAt48AR1AdknoaK1gkFnPqJLJCAc6sEKS8BqJdyka1KuQ1CqdTTOd
vGtrFR5VOtEecM0Q6GVo6KgXwggvtzoEdizs5Tn5oDAsm0PgniXoQZcR3pBkhHQQPbcIyFGBiFA5
c1CDp85Rtg8CgH2ARmmixgn6Ij5hM+e8BBIB4TJdRXQimr4T185AoB7fRQGArl0hjNFdg1CrsAFa
ZhAqici3J+g1sw5uDmxQOkMcPmZAKFNwZSiTxh1HYMwA+jQAo2GCT3SQQKmvFQYo8kfsACkYsgLC
k23tAuIFGecKkRalIs6LacBzKyXARSv3AV0FUCSJd9jtTG8ws0naaxAIfRCAnKy51vR3zRpk2uRY
RrdSAiT7M210PK61DVAiykW5ERYppHoXE0P8mHoXSOOUdFpW7lD0F1u7APhMiJVkB/XHudyQRmjl
EngABIICExiz2WPKZrZFpD6Ahj9AMpxyyZ/cG2MHeqNeg5hJRXgFs6NaGwAZJpwAtaIahnEpH8CB
M3Va+/phRQEEUiag39Z87BOQYSPoLgQm5iDIx72oWGaw6hAyvKHoKojLY1RZl0PMAaFmmsSUy6gn
u9hpqmWNIUYGQ5xFMLWg7ph7hBnhz0udDBRFWs+cQwe0Z4BWY4lzUvZ5PZ/G8gIhbpIqMVGCUGoQ
LKvACIdsAdi+8gwgvAh1nN59EeSXjx0LwJyjywI/KEOc5FP9nkNLQBFTuQTNlHe8HDSaKuptuQJa
bsyUd9ODJ4rlVezh0BLoFfnoJU5R5CM/MqICMqWlvQKUzGXOLVLN6LPQbeGcL6jHymyPEeDvYc5A
i5BhXcxr6vRV0WAIfzAjeY7R7nSynUSG0+u8IfMMYUlSC0CIFacobautTeDlgMUEA4nIUoizdE+k
VRsPQJ5hcAn9c5hVoYt10mPiYZ9omaqRACiVWJVj2bGaSttqq6rsPUe9tQlabVVmt7lkBNXBEFVz
kA+k2JBilEZzOx0iK6bzmloBrlL6Dp1zhGitKy2AhxFEahJPjyc0JMqOH5CkgGFmqNXTX4kxcM4T
qruspb+WijhQeNNSZO1/DxmueoZTLdPlXExMA7RyG8CNoF7C9NbnBRc8uBUkDTLZLkrBC12c8awN
CYUcQThAPAhL7JmwGDtIkw0TDmXsq1s+oEKqto+EqJuDDvNmG/llOyHwUpqPEX6MhWjerIxjK5Br
TwDj7GQeQYS1rx9SRKhbflCwMdFhY+hftQzu4YPaxBAmKZifiPET+EoC1NkHjHimWoZkYyaZoUhx
OXcSqjRl+6OA4AQC3WhNNJVhOyIQwQliRKZ31EfFOVugppPziHQUQKStkyLRNWsdA9JCUiJajkSo
G7/pXluReqgjg+uIdiBSi0c0eZEdESNKwyahnwINX3pPTEnNLXNYnUvFKRCxZqmV1Gr9He5IaNqr
HmVLDYDk1gKoMTK2ABQpFJhQX4Iv2e0vFKIZ3pCc+Kuav1srgGyUMiYEIwvhj+ARfFgSIrZmGQKA
VKHSYSbg1GILZNSTW0vQS18BmyCmZEaHJUPNOOvWGshIN0QXKJYJlahqwXRrDQK14AJFI8ByjsHz
6rQJYTGscokfq7jJubCInhjlSUBqzAjvNMr1BD/WNqD7hHoitrKJn52LCmqi8/YegcIxE5x4y/DL
YUwS+1krQH6IsWTAjVElcQ8mpJyj3AOQSkWRPsPmP4eSIVxKt7GQTOrk0cHpjur5BWwCmc4hkPHQ
h2Ys3Zut0BCSERwKeCQBsnwCFblHLFWXTYSa2n7kOtx2CBQlf1NudQ/FcVRD6KNJn7h8wh6iAb+J
C11z+YH0PeGBtzd0AgPh73OK3wAeUiK2g38PJhWZkRTGXEVEe0CFYQUS+jKoqjZ23d76jPmOMu+4
gUrcc/paLASoA3kFmdxXP6OdBqO9I4PN/UcZKudqAzCGlEeBEjC18QhVAVKJltHzcgKeWnOkWpwK
dXHICCKHoHx4DzAsle4RpnjaT09bEYPvgcjgFZvHd2/zq+sBvHpifl/UdzsPzxccDJhBzroAGaCg
cgEMK0RRgulMsIarEb3WGgg5JJfpZfiAmJjXvYbqOvDa3gnG9E/Ag2KSeb0AdhwAr57WAfqqpNfU
yRlNyJ4pNwE1EZFWYlwh/AfTI2JtAlEeQ18R8XGYcs1oV7dSf6oZ2jUg1BFqCErjdRxgr4FUDUl7
CfddFVvUx8Jmmre0iOTRU6U1L6M2DMSCLXSUHKLcAYA/4J9k/eDd1efJDhDNGWrCrtZDalhye1uI
rgb0Hzqq4YCgLmAG0rWDIQgSJMJQI5BaQmvIwdmNNYFz+yVgVpvUAyN4IiT/YKF2ShRSPq41tlx8
fNJY5SlgWj0nnC6qpv5tx8OSLkOYpm7sXiSoDgUQUoT4BrxP85ihh9hVcS/FAkKfk05qIRA6SBFk
fITy/aMeRNMAmhFNvtvJCCAQ0UAHeaAxklXy4VA+pGaKIqhKGUCaZTtEYQIhrEOCD6BnwqyzQ4/d
Y9tcjf13LN/XtrkqEXbPAKh1pWT+BA9HaxR6CrxsGgitGADrJy1jzfg+5zBfYhfl8Uc8zlT/fEaz
GQdoc0IEEUSJlgiAjpJYdNkre+PQOdAaQA4/5U9AFRgPjBziUa0tIE4AuQ0R3DalcgdZomqJOWSF
RE4AJYEG+LWXQIY3yxCWSozYxeJHP5MqYT1wBjqo0FAKpOhp1Mw4BzW36/FQ28fAHqQXpjMyfZJQ
wHxsK0DZwDQSUf2qv3fNGTJLTmkIeUbmlDKOGZEljJ30ybYyIZgAdFJQGCQKwlXQROfaCvQKiZPq
4RVtIoCFjDuYCaJ9oN0CMJ+kexq5BEqBw27/aCahcEjHWC0m4SApSD3AnsIAzw8rSLomwD26BULY
gVCiMJOIMTKhzkGWLEUd5TYQwU0msiVIiWWAYzDALFOQ4w9gjWVUkauI0b24uI/xGxIPwovrZMTg
RUzbkMF8rtk/LQ4SM5CePU9VuEL9hVTTcgCIzjOTFMicmgghwLDaZC6FwYGWHRBg/eRIw4549PKt
FZABTF9HcjhWDlBPZfXgfuP9hfpdZbsyWqX19IhqSYsIGKl7CZA6CYT7JGPHKP7SBSSzFu29T7OE
GTvG8LVqAJ9zEFAPJTGkpKAVAwZizlvv3ajKEBXgDJwL+fqQDWKiGuLhEZoRMP8Nz7n18Dh7ckKU
x2kZQXqd5Ng1q9+LYAS1YLpDY14xvSES2beWgCIYFSLUJJg5RFKA63NuCepb0qR/+D7q/cAcFDtl
H9hrAD4KOZKeKHAgV4cu1Q55+0WgDoRvpxUYUpSRz7ETQHqJKQBgGdFUQHkSP+EcGKiexpswbBc+
lIydSxnLTaRjHQVYA/gIon5q4j6tAfWcH4diIEqV2th/OCDmB+dk7Lj52EuAYgILM8RK1EGCc9ZA
0CsVQUgmbiCyHmAHcHtQA2xEXPwhPSMhE5hoEssisBDXDGLQT78sUkkyaBMtaYP82kfB9MvGTF9y
kwouYqDaXQAWjEN8RASt5xdQXGTm8Il1R7F7UXF1R9s7BHriU4wdFBC4goQAwjhqBQYe3Ag6x5jg
DkyAiAz1I+cOQhWnb78EHuwHCsO4f9Ygk/4Xew0EF4aSD3UEMp2TxSHRRtYdBKo/nAGi5GcLhLFU
TkAKEdEQxBR42LVNAHdLuwSC/oOG0TLwWAhuHwTBBNkfCLC6Kq0Y+trqALr6hAO0TQCO4Bi65QHq
xEjNs0oirUefhnuhUa+zN56jC1aEekZ2it6MTKBwLy7okTxdk2Vsc9iQp9O6O8GhyLieibS9KwAU
Zyg3xVEColBCPxsmoWuATU9egOg6hQMAYufsYA1ebL8EoriOr6flthMSS/k8x0ASE1cG0rmHD9SC
gijqyzzSrxPYbJZEgOAgKBIksjr0dGjvq8W1ZeAyABGfDijsJfTTmVdONch8qnDDoYeH2q10/x5D
NvF5oAHUBaACkvJYgbBMI5eOEbj0IisLjca5o6/f/fSM0BIp42YF+AAesZaAfjr05agciPqyD4jo
3jZI1RpSVMDYAignEQwTEdMlZa0B2tIQJcHQmUQqbRXuweVqifEELBiVrNxHJI4+1O6oBbESVMzR
URsyrxW82L0IKNDiY5E/oAzAI9IfaPoF7AhINEMk+kVe5lFw0a1KoRobkiECSGrCmqyLpPYxABsd
sDnYIJlzJWL1eAHB/lAIEyY8GRDciA5GDiokYil0DmbYQRcncYq4iQ4PEJDciMh3gkAklSmOQh+l
p65Bjt3a+lhu7cMDDVNqJdCzTD+a62R9IhdWDx+trIxDURDKn8pHp2sUZoRMoa77IOzCAM4RGAj6
SCOw6B4YqG8XBOVgdITIxDCNXmRy7COAaBZ1YmhRkKfQl0BV07VAsK5VbJ8CAveJpjJCOHW3lH0Q
ak1lhhXXB6GC3lw6CL0QZVALQ0ISXTQjHG47QCHKwBWHU4COgISBzsXCtYKTYhdQJMTDQ5wg20Fa
tkMQxEtGgGBAYeCFOEPn4oAe5fOeD4K+yufVOJl7lqCCaLbfA2bAAsFQp1vADFYQshDkSfNxLhnW
VgOk4iEqGSIRaj6821Y1ICALZPgQooGuGX919APYA0EIckSd5HdYMmx6H9oAaaFkSJW2klsBIDwu
ZRSEFB6amfSJUw965uV7lMWhyJMZbiGY+ANectmIX+1NyunF/mxVrsrR8tN6tNgcjZbr6eq7f/DH
F9gZyeU2by7+/JOoHf5k/eXJ5mZUXbv6K/n3X87n69lKfnlczmf/TW6/9aWodLX+af3t8skf189u
Hqv+rfZ/2m8/qXVjzTfNf3xdjhbF4nyyMV9s6of6UFyP/vzTi9mKr1blefFT62Epbjf/lF/+80/W
rbYPsbXofzHPMB7Nrf/aehXNHf3937dujq5jFGisS/1LvIq9YlZcWK9Bevi+7pfn3kLlq771gl8t
RqPZtJhdNJeSzSzEOO2FD0f35fm8uU51RL67a75/v8dFOVvtfGTLLkY73PbOYfllPcKZtH8JNl7z
zz/an9//pV9m5Wp0sXO8KlajZXM5eQ4k75t/bn/1PdZ3UUx3XlyPFp3ThSMUwvgfvgBu5hGO+Nar
3SsW5dnZqLCWBhIa1WhBtL5z/edsyT/mACMx9y94fF9Mx7xp6/z2sI1ezMbzqXXRHmzC7ny1vMPa
NHvEHN4+rjualdZmFLLoH27DH9zlu+vFenZRNheSe5WpRdrL7k0KyySKYLD2mkejm/XZtDzfmf91
ZzUZ7ezNeXvNZeXGJe3T/oi56M5/eXm091+bi5lL97DZ9ggJFnPb1AqBWH/L1/PF3LKxybcM1A/u
jEcT+1exsLOdZvmbG5ZlkXqL+vaLm9HO59HiYtRcy1wZQFN75ZeX5dl8vbI2t2Aj2uvujzc3q+Yy
crNpDze7/2VdrOaYuOnOq3U5G1nmQ4qf6rtelKuFfVmBaNWXXU3K+Y1tmaUOo73uCSf8VXF9Zl9Z
cn/tlV8VZ/YhzHt4fa8mHYuf9/DKnm4E4g/9Auz97X+vRjsX/+d//M83t/NyYZ07o2yuXeF3o9nG
2r+mDqK96vvyrBsCGC0m9XVHy/lqYnkSI3qtvm551lkFIepor3pIFjMulufFormWWCDaopt/bh9U
Hxab+WplbweZTqa/5WlxZ1lh0/XWw2U7F+3hHB/iSs87iZcwjPU3u8b+FjPbnBkNFfWl5w9iJ8nj
mts0OyLtYbN9KIm6rav2YdrNVTsLIRUC7UJU5tLbLZfLYt1czqyFyLdqr35ETG8DCIbjrL3sMRHK
ZOeFCbKam5R7BtBs/rn9iT4ezUbjYtpcyFxXxJzVNy0AQrHzfjSfWZsOGLKHi8+vi6m9PeiQ7uG6
6ws7mQ9FcEC7FCdzOwkxHcLaix7/7T/mOyfz67/9pwFpPi7+9r9m5+WNvdYyh0b7QyfrWbnsrLXU
mNXXLWYPXWMHRUd/4V/GT05h3MOGJg2+KmfFzkGxtAIBWGX6ewYLLjtxbJj0sMj7wAyrclY2d2iO
t7AOtW/v9ydxN1pcPVy2vD4rzu7sXSyCgtr7rWzo8ZPzLUqt2mvvloudE8IXy4gywvt7V/7nAYD0
nfxL1lL+OibHKpcEUc3ay4bvYV++eBgtzory0r5wDwf/xeIazM7KhHoIUXeL2XhaXIyWk/Y6iAaT
dq8fborZtZ1YiBqV9rK7k3X3pfVw6HcBLkeW7RNupPZeAenO5hf2O+vDwRwvyp33xezK2gyiJKy+
4Ql+q7mMHIg+PNZroNWdd/K/jl8ctS8Oz6L55/ZR6ZvZBXFjJ+xA4q2XK9uvzijUaZf4bXFjmwb6
EvT3+m6zGG8euuaMKr7+0h/mC3KKd/MO3AdHQH/tytc+c+0eNsa74qG4mjxdkh7O9fvCRshh0uvX
4rA4L+ZPjkjSwyofSm2jkwTBa+vjlqcX5a1dkYVZ2MuFi033TPcBjH8Y3dgZLERH/e1+LBbF+Wi6
82Yp1ftlc0ExoEHey/WvnoQqNCo3v7O98fwID6e8uaFCYN10KIpkWkN3XM7GxQ1mo7mUyShE5U57
5ZNJUXZpEvRr9HDh4rJ8utJGo0p9z0UJ5NPcolmKPiKME1JNCQu7Zg5ya/Nb2++OXx7ORs8sh4j0
aJfjczlazYrr5kJmPfowdW9WlKBv6oPYvjqcWWkg1t73u/WsWE7I4qqj3lzQnPQM7mDzH7Zf9OOb
RbGabp6zJVGQ9hHXHJYXF9PRzn6xXDW3K/cfM1HzW8ceC/FDVJfjSXk1J0R/Zong5TGQqgfg5rCY
Fpti5x0w+JTK0/JK/nVUXowtYwN3B9Xv7ybX36cfnZQUxb33o6Vdz5D5iqhtNouoeOcjYvmrdfPO
//SyLOYb0pxy5xN8isICkZDqYOxnDz/6cn51Md/5E3jEFdlfeV00zyGbAd1AONA9vKl3xbpclFft
a4v6lowjbv7b9uv2sfCmpXc+KQtvuVw31zOHsfqNHt79MQnyM1fuwZa8L25Wk040Ut32d233Pw8P
euSsaUmd7UeQHQA9t/2f9vuhzC7WZ9a+/paB+0H7Bg23HK8Lg6XvFoszgML2/ughmYNIti6nNpWs
j7hJ7ra46KQu391rP2AeYVfsFpPiusBHVB5WzmAfee2H4ragAPeML+kj/dwrNtePjsq69z5inL3O
3pOOem388XJ+DUZvM8D7iDqa6z7PzOojpYPc3OVMD3s4jQdc9nzivVqDYU7na7uq1Uel9nVBk0Lz
4irX0oPzfcth6bzGQEZgaPdHvRyHxUJqOd0qfh9MPsCE1VIKtlbwGPRB3vtII8hqThxnUyZM24t2
YY5XO+/K1WppzPaH0W1pHfdecoOKDv9+fW6jhkbATXv7Jwte50VxYW7/ZH5WdOrEMkpP/RvkktX6
7LE358smHG2uXNn0HmJC3sXncnbO/ZrHEfptZR2e4BB9cJx2ocqUywk/uRiXTVZiv/0+zsUvx9/8
hR7Cgt35rOgQ7GhVa97O9lH03hr0yk4yekkwjgs79gplWLl2k1aHbH8N4LEq1/Zr7IP2U12fSIld
OR1db5o7ls1Pv3Tzz+1XG1hstXNY8AMjCw5CmroPgJOzVRn/5k7lxiM0nr4bfDwXfX8jJq8a9qws
YL8ds3/v+3onyO1VyIN1qTojIPb8umG+07DXvv//ZwkFYe6Crqf24oomz9eb3K7za29zs7A3cx+5
9ysqIPRMLcqb5g5ltY26lfaG3yxsMJM5081vbH803iwXxciiRiDE0MNlF8WX5ipmAcIe4s6380WH
ABaEPSzBu/Ud8aZ1t99nh3w/Q3s/OitmNk8dvZfmZ7Z/Yz+TPjVXMUvbBwHnU0Gfq3VVmems3bHH
xfqi3HmxKLrkKRE6VV98Q69FcxlZiLCP5PeXqutR7nln/7ok5O6UafrIGP4NVJPsfWZBdGEf4fxv
IyoT1qKIoox2qV/RYzfbeT0qx5OV5f6Z+9CH0YTEePZc5AtmKbIwPTzBi7P1zuF6ae2X+uo9RHP/
frR/vH/0ef/lf9+RVztazHaOu7sTXZchkzIRRw8QRo+ZD/vdA9b2rvu1n//HRAei1/iv2EP+YopN
tq1GDw7kBXQYkvPmnIkt6gHhe0G83bFwohCsPcu7o+m4XNtVwB4O2O58ycKa3PL1aPEwGs9vO7Sm
PtJlbr7oBG0iUaJek/V0TLO49QZF90p73ZcjYeNZVr4Pc/xmwTLYigV99IrsL1fzzuGQeenaRdh7
GEm1qLmQnI4+ksaD8olsw/ct6vejtoNiMR8954vQ1FAvxQER/PmouY6xEz2c6FflGUoKnfitD6bK
K7DB2XJk5ePDHtzlq9GCGNa+bB/rgJSHvbrDHszw3mIO6mFt30AE4bTH4vUaqs7CWoSgj46hN5Ci
OsaBgEN/v29WxdS+WxmSoV2Ft6NFZ4MFffCg3xKu0gxph8KMp9Xf8PtiddvZDX2wi9+Xq8m6G5oE
fYguHE/nt8VV95ajHlaixK4DqBHvdsCZPgjM79f3I4jc68W4uVMxl2ZYmXbPHc6nF6yJdV0ZVKS/
7qywqygIG/dwWbHtzWXMIvRRfPwwAmxdiKWwErqgj44b2Mt3hW0r+nDNHyULvbBWoo/U8CNc63Wn
xxLFuuZ3tgdqjmiD7MRTDD7QX1dOdLcrxYyq0W5gaDcCZJczi/wU9pF1HN90EFwk8XpYiduChG5h
7Ykw7GOJ70YXtvNAoK+H+70rV7QqdbexGb+ufXm/XAlIbgWXYR/+owbE3sEsvpjbaWMf3S+fCa5E
nGYPHcFmgcXIMV62+ef2J1Dq5tJAvbA3dB9ZzTEdZ7ZTNXrZ2rcIxXUk8kiHHYw36QXprtpKaHoY
0b9j3z0S5X3Ec+/my/mttdrDIVoc39dS+edhXegRsyF+pBIGBDfjBT9RorQrZvNzJOe+8zeWXuQ/
S9ryiWKBCM91oqD6kX+cpveMWqaRBtVdt9OWYhpkVVfcXy/mNm+pgjxVF62O13OKhkaSU3XtWmXi
qVqiGSKge20sRtFZYeR4gwjBWubWpMyvQjTxW+aYEPKrau9eW2f2HwNXV2vwI0d4/f+X+uxiLA7F
bg/9ZsPADx7UXVrTOmlsH5XU3UXxYPfZy9QLrU+UDWXFNX20F+zNp/OuNlkfzTD757Ai54vmqSWU
SXsoMVQcQxGW66iU9ZGvHRTTK4lJn4M9s2HzKNuHYa/W/5e6K0hBIIaBX/ElXmTxJuKi90V7EAoL
1XrY1zupFjpltYvNKn4gDW2apHQmA1o6P2FVyG5gooDPRKEBMa16f4VaCLQ59aMQKFUwbJyPVsJL
XmNw3d753FlIisRlPj+1AzrnAaOF6eAg8l6y/LtO7jE4uLYMpP7L7s1CksBH1nmgyNXAFax6QPQE
y0tnpsE6buyi7ewtT20aUEjAyK8GA6PIZ9Gcqq0bmIFwks4mWgo3rozJK/8RbbDBIUOQ5bczqyfW
5S3yJJPCoBkXV3l1ldOAbb4KExjrEv/i+q1ND2AyRZwGZ3znL1kfHYQ/awNZCMf8C4cZ/zNFxVgw
JQoFz2R4tKZzyzsAAAD//w==</cx:binary>
              </cx:geoCache>
            </cx:geography>
          </cx:layoutPr>
          <cx:valueColors>
            <cx:minColor>
              <a:srgbClr val="B1DFDF"/>
            </cx:minColor>
            <cx:midColor>
              <a:srgbClr val="DC5473"/>
            </cx:midColor>
            <cx:maxColor>
              <a:srgbClr val="34081C"/>
            </cx:maxColor>
          </cx:valueColors>
          <cx:valueColorPositions count="3">
            <cx:minPosition>
              <cx:number val="2.5"/>
            </cx:minPosition>
            <cx:midPosition>
              <cx:number val="3"/>
            </cx:midPosition>
            <cx:maxPosition>
              <cx:number val="6"/>
            </cx:maxPosition>
          </cx:valueColorPositions>
        </cx:series>
      </cx:plotAreaRegion>
    </cx:plotArea>
    <cx:legend pos="l" align="ctr" overlay="1">
      <cx:txPr>
        <a:bodyPr spcFirstLastPara="1" vertOverflow="ellipsis" horzOverflow="overflow" wrap="square" lIns="0" tIns="0" rIns="0" bIns="0" anchor="ctr" anchorCtr="1"/>
        <a:lstStyle/>
        <a:p>
          <a:pPr algn="ctr" rtl="0">
            <a:defRPr/>
          </a:pPr>
          <a:endParaRPr lang="en-US" sz="10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63500</xdr:rowOff>
    </xdr:from>
    <xdr:to>
      <xdr:col>7</xdr:col>
      <xdr:colOff>215900</xdr:colOff>
      <xdr:row>55</xdr:row>
      <xdr:rowOff>38100</xdr:rowOff>
    </xdr:to>
    <xdr:sp macro="" textlink="">
      <xdr:nvSpPr>
        <xdr:cNvPr id="2" name="TextBox 1">
          <a:extLst>
            <a:ext uri="{FF2B5EF4-FFF2-40B4-BE49-F238E27FC236}">
              <a16:creationId xmlns:a16="http://schemas.microsoft.com/office/drawing/2014/main" id="{31F74A4B-C266-8B4D-A01C-39338272A748}"/>
            </a:ext>
          </a:extLst>
        </xdr:cNvPr>
        <xdr:cNvSpPr txBox="1"/>
      </xdr:nvSpPr>
      <xdr:spPr>
        <a:xfrm>
          <a:off x="952500" y="469900"/>
          <a:ext cx="5930900" cy="10744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latin typeface="Arial" panose="020B0604020202020204" pitchFamily="34" charset="0"/>
              <a:cs typeface="Arial" panose="020B0604020202020204" pitchFamily="34" charset="0"/>
            </a:rPr>
            <a:t>Compound</a:t>
          </a:r>
          <a:r>
            <a:rPr lang="en-US" sz="2400" b="1" baseline="0">
              <a:latin typeface="Arial" panose="020B0604020202020204" pitchFamily="34" charset="0"/>
              <a:cs typeface="Arial" panose="020B0604020202020204" pitchFamily="34" charset="0"/>
            </a:rPr>
            <a:t> Risk Monitor</a:t>
          </a:r>
        </a:p>
        <a:p>
          <a:endParaRPr lang="en-US" sz="1600" b="0" u="none" baseline="0">
            <a:latin typeface="Arial" panose="020B0604020202020204" pitchFamily="34" charset="0"/>
            <a:cs typeface="Arial" panose="020B0604020202020204" pitchFamily="34" charset="0"/>
          </a:endParaRPr>
        </a:p>
        <a:p>
          <a:r>
            <a:rPr lang="en-US" sz="1400" b="0" i="0" u="none" baseline="0">
              <a:latin typeface="Arial" panose="020B0604020202020204" pitchFamily="34" charset="0"/>
              <a:cs typeface="Arial" panose="020B0604020202020204" pitchFamily="34" charset="0"/>
            </a:rPr>
            <a:t>The Compound Risk Monitor is an early warning system to track compound risk at the country-level, drawing on a wide range of pre-existing risk databases and indices. It identifies countries experiencing changing risk conditions across multiple dimensions of compound risk and serves as an aggregator of wider WB risk analyses.</a:t>
          </a:r>
        </a:p>
        <a:p>
          <a:endParaRPr lang="en-US" sz="14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0" u="none" baseline="0">
              <a:latin typeface="Arial" panose="020B0604020202020204" pitchFamily="34" charset="0"/>
              <a:cs typeface="Arial" panose="020B0604020202020204" pitchFamily="34" charset="0"/>
            </a:rPr>
            <a:t>This document is an interactive version of the Compound Risk Monitor. The file was last updated on 16 August 2023. The most recent version of the monitor can be found at on the intranet at /compoundrisk</a:t>
          </a:r>
        </a:p>
        <a:p>
          <a:pPr marL="0" marR="0" lvl="0" indent="0" defTabSz="914400" eaLnBrk="1" fontAlgn="auto" latinLnBrk="0" hangingPunct="1">
            <a:lnSpc>
              <a:spcPct val="100000"/>
            </a:lnSpc>
            <a:spcBef>
              <a:spcPts val="0"/>
            </a:spcBef>
            <a:spcAft>
              <a:spcPts val="0"/>
            </a:spcAft>
            <a:buClrTx/>
            <a:buSzTx/>
            <a:buFontTx/>
            <a:buNone/>
            <a:tabLst/>
            <a:defRPr/>
          </a:pPr>
          <a:endParaRPr lang="en-US" sz="18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800" b="0" u="sng">
              <a:latin typeface="Arial" panose="020B0604020202020204" pitchFamily="34" charset="0"/>
              <a:cs typeface="Arial" panose="020B0604020202020204" pitchFamily="34" charset="0"/>
            </a:rPr>
            <a:t>Table of Contents</a:t>
          </a:r>
          <a:endParaRPr lang="en-US" sz="18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1. Dashboard</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Map, histogram and table of all countries risk flags, using the selected aggregation method and snapshot. Use this sheet to select aggregation method.</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2. Data Dictionary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List of all indicators, organized by dimension. Use this sheet to select which indicators to include.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3. Compound Alert</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Table of all countries with overall, underlying and emerging flag counts, and dimensional values.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4. Dimension Sheets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Data for each dimension's constitutive indicators, both normalized and unprocessed.</a:t>
          </a:r>
          <a:endParaRPr kumimoji="0" lang="en-US" sz="1400" b="0" i="0" u="sng"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a. Health</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b. Food Security</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c. Conflic and Fragility</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d. Macro Fiscal</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e. Natural Hazard</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f. Socio-economic vulnerability</a:t>
          </a:r>
        </a:p>
        <a:p>
          <a:pPr marL="457200" marR="0" lvl="1"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5. Data Reliability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Table of data completeness for each dimension in each country. Higher values indicate more constitutive indicators are missing.</a:t>
          </a:r>
        </a:p>
        <a:p>
          <a:pPr marL="0" marR="0" lvl="0" indent="0" defTabSz="914400" eaLnBrk="1" fontAlgn="auto" latinLnBrk="0" hangingPunct="1">
            <a:lnSpc>
              <a:spcPct val="100000"/>
            </a:lnSpc>
            <a:spcBef>
              <a:spcPts val="0"/>
            </a:spcBef>
            <a:spcAft>
              <a:spcPts val="0"/>
            </a:spcAft>
            <a:buClrTx/>
            <a:buSzTx/>
            <a:buFontTx/>
            <a:buNone/>
            <a:tabLst/>
            <a:defRPr/>
          </a:pPr>
          <a:b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b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6. Parameters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Under the hood methods sheet. Use Dashboard to select aggregation methods.</a:t>
          </a:r>
        </a:p>
        <a:p>
          <a:pPr marL="0" marR="0" lvl="0" indent="0" defTabSz="914400" eaLnBrk="1" fontAlgn="auto" latinLnBrk="0" hangingPunct="1">
            <a:lnSpc>
              <a:spcPct val="100000"/>
            </a:lnSpc>
            <a:spcBef>
              <a:spcPts val="0"/>
            </a:spcBef>
            <a:spcAft>
              <a:spcPts val="0"/>
            </a:spcAft>
            <a:buClrTx/>
            <a:buSzTx/>
            <a:buFontTx/>
            <a:buNone/>
            <a:tabLst/>
            <a:defRPr/>
          </a:pPr>
          <a:b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b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7. Alternative Dashboard</a:t>
          </a: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Alternative dashboard with radar plots and heat maps.</a:t>
          </a:r>
          <a:endPar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endParaRPr>
        </a:p>
      </xdr:txBody>
    </xdr:sp>
    <xdr:clientData/>
  </xdr:twoCellAnchor>
  <xdr:twoCellAnchor editAs="oneCell">
    <xdr:from>
      <xdr:col>8</xdr:col>
      <xdr:colOff>292099</xdr:colOff>
      <xdr:row>7</xdr:row>
      <xdr:rowOff>139699</xdr:rowOff>
    </xdr:from>
    <xdr:to>
      <xdr:col>16</xdr:col>
      <xdr:colOff>25400</xdr:colOff>
      <xdr:row>43</xdr:row>
      <xdr:rowOff>161710</xdr:rowOff>
    </xdr:to>
    <xdr:pic>
      <xdr:nvPicPr>
        <xdr:cNvPr id="5" name="Graphic 4">
          <a:extLst>
            <a:ext uri="{FF2B5EF4-FFF2-40B4-BE49-F238E27FC236}">
              <a16:creationId xmlns:a16="http://schemas.microsoft.com/office/drawing/2014/main" id="{8C2372C2-3296-5A42-ACF3-127E0D3800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912099" y="1562099"/>
          <a:ext cx="7353301" cy="7337211"/>
        </a:xfrm>
        <a:prstGeom prst="rect">
          <a:avLst/>
        </a:prstGeom>
      </xdr:spPr>
    </xdr:pic>
    <xdr:clientData/>
  </xdr:twoCellAnchor>
  <xdr:twoCellAnchor>
    <xdr:from>
      <xdr:col>9</xdr:col>
      <xdr:colOff>0</xdr:colOff>
      <xdr:row>2</xdr:row>
      <xdr:rowOff>63500</xdr:rowOff>
    </xdr:from>
    <xdr:to>
      <xdr:col>15</xdr:col>
      <xdr:colOff>215900</xdr:colOff>
      <xdr:row>7</xdr:row>
      <xdr:rowOff>76200</xdr:rowOff>
    </xdr:to>
    <xdr:sp macro="" textlink="">
      <xdr:nvSpPr>
        <xdr:cNvPr id="6" name="TextBox 5">
          <a:extLst>
            <a:ext uri="{FF2B5EF4-FFF2-40B4-BE49-F238E27FC236}">
              <a16:creationId xmlns:a16="http://schemas.microsoft.com/office/drawing/2014/main" id="{446F0250-A6A9-A44F-B66F-6B48D2CF10A2}"/>
            </a:ext>
          </a:extLst>
        </xdr:cNvPr>
        <xdr:cNvSpPr txBox="1"/>
      </xdr:nvSpPr>
      <xdr:spPr>
        <a:xfrm>
          <a:off x="8572500" y="469900"/>
          <a:ext cx="5930900" cy="1028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400" b="1" baseline="0">
            <a:latin typeface="Arial" panose="020B0604020202020204" pitchFamily="34" charset="0"/>
            <a:cs typeface="Arial" panose="020B0604020202020204" pitchFamily="34" charset="0"/>
          </a:endParaRPr>
        </a:p>
        <a:p>
          <a:endParaRPr lang="en-US" sz="1600" b="0" u="none" baseline="0">
            <a:latin typeface="Arial" panose="020B0604020202020204" pitchFamily="34" charset="0"/>
            <a:cs typeface="Arial" panose="020B0604020202020204" pitchFamily="34" charset="0"/>
          </a:endParaRPr>
        </a:p>
        <a:p>
          <a:r>
            <a:rPr kumimoji="0" lang="en-US" sz="18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How the CRM is constructed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25400</xdr:colOff>
      <xdr:row>15</xdr:row>
      <xdr:rowOff>88901</xdr:rowOff>
    </xdr:from>
    <xdr:to>
      <xdr:col>10</xdr:col>
      <xdr:colOff>774700</xdr:colOff>
      <xdr:row>39</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DAA24F7-458E-1C40-BA3E-B754B214FA0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9100" y="3187701"/>
              <a:ext cx="7594600" cy="47878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101600</xdr:colOff>
      <xdr:row>15</xdr:row>
      <xdr:rowOff>76200</xdr:rowOff>
    </xdr:from>
    <xdr:to>
      <xdr:col>17</xdr:col>
      <xdr:colOff>673100</xdr:colOff>
      <xdr:row>38</xdr:row>
      <xdr:rowOff>190500</xdr:rowOff>
    </xdr:to>
    <xdr:graphicFrame macro="">
      <xdr:nvGraphicFramePr>
        <xdr:cNvPr id="3" name="Chart 2">
          <a:extLst>
            <a:ext uri="{FF2B5EF4-FFF2-40B4-BE49-F238E27FC236}">
              <a16:creationId xmlns:a16="http://schemas.microsoft.com/office/drawing/2014/main" id="{73856717-F234-1F42-BEEF-67883F7EC1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38100</xdr:colOff>
      <xdr:row>2</xdr:row>
      <xdr:rowOff>165100</xdr:rowOff>
    </xdr:from>
    <xdr:to>
      <xdr:col>26</xdr:col>
      <xdr:colOff>266700</xdr:colOff>
      <xdr:row>36</xdr:row>
      <xdr:rowOff>101600</xdr:rowOff>
    </xdr:to>
    <xdr:sp macro="" textlink="">
      <xdr:nvSpPr>
        <xdr:cNvPr id="4" name="TextBox 3">
          <a:extLst>
            <a:ext uri="{FF2B5EF4-FFF2-40B4-BE49-F238E27FC236}">
              <a16:creationId xmlns:a16="http://schemas.microsoft.com/office/drawing/2014/main" id="{4E49C716-5F24-9446-A5B8-448A93892383}"/>
            </a:ext>
          </a:extLst>
        </xdr:cNvPr>
        <xdr:cNvSpPr txBox="1"/>
      </xdr:nvSpPr>
      <xdr:spPr>
        <a:xfrm>
          <a:off x="15735300" y="622300"/>
          <a:ext cx="5638800" cy="684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u="none" strike="noStrike">
              <a:solidFill>
                <a:schemeClr val="dk1"/>
              </a:solidFill>
              <a:effectLst/>
              <a:latin typeface="Arial" panose="020B0604020202020204" pitchFamily="34" charset="0"/>
              <a:ea typeface="+mn-ea"/>
              <a:cs typeface="Arial" panose="020B0604020202020204" pitchFamily="34" charset="0"/>
            </a:rPr>
            <a:t>Troubleshooting: cells</a:t>
          </a:r>
          <a:r>
            <a:rPr lang="en-US" sz="1200" b="1" i="0" u="none" strike="noStrike" baseline="0">
              <a:solidFill>
                <a:schemeClr val="dk1"/>
              </a:solidFill>
              <a:effectLst/>
              <a:latin typeface="Arial" panose="020B0604020202020204" pitchFamily="34" charset="0"/>
              <a:ea typeface="+mn-ea"/>
              <a:cs typeface="Arial" panose="020B0604020202020204" pitchFamily="34" charset="0"/>
            </a:rPr>
            <a:t> not updating</a:t>
          </a:r>
          <a:endParaRPr lang="en-US" sz="1200" b="1" i="0" u="none" strike="noStrike">
            <a:solidFill>
              <a:schemeClr val="dk1"/>
            </a:solidFill>
            <a:effectLst/>
            <a:latin typeface="Arial" panose="020B0604020202020204" pitchFamily="34" charset="0"/>
            <a:ea typeface="+mn-ea"/>
            <a:cs typeface="Arial" panose="020B0604020202020204" pitchFamily="34" charset="0"/>
          </a:endParaRPr>
        </a:p>
        <a:p>
          <a:endParaRPr lang="en-US" sz="1200" b="0" i="0" u="none" strike="noStrike">
            <a:solidFill>
              <a:schemeClr val="dk1"/>
            </a:solidFill>
            <a:effectLst/>
            <a:latin typeface="Arial" panose="020B0604020202020204" pitchFamily="34" charset="0"/>
            <a:ea typeface="+mn-ea"/>
            <a:cs typeface="Arial" panose="020B0604020202020204" pitchFamily="34" charset="0"/>
          </a:endParaRPr>
        </a:p>
        <a:p>
          <a:r>
            <a:rPr lang="en-US" sz="1200" b="0" i="0" u="none" strike="noStrike">
              <a:solidFill>
                <a:schemeClr val="dk1"/>
              </a:solidFill>
              <a:effectLst/>
              <a:latin typeface="Arial" panose="020B0604020202020204" pitchFamily="34" charset="0"/>
              <a:ea typeface="+mn-ea"/>
              <a:cs typeface="Arial" panose="020B0604020202020204" pitchFamily="34" charset="0"/>
            </a:rPr>
            <a:t>If cells</a:t>
          </a:r>
          <a:r>
            <a:rPr lang="en-US" sz="1200" b="0" i="0" u="none" strike="noStrike" baseline="0">
              <a:solidFill>
                <a:schemeClr val="dk1"/>
              </a:solidFill>
              <a:effectLst/>
              <a:latin typeface="Arial" panose="020B0604020202020204" pitchFamily="34" charset="0"/>
              <a:ea typeface="+mn-ea"/>
              <a:cs typeface="Arial" panose="020B0604020202020204" pitchFamily="34" charset="0"/>
            </a:rPr>
            <a:t> are not updating when you change the methodology options at left (Snapshot, Indicators → Dimensions, etc.), you may need to change your Excel settings to enable automatic calculations.</a:t>
          </a:r>
        </a:p>
        <a:p>
          <a:endParaRPr lang="en-US" sz="1200" b="0" i="0" u="none" strike="noStrike" baseline="0">
            <a:solidFill>
              <a:schemeClr val="dk1"/>
            </a:solidFill>
            <a:effectLst/>
            <a:latin typeface="Arial" panose="020B0604020202020204" pitchFamily="34" charset="0"/>
            <a:ea typeface="+mn-ea"/>
            <a:cs typeface="Arial" panose="020B0604020202020204" pitchFamily="34" charset="0"/>
          </a:endParaRPr>
        </a:p>
        <a:p>
          <a:r>
            <a:rPr lang="en-US" sz="1200" b="0" i="0" u="sng" strike="noStrike" baseline="0">
              <a:solidFill>
                <a:schemeClr val="dk1"/>
              </a:solidFill>
              <a:effectLst/>
              <a:latin typeface="Arial" panose="020B0604020202020204" pitchFamily="34" charset="0"/>
              <a:ea typeface="+mn-ea"/>
              <a:cs typeface="Arial" panose="020B0604020202020204" pitchFamily="34" charset="0"/>
            </a:rPr>
            <a:t>Windows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1. Click on the File menu in the upper left of Excel</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2. Click on More, and then Options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3. Click on Formulas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4. Set Workbook Calculation to Automatic</a:t>
          </a:r>
        </a:p>
        <a:p>
          <a:endParaRPr lang="en-US" sz="1200" b="0" i="0" u="none" strike="noStrike" baseline="0">
            <a:solidFill>
              <a:schemeClr val="dk1"/>
            </a:solidFill>
            <a:effectLst/>
            <a:latin typeface="Arial" panose="020B0604020202020204" pitchFamily="34" charset="0"/>
            <a:ea typeface="+mn-ea"/>
            <a:cs typeface="Arial" panose="020B0604020202020204" pitchFamily="34" charset="0"/>
          </a:endParaRPr>
        </a:p>
        <a:p>
          <a:r>
            <a:rPr lang="en-US" sz="1200" b="0" i="0" u="sng" strike="noStrike" baseline="0">
              <a:solidFill>
                <a:schemeClr val="dk1"/>
              </a:solidFill>
              <a:effectLst/>
              <a:latin typeface="Arial" panose="020B0604020202020204" pitchFamily="34" charset="0"/>
              <a:ea typeface="+mn-ea"/>
              <a:cs typeface="Arial" panose="020B0604020202020204" pitchFamily="34" charset="0"/>
            </a:rPr>
            <a:t>MacOS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1. Click on Excel in the MacOS menu bar</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2. Click on Preferences...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3. Click on Calculation, under Formulas and Lists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4. Set Calculation Options to Automatic</a:t>
          </a:r>
        </a:p>
      </xdr:txBody>
    </xdr: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ndicators-list" connectionId="4" xr16:uid="{A8D94DE6-3F02-AC4C-B146-C12EFDCF7FBD}"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health_1" connectionId="3" xr16:uid="{ABF787F0-2A52-7642-A3DC-09E7D7D6B164}"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food-security_1" connectionId="2" xr16:uid="{7A685BB0-CDED-1D40-ABE9-291731EC2419}"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macro-fiscal_1" connectionId="5" xr16:uid="{42EB5B5A-369F-7E43-AC88-B9311E67FB38}"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socioeconomic-vulnerability_1" connectionId="8" xr16:uid="{92F3E098-208A-2942-90A6-3929BA51C9F4}"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natural-hazard_1" connectionId="6" xr16:uid="{9EFCF0BC-7EB9-1A4B-98E4-E65486C03A40}" autoFormatId="16" applyNumberFormats="0" applyBorderFormats="0" applyFontFormats="1" applyPatternFormats="1"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conflict-and-fragility_1" connectionId="1" xr16:uid="{F9D6220B-D3A6-DB41-8822-EC2BA9305F27}" autoFormatId="16" applyNumberFormats="0" applyBorderFormats="0" applyFontFormats="1" applyPatternFormats="1"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reliabilitysheet_1" connectionId="7" xr16:uid="{B4F228A6-DAEF-B54F-AD08-E35A11551DEA}"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7.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9.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10.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_rels/sheet13.xml.rels><?xml version="1.0" encoding="UTF-8" standalone="yes"?>
<Relationships xmlns="http://schemas.openxmlformats.org/package/2006/relationships"><Relationship Id="rId1" Type="http://schemas.openxmlformats.org/officeDocument/2006/relationships/queryTable" Target="../queryTables/query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30122-8EFF-0F4E-9365-71EF323EE6B7}">
  <dimension ref="A1:Q55"/>
  <sheetViews>
    <sheetView tabSelected="1" workbookViewId="0">
      <selection activeCell="T16" sqref="T16"/>
    </sheetView>
  </sheetViews>
  <sheetFormatPr baseColWidth="10" defaultRowHeight="16" x14ac:dyDescent="0.2"/>
  <sheetData>
    <row r="1" spans="1:17" x14ac:dyDescent="0.2">
      <c r="A1" s="34"/>
      <c r="B1" s="34"/>
      <c r="C1" s="34"/>
      <c r="D1" s="34"/>
      <c r="E1" s="34"/>
      <c r="F1" s="34"/>
      <c r="G1" s="34"/>
      <c r="H1" s="34"/>
      <c r="I1" s="34"/>
      <c r="J1" s="34"/>
      <c r="K1" s="34"/>
      <c r="L1" s="34"/>
      <c r="M1" s="34"/>
      <c r="N1" s="34"/>
      <c r="O1" s="34"/>
      <c r="P1" s="34"/>
      <c r="Q1" s="34"/>
    </row>
    <row r="2" spans="1:17" x14ac:dyDescent="0.2">
      <c r="A2" s="34"/>
      <c r="B2" s="34"/>
      <c r="C2" s="34"/>
      <c r="D2" s="34"/>
      <c r="E2" s="34"/>
      <c r="F2" s="34"/>
      <c r="G2" s="34"/>
      <c r="H2" s="34"/>
      <c r="I2" s="34"/>
      <c r="J2" s="34"/>
      <c r="K2" s="34"/>
      <c r="L2" s="34"/>
      <c r="M2" s="34"/>
      <c r="N2" s="34"/>
      <c r="O2" s="34"/>
      <c r="P2" s="34"/>
      <c r="Q2" s="34"/>
    </row>
    <row r="3" spans="1:17" x14ac:dyDescent="0.2">
      <c r="A3" s="34"/>
      <c r="B3" s="34"/>
      <c r="C3" s="34"/>
      <c r="D3" s="34"/>
      <c r="E3" s="34"/>
      <c r="F3" s="34"/>
      <c r="G3" s="34"/>
      <c r="H3" s="34"/>
      <c r="I3" s="34"/>
      <c r="J3" s="34"/>
      <c r="K3" s="34"/>
      <c r="L3" s="34"/>
      <c r="M3" s="34"/>
      <c r="N3" s="34"/>
      <c r="O3" s="34"/>
      <c r="P3" s="34"/>
      <c r="Q3" s="34"/>
    </row>
    <row r="4" spans="1:17" x14ac:dyDescent="0.2">
      <c r="A4" s="34"/>
      <c r="B4" s="34"/>
      <c r="C4" s="34"/>
      <c r="D4" s="34"/>
      <c r="E4" s="34"/>
      <c r="F4" s="34"/>
      <c r="G4" s="34"/>
      <c r="H4" s="34"/>
      <c r="I4" s="34"/>
      <c r="J4" s="34"/>
      <c r="K4" s="34"/>
      <c r="L4" s="34"/>
      <c r="M4" s="34"/>
      <c r="N4" s="34"/>
      <c r="O4" s="34"/>
      <c r="P4" s="34"/>
      <c r="Q4" s="34"/>
    </row>
    <row r="5" spans="1:17" x14ac:dyDescent="0.2">
      <c r="A5" s="34"/>
      <c r="B5" s="34"/>
      <c r="C5" s="34"/>
      <c r="D5" s="34"/>
      <c r="E5" s="34"/>
      <c r="F5" s="34"/>
      <c r="G5" s="34"/>
      <c r="H5" s="34"/>
      <c r="I5" s="34"/>
      <c r="J5" s="34"/>
      <c r="K5" s="34"/>
      <c r="L5" s="34"/>
      <c r="M5" s="34"/>
      <c r="N5" s="34"/>
      <c r="O5" s="34"/>
      <c r="P5" s="34"/>
      <c r="Q5" s="34"/>
    </row>
    <row r="6" spans="1:17" x14ac:dyDescent="0.2">
      <c r="A6" s="34"/>
      <c r="B6" s="34"/>
      <c r="C6" s="34"/>
      <c r="D6" s="34"/>
      <c r="E6" s="34"/>
      <c r="F6" s="34"/>
      <c r="G6" s="34"/>
      <c r="H6" s="34"/>
      <c r="I6" s="34"/>
      <c r="J6" s="34"/>
      <c r="K6" s="34"/>
      <c r="L6" s="34"/>
      <c r="M6" s="34"/>
      <c r="N6" s="34"/>
      <c r="O6" s="34"/>
      <c r="P6" s="34"/>
      <c r="Q6" s="34"/>
    </row>
    <row r="7" spans="1:17" x14ac:dyDescent="0.2">
      <c r="A7" s="34"/>
      <c r="B7" s="34"/>
      <c r="C7" s="34"/>
      <c r="D7" s="34"/>
      <c r="E7" s="34"/>
      <c r="F7" s="34"/>
      <c r="G7" s="34"/>
      <c r="H7" s="34"/>
      <c r="I7" s="34"/>
      <c r="J7" s="34"/>
      <c r="K7" s="34"/>
      <c r="L7" s="34"/>
      <c r="M7" s="34"/>
      <c r="N7" s="34"/>
      <c r="O7" s="34"/>
      <c r="P7" s="34"/>
      <c r="Q7" s="34"/>
    </row>
    <row r="8" spans="1:17" x14ac:dyDescent="0.2">
      <c r="A8" s="34"/>
      <c r="B8" s="34"/>
      <c r="C8" s="34"/>
      <c r="D8" s="34"/>
      <c r="E8" s="34"/>
      <c r="F8" s="34"/>
      <c r="G8" s="34"/>
      <c r="H8" s="34"/>
      <c r="I8" s="34"/>
      <c r="J8" s="34"/>
      <c r="K8" s="34"/>
      <c r="L8" s="34"/>
      <c r="M8" s="34"/>
      <c r="N8" s="34"/>
      <c r="O8" s="34"/>
      <c r="P8" s="34"/>
      <c r="Q8" s="34"/>
    </row>
    <row r="9" spans="1:17" x14ac:dyDescent="0.2">
      <c r="A9" s="34"/>
      <c r="B9" s="34"/>
      <c r="C9" s="34"/>
      <c r="D9" s="34"/>
      <c r="E9" s="34"/>
      <c r="F9" s="34"/>
      <c r="G9" s="34"/>
      <c r="H9" s="34"/>
      <c r="I9" s="34"/>
      <c r="J9" s="34"/>
      <c r="K9" s="34"/>
      <c r="L9" s="34"/>
      <c r="M9" s="34"/>
      <c r="N9" s="34"/>
      <c r="O9" s="34"/>
      <c r="P9" s="34"/>
      <c r="Q9" s="34"/>
    </row>
    <row r="10" spans="1:17" x14ac:dyDescent="0.2">
      <c r="A10" s="34"/>
      <c r="B10" s="34"/>
      <c r="C10" s="34"/>
      <c r="D10" s="34"/>
      <c r="E10" s="34"/>
      <c r="F10" s="34"/>
      <c r="G10" s="34"/>
      <c r="H10" s="34"/>
      <c r="I10" s="34"/>
      <c r="J10" s="34"/>
      <c r="K10" s="34"/>
      <c r="L10" s="34"/>
      <c r="M10" s="34"/>
      <c r="N10" s="34"/>
      <c r="O10" s="34"/>
      <c r="P10" s="34"/>
      <c r="Q10" s="34"/>
    </row>
    <row r="11" spans="1:17" x14ac:dyDescent="0.2">
      <c r="A11" s="34"/>
      <c r="B11" s="34"/>
      <c r="C11" s="34"/>
      <c r="D11" s="34"/>
      <c r="E11" s="34"/>
      <c r="F11" s="34"/>
      <c r="G11" s="34"/>
      <c r="H11" s="34"/>
      <c r="I11" s="34"/>
      <c r="J11" s="34"/>
      <c r="K11" s="34"/>
      <c r="L11" s="34"/>
      <c r="M11" s="34"/>
      <c r="N11" s="34"/>
      <c r="O11" s="34"/>
      <c r="P11" s="34"/>
      <c r="Q11" s="34"/>
    </row>
    <row r="12" spans="1:17" x14ac:dyDescent="0.2">
      <c r="A12" s="34"/>
      <c r="B12" s="34"/>
      <c r="C12" s="34"/>
      <c r="D12" s="34"/>
      <c r="E12" s="34"/>
      <c r="F12" s="34"/>
      <c r="G12" s="34"/>
      <c r="H12" s="34"/>
      <c r="I12" s="34"/>
      <c r="J12" s="34"/>
      <c r="K12" s="34"/>
      <c r="L12" s="34"/>
      <c r="M12" s="34"/>
      <c r="N12" s="34"/>
      <c r="O12" s="34"/>
      <c r="P12" s="34"/>
      <c r="Q12" s="34"/>
    </row>
    <row r="13" spans="1:17" x14ac:dyDescent="0.2">
      <c r="A13" s="34"/>
      <c r="B13" s="34"/>
      <c r="C13" s="34"/>
      <c r="D13" s="34"/>
      <c r="E13" s="34"/>
      <c r="F13" s="34"/>
      <c r="G13" s="34"/>
      <c r="H13" s="34"/>
      <c r="I13" s="34"/>
      <c r="J13" s="34"/>
      <c r="K13" s="34"/>
      <c r="L13" s="34"/>
      <c r="M13" s="34"/>
      <c r="N13" s="34"/>
      <c r="O13" s="34"/>
      <c r="P13" s="34"/>
      <c r="Q13" s="34"/>
    </row>
    <row r="14" spans="1:17" x14ac:dyDescent="0.2">
      <c r="A14" s="34"/>
      <c r="B14" s="34"/>
      <c r="C14" s="34"/>
      <c r="D14" s="34"/>
      <c r="E14" s="34"/>
      <c r="F14" s="34"/>
      <c r="G14" s="34"/>
      <c r="H14" s="34"/>
      <c r="I14" s="34"/>
      <c r="J14" s="34"/>
      <c r="K14" s="34"/>
      <c r="L14" s="34"/>
      <c r="M14" s="34"/>
      <c r="N14" s="34"/>
      <c r="O14" s="34"/>
      <c r="P14" s="34"/>
      <c r="Q14" s="34"/>
    </row>
    <row r="15" spans="1:17" x14ac:dyDescent="0.2">
      <c r="A15" s="34"/>
      <c r="B15" s="34"/>
      <c r="C15" s="34"/>
      <c r="D15" s="34"/>
      <c r="E15" s="34"/>
      <c r="F15" s="34"/>
      <c r="G15" s="34"/>
      <c r="H15" s="34"/>
      <c r="I15" s="34"/>
      <c r="J15" s="34"/>
      <c r="K15" s="34"/>
      <c r="L15" s="34"/>
      <c r="M15" s="34"/>
      <c r="N15" s="34"/>
      <c r="O15" s="34"/>
      <c r="P15" s="34"/>
      <c r="Q15" s="34"/>
    </row>
    <row r="16" spans="1:17" x14ac:dyDescent="0.2">
      <c r="A16" s="34"/>
      <c r="B16" s="34"/>
      <c r="C16" s="34"/>
      <c r="D16" s="34"/>
      <c r="E16" s="34"/>
      <c r="F16" s="34"/>
      <c r="G16" s="34"/>
      <c r="H16" s="34"/>
      <c r="I16" s="34"/>
      <c r="J16" s="34"/>
      <c r="K16" s="34"/>
      <c r="L16" s="34"/>
      <c r="M16" s="34"/>
      <c r="N16" s="34"/>
      <c r="O16" s="34"/>
      <c r="P16" s="34"/>
      <c r="Q16" s="34"/>
    </row>
    <row r="17" spans="1:17" x14ac:dyDescent="0.2">
      <c r="A17" s="34"/>
      <c r="B17" s="34"/>
      <c r="C17" s="34"/>
      <c r="D17" s="34"/>
      <c r="E17" s="34"/>
      <c r="F17" s="34"/>
      <c r="G17" s="34"/>
      <c r="H17" s="34"/>
      <c r="I17" s="34"/>
      <c r="J17" s="34"/>
      <c r="K17" s="34"/>
      <c r="L17" s="34"/>
      <c r="M17" s="34"/>
      <c r="N17" s="34"/>
      <c r="O17" s="34"/>
      <c r="P17" s="34"/>
      <c r="Q17" s="34"/>
    </row>
    <row r="18" spans="1:17" x14ac:dyDescent="0.2">
      <c r="A18" s="34"/>
      <c r="B18" s="34"/>
      <c r="C18" s="34"/>
      <c r="D18" s="34"/>
      <c r="E18" s="34"/>
      <c r="F18" s="34"/>
      <c r="G18" s="34"/>
      <c r="H18" s="34"/>
      <c r="I18" s="34"/>
      <c r="J18" s="34"/>
      <c r="K18" s="34"/>
      <c r="L18" s="34"/>
      <c r="M18" s="34"/>
      <c r="N18" s="34"/>
      <c r="O18" s="34"/>
      <c r="P18" s="34"/>
      <c r="Q18" s="34"/>
    </row>
    <row r="19" spans="1:17" x14ac:dyDescent="0.2">
      <c r="A19" s="34"/>
      <c r="B19" s="34"/>
      <c r="C19" s="34"/>
      <c r="D19" s="34"/>
      <c r="E19" s="34"/>
      <c r="F19" s="34"/>
      <c r="G19" s="34"/>
      <c r="H19" s="34"/>
      <c r="I19" s="34"/>
      <c r="J19" s="34"/>
      <c r="K19" s="34"/>
      <c r="L19" s="34"/>
      <c r="M19" s="34"/>
      <c r="N19" s="34"/>
      <c r="O19" s="34"/>
      <c r="P19" s="34"/>
      <c r="Q19" s="34"/>
    </row>
    <row r="20" spans="1:17" x14ac:dyDescent="0.2">
      <c r="A20" s="34"/>
      <c r="B20" s="34"/>
      <c r="C20" s="34"/>
      <c r="D20" s="34"/>
      <c r="E20" s="34"/>
      <c r="F20" s="34"/>
      <c r="G20" s="34"/>
      <c r="H20" s="34"/>
      <c r="I20" s="34"/>
      <c r="J20" s="34"/>
      <c r="K20" s="34"/>
      <c r="L20" s="34"/>
      <c r="M20" s="34"/>
      <c r="N20" s="34"/>
      <c r="O20" s="34"/>
      <c r="P20" s="34"/>
      <c r="Q20" s="34"/>
    </row>
    <row r="21" spans="1:17" x14ac:dyDescent="0.2">
      <c r="A21" s="34"/>
      <c r="B21" s="34"/>
      <c r="C21" s="34"/>
      <c r="D21" s="34"/>
      <c r="E21" s="34"/>
      <c r="F21" s="34"/>
      <c r="G21" s="34"/>
      <c r="H21" s="34"/>
      <c r="I21" s="34"/>
      <c r="J21" s="34"/>
      <c r="K21" s="34"/>
      <c r="L21" s="34"/>
      <c r="M21" s="34"/>
      <c r="N21" s="34"/>
      <c r="O21" s="34"/>
      <c r="P21" s="34"/>
      <c r="Q21" s="34"/>
    </row>
    <row r="22" spans="1:17" x14ac:dyDescent="0.2">
      <c r="A22" s="34"/>
      <c r="B22" s="34"/>
      <c r="C22" s="34"/>
      <c r="D22" s="34"/>
      <c r="E22" s="34"/>
      <c r="F22" s="34"/>
      <c r="G22" s="34"/>
      <c r="H22" s="34"/>
      <c r="I22" s="34"/>
      <c r="J22" s="34"/>
      <c r="K22" s="34"/>
      <c r="L22" s="34"/>
      <c r="M22" s="34"/>
      <c r="N22" s="34"/>
      <c r="O22" s="34"/>
      <c r="P22" s="34"/>
      <c r="Q22" s="34"/>
    </row>
    <row r="23" spans="1:17" x14ac:dyDescent="0.2">
      <c r="A23" s="34"/>
      <c r="B23" s="34"/>
      <c r="C23" s="34"/>
      <c r="D23" s="34"/>
      <c r="E23" s="34"/>
      <c r="F23" s="34"/>
      <c r="G23" s="34"/>
      <c r="H23" s="34"/>
      <c r="I23" s="34"/>
      <c r="J23" s="34"/>
      <c r="K23" s="34"/>
      <c r="L23" s="34"/>
      <c r="M23" s="34"/>
      <c r="N23" s="34"/>
      <c r="O23" s="34"/>
      <c r="P23" s="34"/>
      <c r="Q23" s="34"/>
    </row>
    <row r="24" spans="1:17" x14ac:dyDescent="0.2">
      <c r="A24" s="34"/>
      <c r="B24" s="34"/>
      <c r="C24" s="34"/>
      <c r="D24" s="34"/>
      <c r="E24" s="34"/>
      <c r="F24" s="34"/>
      <c r="G24" s="34"/>
      <c r="H24" s="34"/>
      <c r="I24" s="34"/>
      <c r="J24" s="34"/>
      <c r="K24" s="34"/>
      <c r="L24" s="34"/>
      <c r="M24" s="34"/>
      <c r="N24" s="34"/>
      <c r="O24" s="34"/>
      <c r="P24" s="34"/>
      <c r="Q24" s="34"/>
    </row>
    <row r="25" spans="1:17" x14ac:dyDescent="0.2">
      <c r="A25" s="34"/>
      <c r="B25" s="34"/>
      <c r="C25" s="34"/>
      <c r="D25" s="34"/>
      <c r="E25" s="34"/>
      <c r="F25" s="34"/>
      <c r="G25" s="34"/>
      <c r="H25" s="34"/>
      <c r="I25" s="34"/>
      <c r="J25" s="34"/>
      <c r="K25" s="34"/>
      <c r="L25" s="34"/>
      <c r="M25" s="34"/>
      <c r="N25" s="34"/>
      <c r="O25" s="34"/>
      <c r="P25" s="34"/>
      <c r="Q25" s="34"/>
    </row>
    <row r="26" spans="1:17" x14ac:dyDescent="0.2">
      <c r="A26" s="34"/>
      <c r="B26" s="34"/>
      <c r="C26" s="34"/>
      <c r="D26" s="34"/>
      <c r="E26" s="34"/>
      <c r="F26" s="34"/>
      <c r="G26" s="34"/>
      <c r="H26" s="34"/>
      <c r="I26" s="34"/>
      <c r="J26" s="34"/>
      <c r="K26" s="34"/>
      <c r="L26" s="34"/>
      <c r="M26" s="34"/>
      <c r="N26" s="34"/>
      <c r="O26" s="34"/>
      <c r="P26" s="34"/>
      <c r="Q26" s="34"/>
    </row>
    <row r="27" spans="1:17" x14ac:dyDescent="0.2">
      <c r="A27" s="34"/>
      <c r="B27" s="34"/>
      <c r="C27" s="34"/>
      <c r="D27" s="34"/>
      <c r="E27" s="34"/>
      <c r="F27" s="34"/>
      <c r="G27" s="34"/>
      <c r="H27" s="34"/>
      <c r="I27" s="34"/>
      <c r="J27" s="34"/>
      <c r="K27" s="34"/>
      <c r="L27" s="34"/>
      <c r="M27" s="34"/>
      <c r="N27" s="34"/>
      <c r="O27" s="34"/>
      <c r="P27" s="34"/>
      <c r="Q27" s="34"/>
    </row>
    <row r="28" spans="1:17" x14ac:dyDescent="0.2">
      <c r="A28" s="34"/>
      <c r="B28" s="34"/>
      <c r="C28" s="34"/>
      <c r="D28" s="34"/>
      <c r="E28" s="34"/>
      <c r="F28" s="34"/>
      <c r="G28" s="34"/>
      <c r="H28" s="34"/>
      <c r="I28" s="34"/>
      <c r="J28" s="34"/>
      <c r="K28" s="34"/>
      <c r="L28" s="34"/>
      <c r="M28" s="34"/>
      <c r="N28" s="34"/>
      <c r="O28" s="34"/>
      <c r="P28" s="34"/>
      <c r="Q28" s="34"/>
    </row>
    <row r="29" spans="1:17" x14ac:dyDescent="0.2">
      <c r="A29" s="34"/>
      <c r="B29" s="34"/>
      <c r="C29" s="34"/>
      <c r="D29" s="34"/>
      <c r="E29" s="34"/>
      <c r="F29" s="34"/>
      <c r="G29" s="34"/>
      <c r="H29" s="34"/>
      <c r="I29" s="34"/>
      <c r="J29" s="34"/>
      <c r="K29" s="34"/>
      <c r="L29" s="34"/>
      <c r="M29" s="34"/>
      <c r="N29" s="34"/>
      <c r="O29" s="34"/>
      <c r="P29" s="34"/>
      <c r="Q29" s="34"/>
    </row>
    <row r="30" spans="1:17" x14ac:dyDescent="0.2">
      <c r="A30" s="34"/>
      <c r="B30" s="34"/>
      <c r="C30" s="34"/>
      <c r="D30" s="34"/>
      <c r="E30" s="34"/>
      <c r="F30" s="34"/>
      <c r="G30" s="34"/>
      <c r="H30" s="34"/>
      <c r="I30" s="34"/>
      <c r="J30" s="34"/>
      <c r="K30" s="34"/>
      <c r="L30" s="34"/>
      <c r="M30" s="34"/>
      <c r="N30" s="34"/>
      <c r="O30" s="34"/>
      <c r="P30" s="34"/>
      <c r="Q30" s="34"/>
    </row>
    <row r="31" spans="1:17" x14ac:dyDescent="0.2">
      <c r="A31" s="34"/>
      <c r="B31" s="34"/>
      <c r="C31" s="34"/>
      <c r="D31" s="34"/>
      <c r="E31" s="34"/>
      <c r="F31" s="34"/>
      <c r="G31" s="34"/>
      <c r="H31" s="34"/>
      <c r="I31" s="34"/>
      <c r="J31" s="34"/>
      <c r="K31" s="34"/>
      <c r="L31" s="34"/>
      <c r="M31" s="34"/>
      <c r="N31" s="34"/>
      <c r="O31" s="34"/>
      <c r="P31" s="34"/>
      <c r="Q31" s="34"/>
    </row>
    <row r="32" spans="1:17" x14ac:dyDescent="0.2">
      <c r="A32" s="34"/>
      <c r="B32" s="34"/>
      <c r="C32" s="34"/>
      <c r="D32" s="34"/>
      <c r="E32" s="34"/>
      <c r="F32" s="34"/>
      <c r="G32" s="34"/>
      <c r="H32" s="34"/>
      <c r="I32" s="34"/>
      <c r="J32" s="34"/>
      <c r="K32" s="34"/>
      <c r="L32" s="34"/>
      <c r="M32" s="34"/>
      <c r="N32" s="34"/>
      <c r="O32" s="34"/>
      <c r="P32" s="34"/>
      <c r="Q32" s="34"/>
    </row>
    <row r="33" spans="1:17" x14ac:dyDescent="0.2">
      <c r="A33" s="34"/>
      <c r="B33" s="34"/>
      <c r="C33" s="34"/>
      <c r="D33" s="34"/>
      <c r="E33" s="34"/>
      <c r="F33" s="34"/>
      <c r="G33" s="34"/>
      <c r="H33" s="34"/>
      <c r="I33" s="34"/>
      <c r="J33" s="34"/>
      <c r="K33" s="34"/>
      <c r="L33" s="34"/>
      <c r="M33" s="34"/>
      <c r="N33" s="34"/>
      <c r="O33" s="34"/>
      <c r="P33" s="34"/>
      <c r="Q33" s="34"/>
    </row>
    <row r="34" spans="1:17" x14ac:dyDescent="0.2">
      <c r="A34" s="34"/>
      <c r="B34" s="34"/>
      <c r="C34" s="34"/>
      <c r="D34" s="34"/>
      <c r="E34" s="34"/>
      <c r="F34" s="34"/>
      <c r="G34" s="34"/>
      <c r="H34" s="34"/>
      <c r="I34" s="34"/>
      <c r="J34" s="34"/>
      <c r="K34" s="34"/>
      <c r="L34" s="34"/>
      <c r="M34" s="34"/>
      <c r="N34" s="34"/>
      <c r="O34" s="34"/>
      <c r="P34" s="34"/>
      <c r="Q34" s="34"/>
    </row>
    <row r="35" spans="1:17" x14ac:dyDescent="0.2">
      <c r="A35" s="34"/>
      <c r="B35" s="34"/>
      <c r="C35" s="34"/>
      <c r="D35" s="34"/>
      <c r="E35" s="34"/>
      <c r="F35" s="34"/>
      <c r="G35" s="34"/>
      <c r="H35" s="34"/>
      <c r="I35" s="34"/>
      <c r="J35" s="34"/>
      <c r="K35" s="34"/>
      <c r="L35" s="34"/>
      <c r="M35" s="34"/>
      <c r="N35" s="34"/>
      <c r="O35" s="34"/>
      <c r="P35" s="34"/>
      <c r="Q35" s="34"/>
    </row>
    <row r="36" spans="1:17" x14ac:dyDescent="0.2">
      <c r="A36" s="34"/>
      <c r="B36" s="34"/>
      <c r="C36" s="34"/>
      <c r="D36" s="34"/>
      <c r="E36" s="34"/>
      <c r="F36" s="34"/>
      <c r="G36" s="34"/>
      <c r="H36" s="34"/>
      <c r="I36" s="34"/>
      <c r="J36" s="34"/>
      <c r="K36" s="34"/>
      <c r="L36" s="34"/>
      <c r="M36" s="34"/>
      <c r="N36" s="34"/>
      <c r="O36" s="34"/>
      <c r="P36" s="34"/>
      <c r="Q36" s="34"/>
    </row>
    <row r="37" spans="1:17" x14ac:dyDescent="0.2">
      <c r="A37" s="34"/>
      <c r="B37" s="34"/>
      <c r="C37" s="34"/>
      <c r="D37" s="34"/>
      <c r="E37" s="34"/>
      <c r="F37" s="34"/>
      <c r="G37" s="34"/>
      <c r="H37" s="34"/>
      <c r="I37" s="34"/>
      <c r="J37" s="34"/>
      <c r="K37" s="34"/>
      <c r="L37" s="34"/>
      <c r="M37" s="34"/>
      <c r="N37" s="34"/>
      <c r="O37" s="34"/>
      <c r="P37" s="34"/>
      <c r="Q37" s="34"/>
    </row>
    <row r="38" spans="1:17" x14ac:dyDescent="0.2">
      <c r="A38" s="34"/>
      <c r="B38" s="34"/>
      <c r="C38" s="34"/>
      <c r="D38" s="34"/>
      <c r="E38" s="34"/>
      <c r="F38" s="34"/>
      <c r="G38" s="34"/>
      <c r="H38" s="34"/>
      <c r="I38" s="34"/>
      <c r="J38" s="34"/>
      <c r="K38" s="34"/>
      <c r="L38" s="34"/>
      <c r="M38" s="34"/>
      <c r="N38" s="34"/>
      <c r="O38" s="34"/>
      <c r="P38" s="34"/>
      <c r="Q38" s="34"/>
    </row>
    <row r="39" spans="1:17" x14ac:dyDescent="0.2">
      <c r="A39" s="34"/>
      <c r="B39" s="34"/>
      <c r="C39" s="34"/>
      <c r="D39" s="34"/>
      <c r="E39" s="34"/>
      <c r="F39" s="34"/>
      <c r="G39" s="34"/>
      <c r="H39" s="34"/>
      <c r="I39" s="34"/>
      <c r="J39" s="34"/>
      <c r="K39" s="34"/>
      <c r="L39" s="34"/>
      <c r="M39" s="34"/>
      <c r="N39" s="34"/>
      <c r="O39" s="34"/>
      <c r="P39" s="34"/>
      <c r="Q39" s="34"/>
    </row>
    <row r="40" spans="1:17" x14ac:dyDescent="0.2">
      <c r="A40" s="34"/>
      <c r="B40" s="34"/>
      <c r="C40" s="34"/>
      <c r="D40" s="34"/>
      <c r="E40" s="34"/>
      <c r="F40" s="34"/>
      <c r="G40" s="34"/>
      <c r="H40" s="34"/>
      <c r="I40" s="34"/>
      <c r="J40" s="34"/>
      <c r="K40" s="34"/>
      <c r="L40" s="34"/>
      <c r="M40" s="34"/>
      <c r="N40" s="34"/>
      <c r="O40" s="34"/>
      <c r="P40" s="34"/>
      <c r="Q40" s="34"/>
    </row>
    <row r="41" spans="1:17" x14ac:dyDescent="0.2">
      <c r="A41" s="34"/>
      <c r="B41" s="34"/>
      <c r="C41" s="34"/>
      <c r="D41" s="34"/>
      <c r="E41" s="34"/>
      <c r="F41" s="34"/>
      <c r="G41" s="34"/>
      <c r="H41" s="34"/>
      <c r="I41" s="34"/>
      <c r="J41" s="34"/>
      <c r="K41" s="34"/>
      <c r="L41" s="34"/>
      <c r="M41" s="34"/>
      <c r="N41" s="34"/>
      <c r="O41" s="34"/>
      <c r="P41" s="34"/>
      <c r="Q41" s="34"/>
    </row>
    <row r="42" spans="1:17" x14ac:dyDescent="0.2">
      <c r="A42" s="34"/>
      <c r="B42" s="34"/>
      <c r="C42" s="34"/>
      <c r="D42" s="34"/>
      <c r="E42" s="34"/>
      <c r="F42" s="34"/>
      <c r="G42" s="34"/>
      <c r="H42" s="34"/>
      <c r="I42" s="34"/>
      <c r="J42" s="34"/>
      <c r="K42" s="34"/>
      <c r="L42" s="34"/>
      <c r="M42" s="34"/>
      <c r="N42" s="34"/>
      <c r="O42" s="34"/>
      <c r="P42" s="34"/>
      <c r="Q42" s="34"/>
    </row>
    <row r="43" spans="1:17" x14ac:dyDescent="0.2">
      <c r="A43" s="34"/>
      <c r="B43" s="34"/>
      <c r="C43" s="34"/>
      <c r="D43" s="34"/>
      <c r="E43" s="34"/>
      <c r="F43" s="34"/>
      <c r="G43" s="34"/>
      <c r="H43" s="34"/>
      <c r="I43" s="34"/>
      <c r="J43" s="34"/>
      <c r="K43" s="34"/>
      <c r="L43" s="34"/>
      <c r="M43" s="34"/>
      <c r="N43" s="34"/>
      <c r="O43" s="34"/>
      <c r="P43" s="34"/>
      <c r="Q43" s="34"/>
    </row>
    <row r="44" spans="1:17" x14ac:dyDescent="0.2">
      <c r="A44" s="34"/>
      <c r="B44" s="34"/>
      <c r="C44" s="34"/>
      <c r="D44" s="34"/>
      <c r="E44" s="34"/>
      <c r="F44" s="34"/>
      <c r="G44" s="34"/>
      <c r="H44" s="34"/>
      <c r="I44" s="34"/>
      <c r="J44" s="34"/>
      <c r="K44" s="34"/>
      <c r="L44" s="34"/>
      <c r="M44" s="34"/>
      <c r="N44" s="34"/>
      <c r="O44" s="34"/>
      <c r="P44" s="34"/>
      <c r="Q44" s="34"/>
    </row>
    <row r="45" spans="1:17" x14ac:dyDescent="0.2">
      <c r="A45" s="34"/>
      <c r="B45" s="34"/>
      <c r="C45" s="34"/>
      <c r="D45" s="34"/>
      <c r="E45" s="34"/>
      <c r="F45" s="34"/>
      <c r="G45" s="34"/>
      <c r="H45" s="34"/>
      <c r="I45" s="34"/>
      <c r="J45" s="34"/>
      <c r="K45" s="34"/>
      <c r="L45" s="34"/>
      <c r="M45" s="34"/>
      <c r="N45" s="34"/>
      <c r="O45" s="34"/>
      <c r="P45" s="34"/>
      <c r="Q45" s="34"/>
    </row>
    <row r="46" spans="1:17" x14ac:dyDescent="0.2">
      <c r="A46" s="34"/>
      <c r="B46" s="34"/>
      <c r="C46" s="34"/>
      <c r="D46" s="34"/>
      <c r="E46" s="34"/>
      <c r="F46" s="34"/>
      <c r="G46" s="34"/>
      <c r="H46" s="34"/>
      <c r="I46" s="34"/>
      <c r="J46" s="34"/>
      <c r="K46" s="34"/>
      <c r="L46" s="34"/>
      <c r="M46" s="34"/>
      <c r="N46" s="34"/>
      <c r="O46" s="34"/>
      <c r="P46" s="34"/>
      <c r="Q46" s="34"/>
    </row>
    <row r="47" spans="1:17" x14ac:dyDescent="0.2">
      <c r="A47" s="34"/>
      <c r="B47" s="34"/>
      <c r="C47" s="34"/>
      <c r="D47" s="34"/>
      <c r="E47" s="34"/>
      <c r="F47" s="34"/>
      <c r="G47" s="34"/>
      <c r="H47" s="34"/>
      <c r="I47" s="34"/>
      <c r="J47" s="34"/>
      <c r="K47" s="34"/>
      <c r="L47" s="34"/>
      <c r="M47" s="34"/>
      <c r="N47" s="34"/>
      <c r="O47" s="34"/>
      <c r="P47" s="34"/>
      <c r="Q47" s="34"/>
    </row>
    <row r="48" spans="1:17" x14ac:dyDescent="0.2">
      <c r="A48" s="34"/>
      <c r="B48" s="34"/>
      <c r="C48" s="34"/>
      <c r="D48" s="34"/>
      <c r="E48" s="34"/>
      <c r="F48" s="34"/>
      <c r="G48" s="34"/>
      <c r="H48" s="34"/>
      <c r="I48" s="34"/>
      <c r="J48" s="34"/>
      <c r="K48" s="34"/>
      <c r="L48" s="34"/>
      <c r="M48" s="34"/>
      <c r="N48" s="34"/>
      <c r="O48" s="34"/>
      <c r="P48" s="34"/>
      <c r="Q48" s="34"/>
    </row>
    <row r="49" spans="1:17" x14ac:dyDescent="0.2">
      <c r="A49" s="34"/>
      <c r="B49" s="34"/>
      <c r="C49" s="34"/>
      <c r="D49" s="34"/>
      <c r="E49" s="34"/>
      <c r="F49" s="34"/>
      <c r="G49" s="34"/>
      <c r="H49" s="34"/>
      <c r="I49" s="34"/>
      <c r="J49" s="34"/>
      <c r="K49" s="34"/>
      <c r="L49" s="34"/>
      <c r="M49" s="34"/>
      <c r="N49" s="34"/>
      <c r="O49" s="34"/>
      <c r="P49" s="34"/>
      <c r="Q49" s="34"/>
    </row>
    <row r="50" spans="1:17" x14ac:dyDescent="0.2">
      <c r="A50" s="34"/>
      <c r="B50" s="34"/>
      <c r="C50" s="34"/>
      <c r="D50" s="34"/>
      <c r="E50" s="34"/>
      <c r="F50" s="34"/>
      <c r="G50" s="34"/>
      <c r="H50" s="34"/>
      <c r="I50" s="34"/>
      <c r="J50" s="34"/>
      <c r="K50" s="34"/>
      <c r="L50" s="34"/>
      <c r="M50" s="34"/>
      <c r="N50" s="34"/>
      <c r="O50" s="34"/>
      <c r="P50" s="34"/>
      <c r="Q50" s="34"/>
    </row>
    <row r="51" spans="1:17" x14ac:dyDescent="0.2">
      <c r="A51" s="34"/>
      <c r="B51" s="34"/>
      <c r="C51" s="34"/>
      <c r="D51" s="34"/>
      <c r="E51" s="34"/>
      <c r="F51" s="34"/>
      <c r="G51" s="34"/>
      <c r="H51" s="34"/>
      <c r="I51" s="34"/>
      <c r="J51" s="34"/>
      <c r="K51" s="34"/>
      <c r="L51" s="34"/>
      <c r="M51" s="34"/>
      <c r="N51" s="34"/>
      <c r="O51" s="34"/>
      <c r="P51" s="34"/>
      <c r="Q51" s="34"/>
    </row>
    <row r="52" spans="1:17" x14ac:dyDescent="0.2">
      <c r="A52" s="34"/>
      <c r="B52" s="34"/>
      <c r="C52" s="34"/>
      <c r="D52" s="34"/>
      <c r="E52" s="34"/>
      <c r="F52" s="34"/>
      <c r="G52" s="34"/>
      <c r="H52" s="34"/>
      <c r="I52" s="34"/>
      <c r="J52" s="34"/>
      <c r="K52" s="34"/>
      <c r="L52" s="34"/>
      <c r="M52" s="34"/>
      <c r="N52" s="34"/>
      <c r="O52" s="34"/>
      <c r="P52" s="34"/>
      <c r="Q52" s="34"/>
    </row>
    <row r="53" spans="1:17" x14ac:dyDescent="0.2">
      <c r="A53" s="34"/>
      <c r="B53" s="34"/>
      <c r="C53" s="34"/>
      <c r="D53" s="34"/>
      <c r="E53" s="34"/>
      <c r="F53" s="34"/>
      <c r="G53" s="34"/>
      <c r="H53" s="34"/>
      <c r="I53" s="34"/>
      <c r="J53" s="34"/>
      <c r="K53" s="34"/>
      <c r="L53" s="34"/>
      <c r="M53" s="34"/>
      <c r="N53" s="34"/>
      <c r="O53" s="34"/>
      <c r="P53" s="34"/>
      <c r="Q53" s="34"/>
    </row>
    <row r="54" spans="1:17" x14ac:dyDescent="0.2">
      <c r="A54" s="34"/>
      <c r="B54" s="34"/>
      <c r="C54" s="34"/>
      <c r="D54" s="34"/>
      <c r="E54" s="34"/>
      <c r="F54" s="34"/>
      <c r="G54" s="34"/>
      <c r="H54" s="34"/>
      <c r="I54" s="34"/>
      <c r="J54" s="34"/>
      <c r="K54" s="34"/>
      <c r="L54" s="34"/>
      <c r="M54" s="34"/>
      <c r="N54" s="34"/>
      <c r="O54" s="34"/>
      <c r="P54" s="34"/>
      <c r="Q54" s="34"/>
    </row>
    <row r="55" spans="1:17" x14ac:dyDescent="0.2">
      <c r="A55" s="34"/>
      <c r="B55" s="34"/>
      <c r="C55" s="34"/>
      <c r="D55" s="34"/>
      <c r="E55" s="34"/>
      <c r="F55" s="34"/>
      <c r="G55" s="34"/>
      <c r="H55" s="34"/>
      <c r="I55" s="34"/>
      <c r="J55" s="34"/>
      <c r="K55" s="34"/>
      <c r="L55" s="34"/>
      <c r="M55" s="34"/>
      <c r="N55" s="34"/>
      <c r="O55" s="34"/>
      <c r="P55" s="34"/>
      <c r="Q55" s="34"/>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A128E-9EDB-2A4C-A8B7-C5D2F2FA300F}">
  <dimension ref="A2:HI277"/>
  <sheetViews>
    <sheetView topLeftCell="A19" workbookViewId="0">
      <selection activeCell="I146" sqref="I146"/>
    </sheetView>
  </sheetViews>
  <sheetFormatPr baseColWidth="10" defaultColWidth="8.7109375" defaultRowHeight="16" x14ac:dyDescent="0.2"/>
  <cols>
    <col min="1" max="1" width="4.42578125" style="63" customWidth="1"/>
    <col min="2" max="2" width="22.5703125" style="28" customWidth="1"/>
    <col min="3" max="3" width="8.7109375" style="28" customWidth="1"/>
    <col min="4" max="4" width="8.28515625" style="51" customWidth="1"/>
    <col min="5" max="5" width="8.7109375" style="29" customWidth="1"/>
    <col min="6" max="6" width="2.7109375" style="30" customWidth="1"/>
    <col min="7" max="7" width="8.7109375" style="29" customWidth="1"/>
    <col min="8" max="8" width="4.85546875" style="29" customWidth="1"/>
    <col min="9" max="9" width="2.7109375" style="27" customWidth="1"/>
    <col min="10" max="10" width="9.7109375" style="27" customWidth="1"/>
    <col min="11" max="11" width="9.7109375" style="51" customWidth="1"/>
    <col min="12" max="15" width="9.7109375" style="30" customWidth="1"/>
    <col min="16" max="16" width="2.7109375" style="30" customWidth="1"/>
    <col min="17" max="17" width="9.7109375" style="30" customWidth="1"/>
    <col min="18" max="18" width="9.7109375" style="55" customWidth="1"/>
    <col min="19" max="19" width="9.140625" style="30" customWidth="1"/>
    <col min="20" max="20" width="15.28515625" style="30" customWidth="1"/>
    <col min="21" max="24" width="10.140625" style="30" customWidth="1"/>
    <col min="25" max="25" width="10.140625" style="55" customWidth="1"/>
    <col min="26" max="31" width="10.140625" style="29" customWidth="1"/>
    <col min="32" max="32" width="10.140625" style="51" customWidth="1"/>
    <col min="33" max="35" width="10.140625" style="27" customWidth="1"/>
    <col min="36" max="46" width="12.140625" style="27" bestFit="1" customWidth="1"/>
    <col min="47" max="47" width="21.140625" style="27" bestFit="1" customWidth="1"/>
    <col min="48" max="49" width="12.140625" style="27" bestFit="1" customWidth="1"/>
    <col min="50" max="50" width="17" style="27" bestFit="1" customWidth="1"/>
    <col min="51" max="51" width="12.140625" style="27" bestFit="1" customWidth="1"/>
    <col min="52" max="52" width="12" style="27" bestFit="1" customWidth="1"/>
    <col min="53" max="53" width="7.42578125" style="27" bestFit="1" customWidth="1"/>
    <col min="54" max="57" width="12.140625" style="27" bestFit="1" customWidth="1"/>
    <col min="58" max="58" width="21.28515625" style="27" bestFit="1" customWidth="1"/>
    <col min="59" max="60" width="5.28515625" style="27" bestFit="1" customWidth="1"/>
    <col min="61" max="64" width="12.140625" style="27" bestFit="1" customWidth="1"/>
    <col min="65" max="65" width="9.28515625" style="27" bestFit="1" customWidth="1"/>
    <col min="66" max="70" width="12.140625" style="27" bestFit="1" customWidth="1"/>
    <col min="71" max="71" width="13.7109375" style="27" bestFit="1" customWidth="1"/>
    <col min="72" max="72" width="11.140625" style="27" bestFit="1" customWidth="1"/>
    <col min="73" max="74" width="12.140625" style="27" bestFit="1" customWidth="1"/>
    <col min="75" max="75" width="17.5703125" style="27" bestFit="1" customWidth="1"/>
    <col min="76" max="78" width="12.140625" style="27" bestFit="1" customWidth="1"/>
    <col min="79" max="79" width="15.7109375" style="27" bestFit="1" customWidth="1"/>
    <col min="80" max="85" width="12.140625" style="27" bestFit="1" customWidth="1"/>
    <col min="86" max="86" width="6.85546875" style="27" bestFit="1" customWidth="1"/>
    <col min="87" max="87" width="6.42578125" style="27" bestFit="1" customWidth="1"/>
    <col min="88" max="90" width="12.140625" style="27" bestFit="1" customWidth="1"/>
    <col min="91" max="91" width="11.140625" style="27" bestFit="1" customWidth="1"/>
    <col min="92" max="93" width="12.140625" style="27" bestFit="1" customWidth="1"/>
    <col min="94" max="94" width="11.140625" style="27" bestFit="1" customWidth="1"/>
    <col min="95" max="95" width="7" style="27" bestFit="1" customWidth="1"/>
    <col min="96" max="96" width="13.140625" style="27" bestFit="1" customWidth="1"/>
    <col min="97" max="97" width="12.140625" style="27" bestFit="1" customWidth="1"/>
    <col min="98" max="98" width="11.140625" style="27" bestFit="1" customWidth="1"/>
    <col min="99" max="105" width="12.140625" style="27" bestFit="1" customWidth="1"/>
    <col min="106" max="106" width="6.85546875" style="27" bestFit="1" customWidth="1"/>
    <col min="107" max="114" width="12.140625" style="27" bestFit="1" customWidth="1"/>
    <col min="115" max="115" width="10.140625" style="27" bestFit="1" customWidth="1"/>
    <col min="116" max="116" width="15.5703125" style="27" bestFit="1" customWidth="1"/>
    <col min="117" max="122" width="12.140625" style="27" bestFit="1" customWidth="1"/>
    <col min="123" max="123" width="11.140625" style="27" bestFit="1" customWidth="1"/>
    <col min="124" max="133" width="12.140625" style="27" bestFit="1" customWidth="1"/>
    <col min="134" max="134" width="14.5703125" style="27" bestFit="1" customWidth="1"/>
    <col min="135" max="137" width="12.140625" style="27" bestFit="1" customWidth="1"/>
    <col min="138" max="138" width="10.140625" style="27" bestFit="1" customWidth="1"/>
    <col min="139" max="139" width="17.7109375" style="27" bestFit="1" customWidth="1"/>
    <col min="140" max="145" width="12.140625" style="27" bestFit="1" customWidth="1"/>
    <col min="146" max="146" width="6" style="27" bestFit="1" customWidth="1"/>
    <col min="147" max="152" width="12.140625" style="27" bestFit="1" customWidth="1"/>
    <col min="153" max="153" width="14.85546875" style="27" bestFit="1" customWidth="1"/>
    <col min="154" max="156" width="12.140625" style="27" bestFit="1" customWidth="1"/>
    <col min="157" max="157" width="5.85546875" style="27" bestFit="1" customWidth="1"/>
    <col min="158" max="158" width="12.140625" style="27" bestFit="1" customWidth="1"/>
    <col min="159" max="159" width="16.7109375" style="27" bestFit="1" customWidth="1"/>
    <col min="160" max="166" width="12.140625" style="27" bestFit="1" customWidth="1"/>
    <col min="167" max="167" width="17.140625" style="27" bestFit="1" customWidth="1"/>
    <col min="168" max="168" width="12.140625" style="27" bestFit="1" customWidth="1"/>
    <col min="169" max="169" width="18.28515625" style="27" bestFit="1" customWidth="1"/>
    <col min="170" max="170" width="11.140625" style="27" bestFit="1" customWidth="1"/>
    <col min="171" max="171" width="28.85546875" style="27" bestFit="1" customWidth="1"/>
    <col min="172" max="172" width="12.140625" style="27" bestFit="1" customWidth="1"/>
    <col min="173" max="173" width="20.28515625" style="27" bestFit="1" customWidth="1"/>
    <col min="174" max="177" width="12.140625" style="27" bestFit="1" customWidth="1"/>
    <col min="178" max="178" width="11.5703125" style="27" bestFit="1" customWidth="1"/>
    <col min="179" max="181" width="12.140625" style="27" bestFit="1" customWidth="1"/>
    <col min="182" max="182" width="14.7109375" style="27" bestFit="1" customWidth="1"/>
    <col min="183" max="183" width="7.7109375" style="27" bestFit="1" customWidth="1"/>
    <col min="184" max="184" width="12.140625" style="27" bestFit="1" customWidth="1"/>
    <col min="185" max="185" width="11.42578125" style="27" bestFit="1" customWidth="1"/>
    <col min="186" max="190" width="12.140625" style="27" bestFit="1" customWidth="1"/>
    <col min="191" max="191" width="10.5703125" style="27" bestFit="1" customWidth="1"/>
    <col min="192" max="197" width="12.140625" style="27" bestFit="1" customWidth="1"/>
    <col min="198" max="198" width="11.140625" style="27" bestFit="1" customWidth="1"/>
    <col min="199" max="199" width="17.85546875" style="27" bestFit="1" customWidth="1"/>
    <col min="200" max="201" width="12.140625" style="27" bestFit="1" customWidth="1"/>
    <col min="202" max="202" width="12.28515625" style="27" bestFit="1" customWidth="1"/>
    <col min="203" max="203" width="6.5703125" style="27" bestFit="1" customWidth="1"/>
    <col min="204" max="204" width="7.28515625" style="27" bestFit="1" customWidth="1"/>
    <col min="205" max="205" width="12.140625" style="27" bestFit="1" customWidth="1"/>
    <col min="206" max="206" width="18.7109375" style="27" bestFit="1" customWidth="1"/>
    <col min="207" max="207" width="14" style="27" bestFit="1" customWidth="1"/>
    <col min="208" max="208" width="21.7109375" style="27" bestFit="1" customWidth="1"/>
    <col min="209" max="217" width="12.140625" style="27" bestFit="1" customWidth="1"/>
    <col min="218" max="16384" width="8.7109375" style="27"/>
  </cols>
  <sheetData>
    <row r="2" spans="1:15" ht="20" x14ac:dyDescent="0.2">
      <c r="B2" s="124" t="s">
        <v>457</v>
      </c>
      <c r="C2" s="125"/>
      <c r="D2" s="62"/>
      <c r="E2" s="121"/>
      <c r="F2" s="126"/>
      <c r="G2" s="121"/>
      <c r="H2" s="121"/>
      <c r="I2" s="122"/>
      <c r="J2" s="122"/>
    </row>
    <row r="3" spans="1:15" x14ac:dyDescent="0.2">
      <c r="B3" s="125"/>
      <c r="C3" s="125"/>
      <c r="D3" s="62"/>
      <c r="E3" s="121"/>
      <c r="F3" s="126"/>
      <c r="G3" s="121"/>
      <c r="H3" s="121"/>
      <c r="I3" s="122"/>
      <c r="J3" s="122"/>
    </row>
    <row r="4" spans="1:15" x14ac:dyDescent="0.2">
      <c r="B4" s="125" t="s">
        <v>528</v>
      </c>
      <c r="C4" s="125"/>
      <c r="D4" s="62"/>
      <c r="E4" s="121"/>
      <c r="F4" s="126"/>
      <c r="G4" s="121"/>
      <c r="H4" s="121"/>
      <c r="I4" s="122"/>
      <c r="J4" s="122"/>
    </row>
    <row r="5" spans="1:15" x14ac:dyDescent="0.2">
      <c r="B5" s="125"/>
      <c r="C5" s="125"/>
      <c r="D5" s="62"/>
      <c r="E5" s="121"/>
      <c r="F5" s="126"/>
      <c r="G5" s="121"/>
      <c r="H5" s="121"/>
      <c r="I5" s="122"/>
      <c r="J5" s="122"/>
    </row>
    <row r="6" spans="1:15" x14ac:dyDescent="0.2">
      <c r="B6" s="258" t="s">
        <v>458</v>
      </c>
      <c r="C6" s="259"/>
      <c r="D6" s="259"/>
      <c r="E6" s="259"/>
      <c r="F6" s="259"/>
      <c r="G6" s="260"/>
      <c r="H6" s="121"/>
      <c r="I6" s="122"/>
      <c r="J6" s="261" t="s">
        <v>488</v>
      </c>
      <c r="K6" s="262"/>
      <c r="L6" s="262"/>
      <c r="M6" s="262"/>
      <c r="N6" s="262"/>
      <c r="O6" s="263"/>
    </row>
    <row r="7" spans="1:15" x14ac:dyDescent="0.2">
      <c r="A7" s="69"/>
      <c r="B7" s="272" t="s">
        <v>485</v>
      </c>
      <c r="C7" s="272"/>
      <c r="D7" s="272"/>
      <c r="E7" s="272"/>
      <c r="F7" s="272"/>
      <c r="G7" s="273"/>
      <c r="H7" s="121"/>
      <c r="I7" s="122"/>
      <c r="J7" s="266" t="s">
        <v>487</v>
      </c>
      <c r="K7" s="267"/>
      <c r="L7" s="267"/>
      <c r="M7" s="267"/>
      <c r="N7" s="267"/>
      <c r="O7" s="268"/>
    </row>
    <row r="8" spans="1:15" x14ac:dyDescent="0.2">
      <c r="A8" s="69"/>
      <c r="B8" s="249" t="s">
        <v>4</v>
      </c>
      <c r="C8" s="250"/>
      <c r="D8" s="250"/>
      <c r="E8" s="250"/>
      <c r="F8" s="251"/>
      <c r="G8" s="127" t="s">
        <v>459</v>
      </c>
      <c r="H8" s="121"/>
      <c r="I8" s="122"/>
      <c r="J8" s="252" t="s">
        <v>460</v>
      </c>
      <c r="K8" s="253"/>
      <c r="L8" s="253"/>
      <c r="M8" s="253"/>
      <c r="N8" s="254"/>
      <c r="O8" s="127" t="s">
        <v>459</v>
      </c>
    </row>
    <row r="9" spans="1:15" x14ac:dyDescent="0.2">
      <c r="B9" s="128"/>
      <c r="C9" s="129"/>
      <c r="D9" s="130"/>
      <c r="E9" s="131"/>
      <c r="F9" s="132"/>
      <c r="G9" s="121"/>
      <c r="H9" s="121"/>
      <c r="I9" s="122"/>
      <c r="J9" s="138"/>
      <c r="K9" s="2"/>
      <c r="L9" s="44"/>
      <c r="M9" s="4"/>
      <c r="N9" s="3"/>
      <c r="O9" s="139"/>
    </row>
    <row r="10" spans="1:15" ht="14" customHeight="1" x14ac:dyDescent="0.2">
      <c r="A10" s="62"/>
      <c r="B10" s="140" t="s">
        <v>486</v>
      </c>
      <c r="C10" s="27"/>
      <c r="D10" s="27"/>
      <c r="E10" s="27"/>
      <c r="F10" s="27"/>
      <c r="G10" s="27"/>
      <c r="H10" s="121"/>
      <c r="I10" s="122"/>
      <c r="J10" s="258" t="s">
        <v>461</v>
      </c>
      <c r="K10" s="259"/>
      <c r="L10" s="259"/>
      <c r="M10" s="259"/>
      <c r="N10" s="259"/>
      <c r="O10" s="260"/>
    </row>
    <row r="11" spans="1:15" ht="14" customHeight="1" x14ac:dyDescent="0.2">
      <c r="A11" s="62"/>
      <c r="B11" s="269" t="s">
        <v>484</v>
      </c>
      <c r="C11" s="270"/>
      <c r="D11" s="270"/>
      <c r="E11" s="270"/>
      <c r="F11" s="270"/>
      <c r="G11" s="271"/>
      <c r="H11" s="121"/>
      <c r="I11" s="122"/>
      <c r="J11" s="264" t="s">
        <v>462</v>
      </c>
      <c r="K11" s="264"/>
      <c r="L11" s="264"/>
      <c r="M11" s="264"/>
      <c r="N11" s="264"/>
      <c r="O11" s="265"/>
    </row>
    <row r="12" spans="1:15" x14ac:dyDescent="0.2">
      <c r="A12" s="62"/>
      <c r="B12" s="252" t="s">
        <v>483</v>
      </c>
      <c r="C12" s="253"/>
      <c r="D12" s="253"/>
      <c r="E12" s="253"/>
      <c r="F12" s="254"/>
      <c r="G12" s="127" t="s">
        <v>459</v>
      </c>
      <c r="H12" s="121"/>
      <c r="I12" s="122"/>
      <c r="J12" s="255" t="s">
        <v>482</v>
      </c>
      <c r="K12" s="253"/>
      <c r="L12" s="253"/>
      <c r="M12" s="253"/>
      <c r="N12" s="254"/>
      <c r="O12" s="127" t="s">
        <v>459</v>
      </c>
    </row>
    <row r="13" spans="1:15" x14ac:dyDescent="0.2">
      <c r="B13" s="133"/>
      <c r="C13" s="134"/>
      <c r="D13" s="135"/>
      <c r="E13" s="136"/>
      <c r="F13" s="137"/>
      <c r="G13" s="121"/>
      <c r="H13" s="121"/>
      <c r="I13" s="122"/>
      <c r="J13" s="122"/>
    </row>
    <row r="14" spans="1:15" x14ac:dyDescent="0.2">
      <c r="B14" s="97"/>
    </row>
    <row r="15" spans="1:15" ht="20" x14ac:dyDescent="0.2">
      <c r="B15" s="70" t="str">
        <f>CONCATENATE("— ",UPPER(B8)," — ")</f>
        <v xml:space="preserve">— OVERALL ALERT — </v>
      </c>
    </row>
    <row r="32" spans="20:20" x14ac:dyDescent="0.2">
      <c r="T32" s="29"/>
    </row>
    <row r="39" spans="1:217" x14ac:dyDescent="0.2">
      <c r="P39" s="105"/>
      <c r="Q39" s="105"/>
      <c r="R39" s="117"/>
    </row>
    <row r="40" spans="1:217" s="1" customFormat="1" ht="50" customHeight="1" x14ac:dyDescent="0.2">
      <c r="A40" s="44" t="s">
        <v>400</v>
      </c>
      <c r="B40" s="11" t="s">
        <v>368</v>
      </c>
      <c r="C40" s="12" t="s">
        <v>369</v>
      </c>
      <c r="D40" s="12" t="s">
        <v>427</v>
      </c>
      <c r="E40" s="12" t="s">
        <v>428</v>
      </c>
      <c r="F40" s="60" t="s">
        <v>401</v>
      </c>
      <c r="G40" s="256" t="str">
        <f>CONCATENATE(B8, " Flags")</f>
        <v>Overall Alert Flags</v>
      </c>
      <c r="H40" s="257"/>
      <c r="I40" s="47" t="s">
        <v>402</v>
      </c>
      <c r="J40" s="106" t="s">
        <v>371</v>
      </c>
      <c r="K40" s="106" t="s">
        <v>372</v>
      </c>
      <c r="L40" s="106" t="s">
        <v>373</v>
      </c>
      <c r="M40" s="106" t="s">
        <v>410</v>
      </c>
      <c r="N40" s="106" t="s">
        <v>375</v>
      </c>
      <c r="O40" s="107" t="s">
        <v>376</v>
      </c>
      <c r="P40" s="108"/>
      <c r="Q40" s="118"/>
      <c r="R40" s="118"/>
      <c r="S40" s="13"/>
      <c r="T40" s="13"/>
      <c r="U40" s="13"/>
      <c r="V40" s="13"/>
      <c r="W40" s="13"/>
      <c r="X40" s="13"/>
      <c r="AJ40" s="13"/>
      <c r="AK40" s="13"/>
      <c r="AL40" s="13"/>
      <c r="AM40" s="13"/>
      <c r="AN40" s="13"/>
      <c r="AO40" s="13"/>
      <c r="AP40" s="13"/>
      <c r="AQ40" s="13"/>
      <c r="AR40" s="13"/>
      <c r="AS40" s="13"/>
      <c r="AT40" s="13"/>
      <c r="AU40" s="13"/>
      <c r="AV40" s="13"/>
      <c r="AW40" s="13"/>
      <c r="AX40" s="13"/>
    </row>
    <row r="41" spans="1:217" s="19" customFormat="1" x14ac:dyDescent="0.2">
      <c r="A41" s="44" t="s">
        <v>400</v>
      </c>
      <c r="B41" s="64" t="s">
        <v>368</v>
      </c>
      <c r="C41" s="65" t="s">
        <v>369</v>
      </c>
      <c r="D41" s="65" t="s">
        <v>427</v>
      </c>
      <c r="E41" s="65" t="s">
        <v>428</v>
      </c>
      <c r="F41" s="61" t="s">
        <v>401</v>
      </c>
      <c r="G41" s="66" t="s">
        <v>463</v>
      </c>
      <c r="H41" s="66" t="s">
        <v>407</v>
      </c>
      <c r="I41" s="48" t="s">
        <v>402</v>
      </c>
      <c r="J41" s="68" t="s">
        <v>371</v>
      </c>
      <c r="K41" s="68" t="s">
        <v>372</v>
      </c>
      <c r="L41" s="68" t="s">
        <v>373</v>
      </c>
      <c r="M41" s="68" t="s">
        <v>417</v>
      </c>
      <c r="N41" s="68" t="s">
        <v>375</v>
      </c>
      <c r="O41" s="68" t="s">
        <v>376</v>
      </c>
      <c r="P41" s="68" t="s">
        <v>403</v>
      </c>
      <c r="Q41" s="48"/>
      <c r="R41" s="48"/>
      <c r="S41" s="18"/>
      <c r="T41" s="18"/>
      <c r="U41" s="18"/>
      <c r="V41" s="18"/>
      <c r="W41" s="18"/>
      <c r="X41" s="18"/>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row>
    <row r="42" spans="1:217" x14ac:dyDescent="0.2">
      <c r="A42" s="63">
        <v>1</v>
      </c>
      <c r="B42" s="20" t="str">
        <f>'Compound Alert'!B174</f>
        <v>Sudan</v>
      </c>
      <c r="C42" s="20" t="str">
        <f>'Compound Alert'!C174</f>
        <v>SDN</v>
      </c>
      <c r="D42" s="20" t="str">
        <f>'Compound Alert'!D174</f>
        <v>SSF           Sub-Saharan Africa</v>
      </c>
      <c r="E42" s="20" t="str">
        <f>'Compound Alert'!E174</f>
        <v>IDA</v>
      </c>
      <c r="F42" s="217">
        <f ca="1">'Compound Alert'!F174</f>
        <v>169</v>
      </c>
      <c r="G42" s="22">
        <f ca="1">IF($B$8="Overall Alert",'Compound Alert'!G174,IF($B$8="Underlying Vulnerability",'Compound Alert'!J174,IF($B$8="Emerging Threat",'Compound Alert'!M174)))</f>
        <v>6</v>
      </c>
      <c r="H42" s="23">
        <f ca="1">IF($B$8="Overall Alert",'Compound Alert'!H174,IF($B$8="Underlying Vulnerability",'Compound Alert'!K174,IF($B$8="Emerging Threat",'Compound Alert'!N174)))</f>
        <v>6</v>
      </c>
      <c r="I42" s="50">
        <f ca="1">ROUNDDOWN(G42,0)</f>
        <v>6</v>
      </c>
      <c r="J42" s="25" t="str">
        <f ca="1">IF(
   $B$8="Overall Alert",IF(
      'Compound Alert'!R174 &gt;= 7, "HIGH",IF(
         'Compound Alert'!R174 &gt;= 5, "MED","LOW")), IF(
            $B$8="Underlying Vulnerability", IF(
               'Compound Alert'!Y174 &gt;= 10, "HIGH",IF(
                  'Compound Alert'!Y174 &gt;= 7, "MED","LOW")),IF(
                     $B$8="Emerging Threat", IF(
                        'Compound Alert'!AF174 &gt;= 10, "HIGH",IF(
                            'Compound Alert'!AF174 &gt;= 7, "MED","LOW")))))</f>
        <v>HIGH</v>
      </c>
      <c r="K42" s="25" t="str">
        <f ca="1">IF(
   $B$8="Overall Alert",IF(
      'Compound Alert'!S174 &gt;= 7, "HIGH",IF(
         'Compound Alert'!S174 &gt;= 5, "MED","LOW")), IF(
            $B$8="Underlying Vulnerability", IF(
               'Compound Alert'!Z174 &gt;= 10, "HIGH",IF(
                  'Compound Alert'!Z174 &gt;= 7, "MED","LOW")),IF(
                     $B$8="Emerging Threat", IF(
                        'Compound Alert'!AG174 &gt;= 10, "HIGH",IF(
                            'Compound Alert'!AG174 &gt;= 7, "MED","LOW")))))</f>
        <v>HIGH</v>
      </c>
      <c r="L42" s="25" t="str">
        <f ca="1">IF(
   $B$8="Overall Alert",IF(
      'Compound Alert'!T174 &gt;= 7, "HIGH",IF(
         'Compound Alert'!T174 &gt;= 5, "MED","LOW")), IF(
            $B$8="Underlying Vulnerability", IF(
               'Compound Alert'!AA174 &gt;= 10, "HIGH",IF(
                  'Compound Alert'!AA174 &gt;= 7, "MED","LOW")),IF(
                     $B$8="Emerging Threat", IF(
                        'Compound Alert'!AH174 &gt;= 10, "HIGH",IF(
                            'Compound Alert'!AH174 &gt;= 7, "MED","LOW")))))</f>
        <v>HIGH</v>
      </c>
      <c r="M42" s="25" t="str">
        <f ca="1">IF(
   $B$8="Overall Alert",IF(
      'Compound Alert'!U174 &gt;= 7, "HIGH",IF(
         'Compound Alert'!U174 &gt;= 5, "MED","LOW")), IF(
            $B$8="Underlying Vulnerability", IF(
               'Compound Alert'!AB174 &gt;= 10, "HIGH",IF(
                  'Compound Alert'!AB174 &gt;= 7, "MED","LOW")),IF(
                     $B$8="Emerging Threat", IF(
                        'Compound Alert'!AI174 &gt;= 10, "HIGH",IF(
                            'Compound Alert'!AI174 &gt;= 7, "MED","LOW")))))</f>
        <v>HIGH</v>
      </c>
      <c r="N42" s="25" t="str">
        <f ca="1">IF(
   $B$8="Overall Alert",IF(
      'Compound Alert'!V174 &gt;= 7, "HIGH",IF(
         'Compound Alert'!V174 &gt;= 5, "MED","LOW")), IF(
            $B$8="Underlying Vulnerability", IF(
               'Compound Alert'!AC174 &gt;= 10, "HIGH",IF(
                  'Compound Alert'!AC174 &gt;= 7, "MED","LOW")),IF(
                     $B$8="Emerging Threat", IF(
                        'Compound Alert'!AJ174 &gt;= 10, "HIGH",IF(
                            'Compound Alert'!AJ174 &gt;= 7, "MED","LOW")))))</f>
        <v>HIGH</v>
      </c>
      <c r="O42" s="25" t="str">
        <f ca="1">IF(
   $B$8="Overall Alert",IF(
      'Compound Alert'!W174 &gt;= 7, "HIGH",IF(
         'Compound Alert'!W174 &gt;= 5, "MED","LOW")), IF(
            $B$8="Underlying Vulnerability", IF(
               'Compound Alert'!AD174 &gt;= 10, "HIGH",IF(
                  'Compound Alert'!AD174 &gt;= 7, "MED","LOW")),IF(
                     $B$8="Emerging Threat", IF(
                        'Compound Alert'!AK174 &gt;= 10, "HIGH",IF(
                            'Compound Alert'!AK174 &gt;= 7, "MED","LOW")))))</f>
        <v>HIGH</v>
      </c>
      <c r="P42" s="25"/>
      <c r="Q42" s="26"/>
      <c r="R42" s="26"/>
      <c r="S42" s="21"/>
      <c r="T42" s="21"/>
      <c r="U42" s="21"/>
      <c r="V42" s="21"/>
      <c r="W42" s="21"/>
      <c r="X42" s="21"/>
      <c r="Y42" s="27"/>
      <c r="Z42" s="27"/>
      <c r="AA42" s="27"/>
      <c r="AB42" s="27"/>
      <c r="AC42" s="27"/>
      <c r="AD42" s="27"/>
      <c r="AE42" s="27"/>
      <c r="AF42" s="27"/>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row>
    <row r="43" spans="1:217" x14ac:dyDescent="0.2">
      <c r="A43" s="63">
        <v>2</v>
      </c>
      <c r="B43" s="20" t="str">
        <f>'Compound Alert'!B91</f>
        <v>Haiti</v>
      </c>
      <c r="C43" s="20" t="str">
        <f>'Compound Alert'!C91</f>
        <v>HTI</v>
      </c>
      <c r="D43" s="20" t="str">
        <f>'Compound Alert'!D91</f>
        <v>LCN           Latin America &amp; Caribbean</v>
      </c>
      <c r="E43" s="20" t="str">
        <f>'Compound Alert'!E91</f>
        <v>IDA</v>
      </c>
      <c r="F43" s="217">
        <f ca="1">'Compound Alert'!F91</f>
        <v>86</v>
      </c>
      <c r="G43" s="22">
        <f ca="1">IF($B$8="Overall Alert",'Compound Alert'!G91,IF($B$8="Underlying Vulnerability",'Compound Alert'!J91,IF($B$8="Emerging Threat",'Compound Alert'!M91)))</f>
        <v>5.5</v>
      </c>
      <c r="H43" s="23">
        <f ca="1">IF($B$8="Overall Alert",'Compound Alert'!H91,IF($B$8="Underlying Vulnerability",'Compound Alert'!K91,IF($B$8="Emerging Threat",'Compound Alert'!N91)))</f>
        <v>5.5</v>
      </c>
      <c r="I43" s="50">
        <f ca="1">ROUNDDOWN(G43,0)</f>
        <v>5</v>
      </c>
      <c r="J43" s="25" t="str">
        <f ca="1">IF(
   $B$8="Overall Alert",IF(
      'Compound Alert'!R91 &gt;= 7, "HIGH",IF(
         'Compound Alert'!R91 &gt;= 5, "MED","LOW")), IF(
            $B$8="Underlying Vulnerability", IF(
               'Compound Alert'!Y91 &gt;= 10, "HIGH",IF(
                  'Compound Alert'!Y91 &gt;= 7, "MED","LOW")),IF(
                     $B$8="Emerging Threat", IF(
                        'Compound Alert'!AF91 &gt;= 10, "HIGH",IF(
                            'Compound Alert'!AF91 &gt;= 7, "MED","LOW")))))</f>
        <v>HIGH</v>
      </c>
      <c r="K43" s="25" t="str">
        <f ca="1">IF(
   $B$8="Overall Alert",IF(
      'Compound Alert'!S91 &gt;= 7, "HIGH",IF(
         'Compound Alert'!S91 &gt;= 5, "MED","LOW")), IF(
            $B$8="Underlying Vulnerability", IF(
               'Compound Alert'!Z91 &gt;= 10, "HIGH",IF(
                  'Compound Alert'!Z91 &gt;= 7, "MED","LOW")),IF(
                     $B$8="Emerging Threat", IF(
                        'Compound Alert'!AG91 &gt;= 10, "HIGH",IF(
                            'Compound Alert'!AG91 &gt;= 7, "MED","LOW")))))</f>
        <v>HIGH</v>
      </c>
      <c r="L43" s="25" t="str">
        <f ca="1">IF(
   $B$8="Overall Alert",IF(
      'Compound Alert'!T91 &gt;= 7, "HIGH",IF(
         'Compound Alert'!T91 &gt;= 5, "MED","LOW")), IF(
            $B$8="Underlying Vulnerability", IF(
               'Compound Alert'!AA91 &gt;= 10, "HIGH",IF(
                  'Compound Alert'!AA91 &gt;= 7, "MED","LOW")),IF(
                     $B$8="Emerging Threat", IF(
                        'Compound Alert'!AH91 &gt;= 10, "HIGH",IF(
                            'Compound Alert'!AH91 &gt;= 7, "MED","LOW")))))</f>
        <v>MED</v>
      </c>
      <c r="M43" s="25" t="str">
        <f ca="1">IF(
   $B$8="Overall Alert",IF(
      'Compound Alert'!U91 &gt;= 7, "HIGH",IF(
         'Compound Alert'!U91 &gt;= 5, "MED","LOW")), IF(
            $B$8="Underlying Vulnerability", IF(
               'Compound Alert'!AB91 &gt;= 10, "HIGH",IF(
                  'Compound Alert'!AB91 &gt;= 7, "MED","LOW")),IF(
                     $B$8="Emerging Threat", IF(
                        'Compound Alert'!AI91 &gt;= 10, "HIGH",IF(
                            'Compound Alert'!AI91 &gt;= 7, "MED","LOW")))))</f>
        <v>HIGH</v>
      </c>
      <c r="N43" s="25" t="str">
        <f ca="1">IF(
   $B$8="Overall Alert",IF(
      'Compound Alert'!V91 &gt;= 7, "HIGH",IF(
         'Compound Alert'!V91 &gt;= 5, "MED","LOW")), IF(
            $B$8="Underlying Vulnerability", IF(
               'Compound Alert'!AC91 &gt;= 10, "HIGH",IF(
                  'Compound Alert'!AC91 &gt;= 7, "MED","LOW")),IF(
                     $B$8="Emerging Threat", IF(
                        'Compound Alert'!AJ91 &gt;= 10, "HIGH",IF(
                            'Compound Alert'!AJ91 &gt;= 7, "MED","LOW")))))</f>
        <v>HIGH</v>
      </c>
      <c r="O43" s="25" t="str">
        <f ca="1">IF(
   $B$8="Overall Alert",IF(
      'Compound Alert'!W91 &gt;= 7, "HIGH",IF(
         'Compound Alert'!W91 &gt;= 5, "MED","LOW")), IF(
            $B$8="Underlying Vulnerability", IF(
               'Compound Alert'!AD91 &gt;= 10, "HIGH",IF(
                  'Compound Alert'!AD91 &gt;= 7, "MED","LOW")),IF(
                     $B$8="Emerging Threat", IF(
                        'Compound Alert'!AK91 &gt;= 10, "HIGH",IF(
                            'Compound Alert'!AK91 &gt;= 7, "MED","LOW")))))</f>
        <v>HIGH</v>
      </c>
      <c r="P43" s="25"/>
      <c r="Q43" s="26"/>
      <c r="R43" s="26"/>
      <c r="S43" s="21"/>
      <c r="T43" s="21"/>
      <c r="U43" s="21"/>
      <c r="V43" s="21"/>
      <c r="W43" s="21"/>
      <c r="X43" s="21"/>
      <c r="Y43" s="27"/>
      <c r="Z43" s="27"/>
      <c r="AA43" s="27"/>
      <c r="AB43" s="27"/>
      <c r="AC43" s="27"/>
      <c r="AD43" s="27"/>
      <c r="AE43" s="27"/>
      <c r="AF43" s="27"/>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row>
    <row r="44" spans="1:217" x14ac:dyDescent="0.2">
      <c r="A44" s="63">
        <v>3</v>
      </c>
      <c r="B44" s="20" t="str">
        <f>'Compound Alert'!B67</f>
        <v>Ethiopia</v>
      </c>
      <c r="C44" s="20" t="str">
        <f>'Compound Alert'!C67</f>
        <v>ETH</v>
      </c>
      <c r="D44" s="20" t="str">
        <f>'Compound Alert'!D67</f>
        <v>SSF           Sub-Saharan Africa</v>
      </c>
      <c r="E44" s="20" t="str">
        <f>'Compound Alert'!E67</f>
        <v>IDA</v>
      </c>
      <c r="F44" s="217">
        <f ca="1">'Compound Alert'!F67</f>
        <v>62</v>
      </c>
      <c r="G44" s="22">
        <f ca="1">IF($B$8="Overall Alert",'Compound Alert'!G67,IF($B$8="Underlying Vulnerability",'Compound Alert'!J67,IF($B$8="Emerging Threat",'Compound Alert'!M67)))</f>
        <v>5</v>
      </c>
      <c r="H44" s="23">
        <f ca="1">IF($B$8="Overall Alert",'Compound Alert'!H67,IF($B$8="Underlying Vulnerability",'Compound Alert'!K67,IF($B$8="Emerging Threat",'Compound Alert'!N67)))</f>
        <v>5</v>
      </c>
      <c r="I44" s="50">
        <f ca="1">ROUNDDOWN(G44,0)</f>
        <v>5</v>
      </c>
      <c r="J44" s="25" t="str">
        <f ca="1">IF(
   $B$8="Overall Alert",IF(
      'Compound Alert'!R67 &gt;= 7, "HIGH",IF(
         'Compound Alert'!R67 &gt;= 5, "MED","LOW")), IF(
            $B$8="Underlying Vulnerability", IF(
               'Compound Alert'!Y67 &gt;= 10, "HIGH",IF(
                  'Compound Alert'!Y67 &gt;= 7, "MED","LOW")),IF(
                     $B$8="Emerging Threat", IF(
                        'Compound Alert'!AF67 &gt;= 10, "HIGH",IF(
                            'Compound Alert'!AF67 &gt;= 7, "MED","LOW")))))</f>
        <v>HIGH</v>
      </c>
      <c r="K44" s="25" t="str">
        <f ca="1">IF(
   $B$8="Overall Alert",IF(
      'Compound Alert'!S67 &gt;= 7, "HIGH",IF(
         'Compound Alert'!S67 &gt;= 5, "MED","LOW")), IF(
            $B$8="Underlying Vulnerability", IF(
               'Compound Alert'!Z67 &gt;= 10, "HIGH",IF(
                  'Compound Alert'!Z67 &gt;= 7, "MED","LOW")),IF(
                     $B$8="Emerging Threat", IF(
                        'Compound Alert'!AG67 &gt;= 10, "HIGH",IF(
                            'Compound Alert'!AG67 &gt;= 7, "MED","LOW")))))</f>
        <v>HIGH</v>
      </c>
      <c r="L44" s="25" t="str">
        <f ca="1">IF(
   $B$8="Overall Alert",IF(
      'Compound Alert'!T67 &gt;= 7, "HIGH",IF(
         'Compound Alert'!T67 &gt;= 5, "MED","LOW")), IF(
            $B$8="Underlying Vulnerability", IF(
               'Compound Alert'!AA67 &gt;= 10, "HIGH",IF(
                  'Compound Alert'!AA67 &gt;= 7, "MED","LOW")),IF(
                     $B$8="Emerging Threat", IF(
                        'Compound Alert'!AH67 &gt;= 10, "HIGH",IF(
                            'Compound Alert'!AH67 &gt;= 7, "MED","LOW")))))</f>
        <v>HIGH</v>
      </c>
      <c r="M44" s="25" t="str">
        <f ca="1">IF(
   $B$8="Overall Alert",IF(
      'Compound Alert'!U67 &gt;= 7, "HIGH",IF(
         'Compound Alert'!U67 &gt;= 5, "MED","LOW")), IF(
            $B$8="Underlying Vulnerability", IF(
               'Compound Alert'!AB67 &gt;= 10, "HIGH",IF(
                  'Compound Alert'!AB67 &gt;= 7, "MED","LOW")),IF(
                     $B$8="Emerging Threat", IF(
                        'Compound Alert'!AI67 &gt;= 10, "HIGH",IF(
                            'Compound Alert'!AI67 &gt;= 7, "MED","LOW")))))</f>
        <v>LOW</v>
      </c>
      <c r="N44" s="25" t="str">
        <f ca="1">IF(
   $B$8="Overall Alert",IF(
      'Compound Alert'!V67 &gt;= 7, "HIGH",IF(
         'Compound Alert'!V67 &gt;= 5, "MED","LOW")), IF(
            $B$8="Underlying Vulnerability", IF(
               'Compound Alert'!AC67 &gt;= 10, "HIGH",IF(
                  'Compound Alert'!AC67 &gt;= 7, "MED","LOW")),IF(
                     $B$8="Emerging Threat", IF(
                        'Compound Alert'!AJ67 &gt;= 10, "HIGH",IF(
                            'Compound Alert'!AJ67 &gt;= 7, "MED","LOW")))))</f>
        <v>HIGH</v>
      </c>
      <c r="O44" s="25" t="str">
        <f ca="1">IF(
   $B$8="Overall Alert",IF(
      'Compound Alert'!W67 &gt;= 7, "HIGH",IF(
         'Compound Alert'!W67 &gt;= 5, "MED","LOW")), IF(
            $B$8="Underlying Vulnerability", IF(
               'Compound Alert'!AD67 &gt;= 10, "HIGH",IF(
                  'Compound Alert'!AD67 &gt;= 7, "MED","LOW")),IF(
                     $B$8="Emerging Threat", IF(
                        'Compound Alert'!AK67 &gt;= 10, "HIGH",IF(
                            'Compound Alert'!AK67 &gt;= 7, "MED","LOW")))))</f>
        <v>HIGH</v>
      </c>
      <c r="P44" s="25"/>
      <c r="Q44" s="26"/>
      <c r="R44" s="26"/>
      <c r="S44" s="21"/>
      <c r="T44" s="21"/>
      <c r="U44" s="21"/>
      <c r="V44" s="21"/>
      <c r="W44" s="21"/>
      <c r="X44" s="21"/>
      <c r="Y44" s="27"/>
      <c r="Z44" s="27"/>
      <c r="AA44" s="27"/>
      <c r="AB44" s="27"/>
      <c r="AC44" s="27"/>
      <c r="AD44" s="27"/>
      <c r="AE44" s="27"/>
      <c r="AF44" s="27"/>
      <c r="AJ44" s="21"/>
      <c r="AK44" s="21"/>
      <c r="AL44" s="21"/>
      <c r="AM44" s="21"/>
      <c r="AN44" s="21"/>
      <c r="AO44" s="21"/>
      <c r="AP44" s="21"/>
      <c r="AQ44" s="21"/>
      <c r="AR44" s="21"/>
      <c r="AS44" s="21"/>
      <c r="AT44" s="21"/>
      <c r="AU44" s="21"/>
      <c r="AV44" s="21"/>
      <c r="AW44" s="21"/>
      <c r="AX44" s="21"/>
    </row>
    <row r="45" spans="1:217" x14ac:dyDescent="0.2">
      <c r="A45" s="63">
        <v>4</v>
      </c>
      <c r="B45" s="20" t="str">
        <f>'Compound Alert'!B19</f>
        <v>Burundi</v>
      </c>
      <c r="C45" s="20" t="str">
        <f>'Compound Alert'!C19</f>
        <v>BDI</v>
      </c>
      <c r="D45" s="20" t="str">
        <f>'Compound Alert'!D19</f>
        <v>SSF           Sub-Saharan Africa</v>
      </c>
      <c r="E45" s="20" t="str">
        <f>'Compound Alert'!E19</f>
        <v>IDA</v>
      </c>
      <c r="F45" s="217">
        <f ca="1">'Compound Alert'!F19</f>
        <v>14</v>
      </c>
      <c r="G45" s="22">
        <f ca="1">IF($B$8="Overall Alert",'Compound Alert'!G19,IF($B$8="Underlying Vulnerability",'Compound Alert'!J19,IF($B$8="Emerging Threat",'Compound Alert'!M19)))</f>
        <v>4.5</v>
      </c>
      <c r="H45" s="23">
        <f ca="1">IF($B$8="Overall Alert",'Compound Alert'!H19,IF($B$8="Underlying Vulnerability",'Compound Alert'!K19,IF($B$8="Emerging Threat",'Compound Alert'!N19)))</f>
        <v>4.5</v>
      </c>
      <c r="I45" s="50">
        <f ca="1">ROUNDDOWN(G45,0)</f>
        <v>4</v>
      </c>
      <c r="J45" s="25" t="str">
        <f ca="1">IF(
   $B$8="Overall Alert",IF(
      'Compound Alert'!R19 &gt;= 7, "HIGH",IF(
         'Compound Alert'!R19 &gt;= 5, "MED","LOW")), IF(
            $B$8="Underlying Vulnerability", IF(
               'Compound Alert'!Y19 &gt;= 10, "HIGH",IF(
                  'Compound Alert'!Y19 &gt;= 7, "MED","LOW")),IF(
                     $B$8="Emerging Threat", IF(
                        'Compound Alert'!AF19 &gt;= 10, "HIGH",IF(
                            'Compound Alert'!AF19 &gt;= 7, "MED","LOW")))))</f>
        <v>HIGH</v>
      </c>
      <c r="K45" s="25" t="str">
        <f ca="1">IF(
   $B$8="Overall Alert",IF(
      'Compound Alert'!S19 &gt;= 7, "HIGH",IF(
         'Compound Alert'!S19 &gt;= 5, "MED","LOW")), IF(
            $B$8="Underlying Vulnerability", IF(
               'Compound Alert'!Z19 &gt;= 10, "HIGH",IF(
                  'Compound Alert'!Z19 &gt;= 7, "MED","LOW")),IF(
                     $B$8="Emerging Threat", IF(
                        'Compound Alert'!AG19 &gt;= 10, "HIGH",IF(
                            'Compound Alert'!AG19 &gt;= 7, "MED","LOW")))))</f>
        <v>HIGH</v>
      </c>
      <c r="L45" s="25" t="str">
        <f ca="1">IF(
   $B$8="Overall Alert",IF(
      'Compound Alert'!T19 &gt;= 7, "HIGH",IF(
         'Compound Alert'!T19 &gt;= 5, "MED","LOW")), IF(
            $B$8="Underlying Vulnerability", IF(
               'Compound Alert'!AA19 &gt;= 10, "HIGH",IF(
                  'Compound Alert'!AA19 &gt;= 7, "MED","LOW")),IF(
                     $B$8="Emerging Threat", IF(
                        'Compound Alert'!AH19 &gt;= 10, "HIGH",IF(
                            'Compound Alert'!AH19 &gt;= 7, "MED","LOW")))))</f>
        <v>HIGH</v>
      </c>
      <c r="M45" s="25" t="str">
        <f ca="1">IF(
   $B$8="Overall Alert",IF(
      'Compound Alert'!U19 &gt;= 7, "HIGH",IF(
         'Compound Alert'!U19 &gt;= 5, "MED","LOW")), IF(
            $B$8="Underlying Vulnerability", IF(
               'Compound Alert'!AB19 &gt;= 10, "HIGH",IF(
                  'Compound Alert'!AB19 &gt;= 7, "MED","LOW")),IF(
                     $B$8="Emerging Threat", IF(
                        'Compound Alert'!AI19 &gt;= 10, "HIGH",IF(
                            'Compound Alert'!AI19 &gt;= 7, "MED","LOW")))))</f>
        <v>HIGH</v>
      </c>
      <c r="N45" s="25" t="str">
        <f ca="1">IF(
   $B$8="Overall Alert",IF(
      'Compound Alert'!V19 &gt;= 7, "HIGH",IF(
         'Compound Alert'!V19 &gt;= 5, "MED","LOW")), IF(
            $B$8="Underlying Vulnerability", IF(
               'Compound Alert'!AC19 &gt;= 10, "HIGH",IF(
                  'Compound Alert'!AC19 &gt;= 7, "MED","LOW")),IF(
                     $B$8="Emerging Threat", IF(
                        'Compound Alert'!AJ19 &gt;= 10, "HIGH",IF(
                            'Compound Alert'!AJ19 &gt;= 7, "MED","LOW")))))</f>
        <v>MED</v>
      </c>
      <c r="O45" s="25" t="str">
        <f ca="1">IF(
   $B$8="Overall Alert",IF(
      'Compound Alert'!W19 &gt;= 7, "HIGH",IF(
         'Compound Alert'!W19 &gt;= 5, "MED","LOW")), IF(
            $B$8="Underlying Vulnerability", IF(
               'Compound Alert'!AD19 &gt;= 10, "HIGH",IF(
                  'Compound Alert'!AD19 &gt;= 7, "MED","LOW")),IF(
                     $B$8="Emerging Threat", IF(
                        'Compound Alert'!AK19 &gt;= 10, "HIGH",IF(
                            'Compound Alert'!AK19 &gt;= 7, "MED","LOW")))))</f>
        <v>LOW</v>
      </c>
      <c r="P45" s="25"/>
      <c r="Q45" s="26"/>
      <c r="R45" s="26"/>
      <c r="S45" s="21"/>
      <c r="T45" s="21"/>
      <c r="U45" s="21"/>
      <c r="V45" s="21"/>
      <c r="W45" s="21"/>
      <c r="X45" s="21"/>
      <c r="Y45" s="27"/>
      <c r="Z45" s="27"/>
      <c r="AA45" s="27"/>
      <c r="AB45" s="27"/>
      <c r="AC45" s="27"/>
      <c r="AD45" s="27"/>
      <c r="AE45" s="27"/>
      <c r="AF45" s="27"/>
      <c r="AJ45" s="21"/>
      <c r="AK45" s="21"/>
      <c r="AL45" s="21"/>
      <c r="AM45" s="21"/>
      <c r="AN45" s="21"/>
      <c r="AO45" s="21"/>
      <c r="AP45" s="21"/>
      <c r="AQ45" s="21"/>
      <c r="AR45" s="21"/>
      <c r="AS45" s="21"/>
      <c r="AT45" s="21"/>
      <c r="AU45" s="21"/>
      <c r="AV45" s="21"/>
      <c r="AW45" s="21"/>
      <c r="AX45" s="21"/>
    </row>
    <row r="46" spans="1:217" x14ac:dyDescent="0.2">
      <c r="A46" s="63">
        <v>5</v>
      </c>
      <c r="B46" s="20" t="str">
        <f>'Compound Alert'!B181</f>
        <v>Somalia</v>
      </c>
      <c r="C46" s="20" t="str">
        <f>'Compound Alert'!C181</f>
        <v>SOM</v>
      </c>
      <c r="D46" s="20" t="str">
        <f>'Compound Alert'!D181</f>
        <v>SSF           Sub-Saharan Africa</v>
      </c>
      <c r="E46" s="20" t="str">
        <f>'Compound Alert'!E181</f>
        <v>IDA</v>
      </c>
      <c r="F46" s="217">
        <f ca="1">'Compound Alert'!F181</f>
        <v>176</v>
      </c>
      <c r="G46" s="22">
        <f ca="1">IF($B$8="Overall Alert",'Compound Alert'!G181,IF($B$8="Underlying Vulnerability",'Compound Alert'!J181,IF($B$8="Emerging Threat",'Compound Alert'!M181)))</f>
        <v>5</v>
      </c>
      <c r="H46" s="23">
        <f ca="1">IF($B$8="Overall Alert",'Compound Alert'!H181,IF($B$8="Underlying Vulnerability",'Compound Alert'!K181,IF($B$8="Emerging Threat",'Compound Alert'!N181)))</f>
        <v>5</v>
      </c>
      <c r="I46" s="50">
        <f ca="1">ROUNDDOWN(G46,0)</f>
        <v>5</v>
      </c>
      <c r="J46" s="25" t="str">
        <f ca="1">IF(
   $B$8="Overall Alert",IF(
      'Compound Alert'!R181 &gt;= 7, "HIGH",IF(
         'Compound Alert'!R181 &gt;= 5, "MED","LOW")), IF(
            $B$8="Underlying Vulnerability", IF(
               'Compound Alert'!Y181 &gt;= 10, "HIGH",IF(
                  'Compound Alert'!Y181 &gt;= 7, "MED","LOW")),IF(
                     $B$8="Emerging Threat", IF(
                        'Compound Alert'!AF181 &gt;= 10, "HIGH",IF(
                            'Compound Alert'!AF181 &gt;= 7, "MED","LOW")))))</f>
        <v>LOW</v>
      </c>
      <c r="K46" s="25" t="str">
        <f ca="1">IF(
   $B$8="Overall Alert",IF(
      'Compound Alert'!S181 &gt;= 7, "HIGH",IF(
         'Compound Alert'!S181 &gt;= 5, "MED","LOW")), IF(
            $B$8="Underlying Vulnerability", IF(
               'Compound Alert'!Z181 &gt;= 10, "HIGH",IF(
                  'Compound Alert'!Z181 &gt;= 7, "MED","LOW")),IF(
                     $B$8="Emerging Threat", IF(
                        'Compound Alert'!AG181 &gt;= 10, "HIGH",IF(
                            'Compound Alert'!AG181 &gt;= 7, "MED","LOW")))))</f>
        <v>HIGH</v>
      </c>
      <c r="L46" s="25" t="str">
        <f ca="1">IF(
   $B$8="Overall Alert",IF(
      'Compound Alert'!T181 &gt;= 7, "HIGH",IF(
         'Compound Alert'!T181 &gt;= 5, "MED","LOW")), IF(
            $B$8="Underlying Vulnerability", IF(
               'Compound Alert'!AA181 &gt;= 10, "HIGH",IF(
                  'Compound Alert'!AA181 &gt;= 7, "MED","LOW")),IF(
                     $B$8="Emerging Threat", IF(
                        'Compound Alert'!AH181 &gt;= 10, "HIGH",IF(
                            'Compound Alert'!AH181 &gt;= 7, "MED","LOW")))))</f>
        <v>HIGH</v>
      </c>
      <c r="M46" s="25" t="str">
        <f ca="1">IF(
   $B$8="Overall Alert",IF(
      'Compound Alert'!U181 &gt;= 7, "HIGH",IF(
         'Compound Alert'!U181 &gt;= 5, "MED","LOW")), IF(
            $B$8="Underlying Vulnerability", IF(
               'Compound Alert'!AB181 &gt;= 10, "HIGH",IF(
                  'Compound Alert'!AB181 &gt;= 7, "MED","LOW")),IF(
                     $B$8="Emerging Threat", IF(
                        'Compound Alert'!AI181 &gt;= 10, "HIGH",IF(
                            'Compound Alert'!AI181 &gt;= 7, "MED","LOW")))))</f>
        <v>HIGH</v>
      </c>
      <c r="N46" s="25" t="str">
        <f ca="1">IF(
   $B$8="Overall Alert",IF(
      'Compound Alert'!V181 &gt;= 7, "HIGH",IF(
         'Compound Alert'!V181 &gt;= 5, "MED","LOW")), IF(
            $B$8="Underlying Vulnerability", IF(
               'Compound Alert'!AC181 &gt;= 10, "HIGH",IF(
                  'Compound Alert'!AC181 &gt;= 7, "MED","LOW")),IF(
                     $B$8="Emerging Threat", IF(
                        'Compound Alert'!AJ181 &gt;= 10, "HIGH",IF(
                            'Compound Alert'!AJ181 &gt;= 7, "MED","LOW")))))</f>
        <v>HIGH</v>
      </c>
      <c r="O46" s="25" t="str">
        <f ca="1">IF(
   $B$8="Overall Alert",IF(
      'Compound Alert'!W181 &gt;= 7, "HIGH",IF(
         'Compound Alert'!W181 &gt;= 5, "MED","LOW")), IF(
            $B$8="Underlying Vulnerability", IF(
               'Compound Alert'!AD181 &gt;= 10, "HIGH",IF(
                  'Compound Alert'!AD181 &gt;= 7, "MED","LOW")),IF(
                     $B$8="Emerging Threat", IF(
                        'Compound Alert'!AK181 &gt;= 10, "HIGH",IF(
                            'Compound Alert'!AK181 &gt;= 7, "MED","LOW")))))</f>
        <v>HIGH</v>
      </c>
      <c r="P46" s="25"/>
      <c r="Q46" s="26"/>
      <c r="R46" s="26"/>
      <c r="S46" s="21"/>
      <c r="T46" s="21"/>
      <c r="U46" s="21"/>
      <c r="V46" s="21"/>
      <c r="W46" s="21"/>
      <c r="X46" s="21"/>
      <c r="Y46" s="27"/>
      <c r="Z46" s="27"/>
      <c r="AA46" s="27"/>
      <c r="AB46" s="27"/>
      <c r="AC46" s="27"/>
      <c r="AD46" s="27"/>
      <c r="AE46" s="27"/>
      <c r="AF46" s="27"/>
      <c r="AJ46" s="21"/>
      <c r="AK46" s="21"/>
      <c r="AL46" s="21"/>
      <c r="AM46" s="21"/>
      <c r="AN46" s="21"/>
      <c r="AO46" s="21"/>
      <c r="AP46" s="21"/>
      <c r="AQ46" s="21"/>
      <c r="AR46" s="21"/>
      <c r="AS46" s="21"/>
      <c r="AT46" s="21"/>
      <c r="AU46" s="21"/>
      <c r="AV46" s="21"/>
      <c r="AW46" s="21"/>
      <c r="AX46" s="21"/>
    </row>
    <row r="47" spans="1:217" x14ac:dyDescent="0.2">
      <c r="A47" s="63">
        <v>6</v>
      </c>
      <c r="B47" s="20" t="str">
        <f>'Compound Alert'!B183</f>
        <v>South Sudan</v>
      </c>
      <c r="C47" s="20" t="str">
        <f>'Compound Alert'!C183</f>
        <v>SSD</v>
      </c>
      <c r="D47" s="20" t="str">
        <f>'Compound Alert'!D183</f>
        <v>SSF           Sub-Saharan Africa</v>
      </c>
      <c r="E47" s="20" t="str">
        <f>'Compound Alert'!E183</f>
        <v>IDA</v>
      </c>
      <c r="F47" s="217">
        <f ca="1">'Compound Alert'!F183</f>
        <v>178</v>
      </c>
      <c r="G47" s="22">
        <f ca="1">IF($B$8="Overall Alert",'Compound Alert'!G183,IF($B$8="Underlying Vulnerability",'Compound Alert'!J183,IF($B$8="Emerging Threat",'Compound Alert'!M183)))</f>
        <v>4</v>
      </c>
      <c r="H47" s="23">
        <f ca="1">IF($B$8="Overall Alert",'Compound Alert'!H183,IF($B$8="Underlying Vulnerability",'Compound Alert'!K183,IF($B$8="Emerging Threat",'Compound Alert'!N183)))</f>
        <v>4</v>
      </c>
      <c r="I47" s="50">
        <f ca="1">ROUNDDOWN(G47,0)</f>
        <v>4</v>
      </c>
      <c r="J47" s="25" t="str">
        <f ca="1">IF(
   $B$8="Overall Alert",IF(
      'Compound Alert'!R183 &gt;= 7, "HIGH",IF(
         'Compound Alert'!R183 &gt;= 5, "MED","LOW")), IF(
            $B$8="Underlying Vulnerability", IF(
               'Compound Alert'!Y183 &gt;= 10, "HIGH",IF(
                  'Compound Alert'!Y183 &gt;= 7, "MED","LOW")),IF(
                     $B$8="Emerging Threat", IF(
                        'Compound Alert'!AF183 &gt;= 10, "HIGH",IF(
                            'Compound Alert'!AF183 &gt;= 7, "MED","LOW")))))</f>
        <v>HIGH</v>
      </c>
      <c r="K47" s="25" t="str">
        <f ca="1">IF(
   $B$8="Overall Alert",IF(
      'Compound Alert'!S183 &gt;= 7, "HIGH",IF(
         'Compound Alert'!S183 &gt;= 5, "MED","LOW")), IF(
            $B$8="Underlying Vulnerability", IF(
               'Compound Alert'!Z183 &gt;= 10, "HIGH",IF(
                  'Compound Alert'!Z183 &gt;= 7, "MED","LOW")),IF(
                     $B$8="Emerging Threat", IF(
                        'Compound Alert'!AG183 &gt;= 10, "HIGH",IF(
                            'Compound Alert'!AG183 &gt;= 7, "MED","LOW")))))</f>
        <v>HIGH</v>
      </c>
      <c r="L47" s="25" t="e">
        <f ca="1">IF(
   $B$8="Overall Alert",IF(
      'Compound Alert'!T183 &gt;= 7, "HIGH",IF(
         'Compound Alert'!T183 &gt;= 5, "MED","LOW")), IF(
            $B$8="Underlying Vulnerability", IF(
               'Compound Alert'!AA183 &gt;= 10, "HIGH",IF(
                  'Compound Alert'!AA183 &gt;= 7, "MED","LOW")),IF(
                     $B$8="Emerging Threat", IF(
                        'Compound Alert'!AH183 &gt;= 10, "HIGH",IF(
                            'Compound Alert'!AH183 &gt;= 7, "MED","LOW")))))</f>
        <v>#N/A</v>
      </c>
      <c r="M47" s="25" t="str">
        <f ca="1">IF(
   $B$8="Overall Alert",IF(
      'Compound Alert'!U183 &gt;= 7, "HIGH",IF(
         'Compound Alert'!U183 &gt;= 5, "MED","LOW")), IF(
            $B$8="Underlying Vulnerability", IF(
               'Compound Alert'!AB183 &gt;= 10, "HIGH",IF(
                  'Compound Alert'!AB183 &gt;= 7, "MED","LOW")),IF(
                     $B$8="Emerging Threat", IF(
                        'Compound Alert'!AI183 &gt;= 10, "HIGH",IF(
                            'Compound Alert'!AI183 &gt;= 7, "MED","LOW")))))</f>
        <v>HIGH</v>
      </c>
      <c r="N47" s="25" t="str">
        <f ca="1">IF(
   $B$8="Overall Alert",IF(
      'Compound Alert'!V183 &gt;= 7, "HIGH",IF(
         'Compound Alert'!V183 &gt;= 5, "MED","LOW")), IF(
            $B$8="Underlying Vulnerability", IF(
               'Compound Alert'!AC183 &gt;= 10, "HIGH",IF(
                  'Compound Alert'!AC183 &gt;= 7, "MED","LOW")),IF(
                     $B$8="Emerging Threat", IF(
                        'Compound Alert'!AJ183 &gt;= 10, "HIGH",IF(
                            'Compound Alert'!AJ183 &gt;= 7, "MED","LOW")))))</f>
        <v>HIGH</v>
      </c>
      <c r="O47" s="25" t="str">
        <f ca="1">IF(
   $B$8="Overall Alert",IF(
      'Compound Alert'!W183 &gt;= 7, "HIGH",IF(
         'Compound Alert'!W183 &gt;= 5, "MED","LOW")), IF(
            $B$8="Underlying Vulnerability", IF(
               'Compound Alert'!AD183 &gt;= 10, "HIGH",IF(
                  'Compound Alert'!AD183 &gt;= 7, "MED","LOW")),IF(
                     $B$8="Emerging Threat", IF(
                        'Compound Alert'!AK183 &gt;= 10, "HIGH",IF(
                            'Compound Alert'!AK183 &gt;= 7, "MED","LOW")))))</f>
        <v>LOW</v>
      </c>
      <c r="P47" s="25"/>
      <c r="Q47" s="26"/>
      <c r="R47" s="26"/>
      <c r="S47" s="21"/>
      <c r="T47" s="21"/>
      <c r="U47" s="21"/>
      <c r="V47" s="21"/>
      <c r="W47" s="21"/>
      <c r="X47" s="21"/>
      <c r="Y47" s="27"/>
      <c r="Z47" s="27"/>
      <c r="AA47" s="27"/>
      <c r="AB47" s="27"/>
      <c r="AC47" s="27"/>
      <c r="AD47" s="27"/>
      <c r="AE47" s="27"/>
      <c r="AF47" s="27"/>
      <c r="AJ47" s="21"/>
      <c r="AK47" s="21"/>
      <c r="AL47" s="21"/>
      <c r="AM47" s="21"/>
      <c r="AN47" s="21"/>
      <c r="AO47" s="21"/>
      <c r="AP47" s="21"/>
      <c r="AQ47" s="21"/>
      <c r="AR47" s="21"/>
      <c r="AS47" s="21"/>
      <c r="AT47" s="21"/>
      <c r="AU47" s="21"/>
      <c r="AV47" s="21"/>
      <c r="AW47" s="21"/>
      <c r="AX47" s="21"/>
    </row>
    <row r="48" spans="1:217" x14ac:dyDescent="0.2">
      <c r="A48" s="63">
        <v>7</v>
      </c>
      <c r="B48" s="20" t="str">
        <f>'Compound Alert'!B223</f>
        <v>Zimbabwe</v>
      </c>
      <c r="C48" s="20" t="str">
        <f>'Compound Alert'!C223</f>
        <v>ZWE</v>
      </c>
      <c r="D48" s="20" t="str">
        <f>'Compound Alert'!D223</f>
        <v>SSF           Sub-Saharan Africa</v>
      </c>
      <c r="E48" s="20" t="str">
        <f>'Compound Alert'!E223</f>
        <v>Blend</v>
      </c>
      <c r="F48" s="217">
        <f>'Compound Alert'!F223</f>
        <v>0</v>
      </c>
      <c r="G48" s="22">
        <f ca="1">IF($B$8="Overall Alert",'Compound Alert'!G223,IF($B$8="Underlying Vulnerability",'Compound Alert'!J223,IF($B$8="Emerging Threat",'Compound Alert'!M223)))</f>
        <v>4</v>
      </c>
      <c r="H48" s="23">
        <f ca="1">IF($B$8="Overall Alert",'Compound Alert'!H223,IF($B$8="Underlying Vulnerability",'Compound Alert'!K223,IF($B$8="Emerging Threat",'Compound Alert'!N223)))</f>
        <v>4</v>
      </c>
      <c r="I48" s="50">
        <f ca="1">ROUNDDOWN(G48,0)</f>
        <v>4</v>
      </c>
      <c r="J48" s="25" t="str">
        <f ca="1">IF(
   $B$8="Overall Alert",IF(
      'Compound Alert'!R223 &gt;= 7, "HIGH",IF(
         'Compound Alert'!R223 &gt;= 5, "MED","LOW")), IF(
            $B$8="Underlying Vulnerability", IF(
               'Compound Alert'!Y223 &gt;= 10, "HIGH",IF(
                  'Compound Alert'!Y223 &gt;= 7, "MED","LOW")),IF(
                     $B$8="Emerging Threat", IF(
                        'Compound Alert'!AF223 &gt;= 10, "HIGH",IF(
                            'Compound Alert'!AF223 &gt;= 7, "MED","LOW")))))</f>
        <v>HIGH</v>
      </c>
      <c r="K48" s="25" t="str">
        <f ca="1">IF(
   $B$8="Overall Alert",IF(
      'Compound Alert'!S223 &gt;= 7, "HIGH",IF(
         'Compound Alert'!S223 &gt;= 5, "MED","LOW")), IF(
            $B$8="Underlying Vulnerability", IF(
               'Compound Alert'!Z223 &gt;= 10, "HIGH",IF(
                  'Compound Alert'!Z223 &gt;= 7, "MED","LOW")),IF(
                     $B$8="Emerging Threat", IF(
                        'Compound Alert'!AG223 &gt;= 10, "HIGH",IF(
                            'Compound Alert'!AG223 &gt;= 7, "MED","LOW")))))</f>
        <v>LOW</v>
      </c>
      <c r="L48" s="25" t="str">
        <f ca="1">IF(
   $B$8="Overall Alert",IF(
      'Compound Alert'!T223 &gt;= 7, "HIGH",IF(
         'Compound Alert'!T223 &gt;= 5, "MED","LOW")), IF(
            $B$8="Underlying Vulnerability", IF(
               'Compound Alert'!AA223 &gt;= 10, "HIGH",IF(
                  'Compound Alert'!AA223 &gt;= 7, "MED","LOW")),IF(
                     $B$8="Emerging Threat", IF(
                        'Compound Alert'!AH223 &gt;= 10, "HIGH",IF(
                            'Compound Alert'!AH223 &gt;= 7, "MED","LOW")))))</f>
        <v>HIGH</v>
      </c>
      <c r="M48" s="25" t="str">
        <f ca="1">IF(
   $B$8="Overall Alert",IF(
      'Compound Alert'!U223 &gt;= 7, "HIGH",IF(
         'Compound Alert'!U223 &gt;= 5, "MED","LOW")), IF(
            $B$8="Underlying Vulnerability", IF(
               'Compound Alert'!AB223 &gt;= 10, "HIGH",IF(
                  'Compound Alert'!AB223 &gt;= 7, "MED","LOW")),IF(
                     $B$8="Emerging Threat", IF(
                        'Compound Alert'!AI223 &gt;= 10, "HIGH",IF(
                            'Compound Alert'!AI223 &gt;= 7, "MED","LOW")))))</f>
        <v>LOW</v>
      </c>
      <c r="N48" s="25" t="str">
        <f ca="1">IF(
   $B$8="Overall Alert",IF(
      'Compound Alert'!V223 &gt;= 7, "HIGH",IF(
         'Compound Alert'!V223 &gt;= 5, "MED","LOW")), IF(
            $B$8="Underlying Vulnerability", IF(
               'Compound Alert'!AC223 &gt;= 10, "HIGH",IF(
                  'Compound Alert'!AC223 &gt;= 7, "MED","LOW")),IF(
                     $B$8="Emerging Threat", IF(
                        'Compound Alert'!AJ223 &gt;= 10, "HIGH",IF(
                            'Compound Alert'!AJ223 &gt;= 7, "MED","LOW")))))</f>
        <v>HIGH</v>
      </c>
      <c r="O48" s="25" t="str">
        <f ca="1">IF(
   $B$8="Overall Alert",IF(
      'Compound Alert'!W223 &gt;= 7, "HIGH",IF(
         'Compound Alert'!W223 &gt;= 5, "MED","LOW")), IF(
            $B$8="Underlying Vulnerability", IF(
               'Compound Alert'!AD223 &gt;= 10, "HIGH",IF(
                  'Compound Alert'!AD223 &gt;= 7, "MED","LOW")),IF(
                     $B$8="Emerging Threat", IF(
                        'Compound Alert'!AK223 &gt;= 10, "HIGH",IF(
                            'Compound Alert'!AK223 &gt;= 7, "MED","LOW")))))</f>
        <v>HIGH</v>
      </c>
      <c r="P48" s="25"/>
      <c r="Q48" s="26"/>
      <c r="R48" s="26"/>
      <c r="S48" s="21"/>
      <c r="T48" s="21"/>
      <c r="U48" s="21"/>
      <c r="V48" s="21"/>
      <c r="W48" s="21"/>
      <c r="X48" s="21"/>
      <c r="Y48" s="27"/>
      <c r="Z48" s="27"/>
      <c r="AA48" s="27"/>
      <c r="AB48" s="27"/>
      <c r="AC48" s="27"/>
      <c r="AD48" s="27"/>
      <c r="AE48" s="27"/>
      <c r="AF48" s="27"/>
      <c r="AJ48" s="21"/>
      <c r="AK48" s="21"/>
      <c r="AL48" s="21"/>
      <c r="AM48" s="21"/>
      <c r="AN48" s="21"/>
      <c r="AO48" s="21"/>
      <c r="AP48" s="21"/>
      <c r="AQ48" s="21"/>
      <c r="AR48" s="21"/>
      <c r="AS48" s="21"/>
      <c r="AT48" s="21"/>
      <c r="AU48" s="21"/>
      <c r="AV48" s="21"/>
      <c r="AW48" s="21"/>
      <c r="AX48" s="21"/>
    </row>
    <row r="49" spans="1:50" x14ac:dyDescent="0.2">
      <c r="A49" s="63">
        <v>8</v>
      </c>
      <c r="B49" s="20" t="str">
        <f>'Compound Alert'!B148</f>
        <v>Nigeria</v>
      </c>
      <c r="C49" s="20" t="str">
        <f>'Compound Alert'!C148</f>
        <v>NGA</v>
      </c>
      <c r="D49" s="20" t="str">
        <f>'Compound Alert'!D148</f>
        <v>SSF           Sub-Saharan Africa</v>
      </c>
      <c r="E49" s="20" t="str">
        <f>'Compound Alert'!E148</f>
        <v>Blend</v>
      </c>
      <c r="F49" s="217">
        <f ca="1">'Compound Alert'!F148</f>
        <v>143</v>
      </c>
      <c r="G49" s="22">
        <f ca="1">IF($B$8="Overall Alert",'Compound Alert'!G148,IF($B$8="Underlying Vulnerability",'Compound Alert'!J148,IF($B$8="Emerging Threat",'Compound Alert'!M148)))</f>
        <v>4</v>
      </c>
      <c r="H49" s="23">
        <f ca="1">IF($B$8="Overall Alert",'Compound Alert'!H148,IF($B$8="Underlying Vulnerability",'Compound Alert'!K148,IF($B$8="Emerging Threat",'Compound Alert'!N148)))</f>
        <v>4</v>
      </c>
      <c r="I49" s="50">
        <f ca="1">ROUNDDOWN(G49,0)</f>
        <v>4</v>
      </c>
      <c r="J49" s="25" t="str">
        <f ca="1">IF(
   $B$8="Overall Alert",IF(
      'Compound Alert'!R148 &gt;= 7, "HIGH",IF(
         'Compound Alert'!R148 &gt;= 5, "MED","LOW")), IF(
            $B$8="Underlying Vulnerability", IF(
               'Compound Alert'!Y148 &gt;= 10, "HIGH",IF(
                  'Compound Alert'!Y148 &gt;= 7, "MED","LOW")),IF(
                     $B$8="Emerging Threat", IF(
                        'Compound Alert'!AF148 &gt;= 10, "HIGH",IF(
                            'Compound Alert'!AF148 &gt;= 7, "MED","LOW")))))</f>
        <v>HIGH</v>
      </c>
      <c r="K49" s="25" t="str">
        <f ca="1">IF(
   $B$8="Overall Alert",IF(
      'Compound Alert'!S148 &gt;= 7, "HIGH",IF(
         'Compound Alert'!S148 &gt;= 5, "MED","LOW")), IF(
            $B$8="Underlying Vulnerability", IF(
               'Compound Alert'!Z148 &gt;= 10, "HIGH",IF(
                  'Compound Alert'!Z148 &gt;= 7, "MED","LOW")),IF(
                     $B$8="Emerging Threat", IF(
                        'Compound Alert'!AG148 &gt;= 10, "HIGH",IF(
                            'Compound Alert'!AG148 &gt;= 7, "MED","LOW")))))</f>
        <v>HIGH</v>
      </c>
      <c r="L49" s="25" t="str">
        <f ca="1">IF(
   $B$8="Overall Alert",IF(
      'Compound Alert'!T148 &gt;= 7, "HIGH",IF(
         'Compound Alert'!T148 &gt;= 5, "MED","LOW")), IF(
            $B$8="Underlying Vulnerability", IF(
               'Compound Alert'!AA148 &gt;= 10, "HIGH",IF(
                  'Compound Alert'!AA148 &gt;= 7, "MED","LOW")),IF(
                     $B$8="Emerging Threat", IF(
                        'Compound Alert'!AH148 &gt;= 10, "HIGH",IF(
                            'Compound Alert'!AH148 &gt;= 7, "MED","LOW")))))</f>
        <v>HIGH</v>
      </c>
      <c r="M49" s="25" t="str">
        <f ca="1">IF(
   $B$8="Overall Alert",IF(
      'Compound Alert'!U148 &gt;= 7, "HIGH",IF(
         'Compound Alert'!U148 &gt;= 5, "MED","LOW")), IF(
            $B$8="Underlying Vulnerability", IF(
               'Compound Alert'!AB148 &gt;= 10, "HIGH",IF(
                  'Compound Alert'!AB148 &gt;= 7, "MED","LOW")),IF(
                     $B$8="Emerging Threat", IF(
                        'Compound Alert'!AI148 &gt;= 10, "HIGH",IF(
                            'Compound Alert'!AI148 &gt;= 7, "MED","LOW")))))</f>
        <v>LOW</v>
      </c>
      <c r="N49" s="25" t="str">
        <f ca="1">IF(
   $B$8="Overall Alert",IF(
      'Compound Alert'!V148 &gt;= 7, "HIGH",IF(
         'Compound Alert'!V148 &gt;= 5, "MED","LOW")), IF(
            $B$8="Underlying Vulnerability", IF(
               'Compound Alert'!AC148 &gt;= 10, "HIGH",IF(
                  'Compound Alert'!AC148 &gt;= 7, "MED","LOW")),IF(
                     $B$8="Emerging Threat", IF(
                        'Compound Alert'!AJ148 &gt;= 10, "HIGH",IF(
                            'Compound Alert'!AJ148 &gt;= 7, "MED","LOW")))))</f>
        <v>LOW</v>
      </c>
      <c r="O49" s="25" t="str">
        <f ca="1">IF(
   $B$8="Overall Alert",IF(
      'Compound Alert'!W148 &gt;= 7, "HIGH",IF(
         'Compound Alert'!W148 &gt;= 5, "MED","LOW")), IF(
            $B$8="Underlying Vulnerability", IF(
               'Compound Alert'!AD148 &gt;= 10, "HIGH",IF(
                  'Compound Alert'!AD148 &gt;= 7, "MED","LOW")),IF(
                     $B$8="Emerging Threat", IF(
                        'Compound Alert'!AK148 &gt;= 10, "HIGH",IF(
                            'Compound Alert'!AK148 &gt;= 7, "MED","LOW")))))</f>
        <v>HIGH</v>
      </c>
      <c r="P49" s="25"/>
      <c r="Q49" s="26"/>
      <c r="R49" s="26"/>
      <c r="S49" s="21"/>
      <c r="T49" s="21"/>
      <c r="U49" s="21"/>
      <c r="V49" s="21"/>
      <c r="W49" s="21"/>
      <c r="X49" s="21"/>
      <c r="Y49" s="27"/>
      <c r="Z49" s="27"/>
      <c r="AA49" s="27"/>
      <c r="AB49" s="27"/>
      <c r="AC49" s="27"/>
      <c r="AD49" s="27"/>
      <c r="AE49" s="27"/>
      <c r="AF49" s="27"/>
      <c r="AJ49" s="21"/>
      <c r="AK49" s="21"/>
      <c r="AL49" s="21"/>
      <c r="AM49" s="21"/>
      <c r="AN49" s="21"/>
      <c r="AO49" s="21"/>
      <c r="AP49" s="21"/>
      <c r="AQ49" s="21"/>
      <c r="AR49" s="21"/>
      <c r="AS49" s="21"/>
      <c r="AT49" s="21"/>
      <c r="AU49" s="21"/>
      <c r="AV49" s="21"/>
      <c r="AW49" s="21"/>
      <c r="AX49" s="21"/>
    </row>
    <row r="50" spans="1:50" x14ac:dyDescent="0.2">
      <c r="A50" s="63">
        <v>9</v>
      </c>
      <c r="B50" s="20" t="str">
        <f>'Compound Alert'!B31</f>
        <v>Bolivia</v>
      </c>
      <c r="C50" s="20" t="str">
        <f>'Compound Alert'!C31</f>
        <v>BOL</v>
      </c>
      <c r="D50" s="20" t="str">
        <f>'Compound Alert'!D31</f>
        <v>LCN           Latin America &amp; Caribbean</v>
      </c>
      <c r="E50" s="20" t="str">
        <f>'Compound Alert'!E31</f>
        <v>IBRD</v>
      </c>
      <c r="F50" s="217">
        <f ca="1">'Compound Alert'!F31</f>
        <v>26</v>
      </c>
      <c r="G50" s="22">
        <f ca="1">IF($B$8="Overall Alert",'Compound Alert'!G31,IF($B$8="Underlying Vulnerability",'Compound Alert'!J31,IF($B$8="Emerging Threat",'Compound Alert'!M31)))</f>
        <v>2.5</v>
      </c>
      <c r="H50" s="23">
        <f ca="1">IF($B$8="Overall Alert",'Compound Alert'!H31,IF($B$8="Underlying Vulnerability",'Compound Alert'!K31,IF($B$8="Emerging Threat",'Compound Alert'!N31)))</f>
        <v>2.5</v>
      </c>
      <c r="I50" s="50">
        <f ca="1">ROUNDDOWN(G50,0)</f>
        <v>2</v>
      </c>
      <c r="J50" s="25" t="str">
        <f ca="1">IF(
   $B$8="Overall Alert",IF(
      'Compound Alert'!R31 &gt;= 7, "HIGH",IF(
         'Compound Alert'!R31 &gt;= 5, "MED","LOW")), IF(
            $B$8="Underlying Vulnerability", IF(
               'Compound Alert'!Y31 &gt;= 10, "HIGH",IF(
                  'Compound Alert'!Y31 &gt;= 7, "MED","LOW")),IF(
                     $B$8="Emerging Threat", IF(
                        'Compound Alert'!AF31 &gt;= 10, "HIGH",IF(
                            'Compound Alert'!AF31 &gt;= 7, "MED","LOW")))))</f>
        <v>HIGH</v>
      </c>
      <c r="K50" s="25" t="str">
        <f ca="1">IF(
   $B$8="Overall Alert",IF(
      'Compound Alert'!S31 &gt;= 7, "HIGH",IF(
         'Compound Alert'!S31 &gt;= 5, "MED","LOW")), IF(
            $B$8="Underlying Vulnerability", IF(
               'Compound Alert'!Z31 &gt;= 10, "HIGH",IF(
                  'Compound Alert'!Z31 &gt;= 7, "MED","LOW")),IF(
                     $B$8="Emerging Threat", IF(
                        'Compound Alert'!AG31 &gt;= 10, "HIGH",IF(
                            'Compound Alert'!AG31 &gt;= 7, "MED","LOW")))))</f>
        <v>LOW</v>
      </c>
      <c r="L50" s="25" t="str">
        <f ca="1">IF(
   $B$8="Overall Alert",IF(
      'Compound Alert'!T31 &gt;= 7, "HIGH",IF(
         'Compound Alert'!T31 &gt;= 5, "MED","LOW")), IF(
            $B$8="Underlying Vulnerability", IF(
               'Compound Alert'!AA31 &gt;= 10, "HIGH",IF(
                  'Compound Alert'!AA31 &gt;= 7, "MED","LOW")),IF(
                     $B$8="Emerging Threat", IF(
                        'Compound Alert'!AH31 &gt;= 10, "HIGH",IF(
                            'Compound Alert'!AH31 &gt;= 7, "MED","LOW")))))</f>
        <v>HIGH</v>
      </c>
      <c r="M50" s="25" t="str">
        <f ca="1">IF(
   $B$8="Overall Alert",IF(
      'Compound Alert'!U31 &gt;= 7, "HIGH",IF(
         'Compound Alert'!U31 &gt;= 5, "MED","LOW")), IF(
            $B$8="Underlying Vulnerability", IF(
               'Compound Alert'!AB31 &gt;= 10, "HIGH",IF(
                  'Compound Alert'!AB31 &gt;= 7, "MED","LOW")),IF(
                     $B$8="Emerging Threat", IF(
                        'Compound Alert'!AI31 &gt;= 10, "HIGH",IF(
                            'Compound Alert'!AI31 &gt;= 7, "MED","LOW")))))</f>
        <v>MED</v>
      </c>
      <c r="N50" s="25" t="str">
        <f ca="1">IF(
   $B$8="Overall Alert",IF(
      'Compound Alert'!V31 &gt;= 7, "HIGH",IF(
         'Compound Alert'!V31 &gt;= 5, "MED","LOW")), IF(
            $B$8="Underlying Vulnerability", IF(
               'Compound Alert'!AC31 &gt;= 10, "HIGH",IF(
                  'Compound Alert'!AC31 &gt;= 7, "MED","LOW")),IF(
                     $B$8="Emerging Threat", IF(
                        'Compound Alert'!AJ31 &gt;= 10, "HIGH",IF(
                            'Compound Alert'!AJ31 &gt;= 7, "MED","LOW")))))</f>
        <v>LOW</v>
      </c>
      <c r="O50" s="25" t="str">
        <f ca="1">IF(
   $B$8="Overall Alert",IF(
      'Compound Alert'!W31 &gt;= 7, "HIGH",IF(
         'Compound Alert'!W31 &gt;= 5, "MED","LOW")), IF(
            $B$8="Underlying Vulnerability", IF(
               'Compound Alert'!AD31 &gt;= 10, "HIGH",IF(
                  'Compound Alert'!AD31 &gt;= 7, "MED","LOW")),IF(
                     $B$8="Emerging Threat", IF(
                        'Compound Alert'!AK31 &gt;= 10, "HIGH",IF(
                            'Compound Alert'!AK31 &gt;= 7, "MED","LOW")))))</f>
        <v>LOW</v>
      </c>
      <c r="P50" s="25"/>
      <c r="Q50" s="26"/>
      <c r="R50" s="26"/>
      <c r="S50" s="21"/>
      <c r="T50" s="21"/>
      <c r="U50" s="21"/>
      <c r="V50" s="21"/>
      <c r="W50" s="21"/>
      <c r="X50" s="21"/>
      <c r="Y50" s="27"/>
      <c r="Z50" s="27"/>
      <c r="AA50" s="27"/>
      <c r="AB50" s="27"/>
      <c r="AC50" s="27"/>
      <c r="AD50" s="27"/>
      <c r="AE50" s="27"/>
      <c r="AF50" s="27"/>
      <c r="AJ50" s="21"/>
      <c r="AK50" s="21"/>
      <c r="AL50" s="21"/>
      <c r="AM50" s="21"/>
      <c r="AN50" s="21"/>
      <c r="AO50" s="21"/>
      <c r="AP50" s="21"/>
      <c r="AQ50" s="21"/>
      <c r="AR50" s="21"/>
      <c r="AS50" s="21"/>
      <c r="AT50" s="21"/>
      <c r="AU50" s="21"/>
      <c r="AV50" s="21"/>
      <c r="AW50" s="21"/>
      <c r="AX50" s="21"/>
    </row>
    <row r="51" spans="1:50" x14ac:dyDescent="0.2">
      <c r="A51" s="63">
        <v>10</v>
      </c>
      <c r="B51" s="20" t="str">
        <f>'Compound Alert'!B143</f>
        <v>Malawi</v>
      </c>
      <c r="C51" s="20" t="str">
        <f>'Compound Alert'!C143</f>
        <v>MWI</v>
      </c>
      <c r="D51" s="20" t="str">
        <f>'Compound Alert'!D143</f>
        <v>SSF           Sub-Saharan Africa</v>
      </c>
      <c r="E51" s="20" t="str">
        <f>'Compound Alert'!E143</f>
        <v>IDA</v>
      </c>
      <c r="F51" s="217">
        <f ca="1">'Compound Alert'!F143</f>
        <v>138</v>
      </c>
      <c r="G51" s="22">
        <f ca="1">IF($B$8="Overall Alert",'Compound Alert'!G143,IF($B$8="Underlying Vulnerability",'Compound Alert'!J143,IF($B$8="Emerging Threat",'Compound Alert'!M143)))</f>
        <v>4</v>
      </c>
      <c r="H51" s="23">
        <f ca="1">IF($B$8="Overall Alert",'Compound Alert'!H143,IF($B$8="Underlying Vulnerability",'Compound Alert'!K143,IF($B$8="Emerging Threat",'Compound Alert'!N143)))</f>
        <v>4</v>
      </c>
      <c r="I51" s="50">
        <f ca="1">ROUNDDOWN(G51,0)</f>
        <v>4</v>
      </c>
      <c r="J51" s="25" t="str">
        <f ca="1">IF(
   $B$8="Overall Alert",IF(
      'Compound Alert'!R143 &gt;= 7, "HIGH",IF(
         'Compound Alert'!R143 &gt;= 5, "MED","LOW")), IF(
            $B$8="Underlying Vulnerability", IF(
               'Compound Alert'!Y143 &gt;= 10, "HIGH",IF(
                  'Compound Alert'!Y143 &gt;= 7, "MED","LOW")),IF(
                     $B$8="Emerging Threat", IF(
                        'Compound Alert'!AF143 &gt;= 10, "HIGH",IF(
                            'Compound Alert'!AF143 &gt;= 7, "MED","LOW")))))</f>
        <v>LOW</v>
      </c>
      <c r="K51" s="25" t="str">
        <f ca="1">IF(
   $B$8="Overall Alert",IF(
      'Compound Alert'!S143 &gt;= 7, "HIGH",IF(
         'Compound Alert'!S143 &gt;= 5, "MED","LOW")), IF(
            $B$8="Underlying Vulnerability", IF(
               'Compound Alert'!Z143 &gt;= 10, "HIGH",IF(
                  'Compound Alert'!Z143 &gt;= 7, "MED","LOW")),IF(
                     $B$8="Emerging Threat", IF(
                        'Compound Alert'!AG143 &gt;= 10, "HIGH",IF(
                            'Compound Alert'!AG143 &gt;= 7, "MED","LOW")))))</f>
        <v>MED</v>
      </c>
      <c r="L51" s="25" t="str">
        <f ca="1">IF(
   $B$8="Overall Alert",IF(
      'Compound Alert'!T143 &gt;= 7, "HIGH",IF(
         'Compound Alert'!T143 &gt;= 5, "MED","LOW")), IF(
            $B$8="Underlying Vulnerability", IF(
               'Compound Alert'!AA143 &gt;= 10, "HIGH",IF(
                  'Compound Alert'!AA143 &gt;= 7, "MED","LOW")),IF(
                     $B$8="Emerging Threat", IF(
                        'Compound Alert'!AH143 &gt;= 10, "HIGH",IF(
                            'Compound Alert'!AH143 &gt;= 7, "MED","LOW")))))</f>
        <v>HIGH</v>
      </c>
      <c r="M51" s="25" t="str">
        <f ca="1">IF(
   $B$8="Overall Alert",IF(
      'Compound Alert'!U143 &gt;= 7, "HIGH",IF(
         'Compound Alert'!U143 &gt;= 5, "MED","LOW")), IF(
            $B$8="Underlying Vulnerability", IF(
               'Compound Alert'!AB143 &gt;= 10, "HIGH",IF(
                  'Compound Alert'!AB143 &gt;= 7, "MED","LOW")),IF(
                     $B$8="Emerging Threat", IF(
                        'Compound Alert'!AI143 &gt;= 10, "HIGH",IF(
                            'Compound Alert'!AI143 &gt;= 7, "MED","LOW")))))</f>
        <v>HIGH</v>
      </c>
      <c r="N51" s="25" t="str">
        <f ca="1">IF(
   $B$8="Overall Alert",IF(
      'Compound Alert'!V143 &gt;= 7, "HIGH",IF(
         'Compound Alert'!V143 &gt;= 5, "MED","LOW")), IF(
            $B$8="Underlying Vulnerability", IF(
               'Compound Alert'!AC143 &gt;= 10, "HIGH",IF(
                  'Compound Alert'!AC143 &gt;= 7, "MED","LOW")),IF(
                     $B$8="Emerging Threat", IF(
                        'Compound Alert'!AJ143 &gt;= 10, "HIGH",IF(
                            'Compound Alert'!AJ143 &gt;= 7, "MED","LOW")))))</f>
        <v>HIGH</v>
      </c>
      <c r="O51" s="25" t="str">
        <f ca="1">IF(
   $B$8="Overall Alert",IF(
      'Compound Alert'!W143 &gt;= 7, "HIGH",IF(
         'Compound Alert'!W143 &gt;= 5, "MED","LOW")), IF(
            $B$8="Underlying Vulnerability", IF(
               'Compound Alert'!AD143 &gt;= 10, "HIGH",IF(
                  'Compound Alert'!AD143 &gt;= 7, "MED","LOW")),IF(
                     $B$8="Emerging Threat", IF(
                        'Compound Alert'!AK143 &gt;= 10, "HIGH",IF(
                            'Compound Alert'!AK143 &gt;= 7, "MED","LOW")))))</f>
        <v>MED</v>
      </c>
      <c r="P51" s="25"/>
      <c r="Q51" s="26"/>
      <c r="R51" s="26"/>
      <c r="S51" s="21"/>
      <c r="T51" s="21"/>
      <c r="U51" s="21"/>
      <c r="V51" s="21"/>
      <c r="W51" s="21"/>
      <c r="X51" s="21"/>
      <c r="Y51" s="27"/>
      <c r="Z51" s="27"/>
      <c r="AA51" s="27"/>
      <c r="AB51" s="27"/>
      <c r="AC51" s="27"/>
      <c r="AD51" s="27"/>
      <c r="AE51" s="27"/>
      <c r="AF51" s="27"/>
      <c r="AJ51" s="21"/>
      <c r="AK51" s="21"/>
      <c r="AL51" s="21"/>
      <c r="AM51" s="21"/>
      <c r="AN51" s="21"/>
      <c r="AO51" s="21"/>
      <c r="AP51" s="21"/>
      <c r="AQ51" s="21"/>
      <c r="AR51" s="21"/>
      <c r="AS51" s="21"/>
      <c r="AT51" s="21"/>
      <c r="AU51" s="21"/>
      <c r="AV51" s="21"/>
      <c r="AW51" s="21"/>
      <c r="AX51" s="21"/>
    </row>
    <row r="52" spans="1:50" x14ac:dyDescent="0.2">
      <c r="A52" s="63">
        <v>11</v>
      </c>
      <c r="B52" s="20" t="str">
        <f>'Compound Alert'!B156</f>
        <v>Pakistan</v>
      </c>
      <c r="C52" s="20" t="str">
        <f>'Compound Alert'!C156</f>
        <v>PAK</v>
      </c>
      <c r="D52" s="20" t="str">
        <f>'Compound Alert'!D156</f>
        <v>SAS           South Asia</v>
      </c>
      <c r="E52" s="20" t="str">
        <f>'Compound Alert'!E156</f>
        <v>Blend</v>
      </c>
      <c r="F52" s="217">
        <f ca="1">'Compound Alert'!F156</f>
        <v>151</v>
      </c>
      <c r="G52" s="22">
        <f ca="1">IF($B$8="Overall Alert",'Compound Alert'!G156,IF($B$8="Underlying Vulnerability",'Compound Alert'!J156,IF($B$8="Emerging Threat",'Compound Alert'!M156)))</f>
        <v>3</v>
      </c>
      <c r="H52" s="23">
        <f ca="1">IF($B$8="Overall Alert",'Compound Alert'!H156,IF($B$8="Underlying Vulnerability",'Compound Alert'!K156,IF($B$8="Emerging Threat",'Compound Alert'!N156)))</f>
        <v>3</v>
      </c>
      <c r="I52" s="50">
        <f ca="1">ROUNDDOWN(G52,0)</f>
        <v>3</v>
      </c>
      <c r="J52" s="25" t="str">
        <f ca="1">IF(
   $B$8="Overall Alert",IF(
      'Compound Alert'!R156 &gt;= 7, "HIGH",IF(
         'Compound Alert'!R156 &gt;= 5, "MED","LOW")), IF(
            $B$8="Underlying Vulnerability", IF(
               'Compound Alert'!Y156 &gt;= 10, "HIGH",IF(
                  'Compound Alert'!Y156 &gt;= 7, "MED","LOW")),IF(
                     $B$8="Emerging Threat", IF(
                        'Compound Alert'!AF156 &gt;= 10, "HIGH",IF(
                            'Compound Alert'!AF156 &gt;= 7, "MED","LOW")))))</f>
        <v>LOW</v>
      </c>
      <c r="K52" s="25" t="str">
        <f ca="1">IF(
   $B$8="Overall Alert",IF(
      'Compound Alert'!S156 &gt;= 7, "HIGH",IF(
         'Compound Alert'!S156 &gt;= 5, "MED","LOW")), IF(
            $B$8="Underlying Vulnerability", IF(
               'Compound Alert'!Z156 &gt;= 10, "HIGH",IF(
                  'Compound Alert'!Z156 &gt;= 7, "MED","LOW")),IF(
                     $B$8="Emerging Threat", IF(
                        'Compound Alert'!AG156 &gt;= 10, "HIGH",IF(
                            'Compound Alert'!AG156 &gt;= 7, "MED","LOW")))))</f>
        <v>HIGH</v>
      </c>
      <c r="L52" s="25" t="str">
        <f ca="1">IF(
   $B$8="Overall Alert",IF(
      'Compound Alert'!T156 &gt;= 7, "HIGH",IF(
         'Compound Alert'!T156 &gt;= 5, "MED","LOW")), IF(
            $B$8="Underlying Vulnerability", IF(
               'Compound Alert'!AA156 &gt;= 10, "HIGH",IF(
                  'Compound Alert'!AA156 &gt;= 7, "MED","LOW")),IF(
                     $B$8="Emerging Threat", IF(
                        'Compound Alert'!AH156 &gt;= 10, "HIGH",IF(
                            'Compound Alert'!AH156 &gt;= 7, "MED","LOW")))))</f>
        <v>HIGH</v>
      </c>
      <c r="M52" s="25" t="str">
        <f ca="1">IF(
   $B$8="Overall Alert",IF(
      'Compound Alert'!U156 &gt;= 7, "HIGH",IF(
         'Compound Alert'!U156 &gt;= 5, "MED","LOW")), IF(
            $B$8="Underlying Vulnerability", IF(
               'Compound Alert'!AB156 &gt;= 10, "HIGH",IF(
                  'Compound Alert'!AB156 &gt;= 7, "MED","LOW")),IF(
                     $B$8="Emerging Threat", IF(
                        'Compound Alert'!AI156 &gt;= 10, "HIGH",IF(
                            'Compound Alert'!AI156 &gt;= 7, "MED","LOW")))))</f>
        <v>LOW</v>
      </c>
      <c r="N52" s="25" t="str">
        <f ca="1">IF(
   $B$8="Overall Alert",IF(
      'Compound Alert'!V156 &gt;= 7, "HIGH",IF(
         'Compound Alert'!V156 &gt;= 5, "MED","LOW")), IF(
            $B$8="Underlying Vulnerability", IF(
               'Compound Alert'!AC156 &gt;= 10, "HIGH",IF(
                  'Compound Alert'!AC156 &gt;= 7, "MED","LOW")),IF(
                     $B$8="Emerging Threat", IF(
                        'Compound Alert'!AJ156 &gt;= 10, "HIGH",IF(
                            'Compound Alert'!AJ156 &gt;= 7, "MED","LOW")))))</f>
        <v>LOW</v>
      </c>
      <c r="O52" s="25" t="str">
        <f ca="1">IF(
   $B$8="Overall Alert",IF(
      'Compound Alert'!W156 &gt;= 7, "HIGH",IF(
         'Compound Alert'!W156 &gt;= 5, "MED","LOW")), IF(
            $B$8="Underlying Vulnerability", IF(
               'Compound Alert'!AD156 &gt;= 10, "HIGH",IF(
                  'Compound Alert'!AD156 &gt;= 7, "MED","LOW")),IF(
                     $B$8="Emerging Threat", IF(
                        'Compound Alert'!AK156 &gt;= 10, "HIGH",IF(
                            'Compound Alert'!AK156 &gt;= 7, "MED","LOW")))))</f>
        <v>HIGH</v>
      </c>
      <c r="P52" s="25"/>
      <c r="Q52" s="26"/>
      <c r="R52" s="26"/>
      <c r="S52" s="21"/>
      <c r="T52" s="21"/>
      <c r="U52" s="21"/>
      <c r="V52" s="21"/>
      <c r="W52" s="21"/>
      <c r="X52" s="21"/>
      <c r="Y52" s="27"/>
      <c r="Z52" s="27"/>
      <c r="AA52" s="27"/>
      <c r="AB52" s="27"/>
      <c r="AC52" s="27"/>
      <c r="AD52" s="27"/>
      <c r="AE52" s="27"/>
      <c r="AF52" s="27"/>
      <c r="AJ52" s="21"/>
      <c r="AK52" s="21"/>
      <c r="AL52" s="21"/>
      <c r="AM52" s="21"/>
      <c r="AN52" s="21"/>
      <c r="AO52" s="21"/>
      <c r="AP52" s="21"/>
      <c r="AQ52" s="21"/>
      <c r="AR52" s="21"/>
      <c r="AS52" s="21"/>
      <c r="AT52" s="21"/>
      <c r="AU52" s="21"/>
      <c r="AV52" s="21"/>
      <c r="AW52" s="21"/>
      <c r="AX52" s="21"/>
    </row>
    <row r="53" spans="1:50" x14ac:dyDescent="0.2">
      <c r="A53" s="63">
        <v>12</v>
      </c>
      <c r="B53" s="20" t="str">
        <f>'Compound Alert'!B114</f>
        <v>Lebanon</v>
      </c>
      <c r="C53" s="20" t="str">
        <f>'Compound Alert'!C114</f>
        <v>LBN</v>
      </c>
      <c r="D53" s="20" t="str">
        <f>'Compound Alert'!D114</f>
        <v>MEA           Middle East &amp; North Africa</v>
      </c>
      <c r="E53" s="20" t="str">
        <f>'Compound Alert'!E114</f>
        <v>IBRD</v>
      </c>
      <c r="F53" s="217">
        <f ca="1">'Compound Alert'!F114</f>
        <v>109</v>
      </c>
      <c r="G53" s="22">
        <f ca="1">IF($B$8="Overall Alert",'Compound Alert'!G114,IF($B$8="Underlying Vulnerability",'Compound Alert'!J114,IF($B$8="Emerging Threat",'Compound Alert'!M114)))</f>
        <v>3.5</v>
      </c>
      <c r="H53" s="23">
        <f ca="1">IF($B$8="Overall Alert",'Compound Alert'!H114,IF($B$8="Underlying Vulnerability",'Compound Alert'!K114,IF($B$8="Emerging Threat",'Compound Alert'!N114)))</f>
        <v>3.5</v>
      </c>
      <c r="I53" s="50">
        <f ca="1">ROUNDDOWN(G53,0)</f>
        <v>3</v>
      </c>
      <c r="J53" s="25" t="str">
        <f ca="1">IF(
   $B$8="Overall Alert",IF(
      'Compound Alert'!R114 &gt;= 7, "HIGH",IF(
         'Compound Alert'!R114 &gt;= 5, "MED","LOW")), IF(
            $B$8="Underlying Vulnerability", IF(
               'Compound Alert'!Y114 &gt;= 10, "HIGH",IF(
                  'Compound Alert'!Y114 &gt;= 7, "MED","LOW")),IF(
                     $B$8="Emerging Threat", IF(
                        'Compound Alert'!AF114 &gt;= 10, "HIGH",IF(
                            'Compound Alert'!AF114 &gt;= 7, "MED","LOW")))))</f>
        <v>HIGH</v>
      </c>
      <c r="K53" s="25" t="str">
        <f ca="1">IF(
   $B$8="Overall Alert",IF(
      'Compound Alert'!S114 &gt;= 7, "HIGH",IF(
         'Compound Alert'!S114 &gt;= 5, "MED","LOW")), IF(
            $B$8="Underlying Vulnerability", IF(
               'Compound Alert'!Z114 &gt;= 10, "HIGH",IF(
                  'Compound Alert'!Z114 &gt;= 7, "MED","LOW")),IF(
                     $B$8="Emerging Threat", IF(
                        'Compound Alert'!AG114 &gt;= 10, "HIGH",IF(
                            'Compound Alert'!AG114 &gt;= 7, "MED","LOW")))))</f>
        <v>LOW</v>
      </c>
      <c r="L53" s="25" t="str">
        <f ca="1">IF(
   $B$8="Overall Alert",IF(
      'Compound Alert'!T114 &gt;= 7, "HIGH",IF(
         'Compound Alert'!T114 &gt;= 5, "MED","LOW")), IF(
            $B$8="Underlying Vulnerability", IF(
               'Compound Alert'!AA114 &gt;= 10, "HIGH",IF(
                  'Compound Alert'!AA114 &gt;= 7, "MED","LOW")),IF(
                     $B$8="Emerging Threat", IF(
                        'Compound Alert'!AH114 &gt;= 10, "HIGH",IF(
                            'Compound Alert'!AH114 &gt;= 7, "MED","LOW")))))</f>
        <v>HIGH</v>
      </c>
      <c r="M53" s="25" t="str">
        <f ca="1">IF(
   $B$8="Overall Alert",IF(
      'Compound Alert'!U114 &gt;= 7, "HIGH",IF(
         'Compound Alert'!U114 &gt;= 5, "MED","LOW")), IF(
            $B$8="Underlying Vulnerability", IF(
               'Compound Alert'!AB114 &gt;= 10, "HIGH",IF(
                  'Compound Alert'!AB114 &gt;= 7, "MED","LOW")),IF(
                     $B$8="Emerging Threat", IF(
                        'Compound Alert'!AI114 &gt;= 10, "HIGH",IF(
                            'Compound Alert'!AI114 &gt;= 7, "MED","LOW")))))</f>
        <v>MED</v>
      </c>
      <c r="N53" s="25" t="str">
        <f ca="1">IF(
   $B$8="Overall Alert",IF(
      'Compound Alert'!V114 &gt;= 7, "HIGH",IF(
         'Compound Alert'!V114 &gt;= 5, "MED","LOW")), IF(
            $B$8="Underlying Vulnerability", IF(
               'Compound Alert'!AC114 &gt;= 10, "HIGH",IF(
                  'Compound Alert'!AC114 &gt;= 7, "MED","LOW")),IF(
                     $B$8="Emerging Threat", IF(
                        'Compound Alert'!AJ114 &gt;= 10, "HIGH",IF(
                            'Compound Alert'!AJ114 &gt;= 7, "MED","LOW")))))</f>
        <v>LOW</v>
      </c>
      <c r="O53" s="25" t="str">
        <f ca="1">IF(
   $B$8="Overall Alert",IF(
      'Compound Alert'!W114 &gt;= 7, "HIGH",IF(
         'Compound Alert'!W114 &gt;= 5, "MED","LOW")), IF(
            $B$8="Underlying Vulnerability", IF(
               'Compound Alert'!AD114 &gt;= 10, "HIGH",IF(
                  'Compound Alert'!AD114 &gt;= 7, "MED","LOW")),IF(
                     $B$8="Emerging Threat", IF(
                        'Compound Alert'!AK114 &gt;= 10, "HIGH",IF(
                            'Compound Alert'!AK114 &gt;= 7, "MED","LOW")))))</f>
        <v>HIGH</v>
      </c>
      <c r="P53" s="25"/>
      <c r="Q53" s="26"/>
      <c r="R53" s="26"/>
      <c r="S53" s="21"/>
      <c r="T53" s="21"/>
      <c r="U53" s="21"/>
      <c r="V53" s="21"/>
      <c r="W53" s="21"/>
      <c r="X53" s="21"/>
      <c r="Y53" s="27"/>
      <c r="Z53" s="27"/>
      <c r="AA53" s="27"/>
      <c r="AB53" s="27"/>
      <c r="AC53" s="27"/>
      <c r="AD53" s="27"/>
      <c r="AE53" s="27"/>
      <c r="AF53" s="27"/>
      <c r="AJ53" s="21"/>
      <c r="AK53" s="21"/>
      <c r="AL53" s="21"/>
      <c r="AM53" s="21"/>
      <c r="AN53" s="21"/>
      <c r="AO53" s="21"/>
      <c r="AP53" s="21"/>
      <c r="AQ53" s="21"/>
      <c r="AR53" s="21"/>
      <c r="AS53" s="21"/>
      <c r="AT53" s="21"/>
      <c r="AU53" s="21"/>
      <c r="AV53" s="21"/>
      <c r="AW53" s="21"/>
      <c r="AX53" s="21"/>
    </row>
    <row r="54" spans="1:50" x14ac:dyDescent="0.2">
      <c r="A54" s="63">
        <v>13</v>
      </c>
      <c r="B54" s="20" t="str">
        <f>'Compound Alert'!B192</f>
        <v>Syrian Arab Republic</v>
      </c>
      <c r="C54" s="20" t="str">
        <f>'Compound Alert'!C192</f>
        <v>SYR</v>
      </c>
      <c r="D54" s="20" t="str">
        <f>'Compound Alert'!D192</f>
        <v>MEA           Middle East &amp; North Africa</v>
      </c>
      <c r="E54" s="20" t="str">
        <f>'Compound Alert'!E192</f>
        <v>IDA</v>
      </c>
      <c r="F54" s="217">
        <f ca="1">'Compound Alert'!F192</f>
        <v>187</v>
      </c>
      <c r="G54" s="22">
        <f ca="1">IF($B$8="Overall Alert",'Compound Alert'!G192,IF($B$8="Underlying Vulnerability",'Compound Alert'!J192,IF($B$8="Emerging Threat",'Compound Alert'!M192)))</f>
        <v>5</v>
      </c>
      <c r="H54" s="23">
        <f ca="1">IF($B$8="Overall Alert",'Compound Alert'!H192,IF($B$8="Underlying Vulnerability",'Compound Alert'!K192,IF($B$8="Emerging Threat",'Compound Alert'!N192)))</f>
        <v>5</v>
      </c>
      <c r="I54" s="50">
        <f ca="1">ROUNDDOWN(G54,0)</f>
        <v>5</v>
      </c>
      <c r="J54" s="25" t="str">
        <f ca="1">IF(
   $B$8="Overall Alert",IF(
      'Compound Alert'!R192 &gt;= 7, "HIGH",IF(
         'Compound Alert'!R192 &gt;= 5, "MED","LOW")), IF(
            $B$8="Underlying Vulnerability", IF(
               'Compound Alert'!Y192 &gt;= 10, "HIGH",IF(
                  'Compound Alert'!Y192 &gt;= 7, "MED","LOW")),IF(
                     $B$8="Emerging Threat", IF(
                        'Compound Alert'!AF192 &gt;= 10, "HIGH",IF(
                            'Compound Alert'!AF192 &gt;= 7, "MED","LOW")))))</f>
        <v>LOW</v>
      </c>
      <c r="K54" s="25" t="str">
        <f ca="1">IF(
   $B$8="Overall Alert",IF(
      'Compound Alert'!S192 &gt;= 7, "HIGH",IF(
         'Compound Alert'!S192 &gt;= 5, "MED","LOW")), IF(
            $B$8="Underlying Vulnerability", IF(
               'Compound Alert'!Z192 &gt;= 10, "HIGH",IF(
                  'Compound Alert'!Z192 &gt;= 7, "MED","LOW")),IF(
                     $B$8="Emerging Threat", IF(
                        'Compound Alert'!AG192 &gt;= 10, "HIGH",IF(
                            'Compound Alert'!AG192 &gt;= 7, "MED","LOW")))))</f>
        <v>HIGH</v>
      </c>
      <c r="L54" s="25" t="str">
        <f ca="1">IF(
   $B$8="Overall Alert",IF(
      'Compound Alert'!T192 &gt;= 7, "HIGH",IF(
         'Compound Alert'!T192 &gt;= 5, "MED","LOW")), IF(
            $B$8="Underlying Vulnerability", IF(
               'Compound Alert'!AA192 &gt;= 10, "HIGH",IF(
                  'Compound Alert'!AA192 &gt;= 7, "MED","LOW")),IF(
                     $B$8="Emerging Threat", IF(
                        'Compound Alert'!AH192 &gt;= 10, "HIGH",IF(
                            'Compound Alert'!AH192 &gt;= 7, "MED","LOW")))))</f>
        <v>HIGH</v>
      </c>
      <c r="M54" s="25" t="str">
        <f ca="1">IF(
   $B$8="Overall Alert",IF(
      'Compound Alert'!U192 &gt;= 7, "HIGH",IF(
         'Compound Alert'!U192 &gt;= 5, "MED","LOW")), IF(
            $B$8="Underlying Vulnerability", IF(
               'Compound Alert'!AB192 &gt;= 10, "HIGH",IF(
                  'Compound Alert'!AB192 &gt;= 7, "MED","LOW")),IF(
                     $B$8="Emerging Threat", IF(
                        'Compound Alert'!AI192 &gt;= 10, "HIGH",IF(
                            'Compound Alert'!AI192 &gt;= 7, "MED","LOW")))))</f>
        <v>HIGH</v>
      </c>
      <c r="N54" s="25" t="str">
        <f ca="1">IF(
   $B$8="Overall Alert",IF(
      'Compound Alert'!V192 &gt;= 7, "HIGH",IF(
         'Compound Alert'!V192 &gt;= 5, "MED","LOW")), IF(
            $B$8="Underlying Vulnerability", IF(
               'Compound Alert'!AC192 &gt;= 10, "HIGH",IF(
                  'Compound Alert'!AC192 &gt;= 7, "MED","LOW")),IF(
                     $B$8="Emerging Threat", IF(
                        'Compound Alert'!AJ192 &gt;= 10, "HIGH",IF(
                            'Compound Alert'!AJ192 &gt;= 7, "MED","LOW")))))</f>
        <v>HIGH</v>
      </c>
      <c r="O54" s="25" t="str">
        <f ca="1">IF(
   $B$8="Overall Alert",IF(
      'Compound Alert'!W192 &gt;= 7, "HIGH",IF(
         'Compound Alert'!W192 &gt;= 5, "MED","LOW")), IF(
            $B$8="Underlying Vulnerability", IF(
               'Compound Alert'!AD192 &gt;= 10, "HIGH",IF(
                  'Compound Alert'!AD192 &gt;= 7, "MED","LOW")),IF(
                     $B$8="Emerging Threat", IF(
                        'Compound Alert'!AK192 &gt;= 10, "HIGH",IF(
                            'Compound Alert'!AK192 &gt;= 7, "MED","LOW")))))</f>
        <v>HIGH</v>
      </c>
      <c r="P54" s="25"/>
      <c r="Q54" s="26"/>
      <c r="R54" s="26"/>
      <c r="S54" s="21"/>
      <c r="T54" s="21"/>
      <c r="U54" s="21"/>
      <c r="V54" s="21"/>
      <c r="W54" s="21"/>
      <c r="X54" s="21"/>
      <c r="Y54" s="27"/>
      <c r="Z54" s="27"/>
      <c r="AA54" s="27"/>
      <c r="AB54" s="27"/>
      <c r="AC54" s="27"/>
      <c r="AD54" s="27"/>
      <c r="AE54" s="27"/>
      <c r="AF54" s="27"/>
      <c r="AJ54" s="21"/>
      <c r="AK54" s="21"/>
      <c r="AL54" s="21"/>
      <c r="AM54" s="21"/>
      <c r="AN54" s="21"/>
      <c r="AO54" s="21"/>
      <c r="AP54" s="21"/>
      <c r="AQ54" s="21"/>
      <c r="AR54" s="21"/>
      <c r="AS54" s="21"/>
      <c r="AT54" s="21"/>
      <c r="AU54" s="21"/>
      <c r="AV54" s="21"/>
      <c r="AW54" s="21"/>
      <c r="AX54" s="21"/>
    </row>
    <row r="55" spans="1:50" x14ac:dyDescent="0.2">
      <c r="A55" s="63">
        <v>14</v>
      </c>
      <c r="B55" s="20" t="str">
        <f>'Compound Alert'!B45</f>
        <v>Congo, Dem. Rep.</v>
      </c>
      <c r="C55" s="20" t="str">
        <f>'Compound Alert'!C45</f>
        <v>COD</v>
      </c>
      <c r="D55" s="20" t="str">
        <f>'Compound Alert'!D45</f>
        <v>SSF           Sub-Saharan Africa</v>
      </c>
      <c r="E55" s="20" t="str">
        <f>'Compound Alert'!E45</f>
        <v>IDA</v>
      </c>
      <c r="F55" s="217">
        <f ca="1">'Compound Alert'!F45</f>
        <v>40</v>
      </c>
      <c r="G55" s="22">
        <f ca="1">IF($B$8="Overall Alert",'Compound Alert'!G45,IF($B$8="Underlying Vulnerability",'Compound Alert'!J45,IF($B$8="Emerging Threat",'Compound Alert'!M45)))</f>
        <v>4</v>
      </c>
      <c r="H55" s="23">
        <f ca="1">IF($B$8="Overall Alert",'Compound Alert'!H45,IF($B$8="Underlying Vulnerability",'Compound Alert'!K45,IF($B$8="Emerging Threat",'Compound Alert'!N45)))</f>
        <v>4</v>
      </c>
      <c r="I55" s="50">
        <f ca="1">ROUNDDOWN(G55,0)</f>
        <v>4</v>
      </c>
      <c r="J55" s="25" t="str">
        <f ca="1">IF(
   $B$8="Overall Alert",IF(
      'Compound Alert'!R45 &gt;= 7, "HIGH",IF(
         'Compound Alert'!R45 &gt;= 5, "MED","LOW")), IF(
            $B$8="Underlying Vulnerability", IF(
               'Compound Alert'!Y45 &gt;= 10, "HIGH",IF(
                  'Compound Alert'!Y45 &gt;= 7, "MED","LOW")),IF(
                     $B$8="Emerging Threat", IF(
                        'Compound Alert'!AF45 &gt;= 10, "HIGH",IF(
                            'Compound Alert'!AF45 &gt;= 7, "MED","LOW")))))</f>
        <v>HIGH</v>
      </c>
      <c r="K55" s="25" t="str">
        <f ca="1">IF(
   $B$8="Overall Alert",IF(
      'Compound Alert'!S45 &gt;= 7, "HIGH",IF(
         'Compound Alert'!S45 &gt;= 5, "MED","LOW")), IF(
            $B$8="Underlying Vulnerability", IF(
               'Compound Alert'!Z45 &gt;= 10, "HIGH",IF(
                  'Compound Alert'!Z45 &gt;= 7, "MED","LOW")),IF(
                     $B$8="Emerging Threat", IF(
                        'Compound Alert'!AG45 &gt;= 10, "HIGH",IF(
                            'Compound Alert'!AG45 &gt;= 7, "MED","LOW")))))</f>
        <v>HIGH</v>
      </c>
      <c r="L55" s="25" t="str">
        <f ca="1">IF(
   $B$8="Overall Alert",IF(
      'Compound Alert'!T45 &gt;= 7, "HIGH",IF(
         'Compound Alert'!T45 &gt;= 5, "MED","LOW")), IF(
            $B$8="Underlying Vulnerability", IF(
               'Compound Alert'!AA45 &gt;= 10, "HIGH",IF(
                  'Compound Alert'!AA45 &gt;= 7, "MED","LOW")),IF(
                     $B$8="Emerging Threat", IF(
                        'Compound Alert'!AH45 &gt;= 10, "HIGH",IF(
                            'Compound Alert'!AH45 &gt;= 7, "MED","LOW")))))</f>
        <v>HIGH</v>
      </c>
      <c r="M55" s="25" t="str">
        <f ca="1">IF(
   $B$8="Overall Alert",IF(
      'Compound Alert'!U45 &gt;= 7, "HIGH",IF(
         'Compound Alert'!U45 &gt;= 5, "MED","LOW")), IF(
            $B$8="Underlying Vulnerability", IF(
               'Compound Alert'!AB45 &gt;= 10, "HIGH",IF(
                  'Compound Alert'!AB45 &gt;= 7, "MED","LOW")),IF(
                     $B$8="Emerging Threat", IF(
                        'Compound Alert'!AI45 &gt;= 10, "HIGH",IF(
                            'Compound Alert'!AI45 &gt;= 7, "MED","LOW")))))</f>
        <v>LOW</v>
      </c>
      <c r="N55" s="25" t="str">
        <f ca="1">IF(
   $B$8="Overall Alert",IF(
      'Compound Alert'!V45 &gt;= 7, "HIGH",IF(
         'Compound Alert'!V45 &gt;= 5, "MED","LOW")), IF(
            $B$8="Underlying Vulnerability", IF(
               'Compound Alert'!AC45 &gt;= 10, "HIGH",IF(
                  'Compound Alert'!AC45 &gt;= 7, "MED","LOW")),IF(
                     $B$8="Emerging Threat", IF(
                        'Compound Alert'!AJ45 &gt;= 10, "HIGH",IF(
                            'Compound Alert'!AJ45 &gt;= 7, "MED","LOW")))))</f>
        <v>LOW</v>
      </c>
      <c r="O55" s="25" t="str">
        <f ca="1">IF(
   $B$8="Overall Alert",IF(
      'Compound Alert'!W45 &gt;= 7, "HIGH",IF(
         'Compound Alert'!W45 &gt;= 5, "MED","LOW")), IF(
            $B$8="Underlying Vulnerability", IF(
               'Compound Alert'!AD45 &gt;= 10, "HIGH",IF(
                  'Compound Alert'!AD45 &gt;= 7, "MED","LOW")),IF(
                     $B$8="Emerging Threat", IF(
                        'Compound Alert'!AK45 &gt;= 10, "HIGH",IF(
                            'Compound Alert'!AK45 &gt;= 7, "MED","LOW")))))</f>
        <v>HIGH</v>
      </c>
      <c r="P55" s="25"/>
      <c r="Q55" s="26"/>
      <c r="R55" s="26"/>
      <c r="S55" s="21"/>
      <c r="T55" s="21"/>
      <c r="U55" s="21"/>
      <c r="V55" s="21"/>
      <c r="W55" s="21"/>
      <c r="X55" s="21"/>
      <c r="Y55" s="27"/>
      <c r="Z55" s="27"/>
      <c r="AA55" s="27"/>
      <c r="AB55" s="27"/>
      <c r="AC55" s="27"/>
      <c r="AD55" s="27"/>
      <c r="AE55" s="27"/>
      <c r="AF55" s="27"/>
      <c r="AJ55" s="21"/>
      <c r="AK55" s="21"/>
      <c r="AL55" s="21"/>
      <c r="AM55" s="21"/>
      <c r="AN55" s="21"/>
      <c r="AO55" s="21"/>
      <c r="AP55" s="21"/>
      <c r="AQ55" s="21"/>
      <c r="AR55" s="21"/>
      <c r="AS55" s="21"/>
      <c r="AT55" s="21"/>
      <c r="AU55" s="21"/>
      <c r="AV55" s="21"/>
      <c r="AW55" s="21"/>
      <c r="AX55" s="21"/>
    </row>
    <row r="56" spans="1:50" x14ac:dyDescent="0.2">
      <c r="A56" s="63">
        <v>15</v>
      </c>
      <c r="B56" s="20" t="str">
        <f>'Compound Alert'!B149</f>
        <v>Nicaragua</v>
      </c>
      <c r="C56" s="20" t="str">
        <f>'Compound Alert'!C149</f>
        <v>NIC</v>
      </c>
      <c r="D56" s="20" t="str">
        <f>'Compound Alert'!D149</f>
        <v>LCN           Latin America &amp; Caribbean</v>
      </c>
      <c r="E56" s="20" t="str">
        <f>'Compound Alert'!E149</f>
        <v>IDA</v>
      </c>
      <c r="F56" s="217">
        <f ca="1">'Compound Alert'!F149</f>
        <v>144</v>
      </c>
      <c r="G56" s="22">
        <f ca="1">IF($B$8="Overall Alert",'Compound Alert'!G149,IF($B$8="Underlying Vulnerability",'Compound Alert'!J149,IF($B$8="Emerging Threat",'Compound Alert'!M149)))</f>
        <v>3</v>
      </c>
      <c r="H56" s="23">
        <f ca="1">IF($B$8="Overall Alert",'Compound Alert'!H149,IF($B$8="Underlying Vulnerability",'Compound Alert'!K149,IF($B$8="Emerging Threat",'Compound Alert'!N149)))</f>
        <v>3</v>
      </c>
      <c r="I56" s="50">
        <f ca="1">ROUNDDOWN(G56,0)</f>
        <v>3</v>
      </c>
      <c r="J56" s="25" t="str">
        <f ca="1">IF(
   $B$8="Overall Alert",IF(
      'Compound Alert'!R149 &gt;= 7, "HIGH",IF(
         'Compound Alert'!R149 &gt;= 5, "MED","LOW")), IF(
            $B$8="Underlying Vulnerability", IF(
               'Compound Alert'!Y149 &gt;= 10, "HIGH",IF(
                  'Compound Alert'!Y149 &gt;= 7, "MED","LOW")),IF(
                     $B$8="Emerging Threat", IF(
                        'Compound Alert'!AF149 &gt;= 10, "HIGH",IF(
                            'Compound Alert'!AF149 &gt;= 7, "MED","LOW")))))</f>
        <v>LOW</v>
      </c>
      <c r="K56" s="25" t="str">
        <f ca="1">IF(
   $B$8="Overall Alert",IF(
      'Compound Alert'!S149 &gt;= 7, "HIGH",IF(
         'Compound Alert'!S149 &gt;= 5, "MED","LOW")), IF(
            $B$8="Underlying Vulnerability", IF(
               'Compound Alert'!Z149 &gt;= 10, "HIGH",IF(
                  'Compound Alert'!Z149 &gt;= 7, "MED","LOW")),IF(
                     $B$8="Emerging Threat", IF(
                        'Compound Alert'!AG149 &gt;= 10, "HIGH",IF(
                            'Compound Alert'!AG149 &gt;= 7, "MED","LOW")))))</f>
        <v>MED</v>
      </c>
      <c r="L56" s="25" t="str">
        <f ca="1">IF(
   $B$8="Overall Alert",IF(
      'Compound Alert'!T149 &gt;= 7, "HIGH",IF(
         'Compound Alert'!T149 &gt;= 5, "MED","LOW")), IF(
            $B$8="Underlying Vulnerability", IF(
               'Compound Alert'!AA149 &gt;= 10, "HIGH",IF(
                  'Compound Alert'!AA149 &gt;= 7, "MED","LOW")),IF(
                     $B$8="Emerging Threat", IF(
                        'Compound Alert'!AH149 &gt;= 10, "HIGH",IF(
                            'Compound Alert'!AH149 &gt;= 7, "MED","LOW")))))</f>
        <v>MED</v>
      </c>
      <c r="M56" s="25" t="str">
        <f ca="1">IF(
   $B$8="Overall Alert",IF(
      'Compound Alert'!U149 &gt;= 7, "HIGH",IF(
         'Compound Alert'!U149 &gt;= 5, "MED","LOW")), IF(
            $B$8="Underlying Vulnerability", IF(
               'Compound Alert'!AB149 &gt;= 10, "HIGH",IF(
                  'Compound Alert'!AB149 &gt;= 7, "MED","LOW")),IF(
                     $B$8="Emerging Threat", IF(
                        'Compound Alert'!AI149 &gt;= 10, "HIGH",IF(
                            'Compound Alert'!AI149 &gt;= 7, "MED","LOW")))))</f>
        <v>HIGH</v>
      </c>
      <c r="N56" s="25" t="str">
        <f ca="1">IF(
   $B$8="Overall Alert",IF(
      'Compound Alert'!V149 &gt;= 7, "HIGH",IF(
         'Compound Alert'!V149 &gt;= 5, "MED","LOW")), IF(
            $B$8="Underlying Vulnerability", IF(
               'Compound Alert'!AC149 &gt;= 10, "HIGH",IF(
                  'Compound Alert'!AC149 &gt;= 7, "MED","LOW")),IF(
                     $B$8="Emerging Threat", IF(
                        'Compound Alert'!AJ149 &gt;= 10, "HIGH",IF(
                            'Compound Alert'!AJ149 &gt;= 7, "MED","LOW")))))</f>
        <v>HIGH</v>
      </c>
      <c r="O56" s="25" t="str">
        <f ca="1">IF(
   $B$8="Overall Alert",IF(
      'Compound Alert'!W149 &gt;= 7, "HIGH",IF(
         'Compound Alert'!W149 &gt;= 5, "MED","LOW")), IF(
            $B$8="Underlying Vulnerability", IF(
               'Compound Alert'!AD149 &gt;= 10, "HIGH",IF(
                  'Compound Alert'!AD149 &gt;= 7, "MED","LOW")),IF(
                     $B$8="Emerging Threat", IF(
                        'Compound Alert'!AK149 &gt;= 10, "HIGH",IF(
                            'Compound Alert'!AK149 &gt;= 7, "MED","LOW")))))</f>
        <v>LOW</v>
      </c>
      <c r="P56" s="25"/>
      <c r="Q56" s="26"/>
      <c r="R56" s="26"/>
      <c r="S56" s="21"/>
      <c r="T56" s="21"/>
      <c r="U56" s="21"/>
      <c r="V56" s="21"/>
      <c r="W56" s="21"/>
      <c r="X56" s="21"/>
      <c r="Y56" s="27"/>
      <c r="Z56" s="27"/>
      <c r="AA56" s="27"/>
      <c r="AB56" s="27"/>
      <c r="AC56" s="27"/>
      <c r="AD56" s="27"/>
      <c r="AE56" s="27"/>
      <c r="AF56" s="27"/>
      <c r="AJ56" s="21"/>
      <c r="AK56" s="21"/>
      <c r="AL56" s="21"/>
      <c r="AM56" s="21"/>
      <c r="AN56" s="21"/>
      <c r="AO56" s="21"/>
      <c r="AP56" s="21"/>
      <c r="AQ56" s="21"/>
      <c r="AR56" s="21"/>
      <c r="AS56" s="21"/>
      <c r="AT56" s="21"/>
      <c r="AU56" s="21"/>
      <c r="AV56" s="21"/>
      <c r="AW56" s="21"/>
      <c r="AX56" s="21"/>
    </row>
    <row r="57" spans="1:50" x14ac:dyDescent="0.2">
      <c r="A57" s="63">
        <v>16</v>
      </c>
      <c r="B57" s="20" t="str">
        <f>'Compound Alert'!B106</f>
        <v>Kenya</v>
      </c>
      <c r="C57" s="20" t="str">
        <f>'Compound Alert'!C106</f>
        <v>KEN</v>
      </c>
      <c r="D57" s="20" t="str">
        <f>'Compound Alert'!D106</f>
        <v>SSF           Sub-Saharan Africa</v>
      </c>
      <c r="E57" s="20" t="str">
        <f>'Compound Alert'!E106</f>
        <v>Blend</v>
      </c>
      <c r="F57" s="217">
        <f ca="1">'Compound Alert'!F106</f>
        <v>101</v>
      </c>
      <c r="G57" s="22">
        <f ca="1">IF($B$8="Overall Alert",'Compound Alert'!G106,IF($B$8="Underlying Vulnerability",'Compound Alert'!J106,IF($B$8="Emerging Threat",'Compound Alert'!M106)))</f>
        <v>3.5</v>
      </c>
      <c r="H57" s="23">
        <f ca="1">IF($B$8="Overall Alert",'Compound Alert'!H106,IF($B$8="Underlying Vulnerability",'Compound Alert'!K106,IF($B$8="Emerging Threat",'Compound Alert'!N106)))</f>
        <v>3.5</v>
      </c>
      <c r="I57" s="50">
        <f ca="1">ROUNDDOWN(G57,0)</f>
        <v>3</v>
      </c>
      <c r="J57" s="25" t="str">
        <f ca="1">IF(
   $B$8="Overall Alert",IF(
      'Compound Alert'!R106 &gt;= 7, "HIGH",IF(
         'Compound Alert'!R106 &gt;= 5, "MED","LOW")), IF(
            $B$8="Underlying Vulnerability", IF(
               'Compound Alert'!Y106 &gt;= 10, "HIGH",IF(
                  'Compound Alert'!Y106 &gt;= 7, "MED","LOW")),IF(
                     $B$8="Emerging Threat", IF(
                        'Compound Alert'!AF106 &gt;= 10, "HIGH",IF(
                            'Compound Alert'!AF106 &gt;= 7, "MED","LOW")))))</f>
        <v>MED</v>
      </c>
      <c r="K57" s="25" t="str">
        <f ca="1">IF(
   $B$8="Overall Alert",IF(
      'Compound Alert'!S106 &gt;= 7, "HIGH",IF(
         'Compound Alert'!S106 &gt;= 5, "MED","LOW")), IF(
            $B$8="Underlying Vulnerability", IF(
               'Compound Alert'!Z106 &gt;= 10, "HIGH",IF(
                  'Compound Alert'!Z106 &gt;= 7, "MED","LOW")),IF(
                     $B$8="Emerging Threat", IF(
                        'Compound Alert'!AG106 &gt;= 10, "HIGH",IF(
                            'Compound Alert'!AG106 &gt;= 7, "MED","LOW")))))</f>
        <v>HIGH</v>
      </c>
      <c r="L57" s="25" t="str">
        <f ca="1">IF(
   $B$8="Overall Alert",IF(
      'Compound Alert'!T106 &gt;= 7, "HIGH",IF(
         'Compound Alert'!T106 &gt;= 5, "MED","LOW")), IF(
            $B$8="Underlying Vulnerability", IF(
               'Compound Alert'!AA106 &gt;= 10, "HIGH",IF(
                  'Compound Alert'!AA106 &gt;= 7, "MED","LOW")),IF(
                     $B$8="Emerging Threat", IF(
                        'Compound Alert'!AH106 &gt;= 10, "HIGH",IF(
                            'Compound Alert'!AH106 &gt;= 7, "MED","LOW")))))</f>
        <v>LOW</v>
      </c>
      <c r="M57" s="25" t="str">
        <f ca="1">IF(
   $B$8="Overall Alert",IF(
      'Compound Alert'!U106 &gt;= 7, "HIGH",IF(
         'Compound Alert'!U106 &gt;= 5, "MED","LOW")), IF(
            $B$8="Underlying Vulnerability", IF(
               'Compound Alert'!AB106 &gt;= 10, "HIGH",IF(
                  'Compound Alert'!AB106 &gt;= 7, "MED","LOW")),IF(
                     $B$8="Emerging Threat", IF(
                        'Compound Alert'!AI106 &gt;= 10, "HIGH",IF(
                            'Compound Alert'!AI106 &gt;= 7, "MED","LOW")))))</f>
        <v>LOW</v>
      </c>
      <c r="N57" s="25" t="str">
        <f ca="1">IF(
   $B$8="Overall Alert",IF(
      'Compound Alert'!V106 &gt;= 7, "HIGH",IF(
         'Compound Alert'!V106 &gt;= 5, "MED","LOW")), IF(
            $B$8="Underlying Vulnerability", IF(
               'Compound Alert'!AC106 &gt;= 10, "HIGH",IF(
                  'Compound Alert'!AC106 &gt;= 7, "MED","LOW")),IF(
                     $B$8="Emerging Threat", IF(
                        'Compound Alert'!AJ106 &gt;= 10, "HIGH",IF(
                            'Compound Alert'!AJ106 &gt;= 7, "MED","LOW")))))</f>
        <v>HIGH</v>
      </c>
      <c r="O57" s="25" t="str">
        <f ca="1">IF(
   $B$8="Overall Alert",IF(
      'Compound Alert'!W106 &gt;= 7, "HIGH",IF(
         'Compound Alert'!W106 &gt;= 5, "MED","LOW")), IF(
            $B$8="Underlying Vulnerability", IF(
               'Compound Alert'!AD106 &gt;= 10, "HIGH",IF(
                  'Compound Alert'!AD106 &gt;= 7, "MED","LOW")),IF(
                     $B$8="Emerging Threat", IF(
                        'Compound Alert'!AK106 &gt;= 10, "HIGH",IF(
                            'Compound Alert'!AK106 &gt;= 7, "MED","LOW")))))</f>
        <v>HIGH</v>
      </c>
      <c r="P57" s="25"/>
      <c r="Q57" s="26"/>
      <c r="R57" s="26"/>
      <c r="S57" s="21"/>
      <c r="T57" s="21"/>
      <c r="U57" s="21"/>
      <c r="V57" s="21"/>
      <c r="W57" s="21"/>
      <c r="X57" s="21"/>
      <c r="Y57" s="27"/>
      <c r="Z57" s="27"/>
      <c r="AA57" s="27"/>
      <c r="AB57" s="27"/>
      <c r="AC57" s="27"/>
      <c r="AD57" s="27"/>
      <c r="AE57" s="27"/>
      <c r="AF57" s="27"/>
      <c r="AJ57" s="21"/>
      <c r="AK57" s="21"/>
      <c r="AL57" s="21"/>
      <c r="AM57" s="21"/>
      <c r="AN57" s="21"/>
      <c r="AO57" s="21"/>
      <c r="AP57" s="21"/>
      <c r="AQ57" s="21"/>
      <c r="AR57" s="21"/>
      <c r="AS57" s="21"/>
      <c r="AT57" s="21"/>
      <c r="AU57" s="21"/>
      <c r="AV57" s="21"/>
      <c r="AW57" s="21"/>
      <c r="AX57" s="21"/>
    </row>
    <row r="58" spans="1:50" x14ac:dyDescent="0.2">
      <c r="A58" s="63">
        <v>17</v>
      </c>
      <c r="B58" s="20" t="str">
        <f>'Compound Alert'!B119</f>
        <v>Sri Lanka</v>
      </c>
      <c r="C58" s="20" t="str">
        <f>'Compound Alert'!C119</f>
        <v>LKA</v>
      </c>
      <c r="D58" s="20" t="str">
        <f>'Compound Alert'!D119</f>
        <v>SAS           South Asia</v>
      </c>
      <c r="E58" s="20" t="str">
        <f>'Compound Alert'!E119</f>
        <v>IBRD</v>
      </c>
      <c r="F58" s="217">
        <f ca="1">'Compound Alert'!F119</f>
        <v>114</v>
      </c>
      <c r="G58" s="22">
        <f ca="1">IF($B$8="Overall Alert",'Compound Alert'!G119,IF($B$8="Underlying Vulnerability",'Compound Alert'!J119,IF($B$8="Emerging Threat",'Compound Alert'!M119)))</f>
        <v>3.5</v>
      </c>
      <c r="H58" s="23">
        <f ca="1">IF($B$8="Overall Alert",'Compound Alert'!H119,IF($B$8="Underlying Vulnerability",'Compound Alert'!K119,IF($B$8="Emerging Threat",'Compound Alert'!N119)))</f>
        <v>3.5</v>
      </c>
      <c r="I58" s="50">
        <f ca="1">ROUNDDOWN(G58,0)</f>
        <v>3</v>
      </c>
      <c r="J58" s="25" t="str">
        <f ca="1">IF(
   $B$8="Overall Alert",IF(
      'Compound Alert'!R119 &gt;= 7, "HIGH",IF(
         'Compound Alert'!R119 &gt;= 5, "MED","LOW")), IF(
            $B$8="Underlying Vulnerability", IF(
               'Compound Alert'!Y119 &gt;= 10, "HIGH",IF(
                  'Compound Alert'!Y119 &gt;= 7, "MED","LOW")),IF(
                     $B$8="Emerging Threat", IF(
                        'Compound Alert'!AF119 &gt;= 10, "HIGH",IF(
                            'Compound Alert'!AF119 &gt;= 7, "MED","LOW")))))</f>
        <v>HIGH</v>
      </c>
      <c r="K58" s="25" t="str">
        <f ca="1">IF(
   $B$8="Overall Alert",IF(
      'Compound Alert'!S119 &gt;= 7, "HIGH",IF(
         'Compound Alert'!S119 &gt;= 5, "MED","LOW")), IF(
            $B$8="Underlying Vulnerability", IF(
               'Compound Alert'!Z119 &gt;= 10, "HIGH",IF(
                  'Compound Alert'!Z119 &gt;= 7, "MED","LOW")),IF(
                     $B$8="Emerging Threat", IF(
                        'Compound Alert'!AG119 &gt;= 10, "HIGH",IF(
                            'Compound Alert'!AG119 &gt;= 7, "MED","LOW")))))</f>
        <v>LOW</v>
      </c>
      <c r="L58" s="25" t="str">
        <f ca="1">IF(
   $B$8="Overall Alert",IF(
      'Compound Alert'!T119 &gt;= 7, "HIGH",IF(
         'Compound Alert'!T119 &gt;= 5, "MED","LOW")), IF(
            $B$8="Underlying Vulnerability", IF(
               'Compound Alert'!AA119 &gt;= 10, "HIGH",IF(
                  'Compound Alert'!AA119 &gt;= 7, "MED","LOW")),IF(
                     $B$8="Emerging Threat", IF(
                        'Compound Alert'!AH119 &gt;= 10, "HIGH",IF(
                            'Compound Alert'!AH119 &gt;= 7, "MED","LOW")))))</f>
        <v>HIGH</v>
      </c>
      <c r="M58" s="25" t="str">
        <f ca="1">IF(
   $B$8="Overall Alert",IF(
      'Compound Alert'!U119 &gt;= 7, "HIGH",IF(
         'Compound Alert'!U119 &gt;= 5, "MED","LOW")), IF(
            $B$8="Underlying Vulnerability", IF(
               'Compound Alert'!AB119 &gt;= 10, "HIGH",IF(
                  'Compound Alert'!AB119 &gt;= 7, "MED","LOW")),IF(
                     $B$8="Emerging Threat", IF(
                        'Compound Alert'!AI119 &gt;= 10, "HIGH",IF(
                            'Compound Alert'!AI119 &gt;= 7, "MED","LOW")))))</f>
        <v>MED</v>
      </c>
      <c r="N58" s="25" t="str">
        <f ca="1">IF(
   $B$8="Overall Alert",IF(
      'Compound Alert'!V119 &gt;= 7, "HIGH",IF(
         'Compound Alert'!V119 &gt;= 5, "MED","LOW")), IF(
            $B$8="Underlying Vulnerability", IF(
               'Compound Alert'!AC119 &gt;= 10, "HIGH",IF(
                  'Compound Alert'!AC119 &gt;= 7, "MED","LOW")),IF(
                     $B$8="Emerging Threat", IF(
                        'Compound Alert'!AJ119 &gt;= 10, "HIGH",IF(
                            'Compound Alert'!AJ119 &gt;= 7, "MED","LOW")))))</f>
        <v>HIGH</v>
      </c>
      <c r="O58" s="25" t="str">
        <f ca="1">IF(
   $B$8="Overall Alert",IF(
      'Compound Alert'!W119 &gt;= 7, "HIGH",IF(
         'Compound Alert'!W119 &gt;= 5, "MED","LOW")), IF(
            $B$8="Underlying Vulnerability", IF(
               'Compound Alert'!AD119 &gt;= 10, "HIGH",IF(
                  'Compound Alert'!AD119 &gt;= 7, "MED","LOW")),IF(
                     $B$8="Emerging Threat", IF(
                        'Compound Alert'!AK119 &gt;= 10, "HIGH",IF(
                            'Compound Alert'!AK119 &gt;= 7, "MED","LOW")))))</f>
        <v>LOW</v>
      </c>
      <c r="P58" s="25"/>
      <c r="Q58" s="26"/>
      <c r="R58" s="26"/>
      <c r="S58" s="21"/>
      <c r="T58" s="21"/>
      <c r="U58" s="21"/>
      <c r="V58" s="21"/>
      <c r="W58" s="21"/>
      <c r="X58" s="21"/>
      <c r="Y58" s="27"/>
      <c r="Z58" s="27"/>
      <c r="AA58" s="27"/>
      <c r="AB58" s="27"/>
      <c r="AC58" s="27"/>
      <c r="AD58" s="27"/>
      <c r="AE58" s="27"/>
      <c r="AF58" s="27"/>
      <c r="AJ58" s="21"/>
      <c r="AK58" s="21"/>
      <c r="AL58" s="21"/>
      <c r="AM58" s="21"/>
      <c r="AN58" s="21"/>
      <c r="AO58" s="21"/>
      <c r="AP58" s="21"/>
      <c r="AQ58" s="21"/>
      <c r="AR58" s="21"/>
      <c r="AS58" s="21"/>
      <c r="AT58" s="21"/>
      <c r="AU58" s="21"/>
      <c r="AV58" s="21"/>
      <c r="AW58" s="21"/>
      <c r="AX58" s="21"/>
    </row>
    <row r="59" spans="1:50" x14ac:dyDescent="0.2">
      <c r="A59" s="63">
        <v>18</v>
      </c>
      <c r="B59" s="20" t="str">
        <f>'Compound Alert'!B47</f>
        <v>Colombia</v>
      </c>
      <c r="C59" s="20" t="str">
        <f>'Compound Alert'!C47</f>
        <v>COL</v>
      </c>
      <c r="D59" s="20" t="str">
        <f>'Compound Alert'!D47</f>
        <v>LCN           Latin America &amp; Caribbean</v>
      </c>
      <c r="E59" s="20" t="str">
        <f>'Compound Alert'!E47</f>
        <v>IBRD</v>
      </c>
      <c r="F59" s="217">
        <f ca="1">'Compound Alert'!F47</f>
        <v>42</v>
      </c>
      <c r="G59" s="22">
        <f ca="1">IF($B$8="Overall Alert",'Compound Alert'!G47,IF($B$8="Underlying Vulnerability",'Compound Alert'!J47,IF($B$8="Emerging Threat",'Compound Alert'!M47)))</f>
        <v>3</v>
      </c>
      <c r="H59" s="23">
        <f ca="1">IF($B$8="Overall Alert",'Compound Alert'!H47,IF($B$8="Underlying Vulnerability",'Compound Alert'!K47,IF($B$8="Emerging Threat",'Compound Alert'!N47)))</f>
        <v>3</v>
      </c>
      <c r="I59" s="50">
        <f ca="1">ROUNDDOWN(G59,0)</f>
        <v>3</v>
      </c>
      <c r="J59" s="25" t="str">
        <f ca="1">IF(
   $B$8="Overall Alert",IF(
      'Compound Alert'!R47 &gt;= 7, "HIGH",IF(
         'Compound Alert'!R47 &gt;= 5, "MED","LOW")), IF(
            $B$8="Underlying Vulnerability", IF(
               'Compound Alert'!Y47 &gt;= 10, "HIGH",IF(
                  'Compound Alert'!Y47 &gt;= 7, "MED","LOW")),IF(
                     $B$8="Emerging Threat", IF(
                        'Compound Alert'!AF47 &gt;= 10, "HIGH",IF(
                            'Compound Alert'!AF47 &gt;= 7, "MED","LOW")))))</f>
        <v>LOW</v>
      </c>
      <c r="K59" s="25" t="str">
        <f ca="1">IF(
   $B$8="Overall Alert",IF(
      'Compound Alert'!S47 &gt;= 7, "HIGH",IF(
         'Compound Alert'!S47 &gt;= 5, "MED","LOW")), IF(
            $B$8="Underlying Vulnerability", IF(
               'Compound Alert'!Z47 &gt;= 10, "HIGH",IF(
                  'Compound Alert'!Z47 &gt;= 7, "MED","LOW")),IF(
                     $B$8="Emerging Threat", IF(
                        'Compound Alert'!AG47 &gt;= 10, "HIGH",IF(
                            'Compound Alert'!AG47 &gt;= 7, "MED","LOW")))))</f>
        <v>LOW</v>
      </c>
      <c r="L59" s="25" t="str">
        <f ca="1">IF(
   $B$8="Overall Alert",IF(
      'Compound Alert'!T47 &gt;= 7, "HIGH",IF(
         'Compound Alert'!T47 &gt;= 5, "MED","LOW")), IF(
            $B$8="Underlying Vulnerability", IF(
               'Compound Alert'!AA47 &gt;= 10, "HIGH",IF(
                  'Compound Alert'!AA47 &gt;= 7, "MED","LOW")),IF(
                     $B$8="Emerging Threat", IF(
                        'Compound Alert'!AH47 &gt;= 10, "HIGH",IF(
                            'Compound Alert'!AH47 &gt;= 7, "MED","LOW")))))</f>
        <v>MED</v>
      </c>
      <c r="M59" s="25" t="str">
        <f ca="1">IF(
   $B$8="Overall Alert",IF(
      'Compound Alert'!U47 &gt;= 7, "HIGH",IF(
         'Compound Alert'!U47 &gt;= 5, "MED","LOW")), IF(
            $B$8="Underlying Vulnerability", IF(
               'Compound Alert'!AB47 &gt;= 10, "HIGH",IF(
                  'Compound Alert'!AB47 &gt;= 7, "MED","LOW")),IF(
                     $B$8="Emerging Threat", IF(
                        'Compound Alert'!AI47 &gt;= 10, "HIGH",IF(
                            'Compound Alert'!AI47 &gt;= 7, "MED","LOW")))))</f>
        <v>HIGH</v>
      </c>
      <c r="N59" s="25" t="str">
        <f ca="1">IF(
   $B$8="Overall Alert",IF(
      'Compound Alert'!V47 &gt;= 7, "HIGH",IF(
         'Compound Alert'!V47 &gt;= 5, "MED","LOW")), IF(
            $B$8="Underlying Vulnerability", IF(
               'Compound Alert'!AC47 &gt;= 10, "HIGH",IF(
                  'Compound Alert'!AC47 &gt;= 7, "MED","LOW")),IF(
                     $B$8="Emerging Threat", IF(
                        'Compound Alert'!AJ47 &gt;= 10, "HIGH",IF(
                            'Compound Alert'!AJ47 &gt;= 7, "MED","LOW")))))</f>
        <v>HIGH</v>
      </c>
      <c r="O59" s="25" t="str">
        <f ca="1">IF(
   $B$8="Overall Alert",IF(
      'Compound Alert'!W47 &gt;= 7, "HIGH",IF(
         'Compound Alert'!W47 &gt;= 5, "MED","LOW")), IF(
            $B$8="Underlying Vulnerability", IF(
               'Compound Alert'!AD47 &gt;= 10, "HIGH",IF(
                  'Compound Alert'!AD47 &gt;= 7, "MED","LOW")),IF(
                     $B$8="Emerging Threat", IF(
                        'Compound Alert'!AK47 &gt;= 10, "HIGH",IF(
                            'Compound Alert'!AK47 &gt;= 7, "MED","LOW")))))</f>
        <v>MED</v>
      </c>
      <c r="P59" s="25"/>
      <c r="Q59" s="26"/>
      <c r="R59" s="26"/>
      <c r="S59" s="21"/>
      <c r="T59" s="21"/>
      <c r="U59" s="21"/>
      <c r="V59" s="21"/>
      <c r="W59" s="21"/>
      <c r="X59" s="21"/>
      <c r="Y59" s="27"/>
      <c r="Z59" s="27"/>
      <c r="AA59" s="27"/>
      <c r="AB59" s="27"/>
      <c r="AC59" s="27"/>
      <c r="AD59" s="27"/>
      <c r="AE59" s="27"/>
      <c r="AF59" s="27"/>
      <c r="AJ59" s="21"/>
      <c r="AK59" s="21"/>
      <c r="AL59" s="21"/>
      <c r="AM59" s="21"/>
      <c r="AN59" s="21"/>
      <c r="AO59" s="21"/>
      <c r="AP59" s="21"/>
      <c r="AQ59" s="21"/>
      <c r="AR59" s="21"/>
      <c r="AS59" s="21"/>
      <c r="AT59" s="21"/>
      <c r="AU59" s="21"/>
      <c r="AV59" s="21"/>
      <c r="AW59" s="21"/>
      <c r="AX59" s="21"/>
    </row>
    <row r="60" spans="1:50" x14ac:dyDescent="0.2">
      <c r="A60" s="63">
        <v>19</v>
      </c>
      <c r="B60" s="20" t="str">
        <f>'Compound Alert'!B126</f>
        <v>Morocco</v>
      </c>
      <c r="C60" s="20" t="str">
        <f>'Compound Alert'!C126</f>
        <v>MAR</v>
      </c>
      <c r="D60" s="20" t="str">
        <f>'Compound Alert'!D126</f>
        <v>MEA           Middle East &amp; North Africa</v>
      </c>
      <c r="E60" s="20" t="str">
        <f>'Compound Alert'!E126</f>
        <v>IBRD</v>
      </c>
      <c r="F60" s="217">
        <f ca="1">'Compound Alert'!F126</f>
        <v>121</v>
      </c>
      <c r="G60" s="22">
        <f ca="1">IF($B$8="Overall Alert",'Compound Alert'!G126,IF($B$8="Underlying Vulnerability",'Compound Alert'!J126,IF($B$8="Emerging Threat",'Compound Alert'!M126)))</f>
        <v>1.5</v>
      </c>
      <c r="H60" s="23">
        <f ca="1">IF($B$8="Overall Alert",'Compound Alert'!H126,IF($B$8="Underlying Vulnerability",'Compound Alert'!K126,IF($B$8="Emerging Threat",'Compound Alert'!N126)))</f>
        <v>1.5</v>
      </c>
      <c r="I60" s="50">
        <f ca="1">ROUNDDOWN(G60,0)</f>
        <v>1</v>
      </c>
      <c r="J60" s="25" t="str">
        <f ca="1">IF(
   $B$8="Overall Alert",IF(
      'Compound Alert'!R126 &gt;= 7, "HIGH",IF(
         'Compound Alert'!R126 &gt;= 5, "MED","LOW")), IF(
            $B$8="Underlying Vulnerability", IF(
               'Compound Alert'!Y126 &gt;= 10, "HIGH",IF(
                  'Compound Alert'!Y126 &gt;= 7, "MED","LOW")),IF(
                     $B$8="Emerging Threat", IF(
                        'Compound Alert'!AF126 &gt;= 10, "HIGH",IF(
                            'Compound Alert'!AF126 &gt;= 7, "MED","LOW")))))</f>
        <v>LOW</v>
      </c>
      <c r="K60" s="25" t="str">
        <f ca="1">IF(
   $B$8="Overall Alert",IF(
      'Compound Alert'!S126 &gt;= 7, "HIGH",IF(
         'Compound Alert'!S126 &gt;= 5, "MED","LOW")), IF(
            $B$8="Underlying Vulnerability", IF(
               'Compound Alert'!Z126 &gt;= 10, "HIGH",IF(
                  'Compound Alert'!Z126 &gt;= 7, "MED","LOW")),IF(
                     $B$8="Emerging Threat", IF(
                        'Compound Alert'!AG126 &gt;= 10, "HIGH",IF(
                            'Compound Alert'!AG126 &gt;= 7, "MED","LOW")))))</f>
        <v>LOW</v>
      </c>
      <c r="L60" s="25" t="str">
        <f ca="1">IF(
   $B$8="Overall Alert",IF(
      'Compound Alert'!T126 &gt;= 7, "HIGH",IF(
         'Compound Alert'!T126 &gt;= 5, "MED","LOW")), IF(
            $B$8="Underlying Vulnerability", IF(
               'Compound Alert'!AA126 &gt;= 10, "HIGH",IF(
                  'Compound Alert'!AA126 &gt;= 7, "MED","LOW")),IF(
                     $B$8="Emerging Threat", IF(
                        'Compound Alert'!AH126 &gt;= 10, "HIGH",IF(
                            'Compound Alert'!AH126 &gt;= 7, "MED","LOW")))))</f>
        <v>MED</v>
      </c>
      <c r="M60" s="25" t="str">
        <f ca="1">IF(
   $B$8="Overall Alert",IF(
      'Compound Alert'!U126 &gt;= 7, "HIGH",IF(
         'Compound Alert'!U126 &gt;= 5, "MED","LOW")), IF(
            $B$8="Underlying Vulnerability", IF(
               'Compound Alert'!AB126 &gt;= 10, "HIGH",IF(
                  'Compound Alert'!AB126 &gt;= 7, "MED","LOW")),IF(
                     $B$8="Emerging Threat", IF(
                        'Compound Alert'!AI126 &gt;= 10, "HIGH",IF(
                            'Compound Alert'!AI126 &gt;= 7, "MED","LOW")))))</f>
        <v>HIGH</v>
      </c>
      <c r="N60" s="25" t="str">
        <f ca="1">IF(
   $B$8="Overall Alert",IF(
      'Compound Alert'!V126 &gt;= 7, "HIGH",IF(
         'Compound Alert'!V126 &gt;= 5, "MED","LOW")), IF(
            $B$8="Underlying Vulnerability", IF(
               'Compound Alert'!AC126 &gt;= 10, "HIGH",IF(
                  'Compound Alert'!AC126 &gt;= 7, "MED","LOW")),IF(
                     $B$8="Emerging Threat", IF(
                        'Compound Alert'!AJ126 &gt;= 10, "HIGH",IF(
                            'Compound Alert'!AJ126 &gt;= 7, "MED","LOW")))))</f>
        <v>LOW</v>
      </c>
      <c r="O60" s="25" t="str">
        <f ca="1">IF(
   $B$8="Overall Alert",IF(
      'Compound Alert'!W126 &gt;= 7, "HIGH",IF(
         'Compound Alert'!W126 &gt;= 5, "MED","LOW")), IF(
            $B$8="Underlying Vulnerability", IF(
               'Compound Alert'!AD126 &gt;= 10, "HIGH",IF(
                  'Compound Alert'!AD126 &gt;= 7, "MED","LOW")),IF(
                     $B$8="Emerging Threat", IF(
                        'Compound Alert'!AK126 &gt;= 10, "HIGH",IF(
                            'Compound Alert'!AK126 &gt;= 7, "MED","LOW")))))</f>
        <v>LOW</v>
      </c>
      <c r="P60" s="25"/>
      <c r="Q60" s="26"/>
      <c r="R60" s="26"/>
      <c r="S60" s="21"/>
      <c r="T60" s="21"/>
      <c r="U60" s="21"/>
      <c r="V60" s="21"/>
      <c r="W60" s="21"/>
      <c r="X60" s="21"/>
      <c r="Y60" s="27"/>
      <c r="Z60" s="27"/>
      <c r="AA60" s="27"/>
      <c r="AB60" s="27"/>
      <c r="AC60" s="27"/>
      <c r="AD60" s="27"/>
      <c r="AE60" s="27"/>
      <c r="AF60" s="27"/>
      <c r="AJ60" s="21"/>
      <c r="AK60" s="21"/>
      <c r="AL60" s="21"/>
      <c r="AM60" s="21"/>
      <c r="AN60" s="21"/>
      <c r="AO60" s="21"/>
      <c r="AP60" s="21"/>
      <c r="AQ60" s="21"/>
      <c r="AR60" s="21"/>
      <c r="AS60" s="21"/>
      <c r="AT60" s="21"/>
      <c r="AU60" s="21"/>
      <c r="AV60" s="21"/>
      <c r="AW60" s="21"/>
      <c r="AX60" s="21"/>
    </row>
    <row r="61" spans="1:50" x14ac:dyDescent="0.2">
      <c r="A61" s="63">
        <v>20</v>
      </c>
      <c r="B61" s="20" t="str">
        <f>'Compound Alert'!B63</f>
        <v>Egypt, Arab Rep.</v>
      </c>
      <c r="C61" s="20" t="str">
        <f>'Compound Alert'!C63</f>
        <v>EGY</v>
      </c>
      <c r="D61" s="20" t="str">
        <f>'Compound Alert'!D63</f>
        <v>MEA           Middle East &amp; North Africa</v>
      </c>
      <c r="E61" s="20" t="str">
        <f>'Compound Alert'!E63</f>
        <v>IBRD</v>
      </c>
      <c r="F61" s="217">
        <f ca="1">'Compound Alert'!F63</f>
        <v>58</v>
      </c>
      <c r="G61" s="22">
        <f ca="1">IF($B$8="Overall Alert",'Compound Alert'!G63,IF($B$8="Underlying Vulnerability",'Compound Alert'!J63,IF($B$8="Emerging Threat",'Compound Alert'!M63)))</f>
        <v>2</v>
      </c>
      <c r="H61" s="23">
        <f ca="1">IF($B$8="Overall Alert",'Compound Alert'!H63,IF($B$8="Underlying Vulnerability",'Compound Alert'!K63,IF($B$8="Emerging Threat",'Compound Alert'!N63)))</f>
        <v>2</v>
      </c>
      <c r="I61" s="50">
        <f ca="1">ROUNDDOWN(G61,0)</f>
        <v>2</v>
      </c>
      <c r="J61" s="25" t="str">
        <f ca="1">IF(
   $B$8="Overall Alert",IF(
      'Compound Alert'!R63 &gt;= 7, "HIGH",IF(
         'Compound Alert'!R63 &gt;= 5, "MED","LOW")), IF(
            $B$8="Underlying Vulnerability", IF(
               'Compound Alert'!Y63 &gt;= 10, "HIGH",IF(
                  'Compound Alert'!Y63 &gt;= 7, "MED","LOW")),IF(
                     $B$8="Emerging Threat", IF(
                        'Compound Alert'!AF63 &gt;= 10, "HIGH",IF(
                            'Compound Alert'!AF63 &gt;= 7, "MED","LOW")))))</f>
        <v>LOW</v>
      </c>
      <c r="K61" s="25" t="str">
        <f ca="1">IF(
   $B$8="Overall Alert",IF(
      'Compound Alert'!S63 &gt;= 7, "HIGH",IF(
         'Compound Alert'!S63 &gt;= 5, "MED","LOW")), IF(
            $B$8="Underlying Vulnerability", IF(
               'Compound Alert'!Z63 &gt;= 10, "HIGH",IF(
                  'Compound Alert'!Z63 &gt;= 7, "MED","LOW")),IF(
                     $B$8="Emerging Threat", IF(
                        'Compound Alert'!AG63 &gt;= 10, "HIGH",IF(
                            'Compound Alert'!AG63 &gt;= 7, "MED","LOW")))))</f>
        <v>LOW</v>
      </c>
      <c r="L61" s="25" t="str">
        <f ca="1">IF(
   $B$8="Overall Alert",IF(
      'Compound Alert'!T63 &gt;= 7, "HIGH",IF(
         'Compound Alert'!T63 &gt;= 5, "MED","LOW")), IF(
            $B$8="Underlying Vulnerability", IF(
               'Compound Alert'!AA63 &gt;= 10, "HIGH",IF(
                  'Compound Alert'!AA63 &gt;= 7, "MED","LOW")),IF(
                     $B$8="Emerging Threat", IF(
                        'Compound Alert'!AH63 &gt;= 10, "HIGH",IF(
                            'Compound Alert'!AH63 &gt;= 7, "MED","LOW")))))</f>
        <v>HIGH</v>
      </c>
      <c r="M61" s="25" t="str">
        <f ca="1">IF(
   $B$8="Overall Alert",IF(
      'Compound Alert'!U63 &gt;= 7, "HIGH",IF(
         'Compound Alert'!U63 &gt;= 5, "MED","LOW")), IF(
            $B$8="Underlying Vulnerability", IF(
               'Compound Alert'!AB63 &gt;= 10, "HIGH",IF(
                  'Compound Alert'!AB63 &gt;= 7, "MED","LOW")),IF(
                     $B$8="Emerging Threat", IF(
                        'Compound Alert'!AI63 &gt;= 10, "HIGH",IF(
                            'Compound Alert'!AI63 &gt;= 7, "MED","LOW")))))</f>
        <v>MED</v>
      </c>
      <c r="N61" s="25" t="str">
        <f ca="1">IF(
   $B$8="Overall Alert",IF(
      'Compound Alert'!V63 &gt;= 7, "HIGH",IF(
         'Compound Alert'!V63 &gt;= 5, "MED","LOW")), IF(
            $B$8="Underlying Vulnerability", IF(
               'Compound Alert'!AC63 &gt;= 10, "HIGH",IF(
                  'Compound Alert'!AC63 &gt;= 7, "MED","LOW")),IF(
                     $B$8="Emerging Threat", IF(
                        'Compound Alert'!AJ63 &gt;= 10, "HIGH",IF(
                            'Compound Alert'!AJ63 &gt;= 7, "MED","LOW")))))</f>
        <v>MED</v>
      </c>
      <c r="O61" s="25" t="str">
        <f ca="1">IF(
   $B$8="Overall Alert",IF(
      'Compound Alert'!W63 &gt;= 7, "HIGH",IF(
         'Compound Alert'!W63 &gt;= 5, "MED","LOW")), IF(
            $B$8="Underlying Vulnerability", IF(
               'Compound Alert'!AD63 &gt;= 10, "HIGH",IF(
                  'Compound Alert'!AD63 &gt;= 7, "MED","LOW")),IF(
                     $B$8="Emerging Threat", IF(
                        'Compound Alert'!AK63 &gt;= 10, "HIGH",IF(
                            'Compound Alert'!AK63 &gt;= 7, "MED","LOW")))))</f>
        <v>LOW</v>
      </c>
      <c r="P61" s="25"/>
      <c r="Q61" s="26"/>
      <c r="R61" s="26"/>
      <c r="S61" s="21"/>
      <c r="T61" s="21"/>
      <c r="U61" s="21"/>
      <c r="V61" s="21"/>
      <c r="W61" s="21"/>
      <c r="X61" s="21"/>
      <c r="Y61" s="27"/>
      <c r="Z61" s="27"/>
      <c r="AA61" s="27"/>
      <c r="AB61" s="27"/>
      <c r="AC61" s="27"/>
      <c r="AD61" s="27"/>
      <c r="AE61" s="27"/>
      <c r="AF61" s="27"/>
      <c r="AJ61" s="21"/>
      <c r="AK61" s="21"/>
      <c r="AL61" s="21"/>
      <c r="AM61" s="21"/>
      <c r="AN61" s="21"/>
      <c r="AO61" s="21"/>
      <c r="AP61" s="21"/>
      <c r="AQ61" s="21"/>
      <c r="AR61" s="21"/>
      <c r="AS61" s="21"/>
      <c r="AT61" s="21"/>
      <c r="AU61" s="21"/>
      <c r="AV61" s="21"/>
      <c r="AW61" s="21"/>
      <c r="AX61" s="21"/>
    </row>
    <row r="62" spans="1:50" x14ac:dyDescent="0.2">
      <c r="A62" s="63">
        <v>21</v>
      </c>
      <c r="B62" s="20" t="str">
        <f>'Compound Alert'!B202</f>
        <v>Tunisia</v>
      </c>
      <c r="C62" s="20" t="str">
        <f>'Compound Alert'!C202</f>
        <v>TUN</v>
      </c>
      <c r="D62" s="20" t="str">
        <f>'Compound Alert'!D202</f>
        <v>MEA           Middle East &amp; North Africa</v>
      </c>
      <c r="E62" s="20" t="str">
        <f>'Compound Alert'!E202</f>
        <v>IBRD</v>
      </c>
      <c r="F62" s="217">
        <f>'Compound Alert'!F202</f>
        <v>0</v>
      </c>
      <c r="G62" s="22">
        <f ca="1">IF($B$8="Overall Alert",'Compound Alert'!G202,IF($B$8="Underlying Vulnerability",'Compound Alert'!J202,IF($B$8="Emerging Threat",'Compound Alert'!M202)))</f>
        <v>1.5</v>
      </c>
      <c r="H62" s="23">
        <f ca="1">IF($B$8="Overall Alert",'Compound Alert'!H202,IF($B$8="Underlying Vulnerability",'Compound Alert'!K202,IF($B$8="Emerging Threat",'Compound Alert'!N202)))</f>
        <v>1.5</v>
      </c>
      <c r="I62" s="50">
        <f ca="1">ROUNDDOWN(G62,0)</f>
        <v>1</v>
      </c>
      <c r="J62" s="25" t="str">
        <f ca="1">IF(
   $B$8="Overall Alert",IF(
      'Compound Alert'!R202 &gt;= 7, "HIGH",IF(
         'Compound Alert'!R202 &gt;= 5, "MED","LOW")), IF(
            $B$8="Underlying Vulnerability", IF(
               'Compound Alert'!Y202 &gt;= 10, "HIGH",IF(
                  'Compound Alert'!Y202 &gt;= 7, "MED","LOW")),IF(
                     $B$8="Emerging Threat", IF(
                        'Compound Alert'!AF202 &gt;= 10, "HIGH",IF(
                            'Compound Alert'!AF202 &gt;= 7, "MED","LOW")))))</f>
        <v>LOW</v>
      </c>
      <c r="K62" s="25" t="str">
        <f ca="1">IF(
   $B$8="Overall Alert",IF(
      'Compound Alert'!S202 &gt;= 7, "HIGH",IF(
         'Compound Alert'!S202 &gt;= 5, "MED","LOW")), IF(
            $B$8="Underlying Vulnerability", IF(
               'Compound Alert'!Z202 &gt;= 10, "HIGH",IF(
                  'Compound Alert'!Z202 &gt;= 7, "MED","LOW")),IF(
                     $B$8="Emerging Threat", IF(
                        'Compound Alert'!AG202 &gt;= 10, "HIGH",IF(
                            'Compound Alert'!AG202 &gt;= 7, "MED","LOW")))))</f>
        <v>LOW</v>
      </c>
      <c r="L62" s="25" t="str">
        <f ca="1">IF(
   $B$8="Overall Alert",IF(
      'Compound Alert'!T202 &gt;= 7, "HIGH",IF(
         'Compound Alert'!T202 &gt;= 5, "MED","LOW")), IF(
            $B$8="Underlying Vulnerability", IF(
               'Compound Alert'!AA202 &gt;= 10, "HIGH",IF(
                  'Compound Alert'!AA202 &gt;= 7, "MED","LOW")),IF(
                     $B$8="Emerging Threat", IF(
                        'Compound Alert'!AH202 &gt;= 10, "HIGH",IF(
                            'Compound Alert'!AH202 &gt;= 7, "MED","LOW")))))</f>
        <v>HIGH</v>
      </c>
      <c r="M62" s="25" t="str">
        <f ca="1">IF(
   $B$8="Overall Alert",IF(
      'Compound Alert'!U202 &gt;= 7, "HIGH",IF(
         'Compound Alert'!U202 &gt;= 5, "MED","LOW")), IF(
            $B$8="Underlying Vulnerability", IF(
               'Compound Alert'!AB202 &gt;= 10, "HIGH",IF(
                  'Compound Alert'!AB202 &gt;= 7, "MED","LOW")),IF(
                     $B$8="Emerging Threat", IF(
                        'Compound Alert'!AI202 &gt;= 10, "HIGH",IF(
                            'Compound Alert'!AI202 &gt;= 7, "MED","LOW")))))</f>
        <v>MED</v>
      </c>
      <c r="N62" s="25" t="str">
        <f ca="1">IF(
   $B$8="Overall Alert",IF(
      'Compound Alert'!V202 &gt;= 7, "HIGH",IF(
         'Compound Alert'!V202 &gt;= 5, "MED","LOW")), IF(
            $B$8="Underlying Vulnerability", IF(
               'Compound Alert'!AC202 &gt;= 10, "HIGH",IF(
                  'Compound Alert'!AC202 &gt;= 7, "MED","LOW")),IF(
                     $B$8="Emerging Threat", IF(
                        'Compound Alert'!AJ202 &gt;= 10, "HIGH",IF(
                            'Compound Alert'!AJ202 &gt;= 7, "MED","LOW")))))</f>
        <v>LOW</v>
      </c>
      <c r="O62" s="25" t="str">
        <f ca="1">IF(
   $B$8="Overall Alert",IF(
      'Compound Alert'!W202 &gt;= 7, "HIGH",IF(
         'Compound Alert'!W202 &gt;= 5, "MED","LOW")), IF(
            $B$8="Underlying Vulnerability", IF(
               'Compound Alert'!AD202 &gt;= 10, "HIGH",IF(
                  'Compound Alert'!AD202 &gt;= 7, "MED","LOW")),IF(
                     $B$8="Emerging Threat", IF(
                        'Compound Alert'!AK202 &gt;= 10, "HIGH",IF(
                            'Compound Alert'!AK202 &gt;= 7, "MED","LOW")))))</f>
        <v>LOW</v>
      </c>
      <c r="P62" s="25"/>
      <c r="Q62" s="26"/>
      <c r="R62" s="26"/>
      <c r="S62" s="21"/>
      <c r="T62" s="21"/>
      <c r="U62" s="21"/>
      <c r="V62" s="21"/>
      <c r="W62" s="21"/>
      <c r="X62" s="21"/>
      <c r="Y62" s="27"/>
      <c r="Z62" s="27"/>
      <c r="AA62" s="27"/>
      <c r="AB62" s="27"/>
      <c r="AC62" s="27"/>
      <c r="AD62" s="27"/>
      <c r="AE62" s="27"/>
      <c r="AF62" s="27"/>
      <c r="AJ62" s="21"/>
      <c r="AK62" s="21"/>
      <c r="AL62" s="21"/>
      <c r="AM62" s="21"/>
      <c r="AN62" s="21"/>
      <c r="AO62" s="21"/>
      <c r="AP62" s="21"/>
      <c r="AQ62" s="21"/>
      <c r="AR62" s="21"/>
      <c r="AS62" s="21"/>
      <c r="AT62" s="21"/>
      <c r="AU62" s="21"/>
      <c r="AV62" s="21"/>
      <c r="AW62" s="21"/>
      <c r="AX62" s="21"/>
    </row>
    <row r="63" spans="1:50" x14ac:dyDescent="0.2">
      <c r="A63" s="63">
        <v>22</v>
      </c>
      <c r="B63" s="20" t="str">
        <f>'Compound Alert'!B32</f>
        <v>Brazil</v>
      </c>
      <c r="C63" s="20" t="str">
        <f>'Compound Alert'!C32</f>
        <v>BRA</v>
      </c>
      <c r="D63" s="20" t="str">
        <f>'Compound Alert'!D32</f>
        <v>LCN           Latin America &amp; Caribbean</v>
      </c>
      <c r="E63" s="20" t="str">
        <f>'Compound Alert'!E32</f>
        <v>IBRD</v>
      </c>
      <c r="F63" s="217">
        <f ca="1">'Compound Alert'!F32</f>
        <v>27</v>
      </c>
      <c r="G63" s="22">
        <f ca="1">IF($B$8="Overall Alert",'Compound Alert'!G32,IF($B$8="Underlying Vulnerability",'Compound Alert'!J32,IF($B$8="Emerging Threat",'Compound Alert'!M32)))</f>
        <v>2.5</v>
      </c>
      <c r="H63" s="23">
        <f ca="1">IF($B$8="Overall Alert",'Compound Alert'!H32,IF($B$8="Underlying Vulnerability",'Compound Alert'!K32,IF($B$8="Emerging Threat",'Compound Alert'!N32)))</f>
        <v>2.5</v>
      </c>
      <c r="I63" s="50">
        <f ca="1">ROUNDDOWN(G63,0)</f>
        <v>2</v>
      </c>
      <c r="J63" s="25" t="str">
        <f ca="1">IF(
   $B$8="Overall Alert",IF(
      'Compound Alert'!R32 &gt;= 7, "HIGH",IF(
         'Compound Alert'!R32 &gt;= 5, "MED","LOW")), IF(
            $B$8="Underlying Vulnerability", IF(
               'Compound Alert'!Y32 &gt;= 10, "HIGH",IF(
                  'Compound Alert'!Y32 &gt;= 7, "MED","LOW")),IF(
                     $B$8="Emerging Threat", IF(
                        'Compound Alert'!AF32 &gt;= 10, "HIGH",IF(
                            'Compound Alert'!AF32 &gt;= 7, "MED","LOW")))))</f>
        <v>LOW</v>
      </c>
      <c r="K63" s="25" t="str">
        <f ca="1">IF(
   $B$8="Overall Alert",IF(
      'Compound Alert'!S32 &gt;= 7, "HIGH",IF(
         'Compound Alert'!S32 &gt;= 5, "MED","LOW")), IF(
            $B$8="Underlying Vulnerability", IF(
               'Compound Alert'!Z32 &gt;= 10, "HIGH",IF(
                  'Compound Alert'!Z32 &gt;= 7, "MED","LOW")),IF(
                     $B$8="Emerging Threat", IF(
                        'Compound Alert'!AG32 &gt;= 10, "HIGH",IF(
                            'Compound Alert'!AG32 &gt;= 7, "MED","LOW")))))</f>
        <v>LOW</v>
      </c>
      <c r="L63" s="25" t="str">
        <f ca="1">IF(
   $B$8="Overall Alert",IF(
      'Compound Alert'!T32 &gt;= 7, "HIGH",IF(
         'Compound Alert'!T32 &gt;= 5, "MED","LOW")), IF(
            $B$8="Underlying Vulnerability", IF(
               'Compound Alert'!AA32 &gt;= 10, "HIGH",IF(
                  'Compound Alert'!AA32 &gt;= 7, "MED","LOW")),IF(
                     $B$8="Emerging Threat", IF(
                        'Compound Alert'!AH32 &gt;= 10, "HIGH",IF(
                            'Compound Alert'!AH32 &gt;= 7, "MED","LOW")))))</f>
        <v>HIGH</v>
      </c>
      <c r="M63" s="25" t="str">
        <f ca="1">IF(
   $B$8="Overall Alert",IF(
      'Compound Alert'!U32 &gt;= 7, "HIGH",IF(
         'Compound Alert'!U32 &gt;= 5, "MED","LOW")), IF(
            $B$8="Underlying Vulnerability", IF(
               'Compound Alert'!AB32 &gt;= 10, "HIGH",IF(
                  'Compound Alert'!AB32 &gt;= 7, "MED","LOW")),IF(
                     $B$8="Emerging Threat", IF(
                        'Compound Alert'!AI32 &gt;= 10, "HIGH",IF(
                            'Compound Alert'!AI32 &gt;= 7, "MED","LOW")))))</f>
        <v>MED</v>
      </c>
      <c r="N63" s="25" t="str">
        <f ca="1">IF(
   $B$8="Overall Alert",IF(
      'Compound Alert'!V32 &gt;= 7, "HIGH",IF(
         'Compound Alert'!V32 &gt;= 5, "MED","LOW")), IF(
            $B$8="Underlying Vulnerability", IF(
               'Compound Alert'!AC32 &gt;= 10, "HIGH",IF(
                  'Compound Alert'!AC32 &gt;= 7, "MED","LOW")),IF(
                     $B$8="Emerging Threat", IF(
                        'Compound Alert'!AJ32 &gt;= 10, "HIGH",IF(
                            'Compound Alert'!AJ32 &gt;= 7, "MED","LOW")))))</f>
        <v>HIGH</v>
      </c>
      <c r="O63" s="25" t="str">
        <f ca="1">IF(
   $B$8="Overall Alert",IF(
      'Compound Alert'!W32 &gt;= 7, "HIGH",IF(
         'Compound Alert'!W32 &gt;= 5, "MED","LOW")), IF(
            $B$8="Underlying Vulnerability", IF(
               'Compound Alert'!AD32 &gt;= 10, "HIGH",IF(
                  'Compound Alert'!AD32 &gt;= 7, "MED","LOW")),IF(
                     $B$8="Emerging Threat", IF(
                        'Compound Alert'!AK32 &gt;= 10, "HIGH",IF(
                            'Compound Alert'!AK32 &gt;= 7, "MED","LOW")))))</f>
        <v>LOW</v>
      </c>
      <c r="P63" s="25"/>
      <c r="Q63" s="26"/>
      <c r="R63" s="26"/>
      <c r="S63" s="21"/>
      <c r="T63" s="21"/>
      <c r="U63" s="21"/>
      <c r="V63" s="21"/>
      <c r="W63" s="21"/>
      <c r="X63" s="21"/>
      <c r="Y63" s="27"/>
      <c r="Z63" s="27"/>
      <c r="AA63" s="27"/>
      <c r="AB63" s="27"/>
      <c r="AC63" s="27"/>
      <c r="AD63" s="27"/>
      <c r="AE63" s="27"/>
      <c r="AF63" s="27"/>
      <c r="AJ63" s="21"/>
      <c r="AK63" s="21"/>
      <c r="AL63" s="21"/>
      <c r="AM63" s="21"/>
      <c r="AN63" s="21"/>
      <c r="AO63" s="21"/>
      <c r="AP63" s="21"/>
      <c r="AQ63" s="21"/>
      <c r="AR63" s="21"/>
      <c r="AS63" s="21"/>
      <c r="AT63" s="21"/>
      <c r="AU63" s="21"/>
      <c r="AV63" s="21"/>
      <c r="AW63" s="21"/>
      <c r="AX63" s="21"/>
    </row>
    <row r="64" spans="1:50" x14ac:dyDescent="0.2">
      <c r="A64" s="63">
        <v>23</v>
      </c>
      <c r="B64" s="20" t="str">
        <f>'Compound Alert'!B171</f>
        <v>Russian Federation</v>
      </c>
      <c r="C64" s="20" t="str">
        <f>'Compound Alert'!C171</f>
        <v>RUS</v>
      </c>
      <c r="D64" s="20" t="str">
        <f>'Compound Alert'!D171</f>
        <v>ECS           Europe &amp; Central Asia</v>
      </c>
      <c r="E64" s="20" t="str">
        <f>'Compound Alert'!E171</f>
        <v>IBRD</v>
      </c>
      <c r="F64" s="217">
        <f ca="1">'Compound Alert'!F171</f>
        <v>166</v>
      </c>
      <c r="G64" s="22">
        <f ca="1">IF($B$8="Overall Alert",'Compound Alert'!G171,IF($B$8="Underlying Vulnerability",'Compound Alert'!J171,IF($B$8="Emerging Threat",'Compound Alert'!M171)))</f>
        <v>2.5</v>
      </c>
      <c r="H64" s="23">
        <f ca="1">IF($B$8="Overall Alert",'Compound Alert'!H171,IF($B$8="Underlying Vulnerability",'Compound Alert'!K171,IF($B$8="Emerging Threat",'Compound Alert'!N171)))</f>
        <v>2.5</v>
      </c>
      <c r="I64" s="50">
        <f ca="1">ROUNDDOWN(G64,0)</f>
        <v>2</v>
      </c>
      <c r="J64" s="25" t="str">
        <f ca="1">IF(
   $B$8="Overall Alert",IF(
      'Compound Alert'!R171 &gt;= 7, "HIGH",IF(
         'Compound Alert'!R171 &gt;= 5, "MED","LOW")), IF(
            $B$8="Underlying Vulnerability", IF(
               'Compound Alert'!Y171 &gt;= 10, "HIGH",IF(
                  'Compound Alert'!Y171 &gt;= 7, "MED","LOW")),IF(
                     $B$8="Emerging Threat", IF(
                        'Compound Alert'!AF171 &gt;= 10, "HIGH",IF(
                            'Compound Alert'!AF171 &gt;= 7, "MED","LOW")))))</f>
        <v>LOW</v>
      </c>
      <c r="K64" s="25" t="str">
        <f ca="1">IF(
   $B$8="Overall Alert",IF(
      'Compound Alert'!S171 &gt;= 7, "HIGH",IF(
         'Compound Alert'!S171 &gt;= 5, "MED","LOW")), IF(
            $B$8="Underlying Vulnerability", IF(
               'Compound Alert'!Z171 &gt;= 10, "HIGH",IF(
                  'Compound Alert'!Z171 &gt;= 7, "MED","LOW")),IF(
                     $B$8="Emerging Threat", IF(
                        'Compound Alert'!AG171 &gt;= 10, "HIGH",IF(
                            'Compound Alert'!AG171 &gt;= 7, "MED","LOW")))))</f>
        <v>LOW</v>
      </c>
      <c r="L64" s="25" t="str">
        <f ca="1">IF(
   $B$8="Overall Alert",IF(
      'Compound Alert'!T171 &gt;= 7, "HIGH",IF(
         'Compound Alert'!T171 &gt;= 5, "MED","LOW")), IF(
            $B$8="Underlying Vulnerability", IF(
               'Compound Alert'!AA171 &gt;= 10, "HIGH",IF(
                  'Compound Alert'!AA171 &gt;= 7, "MED","LOW")),IF(
                     $B$8="Emerging Threat", IF(
                        'Compound Alert'!AH171 &gt;= 10, "HIGH",IF(
                            'Compound Alert'!AH171 &gt;= 7, "MED","LOW")))))</f>
        <v>HIGH</v>
      </c>
      <c r="M64" s="25" t="str">
        <f ca="1">IF(
   $B$8="Overall Alert",IF(
      'Compound Alert'!U171 &gt;= 7, "HIGH",IF(
         'Compound Alert'!U171 &gt;= 5, "MED","LOW")), IF(
            $B$8="Underlying Vulnerability", IF(
               'Compound Alert'!AB171 &gt;= 10, "HIGH",IF(
                  'Compound Alert'!AB171 &gt;= 7, "MED","LOW")),IF(
                     $B$8="Emerging Threat", IF(
                        'Compound Alert'!AI171 &gt;= 10, "HIGH",IF(
                            'Compound Alert'!AI171 &gt;= 7, "MED","LOW")))))</f>
        <v>LOW</v>
      </c>
      <c r="N64" s="25" t="str">
        <f ca="1">IF(
   $B$8="Overall Alert",IF(
      'Compound Alert'!V171 &gt;= 7, "HIGH",IF(
         'Compound Alert'!V171 &gt;= 5, "MED","LOW")), IF(
            $B$8="Underlying Vulnerability", IF(
               'Compound Alert'!AC171 &gt;= 10, "HIGH",IF(
                  'Compound Alert'!AC171 &gt;= 7, "MED","LOW")),IF(
                     $B$8="Emerging Threat", IF(
                        'Compound Alert'!AJ171 &gt;= 10, "HIGH",IF(
                            'Compound Alert'!AJ171 &gt;= 7, "MED","LOW")))))</f>
        <v>HIGH</v>
      </c>
      <c r="O64" s="25" t="str">
        <f ca="1">IF(
   $B$8="Overall Alert",IF(
      'Compound Alert'!W171 &gt;= 7, "HIGH",IF(
         'Compound Alert'!W171 &gt;= 5, "MED","LOW")), IF(
            $B$8="Underlying Vulnerability", IF(
               'Compound Alert'!AD171 &gt;= 10, "HIGH",IF(
                  'Compound Alert'!AD171 &gt;= 7, "MED","LOW")),IF(
                     $B$8="Emerging Threat", IF(
                        'Compound Alert'!AK171 &gt;= 10, "HIGH",IF(
                            'Compound Alert'!AK171 &gt;= 7, "MED","LOW")))))</f>
        <v>MED</v>
      </c>
      <c r="P64" s="25"/>
      <c r="Q64" s="26"/>
      <c r="R64" s="26"/>
      <c r="S64" s="21"/>
      <c r="T64" s="21"/>
      <c r="U64" s="21"/>
      <c r="V64" s="21"/>
      <c r="W64" s="21"/>
      <c r="X64" s="21"/>
      <c r="Y64" s="27"/>
      <c r="Z64" s="27"/>
      <c r="AA64" s="27"/>
      <c r="AB64" s="27"/>
      <c r="AC64" s="27"/>
      <c r="AD64" s="27"/>
      <c r="AE64" s="27"/>
      <c r="AF64" s="27"/>
      <c r="AJ64" s="21"/>
      <c r="AK64" s="21"/>
      <c r="AL64" s="21"/>
      <c r="AM64" s="21"/>
      <c r="AN64" s="21"/>
      <c r="AO64" s="21"/>
      <c r="AP64" s="21"/>
      <c r="AQ64" s="21"/>
      <c r="AR64" s="21"/>
      <c r="AS64" s="21"/>
      <c r="AT64" s="21"/>
      <c r="AU64" s="21"/>
      <c r="AV64" s="21"/>
      <c r="AW64" s="21"/>
      <c r="AX64" s="21"/>
    </row>
    <row r="65" spans="1:50" x14ac:dyDescent="0.2">
      <c r="A65" s="63">
        <v>24</v>
      </c>
      <c r="B65" s="20" t="str">
        <f>'Compound Alert'!B7</f>
        <v>Afghanistan</v>
      </c>
      <c r="C65" s="20" t="str">
        <f>'Compound Alert'!C7</f>
        <v>AFG</v>
      </c>
      <c r="D65" s="20" t="str">
        <f>'Compound Alert'!D7</f>
        <v>SAS           South Asia</v>
      </c>
      <c r="E65" s="20" t="str">
        <f>'Compound Alert'!E7</f>
        <v>IDA</v>
      </c>
      <c r="F65" s="217">
        <f ca="1">'Compound Alert'!F7</f>
        <v>2</v>
      </c>
      <c r="G65" s="22">
        <f ca="1">IF($B$8="Overall Alert",'Compound Alert'!G7,IF($B$8="Underlying Vulnerability",'Compound Alert'!J7,IF($B$8="Emerging Threat",'Compound Alert'!M7)))</f>
        <v>3</v>
      </c>
      <c r="H65" s="23">
        <f ca="1">IF($B$8="Overall Alert",'Compound Alert'!H7,IF($B$8="Underlying Vulnerability",'Compound Alert'!K7,IF($B$8="Emerging Threat",'Compound Alert'!N7)))</f>
        <v>3</v>
      </c>
      <c r="I65" s="50">
        <f ca="1">ROUNDDOWN(G65,0)</f>
        <v>3</v>
      </c>
      <c r="J65" s="25" t="str">
        <f ca="1">IF(
   $B$8="Overall Alert",IF(
      'Compound Alert'!R7 &gt;= 7, "HIGH",IF(
         'Compound Alert'!R7 &gt;= 5, "MED","LOW")), IF(
            $B$8="Underlying Vulnerability", IF(
               'Compound Alert'!Y7 &gt;= 10, "HIGH",IF(
                  'Compound Alert'!Y7 &gt;= 7, "MED","LOW")),IF(
                     $B$8="Emerging Threat", IF(
                        'Compound Alert'!AF7 &gt;= 10, "HIGH",IF(
                            'Compound Alert'!AF7 &gt;= 7, "MED","LOW")))))</f>
        <v>LOW</v>
      </c>
      <c r="K65" s="25" t="str">
        <f ca="1">IF(
   $B$8="Overall Alert",IF(
      'Compound Alert'!S7 &gt;= 7, "HIGH",IF(
         'Compound Alert'!S7 &gt;= 5, "MED","LOW")), IF(
            $B$8="Underlying Vulnerability", IF(
               'Compound Alert'!Z7 &gt;= 10, "HIGH",IF(
                  'Compound Alert'!Z7 &gt;= 7, "MED","LOW")),IF(
                     $B$8="Emerging Threat", IF(
                        'Compound Alert'!AG7 &gt;= 10, "HIGH",IF(
                            'Compound Alert'!AG7 &gt;= 7, "MED","LOW")))))</f>
        <v>HIGH</v>
      </c>
      <c r="L65" s="25" t="str">
        <f ca="1">IF(
   $B$8="Overall Alert",IF(
      'Compound Alert'!T7 &gt;= 7, "HIGH",IF(
         'Compound Alert'!T7 &gt;= 5, "MED","LOW")), IF(
            $B$8="Underlying Vulnerability", IF(
               'Compound Alert'!AA7 &gt;= 10, "HIGH",IF(
                  'Compound Alert'!AA7 &gt;= 7, "MED","LOW")),IF(
                     $B$8="Emerging Threat", IF(
                        'Compound Alert'!AH7 &gt;= 10, "HIGH",IF(
                            'Compound Alert'!AH7 &gt;= 7, "MED","LOW")))))</f>
        <v>LOW</v>
      </c>
      <c r="M65" s="25" t="str">
        <f ca="1">IF(
   $B$8="Overall Alert",IF(
      'Compound Alert'!U7 &gt;= 7, "HIGH",IF(
         'Compound Alert'!U7 &gt;= 5, "MED","LOW")), IF(
            $B$8="Underlying Vulnerability", IF(
               'Compound Alert'!AB7 &gt;= 10, "HIGH",IF(
                  'Compound Alert'!AB7 &gt;= 7, "MED","LOW")),IF(
                     $B$8="Emerging Threat", IF(
                        'Compound Alert'!AI7 &gt;= 10, "HIGH",IF(
                            'Compound Alert'!AI7 &gt;= 7, "MED","LOW")))))</f>
        <v>HIGH</v>
      </c>
      <c r="N65" s="25" t="str">
        <f ca="1">IF(
   $B$8="Overall Alert",IF(
      'Compound Alert'!V7 &gt;= 7, "HIGH",IF(
         'Compound Alert'!V7 &gt;= 5, "MED","LOW")), IF(
            $B$8="Underlying Vulnerability", IF(
               'Compound Alert'!AC7 &gt;= 10, "HIGH",IF(
                  'Compound Alert'!AC7 &gt;= 7, "MED","LOW")),IF(
                     $B$8="Emerging Threat", IF(
                        'Compound Alert'!AJ7 &gt;= 10, "HIGH",IF(
                            'Compound Alert'!AJ7 &gt;= 7, "MED","LOW")))))</f>
        <v>HIGH</v>
      </c>
      <c r="O65" s="25" t="str">
        <f ca="1">IF(
   $B$8="Overall Alert",IF(
      'Compound Alert'!W7 &gt;= 7, "HIGH",IF(
         'Compound Alert'!W7 &gt;= 5, "MED","LOW")), IF(
            $B$8="Underlying Vulnerability", IF(
               'Compound Alert'!AD7 &gt;= 10, "HIGH",IF(
                  'Compound Alert'!AD7 &gt;= 7, "MED","LOW")),IF(
                     $B$8="Emerging Threat", IF(
                        'Compound Alert'!AK7 &gt;= 10, "HIGH",IF(
                            'Compound Alert'!AK7 &gt;= 7, "MED","LOW")))))</f>
        <v>LOW</v>
      </c>
      <c r="P65" s="25"/>
      <c r="Q65" s="26"/>
      <c r="R65" s="26"/>
      <c r="S65" s="21"/>
      <c r="T65" s="21"/>
      <c r="U65" s="21"/>
      <c r="V65" s="21"/>
      <c r="W65" s="21"/>
      <c r="X65" s="21"/>
      <c r="Y65" s="27"/>
      <c r="Z65" s="27"/>
      <c r="AA65" s="27"/>
      <c r="AB65" s="27"/>
      <c r="AC65" s="27"/>
      <c r="AD65" s="27"/>
      <c r="AE65" s="27"/>
      <c r="AF65" s="27"/>
      <c r="AJ65" s="21"/>
      <c r="AK65" s="21"/>
      <c r="AL65" s="21"/>
      <c r="AM65" s="21"/>
      <c r="AN65" s="21"/>
      <c r="AO65" s="21"/>
      <c r="AP65" s="21"/>
      <c r="AQ65" s="21"/>
      <c r="AR65" s="21"/>
      <c r="AS65" s="21"/>
      <c r="AT65" s="21"/>
      <c r="AU65" s="21"/>
      <c r="AV65" s="21"/>
      <c r="AW65" s="21"/>
      <c r="AX65" s="21"/>
    </row>
    <row r="66" spans="1:50" x14ac:dyDescent="0.2">
      <c r="A66" s="63">
        <v>25</v>
      </c>
      <c r="B66" s="20" t="str">
        <f>'Compound Alert'!B140</f>
        <v>Mozambique</v>
      </c>
      <c r="C66" s="20" t="str">
        <f>'Compound Alert'!C140</f>
        <v>MOZ</v>
      </c>
      <c r="D66" s="20" t="str">
        <f>'Compound Alert'!D140</f>
        <v>SSF           Sub-Saharan Africa</v>
      </c>
      <c r="E66" s="20" t="str">
        <f>'Compound Alert'!E140</f>
        <v>IDA</v>
      </c>
      <c r="F66" s="217">
        <f ca="1">'Compound Alert'!F140</f>
        <v>135</v>
      </c>
      <c r="G66" s="22">
        <f ca="1">IF($B$8="Overall Alert",'Compound Alert'!G140,IF($B$8="Underlying Vulnerability",'Compound Alert'!J140,IF($B$8="Emerging Threat",'Compound Alert'!M140)))</f>
        <v>2</v>
      </c>
      <c r="H66" s="23">
        <f ca="1">IF($B$8="Overall Alert",'Compound Alert'!H140,IF($B$8="Underlying Vulnerability",'Compound Alert'!K140,IF($B$8="Emerging Threat",'Compound Alert'!N140)))</f>
        <v>2</v>
      </c>
      <c r="I66" s="50">
        <f ca="1">ROUNDDOWN(G66,0)</f>
        <v>2</v>
      </c>
      <c r="J66" s="25" t="str">
        <f ca="1">IF(
   $B$8="Overall Alert",IF(
      'Compound Alert'!R140 &gt;= 7, "HIGH",IF(
         'Compound Alert'!R140 &gt;= 5, "MED","LOW")), IF(
            $B$8="Underlying Vulnerability", IF(
               'Compound Alert'!Y140 &gt;= 10, "HIGH",IF(
                  'Compound Alert'!Y140 &gt;= 7, "MED","LOW")),IF(
                     $B$8="Emerging Threat", IF(
                        'Compound Alert'!AF140 &gt;= 10, "HIGH",IF(
                            'Compound Alert'!AF140 &gt;= 7, "MED","LOW")))))</f>
        <v>HIGH</v>
      </c>
      <c r="K66" s="25" t="str">
        <f ca="1">IF(
   $B$8="Overall Alert",IF(
      'Compound Alert'!S140 &gt;= 7, "HIGH",IF(
         'Compound Alert'!S140 &gt;= 5, "MED","LOW")), IF(
            $B$8="Underlying Vulnerability", IF(
               'Compound Alert'!Z140 &gt;= 10, "HIGH",IF(
                  'Compound Alert'!Z140 &gt;= 7, "MED","LOW")),IF(
                     $B$8="Emerging Threat", IF(
                        'Compound Alert'!AG140 &gt;= 10, "HIGH",IF(
                            'Compound Alert'!AG140 &gt;= 7, "MED","LOW")))))</f>
        <v>LOW</v>
      </c>
      <c r="L66" s="25" t="str">
        <f ca="1">IF(
   $B$8="Overall Alert",IF(
      'Compound Alert'!T140 &gt;= 7, "HIGH",IF(
         'Compound Alert'!T140 &gt;= 5, "MED","LOW")), IF(
            $B$8="Underlying Vulnerability", IF(
               'Compound Alert'!AA140 &gt;= 10, "HIGH",IF(
                  'Compound Alert'!AA140 &gt;= 7, "MED","LOW")),IF(
                     $B$8="Emerging Threat", IF(
                        'Compound Alert'!AH140 &gt;= 10, "HIGH",IF(
                            'Compound Alert'!AH140 &gt;= 7, "MED","LOW")))))</f>
        <v>HIGH</v>
      </c>
      <c r="M66" s="25" t="str">
        <f ca="1">IF(
   $B$8="Overall Alert",IF(
      'Compound Alert'!U140 &gt;= 7, "HIGH",IF(
         'Compound Alert'!U140 &gt;= 5, "MED","LOW")), IF(
            $B$8="Underlying Vulnerability", IF(
               'Compound Alert'!AB140 &gt;= 10, "HIGH",IF(
                  'Compound Alert'!AB140 &gt;= 7, "MED","LOW")),IF(
                     $B$8="Emerging Threat", IF(
                        'Compound Alert'!AI140 &gt;= 10, "HIGH",IF(
                            'Compound Alert'!AI140 &gt;= 7, "MED","LOW")))))</f>
        <v>LOW</v>
      </c>
      <c r="N66" s="25" t="str">
        <f ca="1">IF(
   $B$8="Overall Alert",IF(
      'Compound Alert'!V140 &gt;= 7, "HIGH",IF(
         'Compound Alert'!V140 &gt;= 5, "MED","LOW")), IF(
            $B$8="Underlying Vulnerability", IF(
               'Compound Alert'!AC140 &gt;= 10, "HIGH",IF(
                  'Compound Alert'!AC140 &gt;= 7, "MED","LOW")),IF(
                     $B$8="Emerging Threat", IF(
                        'Compound Alert'!AJ140 &gt;= 10, "HIGH",IF(
                            'Compound Alert'!AJ140 &gt;= 7, "MED","LOW")))))</f>
        <v>LOW</v>
      </c>
      <c r="O66" s="25" t="str">
        <f ca="1">IF(
   $B$8="Overall Alert",IF(
      'Compound Alert'!W140 &gt;= 7, "HIGH",IF(
         'Compound Alert'!W140 &gt;= 5, "MED","LOW")), IF(
            $B$8="Underlying Vulnerability", IF(
               'Compound Alert'!AD140 &gt;= 10, "HIGH",IF(
                  'Compound Alert'!AD140 &gt;= 7, "MED","LOW")),IF(
                     $B$8="Emerging Threat", IF(
                        'Compound Alert'!AK140 &gt;= 10, "HIGH",IF(
                            'Compound Alert'!AK140 &gt;= 7, "MED","LOW")))))</f>
        <v>LOW</v>
      </c>
      <c r="P66" s="25"/>
      <c r="Q66" s="26"/>
      <c r="R66" s="26"/>
      <c r="S66" s="21"/>
      <c r="T66" s="21"/>
      <c r="U66" s="21"/>
      <c r="V66" s="21"/>
      <c r="W66" s="21"/>
      <c r="X66" s="21"/>
      <c r="Y66" s="27"/>
      <c r="Z66" s="27"/>
      <c r="AA66" s="27"/>
      <c r="AB66" s="27"/>
      <c r="AC66" s="27"/>
      <c r="AD66" s="27"/>
      <c r="AE66" s="27"/>
      <c r="AF66" s="27"/>
      <c r="AJ66" s="21"/>
      <c r="AK66" s="21"/>
      <c r="AL66" s="21"/>
      <c r="AM66" s="21"/>
      <c r="AN66" s="21"/>
      <c r="AO66" s="21"/>
      <c r="AP66" s="21"/>
      <c r="AQ66" s="21"/>
      <c r="AR66" s="21"/>
      <c r="AS66" s="21"/>
      <c r="AT66" s="21"/>
      <c r="AU66" s="21"/>
      <c r="AV66" s="21"/>
      <c r="AW66" s="21"/>
      <c r="AX66" s="21"/>
    </row>
    <row r="67" spans="1:50" x14ac:dyDescent="0.2">
      <c r="A67" s="63">
        <v>26</v>
      </c>
      <c r="B67" s="20" t="str">
        <f>'Compound Alert'!B46</f>
        <v>Congo, Rep.</v>
      </c>
      <c r="C67" s="20" t="str">
        <f>'Compound Alert'!C46</f>
        <v>COG</v>
      </c>
      <c r="D67" s="20" t="str">
        <f>'Compound Alert'!D46</f>
        <v>SSF           Sub-Saharan Africa</v>
      </c>
      <c r="E67" s="20" t="str">
        <f>'Compound Alert'!E46</f>
        <v>Blend</v>
      </c>
      <c r="F67" s="217">
        <f ca="1">'Compound Alert'!F46</f>
        <v>41</v>
      </c>
      <c r="G67" s="22">
        <f ca="1">IF($B$8="Overall Alert",'Compound Alert'!G46,IF($B$8="Underlying Vulnerability",'Compound Alert'!J46,IF($B$8="Emerging Threat",'Compound Alert'!M46)))</f>
        <v>2</v>
      </c>
      <c r="H67" s="23">
        <f ca="1">IF($B$8="Overall Alert",'Compound Alert'!H46,IF($B$8="Underlying Vulnerability",'Compound Alert'!K46,IF($B$8="Emerging Threat",'Compound Alert'!N46)))</f>
        <v>2</v>
      </c>
      <c r="I67" s="50">
        <f ca="1">ROUNDDOWN(G67,0)</f>
        <v>2</v>
      </c>
      <c r="J67" s="25" t="str">
        <f ca="1">IF(
   $B$8="Overall Alert",IF(
      'Compound Alert'!R46 &gt;= 7, "HIGH",IF(
         'Compound Alert'!R46 &gt;= 5, "MED","LOW")), IF(
            $B$8="Underlying Vulnerability", IF(
               'Compound Alert'!Y46 &gt;= 10, "HIGH",IF(
                  'Compound Alert'!Y46 &gt;= 7, "MED","LOW")),IF(
                     $B$8="Emerging Threat", IF(
                        'Compound Alert'!AF46 &gt;= 10, "HIGH",IF(
                            'Compound Alert'!AF46 &gt;= 7, "MED","LOW")))))</f>
        <v>LOW</v>
      </c>
      <c r="K67" s="25" t="str">
        <f ca="1">IF(
   $B$8="Overall Alert",IF(
      'Compound Alert'!S46 &gt;= 7, "HIGH",IF(
         'Compound Alert'!S46 &gt;= 5, "MED","LOW")), IF(
            $B$8="Underlying Vulnerability", IF(
               'Compound Alert'!Z46 &gt;= 10, "HIGH",IF(
                  'Compound Alert'!Z46 &gt;= 7, "MED","LOW")),IF(
                     $B$8="Emerging Threat", IF(
                        'Compound Alert'!AG46 &gt;= 10, "HIGH",IF(
                            'Compound Alert'!AG46 &gt;= 7, "MED","LOW")))))</f>
        <v>MED</v>
      </c>
      <c r="L67" s="25" t="str">
        <f ca="1">IF(
   $B$8="Overall Alert",IF(
      'Compound Alert'!T46 &gt;= 7, "HIGH",IF(
         'Compound Alert'!T46 &gt;= 5, "MED","LOW")), IF(
            $B$8="Underlying Vulnerability", IF(
               'Compound Alert'!AA46 &gt;= 10, "HIGH",IF(
                  'Compound Alert'!AA46 &gt;= 7, "MED","LOW")),IF(
                     $B$8="Emerging Threat", IF(
                        'Compound Alert'!AH46 &gt;= 10, "HIGH",IF(
                            'Compound Alert'!AH46 &gt;= 7, "MED","LOW")))))</f>
        <v>HIGH</v>
      </c>
      <c r="M67" s="25" t="str">
        <f ca="1">IF(
   $B$8="Overall Alert",IF(
      'Compound Alert'!U46 &gt;= 7, "HIGH",IF(
         'Compound Alert'!U46 &gt;= 5, "MED","LOW")), IF(
            $B$8="Underlying Vulnerability", IF(
               'Compound Alert'!AB46 &gt;= 10, "HIGH",IF(
                  'Compound Alert'!AB46 &gt;= 7, "MED","LOW")),IF(
                     $B$8="Emerging Threat", IF(
                        'Compound Alert'!AI46 &gt;= 10, "HIGH",IF(
                            'Compound Alert'!AI46 &gt;= 7, "MED","LOW")))))</f>
        <v>MED</v>
      </c>
      <c r="N67" s="25" t="str">
        <f ca="1">IF(
   $B$8="Overall Alert",IF(
      'Compound Alert'!V46 &gt;= 7, "HIGH",IF(
         'Compound Alert'!V46 &gt;= 5, "MED","LOW")), IF(
            $B$8="Underlying Vulnerability", IF(
               'Compound Alert'!AC46 &gt;= 10, "HIGH",IF(
                  'Compound Alert'!AC46 &gt;= 7, "MED","LOW")),IF(
                     $B$8="Emerging Threat", IF(
                        'Compound Alert'!AJ46 &gt;= 10, "HIGH",IF(
                            'Compound Alert'!AJ46 &gt;= 7, "MED","LOW")))))</f>
        <v>LOW</v>
      </c>
      <c r="O67" s="25" t="str">
        <f ca="1">IF(
   $B$8="Overall Alert",IF(
      'Compound Alert'!W46 &gt;= 7, "HIGH",IF(
         'Compound Alert'!W46 &gt;= 5, "MED","LOW")), IF(
            $B$8="Underlying Vulnerability", IF(
               'Compound Alert'!AD46 &gt;= 10, "HIGH",IF(
                  'Compound Alert'!AD46 &gt;= 7, "MED","LOW")),IF(
                     $B$8="Emerging Threat", IF(
                        'Compound Alert'!AK46 &gt;= 10, "HIGH",IF(
                            'Compound Alert'!AK46 &gt;= 7, "MED","LOW")))))</f>
        <v>LOW</v>
      </c>
      <c r="P67" s="25"/>
      <c r="Q67" s="26"/>
      <c r="R67" s="26"/>
      <c r="S67" s="21"/>
      <c r="T67" s="21"/>
      <c r="U67" s="21"/>
      <c r="V67" s="21"/>
      <c r="W67" s="21"/>
      <c r="X67" s="21"/>
      <c r="Y67" s="27"/>
      <c r="Z67" s="27"/>
      <c r="AA67" s="27"/>
      <c r="AB67" s="27"/>
      <c r="AC67" s="27"/>
      <c r="AD67" s="27"/>
      <c r="AE67" s="27"/>
      <c r="AF67" s="27"/>
      <c r="AJ67" s="21"/>
      <c r="AK67" s="21"/>
      <c r="AL67" s="21"/>
      <c r="AM67" s="21"/>
      <c r="AN67" s="21"/>
      <c r="AO67" s="21"/>
      <c r="AP67" s="21"/>
      <c r="AQ67" s="21"/>
      <c r="AR67" s="21"/>
      <c r="AS67" s="21"/>
      <c r="AT67" s="21"/>
      <c r="AU67" s="21"/>
      <c r="AV67" s="21"/>
      <c r="AW67" s="21"/>
      <c r="AX67" s="21"/>
    </row>
    <row r="68" spans="1:50" x14ac:dyDescent="0.2">
      <c r="A68" s="63">
        <v>27</v>
      </c>
      <c r="B68" s="20" t="str">
        <f>'Compound Alert'!B203</f>
        <v>Türkiye</v>
      </c>
      <c r="C68" s="20" t="str">
        <f>'Compound Alert'!C203</f>
        <v>TUR</v>
      </c>
      <c r="D68" s="20" t="str">
        <f>'Compound Alert'!D203</f>
        <v>ECS           Europe &amp; Central Asia</v>
      </c>
      <c r="E68" s="20" t="str">
        <f>'Compound Alert'!E203</f>
        <v>IBRD</v>
      </c>
      <c r="F68" s="217">
        <f>'Compound Alert'!F203</f>
        <v>0</v>
      </c>
      <c r="G68" s="22">
        <f ca="1">IF($B$8="Overall Alert",'Compound Alert'!G203,IF($B$8="Underlying Vulnerability",'Compound Alert'!J203,IF($B$8="Emerging Threat",'Compound Alert'!M203)))</f>
        <v>2</v>
      </c>
      <c r="H68" s="23">
        <f ca="1">IF($B$8="Overall Alert",'Compound Alert'!H203,IF($B$8="Underlying Vulnerability",'Compound Alert'!K203,IF($B$8="Emerging Threat",'Compound Alert'!N203)))</f>
        <v>2</v>
      </c>
      <c r="I68" s="50">
        <f ca="1">ROUNDDOWN(G68,0)</f>
        <v>2</v>
      </c>
      <c r="J68" s="25" t="str">
        <f ca="1">IF(
   $B$8="Overall Alert",IF(
      'Compound Alert'!R203 &gt;= 7, "HIGH",IF(
         'Compound Alert'!R203 &gt;= 5, "MED","LOW")), IF(
            $B$8="Underlying Vulnerability", IF(
               'Compound Alert'!Y203 &gt;= 10, "HIGH",IF(
                  'Compound Alert'!Y203 &gt;= 7, "MED","LOW")),IF(
                     $B$8="Emerging Threat", IF(
                        'Compound Alert'!AF203 &gt;= 10, "HIGH",IF(
                            'Compound Alert'!AF203 &gt;= 7, "MED","LOW")))))</f>
        <v>LOW</v>
      </c>
      <c r="K68" s="25" t="str">
        <f ca="1">IF(
   $B$8="Overall Alert",IF(
      'Compound Alert'!S203 &gt;= 7, "HIGH",IF(
         'Compound Alert'!S203 &gt;= 5, "MED","LOW")), IF(
            $B$8="Underlying Vulnerability", IF(
               'Compound Alert'!Z203 &gt;= 10, "HIGH",IF(
                  'Compound Alert'!Z203 &gt;= 7, "MED","LOW")),IF(
                     $B$8="Emerging Threat", IF(
                        'Compound Alert'!AG203 &gt;= 10, "HIGH",IF(
                            'Compound Alert'!AG203 &gt;= 7, "MED","LOW")))))</f>
        <v>LOW</v>
      </c>
      <c r="L68" s="25" t="str">
        <f ca="1">IF(
   $B$8="Overall Alert",IF(
      'Compound Alert'!T203 &gt;= 7, "HIGH",IF(
         'Compound Alert'!T203 &gt;= 5, "MED","LOW")), IF(
            $B$8="Underlying Vulnerability", IF(
               'Compound Alert'!AA203 &gt;= 10, "HIGH",IF(
                  'Compound Alert'!AA203 &gt;= 7, "MED","LOW")),IF(
                     $B$8="Emerging Threat", IF(
                        'Compound Alert'!AH203 &gt;= 10, "HIGH",IF(
                            'Compound Alert'!AH203 &gt;= 7, "MED","LOW")))))</f>
        <v>HIGH</v>
      </c>
      <c r="M68" s="25" t="str">
        <f ca="1">IF(
   $B$8="Overall Alert",IF(
      'Compound Alert'!U203 &gt;= 7, "HIGH",IF(
         'Compound Alert'!U203 &gt;= 5, "MED","LOW")), IF(
            $B$8="Underlying Vulnerability", IF(
               'Compound Alert'!AB203 &gt;= 10, "HIGH",IF(
                  'Compound Alert'!AB203 &gt;= 7, "MED","LOW")),IF(
                     $B$8="Emerging Threat", IF(
                        'Compound Alert'!AI203 &gt;= 10, "HIGH",IF(
                            'Compound Alert'!AI203 &gt;= 7, "MED","LOW")))))</f>
        <v>LOW</v>
      </c>
      <c r="N68" s="25" t="str">
        <f ca="1">IF(
   $B$8="Overall Alert",IF(
      'Compound Alert'!V203 &gt;= 7, "HIGH",IF(
         'Compound Alert'!V203 &gt;= 5, "MED","LOW")), IF(
            $B$8="Underlying Vulnerability", IF(
               'Compound Alert'!AC203 &gt;= 10, "HIGH",IF(
                  'Compound Alert'!AC203 &gt;= 7, "MED","LOW")),IF(
                     $B$8="Emerging Threat", IF(
                        'Compound Alert'!AJ203 &gt;= 10, "HIGH",IF(
                            'Compound Alert'!AJ203 &gt;= 7, "MED","LOW")))))</f>
        <v>HIGH</v>
      </c>
      <c r="O68" s="25" t="str">
        <f ca="1">IF(
   $B$8="Overall Alert",IF(
      'Compound Alert'!W203 &gt;= 7, "HIGH",IF(
         'Compound Alert'!W203 &gt;= 5, "MED","LOW")), IF(
            $B$8="Underlying Vulnerability", IF(
               'Compound Alert'!AD203 &gt;= 10, "HIGH",IF(
                  'Compound Alert'!AD203 &gt;= 7, "MED","LOW")),IF(
                     $B$8="Emerging Threat", IF(
                        'Compound Alert'!AK203 &gt;= 10, "HIGH",IF(
                            'Compound Alert'!AK203 &gt;= 7, "MED","LOW")))))</f>
        <v>LOW</v>
      </c>
      <c r="P68" s="25"/>
      <c r="Q68" s="26"/>
      <c r="R68" s="26"/>
      <c r="S68" s="21"/>
      <c r="T68" s="21"/>
      <c r="U68" s="21"/>
      <c r="V68" s="21"/>
      <c r="W68" s="21"/>
      <c r="X68" s="21"/>
      <c r="Y68" s="27"/>
      <c r="Z68" s="27"/>
      <c r="AA68" s="27"/>
      <c r="AB68" s="27"/>
      <c r="AC68" s="27"/>
      <c r="AD68" s="27"/>
      <c r="AE68" s="27"/>
      <c r="AF68" s="27"/>
      <c r="AJ68" s="21"/>
      <c r="AK68" s="21"/>
      <c r="AL68" s="21"/>
      <c r="AM68" s="21"/>
      <c r="AN68" s="21"/>
      <c r="AO68" s="21"/>
      <c r="AP68" s="21"/>
      <c r="AQ68" s="21"/>
      <c r="AR68" s="21"/>
      <c r="AS68" s="21"/>
      <c r="AT68" s="21"/>
      <c r="AU68" s="21"/>
      <c r="AV68" s="21"/>
      <c r="AW68" s="21"/>
      <c r="AX68" s="21"/>
    </row>
    <row r="69" spans="1:50" x14ac:dyDescent="0.2">
      <c r="A69" s="63">
        <v>28</v>
      </c>
      <c r="B69" s="20" t="str">
        <f>'Compound Alert'!B22</f>
        <v>Burkina Faso</v>
      </c>
      <c r="C69" s="20" t="str">
        <f>'Compound Alert'!C22</f>
        <v>BFA</v>
      </c>
      <c r="D69" s="20" t="str">
        <f>'Compound Alert'!D22</f>
        <v>SSF           Sub-Saharan Africa</v>
      </c>
      <c r="E69" s="20" t="str">
        <f>'Compound Alert'!E22</f>
        <v>IDA</v>
      </c>
      <c r="F69" s="217">
        <f ca="1">'Compound Alert'!F22</f>
        <v>17</v>
      </c>
      <c r="G69" s="22">
        <f ca="1">IF($B$8="Overall Alert",'Compound Alert'!G22,IF($B$8="Underlying Vulnerability",'Compound Alert'!J22,IF($B$8="Emerging Threat",'Compound Alert'!M22)))</f>
        <v>2</v>
      </c>
      <c r="H69" s="23">
        <f ca="1">IF($B$8="Overall Alert",'Compound Alert'!H22,IF($B$8="Underlying Vulnerability",'Compound Alert'!K22,IF($B$8="Emerging Threat",'Compound Alert'!N22)))</f>
        <v>2</v>
      </c>
      <c r="I69" s="50">
        <f ca="1">ROUNDDOWN(G69,0)</f>
        <v>2</v>
      </c>
      <c r="J69" s="25" t="str">
        <f ca="1">IF(
   $B$8="Overall Alert",IF(
      'Compound Alert'!R22 &gt;= 7, "HIGH",IF(
         'Compound Alert'!R22 &gt;= 5, "MED","LOW")), IF(
            $B$8="Underlying Vulnerability", IF(
               'Compound Alert'!Y22 &gt;= 10, "HIGH",IF(
                  'Compound Alert'!Y22 &gt;= 7, "MED","LOW")),IF(
                     $B$8="Emerging Threat", IF(
                        'Compound Alert'!AF22 &gt;= 10, "HIGH",IF(
                            'Compound Alert'!AF22 &gt;= 7, "MED","LOW")))))</f>
        <v>LOW</v>
      </c>
      <c r="K69" s="25" t="str">
        <f ca="1">IF(
   $B$8="Overall Alert",IF(
      'Compound Alert'!S22 &gt;= 7, "HIGH",IF(
         'Compound Alert'!S22 &gt;= 5, "MED","LOW")), IF(
            $B$8="Underlying Vulnerability", IF(
               'Compound Alert'!Z22 &gt;= 10, "HIGH",IF(
                  'Compound Alert'!Z22 &gt;= 7, "MED","LOW")),IF(
                     $B$8="Emerging Threat", IF(
                        'Compound Alert'!AG22 &gt;= 10, "HIGH",IF(
                            'Compound Alert'!AG22 &gt;= 7, "MED","LOW")))))</f>
        <v>HIGH</v>
      </c>
      <c r="L69" s="25" t="str">
        <f ca="1">IF(
   $B$8="Overall Alert",IF(
      'Compound Alert'!T22 &gt;= 7, "HIGH",IF(
         'Compound Alert'!T22 &gt;= 5, "MED","LOW")), IF(
            $B$8="Underlying Vulnerability", IF(
               'Compound Alert'!AA22 &gt;= 10, "HIGH",IF(
                  'Compound Alert'!AA22 &gt;= 7, "MED","LOW")),IF(
                     $B$8="Emerging Threat", IF(
                        'Compound Alert'!AH22 &gt;= 10, "HIGH",IF(
                            'Compound Alert'!AH22 &gt;= 7, "MED","LOW")))))</f>
        <v>LOW</v>
      </c>
      <c r="M69" s="25" t="str">
        <f ca="1">IF(
   $B$8="Overall Alert",IF(
      'Compound Alert'!U22 &gt;= 7, "HIGH",IF(
         'Compound Alert'!U22 &gt;= 5, "MED","LOW")), IF(
            $B$8="Underlying Vulnerability", IF(
               'Compound Alert'!AB22 &gt;= 10, "HIGH",IF(
                  'Compound Alert'!AB22 &gt;= 7, "MED","LOW")),IF(
                     $B$8="Emerging Threat", IF(
                        'Compound Alert'!AI22 &gt;= 10, "HIGH",IF(
                            'Compound Alert'!AI22 &gt;= 7, "MED","LOW")))))</f>
        <v>LOW</v>
      </c>
      <c r="N69" s="25" t="str">
        <f ca="1">IF(
   $B$8="Overall Alert",IF(
      'Compound Alert'!V22 &gt;= 7, "HIGH",IF(
         'Compound Alert'!V22 &gt;= 5, "MED","LOW")), IF(
            $B$8="Underlying Vulnerability", IF(
               'Compound Alert'!AC22 &gt;= 10, "HIGH",IF(
                  'Compound Alert'!AC22 &gt;= 7, "MED","LOW")),IF(
                     $B$8="Emerging Threat", IF(
                        'Compound Alert'!AJ22 &gt;= 10, "HIGH",IF(
                            'Compound Alert'!AJ22 &gt;= 7, "MED","LOW")))))</f>
        <v>LOW</v>
      </c>
      <c r="O69" s="25" t="str">
        <f ca="1">IF(
   $B$8="Overall Alert",IF(
      'Compound Alert'!W22 &gt;= 7, "HIGH",IF(
         'Compound Alert'!W22 &gt;= 5, "MED","LOW")), IF(
            $B$8="Underlying Vulnerability", IF(
               'Compound Alert'!AD22 &gt;= 10, "HIGH",IF(
                  'Compound Alert'!AD22 &gt;= 7, "MED","LOW")),IF(
                     $B$8="Emerging Threat", IF(
                        'Compound Alert'!AK22 &gt;= 10, "HIGH",IF(
                            'Compound Alert'!AK22 &gt;= 7, "MED","LOW")))))</f>
        <v>HIGH</v>
      </c>
      <c r="P69" s="25"/>
      <c r="Q69" s="26"/>
      <c r="R69" s="26"/>
      <c r="S69" s="21"/>
      <c r="T69" s="21"/>
      <c r="U69" s="21"/>
      <c r="V69" s="21"/>
      <c r="W69" s="21"/>
      <c r="X69" s="21"/>
      <c r="Y69" s="27"/>
      <c r="Z69" s="27"/>
      <c r="AA69" s="27"/>
      <c r="AB69" s="27"/>
      <c r="AC69" s="27"/>
      <c r="AD69" s="27"/>
      <c r="AE69" s="27"/>
      <c r="AF69" s="27"/>
      <c r="AJ69" s="21"/>
      <c r="AK69" s="21"/>
      <c r="AL69" s="21"/>
      <c r="AM69" s="21"/>
      <c r="AN69" s="21"/>
      <c r="AO69" s="21"/>
      <c r="AP69" s="21"/>
      <c r="AQ69" s="21"/>
      <c r="AR69" s="21"/>
      <c r="AS69" s="21"/>
      <c r="AT69" s="21"/>
      <c r="AU69" s="21"/>
      <c r="AV69" s="21"/>
      <c r="AW69" s="21"/>
      <c r="AX69" s="21"/>
    </row>
    <row r="70" spans="1:50" x14ac:dyDescent="0.2">
      <c r="A70" s="63">
        <v>29</v>
      </c>
      <c r="B70" s="20" t="str">
        <f>'Compound Alert'!B12</f>
        <v>Argentina</v>
      </c>
      <c r="C70" s="20" t="str">
        <f>'Compound Alert'!C12</f>
        <v>ARG</v>
      </c>
      <c r="D70" s="20" t="str">
        <f>'Compound Alert'!D12</f>
        <v>LCN           Latin America &amp; Caribbean</v>
      </c>
      <c r="E70" s="20" t="str">
        <f>'Compound Alert'!E12</f>
        <v>IBRD</v>
      </c>
      <c r="F70" s="217">
        <f ca="1">'Compound Alert'!F12</f>
        <v>7</v>
      </c>
      <c r="G70" s="22">
        <f ca="1">IF($B$8="Overall Alert",'Compound Alert'!G12,IF($B$8="Underlying Vulnerability",'Compound Alert'!J12,IF($B$8="Emerging Threat",'Compound Alert'!M12)))</f>
        <v>2</v>
      </c>
      <c r="H70" s="23">
        <f ca="1">IF($B$8="Overall Alert",'Compound Alert'!H12,IF($B$8="Underlying Vulnerability",'Compound Alert'!K12,IF($B$8="Emerging Threat",'Compound Alert'!N12)))</f>
        <v>2</v>
      </c>
      <c r="I70" s="50">
        <f ca="1">ROUNDDOWN(G70,0)</f>
        <v>2</v>
      </c>
      <c r="J70" s="25" t="str">
        <f ca="1">IF(
   $B$8="Overall Alert",IF(
      'Compound Alert'!R12 &gt;= 7, "HIGH",IF(
         'Compound Alert'!R12 &gt;= 5, "MED","LOW")), IF(
            $B$8="Underlying Vulnerability", IF(
               'Compound Alert'!Y12 &gt;= 10, "HIGH",IF(
                  'Compound Alert'!Y12 &gt;= 7, "MED","LOW")),IF(
                     $B$8="Emerging Threat", IF(
                        'Compound Alert'!AF12 &gt;= 10, "HIGH",IF(
                            'Compound Alert'!AF12 &gt;= 7, "MED","LOW")))))</f>
        <v>LOW</v>
      </c>
      <c r="K70" s="25" t="str">
        <f ca="1">IF(
   $B$8="Overall Alert",IF(
      'Compound Alert'!S12 &gt;= 7, "HIGH",IF(
         'Compound Alert'!S12 &gt;= 5, "MED","LOW")), IF(
            $B$8="Underlying Vulnerability", IF(
               'Compound Alert'!Z12 &gt;= 10, "HIGH",IF(
                  'Compound Alert'!Z12 &gt;= 7, "MED","LOW")),IF(
                     $B$8="Emerging Threat", IF(
                        'Compound Alert'!AG12 &gt;= 10, "HIGH",IF(
                            'Compound Alert'!AG12 &gt;= 7, "MED","LOW")))))</f>
        <v>LOW</v>
      </c>
      <c r="L70" s="25" t="str">
        <f ca="1">IF(
   $B$8="Overall Alert",IF(
      'Compound Alert'!T12 &gt;= 7, "HIGH",IF(
         'Compound Alert'!T12 &gt;= 5, "MED","LOW")), IF(
            $B$8="Underlying Vulnerability", IF(
               'Compound Alert'!AA12 &gt;= 10, "HIGH",IF(
                  'Compound Alert'!AA12 &gt;= 7, "MED","LOW")),IF(
                     $B$8="Emerging Threat", IF(
                        'Compound Alert'!AH12 &gt;= 10, "HIGH",IF(
                            'Compound Alert'!AH12 &gt;= 7, "MED","LOW")))))</f>
        <v>HIGH</v>
      </c>
      <c r="M70" s="25" t="str">
        <f ca="1">IF(
   $B$8="Overall Alert",IF(
      'Compound Alert'!U12 &gt;= 7, "HIGH",IF(
         'Compound Alert'!U12 &gt;= 5, "MED","LOW")), IF(
            $B$8="Underlying Vulnerability", IF(
               'Compound Alert'!AB12 &gt;= 10, "HIGH",IF(
                  'Compound Alert'!AB12 &gt;= 7, "MED","LOW")),IF(
                     $B$8="Emerging Threat", IF(
                        'Compound Alert'!AI12 &gt;= 10, "HIGH",IF(
                            'Compound Alert'!AI12 &gt;= 7, "MED","LOW")))))</f>
        <v>LOW</v>
      </c>
      <c r="N70" s="25" t="str">
        <f ca="1">IF(
   $B$8="Overall Alert",IF(
      'Compound Alert'!V12 &gt;= 7, "HIGH",IF(
         'Compound Alert'!V12 &gt;= 5, "MED","LOW")), IF(
            $B$8="Underlying Vulnerability", IF(
               'Compound Alert'!AC12 &gt;= 10, "HIGH",IF(
                  'Compound Alert'!AC12 &gt;= 7, "MED","LOW")),IF(
                     $B$8="Emerging Threat", IF(
                        'Compound Alert'!AJ12 &gt;= 10, "HIGH",IF(
                            'Compound Alert'!AJ12 &gt;= 7, "MED","LOW")))))</f>
        <v>HIGH</v>
      </c>
      <c r="O70" s="25" t="str">
        <f ca="1">IF(
   $B$8="Overall Alert",IF(
      'Compound Alert'!W12 &gt;= 7, "HIGH",IF(
         'Compound Alert'!W12 &gt;= 5, "MED","LOW")), IF(
            $B$8="Underlying Vulnerability", IF(
               'Compound Alert'!AD12 &gt;= 10, "HIGH",IF(
                  'Compound Alert'!AD12 &gt;= 7, "MED","LOW")),IF(
                     $B$8="Emerging Threat", IF(
                        'Compound Alert'!AK12 &gt;= 10, "HIGH",IF(
                            'Compound Alert'!AK12 &gt;= 7, "MED","LOW")))))</f>
        <v>LOW</v>
      </c>
      <c r="P70" s="25"/>
      <c r="Q70" s="26"/>
      <c r="R70" s="26"/>
      <c r="S70" s="21"/>
      <c r="T70" s="21"/>
      <c r="U70" s="21"/>
      <c r="V70" s="21"/>
      <c r="W70" s="21"/>
      <c r="X70" s="21"/>
      <c r="Y70" s="27"/>
      <c r="Z70" s="27"/>
      <c r="AA70" s="27"/>
      <c r="AB70" s="27"/>
      <c r="AC70" s="27"/>
      <c r="AD70" s="27"/>
      <c r="AE70" s="27"/>
      <c r="AF70" s="27"/>
      <c r="AJ70" s="21"/>
      <c r="AK70" s="21"/>
      <c r="AL70" s="21"/>
      <c r="AM70" s="21"/>
      <c r="AN70" s="21"/>
      <c r="AO70" s="21"/>
      <c r="AP70" s="21"/>
      <c r="AQ70" s="21"/>
      <c r="AR70" s="21"/>
      <c r="AS70" s="21"/>
      <c r="AT70" s="21"/>
      <c r="AU70" s="21"/>
      <c r="AV70" s="21"/>
      <c r="AW70" s="21"/>
      <c r="AX70" s="21"/>
    </row>
    <row r="71" spans="1:50" x14ac:dyDescent="0.2">
      <c r="A71" s="63">
        <v>30</v>
      </c>
      <c r="B71" s="20" t="str">
        <f>'Compound Alert'!B197</f>
        <v>Tajikistan</v>
      </c>
      <c r="C71" s="20" t="str">
        <f>'Compound Alert'!C197</f>
        <v>TJK</v>
      </c>
      <c r="D71" s="20" t="str">
        <f>'Compound Alert'!D197</f>
        <v>ECS           Europe &amp; Central Asia</v>
      </c>
      <c r="E71" s="20" t="str">
        <f>'Compound Alert'!E197</f>
        <v>IDA</v>
      </c>
      <c r="F71" s="217">
        <f>'Compound Alert'!F197</f>
        <v>0</v>
      </c>
      <c r="G71" s="22">
        <f ca="1">IF($B$8="Overall Alert",'Compound Alert'!G197,IF($B$8="Underlying Vulnerability",'Compound Alert'!J197,IF($B$8="Emerging Threat",'Compound Alert'!M197)))</f>
        <v>2</v>
      </c>
      <c r="H71" s="23">
        <f ca="1">IF($B$8="Overall Alert",'Compound Alert'!H197,IF($B$8="Underlying Vulnerability",'Compound Alert'!K197,IF($B$8="Emerging Threat",'Compound Alert'!N197)))</f>
        <v>2</v>
      </c>
      <c r="I71" s="50">
        <f ca="1">ROUNDDOWN(G71,0)</f>
        <v>2</v>
      </c>
      <c r="J71" s="25" t="str">
        <f ca="1">IF(
   $B$8="Overall Alert",IF(
      'Compound Alert'!R197 &gt;= 7, "HIGH",IF(
         'Compound Alert'!R197 &gt;= 5, "MED","LOW")), IF(
            $B$8="Underlying Vulnerability", IF(
               'Compound Alert'!Y197 &gt;= 10, "HIGH",IF(
                  'Compound Alert'!Y197 &gt;= 7, "MED","LOW")),IF(
                     $B$8="Emerging Threat", IF(
                        'Compound Alert'!AF197 &gt;= 10, "HIGH",IF(
                            'Compound Alert'!AF197 &gt;= 7, "MED","LOW")))))</f>
        <v>LOW</v>
      </c>
      <c r="K71" s="25" t="str">
        <f ca="1">IF(
   $B$8="Overall Alert",IF(
      'Compound Alert'!S197 &gt;= 7, "HIGH",IF(
         'Compound Alert'!S197 &gt;= 5, "MED","LOW")), IF(
            $B$8="Underlying Vulnerability", IF(
               'Compound Alert'!Z197 &gt;= 10, "HIGH",IF(
                  'Compound Alert'!Z197 &gt;= 7, "MED","LOW")),IF(
                     $B$8="Emerging Threat", IF(
                        'Compound Alert'!AG197 &gt;= 10, "HIGH",IF(
                            'Compound Alert'!AG197 &gt;= 7, "MED","LOW")))))</f>
        <v>LOW</v>
      </c>
      <c r="L71" s="25" t="str">
        <f ca="1">IF(
   $B$8="Overall Alert",IF(
      'Compound Alert'!T197 &gt;= 7, "HIGH",IF(
         'Compound Alert'!T197 &gt;= 5, "MED","LOW")), IF(
            $B$8="Underlying Vulnerability", IF(
               'Compound Alert'!AA197 &gt;= 10, "HIGH",IF(
                  'Compound Alert'!AA197 &gt;= 7, "MED","LOW")),IF(
                     $B$8="Emerging Threat", IF(
                        'Compound Alert'!AH197 &gt;= 10, "HIGH",IF(
                            'Compound Alert'!AH197 &gt;= 7, "MED","LOW")))))</f>
        <v>HIGH</v>
      </c>
      <c r="M71" s="25" t="str">
        <f ca="1">IF(
   $B$8="Overall Alert",IF(
      'Compound Alert'!U197 &gt;= 7, "HIGH",IF(
         'Compound Alert'!U197 &gt;= 5, "MED","LOW")), IF(
            $B$8="Underlying Vulnerability", IF(
               'Compound Alert'!AB197 &gt;= 10, "HIGH",IF(
                  'Compound Alert'!AB197 &gt;= 7, "MED","LOW")),IF(
                     $B$8="Emerging Threat", IF(
                        'Compound Alert'!AI197 &gt;= 10, "HIGH",IF(
                            'Compound Alert'!AI197 &gt;= 7, "MED","LOW")))))</f>
        <v>LOW</v>
      </c>
      <c r="N71" s="25" t="str">
        <f ca="1">IF(
   $B$8="Overall Alert",IF(
      'Compound Alert'!V197 &gt;= 7, "HIGH",IF(
         'Compound Alert'!V197 &gt;= 5, "MED","LOW")), IF(
            $B$8="Underlying Vulnerability", IF(
               'Compound Alert'!AC197 &gt;= 10, "HIGH",IF(
                  'Compound Alert'!AC197 &gt;= 7, "MED","LOW")),IF(
                     $B$8="Emerging Threat", IF(
                        'Compound Alert'!AJ197 &gt;= 10, "HIGH",IF(
                            'Compound Alert'!AJ197 &gt;= 7, "MED","LOW")))))</f>
        <v>HIGH</v>
      </c>
      <c r="O71" s="25" t="str">
        <f ca="1">IF(
   $B$8="Overall Alert",IF(
      'Compound Alert'!W197 &gt;= 7, "HIGH",IF(
         'Compound Alert'!W197 &gt;= 5, "MED","LOW")), IF(
            $B$8="Underlying Vulnerability", IF(
               'Compound Alert'!AD197 &gt;= 10, "HIGH",IF(
                  'Compound Alert'!AD197 &gt;= 7, "MED","LOW")),IF(
                     $B$8="Emerging Threat", IF(
                        'Compound Alert'!AK197 &gt;= 10, "HIGH",IF(
                            'Compound Alert'!AK197 &gt;= 7, "MED","LOW")))))</f>
        <v>LOW</v>
      </c>
      <c r="P71" s="25"/>
      <c r="Q71" s="26"/>
      <c r="R71" s="26"/>
      <c r="S71" s="21"/>
      <c r="T71" s="21"/>
      <c r="U71" s="21"/>
      <c r="V71" s="21"/>
      <c r="W71" s="21"/>
      <c r="X71" s="21"/>
      <c r="Y71" s="27"/>
      <c r="Z71" s="27"/>
      <c r="AA71" s="27"/>
      <c r="AB71" s="27"/>
      <c r="AC71" s="27"/>
      <c r="AD71" s="27"/>
      <c r="AE71" s="27"/>
      <c r="AF71" s="27"/>
      <c r="AJ71" s="21"/>
      <c r="AK71" s="21"/>
      <c r="AL71" s="21"/>
      <c r="AM71" s="21"/>
      <c r="AN71" s="21"/>
      <c r="AO71" s="21"/>
      <c r="AP71" s="21"/>
      <c r="AQ71" s="21"/>
      <c r="AR71" s="21"/>
      <c r="AS71" s="21"/>
      <c r="AT71" s="21"/>
      <c r="AU71" s="21"/>
      <c r="AV71" s="21"/>
      <c r="AW71" s="21"/>
      <c r="AX71" s="21"/>
    </row>
    <row r="72" spans="1:50" x14ac:dyDescent="0.2">
      <c r="A72" s="63">
        <v>31</v>
      </c>
      <c r="B72" s="20" t="str">
        <f>'Compound Alert'!B220</f>
        <v>Yemen, Rep.</v>
      </c>
      <c r="C72" s="20" t="str">
        <f>'Compound Alert'!C220</f>
        <v>YEM</v>
      </c>
      <c r="D72" s="20" t="str">
        <f>'Compound Alert'!D220</f>
        <v>MEA           Middle East &amp; North Africa</v>
      </c>
      <c r="E72" s="20" t="str">
        <f>'Compound Alert'!E220</f>
        <v>IDA</v>
      </c>
      <c r="F72" s="217">
        <f>'Compound Alert'!F220</f>
        <v>0</v>
      </c>
      <c r="G72" s="22">
        <f ca="1">IF($B$8="Overall Alert",'Compound Alert'!G220,IF($B$8="Underlying Vulnerability",'Compound Alert'!J220,IF($B$8="Emerging Threat",'Compound Alert'!M220)))</f>
        <v>2</v>
      </c>
      <c r="H72" s="23">
        <f ca="1">IF($B$8="Overall Alert",'Compound Alert'!H220,IF($B$8="Underlying Vulnerability",'Compound Alert'!K220,IF($B$8="Emerging Threat",'Compound Alert'!N220)))</f>
        <v>2</v>
      </c>
      <c r="I72" s="50">
        <f ca="1">ROUNDDOWN(G72,0)</f>
        <v>2</v>
      </c>
      <c r="J72" s="25" t="str">
        <f ca="1">IF(
   $B$8="Overall Alert",IF(
      'Compound Alert'!R220 &gt;= 7, "HIGH",IF(
         'Compound Alert'!R220 &gt;= 5, "MED","LOW")), IF(
            $B$8="Underlying Vulnerability", IF(
               'Compound Alert'!Y220 &gt;= 10, "HIGH",IF(
                  'Compound Alert'!Y220 &gt;= 7, "MED","LOW")),IF(
                     $B$8="Emerging Threat", IF(
                        'Compound Alert'!AF220 &gt;= 10, "HIGH",IF(
                            'Compound Alert'!AF220 &gt;= 7, "MED","LOW")))))</f>
        <v>LOW</v>
      </c>
      <c r="K72" s="25" t="str">
        <f ca="1">IF(
   $B$8="Overall Alert",IF(
      'Compound Alert'!S220 &gt;= 7, "HIGH",IF(
         'Compound Alert'!S220 &gt;= 5, "MED","LOW")), IF(
            $B$8="Underlying Vulnerability", IF(
               'Compound Alert'!Z220 &gt;= 10, "HIGH",IF(
                  'Compound Alert'!Z220 &gt;= 7, "MED","LOW")),IF(
                     $B$8="Emerging Threat", IF(
                        'Compound Alert'!AG220 &gt;= 10, "HIGH",IF(
                            'Compound Alert'!AG220 &gt;= 7, "MED","LOW")))))</f>
        <v>HIGH</v>
      </c>
      <c r="L72" s="25" t="str">
        <f ca="1">IF(
   $B$8="Overall Alert",IF(
      'Compound Alert'!T220 &gt;= 7, "HIGH",IF(
         'Compound Alert'!T220 &gt;= 5, "MED","LOW")), IF(
            $B$8="Underlying Vulnerability", IF(
               'Compound Alert'!AA220 &gt;= 10, "HIGH",IF(
                  'Compound Alert'!AA220 &gt;= 7, "MED","LOW")),IF(
                     $B$8="Emerging Threat", IF(
                        'Compound Alert'!AH220 &gt;= 10, "HIGH",IF(
                            'Compound Alert'!AH220 &gt;= 7, "MED","LOW")))))</f>
        <v>HIGH</v>
      </c>
      <c r="M72" s="25" t="str">
        <f ca="1">IF(
   $B$8="Overall Alert",IF(
      'Compound Alert'!U220 &gt;= 7, "HIGH",IF(
         'Compound Alert'!U220 &gt;= 5, "MED","LOW")), IF(
            $B$8="Underlying Vulnerability", IF(
               'Compound Alert'!AB220 &gt;= 10, "HIGH",IF(
                  'Compound Alert'!AB220 &gt;= 7, "MED","LOW")),IF(
                     $B$8="Emerging Threat", IF(
                        'Compound Alert'!AI220 &gt;= 10, "HIGH",IF(
                            'Compound Alert'!AI220 &gt;= 7, "MED","LOW")))))</f>
        <v>LOW</v>
      </c>
      <c r="N72" s="25" t="str">
        <f ca="1">IF(
   $B$8="Overall Alert",IF(
      'Compound Alert'!V220 &gt;= 7, "HIGH",IF(
         'Compound Alert'!V220 &gt;= 5, "MED","LOW")), IF(
            $B$8="Underlying Vulnerability", IF(
               'Compound Alert'!AC220 &gt;= 10, "HIGH",IF(
                  'Compound Alert'!AC220 &gt;= 7, "MED","LOW")),IF(
                     $B$8="Emerging Threat", IF(
                        'Compound Alert'!AJ220 &gt;= 10, "HIGH",IF(
                            'Compound Alert'!AJ220 &gt;= 7, "MED","LOW")))))</f>
        <v>LOW</v>
      </c>
      <c r="O72" s="25" t="str">
        <f ca="1">IF(
   $B$8="Overall Alert",IF(
      'Compound Alert'!W220 &gt;= 7, "HIGH",IF(
         'Compound Alert'!W220 &gt;= 5, "MED","LOW")), IF(
            $B$8="Underlying Vulnerability", IF(
               'Compound Alert'!AD220 &gt;= 10, "HIGH",IF(
                  'Compound Alert'!AD220 &gt;= 7, "MED","LOW")),IF(
                     $B$8="Emerging Threat", IF(
                        'Compound Alert'!AK220 &gt;= 10, "HIGH",IF(
                            'Compound Alert'!AK220 &gt;= 7, "MED","LOW")))))</f>
        <v>LOW</v>
      </c>
      <c r="P72" s="25"/>
      <c r="Q72" s="26"/>
      <c r="R72" s="26"/>
      <c r="S72" s="21"/>
      <c r="T72" s="21"/>
      <c r="U72" s="21"/>
      <c r="V72" s="21"/>
      <c r="W72" s="21"/>
      <c r="X72" s="21"/>
      <c r="Y72" s="27"/>
      <c r="Z72" s="27"/>
      <c r="AA72" s="27"/>
      <c r="AB72" s="27"/>
      <c r="AC72" s="27"/>
      <c r="AD72" s="27"/>
      <c r="AE72" s="27"/>
      <c r="AF72" s="27"/>
      <c r="AJ72" s="21"/>
      <c r="AK72" s="21"/>
      <c r="AL72" s="21"/>
      <c r="AM72" s="21"/>
      <c r="AN72" s="21"/>
      <c r="AO72" s="21"/>
      <c r="AP72" s="21"/>
      <c r="AQ72" s="21"/>
      <c r="AR72" s="21"/>
      <c r="AS72" s="21"/>
      <c r="AT72" s="21"/>
      <c r="AU72" s="21"/>
      <c r="AV72" s="21"/>
      <c r="AW72" s="21"/>
      <c r="AX72" s="21"/>
    </row>
    <row r="73" spans="1:50" x14ac:dyDescent="0.2">
      <c r="A73" s="63">
        <v>32</v>
      </c>
      <c r="B73" s="20" t="str">
        <f>'Compound Alert'!B79</f>
        <v>Gambia, The</v>
      </c>
      <c r="C73" s="20" t="str">
        <f>'Compound Alert'!C79</f>
        <v>GMB</v>
      </c>
      <c r="D73" s="20" t="str">
        <f>'Compound Alert'!D79</f>
        <v>SSF           Sub-Saharan Africa</v>
      </c>
      <c r="E73" s="20" t="str">
        <f>'Compound Alert'!E79</f>
        <v>IDA</v>
      </c>
      <c r="F73" s="217">
        <f ca="1">'Compound Alert'!F79</f>
        <v>74</v>
      </c>
      <c r="G73" s="22">
        <f ca="1">IF($B$8="Overall Alert",'Compound Alert'!G79,IF($B$8="Underlying Vulnerability",'Compound Alert'!J79,IF($B$8="Emerging Threat",'Compound Alert'!M79)))</f>
        <v>1.5</v>
      </c>
      <c r="H73" s="23">
        <f ca="1">IF($B$8="Overall Alert",'Compound Alert'!H79,IF($B$8="Underlying Vulnerability",'Compound Alert'!K79,IF($B$8="Emerging Threat",'Compound Alert'!N79)))</f>
        <v>1.5</v>
      </c>
      <c r="I73" s="50">
        <f ca="1">ROUNDDOWN(G73,0)</f>
        <v>1</v>
      </c>
      <c r="J73" s="25" t="str">
        <f ca="1">IF(
   $B$8="Overall Alert",IF(
      'Compound Alert'!R79 &gt;= 7, "HIGH",IF(
         'Compound Alert'!R79 &gt;= 5, "MED","LOW")), IF(
            $B$8="Underlying Vulnerability", IF(
               'Compound Alert'!Y79 &gt;= 10, "HIGH",IF(
                  'Compound Alert'!Y79 &gt;= 7, "MED","LOW")),IF(
                     $B$8="Emerging Threat", IF(
                        'Compound Alert'!AF79 &gt;= 10, "HIGH",IF(
                            'Compound Alert'!AF79 &gt;= 7, "MED","LOW")))))</f>
        <v>LOW</v>
      </c>
      <c r="K73" s="25" t="str">
        <f ca="1">IF(
   $B$8="Overall Alert",IF(
      'Compound Alert'!S79 &gt;= 7, "HIGH",IF(
         'Compound Alert'!S79 &gt;= 5, "MED","LOW")), IF(
            $B$8="Underlying Vulnerability", IF(
               'Compound Alert'!Z79 &gt;= 10, "HIGH",IF(
                  'Compound Alert'!Z79 &gt;= 7, "MED","LOW")),IF(
                     $B$8="Emerging Threat", IF(
                        'Compound Alert'!AG79 &gt;= 10, "HIGH",IF(
                            'Compound Alert'!AG79 &gt;= 7, "MED","LOW")))))</f>
        <v>MED</v>
      </c>
      <c r="L73" s="25" t="str">
        <f ca="1">IF(
   $B$8="Overall Alert",IF(
      'Compound Alert'!T79 &gt;= 7, "HIGH",IF(
         'Compound Alert'!T79 &gt;= 5, "MED","LOW")), IF(
            $B$8="Underlying Vulnerability", IF(
               'Compound Alert'!AA79 &gt;= 10, "HIGH",IF(
                  'Compound Alert'!AA79 &gt;= 7, "MED","LOW")),IF(
                     $B$8="Emerging Threat", IF(
                        'Compound Alert'!AH79 &gt;= 10, "HIGH",IF(
                            'Compound Alert'!AH79 &gt;= 7, "MED","LOW")))))</f>
        <v>HIGH</v>
      </c>
      <c r="M73" s="25" t="str">
        <f ca="1">IF(
   $B$8="Overall Alert",IF(
      'Compound Alert'!U79 &gt;= 7, "HIGH",IF(
         'Compound Alert'!U79 &gt;= 5, "MED","LOW")), IF(
            $B$8="Underlying Vulnerability", IF(
               'Compound Alert'!AB79 &gt;= 10, "HIGH",IF(
                  'Compound Alert'!AB79 &gt;= 7, "MED","LOW")),IF(
                     $B$8="Emerging Threat", IF(
                        'Compound Alert'!AI79 &gt;= 10, "HIGH",IF(
                            'Compound Alert'!AI79 &gt;= 7, "MED","LOW")))))</f>
        <v>LOW</v>
      </c>
      <c r="N73" s="25" t="str">
        <f ca="1">IF(
   $B$8="Overall Alert",IF(
      'Compound Alert'!V79 &gt;= 7, "HIGH",IF(
         'Compound Alert'!V79 &gt;= 5, "MED","LOW")), IF(
            $B$8="Underlying Vulnerability", IF(
               'Compound Alert'!AC79 &gt;= 10, "HIGH",IF(
                  'Compound Alert'!AC79 &gt;= 7, "MED","LOW")),IF(
                     $B$8="Emerging Threat", IF(
                        'Compound Alert'!AJ79 &gt;= 10, "HIGH",IF(
                            'Compound Alert'!AJ79 &gt;= 7, "MED","LOW")))))</f>
        <v>LOW</v>
      </c>
      <c r="O73" s="25" t="str">
        <f ca="1">IF(
   $B$8="Overall Alert",IF(
      'Compound Alert'!W79 &gt;= 7, "HIGH",IF(
         'Compound Alert'!W79 &gt;= 5, "MED","LOW")), IF(
            $B$8="Underlying Vulnerability", IF(
               'Compound Alert'!AD79 &gt;= 10, "HIGH",IF(
                  'Compound Alert'!AD79 &gt;= 7, "MED","LOW")),IF(
                     $B$8="Emerging Threat", IF(
                        'Compound Alert'!AK79 &gt;= 10, "HIGH",IF(
                            'Compound Alert'!AK79 &gt;= 7, "MED","LOW")))))</f>
        <v>LOW</v>
      </c>
      <c r="P73" s="25"/>
      <c r="Q73" s="26"/>
      <c r="R73" s="26"/>
      <c r="S73" s="21"/>
      <c r="T73" s="21"/>
      <c r="U73" s="21"/>
      <c r="V73" s="21"/>
      <c r="W73" s="21"/>
      <c r="X73" s="21"/>
      <c r="Y73" s="27"/>
      <c r="Z73" s="27"/>
      <c r="AA73" s="27"/>
      <c r="AB73" s="27"/>
      <c r="AC73" s="27"/>
      <c r="AD73" s="27"/>
      <c r="AE73" s="27"/>
      <c r="AF73" s="27"/>
      <c r="AJ73" s="21"/>
      <c r="AK73" s="21"/>
      <c r="AL73" s="21"/>
      <c r="AM73" s="21"/>
      <c r="AN73" s="21"/>
      <c r="AO73" s="21"/>
      <c r="AP73" s="21"/>
      <c r="AQ73" s="21"/>
      <c r="AR73" s="21"/>
      <c r="AS73" s="21"/>
      <c r="AT73" s="21"/>
      <c r="AU73" s="21"/>
      <c r="AV73" s="21"/>
      <c r="AW73" s="21"/>
      <c r="AX73" s="21"/>
    </row>
    <row r="74" spans="1:50" x14ac:dyDescent="0.2">
      <c r="A74" s="63">
        <v>33</v>
      </c>
      <c r="B74" s="20" t="str">
        <f>'Compound Alert'!B164</f>
        <v>Korea, Dem. People's Rep.</v>
      </c>
      <c r="C74" s="20" t="str">
        <f>'Compound Alert'!C164</f>
        <v>PRK</v>
      </c>
      <c r="D74" s="20" t="str">
        <f>'Compound Alert'!D164</f>
        <v>EAS           East Asia &amp; Pacific</v>
      </c>
      <c r="E74" s="20" t="str">
        <f>'Compound Alert'!E164</f>
        <v>NA</v>
      </c>
      <c r="F74" s="217">
        <f ca="1">'Compound Alert'!F164</f>
        <v>159</v>
      </c>
      <c r="G74" s="22">
        <f ca="1">IF($B$8="Overall Alert",'Compound Alert'!G164,IF($B$8="Underlying Vulnerability",'Compound Alert'!J164,IF($B$8="Emerging Threat",'Compound Alert'!M164)))</f>
        <v>2</v>
      </c>
      <c r="H74" s="23">
        <f ca="1">IF($B$8="Overall Alert",'Compound Alert'!H164,IF($B$8="Underlying Vulnerability",'Compound Alert'!K164,IF($B$8="Emerging Threat",'Compound Alert'!N164)))</f>
        <v>2</v>
      </c>
      <c r="I74" s="50">
        <f ca="1">ROUNDDOWN(G74,0)</f>
        <v>2</v>
      </c>
      <c r="J74" s="25" t="str">
        <f ca="1">IF(
   $B$8="Overall Alert",IF(
      'Compound Alert'!R164 &gt;= 7, "HIGH",IF(
         'Compound Alert'!R164 &gt;= 5, "MED","LOW")), IF(
            $B$8="Underlying Vulnerability", IF(
               'Compound Alert'!Y164 &gt;= 10, "HIGH",IF(
                  'Compound Alert'!Y164 &gt;= 7, "MED","LOW")),IF(
                     $B$8="Emerging Threat", IF(
                        'Compound Alert'!AF164 &gt;= 10, "HIGH",IF(
                            'Compound Alert'!AF164 &gt;= 7, "MED","LOW")))))</f>
        <v>LOW</v>
      </c>
      <c r="K74" s="25" t="str">
        <f ca="1">IF(
   $B$8="Overall Alert",IF(
      'Compound Alert'!S164 &gt;= 7, "HIGH",IF(
         'Compound Alert'!S164 &gt;= 5, "MED","LOW")), IF(
            $B$8="Underlying Vulnerability", IF(
               'Compound Alert'!Z164 &gt;= 10, "HIGH",IF(
                  'Compound Alert'!Z164 &gt;= 7, "MED","LOW")),IF(
                     $B$8="Emerging Threat", IF(
                        'Compound Alert'!AG164 &gt;= 10, "HIGH",IF(
                            'Compound Alert'!AG164 &gt;= 7, "MED","LOW")))))</f>
        <v>LOW</v>
      </c>
      <c r="L74" s="25" t="str">
        <f ca="1">IF(
   $B$8="Overall Alert",IF(
      'Compound Alert'!T164 &gt;= 7, "HIGH",IF(
         'Compound Alert'!T164 &gt;= 5, "MED","LOW")), IF(
            $B$8="Underlying Vulnerability", IF(
               'Compound Alert'!AA164 &gt;= 10, "HIGH",IF(
                  'Compound Alert'!AA164 &gt;= 7, "MED","LOW")),IF(
                     $B$8="Emerging Threat", IF(
                        'Compound Alert'!AH164 &gt;= 10, "HIGH",IF(
                            'Compound Alert'!AH164 &gt;= 7, "MED","LOW")))))</f>
        <v>HIGH</v>
      </c>
      <c r="M74" s="25" t="str">
        <f ca="1">IF(
   $B$8="Overall Alert",IF(
      'Compound Alert'!U164 &gt;= 7, "HIGH",IF(
         'Compound Alert'!U164 &gt;= 5, "MED","LOW")), IF(
            $B$8="Underlying Vulnerability", IF(
               'Compound Alert'!AB164 &gt;= 10, "HIGH",IF(
                  'Compound Alert'!AB164 &gt;= 7, "MED","LOW")),IF(
                     $B$8="Emerging Threat", IF(
                        'Compound Alert'!AI164 &gt;= 10, "HIGH",IF(
                            'Compound Alert'!AI164 &gt;= 7, "MED","LOW")))))</f>
        <v>LOW</v>
      </c>
      <c r="N74" s="25" t="str">
        <f ca="1">IF(
   $B$8="Overall Alert",IF(
      'Compound Alert'!V164 &gt;= 7, "HIGH",IF(
         'Compound Alert'!V164 &gt;= 5, "MED","LOW")), IF(
            $B$8="Underlying Vulnerability", IF(
               'Compound Alert'!AC164 &gt;= 10, "HIGH",IF(
                  'Compound Alert'!AC164 &gt;= 7, "MED","LOW")),IF(
                     $B$8="Emerging Threat", IF(
                        'Compound Alert'!AJ164 &gt;= 10, "HIGH",IF(
                            'Compound Alert'!AJ164 &gt;= 7, "MED","LOW")))))</f>
        <v>HIGH</v>
      </c>
      <c r="O74" s="25" t="str">
        <f ca="1">IF(
   $B$8="Overall Alert",IF(
      'Compound Alert'!W164 &gt;= 7, "HIGH",IF(
         'Compound Alert'!W164 &gt;= 5, "MED","LOW")), IF(
            $B$8="Underlying Vulnerability", IF(
               'Compound Alert'!AD164 &gt;= 10, "HIGH",IF(
                  'Compound Alert'!AD164 &gt;= 7, "MED","LOW")),IF(
                     $B$8="Emerging Threat", IF(
                        'Compound Alert'!AK164 &gt;= 10, "HIGH",IF(
                            'Compound Alert'!AK164 &gt;= 7, "MED","LOW")))))</f>
        <v>LOW</v>
      </c>
      <c r="P74" s="25"/>
      <c r="Q74" s="26"/>
      <c r="R74" s="26"/>
      <c r="S74" s="21"/>
      <c r="T74" s="21"/>
      <c r="U74" s="21"/>
      <c r="V74" s="21"/>
      <c r="W74" s="21"/>
      <c r="X74" s="21"/>
      <c r="Y74" s="27"/>
      <c r="Z74" s="27"/>
      <c r="AA74" s="27"/>
      <c r="AB74" s="27"/>
      <c r="AC74" s="27"/>
      <c r="AD74" s="27"/>
      <c r="AE74" s="27"/>
      <c r="AF74" s="27"/>
      <c r="AJ74" s="21"/>
      <c r="AK74" s="21"/>
      <c r="AL74" s="21"/>
      <c r="AM74" s="21"/>
      <c r="AN74" s="21"/>
      <c r="AO74" s="21"/>
      <c r="AP74" s="21"/>
      <c r="AQ74" s="21"/>
      <c r="AR74" s="21"/>
      <c r="AS74" s="21"/>
      <c r="AT74" s="21"/>
      <c r="AU74" s="21"/>
      <c r="AV74" s="21"/>
      <c r="AW74" s="21"/>
      <c r="AX74" s="21"/>
    </row>
    <row r="75" spans="1:50" x14ac:dyDescent="0.2">
      <c r="A75" s="63">
        <v>34</v>
      </c>
      <c r="B75" s="20" t="str">
        <f>'Compound Alert'!B85</f>
        <v>Guatemala</v>
      </c>
      <c r="C75" s="20" t="str">
        <f>'Compound Alert'!C85</f>
        <v>GTM</v>
      </c>
      <c r="D75" s="20" t="str">
        <f>'Compound Alert'!D85</f>
        <v>LCN           Latin America &amp; Caribbean</v>
      </c>
      <c r="E75" s="20" t="str">
        <f>'Compound Alert'!E85</f>
        <v>IBRD</v>
      </c>
      <c r="F75" s="217">
        <f ca="1">'Compound Alert'!F85</f>
        <v>80</v>
      </c>
      <c r="G75" s="22">
        <f ca="1">IF($B$8="Overall Alert",'Compound Alert'!G85,IF($B$8="Underlying Vulnerability",'Compound Alert'!J85,IF($B$8="Emerging Threat",'Compound Alert'!M85)))</f>
        <v>2</v>
      </c>
      <c r="H75" s="23">
        <f ca="1">IF($B$8="Overall Alert",'Compound Alert'!H85,IF($B$8="Underlying Vulnerability",'Compound Alert'!K85,IF($B$8="Emerging Threat",'Compound Alert'!N85)))</f>
        <v>2</v>
      </c>
      <c r="I75" s="50">
        <f ca="1">ROUNDDOWN(G75,0)</f>
        <v>2</v>
      </c>
      <c r="J75" s="25" t="str">
        <f ca="1">IF(
   $B$8="Overall Alert",IF(
      'Compound Alert'!R85 &gt;= 7, "HIGH",IF(
         'Compound Alert'!R85 &gt;= 5, "MED","LOW")), IF(
            $B$8="Underlying Vulnerability", IF(
               'Compound Alert'!Y85 &gt;= 10, "HIGH",IF(
                  'Compound Alert'!Y85 &gt;= 7, "MED","LOW")),IF(
                     $B$8="Emerging Threat", IF(
                        'Compound Alert'!AF85 &gt;= 10, "HIGH",IF(
                            'Compound Alert'!AF85 &gt;= 7, "MED","LOW")))))</f>
        <v>HIGH</v>
      </c>
      <c r="K75" s="25" t="str">
        <f ca="1">IF(
   $B$8="Overall Alert",IF(
      'Compound Alert'!S85 &gt;= 7, "HIGH",IF(
         'Compound Alert'!S85 &gt;= 5, "MED","LOW")), IF(
            $B$8="Underlying Vulnerability", IF(
               'Compound Alert'!Z85 &gt;= 10, "HIGH",IF(
                  'Compound Alert'!Z85 &gt;= 7, "MED","LOW")),IF(
                     $B$8="Emerging Threat", IF(
                        'Compound Alert'!AG85 &gt;= 10, "HIGH",IF(
                            'Compound Alert'!AG85 &gt;= 7, "MED","LOW")))))</f>
        <v>LOW</v>
      </c>
      <c r="L75" s="25" t="str">
        <f ca="1">IF(
   $B$8="Overall Alert",IF(
      'Compound Alert'!T85 &gt;= 7, "HIGH",IF(
         'Compound Alert'!T85 &gt;= 5, "MED","LOW")), IF(
            $B$8="Underlying Vulnerability", IF(
               'Compound Alert'!AA85 &gt;= 10, "HIGH",IF(
                  'Compound Alert'!AA85 &gt;= 7, "MED","LOW")),IF(
                     $B$8="Emerging Threat", IF(
                        'Compound Alert'!AH85 &gt;= 10, "HIGH",IF(
                            'Compound Alert'!AH85 &gt;= 7, "MED","LOW")))))</f>
        <v>LOW</v>
      </c>
      <c r="M75" s="25" t="str">
        <f ca="1">IF(
   $B$8="Overall Alert",IF(
      'Compound Alert'!U85 &gt;= 7, "HIGH",IF(
         'Compound Alert'!U85 &gt;= 5, "MED","LOW")), IF(
            $B$8="Underlying Vulnerability", IF(
               'Compound Alert'!AB85 &gt;= 10, "HIGH",IF(
                  'Compound Alert'!AB85 &gt;= 7, "MED","LOW")),IF(
                     $B$8="Emerging Threat", IF(
                        'Compound Alert'!AI85 &gt;= 10, "HIGH",IF(
                            'Compound Alert'!AI85 &gt;= 7, "MED","LOW")))))</f>
        <v>LOW</v>
      </c>
      <c r="N75" s="25" t="str">
        <f ca="1">IF(
   $B$8="Overall Alert",IF(
      'Compound Alert'!V85 &gt;= 7, "HIGH",IF(
         'Compound Alert'!V85 &gt;= 5, "MED","LOW")), IF(
            $B$8="Underlying Vulnerability", IF(
               'Compound Alert'!AC85 &gt;= 10, "HIGH",IF(
                  'Compound Alert'!AC85 &gt;= 7, "MED","LOW")),IF(
                     $B$8="Emerging Threat", IF(
                        'Compound Alert'!AJ85 &gt;= 10, "HIGH",IF(
                            'Compound Alert'!AJ85 &gt;= 7, "MED","LOW")))))</f>
        <v>HIGH</v>
      </c>
      <c r="O75" s="25" t="str">
        <f ca="1">IF(
   $B$8="Overall Alert",IF(
      'Compound Alert'!W85 &gt;= 7, "HIGH",IF(
         'Compound Alert'!W85 &gt;= 5, "MED","LOW")), IF(
            $B$8="Underlying Vulnerability", IF(
               'Compound Alert'!AD85 &gt;= 10, "HIGH",IF(
                  'Compound Alert'!AD85 &gt;= 7, "MED","LOW")),IF(
                     $B$8="Emerging Threat", IF(
                        'Compound Alert'!AK85 &gt;= 10, "HIGH",IF(
                            'Compound Alert'!AK85 &gt;= 7, "MED","LOW")))))</f>
        <v>LOW</v>
      </c>
      <c r="P75" s="25"/>
      <c r="Q75" s="26"/>
      <c r="R75" s="26"/>
      <c r="S75" s="21"/>
      <c r="T75" s="21"/>
      <c r="U75" s="21"/>
      <c r="V75" s="21"/>
      <c r="W75" s="21"/>
      <c r="X75" s="21"/>
      <c r="Y75" s="27"/>
      <c r="Z75" s="27"/>
      <c r="AA75" s="27"/>
      <c r="AB75" s="27"/>
      <c r="AC75" s="27"/>
      <c r="AD75" s="27"/>
      <c r="AE75" s="27"/>
      <c r="AF75" s="27"/>
      <c r="AJ75" s="21"/>
      <c r="AK75" s="21"/>
      <c r="AL75" s="21"/>
      <c r="AM75" s="21"/>
      <c r="AN75" s="21"/>
      <c r="AO75" s="21"/>
      <c r="AP75" s="21"/>
      <c r="AQ75" s="21"/>
      <c r="AR75" s="21"/>
      <c r="AS75" s="21"/>
      <c r="AT75" s="21"/>
      <c r="AU75" s="21"/>
      <c r="AV75" s="21"/>
      <c r="AW75" s="21"/>
      <c r="AX75" s="21"/>
    </row>
    <row r="76" spans="1:50" x14ac:dyDescent="0.2">
      <c r="A76" s="63">
        <v>35</v>
      </c>
      <c r="B76" s="20" t="str">
        <f>'Compound Alert'!B213</f>
        <v>Venezuela, RB</v>
      </c>
      <c r="C76" s="20" t="str">
        <f>'Compound Alert'!C213</f>
        <v>VEN</v>
      </c>
      <c r="D76" s="20" t="str">
        <f>'Compound Alert'!D213</f>
        <v>LCN           Latin America &amp; Caribbean</v>
      </c>
      <c r="E76" s="20" t="str">
        <f>'Compound Alert'!E213</f>
        <v>IBRD</v>
      </c>
      <c r="F76" s="217">
        <f>'Compound Alert'!F213</f>
        <v>0</v>
      </c>
      <c r="G76" s="22">
        <f ca="1">IF($B$8="Overall Alert",'Compound Alert'!G213,IF($B$8="Underlying Vulnerability",'Compound Alert'!J213,IF($B$8="Emerging Threat",'Compound Alert'!M213)))</f>
        <v>2</v>
      </c>
      <c r="H76" s="23">
        <f ca="1">IF($B$8="Overall Alert",'Compound Alert'!H213,IF($B$8="Underlying Vulnerability",'Compound Alert'!K213,IF($B$8="Emerging Threat",'Compound Alert'!N213)))</f>
        <v>2</v>
      </c>
      <c r="I76" s="50">
        <f ca="1">ROUNDDOWN(G76,0)</f>
        <v>2</v>
      </c>
      <c r="J76" s="25" t="str">
        <f ca="1">IF(
   $B$8="Overall Alert",IF(
      'Compound Alert'!R213 &gt;= 7, "HIGH",IF(
         'Compound Alert'!R213 &gt;= 5, "MED","LOW")), IF(
            $B$8="Underlying Vulnerability", IF(
               'Compound Alert'!Y213 &gt;= 10, "HIGH",IF(
                  'Compound Alert'!Y213 &gt;= 7, "MED","LOW")),IF(
                     $B$8="Emerging Threat", IF(
                        'Compound Alert'!AF213 &gt;= 10, "HIGH",IF(
                            'Compound Alert'!AF213 &gt;= 7, "MED","LOW")))))</f>
        <v>LOW</v>
      </c>
      <c r="K76" s="25" t="str">
        <f ca="1">IF(
   $B$8="Overall Alert",IF(
      'Compound Alert'!S213 &gt;= 7, "HIGH",IF(
         'Compound Alert'!S213 &gt;= 5, "MED","LOW")), IF(
            $B$8="Underlying Vulnerability", IF(
               'Compound Alert'!Z213 &gt;= 10, "HIGH",IF(
                  'Compound Alert'!Z213 &gt;= 7, "MED","LOW")),IF(
                     $B$8="Emerging Threat", IF(
                        'Compound Alert'!AG213 &gt;= 10, "HIGH",IF(
                            'Compound Alert'!AG213 &gt;= 7, "MED","LOW")))))</f>
        <v>LOW</v>
      </c>
      <c r="L76" s="25" t="str">
        <f ca="1">IF(
   $B$8="Overall Alert",IF(
      'Compound Alert'!T213 &gt;= 7, "HIGH",IF(
         'Compound Alert'!T213 &gt;= 5, "MED","LOW")), IF(
            $B$8="Underlying Vulnerability", IF(
               'Compound Alert'!AA213 &gt;= 10, "HIGH",IF(
                  'Compound Alert'!AA213 &gt;= 7, "MED","LOW")),IF(
                     $B$8="Emerging Threat", IF(
                        'Compound Alert'!AH213 &gt;= 10, "HIGH",IF(
                            'Compound Alert'!AH213 &gt;= 7, "MED","LOW")))))</f>
        <v>HIGH</v>
      </c>
      <c r="M76" s="25" t="str">
        <f ca="1">IF(
   $B$8="Overall Alert",IF(
      'Compound Alert'!U213 &gt;= 7, "HIGH",IF(
         'Compound Alert'!U213 &gt;= 5, "MED","LOW")), IF(
            $B$8="Underlying Vulnerability", IF(
               'Compound Alert'!AB213 &gt;= 10, "HIGH",IF(
                  'Compound Alert'!AB213 &gt;= 7, "MED","LOW")),IF(
                     $B$8="Emerging Threat", IF(
                        'Compound Alert'!AI213 &gt;= 10, "HIGH",IF(
                            'Compound Alert'!AI213 &gt;= 7, "MED","LOW")))))</f>
        <v>LOW</v>
      </c>
      <c r="N76" s="25" t="str">
        <f ca="1">IF(
   $B$8="Overall Alert",IF(
      'Compound Alert'!V213 &gt;= 7, "HIGH",IF(
         'Compound Alert'!V213 &gt;= 5, "MED","LOW")), IF(
            $B$8="Underlying Vulnerability", IF(
               'Compound Alert'!AC213 &gt;= 10, "HIGH",IF(
                  'Compound Alert'!AC213 &gt;= 7, "MED","LOW")),IF(
                     $B$8="Emerging Threat", IF(
                        'Compound Alert'!AJ213 &gt;= 10, "HIGH",IF(
                            'Compound Alert'!AJ213 &gt;= 7, "MED","LOW")))))</f>
        <v>HIGH</v>
      </c>
      <c r="O76" s="25" t="str">
        <f ca="1">IF(
   $B$8="Overall Alert",IF(
      'Compound Alert'!W213 &gt;= 7, "HIGH",IF(
         'Compound Alert'!W213 &gt;= 5, "MED","LOW")), IF(
            $B$8="Underlying Vulnerability", IF(
               'Compound Alert'!AD213 &gt;= 10, "HIGH",IF(
                  'Compound Alert'!AD213 &gt;= 7, "MED","LOW")),IF(
                     $B$8="Emerging Threat", IF(
                        'Compound Alert'!AK213 &gt;= 10, "HIGH",IF(
                            'Compound Alert'!AK213 &gt;= 7, "MED","LOW")))))</f>
        <v>LOW</v>
      </c>
      <c r="P76" s="25"/>
      <c r="Q76" s="26"/>
      <c r="R76" s="26"/>
      <c r="S76" s="21"/>
      <c r="T76" s="21"/>
      <c r="U76" s="21"/>
      <c r="V76" s="21"/>
      <c r="W76" s="21"/>
      <c r="X76" s="21"/>
      <c r="Y76" s="27"/>
      <c r="Z76" s="27"/>
      <c r="AA76" s="27"/>
      <c r="AB76" s="27"/>
      <c r="AC76" s="27"/>
      <c r="AD76" s="27"/>
      <c r="AE76" s="27"/>
      <c r="AF76" s="27"/>
      <c r="AJ76" s="21"/>
      <c r="AK76" s="21"/>
      <c r="AL76" s="21"/>
      <c r="AM76" s="21"/>
      <c r="AN76" s="21"/>
      <c r="AO76" s="21"/>
      <c r="AP76" s="21"/>
      <c r="AQ76" s="21"/>
      <c r="AR76" s="21"/>
      <c r="AS76" s="21"/>
      <c r="AT76" s="21"/>
      <c r="AU76" s="21"/>
      <c r="AV76" s="21"/>
      <c r="AW76" s="21"/>
      <c r="AX76" s="21"/>
    </row>
    <row r="77" spans="1:50" x14ac:dyDescent="0.2">
      <c r="A77" s="63">
        <v>36</v>
      </c>
      <c r="B77" s="20" t="str">
        <f>'Compound Alert'!B29</f>
        <v>Belize</v>
      </c>
      <c r="C77" s="20" t="str">
        <f>'Compound Alert'!C29</f>
        <v>BLZ</v>
      </c>
      <c r="D77" s="20" t="str">
        <f>'Compound Alert'!D29</f>
        <v>LCN           Latin America &amp; Caribbean</v>
      </c>
      <c r="E77" s="20" t="str">
        <f>'Compound Alert'!E29</f>
        <v>IBRD</v>
      </c>
      <c r="F77" s="217">
        <f ca="1">'Compound Alert'!F29</f>
        <v>24</v>
      </c>
      <c r="G77" s="22">
        <f ca="1">IF($B$8="Overall Alert",'Compound Alert'!G29,IF($B$8="Underlying Vulnerability",'Compound Alert'!J29,IF($B$8="Emerging Threat",'Compound Alert'!M29)))</f>
        <v>2</v>
      </c>
      <c r="H77" s="23">
        <f ca="1">IF($B$8="Overall Alert",'Compound Alert'!H29,IF($B$8="Underlying Vulnerability",'Compound Alert'!K29,IF($B$8="Emerging Threat",'Compound Alert'!N29)))</f>
        <v>2</v>
      </c>
      <c r="I77" s="50">
        <f ca="1">ROUNDDOWN(G77,0)</f>
        <v>2</v>
      </c>
      <c r="J77" s="25" t="str">
        <f ca="1">IF(
   $B$8="Overall Alert",IF(
      'Compound Alert'!R29 &gt;= 7, "HIGH",IF(
         'Compound Alert'!R29 &gt;= 5, "MED","LOW")), IF(
            $B$8="Underlying Vulnerability", IF(
               'Compound Alert'!Y29 &gt;= 10, "HIGH",IF(
                  'Compound Alert'!Y29 &gt;= 7, "MED","LOW")),IF(
                     $B$8="Emerging Threat", IF(
                        'Compound Alert'!AF29 &gt;= 10, "HIGH",IF(
                            'Compound Alert'!AF29 &gt;= 7, "MED","LOW")))))</f>
        <v>HIGH</v>
      </c>
      <c r="K77" s="25" t="str">
        <f ca="1">IF(
   $B$8="Overall Alert",IF(
      'Compound Alert'!S29 &gt;= 7, "HIGH",IF(
         'Compound Alert'!S29 &gt;= 5, "MED","LOW")), IF(
            $B$8="Underlying Vulnerability", IF(
               'Compound Alert'!Z29 &gt;= 10, "HIGH",IF(
                  'Compound Alert'!Z29 &gt;= 7, "MED","LOW")),IF(
                     $B$8="Emerging Threat", IF(
                        'Compound Alert'!AG29 &gt;= 10, "HIGH",IF(
                            'Compound Alert'!AG29 &gt;= 7, "MED","LOW")))))</f>
        <v>LOW</v>
      </c>
      <c r="L77" s="25" t="str">
        <f ca="1">IF(
   $B$8="Overall Alert",IF(
      'Compound Alert'!T29 &gt;= 7, "HIGH",IF(
         'Compound Alert'!T29 &gt;= 5, "MED","LOW")), IF(
            $B$8="Underlying Vulnerability", IF(
               'Compound Alert'!AA29 &gt;= 10, "HIGH",IF(
                  'Compound Alert'!AA29 &gt;= 7, "MED","LOW")),IF(
                     $B$8="Emerging Threat", IF(
                        'Compound Alert'!AH29 &gt;= 10, "HIGH",IF(
                            'Compound Alert'!AH29 &gt;= 7, "MED","LOW")))))</f>
        <v>LOW</v>
      </c>
      <c r="M77" s="25" t="str">
        <f ca="1">IF(
   $B$8="Overall Alert",IF(
      'Compound Alert'!U29 &gt;= 7, "HIGH",IF(
         'Compound Alert'!U29 &gt;= 5, "MED","LOW")), IF(
            $B$8="Underlying Vulnerability", IF(
               'Compound Alert'!AB29 &gt;= 10, "HIGH",IF(
                  'Compound Alert'!AB29 &gt;= 7, "MED","LOW")),IF(
                     $B$8="Emerging Threat", IF(
                        'Compound Alert'!AI29 &gt;= 10, "HIGH",IF(
                            'Compound Alert'!AI29 &gt;= 7, "MED","LOW")))))</f>
        <v>LOW</v>
      </c>
      <c r="N77" s="25" t="str">
        <f ca="1">IF(
   $B$8="Overall Alert",IF(
      'Compound Alert'!V29 &gt;= 7, "HIGH",IF(
         'Compound Alert'!V29 &gt;= 5, "MED","LOW")), IF(
            $B$8="Underlying Vulnerability", IF(
               'Compound Alert'!AC29 &gt;= 10, "HIGH",IF(
                  'Compound Alert'!AC29 &gt;= 7, "MED","LOW")),IF(
                     $B$8="Emerging Threat", IF(
                        'Compound Alert'!AJ29 &gt;= 10, "HIGH",IF(
                            'Compound Alert'!AJ29 &gt;= 7, "MED","LOW")))))</f>
        <v>HIGH</v>
      </c>
      <c r="O77" s="25" t="str">
        <f ca="1">IF(
   $B$8="Overall Alert",IF(
      'Compound Alert'!W29 &gt;= 7, "HIGH",IF(
         'Compound Alert'!W29 &gt;= 5, "MED","LOW")), IF(
            $B$8="Underlying Vulnerability", IF(
               'Compound Alert'!AD29 &gt;= 10, "HIGH",IF(
                  'Compound Alert'!AD29 &gt;= 7, "MED","LOW")),IF(
                     $B$8="Emerging Threat", IF(
                        'Compound Alert'!AK29 &gt;= 10, "HIGH",IF(
                            'Compound Alert'!AK29 &gt;= 7, "MED","LOW")))))</f>
        <v>LOW</v>
      </c>
      <c r="P77" s="25"/>
      <c r="Q77" s="26"/>
      <c r="R77" s="26"/>
      <c r="S77" s="21"/>
      <c r="T77" s="21"/>
      <c r="U77" s="21"/>
      <c r="V77" s="21"/>
      <c r="W77" s="21"/>
      <c r="X77" s="21"/>
      <c r="Y77" s="27"/>
      <c r="Z77" s="27"/>
      <c r="AA77" s="27"/>
      <c r="AB77" s="27"/>
      <c r="AC77" s="27"/>
      <c r="AD77" s="27"/>
      <c r="AE77" s="27"/>
      <c r="AF77" s="27"/>
      <c r="AJ77" s="21"/>
      <c r="AK77" s="21"/>
      <c r="AL77" s="21"/>
      <c r="AM77" s="21"/>
      <c r="AN77" s="21"/>
      <c r="AO77" s="21"/>
      <c r="AP77" s="21"/>
      <c r="AQ77" s="21"/>
      <c r="AR77" s="21"/>
      <c r="AS77" s="21"/>
      <c r="AT77" s="21"/>
      <c r="AU77" s="21"/>
      <c r="AV77" s="21"/>
      <c r="AW77" s="21"/>
      <c r="AX77" s="21"/>
    </row>
    <row r="78" spans="1:50" x14ac:dyDescent="0.2">
      <c r="A78" s="63">
        <v>37</v>
      </c>
      <c r="B78" s="20" t="str">
        <f>'Compound Alert'!B136</f>
        <v>Myanmar</v>
      </c>
      <c r="C78" s="20" t="str">
        <f>'Compound Alert'!C136</f>
        <v>MMR</v>
      </c>
      <c r="D78" s="20" t="str">
        <f>'Compound Alert'!D136</f>
        <v>EAS           East Asia &amp; Pacific</v>
      </c>
      <c r="E78" s="20" t="str">
        <f>'Compound Alert'!E136</f>
        <v>IDA</v>
      </c>
      <c r="F78" s="217">
        <f ca="1">'Compound Alert'!F136</f>
        <v>131</v>
      </c>
      <c r="G78" s="22">
        <f ca="1">IF($B$8="Overall Alert",'Compound Alert'!G136,IF($B$8="Underlying Vulnerability",'Compound Alert'!J136,IF($B$8="Emerging Threat",'Compound Alert'!M136)))</f>
        <v>3.5</v>
      </c>
      <c r="H78" s="23">
        <f ca="1">IF($B$8="Overall Alert",'Compound Alert'!H136,IF($B$8="Underlying Vulnerability",'Compound Alert'!K136,IF($B$8="Emerging Threat",'Compound Alert'!N136)))</f>
        <v>3.5</v>
      </c>
      <c r="I78" s="50">
        <f ca="1">ROUNDDOWN(G78,0)</f>
        <v>3</v>
      </c>
      <c r="J78" s="25" t="str">
        <f ca="1">IF(
   $B$8="Overall Alert",IF(
      'Compound Alert'!R136 &gt;= 7, "HIGH",IF(
         'Compound Alert'!R136 &gt;= 5, "MED","LOW")), IF(
            $B$8="Underlying Vulnerability", IF(
               'Compound Alert'!Y136 &gt;= 10, "HIGH",IF(
                  'Compound Alert'!Y136 &gt;= 7, "MED","LOW")),IF(
                     $B$8="Emerging Threat", IF(
                        'Compound Alert'!AF136 &gt;= 10, "HIGH",IF(
                            'Compound Alert'!AF136 &gt;= 7, "MED","LOW")))))</f>
        <v>LOW</v>
      </c>
      <c r="K78" s="25" t="str">
        <f ca="1">IF(
   $B$8="Overall Alert",IF(
      'Compound Alert'!S136 &gt;= 7, "HIGH",IF(
         'Compound Alert'!S136 &gt;= 5, "MED","LOW")), IF(
            $B$8="Underlying Vulnerability", IF(
               'Compound Alert'!Z136 &gt;= 10, "HIGH",IF(
                  'Compound Alert'!Z136 &gt;= 7, "MED","LOW")),IF(
                     $B$8="Emerging Threat", IF(
                        'Compound Alert'!AG136 &gt;= 10, "HIGH",IF(
                            'Compound Alert'!AG136 &gt;= 7, "MED","LOW")))))</f>
        <v>MED</v>
      </c>
      <c r="L78" s="25" t="str">
        <f ca="1">IF(
   $B$8="Overall Alert",IF(
      'Compound Alert'!T136 &gt;= 7, "HIGH",IF(
         'Compound Alert'!T136 &gt;= 5, "MED","LOW")), IF(
            $B$8="Underlying Vulnerability", IF(
               'Compound Alert'!AA136 &gt;= 10, "HIGH",IF(
                  'Compound Alert'!AA136 &gt;= 7, "MED","LOW")),IF(
                     $B$8="Emerging Threat", IF(
                        'Compound Alert'!AH136 &gt;= 10, "HIGH",IF(
                            'Compound Alert'!AH136 &gt;= 7, "MED","LOW")))))</f>
        <v>HIGH</v>
      </c>
      <c r="M78" s="25" t="str">
        <f ca="1">IF(
   $B$8="Overall Alert",IF(
      'Compound Alert'!U136 &gt;= 7, "HIGH",IF(
         'Compound Alert'!U136 &gt;= 5, "MED","LOW")), IF(
            $B$8="Underlying Vulnerability", IF(
               'Compound Alert'!AB136 &gt;= 10, "HIGH",IF(
                  'Compound Alert'!AB136 &gt;= 7, "MED","LOW")),IF(
                     $B$8="Emerging Threat", IF(
                        'Compound Alert'!AI136 &gt;= 10, "HIGH",IF(
                            'Compound Alert'!AI136 &gt;= 7, "MED","LOW")))))</f>
        <v>HIGH</v>
      </c>
      <c r="N78" s="25" t="str">
        <f ca="1">IF(
   $B$8="Overall Alert",IF(
      'Compound Alert'!V136 &gt;= 7, "HIGH",IF(
         'Compound Alert'!V136 &gt;= 5, "MED","LOW")), IF(
            $B$8="Underlying Vulnerability", IF(
               'Compound Alert'!AC136 &gt;= 10, "HIGH",IF(
                  'Compound Alert'!AC136 &gt;= 7, "MED","LOW")),IF(
                     $B$8="Emerging Threat", IF(
                        'Compound Alert'!AJ136 &gt;= 10, "HIGH",IF(
                            'Compound Alert'!AJ136 &gt;= 7, "MED","LOW")))))</f>
        <v>LOW</v>
      </c>
      <c r="O78" s="25" t="str">
        <f ca="1">IF(
   $B$8="Overall Alert",IF(
      'Compound Alert'!W136 &gt;= 7, "HIGH",IF(
         'Compound Alert'!W136 &gt;= 5, "MED","LOW")), IF(
            $B$8="Underlying Vulnerability", IF(
               'Compound Alert'!AD136 &gt;= 10, "HIGH",IF(
                  'Compound Alert'!AD136 &gt;= 7, "MED","LOW")),IF(
                     $B$8="Emerging Threat", IF(
                        'Compound Alert'!AK136 &gt;= 10, "HIGH",IF(
                            'Compound Alert'!AK136 &gt;= 7, "MED","LOW")))))</f>
        <v>HIGH</v>
      </c>
      <c r="P78" s="25"/>
      <c r="Q78" s="26"/>
      <c r="R78" s="26"/>
      <c r="S78" s="21"/>
      <c r="T78" s="21"/>
      <c r="U78" s="21"/>
      <c r="V78" s="21"/>
      <c r="W78" s="21"/>
      <c r="X78" s="21"/>
      <c r="Y78" s="27"/>
      <c r="Z78" s="27"/>
      <c r="AA78" s="27"/>
      <c r="AB78" s="27"/>
      <c r="AC78" s="27"/>
      <c r="AD78" s="27"/>
      <c r="AE78" s="27"/>
      <c r="AF78" s="27"/>
      <c r="AJ78" s="21"/>
      <c r="AK78" s="21"/>
      <c r="AL78" s="21"/>
      <c r="AM78" s="21"/>
      <c r="AN78" s="21"/>
      <c r="AO78" s="21"/>
      <c r="AP78" s="21"/>
      <c r="AQ78" s="21"/>
      <c r="AR78" s="21"/>
      <c r="AS78" s="21"/>
      <c r="AT78" s="21"/>
      <c r="AU78" s="21"/>
      <c r="AV78" s="21"/>
      <c r="AW78" s="21"/>
      <c r="AX78" s="21"/>
    </row>
    <row r="79" spans="1:50" x14ac:dyDescent="0.2">
      <c r="A79" s="63">
        <v>38</v>
      </c>
      <c r="B79" s="20" t="str">
        <f>'Compound Alert'!B89</f>
        <v>Honduras</v>
      </c>
      <c r="C79" s="20" t="str">
        <f>'Compound Alert'!C89</f>
        <v>HND</v>
      </c>
      <c r="D79" s="20" t="str">
        <f>'Compound Alert'!D89</f>
        <v>LCN           Latin America &amp; Caribbean</v>
      </c>
      <c r="E79" s="20" t="str">
        <f>'Compound Alert'!E89</f>
        <v>IDA</v>
      </c>
      <c r="F79" s="217">
        <f ca="1">'Compound Alert'!F89</f>
        <v>84</v>
      </c>
      <c r="G79" s="22">
        <f ca="1">IF($B$8="Overall Alert",'Compound Alert'!G89,IF($B$8="Underlying Vulnerability",'Compound Alert'!J89,IF($B$8="Emerging Threat",'Compound Alert'!M89)))</f>
        <v>2</v>
      </c>
      <c r="H79" s="23">
        <f ca="1">IF($B$8="Overall Alert",'Compound Alert'!H89,IF($B$8="Underlying Vulnerability",'Compound Alert'!K89,IF($B$8="Emerging Threat",'Compound Alert'!N89)))</f>
        <v>2</v>
      </c>
      <c r="I79" s="50">
        <f ca="1">ROUNDDOWN(G79,0)</f>
        <v>2</v>
      </c>
      <c r="J79" s="25" t="str">
        <f ca="1">IF(
   $B$8="Overall Alert",IF(
      'Compound Alert'!R89 &gt;= 7, "HIGH",IF(
         'Compound Alert'!R89 &gt;= 5, "MED","LOW")), IF(
            $B$8="Underlying Vulnerability", IF(
               'Compound Alert'!Y89 &gt;= 10, "HIGH",IF(
                  'Compound Alert'!Y89 &gt;= 7, "MED","LOW")),IF(
                     $B$8="Emerging Threat", IF(
                        'Compound Alert'!AF89 &gt;= 10, "HIGH",IF(
                            'Compound Alert'!AF89 &gt;= 7, "MED","LOW")))))</f>
        <v>LOW</v>
      </c>
      <c r="K79" s="25" t="str">
        <f ca="1">IF(
   $B$8="Overall Alert",IF(
      'Compound Alert'!S89 &gt;= 7, "HIGH",IF(
         'Compound Alert'!S89 &gt;= 5, "MED","LOW")), IF(
            $B$8="Underlying Vulnerability", IF(
               'Compound Alert'!Z89 &gt;= 10, "HIGH",IF(
                  'Compound Alert'!Z89 &gt;= 7, "MED","LOW")),IF(
                     $B$8="Emerging Threat", IF(
                        'Compound Alert'!AG89 &gt;= 10, "HIGH",IF(
                            'Compound Alert'!AG89 &gt;= 7, "MED","LOW")))))</f>
        <v>LOW</v>
      </c>
      <c r="L79" s="25" t="str">
        <f ca="1">IF(
   $B$8="Overall Alert",IF(
      'Compound Alert'!T89 &gt;= 7, "HIGH",IF(
         'Compound Alert'!T89 &gt;= 5, "MED","LOW")), IF(
            $B$8="Underlying Vulnerability", IF(
               'Compound Alert'!AA89 &gt;= 10, "HIGH",IF(
                  'Compound Alert'!AA89 &gt;= 7, "MED","LOW")),IF(
                     $B$8="Emerging Threat", IF(
                        'Compound Alert'!AH89 &gt;= 10, "HIGH",IF(
                            'Compound Alert'!AH89 &gt;= 7, "MED","LOW")))))</f>
        <v>LOW</v>
      </c>
      <c r="M79" s="25" t="str">
        <f ca="1">IF(
   $B$8="Overall Alert",IF(
      'Compound Alert'!U89 &gt;= 7, "HIGH",IF(
         'Compound Alert'!U89 &gt;= 5, "MED","LOW")), IF(
            $B$8="Underlying Vulnerability", IF(
               'Compound Alert'!AB89 &gt;= 10, "HIGH",IF(
                  'Compound Alert'!AB89 &gt;= 7, "MED","LOW")),IF(
                     $B$8="Emerging Threat", IF(
                        'Compound Alert'!AI89 &gt;= 10, "HIGH",IF(
                            'Compound Alert'!AI89 &gt;= 7, "MED","LOW")))))</f>
        <v>MED</v>
      </c>
      <c r="N79" s="25" t="str">
        <f ca="1">IF(
   $B$8="Overall Alert",IF(
      'Compound Alert'!V89 &gt;= 7, "HIGH",IF(
         'Compound Alert'!V89 &gt;= 5, "MED","LOW")), IF(
            $B$8="Underlying Vulnerability", IF(
               'Compound Alert'!AC89 &gt;= 10, "HIGH",IF(
                  'Compound Alert'!AC89 &gt;= 7, "MED","LOW")),IF(
                     $B$8="Emerging Threat", IF(
                        'Compound Alert'!AJ89 &gt;= 10, "HIGH",IF(
                            'Compound Alert'!AJ89 &gt;= 7, "MED","LOW")))))</f>
        <v>HIGH</v>
      </c>
      <c r="O79" s="25" t="str">
        <f ca="1">IF(
   $B$8="Overall Alert",IF(
      'Compound Alert'!W89 &gt;= 7, "HIGH",IF(
         'Compound Alert'!W89 &gt;= 5, "MED","LOW")), IF(
            $B$8="Underlying Vulnerability", IF(
               'Compound Alert'!AD89 &gt;= 10, "HIGH",IF(
                  'Compound Alert'!AD89 &gt;= 7, "MED","LOW")),IF(
                     $B$8="Emerging Threat", IF(
                        'Compound Alert'!AK89 &gt;= 10, "HIGH",IF(
                            'Compound Alert'!AK89 &gt;= 7, "MED","LOW")))))</f>
        <v>MED</v>
      </c>
      <c r="P79" s="25"/>
      <c r="Q79" s="26"/>
      <c r="R79" s="26"/>
      <c r="S79" s="21"/>
      <c r="T79" s="21"/>
      <c r="U79" s="21"/>
      <c r="V79" s="21"/>
      <c r="W79" s="21"/>
      <c r="X79" s="21"/>
      <c r="Y79" s="27"/>
      <c r="Z79" s="27"/>
      <c r="AA79" s="27"/>
      <c r="AB79" s="27"/>
      <c r="AC79" s="27"/>
      <c r="AD79" s="27"/>
      <c r="AE79" s="27"/>
      <c r="AF79" s="27"/>
      <c r="AJ79" s="21"/>
      <c r="AK79" s="21"/>
      <c r="AL79" s="21"/>
      <c r="AM79" s="21"/>
      <c r="AN79" s="21"/>
      <c r="AO79" s="21"/>
      <c r="AP79" s="21"/>
      <c r="AQ79" s="21"/>
      <c r="AR79" s="21"/>
      <c r="AS79" s="21"/>
      <c r="AT79" s="21"/>
      <c r="AU79" s="21"/>
      <c r="AV79" s="21"/>
      <c r="AW79" s="21"/>
      <c r="AX79" s="21"/>
    </row>
    <row r="80" spans="1:50" x14ac:dyDescent="0.2">
      <c r="A80" s="63">
        <v>39</v>
      </c>
      <c r="B80" s="20" t="str">
        <f>'Compound Alert'!B134</f>
        <v>Mali</v>
      </c>
      <c r="C80" s="20" t="str">
        <f>'Compound Alert'!C134</f>
        <v>MLI</v>
      </c>
      <c r="D80" s="20" t="str">
        <f>'Compound Alert'!D134</f>
        <v>SSF           Sub-Saharan Africa</v>
      </c>
      <c r="E80" s="20" t="str">
        <f>'Compound Alert'!E134</f>
        <v>IDA</v>
      </c>
      <c r="F80" s="217">
        <f ca="1">'Compound Alert'!F134</f>
        <v>129</v>
      </c>
      <c r="G80" s="22">
        <f ca="1">IF($B$8="Overall Alert",'Compound Alert'!G134,IF($B$8="Underlying Vulnerability",'Compound Alert'!J134,IF($B$8="Emerging Threat",'Compound Alert'!M134)))</f>
        <v>2.5</v>
      </c>
      <c r="H80" s="23">
        <f ca="1">IF($B$8="Overall Alert",'Compound Alert'!H134,IF($B$8="Underlying Vulnerability",'Compound Alert'!K134,IF($B$8="Emerging Threat",'Compound Alert'!N134)))</f>
        <v>2.5</v>
      </c>
      <c r="I80" s="50">
        <f ca="1">ROUNDDOWN(G80,0)</f>
        <v>2</v>
      </c>
      <c r="J80" s="25" t="str">
        <f ca="1">IF(
   $B$8="Overall Alert",IF(
      'Compound Alert'!R134 &gt;= 7, "HIGH",IF(
         'Compound Alert'!R134 &gt;= 5, "MED","LOW")), IF(
            $B$8="Underlying Vulnerability", IF(
               'Compound Alert'!Y134 &gt;= 10, "HIGH",IF(
                  'Compound Alert'!Y134 &gt;= 7, "MED","LOW")),IF(
                     $B$8="Emerging Threat", IF(
                        'Compound Alert'!AF134 &gt;= 10, "HIGH",IF(
                            'Compound Alert'!AF134 &gt;= 7, "MED","LOW")))))</f>
        <v>LOW</v>
      </c>
      <c r="K80" s="25" t="str">
        <f ca="1">IF(
   $B$8="Overall Alert",IF(
      'Compound Alert'!S134 &gt;= 7, "HIGH",IF(
         'Compound Alert'!S134 &gt;= 5, "MED","LOW")), IF(
            $B$8="Underlying Vulnerability", IF(
               'Compound Alert'!Z134 &gt;= 10, "HIGH",IF(
                  'Compound Alert'!Z134 &gt;= 7, "MED","LOW")),IF(
                     $B$8="Emerging Threat", IF(
                        'Compound Alert'!AG134 &gt;= 10, "HIGH",IF(
                            'Compound Alert'!AG134 &gt;= 7, "MED","LOW")))))</f>
        <v>HIGH</v>
      </c>
      <c r="L80" s="25" t="str">
        <f ca="1">IF(
   $B$8="Overall Alert",IF(
      'Compound Alert'!T134 &gt;= 7, "HIGH",IF(
         'Compound Alert'!T134 &gt;= 5, "MED","LOW")), IF(
            $B$8="Underlying Vulnerability", IF(
               'Compound Alert'!AA134 &gt;= 10, "HIGH",IF(
                  'Compound Alert'!AA134 &gt;= 7, "MED","LOW")),IF(
                     $B$8="Emerging Threat", IF(
                        'Compound Alert'!AH134 &gt;= 10, "HIGH",IF(
                            'Compound Alert'!AH134 &gt;= 7, "MED","LOW")))))</f>
        <v>LOW</v>
      </c>
      <c r="M80" s="25" t="str">
        <f ca="1">IF(
   $B$8="Overall Alert",IF(
      'Compound Alert'!U134 &gt;= 7, "HIGH",IF(
         'Compound Alert'!U134 &gt;= 5, "MED","LOW")), IF(
            $B$8="Underlying Vulnerability", IF(
               'Compound Alert'!AB134 &gt;= 10, "HIGH",IF(
                  'Compound Alert'!AB134 &gt;= 7, "MED","LOW")),IF(
                     $B$8="Emerging Threat", IF(
                        'Compound Alert'!AI134 &gt;= 10, "HIGH",IF(
                            'Compound Alert'!AI134 &gt;= 7, "MED","LOW")))))</f>
        <v>MED</v>
      </c>
      <c r="N80" s="25" t="str">
        <f ca="1">IF(
   $B$8="Overall Alert",IF(
      'Compound Alert'!V134 &gt;= 7, "HIGH",IF(
         'Compound Alert'!V134 &gt;= 5, "MED","LOW")), IF(
            $B$8="Underlying Vulnerability", IF(
               'Compound Alert'!AC134 &gt;= 10, "HIGH",IF(
                  'Compound Alert'!AC134 &gt;= 7, "MED","LOW")),IF(
                     $B$8="Emerging Threat", IF(
                        'Compound Alert'!AJ134 &gt;= 10, "HIGH",IF(
                            'Compound Alert'!AJ134 &gt;= 7, "MED","LOW")))))</f>
        <v>LOW</v>
      </c>
      <c r="O80" s="25" t="str">
        <f ca="1">IF(
   $B$8="Overall Alert",IF(
      'Compound Alert'!W134 &gt;= 7, "HIGH",IF(
         'Compound Alert'!W134 &gt;= 5, "MED","LOW")), IF(
            $B$8="Underlying Vulnerability", IF(
               'Compound Alert'!AD134 &gt;= 10, "HIGH",IF(
                  'Compound Alert'!AD134 &gt;= 7, "MED","LOW")),IF(
                     $B$8="Emerging Threat", IF(
                        'Compound Alert'!AK134 &gt;= 10, "HIGH",IF(
                            'Compound Alert'!AK134 &gt;= 7, "MED","LOW")))))</f>
        <v>HIGH</v>
      </c>
      <c r="P80" s="25"/>
      <c r="Q80" s="26"/>
      <c r="R80" s="26"/>
      <c r="S80" s="21"/>
      <c r="T80" s="21"/>
      <c r="U80" s="21"/>
      <c r="V80" s="21"/>
      <c r="W80" s="21"/>
      <c r="X80" s="21"/>
      <c r="Y80" s="27"/>
      <c r="Z80" s="27"/>
      <c r="AA80" s="27"/>
      <c r="AB80" s="27"/>
      <c r="AC80" s="27"/>
      <c r="AD80" s="27"/>
      <c r="AE80" s="27"/>
      <c r="AF80" s="27"/>
      <c r="AJ80" s="21"/>
      <c r="AK80" s="21"/>
      <c r="AL80" s="21"/>
      <c r="AM80" s="21"/>
      <c r="AN80" s="21"/>
      <c r="AO80" s="21"/>
      <c r="AP80" s="21"/>
      <c r="AQ80" s="21"/>
      <c r="AR80" s="21"/>
      <c r="AS80" s="21"/>
      <c r="AT80" s="21"/>
      <c r="AU80" s="21"/>
      <c r="AV80" s="21"/>
      <c r="AW80" s="21"/>
      <c r="AX80" s="21"/>
    </row>
    <row r="81" spans="1:50" x14ac:dyDescent="0.2">
      <c r="A81" s="63">
        <v>40</v>
      </c>
      <c r="B81" s="20" t="str">
        <f>'Compound Alert'!B115</f>
        <v>Liberia</v>
      </c>
      <c r="C81" s="20" t="str">
        <f>'Compound Alert'!C115</f>
        <v>LBR</v>
      </c>
      <c r="D81" s="20" t="str">
        <f>'Compound Alert'!D115</f>
        <v>SSF           Sub-Saharan Africa</v>
      </c>
      <c r="E81" s="20" t="str">
        <f>'Compound Alert'!E115</f>
        <v>IDA</v>
      </c>
      <c r="F81" s="217">
        <f ca="1">'Compound Alert'!F115</f>
        <v>110</v>
      </c>
      <c r="G81" s="22">
        <f ca="1">IF($B$8="Overall Alert",'Compound Alert'!G115,IF($B$8="Underlying Vulnerability",'Compound Alert'!J115,IF($B$8="Emerging Threat",'Compound Alert'!M115)))</f>
        <v>1.5</v>
      </c>
      <c r="H81" s="23">
        <f ca="1">IF($B$8="Overall Alert",'Compound Alert'!H115,IF($B$8="Underlying Vulnerability",'Compound Alert'!K115,IF($B$8="Emerging Threat",'Compound Alert'!N115)))</f>
        <v>1.5</v>
      </c>
      <c r="I81" s="50">
        <f ca="1">ROUNDDOWN(G81,0)</f>
        <v>1</v>
      </c>
      <c r="J81" s="25" t="str">
        <f ca="1">IF(
   $B$8="Overall Alert",IF(
      'Compound Alert'!R115 &gt;= 7, "HIGH",IF(
         'Compound Alert'!R115 &gt;= 5, "MED","LOW")), IF(
            $B$8="Underlying Vulnerability", IF(
               'Compound Alert'!Y115 &gt;= 10, "HIGH",IF(
                  'Compound Alert'!Y115 &gt;= 7, "MED","LOW")),IF(
                     $B$8="Emerging Threat", IF(
                        'Compound Alert'!AF115 &gt;= 10, "HIGH",IF(
                            'Compound Alert'!AF115 &gt;= 7, "MED","LOW")))))</f>
        <v>LOW</v>
      </c>
      <c r="K81" s="25" t="str">
        <f ca="1">IF(
   $B$8="Overall Alert",IF(
      'Compound Alert'!S115 &gt;= 7, "HIGH",IF(
         'Compound Alert'!S115 &gt;= 5, "MED","LOW")), IF(
            $B$8="Underlying Vulnerability", IF(
               'Compound Alert'!Z115 &gt;= 10, "HIGH",IF(
                  'Compound Alert'!Z115 &gt;= 7, "MED","LOW")),IF(
                     $B$8="Emerging Threat", IF(
                        'Compound Alert'!AG115 &gt;= 10, "HIGH",IF(
                            'Compound Alert'!AG115 &gt;= 7, "MED","LOW")))))</f>
        <v>MED</v>
      </c>
      <c r="L81" s="25" t="str">
        <f ca="1">IF(
   $B$8="Overall Alert",IF(
      'Compound Alert'!T115 &gt;= 7, "HIGH",IF(
         'Compound Alert'!T115 &gt;= 5, "MED","LOW")), IF(
            $B$8="Underlying Vulnerability", IF(
               'Compound Alert'!AA115 &gt;= 10, "HIGH",IF(
                  'Compound Alert'!AA115 &gt;= 7, "MED","LOW")),IF(
                     $B$8="Emerging Threat", IF(
                        'Compound Alert'!AH115 &gt;= 10, "HIGH",IF(
                            'Compound Alert'!AH115 &gt;= 7, "MED","LOW")))))</f>
        <v>LOW</v>
      </c>
      <c r="M81" s="25" t="str">
        <f ca="1">IF(
   $B$8="Overall Alert",IF(
      'Compound Alert'!U115 &gt;= 7, "HIGH",IF(
         'Compound Alert'!U115 &gt;= 5, "MED","LOW")), IF(
            $B$8="Underlying Vulnerability", IF(
               'Compound Alert'!AB115 &gt;= 10, "HIGH",IF(
                  'Compound Alert'!AB115 &gt;= 7, "MED","LOW")),IF(
                     $B$8="Emerging Threat", IF(
                        'Compound Alert'!AI115 &gt;= 10, "HIGH",IF(
                            'Compound Alert'!AI115 &gt;= 7, "MED","LOW")))))</f>
        <v>HIGH</v>
      </c>
      <c r="N81" s="25" t="str">
        <f ca="1">IF(
   $B$8="Overall Alert",IF(
      'Compound Alert'!V115 &gt;= 7, "HIGH",IF(
         'Compound Alert'!V115 &gt;= 5, "MED","LOW")), IF(
            $B$8="Underlying Vulnerability", IF(
               'Compound Alert'!AC115 &gt;= 10, "HIGH",IF(
                  'Compound Alert'!AC115 &gt;= 7, "MED","LOW")),IF(
                     $B$8="Emerging Threat", IF(
                        'Compound Alert'!AJ115 &gt;= 10, "HIGH",IF(
                            'Compound Alert'!AJ115 &gt;= 7, "MED","LOW")))))</f>
        <v>LOW</v>
      </c>
      <c r="O81" s="25" t="str">
        <f ca="1">IF(
   $B$8="Overall Alert",IF(
      'Compound Alert'!W115 &gt;= 7, "HIGH",IF(
         'Compound Alert'!W115 &gt;= 5, "MED","LOW")), IF(
            $B$8="Underlying Vulnerability", IF(
               'Compound Alert'!AD115 &gt;= 10, "HIGH",IF(
                  'Compound Alert'!AD115 &gt;= 7, "MED","LOW")),IF(
                     $B$8="Emerging Threat", IF(
                        'Compound Alert'!AK115 &gt;= 10, "HIGH",IF(
                            'Compound Alert'!AK115 &gt;= 7, "MED","LOW")))))</f>
        <v>LOW</v>
      </c>
      <c r="P81" s="25"/>
      <c r="Q81" s="26"/>
      <c r="R81" s="26"/>
      <c r="S81" s="21"/>
      <c r="T81" s="21"/>
      <c r="U81" s="21"/>
      <c r="V81" s="21"/>
      <c r="W81" s="21"/>
      <c r="X81" s="21"/>
      <c r="Y81" s="27"/>
      <c r="Z81" s="27"/>
      <c r="AA81" s="27"/>
      <c r="AB81" s="27"/>
      <c r="AC81" s="27"/>
      <c r="AD81" s="27"/>
      <c r="AE81" s="27"/>
      <c r="AF81" s="27"/>
      <c r="AJ81" s="21"/>
      <c r="AK81" s="21"/>
      <c r="AL81" s="21"/>
      <c r="AM81" s="21"/>
      <c r="AN81" s="21"/>
      <c r="AO81" s="21"/>
      <c r="AP81" s="21"/>
      <c r="AQ81" s="21"/>
      <c r="AR81" s="21"/>
      <c r="AS81" s="21"/>
      <c r="AT81" s="21"/>
      <c r="AU81" s="21"/>
      <c r="AV81" s="21"/>
      <c r="AW81" s="21"/>
      <c r="AX81" s="21"/>
    </row>
    <row r="82" spans="1:50" x14ac:dyDescent="0.2">
      <c r="A82" s="63">
        <v>41</v>
      </c>
      <c r="B82" s="20" t="str">
        <f>'Compound Alert'!B44</f>
        <v>Cameroon</v>
      </c>
      <c r="C82" s="20" t="str">
        <f>'Compound Alert'!C44</f>
        <v>CMR</v>
      </c>
      <c r="D82" s="20" t="str">
        <f>'Compound Alert'!D44</f>
        <v>SSF           Sub-Saharan Africa</v>
      </c>
      <c r="E82" s="20" t="str">
        <f>'Compound Alert'!E44</f>
        <v>Blend</v>
      </c>
      <c r="F82" s="217">
        <f ca="1">'Compound Alert'!F44</f>
        <v>39</v>
      </c>
      <c r="G82" s="22">
        <f ca="1">IF($B$8="Overall Alert",'Compound Alert'!G44,IF($B$8="Underlying Vulnerability",'Compound Alert'!J44,IF($B$8="Emerging Threat",'Compound Alert'!M44)))</f>
        <v>2.5</v>
      </c>
      <c r="H82" s="23">
        <f ca="1">IF($B$8="Overall Alert",'Compound Alert'!H44,IF($B$8="Underlying Vulnerability",'Compound Alert'!K44,IF($B$8="Emerging Threat",'Compound Alert'!N44)))</f>
        <v>2.5</v>
      </c>
      <c r="I82" s="50">
        <f ca="1">ROUNDDOWN(G82,0)</f>
        <v>2</v>
      </c>
      <c r="J82" s="25" t="str">
        <f ca="1">IF(
   $B$8="Overall Alert",IF(
      'Compound Alert'!R44 &gt;= 7, "HIGH",IF(
         'Compound Alert'!R44 &gt;= 5, "MED","LOW")), IF(
            $B$8="Underlying Vulnerability", IF(
               'Compound Alert'!Y44 &gt;= 10, "HIGH",IF(
                  'Compound Alert'!Y44 &gt;= 7, "MED","LOW")),IF(
                     $B$8="Emerging Threat", IF(
                        'Compound Alert'!AF44 &gt;= 10, "HIGH",IF(
                            'Compound Alert'!AF44 &gt;= 7, "MED","LOW")))))</f>
        <v>HIGH</v>
      </c>
      <c r="K82" s="25" t="str">
        <f ca="1">IF(
   $B$8="Overall Alert",IF(
      'Compound Alert'!S44 &gt;= 7, "HIGH",IF(
         'Compound Alert'!S44 &gt;= 5, "MED","LOW")), IF(
            $B$8="Underlying Vulnerability", IF(
               'Compound Alert'!Z44 &gt;= 10, "HIGH",IF(
                  'Compound Alert'!Z44 &gt;= 7, "MED","LOW")),IF(
                     $B$8="Emerging Threat", IF(
                        'Compound Alert'!AG44 &gt;= 10, "HIGH",IF(
                            'Compound Alert'!AG44 &gt;= 7, "MED","LOW")))))</f>
        <v>MED</v>
      </c>
      <c r="L82" s="25" t="str">
        <f ca="1">IF(
   $B$8="Overall Alert",IF(
      'Compound Alert'!T44 &gt;= 7, "HIGH",IF(
         'Compound Alert'!T44 &gt;= 5, "MED","LOW")), IF(
            $B$8="Underlying Vulnerability", IF(
               'Compound Alert'!AA44 &gt;= 10, "HIGH",IF(
                  'Compound Alert'!AA44 &gt;= 7, "MED","LOW")),IF(
                     $B$8="Emerging Threat", IF(
                        'Compound Alert'!AH44 &gt;= 10, "HIGH",IF(
                            'Compound Alert'!AH44 &gt;= 7, "MED","LOW")))))</f>
        <v>LOW</v>
      </c>
      <c r="M82" s="25" t="str">
        <f ca="1">IF(
   $B$8="Overall Alert",IF(
      'Compound Alert'!U44 &gt;= 7, "HIGH",IF(
         'Compound Alert'!U44 &gt;= 5, "MED","LOW")), IF(
            $B$8="Underlying Vulnerability", IF(
               'Compound Alert'!AB44 &gt;= 10, "HIGH",IF(
                  'Compound Alert'!AB44 &gt;= 7, "MED","LOW")),IF(
                     $B$8="Emerging Threat", IF(
                        'Compound Alert'!AI44 &gt;= 10, "HIGH",IF(
                            'Compound Alert'!AI44 &gt;= 7, "MED","LOW")))))</f>
        <v>LOW</v>
      </c>
      <c r="N82" s="25" t="str">
        <f ca="1">IF(
   $B$8="Overall Alert",IF(
      'Compound Alert'!V44 &gt;= 7, "HIGH",IF(
         'Compound Alert'!V44 &gt;= 5, "MED","LOW")), IF(
            $B$8="Underlying Vulnerability", IF(
               'Compound Alert'!AC44 &gt;= 10, "HIGH",IF(
                  'Compound Alert'!AC44 &gt;= 7, "MED","LOW")),IF(
                     $B$8="Emerging Threat", IF(
                        'Compound Alert'!AJ44 &gt;= 10, "HIGH",IF(
                            'Compound Alert'!AJ44 &gt;= 7, "MED","LOW")))))</f>
        <v>LOW</v>
      </c>
      <c r="O82" s="25" t="str">
        <f ca="1">IF(
   $B$8="Overall Alert",IF(
      'Compound Alert'!W44 &gt;= 7, "HIGH",IF(
         'Compound Alert'!W44 &gt;= 5, "MED","LOW")), IF(
            $B$8="Underlying Vulnerability", IF(
               'Compound Alert'!AD44 &gt;= 10, "HIGH",IF(
                  'Compound Alert'!AD44 &gt;= 7, "MED","LOW")),IF(
                     $B$8="Emerging Threat", IF(
                        'Compound Alert'!AK44 &gt;= 10, "HIGH",IF(
                            'Compound Alert'!AK44 &gt;= 7, "MED","LOW")))))</f>
        <v>HIGH</v>
      </c>
      <c r="P82" s="25"/>
      <c r="Q82" s="26"/>
      <c r="R82" s="26"/>
      <c r="S82" s="21"/>
      <c r="T82" s="21"/>
      <c r="U82" s="21"/>
      <c r="V82" s="21"/>
      <c r="W82" s="21"/>
      <c r="X82" s="21"/>
      <c r="Y82" s="27"/>
      <c r="Z82" s="27"/>
      <c r="AA82" s="27"/>
      <c r="AB82" s="27"/>
      <c r="AC82" s="27"/>
      <c r="AD82" s="27"/>
      <c r="AE82" s="27"/>
      <c r="AF82" s="27"/>
      <c r="AJ82" s="21"/>
      <c r="AK82" s="21"/>
      <c r="AL82" s="21"/>
      <c r="AM82" s="21"/>
      <c r="AN82" s="21"/>
      <c r="AO82" s="21"/>
      <c r="AP82" s="21"/>
      <c r="AQ82" s="21"/>
      <c r="AR82" s="21"/>
      <c r="AS82" s="21"/>
      <c r="AT82" s="21"/>
      <c r="AU82" s="21"/>
      <c r="AV82" s="21"/>
      <c r="AW82" s="21"/>
      <c r="AX82" s="21"/>
    </row>
    <row r="83" spans="1:50" x14ac:dyDescent="0.2">
      <c r="A83" s="63">
        <v>42</v>
      </c>
      <c r="B83" s="20" t="str">
        <f>'Compound Alert'!B69</f>
        <v>Fiji</v>
      </c>
      <c r="C83" s="20" t="str">
        <f>'Compound Alert'!C69</f>
        <v>FJI</v>
      </c>
      <c r="D83" s="20" t="str">
        <f>'Compound Alert'!D69</f>
        <v>EAS           East Asia &amp; Pacific</v>
      </c>
      <c r="E83" s="20" t="str">
        <f>'Compound Alert'!E69</f>
        <v>Blend</v>
      </c>
      <c r="F83" s="217">
        <f ca="1">'Compound Alert'!F69</f>
        <v>64</v>
      </c>
      <c r="G83" s="22">
        <f ca="1">IF($B$8="Overall Alert",'Compound Alert'!G69,IF($B$8="Underlying Vulnerability",'Compound Alert'!J69,IF($B$8="Emerging Threat",'Compound Alert'!M69)))</f>
        <v>1.5</v>
      </c>
      <c r="H83" s="23">
        <f ca="1">IF($B$8="Overall Alert",'Compound Alert'!H69,IF($B$8="Underlying Vulnerability",'Compound Alert'!K69,IF($B$8="Emerging Threat",'Compound Alert'!N69)))</f>
        <v>1.5</v>
      </c>
      <c r="I83" s="50">
        <f ca="1">ROUNDDOWN(G83,0)</f>
        <v>1</v>
      </c>
      <c r="J83" s="25" t="str">
        <f ca="1">IF(
   $B$8="Overall Alert",IF(
      'Compound Alert'!R69 &gt;= 7, "HIGH",IF(
         'Compound Alert'!R69 &gt;= 5, "MED","LOW")), IF(
            $B$8="Underlying Vulnerability", IF(
               'Compound Alert'!Y69 &gt;= 10, "HIGH",IF(
                  'Compound Alert'!Y69 &gt;= 7, "MED","LOW")),IF(
                     $B$8="Emerging Threat", IF(
                        'Compound Alert'!AF69 &gt;= 10, "HIGH",IF(
                            'Compound Alert'!AF69 &gt;= 7, "MED","LOW")))))</f>
        <v>HIGH</v>
      </c>
      <c r="K83" s="25" t="str">
        <f ca="1">IF(
   $B$8="Overall Alert",IF(
      'Compound Alert'!S69 &gt;= 7, "HIGH",IF(
         'Compound Alert'!S69 &gt;= 5, "MED","LOW")), IF(
            $B$8="Underlying Vulnerability", IF(
               'Compound Alert'!Z69 &gt;= 10, "HIGH",IF(
                  'Compound Alert'!Z69 &gt;= 7, "MED","LOW")),IF(
                     $B$8="Emerging Threat", IF(
                        'Compound Alert'!AG69 &gt;= 10, "HIGH",IF(
                            'Compound Alert'!AG69 &gt;= 7, "MED","LOW")))))</f>
        <v>LOW</v>
      </c>
      <c r="L83" s="25" t="str">
        <f ca="1">IF(
   $B$8="Overall Alert",IF(
      'Compound Alert'!T69 &gt;= 7, "HIGH",IF(
         'Compound Alert'!T69 &gt;= 5, "MED","LOW")), IF(
            $B$8="Underlying Vulnerability", IF(
               'Compound Alert'!AA69 &gt;= 10, "HIGH",IF(
                  'Compound Alert'!AA69 &gt;= 7, "MED","LOW")),IF(
                     $B$8="Emerging Threat", IF(
                        'Compound Alert'!AH69 &gt;= 10, "HIGH",IF(
                            'Compound Alert'!AH69 &gt;= 7, "MED","LOW")))))</f>
        <v>MED</v>
      </c>
      <c r="M83" s="25" t="str">
        <f ca="1">IF(
   $B$8="Overall Alert",IF(
      'Compound Alert'!U69 &gt;= 7, "HIGH",IF(
         'Compound Alert'!U69 &gt;= 5, "MED","LOW")), IF(
            $B$8="Underlying Vulnerability", IF(
               'Compound Alert'!AB69 &gt;= 10, "HIGH",IF(
                  'Compound Alert'!AB69 &gt;= 7, "MED","LOW")),IF(
                     $B$8="Emerging Threat", IF(
                        'Compound Alert'!AI69 &gt;= 10, "HIGH",IF(
                            'Compound Alert'!AI69 &gt;= 7, "MED","LOW")))))</f>
        <v>LOW</v>
      </c>
      <c r="N83" s="25" t="str">
        <f ca="1">IF(
   $B$8="Overall Alert",IF(
      'Compound Alert'!V69 &gt;= 7, "HIGH",IF(
         'Compound Alert'!V69 &gt;= 5, "MED","LOW")), IF(
            $B$8="Underlying Vulnerability", IF(
               'Compound Alert'!AC69 &gt;= 10, "HIGH",IF(
                  'Compound Alert'!AC69 &gt;= 7, "MED","LOW")),IF(
                     $B$8="Emerging Threat", IF(
                        'Compound Alert'!AJ69 &gt;= 10, "HIGH",IF(
                            'Compound Alert'!AJ69 &gt;= 7, "MED","LOW")))))</f>
        <v>LOW</v>
      </c>
      <c r="O83" s="25" t="str">
        <f ca="1">IF(
   $B$8="Overall Alert",IF(
      'Compound Alert'!W69 &gt;= 7, "HIGH",IF(
         'Compound Alert'!W69 &gt;= 5, "MED","LOW")), IF(
            $B$8="Underlying Vulnerability", IF(
               'Compound Alert'!AD69 &gt;= 10, "HIGH",IF(
                  'Compound Alert'!AD69 &gt;= 7, "MED","LOW")),IF(
                     $B$8="Emerging Threat", IF(
                        'Compound Alert'!AK69 &gt;= 10, "HIGH",IF(
                            'Compound Alert'!AK69 &gt;= 7, "MED","LOW")))))</f>
        <v>LOW</v>
      </c>
      <c r="P83" s="25"/>
      <c r="Q83" s="26"/>
      <c r="R83" s="26"/>
      <c r="S83" s="21"/>
      <c r="T83" s="21"/>
      <c r="U83" s="21"/>
      <c r="V83" s="21"/>
      <c r="W83" s="21"/>
      <c r="X83" s="21"/>
      <c r="Y83" s="27"/>
      <c r="Z83" s="27"/>
      <c r="AA83" s="27"/>
      <c r="AB83" s="27"/>
      <c r="AC83" s="27"/>
      <c r="AD83" s="27"/>
      <c r="AE83" s="27"/>
      <c r="AF83" s="27"/>
      <c r="AJ83" s="21"/>
      <c r="AK83" s="21"/>
      <c r="AL83" s="21"/>
      <c r="AM83" s="21"/>
      <c r="AN83" s="21"/>
      <c r="AO83" s="21"/>
      <c r="AP83" s="21"/>
      <c r="AQ83" s="21"/>
      <c r="AR83" s="21"/>
      <c r="AS83" s="21"/>
      <c r="AT83" s="21"/>
      <c r="AU83" s="21"/>
      <c r="AV83" s="21"/>
      <c r="AW83" s="21"/>
      <c r="AX83" s="21"/>
    </row>
    <row r="84" spans="1:50" x14ac:dyDescent="0.2">
      <c r="A84" s="63">
        <v>43</v>
      </c>
      <c r="B84" s="20" t="str">
        <f>'Compound Alert'!B8</f>
        <v>Angola</v>
      </c>
      <c r="C84" s="20" t="str">
        <f>'Compound Alert'!C8</f>
        <v>AGO</v>
      </c>
      <c r="D84" s="20" t="str">
        <f>'Compound Alert'!D8</f>
        <v>SSF           Sub-Saharan Africa</v>
      </c>
      <c r="E84" s="20" t="str">
        <f>'Compound Alert'!E8</f>
        <v>IBRD</v>
      </c>
      <c r="F84" s="217">
        <f ca="1">'Compound Alert'!F8</f>
        <v>3</v>
      </c>
      <c r="G84" s="22">
        <f ca="1">IF($B$8="Overall Alert",'Compound Alert'!G8,IF($B$8="Underlying Vulnerability",'Compound Alert'!J8,IF($B$8="Emerging Threat",'Compound Alert'!M8)))</f>
        <v>2.5</v>
      </c>
      <c r="H84" s="23">
        <f ca="1">IF($B$8="Overall Alert",'Compound Alert'!H8,IF($B$8="Underlying Vulnerability",'Compound Alert'!K8,IF($B$8="Emerging Threat",'Compound Alert'!N8)))</f>
        <v>2.5</v>
      </c>
      <c r="I84" s="50">
        <f ca="1">ROUNDDOWN(G84,0)</f>
        <v>2</v>
      </c>
      <c r="J84" s="25" t="str">
        <f ca="1">IF(
   $B$8="Overall Alert",IF(
      'Compound Alert'!R8 &gt;= 7, "HIGH",IF(
         'Compound Alert'!R8 &gt;= 5, "MED","LOW")), IF(
            $B$8="Underlying Vulnerability", IF(
               'Compound Alert'!Y8 &gt;= 10, "HIGH",IF(
                  'Compound Alert'!Y8 &gt;= 7, "MED","LOW")),IF(
                     $B$8="Emerging Threat", IF(
                        'Compound Alert'!AF8 &gt;= 10, "HIGH",IF(
                            'Compound Alert'!AF8 &gt;= 7, "MED","LOW")))))</f>
        <v>LOW</v>
      </c>
      <c r="K84" s="25" t="str">
        <f ca="1">IF(
   $B$8="Overall Alert",IF(
      'Compound Alert'!S8 &gt;= 7, "HIGH",IF(
         'Compound Alert'!S8 &gt;= 5, "MED","LOW")), IF(
            $B$8="Underlying Vulnerability", IF(
               'Compound Alert'!Z8 &gt;= 10, "HIGH",IF(
                  'Compound Alert'!Z8 &gt;= 7, "MED","LOW")),IF(
                     $B$8="Emerging Threat", IF(
                        'Compound Alert'!AG8 &gt;= 10, "HIGH",IF(
                            'Compound Alert'!AG8 &gt;= 7, "MED","LOW")))))</f>
        <v>LOW</v>
      </c>
      <c r="L84" s="25" t="str">
        <f ca="1">IF(
   $B$8="Overall Alert",IF(
      'Compound Alert'!T8 &gt;= 7, "HIGH",IF(
         'Compound Alert'!T8 &gt;= 5, "MED","LOW")), IF(
            $B$8="Underlying Vulnerability", IF(
               'Compound Alert'!AA8 &gt;= 10, "HIGH",IF(
                  'Compound Alert'!AA8 &gt;= 7, "MED","LOW")),IF(
                     $B$8="Emerging Threat", IF(
                        'Compound Alert'!AH8 &gt;= 10, "HIGH",IF(
                            'Compound Alert'!AH8 &gt;= 7, "MED","LOW")))))</f>
        <v>MED</v>
      </c>
      <c r="M84" s="25" t="str">
        <f ca="1">IF(
   $B$8="Overall Alert",IF(
      'Compound Alert'!U8 &gt;= 7, "HIGH",IF(
         'Compound Alert'!U8 &gt;= 5, "MED","LOW")), IF(
            $B$8="Underlying Vulnerability", IF(
               'Compound Alert'!AB8 &gt;= 10, "HIGH",IF(
                  'Compound Alert'!AB8 &gt;= 7, "MED","LOW")),IF(
                     $B$8="Emerging Threat", IF(
                        'Compound Alert'!AI8 &gt;= 10, "HIGH",IF(
                            'Compound Alert'!AI8 &gt;= 7, "MED","LOW")))))</f>
        <v>HIGH</v>
      </c>
      <c r="N84" s="25" t="str">
        <f ca="1">IF(
   $B$8="Overall Alert",IF(
      'Compound Alert'!V8 &gt;= 7, "HIGH",IF(
         'Compound Alert'!V8 &gt;= 5, "MED","LOW")), IF(
            $B$8="Underlying Vulnerability", IF(
               'Compound Alert'!AC8 &gt;= 10, "HIGH",IF(
                  'Compound Alert'!AC8 &gt;= 7, "MED","LOW")),IF(
                     $B$8="Emerging Threat", IF(
                        'Compound Alert'!AJ8 &gt;= 10, "HIGH",IF(
                            'Compound Alert'!AJ8 &gt;= 7, "MED","LOW")))))</f>
        <v>MED</v>
      </c>
      <c r="O84" s="25" t="str">
        <f ca="1">IF(
   $B$8="Overall Alert",IF(
      'Compound Alert'!W8 &gt;= 7, "HIGH",IF(
         'Compound Alert'!W8 &gt;= 5, "MED","LOW")), IF(
            $B$8="Underlying Vulnerability", IF(
               'Compound Alert'!AD8 &gt;= 10, "HIGH",IF(
                  'Compound Alert'!AD8 &gt;= 7, "MED","LOW")),IF(
                     $B$8="Emerging Threat", IF(
                        'Compound Alert'!AK8 &gt;= 10, "HIGH",IF(
                            'Compound Alert'!AK8 &gt;= 7, "MED","LOW")))))</f>
        <v>MED</v>
      </c>
      <c r="P84" s="25"/>
      <c r="Q84" s="26"/>
      <c r="R84" s="26"/>
      <c r="S84" s="21"/>
      <c r="T84" s="21"/>
      <c r="U84" s="21"/>
      <c r="V84" s="21"/>
      <c r="W84" s="21"/>
      <c r="X84" s="21"/>
      <c r="Y84" s="27"/>
      <c r="Z84" s="27"/>
      <c r="AA84" s="27"/>
      <c r="AB84" s="27"/>
      <c r="AC84" s="27"/>
      <c r="AD84" s="27"/>
      <c r="AE84" s="27"/>
      <c r="AF84" s="27"/>
      <c r="AJ84" s="21"/>
      <c r="AK84" s="21"/>
      <c r="AL84" s="21"/>
      <c r="AM84" s="21"/>
      <c r="AN84" s="21"/>
      <c r="AO84" s="21"/>
      <c r="AP84" s="21"/>
      <c r="AQ84" s="21"/>
      <c r="AR84" s="21"/>
      <c r="AS84" s="21"/>
      <c r="AT84" s="21"/>
      <c r="AU84" s="21"/>
      <c r="AV84" s="21"/>
      <c r="AW84" s="21"/>
      <c r="AX84" s="21"/>
    </row>
    <row r="85" spans="1:50" x14ac:dyDescent="0.2">
      <c r="A85" s="63">
        <v>44</v>
      </c>
      <c r="B85" s="20" t="str">
        <f>'Compound Alert'!B221</f>
        <v>South Africa</v>
      </c>
      <c r="C85" s="20" t="str">
        <f>'Compound Alert'!C221</f>
        <v>ZAF</v>
      </c>
      <c r="D85" s="20" t="str">
        <f>'Compound Alert'!D221</f>
        <v>SSF           Sub-Saharan Africa</v>
      </c>
      <c r="E85" s="20" t="str">
        <f>'Compound Alert'!E221</f>
        <v>IBRD</v>
      </c>
      <c r="F85" s="217">
        <f>'Compound Alert'!F221</f>
        <v>0</v>
      </c>
      <c r="G85" s="22">
        <f ca="1">IF($B$8="Overall Alert",'Compound Alert'!G221,IF($B$8="Underlying Vulnerability",'Compound Alert'!J221,IF($B$8="Emerging Threat",'Compound Alert'!M221)))</f>
        <v>1.5</v>
      </c>
      <c r="H85" s="23">
        <f ca="1">IF($B$8="Overall Alert",'Compound Alert'!H221,IF($B$8="Underlying Vulnerability",'Compound Alert'!K221,IF($B$8="Emerging Threat",'Compound Alert'!N221)))</f>
        <v>1.5</v>
      </c>
      <c r="I85" s="50">
        <f ca="1">ROUNDDOWN(G85,0)</f>
        <v>1</v>
      </c>
      <c r="J85" s="25" t="str">
        <f ca="1">IF(
   $B$8="Overall Alert",IF(
      'Compound Alert'!R221 &gt;= 7, "HIGH",IF(
         'Compound Alert'!R221 &gt;= 5, "MED","LOW")), IF(
            $B$8="Underlying Vulnerability", IF(
               'Compound Alert'!Y221 &gt;= 10, "HIGH",IF(
                  'Compound Alert'!Y221 &gt;= 7, "MED","LOW")),IF(
                     $B$8="Emerging Threat", IF(
                        'Compound Alert'!AF221 &gt;= 10, "HIGH",IF(
                            'Compound Alert'!AF221 &gt;= 7, "MED","LOW")))))</f>
        <v>LOW</v>
      </c>
      <c r="K85" s="25" t="str">
        <f ca="1">IF(
   $B$8="Overall Alert",IF(
      'Compound Alert'!S221 &gt;= 7, "HIGH",IF(
         'Compound Alert'!S221 &gt;= 5, "MED","LOW")), IF(
            $B$8="Underlying Vulnerability", IF(
               'Compound Alert'!Z221 &gt;= 10, "HIGH",IF(
                  'Compound Alert'!Z221 &gt;= 7, "MED","LOW")),IF(
                     $B$8="Emerging Threat", IF(
                        'Compound Alert'!AG221 &gt;= 10, "HIGH",IF(
                            'Compound Alert'!AG221 &gt;= 7, "MED","LOW")))))</f>
        <v>LOW</v>
      </c>
      <c r="L85" s="25" t="str">
        <f ca="1">IF(
   $B$8="Overall Alert",IF(
      'Compound Alert'!T221 &gt;= 7, "HIGH",IF(
         'Compound Alert'!T221 &gt;= 5, "MED","LOW")), IF(
            $B$8="Underlying Vulnerability", IF(
               'Compound Alert'!AA221 &gt;= 10, "HIGH",IF(
                  'Compound Alert'!AA221 &gt;= 7, "MED","LOW")),IF(
                     $B$8="Emerging Threat", IF(
                        'Compound Alert'!AH221 &gt;= 10, "HIGH",IF(
                            'Compound Alert'!AH221 &gt;= 7, "MED","LOW")))))</f>
        <v>MED</v>
      </c>
      <c r="M85" s="25" t="str">
        <f ca="1">IF(
   $B$8="Overall Alert",IF(
      'Compound Alert'!U221 &gt;= 7, "HIGH",IF(
         'Compound Alert'!U221 &gt;= 5, "MED","LOW")), IF(
            $B$8="Underlying Vulnerability", IF(
               'Compound Alert'!AB221 &gt;= 10, "HIGH",IF(
                  'Compound Alert'!AB221 &gt;= 7, "MED","LOW")),IF(
                     $B$8="Emerging Threat", IF(
                        'Compound Alert'!AI221 &gt;= 10, "HIGH",IF(
                            'Compound Alert'!AI221 &gt;= 7, "MED","LOW")))))</f>
        <v>HIGH</v>
      </c>
      <c r="N85" s="25" t="str">
        <f ca="1">IF(
   $B$8="Overall Alert",IF(
      'Compound Alert'!V221 &gt;= 7, "HIGH",IF(
         'Compound Alert'!V221 &gt;= 5, "MED","LOW")), IF(
            $B$8="Underlying Vulnerability", IF(
               'Compound Alert'!AC221 &gt;= 10, "HIGH",IF(
                  'Compound Alert'!AC221 &gt;= 7, "MED","LOW")),IF(
                     $B$8="Emerging Threat", IF(
                        'Compound Alert'!AJ221 &gt;= 10, "HIGH",IF(
                            'Compound Alert'!AJ221 &gt;= 7, "MED","LOW")))))</f>
        <v>LOW</v>
      </c>
      <c r="O85" s="25" t="str">
        <f ca="1">IF(
   $B$8="Overall Alert",IF(
      'Compound Alert'!W221 &gt;= 7, "HIGH",IF(
         'Compound Alert'!W221 &gt;= 5, "MED","LOW")), IF(
            $B$8="Underlying Vulnerability", IF(
               'Compound Alert'!AD221 &gt;= 10, "HIGH",IF(
                  'Compound Alert'!AD221 &gt;= 7, "MED","LOW")),IF(
                     $B$8="Emerging Threat", IF(
                        'Compound Alert'!AK221 &gt;= 10, "HIGH",IF(
                            'Compound Alert'!AK221 &gt;= 7, "MED","LOW")))))</f>
        <v>LOW</v>
      </c>
      <c r="P85" s="25"/>
      <c r="Q85" s="26"/>
      <c r="R85" s="26"/>
      <c r="S85" s="21"/>
      <c r="T85" s="21"/>
      <c r="U85" s="21"/>
      <c r="V85" s="21"/>
      <c r="W85" s="21"/>
      <c r="X85" s="21"/>
      <c r="Y85" s="27"/>
      <c r="Z85" s="27"/>
      <c r="AA85" s="27"/>
      <c r="AB85" s="27"/>
      <c r="AC85" s="27"/>
      <c r="AD85" s="27"/>
      <c r="AE85" s="27"/>
      <c r="AF85" s="27"/>
      <c r="AJ85" s="21"/>
      <c r="AK85" s="21"/>
      <c r="AL85" s="21"/>
      <c r="AM85" s="21"/>
      <c r="AN85" s="21"/>
      <c r="AO85" s="21"/>
      <c r="AP85" s="21"/>
      <c r="AQ85" s="21"/>
      <c r="AR85" s="21"/>
      <c r="AS85" s="21"/>
      <c r="AT85" s="21"/>
      <c r="AU85" s="21"/>
      <c r="AV85" s="21"/>
      <c r="AW85" s="21"/>
      <c r="AX85" s="21"/>
    </row>
    <row r="86" spans="1:50" x14ac:dyDescent="0.2">
      <c r="A86" s="63">
        <v>45</v>
      </c>
      <c r="B86" s="20" t="str">
        <f>'Compound Alert'!B93</f>
        <v>Indonesia</v>
      </c>
      <c r="C86" s="20" t="str">
        <f>'Compound Alert'!C93</f>
        <v>IDN</v>
      </c>
      <c r="D86" s="20" t="str">
        <f>'Compound Alert'!D93</f>
        <v>EAS           East Asia &amp; Pacific</v>
      </c>
      <c r="E86" s="20" t="str">
        <f>'Compound Alert'!E93</f>
        <v>IBRD</v>
      </c>
      <c r="F86" s="217">
        <f ca="1">'Compound Alert'!F93</f>
        <v>88</v>
      </c>
      <c r="G86" s="22">
        <f ca="1">IF($B$8="Overall Alert",'Compound Alert'!G93,IF($B$8="Underlying Vulnerability",'Compound Alert'!J93,IF($B$8="Emerging Threat",'Compound Alert'!M93)))</f>
        <v>1.5</v>
      </c>
      <c r="H86" s="23">
        <f ca="1">IF($B$8="Overall Alert",'Compound Alert'!H93,IF($B$8="Underlying Vulnerability",'Compound Alert'!K93,IF($B$8="Emerging Threat",'Compound Alert'!N93)))</f>
        <v>1.5</v>
      </c>
      <c r="I86" s="50">
        <f ca="1">ROUNDDOWN(G86,0)</f>
        <v>1</v>
      </c>
      <c r="J86" s="25" t="str">
        <f ca="1">IF(
   $B$8="Overall Alert",IF(
      'Compound Alert'!R93 &gt;= 7, "HIGH",IF(
         'Compound Alert'!R93 &gt;= 5, "MED","LOW")), IF(
            $B$8="Underlying Vulnerability", IF(
               'Compound Alert'!Y93 &gt;= 10, "HIGH",IF(
                  'Compound Alert'!Y93 &gt;= 7, "MED","LOW")),IF(
                     $B$8="Emerging Threat", IF(
                        'Compound Alert'!AF93 &gt;= 10, "HIGH",IF(
                            'Compound Alert'!AF93 &gt;= 7, "MED","LOW")))))</f>
        <v>LOW</v>
      </c>
      <c r="K86" s="25" t="str">
        <f ca="1">IF(
   $B$8="Overall Alert",IF(
      'Compound Alert'!S93 &gt;= 7, "HIGH",IF(
         'Compound Alert'!S93 &gt;= 5, "MED","LOW")), IF(
            $B$8="Underlying Vulnerability", IF(
               'Compound Alert'!Z93 &gt;= 10, "HIGH",IF(
                  'Compound Alert'!Z93 &gt;= 7, "MED","LOW")),IF(
                     $B$8="Emerging Threat", IF(
                        'Compound Alert'!AG93 &gt;= 10, "HIGH",IF(
                            'Compound Alert'!AG93 &gt;= 7, "MED","LOW")))))</f>
        <v>LOW</v>
      </c>
      <c r="L86" s="25" t="str">
        <f ca="1">IF(
   $B$8="Overall Alert",IF(
      'Compound Alert'!T93 &gt;= 7, "HIGH",IF(
         'Compound Alert'!T93 &gt;= 5, "MED","LOW")), IF(
            $B$8="Underlying Vulnerability", IF(
               'Compound Alert'!AA93 &gt;= 10, "HIGH",IF(
                  'Compound Alert'!AA93 &gt;= 7, "MED","LOW")),IF(
                     $B$8="Emerging Threat", IF(
                        'Compound Alert'!AH93 &gt;= 10, "HIGH",IF(
                            'Compound Alert'!AH93 &gt;= 7, "MED","LOW")))))</f>
        <v>MED</v>
      </c>
      <c r="M86" s="25" t="str">
        <f ca="1">IF(
   $B$8="Overall Alert",IF(
      'Compound Alert'!U93 &gt;= 7, "HIGH",IF(
         'Compound Alert'!U93 &gt;= 5, "MED","LOW")), IF(
            $B$8="Underlying Vulnerability", IF(
               'Compound Alert'!AB93 &gt;= 10, "HIGH",IF(
                  'Compound Alert'!AB93 &gt;= 7, "MED","LOW")),IF(
                     $B$8="Emerging Threat", IF(
                        'Compound Alert'!AI93 &gt;= 10, "HIGH",IF(
                            'Compound Alert'!AI93 &gt;= 7, "MED","LOW")))))</f>
        <v>LOW</v>
      </c>
      <c r="N86" s="25" t="str">
        <f ca="1">IF(
   $B$8="Overall Alert",IF(
      'Compound Alert'!V93 &gt;= 7, "HIGH",IF(
         'Compound Alert'!V93 &gt;= 5, "MED","LOW")), IF(
            $B$8="Underlying Vulnerability", IF(
               'Compound Alert'!AC93 &gt;= 10, "HIGH",IF(
                  'Compound Alert'!AC93 &gt;= 7, "MED","LOW")),IF(
                     $B$8="Emerging Threat", IF(
                        'Compound Alert'!AJ93 &gt;= 10, "HIGH",IF(
                            'Compound Alert'!AJ93 &gt;= 7, "MED","LOW")))))</f>
        <v>HIGH</v>
      </c>
      <c r="O86" s="25" t="str">
        <f ca="1">IF(
   $B$8="Overall Alert",IF(
      'Compound Alert'!W93 &gt;= 7, "HIGH",IF(
         'Compound Alert'!W93 &gt;= 5, "MED","LOW")), IF(
            $B$8="Underlying Vulnerability", IF(
               'Compound Alert'!AD93 &gt;= 10, "HIGH",IF(
                  'Compound Alert'!AD93 &gt;= 7, "MED","LOW")),IF(
                     $B$8="Emerging Threat", IF(
                        'Compound Alert'!AK93 &gt;= 10, "HIGH",IF(
                            'Compound Alert'!AK93 &gt;= 7, "MED","LOW")))))</f>
        <v>LOW</v>
      </c>
      <c r="P86" s="25"/>
      <c r="Q86" s="26"/>
      <c r="R86" s="26"/>
      <c r="S86" s="21"/>
      <c r="T86" s="21"/>
      <c r="U86" s="21"/>
      <c r="V86" s="21"/>
      <c r="W86" s="21"/>
      <c r="X86" s="21"/>
      <c r="Y86" s="27"/>
      <c r="Z86" s="27"/>
      <c r="AA86" s="27"/>
      <c r="AB86" s="27"/>
      <c r="AC86" s="27"/>
      <c r="AD86" s="27"/>
      <c r="AE86" s="27"/>
      <c r="AF86" s="27"/>
      <c r="AJ86" s="21"/>
      <c r="AK86" s="21"/>
      <c r="AL86" s="21"/>
      <c r="AM86" s="21"/>
      <c r="AN86" s="21"/>
      <c r="AO86" s="21"/>
      <c r="AP86" s="21"/>
      <c r="AQ86" s="21"/>
      <c r="AR86" s="21"/>
      <c r="AS86" s="21"/>
      <c r="AT86" s="21"/>
      <c r="AU86" s="21"/>
      <c r="AV86" s="21"/>
      <c r="AW86" s="21"/>
      <c r="AX86" s="21"/>
    </row>
    <row r="87" spans="1:50" x14ac:dyDescent="0.2">
      <c r="A87" s="63">
        <v>46</v>
      </c>
      <c r="B87" s="20" t="str">
        <f>'Compound Alert'!B60</f>
        <v>Dominican Republic</v>
      </c>
      <c r="C87" s="20" t="str">
        <f>'Compound Alert'!C60</f>
        <v>DOM</v>
      </c>
      <c r="D87" s="20" t="str">
        <f>'Compound Alert'!D60</f>
        <v>LCN           Latin America &amp; Caribbean</v>
      </c>
      <c r="E87" s="20" t="str">
        <f>'Compound Alert'!E60</f>
        <v>IBRD</v>
      </c>
      <c r="F87" s="217">
        <f ca="1">'Compound Alert'!F60</f>
        <v>55</v>
      </c>
      <c r="G87" s="22">
        <f ca="1">IF($B$8="Overall Alert",'Compound Alert'!G60,IF($B$8="Underlying Vulnerability",'Compound Alert'!J60,IF($B$8="Emerging Threat",'Compound Alert'!M60)))</f>
        <v>1.5</v>
      </c>
      <c r="H87" s="23">
        <f ca="1">IF($B$8="Overall Alert",'Compound Alert'!H60,IF($B$8="Underlying Vulnerability",'Compound Alert'!K60,IF($B$8="Emerging Threat",'Compound Alert'!N60)))</f>
        <v>1.5</v>
      </c>
      <c r="I87" s="50">
        <f ca="1">ROUNDDOWN(G87,0)</f>
        <v>1</v>
      </c>
      <c r="J87" s="25" t="str">
        <f ca="1">IF(
   $B$8="Overall Alert",IF(
      'Compound Alert'!R60 &gt;= 7, "HIGH",IF(
         'Compound Alert'!R60 &gt;= 5, "MED","LOW")), IF(
            $B$8="Underlying Vulnerability", IF(
               'Compound Alert'!Y60 &gt;= 10, "HIGH",IF(
                  'Compound Alert'!Y60 &gt;= 7, "MED","LOW")),IF(
                     $B$8="Emerging Threat", IF(
                        'Compound Alert'!AF60 &gt;= 10, "HIGH",IF(
                            'Compound Alert'!AF60 &gt;= 7, "MED","LOW")))))</f>
        <v>HIGH</v>
      </c>
      <c r="K87" s="25" t="str">
        <f ca="1">IF(
   $B$8="Overall Alert",IF(
      'Compound Alert'!S60 &gt;= 7, "HIGH",IF(
         'Compound Alert'!S60 &gt;= 5, "MED","LOW")), IF(
            $B$8="Underlying Vulnerability", IF(
               'Compound Alert'!Z60 &gt;= 10, "HIGH",IF(
                  'Compound Alert'!Z60 &gt;= 7, "MED","LOW")),IF(
                     $B$8="Emerging Threat", IF(
                        'Compound Alert'!AG60 &gt;= 10, "HIGH",IF(
                            'Compound Alert'!AG60 &gt;= 7, "MED","LOW")))))</f>
        <v>LOW</v>
      </c>
      <c r="L87" s="25" t="str">
        <f ca="1">IF(
   $B$8="Overall Alert",IF(
      'Compound Alert'!T60 &gt;= 7, "HIGH",IF(
         'Compound Alert'!T60 &gt;= 5, "MED","LOW")), IF(
            $B$8="Underlying Vulnerability", IF(
               'Compound Alert'!AA60 &gt;= 10, "HIGH",IF(
                  'Compound Alert'!AA60 &gt;= 7, "MED","LOW")),IF(
                     $B$8="Emerging Threat", IF(
                        'Compound Alert'!AH60 &gt;= 10, "HIGH",IF(
                            'Compound Alert'!AH60 &gt;= 7, "MED","LOW")))))</f>
        <v>LOW</v>
      </c>
      <c r="M87" s="25" t="str">
        <f ca="1">IF(
   $B$8="Overall Alert",IF(
      'Compound Alert'!U60 &gt;= 7, "HIGH",IF(
         'Compound Alert'!U60 &gt;= 5, "MED","LOW")), IF(
            $B$8="Underlying Vulnerability", IF(
               'Compound Alert'!AB60 &gt;= 10, "HIGH",IF(
                  'Compound Alert'!AB60 &gt;= 7, "MED","LOW")),IF(
                     $B$8="Emerging Threat", IF(
                        'Compound Alert'!AI60 &gt;= 10, "HIGH",IF(
                            'Compound Alert'!AI60 &gt;= 7, "MED","LOW")))))</f>
        <v>MED</v>
      </c>
      <c r="N87" s="25" t="str">
        <f ca="1">IF(
   $B$8="Overall Alert",IF(
      'Compound Alert'!V60 &gt;= 7, "HIGH",IF(
         'Compound Alert'!V60 &gt;= 5, "MED","LOW")), IF(
            $B$8="Underlying Vulnerability", IF(
               'Compound Alert'!AC60 &gt;= 10, "HIGH",IF(
                  'Compound Alert'!AC60 &gt;= 7, "MED","LOW")),IF(
                     $B$8="Emerging Threat", IF(
                        'Compound Alert'!AJ60 &gt;= 10, "HIGH",IF(
                            'Compound Alert'!AJ60 &gt;= 7, "MED","LOW")))))</f>
        <v>LOW</v>
      </c>
      <c r="O87" s="25" t="str">
        <f ca="1">IF(
   $B$8="Overall Alert",IF(
      'Compound Alert'!W60 &gt;= 7, "HIGH",IF(
         'Compound Alert'!W60 &gt;= 5, "MED","LOW")), IF(
            $B$8="Underlying Vulnerability", IF(
               'Compound Alert'!AD60 &gt;= 10, "HIGH",IF(
                  'Compound Alert'!AD60 &gt;= 7, "MED","LOW")),IF(
                     $B$8="Emerging Threat", IF(
                        'Compound Alert'!AK60 &gt;= 10, "HIGH",IF(
                            'Compound Alert'!AK60 &gt;= 7, "MED","LOW")))))</f>
        <v>LOW</v>
      </c>
      <c r="P87" s="25"/>
      <c r="Q87" s="26"/>
      <c r="R87" s="26"/>
      <c r="S87" s="21"/>
      <c r="T87" s="21"/>
      <c r="U87" s="21"/>
      <c r="V87" s="21"/>
      <c r="W87" s="21"/>
      <c r="X87" s="21"/>
      <c r="Y87" s="27"/>
      <c r="Z87" s="27"/>
      <c r="AA87" s="27"/>
      <c r="AB87" s="27"/>
      <c r="AC87" s="27"/>
      <c r="AD87" s="27"/>
      <c r="AE87" s="27"/>
      <c r="AF87" s="27"/>
      <c r="AJ87" s="21"/>
      <c r="AK87" s="21"/>
      <c r="AL87" s="21"/>
      <c r="AM87" s="21"/>
      <c r="AN87" s="21"/>
      <c r="AO87" s="21"/>
      <c r="AP87" s="21"/>
      <c r="AQ87" s="21"/>
      <c r="AR87" s="21"/>
      <c r="AS87" s="21"/>
      <c r="AT87" s="21"/>
      <c r="AU87" s="21"/>
      <c r="AV87" s="21"/>
      <c r="AW87" s="21"/>
      <c r="AX87" s="21"/>
    </row>
    <row r="88" spans="1:50" x14ac:dyDescent="0.2">
      <c r="A88" s="63">
        <v>47</v>
      </c>
      <c r="B88" s="20" t="str">
        <f>'Compound Alert'!B113</f>
        <v>Lao PDR</v>
      </c>
      <c r="C88" s="20" t="str">
        <f>'Compound Alert'!C113</f>
        <v>LAO</v>
      </c>
      <c r="D88" s="20" t="str">
        <f>'Compound Alert'!D113</f>
        <v>EAS           East Asia &amp; Pacific</v>
      </c>
      <c r="E88" s="20" t="str">
        <f>'Compound Alert'!E113</f>
        <v>IDA</v>
      </c>
      <c r="F88" s="217">
        <f ca="1">'Compound Alert'!F113</f>
        <v>108</v>
      </c>
      <c r="G88" s="22">
        <f ca="1">IF($B$8="Overall Alert",'Compound Alert'!G113,IF($B$8="Underlying Vulnerability",'Compound Alert'!J113,IF($B$8="Emerging Threat",'Compound Alert'!M113)))</f>
        <v>1.5</v>
      </c>
      <c r="H88" s="23">
        <f ca="1">IF($B$8="Overall Alert",'Compound Alert'!H113,IF($B$8="Underlying Vulnerability",'Compound Alert'!K113,IF($B$8="Emerging Threat",'Compound Alert'!N113)))</f>
        <v>1.5</v>
      </c>
      <c r="I88" s="50">
        <f ca="1">ROUNDDOWN(G88,0)</f>
        <v>1</v>
      </c>
      <c r="J88" s="25" t="str">
        <f ca="1">IF(
   $B$8="Overall Alert",IF(
      'Compound Alert'!R113 &gt;= 7, "HIGH",IF(
         'Compound Alert'!R113 &gt;= 5, "MED","LOW")), IF(
            $B$8="Underlying Vulnerability", IF(
               'Compound Alert'!Y113 &gt;= 10, "HIGH",IF(
                  'Compound Alert'!Y113 &gt;= 7, "MED","LOW")),IF(
                     $B$8="Emerging Threat", IF(
                        'Compound Alert'!AF113 &gt;= 10, "HIGH",IF(
                            'Compound Alert'!AF113 &gt;= 7, "MED","LOW")))))</f>
        <v>LOW</v>
      </c>
      <c r="K88" s="25" t="str">
        <f ca="1">IF(
   $B$8="Overall Alert",IF(
      'Compound Alert'!S113 &gt;= 7, "HIGH",IF(
         'Compound Alert'!S113 &gt;= 5, "MED","LOW")), IF(
            $B$8="Underlying Vulnerability", IF(
               'Compound Alert'!Z113 &gt;= 10, "HIGH",IF(
                  'Compound Alert'!Z113 &gt;= 7, "MED","LOW")),IF(
                     $B$8="Emerging Threat", IF(
                        'Compound Alert'!AG113 &gt;= 10, "HIGH",IF(
                            'Compound Alert'!AG113 &gt;= 7, "MED","LOW")))))</f>
        <v>MED</v>
      </c>
      <c r="L88" s="25" t="str">
        <f ca="1">IF(
   $B$8="Overall Alert",IF(
      'Compound Alert'!T113 &gt;= 7, "HIGH",IF(
         'Compound Alert'!T113 &gt;= 5, "MED","LOW")), IF(
            $B$8="Underlying Vulnerability", IF(
               'Compound Alert'!AA113 &gt;= 10, "HIGH",IF(
                  'Compound Alert'!AA113 &gt;= 7, "MED","LOW")),IF(
                     $B$8="Emerging Threat", IF(
                        'Compound Alert'!AH113 &gt;= 10, "HIGH",IF(
                            'Compound Alert'!AH113 &gt;= 7, "MED","LOW")))))</f>
        <v>HIGH</v>
      </c>
      <c r="M88" s="25" t="str">
        <f ca="1">IF(
   $B$8="Overall Alert",IF(
      'Compound Alert'!U113 &gt;= 7, "HIGH",IF(
         'Compound Alert'!U113 &gt;= 5, "MED","LOW")), IF(
            $B$8="Underlying Vulnerability", IF(
               'Compound Alert'!AB113 &gt;= 10, "HIGH",IF(
                  'Compound Alert'!AB113 &gt;= 7, "MED","LOW")),IF(
                     $B$8="Emerging Threat", IF(
                        'Compound Alert'!AI113 &gt;= 10, "HIGH",IF(
                            'Compound Alert'!AI113 &gt;= 7, "MED","LOW")))))</f>
        <v>LOW</v>
      </c>
      <c r="N88" s="25" t="str">
        <f ca="1">IF(
   $B$8="Overall Alert",IF(
      'Compound Alert'!V113 &gt;= 7, "HIGH",IF(
         'Compound Alert'!V113 &gt;= 5, "MED","LOW")), IF(
            $B$8="Underlying Vulnerability", IF(
               'Compound Alert'!AC113 &gt;= 10, "HIGH",IF(
                  'Compound Alert'!AC113 &gt;= 7, "MED","LOW")),IF(
                     $B$8="Emerging Threat", IF(
                        'Compound Alert'!AJ113 &gt;= 10, "HIGH",IF(
                            'Compound Alert'!AJ113 &gt;= 7, "MED","LOW")))))</f>
        <v>LOW</v>
      </c>
      <c r="O88" s="25" t="str">
        <f ca="1">IF(
   $B$8="Overall Alert",IF(
      'Compound Alert'!W113 &gt;= 7, "HIGH",IF(
         'Compound Alert'!W113 &gt;= 5, "MED","LOW")), IF(
            $B$8="Underlying Vulnerability", IF(
               'Compound Alert'!AD113 &gt;= 10, "HIGH",IF(
                  'Compound Alert'!AD113 &gt;= 7, "MED","LOW")),IF(
                     $B$8="Emerging Threat", IF(
                        'Compound Alert'!AK113 &gt;= 10, "HIGH",IF(
                            'Compound Alert'!AK113 &gt;= 7, "MED","LOW")))))</f>
        <v>LOW</v>
      </c>
      <c r="P88" s="25"/>
      <c r="Q88" s="26"/>
      <c r="R88" s="26"/>
      <c r="S88" s="21"/>
      <c r="T88" s="21"/>
      <c r="U88" s="21"/>
      <c r="V88" s="21"/>
      <c r="W88" s="21"/>
      <c r="X88" s="21"/>
      <c r="Y88" s="27"/>
      <c r="Z88" s="27"/>
      <c r="AA88" s="27"/>
      <c r="AB88" s="27"/>
      <c r="AC88" s="27"/>
      <c r="AD88" s="27"/>
      <c r="AE88" s="27"/>
      <c r="AF88" s="27"/>
      <c r="AJ88" s="21"/>
      <c r="AK88" s="21"/>
      <c r="AL88" s="21"/>
      <c r="AM88" s="21"/>
      <c r="AN88" s="21"/>
      <c r="AO88" s="21"/>
      <c r="AP88" s="21"/>
      <c r="AQ88" s="21"/>
      <c r="AR88" s="21"/>
      <c r="AS88" s="21"/>
      <c r="AT88" s="21"/>
      <c r="AU88" s="21"/>
      <c r="AV88" s="21"/>
      <c r="AW88" s="21"/>
      <c r="AX88" s="21"/>
    </row>
    <row r="89" spans="1:50" x14ac:dyDescent="0.2">
      <c r="A89" s="63">
        <v>48</v>
      </c>
      <c r="B89" s="20" t="str">
        <f>'Compound Alert'!B138</f>
        <v>Mongolia</v>
      </c>
      <c r="C89" s="20" t="str">
        <f>'Compound Alert'!C138</f>
        <v>MNG</v>
      </c>
      <c r="D89" s="20" t="str">
        <f>'Compound Alert'!D138</f>
        <v>EAS           East Asia &amp; Pacific</v>
      </c>
      <c r="E89" s="20" t="str">
        <f>'Compound Alert'!E138</f>
        <v>IBRD</v>
      </c>
      <c r="F89" s="217">
        <f ca="1">'Compound Alert'!F138</f>
        <v>133</v>
      </c>
      <c r="G89" s="22">
        <f ca="1">IF($B$8="Overall Alert",'Compound Alert'!G138,IF($B$8="Underlying Vulnerability",'Compound Alert'!J138,IF($B$8="Emerging Threat",'Compound Alert'!M138)))</f>
        <v>1.5</v>
      </c>
      <c r="H89" s="23">
        <f ca="1">IF($B$8="Overall Alert",'Compound Alert'!H138,IF($B$8="Underlying Vulnerability",'Compound Alert'!K138,IF($B$8="Emerging Threat",'Compound Alert'!N138)))</f>
        <v>1.5</v>
      </c>
      <c r="I89" s="50">
        <f ca="1">ROUNDDOWN(G89,0)</f>
        <v>1</v>
      </c>
      <c r="J89" s="25" t="str">
        <f ca="1">IF(
   $B$8="Overall Alert",IF(
      'Compound Alert'!R138 &gt;= 7, "HIGH",IF(
         'Compound Alert'!R138 &gt;= 5, "MED","LOW")), IF(
            $B$8="Underlying Vulnerability", IF(
               'Compound Alert'!Y138 &gt;= 10, "HIGH",IF(
                  'Compound Alert'!Y138 &gt;= 7, "MED","LOW")),IF(
                     $B$8="Emerging Threat", IF(
                        'Compound Alert'!AF138 &gt;= 10, "HIGH",IF(
                            'Compound Alert'!AF138 &gt;= 7, "MED","LOW")))))</f>
        <v>MED</v>
      </c>
      <c r="K89" s="25" t="str">
        <f ca="1">IF(
   $B$8="Overall Alert",IF(
      'Compound Alert'!S138 &gt;= 7, "HIGH",IF(
         'Compound Alert'!S138 &gt;= 5, "MED","LOW")), IF(
            $B$8="Underlying Vulnerability", IF(
               'Compound Alert'!Z138 &gt;= 10, "HIGH",IF(
                  'Compound Alert'!Z138 &gt;= 7, "MED","LOW")),IF(
                     $B$8="Emerging Threat", IF(
                        'Compound Alert'!AG138 &gt;= 10, "HIGH",IF(
                            'Compound Alert'!AG138 &gt;= 7, "MED","LOW")))))</f>
        <v>LOW</v>
      </c>
      <c r="L89" s="25" t="str">
        <f ca="1">IF(
   $B$8="Overall Alert",IF(
      'Compound Alert'!T138 &gt;= 7, "HIGH",IF(
         'Compound Alert'!T138 &gt;= 5, "MED","LOW")), IF(
            $B$8="Underlying Vulnerability", IF(
               'Compound Alert'!AA138 &gt;= 10, "HIGH",IF(
                  'Compound Alert'!AA138 &gt;= 7, "MED","LOW")),IF(
                     $B$8="Emerging Threat", IF(
                        'Compound Alert'!AH138 &gt;= 10, "HIGH",IF(
                            'Compound Alert'!AH138 &gt;= 7, "MED","LOW")))))</f>
        <v>LOW</v>
      </c>
      <c r="M89" s="25" t="str">
        <f ca="1">IF(
   $B$8="Overall Alert",IF(
      'Compound Alert'!U138 &gt;= 7, "HIGH",IF(
         'Compound Alert'!U138 &gt;= 5, "MED","LOW")), IF(
            $B$8="Underlying Vulnerability", IF(
               'Compound Alert'!AB138 &gt;= 10, "HIGH",IF(
                  'Compound Alert'!AB138 &gt;= 7, "MED","LOW")),IF(
                     $B$8="Emerging Threat", IF(
                        'Compound Alert'!AI138 &gt;= 10, "HIGH",IF(
                            'Compound Alert'!AI138 &gt;= 7, "MED","LOW")))))</f>
        <v>HIGH</v>
      </c>
      <c r="N89" s="25" t="str">
        <f ca="1">IF(
   $B$8="Overall Alert",IF(
      'Compound Alert'!V138 &gt;= 7, "HIGH",IF(
         'Compound Alert'!V138 &gt;= 5, "MED","LOW")), IF(
            $B$8="Underlying Vulnerability", IF(
               'Compound Alert'!AC138 &gt;= 10, "HIGH",IF(
                  'Compound Alert'!AC138 &gt;= 7, "MED","LOW")),IF(
                     $B$8="Emerging Threat", IF(
                        'Compound Alert'!AJ138 &gt;= 10, "HIGH",IF(
                            'Compound Alert'!AJ138 &gt;= 7, "MED","LOW")))))</f>
        <v>LOW</v>
      </c>
      <c r="O89" s="25" t="str">
        <f ca="1">IF(
   $B$8="Overall Alert",IF(
      'Compound Alert'!W138 &gt;= 7, "HIGH",IF(
         'Compound Alert'!W138 &gt;= 5, "MED","LOW")), IF(
            $B$8="Underlying Vulnerability", IF(
               'Compound Alert'!AD138 &gt;= 10, "HIGH",IF(
                  'Compound Alert'!AD138 &gt;= 7, "MED","LOW")),IF(
                     $B$8="Emerging Threat", IF(
                        'Compound Alert'!AK138 &gt;= 10, "HIGH",IF(
                            'Compound Alert'!AK138 &gt;= 7, "MED","LOW")))))</f>
        <v>LOW</v>
      </c>
      <c r="P89" s="25"/>
      <c r="Q89" s="26"/>
      <c r="R89" s="26"/>
      <c r="S89" s="21"/>
      <c r="T89" s="21"/>
      <c r="U89" s="21"/>
      <c r="V89" s="21"/>
      <c r="W89" s="21"/>
      <c r="X89" s="21"/>
      <c r="Y89" s="27"/>
      <c r="Z89" s="27"/>
      <c r="AA89" s="27"/>
      <c r="AB89" s="27"/>
      <c r="AC89" s="27"/>
      <c r="AD89" s="27"/>
      <c r="AE89" s="27"/>
      <c r="AF89" s="27"/>
      <c r="AJ89" s="21"/>
      <c r="AK89" s="21"/>
      <c r="AL89" s="21"/>
      <c r="AM89" s="21"/>
      <c r="AN89" s="21"/>
      <c r="AO89" s="21"/>
      <c r="AP89" s="21"/>
      <c r="AQ89" s="21"/>
      <c r="AR89" s="21"/>
      <c r="AS89" s="21"/>
      <c r="AT89" s="21"/>
      <c r="AU89" s="21"/>
      <c r="AV89" s="21"/>
      <c r="AW89" s="21"/>
      <c r="AX89" s="21"/>
    </row>
    <row r="90" spans="1:50" x14ac:dyDescent="0.2">
      <c r="A90" s="63">
        <v>49</v>
      </c>
      <c r="B90" s="20" t="str">
        <f>'Compound Alert'!B222</f>
        <v>Zambia</v>
      </c>
      <c r="C90" s="20" t="str">
        <f>'Compound Alert'!C222</f>
        <v>ZMB</v>
      </c>
      <c r="D90" s="20" t="str">
        <f>'Compound Alert'!D222</f>
        <v>SSF           Sub-Saharan Africa</v>
      </c>
      <c r="E90" s="20" t="str">
        <f>'Compound Alert'!E222</f>
        <v>IDA</v>
      </c>
      <c r="F90" s="217">
        <f>'Compound Alert'!F222</f>
        <v>0</v>
      </c>
      <c r="G90" s="22">
        <f ca="1">IF($B$8="Overall Alert",'Compound Alert'!G222,IF($B$8="Underlying Vulnerability",'Compound Alert'!J222,IF($B$8="Emerging Threat",'Compound Alert'!M222)))</f>
        <v>1.5</v>
      </c>
      <c r="H90" s="23">
        <f ca="1">IF($B$8="Overall Alert",'Compound Alert'!H222,IF($B$8="Underlying Vulnerability",'Compound Alert'!K222,IF($B$8="Emerging Threat",'Compound Alert'!N222)))</f>
        <v>1.5</v>
      </c>
      <c r="I90" s="50">
        <f ca="1">ROUNDDOWN(G90,0)</f>
        <v>1</v>
      </c>
      <c r="J90" s="25" t="str">
        <f ca="1">IF(
   $B$8="Overall Alert",IF(
      'Compound Alert'!R222 &gt;= 7, "HIGH",IF(
         'Compound Alert'!R222 &gt;= 5, "MED","LOW")), IF(
            $B$8="Underlying Vulnerability", IF(
               'Compound Alert'!Y222 &gt;= 10, "HIGH",IF(
                  'Compound Alert'!Y222 &gt;= 7, "MED","LOW")),IF(
                     $B$8="Emerging Threat", IF(
                        'Compound Alert'!AF222 &gt;= 10, "HIGH",IF(
                            'Compound Alert'!AF222 &gt;= 7, "MED","LOW")))))</f>
        <v>LOW</v>
      </c>
      <c r="K90" s="25" t="str">
        <f ca="1">IF(
   $B$8="Overall Alert",IF(
      'Compound Alert'!S222 &gt;= 7, "HIGH",IF(
         'Compound Alert'!S222 &gt;= 5, "MED","LOW")), IF(
            $B$8="Underlying Vulnerability", IF(
               'Compound Alert'!Z222 &gt;= 10, "HIGH",IF(
                  'Compound Alert'!Z222 &gt;= 7, "MED","LOW")),IF(
                     $B$8="Emerging Threat", IF(
                        'Compound Alert'!AG222 &gt;= 10, "HIGH",IF(
                            'Compound Alert'!AG222 &gt;= 7, "MED","LOW")))))</f>
        <v>LOW</v>
      </c>
      <c r="L90" s="25" t="str">
        <f ca="1">IF(
   $B$8="Overall Alert",IF(
      'Compound Alert'!T222 &gt;= 7, "HIGH",IF(
         'Compound Alert'!T222 &gt;= 5, "MED","LOW")), IF(
            $B$8="Underlying Vulnerability", IF(
               'Compound Alert'!AA222 &gt;= 10, "HIGH",IF(
                  'Compound Alert'!AA222 &gt;= 7, "MED","LOW")),IF(
                     $B$8="Emerging Threat", IF(
                        'Compound Alert'!AH222 &gt;= 10, "HIGH",IF(
                            'Compound Alert'!AH222 &gt;= 7, "MED","LOW")))))</f>
        <v>HIGH</v>
      </c>
      <c r="M90" s="25" t="str">
        <f ca="1">IF(
   $B$8="Overall Alert",IF(
      'Compound Alert'!U222 &gt;= 7, "HIGH",IF(
         'Compound Alert'!U222 &gt;= 5, "MED","LOW")), IF(
            $B$8="Underlying Vulnerability", IF(
               'Compound Alert'!AB222 &gt;= 10, "HIGH",IF(
                  'Compound Alert'!AB222 &gt;= 7, "MED","LOW")),IF(
                     $B$8="Emerging Threat", IF(
                        'Compound Alert'!AI222 &gt;= 10, "HIGH",IF(
                            'Compound Alert'!AI222 &gt;= 7, "MED","LOW")))))</f>
        <v>LOW</v>
      </c>
      <c r="N90" s="25" t="str">
        <f ca="1">IF(
   $B$8="Overall Alert",IF(
      'Compound Alert'!V222 &gt;= 7, "HIGH",IF(
         'Compound Alert'!V222 &gt;= 5, "MED","LOW")), IF(
            $B$8="Underlying Vulnerability", IF(
               'Compound Alert'!AC222 &gt;= 10, "HIGH",IF(
                  'Compound Alert'!AC222 &gt;= 7, "MED","LOW")),IF(
                     $B$8="Emerging Threat", IF(
                        'Compound Alert'!AJ222 &gt;= 10, "HIGH",IF(
                            'Compound Alert'!AJ222 &gt;= 7, "MED","LOW")))))</f>
        <v>MED</v>
      </c>
      <c r="O90" s="25" t="str">
        <f ca="1">IF(
   $B$8="Overall Alert",IF(
      'Compound Alert'!W222 &gt;= 7, "HIGH",IF(
         'Compound Alert'!W222 &gt;= 5, "MED","LOW")), IF(
            $B$8="Underlying Vulnerability", IF(
               'Compound Alert'!AD222 &gt;= 10, "HIGH",IF(
                  'Compound Alert'!AD222 &gt;= 7, "MED","LOW")),IF(
                     $B$8="Emerging Threat", IF(
                        'Compound Alert'!AK222 &gt;= 10, "HIGH",IF(
                            'Compound Alert'!AK222 &gt;= 7, "MED","LOW")))))</f>
        <v>LOW</v>
      </c>
      <c r="P90" s="25"/>
      <c r="Q90" s="26"/>
      <c r="R90" s="26"/>
      <c r="S90" s="21"/>
      <c r="T90" s="21"/>
      <c r="U90" s="21"/>
      <c r="V90" s="21"/>
      <c r="W90" s="21"/>
      <c r="X90" s="21"/>
      <c r="Y90" s="27"/>
      <c r="Z90" s="27"/>
      <c r="AA90" s="27"/>
      <c r="AB90" s="27"/>
      <c r="AC90" s="27"/>
      <c r="AD90" s="27"/>
      <c r="AE90" s="27"/>
      <c r="AF90" s="27"/>
      <c r="AJ90" s="21"/>
      <c r="AK90" s="21"/>
      <c r="AL90" s="21"/>
      <c r="AM90" s="21"/>
      <c r="AN90" s="21"/>
      <c r="AO90" s="21"/>
      <c r="AP90" s="21"/>
      <c r="AQ90" s="21"/>
      <c r="AR90" s="21"/>
      <c r="AS90" s="21"/>
      <c r="AT90" s="21"/>
      <c r="AU90" s="21"/>
      <c r="AV90" s="21"/>
      <c r="AW90" s="21"/>
      <c r="AX90" s="21"/>
    </row>
    <row r="91" spans="1:50" x14ac:dyDescent="0.2">
      <c r="A91" s="63">
        <v>50</v>
      </c>
      <c r="B91" s="20" t="str">
        <f>'Compound Alert'!B81</f>
        <v>Equatorial Guinea</v>
      </c>
      <c r="C91" s="20" t="str">
        <f>'Compound Alert'!C81</f>
        <v>GNQ</v>
      </c>
      <c r="D91" s="20" t="str">
        <f>'Compound Alert'!D81</f>
        <v>SSF           Sub-Saharan Africa</v>
      </c>
      <c r="E91" s="20" t="str">
        <f>'Compound Alert'!E81</f>
        <v>IBRD</v>
      </c>
      <c r="F91" s="217">
        <f ca="1">'Compound Alert'!F81</f>
        <v>76</v>
      </c>
      <c r="G91" s="22">
        <f ca="1">IF($B$8="Overall Alert",'Compound Alert'!G81,IF($B$8="Underlying Vulnerability",'Compound Alert'!J81,IF($B$8="Emerging Threat",'Compound Alert'!M81)))</f>
        <v>1.5</v>
      </c>
      <c r="H91" s="23">
        <f ca="1">IF($B$8="Overall Alert",'Compound Alert'!H81,IF($B$8="Underlying Vulnerability",'Compound Alert'!K81,IF($B$8="Emerging Threat",'Compound Alert'!N81)))</f>
        <v>1.5</v>
      </c>
      <c r="I91" s="50">
        <f ca="1">ROUNDDOWN(G91,0)</f>
        <v>1</v>
      </c>
      <c r="J91" s="25" t="str">
        <f ca="1">IF(
   $B$8="Overall Alert",IF(
      'Compound Alert'!R81 &gt;= 7, "HIGH",IF(
         'Compound Alert'!R81 &gt;= 5, "MED","LOW")), IF(
            $B$8="Underlying Vulnerability", IF(
               'Compound Alert'!Y81 &gt;= 10, "HIGH",IF(
                  'Compound Alert'!Y81 &gt;= 7, "MED","LOW")),IF(
                     $B$8="Emerging Threat", IF(
                        'Compound Alert'!AF81 &gt;= 10, "HIGH",IF(
                            'Compound Alert'!AF81 &gt;= 7, "MED","LOW")))))</f>
        <v>HIGH</v>
      </c>
      <c r="K91" s="25" t="str">
        <f ca="1">IF(
   $B$8="Overall Alert",IF(
      'Compound Alert'!S81 &gt;= 7, "HIGH",IF(
         'Compound Alert'!S81 &gt;= 5, "MED","LOW")), IF(
            $B$8="Underlying Vulnerability", IF(
               'Compound Alert'!Z81 &gt;= 10, "HIGH",IF(
                  'Compound Alert'!Z81 &gt;= 7, "MED","LOW")),IF(
                     $B$8="Emerging Threat", IF(
                        'Compound Alert'!AG81 &gt;= 10, "HIGH",IF(
                            'Compound Alert'!AG81 &gt;= 7, "MED","LOW")))))</f>
        <v>LOW</v>
      </c>
      <c r="L91" s="25" t="str">
        <f ca="1">IF(
   $B$8="Overall Alert",IF(
      'Compound Alert'!T81 &gt;= 7, "HIGH",IF(
         'Compound Alert'!T81 &gt;= 5, "MED","LOW")), IF(
            $B$8="Underlying Vulnerability", IF(
               'Compound Alert'!AA81 &gt;= 10, "HIGH",IF(
                  'Compound Alert'!AA81 &gt;= 7, "MED","LOW")),IF(
                     $B$8="Emerging Threat", IF(
                        'Compound Alert'!AH81 &gt;= 10, "HIGH",IF(
                            'Compound Alert'!AH81 &gt;= 7, "MED","LOW")))))</f>
        <v>MED</v>
      </c>
      <c r="M91" s="25" t="str">
        <f ca="1">IF(
   $B$8="Overall Alert",IF(
      'Compound Alert'!U81 &gt;= 7, "HIGH",IF(
         'Compound Alert'!U81 &gt;= 5, "MED","LOW")), IF(
            $B$8="Underlying Vulnerability", IF(
               'Compound Alert'!AB81 &gt;= 10, "HIGH",IF(
                  'Compound Alert'!AB81 &gt;= 7, "MED","LOW")),IF(
                     $B$8="Emerging Threat", IF(
                        'Compound Alert'!AI81 &gt;= 10, "HIGH",IF(
                            'Compound Alert'!AI81 &gt;= 7, "MED","LOW")))))</f>
        <v>LOW</v>
      </c>
      <c r="N91" s="25" t="str">
        <f ca="1">IF(
   $B$8="Overall Alert",IF(
      'Compound Alert'!V81 &gt;= 7, "HIGH",IF(
         'Compound Alert'!V81 &gt;= 5, "MED","LOW")), IF(
            $B$8="Underlying Vulnerability", IF(
               'Compound Alert'!AC81 &gt;= 10, "HIGH",IF(
                  'Compound Alert'!AC81 &gt;= 7, "MED","LOW")),IF(
                     $B$8="Emerging Threat", IF(
                        'Compound Alert'!AJ81 &gt;= 10, "HIGH",IF(
                            'Compound Alert'!AJ81 &gt;= 7, "MED","LOW")))))</f>
        <v>LOW</v>
      </c>
      <c r="O91" s="25" t="str">
        <f ca="1">IF(
   $B$8="Overall Alert",IF(
      'Compound Alert'!W81 &gt;= 7, "HIGH",IF(
         'Compound Alert'!W81 &gt;= 5, "MED","LOW")), IF(
            $B$8="Underlying Vulnerability", IF(
               'Compound Alert'!AD81 &gt;= 10, "HIGH",IF(
                  'Compound Alert'!AD81 &gt;= 7, "MED","LOW")),IF(
                     $B$8="Emerging Threat", IF(
                        'Compound Alert'!AK81 &gt;= 10, "HIGH",IF(
                            'Compound Alert'!AK81 &gt;= 7, "MED","LOW")))))</f>
        <v>LOW</v>
      </c>
      <c r="P91" s="25"/>
      <c r="Q91" s="26"/>
      <c r="R91" s="26"/>
      <c r="S91" s="21"/>
      <c r="T91" s="21"/>
      <c r="U91" s="21"/>
      <c r="V91" s="21"/>
      <c r="W91" s="21"/>
      <c r="X91" s="21"/>
      <c r="Y91" s="27"/>
      <c r="Z91" s="27"/>
      <c r="AA91" s="27"/>
      <c r="AB91" s="27"/>
      <c r="AC91" s="27"/>
      <c r="AD91" s="27"/>
      <c r="AE91" s="27"/>
      <c r="AF91" s="27"/>
      <c r="AJ91" s="21"/>
      <c r="AK91" s="21"/>
      <c r="AL91" s="21"/>
      <c r="AM91" s="21"/>
      <c r="AN91" s="21"/>
      <c r="AO91" s="21"/>
      <c r="AP91" s="21"/>
      <c r="AQ91" s="21"/>
      <c r="AR91" s="21"/>
      <c r="AS91" s="21"/>
      <c r="AT91" s="21"/>
      <c r="AU91" s="21"/>
      <c r="AV91" s="21"/>
      <c r="AW91" s="21"/>
      <c r="AX91" s="21"/>
    </row>
    <row r="92" spans="1:50" x14ac:dyDescent="0.2">
      <c r="A92" s="63">
        <v>51</v>
      </c>
      <c r="B92" s="20" t="str">
        <f>'Compound Alert'!B211</f>
        <v>Uzbekistan</v>
      </c>
      <c r="C92" s="20" t="str">
        <f>'Compound Alert'!C211</f>
        <v>UZB</v>
      </c>
      <c r="D92" s="20" t="str">
        <f>'Compound Alert'!D211</f>
        <v>ECS           Europe &amp; Central Asia</v>
      </c>
      <c r="E92" s="20" t="str">
        <f>'Compound Alert'!E211</f>
        <v>Blend</v>
      </c>
      <c r="F92" s="217">
        <f>'Compound Alert'!F211</f>
        <v>0</v>
      </c>
      <c r="G92" s="22">
        <f ca="1">IF($B$8="Overall Alert",'Compound Alert'!G211,IF($B$8="Underlying Vulnerability",'Compound Alert'!J211,IF($B$8="Emerging Threat",'Compound Alert'!M211)))</f>
        <v>1.5</v>
      </c>
      <c r="H92" s="23">
        <f ca="1">IF($B$8="Overall Alert",'Compound Alert'!H211,IF($B$8="Underlying Vulnerability",'Compound Alert'!K211,IF($B$8="Emerging Threat",'Compound Alert'!N211)))</f>
        <v>1.5</v>
      </c>
      <c r="I92" s="50">
        <f ca="1">ROUNDDOWN(G92,0)</f>
        <v>1</v>
      </c>
      <c r="J92" s="25" t="str">
        <f ca="1">IF(
   $B$8="Overall Alert",IF(
      'Compound Alert'!R211 &gt;= 7, "HIGH",IF(
         'Compound Alert'!R211 &gt;= 5, "MED","LOW")), IF(
            $B$8="Underlying Vulnerability", IF(
               'Compound Alert'!Y211 &gt;= 10, "HIGH",IF(
                  'Compound Alert'!Y211 &gt;= 7, "MED","LOW")),IF(
                     $B$8="Emerging Threat", IF(
                        'Compound Alert'!AF211 &gt;= 10, "HIGH",IF(
                            'Compound Alert'!AF211 &gt;= 7, "MED","LOW")))))</f>
        <v>LOW</v>
      </c>
      <c r="K92" s="25" t="str">
        <f ca="1">IF(
   $B$8="Overall Alert",IF(
      'Compound Alert'!S211 &gt;= 7, "HIGH",IF(
         'Compound Alert'!S211 &gt;= 5, "MED","LOW")), IF(
            $B$8="Underlying Vulnerability", IF(
               'Compound Alert'!Z211 &gt;= 10, "HIGH",IF(
                  'Compound Alert'!Z211 &gt;= 7, "MED","LOW")),IF(
                     $B$8="Emerging Threat", IF(
                        'Compound Alert'!AG211 &gt;= 10, "HIGH",IF(
                            'Compound Alert'!AG211 &gt;= 7, "MED","LOW")))))</f>
        <v>LOW</v>
      </c>
      <c r="L92" s="25" t="str">
        <f ca="1">IF(
   $B$8="Overall Alert",IF(
      'Compound Alert'!T211 &gt;= 7, "HIGH",IF(
         'Compound Alert'!T211 &gt;= 5, "MED","LOW")), IF(
            $B$8="Underlying Vulnerability", IF(
               'Compound Alert'!AA211 &gt;= 10, "HIGH",IF(
                  'Compound Alert'!AA211 &gt;= 7, "MED","LOW")),IF(
                     $B$8="Emerging Threat", IF(
                        'Compound Alert'!AH211 &gt;= 10, "HIGH",IF(
                            'Compound Alert'!AH211 &gt;= 7, "MED","LOW")))))</f>
        <v>MED</v>
      </c>
      <c r="M92" s="25" t="str">
        <f ca="1">IF(
   $B$8="Overall Alert",IF(
      'Compound Alert'!U211 &gt;= 7, "HIGH",IF(
         'Compound Alert'!U211 &gt;= 5, "MED","LOW")), IF(
            $B$8="Underlying Vulnerability", IF(
               'Compound Alert'!AB211 &gt;= 10, "HIGH",IF(
                  'Compound Alert'!AB211 &gt;= 7, "MED","LOW")),IF(
                     $B$8="Emerging Threat", IF(
                        'Compound Alert'!AI211 &gt;= 10, "HIGH",IF(
                            'Compound Alert'!AI211 &gt;= 7, "MED","LOW")))))</f>
        <v>LOW</v>
      </c>
      <c r="N92" s="25" t="str">
        <f ca="1">IF(
   $B$8="Overall Alert",IF(
      'Compound Alert'!V211 &gt;= 7, "HIGH",IF(
         'Compound Alert'!V211 &gt;= 5, "MED","LOW")), IF(
            $B$8="Underlying Vulnerability", IF(
               'Compound Alert'!AC211 &gt;= 10, "HIGH",IF(
                  'Compound Alert'!AC211 &gt;= 7, "MED","LOW")),IF(
                     $B$8="Emerging Threat", IF(
                        'Compound Alert'!AJ211 &gt;= 10, "HIGH",IF(
                            'Compound Alert'!AJ211 &gt;= 7, "MED","LOW")))))</f>
        <v>HIGH</v>
      </c>
      <c r="O92" s="25" t="str">
        <f ca="1">IF(
   $B$8="Overall Alert",IF(
      'Compound Alert'!W211 &gt;= 7, "HIGH",IF(
         'Compound Alert'!W211 &gt;= 5, "MED","LOW")), IF(
            $B$8="Underlying Vulnerability", IF(
               'Compound Alert'!AD211 &gt;= 10, "HIGH",IF(
                  'Compound Alert'!AD211 &gt;= 7, "MED","LOW")),IF(
                     $B$8="Emerging Threat", IF(
                        'Compound Alert'!AK211 &gt;= 10, "HIGH",IF(
                            'Compound Alert'!AK211 &gt;= 7, "MED","LOW")))))</f>
        <v>LOW</v>
      </c>
      <c r="P92" s="25"/>
      <c r="Q92" s="26"/>
      <c r="R92" s="26"/>
      <c r="S92" s="21"/>
      <c r="T92" s="21"/>
      <c r="U92" s="21"/>
      <c r="V92" s="21"/>
      <c r="W92" s="21"/>
      <c r="X92" s="21"/>
      <c r="Y92" s="27"/>
      <c r="Z92" s="27"/>
      <c r="AA92" s="27"/>
      <c r="AB92" s="27"/>
      <c r="AC92" s="27"/>
      <c r="AD92" s="27"/>
      <c r="AE92" s="27"/>
      <c r="AF92" s="27"/>
      <c r="AJ92" s="21"/>
      <c r="AK92" s="21"/>
      <c r="AL92" s="21"/>
      <c r="AM92" s="21"/>
      <c r="AN92" s="21"/>
      <c r="AO92" s="21"/>
      <c r="AP92" s="21"/>
      <c r="AQ92" s="21"/>
      <c r="AR92" s="21"/>
      <c r="AS92" s="21"/>
      <c r="AT92" s="21"/>
      <c r="AU92" s="21"/>
      <c r="AV92" s="21"/>
      <c r="AW92" s="21"/>
      <c r="AX92" s="21"/>
    </row>
    <row r="93" spans="1:50" x14ac:dyDescent="0.2">
      <c r="A93" s="63">
        <v>52</v>
      </c>
      <c r="B93" s="20" t="str">
        <f>'Compound Alert'!B50</f>
        <v>Costa Rica</v>
      </c>
      <c r="C93" s="20" t="str">
        <f>'Compound Alert'!C50</f>
        <v>CRI</v>
      </c>
      <c r="D93" s="20" t="str">
        <f>'Compound Alert'!D50</f>
        <v>LCN           Latin America &amp; Caribbean</v>
      </c>
      <c r="E93" s="20" t="str">
        <f>'Compound Alert'!E50</f>
        <v>IBRD</v>
      </c>
      <c r="F93" s="217">
        <f ca="1">'Compound Alert'!F50</f>
        <v>45</v>
      </c>
      <c r="G93" s="22">
        <f ca="1">IF($B$8="Overall Alert",'Compound Alert'!G50,IF($B$8="Underlying Vulnerability",'Compound Alert'!J50,IF($B$8="Emerging Threat",'Compound Alert'!M50)))</f>
        <v>1.5</v>
      </c>
      <c r="H93" s="23">
        <f ca="1">IF($B$8="Overall Alert",'Compound Alert'!H50,IF($B$8="Underlying Vulnerability",'Compound Alert'!K50,IF($B$8="Emerging Threat",'Compound Alert'!N50)))</f>
        <v>1.5</v>
      </c>
      <c r="I93" s="50">
        <f ca="1">ROUNDDOWN(G93,0)</f>
        <v>1</v>
      </c>
      <c r="J93" s="25" t="str">
        <f ca="1">IF(
   $B$8="Overall Alert",IF(
      'Compound Alert'!R50 &gt;= 7, "HIGH",IF(
         'Compound Alert'!R50 &gt;= 5, "MED","LOW")), IF(
            $B$8="Underlying Vulnerability", IF(
               'Compound Alert'!Y50 &gt;= 10, "HIGH",IF(
                  'Compound Alert'!Y50 &gt;= 7, "MED","LOW")),IF(
                     $B$8="Emerging Threat", IF(
                        'Compound Alert'!AF50 &gt;= 10, "HIGH",IF(
                            'Compound Alert'!AF50 &gt;= 7, "MED","LOW")))))</f>
        <v>LOW</v>
      </c>
      <c r="K93" s="25" t="str">
        <f ca="1">IF(
   $B$8="Overall Alert",IF(
      'Compound Alert'!S50 &gt;= 7, "HIGH",IF(
         'Compound Alert'!S50 &gt;= 5, "MED","LOW")), IF(
            $B$8="Underlying Vulnerability", IF(
               'Compound Alert'!Z50 &gt;= 10, "HIGH",IF(
                  'Compound Alert'!Z50 &gt;= 7, "MED","LOW")),IF(
                     $B$8="Emerging Threat", IF(
                        'Compound Alert'!AG50 &gt;= 10, "HIGH",IF(
                            'Compound Alert'!AG50 &gt;= 7, "MED","LOW")))))</f>
        <v>LOW</v>
      </c>
      <c r="L93" s="25" t="str">
        <f ca="1">IF(
   $B$8="Overall Alert",IF(
      'Compound Alert'!T50 &gt;= 7, "HIGH",IF(
         'Compound Alert'!T50 &gt;= 5, "MED","LOW")), IF(
            $B$8="Underlying Vulnerability", IF(
               'Compound Alert'!AA50 &gt;= 10, "HIGH",IF(
                  'Compound Alert'!AA50 &gt;= 7, "MED","LOW")),IF(
                     $B$8="Emerging Threat", IF(
                        'Compound Alert'!AH50 &gt;= 10, "HIGH",IF(
                            'Compound Alert'!AH50 &gt;= 7, "MED","LOW")))))</f>
        <v>LOW</v>
      </c>
      <c r="M93" s="25" t="str">
        <f ca="1">IF(
   $B$8="Overall Alert",IF(
      'Compound Alert'!U50 &gt;= 7, "HIGH",IF(
         'Compound Alert'!U50 &gt;= 5, "MED","LOW")), IF(
            $B$8="Underlying Vulnerability", IF(
               'Compound Alert'!AB50 &gt;= 10, "HIGH",IF(
                  'Compound Alert'!AB50 &gt;= 7, "MED","LOW")),IF(
                     $B$8="Emerging Threat", IF(
                        'Compound Alert'!AI50 &gt;= 10, "HIGH",IF(
                            'Compound Alert'!AI50 &gt;= 7, "MED","LOW")))))</f>
        <v>MED</v>
      </c>
      <c r="N93" s="25" t="str">
        <f ca="1">IF(
   $B$8="Overall Alert",IF(
      'Compound Alert'!V50 &gt;= 7, "HIGH",IF(
         'Compound Alert'!V50 &gt;= 5, "MED","LOW")), IF(
            $B$8="Underlying Vulnerability", IF(
               'Compound Alert'!AC50 &gt;= 10, "HIGH",IF(
                  'Compound Alert'!AC50 &gt;= 7, "MED","LOW")),IF(
                     $B$8="Emerging Threat", IF(
                        'Compound Alert'!AJ50 &gt;= 10, "HIGH",IF(
                            'Compound Alert'!AJ50 &gt;= 7, "MED","LOW")))))</f>
        <v>HIGH</v>
      </c>
      <c r="O93" s="25" t="str">
        <f ca="1">IF(
   $B$8="Overall Alert",IF(
      'Compound Alert'!W50 &gt;= 7, "HIGH",IF(
         'Compound Alert'!W50 &gt;= 5, "MED","LOW")), IF(
            $B$8="Underlying Vulnerability", IF(
               'Compound Alert'!AD50 &gt;= 10, "HIGH",IF(
                  'Compound Alert'!AD50 &gt;= 7, "MED","LOW")),IF(
                     $B$8="Emerging Threat", IF(
                        'Compound Alert'!AK50 &gt;= 10, "HIGH",IF(
                            'Compound Alert'!AK50 &gt;= 7, "MED","LOW")))))</f>
        <v>LOW</v>
      </c>
      <c r="P93" s="25"/>
      <c r="Q93" s="26"/>
      <c r="R93" s="26"/>
      <c r="S93" s="21"/>
      <c r="T93" s="21"/>
      <c r="U93" s="21"/>
      <c r="V93" s="21"/>
      <c r="W93" s="21"/>
      <c r="X93" s="21"/>
      <c r="Y93" s="27"/>
      <c r="Z93" s="27"/>
      <c r="AA93" s="27"/>
      <c r="AB93" s="27"/>
      <c r="AC93" s="27"/>
      <c r="AD93" s="27"/>
      <c r="AE93" s="27"/>
      <c r="AF93" s="27"/>
      <c r="AJ93" s="21"/>
      <c r="AK93" s="21"/>
      <c r="AL93" s="21"/>
      <c r="AM93" s="21"/>
      <c r="AN93" s="21"/>
      <c r="AO93" s="21"/>
      <c r="AP93" s="21"/>
      <c r="AQ93" s="21"/>
      <c r="AR93" s="21"/>
      <c r="AS93" s="21"/>
      <c r="AT93" s="21"/>
      <c r="AU93" s="21"/>
      <c r="AV93" s="21"/>
      <c r="AW93" s="21"/>
      <c r="AX93" s="21"/>
    </row>
    <row r="94" spans="1:50" x14ac:dyDescent="0.2">
      <c r="A94" s="63">
        <v>53</v>
      </c>
      <c r="B94" s="20" t="str">
        <f>'Compound Alert'!B144</f>
        <v>Malaysia</v>
      </c>
      <c r="C94" s="20" t="str">
        <f>'Compound Alert'!C144</f>
        <v>MYS</v>
      </c>
      <c r="D94" s="20" t="str">
        <f>'Compound Alert'!D144</f>
        <v>EAS           East Asia &amp; Pacific</v>
      </c>
      <c r="E94" s="20" t="str">
        <f>'Compound Alert'!E144</f>
        <v>IBRD</v>
      </c>
      <c r="F94" s="217">
        <f ca="1">'Compound Alert'!F144</f>
        <v>139</v>
      </c>
      <c r="G94" s="22">
        <f ca="1">IF($B$8="Overall Alert",'Compound Alert'!G144,IF($B$8="Underlying Vulnerability",'Compound Alert'!J144,IF($B$8="Emerging Threat",'Compound Alert'!M144)))</f>
        <v>0.5</v>
      </c>
      <c r="H94" s="23">
        <f ca="1">IF($B$8="Overall Alert",'Compound Alert'!H144,IF($B$8="Underlying Vulnerability",'Compound Alert'!K144,IF($B$8="Emerging Threat",'Compound Alert'!N144)))</f>
        <v>0.5</v>
      </c>
      <c r="I94" s="50">
        <f ca="1">ROUNDDOWN(G94,0)</f>
        <v>0</v>
      </c>
      <c r="J94" s="25" t="str">
        <f ca="1">IF(
   $B$8="Overall Alert",IF(
      'Compound Alert'!R144 &gt;= 7, "HIGH",IF(
         'Compound Alert'!R144 &gt;= 5, "MED","LOW")), IF(
            $B$8="Underlying Vulnerability", IF(
               'Compound Alert'!Y144 &gt;= 10, "HIGH",IF(
                  'Compound Alert'!Y144 &gt;= 7, "MED","LOW")),IF(
                     $B$8="Emerging Threat", IF(
                        'Compound Alert'!AF144 &gt;= 10, "HIGH",IF(
                            'Compound Alert'!AF144 &gt;= 7, "MED","LOW")))))</f>
        <v>LOW</v>
      </c>
      <c r="K94" s="25" t="str">
        <f ca="1">IF(
   $B$8="Overall Alert",IF(
      'Compound Alert'!S144 &gt;= 7, "HIGH",IF(
         'Compound Alert'!S144 &gt;= 5, "MED","LOW")), IF(
            $B$8="Underlying Vulnerability", IF(
               'Compound Alert'!Z144 &gt;= 10, "HIGH",IF(
                  'Compound Alert'!Z144 &gt;= 7, "MED","LOW")),IF(
                     $B$8="Emerging Threat", IF(
                        'Compound Alert'!AG144 &gt;= 10, "HIGH",IF(
                            'Compound Alert'!AG144 &gt;= 7, "MED","LOW")))))</f>
        <v>LOW</v>
      </c>
      <c r="L94" s="25" t="str">
        <f ca="1">IF(
   $B$8="Overall Alert",IF(
      'Compound Alert'!T144 &gt;= 7, "HIGH",IF(
         'Compound Alert'!T144 &gt;= 5, "MED","LOW")), IF(
            $B$8="Underlying Vulnerability", IF(
               'Compound Alert'!AA144 &gt;= 10, "HIGH",IF(
                  'Compound Alert'!AA144 &gt;= 7, "MED","LOW")),IF(
                     $B$8="Emerging Threat", IF(
                        'Compound Alert'!AH144 &gt;= 10, "HIGH",IF(
                            'Compound Alert'!AH144 &gt;= 7, "MED","LOW")))))</f>
        <v>MED</v>
      </c>
      <c r="M94" s="25" t="str">
        <f ca="1">IF(
   $B$8="Overall Alert",IF(
      'Compound Alert'!U144 &gt;= 7, "HIGH",IF(
         'Compound Alert'!U144 &gt;= 5, "MED","LOW")), IF(
            $B$8="Underlying Vulnerability", IF(
               'Compound Alert'!AB144 &gt;= 10, "HIGH",IF(
                  'Compound Alert'!AB144 &gt;= 7, "MED","LOW")),IF(
                     $B$8="Emerging Threat", IF(
                        'Compound Alert'!AI144 &gt;= 10, "HIGH",IF(
                            'Compound Alert'!AI144 &gt;= 7, "MED","LOW")))))</f>
        <v>LOW</v>
      </c>
      <c r="N94" s="25" t="str">
        <f ca="1">IF(
   $B$8="Overall Alert",IF(
      'Compound Alert'!V144 &gt;= 7, "HIGH",IF(
         'Compound Alert'!V144 &gt;= 5, "MED","LOW")), IF(
            $B$8="Underlying Vulnerability", IF(
               'Compound Alert'!AC144 &gt;= 10, "HIGH",IF(
                  'Compound Alert'!AC144 &gt;= 7, "MED","LOW")),IF(
                     $B$8="Emerging Threat", IF(
                        'Compound Alert'!AJ144 &gt;= 10, "HIGH",IF(
                            'Compound Alert'!AJ144 &gt;= 7, "MED","LOW")))))</f>
        <v>LOW</v>
      </c>
      <c r="O94" s="25" t="str">
        <f ca="1">IF(
   $B$8="Overall Alert",IF(
      'Compound Alert'!W144 &gt;= 7, "HIGH",IF(
         'Compound Alert'!W144 &gt;= 5, "MED","LOW")), IF(
            $B$8="Underlying Vulnerability", IF(
               'Compound Alert'!AD144 &gt;= 10, "HIGH",IF(
                  'Compound Alert'!AD144 &gt;= 7, "MED","LOW")),IF(
                     $B$8="Emerging Threat", IF(
                        'Compound Alert'!AK144 &gt;= 10, "HIGH",IF(
                            'Compound Alert'!AK144 &gt;= 7, "MED","LOW")))))</f>
        <v>LOW</v>
      </c>
      <c r="P94" s="25"/>
      <c r="Q94" s="26"/>
      <c r="R94" s="26"/>
      <c r="S94" s="21"/>
      <c r="T94" s="21"/>
      <c r="U94" s="21"/>
      <c r="V94" s="21"/>
      <c r="W94" s="21"/>
      <c r="X94" s="21"/>
      <c r="Y94" s="27"/>
      <c r="Z94" s="27"/>
      <c r="AA94" s="27"/>
      <c r="AB94" s="27"/>
      <c r="AC94" s="27"/>
      <c r="AD94" s="27"/>
      <c r="AE94" s="27"/>
      <c r="AF94" s="27"/>
      <c r="AJ94" s="21"/>
      <c r="AK94" s="21"/>
      <c r="AL94" s="21"/>
      <c r="AM94" s="21"/>
      <c r="AN94" s="21"/>
      <c r="AO94" s="21"/>
      <c r="AP94" s="21"/>
      <c r="AQ94" s="21"/>
      <c r="AR94" s="21"/>
      <c r="AS94" s="21"/>
      <c r="AT94" s="21"/>
      <c r="AU94" s="21"/>
      <c r="AV94" s="21"/>
      <c r="AW94" s="21"/>
      <c r="AX94" s="21"/>
    </row>
    <row r="95" spans="1:50" x14ac:dyDescent="0.2">
      <c r="A95" s="63">
        <v>54</v>
      </c>
      <c r="B95" s="20" t="str">
        <f>'Compound Alert'!B42</f>
        <v>China</v>
      </c>
      <c r="C95" s="20" t="str">
        <f>'Compound Alert'!C42</f>
        <v>CHN</v>
      </c>
      <c r="D95" s="20" t="str">
        <f>'Compound Alert'!D42</f>
        <v>EAS           East Asia &amp; Pacific</v>
      </c>
      <c r="E95" s="20" t="str">
        <f>'Compound Alert'!E42</f>
        <v>IBRD</v>
      </c>
      <c r="F95" s="217">
        <f ca="1">'Compound Alert'!F42</f>
        <v>37</v>
      </c>
      <c r="G95" s="22">
        <f ca="1">IF($B$8="Overall Alert",'Compound Alert'!G42,IF($B$8="Underlying Vulnerability",'Compound Alert'!J42,IF($B$8="Emerging Threat",'Compound Alert'!M42)))</f>
        <v>0.5</v>
      </c>
      <c r="H95" s="23">
        <f ca="1">IF($B$8="Overall Alert",'Compound Alert'!H42,IF($B$8="Underlying Vulnerability",'Compound Alert'!K42,IF($B$8="Emerging Threat",'Compound Alert'!N42)))</f>
        <v>0.5</v>
      </c>
      <c r="I95" s="50">
        <f ca="1">ROUNDDOWN(G95,0)</f>
        <v>0</v>
      </c>
      <c r="J95" s="25" t="str">
        <f ca="1">IF(
   $B$8="Overall Alert",IF(
      'Compound Alert'!R42 &gt;= 7, "HIGH",IF(
         'Compound Alert'!R42 &gt;= 5, "MED","LOW")), IF(
            $B$8="Underlying Vulnerability", IF(
               'Compound Alert'!Y42 &gt;= 10, "HIGH",IF(
                  'Compound Alert'!Y42 &gt;= 7, "MED","LOW")),IF(
                     $B$8="Emerging Threat", IF(
                        'Compound Alert'!AF42 &gt;= 10, "HIGH",IF(
                            'Compound Alert'!AF42 &gt;= 7, "MED","LOW")))))</f>
        <v>LOW</v>
      </c>
      <c r="K95" s="25" t="str">
        <f ca="1">IF(
   $B$8="Overall Alert",IF(
      'Compound Alert'!S42 &gt;= 7, "HIGH",IF(
         'Compound Alert'!S42 &gt;= 5, "MED","LOW")), IF(
            $B$8="Underlying Vulnerability", IF(
               'Compound Alert'!Z42 &gt;= 10, "HIGH",IF(
                  'Compound Alert'!Z42 &gt;= 7, "MED","LOW")),IF(
                     $B$8="Emerging Threat", IF(
                        'Compound Alert'!AG42 &gt;= 10, "HIGH",IF(
                            'Compound Alert'!AG42 &gt;= 7, "MED","LOW")))))</f>
        <v>LOW</v>
      </c>
      <c r="L95" s="25" t="str">
        <f ca="1">IF(
   $B$8="Overall Alert",IF(
      'Compound Alert'!T42 &gt;= 7, "HIGH",IF(
         'Compound Alert'!T42 &gt;= 5, "MED","LOW")), IF(
            $B$8="Underlying Vulnerability", IF(
               'Compound Alert'!AA42 &gt;= 10, "HIGH",IF(
                  'Compound Alert'!AA42 &gt;= 7, "MED","LOW")),IF(
                     $B$8="Emerging Threat", IF(
                        'Compound Alert'!AH42 &gt;= 10, "HIGH",IF(
                            'Compound Alert'!AH42 &gt;= 7, "MED","LOW")))))</f>
        <v>MED</v>
      </c>
      <c r="M95" s="25" t="str">
        <f ca="1">IF(
   $B$8="Overall Alert",IF(
      'Compound Alert'!U42 &gt;= 7, "HIGH",IF(
         'Compound Alert'!U42 &gt;= 5, "MED","LOW")), IF(
            $B$8="Underlying Vulnerability", IF(
               'Compound Alert'!AB42 &gt;= 10, "HIGH",IF(
                  'Compound Alert'!AB42 &gt;= 7, "MED","LOW")),IF(
                     $B$8="Emerging Threat", IF(
                        'Compound Alert'!AI42 &gt;= 10, "HIGH",IF(
                            'Compound Alert'!AI42 &gt;= 7, "MED","LOW")))))</f>
        <v>LOW</v>
      </c>
      <c r="N95" s="25" t="str">
        <f ca="1">IF(
   $B$8="Overall Alert",IF(
      'Compound Alert'!V42 &gt;= 7, "HIGH",IF(
         'Compound Alert'!V42 &gt;= 5, "MED","LOW")), IF(
            $B$8="Underlying Vulnerability", IF(
               'Compound Alert'!AC42 &gt;= 10, "HIGH",IF(
                  'Compound Alert'!AC42 &gt;= 7, "MED","LOW")),IF(
                     $B$8="Emerging Threat", IF(
                        'Compound Alert'!AJ42 &gt;= 10, "HIGH",IF(
                            'Compound Alert'!AJ42 &gt;= 7, "MED","LOW")))))</f>
        <v>LOW</v>
      </c>
      <c r="O95" s="25" t="str">
        <f ca="1">IF(
   $B$8="Overall Alert",IF(
      'Compound Alert'!W42 &gt;= 7, "HIGH",IF(
         'Compound Alert'!W42 &gt;= 5, "MED","LOW")), IF(
            $B$8="Underlying Vulnerability", IF(
               'Compound Alert'!AD42 &gt;= 10, "HIGH",IF(
                  'Compound Alert'!AD42 &gt;= 7, "MED","LOW")),IF(
                     $B$8="Emerging Threat", IF(
                        'Compound Alert'!AK42 &gt;= 10, "HIGH",IF(
                            'Compound Alert'!AK42 &gt;= 7, "MED","LOW")))))</f>
        <v>LOW</v>
      </c>
      <c r="P95" s="25"/>
      <c r="Q95" s="26"/>
      <c r="R95" s="26"/>
      <c r="S95" s="21"/>
      <c r="T95" s="21"/>
      <c r="U95" s="21"/>
      <c r="V95" s="21"/>
      <c r="W95" s="21"/>
      <c r="X95" s="21"/>
      <c r="Y95" s="27"/>
      <c r="Z95" s="27"/>
      <c r="AA95" s="27"/>
      <c r="AB95" s="27"/>
      <c r="AC95" s="27"/>
      <c r="AD95" s="27"/>
      <c r="AE95" s="27"/>
      <c r="AF95" s="27"/>
      <c r="AJ95" s="21"/>
      <c r="AK95" s="21"/>
      <c r="AL95" s="21"/>
      <c r="AM95" s="21"/>
      <c r="AN95" s="21"/>
      <c r="AO95" s="21"/>
      <c r="AP95" s="21"/>
      <c r="AQ95" s="21"/>
      <c r="AR95" s="21"/>
      <c r="AS95" s="21"/>
      <c r="AT95" s="21"/>
      <c r="AU95" s="21"/>
      <c r="AV95" s="21"/>
      <c r="AW95" s="21"/>
      <c r="AX95" s="21"/>
    </row>
    <row r="96" spans="1:50" x14ac:dyDescent="0.2">
      <c r="A96" s="63">
        <v>55</v>
      </c>
      <c r="B96" s="20" t="str">
        <f>'Compound Alert'!B131</f>
        <v>Mexico</v>
      </c>
      <c r="C96" s="20" t="str">
        <f>'Compound Alert'!C131</f>
        <v>MEX</v>
      </c>
      <c r="D96" s="20" t="str">
        <f>'Compound Alert'!D131</f>
        <v>LCN           Latin America &amp; Caribbean</v>
      </c>
      <c r="E96" s="20" t="str">
        <f>'Compound Alert'!E131</f>
        <v>IBRD</v>
      </c>
      <c r="F96" s="217">
        <f ca="1">'Compound Alert'!F131</f>
        <v>126</v>
      </c>
      <c r="G96" s="22">
        <f ca="1">IF($B$8="Overall Alert",'Compound Alert'!G131,IF($B$8="Underlying Vulnerability",'Compound Alert'!J131,IF($B$8="Emerging Threat",'Compound Alert'!M131)))</f>
        <v>1.5</v>
      </c>
      <c r="H96" s="23">
        <f ca="1">IF($B$8="Overall Alert",'Compound Alert'!H131,IF($B$8="Underlying Vulnerability",'Compound Alert'!K131,IF($B$8="Emerging Threat",'Compound Alert'!N131)))</f>
        <v>1.5</v>
      </c>
      <c r="I96" s="50">
        <f ca="1">ROUNDDOWN(G96,0)</f>
        <v>1</v>
      </c>
      <c r="J96" s="25" t="str">
        <f ca="1">IF(
   $B$8="Overall Alert",IF(
      'Compound Alert'!R131 &gt;= 7, "HIGH",IF(
         'Compound Alert'!R131 &gt;= 5, "MED","LOW")), IF(
            $B$8="Underlying Vulnerability", IF(
               'Compound Alert'!Y131 &gt;= 10, "HIGH",IF(
                  'Compound Alert'!Y131 &gt;= 7, "MED","LOW")),IF(
                     $B$8="Emerging Threat", IF(
                        'Compound Alert'!AF131 &gt;= 10, "HIGH",IF(
                            'Compound Alert'!AF131 &gt;= 7, "MED","LOW")))))</f>
        <v>LOW</v>
      </c>
      <c r="K96" s="25" t="str">
        <f ca="1">IF(
   $B$8="Overall Alert",IF(
      'Compound Alert'!S131 &gt;= 7, "HIGH",IF(
         'Compound Alert'!S131 &gt;= 5, "MED","LOW")), IF(
            $B$8="Underlying Vulnerability", IF(
               'Compound Alert'!Z131 &gt;= 10, "HIGH",IF(
                  'Compound Alert'!Z131 &gt;= 7, "MED","LOW")),IF(
                     $B$8="Emerging Threat", IF(
                        'Compound Alert'!AG131 &gt;= 10, "HIGH",IF(
                            'Compound Alert'!AG131 &gt;= 7, "MED","LOW")))))</f>
        <v>LOW</v>
      </c>
      <c r="L96" s="25" t="str">
        <f ca="1">IF(
   $B$8="Overall Alert",IF(
      'Compound Alert'!T131 &gt;= 7, "HIGH",IF(
         'Compound Alert'!T131 &gt;= 5, "MED","LOW")), IF(
            $B$8="Underlying Vulnerability", IF(
               'Compound Alert'!AA131 &gt;= 10, "HIGH",IF(
                  'Compound Alert'!AA131 &gt;= 7, "MED","LOW")),IF(
                     $B$8="Emerging Threat", IF(
                        'Compound Alert'!AH131 &gt;= 10, "HIGH",IF(
                            'Compound Alert'!AH131 &gt;= 7, "MED","LOW")))))</f>
        <v>MED</v>
      </c>
      <c r="M96" s="25" t="str">
        <f ca="1">IF(
   $B$8="Overall Alert",IF(
      'Compound Alert'!U131 &gt;= 7, "HIGH",IF(
         'Compound Alert'!U131 &gt;= 5, "MED","LOW")), IF(
            $B$8="Underlying Vulnerability", IF(
               'Compound Alert'!AB131 &gt;= 10, "HIGH",IF(
                  'Compound Alert'!AB131 &gt;= 7, "MED","LOW")),IF(
                     $B$8="Emerging Threat", IF(
                        'Compound Alert'!AI131 &gt;= 10, "HIGH",IF(
                            'Compound Alert'!AI131 &gt;= 7, "MED","LOW")))))</f>
        <v>LOW</v>
      </c>
      <c r="N96" s="25" t="str">
        <f ca="1">IF(
   $B$8="Overall Alert",IF(
      'Compound Alert'!V131 &gt;= 7, "HIGH",IF(
         'Compound Alert'!V131 &gt;= 5, "MED","LOW")), IF(
            $B$8="Underlying Vulnerability", IF(
               'Compound Alert'!AC131 &gt;= 10, "HIGH",IF(
                  'Compound Alert'!AC131 &gt;= 7, "MED","LOW")),IF(
                     $B$8="Emerging Threat", IF(
                        'Compound Alert'!AJ131 &gt;= 10, "HIGH",IF(
                            'Compound Alert'!AJ131 &gt;= 7, "MED","LOW")))))</f>
        <v>HIGH</v>
      </c>
      <c r="O96" s="25" t="str">
        <f ca="1">IF(
   $B$8="Overall Alert",IF(
      'Compound Alert'!W131 &gt;= 7, "HIGH",IF(
         'Compound Alert'!W131 &gt;= 5, "MED","LOW")), IF(
            $B$8="Underlying Vulnerability", IF(
               'Compound Alert'!AD131 &gt;= 10, "HIGH",IF(
                  'Compound Alert'!AD131 &gt;= 7, "MED","LOW")),IF(
                     $B$8="Emerging Threat", IF(
                        'Compound Alert'!AK131 &gt;= 10, "HIGH",IF(
                            'Compound Alert'!AK131 &gt;= 7, "MED","LOW")))))</f>
        <v>LOW</v>
      </c>
      <c r="P96" s="25"/>
      <c r="Q96" s="26"/>
      <c r="R96" s="26"/>
      <c r="S96" s="21"/>
      <c r="T96" s="21"/>
      <c r="U96" s="21"/>
      <c r="V96" s="21"/>
      <c r="W96" s="21"/>
      <c r="X96" s="21"/>
      <c r="Y96" s="27"/>
      <c r="Z96" s="27"/>
      <c r="AA96" s="27"/>
      <c r="AB96" s="27"/>
      <c r="AC96" s="27"/>
      <c r="AD96" s="27"/>
      <c r="AE96" s="27"/>
      <c r="AF96" s="27"/>
      <c r="AJ96" s="21"/>
      <c r="AK96" s="21"/>
      <c r="AL96" s="21"/>
      <c r="AM96" s="21"/>
      <c r="AN96" s="21"/>
      <c r="AO96" s="21"/>
      <c r="AP96" s="21"/>
      <c r="AQ96" s="21"/>
      <c r="AR96" s="21"/>
      <c r="AS96" s="21"/>
      <c r="AT96" s="21"/>
      <c r="AU96" s="21"/>
      <c r="AV96" s="21"/>
      <c r="AW96" s="21"/>
      <c r="AX96" s="21"/>
    </row>
    <row r="97" spans="1:50" x14ac:dyDescent="0.2">
      <c r="A97" s="63">
        <v>56</v>
      </c>
      <c r="B97" s="20" t="str">
        <f>'Compound Alert'!B107</f>
        <v>Kyrgyz Republic</v>
      </c>
      <c r="C97" s="20" t="str">
        <f>'Compound Alert'!C107</f>
        <v>KGZ</v>
      </c>
      <c r="D97" s="20" t="str">
        <f>'Compound Alert'!D107</f>
        <v>ECS           Europe &amp; Central Asia</v>
      </c>
      <c r="E97" s="20" t="str">
        <f>'Compound Alert'!E107</f>
        <v>IDA</v>
      </c>
      <c r="F97" s="217">
        <f ca="1">'Compound Alert'!F107</f>
        <v>102</v>
      </c>
      <c r="G97" s="22">
        <f ca="1">IF($B$8="Overall Alert",'Compound Alert'!G107,IF($B$8="Underlying Vulnerability",'Compound Alert'!J107,IF($B$8="Emerging Threat",'Compound Alert'!M107)))</f>
        <v>1.5</v>
      </c>
      <c r="H97" s="23">
        <f ca="1">IF($B$8="Overall Alert",'Compound Alert'!H107,IF($B$8="Underlying Vulnerability",'Compound Alert'!K107,IF($B$8="Emerging Threat",'Compound Alert'!N107)))</f>
        <v>1.5</v>
      </c>
      <c r="I97" s="50">
        <f ca="1">ROUNDDOWN(G97,0)</f>
        <v>1</v>
      </c>
      <c r="J97" s="25" t="str">
        <f ca="1">IF(
   $B$8="Overall Alert",IF(
      'Compound Alert'!R107 &gt;= 7, "HIGH",IF(
         'Compound Alert'!R107 &gt;= 5, "MED","LOW")), IF(
            $B$8="Underlying Vulnerability", IF(
               'Compound Alert'!Y107 &gt;= 10, "HIGH",IF(
                  'Compound Alert'!Y107 &gt;= 7, "MED","LOW")),IF(
                     $B$8="Emerging Threat", IF(
                        'Compound Alert'!AF107 &gt;= 10, "HIGH",IF(
                            'Compound Alert'!AF107 &gt;= 7, "MED","LOW")))))</f>
        <v>MED</v>
      </c>
      <c r="K97" s="25" t="str">
        <f ca="1">IF(
   $B$8="Overall Alert",IF(
      'Compound Alert'!S107 &gt;= 7, "HIGH",IF(
         'Compound Alert'!S107 &gt;= 5, "MED","LOW")), IF(
            $B$8="Underlying Vulnerability", IF(
               'Compound Alert'!Z107 &gt;= 10, "HIGH",IF(
                  'Compound Alert'!Z107 &gt;= 7, "MED","LOW")),IF(
                     $B$8="Emerging Threat", IF(
                        'Compound Alert'!AG107 &gt;= 10, "HIGH",IF(
                            'Compound Alert'!AG107 &gt;= 7, "MED","LOW")))))</f>
        <v>LOW</v>
      </c>
      <c r="L97" s="25" t="str">
        <f ca="1">IF(
   $B$8="Overall Alert",IF(
      'Compound Alert'!T107 &gt;= 7, "HIGH",IF(
         'Compound Alert'!T107 &gt;= 5, "MED","LOW")), IF(
            $B$8="Underlying Vulnerability", IF(
               'Compound Alert'!AA107 &gt;= 10, "HIGH",IF(
                  'Compound Alert'!AA107 &gt;= 7, "MED","LOW")),IF(
                     $B$8="Emerging Threat", IF(
                        'Compound Alert'!AH107 &gt;= 10, "HIGH",IF(
                            'Compound Alert'!AH107 &gt;= 7, "MED","LOW")))))</f>
        <v>LOW</v>
      </c>
      <c r="M97" s="25" t="str">
        <f ca="1">IF(
   $B$8="Overall Alert",IF(
      'Compound Alert'!U107 &gt;= 7, "HIGH",IF(
         'Compound Alert'!U107 &gt;= 5, "MED","LOW")), IF(
            $B$8="Underlying Vulnerability", IF(
               'Compound Alert'!AB107 &gt;= 10, "HIGH",IF(
                  'Compound Alert'!AB107 &gt;= 7, "MED","LOW")),IF(
                     $B$8="Emerging Threat", IF(
                        'Compound Alert'!AI107 &gt;= 10, "HIGH",IF(
                            'Compound Alert'!AI107 &gt;= 7, "MED","LOW")))))</f>
        <v>LOW</v>
      </c>
      <c r="N97" s="25" t="str">
        <f ca="1">IF(
   $B$8="Overall Alert",IF(
      'Compound Alert'!V107 &gt;= 7, "HIGH",IF(
         'Compound Alert'!V107 &gt;= 5, "MED","LOW")), IF(
            $B$8="Underlying Vulnerability", IF(
               'Compound Alert'!AC107 &gt;= 10, "HIGH",IF(
                  'Compound Alert'!AC107 &gt;= 7, "MED","LOW")),IF(
                     $B$8="Emerging Threat", IF(
                        'Compound Alert'!AJ107 &gt;= 10, "HIGH",IF(
                            'Compound Alert'!AJ107 &gt;= 7, "MED","LOW")))))</f>
        <v>HIGH</v>
      </c>
      <c r="O97" s="25" t="str">
        <f ca="1">IF(
   $B$8="Overall Alert",IF(
      'Compound Alert'!W107 &gt;= 7, "HIGH",IF(
         'Compound Alert'!W107 &gt;= 5, "MED","LOW")), IF(
            $B$8="Underlying Vulnerability", IF(
               'Compound Alert'!AD107 &gt;= 10, "HIGH",IF(
                  'Compound Alert'!AD107 &gt;= 7, "MED","LOW")),IF(
                     $B$8="Emerging Threat", IF(
                        'Compound Alert'!AK107 &gt;= 10, "HIGH",IF(
                            'Compound Alert'!AK107 &gt;= 7, "MED","LOW")))))</f>
        <v>LOW</v>
      </c>
      <c r="P97" s="25"/>
      <c r="Q97" s="26"/>
      <c r="R97" s="26"/>
      <c r="S97" s="21"/>
      <c r="T97" s="21"/>
      <c r="U97" s="21"/>
      <c r="V97" s="21"/>
      <c r="W97" s="21"/>
      <c r="X97" s="21"/>
      <c r="Y97" s="27"/>
      <c r="Z97" s="27"/>
      <c r="AA97" s="27"/>
      <c r="AB97" s="27"/>
      <c r="AC97" s="27"/>
      <c r="AD97" s="27"/>
      <c r="AE97" s="27"/>
      <c r="AF97" s="27"/>
      <c r="AJ97" s="21"/>
      <c r="AK97" s="21"/>
      <c r="AL97" s="21"/>
      <c r="AM97" s="21"/>
      <c r="AN97" s="21"/>
      <c r="AO97" s="21"/>
      <c r="AP97" s="21"/>
      <c r="AQ97" s="21"/>
      <c r="AR97" s="21"/>
      <c r="AS97" s="21"/>
      <c r="AT97" s="21"/>
      <c r="AU97" s="21"/>
      <c r="AV97" s="21"/>
      <c r="AW97" s="21"/>
      <c r="AX97" s="21"/>
    </row>
    <row r="98" spans="1:50" x14ac:dyDescent="0.2">
      <c r="A98" s="63">
        <v>57</v>
      </c>
      <c r="B98" s="20" t="str">
        <f>'Compound Alert'!B208</f>
        <v>Ukraine</v>
      </c>
      <c r="C98" s="20" t="str">
        <f>'Compound Alert'!C208</f>
        <v>UKR</v>
      </c>
      <c r="D98" s="20" t="str">
        <f>'Compound Alert'!D208</f>
        <v>ECS           Europe &amp; Central Asia</v>
      </c>
      <c r="E98" s="20" t="str">
        <f>'Compound Alert'!E208</f>
        <v>IBRD</v>
      </c>
      <c r="F98" s="217">
        <f>'Compound Alert'!F208</f>
        <v>0</v>
      </c>
      <c r="G98" s="22">
        <f ca="1">IF($B$8="Overall Alert",'Compound Alert'!G208,IF($B$8="Underlying Vulnerability",'Compound Alert'!J208,IF($B$8="Emerging Threat",'Compound Alert'!M208)))</f>
        <v>2</v>
      </c>
      <c r="H98" s="23">
        <f ca="1">IF($B$8="Overall Alert",'Compound Alert'!H208,IF($B$8="Underlying Vulnerability",'Compound Alert'!K208,IF($B$8="Emerging Threat",'Compound Alert'!N208)))</f>
        <v>2</v>
      </c>
      <c r="I98" s="50">
        <f ca="1">ROUNDDOWN(G98,0)</f>
        <v>2</v>
      </c>
      <c r="J98" s="25" t="str">
        <f ca="1">IF(
   $B$8="Overall Alert",IF(
      'Compound Alert'!R208 &gt;= 7, "HIGH",IF(
         'Compound Alert'!R208 &gt;= 5, "MED","LOW")), IF(
            $B$8="Underlying Vulnerability", IF(
               'Compound Alert'!Y208 &gt;= 10, "HIGH",IF(
                  'Compound Alert'!Y208 &gt;= 7, "MED","LOW")),IF(
                     $B$8="Emerging Threat", IF(
                        'Compound Alert'!AF208 &gt;= 10, "HIGH",IF(
                            'Compound Alert'!AF208 &gt;= 7, "MED","LOW")))))</f>
        <v>LOW</v>
      </c>
      <c r="K98" s="25" t="str">
        <f ca="1">IF(
   $B$8="Overall Alert",IF(
      'Compound Alert'!S208 &gt;= 7, "HIGH",IF(
         'Compound Alert'!S208 &gt;= 5, "MED","LOW")), IF(
            $B$8="Underlying Vulnerability", IF(
               'Compound Alert'!Z208 &gt;= 10, "HIGH",IF(
                  'Compound Alert'!Z208 &gt;= 7, "MED","LOW")),IF(
                     $B$8="Emerging Threat", IF(
                        'Compound Alert'!AG208 &gt;= 10, "HIGH",IF(
                            'Compound Alert'!AG208 &gt;= 7, "MED","LOW")))))</f>
        <v>LOW</v>
      </c>
      <c r="L98" s="25" t="str">
        <f ca="1">IF(
   $B$8="Overall Alert",IF(
      'Compound Alert'!T208 &gt;= 7, "HIGH",IF(
         'Compound Alert'!T208 &gt;= 5, "MED","LOW")), IF(
            $B$8="Underlying Vulnerability", IF(
               'Compound Alert'!AA208 &gt;= 10, "HIGH",IF(
                  'Compound Alert'!AA208 &gt;= 7, "MED","LOW")),IF(
                     $B$8="Emerging Threat", IF(
                        'Compound Alert'!AH208 &gt;= 10, "HIGH",IF(
                            'Compound Alert'!AH208 &gt;= 7, "MED","LOW")))))</f>
        <v>HIGH</v>
      </c>
      <c r="M98" s="25" t="str">
        <f ca="1">IF(
   $B$8="Overall Alert",IF(
      'Compound Alert'!U208 &gt;= 7, "HIGH",IF(
         'Compound Alert'!U208 &gt;= 5, "MED","LOW")), IF(
            $B$8="Underlying Vulnerability", IF(
               'Compound Alert'!AB208 &gt;= 10, "HIGH",IF(
                  'Compound Alert'!AB208 &gt;= 7, "MED","LOW")),IF(
                     $B$8="Emerging Threat", IF(
                        'Compound Alert'!AI208 &gt;= 10, "HIGH",IF(
                            'Compound Alert'!AI208 &gt;= 7, "MED","LOW")))))</f>
        <v>LOW</v>
      </c>
      <c r="N98" s="25" t="str">
        <f ca="1">IF(
   $B$8="Overall Alert",IF(
      'Compound Alert'!V208 &gt;= 7, "HIGH",IF(
         'Compound Alert'!V208 &gt;= 5, "MED","LOW")), IF(
            $B$8="Underlying Vulnerability", IF(
               'Compound Alert'!AC208 &gt;= 10, "HIGH",IF(
                  'Compound Alert'!AC208 &gt;= 7, "MED","LOW")),IF(
                     $B$8="Emerging Threat", IF(
                        'Compound Alert'!AJ208 &gt;= 10, "HIGH",IF(
                            'Compound Alert'!AJ208 &gt;= 7, "MED","LOW")))))</f>
        <v>LOW</v>
      </c>
      <c r="O98" s="25" t="str">
        <f ca="1">IF(
   $B$8="Overall Alert",IF(
      'Compound Alert'!W208 &gt;= 7, "HIGH",IF(
         'Compound Alert'!W208 &gt;= 5, "MED","LOW")), IF(
            $B$8="Underlying Vulnerability", IF(
               'Compound Alert'!AD208 &gt;= 10, "HIGH",IF(
                  'Compound Alert'!AD208 &gt;= 7, "MED","LOW")),IF(
                     $B$8="Emerging Threat", IF(
                        'Compound Alert'!AK208 &gt;= 10, "HIGH",IF(
                            'Compound Alert'!AK208 &gt;= 7, "MED","LOW")))))</f>
        <v>HIGH</v>
      </c>
      <c r="P98" s="25"/>
      <c r="Q98" s="26"/>
      <c r="R98" s="26"/>
      <c r="S98" s="21"/>
      <c r="T98" s="21"/>
      <c r="U98" s="21"/>
      <c r="V98" s="21"/>
      <c r="W98" s="21"/>
      <c r="X98" s="21"/>
      <c r="Y98" s="27"/>
      <c r="Z98" s="27"/>
      <c r="AA98" s="27"/>
      <c r="AB98" s="27"/>
      <c r="AC98" s="27"/>
      <c r="AD98" s="27"/>
      <c r="AE98" s="27"/>
      <c r="AF98" s="27"/>
      <c r="AJ98" s="21"/>
      <c r="AK98" s="21"/>
      <c r="AL98" s="21"/>
      <c r="AM98" s="21"/>
      <c r="AN98" s="21"/>
      <c r="AO98" s="21"/>
      <c r="AP98" s="21"/>
      <c r="AQ98" s="21"/>
      <c r="AR98" s="21"/>
      <c r="AS98" s="21"/>
      <c r="AT98" s="21"/>
      <c r="AU98" s="21"/>
      <c r="AV98" s="21"/>
      <c r="AW98" s="21"/>
      <c r="AX98" s="21"/>
    </row>
    <row r="99" spans="1:50" x14ac:dyDescent="0.2">
      <c r="A99" s="63">
        <v>58</v>
      </c>
      <c r="B99" s="20" t="str">
        <f>'Compound Alert'!B78</f>
        <v>Guinea</v>
      </c>
      <c r="C99" s="20" t="str">
        <f>'Compound Alert'!C78</f>
        <v>GIN</v>
      </c>
      <c r="D99" s="20" t="str">
        <f>'Compound Alert'!D78</f>
        <v>SSF           Sub-Saharan Africa</v>
      </c>
      <c r="E99" s="20" t="str">
        <f>'Compound Alert'!E78</f>
        <v>IDA</v>
      </c>
      <c r="F99" s="217">
        <f ca="1">'Compound Alert'!F78</f>
        <v>73</v>
      </c>
      <c r="G99" s="22">
        <f ca="1">IF($B$8="Overall Alert",'Compound Alert'!G78,IF($B$8="Underlying Vulnerability",'Compound Alert'!J78,IF($B$8="Emerging Threat",'Compound Alert'!M78)))</f>
        <v>1</v>
      </c>
      <c r="H99" s="23">
        <f ca="1">IF($B$8="Overall Alert",'Compound Alert'!H78,IF($B$8="Underlying Vulnerability",'Compound Alert'!K78,IF($B$8="Emerging Threat",'Compound Alert'!N78)))</f>
        <v>1</v>
      </c>
      <c r="I99" s="50">
        <f ca="1">ROUNDDOWN(G99,0)</f>
        <v>1</v>
      </c>
      <c r="J99" s="25" t="str">
        <f ca="1">IF(
   $B$8="Overall Alert",IF(
      'Compound Alert'!R78 &gt;= 7, "HIGH",IF(
         'Compound Alert'!R78 &gt;= 5, "MED","LOW")), IF(
            $B$8="Underlying Vulnerability", IF(
               'Compound Alert'!Y78 &gt;= 10, "HIGH",IF(
                  'Compound Alert'!Y78 &gt;= 7, "MED","LOW")),IF(
                     $B$8="Emerging Threat", IF(
                        'Compound Alert'!AF78 &gt;= 10, "HIGH",IF(
                            'Compound Alert'!AF78 &gt;= 7, "MED","LOW")))))</f>
        <v>HIGH</v>
      </c>
      <c r="K99" s="25" t="str">
        <f ca="1">IF(
   $B$8="Overall Alert",IF(
      'Compound Alert'!S78 &gt;= 7, "HIGH",IF(
         'Compound Alert'!S78 &gt;= 5, "MED","LOW")), IF(
            $B$8="Underlying Vulnerability", IF(
               'Compound Alert'!Z78 &gt;= 10, "HIGH",IF(
                  'Compound Alert'!Z78 &gt;= 7, "MED","LOW")),IF(
                     $B$8="Emerging Threat", IF(
                        'Compound Alert'!AG78 &gt;= 10, "HIGH",IF(
                            'Compound Alert'!AG78 &gt;= 7, "MED","LOW")))))</f>
        <v>LOW</v>
      </c>
      <c r="L99" s="25" t="str">
        <f ca="1">IF(
   $B$8="Overall Alert",IF(
      'Compound Alert'!T78 &gt;= 7, "HIGH",IF(
         'Compound Alert'!T78 &gt;= 5, "MED","LOW")), IF(
            $B$8="Underlying Vulnerability", IF(
               'Compound Alert'!AA78 &gt;= 10, "HIGH",IF(
                  'Compound Alert'!AA78 &gt;= 7, "MED","LOW")),IF(
                     $B$8="Emerging Threat", IF(
                        'Compound Alert'!AH78 &gt;= 10, "HIGH",IF(
                            'Compound Alert'!AH78 &gt;= 7, "MED","LOW")))))</f>
        <v>LOW</v>
      </c>
      <c r="M99" s="25" t="str">
        <f ca="1">IF(
   $B$8="Overall Alert",IF(
      'Compound Alert'!U78 &gt;= 7, "HIGH",IF(
         'Compound Alert'!U78 &gt;= 5, "MED","LOW")), IF(
            $B$8="Underlying Vulnerability", IF(
               'Compound Alert'!AB78 &gt;= 10, "HIGH",IF(
                  'Compound Alert'!AB78 &gt;= 7, "MED","LOW")),IF(
                     $B$8="Emerging Threat", IF(
                        'Compound Alert'!AI78 &gt;= 10, "HIGH",IF(
                            'Compound Alert'!AI78 &gt;= 7, "MED","LOW")))))</f>
        <v>LOW</v>
      </c>
      <c r="N99" s="25" t="str">
        <f ca="1">IF(
   $B$8="Overall Alert",IF(
      'Compound Alert'!V78 &gt;= 7, "HIGH",IF(
         'Compound Alert'!V78 &gt;= 5, "MED","LOW")), IF(
            $B$8="Underlying Vulnerability", IF(
               'Compound Alert'!AC78 &gt;= 10, "HIGH",IF(
                  'Compound Alert'!AC78 &gt;= 7, "MED","LOW")),IF(
                     $B$8="Emerging Threat", IF(
                        'Compound Alert'!AJ78 &gt;= 10, "HIGH",IF(
                            'Compound Alert'!AJ78 &gt;= 7, "MED","LOW")))))</f>
        <v>LOW</v>
      </c>
      <c r="O99" s="25" t="str">
        <f ca="1">IF(
   $B$8="Overall Alert",IF(
      'Compound Alert'!W78 &gt;= 7, "HIGH",IF(
         'Compound Alert'!W78 &gt;= 5, "MED","LOW")), IF(
            $B$8="Underlying Vulnerability", IF(
               'Compound Alert'!AD78 &gt;= 10, "HIGH",IF(
                  'Compound Alert'!AD78 &gt;= 7, "MED","LOW")),IF(
                     $B$8="Emerging Threat", IF(
                        'Compound Alert'!AK78 &gt;= 10, "HIGH",IF(
                            'Compound Alert'!AK78 &gt;= 7, "MED","LOW")))))</f>
        <v>LOW</v>
      </c>
      <c r="P99" s="25"/>
      <c r="Q99" s="26"/>
      <c r="R99" s="26"/>
      <c r="S99" s="21"/>
      <c r="T99" s="21"/>
      <c r="U99" s="21"/>
      <c r="V99" s="21"/>
      <c r="W99" s="21"/>
      <c r="X99" s="21"/>
      <c r="Y99" s="27"/>
      <c r="Z99" s="27"/>
      <c r="AA99" s="27"/>
      <c r="AB99" s="27"/>
      <c r="AC99" s="27"/>
      <c r="AD99" s="27"/>
      <c r="AE99" s="27"/>
      <c r="AF99" s="27"/>
      <c r="AJ99" s="21"/>
      <c r="AK99" s="21"/>
      <c r="AL99" s="21"/>
      <c r="AM99" s="21"/>
      <c r="AN99" s="21"/>
      <c r="AO99" s="21"/>
      <c r="AP99" s="21"/>
      <c r="AQ99" s="21"/>
      <c r="AR99" s="21"/>
      <c r="AS99" s="21"/>
      <c r="AT99" s="21"/>
      <c r="AU99" s="21"/>
      <c r="AV99" s="21"/>
      <c r="AW99" s="21"/>
      <c r="AX99" s="21"/>
    </row>
    <row r="100" spans="1:50" x14ac:dyDescent="0.2">
      <c r="A100" s="63">
        <v>59</v>
      </c>
      <c r="B100" s="20" t="str">
        <f>'Compound Alert'!B207</f>
        <v>Uganda</v>
      </c>
      <c r="C100" s="20" t="str">
        <f>'Compound Alert'!C207</f>
        <v>UGA</v>
      </c>
      <c r="D100" s="20" t="str">
        <f>'Compound Alert'!D207</f>
        <v>SSF           Sub-Saharan Africa</v>
      </c>
      <c r="E100" s="20" t="str">
        <f>'Compound Alert'!E207</f>
        <v>IDA</v>
      </c>
      <c r="F100" s="217">
        <f>'Compound Alert'!F207</f>
        <v>0</v>
      </c>
      <c r="G100" s="22">
        <f ca="1">IF($B$8="Overall Alert",'Compound Alert'!G207,IF($B$8="Underlying Vulnerability",'Compound Alert'!J207,IF($B$8="Emerging Threat",'Compound Alert'!M207)))</f>
        <v>2</v>
      </c>
      <c r="H100" s="23">
        <f ca="1">IF($B$8="Overall Alert",'Compound Alert'!H207,IF($B$8="Underlying Vulnerability",'Compound Alert'!K207,IF($B$8="Emerging Threat",'Compound Alert'!N207)))</f>
        <v>2</v>
      </c>
      <c r="I100" s="50">
        <f ca="1">ROUNDDOWN(G100,0)</f>
        <v>2</v>
      </c>
      <c r="J100" s="25" t="str">
        <f ca="1">IF(
   $B$8="Overall Alert",IF(
      'Compound Alert'!R207 &gt;= 7, "HIGH",IF(
         'Compound Alert'!R207 &gt;= 5, "MED","LOW")), IF(
            $B$8="Underlying Vulnerability", IF(
               'Compound Alert'!Y207 &gt;= 10, "HIGH",IF(
                  'Compound Alert'!Y207 &gt;= 7, "MED","LOW")),IF(
                     $B$8="Emerging Threat", IF(
                        'Compound Alert'!AF207 &gt;= 10, "HIGH",IF(
                            'Compound Alert'!AF207 &gt;= 7, "MED","LOW")))))</f>
        <v>LOW</v>
      </c>
      <c r="K100" s="25" t="str">
        <f ca="1">IF(
   $B$8="Overall Alert",IF(
      'Compound Alert'!S207 &gt;= 7, "HIGH",IF(
         'Compound Alert'!S207 &gt;= 5, "MED","LOW")), IF(
            $B$8="Underlying Vulnerability", IF(
               'Compound Alert'!Z207 &gt;= 10, "HIGH",IF(
                  'Compound Alert'!Z207 &gt;= 7, "MED","LOW")),IF(
                     $B$8="Emerging Threat", IF(
                        'Compound Alert'!AG207 &gt;= 10, "HIGH",IF(
                            'Compound Alert'!AG207 &gt;= 7, "MED","LOW")))))</f>
        <v>LOW</v>
      </c>
      <c r="L100" s="25" t="str">
        <f ca="1">IF(
   $B$8="Overall Alert",IF(
      'Compound Alert'!T207 &gt;= 7, "HIGH",IF(
         'Compound Alert'!T207 &gt;= 5, "MED","LOW")), IF(
            $B$8="Underlying Vulnerability", IF(
               'Compound Alert'!AA207 &gt;= 10, "HIGH",IF(
                  'Compound Alert'!AA207 &gt;= 7, "MED","LOW")),IF(
                     $B$8="Emerging Threat", IF(
                        'Compound Alert'!AH207 &gt;= 10, "HIGH",IF(
                            'Compound Alert'!AH207 &gt;= 7, "MED","LOW")))))</f>
        <v>HIGH</v>
      </c>
      <c r="M100" s="25" t="str">
        <f ca="1">IF(
   $B$8="Overall Alert",IF(
      'Compound Alert'!U207 &gt;= 7, "HIGH",IF(
         'Compound Alert'!U207 &gt;= 5, "MED","LOW")), IF(
            $B$8="Underlying Vulnerability", IF(
               'Compound Alert'!AB207 &gt;= 10, "HIGH",IF(
                  'Compound Alert'!AB207 &gt;= 7, "MED","LOW")),IF(
                     $B$8="Emerging Threat", IF(
                        'Compound Alert'!AI207 &gt;= 10, "HIGH",IF(
                            'Compound Alert'!AI207 &gt;= 7, "MED","LOW")))))</f>
        <v>LOW</v>
      </c>
      <c r="N100" s="25" t="str">
        <f ca="1">IF(
   $B$8="Overall Alert",IF(
      'Compound Alert'!V207 &gt;= 7, "HIGH",IF(
         'Compound Alert'!V207 &gt;= 5, "MED","LOW")), IF(
            $B$8="Underlying Vulnerability", IF(
               'Compound Alert'!AC207 &gt;= 10, "HIGH",IF(
                  'Compound Alert'!AC207 &gt;= 7, "MED","LOW")),IF(
                     $B$8="Emerging Threat", IF(
                        'Compound Alert'!AJ207 &gt;= 10, "HIGH",IF(
                            'Compound Alert'!AJ207 &gt;= 7, "MED","LOW")))))</f>
        <v>LOW</v>
      </c>
      <c r="O100" s="25" t="str">
        <f ca="1">IF(
   $B$8="Overall Alert",IF(
      'Compound Alert'!W207 &gt;= 7, "HIGH",IF(
         'Compound Alert'!W207 &gt;= 5, "MED","LOW")), IF(
            $B$8="Underlying Vulnerability", IF(
               'Compound Alert'!AD207 &gt;= 10, "HIGH",IF(
                  'Compound Alert'!AD207 &gt;= 7, "MED","LOW")),IF(
                     $B$8="Emerging Threat", IF(
                        'Compound Alert'!AK207 &gt;= 10, "HIGH",IF(
                            'Compound Alert'!AK207 &gt;= 7, "MED","LOW")))))</f>
        <v>HIGH</v>
      </c>
      <c r="P100" s="25"/>
      <c r="Q100" s="26"/>
      <c r="R100" s="26"/>
      <c r="S100" s="21"/>
      <c r="T100" s="21"/>
      <c r="U100" s="21"/>
      <c r="V100" s="21"/>
      <c r="W100" s="21"/>
      <c r="X100" s="21"/>
      <c r="Y100" s="27"/>
      <c r="Z100" s="27"/>
      <c r="AA100" s="27"/>
      <c r="AB100" s="27"/>
      <c r="AC100" s="27"/>
      <c r="AD100" s="27"/>
      <c r="AE100" s="27"/>
      <c r="AF100" s="27"/>
      <c r="AJ100" s="21"/>
      <c r="AK100" s="21"/>
      <c r="AL100" s="21"/>
      <c r="AM100" s="21"/>
      <c r="AN100" s="21"/>
      <c r="AO100" s="21"/>
      <c r="AP100" s="21"/>
      <c r="AQ100" s="21"/>
      <c r="AR100" s="21"/>
      <c r="AS100" s="21"/>
      <c r="AT100" s="21"/>
      <c r="AU100" s="21"/>
      <c r="AV100" s="21"/>
      <c r="AW100" s="21"/>
      <c r="AX100" s="21"/>
    </row>
    <row r="101" spans="1:50" x14ac:dyDescent="0.2">
      <c r="A101" s="63">
        <v>60</v>
      </c>
      <c r="B101" s="20" t="str">
        <f>'Compound Alert'!B167</f>
        <v>West Bank and Gaza</v>
      </c>
      <c r="C101" s="20" t="str">
        <f>'Compound Alert'!C167</f>
        <v>PSE</v>
      </c>
      <c r="D101" s="20" t="str">
        <f>'Compound Alert'!D167</f>
        <v>MEA           Middle East &amp; North Africa</v>
      </c>
      <c r="E101" s="20" t="str">
        <f>'Compound Alert'!E167</f>
        <v>NA</v>
      </c>
      <c r="F101" s="217">
        <f ca="1">'Compound Alert'!F167</f>
        <v>162</v>
      </c>
      <c r="G101" s="22">
        <f ca="1">IF($B$8="Overall Alert",'Compound Alert'!G167,IF($B$8="Underlying Vulnerability",'Compound Alert'!J167,IF($B$8="Emerging Threat",'Compound Alert'!M167)))</f>
        <v>2</v>
      </c>
      <c r="H101" s="23">
        <f ca="1">IF($B$8="Overall Alert",'Compound Alert'!H167,IF($B$8="Underlying Vulnerability",'Compound Alert'!K167,IF($B$8="Emerging Threat",'Compound Alert'!N167)))</f>
        <v>2</v>
      </c>
      <c r="I101" s="50">
        <f ca="1">ROUNDDOWN(G101,0)</f>
        <v>2</v>
      </c>
      <c r="J101" s="25" t="str">
        <f ca="1">IF(
   $B$8="Overall Alert",IF(
      'Compound Alert'!R167 &gt;= 7, "HIGH",IF(
         'Compound Alert'!R167 &gt;= 5, "MED","LOW")), IF(
            $B$8="Underlying Vulnerability", IF(
               'Compound Alert'!Y167 &gt;= 10, "HIGH",IF(
                  'Compound Alert'!Y167 &gt;= 7, "MED","LOW")),IF(
                     $B$8="Emerging Threat", IF(
                        'Compound Alert'!AF167 &gt;= 10, "HIGH",IF(
                            'Compound Alert'!AF167 &gt;= 7, "MED","LOW")))))</f>
        <v>LOW</v>
      </c>
      <c r="K101" s="25" t="str">
        <f ca="1">IF(
   $B$8="Overall Alert",IF(
      'Compound Alert'!S167 &gt;= 7, "HIGH",IF(
         'Compound Alert'!S167 &gt;= 5, "MED","LOW")), IF(
            $B$8="Underlying Vulnerability", IF(
               'Compound Alert'!Z167 &gt;= 10, "HIGH",IF(
                  'Compound Alert'!Z167 &gt;= 7, "MED","LOW")),IF(
                     $B$8="Emerging Threat", IF(
                        'Compound Alert'!AG167 &gt;= 10, "HIGH",IF(
                            'Compound Alert'!AG167 &gt;= 7, "MED","LOW")))))</f>
        <v>LOW</v>
      </c>
      <c r="L101" s="25" t="str">
        <f ca="1">IF(
   $B$8="Overall Alert",IF(
      'Compound Alert'!T167 &gt;= 7, "HIGH",IF(
         'Compound Alert'!T167 &gt;= 5, "MED","LOW")), IF(
            $B$8="Underlying Vulnerability", IF(
               'Compound Alert'!AA167 &gt;= 10, "HIGH",IF(
                  'Compound Alert'!AA167 &gt;= 7, "MED","LOW")),IF(
                     $B$8="Emerging Threat", IF(
                        'Compound Alert'!AH167 &gt;= 10, "HIGH",IF(
                            'Compound Alert'!AH167 &gt;= 7, "MED","LOW")))))</f>
        <v>LOW</v>
      </c>
      <c r="M101" s="25" t="str">
        <f ca="1">IF(
   $B$8="Overall Alert",IF(
      'Compound Alert'!U167 &gt;= 7, "HIGH",IF(
         'Compound Alert'!U167 &gt;= 5, "MED","LOW")), IF(
            $B$8="Underlying Vulnerability", IF(
               'Compound Alert'!AB167 &gt;= 10, "HIGH",IF(
                  'Compound Alert'!AB167 &gt;= 7, "MED","LOW")),IF(
                     $B$8="Emerging Threat", IF(
                        'Compound Alert'!AI167 &gt;= 10, "HIGH",IF(
                            'Compound Alert'!AI167 &gt;= 7, "MED","LOW")))))</f>
        <v>HIGH</v>
      </c>
      <c r="N101" s="25" t="str">
        <f ca="1">IF(
   $B$8="Overall Alert",IF(
      'Compound Alert'!V167 &gt;= 7, "HIGH",IF(
         'Compound Alert'!V167 &gt;= 5, "MED","LOW")), IF(
            $B$8="Underlying Vulnerability", IF(
               'Compound Alert'!AC167 &gt;= 10, "HIGH",IF(
                  'Compound Alert'!AC167 &gt;= 7, "MED","LOW")),IF(
                     $B$8="Emerging Threat", IF(
                        'Compound Alert'!AJ167 &gt;= 10, "HIGH",IF(
                            'Compound Alert'!AJ167 &gt;= 7, "MED","LOW")))))</f>
        <v>LOW</v>
      </c>
      <c r="O101" s="25" t="str">
        <f ca="1">IF(
   $B$8="Overall Alert",IF(
      'Compound Alert'!W167 &gt;= 7, "HIGH",IF(
         'Compound Alert'!W167 &gt;= 5, "MED","LOW")), IF(
            $B$8="Underlying Vulnerability", IF(
               'Compound Alert'!AD167 &gt;= 10, "HIGH",IF(
                  'Compound Alert'!AD167 &gt;= 7, "MED","LOW")),IF(
                     $B$8="Emerging Threat", IF(
                        'Compound Alert'!AK167 &gt;= 10, "HIGH",IF(
                            'Compound Alert'!AK167 &gt;= 7, "MED","LOW")))))</f>
        <v>HIGH</v>
      </c>
      <c r="P101" s="25"/>
      <c r="Q101" s="26"/>
      <c r="R101" s="26"/>
      <c r="S101" s="21"/>
      <c r="T101" s="21"/>
      <c r="U101" s="21"/>
      <c r="V101" s="21"/>
      <c r="W101" s="21"/>
      <c r="X101" s="21"/>
      <c r="Y101" s="27"/>
      <c r="Z101" s="27"/>
      <c r="AA101" s="27"/>
      <c r="AB101" s="27"/>
      <c r="AC101" s="27"/>
      <c r="AD101" s="27"/>
      <c r="AE101" s="27"/>
      <c r="AF101" s="27"/>
      <c r="AJ101" s="21"/>
      <c r="AK101" s="21"/>
      <c r="AL101" s="21"/>
      <c r="AM101" s="21"/>
      <c r="AN101" s="21"/>
      <c r="AO101" s="21"/>
      <c r="AP101" s="21"/>
      <c r="AQ101" s="21"/>
      <c r="AR101" s="21"/>
      <c r="AS101" s="21"/>
      <c r="AT101" s="21"/>
      <c r="AU101" s="21"/>
      <c r="AV101" s="21"/>
      <c r="AW101" s="21"/>
      <c r="AX101" s="21"/>
    </row>
    <row r="102" spans="1:50" x14ac:dyDescent="0.2">
      <c r="A102" s="63">
        <v>61</v>
      </c>
      <c r="B102" s="20" t="str">
        <f>'Compound Alert'!B37</f>
        <v>Central African Republic</v>
      </c>
      <c r="C102" s="20" t="str">
        <f>'Compound Alert'!C37</f>
        <v>CAF</v>
      </c>
      <c r="D102" s="20" t="str">
        <f>'Compound Alert'!D37</f>
        <v>SSF           Sub-Saharan Africa</v>
      </c>
      <c r="E102" s="20" t="str">
        <f>'Compound Alert'!E37</f>
        <v>IDA</v>
      </c>
      <c r="F102" s="217">
        <f ca="1">'Compound Alert'!F37</f>
        <v>32</v>
      </c>
      <c r="G102" s="22">
        <f ca="1">IF($B$8="Overall Alert",'Compound Alert'!G37,IF($B$8="Underlying Vulnerability",'Compound Alert'!J37,IF($B$8="Emerging Threat",'Compound Alert'!M37)))</f>
        <v>1</v>
      </c>
      <c r="H102" s="23">
        <f ca="1">IF($B$8="Overall Alert",'Compound Alert'!H37,IF($B$8="Underlying Vulnerability",'Compound Alert'!K37,IF($B$8="Emerging Threat",'Compound Alert'!N37)))</f>
        <v>1</v>
      </c>
      <c r="I102" s="50">
        <f ca="1">ROUNDDOWN(G102,0)</f>
        <v>1</v>
      </c>
      <c r="J102" s="25" t="str">
        <f ca="1">IF(
   $B$8="Overall Alert",IF(
      'Compound Alert'!R37 &gt;= 7, "HIGH",IF(
         'Compound Alert'!R37 &gt;= 5, "MED","LOW")), IF(
            $B$8="Underlying Vulnerability", IF(
               'Compound Alert'!Y37 &gt;= 10, "HIGH",IF(
                  'Compound Alert'!Y37 &gt;= 7, "MED","LOW")),IF(
                     $B$8="Emerging Threat", IF(
                        'Compound Alert'!AF37 &gt;= 10, "HIGH",IF(
                            'Compound Alert'!AF37 &gt;= 7, "MED","LOW")))))</f>
        <v>LOW</v>
      </c>
      <c r="K102" s="25" t="str">
        <f ca="1">IF(
   $B$8="Overall Alert",IF(
      'Compound Alert'!S37 &gt;= 7, "HIGH",IF(
         'Compound Alert'!S37 &gt;= 5, "MED","LOW")), IF(
            $B$8="Underlying Vulnerability", IF(
               'Compound Alert'!Z37 &gt;= 10, "HIGH",IF(
                  'Compound Alert'!Z37 &gt;= 7, "MED","LOW")),IF(
                     $B$8="Emerging Threat", IF(
                        'Compound Alert'!AG37 &gt;= 10, "HIGH",IF(
                            'Compound Alert'!AG37 &gt;= 7, "MED","LOW")))))</f>
        <v>HIGH</v>
      </c>
      <c r="L102" s="25" t="str">
        <f ca="1">IF(
   $B$8="Overall Alert",IF(
      'Compound Alert'!T37 &gt;= 7, "HIGH",IF(
         'Compound Alert'!T37 &gt;= 5, "MED","LOW")), IF(
            $B$8="Underlying Vulnerability", IF(
               'Compound Alert'!AA37 &gt;= 10, "HIGH",IF(
                  'Compound Alert'!AA37 &gt;= 7, "MED","LOW")),IF(
                     $B$8="Emerging Threat", IF(
                        'Compound Alert'!AH37 &gt;= 10, "HIGH",IF(
                            'Compound Alert'!AH37 &gt;= 7, "MED","LOW")))))</f>
        <v>LOW</v>
      </c>
      <c r="M102" s="25" t="str">
        <f ca="1">IF(
   $B$8="Overall Alert",IF(
      'Compound Alert'!U37 &gt;= 7, "HIGH",IF(
         'Compound Alert'!U37 &gt;= 5, "MED","LOW")), IF(
            $B$8="Underlying Vulnerability", IF(
               'Compound Alert'!AB37 &gt;= 10, "HIGH",IF(
                  'Compound Alert'!AB37 &gt;= 7, "MED","LOW")),IF(
                     $B$8="Emerging Threat", IF(
                        'Compound Alert'!AI37 &gt;= 10, "HIGH",IF(
                            'Compound Alert'!AI37 &gt;= 7, "MED","LOW")))))</f>
        <v>LOW</v>
      </c>
      <c r="N102" s="25" t="str">
        <f ca="1">IF(
   $B$8="Overall Alert",IF(
      'Compound Alert'!V37 &gt;= 7, "HIGH",IF(
         'Compound Alert'!V37 &gt;= 5, "MED","LOW")), IF(
            $B$8="Underlying Vulnerability", IF(
               'Compound Alert'!AC37 &gt;= 10, "HIGH",IF(
                  'Compound Alert'!AC37 &gt;= 7, "MED","LOW")),IF(
                     $B$8="Emerging Threat", IF(
                        'Compound Alert'!AJ37 &gt;= 10, "HIGH",IF(
                            'Compound Alert'!AJ37 &gt;= 7, "MED","LOW")))))</f>
        <v>LOW</v>
      </c>
      <c r="O102" s="25" t="str">
        <f ca="1">IF(
   $B$8="Overall Alert",IF(
      'Compound Alert'!W37 &gt;= 7, "HIGH",IF(
         'Compound Alert'!W37 &gt;= 5, "MED","LOW")), IF(
            $B$8="Underlying Vulnerability", IF(
               'Compound Alert'!AD37 &gt;= 10, "HIGH",IF(
                  'Compound Alert'!AD37 &gt;= 7, "MED","LOW")),IF(
                     $B$8="Emerging Threat", IF(
                        'Compound Alert'!AK37 &gt;= 10, "HIGH",IF(
                            'Compound Alert'!AK37 &gt;= 7, "MED","LOW")))))</f>
        <v>LOW</v>
      </c>
      <c r="P102" s="25"/>
      <c r="Q102" s="26"/>
      <c r="R102" s="26"/>
      <c r="S102" s="21"/>
      <c r="T102" s="21"/>
      <c r="U102" s="21"/>
      <c r="V102" s="21"/>
      <c r="W102" s="21"/>
      <c r="X102" s="21"/>
      <c r="Y102" s="27"/>
      <c r="Z102" s="27"/>
      <c r="AA102" s="27"/>
      <c r="AB102" s="27"/>
      <c r="AC102" s="27"/>
      <c r="AD102" s="27"/>
      <c r="AE102" s="27"/>
      <c r="AF102" s="27"/>
      <c r="AJ102" s="21"/>
      <c r="AK102" s="21"/>
      <c r="AL102" s="21"/>
      <c r="AM102" s="21"/>
      <c r="AN102" s="21"/>
      <c r="AO102" s="21"/>
      <c r="AP102" s="21"/>
      <c r="AQ102" s="21"/>
      <c r="AR102" s="21"/>
      <c r="AS102" s="21"/>
      <c r="AT102" s="21"/>
      <c r="AU102" s="21"/>
      <c r="AV102" s="21"/>
      <c r="AW102" s="21"/>
      <c r="AX102" s="21"/>
    </row>
    <row r="103" spans="1:50" x14ac:dyDescent="0.2">
      <c r="A103" s="63">
        <v>62</v>
      </c>
      <c r="B103" s="20" t="str">
        <f>'Compound Alert'!B105</f>
        <v>Kazakhstan</v>
      </c>
      <c r="C103" s="20" t="str">
        <f>'Compound Alert'!C105</f>
        <v>KAZ</v>
      </c>
      <c r="D103" s="20" t="str">
        <f>'Compound Alert'!D105</f>
        <v>ECS           Europe &amp; Central Asia</v>
      </c>
      <c r="E103" s="20" t="str">
        <f>'Compound Alert'!E105</f>
        <v>IBRD</v>
      </c>
      <c r="F103" s="217">
        <f ca="1">'Compound Alert'!F105</f>
        <v>100</v>
      </c>
      <c r="G103" s="22">
        <f ca="1">IF($B$8="Overall Alert",'Compound Alert'!G105,IF($B$8="Underlying Vulnerability",'Compound Alert'!J105,IF($B$8="Emerging Threat",'Compound Alert'!M105)))</f>
        <v>1</v>
      </c>
      <c r="H103" s="23">
        <f ca="1">IF($B$8="Overall Alert",'Compound Alert'!H105,IF($B$8="Underlying Vulnerability",'Compound Alert'!K105,IF($B$8="Emerging Threat",'Compound Alert'!N105)))</f>
        <v>1</v>
      </c>
      <c r="I103" s="50">
        <f ca="1">ROUNDDOWN(G103,0)</f>
        <v>1</v>
      </c>
      <c r="J103" s="25" t="str">
        <f ca="1">IF(
   $B$8="Overall Alert",IF(
      'Compound Alert'!R105 &gt;= 7, "HIGH",IF(
         'Compound Alert'!R105 &gt;= 5, "MED","LOW")), IF(
            $B$8="Underlying Vulnerability", IF(
               'Compound Alert'!Y105 &gt;= 10, "HIGH",IF(
                  'Compound Alert'!Y105 &gt;= 7, "MED","LOW")),IF(
                     $B$8="Emerging Threat", IF(
                        'Compound Alert'!AF105 &gt;= 10, "HIGH",IF(
                            'Compound Alert'!AF105 &gt;= 7, "MED","LOW")))))</f>
        <v>LOW</v>
      </c>
      <c r="K103" s="25" t="str">
        <f ca="1">IF(
   $B$8="Overall Alert",IF(
      'Compound Alert'!S105 &gt;= 7, "HIGH",IF(
         'Compound Alert'!S105 &gt;= 5, "MED","LOW")), IF(
            $B$8="Underlying Vulnerability", IF(
               'Compound Alert'!Z105 &gt;= 10, "HIGH",IF(
                  'Compound Alert'!Z105 &gt;= 7, "MED","LOW")),IF(
                     $B$8="Emerging Threat", IF(
                        'Compound Alert'!AG105 &gt;= 10, "HIGH",IF(
                            'Compound Alert'!AG105 &gt;= 7, "MED","LOW")))))</f>
        <v>LOW</v>
      </c>
      <c r="L103" s="25" t="str">
        <f ca="1">IF(
   $B$8="Overall Alert",IF(
      'Compound Alert'!T105 &gt;= 7, "HIGH",IF(
         'Compound Alert'!T105 &gt;= 5, "MED","LOW")), IF(
            $B$8="Underlying Vulnerability", IF(
               'Compound Alert'!AA105 &gt;= 10, "HIGH",IF(
                  'Compound Alert'!AA105 &gt;= 7, "MED","LOW")),IF(
                     $B$8="Emerging Threat", IF(
                        'Compound Alert'!AH105 &gt;= 10, "HIGH",IF(
                            'Compound Alert'!AH105 &gt;= 7, "MED","LOW")))))</f>
        <v>LOW</v>
      </c>
      <c r="M103" s="25" t="str">
        <f ca="1">IF(
   $B$8="Overall Alert",IF(
      'Compound Alert'!U105 &gt;= 7, "HIGH",IF(
         'Compound Alert'!U105 &gt;= 5, "MED","LOW")), IF(
            $B$8="Underlying Vulnerability", IF(
               'Compound Alert'!AB105 &gt;= 10, "HIGH",IF(
                  'Compound Alert'!AB105 &gt;= 7, "MED","LOW")),IF(
                     $B$8="Emerging Threat", IF(
                        'Compound Alert'!AI105 &gt;= 10, "HIGH",IF(
                            'Compound Alert'!AI105 &gt;= 7, "MED","LOW")))))</f>
        <v>LOW</v>
      </c>
      <c r="N103" s="25" t="str">
        <f ca="1">IF(
   $B$8="Overall Alert",IF(
      'Compound Alert'!V105 &gt;= 7, "HIGH",IF(
         'Compound Alert'!V105 &gt;= 5, "MED","LOW")), IF(
            $B$8="Underlying Vulnerability", IF(
               'Compound Alert'!AC105 &gt;= 10, "HIGH",IF(
                  'Compound Alert'!AC105 &gt;= 7, "MED","LOW")),IF(
                     $B$8="Emerging Threat", IF(
                        'Compound Alert'!AJ105 &gt;= 10, "HIGH",IF(
                            'Compound Alert'!AJ105 &gt;= 7, "MED","LOW")))))</f>
        <v>HIGH</v>
      </c>
      <c r="O103" s="25" t="str">
        <f ca="1">IF(
   $B$8="Overall Alert",IF(
      'Compound Alert'!W105 &gt;= 7, "HIGH",IF(
         'Compound Alert'!W105 &gt;= 5, "MED","LOW")), IF(
            $B$8="Underlying Vulnerability", IF(
               'Compound Alert'!AD105 &gt;= 10, "HIGH",IF(
                  'Compound Alert'!AD105 &gt;= 7, "MED","LOW")),IF(
                     $B$8="Emerging Threat", IF(
                        'Compound Alert'!AK105 &gt;= 10, "HIGH",IF(
                            'Compound Alert'!AK105 &gt;= 7, "MED","LOW")))))</f>
        <v>LOW</v>
      </c>
      <c r="P103" s="25"/>
      <c r="Q103" s="26"/>
      <c r="R103" s="26"/>
      <c r="S103" s="21"/>
      <c r="T103" s="21"/>
      <c r="U103" s="21"/>
      <c r="V103" s="21"/>
      <c r="W103" s="21"/>
      <c r="X103" s="21"/>
      <c r="Y103" s="27"/>
      <c r="Z103" s="27"/>
      <c r="AA103" s="27"/>
      <c r="AB103" s="27"/>
      <c r="AC103" s="27"/>
      <c r="AD103" s="27"/>
      <c r="AE103" s="27"/>
      <c r="AF103" s="27"/>
      <c r="AJ103" s="21"/>
      <c r="AK103" s="21"/>
      <c r="AL103" s="21"/>
      <c r="AM103" s="21"/>
      <c r="AN103" s="21"/>
      <c r="AO103" s="21"/>
      <c r="AP103" s="21"/>
      <c r="AQ103" s="21"/>
      <c r="AR103" s="21"/>
      <c r="AS103" s="21"/>
      <c r="AT103" s="21"/>
      <c r="AU103" s="21"/>
      <c r="AV103" s="21"/>
      <c r="AW103" s="21"/>
      <c r="AX103" s="21"/>
    </row>
    <row r="104" spans="1:50" x14ac:dyDescent="0.2">
      <c r="A104" s="63">
        <v>63</v>
      </c>
      <c r="B104" s="20" t="str">
        <f>'Compound Alert'!B216</f>
        <v>Vietnam</v>
      </c>
      <c r="C104" s="20" t="str">
        <f>'Compound Alert'!C216</f>
        <v>VNM</v>
      </c>
      <c r="D104" s="20" t="str">
        <f>'Compound Alert'!D216</f>
        <v>EAS           East Asia &amp; Pacific</v>
      </c>
      <c r="E104" s="20" t="str">
        <f>'Compound Alert'!E216</f>
        <v>IBRD</v>
      </c>
      <c r="F104" s="217">
        <f>'Compound Alert'!F216</f>
        <v>0</v>
      </c>
      <c r="G104" s="22">
        <f ca="1">IF($B$8="Overall Alert",'Compound Alert'!G216,IF($B$8="Underlying Vulnerability",'Compound Alert'!J216,IF($B$8="Emerging Threat",'Compound Alert'!M216)))</f>
        <v>1</v>
      </c>
      <c r="H104" s="23">
        <f ca="1">IF($B$8="Overall Alert",'Compound Alert'!H216,IF($B$8="Underlying Vulnerability",'Compound Alert'!K216,IF($B$8="Emerging Threat",'Compound Alert'!N216)))</f>
        <v>1</v>
      </c>
      <c r="I104" s="50">
        <f ca="1">ROUNDDOWN(G104,0)</f>
        <v>1</v>
      </c>
      <c r="J104" s="25" t="str">
        <f ca="1">IF(
   $B$8="Overall Alert",IF(
      'Compound Alert'!R216 &gt;= 7, "HIGH",IF(
         'Compound Alert'!R216 &gt;= 5, "MED","LOW")), IF(
            $B$8="Underlying Vulnerability", IF(
               'Compound Alert'!Y216 &gt;= 10, "HIGH",IF(
                  'Compound Alert'!Y216 &gt;= 7, "MED","LOW")),IF(
                     $B$8="Emerging Threat", IF(
                        'Compound Alert'!AF216 &gt;= 10, "HIGH",IF(
                            'Compound Alert'!AF216 &gt;= 7, "MED","LOW")))))</f>
        <v>LOW</v>
      </c>
      <c r="K104" s="25" t="str">
        <f ca="1">IF(
   $B$8="Overall Alert",IF(
      'Compound Alert'!S216 &gt;= 7, "HIGH",IF(
         'Compound Alert'!S216 &gt;= 5, "MED","LOW")), IF(
            $B$8="Underlying Vulnerability", IF(
               'Compound Alert'!Z216 &gt;= 10, "HIGH",IF(
                  'Compound Alert'!Z216 &gt;= 7, "MED","LOW")),IF(
                     $B$8="Emerging Threat", IF(
                        'Compound Alert'!AG216 &gt;= 10, "HIGH",IF(
                            'Compound Alert'!AG216 &gt;= 7, "MED","LOW")))))</f>
        <v>LOW</v>
      </c>
      <c r="L104" s="25" t="str">
        <f ca="1">IF(
   $B$8="Overall Alert",IF(
      'Compound Alert'!T216 &gt;= 7, "HIGH",IF(
         'Compound Alert'!T216 &gt;= 5, "MED","LOW")), IF(
            $B$8="Underlying Vulnerability", IF(
               'Compound Alert'!AA216 &gt;= 10, "HIGH",IF(
                  'Compound Alert'!AA216 &gt;= 7, "MED","LOW")),IF(
                     $B$8="Emerging Threat", IF(
                        'Compound Alert'!AH216 &gt;= 10, "HIGH",IF(
                            'Compound Alert'!AH216 &gt;= 7, "MED","LOW")))))</f>
        <v>MED</v>
      </c>
      <c r="M104" s="25" t="str">
        <f ca="1">IF(
   $B$8="Overall Alert",IF(
      'Compound Alert'!U216 &gt;= 7, "HIGH",IF(
         'Compound Alert'!U216 &gt;= 5, "MED","LOW")), IF(
            $B$8="Underlying Vulnerability", IF(
               'Compound Alert'!AB216 &gt;= 10, "HIGH",IF(
                  'Compound Alert'!AB216 &gt;= 7, "MED","LOW")),IF(
                     $B$8="Emerging Threat", IF(
                        'Compound Alert'!AI216 &gt;= 10, "HIGH",IF(
                            'Compound Alert'!AI216 &gt;= 7, "MED","LOW")))))</f>
        <v>MED</v>
      </c>
      <c r="N104" s="25" t="str">
        <f ca="1">IF(
   $B$8="Overall Alert",IF(
      'Compound Alert'!V216 &gt;= 7, "HIGH",IF(
         'Compound Alert'!V216 &gt;= 5, "MED","LOW")), IF(
            $B$8="Underlying Vulnerability", IF(
               'Compound Alert'!AC216 &gt;= 10, "HIGH",IF(
                  'Compound Alert'!AC216 &gt;= 7, "MED","LOW")),IF(
                     $B$8="Emerging Threat", IF(
                        'Compound Alert'!AJ216 &gt;= 10, "HIGH",IF(
                            'Compound Alert'!AJ216 &gt;= 7, "MED","LOW")))))</f>
        <v>LOW</v>
      </c>
      <c r="O104" s="25" t="str">
        <f ca="1">IF(
   $B$8="Overall Alert",IF(
      'Compound Alert'!W216 &gt;= 7, "HIGH",IF(
         'Compound Alert'!W216 &gt;= 5, "MED","LOW")), IF(
            $B$8="Underlying Vulnerability", IF(
               'Compound Alert'!AD216 &gt;= 10, "HIGH",IF(
                  'Compound Alert'!AD216 &gt;= 7, "MED","LOW")),IF(
                     $B$8="Emerging Threat", IF(
                        'Compound Alert'!AK216 &gt;= 10, "HIGH",IF(
                            'Compound Alert'!AK216 &gt;= 7, "MED","LOW")))))</f>
        <v>LOW</v>
      </c>
      <c r="P104" s="25"/>
      <c r="Q104" s="26"/>
      <c r="R104" s="26"/>
      <c r="S104" s="21"/>
      <c r="T104" s="21"/>
      <c r="U104" s="21"/>
      <c r="V104" s="21"/>
      <c r="W104" s="21"/>
      <c r="X104" s="21"/>
      <c r="Y104" s="27"/>
      <c r="Z104" s="27"/>
      <c r="AA104" s="27"/>
      <c r="AB104" s="27"/>
      <c r="AC104" s="27"/>
      <c r="AD104" s="27"/>
      <c r="AE104" s="27"/>
      <c r="AF104" s="27"/>
      <c r="AJ104" s="21"/>
      <c r="AK104" s="21"/>
      <c r="AL104" s="21"/>
      <c r="AM104" s="21"/>
      <c r="AN104" s="21"/>
      <c r="AO104" s="21"/>
      <c r="AP104" s="21"/>
      <c r="AQ104" s="21"/>
      <c r="AR104" s="21"/>
      <c r="AS104" s="21"/>
      <c r="AT104" s="21"/>
      <c r="AU104" s="21"/>
      <c r="AV104" s="21"/>
      <c r="AW104" s="21"/>
      <c r="AX104" s="21"/>
    </row>
    <row r="105" spans="1:50" x14ac:dyDescent="0.2">
      <c r="A105" s="63">
        <v>64</v>
      </c>
      <c r="B105" s="20" t="str">
        <f>'Compound Alert'!B41</f>
        <v>Chile</v>
      </c>
      <c r="C105" s="20" t="str">
        <f>'Compound Alert'!C41</f>
        <v>CHL</v>
      </c>
      <c r="D105" s="20" t="str">
        <f>'Compound Alert'!D41</f>
        <v>LCN           Latin America &amp; Caribbean</v>
      </c>
      <c r="E105" s="20" t="str">
        <f>'Compound Alert'!E41</f>
        <v>IBRD</v>
      </c>
      <c r="F105" s="217">
        <f ca="1">'Compound Alert'!F41</f>
        <v>36</v>
      </c>
      <c r="G105" s="22">
        <f ca="1">IF($B$8="Overall Alert",'Compound Alert'!G41,IF($B$8="Underlying Vulnerability",'Compound Alert'!J41,IF($B$8="Emerging Threat",'Compound Alert'!M41)))</f>
        <v>1</v>
      </c>
      <c r="H105" s="23">
        <f ca="1">IF($B$8="Overall Alert",'Compound Alert'!H41,IF($B$8="Underlying Vulnerability",'Compound Alert'!K41,IF($B$8="Emerging Threat",'Compound Alert'!N41)))</f>
        <v>1</v>
      </c>
      <c r="I105" s="50">
        <f ca="1">ROUNDDOWN(G105,0)</f>
        <v>1</v>
      </c>
      <c r="J105" s="25" t="str">
        <f ca="1">IF(
   $B$8="Overall Alert",IF(
      'Compound Alert'!R41 &gt;= 7, "HIGH",IF(
         'Compound Alert'!R41 &gt;= 5, "MED","LOW")), IF(
            $B$8="Underlying Vulnerability", IF(
               'Compound Alert'!Y41 &gt;= 10, "HIGH",IF(
                  'Compound Alert'!Y41 &gt;= 7, "MED","LOW")),IF(
                     $B$8="Emerging Threat", IF(
                        'Compound Alert'!AF41 &gt;= 10, "HIGH",IF(
                            'Compound Alert'!AF41 &gt;= 7, "MED","LOW")))))</f>
        <v>LOW</v>
      </c>
      <c r="K105" s="25" t="str">
        <f ca="1">IF(
   $B$8="Overall Alert",IF(
      'Compound Alert'!S41 &gt;= 7, "HIGH",IF(
         'Compound Alert'!S41 &gt;= 5, "MED","LOW")), IF(
            $B$8="Underlying Vulnerability", IF(
               'Compound Alert'!Z41 &gt;= 10, "HIGH",IF(
                  'Compound Alert'!Z41 &gt;= 7, "MED","LOW")),IF(
                     $B$8="Emerging Threat", IF(
                        'Compound Alert'!AG41 &gt;= 10, "HIGH",IF(
                            'Compound Alert'!AG41 &gt;= 7, "MED","LOW")))))</f>
        <v>LOW</v>
      </c>
      <c r="L105" s="25" t="str">
        <f ca="1">IF(
   $B$8="Overall Alert",IF(
      'Compound Alert'!T41 &gt;= 7, "HIGH",IF(
         'Compound Alert'!T41 &gt;= 5, "MED","LOW")), IF(
            $B$8="Underlying Vulnerability", IF(
               'Compound Alert'!AA41 &gt;= 10, "HIGH",IF(
                  'Compound Alert'!AA41 &gt;= 7, "MED","LOW")),IF(
                     $B$8="Emerging Threat", IF(
                        'Compound Alert'!AH41 &gt;= 10, "HIGH",IF(
                            'Compound Alert'!AH41 &gt;= 7, "MED","LOW")))))</f>
        <v>LOW</v>
      </c>
      <c r="M105" s="25" t="str">
        <f ca="1">IF(
   $B$8="Overall Alert",IF(
      'Compound Alert'!U41 &gt;= 7, "HIGH",IF(
         'Compound Alert'!U41 &gt;= 5, "MED","LOW")), IF(
            $B$8="Underlying Vulnerability", IF(
               'Compound Alert'!AB41 &gt;= 10, "HIGH",IF(
                  'Compound Alert'!AB41 &gt;= 7, "MED","LOW")),IF(
                     $B$8="Emerging Threat", IF(
                        'Compound Alert'!AI41 &gt;= 10, "HIGH",IF(
                            'Compound Alert'!AI41 &gt;= 7, "MED","LOW")))))</f>
        <v>LOW</v>
      </c>
      <c r="N105" s="25" t="str">
        <f ca="1">IF(
   $B$8="Overall Alert",IF(
      'Compound Alert'!V41 &gt;= 7, "HIGH",IF(
         'Compound Alert'!V41 &gt;= 5, "MED","LOW")), IF(
            $B$8="Underlying Vulnerability", IF(
               'Compound Alert'!AC41 &gt;= 10, "HIGH",IF(
                  'Compound Alert'!AC41 &gt;= 7, "MED","LOW")),IF(
                     $B$8="Emerging Threat", IF(
                        'Compound Alert'!AJ41 &gt;= 10, "HIGH",IF(
                            'Compound Alert'!AJ41 &gt;= 7, "MED","LOW")))))</f>
        <v>HIGH</v>
      </c>
      <c r="O105" s="25" t="str">
        <f ca="1">IF(
   $B$8="Overall Alert",IF(
      'Compound Alert'!W41 &gt;= 7, "HIGH",IF(
         'Compound Alert'!W41 &gt;= 5, "MED","LOW")), IF(
            $B$8="Underlying Vulnerability", IF(
               'Compound Alert'!AD41 &gt;= 10, "HIGH",IF(
                  'Compound Alert'!AD41 &gt;= 7, "MED","LOW")),IF(
                     $B$8="Emerging Threat", IF(
                        'Compound Alert'!AK41 &gt;= 10, "HIGH",IF(
                            'Compound Alert'!AK41 &gt;= 7, "MED","LOW")))))</f>
        <v>LOW</v>
      </c>
      <c r="P105" s="25"/>
      <c r="Q105" s="26"/>
      <c r="R105" s="26"/>
      <c r="S105" s="21"/>
      <c r="T105" s="21"/>
      <c r="U105" s="21"/>
      <c r="V105" s="21"/>
      <c r="W105" s="21"/>
      <c r="X105" s="21"/>
      <c r="Y105" s="27"/>
      <c r="Z105" s="27"/>
      <c r="AA105" s="27"/>
      <c r="AB105" s="27"/>
      <c r="AC105" s="27"/>
      <c r="AD105" s="27"/>
      <c r="AE105" s="27"/>
      <c r="AF105" s="27"/>
      <c r="AJ105" s="21"/>
      <c r="AK105" s="21"/>
      <c r="AL105" s="21"/>
      <c r="AM105" s="21"/>
      <c r="AN105" s="21"/>
      <c r="AO105" s="21"/>
      <c r="AP105" s="21"/>
      <c r="AQ105" s="21"/>
      <c r="AR105" s="21"/>
      <c r="AS105" s="21"/>
      <c r="AT105" s="21"/>
      <c r="AU105" s="21"/>
      <c r="AV105" s="21"/>
      <c r="AW105" s="21"/>
      <c r="AX105" s="21"/>
    </row>
    <row r="106" spans="1:50" x14ac:dyDescent="0.2">
      <c r="A106" s="63">
        <v>65</v>
      </c>
      <c r="B106" s="20" t="str">
        <f>'Compound Alert'!B172</f>
        <v>Rwanda</v>
      </c>
      <c r="C106" s="20" t="str">
        <f>'Compound Alert'!C172</f>
        <v>RWA</v>
      </c>
      <c r="D106" s="20" t="str">
        <f>'Compound Alert'!D172</f>
        <v>SSF           Sub-Saharan Africa</v>
      </c>
      <c r="E106" s="20" t="str">
        <f>'Compound Alert'!E172</f>
        <v>IDA</v>
      </c>
      <c r="F106" s="217">
        <f ca="1">'Compound Alert'!F172</f>
        <v>167</v>
      </c>
      <c r="G106" s="22">
        <f ca="1">IF($B$8="Overall Alert",'Compound Alert'!G172,IF($B$8="Underlying Vulnerability",'Compound Alert'!J172,IF($B$8="Emerging Threat",'Compound Alert'!M172)))</f>
        <v>1.5</v>
      </c>
      <c r="H106" s="23">
        <f ca="1">IF($B$8="Overall Alert",'Compound Alert'!H172,IF($B$8="Underlying Vulnerability",'Compound Alert'!K172,IF($B$8="Emerging Threat",'Compound Alert'!N172)))</f>
        <v>1.5</v>
      </c>
      <c r="I106" s="50">
        <f ca="1">ROUNDDOWN(G106,0)</f>
        <v>1</v>
      </c>
      <c r="J106" s="25" t="str">
        <f ca="1">IF(
   $B$8="Overall Alert",IF(
      'Compound Alert'!R172 &gt;= 7, "HIGH",IF(
         'Compound Alert'!R172 &gt;= 5, "MED","LOW")), IF(
            $B$8="Underlying Vulnerability", IF(
               'Compound Alert'!Y172 &gt;= 10, "HIGH",IF(
                  'Compound Alert'!Y172 &gt;= 7, "MED","LOW")),IF(
                     $B$8="Emerging Threat", IF(
                        'Compound Alert'!AF172 &gt;= 10, "HIGH",IF(
                            'Compound Alert'!AF172 &gt;= 7, "MED","LOW")))))</f>
        <v>LOW</v>
      </c>
      <c r="K106" s="25" t="str">
        <f ca="1">IF(
   $B$8="Overall Alert",IF(
      'Compound Alert'!S172 &gt;= 7, "HIGH",IF(
         'Compound Alert'!S172 &gt;= 5, "MED","LOW")), IF(
            $B$8="Underlying Vulnerability", IF(
               'Compound Alert'!Z172 &gt;= 10, "HIGH",IF(
                  'Compound Alert'!Z172 &gt;= 7, "MED","LOW")),IF(
                     $B$8="Emerging Threat", IF(
                        'Compound Alert'!AG172 &gt;= 10, "HIGH",IF(
                            'Compound Alert'!AG172 &gt;= 7, "MED","LOW")))))</f>
        <v>LOW</v>
      </c>
      <c r="L106" s="25" t="str">
        <f ca="1">IF(
   $B$8="Overall Alert",IF(
      'Compound Alert'!T172 &gt;= 7, "HIGH",IF(
         'Compound Alert'!T172 &gt;= 5, "MED","LOW")), IF(
            $B$8="Underlying Vulnerability", IF(
               'Compound Alert'!AA172 &gt;= 10, "HIGH",IF(
                  'Compound Alert'!AA172 &gt;= 7, "MED","LOW")),IF(
                     $B$8="Emerging Threat", IF(
                        'Compound Alert'!AH172 &gt;= 10, "HIGH",IF(
                            'Compound Alert'!AH172 &gt;= 7, "MED","LOW")))))</f>
        <v>MED</v>
      </c>
      <c r="M106" s="25" t="str">
        <f ca="1">IF(
   $B$8="Overall Alert",IF(
      'Compound Alert'!U172 &gt;= 7, "HIGH",IF(
         'Compound Alert'!U172 &gt;= 5, "MED","LOW")), IF(
            $B$8="Underlying Vulnerability", IF(
               'Compound Alert'!AB172 &gt;= 10, "HIGH",IF(
                  'Compound Alert'!AB172 &gt;= 7, "MED","LOW")),IF(
                     $B$8="Emerging Threat", IF(
                        'Compound Alert'!AI172 &gt;= 10, "HIGH",IF(
                            'Compound Alert'!AI172 &gt;= 7, "MED","LOW")))))</f>
        <v>MED</v>
      </c>
      <c r="N106" s="25" t="str">
        <f ca="1">IF(
   $B$8="Overall Alert",IF(
      'Compound Alert'!V172 &gt;= 7, "HIGH",IF(
         'Compound Alert'!V172 &gt;= 5, "MED","LOW")), IF(
            $B$8="Underlying Vulnerability", IF(
               'Compound Alert'!AC172 &gt;= 10, "HIGH",IF(
                  'Compound Alert'!AC172 &gt;= 7, "MED","LOW")),IF(
                     $B$8="Emerging Threat", IF(
                        'Compound Alert'!AJ172 &gt;= 10, "HIGH",IF(
                            'Compound Alert'!AJ172 &gt;= 7, "MED","LOW")))))</f>
        <v>LOW</v>
      </c>
      <c r="O106" s="25" t="str">
        <f ca="1">IF(
   $B$8="Overall Alert",IF(
      'Compound Alert'!W172 &gt;= 7, "HIGH",IF(
         'Compound Alert'!W172 &gt;= 5, "MED","LOW")), IF(
            $B$8="Underlying Vulnerability", IF(
               'Compound Alert'!AD172 &gt;= 10, "HIGH",IF(
                  'Compound Alert'!AD172 &gt;= 7, "MED","LOW")),IF(
                     $B$8="Emerging Threat", IF(
                        'Compound Alert'!AK172 &gt;= 10, "HIGH",IF(
                            'Compound Alert'!AK172 &gt;= 7, "MED","LOW")))))</f>
        <v>MED</v>
      </c>
      <c r="P106" s="25"/>
      <c r="Q106" s="26"/>
      <c r="R106" s="26"/>
      <c r="S106" s="21"/>
      <c r="T106" s="21"/>
      <c r="U106" s="21"/>
      <c r="V106" s="21"/>
      <c r="W106" s="21"/>
      <c r="X106" s="21"/>
      <c r="Y106" s="27"/>
      <c r="Z106" s="27"/>
      <c r="AA106" s="27"/>
      <c r="AB106" s="27"/>
      <c r="AC106" s="27"/>
      <c r="AD106" s="27"/>
      <c r="AE106" s="27"/>
      <c r="AF106" s="27"/>
      <c r="AJ106" s="21"/>
      <c r="AK106" s="21"/>
      <c r="AL106" s="21"/>
      <c r="AM106" s="21"/>
      <c r="AN106" s="21"/>
      <c r="AO106" s="21"/>
      <c r="AP106" s="21"/>
      <c r="AQ106" s="21"/>
      <c r="AR106" s="21"/>
      <c r="AS106" s="21"/>
      <c r="AT106" s="21"/>
      <c r="AU106" s="21"/>
      <c r="AV106" s="21"/>
      <c r="AW106" s="21"/>
      <c r="AX106" s="21"/>
    </row>
    <row r="107" spans="1:50" x14ac:dyDescent="0.2">
      <c r="A107" s="63">
        <v>66</v>
      </c>
      <c r="B107" s="20" t="str">
        <f>'Compound Alert'!B206</f>
        <v>Tanzania</v>
      </c>
      <c r="C107" s="20" t="str">
        <f>'Compound Alert'!C206</f>
        <v>TZA</v>
      </c>
      <c r="D107" s="20" t="str">
        <f>'Compound Alert'!D206</f>
        <v>SSF           Sub-Saharan Africa</v>
      </c>
      <c r="E107" s="20" t="str">
        <f>'Compound Alert'!E206</f>
        <v>IDA</v>
      </c>
      <c r="F107" s="217">
        <f>'Compound Alert'!F206</f>
        <v>0</v>
      </c>
      <c r="G107" s="22">
        <f ca="1">IF($B$8="Overall Alert",'Compound Alert'!G206,IF($B$8="Underlying Vulnerability",'Compound Alert'!J206,IF($B$8="Emerging Threat",'Compound Alert'!M206)))</f>
        <v>1</v>
      </c>
      <c r="H107" s="23">
        <f ca="1">IF($B$8="Overall Alert",'Compound Alert'!H206,IF($B$8="Underlying Vulnerability",'Compound Alert'!K206,IF($B$8="Emerging Threat",'Compound Alert'!N206)))</f>
        <v>1</v>
      </c>
      <c r="I107" s="50">
        <f ca="1">ROUNDDOWN(G107,0)</f>
        <v>1</v>
      </c>
      <c r="J107" s="25" t="str">
        <f ca="1">IF(
   $B$8="Overall Alert",IF(
      'Compound Alert'!R206 &gt;= 7, "HIGH",IF(
         'Compound Alert'!R206 &gt;= 5, "MED","LOW")), IF(
            $B$8="Underlying Vulnerability", IF(
               'Compound Alert'!Y206 &gt;= 10, "HIGH",IF(
                  'Compound Alert'!Y206 &gt;= 7, "MED","LOW")),IF(
                     $B$8="Emerging Threat", IF(
                        'Compound Alert'!AF206 &gt;= 10, "HIGH",IF(
                            'Compound Alert'!AF206 &gt;= 7, "MED","LOW")))))</f>
        <v>HIGH</v>
      </c>
      <c r="K107" s="25" t="str">
        <f ca="1">IF(
   $B$8="Overall Alert",IF(
      'Compound Alert'!S206 &gt;= 7, "HIGH",IF(
         'Compound Alert'!S206 &gt;= 5, "MED","LOW")), IF(
            $B$8="Underlying Vulnerability", IF(
               'Compound Alert'!Z206 &gt;= 10, "HIGH",IF(
                  'Compound Alert'!Z206 &gt;= 7, "MED","LOW")),IF(
                     $B$8="Emerging Threat", IF(
                        'Compound Alert'!AG206 &gt;= 10, "HIGH",IF(
                            'Compound Alert'!AG206 &gt;= 7, "MED","LOW")))))</f>
        <v>LOW</v>
      </c>
      <c r="L107" s="25" t="str">
        <f ca="1">IF(
   $B$8="Overall Alert",IF(
      'Compound Alert'!T206 &gt;= 7, "HIGH",IF(
         'Compound Alert'!T206 &gt;= 5, "MED","LOW")), IF(
            $B$8="Underlying Vulnerability", IF(
               'Compound Alert'!AA206 &gt;= 10, "HIGH",IF(
                  'Compound Alert'!AA206 &gt;= 7, "MED","LOW")),IF(
                     $B$8="Emerging Threat", IF(
                        'Compound Alert'!AH206 &gt;= 10, "HIGH",IF(
                            'Compound Alert'!AH206 &gt;= 7, "MED","LOW")))))</f>
        <v>LOW</v>
      </c>
      <c r="M107" s="25" t="str">
        <f ca="1">IF(
   $B$8="Overall Alert",IF(
      'Compound Alert'!U206 &gt;= 7, "HIGH",IF(
         'Compound Alert'!U206 &gt;= 5, "MED","LOW")), IF(
            $B$8="Underlying Vulnerability", IF(
               'Compound Alert'!AB206 &gt;= 10, "HIGH",IF(
                  'Compound Alert'!AB206 &gt;= 7, "MED","LOW")),IF(
                     $B$8="Emerging Threat", IF(
                        'Compound Alert'!AI206 &gt;= 10, "HIGH",IF(
                            'Compound Alert'!AI206 &gt;= 7, "MED","LOW")))))</f>
        <v>LOW</v>
      </c>
      <c r="N107" s="25" t="str">
        <f ca="1">IF(
   $B$8="Overall Alert",IF(
      'Compound Alert'!V206 &gt;= 7, "HIGH",IF(
         'Compound Alert'!V206 &gt;= 5, "MED","LOW")), IF(
            $B$8="Underlying Vulnerability", IF(
               'Compound Alert'!AC206 &gt;= 10, "HIGH",IF(
                  'Compound Alert'!AC206 &gt;= 7, "MED","LOW")),IF(
                     $B$8="Emerging Threat", IF(
                        'Compound Alert'!AJ206 &gt;= 10, "HIGH",IF(
                            'Compound Alert'!AJ206 &gt;= 7, "MED","LOW")))))</f>
        <v>LOW</v>
      </c>
      <c r="O107" s="25" t="str">
        <f ca="1">IF(
   $B$8="Overall Alert",IF(
      'Compound Alert'!W206 &gt;= 7, "HIGH",IF(
         'Compound Alert'!W206 &gt;= 5, "MED","LOW")), IF(
            $B$8="Underlying Vulnerability", IF(
               'Compound Alert'!AD206 &gt;= 10, "HIGH",IF(
                  'Compound Alert'!AD206 &gt;= 7, "MED","LOW")),IF(
                     $B$8="Emerging Threat", IF(
                        'Compound Alert'!AK206 &gt;= 10, "HIGH",IF(
                            'Compound Alert'!AK206 &gt;= 7, "MED","LOW")))))</f>
        <v>LOW</v>
      </c>
      <c r="P107" s="25"/>
      <c r="Q107" s="26"/>
      <c r="R107" s="26"/>
      <c r="S107" s="21"/>
      <c r="T107" s="21"/>
      <c r="U107" s="21"/>
      <c r="V107" s="21"/>
      <c r="W107" s="21"/>
      <c r="X107" s="21"/>
      <c r="Y107" s="27"/>
      <c r="Z107" s="27"/>
      <c r="AA107" s="27"/>
      <c r="AB107" s="27"/>
      <c r="AC107" s="27"/>
      <c r="AD107" s="27"/>
      <c r="AE107" s="27"/>
      <c r="AF107" s="27"/>
      <c r="AJ107" s="21"/>
      <c r="AK107" s="21"/>
      <c r="AL107" s="21"/>
      <c r="AM107" s="21"/>
      <c r="AN107" s="21"/>
      <c r="AO107" s="21"/>
      <c r="AP107" s="21"/>
      <c r="AQ107" s="21"/>
      <c r="AR107" s="21"/>
      <c r="AS107" s="21"/>
      <c r="AT107" s="21"/>
      <c r="AU107" s="21"/>
      <c r="AV107" s="21"/>
      <c r="AW107" s="21"/>
      <c r="AX107" s="21"/>
    </row>
    <row r="108" spans="1:50" x14ac:dyDescent="0.2">
      <c r="A108" s="63">
        <v>67</v>
      </c>
      <c r="B108" s="20" t="str">
        <f>'Compound Alert'!B161</f>
        <v>Papua New Guinea</v>
      </c>
      <c r="C108" s="20" t="str">
        <f>'Compound Alert'!C161</f>
        <v>PNG</v>
      </c>
      <c r="D108" s="20" t="str">
        <f>'Compound Alert'!D161</f>
        <v>EAS           East Asia &amp; Pacific</v>
      </c>
      <c r="E108" s="20" t="str">
        <f>'Compound Alert'!E161</f>
        <v>Blend</v>
      </c>
      <c r="F108" s="217">
        <f ca="1">'Compound Alert'!F161</f>
        <v>156</v>
      </c>
      <c r="G108" s="22">
        <f ca="1">IF($B$8="Overall Alert",'Compound Alert'!G161,IF($B$8="Underlying Vulnerability",'Compound Alert'!J161,IF($B$8="Emerging Threat",'Compound Alert'!M161)))</f>
        <v>1.5</v>
      </c>
      <c r="H108" s="23">
        <f ca="1">IF($B$8="Overall Alert",'Compound Alert'!H161,IF($B$8="Underlying Vulnerability",'Compound Alert'!K161,IF($B$8="Emerging Threat",'Compound Alert'!N161)))</f>
        <v>1.5</v>
      </c>
      <c r="I108" s="50">
        <f ca="1">ROUNDDOWN(G108,0)</f>
        <v>1</v>
      </c>
      <c r="J108" s="25" t="str">
        <f ca="1">IF(
   $B$8="Overall Alert",IF(
      'Compound Alert'!R161 &gt;= 7, "HIGH",IF(
         'Compound Alert'!R161 &gt;= 5, "MED","LOW")), IF(
            $B$8="Underlying Vulnerability", IF(
               'Compound Alert'!Y161 &gt;= 10, "HIGH",IF(
                  'Compound Alert'!Y161 &gt;= 7, "MED","LOW")),IF(
                     $B$8="Emerging Threat", IF(
                        'Compound Alert'!AF161 &gt;= 10, "HIGH",IF(
                            'Compound Alert'!AF161 &gt;= 7, "MED","LOW")))))</f>
        <v>LOW</v>
      </c>
      <c r="K108" s="25" t="str">
        <f ca="1">IF(
   $B$8="Overall Alert",IF(
      'Compound Alert'!S161 &gt;= 7, "HIGH",IF(
         'Compound Alert'!S161 &gt;= 5, "MED","LOW")), IF(
            $B$8="Underlying Vulnerability", IF(
               'Compound Alert'!Z161 &gt;= 10, "HIGH",IF(
                  'Compound Alert'!Z161 &gt;= 7, "MED","LOW")),IF(
                     $B$8="Emerging Threat", IF(
                        'Compound Alert'!AG161 &gt;= 10, "HIGH",IF(
                            'Compound Alert'!AG161 &gt;= 7, "MED","LOW")))))</f>
        <v>LOW</v>
      </c>
      <c r="L108" s="25" t="str">
        <f ca="1">IF(
   $B$8="Overall Alert",IF(
      'Compound Alert'!T161 &gt;= 7, "HIGH",IF(
         'Compound Alert'!T161 &gt;= 5, "MED","LOW")), IF(
            $B$8="Underlying Vulnerability", IF(
               'Compound Alert'!AA161 &gt;= 10, "HIGH",IF(
                  'Compound Alert'!AA161 &gt;= 7, "MED","LOW")),IF(
                     $B$8="Emerging Threat", IF(
                        'Compound Alert'!AH161 &gt;= 10, "HIGH",IF(
                            'Compound Alert'!AH161 &gt;= 7, "MED","LOW")))))</f>
        <v>HIGH</v>
      </c>
      <c r="M108" s="25" t="str">
        <f ca="1">IF(
   $B$8="Overall Alert",IF(
      'Compound Alert'!U161 &gt;= 7, "HIGH",IF(
         'Compound Alert'!U161 &gt;= 5, "MED","LOW")), IF(
            $B$8="Underlying Vulnerability", IF(
               'Compound Alert'!AB161 &gt;= 10, "HIGH",IF(
                  'Compound Alert'!AB161 &gt;= 7, "MED","LOW")),IF(
                     $B$8="Emerging Threat", IF(
                        'Compound Alert'!AI161 &gt;= 10, "HIGH",IF(
                            'Compound Alert'!AI161 &gt;= 7, "MED","LOW")))))</f>
        <v>LOW</v>
      </c>
      <c r="N108" s="25" t="str">
        <f ca="1">IF(
   $B$8="Overall Alert",IF(
      'Compound Alert'!V161 &gt;= 7, "HIGH",IF(
         'Compound Alert'!V161 &gt;= 5, "MED","LOW")), IF(
            $B$8="Underlying Vulnerability", IF(
               'Compound Alert'!AC161 &gt;= 10, "HIGH",IF(
                  'Compound Alert'!AC161 &gt;= 7, "MED","LOW")),IF(
                     $B$8="Emerging Threat", IF(
                        'Compound Alert'!AJ161 &gt;= 10, "HIGH",IF(
                            'Compound Alert'!AJ161 &gt;= 7, "MED","LOW")))))</f>
        <v>LOW</v>
      </c>
      <c r="O108" s="25" t="str">
        <f ca="1">IF(
   $B$8="Overall Alert",IF(
      'Compound Alert'!W161 &gt;= 7, "HIGH",IF(
         'Compound Alert'!W161 &gt;= 5, "MED","LOW")), IF(
            $B$8="Underlying Vulnerability", IF(
               'Compound Alert'!AD161 &gt;= 10, "HIGH",IF(
                  'Compound Alert'!AD161 &gt;= 7, "MED","LOW")),IF(
                     $B$8="Emerging Threat", IF(
                        'Compound Alert'!AK161 &gt;= 10, "HIGH",IF(
                            'Compound Alert'!AK161 &gt;= 7, "MED","LOW")))))</f>
        <v>MED</v>
      </c>
      <c r="P108" s="25"/>
      <c r="Q108" s="26"/>
      <c r="R108" s="26"/>
      <c r="S108" s="21"/>
      <c r="T108" s="21"/>
      <c r="U108" s="21"/>
      <c r="V108" s="21"/>
      <c r="W108" s="21"/>
      <c r="X108" s="21"/>
      <c r="Y108" s="27"/>
      <c r="Z108" s="27"/>
      <c r="AA108" s="27"/>
      <c r="AB108" s="27"/>
      <c r="AC108" s="27"/>
      <c r="AD108" s="27"/>
      <c r="AE108" s="27"/>
      <c r="AF108" s="27"/>
      <c r="AJ108" s="21"/>
      <c r="AK108" s="21"/>
      <c r="AL108" s="21"/>
      <c r="AM108" s="21"/>
      <c r="AN108" s="21"/>
      <c r="AO108" s="21"/>
      <c r="AP108" s="21"/>
      <c r="AQ108" s="21"/>
      <c r="AR108" s="21"/>
      <c r="AS108" s="21"/>
      <c r="AT108" s="21"/>
      <c r="AU108" s="21"/>
      <c r="AV108" s="21"/>
      <c r="AW108" s="21"/>
      <c r="AX108" s="21"/>
    </row>
    <row r="109" spans="1:50" x14ac:dyDescent="0.2">
      <c r="A109" s="63">
        <v>68</v>
      </c>
      <c r="B109" s="20" t="str">
        <f>'Compound Alert'!B178</f>
        <v>Sierra Leone</v>
      </c>
      <c r="C109" s="20" t="str">
        <f>'Compound Alert'!C178</f>
        <v>SLE</v>
      </c>
      <c r="D109" s="20" t="str">
        <f>'Compound Alert'!D178</f>
        <v>SSF           Sub-Saharan Africa</v>
      </c>
      <c r="E109" s="20" t="str">
        <f>'Compound Alert'!E178</f>
        <v>IDA</v>
      </c>
      <c r="F109" s="217">
        <f ca="1">'Compound Alert'!F178</f>
        <v>173</v>
      </c>
      <c r="G109" s="22">
        <f ca="1">IF($B$8="Overall Alert",'Compound Alert'!G178,IF($B$8="Underlying Vulnerability",'Compound Alert'!J178,IF($B$8="Emerging Threat",'Compound Alert'!M178)))</f>
        <v>1</v>
      </c>
      <c r="H109" s="23">
        <f ca="1">IF($B$8="Overall Alert",'Compound Alert'!H178,IF($B$8="Underlying Vulnerability",'Compound Alert'!K178,IF($B$8="Emerging Threat",'Compound Alert'!N178)))</f>
        <v>1</v>
      </c>
      <c r="I109" s="50">
        <f ca="1">ROUNDDOWN(G109,0)</f>
        <v>1</v>
      </c>
      <c r="J109" s="25" t="str">
        <f ca="1">IF(
   $B$8="Overall Alert",IF(
      'Compound Alert'!R178 &gt;= 7, "HIGH",IF(
         'Compound Alert'!R178 &gt;= 5, "MED","LOW")), IF(
            $B$8="Underlying Vulnerability", IF(
               'Compound Alert'!Y178 &gt;= 10, "HIGH",IF(
                  'Compound Alert'!Y178 &gt;= 7, "MED","LOW")),IF(
                     $B$8="Emerging Threat", IF(
                        'Compound Alert'!AF178 &gt;= 10, "HIGH",IF(
                            'Compound Alert'!AF178 &gt;= 7, "MED","LOW")))))</f>
        <v>LOW</v>
      </c>
      <c r="K109" s="25" t="str">
        <f ca="1">IF(
   $B$8="Overall Alert",IF(
      'Compound Alert'!S178 &gt;= 7, "HIGH",IF(
         'Compound Alert'!S178 &gt;= 5, "MED","LOW")), IF(
            $B$8="Underlying Vulnerability", IF(
               'Compound Alert'!Z178 &gt;= 10, "HIGH",IF(
                  'Compound Alert'!Z178 &gt;= 7, "MED","LOW")),IF(
                     $B$8="Emerging Threat", IF(
                        'Compound Alert'!AG178 &gt;= 10, "HIGH",IF(
                            'Compound Alert'!AG178 &gt;= 7, "MED","LOW")))))</f>
        <v>LOW</v>
      </c>
      <c r="L109" s="25" t="str">
        <f ca="1">IF(
   $B$8="Overall Alert",IF(
      'Compound Alert'!T178 &gt;= 7, "HIGH",IF(
         'Compound Alert'!T178 &gt;= 5, "MED","LOW")), IF(
            $B$8="Underlying Vulnerability", IF(
               'Compound Alert'!AA178 &gt;= 10, "HIGH",IF(
                  'Compound Alert'!AA178 &gt;= 7, "MED","LOW")),IF(
                     $B$8="Emerging Threat", IF(
                        'Compound Alert'!AH178 &gt;= 10, "HIGH",IF(
                            'Compound Alert'!AH178 &gt;= 7, "MED","LOW")))))</f>
        <v>HIGH</v>
      </c>
      <c r="M109" s="25" t="str">
        <f ca="1">IF(
   $B$8="Overall Alert",IF(
      'Compound Alert'!U178 &gt;= 7, "HIGH",IF(
         'Compound Alert'!U178 &gt;= 5, "MED","LOW")), IF(
            $B$8="Underlying Vulnerability", IF(
               'Compound Alert'!AB178 &gt;= 10, "HIGH",IF(
                  'Compound Alert'!AB178 &gt;= 7, "MED","LOW")),IF(
                     $B$8="Emerging Threat", IF(
                        'Compound Alert'!AI178 &gt;= 10, "HIGH",IF(
                            'Compound Alert'!AI178 &gt;= 7, "MED","LOW")))))</f>
        <v>LOW</v>
      </c>
      <c r="N109" s="25" t="str">
        <f ca="1">IF(
   $B$8="Overall Alert",IF(
      'Compound Alert'!V178 &gt;= 7, "HIGH",IF(
         'Compound Alert'!V178 &gt;= 5, "MED","LOW")), IF(
            $B$8="Underlying Vulnerability", IF(
               'Compound Alert'!AC178 &gt;= 10, "HIGH",IF(
                  'Compound Alert'!AC178 &gt;= 7, "MED","LOW")),IF(
                     $B$8="Emerging Threat", IF(
                        'Compound Alert'!AJ178 &gt;= 10, "HIGH",IF(
                            'Compound Alert'!AJ178 &gt;= 7, "MED","LOW")))))</f>
        <v>LOW</v>
      </c>
      <c r="O109" s="25" t="str">
        <f ca="1">IF(
   $B$8="Overall Alert",IF(
      'Compound Alert'!W178 &gt;= 7, "HIGH",IF(
         'Compound Alert'!W178 &gt;= 5, "MED","LOW")), IF(
            $B$8="Underlying Vulnerability", IF(
               'Compound Alert'!AD178 &gt;= 10, "HIGH",IF(
                  'Compound Alert'!AD178 &gt;= 7, "MED","LOW")),IF(
                     $B$8="Emerging Threat", IF(
                        'Compound Alert'!AK178 &gt;= 10, "HIGH",IF(
                            'Compound Alert'!AK178 &gt;= 7, "MED","LOW")))))</f>
        <v>LOW</v>
      </c>
      <c r="P109" s="25"/>
      <c r="Q109" s="26"/>
      <c r="R109" s="26"/>
      <c r="S109" s="21"/>
      <c r="T109" s="21"/>
      <c r="U109" s="21"/>
      <c r="V109" s="21"/>
      <c r="W109" s="21"/>
      <c r="X109" s="21"/>
      <c r="Y109" s="27"/>
      <c r="Z109" s="27"/>
      <c r="AA109" s="27"/>
      <c r="AB109" s="27"/>
      <c r="AC109" s="27"/>
      <c r="AD109" s="27"/>
      <c r="AE109" s="27"/>
      <c r="AF109" s="27"/>
      <c r="AJ109" s="21"/>
      <c r="AK109" s="21"/>
      <c r="AL109" s="21"/>
      <c r="AM109" s="21"/>
      <c r="AN109" s="21"/>
      <c r="AO109" s="21"/>
      <c r="AP109" s="21"/>
      <c r="AQ109" s="21"/>
      <c r="AR109" s="21"/>
      <c r="AS109" s="21"/>
      <c r="AT109" s="21"/>
      <c r="AU109" s="21"/>
      <c r="AV109" s="21"/>
      <c r="AW109" s="21"/>
      <c r="AX109" s="21"/>
    </row>
    <row r="110" spans="1:50" x14ac:dyDescent="0.2">
      <c r="A110" s="63">
        <v>69</v>
      </c>
      <c r="B110" s="20" t="str">
        <f>'Compound Alert'!B76</f>
        <v>Ghana</v>
      </c>
      <c r="C110" s="20" t="str">
        <f>'Compound Alert'!C76</f>
        <v>GHA</v>
      </c>
      <c r="D110" s="20" t="str">
        <f>'Compound Alert'!D76</f>
        <v>SSF           Sub-Saharan Africa</v>
      </c>
      <c r="E110" s="20" t="str">
        <f>'Compound Alert'!E76</f>
        <v>IDA</v>
      </c>
      <c r="F110" s="217">
        <f ca="1">'Compound Alert'!F76</f>
        <v>71</v>
      </c>
      <c r="G110" s="22">
        <f ca="1">IF($B$8="Overall Alert",'Compound Alert'!G76,IF($B$8="Underlying Vulnerability",'Compound Alert'!J76,IF($B$8="Emerging Threat",'Compound Alert'!M76)))</f>
        <v>1</v>
      </c>
      <c r="H110" s="23">
        <f ca="1">IF($B$8="Overall Alert",'Compound Alert'!H76,IF($B$8="Underlying Vulnerability",'Compound Alert'!K76,IF($B$8="Emerging Threat",'Compound Alert'!N76)))</f>
        <v>1</v>
      </c>
      <c r="I110" s="50">
        <f ca="1">ROUNDDOWN(G110,0)</f>
        <v>1</v>
      </c>
      <c r="J110" s="25" t="str">
        <f ca="1">IF(
   $B$8="Overall Alert",IF(
      'Compound Alert'!R76 &gt;= 7, "HIGH",IF(
         'Compound Alert'!R76 &gt;= 5, "MED","LOW")), IF(
            $B$8="Underlying Vulnerability", IF(
               'Compound Alert'!Y76 &gt;= 10, "HIGH",IF(
                  'Compound Alert'!Y76 &gt;= 7, "MED","LOW")),IF(
                     $B$8="Emerging Threat", IF(
                        'Compound Alert'!AF76 &gt;= 10, "HIGH",IF(
                            'Compound Alert'!AF76 &gt;= 7, "MED","LOW")))))</f>
        <v>LOW</v>
      </c>
      <c r="K110" s="25" t="str">
        <f ca="1">IF(
   $B$8="Overall Alert",IF(
      'Compound Alert'!S76 &gt;= 7, "HIGH",IF(
         'Compound Alert'!S76 &gt;= 5, "MED","LOW")), IF(
            $B$8="Underlying Vulnerability", IF(
               'Compound Alert'!Z76 &gt;= 10, "HIGH",IF(
                  'Compound Alert'!Z76 &gt;= 7, "MED","LOW")),IF(
                     $B$8="Emerging Threat", IF(
                        'Compound Alert'!AG76 &gt;= 10, "HIGH",IF(
                            'Compound Alert'!AG76 &gt;= 7, "MED","LOW")))))</f>
        <v>LOW</v>
      </c>
      <c r="L110" s="25" t="str">
        <f ca="1">IF(
   $B$8="Overall Alert",IF(
      'Compound Alert'!T76 &gt;= 7, "HIGH",IF(
         'Compound Alert'!T76 &gt;= 5, "MED","LOW")), IF(
            $B$8="Underlying Vulnerability", IF(
               'Compound Alert'!AA76 &gt;= 10, "HIGH",IF(
                  'Compound Alert'!AA76 &gt;= 7, "MED","LOW")),IF(
                     $B$8="Emerging Threat", IF(
                        'Compound Alert'!AH76 &gt;= 10, "HIGH",IF(
                            'Compound Alert'!AH76 &gt;= 7, "MED","LOW")))))</f>
        <v>HIGH</v>
      </c>
      <c r="M110" s="25" t="str">
        <f ca="1">IF(
   $B$8="Overall Alert",IF(
      'Compound Alert'!U76 &gt;= 7, "HIGH",IF(
         'Compound Alert'!U76 &gt;= 5, "MED","LOW")), IF(
            $B$8="Underlying Vulnerability", IF(
               'Compound Alert'!AB76 &gt;= 10, "HIGH",IF(
                  'Compound Alert'!AB76 &gt;= 7, "MED","LOW")),IF(
                     $B$8="Emerging Threat", IF(
                        'Compound Alert'!AI76 &gt;= 10, "HIGH",IF(
                            'Compound Alert'!AI76 &gt;= 7, "MED","LOW")))))</f>
        <v>LOW</v>
      </c>
      <c r="N110" s="25" t="str">
        <f ca="1">IF(
   $B$8="Overall Alert",IF(
      'Compound Alert'!V76 &gt;= 7, "HIGH",IF(
         'Compound Alert'!V76 &gt;= 5, "MED","LOW")), IF(
            $B$8="Underlying Vulnerability", IF(
               'Compound Alert'!AC76 &gt;= 10, "HIGH",IF(
                  'Compound Alert'!AC76 &gt;= 7, "MED","LOW")),IF(
                     $B$8="Emerging Threat", IF(
                        'Compound Alert'!AJ76 &gt;= 10, "HIGH",IF(
                            'Compound Alert'!AJ76 &gt;= 7, "MED","LOW")))))</f>
        <v>LOW</v>
      </c>
      <c r="O110" s="25" t="str">
        <f ca="1">IF(
   $B$8="Overall Alert",IF(
      'Compound Alert'!W76 &gt;= 7, "HIGH",IF(
         'Compound Alert'!W76 &gt;= 5, "MED","LOW")), IF(
            $B$8="Underlying Vulnerability", IF(
               'Compound Alert'!AD76 &gt;= 10, "HIGH",IF(
                  'Compound Alert'!AD76 &gt;= 7, "MED","LOW")),IF(
                     $B$8="Emerging Threat", IF(
                        'Compound Alert'!AK76 &gt;= 10, "HIGH",IF(
                            'Compound Alert'!AK76 &gt;= 7, "MED","LOW")))))</f>
        <v>LOW</v>
      </c>
      <c r="P110" s="25"/>
      <c r="Q110" s="26"/>
      <c r="R110" s="26"/>
      <c r="S110" s="21"/>
      <c r="T110" s="21"/>
      <c r="U110" s="21"/>
      <c r="V110" s="21"/>
      <c r="W110" s="21"/>
      <c r="X110" s="21"/>
      <c r="Y110" s="27"/>
      <c r="Z110" s="27"/>
      <c r="AA110" s="27"/>
      <c r="AB110" s="27"/>
      <c r="AC110" s="27"/>
      <c r="AD110" s="27"/>
      <c r="AE110" s="27"/>
      <c r="AF110" s="27"/>
      <c r="AJ110" s="21"/>
      <c r="AK110" s="21"/>
      <c r="AL110" s="21"/>
      <c r="AM110" s="21"/>
      <c r="AN110" s="21"/>
      <c r="AO110" s="21"/>
      <c r="AP110" s="21"/>
      <c r="AQ110" s="21"/>
      <c r="AR110" s="21"/>
      <c r="AS110" s="21"/>
      <c r="AT110" s="21"/>
      <c r="AU110" s="21"/>
      <c r="AV110" s="21"/>
      <c r="AW110" s="21"/>
      <c r="AX110" s="21"/>
    </row>
    <row r="111" spans="1:50" x14ac:dyDescent="0.2">
      <c r="A111" s="63">
        <v>70</v>
      </c>
      <c r="B111" s="20" t="str">
        <f>'Compound Alert'!B103</f>
        <v>Jordan</v>
      </c>
      <c r="C111" s="20" t="str">
        <f>'Compound Alert'!C103</f>
        <v>JOR</v>
      </c>
      <c r="D111" s="20" t="str">
        <f>'Compound Alert'!D103</f>
        <v>MEA           Middle East &amp; North Africa</v>
      </c>
      <c r="E111" s="20" t="str">
        <f>'Compound Alert'!E103</f>
        <v>IBRD</v>
      </c>
      <c r="F111" s="217">
        <f ca="1">'Compound Alert'!F103</f>
        <v>98</v>
      </c>
      <c r="G111" s="22">
        <f ca="1">IF($B$8="Overall Alert",'Compound Alert'!G103,IF($B$8="Underlying Vulnerability",'Compound Alert'!J103,IF($B$8="Emerging Threat",'Compound Alert'!M103)))</f>
        <v>1</v>
      </c>
      <c r="H111" s="23">
        <f ca="1">IF($B$8="Overall Alert",'Compound Alert'!H103,IF($B$8="Underlying Vulnerability",'Compound Alert'!K103,IF($B$8="Emerging Threat",'Compound Alert'!N103)))</f>
        <v>1</v>
      </c>
      <c r="I111" s="50">
        <f ca="1">ROUNDDOWN(G111,0)</f>
        <v>1</v>
      </c>
      <c r="J111" s="25" t="str">
        <f ca="1">IF(
   $B$8="Overall Alert",IF(
      'Compound Alert'!R103 &gt;= 7, "HIGH",IF(
         'Compound Alert'!R103 &gt;= 5, "MED","LOW")), IF(
            $B$8="Underlying Vulnerability", IF(
               'Compound Alert'!Y103 &gt;= 10, "HIGH",IF(
                  'Compound Alert'!Y103 &gt;= 7, "MED","LOW")),IF(
                     $B$8="Emerging Threat", IF(
                        'Compound Alert'!AF103 &gt;= 10, "HIGH",IF(
                            'Compound Alert'!AF103 &gt;= 7, "MED","LOW")))))</f>
        <v>LOW</v>
      </c>
      <c r="K111" s="25" t="str">
        <f ca="1">IF(
   $B$8="Overall Alert",IF(
      'Compound Alert'!S103 &gt;= 7, "HIGH",IF(
         'Compound Alert'!S103 &gt;= 5, "MED","LOW")), IF(
            $B$8="Underlying Vulnerability", IF(
               'Compound Alert'!Z103 &gt;= 10, "HIGH",IF(
                  'Compound Alert'!Z103 &gt;= 7, "MED","LOW")),IF(
                     $B$8="Emerging Threat", IF(
                        'Compound Alert'!AG103 &gt;= 10, "HIGH",IF(
                            'Compound Alert'!AG103 &gt;= 7, "MED","LOW")))))</f>
        <v>LOW</v>
      </c>
      <c r="L111" s="25" t="str">
        <f ca="1">IF(
   $B$8="Overall Alert",IF(
      'Compound Alert'!T103 &gt;= 7, "HIGH",IF(
         'Compound Alert'!T103 &gt;= 5, "MED","LOW")), IF(
            $B$8="Underlying Vulnerability", IF(
               'Compound Alert'!AA103 &gt;= 10, "HIGH",IF(
                  'Compound Alert'!AA103 &gt;= 7, "MED","LOW")),IF(
                     $B$8="Emerging Threat", IF(
                        'Compound Alert'!AH103 &gt;= 10, "HIGH",IF(
                            'Compound Alert'!AH103 &gt;= 7, "MED","LOW")))))</f>
        <v>LOW</v>
      </c>
      <c r="M111" s="25" t="str">
        <f ca="1">IF(
   $B$8="Overall Alert",IF(
      'Compound Alert'!U103 &gt;= 7, "HIGH",IF(
         'Compound Alert'!U103 &gt;= 5, "MED","LOW")), IF(
            $B$8="Underlying Vulnerability", IF(
               'Compound Alert'!AB103 &gt;= 10, "HIGH",IF(
                  'Compound Alert'!AB103 &gt;= 7, "MED","LOW")),IF(
                     $B$8="Emerging Threat", IF(
                        'Compound Alert'!AI103 &gt;= 10, "HIGH",IF(
                            'Compound Alert'!AI103 &gt;= 7, "MED","LOW")))))</f>
        <v>HIGH</v>
      </c>
      <c r="N111" s="25" t="str">
        <f ca="1">IF(
   $B$8="Overall Alert",IF(
      'Compound Alert'!V103 &gt;= 7, "HIGH",IF(
         'Compound Alert'!V103 &gt;= 5, "MED","LOW")), IF(
            $B$8="Underlying Vulnerability", IF(
               'Compound Alert'!AC103 &gt;= 10, "HIGH",IF(
                  'Compound Alert'!AC103 &gt;= 7, "MED","LOW")),IF(
                     $B$8="Emerging Threat", IF(
                        'Compound Alert'!AJ103 &gt;= 10, "HIGH",IF(
                            'Compound Alert'!AJ103 &gt;= 7, "MED","LOW")))))</f>
        <v>LOW</v>
      </c>
      <c r="O111" s="25" t="str">
        <f ca="1">IF(
   $B$8="Overall Alert",IF(
      'Compound Alert'!W103 &gt;= 7, "HIGH",IF(
         'Compound Alert'!W103 &gt;= 5, "MED","LOW")), IF(
            $B$8="Underlying Vulnerability", IF(
               'Compound Alert'!AD103 &gt;= 10, "HIGH",IF(
                  'Compound Alert'!AD103 &gt;= 7, "MED","LOW")),IF(
                     $B$8="Emerging Threat", IF(
                        'Compound Alert'!AK103 &gt;= 10, "HIGH",IF(
                            'Compound Alert'!AK103 &gt;= 7, "MED","LOW")))))</f>
        <v>LOW</v>
      </c>
      <c r="P111" s="25"/>
      <c r="Q111" s="26"/>
      <c r="R111" s="26"/>
      <c r="S111" s="21"/>
      <c r="T111" s="21"/>
      <c r="U111" s="21"/>
      <c r="V111" s="21"/>
      <c r="W111" s="21"/>
      <c r="X111" s="21"/>
      <c r="Y111" s="27"/>
      <c r="Z111" s="27"/>
      <c r="AA111" s="27"/>
      <c r="AB111" s="27"/>
      <c r="AC111" s="27"/>
      <c r="AD111" s="27"/>
      <c r="AE111" s="27"/>
      <c r="AF111" s="27"/>
      <c r="AJ111" s="21"/>
      <c r="AK111" s="21"/>
      <c r="AL111" s="21"/>
      <c r="AM111" s="21"/>
      <c r="AN111" s="21"/>
      <c r="AO111" s="21"/>
      <c r="AP111" s="21"/>
      <c r="AQ111" s="21"/>
      <c r="AR111" s="21"/>
      <c r="AS111" s="21"/>
      <c r="AT111" s="21"/>
      <c r="AU111" s="21"/>
      <c r="AV111" s="21"/>
      <c r="AW111" s="21"/>
      <c r="AX111" s="21"/>
    </row>
    <row r="112" spans="1:50" x14ac:dyDescent="0.2">
      <c r="A112" s="63">
        <v>71</v>
      </c>
      <c r="B112" s="20" t="str">
        <f>'Compound Alert'!B219</f>
        <v>Kosovo</v>
      </c>
      <c r="C112" s="20" t="str">
        <f>'Compound Alert'!C219</f>
        <v>XKX</v>
      </c>
      <c r="D112" s="20" t="str">
        <f>'Compound Alert'!D219</f>
        <v>ECS           Europe &amp; Central Asia</v>
      </c>
      <c r="E112" s="20" t="str">
        <f>'Compound Alert'!E219</f>
        <v>IDA</v>
      </c>
      <c r="F112" s="217">
        <f>'Compound Alert'!F219</f>
        <v>0</v>
      </c>
      <c r="G112" s="22">
        <f ca="1">IF($B$8="Overall Alert",'Compound Alert'!G219,IF($B$8="Underlying Vulnerability",'Compound Alert'!J219,IF($B$8="Emerging Threat",'Compound Alert'!M219)))</f>
        <v>1</v>
      </c>
      <c r="H112" s="23">
        <f ca="1">IF($B$8="Overall Alert",'Compound Alert'!H219,IF($B$8="Underlying Vulnerability",'Compound Alert'!K219,IF($B$8="Emerging Threat",'Compound Alert'!N219)))</f>
        <v>1</v>
      </c>
      <c r="I112" s="50">
        <f ca="1">ROUNDDOWN(G112,0)</f>
        <v>1</v>
      </c>
      <c r="J112" s="25" t="str">
        <f ca="1">IF(
   $B$8="Overall Alert",IF(
      'Compound Alert'!R219 &gt;= 7, "HIGH",IF(
         'Compound Alert'!R219 &gt;= 5, "MED","LOW")), IF(
            $B$8="Underlying Vulnerability", IF(
               'Compound Alert'!Y219 &gt;= 10, "HIGH",IF(
                  'Compound Alert'!Y219 &gt;= 7, "MED","LOW")),IF(
                     $B$8="Emerging Threat", IF(
                        'Compound Alert'!AF219 &gt;= 10, "HIGH",IF(
                            'Compound Alert'!AF219 &gt;= 7, "MED","LOW")))))</f>
        <v>LOW</v>
      </c>
      <c r="K112" s="25" t="e">
        <f ca="1">IF(
   $B$8="Overall Alert",IF(
      'Compound Alert'!S219 &gt;= 7, "HIGH",IF(
         'Compound Alert'!S219 &gt;= 5, "MED","LOW")), IF(
            $B$8="Underlying Vulnerability", IF(
               'Compound Alert'!Z219 &gt;= 10, "HIGH",IF(
                  'Compound Alert'!Z219 &gt;= 7, "MED","LOW")),IF(
                     $B$8="Emerging Threat", IF(
                        'Compound Alert'!AG219 &gt;= 10, "HIGH",IF(
                            'Compound Alert'!AG219 &gt;= 7, "MED","LOW")))))</f>
        <v>#N/A</v>
      </c>
      <c r="L112" s="25" t="str">
        <f ca="1">IF(
   $B$8="Overall Alert",IF(
      'Compound Alert'!T219 &gt;= 7, "HIGH",IF(
         'Compound Alert'!T219 &gt;= 5, "MED","LOW")), IF(
            $B$8="Underlying Vulnerability", IF(
               'Compound Alert'!AA219 &gt;= 10, "HIGH",IF(
                  'Compound Alert'!AA219 &gt;= 7, "MED","LOW")),IF(
                     $B$8="Emerging Threat", IF(
                        'Compound Alert'!AH219 &gt;= 10, "HIGH",IF(
                            'Compound Alert'!AH219 &gt;= 7, "MED","LOW")))))</f>
        <v>LOW</v>
      </c>
      <c r="M112" s="25" t="e">
        <f ca="1">IF(
   $B$8="Overall Alert",IF(
      'Compound Alert'!U219 &gt;= 7, "HIGH",IF(
         'Compound Alert'!U219 &gt;= 5, "MED","LOW")), IF(
            $B$8="Underlying Vulnerability", IF(
               'Compound Alert'!AB219 &gt;= 10, "HIGH",IF(
                  'Compound Alert'!AB219 &gt;= 7, "MED","LOW")),IF(
                     $B$8="Emerging Threat", IF(
                        'Compound Alert'!AI219 &gt;= 10, "HIGH",IF(
                            'Compound Alert'!AI219 &gt;= 7, "MED","LOW")))))</f>
        <v>#N/A</v>
      </c>
      <c r="N112" s="25" t="str">
        <f ca="1">IF(
   $B$8="Overall Alert",IF(
      'Compound Alert'!V219 &gt;= 7, "HIGH",IF(
         'Compound Alert'!V219 &gt;= 5, "MED","LOW")), IF(
            $B$8="Underlying Vulnerability", IF(
               'Compound Alert'!AC219 &gt;= 10, "HIGH",IF(
                  'Compound Alert'!AC219 &gt;= 7, "MED","LOW")),IF(
                     $B$8="Emerging Threat", IF(
                        'Compound Alert'!AJ219 &gt;= 10, "HIGH",IF(
                            'Compound Alert'!AJ219 &gt;= 7, "MED","LOW")))))</f>
        <v>LOW</v>
      </c>
      <c r="O112" s="25" t="str">
        <f ca="1">IF(
   $B$8="Overall Alert",IF(
      'Compound Alert'!W219 &gt;= 7, "HIGH",IF(
         'Compound Alert'!W219 &gt;= 5, "MED","LOW")), IF(
            $B$8="Underlying Vulnerability", IF(
               'Compound Alert'!AD219 &gt;= 10, "HIGH",IF(
                  'Compound Alert'!AD219 &gt;= 7, "MED","LOW")),IF(
                     $B$8="Emerging Threat", IF(
                        'Compound Alert'!AK219 &gt;= 10, "HIGH",IF(
                            'Compound Alert'!AK219 &gt;= 7, "MED","LOW")))))</f>
        <v>HIGH</v>
      </c>
      <c r="P112" s="25"/>
      <c r="Q112" s="26"/>
      <c r="R112" s="26"/>
      <c r="S112" s="21"/>
      <c r="T112" s="21"/>
      <c r="U112" s="21"/>
      <c r="V112" s="21"/>
      <c r="W112" s="21"/>
      <c r="X112" s="21"/>
      <c r="Y112" s="27"/>
      <c r="Z112" s="27"/>
      <c r="AA112" s="27"/>
      <c r="AB112" s="27"/>
      <c r="AC112" s="27"/>
      <c r="AD112" s="27"/>
      <c r="AE112" s="27"/>
      <c r="AF112" s="27"/>
      <c r="AJ112" s="21"/>
      <c r="AK112" s="21"/>
      <c r="AL112" s="21"/>
      <c r="AM112" s="21"/>
      <c r="AN112" s="21"/>
      <c r="AO112" s="21"/>
      <c r="AP112" s="21"/>
      <c r="AQ112" s="21"/>
      <c r="AR112" s="21"/>
      <c r="AS112" s="21"/>
      <c r="AT112" s="21"/>
      <c r="AU112" s="21"/>
      <c r="AV112" s="21"/>
      <c r="AW112" s="21"/>
      <c r="AX112" s="21"/>
    </row>
    <row r="113" spans="1:50" x14ac:dyDescent="0.2">
      <c r="A113" s="63">
        <v>72</v>
      </c>
      <c r="B113" s="20" t="str">
        <f>'Compound Alert'!B61</f>
        <v>Algeria</v>
      </c>
      <c r="C113" s="20" t="str">
        <f>'Compound Alert'!C61</f>
        <v>DZA</v>
      </c>
      <c r="D113" s="20" t="str">
        <f>'Compound Alert'!D61</f>
        <v>MEA           Middle East &amp; North Africa</v>
      </c>
      <c r="E113" s="20" t="str">
        <f>'Compound Alert'!E61</f>
        <v>IBRD</v>
      </c>
      <c r="F113" s="217">
        <f ca="1">'Compound Alert'!F61</f>
        <v>56</v>
      </c>
      <c r="G113" s="22">
        <f ca="1">IF($B$8="Overall Alert",'Compound Alert'!G61,IF($B$8="Underlying Vulnerability",'Compound Alert'!J61,IF($B$8="Emerging Threat",'Compound Alert'!M61)))</f>
        <v>0</v>
      </c>
      <c r="H113" s="23">
        <f ca="1">IF($B$8="Overall Alert",'Compound Alert'!H61,IF($B$8="Underlying Vulnerability",'Compound Alert'!K61,IF($B$8="Emerging Threat",'Compound Alert'!N61)))</f>
        <v>0</v>
      </c>
      <c r="I113" s="50">
        <f ca="1">ROUNDDOWN(G113,0)</f>
        <v>0</v>
      </c>
      <c r="J113" s="25" t="str">
        <f ca="1">IF(
   $B$8="Overall Alert",IF(
      'Compound Alert'!R61 &gt;= 7, "HIGH",IF(
         'Compound Alert'!R61 &gt;= 5, "MED","LOW")), IF(
            $B$8="Underlying Vulnerability", IF(
               'Compound Alert'!Y61 &gt;= 10, "HIGH",IF(
                  'Compound Alert'!Y61 &gt;= 7, "MED","LOW")),IF(
                     $B$8="Emerging Threat", IF(
                        'Compound Alert'!AF61 &gt;= 10, "HIGH",IF(
                            'Compound Alert'!AF61 &gt;= 7, "MED","LOW")))))</f>
        <v>LOW</v>
      </c>
      <c r="K113" s="25" t="str">
        <f ca="1">IF(
   $B$8="Overall Alert",IF(
      'Compound Alert'!S61 &gt;= 7, "HIGH",IF(
         'Compound Alert'!S61 &gt;= 5, "MED","LOW")), IF(
            $B$8="Underlying Vulnerability", IF(
               'Compound Alert'!Z61 &gt;= 10, "HIGH",IF(
                  'Compound Alert'!Z61 &gt;= 7, "MED","LOW")),IF(
                     $B$8="Emerging Threat", IF(
                        'Compound Alert'!AG61 &gt;= 10, "HIGH",IF(
                            'Compound Alert'!AG61 &gt;= 7, "MED","LOW")))))</f>
        <v>LOW</v>
      </c>
      <c r="L113" s="25" t="str">
        <f ca="1">IF(
   $B$8="Overall Alert",IF(
      'Compound Alert'!T61 &gt;= 7, "HIGH",IF(
         'Compound Alert'!T61 &gt;= 5, "MED","LOW")), IF(
            $B$8="Underlying Vulnerability", IF(
               'Compound Alert'!AA61 &gt;= 10, "HIGH",IF(
                  'Compound Alert'!AA61 &gt;= 7, "MED","LOW")),IF(
                     $B$8="Emerging Threat", IF(
                        'Compound Alert'!AH61 &gt;= 10, "HIGH",IF(
                            'Compound Alert'!AH61 &gt;= 7, "MED","LOW")))))</f>
        <v>LOW</v>
      </c>
      <c r="M113" s="25" t="str">
        <f ca="1">IF(
   $B$8="Overall Alert",IF(
      'Compound Alert'!U61 &gt;= 7, "HIGH",IF(
         'Compound Alert'!U61 &gt;= 5, "MED","LOW")), IF(
            $B$8="Underlying Vulnerability", IF(
               'Compound Alert'!AB61 &gt;= 10, "HIGH",IF(
                  'Compound Alert'!AB61 &gt;= 7, "MED","LOW")),IF(
                     $B$8="Emerging Threat", IF(
                        'Compound Alert'!AI61 &gt;= 10, "HIGH",IF(
                            'Compound Alert'!AI61 &gt;= 7, "MED","LOW")))))</f>
        <v>LOW</v>
      </c>
      <c r="N113" s="25" t="str">
        <f ca="1">IF(
   $B$8="Overall Alert",IF(
      'Compound Alert'!V61 &gt;= 7, "HIGH",IF(
         'Compound Alert'!V61 &gt;= 5, "MED","LOW")), IF(
            $B$8="Underlying Vulnerability", IF(
               'Compound Alert'!AC61 &gt;= 10, "HIGH",IF(
                  'Compound Alert'!AC61 &gt;= 7, "MED","LOW")),IF(
                     $B$8="Emerging Threat", IF(
                        'Compound Alert'!AJ61 &gt;= 10, "HIGH",IF(
                            'Compound Alert'!AJ61 &gt;= 7, "MED","LOW")))))</f>
        <v>LOW</v>
      </c>
      <c r="O113" s="25" t="str">
        <f ca="1">IF(
   $B$8="Overall Alert",IF(
      'Compound Alert'!W61 &gt;= 7, "HIGH",IF(
         'Compound Alert'!W61 &gt;= 5, "MED","LOW")), IF(
            $B$8="Underlying Vulnerability", IF(
               'Compound Alert'!AD61 &gt;= 10, "HIGH",IF(
                  'Compound Alert'!AD61 &gt;= 7, "MED","LOW")),IF(
                     $B$8="Emerging Threat", IF(
                        'Compound Alert'!AK61 &gt;= 10, "HIGH",IF(
                            'Compound Alert'!AK61 &gt;= 7, "MED","LOW")))))</f>
        <v>LOW</v>
      </c>
      <c r="P113" s="25"/>
      <c r="Q113" s="26"/>
      <c r="R113" s="26"/>
      <c r="S113" s="21"/>
      <c r="T113" s="21"/>
      <c r="U113" s="21"/>
      <c r="V113" s="21"/>
      <c r="W113" s="21"/>
      <c r="X113" s="21"/>
      <c r="Y113" s="27"/>
      <c r="Z113" s="27"/>
      <c r="AA113" s="27"/>
      <c r="AB113" s="27"/>
      <c r="AC113" s="27"/>
      <c r="AD113" s="27"/>
      <c r="AE113" s="27"/>
      <c r="AF113" s="27"/>
      <c r="AJ113" s="21"/>
      <c r="AK113" s="21"/>
      <c r="AL113" s="21"/>
      <c r="AM113" s="21"/>
      <c r="AN113" s="21"/>
      <c r="AO113" s="21"/>
      <c r="AP113" s="21"/>
      <c r="AQ113" s="21"/>
      <c r="AR113" s="21"/>
      <c r="AS113" s="21"/>
      <c r="AT113" s="21"/>
      <c r="AU113" s="21"/>
      <c r="AV113" s="21"/>
      <c r="AW113" s="21"/>
      <c r="AX113" s="21"/>
    </row>
    <row r="114" spans="1:50" x14ac:dyDescent="0.2">
      <c r="A114" s="63">
        <v>73</v>
      </c>
      <c r="B114" s="20" t="str">
        <f>'Compound Alert'!B73</f>
        <v>Gabon</v>
      </c>
      <c r="C114" s="20" t="str">
        <f>'Compound Alert'!C73</f>
        <v>GAB</v>
      </c>
      <c r="D114" s="20" t="str">
        <f>'Compound Alert'!D73</f>
        <v>SSF           Sub-Saharan Africa</v>
      </c>
      <c r="E114" s="20" t="str">
        <f>'Compound Alert'!E73</f>
        <v>IBRD</v>
      </c>
      <c r="F114" s="217">
        <f ca="1">'Compound Alert'!F73</f>
        <v>68</v>
      </c>
      <c r="G114" s="22">
        <f ca="1">IF($B$8="Overall Alert",'Compound Alert'!G73,IF($B$8="Underlying Vulnerability",'Compound Alert'!J73,IF($B$8="Emerging Threat",'Compound Alert'!M73)))</f>
        <v>1</v>
      </c>
      <c r="H114" s="23">
        <f ca="1">IF($B$8="Overall Alert",'Compound Alert'!H73,IF($B$8="Underlying Vulnerability",'Compound Alert'!K73,IF($B$8="Emerging Threat",'Compound Alert'!N73)))</f>
        <v>1</v>
      </c>
      <c r="I114" s="50">
        <f ca="1">ROUNDDOWN(G114,0)</f>
        <v>1</v>
      </c>
      <c r="J114" s="25" t="str">
        <f ca="1">IF(
   $B$8="Overall Alert",IF(
      'Compound Alert'!R73 &gt;= 7, "HIGH",IF(
         'Compound Alert'!R73 &gt;= 5, "MED","LOW")), IF(
            $B$8="Underlying Vulnerability", IF(
               'Compound Alert'!Y73 &gt;= 10, "HIGH",IF(
                  'Compound Alert'!Y73 &gt;= 7, "MED","LOW")),IF(
                     $B$8="Emerging Threat", IF(
                        'Compound Alert'!AF73 &gt;= 10, "HIGH",IF(
                            'Compound Alert'!AF73 &gt;= 7, "MED","LOW")))))</f>
        <v>HIGH</v>
      </c>
      <c r="K114" s="25" t="str">
        <f ca="1">IF(
   $B$8="Overall Alert",IF(
      'Compound Alert'!S73 &gt;= 7, "HIGH",IF(
         'Compound Alert'!S73 &gt;= 5, "MED","LOW")), IF(
            $B$8="Underlying Vulnerability", IF(
               'Compound Alert'!Z73 &gt;= 10, "HIGH",IF(
                  'Compound Alert'!Z73 &gt;= 7, "MED","LOW")),IF(
                     $B$8="Emerging Threat", IF(
                        'Compound Alert'!AG73 &gt;= 10, "HIGH",IF(
                            'Compound Alert'!AG73 &gt;= 7, "MED","LOW")))))</f>
        <v>LOW</v>
      </c>
      <c r="L114" s="25" t="str">
        <f ca="1">IF(
   $B$8="Overall Alert",IF(
      'Compound Alert'!T73 &gt;= 7, "HIGH",IF(
         'Compound Alert'!T73 &gt;= 5, "MED","LOW")), IF(
            $B$8="Underlying Vulnerability", IF(
               'Compound Alert'!AA73 &gt;= 10, "HIGH",IF(
                  'Compound Alert'!AA73 &gt;= 7, "MED","LOW")),IF(
                     $B$8="Emerging Threat", IF(
                        'Compound Alert'!AH73 &gt;= 10, "HIGH",IF(
                            'Compound Alert'!AH73 &gt;= 7, "MED","LOW")))))</f>
        <v>LOW</v>
      </c>
      <c r="M114" s="25" t="str">
        <f ca="1">IF(
   $B$8="Overall Alert",IF(
      'Compound Alert'!U73 &gt;= 7, "HIGH",IF(
         'Compound Alert'!U73 &gt;= 5, "MED","LOW")), IF(
            $B$8="Underlying Vulnerability", IF(
               'Compound Alert'!AB73 &gt;= 10, "HIGH",IF(
                  'Compound Alert'!AB73 &gt;= 7, "MED","LOW")),IF(
                     $B$8="Emerging Threat", IF(
                        'Compound Alert'!AI73 &gt;= 10, "HIGH",IF(
                            'Compound Alert'!AI73 &gt;= 7, "MED","LOW")))))</f>
        <v>LOW</v>
      </c>
      <c r="N114" s="25" t="str">
        <f ca="1">IF(
   $B$8="Overall Alert",IF(
      'Compound Alert'!V73 &gt;= 7, "HIGH",IF(
         'Compound Alert'!V73 &gt;= 5, "MED","LOW")), IF(
            $B$8="Underlying Vulnerability", IF(
               'Compound Alert'!AC73 &gt;= 10, "HIGH",IF(
                  'Compound Alert'!AC73 &gt;= 7, "MED","LOW")),IF(
                     $B$8="Emerging Threat", IF(
                        'Compound Alert'!AJ73 &gt;= 10, "HIGH",IF(
                            'Compound Alert'!AJ73 &gt;= 7, "MED","LOW")))))</f>
        <v>LOW</v>
      </c>
      <c r="O114" s="25" t="str">
        <f ca="1">IF(
   $B$8="Overall Alert",IF(
      'Compound Alert'!W73 &gt;= 7, "HIGH",IF(
         'Compound Alert'!W73 &gt;= 5, "MED","LOW")), IF(
            $B$8="Underlying Vulnerability", IF(
               'Compound Alert'!AD73 &gt;= 10, "HIGH",IF(
                  'Compound Alert'!AD73 &gt;= 7, "MED","LOW")),IF(
                     $B$8="Emerging Threat", IF(
                        'Compound Alert'!AK73 &gt;= 10, "HIGH",IF(
                            'Compound Alert'!AK73 &gt;= 7, "MED","LOW")))))</f>
        <v>LOW</v>
      </c>
      <c r="P114" s="25"/>
      <c r="Q114" s="26"/>
      <c r="R114" s="26"/>
      <c r="S114" s="21"/>
      <c r="T114" s="21"/>
      <c r="U114" s="21"/>
      <c r="V114" s="21"/>
      <c r="W114" s="21"/>
      <c r="X114" s="21"/>
      <c r="Y114" s="27"/>
      <c r="Z114" s="27"/>
      <c r="AA114" s="27"/>
      <c r="AB114" s="27"/>
      <c r="AC114" s="27"/>
      <c r="AD114" s="27"/>
      <c r="AE114" s="27"/>
      <c r="AF114" s="27"/>
      <c r="AJ114" s="21"/>
      <c r="AK114" s="21"/>
      <c r="AL114" s="21"/>
      <c r="AM114" s="21"/>
      <c r="AN114" s="21"/>
      <c r="AO114" s="21"/>
      <c r="AP114" s="21"/>
      <c r="AQ114" s="21"/>
      <c r="AR114" s="21"/>
      <c r="AS114" s="21"/>
      <c r="AT114" s="21"/>
      <c r="AU114" s="21"/>
      <c r="AV114" s="21"/>
      <c r="AW114" s="21"/>
      <c r="AX114" s="21"/>
    </row>
    <row r="115" spans="1:50" x14ac:dyDescent="0.2">
      <c r="A115" s="63">
        <v>74</v>
      </c>
      <c r="B115" s="20" t="str">
        <f>'Compound Alert'!B35</f>
        <v>Bhutan</v>
      </c>
      <c r="C115" s="20" t="str">
        <f>'Compound Alert'!C35</f>
        <v>BTN</v>
      </c>
      <c r="D115" s="20" t="str">
        <f>'Compound Alert'!D35</f>
        <v>SAS           South Asia</v>
      </c>
      <c r="E115" s="20" t="str">
        <f>'Compound Alert'!E35</f>
        <v>IDA</v>
      </c>
      <c r="F115" s="217">
        <f ca="1">'Compound Alert'!F35</f>
        <v>30</v>
      </c>
      <c r="G115" s="22">
        <f ca="1">IF($B$8="Overall Alert",'Compound Alert'!G35,IF($B$8="Underlying Vulnerability",'Compound Alert'!J35,IF($B$8="Emerging Threat",'Compound Alert'!M35)))</f>
        <v>1</v>
      </c>
      <c r="H115" s="23">
        <f ca="1">IF($B$8="Overall Alert",'Compound Alert'!H35,IF($B$8="Underlying Vulnerability",'Compound Alert'!K35,IF($B$8="Emerging Threat",'Compound Alert'!N35)))</f>
        <v>1</v>
      </c>
      <c r="I115" s="50">
        <f ca="1">ROUNDDOWN(G115,0)</f>
        <v>1</v>
      </c>
      <c r="J115" s="25" t="str">
        <f ca="1">IF(
   $B$8="Overall Alert",IF(
      'Compound Alert'!R35 &gt;= 7, "HIGH",IF(
         'Compound Alert'!R35 &gt;= 5, "MED","LOW")), IF(
            $B$8="Underlying Vulnerability", IF(
               'Compound Alert'!Y35 &gt;= 10, "HIGH",IF(
                  'Compound Alert'!Y35 &gt;= 7, "MED","LOW")),IF(
                     $B$8="Emerging Threat", IF(
                        'Compound Alert'!AF35 &gt;= 10, "HIGH",IF(
                            'Compound Alert'!AF35 &gt;= 7, "MED","LOW")))))</f>
        <v>LOW</v>
      </c>
      <c r="K115" s="25" t="str">
        <f ca="1">IF(
   $B$8="Overall Alert",IF(
      'Compound Alert'!S35 &gt;= 7, "HIGH",IF(
         'Compound Alert'!S35 &gt;= 5, "MED","LOW")), IF(
            $B$8="Underlying Vulnerability", IF(
               'Compound Alert'!Z35 &gt;= 10, "HIGH",IF(
                  'Compound Alert'!Z35 &gt;= 7, "MED","LOW")),IF(
                     $B$8="Emerging Threat", IF(
                        'Compound Alert'!AG35 &gt;= 10, "HIGH",IF(
                            'Compound Alert'!AG35 &gt;= 7, "MED","LOW")))))</f>
        <v>LOW</v>
      </c>
      <c r="L115" s="25" t="str">
        <f ca="1">IF(
   $B$8="Overall Alert",IF(
      'Compound Alert'!T35 &gt;= 7, "HIGH",IF(
         'Compound Alert'!T35 &gt;= 5, "MED","LOW")), IF(
            $B$8="Underlying Vulnerability", IF(
               'Compound Alert'!AA35 &gt;= 10, "HIGH",IF(
                  'Compound Alert'!AA35 &gt;= 7, "MED","LOW")),IF(
                     $B$8="Emerging Threat", IF(
                        'Compound Alert'!AH35 &gt;= 10, "HIGH",IF(
                            'Compound Alert'!AH35 &gt;= 7, "MED","LOW")))))</f>
        <v>LOW</v>
      </c>
      <c r="M115" s="25" t="str">
        <f ca="1">IF(
   $B$8="Overall Alert",IF(
      'Compound Alert'!U35 &gt;= 7, "HIGH",IF(
         'Compound Alert'!U35 &gt;= 5, "MED","LOW")), IF(
            $B$8="Underlying Vulnerability", IF(
               'Compound Alert'!AB35 &gt;= 10, "HIGH",IF(
                  'Compound Alert'!AB35 &gt;= 7, "MED","LOW")),IF(
                     $B$8="Emerging Threat", IF(
                        'Compound Alert'!AI35 &gt;= 10, "HIGH",IF(
                            'Compound Alert'!AI35 &gt;= 7, "MED","LOW")))))</f>
        <v>HIGH</v>
      </c>
      <c r="N115" s="25" t="str">
        <f ca="1">IF(
   $B$8="Overall Alert",IF(
      'Compound Alert'!V35 &gt;= 7, "HIGH",IF(
         'Compound Alert'!V35 &gt;= 5, "MED","LOW")), IF(
            $B$8="Underlying Vulnerability", IF(
               'Compound Alert'!AC35 &gt;= 10, "HIGH",IF(
                  'Compound Alert'!AC35 &gt;= 7, "MED","LOW")),IF(
                     $B$8="Emerging Threat", IF(
                        'Compound Alert'!AJ35 &gt;= 10, "HIGH",IF(
                            'Compound Alert'!AJ35 &gt;= 7, "MED","LOW")))))</f>
        <v>LOW</v>
      </c>
      <c r="O115" s="25" t="str">
        <f ca="1">IF(
   $B$8="Overall Alert",IF(
      'Compound Alert'!W35 &gt;= 7, "HIGH",IF(
         'Compound Alert'!W35 &gt;= 5, "MED","LOW")), IF(
            $B$8="Underlying Vulnerability", IF(
               'Compound Alert'!AD35 &gt;= 10, "HIGH",IF(
                  'Compound Alert'!AD35 &gt;= 7, "MED","LOW")),IF(
                     $B$8="Emerging Threat", IF(
                        'Compound Alert'!AK35 &gt;= 10, "HIGH",IF(
                            'Compound Alert'!AK35 &gt;= 7, "MED","LOW")))))</f>
        <v>LOW</v>
      </c>
      <c r="P115" s="25"/>
      <c r="Q115" s="26"/>
      <c r="R115" s="26"/>
      <c r="S115" s="21"/>
      <c r="T115" s="21"/>
      <c r="U115" s="21"/>
      <c r="V115" s="21"/>
      <c r="W115" s="21"/>
      <c r="X115" s="21"/>
      <c r="Y115" s="27"/>
      <c r="Z115" s="27"/>
      <c r="AA115" s="27"/>
      <c r="AB115" s="27"/>
      <c r="AC115" s="27"/>
      <c r="AD115" s="27"/>
      <c r="AE115" s="27"/>
      <c r="AF115" s="27"/>
      <c r="AJ115" s="21"/>
      <c r="AK115" s="21"/>
      <c r="AL115" s="21"/>
      <c r="AM115" s="21"/>
      <c r="AN115" s="21"/>
      <c r="AO115" s="21"/>
      <c r="AP115" s="21"/>
      <c r="AQ115" s="21"/>
      <c r="AR115" s="21"/>
      <c r="AS115" s="21"/>
      <c r="AT115" s="21"/>
      <c r="AU115" s="21"/>
      <c r="AV115" s="21"/>
      <c r="AW115" s="21"/>
      <c r="AX115" s="21"/>
    </row>
    <row r="116" spans="1:50" x14ac:dyDescent="0.2">
      <c r="A116" s="63">
        <v>75</v>
      </c>
      <c r="B116" s="20" t="str">
        <f>'Compound Alert'!B185</f>
        <v>Suriname</v>
      </c>
      <c r="C116" s="20" t="str">
        <f>'Compound Alert'!C185</f>
        <v>SUR</v>
      </c>
      <c r="D116" s="20" t="str">
        <f>'Compound Alert'!D185</f>
        <v>LCN           Latin America &amp; Caribbean</v>
      </c>
      <c r="E116" s="20" t="str">
        <f>'Compound Alert'!E185</f>
        <v>IBRD</v>
      </c>
      <c r="F116" s="217">
        <f ca="1">'Compound Alert'!F185</f>
        <v>180</v>
      </c>
      <c r="G116" s="22">
        <f ca="1">IF($B$8="Overall Alert",'Compound Alert'!G185,IF($B$8="Underlying Vulnerability",'Compound Alert'!J185,IF($B$8="Emerging Threat",'Compound Alert'!M185)))</f>
        <v>1</v>
      </c>
      <c r="H116" s="23">
        <f ca="1">IF($B$8="Overall Alert",'Compound Alert'!H185,IF($B$8="Underlying Vulnerability",'Compound Alert'!K185,IF($B$8="Emerging Threat",'Compound Alert'!N185)))</f>
        <v>1</v>
      </c>
      <c r="I116" s="50">
        <f ca="1">ROUNDDOWN(G116,0)</f>
        <v>1</v>
      </c>
      <c r="J116" s="25" t="str">
        <f ca="1">IF(
   $B$8="Overall Alert",IF(
      'Compound Alert'!R185 &gt;= 7, "HIGH",IF(
         'Compound Alert'!R185 &gt;= 5, "MED","LOW")), IF(
            $B$8="Underlying Vulnerability", IF(
               'Compound Alert'!Y185 &gt;= 10, "HIGH",IF(
                  'Compound Alert'!Y185 &gt;= 7, "MED","LOW")),IF(
                     $B$8="Emerging Threat", IF(
                        'Compound Alert'!AF185 &gt;= 10, "HIGH",IF(
                            'Compound Alert'!AF185 &gt;= 7, "MED","LOW")))))</f>
        <v>LOW</v>
      </c>
      <c r="K116" s="25" t="str">
        <f ca="1">IF(
   $B$8="Overall Alert",IF(
      'Compound Alert'!S185 &gt;= 7, "HIGH",IF(
         'Compound Alert'!S185 &gt;= 5, "MED","LOW")), IF(
            $B$8="Underlying Vulnerability", IF(
               'Compound Alert'!Z185 &gt;= 10, "HIGH",IF(
                  'Compound Alert'!Z185 &gt;= 7, "MED","LOW")),IF(
                     $B$8="Emerging Threat", IF(
                        'Compound Alert'!AG185 &gt;= 10, "HIGH",IF(
                            'Compound Alert'!AG185 &gt;= 7, "MED","LOW")))))</f>
        <v>LOW</v>
      </c>
      <c r="L116" s="25" t="str">
        <f ca="1">IF(
   $B$8="Overall Alert",IF(
      'Compound Alert'!T185 &gt;= 7, "HIGH",IF(
         'Compound Alert'!T185 &gt;= 5, "MED","LOW")), IF(
            $B$8="Underlying Vulnerability", IF(
               'Compound Alert'!AA185 &gt;= 10, "HIGH",IF(
                  'Compound Alert'!AA185 &gt;= 7, "MED","LOW")),IF(
                     $B$8="Emerging Threat", IF(
                        'Compound Alert'!AH185 &gt;= 10, "HIGH",IF(
                            'Compound Alert'!AH185 &gt;= 7, "MED","LOW")))))</f>
        <v>MED</v>
      </c>
      <c r="M116" s="25" t="str">
        <f ca="1">IF(
   $B$8="Overall Alert",IF(
      'Compound Alert'!U185 &gt;= 7, "HIGH",IF(
         'Compound Alert'!U185 &gt;= 5, "MED","LOW")), IF(
            $B$8="Underlying Vulnerability", IF(
               'Compound Alert'!AB185 &gt;= 10, "HIGH",IF(
                  'Compound Alert'!AB185 &gt;= 7, "MED","LOW")),IF(
                     $B$8="Emerging Threat", IF(
                        'Compound Alert'!AI185 &gt;= 10, "HIGH",IF(
                            'Compound Alert'!AI185 &gt;= 7, "MED","LOW")))))</f>
        <v>LOW</v>
      </c>
      <c r="N116" s="25" t="str">
        <f ca="1">IF(
   $B$8="Overall Alert",IF(
      'Compound Alert'!V185 &gt;= 7, "HIGH",IF(
         'Compound Alert'!V185 &gt;= 5, "MED","LOW")), IF(
            $B$8="Underlying Vulnerability", IF(
               'Compound Alert'!AC185 &gt;= 10, "HIGH",IF(
                  'Compound Alert'!AC185 &gt;= 7, "MED","LOW")),IF(
                     $B$8="Emerging Threat", IF(
                        'Compound Alert'!AJ185 &gt;= 10, "HIGH",IF(
                            'Compound Alert'!AJ185 &gt;= 7, "MED","LOW")))))</f>
        <v>MED</v>
      </c>
      <c r="O116" s="25" t="str">
        <f ca="1">IF(
   $B$8="Overall Alert",IF(
      'Compound Alert'!W185 &gt;= 7, "HIGH",IF(
         'Compound Alert'!W185 &gt;= 5, "MED","LOW")), IF(
            $B$8="Underlying Vulnerability", IF(
               'Compound Alert'!AD185 &gt;= 10, "HIGH",IF(
                  'Compound Alert'!AD185 &gt;= 7, "MED","LOW")),IF(
                     $B$8="Emerging Threat", IF(
                        'Compound Alert'!AK185 &gt;= 10, "HIGH",IF(
                            'Compound Alert'!AK185 &gt;= 7, "MED","LOW")))))</f>
        <v>LOW</v>
      </c>
      <c r="P116" s="25"/>
      <c r="Q116" s="26"/>
      <c r="R116" s="26"/>
      <c r="S116" s="21"/>
      <c r="T116" s="21"/>
      <c r="U116" s="21"/>
      <c r="V116" s="21"/>
      <c r="W116" s="21"/>
      <c r="X116" s="21"/>
      <c r="Y116" s="27"/>
      <c r="Z116" s="27"/>
      <c r="AA116" s="27"/>
      <c r="AB116" s="27"/>
      <c r="AC116" s="27"/>
      <c r="AD116" s="27"/>
      <c r="AE116" s="27"/>
      <c r="AF116" s="27"/>
      <c r="AJ116" s="21"/>
      <c r="AK116" s="21"/>
      <c r="AL116" s="21"/>
      <c r="AM116" s="21"/>
      <c r="AN116" s="21"/>
      <c r="AO116" s="21"/>
      <c r="AP116" s="21"/>
      <c r="AQ116" s="21"/>
      <c r="AR116" s="21"/>
      <c r="AS116" s="21"/>
      <c r="AT116" s="21"/>
      <c r="AU116" s="21"/>
      <c r="AV116" s="21"/>
      <c r="AW116" s="21"/>
      <c r="AX116" s="21"/>
    </row>
    <row r="117" spans="1:50" x14ac:dyDescent="0.2">
      <c r="A117" s="63">
        <v>76</v>
      </c>
      <c r="B117" s="20" t="str">
        <f>'Compound Alert'!B72</f>
        <v>Micronesia, Fed. Sts.</v>
      </c>
      <c r="C117" s="20" t="str">
        <f>'Compound Alert'!C72</f>
        <v>FSM</v>
      </c>
      <c r="D117" s="20" t="str">
        <f>'Compound Alert'!D72</f>
        <v>EAS           East Asia &amp; Pacific</v>
      </c>
      <c r="E117" s="20" t="str">
        <f>'Compound Alert'!E72</f>
        <v>IDA</v>
      </c>
      <c r="F117" s="217">
        <f ca="1">'Compound Alert'!F72</f>
        <v>67</v>
      </c>
      <c r="G117" s="22">
        <f ca="1">IF($B$8="Overall Alert",'Compound Alert'!G72,IF($B$8="Underlying Vulnerability",'Compound Alert'!J72,IF($B$8="Emerging Threat",'Compound Alert'!M72)))</f>
        <v>0</v>
      </c>
      <c r="H117" s="23">
        <f ca="1">IF($B$8="Overall Alert",'Compound Alert'!H72,IF($B$8="Underlying Vulnerability",'Compound Alert'!K72,IF($B$8="Emerging Threat",'Compound Alert'!N72)))</f>
        <v>0</v>
      </c>
      <c r="I117" s="50">
        <f ca="1">ROUNDDOWN(G117,0)</f>
        <v>0</v>
      </c>
      <c r="J117" s="25" t="str">
        <f ca="1">IF(
   $B$8="Overall Alert",IF(
      'Compound Alert'!R72 &gt;= 7, "HIGH",IF(
         'Compound Alert'!R72 &gt;= 5, "MED","LOW")), IF(
            $B$8="Underlying Vulnerability", IF(
               'Compound Alert'!Y72 &gt;= 10, "HIGH",IF(
                  'Compound Alert'!Y72 &gt;= 7, "MED","LOW")),IF(
                     $B$8="Emerging Threat", IF(
                        'Compound Alert'!AF72 &gt;= 10, "HIGH",IF(
                            'Compound Alert'!AF72 &gt;= 7, "MED","LOW")))))</f>
        <v>LOW</v>
      </c>
      <c r="K117" s="25" t="e">
        <f ca="1">IF(
   $B$8="Overall Alert",IF(
      'Compound Alert'!S72 &gt;= 7, "HIGH",IF(
         'Compound Alert'!S72 &gt;= 5, "MED","LOW")), IF(
            $B$8="Underlying Vulnerability", IF(
               'Compound Alert'!Z72 &gt;= 10, "HIGH",IF(
                  'Compound Alert'!Z72 &gt;= 7, "MED","LOW")),IF(
                     $B$8="Emerging Threat", IF(
                        'Compound Alert'!AG72 &gt;= 10, "HIGH",IF(
                            'Compound Alert'!AG72 &gt;= 7, "MED","LOW")))))</f>
        <v>#N/A</v>
      </c>
      <c r="L117" s="25" t="e">
        <f ca="1">IF(
   $B$8="Overall Alert",IF(
      'Compound Alert'!T72 &gt;= 7, "HIGH",IF(
         'Compound Alert'!T72 &gt;= 5, "MED","LOW")), IF(
            $B$8="Underlying Vulnerability", IF(
               'Compound Alert'!AA72 &gt;= 10, "HIGH",IF(
                  'Compound Alert'!AA72 &gt;= 7, "MED","LOW")),IF(
                     $B$8="Emerging Threat", IF(
                        'Compound Alert'!AH72 &gt;= 10, "HIGH",IF(
                            'Compound Alert'!AH72 &gt;= 7, "MED","LOW")))))</f>
        <v>#N/A</v>
      </c>
      <c r="M117" s="25" t="str">
        <f ca="1">IF(
   $B$8="Overall Alert",IF(
      'Compound Alert'!U72 &gt;= 7, "HIGH",IF(
         'Compound Alert'!U72 &gt;= 5, "MED","LOW")), IF(
            $B$8="Underlying Vulnerability", IF(
               'Compound Alert'!AB72 &gt;= 10, "HIGH",IF(
                  'Compound Alert'!AB72 &gt;= 7, "MED","LOW")),IF(
                     $B$8="Emerging Threat", IF(
                        'Compound Alert'!AI72 &gt;= 10, "HIGH",IF(
                            'Compound Alert'!AI72 &gt;= 7, "MED","LOW")))))</f>
        <v>LOW</v>
      </c>
      <c r="N117" s="25" t="str">
        <f ca="1">IF(
   $B$8="Overall Alert",IF(
      'Compound Alert'!V72 &gt;= 7, "HIGH",IF(
         'Compound Alert'!V72 &gt;= 5, "MED","LOW")), IF(
            $B$8="Underlying Vulnerability", IF(
               'Compound Alert'!AC72 &gt;= 10, "HIGH",IF(
                  'Compound Alert'!AC72 &gt;= 7, "MED","LOW")),IF(
                     $B$8="Emerging Threat", IF(
                        'Compound Alert'!AJ72 &gt;= 10, "HIGH",IF(
                            'Compound Alert'!AJ72 &gt;= 7, "MED","LOW")))))</f>
        <v>LOW</v>
      </c>
      <c r="O117" s="25" t="str">
        <f ca="1">IF(
   $B$8="Overall Alert",IF(
      'Compound Alert'!W72 &gt;= 7, "HIGH",IF(
         'Compound Alert'!W72 &gt;= 5, "MED","LOW")), IF(
            $B$8="Underlying Vulnerability", IF(
               'Compound Alert'!AD72 &gt;= 10, "HIGH",IF(
                  'Compound Alert'!AD72 &gt;= 7, "MED","LOW")),IF(
                     $B$8="Emerging Threat", IF(
                        'Compound Alert'!AK72 &gt;= 10, "HIGH",IF(
                            'Compound Alert'!AK72 &gt;= 7, "MED","LOW")))))</f>
        <v>LOW</v>
      </c>
      <c r="P117" s="25"/>
      <c r="Q117" s="26"/>
      <c r="R117" s="26"/>
      <c r="S117" s="21"/>
      <c r="T117" s="21"/>
      <c r="U117" s="21"/>
      <c r="V117" s="21"/>
      <c r="W117" s="21"/>
      <c r="X117" s="21"/>
      <c r="Y117" s="27"/>
      <c r="Z117" s="27"/>
      <c r="AA117" s="27"/>
      <c r="AB117" s="27"/>
      <c r="AC117" s="27"/>
      <c r="AD117" s="27"/>
      <c r="AE117" s="27"/>
      <c r="AF117" s="27"/>
      <c r="AJ117" s="21"/>
      <c r="AK117" s="21"/>
      <c r="AL117" s="21"/>
      <c r="AM117" s="21"/>
      <c r="AN117" s="21"/>
      <c r="AO117" s="21"/>
      <c r="AP117" s="21"/>
      <c r="AQ117" s="21"/>
      <c r="AR117" s="21"/>
      <c r="AS117" s="21"/>
      <c r="AT117" s="21"/>
      <c r="AU117" s="21"/>
      <c r="AV117" s="21"/>
      <c r="AW117" s="21"/>
      <c r="AX117" s="21"/>
    </row>
    <row r="118" spans="1:50" x14ac:dyDescent="0.2">
      <c r="A118" s="63">
        <v>77</v>
      </c>
      <c r="B118" s="20" t="str">
        <f>'Compound Alert'!B179</f>
        <v>El Salvador</v>
      </c>
      <c r="C118" s="20" t="str">
        <f>'Compound Alert'!C179</f>
        <v>SLV</v>
      </c>
      <c r="D118" s="20" t="str">
        <f>'Compound Alert'!D179</f>
        <v>LCN           Latin America &amp; Caribbean</v>
      </c>
      <c r="E118" s="20" t="str">
        <f>'Compound Alert'!E179</f>
        <v>IBRD</v>
      </c>
      <c r="F118" s="217">
        <f ca="1">'Compound Alert'!F179</f>
        <v>174</v>
      </c>
      <c r="G118" s="22">
        <f ca="1">IF($B$8="Overall Alert",'Compound Alert'!G179,IF($B$8="Underlying Vulnerability",'Compound Alert'!J179,IF($B$8="Emerging Threat",'Compound Alert'!M179)))</f>
        <v>1</v>
      </c>
      <c r="H118" s="23">
        <f ca="1">IF($B$8="Overall Alert",'Compound Alert'!H179,IF($B$8="Underlying Vulnerability",'Compound Alert'!K179,IF($B$8="Emerging Threat",'Compound Alert'!N179)))</f>
        <v>1</v>
      </c>
      <c r="I118" s="50">
        <f ca="1">ROUNDDOWN(G118,0)</f>
        <v>1</v>
      </c>
      <c r="J118" s="25" t="str">
        <f ca="1">IF(
   $B$8="Overall Alert",IF(
      'Compound Alert'!R179 &gt;= 7, "HIGH",IF(
         'Compound Alert'!R179 &gt;= 5, "MED","LOW")), IF(
            $B$8="Underlying Vulnerability", IF(
               'Compound Alert'!Y179 &gt;= 10, "HIGH",IF(
                  'Compound Alert'!Y179 &gt;= 7, "MED","LOW")),IF(
                     $B$8="Emerging Threat", IF(
                        'Compound Alert'!AF179 &gt;= 10, "HIGH",IF(
                            'Compound Alert'!AF179 &gt;= 7, "MED","LOW")))))</f>
        <v>LOW</v>
      </c>
      <c r="K118" s="25" t="str">
        <f ca="1">IF(
   $B$8="Overall Alert",IF(
      'Compound Alert'!S179 &gt;= 7, "HIGH",IF(
         'Compound Alert'!S179 &gt;= 5, "MED","LOW")), IF(
            $B$8="Underlying Vulnerability", IF(
               'Compound Alert'!Z179 &gt;= 10, "HIGH",IF(
                  'Compound Alert'!Z179 &gt;= 7, "MED","LOW")),IF(
                     $B$8="Emerging Threat", IF(
                        'Compound Alert'!AG179 &gt;= 10, "HIGH",IF(
                            'Compound Alert'!AG179 &gt;= 7, "MED","LOW")))))</f>
        <v>LOW</v>
      </c>
      <c r="L118" s="25" t="str">
        <f ca="1">IF(
   $B$8="Overall Alert",IF(
      'Compound Alert'!T179 &gt;= 7, "HIGH",IF(
         'Compound Alert'!T179 &gt;= 5, "MED","LOW")), IF(
            $B$8="Underlying Vulnerability", IF(
               'Compound Alert'!AA179 &gt;= 10, "HIGH",IF(
                  'Compound Alert'!AA179 &gt;= 7, "MED","LOW")),IF(
                     $B$8="Emerging Threat", IF(
                        'Compound Alert'!AH179 &gt;= 10, "HIGH",IF(
                            'Compound Alert'!AH179 &gt;= 7, "MED","LOW")))))</f>
        <v>LOW</v>
      </c>
      <c r="M118" s="25" t="str">
        <f ca="1">IF(
   $B$8="Overall Alert",IF(
      'Compound Alert'!U179 &gt;= 7, "HIGH",IF(
         'Compound Alert'!U179 &gt;= 5, "MED","LOW")), IF(
            $B$8="Underlying Vulnerability", IF(
               'Compound Alert'!AB179 &gt;= 10, "HIGH",IF(
                  'Compound Alert'!AB179 &gt;= 7, "MED","LOW")),IF(
                     $B$8="Emerging Threat", IF(
                        'Compound Alert'!AI179 &gt;= 10, "HIGH",IF(
                            'Compound Alert'!AI179 &gt;= 7, "MED","LOW")))))</f>
        <v>LOW</v>
      </c>
      <c r="N118" s="25" t="str">
        <f ca="1">IF(
   $B$8="Overall Alert",IF(
      'Compound Alert'!V179 &gt;= 7, "HIGH",IF(
         'Compound Alert'!V179 &gt;= 5, "MED","LOW")), IF(
            $B$8="Underlying Vulnerability", IF(
               'Compound Alert'!AC179 &gt;= 10, "HIGH",IF(
                  'Compound Alert'!AC179 &gt;= 7, "MED","LOW")),IF(
                     $B$8="Emerging Threat", IF(
                        'Compound Alert'!AJ179 &gt;= 10, "HIGH",IF(
                            'Compound Alert'!AJ179 &gt;= 7, "MED","LOW")))))</f>
        <v>HIGH</v>
      </c>
      <c r="O118" s="25" t="str">
        <f ca="1">IF(
   $B$8="Overall Alert",IF(
      'Compound Alert'!W179 &gt;= 7, "HIGH",IF(
         'Compound Alert'!W179 &gt;= 5, "MED","LOW")), IF(
            $B$8="Underlying Vulnerability", IF(
               'Compound Alert'!AD179 &gt;= 10, "HIGH",IF(
                  'Compound Alert'!AD179 &gt;= 7, "MED","LOW")),IF(
                     $B$8="Emerging Threat", IF(
                        'Compound Alert'!AK179 &gt;= 10, "HIGH",IF(
                            'Compound Alert'!AK179 &gt;= 7, "MED","LOW")))))</f>
        <v>LOW</v>
      </c>
      <c r="P118" s="25"/>
      <c r="Q118" s="26"/>
      <c r="R118" s="26"/>
      <c r="S118" s="21"/>
      <c r="T118" s="21"/>
      <c r="U118" s="21"/>
      <c r="V118" s="21"/>
      <c r="W118" s="21"/>
      <c r="X118" s="21"/>
      <c r="Y118" s="27"/>
      <c r="Z118" s="27"/>
      <c r="AA118" s="27"/>
      <c r="AB118" s="27"/>
      <c r="AC118" s="27"/>
      <c r="AD118" s="27"/>
      <c r="AE118" s="27"/>
      <c r="AF118" s="27"/>
      <c r="AJ118" s="21"/>
      <c r="AK118" s="21"/>
      <c r="AL118" s="21"/>
      <c r="AM118" s="21"/>
      <c r="AN118" s="21"/>
      <c r="AO118" s="21"/>
      <c r="AP118" s="21"/>
      <c r="AQ118" s="21"/>
      <c r="AR118" s="21"/>
      <c r="AS118" s="21"/>
      <c r="AT118" s="21"/>
      <c r="AU118" s="21"/>
      <c r="AV118" s="21"/>
      <c r="AW118" s="21"/>
      <c r="AX118" s="21"/>
    </row>
    <row r="119" spans="1:50" x14ac:dyDescent="0.2">
      <c r="A119" s="63">
        <v>78</v>
      </c>
      <c r="B119" s="20" t="str">
        <f>'Compound Alert'!B177</f>
        <v>Solomon Islands</v>
      </c>
      <c r="C119" s="20" t="str">
        <f>'Compound Alert'!C177</f>
        <v>SLB</v>
      </c>
      <c r="D119" s="20" t="str">
        <f>'Compound Alert'!D177</f>
        <v>EAS           East Asia &amp; Pacific</v>
      </c>
      <c r="E119" s="20" t="str">
        <f>'Compound Alert'!E177</f>
        <v>IDA</v>
      </c>
      <c r="F119" s="217">
        <f ca="1">'Compound Alert'!F177</f>
        <v>172</v>
      </c>
      <c r="G119" s="22">
        <f ca="1">IF($B$8="Overall Alert",'Compound Alert'!G177,IF($B$8="Underlying Vulnerability",'Compound Alert'!J177,IF($B$8="Emerging Threat",'Compound Alert'!M177)))</f>
        <v>1</v>
      </c>
      <c r="H119" s="23">
        <f ca="1">IF($B$8="Overall Alert",'Compound Alert'!H177,IF($B$8="Underlying Vulnerability",'Compound Alert'!K177,IF($B$8="Emerging Threat",'Compound Alert'!N177)))</f>
        <v>1</v>
      </c>
      <c r="I119" s="50">
        <f ca="1">ROUNDDOWN(G119,0)</f>
        <v>1</v>
      </c>
      <c r="J119" s="25" t="str">
        <f ca="1">IF(
   $B$8="Overall Alert",IF(
      'Compound Alert'!R177 &gt;= 7, "HIGH",IF(
         'Compound Alert'!R177 &gt;= 5, "MED","LOW")), IF(
            $B$8="Underlying Vulnerability", IF(
               'Compound Alert'!Y177 &gt;= 10, "HIGH",IF(
                  'Compound Alert'!Y177 &gt;= 7, "MED","LOW")),IF(
                     $B$8="Emerging Threat", IF(
                        'Compound Alert'!AF177 &gt;= 10, "HIGH",IF(
                            'Compound Alert'!AF177 &gt;= 7, "MED","LOW")))))</f>
        <v>LOW</v>
      </c>
      <c r="K119" s="25" t="str">
        <f ca="1">IF(
   $B$8="Overall Alert",IF(
      'Compound Alert'!S177 &gt;= 7, "HIGH",IF(
         'Compound Alert'!S177 &gt;= 5, "MED","LOW")), IF(
            $B$8="Underlying Vulnerability", IF(
               'Compound Alert'!Z177 &gt;= 10, "HIGH",IF(
                  'Compound Alert'!Z177 &gt;= 7, "MED","LOW")),IF(
                     $B$8="Emerging Threat", IF(
                        'Compound Alert'!AG177 &gt;= 10, "HIGH",IF(
                            'Compound Alert'!AG177 &gt;= 7, "MED","LOW")))))</f>
        <v>LOW</v>
      </c>
      <c r="L119" s="25" t="e">
        <f ca="1">IF(
   $B$8="Overall Alert",IF(
      'Compound Alert'!T177 &gt;= 7, "HIGH",IF(
         'Compound Alert'!T177 &gt;= 5, "MED","LOW")), IF(
            $B$8="Underlying Vulnerability", IF(
               'Compound Alert'!AA177 &gt;= 10, "HIGH",IF(
                  'Compound Alert'!AA177 &gt;= 7, "MED","LOW")),IF(
                     $B$8="Emerging Threat", IF(
                        'Compound Alert'!AH177 &gt;= 10, "HIGH",IF(
                            'Compound Alert'!AH177 &gt;= 7, "MED","LOW")))))</f>
        <v>#N/A</v>
      </c>
      <c r="M119" s="25" t="str">
        <f ca="1">IF(
   $B$8="Overall Alert",IF(
      'Compound Alert'!U177 &gt;= 7, "HIGH",IF(
         'Compound Alert'!U177 &gt;= 5, "MED","LOW")), IF(
            $B$8="Underlying Vulnerability", IF(
               'Compound Alert'!AB177 &gt;= 10, "HIGH",IF(
                  'Compound Alert'!AB177 &gt;= 7, "MED","LOW")),IF(
                     $B$8="Emerging Threat", IF(
                        'Compound Alert'!AI177 &gt;= 10, "HIGH",IF(
                            'Compound Alert'!AI177 &gt;= 7, "MED","LOW")))))</f>
        <v>LOW</v>
      </c>
      <c r="N119" s="25" t="str">
        <f ca="1">IF(
   $B$8="Overall Alert",IF(
      'Compound Alert'!V177 &gt;= 7, "HIGH",IF(
         'Compound Alert'!V177 &gt;= 5, "MED","LOW")), IF(
            $B$8="Underlying Vulnerability", IF(
               'Compound Alert'!AC177 &gt;= 10, "HIGH",IF(
                  'Compound Alert'!AC177 &gt;= 7, "MED","LOW")),IF(
                     $B$8="Emerging Threat", IF(
                        'Compound Alert'!AJ177 &gt;= 10, "HIGH",IF(
                            'Compound Alert'!AJ177 &gt;= 7, "MED","LOW")))))</f>
        <v>HIGH</v>
      </c>
      <c r="O119" s="25" t="str">
        <f ca="1">IF(
   $B$8="Overall Alert",IF(
      'Compound Alert'!W177 &gt;= 7, "HIGH",IF(
         'Compound Alert'!W177 &gt;= 5, "MED","LOW")), IF(
            $B$8="Underlying Vulnerability", IF(
               'Compound Alert'!AD177 &gt;= 10, "HIGH",IF(
                  'Compound Alert'!AD177 &gt;= 7, "MED","LOW")),IF(
                     $B$8="Emerging Threat", IF(
                        'Compound Alert'!AK177 &gt;= 10, "HIGH",IF(
                            'Compound Alert'!AK177 &gt;= 7, "MED","LOW")))))</f>
        <v>LOW</v>
      </c>
      <c r="P119" s="25"/>
      <c r="Q119" s="26"/>
      <c r="R119" s="26"/>
      <c r="S119" s="21"/>
      <c r="T119" s="21"/>
      <c r="U119" s="21"/>
      <c r="V119" s="21"/>
      <c r="W119" s="21"/>
      <c r="X119" s="21"/>
      <c r="Y119" s="27"/>
      <c r="Z119" s="27"/>
      <c r="AA119" s="27"/>
      <c r="AB119" s="27"/>
      <c r="AC119" s="27"/>
      <c r="AD119" s="27"/>
      <c r="AE119" s="27"/>
      <c r="AF119" s="27"/>
      <c r="AJ119" s="21"/>
      <c r="AK119" s="21"/>
      <c r="AL119" s="21"/>
      <c r="AM119" s="21"/>
      <c r="AN119" s="21"/>
      <c r="AO119" s="21"/>
      <c r="AP119" s="21"/>
      <c r="AQ119" s="21"/>
      <c r="AR119" s="21"/>
      <c r="AS119" s="21"/>
      <c r="AT119" s="21"/>
      <c r="AU119" s="21"/>
      <c r="AV119" s="21"/>
      <c r="AW119" s="21"/>
      <c r="AX119" s="21"/>
    </row>
    <row r="120" spans="1:50" x14ac:dyDescent="0.2">
      <c r="A120" s="63">
        <v>79</v>
      </c>
      <c r="B120" s="20" t="str">
        <f>'Compound Alert'!B6</f>
        <v>Aruba</v>
      </c>
      <c r="C120" s="20" t="str">
        <f>'Compound Alert'!C6</f>
        <v>ABW</v>
      </c>
      <c r="D120" s="20" t="str">
        <f>'Compound Alert'!D6</f>
        <v>LCN           Latin America &amp; Caribbean</v>
      </c>
      <c r="E120" s="20" t="str">
        <f>'Compound Alert'!E6</f>
        <v>NA</v>
      </c>
      <c r="F120" s="217">
        <f ca="1">'Compound Alert'!F6</f>
        <v>1</v>
      </c>
      <c r="G120" s="22">
        <f ca="1">IF($B$8="Overall Alert",'Compound Alert'!G6,IF($B$8="Underlying Vulnerability",'Compound Alert'!J6,IF($B$8="Emerging Threat",'Compound Alert'!M6)))</f>
        <v>0</v>
      </c>
      <c r="H120" s="23">
        <f ca="1">IF($B$8="Overall Alert",'Compound Alert'!H6,IF($B$8="Underlying Vulnerability",'Compound Alert'!K6,IF($B$8="Emerging Threat",'Compound Alert'!N6)))</f>
        <v>0</v>
      </c>
      <c r="I120" s="50">
        <f ca="1">ROUNDDOWN(G120,0)</f>
        <v>0</v>
      </c>
      <c r="J120" s="25" t="str">
        <f ca="1">IF(
   $B$8="Overall Alert",IF(
      'Compound Alert'!R6 &gt;= 7, "HIGH",IF(
         'Compound Alert'!R6 &gt;= 5, "MED","LOW")), IF(
            $B$8="Underlying Vulnerability", IF(
               'Compound Alert'!Y6 &gt;= 10, "HIGH",IF(
                  'Compound Alert'!Y6 &gt;= 7, "MED","LOW")),IF(
                     $B$8="Emerging Threat", IF(
                        'Compound Alert'!AF6 &gt;= 10, "HIGH",IF(
                            'Compound Alert'!AF6 &gt;= 7, "MED","LOW")))))</f>
        <v>LOW</v>
      </c>
      <c r="K120" s="25" t="e">
        <f ca="1">IF(
   $B$8="Overall Alert",IF(
      'Compound Alert'!S6 &gt;= 7, "HIGH",IF(
         'Compound Alert'!S6 &gt;= 5, "MED","LOW")), IF(
            $B$8="Underlying Vulnerability", IF(
               'Compound Alert'!Z6 &gt;= 10, "HIGH",IF(
                  'Compound Alert'!Z6 &gt;= 7, "MED","LOW")),IF(
                     $B$8="Emerging Threat", IF(
                        'Compound Alert'!AG6 &gt;= 10, "HIGH",IF(
                            'Compound Alert'!AG6 &gt;= 7, "MED","LOW")))))</f>
        <v>#N/A</v>
      </c>
      <c r="L120" s="25" t="str">
        <f ca="1">IF(
   $B$8="Overall Alert",IF(
      'Compound Alert'!T6 &gt;= 7, "HIGH",IF(
         'Compound Alert'!T6 &gt;= 5, "MED","LOW")), IF(
            $B$8="Underlying Vulnerability", IF(
               'Compound Alert'!AA6 &gt;= 10, "HIGH",IF(
                  'Compound Alert'!AA6 &gt;= 7, "MED","LOW")),IF(
                     $B$8="Emerging Threat", IF(
                        'Compound Alert'!AH6 &gt;= 10, "HIGH",IF(
                            'Compound Alert'!AH6 &gt;= 7, "MED","LOW")))))</f>
        <v>LOW</v>
      </c>
      <c r="M120" s="25" t="str">
        <f ca="1">IF(
   $B$8="Overall Alert",IF(
      'Compound Alert'!U6 &gt;= 7, "HIGH",IF(
         'Compound Alert'!U6 &gt;= 5, "MED","LOW")), IF(
            $B$8="Underlying Vulnerability", IF(
               'Compound Alert'!AB6 &gt;= 10, "HIGH",IF(
                  'Compound Alert'!AB6 &gt;= 7, "MED","LOW")),IF(
                     $B$8="Emerging Threat", IF(
                        'Compound Alert'!AI6 &gt;= 10, "HIGH",IF(
                            'Compound Alert'!AI6 &gt;= 7, "MED","LOW")))))</f>
        <v>LOW</v>
      </c>
      <c r="N120" s="25" t="str">
        <f ca="1">IF(
   $B$8="Overall Alert",IF(
      'Compound Alert'!V6 &gt;= 7, "HIGH",IF(
         'Compound Alert'!V6 &gt;= 5, "MED","LOW")), IF(
            $B$8="Underlying Vulnerability", IF(
               'Compound Alert'!AC6 &gt;= 10, "HIGH",IF(
                  'Compound Alert'!AC6 &gt;= 7, "MED","LOW")),IF(
                     $B$8="Emerging Threat", IF(
                        'Compound Alert'!AJ6 &gt;= 10, "HIGH",IF(
                            'Compound Alert'!AJ6 &gt;= 7, "MED","LOW")))))</f>
        <v>LOW</v>
      </c>
      <c r="O120" s="25" t="str">
        <f ca="1">IF(
   $B$8="Overall Alert",IF(
      'Compound Alert'!W6 &gt;= 7, "HIGH",IF(
         'Compound Alert'!W6 &gt;= 5, "MED","LOW")), IF(
            $B$8="Underlying Vulnerability", IF(
               'Compound Alert'!AD6 &gt;= 10, "HIGH",IF(
                  'Compound Alert'!AD6 &gt;= 7, "MED","LOW")),IF(
                     $B$8="Emerging Threat", IF(
                        'Compound Alert'!AK6 &gt;= 10, "HIGH",IF(
                            'Compound Alert'!AK6 &gt;= 7, "MED","LOW")))))</f>
        <v>LOW</v>
      </c>
      <c r="P120" s="25"/>
      <c r="Q120" s="26"/>
      <c r="R120" s="26"/>
      <c r="S120" s="21"/>
      <c r="T120" s="21"/>
      <c r="U120" s="21"/>
      <c r="V120" s="21"/>
      <c r="W120" s="21"/>
      <c r="X120" s="21"/>
      <c r="Y120" s="27"/>
      <c r="Z120" s="27"/>
      <c r="AA120" s="27"/>
      <c r="AB120" s="27"/>
      <c r="AC120" s="27"/>
      <c r="AD120" s="27"/>
      <c r="AE120" s="27"/>
      <c r="AF120" s="27"/>
      <c r="AJ120" s="21"/>
      <c r="AK120" s="21"/>
      <c r="AL120" s="21"/>
      <c r="AM120" s="21"/>
      <c r="AN120" s="21"/>
      <c r="AO120" s="21"/>
      <c r="AP120" s="21"/>
      <c r="AQ120" s="21"/>
      <c r="AR120" s="21"/>
      <c r="AS120" s="21"/>
      <c r="AT120" s="21"/>
      <c r="AU120" s="21"/>
      <c r="AV120" s="21"/>
      <c r="AW120" s="21"/>
      <c r="AX120" s="21"/>
    </row>
    <row r="121" spans="1:50" x14ac:dyDescent="0.2">
      <c r="A121" s="63">
        <v>80</v>
      </c>
      <c r="B121" s="20" t="str">
        <f>'Compound Alert'!B51</f>
        <v>Cuba</v>
      </c>
      <c r="C121" s="20" t="str">
        <f>'Compound Alert'!C51</f>
        <v>CUB</v>
      </c>
      <c r="D121" s="20" t="str">
        <f>'Compound Alert'!D51</f>
        <v>LCN           Latin America &amp; Caribbean</v>
      </c>
      <c r="E121" s="20" t="str">
        <f>'Compound Alert'!E51</f>
        <v>NA</v>
      </c>
      <c r="F121" s="217">
        <f ca="1">'Compound Alert'!F51</f>
        <v>46</v>
      </c>
      <c r="G121" s="22">
        <f ca="1">IF($B$8="Overall Alert",'Compound Alert'!G51,IF($B$8="Underlying Vulnerability",'Compound Alert'!J51,IF($B$8="Emerging Threat",'Compound Alert'!M51)))</f>
        <v>1</v>
      </c>
      <c r="H121" s="23">
        <f ca="1">IF($B$8="Overall Alert",'Compound Alert'!H51,IF($B$8="Underlying Vulnerability",'Compound Alert'!K51,IF($B$8="Emerging Threat",'Compound Alert'!N51)))</f>
        <v>1</v>
      </c>
      <c r="I121" s="50">
        <f ca="1">ROUNDDOWN(G121,0)</f>
        <v>1</v>
      </c>
      <c r="J121" s="25" t="str">
        <f ca="1">IF(
   $B$8="Overall Alert",IF(
      'Compound Alert'!R51 &gt;= 7, "HIGH",IF(
         'Compound Alert'!R51 &gt;= 5, "MED","LOW")), IF(
            $B$8="Underlying Vulnerability", IF(
               'Compound Alert'!Y51 &gt;= 10, "HIGH",IF(
                  'Compound Alert'!Y51 &gt;= 7, "MED","LOW")),IF(
                     $B$8="Emerging Threat", IF(
                        'Compound Alert'!AF51 &gt;= 10, "HIGH",IF(
                            'Compound Alert'!AF51 &gt;= 7, "MED","LOW")))))</f>
        <v>LOW</v>
      </c>
      <c r="K121" s="25" t="str">
        <f ca="1">IF(
   $B$8="Overall Alert",IF(
      'Compound Alert'!S51 &gt;= 7, "HIGH",IF(
         'Compound Alert'!S51 &gt;= 5, "MED","LOW")), IF(
            $B$8="Underlying Vulnerability", IF(
               'Compound Alert'!Z51 &gt;= 10, "HIGH",IF(
                  'Compound Alert'!Z51 &gt;= 7, "MED","LOW")),IF(
                     $B$8="Emerging Threat", IF(
                        'Compound Alert'!AG51 &gt;= 10, "HIGH",IF(
                            'Compound Alert'!AG51 &gt;= 7, "MED","LOW")))))</f>
        <v>LOW</v>
      </c>
      <c r="L121" s="25" t="str">
        <f ca="1">IF(
   $B$8="Overall Alert",IF(
      'Compound Alert'!T51 &gt;= 7, "HIGH",IF(
         'Compound Alert'!T51 &gt;= 5, "MED","LOW")), IF(
            $B$8="Underlying Vulnerability", IF(
               'Compound Alert'!AA51 &gt;= 10, "HIGH",IF(
                  'Compound Alert'!AA51 &gt;= 7, "MED","LOW")),IF(
                     $B$8="Emerging Threat", IF(
                        'Compound Alert'!AH51 &gt;= 10, "HIGH",IF(
                            'Compound Alert'!AH51 &gt;= 7, "MED","LOW")))))</f>
        <v>HIGH</v>
      </c>
      <c r="M121" s="25" t="str">
        <f ca="1">IF(
   $B$8="Overall Alert",IF(
      'Compound Alert'!U51 &gt;= 7, "HIGH",IF(
         'Compound Alert'!U51 &gt;= 5, "MED","LOW")), IF(
            $B$8="Underlying Vulnerability", IF(
               'Compound Alert'!AB51 &gt;= 10, "HIGH",IF(
                  'Compound Alert'!AB51 &gt;= 7, "MED","LOW")),IF(
                     $B$8="Emerging Threat", IF(
                        'Compound Alert'!AI51 &gt;= 10, "HIGH",IF(
                            'Compound Alert'!AI51 &gt;= 7, "MED","LOW")))))</f>
        <v>LOW</v>
      </c>
      <c r="N121" s="25" t="str">
        <f ca="1">IF(
   $B$8="Overall Alert",IF(
      'Compound Alert'!V51 &gt;= 7, "HIGH",IF(
         'Compound Alert'!V51 &gt;= 5, "MED","LOW")), IF(
            $B$8="Underlying Vulnerability", IF(
               'Compound Alert'!AC51 &gt;= 10, "HIGH",IF(
                  'Compound Alert'!AC51 &gt;= 7, "MED","LOW")),IF(
                     $B$8="Emerging Threat", IF(
                        'Compound Alert'!AJ51 &gt;= 10, "HIGH",IF(
                            'Compound Alert'!AJ51 &gt;= 7, "MED","LOW")))))</f>
        <v>LOW</v>
      </c>
      <c r="O121" s="25" t="str">
        <f ca="1">IF(
   $B$8="Overall Alert",IF(
      'Compound Alert'!W51 &gt;= 7, "HIGH",IF(
         'Compound Alert'!W51 &gt;= 5, "MED","LOW")), IF(
            $B$8="Underlying Vulnerability", IF(
               'Compound Alert'!AD51 &gt;= 10, "HIGH",IF(
                  'Compound Alert'!AD51 &gt;= 7, "MED","LOW")),IF(
                     $B$8="Emerging Threat", IF(
                        'Compound Alert'!AK51 &gt;= 10, "HIGH",IF(
                            'Compound Alert'!AK51 &gt;= 7, "MED","LOW")))))</f>
        <v>LOW</v>
      </c>
      <c r="P121" s="25"/>
      <c r="Q121" s="26"/>
      <c r="R121" s="26"/>
      <c r="S121" s="21"/>
      <c r="T121" s="21"/>
      <c r="U121" s="21"/>
      <c r="V121" s="21"/>
      <c r="W121" s="21"/>
      <c r="X121" s="21"/>
      <c r="Y121" s="27"/>
      <c r="Z121" s="27"/>
      <c r="AA121" s="27"/>
      <c r="AB121" s="27"/>
      <c r="AC121" s="27"/>
      <c r="AD121" s="27"/>
      <c r="AE121" s="27"/>
      <c r="AF121" s="27"/>
      <c r="AJ121" s="21"/>
      <c r="AK121" s="21"/>
      <c r="AL121" s="21"/>
      <c r="AM121" s="21"/>
      <c r="AN121" s="21"/>
      <c r="AO121" s="21"/>
      <c r="AP121" s="21"/>
      <c r="AQ121" s="21"/>
      <c r="AR121" s="21"/>
      <c r="AS121" s="21"/>
      <c r="AT121" s="21"/>
      <c r="AU121" s="21"/>
      <c r="AV121" s="21"/>
      <c r="AW121" s="21"/>
      <c r="AX121" s="21"/>
    </row>
    <row r="122" spans="1:50" x14ac:dyDescent="0.2">
      <c r="A122" s="63">
        <v>81</v>
      </c>
      <c r="B122" s="20" t="str">
        <f>'Compound Alert'!B198</f>
        <v>Turkmenistan</v>
      </c>
      <c r="C122" s="20" t="str">
        <f>'Compound Alert'!C198</f>
        <v>TKM</v>
      </c>
      <c r="D122" s="20" t="str">
        <f>'Compound Alert'!D198</f>
        <v>ECS           Europe &amp; Central Asia</v>
      </c>
      <c r="E122" s="20" t="str">
        <f>'Compound Alert'!E198</f>
        <v>IBRD</v>
      </c>
      <c r="F122" s="217">
        <f>'Compound Alert'!F198</f>
        <v>0</v>
      </c>
      <c r="G122" s="22">
        <f ca="1">IF($B$8="Overall Alert",'Compound Alert'!G198,IF($B$8="Underlying Vulnerability",'Compound Alert'!J198,IF($B$8="Emerging Threat",'Compound Alert'!M198)))</f>
        <v>1</v>
      </c>
      <c r="H122" s="23">
        <f ca="1">IF($B$8="Overall Alert",'Compound Alert'!H198,IF($B$8="Underlying Vulnerability",'Compound Alert'!K198,IF($B$8="Emerging Threat",'Compound Alert'!N198)))</f>
        <v>1</v>
      </c>
      <c r="I122" s="50">
        <f ca="1">ROUNDDOWN(G122,0)</f>
        <v>1</v>
      </c>
      <c r="J122" s="25" t="str">
        <f ca="1">IF(
   $B$8="Overall Alert",IF(
      'Compound Alert'!R198 &gt;= 7, "HIGH",IF(
         'Compound Alert'!R198 &gt;= 5, "MED","LOW")), IF(
            $B$8="Underlying Vulnerability", IF(
               'Compound Alert'!Y198 &gt;= 10, "HIGH",IF(
                  'Compound Alert'!Y198 &gt;= 7, "MED","LOW")),IF(
                     $B$8="Emerging Threat", IF(
                        'Compound Alert'!AF198 &gt;= 10, "HIGH",IF(
                            'Compound Alert'!AF198 &gt;= 7, "MED","LOW")))))</f>
        <v>LOW</v>
      </c>
      <c r="K122" s="25" t="str">
        <f ca="1">IF(
   $B$8="Overall Alert",IF(
      'Compound Alert'!S198 &gt;= 7, "HIGH",IF(
         'Compound Alert'!S198 &gt;= 5, "MED","LOW")), IF(
            $B$8="Underlying Vulnerability", IF(
               'Compound Alert'!Z198 &gt;= 10, "HIGH",IF(
                  'Compound Alert'!Z198 &gt;= 7, "MED","LOW")),IF(
                     $B$8="Emerging Threat", IF(
                        'Compound Alert'!AG198 &gt;= 10, "HIGH",IF(
                            'Compound Alert'!AG198 &gt;= 7, "MED","LOW")))))</f>
        <v>LOW</v>
      </c>
      <c r="L122" s="25" t="str">
        <f ca="1">IF(
   $B$8="Overall Alert",IF(
      'Compound Alert'!T198 &gt;= 7, "HIGH",IF(
         'Compound Alert'!T198 &gt;= 5, "MED","LOW")), IF(
            $B$8="Underlying Vulnerability", IF(
               'Compound Alert'!AA198 &gt;= 10, "HIGH",IF(
                  'Compound Alert'!AA198 &gt;= 7, "MED","LOW")),IF(
                     $B$8="Emerging Threat", IF(
                        'Compound Alert'!AH198 &gt;= 10, "HIGH",IF(
                            'Compound Alert'!AH198 &gt;= 7, "MED","LOW")))))</f>
        <v>MED</v>
      </c>
      <c r="M122" s="25" t="str">
        <f ca="1">IF(
   $B$8="Overall Alert",IF(
      'Compound Alert'!U198 &gt;= 7, "HIGH",IF(
         'Compound Alert'!U198 &gt;= 5, "MED","LOW")), IF(
            $B$8="Underlying Vulnerability", IF(
               'Compound Alert'!AB198 &gt;= 10, "HIGH",IF(
                  'Compound Alert'!AB198 &gt;= 7, "MED","LOW")),IF(
                     $B$8="Emerging Threat", IF(
                        'Compound Alert'!AI198 &gt;= 10, "HIGH",IF(
                            'Compound Alert'!AI198 &gt;= 7, "MED","LOW")))))</f>
        <v>LOW</v>
      </c>
      <c r="N122" s="25" t="str">
        <f ca="1">IF(
   $B$8="Overall Alert",IF(
      'Compound Alert'!V198 &gt;= 7, "HIGH",IF(
         'Compound Alert'!V198 &gt;= 5, "MED","LOW")), IF(
            $B$8="Underlying Vulnerability", IF(
               'Compound Alert'!AC198 &gt;= 10, "HIGH",IF(
                  'Compound Alert'!AC198 &gt;= 7, "MED","LOW")),IF(
                     $B$8="Emerging Threat", IF(
                        'Compound Alert'!AJ198 &gt;= 10, "HIGH",IF(
                            'Compound Alert'!AJ198 &gt;= 7, "MED","LOW")))))</f>
        <v>MED</v>
      </c>
      <c r="O122" s="25" t="str">
        <f ca="1">IF(
   $B$8="Overall Alert",IF(
      'Compound Alert'!W198 &gt;= 7, "HIGH",IF(
         'Compound Alert'!W198 &gt;= 5, "MED","LOW")), IF(
            $B$8="Underlying Vulnerability", IF(
               'Compound Alert'!AD198 &gt;= 10, "HIGH",IF(
                  'Compound Alert'!AD198 &gt;= 7, "MED","LOW")),IF(
                     $B$8="Emerging Threat", IF(
                        'Compound Alert'!AK198 &gt;= 10, "HIGH",IF(
                            'Compound Alert'!AK198 &gt;= 7, "MED","LOW")))))</f>
        <v>LOW</v>
      </c>
      <c r="P122" s="25"/>
      <c r="Q122" s="26"/>
      <c r="R122" s="26"/>
      <c r="S122" s="21"/>
      <c r="T122" s="21"/>
      <c r="U122" s="21"/>
      <c r="V122" s="21"/>
      <c r="W122" s="21"/>
      <c r="X122" s="21"/>
      <c r="Y122" s="27"/>
      <c r="Z122" s="27"/>
      <c r="AA122" s="27"/>
      <c r="AB122" s="27"/>
      <c r="AC122" s="27"/>
      <c r="AD122" s="27"/>
      <c r="AE122" s="27"/>
      <c r="AF122" s="27"/>
      <c r="AJ122" s="21"/>
      <c r="AK122" s="21"/>
      <c r="AL122" s="21"/>
      <c r="AM122" s="21"/>
      <c r="AN122" s="21"/>
      <c r="AO122" s="21"/>
      <c r="AP122" s="21"/>
      <c r="AQ122" s="21"/>
      <c r="AR122" s="21"/>
      <c r="AS122" s="21"/>
      <c r="AT122" s="21"/>
      <c r="AU122" s="21"/>
      <c r="AV122" s="21"/>
      <c r="AW122" s="21"/>
      <c r="AX122" s="21"/>
    </row>
    <row r="123" spans="1:50" x14ac:dyDescent="0.2">
      <c r="A123" s="63">
        <v>82</v>
      </c>
      <c r="B123" s="20" t="str">
        <f>'Compound Alert'!B141</f>
        <v>Mauritania</v>
      </c>
      <c r="C123" s="20" t="str">
        <f>'Compound Alert'!C141</f>
        <v>MRT</v>
      </c>
      <c r="D123" s="20" t="str">
        <f>'Compound Alert'!D141</f>
        <v>SSF           Sub-Saharan Africa</v>
      </c>
      <c r="E123" s="20" t="str">
        <f>'Compound Alert'!E141</f>
        <v>IDA</v>
      </c>
      <c r="F123" s="217">
        <f ca="1">'Compound Alert'!F141</f>
        <v>136</v>
      </c>
      <c r="G123" s="22">
        <f ca="1">IF($B$8="Overall Alert",'Compound Alert'!G141,IF($B$8="Underlying Vulnerability",'Compound Alert'!J141,IF($B$8="Emerging Threat",'Compound Alert'!M141)))</f>
        <v>0</v>
      </c>
      <c r="H123" s="23">
        <f ca="1">IF($B$8="Overall Alert",'Compound Alert'!H141,IF($B$8="Underlying Vulnerability",'Compound Alert'!K141,IF($B$8="Emerging Threat",'Compound Alert'!N141)))</f>
        <v>0</v>
      </c>
      <c r="I123" s="50">
        <f ca="1">ROUNDDOWN(G123,0)</f>
        <v>0</v>
      </c>
      <c r="J123" s="25" t="str">
        <f ca="1">IF(
   $B$8="Overall Alert",IF(
      'Compound Alert'!R141 &gt;= 7, "HIGH",IF(
         'Compound Alert'!R141 &gt;= 5, "MED","LOW")), IF(
            $B$8="Underlying Vulnerability", IF(
               'Compound Alert'!Y141 &gt;= 10, "HIGH",IF(
                  'Compound Alert'!Y141 &gt;= 7, "MED","LOW")),IF(
                     $B$8="Emerging Threat", IF(
                        'Compound Alert'!AF141 &gt;= 10, "HIGH",IF(
                            'Compound Alert'!AF141 &gt;= 7, "MED","LOW")))))</f>
        <v>LOW</v>
      </c>
      <c r="K123" s="25" t="str">
        <f ca="1">IF(
   $B$8="Overall Alert",IF(
      'Compound Alert'!S141 &gt;= 7, "HIGH",IF(
         'Compound Alert'!S141 &gt;= 5, "MED","LOW")), IF(
            $B$8="Underlying Vulnerability", IF(
               'Compound Alert'!Z141 &gt;= 10, "HIGH",IF(
                  'Compound Alert'!Z141 &gt;= 7, "MED","LOW")),IF(
                     $B$8="Emerging Threat", IF(
                        'Compound Alert'!AG141 &gt;= 10, "HIGH",IF(
                            'Compound Alert'!AG141 &gt;= 7, "MED","LOW")))))</f>
        <v>LOW</v>
      </c>
      <c r="L123" s="25" t="str">
        <f ca="1">IF(
   $B$8="Overall Alert",IF(
      'Compound Alert'!T141 &gt;= 7, "HIGH",IF(
         'Compound Alert'!T141 &gt;= 5, "MED","LOW")), IF(
            $B$8="Underlying Vulnerability", IF(
               'Compound Alert'!AA141 &gt;= 10, "HIGH",IF(
                  'Compound Alert'!AA141 &gt;= 7, "MED","LOW")),IF(
                     $B$8="Emerging Threat", IF(
                        'Compound Alert'!AH141 &gt;= 10, "HIGH",IF(
                            'Compound Alert'!AH141 &gt;= 7, "MED","LOW")))))</f>
        <v>LOW</v>
      </c>
      <c r="M123" s="25" t="str">
        <f ca="1">IF(
   $B$8="Overall Alert",IF(
      'Compound Alert'!U141 &gt;= 7, "HIGH",IF(
         'Compound Alert'!U141 &gt;= 5, "MED","LOW")), IF(
            $B$8="Underlying Vulnerability", IF(
               'Compound Alert'!AB141 &gt;= 10, "HIGH",IF(
                  'Compound Alert'!AB141 &gt;= 7, "MED","LOW")),IF(
                     $B$8="Emerging Threat", IF(
                        'Compound Alert'!AI141 &gt;= 10, "HIGH",IF(
                            'Compound Alert'!AI141 &gt;= 7, "MED","LOW")))))</f>
        <v>LOW</v>
      </c>
      <c r="N123" s="25" t="str">
        <f ca="1">IF(
   $B$8="Overall Alert",IF(
      'Compound Alert'!V141 &gt;= 7, "HIGH",IF(
         'Compound Alert'!V141 &gt;= 5, "MED","LOW")), IF(
            $B$8="Underlying Vulnerability", IF(
               'Compound Alert'!AC141 &gt;= 10, "HIGH",IF(
                  'Compound Alert'!AC141 &gt;= 7, "MED","LOW")),IF(
                     $B$8="Emerging Threat", IF(
                        'Compound Alert'!AJ141 &gt;= 10, "HIGH",IF(
                            'Compound Alert'!AJ141 &gt;= 7, "MED","LOW")))))</f>
        <v>LOW</v>
      </c>
      <c r="O123" s="25" t="str">
        <f ca="1">IF(
   $B$8="Overall Alert",IF(
      'Compound Alert'!W141 &gt;= 7, "HIGH",IF(
         'Compound Alert'!W141 &gt;= 5, "MED","LOW")), IF(
            $B$8="Underlying Vulnerability", IF(
               'Compound Alert'!AD141 &gt;= 10, "HIGH",IF(
                  'Compound Alert'!AD141 &gt;= 7, "MED","LOW")),IF(
                     $B$8="Emerging Threat", IF(
                        'Compound Alert'!AK141 &gt;= 10, "HIGH",IF(
                            'Compound Alert'!AK141 &gt;= 7, "MED","LOW")))))</f>
        <v>LOW</v>
      </c>
      <c r="P123" s="25"/>
      <c r="Q123" s="26"/>
      <c r="R123" s="26"/>
      <c r="S123" s="21"/>
      <c r="T123" s="21"/>
      <c r="U123" s="21"/>
      <c r="V123" s="21"/>
      <c r="W123" s="21"/>
      <c r="X123" s="21"/>
      <c r="Y123" s="27"/>
      <c r="Z123" s="27"/>
      <c r="AA123" s="27"/>
      <c r="AB123" s="27"/>
      <c r="AC123" s="27"/>
      <c r="AD123" s="27"/>
      <c r="AE123" s="27"/>
      <c r="AF123" s="27"/>
      <c r="AJ123" s="21"/>
      <c r="AK123" s="21"/>
      <c r="AL123" s="21"/>
      <c r="AM123" s="21"/>
      <c r="AN123" s="21"/>
      <c r="AO123" s="21"/>
      <c r="AP123" s="21"/>
      <c r="AQ123" s="21"/>
      <c r="AR123" s="21"/>
      <c r="AS123" s="21"/>
      <c r="AT123" s="21"/>
      <c r="AU123" s="21"/>
      <c r="AV123" s="21"/>
      <c r="AW123" s="21"/>
      <c r="AX123" s="21"/>
    </row>
    <row r="124" spans="1:50" x14ac:dyDescent="0.2">
      <c r="A124" s="63">
        <v>83</v>
      </c>
      <c r="B124" s="20" t="str">
        <f>'Compound Alert'!B147</f>
        <v>Niger</v>
      </c>
      <c r="C124" s="20" t="str">
        <f>'Compound Alert'!C147</f>
        <v>NER</v>
      </c>
      <c r="D124" s="20" t="str">
        <f>'Compound Alert'!D147</f>
        <v>SSF           Sub-Saharan Africa</v>
      </c>
      <c r="E124" s="20" t="str">
        <f>'Compound Alert'!E147</f>
        <v>IDA</v>
      </c>
      <c r="F124" s="217">
        <f ca="1">'Compound Alert'!F147</f>
        <v>142</v>
      </c>
      <c r="G124" s="22">
        <f ca="1">IF($B$8="Overall Alert",'Compound Alert'!G147,IF($B$8="Underlying Vulnerability",'Compound Alert'!J147,IF($B$8="Emerging Threat",'Compound Alert'!M147)))</f>
        <v>1</v>
      </c>
      <c r="H124" s="23">
        <f ca="1">IF($B$8="Overall Alert",'Compound Alert'!H147,IF($B$8="Underlying Vulnerability",'Compound Alert'!K147,IF($B$8="Emerging Threat",'Compound Alert'!N147)))</f>
        <v>1</v>
      </c>
      <c r="I124" s="50">
        <f ca="1">ROUNDDOWN(G124,0)</f>
        <v>1</v>
      </c>
      <c r="J124" s="25" t="str">
        <f ca="1">IF(
   $B$8="Overall Alert",IF(
      'Compound Alert'!R147 &gt;= 7, "HIGH",IF(
         'Compound Alert'!R147 &gt;= 5, "MED","LOW")), IF(
            $B$8="Underlying Vulnerability", IF(
               'Compound Alert'!Y147 &gt;= 10, "HIGH",IF(
                  'Compound Alert'!Y147 &gt;= 7, "MED","LOW")),IF(
                     $B$8="Emerging Threat", IF(
                        'Compound Alert'!AF147 &gt;= 10, "HIGH",IF(
                            'Compound Alert'!AF147 &gt;= 7, "MED","LOW")))))</f>
        <v>LOW</v>
      </c>
      <c r="K124" s="25" t="str">
        <f ca="1">IF(
   $B$8="Overall Alert",IF(
      'Compound Alert'!S147 &gt;= 7, "HIGH",IF(
         'Compound Alert'!S147 &gt;= 5, "MED","LOW")), IF(
            $B$8="Underlying Vulnerability", IF(
               'Compound Alert'!Z147 &gt;= 10, "HIGH",IF(
                  'Compound Alert'!Z147 &gt;= 7, "MED","LOW")),IF(
                     $B$8="Emerging Threat", IF(
                        'Compound Alert'!AG147 &gt;= 10, "HIGH",IF(
                            'Compound Alert'!AG147 &gt;= 7, "MED","LOW")))))</f>
        <v>LOW</v>
      </c>
      <c r="L124" s="25" t="str">
        <f ca="1">IF(
   $B$8="Overall Alert",IF(
      'Compound Alert'!T147 &gt;= 7, "HIGH",IF(
         'Compound Alert'!T147 &gt;= 5, "MED","LOW")), IF(
            $B$8="Underlying Vulnerability", IF(
               'Compound Alert'!AA147 &gt;= 10, "HIGH",IF(
                  'Compound Alert'!AA147 &gt;= 7, "MED","LOW")),IF(
                     $B$8="Emerging Threat", IF(
                        'Compound Alert'!AH147 &gt;= 10, "HIGH",IF(
                            'Compound Alert'!AH147 &gt;= 7, "MED","LOW")))))</f>
        <v>LOW</v>
      </c>
      <c r="M124" s="25" t="str">
        <f ca="1">IF(
   $B$8="Overall Alert",IF(
      'Compound Alert'!U147 &gt;= 7, "HIGH",IF(
         'Compound Alert'!U147 &gt;= 5, "MED","LOW")), IF(
            $B$8="Underlying Vulnerability", IF(
               'Compound Alert'!AB147 &gt;= 10, "HIGH",IF(
                  'Compound Alert'!AB147 &gt;= 7, "MED","LOW")),IF(
                     $B$8="Emerging Threat", IF(
                        'Compound Alert'!AI147 &gt;= 10, "HIGH",IF(
                            'Compound Alert'!AI147 &gt;= 7, "MED","LOW")))))</f>
        <v>LOW</v>
      </c>
      <c r="N124" s="25" t="str">
        <f ca="1">IF(
   $B$8="Overall Alert",IF(
      'Compound Alert'!V147 &gt;= 7, "HIGH",IF(
         'Compound Alert'!V147 &gt;= 5, "MED","LOW")), IF(
            $B$8="Underlying Vulnerability", IF(
               'Compound Alert'!AC147 &gt;= 10, "HIGH",IF(
                  'Compound Alert'!AC147 &gt;= 7, "MED","LOW")),IF(
                     $B$8="Emerging Threat", IF(
                        'Compound Alert'!AJ147 &gt;= 10, "HIGH",IF(
                            'Compound Alert'!AJ147 &gt;= 7, "MED","LOW")))))</f>
        <v>LOW</v>
      </c>
      <c r="O124" s="25" t="str">
        <f ca="1">IF(
   $B$8="Overall Alert",IF(
      'Compound Alert'!W147 &gt;= 7, "HIGH",IF(
         'Compound Alert'!W147 &gt;= 5, "MED","LOW")), IF(
            $B$8="Underlying Vulnerability", IF(
               'Compound Alert'!AD147 &gt;= 10, "HIGH",IF(
                  'Compound Alert'!AD147 &gt;= 7, "MED","LOW")),IF(
                     $B$8="Emerging Threat", IF(
                        'Compound Alert'!AK147 &gt;= 10, "HIGH",IF(
                            'Compound Alert'!AK147 &gt;= 7, "MED","LOW")))))</f>
        <v>HIGH</v>
      </c>
      <c r="P124" s="25"/>
      <c r="Q124" s="26"/>
      <c r="R124" s="26"/>
      <c r="S124" s="21"/>
      <c r="T124" s="21"/>
      <c r="U124" s="21"/>
      <c r="V124" s="21"/>
      <c r="W124" s="21"/>
      <c r="X124" s="21"/>
      <c r="Y124" s="27"/>
      <c r="Z124" s="27"/>
      <c r="AA124" s="27"/>
      <c r="AB124" s="27"/>
      <c r="AC124" s="27"/>
      <c r="AD124" s="27"/>
      <c r="AE124" s="27"/>
      <c r="AF124" s="27"/>
      <c r="AJ124" s="21"/>
      <c r="AK124" s="21"/>
      <c r="AL124" s="21"/>
      <c r="AM124" s="21"/>
      <c r="AN124" s="21"/>
      <c r="AO124" s="21"/>
      <c r="AP124" s="21"/>
      <c r="AQ124" s="21"/>
      <c r="AR124" s="21"/>
      <c r="AS124" s="21"/>
      <c r="AT124" s="21"/>
      <c r="AU124" s="21"/>
      <c r="AV124" s="21"/>
      <c r="AW124" s="21"/>
      <c r="AX124" s="21"/>
    </row>
    <row r="125" spans="1:50" x14ac:dyDescent="0.2">
      <c r="A125" s="63">
        <v>84</v>
      </c>
      <c r="B125" s="20" t="str">
        <f>'Compound Alert'!B157</f>
        <v>Panama</v>
      </c>
      <c r="C125" s="20" t="str">
        <f>'Compound Alert'!C157</f>
        <v>PAN</v>
      </c>
      <c r="D125" s="20" t="str">
        <f>'Compound Alert'!D157</f>
        <v>LCN           Latin America &amp; Caribbean</v>
      </c>
      <c r="E125" s="20" t="str">
        <f>'Compound Alert'!E157</f>
        <v>IBRD</v>
      </c>
      <c r="F125" s="217">
        <f ca="1">'Compound Alert'!F157</f>
        <v>152</v>
      </c>
      <c r="G125" s="22">
        <f ca="1">IF($B$8="Overall Alert",'Compound Alert'!G157,IF($B$8="Underlying Vulnerability",'Compound Alert'!J157,IF($B$8="Emerging Threat",'Compound Alert'!M157)))</f>
        <v>0</v>
      </c>
      <c r="H125" s="23">
        <f ca="1">IF($B$8="Overall Alert",'Compound Alert'!H157,IF($B$8="Underlying Vulnerability",'Compound Alert'!K157,IF($B$8="Emerging Threat",'Compound Alert'!N157)))</f>
        <v>0</v>
      </c>
      <c r="I125" s="50">
        <f ca="1">ROUNDDOWN(G125,0)</f>
        <v>0</v>
      </c>
      <c r="J125" s="25" t="str">
        <f ca="1">IF(
   $B$8="Overall Alert",IF(
      'Compound Alert'!R157 &gt;= 7, "HIGH",IF(
         'Compound Alert'!R157 &gt;= 5, "MED","LOW")), IF(
            $B$8="Underlying Vulnerability", IF(
               'Compound Alert'!Y157 &gt;= 10, "HIGH",IF(
                  'Compound Alert'!Y157 &gt;= 7, "MED","LOW")),IF(
                     $B$8="Emerging Threat", IF(
                        'Compound Alert'!AF157 &gt;= 10, "HIGH",IF(
                            'Compound Alert'!AF157 &gt;= 7, "MED","LOW")))))</f>
        <v>LOW</v>
      </c>
      <c r="K125" s="25" t="str">
        <f ca="1">IF(
   $B$8="Overall Alert",IF(
      'Compound Alert'!S157 &gt;= 7, "HIGH",IF(
         'Compound Alert'!S157 &gt;= 5, "MED","LOW")), IF(
            $B$8="Underlying Vulnerability", IF(
               'Compound Alert'!Z157 &gt;= 10, "HIGH",IF(
                  'Compound Alert'!Z157 &gt;= 7, "MED","LOW")),IF(
                     $B$8="Emerging Threat", IF(
                        'Compound Alert'!AG157 &gt;= 10, "HIGH",IF(
                            'Compound Alert'!AG157 &gt;= 7, "MED","LOW")))))</f>
        <v>LOW</v>
      </c>
      <c r="L125" s="25" t="str">
        <f ca="1">IF(
   $B$8="Overall Alert",IF(
      'Compound Alert'!T157 &gt;= 7, "HIGH",IF(
         'Compound Alert'!T157 &gt;= 5, "MED","LOW")), IF(
            $B$8="Underlying Vulnerability", IF(
               'Compound Alert'!AA157 &gt;= 10, "HIGH",IF(
                  'Compound Alert'!AA157 &gt;= 7, "MED","LOW")),IF(
                     $B$8="Emerging Threat", IF(
                        'Compound Alert'!AH157 &gt;= 10, "HIGH",IF(
                            'Compound Alert'!AH157 &gt;= 7, "MED","LOW")))))</f>
        <v>LOW</v>
      </c>
      <c r="M125" s="25" t="str">
        <f ca="1">IF(
   $B$8="Overall Alert",IF(
      'Compound Alert'!U157 &gt;= 7, "HIGH",IF(
         'Compound Alert'!U157 &gt;= 5, "MED","LOW")), IF(
            $B$8="Underlying Vulnerability", IF(
               'Compound Alert'!AB157 &gt;= 10, "HIGH",IF(
                  'Compound Alert'!AB157 &gt;= 7, "MED","LOW")),IF(
                     $B$8="Emerging Threat", IF(
                        'Compound Alert'!AI157 &gt;= 10, "HIGH",IF(
                            'Compound Alert'!AI157 &gt;= 7, "MED","LOW")))))</f>
        <v>LOW</v>
      </c>
      <c r="N125" s="25" t="str">
        <f ca="1">IF(
   $B$8="Overall Alert",IF(
      'Compound Alert'!V157 &gt;= 7, "HIGH",IF(
         'Compound Alert'!V157 &gt;= 5, "MED","LOW")), IF(
            $B$8="Underlying Vulnerability", IF(
               'Compound Alert'!AC157 &gt;= 10, "HIGH",IF(
                  'Compound Alert'!AC157 &gt;= 7, "MED","LOW")),IF(
                     $B$8="Emerging Threat", IF(
                        'Compound Alert'!AJ157 &gt;= 10, "HIGH",IF(
                            'Compound Alert'!AJ157 &gt;= 7, "MED","LOW")))))</f>
        <v>LOW</v>
      </c>
      <c r="O125" s="25" t="str">
        <f ca="1">IF(
   $B$8="Overall Alert",IF(
      'Compound Alert'!W157 &gt;= 7, "HIGH",IF(
         'Compound Alert'!W157 &gt;= 5, "MED","LOW")), IF(
            $B$8="Underlying Vulnerability", IF(
               'Compound Alert'!AD157 &gt;= 10, "HIGH",IF(
                  'Compound Alert'!AD157 &gt;= 7, "MED","LOW")),IF(
                     $B$8="Emerging Threat", IF(
                        'Compound Alert'!AK157 &gt;= 10, "HIGH",IF(
                            'Compound Alert'!AK157 &gt;= 7, "MED","LOW")))))</f>
        <v>LOW</v>
      </c>
      <c r="P125" s="25"/>
      <c r="Q125" s="26"/>
      <c r="R125" s="26"/>
      <c r="S125" s="21"/>
      <c r="T125" s="21"/>
      <c r="U125" s="21"/>
      <c r="V125" s="21"/>
      <c r="W125" s="21"/>
      <c r="X125" s="21"/>
      <c r="Y125" s="27"/>
      <c r="Z125" s="27"/>
      <c r="AA125" s="27"/>
      <c r="AB125" s="27"/>
      <c r="AC125" s="27"/>
      <c r="AD125" s="27"/>
      <c r="AE125" s="27"/>
      <c r="AF125" s="27"/>
      <c r="AJ125" s="21"/>
      <c r="AK125" s="21"/>
      <c r="AL125" s="21"/>
      <c r="AM125" s="21"/>
      <c r="AN125" s="21"/>
      <c r="AO125" s="21"/>
      <c r="AP125" s="21"/>
      <c r="AQ125" s="21"/>
      <c r="AR125" s="21"/>
      <c r="AS125" s="21"/>
      <c r="AT125" s="21"/>
      <c r="AU125" s="21"/>
      <c r="AV125" s="21"/>
      <c r="AW125" s="21"/>
      <c r="AX125" s="21"/>
    </row>
    <row r="126" spans="1:50" x14ac:dyDescent="0.2">
      <c r="A126" s="63">
        <v>85</v>
      </c>
      <c r="B126" s="20" t="str">
        <f>'Compound Alert'!B104</f>
        <v>Japan</v>
      </c>
      <c r="C126" s="20" t="str">
        <f>'Compound Alert'!C104</f>
        <v>JPN</v>
      </c>
      <c r="D126" s="20" t="str">
        <f>'Compound Alert'!D104</f>
        <v>EAS           East Asia &amp; Pacific</v>
      </c>
      <c r="E126" s="20" t="str">
        <f>'Compound Alert'!E104</f>
        <v>NA</v>
      </c>
      <c r="F126" s="217">
        <f ca="1">'Compound Alert'!F104</f>
        <v>99</v>
      </c>
      <c r="G126" s="22">
        <f ca="1">IF($B$8="Overall Alert",'Compound Alert'!G104,IF($B$8="Underlying Vulnerability",'Compound Alert'!J104,IF($B$8="Emerging Threat",'Compound Alert'!M104)))</f>
        <v>0</v>
      </c>
      <c r="H126" s="23">
        <f ca="1">IF($B$8="Overall Alert",'Compound Alert'!H104,IF($B$8="Underlying Vulnerability",'Compound Alert'!K104,IF($B$8="Emerging Threat",'Compound Alert'!N104)))</f>
        <v>0</v>
      </c>
      <c r="I126" s="50">
        <f ca="1">ROUNDDOWN(G126,0)</f>
        <v>0</v>
      </c>
      <c r="J126" s="25" t="str">
        <f ca="1">IF(
   $B$8="Overall Alert",IF(
      'Compound Alert'!R104 &gt;= 7, "HIGH",IF(
         'Compound Alert'!R104 &gt;= 5, "MED","LOW")), IF(
            $B$8="Underlying Vulnerability", IF(
               'Compound Alert'!Y104 &gt;= 10, "HIGH",IF(
                  'Compound Alert'!Y104 &gt;= 7, "MED","LOW")),IF(
                     $B$8="Emerging Threat", IF(
                        'Compound Alert'!AF104 &gt;= 10, "HIGH",IF(
                            'Compound Alert'!AF104 &gt;= 7, "MED","LOW")))))</f>
        <v>LOW</v>
      </c>
      <c r="K126" s="25" t="str">
        <f ca="1">IF(
   $B$8="Overall Alert",IF(
      'Compound Alert'!S104 &gt;= 7, "HIGH",IF(
         'Compound Alert'!S104 &gt;= 5, "MED","LOW")), IF(
            $B$8="Underlying Vulnerability", IF(
               'Compound Alert'!Z104 &gt;= 10, "HIGH",IF(
                  'Compound Alert'!Z104 &gt;= 7, "MED","LOW")),IF(
                     $B$8="Emerging Threat", IF(
                        'Compound Alert'!AG104 &gt;= 10, "HIGH",IF(
                            'Compound Alert'!AG104 &gt;= 7, "MED","LOW")))))</f>
        <v>LOW</v>
      </c>
      <c r="L126" s="25" t="str">
        <f ca="1">IF(
   $B$8="Overall Alert",IF(
      'Compound Alert'!T104 &gt;= 7, "HIGH",IF(
         'Compound Alert'!T104 &gt;= 5, "MED","LOW")), IF(
            $B$8="Underlying Vulnerability", IF(
               'Compound Alert'!AA104 &gt;= 10, "HIGH",IF(
                  'Compound Alert'!AA104 &gt;= 7, "MED","LOW")),IF(
                     $B$8="Emerging Threat", IF(
                        'Compound Alert'!AH104 &gt;= 10, "HIGH",IF(
                            'Compound Alert'!AH104 &gt;= 7, "MED","LOW")))))</f>
        <v>LOW</v>
      </c>
      <c r="M126" s="25" t="str">
        <f ca="1">IF(
   $B$8="Overall Alert",IF(
      'Compound Alert'!U104 &gt;= 7, "HIGH",IF(
         'Compound Alert'!U104 &gt;= 5, "MED","LOW")), IF(
            $B$8="Underlying Vulnerability", IF(
               'Compound Alert'!AB104 &gt;= 10, "HIGH",IF(
                  'Compound Alert'!AB104 &gt;= 7, "MED","LOW")),IF(
                     $B$8="Emerging Threat", IF(
                        'Compound Alert'!AI104 &gt;= 10, "HIGH",IF(
                            'Compound Alert'!AI104 &gt;= 7, "MED","LOW")))))</f>
        <v>LOW</v>
      </c>
      <c r="N126" s="25" t="str">
        <f ca="1">IF(
   $B$8="Overall Alert",IF(
      'Compound Alert'!V104 &gt;= 7, "HIGH",IF(
         'Compound Alert'!V104 &gt;= 5, "MED","LOW")), IF(
            $B$8="Underlying Vulnerability", IF(
               'Compound Alert'!AC104 &gt;= 10, "HIGH",IF(
                  'Compound Alert'!AC104 &gt;= 7, "MED","LOW")),IF(
                     $B$8="Emerging Threat", IF(
                        'Compound Alert'!AJ104 &gt;= 10, "HIGH",IF(
                            'Compound Alert'!AJ104 &gt;= 7, "MED","LOW")))))</f>
        <v>LOW</v>
      </c>
      <c r="O126" s="25" t="str">
        <f ca="1">IF(
   $B$8="Overall Alert",IF(
      'Compound Alert'!W104 &gt;= 7, "HIGH",IF(
         'Compound Alert'!W104 &gt;= 5, "MED","LOW")), IF(
            $B$8="Underlying Vulnerability", IF(
               'Compound Alert'!AD104 &gt;= 10, "HIGH",IF(
                  'Compound Alert'!AD104 &gt;= 7, "MED","LOW")),IF(
                     $B$8="Emerging Threat", IF(
                        'Compound Alert'!AK104 &gt;= 10, "HIGH",IF(
                            'Compound Alert'!AK104 &gt;= 7, "MED","LOW")))))</f>
        <v>LOW</v>
      </c>
      <c r="P126" s="25"/>
      <c r="Q126" s="26"/>
      <c r="R126" s="26"/>
      <c r="S126" s="21"/>
      <c r="T126" s="21"/>
      <c r="U126" s="21"/>
      <c r="V126" s="21"/>
      <c r="W126" s="21"/>
      <c r="X126" s="21"/>
      <c r="Y126" s="27"/>
      <c r="Z126" s="27"/>
      <c r="AA126" s="27"/>
      <c r="AB126" s="27"/>
      <c r="AC126" s="27"/>
      <c r="AD126" s="27"/>
      <c r="AE126" s="27"/>
      <c r="AF126" s="27"/>
      <c r="AJ126" s="21"/>
      <c r="AK126" s="21"/>
      <c r="AL126" s="21"/>
      <c r="AM126" s="21"/>
      <c r="AN126" s="21"/>
      <c r="AO126" s="21"/>
      <c r="AP126" s="21"/>
      <c r="AQ126" s="21"/>
      <c r="AR126" s="21"/>
      <c r="AS126" s="21"/>
      <c r="AT126" s="21"/>
      <c r="AU126" s="21"/>
      <c r="AV126" s="21"/>
      <c r="AW126" s="21"/>
      <c r="AX126" s="21"/>
    </row>
    <row r="127" spans="1:50" x14ac:dyDescent="0.2">
      <c r="A127" s="63">
        <v>86</v>
      </c>
      <c r="B127" s="20" t="str">
        <f>'Compound Alert'!B16</f>
        <v>Australia</v>
      </c>
      <c r="C127" s="20" t="str">
        <f>'Compound Alert'!C16</f>
        <v>AUS</v>
      </c>
      <c r="D127" s="20" t="str">
        <f>'Compound Alert'!D16</f>
        <v>EAS           East Asia &amp; Pacific</v>
      </c>
      <c r="E127" s="20" t="str">
        <f>'Compound Alert'!E16</f>
        <v>NA</v>
      </c>
      <c r="F127" s="217">
        <f ca="1">'Compound Alert'!F16</f>
        <v>11</v>
      </c>
      <c r="G127" s="22">
        <f ca="1">IF($B$8="Overall Alert",'Compound Alert'!G16,IF($B$8="Underlying Vulnerability",'Compound Alert'!J16,IF($B$8="Emerging Threat",'Compound Alert'!M16)))</f>
        <v>0</v>
      </c>
      <c r="H127" s="23">
        <f ca="1">IF($B$8="Overall Alert",'Compound Alert'!H16,IF($B$8="Underlying Vulnerability",'Compound Alert'!K16,IF($B$8="Emerging Threat",'Compound Alert'!N16)))</f>
        <v>0</v>
      </c>
      <c r="I127" s="50">
        <f ca="1">ROUNDDOWN(G127,0)</f>
        <v>0</v>
      </c>
      <c r="J127" s="25" t="str">
        <f ca="1">IF(
   $B$8="Overall Alert",IF(
      'Compound Alert'!R16 &gt;= 7, "HIGH",IF(
         'Compound Alert'!R16 &gt;= 5, "MED","LOW")), IF(
            $B$8="Underlying Vulnerability", IF(
               'Compound Alert'!Y16 &gt;= 10, "HIGH",IF(
                  'Compound Alert'!Y16 &gt;= 7, "MED","LOW")),IF(
                     $B$8="Emerging Threat", IF(
                        'Compound Alert'!AF16 &gt;= 10, "HIGH",IF(
                            'Compound Alert'!AF16 &gt;= 7, "MED","LOW")))))</f>
        <v>LOW</v>
      </c>
      <c r="K127" s="25" t="str">
        <f ca="1">IF(
   $B$8="Overall Alert",IF(
      'Compound Alert'!S16 &gt;= 7, "HIGH",IF(
         'Compound Alert'!S16 &gt;= 5, "MED","LOW")), IF(
            $B$8="Underlying Vulnerability", IF(
               'Compound Alert'!Z16 &gt;= 10, "HIGH",IF(
                  'Compound Alert'!Z16 &gt;= 7, "MED","LOW")),IF(
                     $B$8="Emerging Threat", IF(
                        'Compound Alert'!AG16 &gt;= 10, "HIGH",IF(
                            'Compound Alert'!AG16 &gt;= 7, "MED","LOW")))))</f>
        <v>LOW</v>
      </c>
      <c r="L127" s="25" t="str">
        <f ca="1">IF(
   $B$8="Overall Alert",IF(
      'Compound Alert'!T16 &gt;= 7, "HIGH",IF(
         'Compound Alert'!T16 &gt;= 5, "MED","LOW")), IF(
            $B$8="Underlying Vulnerability", IF(
               'Compound Alert'!AA16 &gt;= 10, "HIGH",IF(
                  'Compound Alert'!AA16 &gt;= 7, "MED","LOW")),IF(
                     $B$8="Emerging Threat", IF(
                        'Compound Alert'!AH16 &gt;= 10, "HIGH",IF(
                            'Compound Alert'!AH16 &gt;= 7, "MED","LOW")))))</f>
        <v>LOW</v>
      </c>
      <c r="M127" s="25" t="str">
        <f ca="1">IF(
   $B$8="Overall Alert",IF(
      'Compound Alert'!U16 &gt;= 7, "HIGH",IF(
         'Compound Alert'!U16 &gt;= 5, "MED","LOW")), IF(
            $B$8="Underlying Vulnerability", IF(
               'Compound Alert'!AB16 &gt;= 10, "HIGH",IF(
                  'Compound Alert'!AB16 &gt;= 7, "MED","LOW")),IF(
                     $B$8="Emerging Threat", IF(
                        'Compound Alert'!AI16 &gt;= 10, "HIGH",IF(
                            'Compound Alert'!AI16 &gt;= 7, "MED","LOW")))))</f>
        <v>LOW</v>
      </c>
      <c r="N127" s="25" t="str">
        <f ca="1">IF(
   $B$8="Overall Alert",IF(
      'Compound Alert'!V16 &gt;= 7, "HIGH",IF(
         'Compound Alert'!V16 &gt;= 5, "MED","LOW")), IF(
            $B$8="Underlying Vulnerability", IF(
               'Compound Alert'!AC16 &gt;= 10, "HIGH",IF(
                  'Compound Alert'!AC16 &gt;= 7, "MED","LOW")),IF(
                     $B$8="Emerging Threat", IF(
                        'Compound Alert'!AJ16 &gt;= 10, "HIGH",IF(
                            'Compound Alert'!AJ16 &gt;= 7, "MED","LOW")))))</f>
        <v>LOW</v>
      </c>
      <c r="O127" s="25" t="str">
        <f ca="1">IF(
   $B$8="Overall Alert",IF(
      'Compound Alert'!W16 &gt;= 7, "HIGH",IF(
         'Compound Alert'!W16 &gt;= 5, "MED","LOW")), IF(
            $B$8="Underlying Vulnerability", IF(
               'Compound Alert'!AD16 &gt;= 10, "HIGH",IF(
                  'Compound Alert'!AD16 &gt;= 7, "MED","LOW")),IF(
                     $B$8="Emerging Threat", IF(
                        'Compound Alert'!AK16 &gt;= 10, "HIGH",IF(
                            'Compound Alert'!AK16 &gt;= 7, "MED","LOW")))))</f>
        <v>LOW</v>
      </c>
      <c r="P127" s="25"/>
      <c r="Q127" s="26"/>
      <c r="R127" s="26"/>
      <c r="S127" s="21"/>
      <c r="T127" s="21"/>
      <c r="U127" s="21"/>
      <c r="V127" s="21"/>
      <c r="W127" s="21"/>
      <c r="X127" s="21"/>
      <c r="Y127" s="27"/>
      <c r="Z127" s="27"/>
      <c r="AA127" s="27"/>
      <c r="AB127" s="27"/>
      <c r="AC127" s="27"/>
      <c r="AD127" s="27"/>
      <c r="AE127" s="27"/>
      <c r="AF127" s="27"/>
      <c r="AJ127" s="21"/>
      <c r="AK127" s="21"/>
      <c r="AL127" s="21"/>
      <c r="AM127" s="21"/>
      <c r="AN127" s="21"/>
      <c r="AO127" s="21"/>
      <c r="AP127" s="21"/>
      <c r="AQ127" s="21"/>
      <c r="AR127" s="21"/>
      <c r="AS127" s="21"/>
      <c r="AT127" s="21"/>
      <c r="AU127" s="21"/>
      <c r="AV127" s="21"/>
      <c r="AW127" s="21"/>
      <c r="AX127" s="21"/>
    </row>
    <row r="128" spans="1:50" x14ac:dyDescent="0.2">
      <c r="A128" s="63">
        <v>87</v>
      </c>
      <c r="B128" s="20" t="str">
        <f>'Compound Alert'!B152</f>
        <v>Nepal</v>
      </c>
      <c r="C128" s="20" t="str">
        <f>'Compound Alert'!C152</f>
        <v>NPL</v>
      </c>
      <c r="D128" s="20" t="str">
        <f>'Compound Alert'!D152</f>
        <v>SAS           South Asia</v>
      </c>
      <c r="E128" s="20" t="str">
        <f>'Compound Alert'!E152</f>
        <v>IDA</v>
      </c>
      <c r="F128" s="217">
        <f ca="1">'Compound Alert'!F152</f>
        <v>147</v>
      </c>
      <c r="G128" s="22">
        <f ca="1">IF($B$8="Overall Alert",'Compound Alert'!G152,IF($B$8="Underlying Vulnerability",'Compound Alert'!J152,IF($B$8="Emerging Threat",'Compound Alert'!M152)))</f>
        <v>1</v>
      </c>
      <c r="H128" s="23">
        <f ca="1">IF($B$8="Overall Alert",'Compound Alert'!H152,IF($B$8="Underlying Vulnerability",'Compound Alert'!K152,IF($B$8="Emerging Threat",'Compound Alert'!N152)))</f>
        <v>1</v>
      </c>
      <c r="I128" s="50">
        <f ca="1">ROUNDDOWN(G128,0)</f>
        <v>1</v>
      </c>
      <c r="J128" s="25" t="str">
        <f ca="1">IF(
   $B$8="Overall Alert",IF(
      'Compound Alert'!R152 &gt;= 7, "HIGH",IF(
         'Compound Alert'!R152 &gt;= 5, "MED","LOW")), IF(
            $B$8="Underlying Vulnerability", IF(
               'Compound Alert'!Y152 &gt;= 10, "HIGH",IF(
                  'Compound Alert'!Y152 &gt;= 7, "MED","LOW")),IF(
                     $B$8="Emerging Threat", IF(
                        'Compound Alert'!AF152 &gt;= 10, "HIGH",IF(
                            'Compound Alert'!AF152 &gt;= 7, "MED","LOW")))))</f>
        <v>HIGH</v>
      </c>
      <c r="K128" s="25" t="str">
        <f ca="1">IF(
   $B$8="Overall Alert",IF(
      'Compound Alert'!S152 &gt;= 7, "HIGH",IF(
         'Compound Alert'!S152 &gt;= 5, "MED","LOW")), IF(
            $B$8="Underlying Vulnerability", IF(
               'Compound Alert'!Z152 &gt;= 10, "HIGH",IF(
                  'Compound Alert'!Z152 &gt;= 7, "MED","LOW")),IF(
                     $B$8="Emerging Threat", IF(
                        'Compound Alert'!AG152 &gt;= 10, "HIGH",IF(
                            'Compound Alert'!AG152 &gt;= 7, "MED","LOW")))))</f>
        <v>LOW</v>
      </c>
      <c r="L128" s="25" t="str">
        <f ca="1">IF(
   $B$8="Overall Alert",IF(
      'Compound Alert'!T152 &gt;= 7, "HIGH",IF(
         'Compound Alert'!T152 &gt;= 5, "MED","LOW")), IF(
            $B$8="Underlying Vulnerability", IF(
               'Compound Alert'!AA152 &gt;= 10, "HIGH",IF(
                  'Compound Alert'!AA152 &gt;= 7, "MED","LOW")),IF(
                     $B$8="Emerging Threat", IF(
                        'Compound Alert'!AH152 &gt;= 10, "HIGH",IF(
                            'Compound Alert'!AH152 &gt;= 7, "MED","LOW")))))</f>
        <v>LOW</v>
      </c>
      <c r="M128" s="25" t="str">
        <f ca="1">IF(
   $B$8="Overall Alert",IF(
      'Compound Alert'!U152 &gt;= 7, "HIGH",IF(
         'Compound Alert'!U152 &gt;= 5, "MED","LOW")), IF(
            $B$8="Underlying Vulnerability", IF(
               'Compound Alert'!AB152 &gt;= 10, "HIGH",IF(
                  'Compound Alert'!AB152 &gt;= 7, "MED","LOW")),IF(
                     $B$8="Emerging Threat", IF(
                        'Compound Alert'!AI152 &gt;= 10, "HIGH",IF(
                            'Compound Alert'!AI152 &gt;= 7, "MED","LOW")))))</f>
        <v>LOW</v>
      </c>
      <c r="N128" s="25" t="str">
        <f ca="1">IF(
   $B$8="Overall Alert",IF(
      'Compound Alert'!V152 &gt;= 7, "HIGH",IF(
         'Compound Alert'!V152 &gt;= 5, "MED","LOW")), IF(
            $B$8="Underlying Vulnerability", IF(
               'Compound Alert'!AC152 &gt;= 10, "HIGH",IF(
                  'Compound Alert'!AC152 &gt;= 7, "MED","LOW")),IF(
                     $B$8="Emerging Threat", IF(
                        'Compound Alert'!AJ152 &gt;= 10, "HIGH",IF(
                            'Compound Alert'!AJ152 &gt;= 7, "MED","LOW")))))</f>
        <v>LOW</v>
      </c>
      <c r="O128" s="25" t="str">
        <f ca="1">IF(
   $B$8="Overall Alert",IF(
      'Compound Alert'!W152 &gt;= 7, "HIGH",IF(
         'Compound Alert'!W152 &gt;= 5, "MED","LOW")), IF(
            $B$8="Underlying Vulnerability", IF(
               'Compound Alert'!AD152 &gt;= 10, "HIGH",IF(
                  'Compound Alert'!AD152 &gt;= 7, "MED","LOW")),IF(
                     $B$8="Emerging Threat", IF(
                        'Compound Alert'!AK152 &gt;= 10, "HIGH",IF(
                            'Compound Alert'!AK152 &gt;= 7, "MED","LOW")))))</f>
        <v>LOW</v>
      </c>
      <c r="P128" s="25"/>
      <c r="Q128" s="26"/>
      <c r="R128" s="26"/>
      <c r="S128" s="21"/>
      <c r="T128" s="21"/>
      <c r="U128" s="21"/>
      <c r="V128" s="21"/>
      <c r="W128" s="21"/>
      <c r="X128" s="21"/>
      <c r="Y128" s="27"/>
      <c r="Z128" s="27"/>
      <c r="AA128" s="27"/>
      <c r="AB128" s="27"/>
      <c r="AC128" s="27"/>
      <c r="AD128" s="27"/>
      <c r="AE128" s="27"/>
      <c r="AF128" s="27"/>
      <c r="AJ128" s="21"/>
      <c r="AK128" s="21"/>
      <c r="AL128" s="21"/>
      <c r="AM128" s="21"/>
      <c r="AN128" s="21"/>
      <c r="AO128" s="21"/>
      <c r="AP128" s="21"/>
      <c r="AQ128" s="21"/>
      <c r="AR128" s="21"/>
      <c r="AS128" s="21"/>
      <c r="AT128" s="21"/>
      <c r="AU128" s="21"/>
      <c r="AV128" s="21"/>
      <c r="AW128" s="21"/>
      <c r="AX128" s="21"/>
    </row>
    <row r="129" spans="1:50" x14ac:dyDescent="0.2">
      <c r="A129" s="63">
        <v>88</v>
      </c>
      <c r="B129" s="20" t="str">
        <f>'Compound Alert'!B168</f>
        <v>French Polynesia</v>
      </c>
      <c r="C129" s="20" t="str">
        <f>'Compound Alert'!C168</f>
        <v>PYF</v>
      </c>
      <c r="D129" s="20" t="str">
        <f>'Compound Alert'!D168</f>
        <v>EAS           East Asia &amp; Pacific</v>
      </c>
      <c r="E129" s="20" t="str">
        <f>'Compound Alert'!E168</f>
        <v>NA</v>
      </c>
      <c r="F129" s="217">
        <f ca="1">'Compound Alert'!F168</f>
        <v>163</v>
      </c>
      <c r="G129" s="22">
        <f ca="1">IF($B$8="Overall Alert",'Compound Alert'!G168,IF($B$8="Underlying Vulnerability",'Compound Alert'!J168,IF($B$8="Emerging Threat",'Compound Alert'!M168)))</f>
        <v>0</v>
      </c>
      <c r="H129" s="23">
        <f ca="1">IF($B$8="Overall Alert",'Compound Alert'!H168,IF($B$8="Underlying Vulnerability",'Compound Alert'!K168,IF($B$8="Emerging Threat",'Compound Alert'!N168)))</f>
        <v>0</v>
      </c>
      <c r="I129" s="50">
        <f ca="1">ROUNDDOWN(G129,0)</f>
        <v>0</v>
      </c>
      <c r="J129" s="25" t="str">
        <f ca="1">IF(
   $B$8="Overall Alert",IF(
      'Compound Alert'!R168 &gt;= 7, "HIGH",IF(
         'Compound Alert'!R168 &gt;= 5, "MED","LOW")), IF(
            $B$8="Underlying Vulnerability", IF(
               'Compound Alert'!Y168 &gt;= 10, "HIGH",IF(
                  'Compound Alert'!Y168 &gt;= 7, "MED","LOW")),IF(
                     $B$8="Emerging Threat", IF(
                        'Compound Alert'!AF168 &gt;= 10, "HIGH",IF(
                            'Compound Alert'!AF168 &gt;= 7, "MED","LOW")))))</f>
        <v>LOW</v>
      </c>
      <c r="K129" s="25" t="e">
        <f ca="1">IF(
   $B$8="Overall Alert",IF(
      'Compound Alert'!S168 &gt;= 7, "HIGH",IF(
         'Compound Alert'!S168 &gt;= 5, "MED","LOW")), IF(
            $B$8="Underlying Vulnerability", IF(
               'Compound Alert'!Z168 &gt;= 10, "HIGH",IF(
                  'Compound Alert'!Z168 &gt;= 7, "MED","LOW")),IF(
                     $B$8="Emerging Threat", IF(
                        'Compound Alert'!AG168 &gt;= 10, "HIGH",IF(
                            'Compound Alert'!AG168 &gt;= 7, "MED","LOW")))))</f>
        <v>#N/A</v>
      </c>
      <c r="L129" s="25" t="e">
        <f ca="1">IF(
   $B$8="Overall Alert",IF(
      'Compound Alert'!T168 &gt;= 7, "HIGH",IF(
         'Compound Alert'!T168 &gt;= 5, "MED","LOW")), IF(
            $B$8="Underlying Vulnerability", IF(
               'Compound Alert'!AA168 &gt;= 10, "HIGH",IF(
                  'Compound Alert'!AA168 &gt;= 7, "MED","LOW")),IF(
                     $B$8="Emerging Threat", IF(
                        'Compound Alert'!AH168 &gt;= 10, "HIGH",IF(
                            'Compound Alert'!AH168 &gt;= 7, "MED","LOW")))))</f>
        <v>#N/A</v>
      </c>
      <c r="M129" s="25" t="e">
        <f ca="1">IF(
   $B$8="Overall Alert",IF(
      'Compound Alert'!U168 &gt;= 7, "HIGH",IF(
         'Compound Alert'!U168 &gt;= 5, "MED","LOW")), IF(
            $B$8="Underlying Vulnerability", IF(
               'Compound Alert'!AB168 &gt;= 10, "HIGH",IF(
                  'Compound Alert'!AB168 &gt;= 7, "MED","LOW")),IF(
                     $B$8="Emerging Threat", IF(
                        'Compound Alert'!AI168 &gt;= 10, "HIGH",IF(
                            'Compound Alert'!AI168 &gt;= 7, "MED","LOW")))))</f>
        <v>#N/A</v>
      </c>
      <c r="N129" s="25" t="str">
        <f ca="1">IF(
   $B$8="Overall Alert",IF(
      'Compound Alert'!V168 &gt;= 7, "HIGH",IF(
         'Compound Alert'!V168 &gt;= 5, "MED","LOW")), IF(
            $B$8="Underlying Vulnerability", IF(
               'Compound Alert'!AC168 &gt;= 10, "HIGH",IF(
                  'Compound Alert'!AC168 &gt;= 7, "MED","LOW")),IF(
                     $B$8="Emerging Threat", IF(
                        'Compound Alert'!AJ168 &gt;= 10, "HIGH",IF(
                            'Compound Alert'!AJ168 &gt;= 7, "MED","LOW")))))</f>
        <v>LOW</v>
      </c>
      <c r="O129" s="25" t="str">
        <f ca="1">IF(
   $B$8="Overall Alert",IF(
      'Compound Alert'!W168 &gt;= 7, "HIGH",IF(
         'Compound Alert'!W168 &gt;= 5, "MED","LOW")), IF(
            $B$8="Underlying Vulnerability", IF(
               'Compound Alert'!AD168 &gt;= 10, "HIGH",IF(
                  'Compound Alert'!AD168 &gt;= 7, "MED","LOW")),IF(
                     $B$8="Emerging Threat", IF(
                        'Compound Alert'!AK168 &gt;= 10, "HIGH",IF(
                            'Compound Alert'!AK168 &gt;= 7, "MED","LOW")))))</f>
        <v>LOW</v>
      </c>
      <c r="P129" s="25"/>
      <c r="Q129" s="26"/>
      <c r="R129" s="26"/>
      <c r="S129" s="21"/>
      <c r="T129" s="21"/>
      <c r="U129" s="21"/>
      <c r="V129" s="21"/>
      <c r="W129" s="21"/>
      <c r="X129" s="21"/>
      <c r="Y129" s="27"/>
      <c r="Z129" s="27"/>
      <c r="AA129" s="27"/>
      <c r="AB129" s="27"/>
      <c r="AC129" s="27"/>
      <c r="AD129" s="27"/>
      <c r="AE129" s="27"/>
      <c r="AF129" s="27"/>
      <c r="AJ129" s="21"/>
      <c r="AK129" s="21"/>
      <c r="AL129" s="21"/>
      <c r="AM129" s="21"/>
      <c r="AN129" s="21"/>
      <c r="AO129" s="21"/>
      <c r="AP129" s="21"/>
      <c r="AQ129" s="21"/>
      <c r="AR129" s="21"/>
      <c r="AS129" s="21"/>
      <c r="AT129" s="21"/>
      <c r="AU129" s="21"/>
      <c r="AV129" s="21"/>
      <c r="AW129" s="21"/>
      <c r="AX129" s="21"/>
    </row>
    <row r="130" spans="1:50" x14ac:dyDescent="0.2">
      <c r="A130" s="63">
        <v>89</v>
      </c>
      <c r="B130" s="20" t="str">
        <f>'Compound Alert'!B175</f>
        <v>Senegal</v>
      </c>
      <c r="C130" s="20" t="str">
        <f>'Compound Alert'!C175</f>
        <v>SEN</v>
      </c>
      <c r="D130" s="20" t="str">
        <f>'Compound Alert'!D175</f>
        <v>SSF           Sub-Saharan Africa</v>
      </c>
      <c r="E130" s="20" t="str">
        <f>'Compound Alert'!E175</f>
        <v>IDA</v>
      </c>
      <c r="F130" s="217">
        <f ca="1">'Compound Alert'!F175</f>
        <v>170</v>
      </c>
      <c r="G130" s="22">
        <f ca="1">IF($B$8="Overall Alert",'Compound Alert'!G175,IF($B$8="Underlying Vulnerability",'Compound Alert'!J175,IF($B$8="Emerging Threat",'Compound Alert'!M175)))</f>
        <v>0</v>
      </c>
      <c r="H130" s="23">
        <f ca="1">IF($B$8="Overall Alert",'Compound Alert'!H175,IF($B$8="Underlying Vulnerability",'Compound Alert'!K175,IF($B$8="Emerging Threat",'Compound Alert'!N175)))</f>
        <v>0</v>
      </c>
      <c r="I130" s="50">
        <f ca="1">ROUNDDOWN(G130,0)</f>
        <v>0</v>
      </c>
      <c r="J130" s="25" t="str">
        <f ca="1">IF(
   $B$8="Overall Alert",IF(
      'Compound Alert'!R175 &gt;= 7, "HIGH",IF(
         'Compound Alert'!R175 &gt;= 5, "MED","LOW")), IF(
            $B$8="Underlying Vulnerability", IF(
               'Compound Alert'!Y175 &gt;= 10, "HIGH",IF(
                  'Compound Alert'!Y175 &gt;= 7, "MED","LOW")),IF(
                     $B$8="Emerging Threat", IF(
                        'Compound Alert'!AF175 &gt;= 10, "HIGH",IF(
                            'Compound Alert'!AF175 &gt;= 7, "MED","LOW")))))</f>
        <v>LOW</v>
      </c>
      <c r="K130" s="25" t="str">
        <f ca="1">IF(
   $B$8="Overall Alert",IF(
      'Compound Alert'!S175 &gt;= 7, "HIGH",IF(
         'Compound Alert'!S175 &gt;= 5, "MED","LOW")), IF(
            $B$8="Underlying Vulnerability", IF(
               'Compound Alert'!Z175 &gt;= 10, "HIGH",IF(
                  'Compound Alert'!Z175 &gt;= 7, "MED","LOW")),IF(
                     $B$8="Emerging Threat", IF(
                        'Compound Alert'!AG175 &gt;= 10, "HIGH",IF(
                            'Compound Alert'!AG175 &gt;= 7, "MED","LOW")))))</f>
        <v>LOW</v>
      </c>
      <c r="L130" s="25" t="str">
        <f ca="1">IF(
   $B$8="Overall Alert",IF(
      'Compound Alert'!T175 &gt;= 7, "HIGH",IF(
         'Compound Alert'!T175 &gt;= 5, "MED","LOW")), IF(
            $B$8="Underlying Vulnerability", IF(
               'Compound Alert'!AA175 &gt;= 10, "HIGH",IF(
                  'Compound Alert'!AA175 &gt;= 7, "MED","LOW")),IF(
                     $B$8="Emerging Threat", IF(
                        'Compound Alert'!AH175 &gt;= 10, "HIGH",IF(
                            'Compound Alert'!AH175 &gt;= 7, "MED","LOW")))))</f>
        <v>LOW</v>
      </c>
      <c r="M130" s="25" t="str">
        <f ca="1">IF(
   $B$8="Overall Alert",IF(
      'Compound Alert'!U175 &gt;= 7, "HIGH",IF(
         'Compound Alert'!U175 &gt;= 5, "MED","LOW")), IF(
            $B$8="Underlying Vulnerability", IF(
               'Compound Alert'!AB175 &gt;= 10, "HIGH",IF(
                  'Compound Alert'!AB175 &gt;= 7, "MED","LOW")),IF(
                     $B$8="Emerging Threat", IF(
                        'Compound Alert'!AI175 &gt;= 10, "HIGH",IF(
                            'Compound Alert'!AI175 &gt;= 7, "MED","LOW")))))</f>
        <v>LOW</v>
      </c>
      <c r="N130" s="25" t="str">
        <f ca="1">IF(
   $B$8="Overall Alert",IF(
      'Compound Alert'!V175 &gt;= 7, "HIGH",IF(
         'Compound Alert'!V175 &gt;= 5, "MED","LOW")), IF(
            $B$8="Underlying Vulnerability", IF(
               'Compound Alert'!AC175 &gt;= 10, "HIGH",IF(
                  'Compound Alert'!AC175 &gt;= 7, "MED","LOW")),IF(
                     $B$8="Emerging Threat", IF(
                        'Compound Alert'!AJ175 &gt;= 10, "HIGH",IF(
                            'Compound Alert'!AJ175 &gt;= 7, "MED","LOW")))))</f>
        <v>LOW</v>
      </c>
      <c r="O130" s="25" t="str">
        <f ca="1">IF(
   $B$8="Overall Alert",IF(
      'Compound Alert'!W175 &gt;= 7, "HIGH",IF(
         'Compound Alert'!W175 &gt;= 5, "MED","LOW")), IF(
            $B$8="Underlying Vulnerability", IF(
               'Compound Alert'!AD175 &gt;= 10, "HIGH",IF(
                  'Compound Alert'!AD175 &gt;= 7, "MED","LOW")),IF(
                     $B$8="Emerging Threat", IF(
                        'Compound Alert'!AK175 &gt;= 10, "HIGH",IF(
                            'Compound Alert'!AK175 &gt;= 7, "MED","LOW")))))</f>
        <v>LOW</v>
      </c>
      <c r="P130" s="25"/>
      <c r="Q130" s="26"/>
      <c r="R130" s="26"/>
      <c r="S130" s="21"/>
      <c r="T130" s="21"/>
      <c r="U130" s="21"/>
      <c r="V130" s="21"/>
      <c r="W130" s="21"/>
      <c r="X130" s="21"/>
      <c r="Y130" s="27"/>
      <c r="Z130" s="27"/>
      <c r="AA130" s="27"/>
      <c r="AB130" s="27"/>
      <c r="AC130" s="27"/>
      <c r="AD130" s="27"/>
      <c r="AE130" s="27"/>
      <c r="AF130" s="27"/>
      <c r="AJ130" s="21"/>
      <c r="AK130" s="21"/>
      <c r="AL130" s="21"/>
      <c r="AM130" s="21"/>
      <c r="AN130" s="21"/>
      <c r="AO130" s="21"/>
      <c r="AP130" s="21"/>
      <c r="AQ130" s="21"/>
      <c r="AR130" s="21"/>
      <c r="AS130" s="21"/>
      <c r="AT130" s="21"/>
      <c r="AU130" s="21"/>
      <c r="AV130" s="21"/>
      <c r="AW130" s="21"/>
      <c r="AX130" s="21"/>
    </row>
    <row r="131" spans="1:50" x14ac:dyDescent="0.2">
      <c r="A131" s="63">
        <v>90</v>
      </c>
      <c r="B131" s="20" t="str">
        <f>'Compound Alert'!B97</f>
        <v>Iran, Islamic Rep.</v>
      </c>
      <c r="C131" s="20" t="str">
        <f>'Compound Alert'!C97</f>
        <v>IRN</v>
      </c>
      <c r="D131" s="20" t="str">
        <f>'Compound Alert'!D97</f>
        <v>MEA           Middle East &amp; North Africa</v>
      </c>
      <c r="E131" s="20" t="str">
        <f>'Compound Alert'!E97</f>
        <v>IBRD</v>
      </c>
      <c r="F131" s="217">
        <f ca="1">'Compound Alert'!F97</f>
        <v>92</v>
      </c>
      <c r="G131" s="22">
        <f ca="1">IF($B$8="Overall Alert",'Compound Alert'!G97,IF($B$8="Underlying Vulnerability",'Compound Alert'!J97,IF($B$8="Emerging Threat",'Compound Alert'!M97)))</f>
        <v>1</v>
      </c>
      <c r="H131" s="23">
        <f ca="1">IF($B$8="Overall Alert",'Compound Alert'!H97,IF($B$8="Underlying Vulnerability",'Compound Alert'!K97,IF($B$8="Emerging Threat",'Compound Alert'!N97)))</f>
        <v>1</v>
      </c>
      <c r="I131" s="50">
        <f ca="1">ROUNDDOWN(G131,0)</f>
        <v>1</v>
      </c>
      <c r="J131" s="25" t="str">
        <f ca="1">IF(
   $B$8="Overall Alert",IF(
      'Compound Alert'!R97 &gt;= 7, "HIGH",IF(
         'Compound Alert'!R97 &gt;= 5, "MED","LOW")), IF(
            $B$8="Underlying Vulnerability", IF(
               'Compound Alert'!Y97 &gt;= 10, "HIGH",IF(
                  'Compound Alert'!Y97 &gt;= 7, "MED","LOW")),IF(
                     $B$8="Emerging Threat", IF(
                        'Compound Alert'!AF97 &gt;= 10, "HIGH",IF(
                            'Compound Alert'!AF97 &gt;= 7, "MED","LOW")))))</f>
        <v>LOW</v>
      </c>
      <c r="K131" s="25" t="str">
        <f ca="1">IF(
   $B$8="Overall Alert",IF(
      'Compound Alert'!S97 &gt;= 7, "HIGH",IF(
         'Compound Alert'!S97 &gt;= 5, "MED","LOW")), IF(
            $B$8="Underlying Vulnerability", IF(
               'Compound Alert'!Z97 &gt;= 10, "HIGH",IF(
                  'Compound Alert'!Z97 &gt;= 7, "MED","LOW")),IF(
                     $B$8="Emerging Threat", IF(
                        'Compound Alert'!AG97 &gt;= 10, "HIGH",IF(
                            'Compound Alert'!AG97 &gt;= 7, "MED","LOW")))))</f>
        <v>LOW</v>
      </c>
      <c r="L131" s="25" t="str">
        <f ca="1">IF(
   $B$8="Overall Alert",IF(
      'Compound Alert'!T97 &gt;= 7, "HIGH",IF(
         'Compound Alert'!T97 &gt;= 5, "MED","LOW")), IF(
            $B$8="Underlying Vulnerability", IF(
               'Compound Alert'!AA97 &gt;= 10, "HIGH",IF(
                  'Compound Alert'!AA97 &gt;= 7, "MED","LOW")),IF(
                     $B$8="Emerging Threat", IF(
                        'Compound Alert'!AH97 &gt;= 10, "HIGH",IF(
                            'Compound Alert'!AH97 &gt;= 7, "MED","LOW")))))</f>
        <v>LOW</v>
      </c>
      <c r="M131" s="25" t="str">
        <f ca="1">IF(
   $B$8="Overall Alert",IF(
      'Compound Alert'!U97 &gt;= 7, "HIGH",IF(
         'Compound Alert'!U97 &gt;= 5, "MED","LOW")), IF(
            $B$8="Underlying Vulnerability", IF(
               'Compound Alert'!AB97 &gt;= 10, "HIGH",IF(
                  'Compound Alert'!AB97 &gt;= 7, "MED","LOW")),IF(
                     $B$8="Emerging Threat", IF(
                        'Compound Alert'!AI97 &gt;= 10, "HIGH",IF(
                            'Compound Alert'!AI97 &gt;= 7, "MED","LOW")))))</f>
        <v>LOW</v>
      </c>
      <c r="N131" s="25" t="str">
        <f ca="1">IF(
   $B$8="Overall Alert",IF(
      'Compound Alert'!V97 &gt;= 7, "HIGH",IF(
         'Compound Alert'!V97 &gt;= 5, "MED","LOW")), IF(
            $B$8="Underlying Vulnerability", IF(
               'Compound Alert'!AC97 &gt;= 10, "HIGH",IF(
                  'Compound Alert'!AC97 &gt;= 7, "MED","LOW")),IF(
                     $B$8="Emerging Threat", IF(
                        'Compound Alert'!AJ97 &gt;= 10, "HIGH",IF(
                            'Compound Alert'!AJ97 &gt;= 7, "MED","LOW")))))</f>
        <v>HIGH</v>
      </c>
      <c r="O131" s="25" t="str">
        <f ca="1">IF(
   $B$8="Overall Alert",IF(
      'Compound Alert'!W97 &gt;= 7, "HIGH",IF(
         'Compound Alert'!W97 &gt;= 5, "MED","LOW")), IF(
            $B$8="Underlying Vulnerability", IF(
               'Compound Alert'!AD97 &gt;= 10, "HIGH",IF(
                  'Compound Alert'!AD97 &gt;= 7, "MED","LOW")),IF(
                     $B$8="Emerging Threat", IF(
                        'Compound Alert'!AK97 &gt;= 10, "HIGH",IF(
                            'Compound Alert'!AK97 &gt;= 7, "MED","LOW")))))</f>
        <v>LOW</v>
      </c>
      <c r="P131" s="25"/>
      <c r="Q131" s="26"/>
      <c r="R131" s="26"/>
      <c r="S131" s="21"/>
      <c r="T131" s="21"/>
      <c r="U131" s="21"/>
      <c r="V131" s="21"/>
      <c r="W131" s="21"/>
      <c r="X131" s="21"/>
      <c r="Y131" s="27"/>
      <c r="Z131" s="27"/>
      <c r="AA131" s="27"/>
      <c r="AB131" s="27"/>
      <c r="AC131" s="27"/>
      <c r="AD131" s="27"/>
      <c r="AE131" s="27"/>
      <c r="AF131" s="27"/>
      <c r="AJ131" s="21"/>
      <c r="AK131" s="21"/>
      <c r="AL131" s="21"/>
      <c r="AM131" s="21"/>
      <c r="AN131" s="21"/>
      <c r="AO131" s="21"/>
      <c r="AP131" s="21"/>
      <c r="AQ131" s="21"/>
      <c r="AR131" s="21"/>
      <c r="AS131" s="21"/>
      <c r="AT131" s="21"/>
      <c r="AU131" s="21"/>
      <c r="AV131" s="21"/>
      <c r="AW131" s="21"/>
      <c r="AX131" s="21"/>
    </row>
    <row r="132" spans="1:50" x14ac:dyDescent="0.2">
      <c r="A132" s="63">
        <v>91</v>
      </c>
      <c r="B132" s="20" t="str">
        <f>'Compound Alert'!B184</f>
        <v>São Tomé and Príncipe</v>
      </c>
      <c r="C132" s="20" t="str">
        <f>'Compound Alert'!C184</f>
        <v>STP</v>
      </c>
      <c r="D132" s="20" t="str">
        <f>'Compound Alert'!D184</f>
        <v>SSF           Sub-Saharan Africa</v>
      </c>
      <c r="E132" s="20" t="str">
        <f>'Compound Alert'!E184</f>
        <v>IDA</v>
      </c>
      <c r="F132" s="217">
        <f ca="1">'Compound Alert'!F184</f>
        <v>179</v>
      </c>
      <c r="G132" s="22">
        <f ca="1">IF($B$8="Overall Alert",'Compound Alert'!G184,IF($B$8="Underlying Vulnerability",'Compound Alert'!J184,IF($B$8="Emerging Threat",'Compound Alert'!M184)))</f>
        <v>1</v>
      </c>
      <c r="H132" s="23">
        <f ca="1">IF($B$8="Overall Alert",'Compound Alert'!H184,IF($B$8="Underlying Vulnerability",'Compound Alert'!K184,IF($B$8="Emerging Threat",'Compound Alert'!N184)))</f>
        <v>1</v>
      </c>
      <c r="I132" s="50">
        <f ca="1">ROUNDDOWN(G132,0)</f>
        <v>1</v>
      </c>
      <c r="J132" s="25" t="str">
        <f ca="1">IF(
   $B$8="Overall Alert",IF(
      'Compound Alert'!R184 &gt;= 7, "HIGH",IF(
         'Compound Alert'!R184 &gt;= 5, "MED","LOW")), IF(
            $B$8="Underlying Vulnerability", IF(
               'Compound Alert'!Y184 &gt;= 10, "HIGH",IF(
                  'Compound Alert'!Y184 &gt;= 7, "MED","LOW")),IF(
                     $B$8="Emerging Threat", IF(
                        'Compound Alert'!AF184 &gt;= 10, "HIGH",IF(
                            'Compound Alert'!AF184 &gt;= 7, "MED","LOW")))))</f>
        <v>LOW</v>
      </c>
      <c r="K132" s="25" t="str">
        <f ca="1">IF(
   $B$8="Overall Alert",IF(
      'Compound Alert'!S184 &gt;= 7, "HIGH",IF(
         'Compound Alert'!S184 &gt;= 5, "MED","LOW")), IF(
            $B$8="Underlying Vulnerability", IF(
               'Compound Alert'!Z184 &gt;= 10, "HIGH",IF(
                  'Compound Alert'!Z184 &gt;= 7, "MED","LOW")),IF(
                     $B$8="Emerging Threat", IF(
                        'Compound Alert'!AG184 &gt;= 10, "HIGH",IF(
                            'Compound Alert'!AG184 &gt;= 7, "MED","LOW")))))</f>
        <v>LOW</v>
      </c>
      <c r="L132" s="25" t="str">
        <f ca="1">IF(
   $B$8="Overall Alert",IF(
      'Compound Alert'!T184 &gt;= 7, "HIGH",IF(
         'Compound Alert'!T184 &gt;= 5, "MED","LOW")), IF(
            $B$8="Underlying Vulnerability", IF(
               'Compound Alert'!AA184 &gt;= 10, "HIGH",IF(
                  'Compound Alert'!AA184 &gt;= 7, "MED","LOW")),IF(
                     $B$8="Emerging Threat", IF(
                        'Compound Alert'!AH184 &gt;= 10, "HIGH",IF(
                            'Compound Alert'!AH184 &gt;= 7, "MED","LOW")))))</f>
        <v>LOW</v>
      </c>
      <c r="M132" s="25" t="str">
        <f ca="1">IF(
   $B$8="Overall Alert",IF(
      'Compound Alert'!U184 &gt;= 7, "HIGH",IF(
         'Compound Alert'!U184 &gt;= 5, "MED","LOW")), IF(
            $B$8="Underlying Vulnerability", IF(
               'Compound Alert'!AB184 &gt;= 10, "HIGH",IF(
                  'Compound Alert'!AB184 &gt;= 7, "MED","LOW")),IF(
                     $B$8="Emerging Threat", IF(
                        'Compound Alert'!AI184 &gt;= 10, "HIGH",IF(
                            'Compound Alert'!AI184 &gt;= 7, "MED","LOW")))))</f>
        <v>LOW</v>
      </c>
      <c r="N132" s="25" t="str">
        <f ca="1">IF(
   $B$8="Overall Alert",IF(
      'Compound Alert'!V184 &gt;= 7, "HIGH",IF(
         'Compound Alert'!V184 &gt;= 5, "MED","LOW")), IF(
            $B$8="Underlying Vulnerability", IF(
               'Compound Alert'!AC184 &gt;= 10, "HIGH",IF(
                  'Compound Alert'!AC184 &gt;= 7, "MED","LOW")),IF(
                     $B$8="Emerging Threat", IF(
                        'Compound Alert'!AJ184 &gt;= 10, "HIGH",IF(
                            'Compound Alert'!AJ184 &gt;= 7, "MED","LOW")))))</f>
        <v>LOW</v>
      </c>
      <c r="O132" s="25" t="str">
        <f ca="1">IF(
   $B$8="Overall Alert",IF(
      'Compound Alert'!W184 &gt;= 7, "HIGH",IF(
         'Compound Alert'!W184 &gt;= 5, "MED","LOW")), IF(
            $B$8="Underlying Vulnerability", IF(
               'Compound Alert'!AD184 &gt;= 10, "HIGH",IF(
                  'Compound Alert'!AD184 &gt;= 7, "MED","LOW")),IF(
                     $B$8="Emerging Threat", IF(
                        'Compound Alert'!AK184 &gt;= 10, "HIGH",IF(
                            'Compound Alert'!AK184 &gt;= 7, "MED","LOW")))))</f>
        <v>HIGH</v>
      </c>
      <c r="P132" s="25"/>
      <c r="Q132" s="26"/>
      <c r="R132" s="26"/>
      <c r="S132" s="21"/>
      <c r="T132" s="21"/>
      <c r="U132" s="21"/>
      <c r="V132" s="21"/>
      <c r="W132" s="21"/>
      <c r="X132" s="21"/>
      <c r="Y132" s="27"/>
      <c r="Z132" s="27"/>
      <c r="AA132" s="27"/>
      <c r="AB132" s="27"/>
      <c r="AC132" s="27"/>
      <c r="AD132" s="27"/>
      <c r="AE132" s="27"/>
      <c r="AF132" s="27"/>
      <c r="AJ132" s="21"/>
      <c r="AK132" s="21"/>
      <c r="AL132" s="21"/>
      <c r="AM132" s="21"/>
      <c r="AN132" s="21"/>
      <c r="AO132" s="21"/>
      <c r="AP132" s="21"/>
      <c r="AQ132" s="21"/>
      <c r="AR132" s="21"/>
      <c r="AS132" s="21"/>
      <c r="AT132" s="21"/>
      <c r="AU132" s="21"/>
      <c r="AV132" s="21"/>
      <c r="AW132" s="21"/>
      <c r="AX132" s="21"/>
    </row>
    <row r="133" spans="1:50" x14ac:dyDescent="0.2">
      <c r="A133" s="63">
        <v>92</v>
      </c>
      <c r="B133" s="20" t="str">
        <f>'Compound Alert'!B23</f>
        <v>Bangladesh</v>
      </c>
      <c r="C133" s="20" t="str">
        <f>'Compound Alert'!C23</f>
        <v>BGD</v>
      </c>
      <c r="D133" s="20" t="str">
        <f>'Compound Alert'!D23</f>
        <v>SAS           South Asia</v>
      </c>
      <c r="E133" s="20" t="str">
        <f>'Compound Alert'!E23</f>
        <v>IDA</v>
      </c>
      <c r="F133" s="217">
        <f ca="1">'Compound Alert'!F23</f>
        <v>18</v>
      </c>
      <c r="G133" s="22">
        <f ca="1">IF($B$8="Overall Alert",'Compound Alert'!G23,IF($B$8="Underlying Vulnerability",'Compound Alert'!J23,IF($B$8="Emerging Threat",'Compound Alert'!M23)))</f>
        <v>3</v>
      </c>
      <c r="H133" s="23">
        <f ca="1">IF($B$8="Overall Alert",'Compound Alert'!H23,IF($B$8="Underlying Vulnerability",'Compound Alert'!K23,IF($B$8="Emerging Threat",'Compound Alert'!N23)))</f>
        <v>3</v>
      </c>
      <c r="I133" s="50">
        <f ca="1">ROUNDDOWN(G133,0)</f>
        <v>3</v>
      </c>
      <c r="J133" s="25" t="str">
        <f ca="1">IF(
   $B$8="Overall Alert",IF(
      'Compound Alert'!R23 &gt;= 7, "HIGH",IF(
         'Compound Alert'!R23 &gt;= 5, "MED","LOW")), IF(
            $B$8="Underlying Vulnerability", IF(
               'Compound Alert'!Y23 &gt;= 10, "HIGH",IF(
                  'Compound Alert'!Y23 &gt;= 7, "MED","LOW")),IF(
                     $B$8="Emerging Threat", IF(
                        'Compound Alert'!AF23 &gt;= 10, "HIGH",IF(
                            'Compound Alert'!AF23 &gt;= 7, "MED","LOW")))))</f>
        <v>MED</v>
      </c>
      <c r="K133" s="25" t="str">
        <f ca="1">IF(
   $B$8="Overall Alert",IF(
      'Compound Alert'!S23 &gt;= 7, "HIGH",IF(
         'Compound Alert'!S23 &gt;= 5, "MED","LOW")), IF(
            $B$8="Underlying Vulnerability", IF(
               'Compound Alert'!Z23 &gt;= 10, "HIGH",IF(
                  'Compound Alert'!Z23 &gt;= 7, "MED","LOW")),IF(
                     $B$8="Emerging Threat", IF(
                        'Compound Alert'!AG23 &gt;= 10, "HIGH",IF(
                            'Compound Alert'!AG23 &gt;= 7, "MED","LOW")))))</f>
        <v>LOW</v>
      </c>
      <c r="L133" s="25" t="str">
        <f ca="1">IF(
   $B$8="Overall Alert",IF(
      'Compound Alert'!T23 &gt;= 7, "HIGH",IF(
         'Compound Alert'!T23 &gt;= 5, "MED","LOW")), IF(
            $B$8="Underlying Vulnerability", IF(
               'Compound Alert'!AA23 &gt;= 10, "HIGH",IF(
                  'Compound Alert'!AA23 &gt;= 7, "MED","LOW")),IF(
                     $B$8="Emerging Threat", IF(
                        'Compound Alert'!AH23 &gt;= 10, "HIGH",IF(
                            'Compound Alert'!AH23 &gt;= 7, "MED","LOW")))))</f>
        <v>MED</v>
      </c>
      <c r="M133" s="25" t="str">
        <f ca="1">IF(
   $B$8="Overall Alert",IF(
      'Compound Alert'!U23 &gt;= 7, "HIGH",IF(
         'Compound Alert'!U23 &gt;= 5, "MED","LOW")), IF(
            $B$8="Underlying Vulnerability", IF(
               'Compound Alert'!AB23 &gt;= 10, "HIGH",IF(
                  'Compound Alert'!AB23 &gt;= 7, "MED","LOW")),IF(
                     $B$8="Emerging Threat", IF(
                        'Compound Alert'!AI23 &gt;= 10, "HIGH",IF(
                            'Compound Alert'!AI23 &gt;= 7, "MED","LOW")))))</f>
        <v>HIGH</v>
      </c>
      <c r="N133" s="25" t="str">
        <f ca="1">IF(
   $B$8="Overall Alert",IF(
      'Compound Alert'!V23 &gt;= 7, "HIGH",IF(
         'Compound Alert'!V23 &gt;= 5, "MED","LOW")), IF(
            $B$8="Underlying Vulnerability", IF(
               'Compound Alert'!AC23 &gt;= 10, "HIGH",IF(
                  'Compound Alert'!AC23 &gt;= 7, "MED","LOW")),IF(
                     $B$8="Emerging Threat", IF(
                        'Compound Alert'!AJ23 &gt;= 10, "HIGH",IF(
                            'Compound Alert'!AJ23 &gt;= 7, "MED","LOW")))))</f>
        <v>LOW</v>
      </c>
      <c r="O133" s="25" t="str">
        <f ca="1">IF(
   $B$8="Overall Alert",IF(
      'Compound Alert'!W23 &gt;= 7, "HIGH",IF(
         'Compound Alert'!W23 &gt;= 5, "MED","LOW")), IF(
            $B$8="Underlying Vulnerability", IF(
               'Compound Alert'!AD23 &gt;= 10, "HIGH",IF(
                  'Compound Alert'!AD23 &gt;= 7, "MED","LOW")),IF(
                     $B$8="Emerging Threat", IF(
                        'Compound Alert'!AK23 &gt;= 10, "HIGH",IF(
                            'Compound Alert'!AK23 &gt;= 7, "MED","LOW")))))</f>
        <v>HIGH</v>
      </c>
      <c r="P133" s="25"/>
      <c r="Q133" s="26"/>
      <c r="R133" s="26"/>
      <c r="S133" s="21"/>
      <c r="T133" s="21"/>
      <c r="U133" s="21"/>
      <c r="V133" s="21"/>
      <c r="W133" s="21"/>
      <c r="X133" s="21"/>
      <c r="Y133" s="27"/>
      <c r="Z133" s="27"/>
      <c r="AA133" s="27"/>
      <c r="AB133" s="27"/>
      <c r="AC133" s="27"/>
      <c r="AD133" s="27"/>
      <c r="AE133" s="27"/>
      <c r="AF133" s="27"/>
      <c r="AJ133" s="21"/>
      <c r="AK133" s="21"/>
      <c r="AL133" s="21"/>
      <c r="AM133" s="21"/>
      <c r="AN133" s="21"/>
      <c r="AO133" s="21"/>
      <c r="AP133" s="21"/>
      <c r="AQ133" s="21"/>
      <c r="AR133" s="21"/>
      <c r="AS133" s="21"/>
      <c r="AT133" s="21"/>
      <c r="AU133" s="21"/>
      <c r="AV133" s="21"/>
      <c r="AW133" s="21"/>
      <c r="AX133" s="21"/>
    </row>
    <row r="134" spans="1:50" x14ac:dyDescent="0.2">
      <c r="A134" s="63">
        <v>93</v>
      </c>
      <c r="B134" s="20" t="str">
        <f>'Compound Alert'!B129</f>
        <v>Madagascar</v>
      </c>
      <c r="C134" s="20" t="str">
        <f>'Compound Alert'!C129</f>
        <v>MDG</v>
      </c>
      <c r="D134" s="20" t="str">
        <f>'Compound Alert'!D129</f>
        <v>SSF           Sub-Saharan Africa</v>
      </c>
      <c r="E134" s="20" t="str">
        <f>'Compound Alert'!E129</f>
        <v>IDA</v>
      </c>
      <c r="F134" s="217">
        <f ca="1">'Compound Alert'!F129</f>
        <v>124</v>
      </c>
      <c r="G134" s="22">
        <f ca="1">IF($B$8="Overall Alert",'Compound Alert'!G129,IF($B$8="Underlying Vulnerability",'Compound Alert'!J129,IF($B$8="Emerging Threat",'Compound Alert'!M129)))</f>
        <v>1</v>
      </c>
      <c r="H134" s="23">
        <f ca="1">IF($B$8="Overall Alert",'Compound Alert'!H129,IF($B$8="Underlying Vulnerability",'Compound Alert'!K129,IF($B$8="Emerging Threat",'Compound Alert'!N129)))</f>
        <v>1</v>
      </c>
      <c r="I134" s="50">
        <f ca="1">ROUNDDOWN(G134,0)</f>
        <v>1</v>
      </c>
      <c r="J134" s="25" t="str">
        <f ca="1">IF(
   $B$8="Overall Alert",IF(
      'Compound Alert'!R129 &gt;= 7, "HIGH",IF(
         'Compound Alert'!R129 &gt;= 5, "MED","LOW")), IF(
            $B$8="Underlying Vulnerability", IF(
               'Compound Alert'!Y129 &gt;= 10, "HIGH",IF(
                  'Compound Alert'!Y129 &gt;= 7, "MED","LOW")),IF(
                     $B$8="Emerging Threat", IF(
                        'Compound Alert'!AF129 &gt;= 10, "HIGH",IF(
                            'Compound Alert'!AF129 &gt;= 7, "MED","LOW")))))</f>
        <v>LOW</v>
      </c>
      <c r="K134" s="25" t="str">
        <f ca="1">IF(
   $B$8="Overall Alert",IF(
      'Compound Alert'!S129 &gt;= 7, "HIGH",IF(
         'Compound Alert'!S129 &gt;= 5, "MED","LOW")), IF(
            $B$8="Underlying Vulnerability", IF(
               'Compound Alert'!Z129 &gt;= 10, "HIGH",IF(
                  'Compound Alert'!Z129 &gt;= 7, "MED","LOW")),IF(
                     $B$8="Emerging Threat", IF(
                        'Compound Alert'!AG129 &gt;= 10, "HIGH",IF(
                            'Compound Alert'!AG129 &gt;= 7, "MED","LOW")))))</f>
        <v>LOW</v>
      </c>
      <c r="L134" s="25" t="str">
        <f ca="1">IF(
   $B$8="Overall Alert",IF(
      'Compound Alert'!T129 &gt;= 7, "HIGH",IF(
         'Compound Alert'!T129 &gt;= 5, "MED","LOW")), IF(
            $B$8="Underlying Vulnerability", IF(
               'Compound Alert'!AA129 &gt;= 10, "HIGH",IF(
                  'Compound Alert'!AA129 &gt;= 7, "MED","LOW")),IF(
                     $B$8="Emerging Threat", IF(
                        'Compound Alert'!AH129 &gt;= 10, "HIGH",IF(
                            'Compound Alert'!AH129 &gt;= 7, "MED","LOW")))))</f>
        <v>MED</v>
      </c>
      <c r="M134" s="25" t="str">
        <f ca="1">IF(
   $B$8="Overall Alert",IF(
      'Compound Alert'!U129 &gt;= 7, "HIGH",IF(
         'Compound Alert'!U129 &gt;= 5, "MED","LOW")), IF(
            $B$8="Underlying Vulnerability", IF(
               'Compound Alert'!AB129 &gt;= 10, "HIGH",IF(
                  'Compound Alert'!AB129 &gt;= 7, "MED","LOW")),IF(
                     $B$8="Emerging Threat", IF(
                        'Compound Alert'!AI129 &gt;= 10, "HIGH",IF(
                            'Compound Alert'!AI129 &gt;= 7, "MED","LOW")))))</f>
        <v>LOW</v>
      </c>
      <c r="N134" s="25" t="str">
        <f ca="1">IF(
   $B$8="Overall Alert",IF(
      'Compound Alert'!V129 &gt;= 7, "HIGH",IF(
         'Compound Alert'!V129 &gt;= 5, "MED","LOW")), IF(
            $B$8="Underlying Vulnerability", IF(
               'Compound Alert'!AC129 &gt;= 10, "HIGH",IF(
                  'Compound Alert'!AC129 &gt;= 7, "MED","LOW")),IF(
                     $B$8="Emerging Threat", IF(
                        'Compound Alert'!AJ129 &gt;= 10, "HIGH",IF(
                            'Compound Alert'!AJ129 &gt;= 7, "MED","LOW")))))</f>
        <v>LOW</v>
      </c>
      <c r="O134" s="25" t="str">
        <f ca="1">IF(
   $B$8="Overall Alert",IF(
      'Compound Alert'!W129 &gt;= 7, "HIGH",IF(
         'Compound Alert'!W129 &gt;= 5, "MED","LOW")), IF(
            $B$8="Underlying Vulnerability", IF(
               'Compound Alert'!AD129 &gt;= 10, "HIGH",IF(
                  'Compound Alert'!AD129 &gt;= 7, "MED","LOW")),IF(
                     $B$8="Emerging Threat", IF(
                        'Compound Alert'!AK129 &gt;= 10, "HIGH",IF(
                            'Compound Alert'!AK129 &gt;= 7, "MED","LOW")))))</f>
        <v>MED</v>
      </c>
      <c r="P134" s="25"/>
      <c r="Q134" s="26"/>
      <c r="R134" s="26"/>
      <c r="S134" s="21"/>
      <c r="T134" s="21"/>
      <c r="U134" s="21"/>
      <c r="V134" s="21"/>
      <c r="W134" s="21"/>
      <c r="X134" s="21"/>
      <c r="Y134" s="27"/>
      <c r="Z134" s="27"/>
      <c r="AA134" s="27"/>
      <c r="AB134" s="27"/>
      <c r="AC134" s="27"/>
      <c r="AD134" s="27"/>
      <c r="AE134" s="27"/>
      <c r="AF134" s="27"/>
      <c r="AJ134" s="21"/>
      <c r="AK134" s="21"/>
      <c r="AL134" s="21"/>
      <c r="AM134" s="21"/>
      <c r="AN134" s="21"/>
      <c r="AO134" s="21"/>
      <c r="AP134" s="21"/>
      <c r="AQ134" s="21"/>
      <c r="AR134" s="21"/>
      <c r="AS134" s="21"/>
      <c r="AT134" s="21"/>
      <c r="AU134" s="21"/>
      <c r="AV134" s="21"/>
      <c r="AW134" s="21"/>
      <c r="AX134" s="21"/>
    </row>
    <row r="135" spans="1:50" x14ac:dyDescent="0.2">
      <c r="A135" s="63">
        <v>94</v>
      </c>
      <c r="B135" s="20" t="str">
        <f>'Compound Alert'!B95</f>
        <v>India</v>
      </c>
      <c r="C135" s="20" t="str">
        <f>'Compound Alert'!C95</f>
        <v>IND</v>
      </c>
      <c r="D135" s="20" t="str">
        <f>'Compound Alert'!D95</f>
        <v>SAS           South Asia</v>
      </c>
      <c r="E135" s="20" t="str">
        <f>'Compound Alert'!E95</f>
        <v>IBRD</v>
      </c>
      <c r="F135" s="217">
        <f ca="1">'Compound Alert'!F95</f>
        <v>90</v>
      </c>
      <c r="G135" s="22">
        <f ca="1">IF($B$8="Overall Alert",'Compound Alert'!G95,IF($B$8="Underlying Vulnerability",'Compound Alert'!J95,IF($B$8="Emerging Threat",'Compound Alert'!M95)))</f>
        <v>1</v>
      </c>
      <c r="H135" s="23">
        <f ca="1">IF($B$8="Overall Alert",'Compound Alert'!H95,IF($B$8="Underlying Vulnerability",'Compound Alert'!K95,IF($B$8="Emerging Threat",'Compound Alert'!N95)))</f>
        <v>1</v>
      </c>
      <c r="I135" s="50">
        <f ca="1">ROUNDDOWN(G135,0)</f>
        <v>1</v>
      </c>
      <c r="J135" s="25" t="str">
        <f ca="1">IF(
   $B$8="Overall Alert",IF(
      'Compound Alert'!R95 &gt;= 7, "HIGH",IF(
         'Compound Alert'!R95 &gt;= 5, "MED","LOW")), IF(
            $B$8="Underlying Vulnerability", IF(
               'Compound Alert'!Y95 &gt;= 10, "HIGH",IF(
                  'Compound Alert'!Y95 &gt;= 7, "MED","LOW")),IF(
                     $B$8="Emerging Threat", IF(
                        'Compound Alert'!AF95 &gt;= 10, "HIGH",IF(
                            'Compound Alert'!AF95 &gt;= 7, "MED","LOW")))))</f>
        <v>LOW</v>
      </c>
      <c r="K135" s="25" t="str">
        <f ca="1">IF(
   $B$8="Overall Alert",IF(
      'Compound Alert'!S95 &gt;= 7, "HIGH",IF(
         'Compound Alert'!S95 &gt;= 5, "MED","LOW")), IF(
            $B$8="Underlying Vulnerability", IF(
               'Compound Alert'!Z95 &gt;= 10, "HIGH",IF(
                  'Compound Alert'!Z95 &gt;= 7, "MED","LOW")),IF(
                     $B$8="Emerging Threat", IF(
                        'Compound Alert'!AG95 &gt;= 10, "HIGH",IF(
                            'Compound Alert'!AG95 &gt;= 7, "MED","LOW")))))</f>
        <v>LOW</v>
      </c>
      <c r="L135" s="25" t="str">
        <f ca="1">IF(
   $B$8="Overall Alert",IF(
      'Compound Alert'!T95 &gt;= 7, "HIGH",IF(
         'Compound Alert'!T95 &gt;= 5, "MED","LOW")), IF(
            $B$8="Underlying Vulnerability", IF(
               'Compound Alert'!AA95 &gt;= 10, "HIGH",IF(
                  'Compound Alert'!AA95 &gt;= 7, "MED","LOW")),IF(
                     $B$8="Emerging Threat", IF(
                        'Compound Alert'!AH95 &gt;= 10, "HIGH",IF(
                            'Compound Alert'!AH95 &gt;= 7, "MED","LOW")))))</f>
        <v>MED</v>
      </c>
      <c r="M135" s="25" t="str">
        <f ca="1">IF(
   $B$8="Overall Alert",IF(
      'Compound Alert'!U95 &gt;= 7, "HIGH",IF(
         'Compound Alert'!U95 &gt;= 5, "MED","LOW")), IF(
            $B$8="Underlying Vulnerability", IF(
               'Compound Alert'!AB95 &gt;= 10, "HIGH",IF(
                  'Compound Alert'!AB95 &gt;= 7, "MED","LOW")),IF(
                     $B$8="Emerging Threat", IF(
                        'Compound Alert'!AI95 &gt;= 10, "HIGH",IF(
                            'Compound Alert'!AI95 &gt;= 7, "MED","LOW")))))</f>
        <v>LOW</v>
      </c>
      <c r="N135" s="25" t="str">
        <f ca="1">IF(
   $B$8="Overall Alert",IF(
      'Compound Alert'!V95 &gt;= 7, "HIGH",IF(
         'Compound Alert'!V95 &gt;= 5, "MED","LOW")), IF(
            $B$8="Underlying Vulnerability", IF(
               'Compound Alert'!AC95 &gt;= 10, "HIGH",IF(
                  'Compound Alert'!AC95 &gt;= 7, "MED","LOW")),IF(
                     $B$8="Emerging Threat", IF(
                        'Compound Alert'!AJ95 &gt;= 10, "HIGH",IF(
                            'Compound Alert'!AJ95 &gt;= 7, "MED","LOW")))))</f>
        <v>LOW</v>
      </c>
      <c r="O135" s="25" t="str">
        <f ca="1">IF(
   $B$8="Overall Alert",IF(
      'Compound Alert'!W95 &gt;= 7, "HIGH",IF(
         'Compound Alert'!W95 &gt;= 5, "MED","LOW")), IF(
            $B$8="Underlying Vulnerability", IF(
               'Compound Alert'!AD95 &gt;= 10, "HIGH",IF(
                  'Compound Alert'!AD95 &gt;= 7, "MED","LOW")),IF(
                     $B$8="Emerging Threat", IF(
                        'Compound Alert'!AK95 &gt;= 10, "HIGH",IF(
                            'Compound Alert'!AK95 &gt;= 7, "MED","LOW")))))</f>
        <v>MED</v>
      </c>
      <c r="P135" s="25"/>
      <c r="Q135" s="26"/>
      <c r="R135" s="26"/>
      <c r="S135" s="21"/>
      <c r="T135" s="21"/>
      <c r="U135" s="21"/>
      <c r="V135" s="21"/>
      <c r="W135" s="21"/>
      <c r="X135" s="21"/>
      <c r="Y135" s="27"/>
      <c r="Z135" s="27"/>
      <c r="AA135" s="27"/>
      <c r="AB135" s="27"/>
      <c r="AC135" s="27"/>
      <c r="AD135" s="27"/>
      <c r="AE135" s="27"/>
      <c r="AF135" s="27"/>
      <c r="AJ135" s="21"/>
      <c r="AK135" s="21"/>
      <c r="AL135" s="21"/>
      <c r="AM135" s="21"/>
      <c r="AN135" s="21"/>
      <c r="AO135" s="21"/>
      <c r="AP135" s="21"/>
      <c r="AQ135" s="21"/>
      <c r="AR135" s="21"/>
      <c r="AS135" s="21"/>
      <c r="AT135" s="21"/>
      <c r="AU135" s="21"/>
      <c r="AV135" s="21"/>
      <c r="AW135" s="21"/>
      <c r="AX135" s="21"/>
    </row>
    <row r="136" spans="1:50" x14ac:dyDescent="0.2">
      <c r="A136" s="63">
        <v>95</v>
      </c>
      <c r="B136" s="20" t="str">
        <f>'Compound Alert'!B194</f>
        <v>Chad</v>
      </c>
      <c r="C136" s="20" t="str">
        <f>'Compound Alert'!C194</f>
        <v>TCD</v>
      </c>
      <c r="D136" s="20" t="str">
        <f>'Compound Alert'!D194</f>
        <v>SSF           Sub-Saharan Africa</v>
      </c>
      <c r="E136" s="20" t="str">
        <f>'Compound Alert'!E194</f>
        <v>IDA</v>
      </c>
      <c r="F136" s="217">
        <f ca="1">'Compound Alert'!F194</f>
        <v>189</v>
      </c>
      <c r="G136" s="22">
        <f ca="1">IF($B$8="Overall Alert",'Compound Alert'!G194,IF($B$8="Underlying Vulnerability",'Compound Alert'!J194,IF($B$8="Emerging Threat",'Compound Alert'!M194)))</f>
        <v>2</v>
      </c>
      <c r="H136" s="23">
        <f ca="1">IF($B$8="Overall Alert",'Compound Alert'!H194,IF($B$8="Underlying Vulnerability",'Compound Alert'!K194,IF($B$8="Emerging Threat",'Compound Alert'!N194)))</f>
        <v>2</v>
      </c>
      <c r="I136" s="50">
        <f ca="1">ROUNDDOWN(G136,0)</f>
        <v>2</v>
      </c>
      <c r="J136" s="25" t="str">
        <f ca="1">IF(
   $B$8="Overall Alert",IF(
      'Compound Alert'!R194 &gt;= 7, "HIGH",IF(
         'Compound Alert'!R194 &gt;= 5, "MED","LOW")), IF(
            $B$8="Underlying Vulnerability", IF(
               'Compound Alert'!Y194 &gt;= 10, "HIGH",IF(
                  'Compound Alert'!Y194 &gt;= 7, "MED","LOW")),IF(
                     $B$8="Emerging Threat", IF(
                        'Compound Alert'!AF194 &gt;= 10, "HIGH",IF(
                            'Compound Alert'!AF194 &gt;= 7, "MED","LOW")))))</f>
        <v>LOW</v>
      </c>
      <c r="K136" s="25" t="str">
        <f ca="1">IF(
   $B$8="Overall Alert",IF(
      'Compound Alert'!S194 &gt;= 7, "HIGH",IF(
         'Compound Alert'!S194 &gt;= 5, "MED","LOW")), IF(
            $B$8="Underlying Vulnerability", IF(
               'Compound Alert'!Z194 &gt;= 10, "HIGH",IF(
                  'Compound Alert'!Z194 &gt;= 7, "MED","LOW")),IF(
                     $B$8="Emerging Threat", IF(
                        'Compound Alert'!AG194 &gt;= 10, "HIGH",IF(
                            'Compound Alert'!AG194 &gt;= 7, "MED","LOW")))))</f>
        <v>LOW</v>
      </c>
      <c r="L136" s="25" t="str">
        <f ca="1">IF(
   $B$8="Overall Alert",IF(
      'Compound Alert'!T194 &gt;= 7, "HIGH",IF(
         'Compound Alert'!T194 &gt;= 5, "MED","LOW")), IF(
            $B$8="Underlying Vulnerability", IF(
               'Compound Alert'!AA194 &gt;= 10, "HIGH",IF(
                  'Compound Alert'!AA194 &gt;= 7, "MED","LOW")),IF(
                     $B$8="Emerging Threat", IF(
                        'Compound Alert'!AH194 &gt;= 10, "HIGH",IF(
                            'Compound Alert'!AH194 &gt;= 7, "MED","LOW")))))</f>
        <v>LOW</v>
      </c>
      <c r="M136" s="25" t="str">
        <f ca="1">IF(
   $B$8="Overall Alert",IF(
      'Compound Alert'!U194 &gt;= 7, "HIGH",IF(
         'Compound Alert'!U194 &gt;= 5, "MED","LOW")), IF(
            $B$8="Underlying Vulnerability", IF(
               'Compound Alert'!AB194 &gt;= 10, "HIGH",IF(
                  'Compound Alert'!AB194 &gt;= 7, "MED","LOW")),IF(
                     $B$8="Emerging Threat", IF(
                        'Compound Alert'!AI194 &gt;= 10, "HIGH",IF(
                            'Compound Alert'!AI194 &gt;= 7, "MED","LOW")))))</f>
        <v>LOW</v>
      </c>
      <c r="N136" s="25" t="str">
        <f ca="1">IF(
   $B$8="Overall Alert",IF(
      'Compound Alert'!V194 &gt;= 7, "HIGH",IF(
         'Compound Alert'!V194 &gt;= 5, "MED","LOW")), IF(
            $B$8="Underlying Vulnerability", IF(
               'Compound Alert'!AC194 &gt;= 10, "HIGH",IF(
                  'Compound Alert'!AC194 &gt;= 7, "MED","LOW")),IF(
                     $B$8="Emerging Threat", IF(
                        'Compound Alert'!AJ194 &gt;= 10, "HIGH",IF(
                            'Compound Alert'!AJ194 &gt;= 7, "MED","LOW")))))</f>
        <v>HIGH</v>
      </c>
      <c r="O136" s="25" t="str">
        <f ca="1">IF(
   $B$8="Overall Alert",IF(
      'Compound Alert'!W194 &gt;= 7, "HIGH",IF(
         'Compound Alert'!W194 &gt;= 5, "MED","LOW")), IF(
            $B$8="Underlying Vulnerability", IF(
               'Compound Alert'!AD194 &gt;= 10, "HIGH",IF(
                  'Compound Alert'!AD194 &gt;= 7, "MED","LOW")),IF(
                     $B$8="Emerging Threat", IF(
                        'Compound Alert'!AK194 &gt;= 10, "HIGH",IF(
                            'Compound Alert'!AK194 &gt;= 7, "MED","LOW")))))</f>
        <v>HIGH</v>
      </c>
      <c r="P136" s="25"/>
      <c r="Q136" s="26"/>
      <c r="R136" s="26"/>
      <c r="S136" s="21"/>
      <c r="T136" s="21"/>
      <c r="U136" s="21"/>
      <c r="V136" s="21"/>
      <c r="W136" s="21"/>
      <c r="X136" s="21"/>
      <c r="Y136" s="27"/>
      <c r="Z136" s="27"/>
      <c r="AA136" s="27"/>
      <c r="AB136" s="27"/>
      <c r="AC136" s="27"/>
      <c r="AD136" s="27"/>
      <c r="AE136" s="27"/>
      <c r="AF136" s="27"/>
      <c r="AJ136" s="21"/>
      <c r="AK136" s="21"/>
      <c r="AL136" s="21"/>
      <c r="AM136" s="21"/>
      <c r="AN136" s="21"/>
      <c r="AO136" s="21"/>
      <c r="AP136" s="21"/>
      <c r="AQ136" s="21"/>
      <c r="AR136" s="21"/>
      <c r="AS136" s="21"/>
      <c r="AT136" s="21"/>
      <c r="AU136" s="21"/>
      <c r="AV136" s="21"/>
      <c r="AW136" s="21"/>
      <c r="AX136" s="21"/>
    </row>
    <row r="137" spans="1:50" x14ac:dyDescent="0.2">
      <c r="A137" s="63">
        <v>96</v>
      </c>
      <c r="B137" s="20" t="str">
        <f>'Compound Alert'!B116</f>
        <v>Libya</v>
      </c>
      <c r="C137" s="20" t="str">
        <f>'Compound Alert'!C116</f>
        <v>LBY</v>
      </c>
      <c r="D137" s="20" t="str">
        <f>'Compound Alert'!D116</f>
        <v>MEA           Middle East &amp; North Africa</v>
      </c>
      <c r="E137" s="20" t="str">
        <f>'Compound Alert'!E116</f>
        <v>IBRD</v>
      </c>
      <c r="F137" s="217">
        <f ca="1">'Compound Alert'!F116</f>
        <v>111</v>
      </c>
      <c r="G137" s="22">
        <f ca="1">IF($B$8="Overall Alert",'Compound Alert'!G116,IF($B$8="Underlying Vulnerability",'Compound Alert'!J116,IF($B$8="Emerging Threat",'Compound Alert'!M116)))</f>
        <v>0</v>
      </c>
      <c r="H137" s="23">
        <f ca="1">IF($B$8="Overall Alert",'Compound Alert'!H116,IF($B$8="Underlying Vulnerability",'Compound Alert'!K116,IF($B$8="Emerging Threat",'Compound Alert'!N116)))</f>
        <v>0</v>
      </c>
      <c r="I137" s="50">
        <f ca="1">ROUNDDOWN(G137,0)</f>
        <v>0</v>
      </c>
      <c r="J137" s="25" t="str">
        <f ca="1">IF(
   $B$8="Overall Alert",IF(
      'Compound Alert'!R116 &gt;= 7, "HIGH",IF(
         'Compound Alert'!R116 &gt;= 5, "MED","LOW")), IF(
            $B$8="Underlying Vulnerability", IF(
               'Compound Alert'!Y116 &gt;= 10, "HIGH",IF(
                  'Compound Alert'!Y116 &gt;= 7, "MED","LOW")),IF(
                     $B$8="Emerging Threat", IF(
                        'Compound Alert'!AF116 &gt;= 10, "HIGH",IF(
                            'Compound Alert'!AF116 &gt;= 7, "MED","LOW")))))</f>
        <v>LOW</v>
      </c>
      <c r="K137" s="25" t="str">
        <f ca="1">IF(
   $B$8="Overall Alert",IF(
      'Compound Alert'!S116 &gt;= 7, "HIGH",IF(
         'Compound Alert'!S116 &gt;= 5, "MED","LOW")), IF(
            $B$8="Underlying Vulnerability", IF(
               'Compound Alert'!Z116 &gt;= 10, "HIGH",IF(
                  'Compound Alert'!Z116 &gt;= 7, "MED","LOW")),IF(
                     $B$8="Emerging Threat", IF(
                        'Compound Alert'!AG116 &gt;= 10, "HIGH",IF(
                            'Compound Alert'!AG116 &gt;= 7, "MED","LOW")))))</f>
        <v>LOW</v>
      </c>
      <c r="L137" s="25" t="str">
        <f ca="1">IF(
   $B$8="Overall Alert",IF(
      'Compound Alert'!T116 &gt;= 7, "HIGH",IF(
         'Compound Alert'!T116 &gt;= 5, "MED","LOW")), IF(
            $B$8="Underlying Vulnerability", IF(
               'Compound Alert'!AA116 &gt;= 10, "HIGH",IF(
                  'Compound Alert'!AA116 &gt;= 7, "MED","LOW")),IF(
                     $B$8="Emerging Threat", IF(
                        'Compound Alert'!AH116 &gt;= 10, "HIGH",IF(
                            'Compound Alert'!AH116 &gt;= 7, "MED","LOW")))))</f>
        <v>LOW</v>
      </c>
      <c r="M137" s="25" t="str">
        <f ca="1">IF(
   $B$8="Overall Alert",IF(
      'Compound Alert'!U116 &gt;= 7, "HIGH",IF(
         'Compound Alert'!U116 &gt;= 5, "MED","LOW")), IF(
            $B$8="Underlying Vulnerability", IF(
               'Compound Alert'!AB116 &gt;= 10, "HIGH",IF(
                  'Compound Alert'!AB116 &gt;= 7, "MED","LOW")),IF(
                     $B$8="Emerging Threat", IF(
                        'Compound Alert'!AI116 &gt;= 10, "HIGH",IF(
                            'Compound Alert'!AI116 &gt;= 7, "MED","LOW")))))</f>
        <v>LOW</v>
      </c>
      <c r="N137" s="25" t="str">
        <f ca="1">IF(
   $B$8="Overall Alert",IF(
      'Compound Alert'!V116 &gt;= 7, "HIGH",IF(
         'Compound Alert'!V116 &gt;= 5, "MED","LOW")), IF(
            $B$8="Underlying Vulnerability", IF(
               'Compound Alert'!AC116 &gt;= 10, "HIGH",IF(
                  'Compound Alert'!AC116 &gt;= 7, "MED","LOW")),IF(
                     $B$8="Emerging Threat", IF(
                        'Compound Alert'!AJ116 &gt;= 10, "HIGH",IF(
                            'Compound Alert'!AJ116 &gt;= 7, "MED","LOW")))))</f>
        <v>LOW</v>
      </c>
      <c r="O137" s="25" t="str">
        <f ca="1">IF(
   $B$8="Overall Alert",IF(
      'Compound Alert'!W116 &gt;= 7, "HIGH",IF(
         'Compound Alert'!W116 &gt;= 5, "MED","LOW")), IF(
            $B$8="Underlying Vulnerability", IF(
               'Compound Alert'!AD116 &gt;= 10, "HIGH",IF(
                  'Compound Alert'!AD116 &gt;= 7, "MED","LOW")),IF(
                     $B$8="Emerging Threat", IF(
                        'Compound Alert'!AK116 &gt;= 10, "HIGH",IF(
                            'Compound Alert'!AK116 &gt;= 7, "MED","LOW")))))</f>
        <v>LOW</v>
      </c>
      <c r="P137" s="25"/>
      <c r="Q137" s="26"/>
      <c r="R137" s="26"/>
      <c r="S137" s="21"/>
      <c r="T137" s="21"/>
      <c r="U137" s="21"/>
      <c r="V137" s="21"/>
      <c r="W137" s="21"/>
      <c r="X137" s="21"/>
      <c r="Y137" s="27"/>
      <c r="Z137" s="27"/>
      <c r="AA137" s="27"/>
      <c r="AB137" s="27"/>
      <c r="AC137" s="27"/>
      <c r="AD137" s="27"/>
      <c r="AE137" s="27"/>
      <c r="AF137" s="27"/>
      <c r="AJ137" s="21"/>
      <c r="AK137" s="21"/>
      <c r="AL137" s="21"/>
      <c r="AM137" s="21"/>
      <c r="AN137" s="21"/>
      <c r="AO137" s="21"/>
      <c r="AP137" s="21"/>
      <c r="AQ137" s="21"/>
      <c r="AR137" s="21"/>
      <c r="AS137" s="21"/>
      <c r="AT137" s="21"/>
      <c r="AU137" s="21"/>
      <c r="AV137" s="21"/>
      <c r="AW137" s="21"/>
      <c r="AX137" s="21"/>
    </row>
    <row r="138" spans="1:50" x14ac:dyDescent="0.2">
      <c r="A138" s="63">
        <v>97</v>
      </c>
      <c r="B138" s="20" t="str">
        <f>'Compound Alert'!B48</f>
        <v>Comoros</v>
      </c>
      <c r="C138" s="20" t="str">
        <f>'Compound Alert'!C48</f>
        <v>COM</v>
      </c>
      <c r="D138" s="20" t="str">
        <f>'Compound Alert'!D48</f>
        <v>SSF           Sub-Saharan Africa</v>
      </c>
      <c r="E138" s="20" t="str">
        <f>'Compound Alert'!E48</f>
        <v>IDA</v>
      </c>
      <c r="F138" s="217">
        <f ca="1">'Compound Alert'!F48</f>
        <v>43</v>
      </c>
      <c r="G138" s="22">
        <f ca="1">IF($B$8="Overall Alert",'Compound Alert'!G48,IF($B$8="Underlying Vulnerability",'Compound Alert'!J48,IF($B$8="Emerging Threat",'Compound Alert'!M48)))</f>
        <v>0.5</v>
      </c>
      <c r="H138" s="23">
        <f ca="1">IF($B$8="Overall Alert",'Compound Alert'!H48,IF($B$8="Underlying Vulnerability",'Compound Alert'!K48,IF($B$8="Emerging Threat",'Compound Alert'!N48)))</f>
        <v>0.5</v>
      </c>
      <c r="I138" s="50">
        <f ca="1">ROUNDDOWN(G138,0)</f>
        <v>0</v>
      </c>
      <c r="J138" s="25" t="str">
        <f ca="1">IF(
   $B$8="Overall Alert",IF(
      'Compound Alert'!R48 &gt;= 7, "HIGH",IF(
         'Compound Alert'!R48 &gt;= 5, "MED","LOW")), IF(
            $B$8="Underlying Vulnerability", IF(
               'Compound Alert'!Y48 &gt;= 10, "HIGH",IF(
                  'Compound Alert'!Y48 &gt;= 7, "MED","LOW")),IF(
                     $B$8="Emerging Threat", IF(
                        'Compound Alert'!AF48 &gt;= 10, "HIGH",IF(
                            'Compound Alert'!AF48 &gt;= 7, "MED","LOW")))))</f>
        <v>LOW</v>
      </c>
      <c r="K138" s="25" t="str">
        <f ca="1">IF(
   $B$8="Overall Alert",IF(
      'Compound Alert'!S48 &gt;= 7, "HIGH",IF(
         'Compound Alert'!S48 &gt;= 5, "MED","LOW")), IF(
            $B$8="Underlying Vulnerability", IF(
               'Compound Alert'!Z48 &gt;= 10, "HIGH",IF(
                  'Compound Alert'!Z48 &gt;= 7, "MED","LOW")),IF(
                     $B$8="Emerging Threat", IF(
                        'Compound Alert'!AG48 &gt;= 10, "HIGH",IF(
                            'Compound Alert'!AG48 &gt;= 7, "MED","LOW")))))</f>
        <v>LOW</v>
      </c>
      <c r="L138" s="25" t="e">
        <f ca="1">IF(
   $B$8="Overall Alert",IF(
      'Compound Alert'!T48 &gt;= 7, "HIGH",IF(
         'Compound Alert'!T48 &gt;= 5, "MED","LOW")), IF(
            $B$8="Underlying Vulnerability", IF(
               'Compound Alert'!AA48 &gt;= 10, "HIGH",IF(
                  'Compound Alert'!AA48 &gt;= 7, "MED","LOW")),IF(
                     $B$8="Emerging Threat", IF(
                        'Compound Alert'!AH48 &gt;= 10, "HIGH",IF(
                            'Compound Alert'!AH48 &gt;= 7, "MED","LOW")))))</f>
        <v>#N/A</v>
      </c>
      <c r="M138" s="25" t="str">
        <f ca="1">IF(
   $B$8="Overall Alert",IF(
      'Compound Alert'!U48 &gt;= 7, "HIGH",IF(
         'Compound Alert'!U48 &gt;= 5, "MED","LOW")), IF(
            $B$8="Underlying Vulnerability", IF(
               'Compound Alert'!AB48 &gt;= 10, "HIGH",IF(
                  'Compound Alert'!AB48 &gt;= 7, "MED","LOW")),IF(
                     $B$8="Emerging Threat", IF(
                        'Compound Alert'!AI48 &gt;= 10, "HIGH",IF(
                            'Compound Alert'!AI48 &gt;= 7, "MED","LOW")))))</f>
        <v>MED</v>
      </c>
      <c r="N138" s="25" t="str">
        <f ca="1">IF(
   $B$8="Overall Alert",IF(
      'Compound Alert'!V48 &gt;= 7, "HIGH",IF(
         'Compound Alert'!V48 &gt;= 5, "MED","LOW")), IF(
            $B$8="Underlying Vulnerability", IF(
               'Compound Alert'!AC48 &gt;= 10, "HIGH",IF(
                  'Compound Alert'!AC48 &gt;= 7, "MED","LOW")),IF(
                     $B$8="Emerging Threat", IF(
                        'Compound Alert'!AJ48 &gt;= 10, "HIGH",IF(
                            'Compound Alert'!AJ48 &gt;= 7, "MED","LOW")))))</f>
        <v>LOW</v>
      </c>
      <c r="O138" s="25" t="str">
        <f ca="1">IF(
   $B$8="Overall Alert",IF(
      'Compound Alert'!W48 &gt;= 7, "HIGH",IF(
         'Compound Alert'!W48 &gt;= 5, "MED","LOW")), IF(
            $B$8="Underlying Vulnerability", IF(
               'Compound Alert'!AD48 &gt;= 10, "HIGH",IF(
                  'Compound Alert'!AD48 &gt;= 7, "MED","LOW")),IF(
                     $B$8="Emerging Threat", IF(
                        'Compound Alert'!AK48 &gt;= 10, "HIGH",IF(
                            'Compound Alert'!AK48 &gt;= 7, "MED","LOW")))))</f>
        <v>LOW</v>
      </c>
      <c r="P138" s="25"/>
      <c r="Q138" s="26"/>
      <c r="R138" s="26"/>
      <c r="S138" s="21"/>
      <c r="T138" s="21"/>
      <c r="U138" s="21"/>
      <c r="V138" s="21"/>
      <c r="W138" s="21"/>
      <c r="X138" s="21"/>
      <c r="Y138" s="27"/>
      <c r="Z138" s="27"/>
      <c r="AA138" s="27"/>
      <c r="AB138" s="27"/>
      <c r="AC138" s="27"/>
      <c r="AD138" s="27"/>
      <c r="AE138" s="27"/>
      <c r="AF138" s="27"/>
      <c r="AJ138" s="21"/>
      <c r="AK138" s="21"/>
      <c r="AL138" s="21"/>
      <c r="AM138" s="21"/>
      <c r="AN138" s="21"/>
      <c r="AO138" s="21"/>
      <c r="AP138" s="21"/>
      <c r="AQ138" s="21"/>
      <c r="AR138" s="21"/>
      <c r="AS138" s="21"/>
      <c r="AT138" s="21"/>
      <c r="AU138" s="21"/>
      <c r="AV138" s="21"/>
      <c r="AW138" s="21"/>
      <c r="AX138" s="21"/>
    </row>
    <row r="139" spans="1:50" x14ac:dyDescent="0.2">
      <c r="A139" s="63">
        <v>98</v>
      </c>
      <c r="B139" s="20" t="str">
        <f>'Compound Alert'!B43</f>
        <v>Côte d’Ivoire</v>
      </c>
      <c r="C139" s="20" t="str">
        <f>'Compound Alert'!C43</f>
        <v>CIV</v>
      </c>
      <c r="D139" s="20" t="str">
        <f>'Compound Alert'!D43</f>
        <v>SSF           Sub-Saharan Africa</v>
      </c>
      <c r="E139" s="20" t="str">
        <f>'Compound Alert'!E43</f>
        <v>IDA</v>
      </c>
      <c r="F139" s="217">
        <f ca="1">'Compound Alert'!F43</f>
        <v>38</v>
      </c>
      <c r="G139" s="22">
        <f ca="1">IF($B$8="Overall Alert",'Compound Alert'!G43,IF($B$8="Underlying Vulnerability",'Compound Alert'!J43,IF($B$8="Emerging Threat",'Compound Alert'!M43)))</f>
        <v>0.5</v>
      </c>
      <c r="H139" s="23">
        <f ca="1">IF($B$8="Overall Alert",'Compound Alert'!H43,IF($B$8="Underlying Vulnerability",'Compound Alert'!K43,IF($B$8="Emerging Threat",'Compound Alert'!N43)))</f>
        <v>0.5</v>
      </c>
      <c r="I139" s="50">
        <f ca="1">ROUNDDOWN(G139,0)</f>
        <v>0</v>
      </c>
      <c r="J139" s="25" t="str">
        <f ca="1">IF(
   $B$8="Overall Alert",IF(
      'Compound Alert'!R43 &gt;= 7, "HIGH",IF(
         'Compound Alert'!R43 &gt;= 5, "MED","LOW")), IF(
            $B$8="Underlying Vulnerability", IF(
               'Compound Alert'!Y43 &gt;= 10, "HIGH",IF(
                  'Compound Alert'!Y43 &gt;= 7, "MED","LOW")),IF(
                     $B$8="Emerging Threat", IF(
                        'Compound Alert'!AF43 &gt;= 10, "HIGH",IF(
                            'Compound Alert'!AF43 &gt;= 7, "MED","LOW")))))</f>
        <v>LOW</v>
      </c>
      <c r="K139" s="25" t="str">
        <f ca="1">IF(
   $B$8="Overall Alert",IF(
      'Compound Alert'!S43 &gt;= 7, "HIGH",IF(
         'Compound Alert'!S43 &gt;= 5, "MED","LOW")), IF(
            $B$8="Underlying Vulnerability", IF(
               'Compound Alert'!Z43 &gt;= 10, "HIGH",IF(
                  'Compound Alert'!Z43 &gt;= 7, "MED","LOW")),IF(
                     $B$8="Emerging Threat", IF(
                        'Compound Alert'!AG43 &gt;= 10, "HIGH",IF(
                            'Compound Alert'!AG43 &gt;= 7, "MED","LOW")))))</f>
        <v>LOW</v>
      </c>
      <c r="L139" s="25" t="str">
        <f ca="1">IF(
   $B$8="Overall Alert",IF(
      'Compound Alert'!T43 &gt;= 7, "HIGH",IF(
         'Compound Alert'!T43 &gt;= 5, "MED","LOW")), IF(
            $B$8="Underlying Vulnerability", IF(
               'Compound Alert'!AA43 &gt;= 10, "HIGH",IF(
                  'Compound Alert'!AA43 &gt;= 7, "MED","LOW")),IF(
                     $B$8="Emerging Threat", IF(
                        'Compound Alert'!AH43 &gt;= 10, "HIGH",IF(
                            'Compound Alert'!AH43 &gt;= 7, "MED","LOW")))))</f>
        <v>MED</v>
      </c>
      <c r="M139" s="25" t="str">
        <f ca="1">IF(
   $B$8="Overall Alert",IF(
      'Compound Alert'!U43 &gt;= 7, "HIGH",IF(
         'Compound Alert'!U43 &gt;= 5, "MED","LOW")), IF(
            $B$8="Underlying Vulnerability", IF(
               'Compound Alert'!AB43 &gt;= 10, "HIGH",IF(
                  'Compound Alert'!AB43 &gt;= 7, "MED","LOW")),IF(
                     $B$8="Emerging Threat", IF(
                        'Compound Alert'!AI43 &gt;= 10, "HIGH",IF(
                            'Compound Alert'!AI43 &gt;= 7, "MED","LOW")))))</f>
        <v>LOW</v>
      </c>
      <c r="N139" s="25" t="str">
        <f ca="1">IF(
   $B$8="Overall Alert",IF(
      'Compound Alert'!V43 &gt;= 7, "HIGH",IF(
         'Compound Alert'!V43 &gt;= 5, "MED","LOW")), IF(
            $B$8="Underlying Vulnerability", IF(
               'Compound Alert'!AC43 &gt;= 10, "HIGH",IF(
                  'Compound Alert'!AC43 &gt;= 7, "MED","LOW")),IF(
                     $B$8="Emerging Threat", IF(
                        'Compound Alert'!AJ43 &gt;= 10, "HIGH",IF(
                            'Compound Alert'!AJ43 &gt;= 7, "MED","LOW")))))</f>
        <v>LOW</v>
      </c>
      <c r="O139" s="25" t="str">
        <f ca="1">IF(
   $B$8="Overall Alert",IF(
      'Compound Alert'!W43 &gt;= 7, "HIGH",IF(
         'Compound Alert'!W43 &gt;= 5, "MED","LOW")), IF(
            $B$8="Underlying Vulnerability", IF(
               'Compound Alert'!AD43 &gt;= 10, "HIGH",IF(
                  'Compound Alert'!AD43 &gt;= 7, "MED","LOW")),IF(
                     $B$8="Emerging Threat", IF(
                        'Compound Alert'!AK43 &gt;= 10, "HIGH",IF(
                            'Compound Alert'!AK43 &gt;= 7, "MED","LOW")))))</f>
        <v>LOW</v>
      </c>
      <c r="P139" s="25"/>
      <c r="Q139" s="26"/>
      <c r="R139" s="26"/>
      <c r="S139" s="21"/>
      <c r="T139" s="21"/>
      <c r="U139" s="21"/>
      <c r="V139" s="21"/>
      <c r="W139" s="21"/>
      <c r="X139" s="21"/>
      <c r="Y139" s="27"/>
      <c r="Z139" s="27"/>
      <c r="AA139" s="27"/>
      <c r="AB139" s="27"/>
      <c r="AC139" s="27"/>
      <c r="AD139" s="27"/>
      <c r="AE139" s="27"/>
      <c r="AF139" s="27"/>
      <c r="AJ139" s="21"/>
      <c r="AK139" s="21"/>
      <c r="AL139" s="21"/>
      <c r="AM139" s="21"/>
      <c r="AN139" s="21"/>
      <c r="AO139" s="21"/>
      <c r="AP139" s="21"/>
      <c r="AQ139" s="21"/>
      <c r="AR139" s="21"/>
      <c r="AS139" s="21"/>
      <c r="AT139" s="21"/>
      <c r="AU139" s="21"/>
      <c r="AV139" s="21"/>
      <c r="AW139" s="21"/>
      <c r="AX139" s="21"/>
    </row>
    <row r="140" spans="1:50" x14ac:dyDescent="0.2">
      <c r="A140" s="63">
        <v>99</v>
      </c>
      <c r="B140" s="20" t="str">
        <f>'Compound Alert'!B158</f>
        <v>Peru</v>
      </c>
      <c r="C140" s="20" t="str">
        <f>'Compound Alert'!C158</f>
        <v>PER</v>
      </c>
      <c r="D140" s="20" t="str">
        <f>'Compound Alert'!D158</f>
        <v>LCN           Latin America &amp; Caribbean</v>
      </c>
      <c r="E140" s="20" t="str">
        <f>'Compound Alert'!E158</f>
        <v>IBRD</v>
      </c>
      <c r="F140" s="217">
        <f ca="1">'Compound Alert'!F158</f>
        <v>153</v>
      </c>
      <c r="G140" s="22">
        <f ca="1">IF($B$8="Overall Alert",'Compound Alert'!G158,IF($B$8="Underlying Vulnerability",'Compound Alert'!J158,IF($B$8="Emerging Threat",'Compound Alert'!M158)))</f>
        <v>0.5</v>
      </c>
      <c r="H140" s="23">
        <f ca="1">IF($B$8="Overall Alert",'Compound Alert'!H158,IF($B$8="Underlying Vulnerability",'Compound Alert'!K158,IF($B$8="Emerging Threat",'Compound Alert'!N158)))</f>
        <v>0.5</v>
      </c>
      <c r="I140" s="50">
        <f ca="1">ROUNDDOWN(G140,0)</f>
        <v>0</v>
      </c>
      <c r="J140" s="25" t="str">
        <f ca="1">IF(
   $B$8="Overall Alert",IF(
      'Compound Alert'!R158 &gt;= 7, "HIGH",IF(
         'Compound Alert'!R158 &gt;= 5, "MED","LOW")), IF(
            $B$8="Underlying Vulnerability", IF(
               'Compound Alert'!Y158 &gt;= 10, "HIGH",IF(
                  'Compound Alert'!Y158 &gt;= 7, "MED","LOW")),IF(
                     $B$8="Emerging Threat", IF(
                        'Compound Alert'!AF158 &gt;= 10, "HIGH",IF(
                            'Compound Alert'!AF158 &gt;= 7, "MED","LOW")))))</f>
        <v>LOW</v>
      </c>
      <c r="K140" s="25" t="str">
        <f ca="1">IF(
   $B$8="Overall Alert",IF(
      'Compound Alert'!S158 &gt;= 7, "HIGH",IF(
         'Compound Alert'!S158 &gt;= 5, "MED","LOW")), IF(
            $B$8="Underlying Vulnerability", IF(
               'Compound Alert'!Z158 &gt;= 10, "HIGH",IF(
                  'Compound Alert'!Z158 &gt;= 7, "MED","LOW")),IF(
                     $B$8="Emerging Threat", IF(
                        'Compound Alert'!AG158 &gt;= 10, "HIGH",IF(
                            'Compound Alert'!AG158 &gt;= 7, "MED","LOW")))))</f>
        <v>LOW</v>
      </c>
      <c r="L140" s="25" t="str">
        <f ca="1">IF(
   $B$8="Overall Alert",IF(
      'Compound Alert'!T158 &gt;= 7, "HIGH",IF(
         'Compound Alert'!T158 &gt;= 5, "MED","LOW")), IF(
            $B$8="Underlying Vulnerability", IF(
               'Compound Alert'!AA158 &gt;= 10, "HIGH",IF(
                  'Compound Alert'!AA158 &gt;= 7, "MED","LOW")),IF(
                     $B$8="Emerging Threat", IF(
                        'Compound Alert'!AH158 &gt;= 10, "HIGH",IF(
                            'Compound Alert'!AH158 &gt;= 7, "MED","LOW")))))</f>
        <v>MED</v>
      </c>
      <c r="M140" s="25" t="str">
        <f ca="1">IF(
   $B$8="Overall Alert",IF(
      'Compound Alert'!U158 &gt;= 7, "HIGH",IF(
         'Compound Alert'!U158 &gt;= 5, "MED","LOW")), IF(
            $B$8="Underlying Vulnerability", IF(
               'Compound Alert'!AB158 &gt;= 10, "HIGH",IF(
                  'Compound Alert'!AB158 &gt;= 7, "MED","LOW")),IF(
                     $B$8="Emerging Threat", IF(
                        'Compound Alert'!AI158 &gt;= 10, "HIGH",IF(
                            'Compound Alert'!AI158 &gt;= 7, "MED","LOW")))))</f>
        <v>LOW</v>
      </c>
      <c r="N140" s="25" t="str">
        <f ca="1">IF(
   $B$8="Overall Alert",IF(
      'Compound Alert'!V158 &gt;= 7, "HIGH",IF(
         'Compound Alert'!V158 &gt;= 5, "MED","LOW")), IF(
            $B$8="Underlying Vulnerability", IF(
               'Compound Alert'!AC158 &gt;= 10, "HIGH",IF(
                  'Compound Alert'!AC158 &gt;= 7, "MED","LOW")),IF(
                     $B$8="Emerging Threat", IF(
                        'Compound Alert'!AJ158 &gt;= 10, "HIGH",IF(
                            'Compound Alert'!AJ158 &gt;= 7, "MED","LOW")))))</f>
        <v>LOW</v>
      </c>
      <c r="O140" s="25" t="str">
        <f ca="1">IF(
   $B$8="Overall Alert",IF(
      'Compound Alert'!W158 &gt;= 7, "HIGH",IF(
         'Compound Alert'!W158 &gt;= 5, "MED","LOW")), IF(
            $B$8="Underlying Vulnerability", IF(
               'Compound Alert'!AD158 &gt;= 10, "HIGH",IF(
                  'Compound Alert'!AD158 &gt;= 7, "MED","LOW")),IF(
                     $B$8="Emerging Threat", IF(
                        'Compound Alert'!AK158 &gt;= 10, "HIGH",IF(
                            'Compound Alert'!AK158 &gt;= 7, "MED","LOW")))))</f>
        <v>LOW</v>
      </c>
      <c r="P140" s="25"/>
      <c r="Q140" s="26"/>
      <c r="R140" s="26"/>
      <c r="S140" s="21"/>
      <c r="T140" s="21"/>
      <c r="U140" s="21"/>
      <c r="V140" s="21"/>
      <c r="W140" s="21"/>
      <c r="X140" s="21"/>
      <c r="Y140" s="27"/>
      <c r="Z140" s="27"/>
      <c r="AA140" s="27"/>
      <c r="AB140" s="27"/>
      <c r="AC140" s="27"/>
      <c r="AD140" s="27"/>
      <c r="AE140" s="27"/>
      <c r="AF140" s="27"/>
      <c r="AJ140" s="21"/>
      <c r="AK140" s="21"/>
      <c r="AL140" s="21"/>
      <c r="AM140" s="21"/>
      <c r="AN140" s="21"/>
      <c r="AO140" s="21"/>
      <c r="AP140" s="21"/>
      <c r="AQ140" s="21"/>
      <c r="AR140" s="21"/>
      <c r="AS140" s="21"/>
      <c r="AT140" s="21"/>
      <c r="AU140" s="21"/>
      <c r="AV140" s="21"/>
      <c r="AW140" s="21"/>
      <c r="AX140" s="21"/>
    </row>
    <row r="141" spans="1:50" x14ac:dyDescent="0.2">
      <c r="A141" s="63">
        <v>100</v>
      </c>
      <c r="B141" s="20" t="str">
        <f>'Compound Alert'!B196</f>
        <v>Thailand</v>
      </c>
      <c r="C141" s="20" t="str">
        <f>'Compound Alert'!C196</f>
        <v>THA</v>
      </c>
      <c r="D141" s="20" t="str">
        <f>'Compound Alert'!D196</f>
        <v>EAS           East Asia &amp; Pacific</v>
      </c>
      <c r="E141" s="20" t="str">
        <f>'Compound Alert'!E196</f>
        <v>IBRD</v>
      </c>
      <c r="F141" s="217">
        <f>'Compound Alert'!F196</f>
        <v>0</v>
      </c>
      <c r="G141" s="22">
        <f ca="1">IF($B$8="Overall Alert",'Compound Alert'!G196,IF($B$8="Underlying Vulnerability",'Compound Alert'!J196,IF($B$8="Emerging Threat",'Compound Alert'!M196)))</f>
        <v>0.5</v>
      </c>
      <c r="H141" s="23">
        <f ca="1">IF($B$8="Overall Alert",'Compound Alert'!H196,IF($B$8="Underlying Vulnerability",'Compound Alert'!K196,IF($B$8="Emerging Threat",'Compound Alert'!N196)))</f>
        <v>0.5</v>
      </c>
      <c r="I141" s="50">
        <f ca="1">ROUNDDOWN(G141,0)</f>
        <v>0</v>
      </c>
      <c r="J141" s="25" t="str">
        <f ca="1">IF(
   $B$8="Overall Alert",IF(
      'Compound Alert'!R196 &gt;= 7, "HIGH",IF(
         'Compound Alert'!R196 &gt;= 5, "MED","LOW")), IF(
            $B$8="Underlying Vulnerability", IF(
               'Compound Alert'!Y196 &gt;= 10, "HIGH",IF(
                  'Compound Alert'!Y196 &gt;= 7, "MED","LOW")),IF(
                     $B$8="Emerging Threat", IF(
                        'Compound Alert'!AF196 &gt;= 10, "HIGH",IF(
                            'Compound Alert'!AF196 &gt;= 7, "MED","LOW")))))</f>
        <v>LOW</v>
      </c>
      <c r="K141" s="25" t="str">
        <f ca="1">IF(
   $B$8="Overall Alert",IF(
      'Compound Alert'!S196 &gt;= 7, "HIGH",IF(
         'Compound Alert'!S196 &gt;= 5, "MED","LOW")), IF(
            $B$8="Underlying Vulnerability", IF(
               'Compound Alert'!Z196 &gt;= 10, "HIGH",IF(
                  'Compound Alert'!Z196 &gt;= 7, "MED","LOW")),IF(
                     $B$8="Emerging Threat", IF(
                        'Compound Alert'!AG196 &gt;= 10, "HIGH",IF(
                            'Compound Alert'!AG196 &gt;= 7, "MED","LOW")))))</f>
        <v>LOW</v>
      </c>
      <c r="L141" s="25" t="str">
        <f ca="1">IF(
   $B$8="Overall Alert",IF(
      'Compound Alert'!T196 &gt;= 7, "HIGH",IF(
         'Compound Alert'!T196 &gt;= 5, "MED","LOW")), IF(
            $B$8="Underlying Vulnerability", IF(
               'Compound Alert'!AA196 &gt;= 10, "HIGH",IF(
                  'Compound Alert'!AA196 &gt;= 7, "MED","LOW")),IF(
                     $B$8="Emerging Threat", IF(
                        'Compound Alert'!AH196 &gt;= 10, "HIGH",IF(
                            'Compound Alert'!AH196 &gt;= 7, "MED","LOW")))))</f>
        <v>MED</v>
      </c>
      <c r="M141" s="25" t="str">
        <f ca="1">IF(
   $B$8="Overall Alert",IF(
      'Compound Alert'!U196 &gt;= 7, "HIGH",IF(
         'Compound Alert'!U196 &gt;= 5, "MED","LOW")), IF(
            $B$8="Underlying Vulnerability", IF(
               'Compound Alert'!AB196 &gt;= 10, "HIGH",IF(
                  'Compound Alert'!AB196 &gt;= 7, "MED","LOW")),IF(
                     $B$8="Emerging Threat", IF(
                        'Compound Alert'!AI196 &gt;= 10, "HIGH",IF(
                            'Compound Alert'!AI196 &gt;= 7, "MED","LOW")))))</f>
        <v>LOW</v>
      </c>
      <c r="N141" s="25" t="str">
        <f ca="1">IF(
   $B$8="Overall Alert",IF(
      'Compound Alert'!V196 &gt;= 7, "HIGH",IF(
         'Compound Alert'!V196 &gt;= 5, "MED","LOW")), IF(
            $B$8="Underlying Vulnerability", IF(
               'Compound Alert'!AC196 &gt;= 10, "HIGH",IF(
                  'Compound Alert'!AC196 &gt;= 7, "MED","LOW")),IF(
                     $B$8="Emerging Threat", IF(
                        'Compound Alert'!AJ196 &gt;= 10, "HIGH",IF(
                            'Compound Alert'!AJ196 &gt;= 7, "MED","LOW")))))</f>
        <v>LOW</v>
      </c>
      <c r="O141" s="25" t="str">
        <f ca="1">IF(
   $B$8="Overall Alert",IF(
      'Compound Alert'!W196 &gt;= 7, "HIGH",IF(
         'Compound Alert'!W196 &gt;= 5, "MED","LOW")), IF(
            $B$8="Underlying Vulnerability", IF(
               'Compound Alert'!AD196 &gt;= 10, "HIGH",IF(
                  'Compound Alert'!AD196 &gt;= 7, "MED","LOW")),IF(
                     $B$8="Emerging Threat", IF(
                        'Compound Alert'!AK196 &gt;= 10, "HIGH",IF(
                            'Compound Alert'!AK196 &gt;= 7, "MED","LOW")))))</f>
        <v>LOW</v>
      </c>
      <c r="P141" s="25"/>
      <c r="Q141" s="26"/>
      <c r="R141" s="26"/>
      <c r="S141" s="21"/>
      <c r="T141" s="21"/>
      <c r="U141" s="21"/>
      <c r="V141" s="21"/>
      <c r="W141" s="21"/>
      <c r="X141" s="21"/>
      <c r="Y141" s="27"/>
      <c r="Z141" s="27"/>
      <c r="AA141" s="27"/>
      <c r="AB141" s="27"/>
      <c r="AC141" s="27"/>
      <c r="AD141" s="27"/>
      <c r="AE141" s="27"/>
      <c r="AF141" s="27"/>
      <c r="AJ141" s="21"/>
      <c r="AK141" s="21"/>
      <c r="AL141" s="21"/>
      <c r="AM141" s="21"/>
      <c r="AN141" s="21"/>
      <c r="AO141" s="21"/>
      <c r="AP141" s="21"/>
      <c r="AQ141" s="21"/>
      <c r="AR141" s="21"/>
      <c r="AS141" s="21"/>
      <c r="AT141" s="21"/>
      <c r="AU141" s="21"/>
      <c r="AV141" s="21"/>
      <c r="AW141" s="21"/>
      <c r="AX141" s="21"/>
    </row>
    <row r="142" spans="1:50" x14ac:dyDescent="0.2">
      <c r="A142" s="63">
        <v>101</v>
      </c>
      <c r="B142" s="20" t="str">
        <f>'Compound Alert'!B173</f>
        <v>Saudi Arabia</v>
      </c>
      <c r="C142" s="20" t="str">
        <f>'Compound Alert'!C173</f>
        <v>SAU</v>
      </c>
      <c r="D142" s="20" t="str">
        <f>'Compound Alert'!D173</f>
        <v>MEA           Middle East &amp; North Africa</v>
      </c>
      <c r="E142" s="20" t="str">
        <f>'Compound Alert'!E173</f>
        <v>NA</v>
      </c>
      <c r="F142" s="217">
        <f ca="1">'Compound Alert'!F173</f>
        <v>168</v>
      </c>
      <c r="G142" s="22">
        <f ca="1">IF($B$8="Overall Alert",'Compound Alert'!G173,IF($B$8="Underlying Vulnerability",'Compound Alert'!J173,IF($B$8="Emerging Threat",'Compound Alert'!M173)))</f>
        <v>0.5</v>
      </c>
      <c r="H142" s="23">
        <f ca="1">IF($B$8="Overall Alert",'Compound Alert'!H173,IF($B$8="Underlying Vulnerability",'Compound Alert'!K173,IF($B$8="Emerging Threat",'Compound Alert'!N173)))</f>
        <v>0.5</v>
      </c>
      <c r="I142" s="50">
        <f ca="1">ROUNDDOWN(G142,0)</f>
        <v>0</v>
      </c>
      <c r="J142" s="25" t="str">
        <f ca="1">IF(
   $B$8="Overall Alert",IF(
      'Compound Alert'!R173 &gt;= 7, "HIGH",IF(
         'Compound Alert'!R173 &gt;= 5, "MED","LOW")), IF(
            $B$8="Underlying Vulnerability", IF(
               'Compound Alert'!Y173 &gt;= 10, "HIGH",IF(
                  'Compound Alert'!Y173 &gt;= 7, "MED","LOW")),IF(
                     $B$8="Emerging Threat", IF(
                        'Compound Alert'!AF173 &gt;= 10, "HIGH",IF(
                            'Compound Alert'!AF173 &gt;= 7, "MED","LOW")))))</f>
        <v>LOW</v>
      </c>
      <c r="K142" s="25" t="str">
        <f ca="1">IF(
   $B$8="Overall Alert",IF(
      'Compound Alert'!S173 &gt;= 7, "HIGH",IF(
         'Compound Alert'!S173 &gt;= 5, "MED","LOW")), IF(
            $B$8="Underlying Vulnerability", IF(
               'Compound Alert'!Z173 &gt;= 10, "HIGH",IF(
                  'Compound Alert'!Z173 &gt;= 7, "MED","LOW")),IF(
                     $B$8="Emerging Threat", IF(
                        'Compound Alert'!AG173 &gt;= 10, "HIGH",IF(
                            'Compound Alert'!AG173 &gt;= 7, "MED","LOW")))))</f>
        <v>LOW</v>
      </c>
      <c r="L142" s="25" t="str">
        <f ca="1">IF(
   $B$8="Overall Alert",IF(
      'Compound Alert'!T173 &gt;= 7, "HIGH",IF(
         'Compound Alert'!T173 &gt;= 5, "MED","LOW")), IF(
            $B$8="Underlying Vulnerability", IF(
               'Compound Alert'!AA173 &gt;= 10, "HIGH",IF(
                  'Compound Alert'!AA173 &gt;= 7, "MED","LOW")),IF(
                     $B$8="Emerging Threat", IF(
                        'Compound Alert'!AH173 &gt;= 10, "HIGH",IF(
                            'Compound Alert'!AH173 &gt;= 7, "MED","LOW")))))</f>
        <v>MED</v>
      </c>
      <c r="M142" s="25" t="str">
        <f ca="1">IF(
   $B$8="Overall Alert",IF(
      'Compound Alert'!U173 &gt;= 7, "HIGH",IF(
         'Compound Alert'!U173 &gt;= 5, "MED","LOW")), IF(
            $B$8="Underlying Vulnerability", IF(
               'Compound Alert'!AB173 &gt;= 10, "HIGH",IF(
                  'Compound Alert'!AB173 &gt;= 7, "MED","LOW")),IF(
                     $B$8="Emerging Threat", IF(
                        'Compound Alert'!AI173 &gt;= 10, "HIGH",IF(
                            'Compound Alert'!AI173 &gt;= 7, "MED","LOW")))))</f>
        <v>LOW</v>
      </c>
      <c r="N142" s="25" t="str">
        <f ca="1">IF(
   $B$8="Overall Alert",IF(
      'Compound Alert'!V173 &gt;= 7, "HIGH",IF(
         'Compound Alert'!V173 &gt;= 5, "MED","LOW")), IF(
            $B$8="Underlying Vulnerability", IF(
               'Compound Alert'!AC173 &gt;= 10, "HIGH",IF(
                  'Compound Alert'!AC173 &gt;= 7, "MED","LOW")),IF(
                     $B$8="Emerging Threat", IF(
                        'Compound Alert'!AJ173 &gt;= 10, "HIGH",IF(
                            'Compound Alert'!AJ173 &gt;= 7, "MED","LOW")))))</f>
        <v>LOW</v>
      </c>
      <c r="O142" s="25" t="str">
        <f ca="1">IF(
   $B$8="Overall Alert",IF(
      'Compound Alert'!W173 &gt;= 7, "HIGH",IF(
         'Compound Alert'!W173 &gt;= 5, "MED","LOW")), IF(
            $B$8="Underlying Vulnerability", IF(
               'Compound Alert'!AD173 &gt;= 10, "HIGH",IF(
                  'Compound Alert'!AD173 &gt;= 7, "MED","LOW")),IF(
                     $B$8="Emerging Threat", IF(
                        'Compound Alert'!AK173 &gt;= 10, "HIGH",IF(
                            'Compound Alert'!AK173 &gt;= 7, "MED","LOW")))))</f>
        <v>LOW</v>
      </c>
      <c r="P142" s="25"/>
      <c r="Q142" s="26"/>
      <c r="R142" s="26"/>
      <c r="S142" s="21"/>
      <c r="T142" s="21"/>
      <c r="U142" s="21"/>
      <c r="V142" s="21"/>
      <c r="W142" s="21"/>
      <c r="X142" s="21"/>
      <c r="Y142" s="27"/>
      <c r="Z142" s="27"/>
      <c r="AA142" s="27"/>
      <c r="AB142" s="27"/>
      <c r="AC142" s="27"/>
      <c r="AD142" s="27"/>
      <c r="AE142" s="27"/>
      <c r="AF142" s="27"/>
      <c r="AJ142" s="21"/>
      <c r="AK142" s="21"/>
      <c r="AL142" s="21"/>
      <c r="AM142" s="21"/>
      <c r="AN142" s="21"/>
      <c r="AO142" s="21"/>
      <c r="AP142" s="21"/>
      <c r="AQ142" s="21"/>
      <c r="AR142" s="21"/>
      <c r="AS142" s="21"/>
      <c r="AT142" s="21"/>
      <c r="AU142" s="21"/>
      <c r="AV142" s="21"/>
      <c r="AW142" s="21"/>
      <c r="AX142" s="21"/>
    </row>
    <row r="143" spans="1:50" x14ac:dyDescent="0.2">
      <c r="A143" s="63">
        <v>102</v>
      </c>
      <c r="B143" s="20" t="str">
        <f>'Compound Alert'!B205</f>
        <v>Taiwan, China</v>
      </c>
      <c r="C143" s="20" t="str">
        <f>'Compound Alert'!C205</f>
        <v>TWN</v>
      </c>
      <c r="D143" s="20" t="str">
        <f>'Compound Alert'!D205</f>
        <v>EAS           East Asia &amp; Pacific</v>
      </c>
      <c r="E143" s="20" t="str">
        <f>'Compound Alert'!E205</f>
        <v>NA</v>
      </c>
      <c r="F143" s="217">
        <f>'Compound Alert'!F205</f>
        <v>0</v>
      </c>
      <c r="G143" s="22">
        <f ca="1">IF($B$8="Overall Alert",'Compound Alert'!G205,IF($B$8="Underlying Vulnerability",'Compound Alert'!J205,IF($B$8="Emerging Threat",'Compound Alert'!M205)))</f>
        <v>0.5</v>
      </c>
      <c r="H143" s="23">
        <f ca="1">IF($B$8="Overall Alert",'Compound Alert'!H205,IF($B$8="Underlying Vulnerability",'Compound Alert'!K205,IF($B$8="Emerging Threat",'Compound Alert'!N205)))</f>
        <v>0.5</v>
      </c>
      <c r="I143" s="50">
        <f ca="1">ROUNDDOWN(G143,0)</f>
        <v>0</v>
      </c>
      <c r="J143" s="25" t="str">
        <f ca="1">IF(
   $B$8="Overall Alert",IF(
      'Compound Alert'!R205 &gt;= 7, "HIGH",IF(
         'Compound Alert'!R205 &gt;= 5, "MED","LOW")), IF(
            $B$8="Underlying Vulnerability", IF(
               'Compound Alert'!Y205 &gt;= 10, "HIGH",IF(
                  'Compound Alert'!Y205 &gt;= 7, "MED","LOW")),IF(
                     $B$8="Emerging Threat", IF(
                        'Compound Alert'!AF205 &gt;= 10, "HIGH",IF(
                            'Compound Alert'!AF205 &gt;= 7, "MED","LOW")))))</f>
        <v>LOW</v>
      </c>
      <c r="K143" s="25" t="e">
        <f ca="1">IF(
   $B$8="Overall Alert",IF(
      'Compound Alert'!S205 &gt;= 7, "HIGH",IF(
         'Compound Alert'!S205 &gt;= 5, "MED","LOW")), IF(
            $B$8="Underlying Vulnerability", IF(
               'Compound Alert'!Z205 &gt;= 10, "HIGH",IF(
                  'Compound Alert'!Z205 &gt;= 7, "MED","LOW")),IF(
                     $B$8="Emerging Threat", IF(
                        'Compound Alert'!AG205 &gt;= 10, "HIGH",IF(
                            'Compound Alert'!AG205 &gt;= 7, "MED","LOW")))))</f>
        <v>#N/A</v>
      </c>
      <c r="L143" s="25" t="str">
        <f ca="1">IF(
   $B$8="Overall Alert",IF(
      'Compound Alert'!T205 &gt;= 7, "HIGH",IF(
         'Compound Alert'!T205 &gt;= 5, "MED","LOW")), IF(
            $B$8="Underlying Vulnerability", IF(
               'Compound Alert'!AA205 &gt;= 10, "HIGH",IF(
                  'Compound Alert'!AA205 &gt;= 7, "MED","LOW")),IF(
                     $B$8="Emerging Threat", IF(
                        'Compound Alert'!AH205 &gt;= 10, "HIGH",IF(
                            'Compound Alert'!AH205 &gt;= 7, "MED","LOW")))))</f>
        <v>MED</v>
      </c>
      <c r="M143" s="25" t="str">
        <f ca="1">IF(
   $B$8="Overall Alert",IF(
      'Compound Alert'!U205 &gt;= 7, "HIGH",IF(
         'Compound Alert'!U205 &gt;= 5, "MED","LOW")), IF(
            $B$8="Underlying Vulnerability", IF(
               'Compound Alert'!AB205 &gt;= 10, "HIGH",IF(
                  'Compound Alert'!AB205 &gt;= 7, "MED","LOW")),IF(
                     $B$8="Emerging Threat", IF(
                        'Compound Alert'!AI205 &gt;= 10, "HIGH",IF(
                            'Compound Alert'!AI205 &gt;= 7, "MED","LOW")))))</f>
        <v>LOW</v>
      </c>
      <c r="N143" s="25" t="str">
        <f ca="1">IF(
   $B$8="Overall Alert",IF(
      'Compound Alert'!V205 &gt;= 7, "HIGH",IF(
         'Compound Alert'!V205 &gt;= 5, "MED","LOW")), IF(
            $B$8="Underlying Vulnerability", IF(
               'Compound Alert'!AC205 &gt;= 10, "HIGH",IF(
                  'Compound Alert'!AC205 &gt;= 7, "MED","LOW")),IF(
                     $B$8="Emerging Threat", IF(
                        'Compound Alert'!AJ205 &gt;= 10, "HIGH",IF(
                            'Compound Alert'!AJ205 &gt;= 7, "MED","LOW")))))</f>
        <v>LOW</v>
      </c>
      <c r="O143" s="25" t="str">
        <f ca="1">IF(
   $B$8="Overall Alert",IF(
      'Compound Alert'!W205 &gt;= 7, "HIGH",IF(
         'Compound Alert'!W205 &gt;= 5, "MED","LOW")), IF(
            $B$8="Underlying Vulnerability", IF(
               'Compound Alert'!AD205 &gt;= 10, "HIGH",IF(
                  'Compound Alert'!AD205 &gt;= 7, "MED","LOW")),IF(
                     $B$8="Emerging Threat", IF(
                        'Compound Alert'!AK205 &gt;= 10, "HIGH",IF(
                            'Compound Alert'!AK205 &gt;= 7, "MED","LOW")))))</f>
        <v>LOW</v>
      </c>
      <c r="P143" s="25"/>
      <c r="Q143" s="26"/>
      <c r="R143" s="26"/>
      <c r="S143" s="21"/>
      <c r="T143" s="21"/>
      <c r="U143" s="21"/>
      <c r="V143" s="21"/>
      <c r="W143" s="21"/>
      <c r="X143" s="21"/>
      <c r="Y143" s="27"/>
      <c r="Z143" s="27"/>
      <c r="AA143" s="27"/>
      <c r="AB143" s="27"/>
      <c r="AC143" s="27"/>
      <c r="AD143" s="27"/>
      <c r="AE143" s="27"/>
      <c r="AF143" s="27"/>
      <c r="AJ143" s="21"/>
      <c r="AK143" s="21"/>
      <c r="AL143" s="21"/>
      <c r="AM143" s="21"/>
      <c r="AN143" s="21"/>
      <c r="AO143" s="21"/>
      <c r="AP143" s="21"/>
      <c r="AQ143" s="21"/>
      <c r="AR143" s="21"/>
      <c r="AS143" s="21"/>
      <c r="AT143" s="21"/>
      <c r="AU143" s="21"/>
      <c r="AV143" s="21"/>
      <c r="AW143" s="21"/>
      <c r="AX143" s="21"/>
    </row>
    <row r="144" spans="1:50" x14ac:dyDescent="0.2">
      <c r="A144" s="63">
        <v>103</v>
      </c>
      <c r="B144" s="20" t="str">
        <f>'Compound Alert'!B166</f>
        <v>Paraguay</v>
      </c>
      <c r="C144" s="20" t="str">
        <f>'Compound Alert'!C166</f>
        <v>PRY</v>
      </c>
      <c r="D144" s="20" t="str">
        <f>'Compound Alert'!D166</f>
        <v>LCN           Latin America &amp; Caribbean</v>
      </c>
      <c r="E144" s="20" t="str">
        <f>'Compound Alert'!E166</f>
        <v>IBRD</v>
      </c>
      <c r="F144" s="217">
        <f ca="1">'Compound Alert'!F166</f>
        <v>161</v>
      </c>
      <c r="G144" s="22">
        <f ca="1">IF($B$8="Overall Alert",'Compound Alert'!G166,IF($B$8="Underlying Vulnerability",'Compound Alert'!J166,IF($B$8="Emerging Threat",'Compound Alert'!M166)))</f>
        <v>0</v>
      </c>
      <c r="H144" s="23">
        <f ca="1">IF($B$8="Overall Alert",'Compound Alert'!H166,IF($B$8="Underlying Vulnerability",'Compound Alert'!K166,IF($B$8="Emerging Threat",'Compound Alert'!N166)))</f>
        <v>0</v>
      </c>
      <c r="I144" s="50">
        <f ca="1">ROUNDDOWN(G144,0)</f>
        <v>0</v>
      </c>
      <c r="J144" s="25" t="str">
        <f ca="1">IF(
   $B$8="Overall Alert",IF(
      'Compound Alert'!R166 &gt;= 7, "HIGH",IF(
         'Compound Alert'!R166 &gt;= 5, "MED","LOW")), IF(
            $B$8="Underlying Vulnerability", IF(
               'Compound Alert'!Y166 &gt;= 10, "HIGH",IF(
                  'Compound Alert'!Y166 &gt;= 7, "MED","LOW")),IF(
                     $B$8="Emerging Threat", IF(
                        'Compound Alert'!AF166 &gt;= 10, "HIGH",IF(
                            'Compound Alert'!AF166 &gt;= 7, "MED","LOW")))))</f>
        <v>LOW</v>
      </c>
      <c r="K144" s="25" t="str">
        <f ca="1">IF(
   $B$8="Overall Alert",IF(
      'Compound Alert'!S166 &gt;= 7, "HIGH",IF(
         'Compound Alert'!S166 &gt;= 5, "MED","LOW")), IF(
            $B$8="Underlying Vulnerability", IF(
               'Compound Alert'!Z166 &gt;= 10, "HIGH",IF(
                  'Compound Alert'!Z166 &gt;= 7, "MED","LOW")),IF(
                     $B$8="Emerging Threat", IF(
                        'Compound Alert'!AG166 &gt;= 10, "HIGH",IF(
                            'Compound Alert'!AG166 &gt;= 7, "MED","LOW")))))</f>
        <v>LOW</v>
      </c>
      <c r="L144" s="25" t="str">
        <f ca="1">IF(
   $B$8="Overall Alert",IF(
      'Compound Alert'!T166 &gt;= 7, "HIGH",IF(
         'Compound Alert'!T166 &gt;= 5, "MED","LOW")), IF(
            $B$8="Underlying Vulnerability", IF(
               'Compound Alert'!AA166 &gt;= 10, "HIGH",IF(
                  'Compound Alert'!AA166 &gt;= 7, "MED","LOW")),IF(
                     $B$8="Emerging Threat", IF(
                        'Compound Alert'!AH166 &gt;= 10, "HIGH",IF(
                            'Compound Alert'!AH166 &gt;= 7, "MED","LOW")))))</f>
        <v>LOW</v>
      </c>
      <c r="M144" s="25" t="str">
        <f ca="1">IF(
   $B$8="Overall Alert",IF(
      'Compound Alert'!U166 &gt;= 7, "HIGH",IF(
         'Compound Alert'!U166 &gt;= 5, "MED","LOW")), IF(
            $B$8="Underlying Vulnerability", IF(
               'Compound Alert'!AB166 &gt;= 10, "HIGH",IF(
                  'Compound Alert'!AB166 &gt;= 7, "MED","LOW")),IF(
                     $B$8="Emerging Threat", IF(
                        'Compound Alert'!AI166 &gt;= 10, "HIGH",IF(
                            'Compound Alert'!AI166 &gt;= 7, "MED","LOW")))))</f>
        <v>LOW</v>
      </c>
      <c r="N144" s="25" t="str">
        <f ca="1">IF(
   $B$8="Overall Alert",IF(
      'Compound Alert'!V166 &gt;= 7, "HIGH",IF(
         'Compound Alert'!V166 &gt;= 5, "MED","LOW")), IF(
            $B$8="Underlying Vulnerability", IF(
               'Compound Alert'!AC166 &gt;= 10, "HIGH",IF(
                  'Compound Alert'!AC166 &gt;= 7, "MED","LOW")),IF(
                     $B$8="Emerging Threat", IF(
                        'Compound Alert'!AJ166 &gt;= 10, "HIGH",IF(
                            'Compound Alert'!AJ166 &gt;= 7, "MED","LOW")))))</f>
        <v>LOW</v>
      </c>
      <c r="O144" s="25" t="str">
        <f ca="1">IF(
   $B$8="Overall Alert",IF(
      'Compound Alert'!W166 &gt;= 7, "HIGH",IF(
         'Compound Alert'!W166 &gt;= 5, "MED","LOW")), IF(
            $B$8="Underlying Vulnerability", IF(
               'Compound Alert'!AD166 &gt;= 10, "HIGH",IF(
                  'Compound Alert'!AD166 &gt;= 7, "MED","LOW")),IF(
                     $B$8="Emerging Threat", IF(
                        'Compound Alert'!AK166 &gt;= 10, "HIGH",IF(
                            'Compound Alert'!AK166 &gt;= 7, "MED","LOW")))))</f>
        <v>LOW</v>
      </c>
      <c r="P144" s="25"/>
      <c r="Q144" s="26"/>
      <c r="R144" s="26"/>
      <c r="S144" s="21"/>
      <c r="T144" s="21"/>
      <c r="U144" s="21"/>
      <c r="V144" s="21"/>
      <c r="W144" s="21"/>
      <c r="X144" s="21"/>
      <c r="Y144" s="27"/>
      <c r="Z144" s="27"/>
      <c r="AA144" s="27"/>
      <c r="AB144" s="27"/>
      <c r="AC144" s="27"/>
      <c r="AD144" s="27"/>
      <c r="AE144" s="27"/>
      <c r="AF144" s="27"/>
      <c r="AJ144" s="21"/>
      <c r="AK144" s="21"/>
      <c r="AL144" s="21"/>
      <c r="AM144" s="21"/>
      <c r="AN144" s="21"/>
      <c r="AO144" s="21"/>
      <c r="AP144" s="21"/>
      <c r="AQ144" s="21"/>
      <c r="AR144" s="21"/>
      <c r="AS144" s="21"/>
      <c r="AT144" s="21"/>
      <c r="AU144" s="21"/>
      <c r="AV144" s="21"/>
      <c r="AW144" s="21"/>
      <c r="AX144" s="21"/>
    </row>
    <row r="145" spans="1:50" x14ac:dyDescent="0.2">
      <c r="A145" s="63">
        <v>104</v>
      </c>
      <c r="B145" s="20" t="str">
        <f>'Compound Alert'!B75</f>
        <v>Georgia</v>
      </c>
      <c r="C145" s="20" t="str">
        <f>'Compound Alert'!C75</f>
        <v>GEO</v>
      </c>
      <c r="D145" s="20" t="str">
        <f>'Compound Alert'!D75</f>
        <v>ECS           Europe &amp; Central Asia</v>
      </c>
      <c r="E145" s="20" t="str">
        <f>'Compound Alert'!E75</f>
        <v>IBRD</v>
      </c>
      <c r="F145" s="217">
        <f ca="1">'Compound Alert'!F75</f>
        <v>70</v>
      </c>
      <c r="G145" s="22">
        <f ca="1">IF($B$8="Overall Alert",'Compound Alert'!G75,IF($B$8="Underlying Vulnerability",'Compound Alert'!J75,IF($B$8="Emerging Threat",'Compound Alert'!M75)))</f>
        <v>0.5</v>
      </c>
      <c r="H145" s="23">
        <f ca="1">IF($B$8="Overall Alert",'Compound Alert'!H75,IF($B$8="Underlying Vulnerability",'Compound Alert'!K75,IF($B$8="Emerging Threat",'Compound Alert'!N75)))</f>
        <v>0.5</v>
      </c>
      <c r="I145" s="50">
        <f ca="1">ROUNDDOWN(G145,0)</f>
        <v>0</v>
      </c>
      <c r="J145" s="25" t="str">
        <f ca="1">IF(
   $B$8="Overall Alert",IF(
      'Compound Alert'!R75 &gt;= 7, "HIGH",IF(
         'Compound Alert'!R75 &gt;= 5, "MED","LOW")), IF(
            $B$8="Underlying Vulnerability", IF(
               'Compound Alert'!Y75 &gt;= 10, "HIGH",IF(
                  'Compound Alert'!Y75 &gt;= 7, "MED","LOW")),IF(
                     $B$8="Emerging Threat", IF(
                        'Compound Alert'!AF75 &gt;= 10, "HIGH",IF(
                            'Compound Alert'!AF75 &gt;= 7, "MED","LOW")))))</f>
        <v>LOW</v>
      </c>
      <c r="K145" s="25" t="str">
        <f ca="1">IF(
   $B$8="Overall Alert",IF(
      'Compound Alert'!S75 &gt;= 7, "HIGH",IF(
         'Compound Alert'!S75 &gt;= 5, "MED","LOW")), IF(
            $B$8="Underlying Vulnerability", IF(
               'Compound Alert'!Z75 &gt;= 10, "HIGH",IF(
                  'Compound Alert'!Z75 &gt;= 7, "MED","LOW")),IF(
                     $B$8="Emerging Threat", IF(
                        'Compound Alert'!AG75 &gt;= 10, "HIGH",IF(
                            'Compound Alert'!AG75 &gt;= 7, "MED","LOW")))))</f>
        <v>LOW</v>
      </c>
      <c r="L145" s="25" t="str">
        <f ca="1">IF(
   $B$8="Overall Alert",IF(
      'Compound Alert'!T75 &gt;= 7, "HIGH",IF(
         'Compound Alert'!T75 &gt;= 5, "MED","LOW")), IF(
            $B$8="Underlying Vulnerability", IF(
               'Compound Alert'!AA75 &gt;= 10, "HIGH",IF(
                  'Compound Alert'!AA75 &gt;= 7, "MED","LOW")),IF(
                     $B$8="Emerging Threat", IF(
                        'Compound Alert'!AH75 &gt;= 10, "HIGH",IF(
                            'Compound Alert'!AH75 &gt;= 7, "MED","LOW")))))</f>
        <v>LOW</v>
      </c>
      <c r="M145" s="25" t="str">
        <f ca="1">IF(
   $B$8="Overall Alert",IF(
      'Compound Alert'!U75 &gt;= 7, "HIGH",IF(
         'Compound Alert'!U75 &gt;= 5, "MED","LOW")), IF(
            $B$8="Underlying Vulnerability", IF(
               'Compound Alert'!AB75 &gt;= 10, "HIGH",IF(
                  'Compound Alert'!AB75 &gt;= 7, "MED","LOW")),IF(
                     $B$8="Emerging Threat", IF(
                        'Compound Alert'!AI75 &gt;= 10, "HIGH",IF(
                            'Compound Alert'!AI75 &gt;= 7, "MED","LOW")))))</f>
        <v>MED</v>
      </c>
      <c r="N145" s="25" t="str">
        <f ca="1">IF(
   $B$8="Overall Alert",IF(
      'Compound Alert'!V75 &gt;= 7, "HIGH",IF(
         'Compound Alert'!V75 &gt;= 5, "MED","LOW")), IF(
            $B$8="Underlying Vulnerability", IF(
               'Compound Alert'!AC75 &gt;= 10, "HIGH",IF(
                  'Compound Alert'!AC75 &gt;= 7, "MED","LOW")),IF(
                     $B$8="Emerging Threat", IF(
                        'Compound Alert'!AJ75 &gt;= 10, "HIGH",IF(
                            'Compound Alert'!AJ75 &gt;= 7, "MED","LOW")))))</f>
        <v>LOW</v>
      </c>
      <c r="O145" s="25" t="str">
        <f ca="1">IF(
   $B$8="Overall Alert",IF(
      'Compound Alert'!W75 &gt;= 7, "HIGH",IF(
         'Compound Alert'!W75 &gt;= 5, "MED","LOW")), IF(
            $B$8="Underlying Vulnerability", IF(
               'Compound Alert'!AD75 &gt;= 10, "HIGH",IF(
                  'Compound Alert'!AD75 &gt;= 7, "MED","LOW")),IF(
                     $B$8="Emerging Threat", IF(
                        'Compound Alert'!AK75 &gt;= 10, "HIGH",IF(
                            'Compound Alert'!AK75 &gt;= 7, "MED","LOW")))))</f>
        <v>LOW</v>
      </c>
      <c r="P145" s="25"/>
      <c r="Q145" s="26"/>
      <c r="R145" s="26"/>
      <c r="S145" s="21"/>
      <c r="T145" s="21"/>
      <c r="U145" s="21"/>
      <c r="V145" s="21"/>
      <c r="W145" s="21"/>
      <c r="X145" s="21"/>
      <c r="Y145" s="27"/>
      <c r="Z145" s="27"/>
      <c r="AA145" s="27"/>
      <c r="AB145" s="27"/>
      <c r="AC145" s="27"/>
      <c r="AD145" s="27"/>
      <c r="AE145" s="27"/>
      <c r="AF145" s="27"/>
      <c r="AJ145" s="21"/>
      <c r="AK145" s="21"/>
      <c r="AL145" s="21"/>
      <c r="AM145" s="21"/>
      <c r="AN145" s="21"/>
      <c r="AO145" s="21"/>
      <c r="AP145" s="21"/>
      <c r="AQ145" s="21"/>
      <c r="AR145" s="21"/>
      <c r="AS145" s="21"/>
      <c r="AT145" s="21"/>
      <c r="AU145" s="21"/>
      <c r="AV145" s="21"/>
      <c r="AW145" s="21"/>
      <c r="AX145" s="21"/>
    </row>
    <row r="146" spans="1:50" x14ac:dyDescent="0.2">
      <c r="A146" s="63">
        <v>105</v>
      </c>
      <c r="B146" s="20" t="str">
        <f>'Compound Alert'!B189</f>
        <v>Eswatini</v>
      </c>
      <c r="C146" s="20" t="str">
        <f>'Compound Alert'!C189</f>
        <v>SWZ</v>
      </c>
      <c r="D146" s="20" t="str">
        <f>'Compound Alert'!D189</f>
        <v>SSF           Sub-Saharan Africa</v>
      </c>
      <c r="E146" s="20" t="str">
        <f>'Compound Alert'!E189</f>
        <v>IBRD</v>
      </c>
      <c r="F146" s="217">
        <f ca="1">'Compound Alert'!F189</f>
        <v>184</v>
      </c>
      <c r="G146" s="22">
        <f ca="1">IF($B$8="Overall Alert",'Compound Alert'!G189,IF($B$8="Underlying Vulnerability",'Compound Alert'!J189,IF($B$8="Emerging Threat",'Compound Alert'!M189)))</f>
        <v>0.5</v>
      </c>
      <c r="H146" s="23">
        <f ca="1">IF($B$8="Overall Alert",'Compound Alert'!H189,IF($B$8="Underlying Vulnerability",'Compound Alert'!K189,IF($B$8="Emerging Threat",'Compound Alert'!N189)))</f>
        <v>0.5</v>
      </c>
      <c r="I146" s="50">
        <f ca="1">ROUNDDOWN(G146,0)</f>
        <v>0</v>
      </c>
      <c r="J146" s="25" t="str">
        <f ca="1">IF(
   $B$8="Overall Alert",IF(
      'Compound Alert'!R189 &gt;= 7, "HIGH",IF(
         'Compound Alert'!R189 &gt;= 5, "MED","LOW")), IF(
            $B$8="Underlying Vulnerability", IF(
               'Compound Alert'!Y189 &gt;= 10, "HIGH",IF(
                  'Compound Alert'!Y189 &gt;= 7, "MED","LOW")),IF(
                     $B$8="Emerging Threat", IF(
                        'Compound Alert'!AF189 &gt;= 10, "HIGH",IF(
                            'Compound Alert'!AF189 &gt;= 7, "MED","LOW")))))</f>
        <v>LOW</v>
      </c>
      <c r="K146" s="25" t="str">
        <f ca="1">IF(
   $B$8="Overall Alert",IF(
      'Compound Alert'!S189 &gt;= 7, "HIGH",IF(
         'Compound Alert'!S189 &gt;= 5, "MED","LOW")), IF(
            $B$8="Underlying Vulnerability", IF(
               'Compound Alert'!Z189 &gt;= 10, "HIGH",IF(
                  'Compound Alert'!Z189 &gt;= 7, "MED","LOW")),IF(
                     $B$8="Emerging Threat", IF(
                        'Compound Alert'!AG189 &gt;= 10, "HIGH",IF(
                            'Compound Alert'!AG189 &gt;= 7, "MED","LOW")))))</f>
        <v>LOW</v>
      </c>
      <c r="L146" s="25" t="str">
        <f ca="1">IF(
   $B$8="Overall Alert",IF(
      'Compound Alert'!T189 &gt;= 7, "HIGH",IF(
         'Compound Alert'!T189 &gt;= 5, "MED","LOW")), IF(
            $B$8="Underlying Vulnerability", IF(
               'Compound Alert'!AA189 &gt;= 10, "HIGH",IF(
                  'Compound Alert'!AA189 &gt;= 7, "MED","LOW")),IF(
                     $B$8="Emerging Threat", IF(
                        'Compound Alert'!AH189 &gt;= 10, "HIGH",IF(
                            'Compound Alert'!AH189 &gt;= 7, "MED","LOW")))))</f>
        <v>MED</v>
      </c>
      <c r="M146" s="25" t="str">
        <f ca="1">IF(
   $B$8="Overall Alert",IF(
      'Compound Alert'!U189 &gt;= 7, "HIGH",IF(
         'Compound Alert'!U189 &gt;= 5, "MED","LOW")), IF(
            $B$8="Underlying Vulnerability", IF(
               'Compound Alert'!AB189 &gt;= 10, "HIGH",IF(
                  'Compound Alert'!AB189 &gt;= 7, "MED","LOW")),IF(
                     $B$8="Emerging Threat", IF(
                        'Compound Alert'!AI189 &gt;= 10, "HIGH",IF(
                            'Compound Alert'!AI189 &gt;= 7, "MED","LOW")))))</f>
        <v>LOW</v>
      </c>
      <c r="N146" s="25" t="str">
        <f ca="1">IF(
   $B$8="Overall Alert",IF(
      'Compound Alert'!V189 &gt;= 7, "HIGH",IF(
         'Compound Alert'!V189 &gt;= 5, "MED","LOW")), IF(
            $B$8="Underlying Vulnerability", IF(
               'Compound Alert'!AC189 &gt;= 10, "HIGH",IF(
                  'Compound Alert'!AC189 &gt;= 7, "MED","LOW")),IF(
                     $B$8="Emerging Threat", IF(
                        'Compound Alert'!AJ189 &gt;= 10, "HIGH",IF(
                            'Compound Alert'!AJ189 &gt;= 7, "MED","LOW")))))</f>
        <v>LOW</v>
      </c>
      <c r="O146" s="25" t="str">
        <f ca="1">IF(
   $B$8="Overall Alert",IF(
      'Compound Alert'!W189 &gt;= 7, "HIGH",IF(
         'Compound Alert'!W189 &gt;= 5, "MED","LOW")), IF(
            $B$8="Underlying Vulnerability", IF(
               'Compound Alert'!AD189 &gt;= 10, "HIGH",IF(
                  'Compound Alert'!AD189 &gt;= 7, "MED","LOW")),IF(
                     $B$8="Emerging Threat", IF(
                        'Compound Alert'!AK189 &gt;= 10, "HIGH",IF(
                            'Compound Alert'!AK189 &gt;= 7, "MED","LOW")))))</f>
        <v>LOW</v>
      </c>
      <c r="P146" s="25"/>
      <c r="Q146" s="26"/>
      <c r="R146" s="26"/>
      <c r="S146" s="21"/>
      <c r="T146" s="21"/>
      <c r="U146" s="21"/>
      <c r="V146" s="21"/>
      <c r="W146" s="21"/>
      <c r="X146" s="21"/>
      <c r="Y146" s="27"/>
      <c r="Z146" s="27"/>
      <c r="AA146" s="27"/>
      <c r="AB146" s="27"/>
      <c r="AC146" s="27"/>
      <c r="AD146" s="27"/>
      <c r="AE146" s="27"/>
      <c r="AF146" s="27"/>
      <c r="AJ146" s="21"/>
      <c r="AK146" s="21"/>
      <c r="AL146" s="21"/>
      <c r="AM146" s="21"/>
      <c r="AN146" s="21"/>
      <c r="AO146" s="21"/>
      <c r="AP146" s="21"/>
      <c r="AQ146" s="21"/>
      <c r="AR146" s="21"/>
      <c r="AS146" s="21"/>
      <c r="AT146" s="21"/>
      <c r="AU146" s="21"/>
      <c r="AV146" s="21"/>
      <c r="AW146" s="21"/>
      <c r="AX146" s="21"/>
    </row>
    <row r="147" spans="1:50" x14ac:dyDescent="0.2">
      <c r="A147" s="63">
        <v>106</v>
      </c>
      <c r="B147" s="20" t="str">
        <f>'Compound Alert'!B27</f>
        <v>Bosnia and Herzegovina</v>
      </c>
      <c r="C147" s="20" t="str">
        <f>'Compound Alert'!C27</f>
        <v>BIH</v>
      </c>
      <c r="D147" s="20" t="str">
        <f>'Compound Alert'!D27</f>
        <v>ECS           Europe &amp; Central Asia</v>
      </c>
      <c r="E147" s="20" t="str">
        <f>'Compound Alert'!E27</f>
        <v>IBRD</v>
      </c>
      <c r="F147" s="217">
        <f ca="1">'Compound Alert'!F27</f>
        <v>22</v>
      </c>
      <c r="G147" s="22">
        <f ca="1">IF($B$8="Overall Alert",'Compound Alert'!G27,IF($B$8="Underlying Vulnerability",'Compound Alert'!J27,IF($B$8="Emerging Threat",'Compound Alert'!M27)))</f>
        <v>0.5</v>
      </c>
      <c r="H147" s="23">
        <f ca="1">IF($B$8="Overall Alert",'Compound Alert'!H27,IF($B$8="Underlying Vulnerability",'Compound Alert'!K27,IF($B$8="Emerging Threat",'Compound Alert'!N27)))</f>
        <v>0.5</v>
      </c>
      <c r="I147" s="50">
        <f ca="1">ROUNDDOWN(G147,0)</f>
        <v>0</v>
      </c>
      <c r="J147" s="25" t="str">
        <f ca="1">IF(
   $B$8="Overall Alert",IF(
      'Compound Alert'!R27 &gt;= 7, "HIGH",IF(
         'Compound Alert'!R27 &gt;= 5, "MED","LOW")), IF(
            $B$8="Underlying Vulnerability", IF(
               'Compound Alert'!Y27 &gt;= 10, "HIGH",IF(
                  'Compound Alert'!Y27 &gt;= 7, "MED","LOW")),IF(
                     $B$8="Emerging Threat", IF(
                        'Compound Alert'!AF27 &gt;= 10, "HIGH",IF(
                            'Compound Alert'!AF27 &gt;= 7, "MED","LOW")))))</f>
        <v>LOW</v>
      </c>
      <c r="K147" s="25" t="str">
        <f ca="1">IF(
   $B$8="Overall Alert",IF(
      'Compound Alert'!S27 &gt;= 7, "HIGH",IF(
         'Compound Alert'!S27 &gt;= 5, "MED","LOW")), IF(
            $B$8="Underlying Vulnerability", IF(
               'Compound Alert'!Z27 &gt;= 10, "HIGH",IF(
                  'Compound Alert'!Z27 &gt;= 7, "MED","LOW")),IF(
                     $B$8="Emerging Threat", IF(
                        'Compound Alert'!AG27 &gt;= 10, "HIGH",IF(
                            'Compound Alert'!AG27 &gt;= 7, "MED","LOW")))))</f>
        <v>LOW</v>
      </c>
      <c r="L147" s="25" t="str">
        <f ca="1">IF(
   $B$8="Overall Alert",IF(
      'Compound Alert'!T27 &gt;= 7, "HIGH",IF(
         'Compound Alert'!T27 &gt;= 5, "MED","LOW")), IF(
            $B$8="Underlying Vulnerability", IF(
               'Compound Alert'!AA27 &gt;= 10, "HIGH",IF(
                  'Compound Alert'!AA27 &gt;= 7, "MED","LOW")),IF(
                     $B$8="Emerging Threat", IF(
                        'Compound Alert'!AH27 &gt;= 10, "HIGH",IF(
                            'Compound Alert'!AH27 &gt;= 7, "MED","LOW")))))</f>
        <v>LOW</v>
      </c>
      <c r="M147" s="25" t="str">
        <f ca="1">IF(
   $B$8="Overall Alert",IF(
      'Compound Alert'!U27 &gt;= 7, "HIGH",IF(
         'Compound Alert'!U27 &gt;= 5, "MED","LOW")), IF(
            $B$8="Underlying Vulnerability", IF(
               'Compound Alert'!AB27 &gt;= 10, "HIGH",IF(
                  'Compound Alert'!AB27 &gt;= 7, "MED","LOW")),IF(
                     $B$8="Emerging Threat", IF(
                        'Compound Alert'!AI27 &gt;= 10, "HIGH",IF(
                            'Compound Alert'!AI27 &gt;= 7, "MED","LOW")))))</f>
        <v>MED</v>
      </c>
      <c r="N147" s="25" t="str">
        <f ca="1">IF(
   $B$8="Overall Alert",IF(
      'Compound Alert'!V27 &gt;= 7, "HIGH",IF(
         'Compound Alert'!V27 &gt;= 5, "MED","LOW")), IF(
            $B$8="Underlying Vulnerability", IF(
               'Compound Alert'!AC27 &gt;= 10, "HIGH",IF(
                  'Compound Alert'!AC27 &gt;= 7, "MED","LOW")),IF(
                     $B$8="Emerging Threat", IF(
                        'Compound Alert'!AJ27 &gt;= 10, "HIGH",IF(
                            'Compound Alert'!AJ27 &gt;= 7, "MED","LOW")))))</f>
        <v>LOW</v>
      </c>
      <c r="O147" s="25" t="str">
        <f ca="1">IF(
   $B$8="Overall Alert",IF(
      'Compound Alert'!W27 &gt;= 7, "HIGH",IF(
         'Compound Alert'!W27 &gt;= 5, "MED","LOW")), IF(
            $B$8="Underlying Vulnerability", IF(
               'Compound Alert'!AD27 &gt;= 10, "HIGH",IF(
                  'Compound Alert'!AD27 &gt;= 7, "MED","LOW")),IF(
                     $B$8="Emerging Threat", IF(
                        'Compound Alert'!AK27 &gt;= 10, "HIGH",IF(
                            'Compound Alert'!AK27 &gt;= 7, "MED","LOW")))))</f>
        <v>LOW</v>
      </c>
      <c r="P147" s="25"/>
      <c r="Q147" s="26"/>
      <c r="R147" s="26"/>
      <c r="S147" s="21"/>
      <c r="T147" s="21"/>
      <c r="U147" s="21"/>
      <c r="V147" s="21"/>
      <c r="W147" s="21"/>
      <c r="X147" s="21"/>
      <c r="Y147" s="27"/>
      <c r="Z147" s="27"/>
      <c r="AA147" s="27"/>
      <c r="AB147" s="27"/>
      <c r="AC147" s="27"/>
      <c r="AD147" s="27"/>
      <c r="AE147" s="27"/>
      <c r="AF147" s="27"/>
      <c r="AJ147" s="21"/>
      <c r="AK147" s="21"/>
      <c r="AL147" s="21"/>
      <c r="AM147" s="21"/>
      <c r="AN147" s="21"/>
      <c r="AO147" s="21"/>
      <c r="AP147" s="21"/>
      <c r="AQ147" s="21"/>
      <c r="AR147" s="21"/>
      <c r="AS147" s="21"/>
      <c r="AT147" s="21"/>
      <c r="AU147" s="21"/>
      <c r="AV147" s="21"/>
      <c r="AW147" s="21"/>
      <c r="AX147" s="21"/>
    </row>
    <row r="148" spans="1:50" x14ac:dyDescent="0.2">
      <c r="A148" s="63">
        <v>107</v>
      </c>
      <c r="B148" s="20" t="str">
        <f>'Compound Alert'!B64</f>
        <v>Eritrea</v>
      </c>
      <c r="C148" s="20" t="str">
        <f>'Compound Alert'!C64</f>
        <v>ERI</v>
      </c>
      <c r="D148" s="20" t="str">
        <f>'Compound Alert'!D64</f>
        <v>SSF           Sub-Saharan Africa</v>
      </c>
      <c r="E148" s="20" t="str">
        <f>'Compound Alert'!E64</f>
        <v>IDA</v>
      </c>
      <c r="F148" s="217">
        <f ca="1">'Compound Alert'!F64</f>
        <v>59</v>
      </c>
      <c r="G148" s="22">
        <f ca="1">IF($B$8="Overall Alert",'Compound Alert'!G64,IF($B$8="Underlying Vulnerability",'Compound Alert'!J64,IF($B$8="Emerging Threat",'Compound Alert'!M64)))</f>
        <v>0.5</v>
      </c>
      <c r="H148" s="23">
        <f ca="1">IF($B$8="Overall Alert",'Compound Alert'!H64,IF($B$8="Underlying Vulnerability",'Compound Alert'!K64,IF($B$8="Emerging Threat",'Compound Alert'!N64)))</f>
        <v>0.5</v>
      </c>
      <c r="I148" s="50">
        <f ca="1">ROUNDDOWN(G148,0)</f>
        <v>0</v>
      </c>
      <c r="J148" s="25" t="str">
        <f ca="1">IF(
   $B$8="Overall Alert",IF(
      'Compound Alert'!R64 &gt;= 7, "HIGH",IF(
         'Compound Alert'!R64 &gt;= 5, "MED","LOW")), IF(
            $B$8="Underlying Vulnerability", IF(
               'Compound Alert'!Y64 &gt;= 10, "HIGH",IF(
                  'Compound Alert'!Y64 &gt;= 7, "MED","LOW")),IF(
                     $B$8="Emerging Threat", IF(
                        'Compound Alert'!AF64 &gt;= 10, "HIGH",IF(
                            'Compound Alert'!AF64 &gt;= 7, "MED","LOW")))))</f>
        <v>LOW</v>
      </c>
      <c r="K148" s="25" t="str">
        <f ca="1">IF(
   $B$8="Overall Alert",IF(
      'Compound Alert'!S64 &gt;= 7, "HIGH",IF(
         'Compound Alert'!S64 &gt;= 5, "MED","LOW")), IF(
            $B$8="Underlying Vulnerability", IF(
               'Compound Alert'!Z64 &gt;= 10, "HIGH",IF(
                  'Compound Alert'!Z64 &gt;= 7, "MED","LOW")),IF(
                     $B$8="Emerging Threat", IF(
                        'Compound Alert'!AG64 &gt;= 10, "HIGH",IF(
                            'Compound Alert'!AG64 &gt;= 7, "MED","LOW")))))</f>
        <v>LOW</v>
      </c>
      <c r="L148" s="25" t="str">
        <f ca="1">IF(
   $B$8="Overall Alert",IF(
      'Compound Alert'!T64 &gt;= 7, "HIGH",IF(
         'Compound Alert'!T64 &gt;= 5, "MED","LOW")), IF(
            $B$8="Underlying Vulnerability", IF(
               'Compound Alert'!AA64 &gt;= 10, "HIGH",IF(
                  'Compound Alert'!AA64 &gt;= 7, "MED","LOW")),IF(
                     $B$8="Emerging Threat", IF(
                        'Compound Alert'!AH64 &gt;= 10, "HIGH",IF(
                            'Compound Alert'!AH64 &gt;= 7, "MED","LOW")))))</f>
        <v>MED</v>
      </c>
      <c r="M148" s="25" t="str">
        <f ca="1">IF(
   $B$8="Overall Alert",IF(
      'Compound Alert'!U64 &gt;= 7, "HIGH",IF(
         'Compound Alert'!U64 &gt;= 5, "MED","LOW")), IF(
            $B$8="Underlying Vulnerability", IF(
               'Compound Alert'!AB64 &gt;= 10, "HIGH",IF(
                  'Compound Alert'!AB64 &gt;= 7, "MED","LOW")),IF(
                     $B$8="Emerging Threat", IF(
                        'Compound Alert'!AI64 &gt;= 10, "HIGH",IF(
                            'Compound Alert'!AI64 &gt;= 7, "MED","LOW")))))</f>
        <v>LOW</v>
      </c>
      <c r="N148" s="25" t="str">
        <f ca="1">IF(
   $B$8="Overall Alert",IF(
      'Compound Alert'!V64 &gt;= 7, "HIGH",IF(
         'Compound Alert'!V64 &gt;= 5, "MED","LOW")), IF(
            $B$8="Underlying Vulnerability", IF(
               'Compound Alert'!AC64 &gt;= 10, "HIGH",IF(
                  'Compound Alert'!AC64 &gt;= 7, "MED","LOW")),IF(
                     $B$8="Emerging Threat", IF(
                        'Compound Alert'!AJ64 &gt;= 10, "HIGH",IF(
                            'Compound Alert'!AJ64 &gt;= 7, "MED","LOW")))))</f>
        <v>LOW</v>
      </c>
      <c r="O148" s="25" t="str">
        <f ca="1">IF(
   $B$8="Overall Alert",IF(
      'Compound Alert'!W64 &gt;= 7, "HIGH",IF(
         'Compound Alert'!W64 &gt;= 5, "MED","LOW")), IF(
            $B$8="Underlying Vulnerability", IF(
               'Compound Alert'!AD64 &gt;= 10, "HIGH",IF(
                  'Compound Alert'!AD64 &gt;= 7, "MED","LOW")),IF(
                     $B$8="Emerging Threat", IF(
                        'Compound Alert'!AK64 &gt;= 10, "HIGH",IF(
                            'Compound Alert'!AK64 &gt;= 7, "MED","LOW")))))</f>
        <v>LOW</v>
      </c>
      <c r="P148" s="25"/>
      <c r="Q148" s="26"/>
      <c r="R148" s="26"/>
      <c r="S148" s="21"/>
      <c r="T148" s="21"/>
      <c r="U148" s="21"/>
      <c r="V148" s="21"/>
      <c r="W148" s="21"/>
      <c r="X148" s="21"/>
      <c r="Y148" s="27"/>
      <c r="Z148" s="27"/>
      <c r="AA148" s="27"/>
      <c r="AB148" s="27"/>
      <c r="AC148" s="27"/>
      <c r="AD148" s="27"/>
      <c r="AE148" s="27"/>
      <c r="AF148" s="27"/>
      <c r="AJ148" s="21"/>
      <c r="AK148" s="21"/>
      <c r="AL148" s="21"/>
      <c r="AM148" s="21"/>
      <c r="AN148" s="21"/>
      <c r="AO148" s="21"/>
      <c r="AP148" s="21"/>
      <c r="AQ148" s="21"/>
      <c r="AR148" s="21"/>
      <c r="AS148" s="21"/>
      <c r="AT148" s="21"/>
      <c r="AU148" s="21"/>
      <c r="AV148" s="21"/>
      <c r="AW148" s="21"/>
      <c r="AX148" s="21"/>
    </row>
    <row r="149" spans="1:50" x14ac:dyDescent="0.2">
      <c r="A149" s="63">
        <v>108</v>
      </c>
      <c r="B149" s="20" t="str">
        <f>'Compound Alert'!B92</f>
        <v>Hungary</v>
      </c>
      <c r="C149" s="20" t="str">
        <f>'Compound Alert'!C92</f>
        <v>HUN</v>
      </c>
      <c r="D149" s="20" t="str">
        <f>'Compound Alert'!D92</f>
        <v>ECS           Europe &amp; Central Asia</v>
      </c>
      <c r="E149" s="20" t="str">
        <f>'Compound Alert'!E92</f>
        <v>NA</v>
      </c>
      <c r="F149" s="217">
        <f ca="1">'Compound Alert'!F92</f>
        <v>87</v>
      </c>
      <c r="G149" s="22">
        <f ca="1">IF($B$8="Overall Alert",'Compound Alert'!G92,IF($B$8="Underlying Vulnerability",'Compound Alert'!J92,IF($B$8="Emerging Threat",'Compound Alert'!M92)))</f>
        <v>0.5</v>
      </c>
      <c r="H149" s="23">
        <f ca="1">IF($B$8="Overall Alert",'Compound Alert'!H92,IF($B$8="Underlying Vulnerability",'Compound Alert'!K92,IF($B$8="Emerging Threat",'Compound Alert'!N92)))</f>
        <v>0.5</v>
      </c>
      <c r="I149" s="50">
        <f ca="1">ROUNDDOWN(G149,0)</f>
        <v>0</v>
      </c>
      <c r="J149" s="25" t="str">
        <f ca="1">IF(
   $B$8="Overall Alert",IF(
      'Compound Alert'!R92 &gt;= 7, "HIGH",IF(
         'Compound Alert'!R92 &gt;= 5, "MED","LOW")), IF(
            $B$8="Underlying Vulnerability", IF(
               'Compound Alert'!Y92 &gt;= 10, "HIGH",IF(
                  'Compound Alert'!Y92 &gt;= 7, "MED","LOW")),IF(
                     $B$8="Emerging Threat", IF(
                        'Compound Alert'!AF92 &gt;= 10, "HIGH",IF(
                            'Compound Alert'!AF92 &gt;= 7, "MED","LOW")))))</f>
        <v>LOW</v>
      </c>
      <c r="K149" s="25" t="str">
        <f ca="1">IF(
   $B$8="Overall Alert",IF(
      'Compound Alert'!S92 &gt;= 7, "HIGH",IF(
         'Compound Alert'!S92 &gt;= 5, "MED","LOW")), IF(
            $B$8="Underlying Vulnerability", IF(
               'Compound Alert'!Z92 &gt;= 10, "HIGH",IF(
                  'Compound Alert'!Z92 &gt;= 7, "MED","LOW")),IF(
                     $B$8="Emerging Threat", IF(
                        'Compound Alert'!AG92 &gt;= 10, "HIGH",IF(
                            'Compound Alert'!AG92 &gt;= 7, "MED","LOW")))))</f>
        <v>LOW</v>
      </c>
      <c r="L149" s="25" t="str">
        <f ca="1">IF(
   $B$8="Overall Alert",IF(
      'Compound Alert'!T92 &gt;= 7, "HIGH",IF(
         'Compound Alert'!T92 &gt;= 5, "MED","LOW")), IF(
            $B$8="Underlying Vulnerability", IF(
               'Compound Alert'!AA92 &gt;= 10, "HIGH",IF(
                  'Compound Alert'!AA92 &gt;= 7, "MED","LOW")),IF(
                     $B$8="Emerging Threat", IF(
                        'Compound Alert'!AH92 &gt;= 10, "HIGH",IF(
                            'Compound Alert'!AH92 &gt;= 7, "MED","LOW")))))</f>
        <v>MED</v>
      </c>
      <c r="M149" s="25" t="str">
        <f ca="1">IF(
   $B$8="Overall Alert",IF(
      'Compound Alert'!U92 &gt;= 7, "HIGH",IF(
         'Compound Alert'!U92 &gt;= 5, "MED","LOW")), IF(
            $B$8="Underlying Vulnerability", IF(
               'Compound Alert'!AB92 &gt;= 10, "HIGH",IF(
                  'Compound Alert'!AB92 &gt;= 7, "MED","LOW")),IF(
                     $B$8="Emerging Threat", IF(
                        'Compound Alert'!AI92 &gt;= 10, "HIGH",IF(
                            'Compound Alert'!AI92 &gt;= 7, "MED","LOW")))))</f>
        <v>LOW</v>
      </c>
      <c r="N149" s="25" t="str">
        <f ca="1">IF(
   $B$8="Overall Alert",IF(
      'Compound Alert'!V92 &gt;= 7, "HIGH",IF(
         'Compound Alert'!V92 &gt;= 5, "MED","LOW")), IF(
            $B$8="Underlying Vulnerability", IF(
               'Compound Alert'!AC92 &gt;= 10, "HIGH",IF(
                  'Compound Alert'!AC92 &gt;= 7, "MED","LOW")),IF(
                     $B$8="Emerging Threat", IF(
                        'Compound Alert'!AJ92 &gt;= 10, "HIGH",IF(
                            'Compound Alert'!AJ92 &gt;= 7, "MED","LOW")))))</f>
        <v>LOW</v>
      </c>
      <c r="O149" s="25" t="str">
        <f ca="1">IF(
   $B$8="Overall Alert",IF(
      'Compound Alert'!W92 &gt;= 7, "HIGH",IF(
         'Compound Alert'!W92 &gt;= 5, "MED","LOW")), IF(
            $B$8="Underlying Vulnerability", IF(
               'Compound Alert'!AD92 &gt;= 10, "HIGH",IF(
                  'Compound Alert'!AD92 &gt;= 7, "MED","LOW")),IF(
                     $B$8="Emerging Threat", IF(
                        'Compound Alert'!AK92 &gt;= 10, "HIGH",IF(
                            'Compound Alert'!AK92 &gt;= 7, "MED","LOW")))))</f>
        <v>LOW</v>
      </c>
      <c r="P149" s="25"/>
      <c r="Q149" s="26"/>
      <c r="R149" s="26"/>
      <c r="S149" s="21"/>
      <c r="T149" s="21"/>
      <c r="U149" s="21"/>
      <c r="V149" s="21"/>
      <c r="W149" s="21"/>
      <c r="X149" s="21"/>
      <c r="Y149" s="27"/>
      <c r="Z149" s="27"/>
      <c r="AA149" s="27"/>
      <c r="AB149" s="27"/>
      <c r="AC149" s="27"/>
      <c r="AD149" s="27"/>
      <c r="AE149" s="27"/>
      <c r="AF149" s="27"/>
      <c r="AJ149" s="21"/>
      <c r="AK149" s="21"/>
      <c r="AL149" s="21"/>
      <c r="AM149" s="21"/>
      <c r="AN149" s="21"/>
      <c r="AO149" s="21"/>
      <c r="AP149" s="21"/>
      <c r="AQ149" s="21"/>
      <c r="AR149" s="21"/>
      <c r="AS149" s="21"/>
      <c r="AT149" s="21"/>
      <c r="AU149" s="21"/>
      <c r="AV149" s="21"/>
      <c r="AW149" s="21"/>
      <c r="AX149" s="21"/>
    </row>
    <row r="150" spans="1:50" x14ac:dyDescent="0.2">
      <c r="A150" s="63">
        <v>109</v>
      </c>
      <c r="B150" s="20" t="str">
        <f>'Compound Alert'!B209</f>
        <v>Uruguay</v>
      </c>
      <c r="C150" s="20" t="str">
        <f>'Compound Alert'!C209</f>
        <v>URY</v>
      </c>
      <c r="D150" s="20" t="str">
        <f>'Compound Alert'!D209</f>
        <v>LCN           Latin America &amp; Caribbean</v>
      </c>
      <c r="E150" s="20" t="str">
        <f>'Compound Alert'!E209</f>
        <v>IBRD</v>
      </c>
      <c r="F150" s="217">
        <f>'Compound Alert'!F209</f>
        <v>0</v>
      </c>
      <c r="G150" s="22">
        <f ca="1">IF($B$8="Overall Alert",'Compound Alert'!G209,IF($B$8="Underlying Vulnerability",'Compound Alert'!J209,IF($B$8="Emerging Threat",'Compound Alert'!M209)))</f>
        <v>0.5</v>
      </c>
      <c r="H150" s="23">
        <f ca="1">IF($B$8="Overall Alert",'Compound Alert'!H209,IF($B$8="Underlying Vulnerability",'Compound Alert'!K209,IF($B$8="Emerging Threat",'Compound Alert'!N209)))</f>
        <v>0.5</v>
      </c>
      <c r="I150" s="50">
        <f ca="1">ROUNDDOWN(G150,0)</f>
        <v>0</v>
      </c>
      <c r="J150" s="25" t="str">
        <f ca="1">IF(
   $B$8="Overall Alert",IF(
      'Compound Alert'!R209 &gt;= 7, "HIGH",IF(
         'Compound Alert'!R209 &gt;= 5, "MED","LOW")), IF(
            $B$8="Underlying Vulnerability", IF(
               'Compound Alert'!Y209 &gt;= 10, "HIGH",IF(
                  'Compound Alert'!Y209 &gt;= 7, "MED","LOW")),IF(
                     $B$8="Emerging Threat", IF(
                        'Compound Alert'!AF209 &gt;= 10, "HIGH",IF(
                            'Compound Alert'!AF209 &gt;= 7, "MED","LOW")))))</f>
        <v>LOW</v>
      </c>
      <c r="K150" s="25" t="str">
        <f ca="1">IF(
   $B$8="Overall Alert",IF(
      'Compound Alert'!S209 &gt;= 7, "HIGH",IF(
         'Compound Alert'!S209 &gt;= 5, "MED","LOW")), IF(
            $B$8="Underlying Vulnerability", IF(
               'Compound Alert'!Z209 &gt;= 10, "HIGH",IF(
                  'Compound Alert'!Z209 &gt;= 7, "MED","LOW")),IF(
                     $B$8="Emerging Threat", IF(
                        'Compound Alert'!AG209 &gt;= 10, "HIGH",IF(
                            'Compound Alert'!AG209 &gt;= 7, "MED","LOW")))))</f>
        <v>LOW</v>
      </c>
      <c r="L150" s="25" t="str">
        <f ca="1">IF(
   $B$8="Overall Alert",IF(
      'Compound Alert'!T209 &gt;= 7, "HIGH",IF(
         'Compound Alert'!T209 &gt;= 5, "MED","LOW")), IF(
            $B$8="Underlying Vulnerability", IF(
               'Compound Alert'!AA209 &gt;= 10, "HIGH",IF(
                  'Compound Alert'!AA209 &gt;= 7, "MED","LOW")),IF(
                     $B$8="Emerging Threat", IF(
                        'Compound Alert'!AH209 &gt;= 10, "HIGH",IF(
                            'Compound Alert'!AH209 &gt;= 7, "MED","LOW")))))</f>
        <v>MED</v>
      </c>
      <c r="M150" s="25" t="str">
        <f ca="1">IF(
   $B$8="Overall Alert",IF(
      'Compound Alert'!U209 &gt;= 7, "HIGH",IF(
         'Compound Alert'!U209 &gt;= 5, "MED","LOW")), IF(
            $B$8="Underlying Vulnerability", IF(
               'Compound Alert'!AB209 &gt;= 10, "HIGH",IF(
                  'Compound Alert'!AB209 &gt;= 7, "MED","LOW")),IF(
                     $B$8="Emerging Threat", IF(
                        'Compound Alert'!AI209 &gt;= 10, "HIGH",IF(
                            'Compound Alert'!AI209 &gt;= 7, "MED","LOW")))))</f>
        <v>LOW</v>
      </c>
      <c r="N150" s="25" t="str">
        <f ca="1">IF(
   $B$8="Overall Alert",IF(
      'Compound Alert'!V209 &gt;= 7, "HIGH",IF(
         'Compound Alert'!V209 &gt;= 5, "MED","LOW")), IF(
            $B$8="Underlying Vulnerability", IF(
               'Compound Alert'!AC209 &gt;= 10, "HIGH",IF(
                  'Compound Alert'!AC209 &gt;= 7, "MED","LOW")),IF(
                     $B$8="Emerging Threat", IF(
                        'Compound Alert'!AJ209 &gt;= 10, "HIGH",IF(
                            'Compound Alert'!AJ209 &gt;= 7, "MED","LOW")))))</f>
        <v>LOW</v>
      </c>
      <c r="O150" s="25" t="str">
        <f ca="1">IF(
   $B$8="Overall Alert",IF(
      'Compound Alert'!W209 &gt;= 7, "HIGH",IF(
         'Compound Alert'!W209 &gt;= 5, "MED","LOW")), IF(
            $B$8="Underlying Vulnerability", IF(
               'Compound Alert'!AD209 &gt;= 10, "HIGH",IF(
                  'Compound Alert'!AD209 &gt;= 7, "MED","LOW")),IF(
                     $B$8="Emerging Threat", IF(
                        'Compound Alert'!AK209 &gt;= 10, "HIGH",IF(
                            'Compound Alert'!AK209 &gt;= 7, "MED","LOW")))))</f>
        <v>LOW</v>
      </c>
      <c r="P150" s="25"/>
      <c r="Q150" s="26"/>
      <c r="R150" s="26"/>
      <c r="S150" s="21"/>
      <c r="T150" s="21"/>
      <c r="U150" s="21"/>
      <c r="V150" s="21"/>
      <c r="W150" s="21"/>
      <c r="X150" s="21"/>
      <c r="Y150" s="27"/>
      <c r="Z150" s="27"/>
      <c r="AA150" s="27"/>
      <c r="AB150" s="27"/>
      <c r="AC150" s="27"/>
      <c r="AD150" s="27"/>
      <c r="AE150" s="27"/>
      <c r="AF150" s="27"/>
      <c r="AJ150" s="21"/>
      <c r="AK150" s="21"/>
      <c r="AL150" s="21"/>
      <c r="AM150" s="21"/>
      <c r="AN150" s="21"/>
      <c r="AO150" s="21"/>
      <c r="AP150" s="21"/>
      <c r="AQ150" s="21"/>
      <c r="AR150" s="21"/>
      <c r="AS150" s="21"/>
      <c r="AT150" s="21"/>
      <c r="AU150" s="21"/>
      <c r="AV150" s="21"/>
      <c r="AW150" s="21"/>
      <c r="AX150" s="21"/>
    </row>
    <row r="151" spans="1:50" x14ac:dyDescent="0.2">
      <c r="A151" s="63">
        <v>110</v>
      </c>
      <c r="B151" s="20" t="str">
        <f>'Compound Alert'!B80</f>
        <v>Guinea-Bissau</v>
      </c>
      <c r="C151" s="20" t="str">
        <f>'Compound Alert'!C80</f>
        <v>GNB</v>
      </c>
      <c r="D151" s="20" t="str">
        <f>'Compound Alert'!D80</f>
        <v>SSF           Sub-Saharan Africa</v>
      </c>
      <c r="E151" s="20" t="str">
        <f>'Compound Alert'!E80</f>
        <v>IDA</v>
      </c>
      <c r="F151" s="217">
        <f ca="1">'Compound Alert'!F80</f>
        <v>75</v>
      </c>
      <c r="G151" s="22">
        <f ca="1">IF($B$8="Overall Alert",'Compound Alert'!G80,IF($B$8="Underlying Vulnerability",'Compound Alert'!J80,IF($B$8="Emerging Threat",'Compound Alert'!M80)))</f>
        <v>0.5</v>
      </c>
      <c r="H151" s="23">
        <f ca="1">IF($B$8="Overall Alert",'Compound Alert'!H80,IF($B$8="Underlying Vulnerability",'Compound Alert'!K80,IF($B$8="Emerging Threat",'Compound Alert'!N80)))</f>
        <v>0.5</v>
      </c>
      <c r="I151" s="50">
        <f ca="1">ROUNDDOWN(G151,0)</f>
        <v>0</v>
      </c>
      <c r="J151" s="25" t="str">
        <f ca="1">IF(
   $B$8="Overall Alert",IF(
      'Compound Alert'!R80 &gt;= 7, "HIGH",IF(
         'Compound Alert'!R80 &gt;= 5, "MED","LOW")), IF(
            $B$8="Underlying Vulnerability", IF(
               'Compound Alert'!Y80 &gt;= 10, "HIGH",IF(
                  'Compound Alert'!Y80 &gt;= 7, "MED","LOW")),IF(
                     $B$8="Emerging Threat", IF(
                        'Compound Alert'!AF80 &gt;= 10, "HIGH",IF(
                            'Compound Alert'!AF80 &gt;= 7, "MED","LOW")))))</f>
        <v>LOW</v>
      </c>
      <c r="K151" s="25" t="str">
        <f ca="1">IF(
   $B$8="Overall Alert",IF(
      'Compound Alert'!S80 &gt;= 7, "HIGH",IF(
         'Compound Alert'!S80 &gt;= 5, "MED","LOW")), IF(
            $B$8="Underlying Vulnerability", IF(
               'Compound Alert'!Z80 &gt;= 10, "HIGH",IF(
                  'Compound Alert'!Z80 &gt;= 7, "MED","LOW")),IF(
                     $B$8="Emerging Threat", IF(
                        'Compound Alert'!AG80 &gt;= 10, "HIGH",IF(
                            'Compound Alert'!AG80 &gt;= 7, "MED","LOW")))))</f>
        <v>MED</v>
      </c>
      <c r="L151" s="25" t="e">
        <f ca="1">IF(
   $B$8="Overall Alert",IF(
      'Compound Alert'!T80 &gt;= 7, "HIGH",IF(
         'Compound Alert'!T80 &gt;= 5, "MED","LOW")), IF(
            $B$8="Underlying Vulnerability", IF(
               'Compound Alert'!AA80 &gt;= 10, "HIGH",IF(
                  'Compound Alert'!AA80 &gt;= 7, "MED","LOW")),IF(
                     $B$8="Emerging Threat", IF(
                        'Compound Alert'!AH80 &gt;= 10, "HIGH",IF(
                            'Compound Alert'!AH80 &gt;= 7, "MED","LOW")))))</f>
        <v>#N/A</v>
      </c>
      <c r="M151" s="25" t="str">
        <f ca="1">IF(
   $B$8="Overall Alert",IF(
      'Compound Alert'!U80 &gt;= 7, "HIGH",IF(
         'Compound Alert'!U80 &gt;= 5, "MED","LOW")), IF(
            $B$8="Underlying Vulnerability", IF(
               'Compound Alert'!AB80 &gt;= 10, "HIGH",IF(
                  'Compound Alert'!AB80 &gt;= 7, "MED","LOW")),IF(
                     $B$8="Emerging Threat", IF(
                        'Compound Alert'!AI80 &gt;= 10, "HIGH",IF(
                            'Compound Alert'!AI80 &gt;= 7, "MED","LOW")))))</f>
        <v>LOW</v>
      </c>
      <c r="N151" s="25" t="str">
        <f ca="1">IF(
   $B$8="Overall Alert",IF(
      'Compound Alert'!V80 &gt;= 7, "HIGH",IF(
         'Compound Alert'!V80 &gt;= 5, "MED","LOW")), IF(
            $B$8="Underlying Vulnerability", IF(
               'Compound Alert'!AC80 &gt;= 10, "HIGH",IF(
                  'Compound Alert'!AC80 &gt;= 7, "MED","LOW")),IF(
                     $B$8="Emerging Threat", IF(
                        'Compound Alert'!AJ80 &gt;= 10, "HIGH",IF(
                            'Compound Alert'!AJ80 &gt;= 7, "MED","LOW")))))</f>
        <v>LOW</v>
      </c>
      <c r="O151" s="25" t="str">
        <f ca="1">IF(
   $B$8="Overall Alert",IF(
      'Compound Alert'!W80 &gt;= 7, "HIGH",IF(
         'Compound Alert'!W80 &gt;= 5, "MED","LOW")), IF(
            $B$8="Underlying Vulnerability", IF(
               'Compound Alert'!AD80 &gt;= 10, "HIGH",IF(
                  'Compound Alert'!AD80 &gt;= 7, "MED","LOW")),IF(
                     $B$8="Emerging Threat", IF(
                        'Compound Alert'!AK80 &gt;= 10, "HIGH",IF(
                            'Compound Alert'!AK80 &gt;= 7, "MED","LOW")))))</f>
        <v>LOW</v>
      </c>
      <c r="P151" s="25"/>
      <c r="Q151" s="26"/>
      <c r="R151" s="26"/>
      <c r="S151" s="21"/>
      <c r="T151" s="21"/>
      <c r="U151" s="21"/>
      <c r="V151" s="21"/>
      <c r="W151" s="21"/>
      <c r="X151" s="21"/>
      <c r="Y151" s="27"/>
      <c r="Z151" s="27"/>
      <c r="AA151" s="27"/>
      <c r="AB151" s="27"/>
      <c r="AC151" s="27"/>
      <c r="AD151" s="27"/>
      <c r="AE151" s="27"/>
      <c r="AF151" s="27"/>
      <c r="AJ151" s="21"/>
      <c r="AK151" s="21"/>
      <c r="AL151" s="21"/>
      <c r="AM151" s="21"/>
      <c r="AN151" s="21"/>
      <c r="AO151" s="21"/>
      <c r="AP151" s="21"/>
      <c r="AQ151" s="21"/>
      <c r="AR151" s="21"/>
      <c r="AS151" s="21"/>
      <c r="AT151" s="21"/>
      <c r="AU151" s="21"/>
      <c r="AV151" s="21"/>
      <c r="AW151" s="21"/>
      <c r="AX151" s="21"/>
    </row>
    <row r="152" spans="1:50" x14ac:dyDescent="0.2">
      <c r="A152" s="63">
        <v>111</v>
      </c>
      <c r="B152" s="20" t="str">
        <f>'Compound Alert'!B109</f>
        <v>Kiribati</v>
      </c>
      <c r="C152" s="20" t="str">
        <f>'Compound Alert'!C109</f>
        <v>KIR</v>
      </c>
      <c r="D152" s="20" t="str">
        <f>'Compound Alert'!D109</f>
        <v>EAS           East Asia &amp; Pacific</v>
      </c>
      <c r="E152" s="20" t="str">
        <f>'Compound Alert'!E109</f>
        <v>IDA</v>
      </c>
      <c r="F152" s="217">
        <f ca="1">'Compound Alert'!F109</f>
        <v>104</v>
      </c>
      <c r="G152" s="22">
        <f ca="1">IF($B$8="Overall Alert",'Compound Alert'!G109,IF($B$8="Underlying Vulnerability",'Compound Alert'!J109,IF($B$8="Emerging Threat",'Compound Alert'!M109)))</f>
        <v>0.5</v>
      </c>
      <c r="H152" s="23">
        <f ca="1">IF($B$8="Overall Alert",'Compound Alert'!H109,IF($B$8="Underlying Vulnerability",'Compound Alert'!K109,IF($B$8="Emerging Threat",'Compound Alert'!N109)))</f>
        <v>0.5</v>
      </c>
      <c r="I152" s="50">
        <f ca="1">ROUNDDOWN(G152,0)</f>
        <v>0</v>
      </c>
      <c r="J152" s="25" t="str">
        <f ca="1">IF(
   $B$8="Overall Alert",IF(
      'Compound Alert'!R109 &gt;= 7, "HIGH",IF(
         'Compound Alert'!R109 &gt;= 5, "MED","LOW")), IF(
            $B$8="Underlying Vulnerability", IF(
               'Compound Alert'!Y109 &gt;= 10, "HIGH",IF(
                  'Compound Alert'!Y109 &gt;= 7, "MED","LOW")),IF(
                     $B$8="Emerging Threat", IF(
                        'Compound Alert'!AF109 &gt;= 10, "HIGH",IF(
                            'Compound Alert'!AF109 &gt;= 7, "MED","LOW")))))</f>
        <v>LOW</v>
      </c>
      <c r="K152" s="25" t="str">
        <f ca="1">IF(
   $B$8="Overall Alert",IF(
      'Compound Alert'!S109 &gt;= 7, "HIGH",IF(
         'Compound Alert'!S109 &gt;= 5, "MED","LOW")), IF(
            $B$8="Underlying Vulnerability", IF(
               'Compound Alert'!Z109 &gt;= 10, "HIGH",IF(
                  'Compound Alert'!Z109 &gt;= 7, "MED","LOW")),IF(
                     $B$8="Emerging Threat", IF(
                        'Compound Alert'!AG109 &gt;= 10, "HIGH",IF(
                            'Compound Alert'!AG109 &gt;= 7, "MED","LOW")))))</f>
        <v>LOW</v>
      </c>
      <c r="L152" s="25" t="e">
        <f ca="1">IF(
   $B$8="Overall Alert",IF(
      'Compound Alert'!T109 &gt;= 7, "HIGH",IF(
         'Compound Alert'!T109 &gt;= 5, "MED","LOW")), IF(
            $B$8="Underlying Vulnerability", IF(
               'Compound Alert'!AA109 &gt;= 10, "HIGH",IF(
                  'Compound Alert'!AA109 &gt;= 7, "MED","LOW")),IF(
                     $B$8="Emerging Threat", IF(
                        'Compound Alert'!AH109 &gt;= 10, "HIGH",IF(
                            'Compound Alert'!AH109 &gt;= 7, "MED","LOW")))))</f>
        <v>#N/A</v>
      </c>
      <c r="M152" s="25" t="str">
        <f ca="1">IF(
   $B$8="Overall Alert",IF(
      'Compound Alert'!U109 &gt;= 7, "HIGH",IF(
         'Compound Alert'!U109 &gt;= 5, "MED","LOW")), IF(
            $B$8="Underlying Vulnerability", IF(
               'Compound Alert'!AB109 &gt;= 10, "HIGH",IF(
                  'Compound Alert'!AB109 &gt;= 7, "MED","LOW")),IF(
                     $B$8="Emerging Threat", IF(
                        'Compound Alert'!AI109 &gt;= 10, "HIGH",IF(
                            'Compound Alert'!AI109 &gt;= 7, "MED","LOW")))))</f>
        <v>LOW</v>
      </c>
      <c r="N152" s="25" t="str">
        <f ca="1">IF(
   $B$8="Overall Alert",IF(
      'Compound Alert'!V109 &gt;= 7, "HIGH",IF(
         'Compound Alert'!V109 &gt;= 5, "MED","LOW")), IF(
            $B$8="Underlying Vulnerability", IF(
               'Compound Alert'!AC109 &gt;= 10, "HIGH",IF(
                  'Compound Alert'!AC109 &gt;= 7, "MED","LOW")),IF(
                     $B$8="Emerging Threat", IF(
                        'Compound Alert'!AJ109 &gt;= 10, "HIGH",IF(
                            'Compound Alert'!AJ109 &gt;= 7, "MED","LOW")))))</f>
        <v>MED</v>
      </c>
      <c r="O152" s="25" t="str">
        <f ca="1">IF(
   $B$8="Overall Alert",IF(
      'Compound Alert'!W109 &gt;= 7, "HIGH",IF(
         'Compound Alert'!W109 &gt;= 5, "MED","LOW")), IF(
            $B$8="Underlying Vulnerability", IF(
               'Compound Alert'!AD109 &gt;= 10, "HIGH",IF(
                  'Compound Alert'!AD109 &gt;= 7, "MED","LOW")),IF(
                     $B$8="Emerging Threat", IF(
                        'Compound Alert'!AK109 &gt;= 10, "HIGH",IF(
                            'Compound Alert'!AK109 &gt;= 7, "MED","LOW")))))</f>
        <v>LOW</v>
      </c>
      <c r="P152" s="25"/>
      <c r="Q152" s="26"/>
      <c r="R152" s="26"/>
      <c r="S152" s="21"/>
      <c r="T152" s="21"/>
      <c r="U152" s="21"/>
      <c r="V152" s="21"/>
      <c r="W152" s="21"/>
      <c r="X152" s="21"/>
      <c r="Y152" s="27"/>
      <c r="Z152" s="27"/>
      <c r="AA152" s="27"/>
      <c r="AB152" s="27"/>
      <c r="AC152" s="27"/>
      <c r="AD152" s="27"/>
      <c r="AE152" s="27"/>
      <c r="AF152" s="27"/>
      <c r="AJ152" s="21"/>
      <c r="AK152" s="21"/>
      <c r="AL152" s="21"/>
      <c r="AM152" s="21"/>
      <c r="AN152" s="21"/>
      <c r="AO152" s="21"/>
      <c r="AP152" s="21"/>
      <c r="AQ152" s="21"/>
      <c r="AR152" s="21"/>
      <c r="AS152" s="21"/>
      <c r="AT152" s="21"/>
      <c r="AU152" s="21"/>
      <c r="AV152" s="21"/>
      <c r="AW152" s="21"/>
      <c r="AX152" s="21"/>
    </row>
    <row r="153" spans="1:50" x14ac:dyDescent="0.2">
      <c r="A153" s="63">
        <v>112</v>
      </c>
      <c r="B153" s="20" t="str">
        <f>'Compound Alert'!B153</f>
        <v>Nauru</v>
      </c>
      <c r="C153" s="20" t="str">
        <f>'Compound Alert'!C153</f>
        <v>NRU</v>
      </c>
      <c r="D153" s="20" t="str">
        <f>'Compound Alert'!D153</f>
        <v>EAS           East Asia &amp; Pacific</v>
      </c>
      <c r="E153" s="20" t="str">
        <f>'Compound Alert'!E153</f>
        <v>IBRD</v>
      </c>
      <c r="F153" s="217">
        <f ca="1">'Compound Alert'!F153</f>
        <v>148</v>
      </c>
      <c r="G153" s="22">
        <f ca="1">IF($B$8="Overall Alert",'Compound Alert'!G153,IF($B$8="Underlying Vulnerability",'Compound Alert'!J153,IF($B$8="Emerging Threat",'Compound Alert'!M153)))</f>
        <v>0.5</v>
      </c>
      <c r="H153" s="23">
        <f ca="1">IF($B$8="Overall Alert",'Compound Alert'!H153,IF($B$8="Underlying Vulnerability",'Compound Alert'!K153,IF($B$8="Emerging Threat",'Compound Alert'!N153)))</f>
        <v>0.5</v>
      </c>
      <c r="I153" s="50">
        <f ca="1">ROUNDDOWN(G153,0)</f>
        <v>0</v>
      </c>
      <c r="J153" s="25" t="str">
        <f ca="1">IF(
   $B$8="Overall Alert",IF(
      'Compound Alert'!R153 &gt;= 7, "HIGH",IF(
         'Compound Alert'!R153 &gt;= 5, "MED","LOW")), IF(
            $B$8="Underlying Vulnerability", IF(
               'Compound Alert'!Y153 &gt;= 10, "HIGH",IF(
                  'Compound Alert'!Y153 &gt;= 7, "MED","LOW")),IF(
                     $B$8="Emerging Threat", IF(
                        'Compound Alert'!AF153 &gt;= 10, "HIGH",IF(
                            'Compound Alert'!AF153 &gt;= 7, "MED","LOW")))))</f>
        <v>LOW</v>
      </c>
      <c r="K153" s="25" t="e">
        <f ca="1">IF(
   $B$8="Overall Alert",IF(
      'Compound Alert'!S153 &gt;= 7, "HIGH",IF(
         'Compound Alert'!S153 &gt;= 5, "MED","LOW")), IF(
            $B$8="Underlying Vulnerability", IF(
               'Compound Alert'!Z153 &gt;= 10, "HIGH",IF(
                  'Compound Alert'!Z153 &gt;= 7, "MED","LOW")),IF(
                     $B$8="Emerging Threat", IF(
                        'Compound Alert'!AG153 &gt;= 10, "HIGH",IF(
                            'Compound Alert'!AG153 &gt;= 7, "MED","LOW")))))</f>
        <v>#N/A</v>
      </c>
      <c r="L153" s="25" t="e">
        <f ca="1">IF(
   $B$8="Overall Alert",IF(
      'Compound Alert'!T153 &gt;= 7, "HIGH",IF(
         'Compound Alert'!T153 &gt;= 5, "MED","LOW")), IF(
            $B$8="Underlying Vulnerability", IF(
               'Compound Alert'!AA153 &gt;= 10, "HIGH",IF(
                  'Compound Alert'!AA153 &gt;= 7, "MED","LOW")),IF(
                     $B$8="Emerging Threat", IF(
                        'Compound Alert'!AH153 &gt;= 10, "HIGH",IF(
                            'Compound Alert'!AH153 &gt;= 7, "MED","LOW")))))</f>
        <v>#N/A</v>
      </c>
      <c r="M153" s="25" t="str">
        <f ca="1">IF(
   $B$8="Overall Alert",IF(
      'Compound Alert'!U153 &gt;= 7, "HIGH",IF(
         'Compound Alert'!U153 &gt;= 5, "MED","LOW")), IF(
            $B$8="Underlying Vulnerability", IF(
               'Compound Alert'!AB153 &gt;= 10, "HIGH",IF(
                  'Compound Alert'!AB153 &gt;= 7, "MED","LOW")),IF(
                     $B$8="Emerging Threat", IF(
                        'Compound Alert'!AI153 &gt;= 10, "HIGH",IF(
                            'Compound Alert'!AI153 &gt;= 7, "MED","LOW")))))</f>
        <v>LOW</v>
      </c>
      <c r="N153" s="25" t="str">
        <f ca="1">IF(
   $B$8="Overall Alert",IF(
      'Compound Alert'!V153 &gt;= 7, "HIGH",IF(
         'Compound Alert'!V153 &gt;= 5, "MED","LOW")), IF(
            $B$8="Underlying Vulnerability", IF(
               'Compound Alert'!AC153 &gt;= 10, "HIGH",IF(
                  'Compound Alert'!AC153 &gt;= 7, "MED","LOW")),IF(
                     $B$8="Emerging Threat", IF(
                        'Compound Alert'!AJ153 &gt;= 10, "HIGH",IF(
                            'Compound Alert'!AJ153 &gt;= 7, "MED","LOW")))))</f>
        <v>MED</v>
      </c>
      <c r="O153" s="25" t="str">
        <f ca="1">IF(
   $B$8="Overall Alert",IF(
      'Compound Alert'!W153 &gt;= 7, "HIGH",IF(
         'Compound Alert'!W153 &gt;= 5, "MED","LOW")), IF(
            $B$8="Underlying Vulnerability", IF(
               'Compound Alert'!AD153 &gt;= 10, "HIGH",IF(
                  'Compound Alert'!AD153 &gt;= 7, "MED","LOW")),IF(
                     $B$8="Emerging Threat", IF(
                        'Compound Alert'!AK153 &gt;= 10, "HIGH",IF(
                            'Compound Alert'!AK153 &gt;= 7, "MED","LOW")))))</f>
        <v>LOW</v>
      </c>
      <c r="P153" s="25"/>
      <c r="Q153" s="26"/>
      <c r="R153" s="26"/>
      <c r="S153" s="21"/>
      <c r="T153" s="21"/>
      <c r="U153" s="21"/>
      <c r="V153" s="21"/>
      <c r="W153" s="21"/>
      <c r="X153" s="21"/>
      <c r="Y153" s="27"/>
      <c r="Z153" s="27"/>
      <c r="AA153" s="27"/>
      <c r="AB153" s="27"/>
      <c r="AC153" s="27"/>
      <c r="AD153" s="27"/>
      <c r="AE153" s="27"/>
      <c r="AF153" s="27"/>
      <c r="AJ153" s="21"/>
      <c r="AK153" s="21"/>
      <c r="AL153" s="21"/>
      <c r="AM153" s="21"/>
      <c r="AN153" s="21"/>
      <c r="AO153" s="21"/>
      <c r="AP153" s="21"/>
      <c r="AQ153" s="21"/>
      <c r="AR153" s="21"/>
      <c r="AS153" s="21"/>
      <c r="AT153" s="21"/>
      <c r="AU153" s="21"/>
      <c r="AV153" s="21"/>
      <c r="AW153" s="21"/>
      <c r="AX153" s="21"/>
    </row>
    <row r="154" spans="1:50" x14ac:dyDescent="0.2">
      <c r="A154" s="63">
        <v>113</v>
      </c>
      <c r="B154" s="20" t="str">
        <f>'Compound Alert'!B87</f>
        <v>Guyana</v>
      </c>
      <c r="C154" s="20" t="str">
        <f>'Compound Alert'!C87</f>
        <v>GUY</v>
      </c>
      <c r="D154" s="20" t="str">
        <f>'Compound Alert'!D87</f>
        <v>LCN           Latin America &amp; Caribbean</v>
      </c>
      <c r="E154" s="20" t="str">
        <f>'Compound Alert'!E87</f>
        <v>IDA</v>
      </c>
      <c r="F154" s="217">
        <f ca="1">'Compound Alert'!F87</f>
        <v>82</v>
      </c>
      <c r="G154" s="22">
        <f ca="1">IF($B$8="Overall Alert",'Compound Alert'!G87,IF($B$8="Underlying Vulnerability",'Compound Alert'!J87,IF($B$8="Emerging Threat",'Compound Alert'!M87)))</f>
        <v>0</v>
      </c>
      <c r="H154" s="23">
        <f ca="1">IF($B$8="Overall Alert",'Compound Alert'!H87,IF($B$8="Underlying Vulnerability",'Compound Alert'!K87,IF($B$8="Emerging Threat",'Compound Alert'!N87)))</f>
        <v>0</v>
      </c>
      <c r="I154" s="50">
        <f ca="1">ROUNDDOWN(G154,0)</f>
        <v>0</v>
      </c>
      <c r="J154" s="25" t="str">
        <f ca="1">IF(
   $B$8="Overall Alert",IF(
      'Compound Alert'!R87 &gt;= 7, "HIGH",IF(
         'Compound Alert'!R87 &gt;= 5, "MED","LOW")), IF(
            $B$8="Underlying Vulnerability", IF(
               'Compound Alert'!Y87 &gt;= 10, "HIGH",IF(
                  'Compound Alert'!Y87 &gt;= 7, "MED","LOW")),IF(
                     $B$8="Emerging Threat", IF(
                        'Compound Alert'!AF87 &gt;= 10, "HIGH",IF(
                            'Compound Alert'!AF87 &gt;= 7, "MED","LOW")))))</f>
        <v>LOW</v>
      </c>
      <c r="K154" s="25" t="str">
        <f ca="1">IF(
   $B$8="Overall Alert",IF(
      'Compound Alert'!S87 &gt;= 7, "HIGH",IF(
         'Compound Alert'!S87 &gt;= 5, "MED","LOW")), IF(
            $B$8="Underlying Vulnerability", IF(
               'Compound Alert'!Z87 &gt;= 10, "HIGH",IF(
                  'Compound Alert'!Z87 &gt;= 7, "MED","LOW")),IF(
                     $B$8="Emerging Threat", IF(
                        'Compound Alert'!AG87 &gt;= 10, "HIGH",IF(
                            'Compound Alert'!AG87 &gt;= 7, "MED","LOW")))))</f>
        <v>LOW</v>
      </c>
      <c r="L154" s="25" t="str">
        <f ca="1">IF(
   $B$8="Overall Alert",IF(
      'Compound Alert'!T87 &gt;= 7, "HIGH",IF(
         'Compound Alert'!T87 &gt;= 5, "MED","LOW")), IF(
            $B$8="Underlying Vulnerability", IF(
               'Compound Alert'!AA87 &gt;= 10, "HIGH",IF(
                  'Compound Alert'!AA87 &gt;= 7, "MED","LOW")),IF(
                     $B$8="Emerging Threat", IF(
                        'Compound Alert'!AH87 &gt;= 10, "HIGH",IF(
                            'Compound Alert'!AH87 &gt;= 7, "MED","LOW")))))</f>
        <v>LOW</v>
      </c>
      <c r="M154" s="25" t="str">
        <f ca="1">IF(
   $B$8="Overall Alert",IF(
      'Compound Alert'!U87 &gt;= 7, "HIGH",IF(
         'Compound Alert'!U87 &gt;= 5, "MED","LOW")), IF(
            $B$8="Underlying Vulnerability", IF(
               'Compound Alert'!AB87 &gt;= 10, "HIGH",IF(
                  'Compound Alert'!AB87 &gt;= 7, "MED","LOW")),IF(
                     $B$8="Emerging Threat", IF(
                        'Compound Alert'!AI87 &gt;= 10, "HIGH",IF(
                            'Compound Alert'!AI87 &gt;= 7, "MED","LOW")))))</f>
        <v>LOW</v>
      </c>
      <c r="N154" s="25" t="str">
        <f ca="1">IF(
   $B$8="Overall Alert",IF(
      'Compound Alert'!V87 &gt;= 7, "HIGH",IF(
         'Compound Alert'!V87 &gt;= 5, "MED","LOW")), IF(
            $B$8="Underlying Vulnerability", IF(
               'Compound Alert'!AC87 &gt;= 10, "HIGH",IF(
                  'Compound Alert'!AC87 &gt;= 7, "MED","LOW")),IF(
                     $B$8="Emerging Threat", IF(
                        'Compound Alert'!AJ87 &gt;= 10, "HIGH",IF(
                            'Compound Alert'!AJ87 &gt;= 7, "MED","LOW")))))</f>
        <v>LOW</v>
      </c>
      <c r="O154" s="25" t="str">
        <f ca="1">IF(
   $B$8="Overall Alert",IF(
      'Compound Alert'!W87 &gt;= 7, "HIGH",IF(
         'Compound Alert'!W87 &gt;= 5, "MED","LOW")), IF(
            $B$8="Underlying Vulnerability", IF(
               'Compound Alert'!AD87 &gt;= 10, "HIGH",IF(
                  'Compound Alert'!AD87 &gt;= 7, "MED","LOW")),IF(
                     $B$8="Emerging Threat", IF(
                        'Compound Alert'!AK87 &gt;= 10, "HIGH",IF(
                            'Compound Alert'!AK87 &gt;= 7, "MED","LOW")))))</f>
        <v>LOW</v>
      </c>
      <c r="P154" s="25"/>
      <c r="Q154" s="26"/>
      <c r="R154" s="26"/>
      <c r="S154" s="21"/>
      <c r="T154" s="21"/>
      <c r="U154" s="21"/>
      <c r="V154" s="21"/>
      <c r="W154" s="21"/>
      <c r="X154" s="21"/>
      <c r="Y154" s="27"/>
      <c r="Z154" s="27"/>
      <c r="AA154" s="27"/>
      <c r="AB154" s="27"/>
      <c r="AC154" s="27"/>
      <c r="AD154" s="27"/>
      <c r="AE154" s="27"/>
      <c r="AF154" s="27"/>
      <c r="AJ154" s="21"/>
      <c r="AK154" s="21"/>
      <c r="AL154" s="21"/>
      <c r="AM154" s="21"/>
      <c r="AN154" s="21"/>
      <c r="AO154" s="21"/>
      <c r="AP154" s="21"/>
      <c r="AQ154" s="21"/>
      <c r="AR154" s="21"/>
      <c r="AS154" s="21"/>
      <c r="AT154" s="21"/>
      <c r="AU154" s="21"/>
      <c r="AV154" s="21"/>
      <c r="AW154" s="21"/>
      <c r="AX154" s="21"/>
    </row>
    <row r="155" spans="1:50" x14ac:dyDescent="0.2">
      <c r="A155" s="63">
        <v>114</v>
      </c>
      <c r="B155" s="20" t="str">
        <f>'Compound Alert'!B201</f>
        <v>Trinidad and Tobago</v>
      </c>
      <c r="C155" s="20" t="str">
        <f>'Compound Alert'!C201</f>
        <v>TTO</v>
      </c>
      <c r="D155" s="20" t="str">
        <f>'Compound Alert'!D201</f>
        <v>LCN           Latin America &amp; Caribbean</v>
      </c>
      <c r="E155" s="20" t="str">
        <f>'Compound Alert'!E201</f>
        <v>IBRD</v>
      </c>
      <c r="F155" s="217">
        <f>'Compound Alert'!F201</f>
        <v>0</v>
      </c>
      <c r="G155" s="22">
        <f ca="1">IF($B$8="Overall Alert",'Compound Alert'!G201,IF($B$8="Underlying Vulnerability",'Compound Alert'!J201,IF($B$8="Emerging Threat",'Compound Alert'!M201)))</f>
        <v>0.5</v>
      </c>
      <c r="H155" s="23">
        <f ca="1">IF($B$8="Overall Alert",'Compound Alert'!H201,IF($B$8="Underlying Vulnerability",'Compound Alert'!K201,IF($B$8="Emerging Threat",'Compound Alert'!N201)))</f>
        <v>0.5</v>
      </c>
      <c r="I155" s="50">
        <f ca="1">ROUNDDOWN(G155,0)</f>
        <v>0</v>
      </c>
      <c r="J155" s="25" t="str">
        <f ca="1">IF(
   $B$8="Overall Alert",IF(
      'Compound Alert'!R201 &gt;= 7, "HIGH",IF(
         'Compound Alert'!R201 &gt;= 5, "MED","LOW")), IF(
            $B$8="Underlying Vulnerability", IF(
               'Compound Alert'!Y201 &gt;= 10, "HIGH",IF(
                  'Compound Alert'!Y201 &gt;= 7, "MED","LOW")),IF(
                     $B$8="Emerging Threat", IF(
                        'Compound Alert'!AF201 &gt;= 10, "HIGH",IF(
                            'Compound Alert'!AF201 &gt;= 7, "MED","LOW")))))</f>
        <v>LOW</v>
      </c>
      <c r="K155" s="25" t="str">
        <f ca="1">IF(
   $B$8="Overall Alert",IF(
      'Compound Alert'!S201 &gt;= 7, "HIGH",IF(
         'Compound Alert'!S201 &gt;= 5, "MED","LOW")), IF(
            $B$8="Underlying Vulnerability", IF(
               'Compound Alert'!Z201 &gt;= 10, "HIGH",IF(
                  'Compound Alert'!Z201 &gt;= 7, "MED","LOW")),IF(
                     $B$8="Emerging Threat", IF(
                        'Compound Alert'!AG201 &gt;= 10, "HIGH",IF(
                            'Compound Alert'!AG201 &gt;= 7, "MED","LOW")))))</f>
        <v>LOW</v>
      </c>
      <c r="L155" s="25" t="str">
        <f ca="1">IF(
   $B$8="Overall Alert",IF(
      'Compound Alert'!T201 &gt;= 7, "HIGH",IF(
         'Compound Alert'!T201 &gt;= 5, "MED","LOW")), IF(
            $B$8="Underlying Vulnerability", IF(
               'Compound Alert'!AA201 &gt;= 10, "HIGH",IF(
                  'Compound Alert'!AA201 &gt;= 7, "MED","LOW")),IF(
                     $B$8="Emerging Threat", IF(
                        'Compound Alert'!AH201 &gt;= 10, "HIGH",IF(
                            'Compound Alert'!AH201 &gt;= 7, "MED","LOW")))))</f>
        <v>LOW</v>
      </c>
      <c r="M155" s="25" t="str">
        <f ca="1">IF(
   $B$8="Overall Alert",IF(
      'Compound Alert'!U201 &gt;= 7, "HIGH",IF(
         'Compound Alert'!U201 &gt;= 5, "MED","LOW")), IF(
            $B$8="Underlying Vulnerability", IF(
               'Compound Alert'!AB201 &gt;= 10, "HIGH",IF(
                  'Compound Alert'!AB201 &gt;= 7, "MED","LOW")),IF(
                     $B$8="Emerging Threat", IF(
                        'Compound Alert'!AI201 &gt;= 10, "HIGH",IF(
                            'Compound Alert'!AI201 &gt;= 7, "MED","LOW")))))</f>
        <v>LOW</v>
      </c>
      <c r="N155" s="25" t="str">
        <f ca="1">IF(
   $B$8="Overall Alert",IF(
      'Compound Alert'!V201 &gt;= 7, "HIGH",IF(
         'Compound Alert'!V201 &gt;= 5, "MED","LOW")), IF(
            $B$8="Underlying Vulnerability", IF(
               'Compound Alert'!AC201 &gt;= 10, "HIGH",IF(
                  'Compound Alert'!AC201 &gt;= 7, "MED","LOW")),IF(
                     $B$8="Emerging Threat", IF(
                        'Compound Alert'!AJ201 &gt;= 10, "HIGH",IF(
                            'Compound Alert'!AJ201 &gt;= 7, "MED","LOW")))))</f>
        <v>MED</v>
      </c>
      <c r="O155" s="25" t="str">
        <f ca="1">IF(
   $B$8="Overall Alert",IF(
      'Compound Alert'!W201 &gt;= 7, "HIGH",IF(
         'Compound Alert'!W201 &gt;= 5, "MED","LOW")), IF(
            $B$8="Underlying Vulnerability", IF(
               'Compound Alert'!AD201 &gt;= 10, "HIGH",IF(
                  'Compound Alert'!AD201 &gt;= 7, "MED","LOW")),IF(
                     $B$8="Emerging Threat", IF(
                        'Compound Alert'!AK201 &gt;= 10, "HIGH",IF(
                            'Compound Alert'!AK201 &gt;= 7, "MED","LOW")))))</f>
        <v>LOW</v>
      </c>
      <c r="P155" s="25"/>
      <c r="Q155" s="26"/>
      <c r="R155" s="26"/>
      <c r="S155" s="21"/>
      <c r="T155" s="21"/>
      <c r="U155" s="21"/>
      <c r="V155" s="21"/>
      <c r="W155" s="21"/>
      <c r="X155" s="21"/>
      <c r="Y155" s="27"/>
      <c r="Z155" s="27"/>
      <c r="AA155" s="27"/>
      <c r="AB155" s="27"/>
      <c r="AC155" s="27"/>
      <c r="AD155" s="27"/>
      <c r="AE155" s="27"/>
      <c r="AF155" s="27"/>
      <c r="AJ155" s="21"/>
      <c r="AK155" s="21"/>
      <c r="AL155" s="21"/>
      <c r="AM155" s="21"/>
      <c r="AN155" s="21"/>
      <c r="AO155" s="21"/>
      <c r="AP155" s="21"/>
      <c r="AQ155" s="21"/>
      <c r="AR155" s="21"/>
      <c r="AS155" s="21"/>
      <c r="AT155" s="21"/>
      <c r="AU155" s="21"/>
      <c r="AV155" s="21"/>
      <c r="AW155" s="21"/>
      <c r="AX155" s="21"/>
    </row>
    <row r="156" spans="1:50" x14ac:dyDescent="0.2">
      <c r="A156" s="63">
        <v>115</v>
      </c>
      <c r="B156" s="20" t="str">
        <f>'Compound Alert'!B212</f>
        <v>St. Vincent and the Grenadines</v>
      </c>
      <c r="C156" s="20" t="str">
        <f>'Compound Alert'!C212</f>
        <v>VCT</v>
      </c>
      <c r="D156" s="20" t="str">
        <f>'Compound Alert'!D212</f>
        <v>LCN           Latin America &amp; Caribbean</v>
      </c>
      <c r="E156" s="20" t="str">
        <f>'Compound Alert'!E212</f>
        <v>Blend</v>
      </c>
      <c r="F156" s="217">
        <f>'Compound Alert'!F212</f>
        <v>0</v>
      </c>
      <c r="G156" s="22">
        <f ca="1">IF($B$8="Overall Alert",'Compound Alert'!G212,IF($B$8="Underlying Vulnerability",'Compound Alert'!J212,IF($B$8="Emerging Threat",'Compound Alert'!M212)))</f>
        <v>0</v>
      </c>
      <c r="H156" s="23">
        <f ca="1">IF($B$8="Overall Alert",'Compound Alert'!H212,IF($B$8="Underlying Vulnerability",'Compound Alert'!K212,IF($B$8="Emerging Threat",'Compound Alert'!N212)))</f>
        <v>0</v>
      </c>
      <c r="I156" s="50">
        <f ca="1">ROUNDDOWN(G156,0)</f>
        <v>0</v>
      </c>
      <c r="J156" s="25" t="str">
        <f ca="1">IF(
   $B$8="Overall Alert",IF(
      'Compound Alert'!R212 &gt;= 7, "HIGH",IF(
         'Compound Alert'!R212 &gt;= 5, "MED","LOW")), IF(
            $B$8="Underlying Vulnerability", IF(
               'Compound Alert'!Y212 &gt;= 10, "HIGH",IF(
                  'Compound Alert'!Y212 &gt;= 7, "MED","LOW")),IF(
                     $B$8="Emerging Threat", IF(
                        'Compound Alert'!AF212 &gt;= 10, "HIGH",IF(
                            'Compound Alert'!AF212 &gt;= 7, "MED","LOW")))))</f>
        <v>LOW</v>
      </c>
      <c r="K156" s="25" t="str">
        <f ca="1">IF(
   $B$8="Overall Alert",IF(
      'Compound Alert'!S212 &gt;= 7, "HIGH",IF(
         'Compound Alert'!S212 &gt;= 5, "MED","LOW")), IF(
            $B$8="Underlying Vulnerability", IF(
               'Compound Alert'!Z212 &gt;= 10, "HIGH",IF(
                  'Compound Alert'!Z212 &gt;= 7, "MED","LOW")),IF(
                     $B$8="Emerging Threat", IF(
                        'Compound Alert'!AG212 &gt;= 10, "HIGH",IF(
                            'Compound Alert'!AG212 &gt;= 7, "MED","LOW")))))</f>
        <v>LOW</v>
      </c>
      <c r="L156" s="25" t="e">
        <f ca="1">IF(
   $B$8="Overall Alert",IF(
      'Compound Alert'!T212 &gt;= 7, "HIGH",IF(
         'Compound Alert'!T212 &gt;= 5, "MED","LOW")), IF(
            $B$8="Underlying Vulnerability", IF(
               'Compound Alert'!AA212 &gt;= 10, "HIGH",IF(
                  'Compound Alert'!AA212 &gt;= 7, "MED","LOW")),IF(
                     $B$8="Emerging Threat", IF(
                        'Compound Alert'!AH212 &gt;= 10, "HIGH",IF(
                            'Compound Alert'!AH212 &gt;= 7, "MED","LOW")))))</f>
        <v>#N/A</v>
      </c>
      <c r="M156" s="25" t="str">
        <f ca="1">IF(
   $B$8="Overall Alert",IF(
      'Compound Alert'!U212 &gt;= 7, "HIGH",IF(
         'Compound Alert'!U212 &gt;= 5, "MED","LOW")), IF(
            $B$8="Underlying Vulnerability", IF(
               'Compound Alert'!AB212 &gt;= 10, "HIGH",IF(
                  'Compound Alert'!AB212 &gt;= 7, "MED","LOW")),IF(
                     $B$8="Emerging Threat", IF(
                        'Compound Alert'!AI212 &gt;= 10, "HIGH",IF(
                            'Compound Alert'!AI212 &gt;= 7, "MED","LOW")))))</f>
        <v>LOW</v>
      </c>
      <c r="N156" s="25" t="str">
        <f ca="1">IF(
   $B$8="Overall Alert",IF(
      'Compound Alert'!V212 &gt;= 7, "HIGH",IF(
         'Compound Alert'!V212 &gt;= 5, "MED","LOW")), IF(
            $B$8="Underlying Vulnerability", IF(
               'Compound Alert'!AC212 &gt;= 10, "HIGH",IF(
                  'Compound Alert'!AC212 &gt;= 7, "MED","LOW")),IF(
                     $B$8="Emerging Threat", IF(
                        'Compound Alert'!AJ212 &gt;= 10, "HIGH",IF(
                            'Compound Alert'!AJ212 &gt;= 7, "MED","LOW")))))</f>
        <v>LOW</v>
      </c>
      <c r="O156" s="25" t="str">
        <f ca="1">IF(
   $B$8="Overall Alert",IF(
      'Compound Alert'!W212 &gt;= 7, "HIGH",IF(
         'Compound Alert'!W212 &gt;= 5, "MED","LOW")), IF(
            $B$8="Underlying Vulnerability", IF(
               'Compound Alert'!AD212 &gt;= 10, "HIGH",IF(
                  'Compound Alert'!AD212 &gt;= 7, "MED","LOW")),IF(
                     $B$8="Emerging Threat", IF(
                        'Compound Alert'!AK212 &gt;= 10, "HIGH",IF(
                            'Compound Alert'!AK212 &gt;= 7, "MED","LOW")))))</f>
        <v>LOW</v>
      </c>
      <c r="P156" s="25"/>
      <c r="Q156" s="26"/>
      <c r="R156" s="26"/>
      <c r="S156" s="21"/>
      <c r="T156" s="21"/>
      <c r="U156" s="21"/>
      <c r="V156" s="21"/>
      <c r="W156" s="21"/>
      <c r="X156" s="21"/>
      <c r="Y156" s="27"/>
      <c r="Z156" s="27"/>
      <c r="AA156" s="27"/>
      <c r="AB156" s="27"/>
      <c r="AC156" s="27"/>
      <c r="AD156" s="27"/>
      <c r="AE156" s="27"/>
      <c r="AF156" s="27"/>
      <c r="AJ156" s="21"/>
      <c r="AK156" s="21"/>
      <c r="AL156" s="21"/>
      <c r="AM156" s="21"/>
      <c r="AN156" s="21"/>
      <c r="AO156" s="21"/>
      <c r="AP156" s="21"/>
      <c r="AQ156" s="21"/>
      <c r="AR156" s="21"/>
      <c r="AS156" s="21"/>
      <c r="AT156" s="21"/>
      <c r="AU156" s="21"/>
      <c r="AV156" s="21"/>
      <c r="AW156" s="21"/>
      <c r="AX156" s="21"/>
    </row>
    <row r="157" spans="1:50" x14ac:dyDescent="0.2">
      <c r="A157" s="63">
        <v>116</v>
      </c>
      <c r="B157" s="20" t="str">
        <f>'Compound Alert'!B34</f>
        <v>Brunei Darussalam</v>
      </c>
      <c r="C157" s="20" t="str">
        <f>'Compound Alert'!C34</f>
        <v>BRN</v>
      </c>
      <c r="D157" s="20" t="str">
        <f>'Compound Alert'!D34</f>
        <v>EAS           East Asia &amp; Pacific</v>
      </c>
      <c r="E157" s="20" t="str">
        <f>'Compound Alert'!E34</f>
        <v>NA</v>
      </c>
      <c r="F157" s="217">
        <f ca="1">'Compound Alert'!F34</f>
        <v>29</v>
      </c>
      <c r="G157" s="22">
        <f ca="1">IF($B$8="Overall Alert",'Compound Alert'!G34,IF($B$8="Underlying Vulnerability",'Compound Alert'!J34,IF($B$8="Emerging Threat",'Compound Alert'!M34)))</f>
        <v>0</v>
      </c>
      <c r="H157" s="23">
        <f ca="1">IF($B$8="Overall Alert",'Compound Alert'!H34,IF($B$8="Underlying Vulnerability",'Compound Alert'!K34,IF($B$8="Emerging Threat",'Compound Alert'!N34)))</f>
        <v>0</v>
      </c>
      <c r="I157" s="50">
        <f ca="1">ROUNDDOWN(G157,0)</f>
        <v>0</v>
      </c>
      <c r="J157" s="25" t="str">
        <f ca="1">IF(
   $B$8="Overall Alert",IF(
      'Compound Alert'!R34 &gt;= 7, "HIGH",IF(
         'Compound Alert'!R34 &gt;= 5, "MED","LOW")), IF(
            $B$8="Underlying Vulnerability", IF(
               'Compound Alert'!Y34 &gt;= 10, "HIGH",IF(
                  'Compound Alert'!Y34 &gt;= 7, "MED","LOW")),IF(
                     $B$8="Emerging Threat", IF(
                        'Compound Alert'!AF34 &gt;= 10, "HIGH",IF(
                            'Compound Alert'!AF34 &gt;= 7, "MED","LOW")))))</f>
        <v>LOW</v>
      </c>
      <c r="K157" s="25" t="str">
        <f ca="1">IF(
   $B$8="Overall Alert",IF(
      'Compound Alert'!S34 &gt;= 7, "HIGH",IF(
         'Compound Alert'!S34 &gt;= 5, "MED","LOW")), IF(
            $B$8="Underlying Vulnerability", IF(
               'Compound Alert'!Z34 &gt;= 10, "HIGH",IF(
                  'Compound Alert'!Z34 &gt;= 7, "MED","LOW")),IF(
                     $B$8="Emerging Threat", IF(
                        'Compound Alert'!AG34 &gt;= 10, "HIGH",IF(
                            'Compound Alert'!AG34 &gt;= 7, "MED","LOW")))))</f>
        <v>LOW</v>
      </c>
      <c r="L157" s="25" t="str">
        <f ca="1">IF(
   $B$8="Overall Alert",IF(
      'Compound Alert'!T34 &gt;= 7, "HIGH",IF(
         'Compound Alert'!T34 &gt;= 5, "MED","LOW")), IF(
            $B$8="Underlying Vulnerability", IF(
               'Compound Alert'!AA34 &gt;= 10, "HIGH",IF(
                  'Compound Alert'!AA34 &gt;= 7, "MED","LOW")),IF(
                     $B$8="Emerging Threat", IF(
                        'Compound Alert'!AH34 &gt;= 10, "HIGH",IF(
                            'Compound Alert'!AH34 &gt;= 7, "MED","LOW")))))</f>
        <v>LOW</v>
      </c>
      <c r="M157" s="25" t="str">
        <f ca="1">IF(
   $B$8="Overall Alert",IF(
      'Compound Alert'!U34 &gt;= 7, "HIGH",IF(
         'Compound Alert'!U34 &gt;= 5, "MED","LOW")), IF(
            $B$8="Underlying Vulnerability", IF(
               'Compound Alert'!AB34 &gt;= 10, "HIGH",IF(
                  'Compound Alert'!AB34 &gt;= 7, "MED","LOW")),IF(
                     $B$8="Emerging Threat", IF(
                        'Compound Alert'!AI34 &gt;= 10, "HIGH",IF(
                            'Compound Alert'!AI34 &gt;= 7, "MED","LOW")))))</f>
        <v>LOW</v>
      </c>
      <c r="N157" s="25" t="str">
        <f ca="1">IF(
   $B$8="Overall Alert",IF(
      'Compound Alert'!V34 &gt;= 7, "HIGH",IF(
         'Compound Alert'!V34 &gt;= 5, "MED","LOW")), IF(
            $B$8="Underlying Vulnerability", IF(
               'Compound Alert'!AC34 &gt;= 10, "HIGH",IF(
                  'Compound Alert'!AC34 &gt;= 7, "MED","LOW")),IF(
                     $B$8="Emerging Threat", IF(
                        'Compound Alert'!AJ34 &gt;= 10, "HIGH",IF(
                            'Compound Alert'!AJ34 &gt;= 7, "MED","LOW")))))</f>
        <v>LOW</v>
      </c>
      <c r="O157" s="25" t="str">
        <f ca="1">IF(
   $B$8="Overall Alert",IF(
      'Compound Alert'!W34 &gt;= 7, "HIGH",IF(
         'Compound Alert'!W34 &gt;= 5, "MED","LOW")), IF(
            $B$8="Underlying Vulnerability", IF(
               'Compound Alert'!AD34 &gt;= 10, "HIGH",IF(
                  'Compound Alert'!AD34 &gt;= 7, "MED","LOW")),IF(
                     $B$8="Emerging Threat", IF(
                        'Compound Alert'!AK34 &gt;= 10, "HIGH",IF(
                            'Compound Alert'!AK34 &gt;= 7, "MED","LOW")))))</f>
        <v>LOW</v>
      </c>
      <c r="P157" s="25"/>
      <c r="Q157" s="26"/>
      <c r="R157" s="26"/>
      <c r="S157" s="21"/>
      <c r="T157" s="21"/>
      <c r="U157" s="21"/>
      <c r="V157" s="21"/>
      <c r="W157" s="21"/>
      <c r="X157" s="21"/>
      <c r="Y157" s="27"/>
      <c r="Z157" s="27"/>
      <c r="AA157" s="27"/>
      <c r="AB157" s="27"/>
      <c r="AC157" s="27"/>
      <c r="AD157" s="27"/>
      <c r="AE157" s="27"/>
      <c r="AF157" s="27"/>
      <c r="AJ157" s="21"/>
      <c r="AK157" s="21"/>
      <c r="AL157" s="21"/>
      <c r="AM157" s="21"/>
      <c r="AN157" s="21"/>
      <c r="AO157" s="21"/>
      <c r="AP157" s="21"/>
      <c r="AQ157" s="21"/>
      <c r="AR157" s="21"/>
      <c r="AS157" s="21"/>
      <c r="AT157" s="21"/>
      <c r="AU157" s="21"/>
      <c r="AV157" s="21"/>
      <c r="AW157" s="21"/>
      <c r="AX157" s="21"/>
    </row>
    <row r="158" spans="1:50" x14ac:dyDescent="0.2">
      <c r="A158" s="63">
        <v>117</v>
      </c>
      <c r="B158" s="20" t="str">
        <f>'Compound Alert'!B11</f>
        <v>United Arab Emirates</v>
      </c>
      <c r="C158" s="20" t="str">
        <f>'Compound Alert'!C11</f>
        <v>ARE</v>
      </c>
      <c r="D158" s="20" t="str">
        <f>'Compound Alert'!D11</f>
        <v>MEA           Middle East &amp; North Africa</v>
      </c>
      <c r="E158" s="20" t="str">
        <f>'Compound Alert'!E11</f>
        <v>NA</v>
      </c>
      <c r="F158" s="217">
        <f ca="1">'Compound Alert'!F11</f>
        <v>6</v>
      </c>
      <c r="G158" s="22">
        <f ca="1">IF($B$8="Overall Alert",'Compound Alert'!G11,IF($B$8="Underlying Vulnerability",'Compound Alert'!J11,IF($B$8="Emerging Threat",'Compound Alert'!M11)))</f>
        <v>0.5</v>
      </c>
      <c r="H158" s="23">
        <f ca="1">IF($B$8="Overall Alert",'Compound Alert'!H11,IF($B$8="Underlying Vulnerability",'Compound Alert'!K11,IF($B$8="Emerging Threat",'Compound Alert'!N11)))</f>
        <v>0.5</v>
      </c>
      <c r="I158" s="50">
        <f ca="1">ROUNDDOWN(G158,0)</f>
        <v>0</v>
      </c>
      <c r="J158" s="25" t="str">
        <f ca="1">IF(
   $B$8="Overall Alert",IF(
      'Compound Alert'!R11 &gt;= 7, "HIGH",IF(
         'Compound Alert'!R11 &gt;= 5, "MED","LOW")), IF(
            $B$8="Underlying Vulnerability", IF(
               'Compound Alert'!Y11 &gt;= 10, "HIGH",IF(
                  'Compound Alert'!Y11 &gt;= 7, "MED","LOW")),IF(
                     $B$8="Emerging Threat", IF(
                        'Compound Alert'!AF11 &gt;= 10, "HIGH",IF(
                            'Compound Alert'!AF11 &gt;= 7, "MED","LOW")))))</f>
        <v>MED</v>
      </c>
      <c r="K158" s="25" t="str">
        <f ca="1">IF(
   $B$8="Overall Alert",IF(
      'Compound Alert'!S11 &gt;= 7, "HIGH",IF(
         'Compound Alert'!S11 &gt;= 5, "MED","LOW")), IF(
            $B$8="Underlying Vulnerability", IF(
               'Compound Alert'!Z11 &gt;= 10, "HIGH",IF(
                  'Compound Alert'!Z11 &gt;= 7, "MED","LOW")),IF(
                     $B$8="Emerging Threat", IF(
                        'Compound Alert'!AG11 &gt;= 10, "HIGH",IF(
                            'Compound Alert'!AG11 &gt;= 7, "MED","LOW")))))</f>
        <v>LOW</v>
      </c>
      <c r="L158" s="25" t="str">
        <f ca="1">IF(
   $B$8="Overall Alert",IF(
      'Compound Alert'!T11 &gt;= 7, "HIGH",IF(
         'Compound Alert'!T11 &gt;= 5, "MED","LOW")), IF(
            $B$8="Underlying Vulnerability", IF(
               'Compound Alert'!AA11 &gt;= 10, "HIGH",IF(
                  'Compound Alert'!AA11 &gt;= 7, "MED","LOW")),IF(
                     $B$8="Emerging Threat", IF(
                        'Compound Alert'!AH11 &gt;= 10, "HIGH",IF(
                            'Compound Alert'!AH11 &gt;= 7, "MED","LOW")))))</f>
        <v>LOW</v>
      </c>
      <c r="M158" s="25" t="str">
        <f ca="1">IF(
   $B$8="Overall Alert",IF(
      'Compound Alert'!U11 &gt;= 7, "HIGH",IF(
         'Compound Alert'!U11 &gt;= 5, "MED","LOW")), IF(
            $B$8="Underlying Vulnerability", IF(
               'Compound Alert'!AB11 &gt;= 10, "HIGH",IF(
                  'Compound Alert'!AB11 &gt;= 7, "MED","LOW")),IF(
                     $B$8="Emerging Threat", IF(
                        'Compound Alert'!AI11 &gt;= 10, "HIGH",IF(
                            'Compound Alert'!AI11 &gt;= 7, "MED","LOW")))))</f>
        <v>LOW</v>
      </c>
      <c r="N158" s="25" t="str">
        <f ca="1">IF(
   $B$8="Overall Alert",IF(
      'Compound Alert'!V11 &gt;= 7, "HIGH",IF(
         'Compound Alert'!V11 &gt;= 5, "MED","LOW")), IF(
            $B$8="Underlying Vulnerability", IF(
               'Compound Alert'!AC11 &gt;= 10, "HIGH",IF(
                  'Compound Alert'!AC11 &gt;= 7, "MED","LOW")),IF(
                     $B$8="Emerging Threat", IF(
                        'Compound Alert'!AJ11 &gt;= 10, "HIGH",IF(
                            'Compound Alert'!AJ11 &gt;= 7, "MED","LOW")))))</f>
        <v>LOW</v>
      </c>
      <c r="O158" s="25" t="str">
        <f ca="1">IF(
   $B$8="Overall Alert",IF(
      'Compound Alert'!W11 &gt;= 7, "HIGH",IF(
         'Compound Alert'!W11 &gt;= 5, "MED","LOW")), IF(
            $B$8="Underlying Vulnerability", IF(
               'Compound Alert'!AD11 &gt;= 10, "HIGH",IF(
                  'Compound Alert'!AD11 &gt;= 7, "MED","LOW")),IF(
                     $B$8="Emerging Threat", IF(
                        'Compound Alert'!AK11 &gt;= 10, "HIGH",IF(
                            'Compound Alert'!AK11 &gt;= 7, "MED","LOW")))))</f>
        <v>LOW</v>
      </c>
      <c r="P158" s="25"/>
      <c r="Q158" s="26"/>
      <c r="R158" s="26"/>
      <c r="S158" s="21"/>
      <c r="T158" s="21"/>
      <c r="U158" s="21"/>
      <c r="V158" s="21"/>
      <c r="W158" s="21"/>
      <c r="X158" s="21"/>
      <c r="Y158" s="27"/>
      <c r="Z158" s="27"/>
      <c r="AA158" s="27"/>
      <c r="AB158" s="27"/>
      <c r="AC158" s="27"/>
      <c r="AD158" s="27"/>
      <c r="AE158" s="27"/>
      <c r="AF158" s="27"/>
      <c r="AJ158" s="21"/>
      <c r="AK158" s="21"/>
      <c r="AL158" s="21"/>
      <c r="AM158" s="21"/>
      <c r="AN158" s="21"/>
      <c r="AO158" s="21"/>
      <c r="AP158" s="21"/>
      <c r="AQ158" s="21"/>
      <c r="AR158" s="21"/>
      <c r="AS158" s="21"/>
      <c r="AT158" s="21"/>
      <c r="AU158" s="21"/>
      <c r="AV158" s="21"/>
      <c r="AW158" s="21"/>
      <c r="AX158" s="21"/>
    </row>
    <row r="159" spans="1:50" x14ac:dyDescent="0.2">
      <c r="A159" s="63">
        <v>118</v>
      </c>
      <c r="B159" s="20" t="str">
        <f>'Compound Alert'!B21</f>
        <v>Benin</v>
      </c>
      <c r="C159" s="20" t="str">
        <f>'Compound Alert'!C21</f>
        <v>BEN</v>
      </c>
      <c r="D159" s="20" t="str">
        <f>'Compound Alert'!D21</f>
        <v>SSF           Sub-Saharan Africa</v>
      </c>
      <c r="E159" s="20" t="str">
        <f>'Compound Alert'!E21</f>
        <v>IDA</v>
      </c>
      <c r="F159" s="217">
        <f ca="1">'Compound Alert'!F21</f>
        <v>16</v>
      </c>
      <c r="G159" s="22">
        <f ca="1">IF($B$8="Overall Alert",'Compound Alert'!G21,IF($B$8="Underlying Vulnerability",'Compound Alert'!J21,IF($B$8="Emerging Threat",'Compound Alert'!M21)))</f>
        <v>1</v>
      </c>
      <c r="H159" s="23">
        <f ca="1">IF($B$8="Overall Alert",'Compound Alert'!H21,IF($B$8="Underlying Vulnerability",'Compound Alert'!K21,IF($B$8="Emerging Threat",'Compound Alert'!N21)))</f>
        <v>1</v>
      </c>
      <c r="I159" s="50">
        <f ca="1">ROUNDDOWN(G159,0)</f>
        <v>1</v>
      </c>
      <c r="J159" s="25" t="str">
        <f ca="1">IF(
   $B$8="Overall Alert",IF(
      'Compound Alert'!R21 &gt;= 7, "HIGH",IF(
         'Compound Alert'!R21 &gt;= 5, "MED","LOW")), IF(
            $B$8="Underlying Vulnerability", IF(
               'Compound Alert'!Y21 &gt;= 10, "HIGH",IF(
                  'Compound Alert'!Y21 &gt;= 7, "MED","LOW")),IF(
                     $B$8="Emerging Threat", IF(
                        'Compound Alert'!AF21 &gt;= 10, "HIGH",IF(
                            'Compound Alert'!AF21 &gt;= 7, "MED","LOW")))))</f>
        <v>LOW</v>
      </c>
      <c r="K159" s="25" t="str">
        <f ca="1">IF(
   $B$8="Overall Alert",IF(
      'Compound Alert'!S21 &gt;= 7, "HIGH",IF(
         'Compound Alert'!S21 &gt;= 5, "MED","LOW")), IF(
            $B$8="Underlying Vulnerability", IF(
               'Compound Alert'!Z21 &gt;= 10, "HIGH",IF(
                  'Compound Alert'!Z21 &gt;= 7, "MED","LOW")),IF(
                     $B$8="Emerging Threat", IF(
                        'Compound Alert'!AG21 &gt;= 10, "HIGH",IF(
                            'Compound Alert'!AG21 &gt;= 7, "MED","LOW")))))</f>
        <v>LOW</v>
      </c>
      <c r="L159" s="25" t="str">
        <f ca="1">IF(
   $B$8="Overall Alert",IF(
      'Compound Alert'!T21 &gt;= 7, "HIGH",IF(
         'Compound Alert'!T21 &gt;= 5, "MED","LOW")), IF(
            $B$8="Underlying Vulnerability", IF(
               'Compound Alert'!AA21 &gt;= 10, "HIGH",IF(
                  'Compound Alert'!AA21 &gt;= 7, "MED","LOW")),IF(
                     $B$8="Emerging Threat", IF(
                        'Compound Alert'!AH21 &gt;= 10, "HIGH",IF(
                            'Compound Alert'!AH21 &gt;= 7, "MED","LOW")))))</f>
        <v>LOW</v>
      </c>
      <c r="M159" s="25" t="str">
        <f ca="1">IF(
   $B$8="Overall Alert",IF(
      'Compound Alert'!U21 &gt;= 7, "HIGH",IF(
         'Compound Alert'!U21 &gt;= 5, "MED","LOW")), IF(
            $B$8="Underlying Vulnerability", IF(
               'Compound Alert'!AB21 &gt;= 10, "HIGH",IF(
                  'Compound Alert'!AB21 &gt;= 7, "MED","LOW")),IF(
                     $B$8="Emerging Threat", IF(
                        'Compound Alert'!AI21 &gt;= 10, "HIGH",IF(
                            'Compound Alert'!AI21 &gt;= 7, "MED","LOW")))))</f>
        <v>LOW</v>
      </c>
      <c r="N159" s="25" t="str">
        <f ca="1">IF(
   $B$8="Overall Alert",IF(
      'Compound Alert'!V21 &gt;= 7, "HIGH",IF(
         'Compound Alert'!V21 &gt;= 5, "MED","LOW")), IF(
            $B$8="Underlying Vulnerability", IF(
               'Compound Alert'!AC21 &gt;= 10, "HIGH",IF(
                  'Compound Alert'!AC21 &gt;= 7, "MED","LOW")),IF(
                     $B$8="Emerging Threat", IF(
                        'Compound Alert'!AJ21 &gt;= 10, "HIGH",IF(
                            'Compound Alert'!AJ21 &gt;= 7, "MED","LOW")))))</f>
        <v>MED</v>
      </c>
      <c r="O159" s="25" t="str">
        <f ca="1">IF(
   $B$8="Overall Alert",IF(
      'Compound Alert'!W21 &gt;= 7, "HIGH",IF(
         'Compound Alert'!W21 &gt;= 5, "MED","LOW")), IF(
            $B$8="Underlying Vulnerability", IF(
               'Compound Alert'!AD21 &gt;= 10, "HIGH",IF(
                  'Compound Alert'!AD21 &gt;= 7, "MED","LOW")),IF(
                     $B$8="Emerging Threat", IF(
                        'Compound Alert'!AK21 &gt;= 10, "HIGH",IF(
                            'Compound Alert'!AK21 &gt;= 7, "MED","LOW")))))</f>
        <v>MED</v>
      </c>
      <c r="P159" s="25"/>
      <c r="Q159" s="26"/>
      <c r="R159" s="26"/>
      <c r="S159" s="21"/>
      <c r="T159" s="21"/>
      <c r="U159" s="21"/>
      <c r="V159" s="21"/>
      <c r="W159" s="21"/>
      <c r="X159" s="21"/>
      <c r="Y159" s="27"/>
      <c r="Z159" s="27"/>
      <c r="AA159" s="27"/>
      <c r="AB159" s="27"/>
      <c r="AC159" s="27"/>
      <c r="AD159" s="27"/>
      <c r="AE159" s="27"/>
      <c r="AF159" s="27"/>
      <c r="AJ159" s="21"/>
      <c r="AK159" s="21"/>
      <c r="AL159" s="21"/>
      <c r="AM159" s="21"/>
      <c r="AN159" s="21"/>
      <c r="AO159" s="21"/>
      <c r="AP159" s="21"/>
      <c r="AQ159" s="21"/>
      <c r="AR159" s="21"/>
      <c r="AS159" s="21"/>
      <c r="AT159" s="21"/>
      <c r="AU159" s="21"/>
      <c r="AV159" s="21"/>
      <c r="AW159" s="21"/>
      <c r="AX159" s="21"/>
    </row>
    <row r="160" spans="1:50" x14ac:dyDescent="0.2">
      <c r="A160" s="63">
        <v>119</v>
      </c>
      <c r="B160" s="20" t="str">
        <f>'Compound Alert'!B159</f>
        <v>Philippines</v>
      </c>
      <c r="C160" s="20" t="str">
        <f>'Compound Alert'!C159</f>
        <v>PHL</v>
      </c>
      <c r="D160" s="20" t="str">
        <f>'Compound Alert'!D159</f>
        <v>EAS           East Asia &amp; Pacific</v>
      </c>
      <c r="E160" s="20" t="str">
        <f>'Compound Alert'!E159</f>
        <v>IBRD</v>
      </c>
      <c r="F160" s="217">
        <f ca="1">'Compound Alert'!F159</f>
        <v>154</v>
      </c>
      <c r="G160" s="22">
        <f ca="1">IF($B$8="Overall Alert",'Compound Alert'!G159,IF($B$8="Underlying Vulnerability",'Compound Alert'!J159,IF($B$8="Emerging Threat",'Compound Alert'!M159)))</f>
        <v>0</v>
      </c>
      <c r="H160" s="23">
        <f ca="1">IF($B$8="Overall Alert",'Compound Alert'!H159,IF($B$8="Underlying Vulnerability",'Compound Alert'!K159,IF($B$8="Emerging Threat",'Compound Alert'!N159)))</f>
        <v>0</v>
      </c>
      <c r="I160" s="50">
        <f ca="1">ROUNDDOWN(G160,0)</f>
        <v>0</v>
      </c>
      <c r="J160" s="25" t="str">
        <f ca="1">IF(
   $B$8="Overall Alert",IF(
      'Compound Alert'!R159 &gt;= 7, "HIGH",IF(
         'Compound Alert'!R159 &gt;= 5, "MED","LOW")), IF(
            $B$8="Underlying Vulnerability", IF(
               'Compound Alert'!Y159 &gt;= 10, "HIGH",IF(
                  'Compound Alert'!Y159 &gt;= 7, "MED","LOW")),IF(
                     $B$8="Emerging Threat", IF(
                        'Compound Alert'!AF159 &gt;= 10, "HIGH",IF(
                            'Compound Alert'!AF159 &gt;= 7, "MED","LOW")))))</f>
        <v>LOW</v>
      </c>
      <c r="K160" s="25" t="str">
        <f ca="1">IF(
   $B$8="Overall Alert",IF(
      'Compound Alert'!S159 &gt;= 7, "HIGH",IF(
         'Compound Alert'!S159 &gt;= 5, "MED","LOW")), IF(
            $B$8="Underlying Vulnerability", IF(
               'Compound Alert'!Z159 &gt;= 10, "HIGH",IF(
                  'Compound Alert'!Z159 &gt;= 7, "MED","LOW")),IF(
                     $B$8="Emerging Threat", IF(
                        'Compound Alert'!AG159 &gt;= 10, "HIGH",IF(
                            'Compound Alert'!AG159 &gt;= 7, "MED","LOW")))))</f>
        <v>LOW</v>
      </c>
      <c r="L160" s="25" t="str">
        <f ca="1">IF(
   $B$8="Overall Alert",IF(
      'Compound Alert'!T159 &gt;= 7, "HIGH",IF(
         'Compound Alert'!T159 &gt;= 5, "MED","LOW")), IF(
            $B$8="Underlying Vulnerability", IF(
               'Compound Alert'!AA159 &gt;= 10, "HIGH",IF(
                  'Compound Alert'!AA159 &gt;= 7, "MED","LOW")),IF(
                     $B$8="Emerging Threat", IF(
                        'Compound Alert'!AH159 &gt;= 10, "HIGH",IF(
                            'Compound Alert'!AH159 &gt;= 7, "MED","LOW")))))</f>
        <v>LOW</v>
      </c>
      <c r="M160" s="25" t="str">
        <f ca="1">IF(
   $B$8="Overall Alert",IF(
      'Compound Alert'!U159 &gt;= 7, "HIGH",IF(
         'Compound Alert'!U159 &gt;= 5, "MED","LOW")), IF(
            $B$8="Underlying Vulnerability", IF(
               'Compound Alert'!AB159 &gt;= 10, "HIGH",IF(
                  'Compound Alert'!AB159 &gt;= 7, "MED","LOW")),IF(
                     $B$8="Emerging Threat", IF(
                        'Compound Alert'!AI159 &gt;= 10, "HIGH",IF(
                            'Compound Alert'!AI159 &gt;= 7, "MED","LOW")))))</f>
        <v>LOW</v>
      </c>
      <c r="N160" s="25" t="str">
        <f ca="1">IF(
   $B$8="Overall Alert",IF(
      'Compound Alert'!V159 &gt;= 7, "HIGH",IF(
         'Compound Alert'!V159 &gt;= 5, "MED","LOW")), IF(
            $B$8="Underlying Vulnerability", IF(
               'Compound Alert'!AC159 &gt;= 10, "HIGH",IF(
                  'Compound Alert'!AC159 &gt;= 7, "MED","LOW")),IF(
                     $B$8="Emerging Threat", IF(
                        'Compound Alert'!AJ159 &gt;= 10, "HIGH",IF(
                            'Compound Alert'!AJ159 &gt;= 7, "MED","LOW")))))</f>
        <v>LOW</v>
      </c>
      <c r="O160" s="25" t="str">
        <f ca="1">IF(
   $B$8="Overall Alert",IF(
      'Compound Alert'!W159 &gt;= 7, "HIGH",IF(
         'Compound Alert'!W159 &gt;= 5, "MED","LOW")), IF(
            $B$8="Underlying Vulnerability", IF(
               'Compound Alert'!AD159 &gt;= 10, "HIGH",IF(
                  'Compound Alert'!AD159 &gt;= 7, "MED","LOW")),IF(
                     $B$8="Emerging Threat", IF(
                        'Compound Alert'!AK159 &gt;= 10, "HIGH",IF(
                            'Compound Alert'!AK159 &gt;= 7, "MED","LOW")))))</f>
        <v>LOW</v>
      </c>
      <c r="P160" s="25"/>
      <c r="Q160" s="26"/>
      <c r="R160" s="26"/>
      <c r="S160" s="21"/>
      <c r="T160" s="21"/>
      <c r="U160" s="21"/>
      <c r="V160" s="21"/>
      <c r="W160" s="21"/>
      <c r="X160" s="21"/>
      <c r="Y160" s="27"/>
      <c r="Z160" s="27"/>
      <c r="AA160" s="27"/>
      <c r="AB160" s="27"/>
      <c r="AC160" s="27"/>
      <c r="AD160" s="27"/>
      <c r="AE160" s="27"/>
      <c r="AF160" s="27"/>
      <c r="AJ160" s="21"/>
      <c r="AK160" s="21"/>
      <c r="AL160" s="21"/>
      <c r="AM160" s="21"/>
      <c r="AN160" s="21"/>
      <c r="AO160" s="21"/>
      <c r="AP160" s="21"/>
      <c r="AQ160" s="21"/>
      <c r="AR160" s="21"/>
      <c r="AS160" s="21"/>
      <c r="AT160" s="21"/>
      <c r="AU160" s="21"/>
      <c r="AV160" s="21"/>
      <c r="AW160" s="21"/>
      <c r="AX160" s="21"/>
    </row>
    <row r="161" spans="1:50" x14ac:dyDescent="0.2">
      <c r="A161" s="63">
        <v>120</v>
      </c>
      <c r="B161" s="20" t="str">
        <f>'Compound Alert'!B84</f>
        <v>Greenland</v>
      </c>
      <c r="C161" s="20" t="str">
        <f>'Compound Alert'!C84</f>
        <v>GRL</v>
      </c>
      <c r="D161" s="20" t="str">
        <f>'Compound Alert'!D84</f>
        <v>ECS           Europe &amp; Central Asia</v>
      </c>
      <c r="E161" s="20" t="str">
        <f>'Compound Alert'!E84</f>
        <v>NA</v>
      </c>
      <c r="F161" s="217">
        <f ca="1">'Compound Alert'!F84</f>
        <v>79</v>
      </c>
      <c r="G161" s="22">
        <f ca="1">IF($B$8="Overall Alert",'Compound Alert'!G84,IF($B$8="Underlying Vulnerability",'Compound Alert'!J84,IF($B$8="Emerging Threat",'Compound Alert'!M84)))</f>
        <v>0</v>
      </c>
      <c r="H161" s="23">
        <f ca="1">IF($B$8="Overall Alert",'Compound Alert'!H84,IF($B$8="Underlying Vulnerability",'Compound Alert'!K84,IF($B$8="Emerging Threat",'Compound Alert'!N84)))</f>
        <v>0</v>
      </c>
      <c r="I161" s="50">
        <f ca="1">ROUNDDOWN(G161,0)</f>
        <v>0</v>
      </c>
      <c r="J161" s="25" t="str">
        <f ca="1">IF(
   $B$8="Overall Alert",IF(
      'Compound Alert'!R84 &gt;= 7, "HIGH",IF(
         'Compound Alert'!R84 &gt;= 5, "MED","LOW")), IF(
            $B$8="Underlying Vulnerability", IF(
               'Compound Alert'!Y84 &gt;= 10, "HIGH",IF(
                  'Compound Alert'!Y84 &gt;= 7, "MED","LOW")),IF(
                     $B$8="Emerging Threat", IF(
                        'Compound Alert'!AF84 &gt;= 10, "HIGH",IF(
                            'Compound Alert'!AF84 &gt;= 7, "MED","LOW")))))</f>
        <v>LOW</v>
      </c>
      <c r="K161" s="25" t="e">
        <f ca="1">IF(
   $B$8="Overall Alert",IF(
      'Compound Alert'!S84 &gt;= 7, "HIGH",IF(
         'Compound Alert'!S84 &gt;= 5, "MED","LOW")), IF(
            $B$8="Underlying Vulnerability", IF(
               'Compound Alert'!Z84 &gt;= 10, "HIGH",IF(
                  'Compound Alert'!Z84 &gt;= 7, "MED","LOW")),IF(
                     $B$8="Emerging Threat", IF(
                        'Compound Alert'!AG84 &gt;= 10, "HIGH",IF(
                            'Compound Alert'!AG84 &gt;= 7, "MED","LOW")))))</f>
        <v>#N/A</v>
      </c>
      <c r="L161" s="25" t="str">
        <f ca="1">IF(
   $B$8="Overall Alert",IF(
      'Compound Alert'!T84 &gt;= 7, "HIGH",IF(
         'Compound Alert'!T84 &gt;= 5, "MED","LOW")), IF(
            $B$8="Underlying Vulnerability", IF(
               'Compound Alert'!AA84 &gt;= 10, "HIGH",IF(
                  'Compound Alert'!AA84 &gt;= 7, "MED","LOW")),IF(
                     $B$8="Emerging Threat", IF(
                        'Compound Alert'!AH84 &gt;= 10, "HIGH",IF(
                            'Compound Alert'!AH84 &gt;= 7, "MED","LOW")))))</f>
        <v>LOW</v>
      </c>
      <c r="M161" s="25" t="e">
        <f ca="1">IF(
   $B$8="Overall Alert",IF(
      'Compound Alert'!U84 &gt;= 7, "HIGH",IF(
         'Compound Alert'!U84 &gt;= 5, "MED","LOW")), IF(
            $B$8="Underlying Vulnerability", IF(
               'Compound Alert'!AB84 &gt;= 10, "HIGH",IF(
                  'Compound Alert'!AB84 &gt;= 7, "MED","LOW")),IF(
                     $B$8="Emerging Threat", IF(
                        'Compound Alert'!AI84 &gt;= 10, "HIGH",IF(
                            'Compound Alert'!AI84 &gt;= 7, "MED","LOW")))))</f>
        <v>#N/A</v>
      </c>
      <c r="N161" s="25" t="str">
        <f ca="1">IF(
   $B$8="Overall Alert",IF(
      'Compound Alert'!V84 &gt;= 7, "HIGH",IF(
         'Compound Alert'!V84 &gt;= 5, "MED","LOW")), IF(
            $B$8="Underlying Vulnerability", IF(
               'Compound Alert'!AC84 &gt;= 10, "HIGH",IF(
                  'Compound Alert'!AC84 &gt;= 7, "MED","LOW")),IF(
                     $B$8="Emerging Threat", IF(
                        'Compound Alert'!AJ84 &gt;= 10, "HIGH",IF(
                            'Compound Alert'!AJ84 &gt;= 7, "MED","LOW")))))</f>
        <v>LOW</v>
      </c>
      <c r="O161" s="25" t="str">
        <f ca="1">IF(
   $B$8="Overall Alert",IF(
      'Compound Alert'!W84 &gt;= 7, "HIGH",IF(
         'Compound Alert'!W84 &gt;= 5, "MED","LOW")), IF(
            $B$8="Underlying Vulnerability", IF(
               'Compound Alert'!AD84 &gt;= 10, "HIGH",IF(
                  'Compound Alert'!AD84 &gt;= 7, "MED","LOW")),IF(
                     $B$8="Emerging Threat", IF(
                        'Compound Alert'!AK84 &gt;= 10, "HIGH",IF(
                            'Compound Alert'!AK84 &gt;= 7, "MED","LOW")))))</f>
        <v>LOW</v>
      </c>
      <c r="P161" s="25"/>
      <c r="Q161" s="26"/>
      <c r="R161" s="26"/>
      <c r="S161" s="21"/>
      <c r="T161" s="21"/>
      <c r="U161" s="21"/>
      <c r="V161" s="21"/>
      <c r="W161" s="21"/>
      <c r="X161" s="21"/>
      <c r="Y161" s="27"/>
      <c r="Z161" s="27"/>
      <c r="AA161" s="27"/>
      <c r="AB161" s="27"/>
      <c r="AC161" s="27"/>
      <c r="AD161" s="27"/>
      <c r="AE161" s="27"/>
      <c r="AF161" s="27"/>
      <c r="AJ161" s="21"/>
      <c r="AK161" s="21"/>
      <c r="AL161" s="21"/>
      <c r="AM161" s="21"/>
      <c r="AN161" s="21"/>
      <c r="AO161" s="21"/>
      <c r="AP161" s="21"/>
      <c r="AQ161" s="21"/>
      <c r="AR161" s="21"/>
      <c r="AS161" s="21"/>
      <c r="AT161" s="21"/>
      <c r="AU161" s="21"/>
      <c r="AV161" s="21"/>
      <c r="AW161" s="21"/>
      <c r="AX161" s="21"/>
    </row>
    <row r="162" spans="1:50" x14ac:dyDescent="0.2">
      <c r="A162" s="63">
        <v>121</v>
      </c>
      <c r="B162" s="20" t="str">
        <f>'Compound Alert'!B163</f>
        <v>Puerto Rico</v>
      </c>
      <c r="C162" s="20" t="str">
        <f>'Compound Alert'!C163</f>
        <v>PRI</v>
      </c>
      <c r="D162" s="20" t="str">
        <f>'Compound Alert'!D163</f>
        <v>LCN           Latin America &amp; Caribbean</v>
      </c>
      <c r="E162" s="20" t="str">
        <f>'Compound Alert'!E163</f>
        <v>NA</v>
      </c>
      <c r="F162" s="217">
        <f ca="1">'Compound Alert'!F163</f>
        <v>158</v>
      </c>
      <c r="G162" s="22">
        <f ca="1">IF($B$8="Overall Alert",'Compound Alert'!G163,IF($B$8="Underlying Vulnerability",'Compound Alert'!J163,IF($B$8="Emerging Threat",'Compound Alert'!M163)))</f>
        <v>0</v>
      </c>
      <c r="H162" s="23">
        <f ca="1">IF($B$8="Overall Alert",'Compound Alert'!H163,IF($B$8="Underlying Vulnerability",'Compound Alert'!K163,IF($B$8="Emerging Threat",'Compound Alert'!N163)))</f>
        <v>0</v>
      </c>
      <c r="I162" s="50">
        <f ca="1">ROUNDDOWN(G162,0)</f>
        <v>0</v>
      </c>
      <c r="J162" s="25" t="str">
        <f ca="1">IF(
   $B$8="Overall Alert",IF(
      'Compound Alert'!R163 &gt;= 7, "HIGH",IF(
         'Compound Alert'!R163 &gt;= 5, "MED","LOW")), IF(
            $B$8="Underlying Vulnerability", IF(
               'Compound Alert'!Y163 &gt;= 10, "HIGH",IF(
                  'Compound Alert'!Y163 &gt;= 7, "MED","LOW")),IF(
                     $B$8="Emerging Threat", IF(
                        'Compound Alert'!AF163 &gt;= 10, "HIGH",IF(
                            'Compound Alert'!AF163 &gt;= 7, "MED","LOW")))))</f>
        <v>LOW</v>
      </c>
      <c r="K162" s="25" t="str">
        <f ca="1">IF(
   $B$8="Overall Alert",IF(
      'Compound Alert'!S163 &gt;= 7, "HIGH",IF(
         'Compound Alert'!S163 &gt;= 5, "MED","LOW")), IF(
            $B$8="Underlying Vulnerability", IF(
               'Compound Alert'!Z163 &gt;= 10, "HIGH",IF(
                  'Compound Alert'!Z163 &gt;= 7, "MED","LOW")),IF(
                     $B$8="Emerging Threat", IF(
                        'Compound Alert'!AG163 &gt;= 10, "HIGH",IF(
                            'Compound Alert'!AG163 &gt;= 7, "MED","LOW")))))</f>
        <v>LOW</v>
      </c>
      <c r="L162" s="25" t="str">
        <f ca="1">IF(
   $B$8="Overall Alert",IF(
      'Compound Alert'!T163 &gt;= 7, "HIGH",IF(
         'Compound Alert'!T163 &gt;= 5, "MED","LOW")), IF(
            $B$8="Underlying Vulnerability", IF(
               'Compound Alert'!AA163 &gt;= 10, "HIGH",IF(
                  'Compound Alert'!AA163 &gt;= 7, "MED","LOW")),IF(
                     $B$8="Emerging Threat", IF(
                        'Compound Alert'!AH163 &gt;= 10, "HIGH",IF(
                            'Compound Alert'!AH163 &gt;= 7, "MED","LOW")))))</f>
        <v>LOW</v>
      </c>
      <c r="M162" s="25" t="str">
        <f ca="1">IF(
   $B$8="Overall Alert",IF(
      'Compound Alert'!U163 &gt;= 7, "HIGH",IF(
         'Compound Alert'!U163 &gt;= 5, "MED","LOW")), IF(
            $B$8="Underlying Vulnerability", IF(
               'Compound Alert'!AB163 &gt;= 10, "HIGH",IF(
                  'Compound Alert'!AB163 &gt;= 7, "MED","LOW")),IF(
                     $B$8="Emerging Threat", IF(
                        'Compound Alert'!AI163 &gt;= 10, "HIGH",IF(
                            'Compound Alert'!AI163 &gt;= 7, "MED","LOW")))))</f>
        <v>LOW</v>
      </c>
      <c r="N162" s="25" t="str">
        <f ca="1">IF(
   $B$8="Overall Alert",IF(
      'Compound Alert'!V163 &gt;= 7, "HIGH",IF(
         'Compound Alert'!V163 &gt;= 5, "MED","LOW")), IF(
            $B$8="Underlying Vulnerability", IF(
               'Compound Alert'!AC163 &gt;= 10, "HIGH",IF(
                  'Compound Alert'!AC163 &gt;= 7, "MED","LOW")),IF(
                     $B$8="Emerging Threat", IF(
                        'Compound Alert'!AJ163 &gt;= 10, "HIGH",IF(
                            'Compound Alert'!AJ163 &gt;= 7, "MED","LOW")))))</f>
        <v>LOW</v>
      </c>
      <c r="O162" s="25" t="str">
        <f ca="1">IF(
   $B$8="Overall Alert",IF(
      'Compound Alert'!W163 &gt;= 7, "HIGH",IF(
         'Compound Alert'!W163 &gt;= 5, "MED","LOW")), IF(
            $B$8="Underlying Vulnerability", IF(
               'Compound Alert'!AD163 &gt;= 10, "HIGH",IF(
                  'Compound Alert'!AD163 &gt;= 7, "MED","LOW")),IF(
                     $B$8="Emerging Threat", IF(
                        'Compound Alert'!AK163 &gt;= 10, "HIGH",IF(
                            'Compound Alert'!AK163 &gt;= 7, "MED","LOW")))))</f>
        <v>LOW</v>
      </c>
      <c r="P162" s="25"/>
      <c r="Q162" s="26"/>
      <c r="R162" s="26"/>
      <c r="S162" s="21"/>
      <c r="T162" s="21"/>
      <c r="U162" s="21"/>
      <c r="V162" s="21"/>
      <c r="W162" s="21"/>
      <c r="X162" s="21"/>
      <c r="Y162" s="27"/>
      <c r="Z162" s="27"/>
      <c r="AA162" s="27"/>
      <c r="AB162" s="27"/>
      <c r="AC162" s="27"/>
      <c r="AD162" s="27"/>
      <c r="AE162" s="27"/>
      <c r="AF162" s="27"/>
      <c r="AJ162" s="21"/>
      <c r="AK162" s="21"/>
      <c r="AL162" s="21"/>
      <c r="AM162" s="21"/>
      <c r="AN162" s="21"/>
      <c r="AO162" s="21"/>
      <c r="AP162" s="21"/>
      <c r="AQ162" s="21"/>
      <c r="AR162" s="21"/>
      <c r="AS162" s="21"/>
      <c r="AT162" s="21"/>
      <c r="AU162" s="21"/>
      <c r="AV162" s="21"/>
      <c r="AW162" s="21"/>
      <c r="AX162" s="21"/>
    </row>
    <row r="163" spans="1:50" x14ac:dyDescent="0.2">
      <c r="A163" s="63">
        <v>122</v>
      </c>
      <c r="B163" s="20" t="str">
        <f>'Compound Alert'!B195</f>
        <v>Togo</v>
      </c>
      <c r="C163" s="20" t="str">
        <f>'Compound Alert'!C195</f>
        <v>TGO</v>
      </c>
      <c r="D163" s="20" t="str">
        <f>'Compound Alert'!D195</f>
        <v>SSF           Sub-Saharan Africa</v>
      </c>
      <c r="E163" s="20" t="str">
        <f>'Compound Alert'!E195</f>
        <v>IDA</v>
      </c>
      <c r="F163" s="217">
        <f ca="1">'Compound Alert'!F195</f>
        <v>190</v>
      </c>
      <c r="G163" s="22">
        <f ca="1">IF($B$8="Overall Alert",'Compound Alert'!G195,IF($B$8="Underlying Vulnerability",'Compound Alert'!J195,IF($B$8="Emerging Threat",'Compound Alert'!M195)))</f>
        <v>0</v>
      </c>
      <c r="H163" s="23">
        <f ca="1">IF($B$8="Overall Alert",'Compound Alert'!H195,IF($B$8="Underlying Vulnerability",'Compound Alert'!K195,IF($B$8="Emerging Threat",'Compound Alert'!N195)))</f>
        <v>0</v>
      </c>
      <c r="I163" s="50">
        <f ca="1">ROUNDDOWN(G163,0)</f>
        <v>0</v>
      </c>
      <c r="J163" s="25" t="str">
        <f ca="1">IF(
   $B$8="Overall Alert",IF(
      'Compound Alert'!R195 &gt;= 7, "HIGH",IF(
         'Compound Alert'!R195 &gt;= 5, "MED","LOW")), IF(
            $B$8="Underlying Vulnerability", IF(
               'Compound Alert'!Y195 &gt;= 10, "HIGH",IF(
                  'Compound Alert'!Y195 &gt;= 7, "MED","LOW")),IF(
                     $B$8="Emerging Threat", IF(
                        'Compound Alert'!AF195 &gt;= 10, "HIGH",IF(
                            'Compound Alert'!AF195 &gt;= 7, "MED","LOW")))))</f>
        <v>LOW</v>
      </c>
      <c r="K163" s="25" t="str">
        <f ca="1">IF(
   $B$8="Overall Alert",IF(
      'Compound Alert'!S195 &gt;= 7, "HIGH",IF(
         'Compound Alert'!S195 &gt;= 5, "MED","LOW")), IF(
            $B$8="Underlying Vulnerability", IF(
               'Compound Alert'!Z195 &gt;= 10, "HIGH",IF(
                  'Compound Alert'!Z195 &gt;= 7, "MED","LOW")),IF(
                     $B$8="Emerging Threat", IF(
                        'Compound Alert'!AG195 &gt;= 10, "HIGH",IF(
                            'Compound Alert'!AG195 &gt;= 7, "MED","LOW")))))</f>
        <v>LOW</v>
      </c>
      <c r="L163" s="25" t="str">
        <f ca="1">IF(
   $B$8="Overall Alert",IF(
      'Compound Alert'!T195 &gt;= 7, "HIGH",IF(
         'Compound Alert'!T195 &gt;= 5, "MED","LOW")), IF(
            $B$8="Underlying Vulnerability", IF(
               'Compound Alert'!AA195 &gt;= 10, "HIGH",IF(
                  'Compound Alert'!AA195 &gt;= 7, "MED","LOW")),IF(
                     $B$8="Emerging Threat", IF(
                        'Compound Alert'!AH195 &gt;= 10, "HIGH",IF(
                            'Compound Alert'!AH195 &gt;= 7, "MED","LOW")))))</f>
        <v>LOW</v>
      </c>
      <c r="M163" s="25" t="str">
        <f ca="1">IF(
   $B$8="Overall Alert",IF(
      'Compound Alert'!U195 &gt;= 7, "HIGH",IF(
         'Compound Alert'!U195 &gt;= 5, "MED","LOW")), IF(
            $B$8="Underlying Vulnerability", IF(
               'Compound Alert'!AB195 &gt;= 10, "HIGH",IF(
                  'Compound Alert'!AB195 &gt;= 7, "MED","LOW")),IF(
                     $B$8="Emerging Threat", IF(
                        'Compound Alert'!AI195 &gt;= 10, "HIGH",IF(
                            'Compound Alert'!AI195 &gt;= 7, "MED","LOW")))))</f>
        <v>LOW</v>
      </c>
      <c r="N163" s="25" t="str">
        <f ca="1">IF(
   $B$8="Overall Alert",IF(
      'Compound Alert'!V195 &gt;= 7, "HIGH",IF(
         'Compound Alert'!V195 &gt;= 5, "MED","LOW")), IF(
            $B$8="Underlying Vulnerability", IF(
               'Compound Alert'!AC195 &gt;= 10, "HIGH",IF(
                  'Compound Alert'!AC195 &gt;= 7, "MED","LOW")),IF(
                     $B$8="Emerging Threat", IF(
                        'Compound Alert'!AJ195 &gt;= 10, "HIGH",IF(
                            'Compound Alert'!AJ195 &gt;= 7, "MED","LOW")))))</f>
        <v>LOW</v>
      </c>
      <c r="O163" s="25" t="str">
        <f ca="1">IF(
   $B$8="Overall Alert",IF(
      'Compound Alert'!W195 &gt;= 7, "HIGH",IF(
         'Compound Alert'!W195 &gt;= 5, "MED","LOW")), IF(
            $B$8="Underlying Vulnerability", IF(
               'Compound Alert'!AD195 &gt;= 10, "HIGH",IF(
                  'Compound Alert'!AD195 &gt;= 7, "MED","LOW")),IF(
                     $B$8="Emerging Threat", IF(
                        'Compound Alert'!AK195 &gt;= 10, "HIGH",IF(
                            'Compound Alert'!AK195 &gt;= 7, "MED","LOW")))))</f>
        <v>LOW</v>
      </c>
      <c r="P163" s="25"/>
      <c r="Q163" s="26"/>
      <c r="R163" s="26"/>
      <c r="S163" s="21"/>
      <c r="T163" s="21"/>
      <c r="U163" s="21"/>
      <c r="V163" s="21"/>
      <c r="W163" s="21"/>
      <c r="X163" s="21"/>
      <c r="Y163" s="27"/>
      <c r="Z163" s="27"/>
      <c r="AA163" s="27"/>
      <c r="AB163" s="27"/>
      <c r="AC163" s="27"/>
      <c r="AD163" s="27"/>
      <c r="AE163" s="27"/>
      <c r="AF163" s="27"/>
      <c r="AJ163" s="21"/>
      <c r="AK163" s="21"/>
      <c r="AL163" s="21"/>
      <c r="AM163" s="21"/>
      <c r="AN163" s="21"/>
      <c r="AO163" s="21"/>
      <c r="AP163" s="21"/>
      <c r="AQ163" s="21"/>
      <c r="AR163" s="21"/>
      <c r="AS163" s="21"/>
      <c r="AT163" s="21"/>
      <c r="AU163" s="21"/>
      <c r="AV163" s="21"/>
      <c r="AW163" s="21"/>
      <c r="AX163" s="21"/>
    </row>
    <row r="164" spans="1:50" x14ac:dyDescent="0.2">
      <c r="A164" s="63">
        <v>123</v>
      </c>
      <c r="B164" s="20" t="str">
        <f>'Compound Alert'!B65</f>
        <v>Spain</v>
      </c>
      <c r="C164" s="20" t="str">
        <f>'Compound Alert'!C65</f>
        <v>ESP</v>
      </c>
      <c r="D164" s="20" t="str">
        <f>'Compound Alert'!D65</f>
        <v>ECS           Europe &amp; Central Asia</v>
      </c>
      <c r="E164" s="20" t="str">
        <f>'Compound Alert'!E65</f>
        <v>NA</v>
      </c>
      <c r="F164" s="217">
        <f ca="1">'Compound Alert'!F65</f>
        <v>60</v>
      </c>
      <c r="G164" s="22">
        <f ca="1">IF($B$8="Overall Alert",'Compound Alert'!G65,IF($B$8="Underlying Vulnerability",'Compound Alert'!J65,IF($B$8="Emerging Threat",'Compound Alert'!M65)))</f>
        <v>0</v>
      </c>
      <c r="H164" s="23">
        <f ca="1">IF($B$8="Overall Alert",'Compound Alert'!H65,IF($B$8="Underlying Vulnerability",'Compound Alert'!K65,IF($B$8="Emerging Threat",'Compound Alert'!N65)))</f>
        <v>0</v>
      </c>
      <c r="I164" s="50">
        <f ca="1">ROUNDDOWN(G164,0)</f>
        <v>0</v>
      </c>
      <c r="J164" s="25" t="str">
        <f ca="1">IF(
   $B$8="Overall Alert",IF(
      'Compound Alert'!R65 &gt;= 7, "HIGH",IF(
         'Compound Alert'!R65 &gt;= 5, "MED","LOW")), IF(
            $B$8="Underlying Vulnerability", IF(
               'Compound Alert'!Y65 &gt;= 10, "HIGH",IF(
                  'Compound Alert'!Y65 &gt;= 7, "MED","LOW")),IF(
                     $B$8="Emerging Threat", IF(
                        'Compound Alert'!AF65 &gt;= 10, "HIGH",IF(
                            'Compound Alert'!AF65 &gt;= 7, "MED","LOW")))))</f>
        <v>LOW</v>
      </c>
      <c r="K164" s="25" t="str">
        <f ca="1">IF(
   $B$8="Overall Alert",IF(
      'Compound Alert'!S65 &gt;= 7, "HIGH",IF(
         'Compound Alert'!S65 &gt;= 5, "MED","LOW")), IF(
            $B$8="Underlying Vulnerability", IF(
               'Compound Alert'!Z65 &gt;= 10, "HIGH",IF(
                  'Compound Alert'!Z65 &gt;= 7, "MED","LOW")),IF(
                     $B$8="Emerging Threat", IF(
                        'Compound Alert'!AG65 &gt;= 10, "HIGH",IF(
                            'Compound Alert'!AG65 &gt;= 7, "MED","LOW")))))</f>
        <v>LOW</v>
      </c>
      <c r="L164" s="25" t="str">
        <f ca="1">IF(
   $B$8="Overall Alert",IF(
      'Compound Alert'!T65 &gt;= 7, "HIGH",IF(
         'Compound Alert'!T65 &gt;= 5, "MED","LOW")), IF(
            $B$8="Underlying Vulnerability", IF(
               'Compound Alert'!AA65 &gt;= 10, "HIGH",IF(
                  'Compound Alert'!AA65 &gt;= 7, "MED","LOW")),IF(
                     $B$8="Emerging Threat", IF(
                        'Compound Alert'!AH65 &gt;= 10, "HIGH",IF(
                            'Compound Alert'!AH65 &gt;= 7, "MED","LOW")))))</f>
        <v>LOW</v>
      </c>
      <c r="M164" s="25" t="str">
        <f ca="1">IF(
   $B$8="Overall Alert",IF(
      'Compound Alert'!U65 &gt;= 7, "HIGH",IF(
         'Compound Alert'!U65 &gt;= 5, "MED","LOW")), IF(
            $B$8="Underlying Vulnerability", IF(
               'Compound Alert'!AB65 &gt;= 10, "HIGH",IF(
                  'Compound Alert'!AB65 &gt;= 7, "MED","LOW")),IF(
                     $B$8="Emerging Threat", IF(
                        'Compound Alert'!AI65 &gt;= 10, "HIGH",IF(
                            'Compound Alert'!AI65 &gt;= 7, "MED","LOW")))))</f>
        <v>LOW</v>
      </c>
      <c r="N164" s="25" t="str">
        <f ca="1">IF(
   $B$8="Overall Alert",IF(
      'Compound Alert'!V65 &gt;= 7, "HIGH",IF(
         'Compound Alert'!V65 &gt;= 5, "MED","LOW")), IF(
            $B$8="Underlying Vulnerability", IF(
               'Compound Alert'!AC65 &gt;= 10, "HIGH",IF(
                  'Compound Alert'!AC65 &gt;= 7, "MED","LOW")),IF(
                     $B$8="Emerging Threat", IF(
                        'Compound Alert'!AJ65 &gt;= 10, "HIGH",IF(
                            'Compound Alert'!AJ65 &gt;= 7, "MED","LOW")))))</f>
        <v>LOW</v>
      </c>
      <c r="O164" s="25" t="str">
        <f ca="1">IF(
   $B$8="Overall Alert",IF(
      'Compound Alert'!W65 &gt;= 7, "HIGH",IF(
         'Compound Alert'!W65 &gt;= 5, "MED","LOW")), IF(
            $B$8="Underlying Vulnerability", IF(
               'Compound Alert'!AD65 &gt;= 10, "HIGH",IF(
                  'Compound Alert'!AD65 &gt;= 7, "MED","LOW")),IF(
                     $B$8="Emerging Threat", IF(
                        'Compound Alert'!AK65 &gt;= 10, "HIGH",IF(
                            'Compound Alert'!AK65 &gt;= 7, "MED","LOW")))))</f>
        <v>LOW</v>
      </c>
      <c r="P164" s="25"/>
      <c r="Q164" s="26"/>
      <c r="R164" s="26"/>
      <c r="S164" s="21"/>
      <c r="T164" s="21"/>
      <c r="U164" s="21"/>
      <c r="V164" s="21"/>
      <c r="W164" s="21"/>
      <c r="X164" s="21"/>
      <c r="Y164" s="27"/>
      <c r="Z164" s="27"/>
      <c r="AA164" s="27"/>
      <c r="AB164" s="27"/>
      <c r="AC164" s="27"/>
      <c r="AD164" s="27"/>
      <c r="AE164" s="27"/>
      <c r="AF164" s="27"/>
      <c r="AJ164" s="21"/>
      <c r="AK164" s="21"/>
      <c r="AL164" s="21"/>
      <c r="AM164" s="21"/>
      <c r="AN164" s="21"/>
      <c r="AO164" s="21"/>
      <c r="AP164" s="21"/>
      <c r="AQ164" s="21"/>
      <c r="AR164" s="21"/>
      <c r="AS164" s="21"/>
      <c r="AT164" s="21"/>
      <c r="AU164" s="21"/>
      <c r="AV164" s="21"/>
      <c r="AW164" s="21"/>
      <c r="AX164" s="21"/>
    </row>
    <row r="165" spans="1:50" x14ac:dyDescent="0.2">
      <c r="A165" s="63">
        <v>124</v>
      </c>
      <c r="B165" s="20" t="str">
        <f>'Compound Alert'!B58</f>
        <v>Dominica</v>
      </c>
      <c r="C165" s="20" t="str">
        <f>'Compound Alert'!C58</f>
        <v>DMA</v>
      </c>
      <c r="D165" s="20" t="str">
        <f>'Compound Alert'!D58</f>
        <v>LCN           Latin America &amp; Caribbean</v>
      </c>
      <c r="E165" s="20" t="str">
        <f>'Compound Alert'!E58</f>
        <v>Blend</v>
      </c>
      <c r="F165" s="217">
        <f ca="1">'Compound Alert'!F58</f>
        <v>53</v>
      </c>
      <c r="G165" s="22">
        <f ca="1">IF($B$8="Overall Alert",'Compound Alert'!G58,IF($B$8="Underlying Vulnerability",'Compound Alert'!J58,IF($B$8="Emerging Threat",'Compound Alert'!M58)))</f>
        <v>0</v>
      </c>
      <c r="H165" s="23">
        <f ca="1">IF($B$8="Overall Alert",'Compound Alert'!H58,IF($B$8="Underlying Vulnerability",'Compound Alert'!K58,IF($B$8="Emerging Threat",'Compound Alert'!N58)))</f>
        <v>0</v>
      </c>
      <c r="I165" s="50">
        <f ca="1">ROUNDDOWN(G165,0)</f>
        <v>0</v>
      </c>
      <c r="J165" s="25" t="str">
        <f ca="1">IF(
   $B$8="Overall Alert",IF(
      'Compound Alert'!R58 &gt;= 7, "HIGH",IF(
         'Compound Alert'!R58 &gt;= 5, "MED","LOW")), IF(
            $B$8="Underlying Vulnerability", IF(
               'Compound Alert'!Y58 &gt;= 10, "HIGH",IF(
                  'Compound Alert'!Y58 &gt;= 7, "MED","LOW")),IF(
                     $B$8="Emerging Threat", IF(
                        'Compound Alert'!AF58 &gt;= 10, "HIGH",IF(
                            'Compound Alert'!AF58 &gt;= 7, "MED","LOW")))))</f>
        <v>LOW</v>
      </c>
      <c r="K165" s="25" t="str">
        <f ca="1">IF(
   $B$8="Overall Alert",IF(
      'Compound Alert'!S58 &gt;= 7, "HIGH",IF(
         'Compound Alert'!S58 &gt;= 5, "MED","LOW")), IF(
            $B$8="Underlying Vulnerability", IF(
               'Compound Alert'!Z58 &gt;= 10, "HIGH",IF(
                  'Compound Alert'!Z58 &gt;= 7, "MED","LOW")),IF(
                     $B$8="Emerging Threat", IF(
                        'Compound Alert'!AG58 &gt;= 10, "HIGH",IF(
                            'Compound Alert'!AG58 &gt;= 7, "MED","LOW")))))</f>
        <v>LOW</v>
      </c>
      <c r="L165" s="25" t="e">
        <f ca="1">IF(
   $B$8="Overall Alert",IF(
      'Compound Alert'!T58 &gt;= 7, "HIGH",IF(
         'Compound Alert'!T58 &gt;= 5, "MED","LOW")), IF(
            $B$8="Underlying Vulnerability", IF(
               'Compound Alert'!AA58 &gt;= 10, "HIGH",IF(
                  'Compound Alert'!AA58 &gt;= 7, "MED","LOW")),IF(
                     $B$8="Emerging Threat", IF(
                        'Compound Alert'!AH58 &gt;= 10, "HIGH",IF(
                            'Compound Alert'!AH58 &gt;= 7, "MED","LOW")))))</f>
        <v>#N/A</v>
      </c>
      <c r="M165" s="25" t="str">
        <f ca="1">IF(
   $B$8="Overall Alert",IF(
      'Compound Alert'!U58 &gt;= 7, "HIGH",IF(
         'Compound Alert'!U58 &gt;= 5, "MED","LOW")), IF(
            $B$8="Underlying Vulnerability", IF(
               'Compound Alert'!AB58 &gt;= 10, "HIGH",IF(
                  'Compound Alert'!AB58 &gt;= 7, "MED","LOW")),IF(
                     $B$8="Emerging Threat", IF(
                        'Compound Alert'!AI58 &gt;= 10, "HIGH",IF(
                            'Compound Alert'!AI58 &gt;= 7, "MED","LOW")))))</f>
        <v>LOW</v>
      </c>
      <c r="N165" s="25" t="str">
        <f ca="1">IF(
   $B$8="Overall Alert",IF(
      'Compound Alert'!V58 &gt;= 7, "HIGH",IF(
         'Compound Alert'!V58 &gt;= 5, "MED","LOW")), IF(
            $B$8="Underlying Vulnerability", IF(
               'Compound Alert'!AC58 &gt;= 10, "HIGH",IF(
                  'Compound Alert'!AC58 &gt;= 7, "MED","LOW")),IF(
                     $B$8="Emerging Threat", IF(
                        'Compound Alert'!AJ58 &gt;= 10, "HIGH",IF(
                            'Compound Alert'!AJ58 &gt;= 7, "MED","LOW")))))</f>
        <v>LOW</v>
      </c>
      <c r="O165" s="25" t="str">
        <f ca="1">IF(
   $B$8="Overall Alert",IF(
      'Compound Alert'!W58 &gt;= 7, "HIGH",IF(
         'Compound Alert'!W58 &gt;= 5, "MED","LOW")), IF(
            $B$8="Underlying Vulnerability", IF(
               'Compound Alert'!AD58 &gt;= 10, "HIGH",IF(
                  'Compound Alert'!AD58 &gt;= 7, "MED","LOW")),IF(
                     $B$8="Emerging Threat", IF(
                        'Compound Alert'!AK58 &gt;= 10, "HIGH",IF(
                            'Compound Alert'!AK58 &gt;= 7, "MED","LOW")))))</f>
        <v>LOW</v>
      </c>
      <c r="P165" s="25"/>
      <c r="Q165" s="26"/>
      <c r="R165" s="26"/>
      <c r="S165" s="21"/>
      <c r="T165" s="21"/>
      <c r="U165" s="21"/>
      <c r="V165" s="21"/>
      <c r="W165" s="21"/>
      <c r="X165" s="21"/>
      <c r="Y165" s="27"/>
      <c r="Z165" s="27"/>
      <c r="AA165" s="27"/>
      <c r="AB165" s="27"/>
      <c r="AC165" s="27"/>
      <c r="AD165" s="27"/>
      <c r="AE165" s="27"/>
      <c r="AF165" s="27"/>
      <c r="AJ165" s="21"/>
      <c r="AK165" s="21"/>
      <c r="AL165" s="21"/>
      <c r="AM165" s="21"/>
      <c r="AN165" s="21"/>
      <c r="AO165" s="21"/>
      <c r="AP165" s="21"/>
      <c r="AQ165" s="21"/>
      <c r="AR165" s="21"/>
      <c r="AS165" s="21"/>
      <c r="AT165" s="21"/>
      <c r="AU165" s="21"/>
      <c r="AV165" s="21"/>
      <c r="AW165" s="21"/>
      <c r="AX165" s="21"/>
    </row>
    <row r="166" spans="1:50" x14ac:dyDescent="0.2">
      <c r="A166" s="63">
        <v>125</v>
      </c>
      <c r="B166" s="20" t="str">
        <f>'Compound Alert'!B14</f>
        <v>American Samoa</v>
      </c>
      <c r="C166" s="20" t="str">
        <f>'Compound Alert'!C14</f>
        <v>ASM</v>
      </c>
      <c r="D166" s="20" t="str">
        <f>'Compound Alert'!D14</f>
        <v>EAS           East Asia &amp; Pacific</v>
      </c>
      <c r="E166" s="20" t="str">
        <f>'Compound Alert'!E14</f>
        <v>NA</v>
      </c>
      <c r="F166" s="217">
        <f ca="1">'Compound Alert'!F14</f>
        <v>9</v>
      </c>
      <c r="G166" s="22">
        <f ca="1">IF($B$8="Overall Alert",'Compound Alert'!G14,IF($B$8="Underlying Vulnerability",'Compound Alert'!J14,IF($B$8="Emerging Threat",'Compound Alert'!M14)))</f>
        <v>0</v>
      </c>
      <c r="H166" s="23">
        <f ca="1">IF($B$8="Overall Alert",'Compound Alert'!H14,IF($B$8="Underlying Vulnerability",'Compound Alert'!K14,IF($B$8="Emerging Threat",'Compound Alert'!N14)))</f>
        <v>0</v>
      </c>
      <c r="I166" s="50">
        <f ca="1">ROUNDDOWN(G166,0)</f>
        <v>0</v>
      </c>
      <c r="J166" s="25" t="str">
        <f ca="1">IF(
   $B$8="Overall Alert",IF(
      'Compound Alert'!R14 &gt;= 7, "HIGH",IF(
         'Compound Alert'!R14 &gt;= 5, "MED","LOW")), IF(
            $B$8="Underlying Vulnerability", IF(
               'Compound Alert'!Y14 &gt;= 10, "HIGH",IF(
                  'Compound Alert'!Y14 &gt;= 7, "MED","LOW")),IF(
                     $B$8="Emerging Threat", IF(
                        'Compound Alert'!AF14 &gt;= 10, "HIGH",IF(
                            'Compound Alert'!AF14 &gt;= 7, "MED","LOW")))))</f>
        <v>LOW</v>
      </c>
      <c r="K166" s="25" t="e">
        <f ca="1">IF(
   $B$8="Overall Alert",IF(
      'Compound Alert'!S14 &gt;= 7, "HIGH",IF(
         'Compound Alert'!S14 &gt;= 5, "MED","LOW")), IF(
            $B$8="Underlying Vulnerability", IF(
               'Compound Alert'!Z14 &gt;= 10, "HIGH",IF(
                  'Compound Alert'!Z14 &gt;= 7, "MED","LOW")),IF(
                     $B$8="Emerging Threat", IF(
                        'Compound Alert'!AG14 &gt;= 10, "HIGH",IF(
                            'Compound Alert'!AG14 &gt;= 7, "MED","LOW")))))</f>
        <v>#N/A</v>
      </c>
      <c r="L166" s="25" t="e">
        <f ca="1">IF(
   $B$8="Overall Alert",IF(
      'Compound Alert'!T14 &gt;= 7, "HIGH",IF(
         'Compound Alert'!T14 &gt;= 5, "MED","LOW")), IF(
            $B$8="Underlying Vulnerability", IF(
               'Compound Alert'!AA14 &gt;= 10, "HIGH",IF(
                  'Compound Alert'!AA14 &gt;= 7, "MED","LOW")),IF(
                     $B$8="Emerging Threat", IF(
                        'Compound Alert'!AH14 &gt;= 10, "HIGH",IF(
                            'Compound Alert'!AH14 &gt;= 7, "MED","LOW")))))</f>
        <v>#N/A</v>
      </c>
      <c r="M166" s="25" t="e">
        <f ca="1">IF(
   $B$8="Overall Alert",IF(
      'Compound Alert'!U14 &gt;= 7, "HIGH",IF(
         'Compound Alert'!U14 &gt;= 5, "MED","LOW")), IF(
            $B$8="Underlying Vulnerability", IF(
               'Compound Alert'!AB14 &gt;= 10, "HIGH",IF(
                  'Compound Alert'!AB14 &gt;= 7, "MED","LOW")),IF(
                     $B$8="Emerging Threat", IF(
                        'Compound Alert'!AI14 &gt;= 10, "HIGH",IF(
                            'Compound Alert'!AI14 &gt;= 7, "MED","LOW")))))</f>
        <v>#N/A</v>
      </c>
      <c r="N166" s="25" t="str">
        <f ca="1">IF(
   $B$8="Overall Alert",IF(
      'Compound Alert'!V14 &gt;= 7, "HIGH",IF(
         'Compound Alert'!V14 &gt;= 5, "MED","LOW")), IF(
            $B$8="Underlying Vulnerability", IF(
               'Compound Alert'!AC14 &gt;= 10, "HIGH",IF(
                  'Compound Alert'!AC14 &gt;= 7, "MED","LOW")),IF(
                     $B$8="Emerging Threat", IF(
                        'Compound Alert'!AJ14 &gt;= 10, "HIGH",IF(
                            'Compound Alert'!AJ14 &gt;= 7, "MED","LOW")))))</f>
        <v>LOW</v>
      </c>
      <c r="O166" s="25" t="str">
        <f ca="1">IF(
   $B$8="Overall Alert",IF(
      'Compound Alert'!W14 &gt;= 7, "HIGH",IF(
         'Compound Alert'!W14 &gt;= 5, "MED","LOW")), IF(
            $B$8="Underlying Vulnerability", IF(
               'Compound Alert'!AD14 &gt;= 10, "HIGH",IF(
                  'Compound Alert'!AD14 &gt;= 7, "MED","LOW")),IF(
                     $B$8="Emerging Threat", IF(
                        'Compound Alert'!AK14 &gt;= 10, "HIGH",IF(
                            'Compound Alert'!AK14 &gt;= 7, "MED","LOW")))))</f>
        <v>LOW</v>
      </c>
      <c r="P166" s="25"/>
      <c r="Q166" s="26"/>
      <c r="R166" s="26"/>
      <c r="S166" s="21"/>
      <c r="T166" s="21"/>
      <c r="U166" s="21"/>
      <c r="V166" s="21"/>
      <c r="W166" s="21"/>
      <c r="X166" s="21"/>
      <c r="Y166" s="27"/>
      <c r="Z166" s="27"/>
      <c r="AA166" s="27"/>
      <c r="AB166" s="27"/>
      <c r="AC166" s="27"/>
      <c r="AD166" s="27"/>
      <c r="AE166" s="27"/>
      <c r="AF166" s="27"/>
      <c r="AJ166" s="21"/>
      <c r="AK166" s="21"/>
      <c r="AL166" s="21"/>
      <c r="AM166" s="21"/>
      <c r="AN166" s="21"/>
      <c r="AO166" s="21"/>
      <c r="AP166" s="21"/>
      <c r="AQ166" s="21"/>
      <c r="AR166" s="21"/>
      <c r="AS166" s="21"/>
      <c r="AT166" s="21"/>
      <c r="AU166" s="21"/>
      <c r="AV166" s="21"/>
      <c r="AW166" s="21"/>
      <c r="AX166" s="21"/>
    </row>
    <row r="167" spans="1:50" x14ac:dyDescent="0.2">
      <c r="A167" s="63">
        <v>126</v>
      </c>
      <c r="B167" s="20" t="str">
        <f>'Compound Alert'!B125</f>
        <v>St. Martin (French part)</v>
      </c>
      <c r="C167" s="20" t="str">
        <f>'Compound Alert'!C125</f>
        <v>MAF</v>
      </c>
      <c r="D167" s="20" t="str">
        <f>'Compound Alert'!D125</f>
        <v>LCN           Latin America &amp; Caribbean</v>
      </c>
      <c r="E167" s="20" t="str">
        <f>'Compound Alert'!E125</f>
        <v>NA</v>
      </c>
      <c r="F167" s="217">
        <f ca="1">'Compound Alert'!F125</f>
        <v>120</v>
      </c>
      <c r="G167" s="22">
        <f ca="1">IF($B$8="Overall Alert",'Compound Alert'!G125,IF($B$8="Underlying Vulnerability",'Compound Alert'!J125,IF($B$8="Emerging Threat",'Compound Alert'!M125)))</f>
        <v>0</v>
      </c>
      <c r="H167" s="23">
        <f ca="1">IF($B$8="Overall Alert",'Compound Alert'!H125,IF($B$8="Underlying Vulnerability",'Compound Alert'!K125,IF($B$8="Emerging Threat",'Compound Alert'!N125)))</f>
        <v>0</v>
      </c>
      <c r="I167" s="50">
        <f ca="1">ROUNDDOWN(G167,0)</f>
        <v>0</v>
      </c>
      <c r="J167" s="25" t="str">
        <f ca="1">IF(
   $B$8="Overall Alert",IF(
      'Compound Alert'!R125 &gt;= 7, "HIGH",IF(
         'Compound Alert'!R125 &gt;= 5, "MED","LOW")), IF(
            $B$8="Underlying Vulnerability", IF(
               'Compound Alert'!Y125 &gt;= 10, "HIGH",IF(
                  'Compound Alert'!Y125 &gt;= 7, "MED","LOW")),IF(
                     $B$8="Emerging Threat", IF(
                        'Compound Alert'!AF125 &gt;= 10, "HIGH",IF(
                            'Compound Alert'!AF125 &gt;= 7, "MED","LOW")))))</f>
        <v>LOW</v>
      </c>
      <c r="K167" s="25" t="e">
        <f ca="1">IF(
   $B$8="Overall Alert",IF(
      'Compound Alert'!S125 &gt;= 7, "HIGH",IF(
         'Compound Alert'!S125 &gt;= 5, "MED","LOW")), IF(
            $B$8="Underlying Vulnerability", IF(
               'Compound Alert'!Z125 &gt;= 10, "HIGH",IF(
                  'Compound Alert'!Z125 &gt;= 7, "MED","LOW")),IF(
                     $B$8="Emerging Threat", IF(
                        'Compound Alert'!AG125 &gt;= 10, "HIGH",IF(
                            'Compound Alert'!AG125 &gt;= 7, "MED","LOW")))))</f>
        <v>#N/A</v>
      </c>
      <c r="L167" s="25" t="e">
        <f ca="1">IF(
   $B$8="Overall Alert",IF(
      'Compound Alert'!T125 &gt;= 7, "HIGH",IF(
         'Compound Alert'!T125 &gt;= 5, "MED","LOW")), IF(
            $B$8="Underlying Vulnerability", IF(
               'Compound Alert'!AA125 &gt;= 10, "HIGH",IF(
                  'Compound Alert'!AA125 &gt;= 7, "MED","LOW")),IF(
                     $B$8="Emerging Threat", IF(
                        'Compound Alert'!AH125 &gt;= 10, "HIGH",IF(
                            'Compound Alert'!AH125 &gt;= 7, "MED","LOW")))))</f>
        <v>#N/A</v>
      </c>
      <c r="M167" s="25" t="e">
        <f ca="1">IF(
   $B$8="Overall Alert",IF(
      'Compound Alert'!U125 &gt;= 7, "HIGH",IF(
         'Compound Alert'!U125 &gt;= 5, "MED","LOW")), IF(
            $B$8="Underlying Vulnerability", IF(
               'Compound Alert'!AB125 &gt;= 10, "HIGH",IF(
                  'Compound Alert'!AB125 &gt;= 7, "MED","LOW")),IF(
                     $B$8="Emerging Threat", IF(
                        'Compound Alert'!AI125 &gt;= 10, "HIGH",IF(
                            'Compound Alert'!AI125 &gt;= 7, "MED","LOW")))))</f>
        <v>#N/A</v>
      </c>
      <c r="N167" s="25" t="str">
        <f ca="1">IF(
   $B$8="Overall Alert",IF(
      'Compound Alert'!V125 &gt;= 7, "HIGH",IF(
         'Compound Alert'!V125 &gt;= 5, "MED","LOW")), IF(
            $B$8="Underlying Vulnerability", IF(
               'Compound Alert'!AC125 &gt;= 10, "HIGH",IF(
                  'Compound Alert'!AC125 &gt;= 7, "MED","LOW")),IF(
                     $B$8="Emerging Threat", IF(
                        'Compound Alert'!AJ125 &gt;= 10, "HIGH",IF(
                            'Compound Alert'!AJ125 &gt;= 7, "MED","LOW")))))</f>
        <v>LOW</v>
      </c>
      <c r="O167" s="25" t="str">
        <f ca="1">IF(
   $B$8="Overall Alert",IF(
      'Compound Alert'!W125 &gt;= 7, "HIGH",IF(
         'Compound Alert'!W125 &gt;= 5, "MED","LOW")), IF(
            $B$8="Underlying Vulnerability", IF(
               'Compound Alert'!AD125 &gt;= 10, "HIGH",IF(
                  'Compound Alert'!AD125 &gt;= 7, "MED","LOW")),IF(
                     $B$8="Emerging Threat", IF(
                        'Compound Alert'!AK125 &gt;= 10, "HIGH",IF(
                            'Compound Alert'!AK125 &gt;= 7, "MED","LOW")))))</f>
        <v>LOW</v>
      </c>
      <c r="P167" s="25"/>
      <c r="Q167" s="26"/>
      <c r="R167" s="26"/>
      <c r="S167" s="21"/>
      <c r="T167" s="21"/>
      <c r="U167" s="21"/>
      <c r="V167" s="21"/>
      <c r="W167" s="21"/>
      <c r="X167" s="21"/>
      <c r="Y167" s="27"/>
      <c r="Z167" s="27"/>
      <c r="AA167" s="27"/>
      <c r="AB167" s="27"/>
      <c r="AC167" s="27"/>
      <c r="AD167" s="27"/>
      <c r="AE167" s="27"/>
      <c r="AF167" s="27"/>
      <c r="AJ167" s="21"/>
      <c r="AK167" s="21"/>
      <c r="AL167" s="21"/>
      <c r="AM167" s="21"/>
      <c r="AN167" s="21"/>
      <c r="AO167" s="21"/>
      <c r="AP167" s="21"/>
      <c r="AQ167" s="21"/>
      <c r="AR167" s="21"/>
      <c r="AS167" s="21"/>
      <c r="AT167" s="21"/>
      <c r="AU167" s="21"/>
      <c r="AV167" s="21"/>
      <c r="AW167" s="21"/>
      <c r="AX167" s="21"/>
    </row>
    <row r="168" spans="1:50" x14ac:dyDescent="0.2">
      <c r="A168" s="63">
        <v>127</v>
      </c>
      <c r="B168" s="20" t="str">
        <f>'Compound Alert'!B214</f>
        <v>British Virgin Islands</v>
      </c>
      <c r="C168" s="20" t="str">
        <f>'Compound Alert'!C214</f>
        <v>VGB</v>
      </c>
      <c r="D168" s="20" t="str">
        <f>'Compound Alert'!D214</f>
        <v>LCN           Latin America &amp; Caribbean</v>
      </c>
      <c r="E168" s="20" t="str">
        <f>'Compound Alert'!E214</f>
        <v>NA</v>
      </c>
      <c r="F168" s="217">
        <f>'Compound Alert'!F214</f>
        <v>0</v>
      </c>
      <c r="G168" s="22">
        <f ca="1">IF($B$8="Overall Alert",'Compound Alert'!G214,IF($B$8="Underlying Vulnerability",'Compound Alert'!J214,IF($B$8="Emerging Threat",'Compound Alert'!M214)))</f>
        <v>0</v>
      </c>
      <c r="H168" s="23">
        <f ca="1">IF($B$8="Overall Alert",'Compound Alert'!H214,IF($B$8="Underlying Vulnerability",'Compound Alert'!K214,IF($B$8="Emerging Threat",'Compound Alert'!N214)))</f>
        <v>0</v>
      </c>
      <c r="I168" s="50">
        <f ca="1">ROUNDDOWN(G168,0)</f>
        <v>0</v>
      </c>
      <c r="J168" s="25" t="str">
        <f ca="1">IF(
   $B$8="Overall Alert",IF(
      'Compound Alert'!R214 &gt;= 7, "HIGH",IF(
         'Compound Alert'!R214 &gt;= 5, "MED","LOW")), IF(
            $B$8="Underlying Vulnerability", IF(
               'Compound Alert'!Y214 &gt;= 10, "HIGH",IF(
                  'Compound Alert'!Y214 &gt;= 7, "MED","LOW")),IF(
                     $B$8="Emerging Threat", IF(
                        'Compound Alert'!AF214 &gt;= 10, "HIGH",IF(
                            'Compound Alert'!AF214 &gt;= 7, "MED","LOW")))))</f>
        <v>LOW</v>
      </c>
      <c r="K168" s="25" t="e">
        <f ca="1">IF(
   $B$8="Overall Alert",IF(
      'Compound Alert'!S214 &gt;= 7, "HIGH",IF(
         'Compound Alert'!S214 &gt;= 5, "MED","LOW")), IF(
            $B$8="Underlying Vulnerability", IF(
               'Compound Alert'!Z214 &gt;= 10, "HIGH",IF(
                  'Compound Alert'!Z214 &gt;= 7, "MED","LOW")),IF(
                     $B$8="Emerging Threat", IF(
                        'Compound Alert'!AG214 &gt;= 10, "HIGH",IF(
                            'Compound Alert'!AG214 &gt;= 7, "MED","LOW")))))</f>
        <v>#N/A</v>
      </c>
      <c r="L168" s="25" t="e">
        <f ca="1">IF(
   $B$8="Overall Alert",IF(
      'Compound Alert'!T214 &gt;= 7, "HIGH",IF(
         'Compound Alert'!T214 &gt;= 5, "MED","LOW")), IF(
            $B$8="Underlying Vulnerability", IF(
               'Compound Alert'!AA214 &gt;= 10, "HIGH",IF(
                  'Compound Alert'!AA214 &gt;= 7, "MED","LOW")),IF(
                     $B$8="Emerging Threat", IF(
                        'Compound Alert'!AH214 &gt;= 10, "HIGH",IF(
                            'Compound Alert'!AH214 &gt;= 7, "MED","LOW")))))</f>
        <v>#N/A</v>
      </c>
      <c r="M168" s="25" t="e">
        <f ca="1">IF(
   $B$8="Overall Alert",IF(
      'Compound Alert'!U214 &gt;= 7, "HIGH",IF(
         'Compound Alert'!U214 &gt;= 5, "MED","LOW")), IF(
            $B$8="Underlying Vulnerability", IF(
               'Compound Alert'!AB214 &gt;= 10, "HIGH",IF(
                  'Compound Alert'!AB214 &gt;= 7, "MED","LOW")),IF(
                     $B$8="Emerging Threat", IF(
                        'Compound Alert'!AI214 &gt;= 10, "HIGH",IF(
                            'Compound Alert'!AI214 &gt;= 7, "MED","LOW")))))</f>
        <v>#N/A</v>
      </c>
      <c r="N168" s="25" t="str">
        <f ca="1">IF(
   $B$8="Overall Alert",IF(
      'Compound Alert'!V214 &gt;= 7, "HIGH",IF(
         'Compound Alert'!V214 &gt;= 5, "MED","LOW")), IF(
            $B$8="Underlying Vulnerability", IF(
               'Compound Alert'!AC214 &gt;= 10, "HIGH",IF(
                  'Compound Alert'!AC214 &gt;= 7, "MED","LOW")),IF(
                     $B$8="Emerging Threat", IF(
                        'Compound Alert'!AJ214 &gt;= 10, "HIGH",IF(
                            'Compound Alert'!AJ214 &gt;= 7, "MED","LOW")))))</f>
        <v>LOW</v>
      </c>
      <c r="O168" s="25" t="str">
        <f ca="1">IF(
   $B$8="Overall Alert",IF(
      'Compound Alert'!W214 &gt;= 7, "HIGH",IF(
         'Compound Alert'!W214 &gt;= 5, "MED","LOW")), IF(
            $B$8="Underlying Vulnerability", IF(
               'Compound Alert'!AD214 &gt;= 10, "HIGH",IF(
                  'Compound Alert'!AD214 &gt;= 7, "MED","LOW")),IF(
                     $B$8="Emerging Threat", IF(
                        'Compound Alert'!AK214 &gt;= 10, "HIGH",IF(
                            'Compound Alert'!AK214 &gt;= 7, "MED","LOW")))))</f>
        <v>LOW</v>
      </c>
      <c r="P168" s="25"/>
      <c r="Q168" s="26"/>
      <c r="R168" s="26"/>
      <c r="S168" s="21"/>
      <c r="T168" s="21"/>
      <c r="U168" s="21"/>
      <c r="V168" s="21"/>
      <c r="W168" s="21"/>
      <c r="X168" s="21"/>
      <c r="Y168" s="27"/>
      <c r="Z168" s="27"/>
      <c r="AA168" s="27"/>
      <c r="AB168" s="27"/>
      <c r="AC168" s="27"/>
      <c r="AD168" s="27"/>
      <c r="AE168" s="27"/>
      <c r="AF168" s="27"/>
      <c r="AJ168" s="21"/>
      <c r="AK168" s="21"/>
      <c r="AL168" s="21"/>
      <c r="AM168" s="21"/>
      <c r="AN168" s="21"/>
      <c r="AO168" s="21"/>
      <c r="AP168" s="21"/>
      <c r="AQ168" s="21"/>
      <c r="AR168" s="21"/>
      <c r="AS168" s="21"/>
      <c r="AT168" s="21"/>
      <c r="AU168" s="21"/>
      <c r="AV168" s="21"/>
      <c r="AW168" s="21"/>
      <c r="AX168" s="21"/>
    </row>
    <row r="169" spans="1:50" x14ac:dyDescent="0.2">
      <c r="A169" s="63">
        <v>128</v>
      </c>
      <c r="B169" s="20" t="str">
        <f>'Compound Alert'!B215</f>
        <v>Virgin Islands (U.S.)</v>
      </c>
      <c r="C169" s="20" t="str">
        <f>'Compound Alert'!C215</f>
        <v>VIR</v>
      </c>
      <c r="D169" s="20" t="str">
        <f>'Compound Alert'!D215</f>
        <v>LCN           Latin America &amp; Caribbean</v>
      </c>
      <c r="E169" s="20" t="str">
        <f>'Compound Alert'!E215</f>
        <v>NA</v>
      </c>
      <c r="F169" s="217">
        <f>'Compound Alert'!F215</f>
        <v>0</v>
      </c>
      <c r="G169" s="22">
        <f ca="1">IF($B$8="Overall Alert",'Compound Alert'!G215,IF($B$8="Underlying Vulnerability",'Compound Alert'!J215,IF($B$8="Emerging Threat",'Compound Alert'!M215)))</f>
        <v>0</v>
      </c>
      <c r="H169" s="23">
        <f ca="1">IF($B$8="Overall Alert",'Compound Alert'!H215,IF($B$8="Underlying Vulnerability",'Compound Alert'!K215,IF($B$8="Emerging Threat",'Compound Alert'!N215)))</f>
        <v>0</v>
      </c>
      <c r="I169" s="50">
        <f ca="1">ROUNDDOWN(G169,0)</f>
        <v>0</v>
      </c>
      <c r="J169" s="25" t="str">
        <f ca="1">IF(
   $B$8="Overall Alert",IF(
      'Compound Alert'!R215 &gt;= 7, "HIGH",IF(
         'Compound Alert'!R215 &gt;= 5, "MED","LOW")), IF(
            $B$8="Underlying Vulnerability", IF(
               'Compound Alert'!Y215 &gt;= 10, "HIGH",IF(
                  'Compound Alert'!Y215 &gt;= 7, "MED","LOW")),IF(
                     $B$8="Emerging Threat", IF(
                        'Compound Alert'!AF215 &gt;= 10, "HIGH",IF(
                            'Compound Alert'!AF215 &gt;= 7, "MED","LOW")))))</f>
        <v>LOW</v>
      </c>
      <c r="K169" s="25" t="e">
        <f ca="1">IF(
   $B$8="Overall Alert",IF(
      'Compound Alert'!S215 &gt;= 7, "HIGH",IF(
         'Compound Alert'!S215 &gt;= 5, "MED","LOW")), IF(
            $B$8="Underlying Vulnerability", IF(
               'Compound Alert'!Z215 &gt;= 10, "HIGH",IF(
                  'Compound Alert'!Z215 &gt;= 7, "MED","LOW")),IF(
                     $B$8="Emerging Threat", IF(
                        'Compound Alert'!AG215 &gt;= 10, "HIGH",IF(
                            'Compound Alert'!AG215 &gt;= 7, "MED","LOW")))))</f>
        <v>#N/A</v>
      </c>
      <c r="L169" s="25" t="e">
        <f ca="1">IF(
   $B$8="Overall Alert",IF(
      'Compound Alert'!T215 &gt;= 7, "HIGH",IF(
         'Compound Alert'!T215 &gt;= 5, "MED","LOW")), IF(
            $B$8="Underlying Vulnerability", IF(
               'Compound Alert'!AA215 &gt;= 10, "HIGH",IF(
                  'Compound Alert'!AA215 &gt;= 7, "MED","LOW")),IF(
                     $B$8="Emerging Threat", IF(
                        'Compound Alert'!AH215 &gt;= 10, "HIGH",IF(
                            'Compound Alert'!AH215 &gt;= 7, "MED","LOW")))))</f>
        <v>#N/A</v>
      </c>
      <c r="M169" s="25" t="e">
        <f ca="1">IF(
   $B$8="Overall Alert",IF(
      'Compound Alert'!U215 &gt;= 7, "HIGH",IF(
         'Compound Alert'!U215 &gt;= 5, "MED","LOW")), IF(
            $B$8="Underlying Vulnerability", IF(
               'Compound Alert'!AB215 &gt;= 10, "HIGH",IF(
                  'Compound Alert'!AB215 &gt;= 7, "MED","LOW")),IF(
                     $B$8="Emerging Threat", IF(
                        'Compound Alert'!AI215 &gt;= 10, "HIGH",IF(
                            'Compound Alert'!AI215 &gt;= 7, "MED","LOW")))))</f>
        <v>#N/A</v>
      </c>
      <c r="N169" s="25" t="str">
        <f ca="1">IF(
   $B$8="Overall Alert",IF(
      'Compound Alert'!V215 &gt;= 7, "HIGH",IF(
         'Compound Alert'!V215 &gt;= 5, "MED","LOW")), IF(
            $B$8="Underlying Vulnerability", IF(
               'Compound Alert'!AC215 &gt;= 10, "HIGH",IF(
                  'Compound Alert'!AC215 &gt;= 7, "MED","LOW")),IF(
                     $B$8="Emerging Threat", IF(
                        'Compound Alert'!AJ215 &gt;= 10, "HIGH",IF(
                            'Compound Alert'!AJ215 &gt;= 7, "MED","LOW")))))</f>
        <v>LOW</v>
      </c>
      <c r="O169" s="25" t="str">
        <f ca="1">IF(
   $B$8="Overall Alert",IF(
      'Compound Alert'!W215 &gt;= 7, "HIGH",IF(
         'Compound Alert'!W215 &gt;= 5, "MED","LOW")), IF(
            $B$8="Underlying Vulnerability", IF(
               'Compound Alert'!AD215 &gt;= 10, "HIGH",IF(
                  'Compound Alert'!AD215 &gt;= 7, "MED","LOW")),IF(
                     $B$8="Emerging Threat", IF(
                        'Compound Alert'!AK215 &gt;= 10, "HIGH",IF(
                            'Compound Alert'!AK215 &gt;= 7, "MED","LOW")))))</f>
        <v>LOW</v>
      </c>
      <c r="P169" s="25"/>
      <c r="Q169" s="26"/>
      <c r="R169" s="26"/>
      <c r="S169" s="21"/>
      <c r="T169" s="21"/>
      <c r="U169" s="21"/>
      <c r="V169" s="21"/>
      <c r="W169" s="21"/>
      <c r="X169" s="21"/>
      <c r="Y169" s="27"/>
      <c r="Z169" s="27"/>
      <c r="AA169" s="27"/>
      <c r="AB169" s="27"/>
      <c r="AC169" s="27"/>
      <c r="AD169" s="27"/>
      <c r="AE169" s="27"/>
      <c r="AF169" s="27"/>
      <c r="AJ169" s="21"/>
      <c r="AK169" s="21"/>
      <c r="AL169" s="21"/>
      <c r="AM169" s="21"/>
      <c r="AN169" s="21"/>
      <c r="AO169" s="21"/>
      <c r="AP169" s="21"/>
      <c r="AQ169" s="21"/>
      <c r="AR169" s="21"/>
      <c r="AS169" s="21"/>
      <c r="AT169" s="21"/>
      <c r="AU169" s="21"/>
      <c r="AV169" s="21"/>
      <c r="AW169" s="21"/>
      <c r="AX169" s="21"/>
    </row>
    <row r="170" spans="1:50" x14ac:dyDescent="0.2">
      <c r="A170" s="63">
        <v>129</v>
      </c>
      <c r="B170" s="20" t="str">
        <f>'Compound Alert'!B128</f>
        <v>Moldova</v>
      </c>
      <c r="C170" s="20" t="str">
        <f>'Compound Alert'!C128</f>
        <v>MDA</v>
      </c>
      <c r="D170" s="20" t="str">
        <f>'Compound Alert'!D128</f>
        <v>ECS           Europe &amp; Central Asia</v>
      </c>
      <c r="E170" s="20" t="str">
        <f>'Compound Alert'!E128</f>
        <v>IBRD</v>
      </c>
      <c r="F170" s="217">
        <f ca="1">'Compound Alert'!F128</f>
        <v>123</v>
      </c>
      <c r="G170" s="22">
        <f ca="1">IF($B$8="Overall Alert",'Compound Alert'!G128,IF($B$8="Underlying Vulnerability",'Compound Alert'!J128,IF($B$8="Emerging Threat",'Compound Alert'!M128)))</f>
        <v>0</v>
      </c>
      <c r="H170" s="23">
        <f ca="1">IF($B$8="Overall Alert",'Compound Alert'!H128,IF($B$8="Underlying Vulnerability",'Compound Alert'!K128,IF($B$8="Emerging Threat",'Compound Alert'!N128)))</f>
        <v>0</v>
      </c>
      <c r="I170" s="50">
        <f ca="1">ROUNDDOWN(G170,0)</f>
        <v>0</v>
      </c>
      <c r="J170" s="25" t="str">
        <f ca="1">IF(
   $B$8="Overall Alert",IF(
      'Compound Alert'!R128 &gt;= 7, "HIGH",IF(
         'Compound Alert'!R128 &gt;= 5, "MED","LOW")), IF(
            $B$8="Underlying Vulnerability", IF(
               'Compound Alert'!Y128 &gt;= 10, "HIGH",IF(
                  'Compound Alert'!Y128 &gt;= 7, "MED","LOW")),IF(
                     $B$8="Emerging Threat", IF(
                        'Compound Alert'!AF128 &gt;= 10, "HIGH",IF(
                            'Compound Alert'!AF128 &gt;= 7, "MED","LOW")))))</f>
        <v>LOW</v>
      </c>
      <c r="K170" s="25" t="str">
        <f ca="1">IF(
   $B$8="Overall Alert",IF(
      'Compound Alert'!S128 &gt;= 7, "HIGH",IF(
         'Compound Alert'!S128 &gt;= 5, "MED","LOW")), IF(
            $B$8="Underlying Vulnerability", IF(
               'Compound Alert'!Z128 &gt;= 10, "HIGH",IF(
                  'Compound Alert'!Z128 &gt;= 7, "MED","LOW")),IF(
                     $B$8="Emerging Threat", IF(
                        'Compound Alert'!AG128 &gt;= 10, "HIGH",IF(
                            'Compound Alert'!AG128 &gt;= 7, "MED","LOW")))))</f>
        <v>LOW</v>
      </c>
      <c r="L170" s="25" t="str">
        <f ca="1">IF(
   $B$8="Overall Alert",IF(
      'Compound Alert'!T128 &gt;= 7, "HIGH",IF(
         'Compound Alert'!T128 &gt;= 5, "MED","LOW")), IF(
            $B$8="Underlying Vulnerability", IF(
               'Compound Alert'!AA128 &gt;= 10, "HIGH",IF(
                  'Compound Alert'!AA128 &gt;= 7, "MED","LOW")),IF(
                     $B$8="Emerging Threat", IF(
                        'Compound Alert'!AH128 &gt;= 10, "HIGH",IF(
                            'Compound Alert'!AH128 &gt;= 7, "MED","LOW")))))</f>
        <v>LOW</v>
      </c>
      <c r="M170" s="25" t="str">
        <f ca="1">IF(
   $B$8="Overall Alert",IF(
      'Compound Alert'!U128 &gt;= 7, "HIGH",IF(
         'Compound Alert'!U128 &gt;= 5, "MED","LOW")), IF(
            $B$8="Underlying Vulnerability", IF(
               'Compound Alert'!AB128 &gt;= 10, "HIGH",IF(
                  'Compound Alert'!AB128 &gt;= 7, "MED","LOW")),IF(
                     $B$8="Emerging Threat", IF(
                        'Compound Alert'!AI128 &gt;= 10, "HIGH",IF(
                            'Compound Alert'!AI128 &gt;= 7, "MED","LOW")))))</f>
        <v>LOW</v>
      </c>
      <c r="N170" s="25" t="str">
        <f ca="1">IF(
   $B$8="Overall Alert",IF(
      'Compound Alert'!V128 &gt;= 7, "HIGH",IF(
         'Compound Alert'!V128 &gt;= 5, "MED","LOW")), IF(
            $B$8="Underlying Vulnerability", IF(
               'Compound Alert'!AC128 &gt;= 10, "HIGH",IF(
                  'Compound Alert'!AC128 &gt;= 7, "MED","LOW")),IF(
                     $B$8="Emerging Threat", IF(
                        'Compound Alert'!AJ128 &gt;= 10, "HIGH",IF(
                            'Compound Alert'!AJ128 &gt;= 7, "MED","LOW")))))</f>
        <v>LOW</v>
      </c>
      <c r="O170" s="25" t="str">
        <f ca="1">IF(
   $B$8="Overall Alert",IF(
      'Compound Alert'!W128 &gt;= 7, "HIGH",IF(
         'Compound Alert'!W128 &gt;= 5, "MED","LOW")), IF(
            $B$8="Underlying Vulnerability", IF(
               'Compound Alert'!AD128 &gt;= 10, "HIGH",IF(
                  'Compound Alert'!AD128 &gt;= 7, "MED","LOW")),IF(
                     $B$8="Emerging Threat", IF(
                        'Compound Alert'!AK128 &gt;= 10, "HIGH",IF(
                            'Compound Alert'!AK128 &gt;= 7, "MED","LOW")))))</f>
        <v>LOW</v>
      </c>
      <c r="P170" s="25"/>
      <c r="Q170" s="26"/>
      <c r="R170" s="26"/>
      <c r="S170" s="21"/>
      <c r="T170" s="21"/>
      <c r="U170" s="21"/>
      <c r="V170" s="21"/>
      <c r="W170" s="21"/>
      <c r="X170" s="21"/>
      <c r="Y170" s="27"/>
      <c r="Z170" s="27"/>
      <c r="AA170" s="27"/>
      <c r="AB170" s="27"/>
      <c r="AC170" s="27"/>
      <c r="AD170" s="27"/>
      <c r="AE170" s="27"/>
      <c r="AF170" s="27"/>
      <c r="AJ170" s="21"/>
      <c r="AK170" s="21"/>
      <c r="AL170" s="21"/>
      <c r="AM170" s="21"/>
      <c r="AN170" s="21"/>
      <c r="AO170" s="21"/>
      <c r="AP170" s="21"/>
      <c r="AQ170" s="21"/>
      <c r="AR170" s="21"/>
      <c r="AS170" s="21"/>
      <c r="AT170" s="21"/>
      <c r="AU170" s="21"/>
      <c r="AV170" s="21"/>
      <c r="AW170" s="21"/>
      <c r="AX170" s="21"/>
    </row>
    <row r="171" spans="1:50" x14ac:dyDescent="0.2">
      <c r="A171" s="63">
        <v>130</v>
      </c>
      <c r="B171" s="20" t="str">
        <f>'Compound Alert'!B28</f>
        <v>Belarus</v>
      </c>
      <c r="C171" s="20" t="str">
        <f>'Compound Alert'!C28</f>
        <v>BLR</v>
      </c>
      <c r="D171" s="20" t="str">
        <f>'Compound Alert'!D28</f>
        <v>ECS           Europe &amp; Central Asia</v>
      </c>
      <c r="E171" s="20" t="str">
        <f>'Compound Alert'!E28</f>
        <v>IBRD</v>
      </c>
      <c r="F171" s="217">
        <f ca="1">'Compound Alert'!F28</f>
        <v>23</v>
      </c>
      <c r="G171" s="22">
        <f ca="1">IF($B$8="Overall Alert",'Compound Alert'!G28,IF($B$8="Underlying Vulnerability",'Compound Alert'!J28,IF($B$8="Emerging Threat",'Compound Alert'!M28)))</f>
        <v>0</v>
      </c>
      <c r="H171" s="23">
        <f ca="1">IF($B$8="Overall Alert",'Compound Alert'!H28,IF($B$8="Underlying Vulnerability",'Compound Alert'!K28,IF($B$8="Emerging Threat",'Compound Alert'!N28)))</f>
        <v>0</v>
      </c>
      <c r="I171" s="50">
        <f ca="1">ROUNDDOWN(G171,0)</f>
        <v>0</v>
      </c>
      <c r="J171" s="25" t="str">
        <f ca="1">IF(
   $B$8="Overall Alert",IF(
      'Compound Alert'!R28 &gt;= 7, "HIGH",IF(
         'Compound Alert'!R28 &gt;= 5, "MED","LOW")), IF(
            $B$8="Underlying Vulnerability", IF(
               'Compound Alert'!Y28 &gt;= 10, "HIGH",IF(
                  'Compound Alert'!Y28 &gt;= 7, "MED","LOW")),IF(
                     $B$8="Emerging Threat", IF(
                        'Compound Alert'!AF28 &gt;= 10, "HIGH",IF(
                            'Compound Alert'!AF28 &gt;= 7, "MED","LOW")))))</f>
        <v>LOW</v>
      </c>
      <c r="K171" s="25" t="str">
        <f ca="1">IF(
   $B$8="Overall Alert",IF(
      'Compound Alert'!S28 &gt;= 7, "HIGH",IF(
         'Compound Alert'!S28 &gt;= 5, "MED","LOW")), IF(
            $B$8="Underlying Vulnerability", IF(
               'Compound Alert'!Z28 &gt;= 10, "HIGH",IF(
                  'Compound Alert'!Z28 &gt;= 7, "MED","LOW")),IF(
                     $B$8="Emerging Threat", IF(
                        'Compound Alert'!AG28 &gt;= 10, "HIGH",IF(
                            'Compound Alert'!AG28 &gt;= 7, "MED","LOW")))))</f>
        <v>LOW</v>
      </c>
      <c r="L171" s="25" t="str">
        <f ca="1">IF(
   $B$8="Overall Alert",IF(
      'Compound Alert'!T28 &gt;= 7, "HIGH",IF(
         'Compound Alert'!T28 &gt;= 5, "MED","LOW")), IF(
            $B$8="Underlying Vulnerability", IF(
               'Compound Alert'!AA28 &gt;= 10, "HIGH",IF(
                  'Compound Alert'!AA28 &gt;= 7, "MED","LOW")),IF(
                     $B$8="Emerging Threat", IF(
                        'Compound Alert'!AH28 &gt;= 10, "HIGH",IF(
                            'Compound Alert'!AH28 &gt;= 7, "MED","LOW")))))</f>
        <v>LOW</v>
      </c>
      <c r="M171" s="25" t="str">
        <f ca="1">IF(
   $B$8="Overall Alert",IF(
      'Compound Alert'!U28 &gt;= 7, "HIGH",IF(
         'Compound Alert'!U28 &gt;= 5, "MED","LOW")), IF(
            $B$8="Underlying Vulnerability", IF(
               'Compound Alert'!AB28 &gt;= 10, "HIGH",IF(
                  'Compound Alert'!AB28 &gt;= 7, "MED","LOW")),IF(
                     $B$8="Emerging Threat", IF(
                        'Compound Alert'!AI28 &gt;= 10, "HIGH",IF(
                            'Compound Alert'!AI28 &gt;= 7, "MED","LOW")))))</f>
        <v>LOW</v>
      </c>
      <c r="N171" s="25" t="str">
        <f ca="1">IF(
   $B$8="Overall Alert",IF(
      'Compound Alert'!V28 &gt;= 7, "HIGH",IF(
         'Compound Alert'!V28 &gt;= 5, "MED","LOW")), IF(
            $B$8="Underlying Vulnerability", IF(
               'Compound Alert'!AC28 &gt;= 10, "HIGH",IF(
                  'Compound Alert'!AC28 &gt;= 7, "MED","LOW")),IF(
                     $B$8="Emerging Threat", IF(
                        'Compound Alert'!AJ28 &gt;= 10, "HIGH",IF(
                            'Compound Alert'!AJ28 &gt;= 7, "MED","LOW")))))</f>
        <v>LOW</v>
      </c>
      <c r="O171" s="25" t="str">
        <f ca="1">IF(
   $B$8="Overall Alert",IF(
      'Compound Alert'!W28 &gt;= 7, "HIGH",IF(
         'Compound Alert'!W28 &gt;= 5, "MED","LOW")), IF(
            $B$8="Underlying Vulnerability", IF(
               'Compound Alert'!AD28 &gt;= 10, "HIGH",IF(
                  'Compound Alert'!AD28 &gt;= 7, "MED","LOW")),IF(
                     $B$8="Emerging Threat", IF(
                        'Compound Alert'!AK28 &gt;= 10, "HIGH",IF(
                            'Compound Alert'!AK28 &gt;= 7, "MED","LOW")))))</f>
        <v>LOW</v>
      </c>
      <c r="P171" s="25"/>
      <c r="Q171" s="26"/>
      <c r="R171" s="26"/>
      <c r="S171" s="21"/>
      <c r="T171" s="21"/>
      <c r="U171" s="21"/>
      <c r="V171" s="21"/>
      <c r="W171" s="21"/>
      <c r="X171" s="21"/>
      <c r="Y171" s="27"/>
      <c r="Z171" s="27"/>
      <c r="AA171" s="27"/>
      <c r="AB171" s="27"/>
      <c r="AC171" s="27"/>
      <c r="AD171" s="27"/>
      <c r="AE171" s="27"/>
      <c r="AF171" s="27"/>
      <c r="AJ171" s="21"/>
      <c r="AK171" s="21"/>
      <c r="AL171" s="21"/>
      <c r="AM171" s="21"/>
      <c r="AN171" s="21"/>
      <c r="AO171" s="21"/>
      <c r="AP171" s="21"/>
      <c r="AQ171" s="21"/>
      <c r="AR171" s="21"/>
      <c r="AS171" s="21"/>
      <c r="AT171" s="21"/>
      <c r="AU171" s="21"/>
      <c r="AV171" s="21"/>
      <c r="AW171" s="21"/>
      <c r="AX171" s="21"/>
    </row>
    <row r="172" spans="1:50" x14ac:dyDescent="0.2">
      <c r="A172" s="63">
        <v>131</v>
      </c>
      <c r="B172" s="20" t="str">
        <f>'Compound Alert'!B182</f>
        <v>Serbia</v>
      </c>
      <c r="C172" s="20" t="str">
        <f>'Compound Alert'!C182</f>
        <v>SRB</v>
      </c>
      <c r="D172" s="20" t="str">
        <f>'Compound Alert'!D182</f>
        <v>ECS           Europe &amp; Central Asia</v>
      </c>
      <c r="E172" s="20" t="str">
        <f>'Compound Alert'!E182</f>
        <v>IBRD</v>
      </c>
      <c r="F172" s="217">
        <f ca="1">'Compound Alert'!F182</f>
        <v>177</v>
      </c>
      <c r="G172" s="22">
        <f ca="1">IF($B$8="Overall Alert",'Compound Alert'!G182,IF($B$8="Underlying Vulnerability",'Compound Alert'!J182,IF($B$8="Emerging Threat",'Compound Alert'!M182)))</f>
        <v>0</v>
      </c>
      <c r="H172" s="23">
        <f ca="1">IF($B$8="Overall Alert",'Compound Alert'!H182,IF($B$8="Underlying Vulnerability",'Compound Alert'!K182,IF($B$8="Emerging Threat",'Compound Alert'!N182)))</f>
        <v>0</v>
      </c>
      <c r="I172" s="50">
        <f ca="1">ROUNDDOWN(G172,0)</f>
        <v>0</v>
      </c>
      <c r="J172" s="25" t="str">
        <f ca="1">IF(
   $B$8="Overall Alert",IF(
      'Compound Alert'!R182 &gt;= 7, "HIGH",IF(
         'Compound Alert'!R182 &gt;= 5, "MED","LOW")), IF(
            $B$8="Underlying Vulnerability", IF(
               'Compound Alert'!Y182 &gt;= 10, "HIGH",IF(
                  'Compound Alert'!Y182 &gt;= 7, "MED","LOW")),IF(
                     $B$8="Emerging Threat", IF(
                        'Compound Alert'!AF182 &gt;= 10, "HIGH",IF(
                            'Compound Alert'!AF182 &gt;= 7, "MED","LOW")))))</f>
        <v>LOW</v>
      </c>
      <c r="K172" s="25" t="str">
        <f ca="1">IF(
   $B$8="Overall Alert",IF(
      'Compound Alert'!S182 &gt;= 7, "HIGH",IF(
         'Compound Alert'!S182 &gt;= 5, "MED","LOW")), IF(
            $B$8="Underlying Vulnerability", IF(
               'Compound Alert'!Z182 &gt;= 10, "HIGH",IF(
                  'Compound Alert'!Z182 &gt;= 7, "MED","LOW")),IF(
                     $B$8="Emerging Threat", IF(
                        'Compound Alert'!AG182 &gt;= 10, "HIGH",IF(
                            'Compound Alert'!AG182 &gt;= 7, "MED","LOW")))))</f>
        <v>LOW</v>
      </c>
      <c r="L172" s="25" t="str">
        <f ca="1">IF(
   $B$8="Overall Alert",IF(
      'Compound Alert'!T182 &gt;= 7, "HIGH",IF(
         'Compound Alert'!T182 &gt;= 5, "MED","LOW")), IF(
            $B$8="Underlying Vulnerability", IF(
               'Compound Alert'!AA182 &gt;= 10, "HIGH",IF(
                  'Compound Alert'!AA182 &gt;= 7, "MED","LOW")),IF(
                     $B$8="Emerging Threat", IF(
                        'Compound Alert'!AH182 &gt;= 10, "HIGH",IF(
                            'Compound Alert'!AH182 &gt;= 7, "MED","LOW")))))</f>
        <v>LOW</v>
      </c>
      <c r="M172" s="25" t="str">
        <f ca="1">IF(
   $B$8="Overall Alert",IF(
      'Compound Alert'!U182 &gt;= 7, "HIGH",IF(
         'Compound Alert'!U182 &gt;= 5, "MED","LOW")), IF(
            $B$8="Underlying Vulnerability", IF(
               'Compound Alert'!AB182 &gt;= 10, "HIGH",IF(
                  'Compound Alert'!AB182 &gt;= 7, "MED","LOW")),IF(
                     $B$8="Emerging Threat", IF(
                        'Compound Alert'!AI182 &gt;= 10, "HIGH",IF(
                            'Compound Alert'!AI182 &gt;= 7, "MED","LOW")))))</f>
        <v>LOW</v>
      </c>
      <c r="N172" s="25" t="str">
        <f ca="1">IF(
   $B$8="Overall Alert",IF(
      'Compound Alert'!V182 &gt;= 7, "HIGH",IF(
         'Compound Alert'!V182 &gt;= 5, "MED","LOW")), IF(
            $B$8="Underlying Vulnerability", IF(
               'Compound Alert'!AC182 &gt;= 10, "HIGH",IF(
                  'Compound Alert'!AC182 &gt;= 7, "MED","LOW")),IF(
                     $B$8="Emerging Threat", IF(
                        'Compound Alert'!AJ182 &gt;= 10, "HIGH",IF(
                            'Compound Alert'!AJ182 &gt;= 7, "MED","LOW")))))</f>
        <v>LOW</v>
      </c>
      <c r="O172" s="25" t="str">
        <f ca="1">IF(
   $B$8="Overall Alert",IF(
      'Compound Alert'!W182 &gt;= 7, "HIGH",IF(
         'Compound Alert'!W182 &gt;= 5, "MED","LOW")), IF(
            $B$8="Underlying Vulnerability", IF(
               'Compound Alert'!AD182 &gt;= 10, "HIGH",IF(
                  'Compound Alert'!AD182 &gt;= 7, "MED","LOW")),IF(
                     $B$8="Emerging Threat", IF(
                        'Compound Alert'!AK182 &gt;= 10, "HIGH",IF(
                            'Compound Alert'!AK182 &gt;= 7, "MED","LOW")))))</f>
        <v>LOW</v>
      </c>
      <c r="P172" s="25"/>
      <c r="Q172" s="26"/>
      <c r="R172" s="26"/>
      <c r="S172" s="21"/>
      <c r="T172" s="21"/>
      <c r="U172" s="21"/>
      <c r="V172" s="21"/>
      <c r="W172" s="21"/>
      <c r="X172" s="21"/>
      <c r="Y172" s="27"/>
      <c r="Z172" s="27"/>
      <c r="AA172" s="27"/>
      <c r="AB172" s="27"/>
      <c r="AC172" s="27"/>
      <c r="AD172" s="27"/>
      <c r="AE172" s="27"/>
      <c r="AF172" s="27"/>
      <c r="AJ172" s="21"/>
      <c r="AK172" s="21"/>
      <c r="AL172" s="21"/>
      <c r="AM172" s="21"/>
      <c r="AN172" s="21"/>
      <c r="AO172" s="21"/>
      <c r="AP172" s="21"/>
      <c r="AQ172" s="21"/>
      <c r="AR172" s="21"/>
      <c r="AS172" s="21"/>
      <c r="AT172" s="21"/>
      <c r="AU172" s="21"/>
      <c r="AV172" s="21"/>
      <c r="AW172" s="21"/>
      <c r="AX172" s="21"/>
    </row>
    <row r="173" spans="1:50" x14ac:dyDescent="0.2">
      <c r="A173" s="63">
        <v>132</v>
      </c>
      <c r="B173" s="20" t="str">
        <f>'Compound Alert'!B18</f>
        <v>Azerbaijan</v>
      </c>
      <c r="C173" s="20" t="str">
        <f>'Compound Alert'!C18</f>
        <v>AZE</v>
      </c>
      <c r="D173" s="20" t="str">
        <f>'Compound Alert'!D18</f>
        <v>ECS           Europe &amp; Central Asia</v>
      </c>
      <c r="E173" s="20" t="str">
        <f>'Compound Alert'!E18</f>
        <v>IBRD</v>
      </c>
      <c r="F173" s="217">
        <f ca="1">'Compound Alert'!F18</f>
        <v>13</v>
      </c>
      <c r="G173" s="22">
        <f ca="1">IF($B$8="Overall Alert",'Compound Alert'!G18,IF($B$8="Underlying Vulnerability",'Compound Alert'!J18,IF($B$8="Emerging Threat",'Compound Alert'!M18)))</f>
        <v>0</v>
      </c>
      <c r="H173" s="23">
        <f ca="1">IF($B$8="Overall Alert",'Compound Alert'!H18,IF($B$8="Underlying Vulnerability",'Compound Alert'!K18,IF($B$8="Emerging Threat",'Compound Alert'!N18)))</f>
        <v>0</v>
      </c>
      <c r="I173" s="50">
        <f ca="1">ROUNDDOWN(G173,0)</f>
        <v>0</v>
      </c>
      <c r="J173" s="25" t="str">
        <f ca="1">IF(
   $B$8="Overall Alert",IF(
      'Compound Alert'!R18 &gt;= 7, "HIGH",IF(
         'Compound Alert'!R18 &gt;= 5, "MED","LOW")), IF(
            $B$8="Underlying Vulnerability", IF(
               'Compound Alert'!Y18 &gt;= 10, "HIGH",IF(
                  'Compound Alert'!Y18 &gt;= 7, "MED","LOW")),IF(
                     $B$8="Emerging Threat", IF(
                        'Compound Alert'!AF18 &gt;= 10, "HIGH",IF(
                            'Compound Alert'!AF18 &gt;= 7, "MED","LOW")))))</f>
        <v>LOW</v>
      </c>
      <c r="K173" s="25" t="str">
        <f ca="1">IF(
   $B$8="Overall Alert",IF(
      'Compound Alert'!S18 &gt;= 7, "HIGH",IF(
         'Compound Alert'!S18 &gt;= 5, "MED","LOW")), IF(
            $B$8="Underlying Vulnerability", IF(
               'Compound Alert'!Z18 &gt;= 10, "HIGH",IF(
                  'Compound Alert'!Z18 &gt;= 7, "MED","LOW")),IF(
                     $B$8="Emerging Threat", IF(
                        'Compound Alert'!AG18 &gt;= 10, "HIGH",IF(
                            'Compound Alert'!AG18 &gt;= 7, "MED","LOW")))))</f>
        <v>LOW</v>
      </c>
      <c r="L173" s="25" t="str">
        <f ca="1">IF(
   $B$8="Overall Alert",IF(
      'Compound Alert'!T18 &gt;= 7, "HIGH",IF(
         'Compound Alert'!T18 &gt;= 5, "MED","LOW")), IF(
            $B$8="Underlying Vulnerability", IF(
               'Compound Alert'!AA18 &gt;= 10, "HIGH",IF(
                  'Compound Alert'!AA18 &gt;= 7, "MED","LOW")),IF(
                     $B$8="Emerging Threat", IF(
                        'Compound Alert'!AH18 &gt;= 10, "HIGH",IF(
                            'Compound Alert'!AH18 &gt;= 7, "MED","LOW")))))</f>
        <v>LOW</v>
      </c>
      <c r="M173" s="25" t="str">
        <f ca="1">IF(
   $B$8="Overall Alert",IF(
      'Compound Alert'!U18 &gt;= 7, "HIGH",IF(
         'Compound Alert'!U18 &gt;= 5, "MED","LOW")), IF(
            $B$8="Underlying Vulnerability", IF(
               'Compound Alert'!AB18 &gt;= 10, "HIGH",IF(
                  'Compound Alert'!AB18 &gt;= 7, "MED","LOW")),IF(
                     $B$8="Emerging Threat", IF(
                        'Compound Alert'!AI18 &gt;= 10, "HIGH",IF(
                            'Compound Alert'!AI18 &gt;= 7, "MED","LOW")))))</f>
        <v>LOW</v>
      </c>
      <c r="N173" s="25" t="str">
        <f ca="1">IF(
   $B$8="Overall Alert",IF(
      'Compound Alert'!V18 &gt;= 7, "HIGH",IF(
         'Compound Alert'!V18 &gt;= 5, "MED","LOW")), IF(
            $B$8="Underlying Vulnerability", IF(
               'Compound Alert'!AC18 &gt;= 10, "HIGH",IF(
                  'Compound Alert'!AC18 &gt;= 7, "MED","LOW")),IF(
                     $B$8="Emerging Threat", IF(
                        'Compound Alert'!AJ18 &gt;= 10, "HIGH",IF(
                            'Compound Alert'!AJ18 &gt;= 7, "MED","LOW")))))</f>
        <v>LOW</v>
      </c>
      <c r="O173" s="25" t="str">
        <f ca="1">IF(
   $B$8="Overall Alert",IF(
      'Compound Alert'!W18 &gt;= 7, "HIGH",IF(
         'Compound Alert'!W18 &gt;= 5, "MED","LOW")), IF(
            $B$8="Underlying Vulnerability", IF(
               'Compound Alert'!AD18 &gt;= 10, "HIGH",IF(
                  'Compound Alert'!AD18 &gt;= 7, "MED","LOW")),IF(
                     $B$8="Emerging Threat", IF(
                        'Compound Alert'!AK18 &gt;= 10, "HIGH",IF(
                            'Compound Alert'!AK18 &gt;= 7, "MED","LOW")))))</f>
        <v>LOW</v>
      </c>
      <c r="P173" s="25"/>
      <c r="Q173" s="26"/>
      <c r="R173" s="26"/>
      <c r="S173" s="21"/>
      <c r="T173" s="21"/>
      <c r="U173" s="21"/>
      <c r="V173" s="21"/>
      <c r="W173" s="21"/>
      <c r="X173" s="21"/>
      <c r="Y173" s="27"/>
      <c r="Z173" s="27"/>
      <c r="AA173" s="27"/>
      <c r="AB173" s="27"/>
      <c r="AC173" s="27"/>
      <c r="AD173" s="27"/>
      <c r="AE173" s="27"/>
      <c r="AF173" s="27"/>
      <c r="AJ173" s="21"/>
      <c r="AK173" s="21"/>
      <c r="AL173" s="21"/>
      <c r="AM173" s="21"/>
      <c r="AN173" s="21"/>
      <c r="AO173" s="21"/>
      <c r="AP173" s="21"/>
      <c r="AQ173" s="21"/>
      <c r="AR173" s="21"/>
      <c r="AS173" s="21"/>
      <c r="AT173" s="21"/>
      <c r="AU173" s="21"/>
      <c r="AV173" s="21"/>
      <c r="AW173" s="21"/>
      <c r="AX173" s="21"/>
    </row>
    <row r="174" spans="1:50" x14ac:dyDescent="0.2">
      <c r="A174" s="63">
        <v>133</v>
      </c>
      <c r="B174" s="20" t="str">
        <f>'Compound Alert'!B165</f>
        <v>Portugal</v>
      </c>
      <c r="C174" s="20" t="str">
        <f>'Compound Alert'!C165</f>
        <v>PRT</v>
      </c>
      <c r="D174" s="20" t="str">
        <f>'Compound Alert'!D165</f>
        <v>ECS           Europe &amp; Central Asia</v>
      </c>
      <c r="E174" s="20" t="str">
        <f>'Compound Alert'!E165</f>
        <v>NA</v>
      </c>
      <c r="F174" s="217">
        <f ca="1">'Compound Alert'!F165</f>
        <v>160</v>
      </c>
      <c r="G174" s="22">
        <f ca="1">IF($B$8="Overall Alert",'Compound Alert'!G165,IF($B$8="Underlying Vulnerability",'Compound Alert'!J165,IF($B$8="Emerging Threat",'Compound Alert'!M165)))</f>
        <v>0</v>
      </c>
      <c r="H174" s="23">
        <f ca="1">IF($B$8="Overall Alert",'Compound Alert'!H165,IF($B$8="Underlying Vulnerability",'Compound Alert'!K165,IF($B$8="Emerging Threat",'Compound Alert'!N165)))</f>
        <v>0</v>
      </c>
      <c r="I174" s="50">
        <f ca="1">ROUNDDOWN(G174,0)</f>
        <v>0</v>
      </c>
      <c r="J174" s="25" t="str">
        <f ca="1">IF(
   $B$8="Overall Alert",IF(
      'Compound Alert'!R165 &gt;= 7, "HIGH",IF(
         'Compound Alert'!R165 &gt;= 5, "MED","LOW")), IF(
            $B$8="Underlying Vulnerability", IF(
               'Compound Alert'!Y165 &gt;= 10, "HIGH",IF(
                  'Compound Alert'!Y165 &gt;= 7, "MED","LOW")),IF(
                     $B$8="Emerging Threat", IF(
                        'Compound Alert'!AF165 &gt;= 10, "HIGH",IF(
                            'Compound Alert'!AF165 &gt;= 7, "MED","LOW")))))</f>
        <v>LOW</v>
      </c>
      <c r="K174" s="25" t="str">
        <f ca="1">IF(
   $B$8="Overall Alert",IF(
      'Compound Alert'!S165 &gt;= 7, "HIGH",IF(
         'Compound Alert'!S165 &gt;= 5, "MED","LOW")), IF(
            $B$8="Underlying Vulnerability", IF(
               'Compound Alert'!Z165 &gt;= 10, "HIGH",IF(
                  'Compound Alert'!Z165 &gt;= 7, "MED","LOW")),IF(
                     $B$8="Emerging Threat", IF(
                        'Compound Alert'!AG165 &gt;= 10, "HIGH",IF(
                            'Compound Alert'!AG165 &gt;= 7, "MED","LOW")))))</f>
        <v>LOW</v>
      </c>
      <c r="L174" s="25" t="str">
        <f ca="1">IF(
   $B$8="Overall Alert",IF(
      'Compound Alert'!T165 &gt;= 7, "HIGH",IF(
         'Compound Alert'!T165 &gt;= 5, "MED","LOW")), IF(
            $B$8="Underlying Vulnerability", IF(
               'Compound Alert'!AA165 &gt;= 10, "HIGH",IF(
                  'Compound Alert'!AA165 &gt;= 7, "MED","LOW")),IF(
                     $B$8="Emerging Threat", IF(
                        'Compound Alert'!AH165 &gt;= 10, "HIGH",IF(
                            'Compound Alert'!AH165 &gt;= 7, "MED","LOW")))))</f>
        <v>LOW</v>
      </c>
      <c r="M174" s="25" t="str">
        <f ca="1">IF(
   $B$8="Overall Alert",IF(
      'Compound Alert'!U165 &gt;= 7, "HIGH",IF(
         'Compound Alert'!U165 &gt;= 5, "MED","LOW")), IF(
            $B$8="Underlying Vulnerability", IF(
               'Compound Alert'!AB165 &gt;= 10, "HIGH",IF(
                  'Compound Alert'!AB165 &gt;= 7, "MED","LOW")),IF(
                     $B$8="Emerging Threat", IF(
                        'Compound Alert'!AI165 &gt;= 10, "HIGH",IF(
                            'Compound Alert'!AI165 &gt;= 7, "MED","LOW")))))</f>
        <v>LOW</v>
      </c>
      <c r="N174" s="25" t="str">
        <f ca="1">IF(
   $B$8="Overall Alert",IF(
      'Compound Alert'!V165 &gt;= 7, "HIGH",IF(
         'Compound Alert'!V165 &gt;= 5, "MED","LOW")), IF(
            $B$8="Underlying Vulnerability", IF(
               'Compound Alert'!AC165 &gt;= 10, "HIGH",IF(
                  'Compound Alert'!AC165 &gt;= 7, "MED","LOW")),IF(
                     $B$8="Emerging Threat", IF(
                        'Compound Alert'!AJ165 &gt;= 10, "HIGH",IF(
                            'Compound Alert'!AJ165 &gt;= 7, "MED","LOW")))))</f>
        <v>LOW</v>
      </c>
      <c r="O174" s="25" t="str">
        <f ca="1">IF(
   $B$8="Overall Alert",IF(
      'Compound Alert'!W165 &gt;= 7, "HIGH",IF(
         'Compound Alert'!W165 &gt;= 5, "MED","LOW")), IF(
            $B$8="Underlying Vulnerability", IF(
               'Compound Alert'!AD165 &gt;= 10, "HIGH",IF(
                  'Compound Alert'!AD165 &gt;= 7, "MED","LOW")),IF(
                     $B$8="Emerging Threat", IF(
                        'Compound Alert'!AK165 &gt;= 10, "HIGH",IF(
                            'Compound Alert'!AK165 &gt;= 7, "MED","LOW")))))</f>
        <v>LOW</v>
      </c>
      <c r="P174" s="25"/>
      <c r="Q174" s="26"/>
      <c r="R174" s="26"/>
      <c r="S174" s="21"/>
      <c r="T174" s="21"/>
      <c r="U174" s="21"/>
      <c r="V174" s="21"/>
      <c r="W174" s="21"/>
      <c r="X174" s="21"/>
      <c r="Y174" s="27"/>
      <c r="Z174" s="27"/>
      <c r="AA174" s="27"/>
      <c r="AB174" s="27"/>
      <c r="AC174" s="27"/>
      <c r="AD174" s="27"/>
      <c r="AE174" s="27"/>
      <c r="AF174" s="27"/>
      <c r="AJ174" s="21"/>
      <c r="AK174" s="21"/>
      <c r="AL174" s="21"/>
      <c r="AM174" s="21"/>
      <c r="AN174" s="21"/>
      <c r="AO174" s="21"/>
      <c r="AP174" s="21"/>
      <c r="AQ174" s="21"/>
      <c r="AR174" s="21"/>
      <c r="AS174" s="21"/>
      <c r="AT174" s="21"/>
      <c r="AU174" s="21"/>
      <c r="AV174" s="21"/>
      <c r="AW174" s="21"/>
      <c r="AX174" s="21"/>
    </row>
    <row r="175" spans="1:50" x14ac:dyDescent="0.2">
      <c r="A175" s="63">
        <v>134</v>
      </c>
      <c r="B175" s="20" t="str">
        <f>'Compound Alert'!B218</f>
        <v>Samoa</v>
      </c>
      <c r="C175" s="20" t="str">
        <f>'Compound Alert'!C218</f>
        <v>WSM</v>
      </c>
      <c r="D175" s="20" t="str">
        <f>'Compound Alert'!D218</f>
        <v>EAS           East Asia &amp; Pacific</v>
      </c>
      <c r="E175" s="20" t="str">
        <f>'Compound Alert'!E218</f>
        <v>IDA</v>
      </c>
      <c r="F175" s="217">
        <f>'Compound Alert'!F218</f>
        <v>0</v>
      </c>
      <c r="G175" s="22">
        <f ca="1">IF($B$8="Overall Alert",'Compound Alert'!G218,IF($B$8="Underlying Vulnerability",'Compound Alert'!J218,IF($B$8="Emerging Threat",'Compound Alert'!M218)))</f>
        <v>0</v>
      </c>
      <c r="H175" s="23">
        <f ca="1">IF($B$8="Overall Alert",'Compound Alert'!H218,IF($B$8="Underlying Vulnerability",'Compound Alert'!K218,IF($B$8="Emerging Threat",'Compound Alert'!N218)))</f>
        <v>0</v>
      </c>
      <c r="I175" s="50">
        <f ca="1">ROUNDDOWN(G175,0)</f>
        <v>0</v>
      </c>
      <c r="J175" s="25" t="str">
        <f ca="1">IF(
   $B$8="Overall Alert",IF(
      'Compound Alert'!R218 &gt;= 7, "HIGH",IF(
         'Compound Alert'!R218 &gt;= 5, "MED","LOW")), IF(
            $B$8="Underlying Vulnerability", IF(
               'Compound Alert'!Y218 &gt;= 10, "HIGH",IF(
                  'Compound Alert'!Y218 &gt;= 7, "MED","LOW")),IF(
                     $B$8="Emerging Threat", IF(
                        'Compound Alert'!AF218 &gt;= 10, "HIGH",IF(
                            'Compound Alert'!AF218 &gt;= 7, "MED","LOW")))))</f>
        <v>LOW</v>
      </c>
      <c r="K175" s="25" t="str">
        <f ca="1">IF(
   $B$8="Overall Alert",IF(
      'Compound Alert'!S218 &gt;= 7, "HIGH",IF(
         'Compound Alert'!S218 &gt;= 5, "MED","LOW")), IF(
            $B$8="Underlying Vulnerability", IF(
               'Compound Alert'!Z218 &gt;= 10, "HIGH",IF(
                  'Compound Alert'!Z218 &gt;= 7, "MED","LOW")),IF(
                     $B$8="Emerging Threat", IF(
                        'Compound Alert'!AG218 &gt;= 10, "HIGH",IF(
                            'Compound Alert'!AG218 &gt;= 7, "MED","LOW")))))</f>
        <v>LOW</v>
      </c>
      <c r="L175" s="25" t="e">
        <f ca="1">IF(
   $B$8="Overall Alert",IF(
      'Compound Alert'!T218 &gt;= 7, "HIGH",IF(
         'Compound Alert'!T218 &gt;= 5, "MED","LOW")), IF(
            $B$8="Underlying Vulnerability", IF(
               'Compound Alert'!AA218 &gt;= 10, "HIGH",IF(
                  'Compound Alert'!AA218 &gt;= 7, "MED","LOW")),IF(
                     $B$8="Emerging Threat", IF(
                        'Compound Alert'!AH218 &gt;= 10, "HIGH",IF(
                            'Compound Alert'!AH218 &gt;= 7, "MED","LOW")))))</f>
        <v>#N/A</v>
      </c>
      <c r="M175" s="25" t="str">
        <f ca="1">IF(
   $B$8="Overall Alert",IF(
      'Compound Alert'!U218 &gt;= 7, "HIGH",IF(
         'Compound Alert'!U218 &gt;= 5, "MED","LOW")), IF(
            $B$8="Underlying Vulnerability", IF(
               'Compound Alert'!AB218 &gt;= 10, "HIGH",IF(
                  'Compound Alert'!AB218 &gt;= 7, "MED","LOW")),IF(
                     $B$8="Emerging Threat", IF(
                        'Compound Alert'!AI218 &gt;= 10, "HIGH",IF(
                            'Compound Alert'!AI218 &gt;= 7, "MED","LOW")))))</f>
        <v>LOW</v>
      </c>
      <c r="N175" s="25" t="str">
        <f ca="1">IF(
   $B$8="Overall Alert",IF(
      'Compound Alert'!V218 &gt;= 7, "HIGH",IF(
         'Compound Alert'!V218 &gt;= 5, "MED","LOW")), IF(
            $B$8="Underlying Vulnerability", IF(
               'Compound Alert'!AC218 &gt;= 10, "HIGH",IF(
                  'Compound Alert'!AC218 &gt;= 7, "MED","LOW")),IF(
                     $B$8="Emerging Threat", IF(
                        'Compound Alert'!AJ218 &gt;= 10, "HIGH",IF(
                            'Compound Alert'!AJ218 &gt;= 7, "MED","LOW")))))</f>
        <v>LOW</v>
      </c>
      <c r="O175" s="25" t="str">
        <f ca="1">IF(
   $B$8="Overall Alert",IF(
      'Compound Alert'!W218 &gt;= 7, "HIGH",IF(
         'Compound Alert'!W218 &gt;= 5, "MED","LOW")), IF(
            $B$8="Underlying Vulnerability", IF(
               'Compound Alert'!AD218 &gt;= 10, "HIGH",IF(
                  'Compound Alert'!AD218 &gt;= 7, "MED","LOW")),IF(
                     $B$8="Emerging Threat", IF(
                        'Compound Alert'!AK218 &gt;= 10, "HIGH",IF(
                            'Compound Alert'!AK218 &gt;= 7, "MED","LOW")))))</f>
        <v>LOW</v>
      </c>
      <c r="P175" s="25"/>
      <c r="Q175" s="26"/>
      <c r="R175" s="26"/>
      <c r="S175" s="21"/>
      <c r="T175" s="21"/>
      <c r="U175" s="21"/>
      <c r="V175" s="21"/>
      <c r="W175" s="21"/>
      <c r="X175" s="21"/>
      <c r="Y175" s="27"/>
      <c r="Z175" s="27"/>
      <c r="AA175" s="27"/>
      <c r="AB175" s="27"/>
      <c r="AC175" s="27"/>
      <c r="AD175" s="27"/>
      <c r="AE175" s="27"/>
      <c r="AF175" s="27"/>
      <c r="AJ175" s="21"/>
      <c r="AK175" s="21"/>
      <c r="AL175" s="21"/>
      <c r="AM175" s="21"/>
      <c r="AN175" s="21"/>
      <c r="AO175" s="21"/>
      <c r="AP175" s="21"/>
      <c r="AQ175" s="21"/>
      <c r="AR175" s="21"/>
      <c r="AS175" s="21"/>
      <c r="AT175" s="21"/>
      <c r="AU175" s="21"/>
      <c r="AV175" s="21"/>
      <c r="AW175" s="21"/>
      <c r="AX175" s="21"/>
    </row>
    <row r="176" spans="1:50" x14ac:dyDescent="0.2">
      <c r="A176" s="63">
        <v>135</v>
      </c>
      <c r="B176" s="20" t="str">
        <f>'Compound Alert'!B15</f>
        <v>Antigua and Barbuda</v>
      </c>
      <c r="C176" s="20" t="str">
        <f>'Compound Alert'!C15</f>
        <v>ATG</v>
      </c>
      <c r="D176" s="20" t="str">
        <f>'Compound Alert'!D15</f>
        <v>LCN           Latin America &amp; Caribbean</v>
      </c>
      <c r="E176" s="20" t="str">
        <f>'Compound Alert'!E15</f>
        <v>IBRD</v>
      </c>
      <c r="F176" s="217">
        <f ca="1">'Compound Alert'!F15</f>
        <v>10</v>
      </c>
      <c r="G176" s="22">
        <f ca="1">IF($B$8="Overall Alert",'Compound Alert'!G15,IF($B$8="Underlying Vulnerability",'Compound Alert'!J15,IF($B$8="Emerging Threat",'Compound Alert'!M15)))</f>
        <v>0</v>
      </c>
      <c r="H176" s="23">
        <f ca="1">IF($B$8="Overall Alert",'Compound Alert'!H15,IF($B$8="Underlying Vulnerability",'Compound Alert'!K15,IF($B$8="Emerging Threat",'Compound Alert'!N15)))</f>
        <v>0</v>
      </c>
      <c r="I176" s="50">
        <f ca="1">ROUNDDOWN(G176,0)</f>
        <v>0</v>
      </c>
      <c r="J176" s="25" t="str">
        <f ca="1">IF(
   $B$8="Overall Alert",IF(
      'Compound Alert'!R15 &gt;= 7, "HIGH",IF(
         'Compound Alert'!R15 &gt;= 5, "MED","LOW")), IF(
            $B$8="Underlying Vulnerability", IF(
               'Compound Alert'!Y15 &gt;= 10, "HIGH",IF(
                  'Compound Alert'!Y15 &gt;= 7, "MED","LOW")),IF(
                     $B$8="Emerging Threat", IF(
                        'Compound Alert'!AF15 &gt;= 10, "HIGH",IF(
                            'Compound Alert'!AF15 &gt;= 7, "MED","LOW")))))</f>
        <v>LOW</v>
      </c>
      <c r="K176" s="25" t="e">
        <f ca="1">IF(
   $B$8="Overall Alert",IF(
      'Compound Alert'!S15 &gt;= 7, "HIGH",IF(
         'Compound Alert'!S15 &gt;= 5, "MED","LOW")), IF(
            $B$8="Underlying Vulnerability", IF(
               'Compound Alert'!Z15 &gt;= 10, "HIGH",IF(
                  'Compound Alert'!Z15 &gt;= 7, "MED","LOW")),IF(
                     $B$8="Emerging Threat", IF(
                        'Compound Alert'!AG15 &gt;= 10, "HIGH",IF(
                            'Compound Alert'!AG15 &gt;= 7, "MED","LOW")))))</f>
        <v>#N/A</v>
      </c>
      <c r="L176" s="25" t="e">
        <f ca="1">IF(
   $B$8="Overall Alert",IF(
      'Compound Alert'!T15 &gt;= 7, "HIGH",IF(
         'Compound Alert'!T15 &gt;= 5, "MED","LOW")), IF(
            $B$8="Underlying Vulnerability", IF(
               'Compound Alert'!AA15 &gt;= 10, "HIGH",IF(
                  'Compound Alert'!AA15 &gt;= 7, "MED","LOW")),IF(
                     $B$8="Emerging Threat", IF(
                        'Compound Alert'!AH15 &gt;= 10, "HIGH",IF(
                            'Compound Alert'!AH15 &gt;= 7, "MED","LOW")))))</f>
        <v>#N/A</v>
      </c>
      <c r="M176" s="25" t="str">
        <f ca="1">IF(
   $B$8="Overall Alert",IF(
      'Compound Alert'!U15 &gt;= 7, "HIGH",IF(
         'Compound Alert'!U15 &gt;= 5, "MED","LOW")), IF(
            $B$8="Underlying Vulnerability", IF(
               'Compound Alert'!AB15 &gt;= 10, "HIGH",IF(
                  'Compound Alert'!AB15 &gt;= 7, "MED","LOW")),IF(
                     $B$8="Emerging Threat", IF(
                        'Compound Alert'!AI15 &gt;= 10, "HIGH",IF(
                            'Compound Alert'!AI15 &gt;= 7, "MED","LOW")))))</f>
        <v>LOW</v>
      </c>
      <c r="N176" s="25" t="str">
        <f ca="1">IF(
   $B$8="Overall Alert",IF(
      'Compound Alert'!V15 &gt;= 7, "HIGH",IF(
         'Compound Alert'!V15 &gt;= 5, "MED","LOW")), IF(
            $B$8="Underlying Vulnerability", IF(
               'Compound Alert'!AC15 &gt;= 10, "HIGH",IF(
                  'Compound Alert'!AC15 &gt;= 7, "MED","LOW")),IF(
                     $B$8="Emerging Threat", IF(
                        'Compound Alert'!AJ15 &gt;= 10, "HIGH",IF(
                            'Compound Alert'!AJ15 &gt;= 7, "MED","LOW")))))</f>
        <v>LOW</v>
      </c>
      <c r="O176" s="25" t="str">
        <f ca="1">IF(
   $B$8="Overall Alert",IF(
      'Compound Alert'!W15 &gt;= 7, "HIGH",IF(
         'Compound Alert'!W15 &gt;= 5, "MED","LOW")), IF(
            $B$8="Underlying Vulnerability", IF(
               'Compound Alert'!AD15 &gt;= 10, "HIGH",IF(
                  'Compound Alert'!AD15 &gt;= 7, "MED","LOW")),IF(
                     $B$8="Emerging Threat", IF(
                        'Compound Alert'!AK15 &gt;= 10, "HIGH",IF(
                            'Compound Alert'!AK15 &gt;= 7, "MED","LOW")))))</f>
        <v>LOW</v>
      </c>
      <c r="P176" s="25"/>
      <c r="Q176" s="26"/>
      <c r="R176" s="26"/>
      <c r="S176" s="21"/>
      <c r="T176" s="21"/>
      <c r="U176" s="21"/>
      <c r="V176" s="21"/>
      <c r="W176" s="21"/>
      <c r="X176" s="21"/>
      <c r="Y176" s="27"/>
      <c r="Z176" s="27"/>
      <c r="AA176" s="27"/>
      <c r="AB176" s="27"/>
      <c r="AC176" s="27"/>
      <c r="AD176" s="27"/>
      <c r="AE176" s="27"/>
      <c r="AF176" s="27"/>
      <c r="AJ176" s="21"/>
      <c r="AK176" s="21"/>
      <c r="AL176" s="21"/>
      <c r="AM176" s="21"/>
      <c r="AN176" s="21"/>
      <c r="AO176" s="21"/>
      <c r="AP176" s="21"/>
      <c r="AQ176" s="21"/>
      <c r="AR176" s="21"/>
      <c r="AS176" s="21"/>
      <c r="AT176" s="21"/>
      <c r="AU176" s="21"/>
      <c r="AV176" s="21"/>
      <c r="AW176" s="21"/>
      <c r="AX176" s="21"/>
    </row>
    <row r="177" spans="1:50" x14ac:dyDescent="0.2">
      <c r="A177" s="63">
        <v>136</v>
      </c>
      <c r="B177" s="20" t="str">
        <f>'Compound Alert'!B110</f>
        <v>St. Kitts and Nevis</v>
      </c>
      <c r="C177" s="20" t="str">
        <f>'Compound Alert'!C110</f>
        <v>KNA</v>
      </c>
      <c r="D177" s="20" t="str">
        <f>'Compound Alert'!D110</f>
        <v>LCN           Latin America &amp; Caribbean</v>
      </c>
      <c r="E177" s="20" t="str">
        <f>'Compound Alert'!E110</f>
        <v>IBRD</v>
      </c>
      <c r="F177" s="217">
        <f ca="1">'Compound Alert'!F110</f>
        <v>105</v>
      </c>
      <c r="G177" s="22">
        <f ca="1">IF($B$8="Overall Alert",'Compound Alert'!G110,IF($B$8="Underlying Vulnerability",'Compound Alert'!J110,IF($B$8="Emerging Threat",'Compound Alert'!M110)))</f>
        <v>0</v>
      </c>
      <c r="H177" s="23">
        <f ca="1">IF($B$8="Overall Alert",'Compound Alert'!H110,IF($B$8="Underlying Vulnerability",'Compound Alert'!K110,IF($B$8="Emerging Threat",'Compound Alert'!N110)))</f>
        <v>0</v>
      </c>
      <c r="I177" s="50">
        <f ca="1">ROUNDDOWN(G177,0)</f>
        <v>0</v>
      </c>
      <c r="J177" s="25" t="str">
        <f ca="1">IF(
   $B$8="Overall Alert",IF(
      'Compound Alert'!R110 &gt;= 7, "HIGH",IF(
         'Compound Alert'!R110 &gt;= 5, "MED","LOW")), IF(
            $B$8="Underlying Vulnerability", IF(
               'Compound Alert'!Y110 &gt;= 10, "HIGH",IF(
                  'Compound Alert'!Y110 &gt;= 7, "MED","LOW")),IF(
                     $B$8="Emerging Threat", IF(
                        'Compound Alert'!AF110 &gt;= 10, "HIGH",IF(
                            'Compound Alert'!AF110 &gt;= 7, "MED","LOW")))))</f>
        <v>LOW</v>
      </c>
      <c r="K177" s="25" t="str">
        <f ca="1">IF(
   $B$8="Overall Alert",IF(
      'Compound Alert'!S110 &gt;= 7, "HIGH",IF(
         'Compound Alert'!S110 &gt;= 5, "MED","LOW")), IF(
            $B$8="Underlying Vulnerability", IF(
               'Compound Alert'!Z110 &gt;= 10, "HIGH",IF(
                  'Compound Alert'!Z110 &gt;= 7, "MED","LOW")),IF(
                     $B$8="Emerging Threat", IF(
                        'Compound Alert'!AG110 &gt;= 10, "HIGH",IF(
                            'Compound Alert'!AG110 &gt;= 7, "MED","LOW")))))</f>
        <v>LOW</v>
      </c>
      <c r="L177" s="25" t="e">
        <f ca="1">IF(
   $B$8="Overall Alert",IF(
      'Compound Alert'!T110 &gt;= 7, "HIGH",IF(
         'Compound Alert'!T110 &gt;= 5, "MED","LOW")), IF(
            $B$8="Underlying Vulnerability", IF(
               'Compound Alert'!AA110 &gt;= 10, "HIGH",IF(
                  'Compound Alert'!AA110 &gt;= 7, "MED","LOW")),IF(
                     $B$8="Emerging Threat", IF(
                        'Compound Alert'!AH110 &gt;= 10, "HIGH",IF(
                            'Compound Alert'!AH110 &gt;= 7, "MED","LOW")))))</f>
        <v>#N/A</v>
      </c>
      <c r="M177" s="25" t="str">
        <f ca="1">IF(
   $B$8="Overall Alert",IF(
      'Compound Alert'!U110 &gt;= 7, "HIGH",IF(
         'Compound Alert'!U110 &gt;= 5, "MED","LOW")), IF(
            $B$8="Underlying Vulnerability", IF(
               'Compound Alert'!AB110 &gt;= 10, "HIGH",IF(
                  'Compound Alert'!AB110 &gt;= 7, "MED","LOW")),IF(
                     $B$8="Emerging Threat", IF(
                        'Compound Alert'!AI110 &gt;= 10, "HIGH",IF(
                            'Compound Alert'!AI110 &gt;= 7, "MED","LOW")))))</f>
        <v>LOW</v>
      </c>
      <c r="N177" s="25" t="str">
        <f ca="1">IF(
   $B$8="Overall Alert",IF(
      'Compound Alert'!V110 &gt;= 7, "HIGH",IF(
         'Compound Alert'!V110 &gt;= 5, "MED","LOW")), IF(
            $B$8="Underlying Vulnerability", IF(
               'Compound Alert'!AC110 &gt;= 10, "HIGH",IF(
                  'Compound Alert'!AC110 &gt;= 7, "MED","LOW")),IF(
                     $B$8="Emerging Threat", IF(
                        'Compound Alert'!AJ110 &gt;= 10, "HIGH",IF(
                            'Compound Alert'!AJ110 &gt;= 7, "MED","LOW")))))</f>
        <v>LOW</v>
      </c>
      <c r="O177" s="25" t="str">
        <f ca="1">IF(
   $B$8="Overall Alert",IF(
      'Compound Alert'!W110 &gt;= 7, "HIGH",IF(
         'Compound Alert'!W110 &gt;= 5, "MED","LOW")), IF(
            $B$8="Underlying Vulnerability", IF(
               'Compound Alert'!AD110 &gt;= 10, "HIGH",IF(
                  'Compound Alert'!AD110 &gt;= 7, "MED","LOW")),IF(
                     $B$8="Emerging Threat", IF(
                        'Compound Alert'!AK110 &gt;= 10, "HIGH",IF(
                            'Compound Alert'!AK110 &gt;= 7, "MED","LOW")))))</f>
        <v>LOW</v>
      </c>
      <c r="P177" s="25"/>
      <c r="Q177" s="26"/>
      <c r="R177" s="26"/>
      <c r="S177" s="21"/>
      <c r="T177" s="21"/>
      <c r="U177" s="21"/>
      <c r="V177" s="21"/>
      <c r="W177" s="21"/>
      <c r="X177" s="21"/>
      <c r="Y177" s="27"/>
      <c r="Z177" s="27"/>
      <c r="AA177" s="27"/>
      <c r="AB177" s="27"/>
      <c r="AC177" s="27"/>
      <c r="AD177" s="27"/>
      <c r="AE177" s="27"/>
      <c r="AF177" s="27"/>
      <c r="AJ177" s="21"/>
      <c r="AK177" s="21"/>
      <c r="AL177" s="21"/>
      <c r="AM177" s="21"/>
      <c r="AN177" s="21"/>
      <c r="AO177" s="21"/>
      <c r="AP177" s="21"/>
      <c r="AQ177" s="21"/>
      <c r="AR177" s="21"/>
      <c r="AS177" s="21"/>
      <c r="AT177" s="21"/>
      <c r="AU177" s="21"/>
      <c r="AV177" s="21"/>
      <c r="AW177" s="21"/>
      <c r="AX177" s="21"/>
    </row>
    <row r="178" spans="1:50" x14ac:dyDescent="0.2">
      <c r="A178" s="63">
        <v>137</v>
      </c>
      <c r="B178" s="20" t="str">
        <f>'Compound Alert'!B151</f>
        <v>Norway</v>
      </c>
      <c r="C178" s="20" t="str">
        <f>'Compound Alert'!C151</f>
        <v>NOR</v>
      </c>
      <c r="D178" s="20" t="str">
        <f>'Compound Alert'!D151</f>
        <v>ECS           Europe &amp; Central Asia</v>
      </c>
      <c r="E178" s="20" t="str">
        <f>'Compound Alert'!E151</f>
        <v>NA</v>
      </c>
      <c r="F178" s="217">
        <f ca="1">'Compound Alert'!F151</f>
        <v>146</v>
      </c>
      <c r="G178" s="22">
        <f ca="1">IF($B$8="Overall Alert",'Compound Alert'!G151,IF($B$8="Underlying Vulnerability",'Compound Alert'!J151,IF($B$8="Emerging Threat",'Compound Alert'!M151)))</f>
        <v>0</v>
      </c>
      <c r="H178" s="23">
        <f ca="1">IF($B$8="Overall Alert",'Compound Alert'!H151,IF($B$8="Underlying Vulnerability",'Compound Alert'!K151,IF($B$8="Emerging Threat",'Compound Alert'!N151)))</f>
        <v>0</v>
      </c>
      <c r="I178" s="50">
        <f ca="1">ROUNDDOWN(G178,0)</f>
        <v>0</v>
      </c>
      <c r="J178" s="25" t="str">
        <f ca="1">IF(
   $B$8="Overall Alert",IF(
      'Compound Alert'!R151 &gt;= 7, "HIGH",IF(
         'Compound Alert'!R151 &gt;= 5, "MED","LOW")), IF(
            $B$8="Underlying Vulnerability", IF(
               'Compound Alert'!Y151 &gt;= 10, "HIGH",IF(
                  'Compound Alert'!Y151 &gt;= 7, "MED","LOW")),IF(
                     $B$8="Emerging Threat", IF(
                        'Compound Alert'!AF151 &gt;= 10, "HIGH",IF(
                            'Compound Alert'!AF151 &gt;= 7, "MED","LOW")))))</f>
        <v>LOW</v>
      </c>
      <c r="K178" s="25" t="str">
        <f ca="1">IF(
   $B$8="Overall Alert",IF(
      'Compound Alert'!S151 &gt;= 7, "HIGH",IF(
         'Compound Alert'!S151 &gt;= 5, "MED","LOW")), IF(
            $B$8="Underlying Vulnerability", IF(
               'Compound Alert'!Z151 &gt;= 10, "HIGH",IF(
                  'Compound Alert'!Z151 &gt;= 7, "MED","LOW")),IF(
                     $B$8="Emerging Threat", IF(
                        'Compound Alert'!AG151 &gt;= 10, "HIGH",IF(
                            'Compound Alert'!AG151 &gt;= 7, "MED","LOW")))))</f>
        <v>LOW</v>
      </c>
      <c r="L178" s="25" t="str">
        <f ca="1">IF(
   $B$8="Overall Alert",IF(
      'Compound Alert'!T151 &gt;= 7, "HIGH",IF(
         'Compound Alert'!T151 &gt;= 5, "MED","LOW")), IF(
            $B$8="Underlying Vulnerability", IF(
               'Compound Alert'!AA151 &gt;= 10, "HIGH",IF(
                  'Compound Alert'!AA151 &gt;= 7, "MED","LOW")),IF(
                     $B$8="Emerging Threat", IF(
                        'Compound Alert'!AH151 &gt;= 10, "HIGH",IF(
                            'Compound Alert'!AH151 &gt;= 7, "MED","LOW")))))</f>
        <v>LOW</v>
      </c>
      <c r="M178" s="25" t="str">
        <f ca="1">IF(
   $B$8="Overall Alert",IF(
      'Compound Alert'!U151 &gt;= 7, "HIGH",IF(
         'Compound Alert'!U151 &gt;= 5, "MED","LOW")), IF(
            $B$8="Underlying Vulnerability", IF(
               'Compound Alert'!AB151 &gt;= 10, "HIGH",IF(
                  'Compound Alert'!AB151 &gt;= 7, "MED","LOW")),IF(
                     $B$8="Emerging Threat", IF(
                        'Compound Alert'!AI151 &gt;= 10, "HIGH",IF(
                            'Compound Alert'!AI151 &gt;= 7, "MED","LOW")))))</f>
        <v>LOW</v>
      </c>
      <c r="N178" s="25" t="str">
        <f ca="1">IF(
   $B$8="Overall Alert",IF(
      'Compound Alert'!V151 &gt;= 7, "HIGH",IF(
         'Compound Alert'!V151 &gt;= 5, "MED","LOW")), IF(
            $B$8="Underlying Vulnerability", IF(
               'Compound Alert'!AC151 &gt;= 10, "HIGH",IF(
                  'Compound Alert'!AC151 &gt;= 7, "MED","LOW")),IF(
                     $B$8="Emerging Threat", IF(
                        'Compound Alert'!AJ151 &gt;= 10, "HIGH",IF(
                            'Compound Alert'!AJ151 &gt;= 7, "MED","LOW")))))</f>
        <v>LOW</v>
      </c>
      <c r="O178" s="25" t="str">
        <f ca="1">IF(
   $B$8="Overall Alert",IF(
      'Compound Alert'!W151 &gt;= 7, "HIGH",IF(
         'Compound Alert'!W151 &gt;= 5, "MED","LOW")), IF(
            $B$8="Underlying Vulnerability", IF(
               'Compound Alert'!AD151 &gt;= 10, "HIGH",IF(
                  'Compound Alert'!AD151 &gt;= 7, "MED","LOW")),IF(
                     $B$8="Emerging Threat", IF(
                        'Compound Alert'!AK151 &gt;= 10, "HIGH",IF(
                            'Compound Alert'!AK151 &gt;= 7, "MED","LOW")))))</f>
        <v>LOW</v>
      </c>
      <c r="P178" s="25"/>
      <c r="Q178" s="26"/>
      <c r="R178" s="26"/>
      <c r="S178" s="21"/>
      <c r="T178" s="21"/>
      <c r="U178" s="21"/>
      <c r="V178" s="21"/>
      <c r="W178" s="21"/>
      <c r="X178" s="21"/>
      <c r="Y178" s="27"/>
      <c r="Z178" s="27"/>
      <c r="AA178" s="27"/>
      <c r="AB178" s="27"/>
      <c r="AC178" s="27"/>
      <c r="AD178" s="27"/>
      <c r="AE178" s="27"/>
      <c r="AF178" s="27"/>
      <c r="AJ178" s="21"/>
      <c r="AK178" s="21"/>
      <c r="AL178" s="21"/>
      <c r="AM178" s="21"/>
      <c r="AN178" s="21"/>
      <c r="AO178" s="21"/>
      <c r="AP178" s="21"/>
      <c r="AQ178" s="21"/>
      <c r="AR178" s="21"/>
      <c r="AS178" s="21"/>
      <c r="AT178" s="21"/>
      <c r="AU178" s="21"/>
      <c r="AV178" s="21"/>
      <c r="AW178" s="21"/>
      <c r="AX178" s="21"/>
    </row>
    <row r="179" spans="1:50" x14ac:dyDescent="0.2">
      <c r="A179" s="63">
        <v>138</v>
      </c>
      <c r="B179" s="20" t="str">
        <f>'Compound Alert'!B36</f>
        <v>Botswana</v>
      </c>
      <c r="C179" s="20" t="str">
        <f>'Compound Alert'!C36</f>
        <v>BWA</v>
      </c>
      <c r="D179" s="20" t="str">
        <f>'Compound Alert'!D36</f>
        <v>SSF           Sub-Saharan Africa</v>
      </c>
      <c r="E179" s="20" t="str">
        <f>'Compound Alert'!E36</f>
        <v>IBRD</v>
      </c>
      <c r="F179" s="217">
        <f ca="1">'Compound Alert'!F36</f>
        <v>31</v>
      </c>
      <c r="G179" s="22">
        <f ca="1">IF($B$8="Overall Alert",'Compound Alert'!G36,IF($B$8="Underlying Vulnerability",'Compound Alert'!J36,IF($B$8="Emerging Threat",'Compound Alert'!M36)))</f>
        <v>0</v>
      </c>
      <c r="H179" s="23">
        <f ca="1">IF($B$8="Overall Alert",'Compound Alert'!H36,IF($B$8="Underlying Vulnerability",'Compound Alert'!K36,IF($B$8="Emerging Threat",'Compound Alert'!N36)))</f>
        <v>0</v>
      </c>
      <c r="I179" s="50">
        <f ca="1">ROUNDDOWN(G179,0)</f>
        <v>0</v>
      </c>
      <c r="J179" s="25" t="str">
        <f ca="1">IF(
   $B$8="Overall Alert",IF(
      'Compound Alert'!R36 &gt;= 7, "HIGH",IF(
         'Compound Alert'!R36 &gt;= 5, "MED","LOW")), IF(
            $B$8="Underlying Vulnerability", IF(
               'Compound Alert'!Y36 &gt;= 10, "HIGH",IF(
                  'Compound Alert'!Y36 &gt;= 7, "MED","LOW")),IF(
                     $B$8="Emerging Threat", IF(
                        'Compound Alert'!AF36 &gt;= 10, "HIGH",IF(
                            'Compound Alert'!AF36 &gt;= 7, "MED","LOW")))))</f>
        <v>LOW</v>
      </c>
      <c r="K179" s="25" t="str">
        <f ca="1">IF(
   $B$8="Overall Alert",IF(
      'Compound Alert'!S36 &gt;= 7, "HIGH",IF(
         'Compound Alert'!S36 &gt;= 5, "MED","LOW")), IF(
            $B$8="Underlying Vulnerability", IF(
               'Compound Alert'!Z36 &gt;= 10, "HIGH",IF(
                  'Compound Alert'!Z36 &gt;= 7, "MED","LOW")),IF(
                     $B$8="Emerging Threat", IF(
                        'Compound Alert'!AG36 &gt;= 10, "HIGH",IF(
                            'Compound Alert'!AG36 &gt;= 7, "MED","LOW")))))</f>
        <v>LOW</v>
      </c>
      <c r="L179" s="25" t="str">
        <f ca="1">IF(
   $B$8="Overall Alert",IF(
      'Compound Alert'!T36 &gt;= 7, "HIGH",IF(
         'Compound Alert'!T36 &gt;= 5, "MED","LOW")), IF(
            $B$8="Underlying Vulnerability", IF(
               'Compound Alert'!AA36 &gt;= 10, "HIGH",IF(
                  'Compound Alert'!AA36 &gt;= 7, "MED","LOW")),IF(
                     $B$8="Emerging Threat", IF(
                        'Compound Alert'!AH36 &gt;= 10, "HIGH",IF(
                            'Compound Alert'!AH36 &gt;= 7, "MED","LOW")))))</f>
        <v>LOW</v>
      </c>
      <c r="M179" s="25" t="str">
        <f ca="1">IF(
   $B$8="Overall Alert",IF(
      'Compound Alert'!U36 &gt;= 7, "HIGH",IF(
         'Compound Alert'!U36 &gt;= 5, "MED","LOW")), IF(
            $B$8="Underlying Vulnerability", IF(
               'Compound Alert'!AB36 &gt;= 10, "HIGH",IF(
                  'Compound Alert'!AB36 &gt;= 7, "MED","LOW")),IF(
                     $B$8="Emerging Threat", IF(
                        'Compound Alert'!AI36 &gt;= 10, "HIGH",IF(
                            'Compound Alert'!AI36 &gt;= 7, "MED","LOW")))))</f>
        <v>LOW</v>
      </c>
      <c r="N179" s="25" t="str">
        <f ca="1">IF(
   $B$8="Overall Alert",IF(
      'Compound Alert'!V36 &gt;= 7, "HIGH",IF(
         'Compound Alert'!V36 &gt;= 5, "MED","LOW")), IF(
            $B$8="Underlying Vulnerability", IF(
               'Compound Alert'!AC36 &gt;= 10, "HIGH",IF(
                  'Compound Alert'!AC36 &gt;= 7, "MED","LOW")),IF(
                     $B$8="Emerging Threat", IF(
                        'Compound Alert'!AJ36 &gt;= 10, "HIGH",IF(
                            'Compound Alert'!AJ36 &gt;= 7, "MED","LOW")))))</f>
        <v>LOW</v>
      </c>
      <c r="O179" s="25" t="str">
        <f ca="1">IF(
   $B$8="Overall Alert",IF(
      'Compound Alert'!W36 &gt;= 7, "HIGH",IF(
         'Compound Alert'!W36 &gt;= 5, "MED","LOW")), IF(
            $B$8="Underlying Vulnerability", IF(
               'Compound Alert'!AD36 &gt;= 10, "HIGH",IF(
                  'Compound Alert'!AD36 &gt;= 7, "MED","LOW")),IF(
                     $B$8="Emerging Threat", IF(
                        'Compound Alert'!AK36 &gt;= 10, "HIGH",IF(
                            'Compound Alert'!AK36 &gt;= 7, "MED","LOW")))))</f>
        <v>LOW</v>
      </c>
      <c r="P179" s="25"/>
      <c r="Q179" s="26"/>
      <c r="R179" s="26"/>
      <c r="S179" s="21"/>
      <c r="T179" s="21"/>
      <c r="U179" s="21"/>
      <c r="V179" s="21"/>
      <c r="W179" s="21"/>
      <c r="X179" s="21"/>
      <c r="Y179" s="27"/>
      <c r="Z179" s="27"/>
      <c r="AA179" s="27"/>
      <c r="AB179" s="27"/>
      <c r="AC179" s="27"/>
      <c r="AD179" s="27"/>
      <c r="AE179" s="27"/>
      <c r="AF179" s="27"/>
      <c r="AJ179" s="21"/>
      <c r="AK179" s="21"/>
      <c r="AL179" s="21"/>
      <c r="AM179" s="21"/>
      <c r="AN179" s="21"/>
      <c r="AO179" s="21"/>
      <c r="AP179" s="21"/>
      <c r="AQ179" s="21"/>
      <c r="AR179" s="21"/>
      <c r="AS179" s="21"/>
      <c r="AT179" s="21"/>
      <c r="AU179" s="21"/>
      <c r="AV179" s="21"/>
      <c r="AW179" s="21"/>
      <c r="AX179" s="21"/>
    </row>
    <row r="180" spans="1:50" x14ac:dyDescent="0.2">
      <c r="A180" s="63">
        <v>139</v>
      </c>
      <c r="B180" s="20" t="str">
        <f>'Compound Alert'!B82</f>
        <v>Greece</v>
      </c>
      <c r="C180" s="20" t="str">
        <f>'Compound Alert'!C82</f>
        <v>GRC</v>
      </c>
      <c r="D180" s="20" t="str">
        <f>'Compound Alert'!D82</f>
        <v>ECS           Europe &amp; Central Asia</v>
      </c>
      <c r="E180" s="20" t="str">
        <f>'Compound Alert'!E82</f>
        <v>NA</v>
      </c>
      <c r="F180" s="217">
        <f ca="1">'Compound Alert'!F82</f>
        <v>77</v>
      </c>
      <c r="G180" s="22">
        <f ca="1">IF($B$8="Overall Alert",'Compound Alert'!G82,IF($B$8="Underlying Vulnerability",'Compound Alert'!J82,IF($B$8="Emerging Threat",'Compound Alert'!M82)))</f>
        <v>0</v>
      </c>
      <c r="H180" s="23">
        <f ca="1">IF($B$8="Overall Alert",'Compound Alert'!H82,IF($B$8="Underlying Vulnerability",'Compound Alert'!K82,IF($B$8="Emerging Threat",'Compound Alert'!N82)))</f>
        <v>0</v>
      </c>
      <c r="I180" s="50">
        <f ca="1">ROUNDDOWN(G180,0)</f>
        <v>0</v>
      </c>
      <c r="J180" s="25" t="str">
        <f ca="1">IF(
   $B$8="Overall Alert",IF(
      'Compound Alert'!R82 &gt;= 7, "HIGH",IF(
         'Compound Alert'!R82 &gt;= 5, "MED","LOW")), IF(
            $B$8="Underlying Vulnerability", IF(
               'Compound Alert'!Y82 &gt;= 10, "HIGH",IF(
                  'Compound Alert'!Y82 &gt;= 7, "MED","LOW")),IF(
                     $B$8="Emerging Threat", IF(
                        'Compound Alert'!AF82 &gt;= 10, "HIGH",IF(
                            'Compound Alert'!AF82 &gt;= 7, "MED","LOW")))))</f>
        <v>LOW</v>
      </c>
      <c r="K180" s="25" t="str">
        <f ca="1">IF(
   $B$8="Overall Alert",IF(
      'Compound Alert'!S82 &gt;= 7, "HIGH",IF(
         'Compound Alert'!S82 &gt;= 5, "MED","LOW")), IF(
            $B$8="Underlying Vulnerability", IF(
               'Compound Alert'!Z82 &gt;= 10, "HIGH",IF(
                  'Compound Alert'!Z82 &gt;= 7, "MED","LOW")),IF(
                     $B$8="Emerging Threat", IF(
                        'Compound Alert'!AG82 &gt;= 10, "HIGH",IF(
                            'Compound Alert'!AG82 &gt;= 7, "MED","LOW")))))</f>
        <v>LOW</v>
      </c>
      <c r="L180" s="25" t="str">
        <f ca="1">IF(
   $B$8="Overall Alert",IF(
      'Compound Alert'!T82 &gt;= 7, "HIGH",IF(
         'Compound Alert'!T82 &gt;= 5, "MED","LOW")), IF(
            $B$8="Underlying Vulnerability", IF(
               'Compound Alert'!AA82 &gt;= 10, "HIGH",IF(
                  'Compound Alert'!AA82 &gt;= 7, "MED","LOW")),IF(
                     $B$8="Emerging Threat", IF(
                        'Compound Alert'!AH82 &gt;= 10, "HIGH",IF(
                            'Compound Alert'!AH82 &gt;= 7, "MED","LOW")))))</f>
        <v>LOW</v>
      </c>
      <c r="M180" s="25" t="str">
        <f ca="1">IF(
   $B$8="Overall Alert",IF(
      'Compound Alert'!U82 &gt;= 7, "HIGH",IF(
         'Compound Alert'!U82 &gt;= 5, "MED","LOW")), IF(
            $B$8="Underlying Vulnerability", IF(
               'Compound Alert'!AB82 &gt;= 10, "HIGH",IF(
                  'Compound Alert'!AB82 &gt;= 7, "MED","LOW")),IF(
                     $B$8="Emerging Threat", IF(
                        'Compound Alert'!AI82 &gt;= 10, "HIGH",IF(
                            'Compound Alert'!AI82 &gt;= 7, "MED","LOW")))))</f>
        <v>LOW</v>
      </c>
      <c r="N180" s="25" t="str">
        <f ca="1">IF(
   $B$8="Overall Alert",IF(
      'Compound Alert'!V82 &gt;= 7, "HIGH",IF(
         'Compound Alert'!V82 &gt;= 5, "MED","LOW")), IF(
            $B$8="Underlying Vulnerability", IF(
               'Compound Alert'!AC82 &gt;= 10, "HIGH",IF(
                  'Compound Alert'!AC82 &gt;= 7, "MED","LOW")),IF(
                     $B$8="Emerging Threat", IF(
                        'Compound Alert'!AJ82 &gt;= 10, "HIGH",IF(
                            'Compound Alert'!AJ82 &gt;= 7, "MED","LOW")))))</f>
        <v>LOW</v>
      </c>
      <c r="O180" s="25" t="str">
        <f ca="1">IF(
   $B$8="Overall Alert",IF(
      'Compound Alert'!W82 &gt;= 7, "HIGH",IF(
         'Compound Alert'!W82 &gt;= 5, "MED","LOW")), IF(
            $B$8="Underlying Vulnerability", IF(
               'Compound Alert'!AD82 &gt;= 10, "HIGH",IF(
                  'Compound Alert'!AD82 &gt;= 7, "MED","LOW")),IF(
                     $B$8="Emerging Threat", IF(
                        'Compound Alert'!AK82 &gt;= 10, "HIGH",IF(
                            'Compound Alert'!AK82 &gt;= 7, "MED","LOW")))))</f>
        <v>LOW</v>
      </c>
      <c r="P180" s="25"/>
      <c r="Q180" s="26"/>
      <c r="R180" s="26"/>
      <c r="S180" s="21"/>
      <c r="T180" s="21"/>
      <c r="U180" s="21"/>
      <c r="V180" s="21"/>
      <c r="W180" s="21"/>
      <c r="X180" s="21"/>
      <c r="Y180" s="27"/>
      <c r="Z180" s="27"/>
      <c r="AA180" s="27"/>
      <c r="AB180" s="27"/>
      <c r="AC180" s="27"/>
      <c r="AD180" s="27"/>
      <c r="AE180" s="27"/>
      <c r="AF180" s="27"/>
      <c r="AJ180" s="21"/>
      <c r="AK180" s="21"/>
      <c r="AL180" s="21"/>
      <c r="AM180" s="21"/>
      <c r="AN180" s="21"/>
      <c r="AO180" s="21"/>
      <c r="AP180" s="21"/>
      <c r="AQ180" s="21"/>
      <c r="AR180" s="21"/>
      <c r="AS180" s="21"/>
      <c r="AT180" s="21"/>
      <c r="AU180" s="21"/>
      <c r="AV180" s="21"/>
      <c r="AW180" s="21"/>
      <c r="AX180" s="21"/>
    </row>
    <row r="181" spans="1:50" x14ac:dyDescent="0.2">
      <c r="A181" s="63">
        <v>140</v>
      </c>
      <c r="B181" s="20" t="str">
        <f>'Compound Alert'!B39</f>
        <v>Switzerland</v>
      </c>
      <c r="C181" s="20" t="str">
        <f>'Compound Alert'!C39</f>
        <v>CHE</v>
      </c>
      <c r="D181" s="20" t="str">
        <f>'Compound Alert'!D39</f>
        <v>ECS           Europe &amp; Central Asia</v>
      </c>
      <c r="E181" s="20" t="str">
        <f>'Compound Alert'!E39</f>
        <v>NA</v>
      </c>
      <c r="F181" s="217">
        <f ca="1">'Compound Alert'!F39</f>
        <v>34</v>
      </c>
      <c r="G181" s="22">
        <f ca="1">IF($B$8="Overall Alert",'Compound Alert'!G39,IF($B$8="Underlying Vulnerability",'Compound Alert'!J39,IF($B$8="Emerging Threat",'Compound Alert'!M39)))</f>
        <v>0</v>
      </c>
      <c r="H181" s="23">
        <f ca="1">IF($B$8="Overall Alert",'Compound Alert'!H39,IF($B$8="Underlying Vulnerability",'Compound Alert'!K39,IF($B$8="Emerging Threat",'Compound Alert'!N39)))</f>
        <v>0</v>
      </c>
      <c r="I181" s="50">
        <f ca="1">ROUNDDOWN(G181,0)</f>
        <v>0</v>
      </c>
      <c r="J181" s="25" t="str">
        <f ca="1">IF(
   $B$8="Overall Alert",IF(
      'Compound Alert'!R39 &gt;= 7, "HIGH",IF(
         'Compound Alert'!R39 &gt;= 5, "MED","LOW")), IF(
            $B$8="Underlying Vulnerability", IF(
               'Compound Alert'!Y39 &gt;= 10, "HIGH",IF(
                  'Compound Alert'!Y39 &gt;= 7, "MED","LOW")),IF(
                     $B$8="Emerging Threat", IF(
                        'Compound Alert'!AF39 &gt;= 10, "HIGH",IF(
                            'Compound Alert'!AF39 &gt;= 7, "MED","LOW")))))</f>
        <v>LOW</v>
      </c>
      <c r="K181" s="25" t="str">
        <f ca="1">IF(
   $B$8="Overall Alert",IF(
      'Compound Alert'!S39 &gt;= 7, "HIGH",IF(
         'Compound Alert'!S39 &gt;= 5, "MED","LOW")), IF(
            $B$8="Underlying Vulnerability", IF(
               'Compound Alert'!Z39 &gt;= 10, "HIGH",IF(
                  'Compound Alert'!Z39 &gt;= 7, "MED","LOW")),IF(
                     $B$8="Emerging Threat", IF(
                        'Compound Alert'!AG39 &gt;= 10, "HIGH",IF(
                            'Compound Alert'!AG39 &gt;= 7, "MED","LOW")))))</f>
        <v>LOW</v>
      </c>
      <c r="L181" s="25" t="str">
        <f ca="1">IF(
   $B$8="Overall Alert",IF(
      'Compound Alert'!T39 &gt;= 7, "HIGH",IF(
         'Compound Alert'!T39 &gt;= 5, "MED","LOW")), IF(
            $B$8="Underlying Vulnerability", IF(
               'Compound Alert'!AA39 &gt;= 10, "HIGH",IF(
                  'Compound Alert'!AA39 &gt;= 7, "MED","LOW")),IF(
                     $B$8="Emerging Threat", IF(
                        'Compound Alert'!AH39 &gt;= 10, "HIGH",IF(
                            'Compound Alert'!AH39 &gt;= 7, "MED","LOW")))))</f>
        <v>LOW</v>
      </c>
      <c r="M181" s="25" t="str">
        <f ca="1">IF(
   $B$8="Overall Alert",IF(
      'Compound Alert'!U39 &gt;= 7, "HIGH",IF(
         'Compound Alert'!U39 &gt;= 5, "MED","LOW")), IF(
            $B$8="Underlying Vulnerability", IF(
               'Compound Alert'!AB39 &gt;= 10, "HIGH",IF(
                  'Compound Alert'!AB39 &gt;= 7, "MED","LOW")),IF(
                     $B$8="Emerging Threat", IF(
                        'Compound Alert'!AI39 &gt;= 10, "HIGH",IF(
                            'Compound Alert'!AI39 &gt;= 7, "MED","LOW")))))</f>
        <v>LOW</v>
      </c>
      <c r="N181" s="25" t="str">
        <f ca="1">IF(
   $B$8="Overall Alert",IF(
      'Compound Alert'!V39 &gt;= 7, "HIGH",IF(
         'Compound Alert'!V39 &gt;= 5, "MED","LOW")), IF(
            $B$8="Underlying Vulnerability", IF(
               'Compound Alert'!AC39 &gt;= 10, "HIGH",IF(
                  'Compound Alert'!AC39 &gt;= 7, "MED","LOW")),IF(
                     $B$8="Emerging Threat", IF(
                        'Compound Alert'!AJ39 &gt;= 10, "HIGH",IF(
                            'Compound Alert'!AJ39 &gt;= 7, "MED","LOW")))))</f>
        <v>LOW</v>
      </c>
      <c r="O181" s="25" t="str">
        <f ca="1">IF(
   $B$8="Overall Alert",IF(
      'Compound Alert'!W39 &gt;= 7, "HIGH",IF(
         'Compound Alert'!W39 &gt;= 5, "MED","LOW")), IF(
            $B$8="Underlying Vulnerability", IF(
               'Compound Alert'!AD39 &gt;= 10, "HIGH",IF(
                  'Compound Alert'!AD39 &gt;= 7, "MED","LOW")),IF(
                     $B$8="Emerging Threat", IF(
                        'Compound Alert'!AK39 &gt;= 10, "HIGH",IF(
                            'Compound Alert'!AK39 &gt;= 7, "MED","LOW")))))</f>
        <v>LOW</v>
      </c>
      <c r="P181" s="25"/>
      <c r="Q181" s="26"/>
      <c r="R181" s="26"/>
      <c r="S181" s="21"/>
      <c r="T181" s="21"/>
      <c r="U181" s="21"/>
      <c r="V181" s="21"/>
      <c r="W181" s="21"/>
      <c r="X181" s="21"/>
      <c r="Y181" s="27"/>
      <c r="Z181" s="27"/>
      <c r="AA181" s="27"/>
      <c r="AB181" s="27"/>
      <c r="AC181" s="27"/>
      <c r="AD181" s="27"/>
      <c r="AE181" s="27"/>
      <c r="AF181" s="27"/>
      <c r="AJ181" s="21"/>
      <c r="AK181" s="21"/>
      <c r="AL181" s="21"/>
      <c r="AM181" s="21"/>
      <c r="AN181" s="21"/>
      <c r="AO181" s="21"/>
      <c r="AP181" s="21"/>
      <c r="AQ181" s="21"/>
      <c r="AR181" s="21"/>
      <c r="AS181" s="21"/>
      <c r="AT181" s="21"/>
      <c r="AU181" s="21"/>
      <c r="AV181" s="21"/>
      <c r="AW181" s="21"/>
      <c r="AX181" s="21"/>
    </row>
    <row r="182" spans="1:50" x14ac:dyDescent="0.2">
      <c r="A182" s="63">
        <v>141</v>
      </c>
      <c r="B182" s="20" t="str">
        <f>'Compound Alert'!B70</f>
        <v>France</v>
      </c>
      <c r="C182" s="20" t="str">
        <f>'Compound Alert'!C70</f>
        <v>FRA</v>
      </c>
      <c r="D182" s="20" t="str">
        <f>'Compound Alert'!D70</f>
        <v>ECS           Europe &amp; Central Asia</v>
      </c>
      <c r="E182" s="20" t="str">
        <f>'Compound Alert'!E70</f>
        <v>NA</v>
      </c>
      <c r="F182" s="217">
        <f ca="1">'Compound Alert'!F70</f>
        <v>65</v>
      </c>
      <c r="G182" s="22">
        <f ca="1">IF($B$8="Overall Alert",'Compound Alert'!G70,IF($B$8="Underlying Vulnerability",'Compound Alert'!J70,IF($B$8="Emerging Threat",'Compound Alert'!M70)))</f>
        <v>0</v>
      </c>
      <c r="H182" s="23">
        <f ca="1">IF($B$8="Overall Alert",'Compound Alert'!H70,IF($B$8="Underlying Vulnerability",'Compound Alert'!K70,IF($B$8="Emerging Threat",'Compound Alert'!N70)))</f>
        <v>0</v>
      </c>
      <c r="I182" s="50">
        <f ca="1">ROUNDDOWN(G182,0)</f>
        <v>0</v>
      </c>
      <c r="J182" s="25" t="str">
        <f ca="1">IF(
   $B$8="Overall Alert",IF(
      'Compound Alert'!R70 &gt;= 7, "HIGH",IF(
         'Compound Alert'!R70 &gt;= 5, "MED","LOW")), IF(
            $B$8="Underlying Vulnerability", IF(
               'Compound Alert'!Y70 &gt;= 10, "HIGH",IF(
                  'Compound Alert'!Y70 &gt;= 7, "MED","LOW")),IF(
                     $B$8="Emerging Threat", IF(
                        'Compound Alert'!AF70 &gt;= 10, "HIGH",IF(
                            'Compound Alert'!AF70 &gt;= 7, "MED","LOW")))))</f>
        <v>LOW</v>
      </c>
      <c r="K182" s="25" t="str">
        <f ca="1">IF(
   $B$8="Overall Alert",IF(
      'Compound Alert'!S70 &gt;= 7, "HIGH",IF(
         'Compound Alert'!S70 &gt;= 5, "MED","LOW")), IF(
            $B$8="Underlying Vulnerability", IF(
               'Compound Alert'!Z70 &gt;= 10, "HIGH",IF(
                  'Compound Alert'!Z70 &gt;= 7, "MED","LOW")),IF(
                     $B$8="Emerging Threat", IF(
                        'Compound Alert'!AG70 &gt;= 10, "HIGH",IF(
                            'Compound Alert'!AG70 &gt;= 7, "MED","LOW")))))</f>
        <v>LOW</v>
      </c>
      <c r="L182" s="25" t="str">
        <f ca="1">IF(
   $B$8="Overall Alert",IF(
      'Compound Alert'!T70 &gt;= 7, "HIGH",IF(
         'Compound Alert'!T70 &gt;= 5, "MED","LOW")), IF(
            $B$8="Underlying Vulnerability", IF(
               'Compound Alert'!AA70 &gt;= 10, "HIGH",IF(
                  'Compound Alert'!AA70 &gt;= 7, "MED","LOW")),IF(
                     $B$8="Emerging Threat", IF(
                        'Compound Alert'!AH70 &gt;= 10, "HIGH",IF(
                            'Compound Alert'!AH70 &gt;= 7, "MED","LOW")))))</f>
        <v>LOW</v>
      </c>
      <c r="M182" s="25" t="str">
        <f ca="1">IF(
   $B$8="Overall Alert",IF(
      'Compound Alert'!U70 &gt;= 7, "HIGH",IF(
         'Compound Alert'!U70 &gt;= 5, "MED","LOW")), IF(
            $B$8="Underlying Vulnerability", IF(
               'Compound Alert'!AB70 &gt;= 10, "HIGH",IF(
                  'Compound Alert'!AB70 &gt;= 7, "MED","LOW")),IF(
                     $B$8="Emerging Threat", IF(
                        'Compound Alert'!AI70 &gt;= 10, "HIGH",IF(
                            'Compound Alert'!AI70 &gt;= 7, "MED","LOW")))))</f>
        <v>LOW</v>
      </c>
      <c r="N182" s="25" t="str">
        <f ca="1">IF(
   $B$8="Overall Alert",IF(
      'Compound Alert'!V70 &gt;= 7, "HIGH",IF(
         'Compound Alert'!V70 &gt;= 5, "MED","LOW")), IF(
            $B$8="Underlying Vulnerability", IF(
               'Compound Alert'!AC70 &gt;= 10, "HIGH",IF(
                  'Compound Alert'!AC70 &gt;= 7, "MED","LOW")),IF(
                     $B$8="Emerging Threat", IF(
                        'Compound Alert'!AJ70 &gt;= 10, "HIGH",IF(
                            'Compound Alert'!AJ70 &gt;= 7, "MED","LOW")))))</f>
        <v>LOW</v>
      </c>
      <c r="O182" s="25" t="str">
        <f ca="1">IF(
   $B$8="Overall Alert",IF(
      'Compound Alert'!W70 &gt;= 7, "HIGH",IF(
         'Compound Alert'!W70 &gt;= 5, "MED","LOW")), IF(
            $B$8="Underlying Vulnerability", IF(
               'Compound Alert'!AD70 &gt;= 10, "HIGH",IF(
                  'Compound Alert'!AD70 &gt;= 7, "MED","LOW")),IF(
                     $B$8="Emerging Threat", IF(
                        'Compound Alert'!AK70 &gt;= 10, "HIGH",IF(
                            'Compound Alert'!AK70 &gt;= 7, "MED","LOW")))))</f>
        <v>LOW</v>
      </c>
      <c r="P182" s="25"/>
      <c r="Q182" s="26"/>
      <c r="R182" s="26"/>
      <c r="S182" s="21"/>
      <c r="T182" s="21"/>
      <c r="U182" s="21"/>
      <c r="V182" s="21"/>
      <c r="W182" s="21"/>
      <c r="X182" s="21"/>
      <c r="Y182" s="27"/>
      <c r="Z182" s="27"/>
      <c r="AA182" s="27"/>
      <c r="AB182" s="27"/>
      <c r="AC182" s="27"/>
      <c r="AD182" s="27"/>
      <c r="AE182" s="27"/>
      <c r="AF182" s="27"/>
      <c r="AJ182" s="21"/>
      <c r="AK182" s="21"/>
      <c r="AL182" s="21"/>
      <c r="AM182" s="21"/>
      <c r="AN182" s="21"/>
      <c r="AO182" s="21"/>
      <c r="AP182" s="21"/>
      <c r="AQ182" s="21"/>
      <c r="AR182" s="21"/>
      <c r="AS182" s="21"/>
      <c r="AT182" s="21"/>
      <c r="AU182" s="21"/>
      <c r="AV182" s="21"/>
      <c r="AW182" s="21"/>
      <c r="AX182" s="21"/>
    </row>
    <row r="183" spans="1:50" x14ac:dyDescent="0.2">
      <c r="A183" s="63">
        <v>142</v>
      </c>
      <c r="B183" s="20" t="str">
        <f>'Compound Alert'!B74</f>
        <v>United Kingdom</v>
      </c>
      <c r="C183" s="20" t="str">
        <f>'Compound Alert'!C74</f>
        <v>GBR</v>
      </c>
      <c r="D183" s="20" t="str">
        <f>'Compound Alert'!D74</f>
        <v>ECS           Europe &amp; Central Asia</v>
      </c>
      <c r="E183" s="20" t="str">
        <f>'Compound Alert'!E74</f>
        <v>NA</v>
      </c>
      <c r="F183" s="217">
        <f ca="1">'Compound Alert'!F74</f>
        <v>69</v>
      </c>
      <c r="G183" s="22">
        <f ca="1">IF($B$8="Overall Alert",'Compound Alert'!G74,IF($B$8="Underlying Vulnerability",'Compound Alert'!J74,IF($B$8="Emerging Threat",'Compound Alert'!M74)))</f>
        <v>0</v>
      </c>
      <c r="H183" s="23">
        <f ca="1">IF($B$8="Overall Alert",'Compound Alert'!H74,IF($B$8="Underlying Vulnerability",'Compound Alert'!K74,IF($B$8="Emerging Threat",'Compound Alert'!N74)))</f>
        <v>0</v>
      </c>
      <c r="I183" s="50">
        <f ca="1">ROUNDDOWN(G183,0)</f>
        <v>0</v>
      </c>
      <c r="J183" s="25" t="str">
        <f ca="1">IF(
   $B$8="Overall Alert",IF(
      'Compound Alert'!R74 &gt;= 7, "HIGH",IF(
         'Compound Alert'!R74 &gt;= 5, "MED","LOW")), IF(
            $B$8="Underlying Vulnerability", IF(
               'Compound Alert'!Y74 &gt;= 10, "HIGH",IF(
                  'Compound Alert'!Y74 &gt;= 7, "MED","LOW")),IF(
                     $B$8="Emerging Threat", IF(
                        'Compound Alert'!AF74 &gt;= 10, "HIGH",IF(
                            'Compound Alert'!AF74 &gt;= 7, "MED","LOW")))))</f>
        <v>LOW</v>
      </c>
      <c r="K183" s="25" t="str">
        <f ca="1">IF(
   $B$8="Overall Alert",IF(
      'Compound Alert'!S74 &gt;= 7, "HIGH",IF(
         'Compound Alert'!S74 &gt;= 5, "MED","LOW")), IF(
            $B$8="Underlying Vulnerability", IF(
               'Compound Alert'!Z74 &gt;= 10, "HIGH",IF(
                  'Compound Alert'!Z74 &gt;= 7, "MED","LOW")),IF(
                     $B$8="Emerging Threat", IF(
                        'Compound Alert'!AG74 &gt;= 10, "HIGH",IF(
                            'Compound Alert'!AG74 &gt;= 7, "MED","LOW")))))</f>
        <v>LOW</v>
      </c>
      <c r="L183" s="25" t="str">
        <f ca="1">IF(
   $B$8="Overall Alert",IF(
      'Compound Alert'!T74 &gt;= 7, "HIGH",IF(
         'Compound Alert'!T74 &gt;= 5, "MED","LOW")), IF(
            $B$8="Underlying Vulnerability", IF(
               'Compound Alert'!AA74 &gt;= 10, "HIGH",IF(
                  'Compound Alert'!AA74 &gt;= 7, "MED","LOW")),IF(
                     $B$8="Emerging Threat", IF(
                        'Compound Alert'!AH74 &gt;= 10, "HIGH",IF(
                            'Compound Alert'!AH74 &gt;= 7, "MED","LOW")))))</f>
        <v>LOW</v>
      </c>
      <c r="M183" s="25" t="str">
        <f ca="1">IF(
   $B$8="Overall Alert",IF(
      'Compound Alert'!U74 &gt;= 7, "HIGH",IF(
         'Compound Alert'!U74 &gt;= 5, "MED","LOW")), IF(
            $B$8="Underlying Vulnerability", IF(
               'Compound Alert'!AB74 &gt;= 10, "HIGH",IF(
                  'Compound Alert'!AB74 &gt;= 7, "MED","LOW")),IF(
                     $B$8="Emerging Threat", IF(
                        'Compound Alert'!AI74 &gt;= 10, "HIGH",IF(
                            'Compound Alert'!AI74 &gt;= 7, "MED","LOW")))))</f>
        <v>LOW</v>
      </c>
      <c r="N183" s="25" t="str">
        <f ca="1">IF(
   $B$8="Overall Alert",IF(
      'Compound Alert'!V74 &gt;= 7, "HIGH",IF(
         'Compound Alert'!V74 &gt;= 5, "MED","LOW")), IF(
            $B$8="Underlying Vulnerability", IF(
               'Compound Alert'!AC74 &gt;= 10, "HIGH",IF(
                  'Compound Alert'!AC74 &gt;= 7, "MED","LOW")),IF(
                     $B$8="Emerging Threat", IF(
                        'Compound Alert'!AJ74 &gt;= 10, "HIGH",IF(
                            'Compound Alert'!AJ74 &gt;= 7, "MED","LOW")))))</f>
        <v>LOW</v>
      </c>
      <c r="O183" s="25" t="str">
        <f ca="1">IF(
   $B$8="Overall Alert",IF(
      'Compound Alert'!W74 &gt;= 7, "HIGH",IF(
         'Compound Alert'!W74 &gt;= 5, "MED","LOW")), IF(
            $B$8="Underlying Vulnerability", IF(
               'Compound Alert'!AD74 &gt;= 10, "HIGH",IF(
                  'Compound Alert'!AD74 &gt;= 7, "MED","LOW")),IF(
                     $B$8="Emerging Threat", IF(
                        'Compound Alert'!AK74 &gt;= 10, "HIGH",IF(
                            'Compound Alert'!AK74 &gt;= 7, "MED","LOW")))))</f>
        <v>LOW</v>
      </c>
      <c r="P183" s="25"/>
      <c r="Q183" s="26"/>
      <c r="R183" s="26"/>
      <c r="S183" s="21"/>
      <c r="T183" s="21"/>
      <c r="U183" s="21"/>
      <c r="V183" s="21"/>
      <c r="W183" s="21"/>
      <c r="X183" s="21"/>
      <c r="Y183" s="27"/>
      <c r="Z183" s="27"/>
      <c r="AA183" s="27"/>
      <c r="AB183" s="27"/>
      <c r="AC183" s="27"/>
      <c r="AD183" s="27"/>
      <c r="AE183" s="27"/>
      <c r="AF183" s="27"/>
      <c r="AJ183" s="21"/>
      <c r="AK183" s="21"/>
      <c r="AL183" s="21"/>
      <c r="AM183" s="21"/>
      <c r="AN183" s="21"/>
      <c r="AO183" s="21"/>
      <c r="AP183" s="21"/>
      <c r="AQ183" s="21"/>
      <c r="AR183" s="21"/>
      <c r="AS183" s="21"/>
      <c r="AT183" s="21"/>
      <c r="AU183" s="21"/>
      <c r="AV183" s="21"/>
      <c r="AW183" s="21"/>
      <c r="AX183" s="21"/>
    </row>
    <row r="184" spans="1:50" x14ac:dyDescent="0.2">
      <c r="A184" s="63">
        <v>143</v>
      </c>
      <c r="B184" s="20" t="str">
        <f>'Compound Alert'!B90</f>
        <v>Croatia</v>
      </c>
      <c r="C184" s="20" t="str">
        <f>'Compound Alert'!C90</f>
        <v>HRV</v>
      </c>
      <c r="D184" s="20" t="str">
        <f>'Compound Alert'!D90</f>
        <v>ECS           Europe &amp; Central Asia</v>
      </c>
      <c r="E184" s="20" t="str">
        <f>'Compound Alert'!E90</f>
        <v>IBRD</v>
      </c>
      <c r="F184" s="217">
        <f ca="1">'Compound Alert'!F90</f>
        <v>85</v>
      </c>
      <c r="G184" s="22">
        <f ca="1">IF($B$8="Overall Alert",'Compound Alert'!G90,IF($B$8="Underlying Vulnerability",'Compound Alert'!J90,IF($B$8="Emerging Threat",'Compound Alert'!M90)))</f>
        <v>0</v>
      </c>
      <c r="H184" s="23">
        <f ca="1">IF($B$8="Overall Alert",'Compound Alert'!H90,IF($B$8="Underlying Vulnerability",'Compound Alert'!K90,IF($B$8="Emerging Threat",'Compound Alert'!N90)))</f>
        <v>0</v>
      </c>
      <c r="I184" s="50">
        <f ca="1">ROUNDDOWN(G184,0)</f>
        <v>0</v>
      </c>
      <c r="J184" s="25" t="str">
        <f ca="1">IF(
   $B$8="Overall Alert",IF(
      'Compound Alert'!R90 &gt;= 7, "HIGH",IF(
         'Compound Alert'!R90 &gt;= 5, "MED","LOW")), IF(
            $B$8="Underlying Vulnerability", IF(
               'Compound Alert'!Y90 &gt;= 10, "HIGH",IF(
                  'Compound Alert'!Y90 &gt;= 7, "MED","LOW")),IF(
                     $B$8="Emerging Threat", IF(
                        'Compound Alert'!AF90 &gt;= 10, "HIGH",IF(
                            'Compound Alert'!AF90 &gt;= 7, "MED","LOW")))))</f>
        <v>LOW</v>
      </c>
      <c r="K184" s="25" t="str">
        <f ca="1">IF(
   $B$8="Overall Alert",IF(
      'Compound Alert'!S90 &gt;= 7, "HIGH",IF(
         'Compound Alert'!S90 &gt;= 5, "MED","LOW")), IF(
            $B$8="Underlying Vulnerability", IF(
               'Compound Alert'!Z90 &gt;= 10, "HIGH",IF(
                  'Compound Alert'!Z90 &gt;= 7, "MED","LOW")),IF(
                     $B$8="Emerging Threat", IF(
                        'Compound Alert'!AG90 &gt;= 10, "HIGH",IF(
                            'Compound Alert'!AG90 &gt;= 7, "MED","LOW")))))</f>
        <v>LOW</v>
      </c>
      <c r="L184" s="25" t="str">
        <f ca="1">IF(
   $B$8="Overall Alert",IF(
      'Compound Alert'!T90 &gt;= 7, "HIGH",IF(
         'Compound Alert'!T90 &gt;= 5, "MED","LOW")), IF(
            $B$8="Underlying Vulnerability", IF(
               'Compound Alert'!AA90 &gt;= 10, "HIGH",IF(
                  'Compound Alert'!AA90 &gt;= 7, "MED","LOW")),IF(
                     $B$8="Emerging Threat", IF(
                        'Compound Alert'!AH90 &gt;= 10, "HIGH",IF(
                            'Compound Alert'!AH90 &gt;= 7, "MED","LOW")))))</f>
        <v>LOW</v>
      </c>
      <c r="M184" s="25" t="str">
        <f ca="1">IF(
   $B$8="Overall Alert",IF(
      'Compound Alert'!U90 &gt;= 7, "HIGH",IF(
         'Compound Alert'!U90 &gt;= 5, "MED","LOW")), IF(
            $B$8="Underlying Vulnerability", IF(
               'Compound Alert'!AB90 &gt;= 10, "HIGH",IF(
                  'Compound Alert'!AB90 &gt;= 7, "MED","LOW")),IF(
                     $B$8="Emerging Threat", IF(
                        'Compound Alert'!AI90 &gt;= 10, "HIGH",IF(
                            'Compound Alert'!AI90 &gt;= 7, "MED","LOW")))))</f>
        <v>LOW</v>
      </c>
      <c r="N184" s="25" t="str">
        <f ca="1">IF(
   $B$8="Overall Alert",IF(
      'Compound Alert'!V90 &gt;= 7, "HIGH",IF(
         'Compound Alert'!V90 &gt;= 5, "MED","LOW")), IF(
            $B$8="Underlying Vulnerability", IF(
               'Compound Alert'!AC90 &gt;= 10, "HIGH",IF(
                  'Compound Alert'!AC90 &gt;= 7, "MED","LOW")),IF(
                     $B$8="Emerging Threat", IF(
                        'Compound Alert'!AJ90 &gt;= 10, "HIGH",IF(
                            'Compound Alert'!AJ90 &gt;= 7, "MED","LOW")))))</f>
        <v>LOW</v>
      </c>
      <c r="O184" s="25" t="str">
        <f ca="1">IF(
   $B$8="Overall Alert",IF(
      'Compound Alert'!W90 &gt;= 7, "HIGH",IF(
         'Compound Alert'!W90 &gt;= 5, "MED","LOW")), IF(
            $B$8="Underlying Vulnerability", IF(
               'Compound Alert'!AD90 &gt;= 10, "HIGH",IF(
                  'Compound Alert'!AD90 &gt;= 7, "MED","LOW")),IF(
                     $B$8="Emerging Threat", IF(
                        'Compound Alert'!AK90 &gt;= 10, "HIGH",IF(
                            'Compound Alert'!AK90 &gt;= 7, "MED","LOW")))))</f>
        <v>LOW</v>
      </c>
      <c r="P184" s="25"/>
      <c r="Q184" s="26"/>
      <c r="R184" s="26"/>
      <c r="S184" s="21"/>
      <c r="T184" s="21"/>
      <c r="U184" s="21"/>
      <c r="V184" s="21"/>
      <c r="W184" s="21"/>
      <c r="X184" s="21"/>
      <c r="Y184" s="27"/>
      <c r="Z184" s="27"/>
      <c r="AA184" s="27"/>
      <c r="AB184" s="27"/>
      <c r="AC184" s="27"/>
      <c r="AD184" s="27"/>
      <c r="AE184" s="27"/>
      <c r="AF184" s="27"/>
      <c r="AJ184" s="21"/>
      <c r="AK184" s="21"/>
      <c r="AL184" s="21"/>
      <c r="AM184" s="21"/>
      <c r="AN184" s="21"/>
      <c r="AO184" s="21"/>
      <c r="AP184" s="21"/>
      <c r="AQ184" s="21"/>
      <c r="AR184" s="21"/>
      <c r="AS184" s="21"/>
      <c r="AT184" s="21"/>
      <c r="AU184" s="21"/>
      <c r="AV184" s="21"/>
      <c r="AW184" s="21"/>
      <c r="AX184" s="21"/>
    </row>
    <row r="185" spans="1:50" x14ac:dyDescent="0.2">
      <c r="A185" s="63">
        <v>144</v>
      </c>
      <c r="B185" s="20" t="str">
        <f>'Compound Alert'!B122</f>
        <v>Luxembourg</v>
      </c>
      <c r="C185" s="20" t="str">
        <f>'Compound Alert'!C122</f>
        <v>LUX</v>
      </c>
      <c r="D185" s="20" t="str">
        <f>'Compound Alert'!D122</f>
        <v>ECS           Europe &amp; Central Asia</v>
      </c>
      <c r="E185" s="20" t="str">
        <f>'Compound Alert'!E122</f>
        <v>NA</v>
      </c>
      <c r="F185" s="217">
        <f ca="1">'Compound Alert'!F122</f>
        <v>117</v>
      </c>
      <c r="G185" s="22">
        <f ca="1">IF($B$8="Overall Alert",'Compound Alert'!G122,IF($B$8="Underlying Vulnerability",'Compound Alert'!J122,IF($B$8="Emerging Threat",'Compound Alert'!M122)))</f>
        <v>0</v>
      </c>
      <c r="H185" s="23">
        <f ca="1">IF($B$8="Overall Alert",'Compound Alert'!H122,IF($B$8="Underlying Vulnerability",'Compound Alert'!K122,IF($B$8="Emerging Threat",'Compound Alert'!N122)))</f>
        <v>0</v>
      </c>
      <c r="I185" s="50">
        <f ca="1">ROUNDDOWN(G185,0)</f>
        <v>0</v>
      </c>
      <c r="J185" s="25" t="str">
        <f ca="1">IF(
   $B$8="Overall Alert",IF(
      'Compound Alert'!R122 &gt;= 7, "HIGH",IF(
         'Compound Alert'!R122 &gt;= 5, "MED","LOW")), IF(
            $B$8="Underlying Vulnerability", IF(
               'Compound Alert'!Y122 &gt;= 10, "HIGH",IF(
                  'Compound Alert'!Y122 &gt;= 7, "MED","LOW")),IF(
                     $B$8="Emerging Threat", IF(
                        'Compound Alert'!AF122 &gt;= 10, "HIGH",IF(
                            'Compound Alert'!AF122 &gt;= 7, "MED","LOW")))))</f>
        <v>LOW</v>
      </c>
      <c r="K185" s="25" t="str">
        <f ca="1">IF(
   $B$8="Overall Alert",IF(
      'Compound Alert'!S122 &gt;= 7, "HIGH",IF(
         'Compound Alert'!S122 &gt;= 5, "MED","LOW")), IF(
            $B$8="Underlying Vulnerability", IF(
               'Compound Alert'!Z122 &gt;= 10, "HIGH",IF(
                  'Compound Alert'!Z122 &gt;= 7, "MED","LOW")),IF(
                     $B$8="Emerging Threat", IF(
                        'Compound Alert'!AG122 &gt;= 10, "HIGH",IF(
                            'Compound Alert'!AG122 &gt;= 7, "MED","LOW")))))</f>
        <v>LOW</v>
      </c>
      <c r="L185" s="25" t="str">
        <f ca="1">IF(
   $B$8="Overall Alert",IF(
      'Compound Alert'!T122 &gt;= 7, "HIGH",IF(
         'Compound Alert'!T122 &gt;= 5, "MED","LOW")), IF(
            $B$8="Underlying Vulnerability", IF(
               'Compound Alert'!AA122 &gt;= 10, "HIGH",IF(
                  'Compound Alert'!AA122 &gt;= 7, "MED","LOW")),IF(
                     $B$8="Emerging Threat", IF(
                        'Compound Alert'!AH122 &gt;= 10, "HIGH",IF(
                            'Compound Alert'!AH122 &gt;= 7, "MED","LOW")))))</f>
        <v>LOW</v>
      </c>
      <c r="M185" s="25" t="str">
        <f ca="1">IF(
   $B$8="Overall Alert",IF(
      'Compound Alert'!U122 &gt;= 7, "HIGH",IF(
         'Compound Alert'!U122 &gt;= 5, "MED","LOW")), IF(
            $B$8="Underlying Vulnerability", IF(
               'Compound Alert'!AB122 &gt;= 10, "HIGH",IF(
                  'Compound Alert'!AB122 &gt;= 7, "MED","LOW")),IF(
                     $B$8="Emerging Threat", IF(
                        'Compound Alert'!AI122 &gt;= 10, "HIGH",IF(
                            'Compound Alert'!AI122 &gt;= 7, "MED","LOW")))))</f>
        <v>LOW</v>
      </c>
      <c r="N185" s="25" t="str">
        <f ca="1">IF(
   $B$8="Overall Alert",IF(
      'Compound Alert'!V122 &gt;= 7, "HIGH",IF(
         'Compound Alert'!V122 &gt;= 5, "MED","LOW")), IF(
            $B$8="Underlying Vulnerability", IF(
               'Compound Alert'!AC122 &gt;= 10, "HIGH",IF(
                  'Compound Alert'!AC122 &gt;= 7, "MED","LOW")),IF(
                     $B$8="Emerging Threat", IF(
                        'Compound Alert'!AJ122 &gt;= 10, "HIGH",IF(
                            'Compound Alert'!AJ122 &gt;= 7, "MED","LOW")))))</f>
        <v>LOW</v>
      </c>
      <c r="O185" s="25" t="str">
        <f ca="1">IF(
   $B$8="Overall Alert",IF(
      'Compound Alert'!W122 &gt;= 7, "HIGH",IF(
         'Compound Alert'!W122 &gt;= 5, "MED","LOW")), IF(
            $B$8="Underlying Vulnerability", IF(
               'Compound Alert'!AD122 &gt;= 10, "HIGH",IF(
                  'Compound Alert'!AD122 &gt;= 7, "MED","LOW")),IF(
                     $B$8="Emerging Threat", IF(
                        'Compound Alert'!AK122 &gt;= 10, "HIGH",IF(
                            'Compound Alert'!AK122 &gt;= 7, "MED","LOW")))))</f>
        <v>LOW</v>
      </c>
      <c r="P185" s="25"/>
      <c r="Q185" s="26"/>
      <c r="R185" s="26"/>
      <c r="S185" s="21"/>
      <c r="T185" s="21"/>
      <c r="U185" s="21"/>
      <c r="V185" s="21"/>
      <c r="W185" s="21"/>
      <c r="X185" s="21"/>
      <c r="Y185" s="27"/>
      <c r="Z185" s="27"/>
      <c r="AA185" s="27"/>
      <c r="AB185" s="27"/>
      <c r="AC185" s="27"/>
      <c r="AD185" s="27"/>
      <c r="AE185" s="27"/>
      <c r="AF185" s="27"/>
      <c r="AJ185" s="21"/>
      <c r="AK185" s="21"/>
      <c r="AL185" s="21"/>
      <c r="AM185" s="21"/>
      <c r="AN185" s="21"/>
      <c r="AO185" s="21"/>
      <c r="AP185" s="21"/>
      <c r="AQ185" s="21"/>
      <c r="AR185" s="21"/>
      <c r="AS185" s="21"/>
      <c r="AT185" s="21"/>
      <c r="AU185" s="21"/>
      <c r="AV185" s="21"/>
      <c r="AW185" s="21"/>
      <c r="AX185" s="21"/>
    </row>
    <row r="186" spans="1:50" x14ac:dyDescent="0.2">
      <c r="A186" s="63">
        <v>145</v>
      </c>
      <c r="B186" s="20" t="str">
        <f>'Compound Alert'!B176</f>
        <v>Singapore</v>
      </c>
      <c r="C186" s="20" t="str">
        <f>'Compound Alert'!C176</f>
        <v>SGP</v>
      </c>
      <c r="D186" s="20" t="str">
        <f>'Compound Alert'!D176</f>
        <v>EAS           East Asia &amp; Pacific</v>
      </c>
      <c r="E186" s="20" t="str">
        <f>'Compound Alert'!E176</f>
        <v>NA</v>
      </c>
      <c r="F186" s="217">
        <f ca="1">'Compound Alert'!F176</f>
        <v>171</v>
      </c>
      <c r="G186" s="22">
        <f ca="1">IF($B$8="Overall Alert",'Compound Alert'!G176,IF($B$8="Underlying Vulnerability",'Compound Alert'!J176,IF($B$8="Emerging Threat",'Compound Alert'!M176)))</f>
        <v>0</v>
      </c>
      <c r="H186" s="23">
        <f ca="1">IF($B$8="Overall Alert",'Compound Alert'!H176,IF($B$8="Underlying Vulnerability",'Compound Alert'!K176,IF($B$8="Emerging Threat",'Compound Alert'!N176)))</f>
        <v>0</v>
      </c>
      <c r="I186" s="50">
        <f ca="1">ROUNDDOWN(G186,0)</f>
        <v>0</v>
      </c>
      <c r="J186" s="25" t="str">
        <f ca="1">IF(
   $B$8="Overall Alert",IF(
      'Compound Alert'!R176 &gt;= 7, "HIGH",IF(
         'Compound Alert'!R176 &gt;= 5, "MED","LOW")), IF(
            $B$8="Underlying Vulnerability", IF(
               'Compound Alert'!Y176 &gt;= 10, "HIGH",IF(
                  'Compound Alert'!Y176 &gt;= 7, "MED","LOW")),IF(
                     $B$8="Emerging Threat", IF(
                        'Compound Alert'!AF176 &gt;= 10, "HIGH",IF(
                            'Compound Alert'!AF176 &gt;= 7, "MED","LOW")))))</f>
        <v>LOW</v>
      </c>
      <c r="K186" s="25" t="str">
        <f ca="1">IF(
   $B$8="Overall Alert",IF(
      'Compound Alert'!S176 &gt;= 7, "HIGH",IF(
         'Compound Alert'!S176 &gt;= 5, "MED","LOW")), IF(
            $B$8="Underlying Vulnerability", IF(
               'Compound Alert'!Z176 &gt;= 10, "HIGH",IF(
                  'Compound Alert'!Z176 &gt;= 7, "MED","LOW")),IF(
                     $B$8="Emerging Threat", IF(
                        'Compound Alert'!AG176 &gt;= 10, "HIGH",IF(
                            'Compound Alert'!AG176 &gt;= 7, "MED","LOW")))))</f>
        <v>LOW</v>
      </c>
      <c r="L186" s="25" t="str">
        <f ca="1">IF(
   $B$8="Overall Alert",IF(
      'Compound Alert'!T176 &gt;= 7, "HIGH",IF(
         'Compound Alert'!T176 &gt;= 5, "MED","LOW")), IF(
            $B$8="Underlying Vulnerability", IF(
               'Compound Alert'!AA176 &gt;= 10, "HIGH",IF(
                  'Compound Alert'!AA176 &gt;= 7, "MED","LOW")),IF(
                     $B$8="Emerging Threat", IF(
                        'Compound Alert'!AH176 &gt;= 10, "HIGH",IF(
                            'Compound Alert'!AH176 &gt;= 7, "MED","LOW")))))</f>
        <v>LOW</v>
      </c>
      <c r="M186" s="25" t="str">
        <f ca="1">IF(
   $B$8="Overall Alert",IF(
      'Compound Alert'!U176 &gt;= 7, "HIGH",IF(
         'Compound Alert'!U176 &gt;= 5, "MED","LOW")), IF(
            $B$8="Underlying Vulnerability", IF(
               'Compound Alert'!AB176 &gt;= 10, "HIGH",IF(
                  'Compound Alert'!AB176 &gt;= 7, "MED","LOW")),IF(
                     $B$8="Emerging Threat", IF(
                        'Compound Alert'!AI176 &gt;= 10, "HIGH",IF(
                            'Compound Alert'!AI176 &gt;= 7, "MED","LOW")))))</f>
        <v>LOW</v>
      </c>
      <c r="N186" s="25" t="str">
        <f ca="1">IF(
   $B$8="Overall Alert",IF(
      'Compound Alert'!V176 &gt;= 7, "HIGH",IF(
         'Compound Alert'!V176 &gt;= 5, "MED","LOW")), IF(
            $B$8="Underlying Vulnerability", IF(
               'Compound Alert'!AC176 &gt;= 10, "HIGH",IF(
                  'Compound Alert'!AC176 &gt;= 7, "MED","LOW")),IF(
                     $B$8="Emerging Threat", IF(
                        'Compound Alert'!AJ176 &gt;= 10, "HIGH",IF(
                            'Compound Alert'!AJ176 &gt;= 7, "MED","LOW")))))</f>
        <v>LOW</v>
      </c>
      <c r="O186" s="25" t="str">
        <f ca="1">IF(
   $B$8="Overall Alert",IF(
      'Compound Alert'!W176 &gt;= 7, "HIGH",IF(
         'Compound Alert'!W176 &gt;= 5, "MED","LOW")), IF(
            $B$8="Underlying Vulnerability", IF(
               'Compound Alert'!AD176 &gt;= 10, "HIGH",IF(
                  'Compound Alert'!AD176 &gt;= 7, "MED","LOW")),IF(
                     $B$8="Emerging Threat", IF(
                        'Compound Alert'!AK176 &gt;= 10, "HIGH",IF(
                            'Compound Alert'!AK176 &gt;= 7, "MED","LOW")))))</f>
        <v>LOW</v>
      </c>
      <c r="P186" s="25"/>
      <c r="Q186" s="26"/>
      <c r="R186" s="26"/>
      <c r="S186" s="21"/>
      <c r="T186" s="21"/>
      <c r="U186" s="21"/>
      <c r="V186" s="21"/>
      <c r="W186" s="21"/>
      <c r="X186" s="21"/>
      <c r="Y186" s="27"/>
      <c r="Z186" s="27"/>
      <c r="AA186" s="27"/>
      <c r="AB186" s="27"/>
      <c r="AC186" s="27"/>
      <c r="AD186" s="27"/>
      <c r="AE186" s="27"/>
      <c r="AF186" s="27"/>
      <c r="AJ186" s="21"/>
      <c r="AK186" s="21"/>
      <c r="AL186" s="21"/>
      <c r="AM186" s="21"/>
      <c r="AN186" s="21"/>
      <c r="AO186" s="21"/>
      <c r="AP186" s="21"/>
      <c r="AQ186" s="21"/>
      <c r="AR186" s="21"/>
      <c r="AS186" s="21"/>
      <c r="AT186" s="21"/>
      <c r="AU186" s="21"/>
      <c r="AV186" s="21"/>
      <c r="AW186" s="21"/>
      <c r="AX186" s="21"/>
    </row>
    <row r="187" spans="1:50" x14ac:dyDescent="0.2">
      <c r="A187" s="63">
        <v>146</v>
      </c>
      <c r="B187" s="20" t="str">
        <f>'Compound Alert'!B154</f>
        <v>New Zealand</v>
      </c>
      <c r="C187" s="20" t="str">
        <f>'Compound Alert'!C154</f>
        <v>NZL</v>
      </c>
      <c r="D187" s="20" t="str">
        <f>'Compound Alert'!D154</f>
        <v>EAS           East Asia &amp; Pacific</v>
      </c>
      <c r="E187" s="20" t="str">
        <f>'Compound Alert'!E154</f>
        <v>NA</v>
      </c>
      <c r="F187" s="217">
        <f ca="1">'Compound Alert'!F154</f>
        <v>149</v>
      </c>
      <c r="G187" s="22">
        <f ca="1">IF($B$8="Overall Alert",'Compound Alert'!G154,IF($B$8="Underlying Vulnerability",'Compound Alert'!J154,IF($B$8="Emerging Threat",'Compound Alert'!M154)))</f>
        <v>0</v>
      </c>
      <c r="H187" s="23">
        <f ca="1">IF($B$8="Overall Alert",'Compound Alert'!H154,IF($B$8="Underlying Vulnerability",'Compound Alert'!K154,IF($B$8="Emerging Threat",'Compound Alert'!N154)))</f>
        <v>0</v>
      </c>
      <c r="I187" s="50">
        <f ca="1">ROUNDDOWN(G187,0)</f>
        <v>0</v>
      </c>
      <c r="J187" s="25" t="str">
        <f ca="1">IF(
   $B$8="Overall Alert",IF(
      'Compound Alert'!R154 &gt;= 7, "HIGH",IF(
         'Compound Alert'!R154 &gt;= 5, "MED","LOW")), IF(
            $B$8="Underlying Vulnerability", IF(
               'Compound Alert'!Y154 &gt;= 10, "HIGH",IF(
                  'Compound Alert'!Y154 &gt;= 7, "MED","LOW")),IF(
                     $B$8="Emerging Threat", IF(
                        'Compound Alert'!AF154 &gt;= 10, "HIGH",IF(
                            'Compound Alert'!AF154 &gt;= 7, "MED","LOW")))))</f>
        <v>LOW</v>
      </c>
      <c r="K187" s="25" t="str">
        <f ca="1">IF(
   $B$8="Overall Alert",IF(
      'Compound Alert'!S154 &gt;= 7, "HIGH",IF(
         'Compound Alert'!S154 &gt;= 5, "MED","LOW")), IF(
            $B$8="Underlying Vulnerability", IF(
               'Compound Alert'!Z154 &gt;= 10, "HIGH",IF(
                  'Compound Alert'!Z154 &gt;= 7, "MED","LOW")),IF(
                     $B$8="Emerging Threat", IF(
                        'Compound Alert'!AG154 &gt;= 10, "HIGH",IF(
                            'Compound Alert'!AG154 &gt;= 7, "MED","LOW")))))</f>
        <v>LOW</v>
      </c>
      <c r="L187" s="25" t="str">
        <f ca="1">IF(
   $B$8="Overall Alert",IF(
      'Compound Alert'!T154 &gt;= 7, "HIGH",IF(
         'Compound Alert'!T154 &gt;= 5, "MED","LOW")), IF(
            $B$8="Underlying Vulnerability", IF(
               'Compound Alert'!AA154 &gt;= 10, "HIGH",IF(
                  'Compound Alert'!AA154 &gt;= 7, "MED","LOW")),IF(
                     $B$8="Emerging Threat", IF(
                        'Compound Alert'!AH154 &gt;= 10, "HIGH",IF(
                            'Compound Alert'!AH154 &gt;= 7, "MED","LOW")))))</f>
        <v>LOW</v>
      </c>
      <c r="M187" s="25" t="str">
        <f ca="1">IF(
   $B$8="Overall Alert",IF(
      'Compound Alert'!U154 &gt;= 7, "HIGH",IF(
         'Compound Alert'!U154 &gt;= 5, "MED","LOW")), IF(
            $B$8="Underlying Vulnerability", IF(
               'Compound Alert'!AB154 &gt;= 10, "HIGH",IF(
                  'Compound Alert'!AB154 &gt;= 7, "MED","LOW")),IF(
                     $B$8="Emerging Threat", IF(
                        'Compound Alert'!AI154 &gt;= 10, "HIGH",IF(
                            'Compound Alert'!AI154 &gt;= 7, "MED","LOW")))))</f>
        <v>LOW</v>
      </c>
      <c r="N187" s="25" t="str">
        <f ca="1">IF(
   $B$8="Overall Alert",IF(
      'Compound Alert'!V154 &gt;= 7, "HIGH",IF(
         'Compound Alert'!V154 &gt;= 5, "MED","LOW")), IF(
            $B$8="Underlying Vulnerability", IF(
               'Compound Alert'!AC154 &gt;= 10, "HIGH",IF(
                  'Compound Alert'!AC154 &gt;= 7, "MED","LOW")),IF(
                     $B$8="Emerging Threat", IF(
                        'Compound Alert'!AJ154 &gt;= 10, "HIGH",IF(
                            'Compound Alert'!AJ154 &gt;= 7, "MED","LOW")))))</f>
        <v>LOW</v>
      </c>
      <c r="O187" s="25" t="str">
        <f ca="1">IF(
   $B$8="Overall Alert",IF(
      'Compound Alert'!W154 &gt;= 7, "HIGH",IF(
         'Compound Alert'!W154 &gt;= 5, "MED","LOW")), IF(
            $B$8="Underlying Vulnerability", IF(
               'Compound Alert'!AD154 &gt;= 10, "HIGH",IF(
                  'Compound Alert'!AD154 &gt;= 7, "MED","LOW")),IF(
                     $B$8="Emerging Threat", IF(
                        'Compound Alert'!AK154 &gt;= 10, "HIGH",IF(
                            'Compound Alert'!AK154 &gt;= 7, "MED","LOW")))))</f>
        <v>LOW</v>
      </c>
      <c r="P187" s="25"/>
      <c r="Q187" s="26"/>
      <c r="R187" s="26"/>
      <c r="S187" s="21"/>
      <c r="T187" s="21"/>
      <c r="U187" s="21"/>
      <c r="V187" s="21"/>
      <c r="W187" s="21"/>
      <c r="X187" s="21"/>
      <c r="Y187" s="27"/>
      <c r="Z187" s="27"/>
      <c r="AA187" s="27"/>
      <c r="AB187" s="27"/>
      <c r="AC187" s="27"/>
      <c r="AD187" s="27"/>
      <c r="AE187" s="27"/>
      <c r="AF187" s="27"/>
      <c r="AJ187" s="21"/>
      <c r="AK187" s="21"/>
      <c r="AL187" s="21"/>
      <c r="AM187" s="21"/>
      <c r="AN187" s="21"/>
      <c r="AO187" s="21"/>
      <c r="AP187" s="21"/>
      <c r="AQ187" s="21"/>
      <c r="AR187" s="21"/>
      <c r="AS187" s="21"/>
      <c r="AT187" s="21"/>
      <c r="AU187" s="21"/>
      <c r="AV187" s="21"/>
      <c r="AW187" s="21"/>
      <c r="AX187" s="21"/>
    </row>
    <row r="188" spans="1:50" x14ac:dyDescent="0.2">
      <c r="A188" s="63">
        <v>147</v>
      </c>
      <c r="B188" s="20" t="str">
        <f>'Compound Alert'!B187</f>
        <v>Slovenia</v>
      </c>
      <c r="C188" s="20" t="str">
        <f>'Compound Alert'!C187</f>
        <v>SVN</v>
      </c>
      <c r="D188" s="20" t="str">
        <f>'Compound Alert'!D187</f>
        <v>ECS           Europe &amp; Central Asia</v>
      </c>
      <c r="E188" s="20" t="str">
        <f>'Compound Alert'!E187</f>
        <v>NA</v>
      </c>
      <c r="F188" s="217">
        <f ca="1">'Compound Alert'!F187</f>
        <v>182</v>
      </c>
      <c r="G188" s="22">
        <f ca="1">IF($B$8="Overall Alert",'Compound Alert'!G187,IF($B$8="Underlying Vulnerability",'Compound Alert'!J187,IF($B$8="Emerging Threat",'Compound Alert'!M187)))</f>
        <v>0</v>
      </c>
      <c r="H188" s="23">
        <f ca="1">IF($B$8="Overall Alert",'Compound Alert'!H187,IF($B$8="Underlying Vulnerability",'Compound Alert'!K187,IF($B$8="Emerging Threat",'Compound Alert'!N187)))</f>
        <v>0</v>
      </c>
      <c r="I188" s="50">
        <f ca="1">ROUNDDOWN(G188,0)</f>
        <v>0</v>
      </c>
      <c r="J188" s="25" t="str">
        <f ca="1">IF(
   $B$8="Overall Alert",IF(
      'Compound Alert'!R187 &gt;= 7, "HIGH",IF(
         'Compound Alert'!R187 &gt;= 5, "MED","LOW")), IF(
            $B$8="Underlying Vulnerability", IF(
               'Compound Alert'!Y187 &gt;= 10, "HIGH",IF(
                  'Compound Alert'!Y187 &gt;= 7, "MED","LOW")),IF(
                     $B$8="Emerging Threat", IF(
                        'Compound Alert'!AF187 &gt;= 10, "HIGH",IF(
                            'Compound Alert'!AF187 &gt;= 7, "MED","LOW")))))</f>
        <v>LOW</v>
      </c>
      <c r="K188" s="25" t="str">
        <f ca="1">IF(
   $B$8="Overall Alert",IF(
      'Compound Alert'!S187 &gt;= 7, "HIGH",IF(
         'Compound Alert'!S187 &gt;= 5, "MED","LOW")), IF(
            $B$8="Underlying Vulnerability", IF(
               'Compound Alert'!Z187 &gt;= 10, "HIGH",IF(
                  'Compound Alert'!Z187 &gt;= 7, "MED","LOW")),IF(
                     $B$8="Emerging Threat", IF(
                        'Compound Alert'!AG187 &gt;= 10, "HIGH",IF(
                            'Compound Alert'!AG187 &gt;= 7, "MED","LOW")))))</f>
        <v>LOW</v>
      </c>
      <c r="L188" s="25" t="str">
        <f ca="1">IF(
   $B$8="Overall Alert",IF(
      'Compound Alert'!T187 &gt;= 7, "HIGH",IF(
         'Compound Alert'!T187 &gt;= 5, "MED","LOW")), IF(
            $B$8="Underlying Vulnerability", IF(
               'Compound Alert'!AA187 &gt;= 10, "HIGH",IF(
                  'Compound Alert'!AA187 &gt;= 7, "MED","LOW")),IF(
                     $B$8="Emerging Threat", IF(
                        'Compound Alert'!AH187 &gt;= 10, "HIGH",IF(
                            'Compound Alert'!AH187 &gt;= 7, "MED","LOW")))))</f>
        <v>LOW</v>
      </c>
      <c r="M188" s="25" t="str">
        <f ca="1">IF(
   $B$8="Overall Alert",IF(
      'Compound Alert'!U187 &gt;= 7, "HIGH",IF(
         'Compound Alert'!U187 &gt;= 5, "MED","LOW")), IF(
            $B$8="Underlying Vulnerability", IF(
               'Compound Alert'!AB187 &gt;= 10, "HIGH",IF(
                  'Compound Alert'!AB187 &gt;= 7, "MED","LOW")),IF(
                     $B$8="Emerging Threat", IF(
                        'Compound Alert'!AI187 &gt;= 10, "HIGH",IF(
                            'Compound Alert'!AI187 &gt;= 7, "MED","LOW")))))</f>
        <v>LOW</v>
      </c>
      <c r="N188" s="25" t="str">
        <f ca="1">IF(
   $B$8="Overall Alert",IF(
      'Compound Alert'!V187 &gt;= 7, "HIGH",IF(
         'Compound Alert'!V187 &gt;= 5, "MED","LOW")), IF(
            $B$8="Underlying Vulnerability", IF(
               'Compound Alert'!AC187 &gt;= 10, "HIGH",IF(
                  'Compound Alert'!AC187 &gt;= 7, "MED","LOW")),IF(
                     $B$8="Emerging Threat", IF(
                        'Compound Alert'!AJ187 &gt;= 10, "HIGH",IF(
                            'Compound Alert'!AJ187 &gt;= 7, "MED","LOW")))))</f>
        <v>LOW</v>
      </c>
      <c r="O188" s="25" t="str">
        <f ca="1">IF(
   $B$8="Overall Alert",IF(
      'Compound Alert'!W187 &gt;= 7, "HIGH",IF(
         'Compound Alert'!W187 &gt;= 5, "MED","LOW")), IF(
            $B$8="Underlying Vulnerability", IF(
               'Compound Alert'!AD187 &gt;= 10, "HIGH",IF(
                  'Compound Alert'!AD187 &gt;= 7, "MED","LOW")),IF(
                     $B$8="Emerging Threat", IF(
                        'Compound Alert'!AK187 &gt;= 10, "HIGH",IF(
                            'Compound Alert'!AK187 &gt;= 7, "MED","LOW")))))</f>
        <v>LOW</v>
      </c>
      <c r="P188" s="25"/>
      <c r="Q188" s="26"/>
      <c r="R188" s="26"/>
      <c r="S188" s="21"/>
      <c r="T188" s="21"/>
      <c r="U188" s="21"/>
      <c r="V188" s="21"/>
      <c r="W188" s="21"/>
      <c r="X188" s="21"/>
      <c r="Y188" s="27"/>
      <c r="Z188" s="27"/>
      <c r="AA188" s="27"/>
      <c r="AB188" s="27"/>
      <c r="AC188" s="27"/>
      <c r="AD188" s="27"/>
      <c r="AE188" s="27"/>
      <c r="AF188" s="27"/>
      <c r="AJ188" s="21"/>
      <c r="AK188" s="21"/>
      <c r="AL188" s="21"/>
      <c r="AM188" s="21"/>
      <c r="AN188" s="21"/>
      <c r="AO188" s="21"/>
      <c r="AP188" s="21"/>
      <c r="AQ188" s="21"/>
      <c r="AR188" s="21"/>
      <c r="AS188" s="21"/>
      <c r="AT188" s="21"/>
      <c r="AU188" s="21"/>
      <c r="AV188" s="21"/>
      <c r="AW188" s="21"/>
      <c r="AX188" s="21"/>
    </row>
    <row r="189" spans="1:50" x14ac:dyDescent="0.2">
      <c r="A189" s="63">
        <v>148</v>
      </c>
      <c r="B189" s="20" t="str">
        <f>'Compound Alert'!B66</f>
        <v>Estonia</v>
      </c>
      <c r="C189" s="20" t="str">
        <f>'Compound Alert'!C66</f>
        <v>EST</v>
      </c>
      <c r="D189" s="20" t="str">
        <f>'Compound Alert'!D66</f>
        <v>ECS           Europe &amp; Central Asia</v>
      </c>
      <c r="E189" s="20" t="str">
        <f>'Compound Alert'!E66</f>
        <v>NA</v>
      </c>
      <c r="F189" s="217">
        <f ca="1">'Compound Alert'!F66</f>
        <v>61</v>
      </c>
      <c r="G189" s="22">
        <f ca="1">IF($B$8="Overall Alert",'Compound Alert'!G66,IF($B$8="Underlying Vulnerability",'Compound Alert'!J66,IF($B$8="Emerging Threat",'Compound Alert'!M66)))</f>
        <v>0</v>
      </c>
      <c r="H189" s="23">
        <f ca="1">IF($B$8="Overall Alert",'Compound Alert'!H66,IF($B$8="Underlying Vulnerability",'Compound Alert'!K66,IF($B$8="Emerging Threat",'Compound Alert'!N66)))</f>
        <v>0</v>
      </c>
      <c r="I189" s="50">
        <f ca="1">ROUNDDOWN(G189,0)</f>
        <v>0</v>
      </c>
      <c r="J189" s="25" t="str">
        <f ca="1">IF(
   $B$8="Overall Alert",IF(
      'Compound Alert'!R66 &gt;= 7, "HIGH",IF(
         'Compound Alert'!R66 &gt;= 5, "MED","LOW")), IF(
            $B$8="Underlying Vulnerability", IF(
               'Compound Alert'!Y66 &gt;= 10, "HIGH",IF(
                  'Compound Alert'!Y66 &gt;= 7, "MED","LOW")),IF(
                     $B$8="Emerging Threat", IF(
                        'Compound Alert'!AF66 &gt;= 10, "HIGH",IF(
                            'Compound Alert'!AF66 &gt;= 7, "MED","LOW")))))</f>
        <v>LOW</v>
      </c>
      <c r="K189" s="25" t="str">
        <f ca="1">IF(
   $B$8="Overall Alert",IF(
      'Compound Alert'!S66 &gt;= 7, "HIGH",IF(
         'Compound Alert'!S66 &gt;= 5, "MED","LOW")), IF(
            $B$8="Underlying Vulnerability", IF(
               'Compound Alert'!Z66 &gt;= 10, "HIGH",IF(
                  'Compound Alert'!Z66 &gt;= 7, "MED","LOW")),IF(
                     $B$8="Emerging Threat", IF(
                        'Compound Alert'!AG66 &gt;= 10, "HIGH",IF(
                            'Compound Alert'!AG66 &gt;= 7, "MED","LOW")))))</f>
        <v>LOW</v>
      </c>
      <c r="L189" s="25" t="str">
        <f ca="1">IF(
   $B$8="Overall Alert",IF(
      'Compound Alert'!T66 &gt;= 7, "HIGH",IF(
         'Compound Alert'!T66 &gt;= 5, "MED","LOW")), IF(
            $B$8="Underlying Vulnerability", IF(
               'Compound Alert'!AA66 &gt;= 10, "HIGH",IF(
                  'Compound Alert'!AA66 &gt;= 7, "MED","LOW")),IF(
                     $B$8="Emerging Threat", IF(
                        'Compound Alert'!AH66 &gt;= 10, "HIGH",IF(
                            'Compound Alert'!AH66 &gt;= 7, "MED","LOW")))))</f>
        <v>LOW</v>
      </c>
      <c r="M189" s="25" t="str">
        <f ca="1">IF(
   $B$8="Overall Alert",IF(
      'Compound Alert'!U66 &gt;= 7, "HIGH",IF(
         'Compound Alert'!U66 &gt;= 5, "MED","LOW")), IF(
            $B$8="Underlying Vulnerability", IF(
               'Compound Alert'!AB66 &gt;= 10, "HIGH",IF(
                  'Compound Alert'!AB66 &gt;= 7, "MED","LOW")),IF(
                     $B$8="Emerging Threat", IF(
                        'Compound Alert'!AI66 &gt;= 10, "HIGH",IF(
                            'Compound Alert'!AI66 &gt;= 7, "MED","LOW")))))</f>
        <v>LOW</v>
      </c>
      <c r="N189" s="25" t="str">
        <f ca="1">IF(
   $B$8="Overall Alert",IF(
      'Compound Alert'!V66 &gt;= 7, "HIGH",IF(
         'Compound Alert'!V66 &gt;= 5, "MED","LOW")), IF(
            $B$8="Underlying Vulnerability", IF(
               'Compound Alert'!AC66 &gt;= 10, "HIGH",IF(
                  'Compound Alert'!AC66 &gt;= 7, "MED","LOW")),IF(
                     $B$8="Emerging Threat", IF(
                        'Compound Alert'!AJ66 &gt;= 10, "HIGH",IF(
                            'Compound Alert'!AJ66 &gt;= 7, "MED","LOW")))))</f>
        <v>LOW</v>
      </c>
      <c r="O189" s="25" t="str">
        <f ca="1">IF(
   $B$8="Overall Alert",IF(
      'Compound Alert'!W66 &gt;= 7, "HIGH",IF(
         'Compound Alert'!W66 &gt;= 5, "MED","LOW")), IF(
            $B$8="Underlying Vulnerability", IF(
               'Compound Alert'!AD66 &gt;= 10, "HIGH",IF(
                  'Compound Alert'!AD66 &gt;= 7, "MED","LOW")),IF(
                     $B$8="Emerging Threat", IF(
                        'Compound Alert'!AK66 &gt;= 10, "HIGH",IF(
                            'Compound Alert'!AK66 &gt;= 7, "MED","LOW")))))</f>
        <v>LOW</v>
      </c>
      <c r="P189" s="25"/>
      <c r="Q189" s="26"/>
      <c r="R189" s="26"/>
      <c r="S189" s="21"/>
      <c r="T189" s="21"/>
      <c r="U189" s="21"/>
      <c r="V189" s="21"/>
      <c r="W189" s="21"/>
      <c r="X189" s="21"/>
      <c r="Y189" s="27"/>
      <c r="Z189" s="27"/>
      <c r="AA189" s="27"/>
      <c r="AB189" s="27"/>
      <c r="AC189" s="27"/>
      <c r="AD189" s="27"/>
      <c r="AE189" s="27"/>
      <c r="AF189" s="27"/>
      <c r="AJ189" s="21"/>
      <c r="AK189" s="21"/>
      <c r="AL189" s="21"/>
      <c r="AM189" s="21"/>
      <c r="AN189" s="21"/>
      <c r="AO189" s="21"/>
      <c r="AP189" s="21"/>
      <c r="AQ189" s="21"/>
      <c r="AR189" s="21"/>
      <c r="AS189" s="21"/>
      <c r="AT189" s="21"/>
      <c r="AU189" s="21"/>
      <c r="AV189" s="21"/>
      <c r="AW189" s="21"/>
      <c r="AX189" s="21"/>
    </row>
    <row r="190" spans="1:50" x14ac:dyDescent="0.2">
      <c r="A190" s="63">
        <v>149</v>
      </c>
      <c r="B190" s="20" t="str">
        <f>'Compound Alert'!B62</f>
        <v>Ecuador</v>
      </c>
      <c r="C190" s="20" t="str">
        <f>'Compound Alert'!C62</f>
        <v>ECU</v>
      </c>
      <c r="D190" s="20" t="str">
        <f>'Compound Alert'!D62</f>
        <v>LCN           Latin America &amp; Caribbean</v>
      </c>
      <c r="E190" s="20" t="str">
        <f>'Compound Alert'!E62</f>
        <v>IBRD</v>
      </c>
      <c r="F190" s="217">
        <f ca="1">'Compound Alert'!F62</f>
        <v>57</v>
      </c>
      <c r="G190" s="22">
        <f ca="1">IF($B$8="Overall Alert",'Compound Alert'!G62,IF($B$8="Underlying Vulnerability",'Compound Alert'!J62,IF($B$8="Emerging Threat",'Compound Alert'!M62)))</f>
        <v>0</v>
      </c>
      <c r="H190" s="23">
        <f ca="1">IF($B$8="Overall Alert",'Compound Alert'!H62,IF($B$8="Underlying Vulnerability",'Compound Alert'!K62,IF($B$8="Emerging Threat",'Compound Alert'!N62)))</f>
        <v>0</v>
      </c>
      <c r="I190" s="50">
        <f ca="1">ROUNDDOWN(G190,0)</f>
        <v>0</v>
      </c>
      <c r="J190" s="25" t="str">
        <f ca="1">IF(
   $B$8="Overall Alert",IF(
      'Compound Alert'!R62 &gt;= 7, "HIGH",IF(
         'Compound Alert'!R62 &gt;= 5, "MED","LOW")), IF(
            $B$8="Underlying Vulnerability", IF(
               'Compound Alert'!Y62 &gt;= 10, "HIGH",IF(
                  'Compound Alert'!Y62 &gt;= 7, "MED","LOW")),IF(
                     $B$8="Emerging Threat", IF(
                        'Compound Alert'!AF62 &gt;= 10, "HIGH",IF(
                            'Compound Alert'!AF62 &gt;= 7, "MED","LOW")))))</f>
        <v>LOW</v>
      </c>
      <c r="K190" s="25" t="str">
        <f ca="1">IF(
   $B$8="Overall Alert",IF(
      'Compound Alert'!S62 &gt;= 7, "HIGH",IF(
         'Compound Alert'!S62 &gt;= 5, "MED","LOW")), IF(
            $B$8="Underlying Vulnerability", IF(
               'Compound Alert'!Z62 &gt;= 10, "HIGH",IF(
                  'Compound Alert'!Z62 &gt;= 7, "MED","LOW")),IF(
                     $B$8="Emerging Threat", IF(
                        'Compound Alert'!AG62 &gt;= 10, "HIGH",IF(
                            'Compound Alert'!AG62 &gt;= 7, "MED","LOW")))))</f>
        <v>LOW</v>
      </c>
      <c r="L190" s="25" t="str">
        <f ca="1">IF(
   $B$8="Overall Alert",IF(
      'Compound Alert'!T62 &gt;= 7, "HIGH",IF(
         'Compound Alert'!T62 &gt;= 5, "MED","LOW")), IF(
            $B$8="Underlying Vulnerability", IF(
               'Compound Alert'!AA62 &gt;= 10, "HIGH",IF(
                  'Compound Alert'!AA62 &gt;= 7, "MED","LOW")),IF(
                     $B$8="Emerging Threat", IF(
                        'Compound Alert'!AH62 &gt;= 10, "HIGH",IF(
                            'Compound Alert'!AH62 &gt;= 7, "MED","LOW")))))</f>
        <v>LOW</v>
      </c>
      <c r="M190" s="25" t="str">
        <f ca="1">IF(
   $B$8="Overall Alert",IF(
      'Compound Alert'!U62 &gt;= 7, "HIGH",IF(
         'Compound Alert'!U62 &gt;= 5, "MED","LOW")), IF(
            $B$8="Underlying Vulnerability", IF(
               'Compound Alert'!AB62 &gt;= 10, "HIGH",IF(
                  'Compound Alert'!AB62 &gt;= 7, "MED","LOW")),IF(
                     $B$8="Emerging Threat", IF(
                        'Compound Alert'!AI62 &gt;= 10, "HIGH",IF(
                            'Compound Alert'!AI62 &gt;= 7, "MED","LOW")))))</f>
        <v>LOW</v>
      </c>
      <c r="N190" s="25" t="str">
        <f ca="1">IF(
   $B$8="Overall Alert",IF(
      'Compound Alert'!V62 &gt;= 7, "HIGH",IF(
         'Compound Alert'!V62 &gt;= 5, "MED","LOW")), IF(
            $B$8="Underlying Vulnerability", IF(
               'Compound Alert'!AC62 &gt;= 10, "HIGH",IF(
                  'Compound Alert'!AC62 &gt;= 7, "MED","LOW")),IF(
                     $B$8="Emerging Threat", IF(
                        'Compound Alert'!AJ62 &gt;= 10, "HIGH",IF(
                            'Compound Alert'!AJ62 &gt;= 7, "MED","LOW")))))</f>
        <v>LOW</v>
      </c>
      <c r="O190" s="25" t="str">
        <f ca="1">IF(
   $B$8="Overall Alert",IF(
      'Compound Alert'!W62 &gt;= 7, "HIGH",IF(
         'Compound Alert'!W62 &gt;= 5, "MED","LOW")), IF(
            $B$8="Underlying Vulnerability", IF(
               'Compound Alert'!AD62 &gt;= 10, "HIGH",IF(
                  'Compound Alert'!AD62 &gt;= 7, "MED","LOW")),IF(
                     $B$8="Emerging Threat", IF(
                        'Compound Alert'!AK62 &gt;= 10, "HIGH",IF(
                            'Compound Alert'!AK62 &gt;= 7, "MED","LOW")))))</f>
        <v>LOW</v>
      </c>
      <c r="P190" s="25"/>
      <c r="Q190" s="26"/>
      <c r="R190" s="26"/>
      <c r="S190" s="21"/>
      <c r="T190" s="21"/>
      <c r="U190" s="21"/>
      <c r="V190" s="21"/>
      <c r="W190" s="21"/>
      <c r="X190" s="21"/>
      <c r="Y190" s="27"/>
      <c r="Z190" s="27"/>
      <c r="AA190" s="27"/>
      <c r="AB190" s="27"/>
      <c r="AC190" s="27"/>
      <c r="AD190" s="27"/>
      <c r="AE190" s="27"/>
      <c r="AF190" s="27"/>
      <c r="AJ190" s="21"/>
      <c r="AK190" s="21"/>
      <c r="AL190" s="21"/>
      <c r="AM190" s="21"/>
      <c r="AN190" s="21"/>
      <c r="AO190" s="21"/>
      <c r="AP190" s="21"/>
      <c r="AQ190" s="21"/>
      <c r="AR190" s="21"/>
      <c r="AS190" s="21"/>
      <c r="AT190" s="21"/>
      <c r="AU190" s="21"/>
      <c r="AV190" s="21"/>
      <c r="AW190" s="21"/>
      <c r="AX190" s="21"/>
    </row>
    <row r="191" spans="1:50" x14ac:dyDescent="0.2">
      <c r="A191" s="63">
        <v>150</v>
      </c>
      <c r="B191" s="20" t="str">
        <f>'Compound Alert'!B142</f>
        <v>Mauritius</v>
      </c>
      <c r="C191" s="20" t="str">
        <f>'Compound Alert'!C142</f>
        <v>MUS</v>
      </c>
      <c r="D191" s="20" t="str">
        <f>'Compound Alert'!D142</f>
        <v>SSF           Sub-Saharan Africa</v>
      </c>
      <c r="E191" s="20" t="str">
        <f>'Compound Alert'!E142</f>
        <v>IBRD</v>
      </c>
      <c r="F191" s="217">
        <f ca="1">'Compound Alert'!F142</f>
        <v>137</v>
      </c>
      <c r="G191" s="22">
        <f ca="1">IF($B$8="Overall Alert",'Compound Alert'!G142,IF($B$8="Underlying Vulnerability",'Compound Alert'!J142,IF($B$8="Emerging Threat",'Compound Alert'!M142)))</f>
        <v>0</v>
      </c>
      <c r="H191" s="23">
        <f ca="1">IF($B$8="Overall Alert",'Compound Alert'!H142,IF($B$8="Underlying Vulnerability",'Compound Alert'!K142,IF($B$8="Emerging Threat",'Compound Alert'!N142)))</f>
        <v>0</v>
      </c>
      <c r="I191" s="50">
        <f ca="1">ROUNDDOWN(G191,0)</f>
        <v>0</v>
      </c>
      <c r="J191" s="25" t="str">
        <f ca="1">IF(
   $B$8="Overall Alert",IF(
      'Compound Alert'!R142 &gt;= 7, "HIGH",IF(
         'Compound Alert'!R142 &gt;= 5, "MED","LOW")), IF(
            $B$8="Underlying Vulnerability", IF(
               'Compound Alert'!Y142 &gt;= 10, "HIGH",IF(
                  'Compound Alert'!Y142 &gt;= 7, "MED","LOW")),IF(
                     $B$8="Emerging Threat", IF(
                        'Compound Alert'!AF142 &gt;= 10, "HIGH",IF(
                            'Compound Alert'!AF142 &gt;= 7, "MED","LOW")))))</f>
        <v>LOW</v>
      </c>
      <c r="K191" s="25" t="str">
        <f ca="1">IF(
   $B$8="Overall Alert",IF(
      'Compound Alert'!S142 &gt;= 7, "HIGH",IF(
         'Compound Alert'!S142 &gt;= 5, "MED","LOW")), IF(
            $B$8="Underlying Vulnerability", IF(
               'Compound Alert'!Z142 &gt;= 10, "HIGH",IF(
                  'Compound Alert'!Z142 &gt;= 7, "MED","LOW")),IF(
                     $B$8="Emerging Threat", IF(
                        'Compound Alert'!AG142 &gt;= 10, "HIGH",IF(
                            'Compound Alert'!AG142 &gt;= 7, "MED","LOW")))))</f>
        <v>LOW</v>
      </c>
      <c r="L191" s="25" t="str">
        <f ca="1">IF(
   $B$8="Overall Alert",IF(
      'Compound Alert'!T142 &gt;= 7, "HIGH",IF(
         'Compound Alert'!T142 &gt;= 5, "MED","LOW")), IF(
            $B$8="Underlying Vulnerability", IF(
               'Compound Alert'!AA142 &gt;= 10, "HIGH",IF(
                  'Compound Alert'!AA142 &gt;= 7, "MED","LOW")),IF(
                     $B$8="Emerging Threat", IF(
                        'Compound Alert'!AH142 &gt;= 10, "HIGH",IF(
                            'Compound Alert'!AH142 &gt;= 7, "MED","LOW")))))</f>
        <v>LOW</v>
      </c>
      <c r="M191" s="25" t="str">
        <f ca="1">IF(
   $B$8="Overall Alert",IF(
      'Compound Alert'!U142 &gt;= 7, "HIGH",IF(
         'Compound Alert'!U142 &gt;= 5, "MED","LOW")), IF(
            $B$8="Underlying Vulnerability", IF(
               'Compound Alert'!AB142 &gt;= 10, "HIGH",IF(
                  'Compound Alert'!AB142 &gt;= 7, "MED","LOW")),IF(
                     $B$8="Emerging Threat", IF(
                        'Compound Alert'!AI142 &gt;= 10, "HIGH",IF(
                            'Compound Alert'!AI142 &gt;= 7, "MED","LOW")))))</f>
        <v>LOW</v>
      </c>
      <c r="N191" s="25" t="str">
        <f ca="1">IF(
   $B$8="Overall Alert",IF(
      'Compound Alert'!V142 &gt;= 7, "HIGH",IF(
         'Compound Alert'!V142 &gt;= 5, "MED","LOW")), IF(
            $B$8="Underlying Vulnerability", IF(
               'Compound Alert'!AC142 &gt;= 10, "HIGH",IF(
                  'Compound Alert'!AC142 &gt;= 7, "MED","LOW")),IF(
                     $B$8="Emerging Threat", IF(
                        'Compound Alert'!AJ142 &gt;= 10, "HIGH",IF(
                            'Compound Alert'!AJ142 &gt;= 7, "MED","LOW")))))</f>
        <v>LOW</v>
      </c>
      <c r="O191" s="25" t="str">
        <f ca="1">IF(
   $B$8="Overall Alert",IF(
      'Compound Alert'!W142 &gt;= 7, "HIGH",IF(
         'Compound Alert'!W142 &gt;= 5, "MED","LOW")), IF(
            $B$8="Underlying Vulnerability", IF(
               'Compound Alert'!AD142 &gt;= 10, "HIGH",IF(
                  'Compound Alert'!AD142 &gt;= 7, "MED","LOW")),IF(
                     $B$8="Emerging Threat", IF(
                        'Compound Alert'!AK142 &gt;= 10, "HIGH",IF(
                            'Compound Alert'!AK142 &gt;= 7, "MED","LOW")))))</f>
        <v>LOW</v>
      </c>
      <c r="P191" s="25"/>
      <c r="Q191" s="26"/>
      <c r="R191" s="26"/>
      <c r="S191" s="21"/>
      <c r="T191" s="21"/>
      <c r="U191" s="21"/>
      <c r="V191" s="21"/>
      <c r="W191" s="21"/>
      <c r="X191" s="21"/>
      <c r="Y191" s="27"/>
      <c r="Z191" s="27"/>
      <c r="AA191" s="27"/>
      <c r="AB191" s="27"/>
      <c r="AC191" s="27"/>
      <c r="AD191" s="27"/>
      <c r="AE191" s="27"/>
      <c r="AF191" s="27"/>
      <c r="AJ191" s="21"/>
      <c r="AK191" s="21"/>
      <c r="AL191" s="21"/>
      <c r="AM191" s="21"/>
      <c r="AN191" s="21"/>
      <c r="AO191" s="21"/>
      <c r="AP191" s="21"/>
      <c r="AQ191" s="21"/>
      <c r="AR191" s="21"/>
      <c r="AS191" s="21"/>
      <c r="AT191" s="21"/>
      <c r="AU191" s="21"/>
      <c r="AV191" s="21"/>
      <c r="AW191" s="21"/>
      <c r="AX191" s="21"/>
    </row>
    <row r="192" spans="1:50" x14ac:dyDescent="0.2">
      <c r="A192" s="63">
        <v>151</v>
      </c>
      <c r="B192" s="20" t="str">
        <f>'Compound Alert'!B108</f>
        <v>Cambodia</v>
      </c>
      <c r="C192" s="20" t="str">
        <f>'Compound Alert'!C108</f>
        <v>KHM</v>
      </c>
      <c r="D192" s="20" t="str">
        <f>'Compound Alert'!D108</f>
        <v>EAS           East Asia &amp; Pacific</v>
      </c>
      <c r="E192" s="20" t="str">
        <f>'Compound Alert'!E108</f>
        <v>IDA</v>
      </c>
      <c r="F192" s="217">
        <f ca="1">'Compound Alert'!F108</f>
        <v>103</v>
      </c>
      <c r="G192" s="22">
        <f ca="1">IF($B$8="Overall Alert",'Compound Alert'!G108,IF($B$8="Underlying Vulnerability",'Compound Alert'!J108,IF($B$8="Emerging Threat",'Compound Alert'!M108)))</f>
        <v>0</v>
      </c>
      <c r="H192" s="23">
        <f ca="1">IF($B$8="Overall Alert",'Compound Alert'!H108,IF($B$8="Underlying Vulnerability",'Compound Alert'!K108,IF($B$8="Emerging Threat",'Compound Alert'!N108)))</f>
        <v>0</v>
      </c>
      <c r="I192" s="50">
        <f ca="1">ROUNDDOWN(G192,0)</f>
        <v>0</v>
      </c>
      <c r="J192" s="25" t="str">
        <f ca="1">IF(
   $B$8="Overall Alert",IF(
      'Compound Alert'!R108 &gt;= 7, "HIGH",IF(
         'Compound Alert'!R108 &gt;= 5, "MED","LOW")), IF(
            $B$8="Underlying Vulnerability", IF(
               'Compound Alert'!Y108 &gt;= 10, "HIGH",IF(
                  'Compound Alert'!Y108 &gt;= 7, "MED","LOW")),IF(
                     $B$8="Emerging Threat", IF(
                        'Compound Alert'!AF108 &gt;= 10, "HIGH",IF(
                            'Compound Alert'!AF108 &gt;= 7, "MED","LOW")))))</f>
        <v>LOW</v>
      </c>
      <c r="K192" s="25" t="str">
        <f ca="1">IF(
   $B$8="Overall Alert",IF(
      'Compound Alert'!S108 &gt;= 7, "HIGH",IF(
         'Compound Alert'!S108 &gt;= 5, "MED","LOW")), IF(
            $B$8="Underlying Vulnerability", IF(
               'Compound Alert'!Z108 &gt;= 10, "HIGH",IF(
                  'Compound Alert'!Z108 &gt;= 7, "MED","LOW")),IF(
                     $B$8="Emerging Threat", IF(
                        'Compound Alert'!AG108 &gt;= 10, "HIGH",IF(
                            'Compound Alert'!AG108 &gt;= 7, "MED","LOW")))))</f>
        <v>LOW</v>
      </c>
      <c r="L192" s="25" t="str">
        <f ca="1">IF(
   $B$8="Overall Alert",IF(
      'Compound Alert'!T108 &gt;= 7, "HIGH",IF(
         'Compound Alert'!T108 &gt;= 5, "MED","LOW")), IF(
            $B$8="Underlying Vulnerability", IF(
               'Compound Alert'!AA108 &gt;= 10, "HIGH",IF(
                  'Compound Alert'!AA108 &gt;= 7, "MED","LOW")),IF(
                     $B$8="Emerging Threat", IF(
                        'Compound Alert'!AH108 &gt;= 10, "HIGH",IF(
                            'Compound Alert'!AH108 &gt;= 7, "MED","LOW")))))</f>
        <v>LOW</v>
      </c>
      <c r="M192" s="25" t="str">
        <f ca="1">IF(
   $B$8="Overall Alert",IF(
      'Compound Alert'!U108 &gt;= 7, "HIGH",IF(
         'Compound Alert'!U108 &gt;= 5, "MED","LOW")), IF(
            $B$8="Underlying Vulnerability", IF(
               'Compound Alert'!AB108 &gt;= 10, "HIGH",IF(
                  'Compound Alert'!AB108 &gt;= 7, "MED","LOW")),IF(
                     $B$8="Emerging Threat", IF(
                        'Compound Alert'!AI108 &gt;= 10, "HIGH",IF(
                            'Compound Alert'!AI108 &gt;= 7, "MED","LOW")))))</f>
        <v>LOW</v>
      </c>
      <c r="N192" s="25" t="str">
        <f ca="1">IF(
   $B$8="Overall Alert",IF(
      'Compound Alert'!V108 &gt;= 7, "HIGH",IF(
         'Compound Alert'!V108 &gt;= 5, "MED","LOW")), IF(
            $B$8="Underlying Vulnerability", IF(
               'Compound Alert'!AC108 &gt;= 10, "HIGH",IF(
                  'Compound Alert'!AC108 &gt;= 7, "MED","LOW")),IF(
                     $B$8="Emerging Threat", IF(
                        'Compound Alert'!AJ108 &gt;= 10, "HIGH",IF(
                            'Compound Alert'!AJ108 &gt;= 7, "MED","LOW")))))</f>
        <v>LOW</v>
      </c>
      <c r="O192" s="25" t="str">
        <f ca="1">IF(
   $B$8="Overall Alert",IF(
      'Compound Alert'!W108 &gt;= 7, "HIGH",IF(
         'Compound Alert'!W108 &gt;= 5, "MED","LOW")), IF(
            $B$8="Underlying Vulnerability", IF(
               'Compound Alert'!AD108 &gt;= 10, "HIGH",IF(
                  'Compound Alert'!AD108 &gt;= 7, "MED","LOW")),IF(
                     $B$8="Emerging Threat", IF(
                        'Compound Alert'!AK108 &gt;= 10, "HIGH",IF(
                            'Compound Alert'!AK108 &gt;= 7, "MED","LOW")))))</f>
        <v>LOW</v>
      </c>
      <c r="P192" s="25"/>
      <c r="Q192" s="26"/>
      <c r="R192" s="26"/>
      <c r="S192" s="21"/>
      <c r="T192" s="21"/>
      <c r="U192" s="21"/>
      <c r="V192" s="21"/>
      <c r="W192" s="21"/>
      <c r="X192" s="21"/>
      <c r="Y192" s="27"/>
      <c r="Z192" s="27"/>
      <c r="AA192" s="27"/>
      <c r="AB192" s="27"/>
      <c r="AC192" s="27"/>
      <c r="AD192" s="27"/>
      <c r="AE192" s="27"/>
      <c r="AF192" s="27"/>
      <c r="AJ192" s="21"/>
      <c r="AK192" s="21"/>
      <c r="AL192" s="21"/>
      <c r="AM192" s="21"/>
      <c r="AN192" s="21"/>
      <c r="AO192" s="21"/>
      <c r="AP192" s="21"/>
      <c r="AQ192" s="21"/>
      <c r="AR192" s="21"/>
      <c r="AS192" s="21"/>
      <c r="AT192" s="21"/>
      <c r="AU192" s="21"/>
      <c r="AV192" s="21"/>
      <c r="AW192" s="21"/>
      <c r="AX192" s="21"/>
    </row>
    <row r="193" spans="1:50" x14ac:dyDescent="0.2">
      <c r="A193" s="63">
        <v>152</v>
      </c>
      <c r="B193" s="20" t="str">
        <f>'Compound Alert'!B204</f>
        <v>Tuvalu</v>
      </c>
      <c r="C193" s="20" t="str">
        <f>'Compound Alert'!C204</f>
        <v>TUV</v>
      </c>
      <c r="D193" s="20" t="str">
        <f>'Compound Alert'!D204</f>
        <v>EAS           East Asia &amp; Pacific</v>
      </c>
      <c r="E193" s="20" t="str">
        <f>'Compound Alert'!E204</f>
        <v>IDA</v>
      </c>
      <c r="F193" s="217">
        <f>'Compound Alert'!F204</f>
        <v>0</v>
      </c>
      <c r="G193" s="22">
        <f ca="1">IF($B$8="Overall Alert",'Compound Alert'!G204,IF($B$8="Underlying Vulnerability",'Compound Alert'!J204,IF($B$8="Emerging Threat",'Compound Alert'!M204)))</f>
        <v>0</v>
      </c>
      <c r="H193" s="23">
        <f ca="1">IF($B$8="Overall Alert",'Compound Alert'!H204,IF($B$8="Underlying Vulnerability",'Compound Alert'!K204,IF($B$8="Emerging Threat",'Compound Alert'!N204)))</f>
        <v>0</v>
      </c>
      <c r="I193" s="50">
        <f ca="1">ROUNDDOWN(G193,0)</f>
        <v>0</v>
      </c>
      <c r="J193" s="25" t="str">
        <f ca="1">IF(
   $B$8="Overall Alert",IF(
      'Compound Alert'!R204 &gt;= 7, "HIGH",IF(
         'Compound Alert'!R204 &gt;= 5, "MED","LOW")), IF(
            $B$8="Underlying Vulnerability", IF(
               'Compound Alert'!Y204 &gt;= 10, "HIGH",IF(
                  'Compound Alert'!Y204 &gt;= 7, "MED","LOW")),IF(
                     $B$8="Emerging Threat", IF(
                        'Compound Alert'!AF204 &gt;= 10, "HIGH",IF(
                            'Compound Alert'!AF204 &gt;= 7, "MED","LOW")))))</f>
        <v>LOW</v>
      </c>
      <c r="K193" s="25" t="e">
        <f ca="1">IF(
   $B$8="Overall Alert",IF(
      'Compound Alert'!S204 &gt;= 7, "HIGH",IF(
         'Compound Alert'!S204 &gt;= 5, "MED","LOW")), IF(
            $B$8="Underlying Vulnerability", IF(
               'Compound Alert'!Z204 &gt;= 10, "HIGH",IF(
                  'Compound Alert'!Z204 &gt;= 7, "MED","LOW")),IF(
                     $B$8="Emerging Threat", IF(
                        'Compound Alert'!AG204 &gt;= 10, "HIGH",IF(
                            'Compound Alert'!AG204 &gt;= 7, "MED","LOW")))))</f>
        <v>#N/A</v>
      </c>
      <c r="L193" s="25" t="e">
        <f ca="1">IF(
   $B$8="Overall Alert",IF(
      'Compound Alert'!T204 &gt;= 7, "HIGH",IF(
         'Compound Alert'!T204 &gt;= 5, "MED","LOW")), IF(
            $B$8="Underlying Vulnerability", IF(
               'Compound Alert'!AA204 &gt;= 10, "HIGH",IF(
                  'Compound Alert'!AA204 &gt;= 7, "MED","LOW")),IF(
                     $B$8="Emerging Threat", IF(
                        'Compound Alert'!AH204 &gt;= 10, "HIGH",IF(
                            'Compound Alert'!AH204 &gt;= 7, "MED","LOW")))))</f>
        <v>#N/A</v>
      </c>
      <c r="M193" s="25" t="str">
        <f ca="1">IF(
   $B$8="Overall Alert",IF(
      'Compound Alert'!U204 &gt;= 7, "HIGH",IF(
         'Compound Alert'!U204 &gt;= 5, "MED","LOW")), IF(
            $B$8="Underlying Vulnerability", IF(
               'Compound Alert'!AB204 &gt;= 10, "HIGH",IF(
                  'Compound Alert'!AB204 &gt;= 7, "MED","LOW")),IF(
                     $B$8="Emerging Threat", IF(
                        'Compound Alert'!AI204 &gt;= 10, "HIGH",IF(
                            'Compound Alert'!AI204 &gt;= 7, "MED","LOW")))))</f>
        <v>LOW</v>
      </c>
      <c r="N193" s="25" t="str">
        <f ca="1">IF(
   $B$8="Overall Alert",IF(
      'Compound Alert'!V204 &gt;= 7, "HIGH",IF(
         'Compound Alert'!V204 &gt;= 5, "MED","LOW")), IF(
            $B$8="Underlying Vulnerability", IF(
               'Compound Alert'!AC204 &gt;= 10, "HIGH",IF(
                  'Compound Alert'!AC204 &gt;= 7, "MED","LOW")),IF(
                     $B$8="Emerging Threat", IF(
                        'Compound Alert'!AJ204 &gt;= 10, "HIGH",IF(
                            'Compound Alert'!AJ204 &gt;= 7, "MED","LOW")))))</f>
        <v>LOW</v>
      </c>
      <c r="O193" s="25" t="str">
        <f ca="1">IF(
   $B$8="Overall Alert",IF(
      'Compound Alert'!W204 &gt;= 7, "HIGH",IF(
         'Compound Alert'!W204 &gt;= 5, "MED","LOW")), IF(
            $B$8="Underlying Vulnerability", IF(
               'Compound Alert'!AD204 &gt;= 10, "HIGH",IF(
                  'Compound Alert'!AD204 &gt;= 7, "MED","LOW")),IF(
                     $B$8="Emerging Threat", IF(
                        'Compound Alert'!AK204 &gt;= 10, "HIGH",IF(
                            'Compound Alert'!AK204 &gt;= 7, "MED","LOW")))))</f>
        <v>LOW</v>
      </c>
      <c r="P193" s="25"/>
      <c r="Q193" s="26"/>
      <c r="R193" s="26"/>
      <c r="S193" s="21"/>
      <c r="T193" s="21"/>
      <c r="U193" s="21"/>
      <c r="V193" s="21"/>
      <c r="W193" s="21"/>
      <c r="X193" s="21"/>
      <c r="Y193" s="27"/>
      <c r="Z193" s="27"/>
      <c r="AA193" s="27"/>
      <c r="AB193" s="27"/>
      <c r="AC193" s="27"/>
      <c r="AD193" s="27"/>
      <c r="AE193" s="27"/>
      <c r="AF193" s="27"/>
      <c r="AJ193" s="21"/>
      <c r="AK193" s="21"/>
      <c r="AL193" s="21"/>
      <c r="AM193" s="21"/>
      <c r="AN193" s="21"/>
      <c r="AO193" s="21"/>
      <c r="AP193" s="21"/>
      <c r="AQ193" s="21"/>
      <c r="AR193" s="21"/>
      <c r="AS193" s="21"/>
      <c r="AT193" s="21"/>
      <c r="AU193" s="21"/>
      <c r="AV193" s="21"/>
      <c r="AW193" s="21"/>
      <c r="AX193" s="21"/>
    </row>
    <row r="194" spans="1:50" x14ac:dyDescent="0.2">
      <c r="A194" s="63">
        <v>153</v>
      </c>
      <c r="B194" s="20" t="str">
        <f>'Compound Alert'!B191</f>
        <v>Seychelles</v>
      </c>
      <c r="C194" s="20" t="str">
        <f>'Compound Alert'!C191</f>
        <v>SYC</v>
      </c>
      <c r="D194" s="20" t="str">
        <f>'Compound Alert'!D191</f>
        <v>SSF           Sub-Saharan Africa</v>
      </c>
      <c r="E194" s="20" t="str">
        <f>'Compound Alert'!E191</f>
        <v>IBRD</v>
      </c>
      <c r="F194" s="217">
        <f ca="1">'Compound Alert'!F191</f>
        <v>186</v>
      </c>
      <c r="G194" s="22">
        <f ca="1">IF($B$8="Overall Alert",'Compound Alert'!G191,IF($B$8="Underlying Vulnerability",'Compound Alert'!J191,IF($B$8="Emerging Threat",'Compound Alert'!M191)))</f>
        <v>0.5</v>
      </c>
      <c r="H194" s="23">
        <f ca="1">IF($B$8="Overall Alert",'Compound Alert'!H191,IF($B$8="Underlying Vulnerability",'Compound Alert'!K191,IF($B$8="Emerging Threat",'Compound Alert'!N191)))</f>
        <v>0.5</v>
      </c>
      <c r="I194" s="50">
        <f ca="1">ROUNDDOWN(G194,0)</f>
        <v>0</v>
      </c>
      <c r="J194" s="25" t="str">
        <f ca="1">IF(
   $B$8="Overall Alert",IF(
      'Compound Alert'!R191 &gt;= 7, "HIGH",IF(
         'Compound Alert'!R191 &gt;= 5, "MED","LOW")), IF(
            $B$8="Underlying Vulnerability", IF(
               'Compound Alert'!Y191 &gt;= 10, "HIGH",IF(
                  'Compound Alert'!Y191 &gt;= 7, "MED","LOW")),IF(
                     $B$8="Emerging Threat", IF(
                        'Compound Alert'!AF191 &gt;= 10, "HIGH",IF(
                            'Compound Alert'!AF191 &gt;= 7, "MED","LOW")))))</f>
        <v>LOW</v>
      </c>
      <c r="K194" s="25" t="str">
        <f ca="1">IF(
   $B$8="Overall Alert",IF(
      'Compound Alert'!S191 &gt;= 7, "HIGH",IF(
         'Compound Alert'!S191 &gt;= 5, "MED","LOW")), IF(
            $B$8="Underlying Vulnerability", IF(
               'Compound Alert'!Z191 &gt;= 10, "HIGH",IF(
                  'Compound Alert'!Z191 &gt;= 7, "MED","LOW")),IF(
                     $B$8="Emerging Threat", IF(
                        'Compound Alert'!AG191 &gt;= 10, "HIGH",IF(
                            'Compound Alert'!AG191 &gt;= 7, "MED","LOW")))))</f>
        <v>LOW</v>
      </c>
      <c r="L194" s="25" t="str">
        <f ca="1">IF(
   $B$8="Overall Alert",IF(
      'Compound Alert'!T191 &gt;= 7, "HIGH",IF(
         'Compound Alert'!T191 &gt;= 5, "MED","LOW")), IF(
            $B$8="Underlying Vulnerability", IF(
               'Compound Alert'!AA191 &gt;= 10, "HIGH",IF(
                  'Compound Alert'!AA191 &gt;= 7, "MED","LOW")),IF(
                     $B$8="Emerging Threat", IF(
                        'Compound Alert'!AH191 &gt;= 10, "HIGH",IF(
                            'Compound Alert'!AH191 &gt;= 7, "MED","LOW")))))</f>
        <v>LOW</v>
      </c>
      <c r="M194" s="25" t="str">
        <f ca="1">IF(
   $B$8="Overall Alert",IF(
      'Compound Alert'!U191 &gt;= 7, "HIGH",IF(
         'Compound Alert'!U191 &gt;= 5, "MED","LOW")), IF(
            $B$8="Underlying Vulnerability", IF(
               'Compound Alert'!AB191 &gt;= 10, "HIGH",IF(
                  'Compound Alert'!AB191 &gt;= 7, "MED","LOW")),IF(
                     $B$8="Emerging Threat", IF(
                        'Compound Alert'!AI191 &gt;= 10, "HIGH",IF(
                            'Compound Alert'!AI191 &gt;= 7, "MED","LOW")))))</f>
        <v>LOW</v>
      </c>
      <c r="N194" s="25" t="str">
        <f ca="1">IF(
   $B$8="Overall Alert",IF(
      'Compound Alert'!V191 &gt;= 7, "HIGH",IF(
         'Compound Alert'!V191 &gt;= 5, "MED","LOW")), IF(
            $B$8="Underlying Vulnerability", IF(
               'Compound Alert'!AC191 &gt;= 10, "HIGH",IF(
                  'Compound Alert'!AC191 &gt;= 7, "MED","LOW")),IF(
                     $B$8="Emerging Threat", IF(
                        'Compound Alert'!AJ191 &gt;= 10, "HIGH",IF(
                            'Compound Alert'!AJ191 &gt;= 7, "MED","LOW")))))</f>
        <v>MED</v>
      </c>
      <c r="O194" s="25" t="str">
        <f ca="1">IF(
   $B$8="Overall Alert",IF(
      'Compound Alert'!W191 &gt;= 7, "HIGH",IF(
         'Compound Alert'!W191 &gt;= 5, "MED","LOW")), IF(
            $B$8="Underlying Vulnerability", IF(
               'Compound Alert'!AD191 &gt;= 10, "HIGH",IF(
                  'Compound Alert'!AD191 &gt;= 7, "MED","LOW")),IF(
                     $B$8="Emerging Threat", IF(
                        'Compound Alert'!AK191 &gt;= 10, "HIGH",IF(
                            'Compound Alert'!AK191 &gt;= 7, "MED","LOW")))))</f>
        <v>LOW</v>
      </c>
      <c r="P194" s="25"/>
      <c r="Q194" s="26"/>
      <c r="R194" s="26"/>
      <c r="S194" s="21"/>
      <c r="T194" s="21"/>
      <c r="U194" s="21"/>
      <c r="V194" s="21"/>
      <c r="W194" s="21"/>
      <c r="X194" s="21"/>
      <c r="Y194" s="27"/>
      <c r="Z194" s="27"/>
      <c r="AA194" s="27"/>
      <c r="AB194" s="27"/>
      <c r="AC194" s="27"/>
      <c r="AD194" s="27"/>
      <c r="AE194" s="27"/>
      <c r="AF194" s="27"/>
      <c r="AJ194" s="21"/>
      <c r="AK194" s="21"/>
      <c r="AL194" s="21"/>
      <c r="AM194" s="21"/>
      <c r="AN194" s="21"/>
      <c r="AO194" s="21"/>
      <c r="AP194" s="21"/>
      <c r="AQ194" s="21"/>
      <c r="AR194" s="21"/>
      <c r="AS194" s="21"/>
      <c r="AT194" s="21"/>
      <c r="AU194" s="21"/>
      <c r="AV194" s="21"/>
      <c r="AW194" s="21"/>
      <c r="AX194" s="21"/>
    </row>
    <row r="195" spans="1:50" x14ac:dyDescent="0.2">
      <c r="A195" s="63">
        <v>154</v>
      </c>
      <c r="B195" s="20" t="str">
        <f>'Compound Alert'!B98</f>
        <v>Iraq</v>
      </c>
      <c r="C195" s="20" t="str">
        <f>'Compound Alert'!C98</f>
        <v>IRQ</v>
      </c>
      <c r="D195" s="20" t="str">
        <f>'Compound Alert'!D98</f>
        <v>MEA           Middle East &amp; North Africa</v>
      </c>
      <c r="E195" s="20" t="str">
        <f>'Compound Alert'!E98</f>
        <v>IBRD</v>
      </c>
      <c r="F195" s="217">
        <f ca="1">'Compound Alert'!F98</f>
        <v>93</v>
      </c>
      <c r="G195" s="22">
        <f ca="1">IF($B$8="Overall Alert",'Compound Alert'!G98,IF($B$8="Underlying Vulnerability",'Compound Alert'!J98,IF($B$8="Emerging Threat",'Compound Alert'!M98)))</f>
        <v>1.5</v>
      </c>
      <c r="H195" s="23">
        <f ca="1">IF($B$8="Overall Alert",'Compound Alert'!H98,IF($B$8="Underlying Vulnerability",'Compound Alert'!K98,IF($B$8="Emerging Threat",'Compound Alert'!N98)))</f>
        <v>1.5</v>
      </c>
      <c r="I195" s="50">
        <f ca="1">ROUNDDOWN(G195,0)</f>
        <v>1</v>
      </c>
      <c r="J195" s="25" t="str">
        <f ca="1">IF(
   $B$8="Overall Alert",IF(
      'Compound Alert'!R98 &gt;= 7, "HIGH",IF(
         'Compound Alert'!R98 &gt;= 5, "MED","LOW")), IF(
            $B$8="Underlying Vulnerability", IF(
               'Compound Alert'!Y98 &gt;= 10, "HIGH",IF(
                  'Compound Alert'!Y98 &gt;= 7, "MED","LOW")),IF(
                     $B$8="Emerging Threat", IF(
                        'Compound Alert'!AF98 &gt;= 10, "HIGH",IF(
                            'Compound Alert'!AF98 &gt;= 7, "MED","LOW")))))</f>
        <v>LOW</v>
      </c>
      <c r="K195" s="25" t="str">
        <f ca="1">IF(
   $B$8="Overall Alert",IF(
      'Compound Alert'!S98 &gt;= 7, "HIGH",IF(
         'Compound Alert'!S98 &gt;= 5, "MED","LOW")), IF(
            $B$8="Underlying Vulnerability", IF(
               'Compound Alert'!Z98 &gt;= 10, "HIGH",IF(
                  'Compound Alert'!Z98 &gt;= 7, "MED","LOW")),IF(
                     $B$8="Emerging Threat", IF(
                        'Compound Alert'!AG98 &gt;= 10, "HIGH",IF(
                            'Compound Alert'!AG98 &gt;= 7, "MED","LOW")))))</f>
        <v>LOW</v>
      </c>
      <c r="L195" s="25" t="str">
        <f ca="1">IF(
   $B$8="Overall Alert",IF(
      'Compound Alert'!T98 &gt;= 7, "HIGH",IF(
         'Compound Alert'!T98 &gt;= 5, "MED","LOW")), IF(
            $B$8="Underlying Vulnerability", IF(
               'Compound Alert'!AA98 &gt;= 10, "HIGH",IF(
                  'Compound Alert'!AA98 &gt;= 7, "MED","LOW")),IF(
                     $B$8="Emerging Threat", IF(
                        'Compound Alert'!AH98 &gt;= 10, "HIGH",IF(
                            'Compound Alert'!AH98 &gt;= 7, "MED","LOW")))))</f>
        <v>LOW</v>
      </c>
      <c r="M195" s="25" t="str">
        <f ca="1">IF(
   $B$8="Overall Alert",IF(
      'Compound Alert'!U98 &gt;= 7, "HIGH",IF(
         'Compound Alert'!U98 &gt;= 5, "MED","LOW")), IF(
            $B$8="Underlying Vulnerability", IF(
               'Compound Alert'!AB98 &gt;= 10, "HIGH",IF(
                  'Compound Alert'!AB98 &gt;= 7, "MED","LOW")),IF(
                     $B$8="Emerging Threat", IF(
                        'Compound Alert'!AI98 &gt;= 10, "HIGH",IF(
                            'Compound Alert'!AI98 &gt;= 7, "MED","LOW")))))</f>
        <v>MED</v>
      </c>
      <c r="N195" s="25" t="str">
        <f ca="1">IF(
   $B$8="Overall Alert",IF(
      'Compound Alert'!V98 &gt;= 7, "HIGH",IF(
         'Compound Alert'!V98 &gt;= 5, "MED","LOW")), IF(
            $B$8="Underlying Vulnerability", IF(
               'Compound Alert'!AC98 &gt;= 10, "HIGH",IF(
                  'Compound Alert'!AC98 &gt;= 7, "MED","LOW")),IF(
                     $B$8="Emerging Threat", IF(
                        'Compound Alert'!AJ98 &gt;= 10, "HIGH",IF(
                            'Compound Alert'!AJ98 &gt;= 7, "MED","LOW")))))</f>
        <v>HIGH</v>
      </c>
      <c r="O195" s="25" t="str">
        <f ca="1">IF(
   $B$8="Overall Alert",IF(
      'Compound Alert'!W98 &gt;= 7, "HIGH",IF(
         'Compound Alert'!W98 &gt;= 5, "MED","LOW")), IF(
            $B$8="Underlying Vulnerability", IF(
               'Compound Alert'!AD98 &gt;= 10, "HIGH",IF(
                  'Compound Alert'!AD98 &gt;= 7, "MED","LOW")),IF(
                     $B$8="Emerging Threat", IF(
                        'Compound Alert'!AK98 &gt;= 10, "HIGH",IF(
                            'Compound Alert'!AK98 &gt;= 7, "MED","LOW")))))</f>
        <v>LOW</v>
      </c>
      <c r="P195" s="25"/>
      <c r="Q195" s="26"/>
      <c r="R195" s="26"/>
      <c r="S195" s="21"/>
      <c r="T195" s="21"/>
      <c r="U195" s="21"/>
      <c r="V195" s="21"/>
      <c r="W195" s="21"/>
      <c r="X195" s="21"/>
      <c r="Y195" s="27"/>
      <c r="Z195" s="27"/>
      <c r="AA195" s="27"/>
      <c r="AB195" s="27"/>
      <c r="AC195" s="27"/>
      <c r="AD195" s="27"/>
      <c r="AE195" s="27"/>
      <c r="AF195" s="27"/>
      <c r="AJ195" s="21"/>
      <c r="AK195" s="21"/>
      <c r="AL195" s="21"/>
      <c r="AM195" s="21"/>
      <c r="AN195" s="21"/>
      <c r="AO195" s="21"/>
      <c r="AP195" s="21"/>
      <c r="AQ195" s="21"/>
      <c r="AR195" s="21"/>
      <c r="AS195" s="21"/>
      <c r="AT195" s="21"/>
      <c r="AU195" s="21"/>
      <c r="AV195" s="21"/>
      <c r="AW195" s="21"/>
      <c r="AX195" s="21"/>
    </row>
    <row r="196" spans="1:50" x14ac:dyDescent="0.2">
      <c r="A196" s="63">
        <v>155</v>
      </c>
      <c r="B196" s="20" t="str">
        <f>'Compound Alert'!B155</f>
        <v>Oman</v>
      </c>
      <c r="C196" s="20" t="str">
        <f>'Compound Alert'!C155</f>
        <v>OMN</v>
      </c>
      <c r="D196" s="20" t="str">
        <f>'Compound Alert'!D155</f>
        <v>MEA           Middle East &amp; North Africa</v>
      </c>
      <c r="E196" s="20" t="str">
        <f>'Compound Alert'!E155</f>
        <v>NA</v>
      </c>
      <c r="F196" s="217">
        <f ca="1">'Compound Alert'!F155</f>
        <v>150</v>
      </c>
      <c r="G196" s="22">
        <f ca="1">IF($B$8="Overall Alert",'Compound Alert'!G155,IF($B$8="Underlying Vulnerability",'Compound Alert'!J155,IF($B$8="Emerging Threat",'Compound Alert'!M155)))</f>
        <v>0</v>
      </c>
      <c r="H196" s="23">
        <f ca="1">IF($B$8="Overall Alert",'Compound Alert'!H155,IF($B$8="Underlying Vulnerability",'Compound Alert'!K155,IF($B$8="Emerging Threat",'Compound Alert'!N155)))</f>
        <v>0</v>
      </c>
      <c r="I196" s="50">
        <f ca="1">ROUNDDOWN(G196,0)</f>
        <v>0</v>
      </c>
      <c r="J196" s="25" t="str">
        <f ca="1">IF(
   $B$8="Overall Alert",IF(
      'Compound Alert'!R155 &gt;= 7, "HIGH",IF(
         'Compound Alert'!R155 &gt;= 5, "MED","LOW")), IF(
            $B$8="Underlying Vulnerability", IF(
               'Compound Alert'!Y155 &gt;= 10, "HIGH",IF(
                  'Compound Alert'!Y155 &gt;= 7, "MED","LOW")),IF(
                     $B$8="Emerging Threat", IF(
                        'Compound Alert'!AF155 &gt;= 10, "HIGH",IF(
                            'Compound Alert'!AF155 &gt;= 7, "MED","LOW")))))</f>
        <v>LOW</v>
      </c>
      <c r="K196" s="25" t="str">
        <f ca="1">IF(
   $B$8="Overall Alert",IF(
      'Compound Alert'!S155 &gt;= 7, "HIGH",IF(
         'Compound Alert'!S155 &gt;= 5, "MED","LOW")), IF(
            $B$8="Underlying Vulnerability", IF(
               'Compound Alert'!Z155 &gt;= 10, "HIGH",IF(
                  'Compound Alert'!Z155 &gt;= 7, "MED","LOW")),IF(
                     $B$8="Emerging Threat", IF(
                        'Compound Alert'!AG155 &gt;= 10, "HIGH",IF(
                            'Compound Alert'!AG155 &gt;= 7, "MED","LOW")))))</f>
        <v>LOW</v>
      </c>
      <c r="L196" s="25" t="str">
        <f ca="1">IF(
   $B$8="Overall Alert",IF(
      'Compound Alert'!T155 &gt;= 7, "HIGH",IF(
         'Compound Alert'!T155 &gt;= 5, "MED","LOW")), IF(
            $B$8="Underlying Vulnerability", IF(
               'Compound Alert'!AA155 &gt;= 10, "HIGH",IF(
                  'Compound Alert'!AA155 &gt;= 7, "MED","LOW")),IF(
                     $B$8="Emerging Threat", IF(
                        'Compound Alert'!AH155 &gt;= 10, "HIGH",IF(
                            'Compound Alert'!AH155 &gt;= 7, "MED","LOW")))))</f>
        <v>LOW</v>
      </c>
      <c r="M196" s="25" t="str">
        <f ca="1">IF(
   $B$8="Overall Alert",IF(
      'Compound Alert'!U155 &gt;= 7, "HIGH",IF(
         'Compound Alert'!U155 &gt;= 5, "MED","LOW")), IF(
            $B$8="Underlying Vulnerability", IF(
               'Compound Alert'!AB155 &gt;= 10, "HIGH",IF(
                  'Compound Alert'!AB155 &gt;= 7, "MED","LOW")),IF(
                     $B$8="Emerging Threat", IF(
                        'Compound Alert'!AI155 &gt;= 10, "HIGH",IF(
                            'Compound Alert'!AI155 &gt;= 7, "MED","LOW")))))</f>
        <v>LOW</v>
      </c>
      <c r="N196" s="25" t="str">
        <f ca="1">IF(
   $B$8="Overall Alert",IF(
      'Compound Alert'!V155 &gt;= 7, "HIGH",IF(
         'Compound Alert'!V155 &gt;= 5, "MED","LOW")), IF(
            $B$8="Underlying Vulnerability", IF(
               'Compound Alert'!AC155 &gt;= 10, "HIGH",IF(
                  'Compound Alert'!AC155 &gt;= 7, "MED","LOW")),IF(
                     $B$8="Emerging Threat", IF(
                        'Compound Alert'!AJ155 &gt;= 10, "HIGH",IF(
                            'Compound Alert'!AJ155 &gt;= 7, "MED","LOW")))))</f>
        <v>LOW</v>
      </c>
      <c r="O196" s="25" t="str">
        <f ca="1">IF(
   $B$8="Overall Alert",IF(
      'Compound Alert'!W155 &gt;= 7, "HIGH",IF(
         'Compound Alert'!W155 &gt;= 5, "MED","LOW")), IF(
            $B$8="Underlying Vulnerability", IF(
               'Compound Alert'!AD155 &gt;= 10, "HIGH",IF(
                  'Compound Alert'!AD155 &gt;= 7, "MED","LOW")),IF(
                     $B$8="Emerging Threat", IF(
                        'Compound Alert'!AK155 &gt;= 10, "HIGH",IF(
                            'Compound Alert'!AK155 &gt;= 7, "MED","LOW")))))</f>
        <v>LOW</v>
      </c>
      <c r="P196" s="25"/>
      <c r="Q196" s="26"/>
      <c r="R196" s="26"/>
      <c r="S196" s="21"/>
      <c r="T196" s="21"/>
      <c r="U196" s="21"/>
      <c r="V196" s="21"/>
      <c r="W196" s="21"/>
      <c r="X196" s="21"/>
      <c r="Y196" s="27"/>
      <c r="Z196" s="27"/>
      <c r="AA196" s="27"/>
      <c r="AB196" s="27"/>
      <c r="AC196" s="27"/>
      <c r="AD196" s="27"/>
      <c r="AE196" s="27"/>
      <c r="AF196" s="27"/>
      <c r="AJ196" s="21"/>
      <c r="AK196" s="21"/>
      <c r="AL196" s="21"/>
      <c r="AM196" s="21"/>
      <c r="AN196" s="21"/>
      <c r="AO196" s="21"/>
      <c r="AP196" s="21"/>
      <c r="AQ196" s="21"/>
      <c r="AR196" s="21"/>
      <c r="AS196" s="21"/>
      <c r="AT196" s="21"/>
      <c r="AU196" s="21"/>
      <c r="AV196" s="21"/>
      <c r="AW196" s="21"/>
      <c r="AX196" s="21"/>
    </row>
    <row r="197" spans="1:50" x14ac:dyDescent="0.2">
      <c r="A197" s="63">
        <v>156</v>
      </c>
      <c r="B197" s="20" t="str">
        <f>'Compound Alert'!B217</f>
        <v>Vanuatu</v>
      </c>
      <c r="C197" s="20" t="str">
        <f>'Compound Alert'!C217</f>
        <v>VUT</v>
      </c>
      <c r="D197" s="20" t="str">
        <f>'Compound Alert'!D217</f>
        <v>EAS           East Asia &amp; Pacific</v>
      </c>
      <c r="E197" s="20" t="str">
        <f>'Compound Alert'!E217</f>
        <v>IDA</v>
      </c>
      <c r="F197" s="217">
        <f>'Compound Alert'!F217</f>
        <v>0</v>
      </c>
      <c r="G197" s="22">
        <f ca="1">IF($B$8="Overall Alert",'Compound Alert'!G217,IF($B$8="Underlying Vulnerability",'Compound Alert'!J217,IF($B$8="Emerging Threat",'Compound Alert'!M217)))</f>
        <v>0</v>
      </c>
      <c r="H197" s="23">
        <f ca="1">IF($B$8="Overall Alert",'Compound Alert'!H217,IF($B$8="Underlying Vulnerability",'Compound Alert'!K217,IF($B$8="Emerging Threat",'Compound Alert'!N217)))</f>
        <v>0</v>
      </c>
      <c r="I197" s="50">
        <f ca="1">ROUNDDOWN(G197,0)</f>
        <v>0</v>
      </c>
      <c r="J197" s="25" t="str">
        <f ca="1">IF(
   $B$8="Overall Alert",IF(
      'Compound Alert'!R217 &gt;= 7, "HIGH",IF(
         'Compound Alert'!R217 &gt;= 5, "MED","LOW")), IF(
            $B$8="Underlying Vulnerability", IF(
               'Compound Alert'!Y217 &gt;= 10, "HIGH",IF(
                  'Compound Alert'!Y217 &gt;= 7, "MED","LOW")),IF(
                     $B$8="Emerging Threat", IF(
                        'Compound Alert'!AF217 &gt;= 10, "HIGH",IF(
                            'Compound Alert'!AF217 &gt;= 7, "MED","LOW")))))</f>
        <v>LOW</v>
      </c>
      <c r="K197" s="25" t="str">
        <f ca="1">IF(
   $B$8="Overall Alert",IF(
      'Compound Alert'!S217 &gt;= 7, "HIGH",IF(
         'Compound Alert'!S217 &gt;= 5, "MED","LOW")), IF(
            $B$8="Underlying Vulnerability", IF(
               'Compound Alert'!Z217 &gt;= 10, "HIGH",IF(
                  'Compound Alert'!Z217 &gt;= 7, "MED","LOW")),IF(
                     $B$8="Emerging Threat", IF(
                        'Compound Alert'!AG217 &gt;= 10, "HIGH",IF(
                            'Compound Alert'!AG217 &gt;= 7, "MED","LOW")))))</f>
        <v>LOW</v>
      </c>
      <c r="L197" s="25" t="e">
        <f ca="1">IF(
   $B$8="Overall Alert",IF(
      'Compound Alert'!T217 &gt;= 7, "HIGH",IF(
         'Compound Alert'!T217 &gt;= 5, "MED","LOW")), IF(
            $B$8="Underlying Vulnerability", IF(
               'Compound Alert'!AA217 &gt;= 10, "HIGH",IF(
                  'Compound Alert'!AA217 &gt;= 7, "MED","LOW")),IF(
                     $B$8="Emerging Threat", IF(
                        'Compound Alert'!AH217 &gt;= 10, "HIGH",IF(
                            'Compound Alert'!AH217 &gt;= 7, "MED","LOW")))))</f>
        <v>#N/A</v>
      </c>
      <c r="M197" s="25" t="str">
        <f ca="1">IF(
   $B$8="Overall Alert",IF(
      'Compound Alert'!U217 &gt;= 7, "HIGH",IF(
         'Compound Alert'!U217 &gt;= 5, "MED","LOW")), IF(
            $B$8="Underlying Vulnerability", IF(
               'Compound Alert'!AB217 &gt;= 10, "HIGH",IF(
                  'Compound Alert'!AB217 &gt;= 7, "MED","LOW")),IF(
                     $B$8="Emerging Threat", IF(
                        'Compound Alert'!AI217 &gt;= 10, "HIGH",IF(
                            'Compound Alert'!AI217 &gt;= 7, "MED","LOW")))))</f>
        <v>LOW</v>
      </c>
      <c r="N197" s="25" t="str">
        <f ca="1">IF(
   $B$8="Overall Alert",IF(
      'Compound Alert'!V217 &gt;= 7, "HIGH",IF(
         'Compound Alert'!V217 &gt;= 5, "MED","LOW")), IF(
            $B$8="Underlying Vulnerability", IF(
               'Compound Alert'!AC217 &gt;= 10, "HIGH",IF(
                  'Compound Alert'!AC217 &gt;= 7, "MED","LOW")),IF(
                     $B$8="Emerging Threat", IF(
                        'Compound Alert'!AJ217 &gt;= 10, "HIGH",IF(
                            'Compound Alert'!AJ217 &gt;= 7, "MED","LOW")))))</f>
        <v>LOW</v>
      </c>
      <c r="O197" s="25" t="str">
        <f ca="1">IF(
   $B$8="Overall Alert",IF(
      'Compound Alert'!W217 &gt;= 7, "HIGH",IF(
         'Compound Alert'!W217 &gt;= 5, "MED","LOW")), IF(
            $B$8="Underlying Vulnerability", IF(
               'Compound Alert'!AD217 &gt;= 10, "HIGH",IF(
                  'Compound Alert'!AD217 &gt;= 7, "MED","LOW")),IF(
                     $B$8="Emerging Threat", IF(
                        'Compound Alert'!AK217 &gt;= 10, "HIGH",IF(
                            'Compound Alert'!AK217 &gt;= 7, "MED","LOW")))))</f>
        <v>LOW</v>
      </c>
      <c r="P197" s="25"/>
      <c r="Q197" s="26"/>
      <c r="R197" s="26"/>
      <c r="S197" s="21"/>
      <c r="T197" s="21"/>
      <c r="U197" s="21"/>
      <c r="V197" s="21"/>
      <c r="W197" s="21"/>
      <c r="X197" s="21"/>
      <c r="Y197" s="27"/>
      <c r="Z197" s="27"/>
      <c r="AA197" s="27"/>
      <c r="AB197" s="27"/>
      <c r="AC197" s="27"/>
      <c r="AD197" s="27"/>
      <c r="AE197" s="27"/>
      <c r="AF197" s="27"/>
      <c r="AJ197" s="21"/>
      <c r="AK197" s="21"/>
      <c r="AL197" s="21"/>
      <c r="AM197" s="21"/>
      <c r="AN197" s="21"/>
      <c r="AO197" s="21"/>
      <c r="AP197" s="21"/>
      <c r="AQ197" s="21"/>
      <c r="AR197" s="21"/>
      <c r="AS197" s="21"/>
      <c r="AT197" s="21"/>
      <c r="AU197" s="21"/>
      <c r="AV197" s="21"/>
      <c r="AW197" s="21"/>
      <c r="AX197" s="21"/>
    </row>
    <row r="198" spans="1:50" x14ac:dyDescent="0.2">
      <c r="A198" s="63">
        <v>157</v>
      </c>
      <c r="B198" s="20" t="str">
        <f>'Compound Alert'!B13</f>
        <v>Armenia</v>
      </c>
      <c r="C198" s="20" t="str">
        <f>'Compound Alert'!C13</f>
        <v>ARM</v>
      </c>
      <c r="D198" s="20" t="str">
        <f>'Compound Alert'!D13</f>
        <v>ECS           Europe &amp; Central Asia</v>
      </c>
      <c r="E198" s="20" t="str">
        <f>'Compound Alert'!E13</f>
        <v>IBRD</v>
      </c>
      <c r="F198" s="217">
        <f ca="1">'Compound Alert'!F13</f>
        <v>8</v>
      </c>
      <c r="G198" s="22">
        <f ca="1">IF($B$8="Overall Alert",'Compound Alert'!G13,IF($B$8="Underlying Vulnerability",'Compound Alert'!J13,IF($B$8="Emerging Threat",'Compound Alert'!M13)))</f>
        <v>0</v>
      </c>
      <c r="H198" s="23">
        <f ca="1">IF($B$8="Overall Alert",'Compound Alert'!H13,IF($B$8="Underlying Vulnerability",'Compound Alert'!K13,IF($B$8="Emerging Threat",'Compound Alert'!N13)))</f>
        <v>0</v>
      </c>
      <c r="I198" s="50">
        <f ca="1">ROUNDDOWN(G198,0)</f>
        <v>0</v>
      </c>
      <c r="J198" s="25" t="str">
        <f ca="1">IF(
   $B$8="Overall Alert",IF(
      'Compound Alert'!R13 &gt;= 7, "HIGH",IF(
         'Compound Alert'!R13 &gt;= 5, "MED","LOW")), IF(
            $B$8="Underlying Vulnerability", IF(
               'Compound Alert'!Y13 &gt;= 10, "HIGH",IF(
                  'Compound Alert'!Y13 &gt;= 7, "MED","LOW")),IF(
                     $B$8="Emerging Threat", IF(
                        'Compound Alert'!AF13 &gt;= 10, "HIGH",IF(
                            'Compound Alert'!AF13 &gt;= 7, "MED","LOW")))))</f>
        <v>LOW</v>
      </c>
      <c r="K198" s="25" t="str">
        <f ca="1">IF(
   $B$8="Overall Alert",IF(
      'Compound Alert'!S13 &gt;= 7, "HIGH",IF(
         'Compound Alert'!S13 &gt;= 5, "MED","LOW")), IF(
            $B$8="Underlying Vulnerability", IF(
               'Compound Alert'!Z13 &gt;= 10, "HIGH",IF(
                  'Compound Alert'!Z13 &gt;= 7, "MED","LOW")),IF(
                     $B$8="Emerging Threat", IF(
                        'Compound Alert'!AG13 &gt;= 10, "HIGH",IF(
                            'Compound Alert'!AG13 &gt;= 7, "MED","LOW")))))</f>
        <v>LOW</v>
      </c>
      <c r="L198" s="25" t="str">
        <f ca="1">IF(
   $B$8="Overall Alert",IF(
      'Compound Alert'!T13 &gt;= 7, "HIGH",IF(
         'Compound Alert'!T13 &gt;= 5, "MED","LOW")), IF(
            $B$8="Underlying Vulnerability", IF(
               'Compound Alert'!AA13 &gt;= 10, "HIGH",IF(
                  'Compound Alert'!AA13 &gt;= 7, "MED","LOW")),IF(
                     $B$8="Emerging Threat", IF(
                        'Compound Alert'!AH13 &gt;= 10, "HIGH",IF(
                            'Compound Alert'!AH13 &gt;= 7, "MED","LOW")))))</f>
        <v>LOW</v>
      </c>
      <c r="M198" s="25" t="str">
        <f ca="1">IF(
   $B$8="Overall Alert",IF(
      'Compound Alert'!U13 &gt;= 7, "HIGH",IF(
         'Compound Alert'!U13 &gt;= 5, "MED","LOW")), IF(
            $B$8="Underlying Vulnerability", IF(
               'Compound Alert'!AB13 &gt;= 10, "HIGH",IF(
                  'Compound Alert'!AB13 &gt;= 7, "MED","LOW")),IF(
                     $B$8="Emerging Threat", IF(
                        'Compound Alert'!AI13 &gt;= 10, "HIGH",IF(
                            'Compound Alert'!AI13 &gt;= 7, "MED","LOW")))))</f>
        <v>LOW</v>
      </c>
      <c r="N198" s="25" t="str">
        <f ca="1">IF(
   $B$8="Overall Alert",IF(
      'Compound Alert'!V13 &gt;= 7, "HIGH",IF(
         'Compound Alert'!V13 &gt;= 5, "MED","LOW")), IF(
            $B$8="Underlying Vulnerability", IF(
               'Compound Alert'!AC13 &gt;= 10, "HIGH",IF(
                  'Compound Alert'!AC13 &gt;= 7, "MED","LOW")),IF(
                     $B$8="Emerging Threat", IF(
                        'Compound Alert'!AJ13 &gt;= 10, "HIGH",IF(
                            'Compound Alert'!AJ13 &gt;= 7, "MED","LOW")))))</f>
        <v>LOW</v>
      </c>
      <c r="O198" s="25" t="str">
        <f ca="1">IF(
   $B$8="Overall Alert",IF(
      'Compound Alert'!W13 &gt;= 7, "HIGH",IF(
         'Compound Alert'!W13 &gt;= 5, "MED","LOW")), IF(
            $B$8="Underlying Vulnerability", IF(
               'Compound Alert'!AD13 &gt;= 10, "HIGH",IF(
                  'Compound Alert'!AD13 &gt;= 7, "MED","LOW")),IF(
                     $B$8="Emerging Threat", IF(
                        'Compound Alert'!AK13 &gt;= 10, "HIGH",IF(
                            'Compound Alert'!AK13 &gt;= 7, "MED","LOW")))))</f>
        <v>LOW</v>
      </c>
      <c r="P198" s="25"/>
      <c r="Q198" s="26"/>
      <c r="R198" s="26"/>
      <c r="S198" s="21"/>
      <c r="T198" s="21"/>
      <c r="U198" s="21"/>
      <c r="V198" s="21"/>
      <c r="W198" s="21"/>
      <c r="X198" s="21"/>
      <c r="Y198" s="27"/>
      <c r="Z198" s="27"/>
      <c r="AA198" s="27"/>
      <c r="AB198" s="27"/>
      <c r="AC198" s="27"/>
      <c r="AD198" s="27"/>
      <c r="AE198" s="27"/>
      <c r="AF198" s="27"/>
      <c r="AJ198" s="21"/>
      <c r="AK198" s="21"/>
      <c r="AL198" s="21"/>
      <c r="AM198" s="21"/>
      <c r="AN198" s="21"/>
      <c r="AO198" s="21"/>
      <c r="AP198" s="21"/>
      <c r="AQ198" s="21"/>
      <c r="AR198" s="21"/>
      <c r="AS198" s="21"/>
      <c r="AT198" s="21"/>
      <c r="AU198" s="21"/>
      <c r="AV198" s="21"/>
      <c r="AW198" s="21"/>
      <c r="AX198" s="21"/>
    </row>
    <row r="199" spans="1:50" x14ac:dyDescent="0.2">
      <c r="A199" s="63">
        <v>158</v>
      </c>
      <c r="B199" s="20" t="str">
        <f>'Compound Alert'!B117</f>
        <v>St. Lucia</v>
      </c>
      <c r="C199" s="20" t="str">
        <f>'Compound Alert'!C117</f>
        <v>LCA</v>
      </c>
      <c r="D199" s="20" t="str">
        <f>'Compound Alert'!D117</f>
        <v>LCN           Latin America &amp; Caribbean</v>
      </c>
      <c r="E199" s="20" t="str">
        <f>'Compound Alert'!E117</f>
        <v>Blend</v>
      </c>
      <c r="F199" s="217">
        <f ca="1">'Compound Alert'!F117</f>
        <v>112</v>
      </c>
      <c r="G199" s="22">
        <f ca="1">IF($B$8="Overall Alert",'Compound Alert'!G117,IF($B$8="Underlying Vulnerability",'Compound Alert'!J117,IF($B$8="Emerging Threat",'Compound Alert'!M117)))</f>
        <v>0</v>
      </c>
      <c r="H199" s="23">
        <f ca="1">IF($B$8="Overall Alert",'Compound Alert'!H117,IF($B$8="Underlying Vulnerability",'Compound Alert'!K117,IF($B$8="Emerging Threat",'Compound Alert'!N117)))</f>
        <v>0</v>
      </c>
      <c r="I199" s="50">
        <f ca="1">ROUNDDOWN(G199,0)</f>
        <v>0</v>
      </c>
      <c r="J199" s="25" t="str">
        <f ca="1">IF(
   $B$8="Overall Alert",IF(
      'Compound Alert'!R117 &gt;= 7, "HIGH",IF(
         'Compound Alert'!R117 &gt;= 5, "MED","LOW")), IF(
            $B$8="Underlying Vulnerability", IF(
               'Compound Alert'!Y117 &gt;= 10, "HIGH",IF(
                  'Compound Alert'!Y117 &gt;= 7, "MED","LOW")),IF(
                     $B$8="Emerging Threat", IF(
                        'Compound Alert'!AF117 &gt;= 10, "HIGH",IF(
                            'Compound Alert'!AF117 &gt;= 7, "MED","LOW")))))</f>
        <v>LOW</v>
      </c>
      <c r="K199" s="25" t="e">
        <f ca="1">IF(
   $B$8="Overall Alert",IF(
      'Compound Alert'!S117 &gt;= 7, "HIGH",IF(
         'Compound Alert'!S117 &gt;= 5, "MED","LOW")), IF(
            $B$8="Underlying Vulnerability", IF(
               'Compound Alert'!Z117 &gt;= 10, "HIGH",IF(
                  'Compound Alert'!Z117 &gt;= 7, "MED","LOW")),IF(
                     $B$8="Emerging Threat", IF(
                        'Compound Alert'!AG117 &gt;= 10, "HIGH",IF(
                            'Compound Alert'!AG117 &gt;= 7, "MED","LOW")))))</f>
        <v>#N/A</v>
      </c>
      <c r="L199" s="25" t="e">
        <f ca="1">IF(
   $B$8="Overall Alert",IF(
      'Compound Alert'!T117 &gt;= 7, "HIGH",IF(
         'Compound Alert'!T117 &gt;= 5, "MED","LOW")), IF(
            $B$8="Underlying Vulnerability", IF(
               'Compound Alert'!AA117 &gt;= 10, "HIGH",IF(
                  'Compound Alert'!AA117 &gt;= 7, "MED","LOW")),IF(
                     $B$8="Emerging Threat", IF(
                        'Compound Alert'!AH117 &gt;= 10, "HIGH",IF(
                            'Compound Alert'!AH117 &gt;= 7, "MED","LOW")))))</f>
        <v>#N/A</v>
      </c>
      <c r="M199" s="25" t="str">
        <f ca="1">IF(
   $B$8="Overall Alert",IF(
      'Compound Alert'!U117 &gt;= 7, "HIGH",IF(
         'Compound Alert'!U117 &gt;= 5, "MED","LOW")), IF(
            $B$8="Underlying Vulnerability", IF(
               'Compound Alert'!AB117 &gt;= 10, "HIGH",IF(
                  'Compound Alert'!AB117 &gt;= 7, "MED","LOW")),IF(
                     $B$8="Emerging Threat", IF(
                        'Compound Alert'!AI117 &gt;= 10, "HIGH",IF(
                            'Compound Alert'!AI117 &gt;= 7, "MED","LOW")))))</f>
        <v>LOW</v>
      </c>
      <c r="N199" s="25" t="str">
        <f ca="1">IF(
   $B$8="Overall Alert",IF(
      'Compound Alert'!V117 &gt;= 7, "HIGH",IF(
         'Compound Alert'!V117 &gt;= 5, "MED","LOW")), IF(
            $B$8="Underlying Vulnerability", IF(
               'Compound Alert'!AC117 &gt;= 10, "HIGH",IF(
                  'Compound Alert'!AC117 &gt;= 7, "MED","LOW")),IF(
                     $B$8="Emerging Threat", IF(
                        'Compound Alert'!AJ117 &gt;= 10, "HIGH",IF(
                            'Compound Alert'!AJ117 &gt;= 7, "MED","LOW")))))</f>
        <v>LOW</v>
      </c>
      <c r="O199" s="25" t="str">
        <f ca="1">IF(
   $B$8="Overall Alert",IF(
      'Compound Alert'!W117 &gt;= 7, "HIGH",IF(
         'Compound Alert'!W117 &gt;= 5, "MED","LOW")), IF(
            $B$8="Underlying Vulnerability", IF(
               'Compound Alert'!AD117 &gt;= 10, "HIGH",IF(
                  'Compound Alert'!AD117 &gt;= 7, "MED","LOW")),IF(
                     $B$8="Emerging Threat", IF(
                        'Compound Alert'!AK117 &gt;= 10, "HIGH",IF(
                            'Compound Alert'!AK117 &gt;= 7, "MED","LOW")))))</f>
        <v>LOW</v>
      </c>
      <c r="P199" s="25"/>
      <c r="Q199" s="26"/>
      <c r="R199" s="26"/>
      <c r="S199" s="21"/>
      <c r="T199" s="21"/>
      <c r="U199" s="21"/>
      <c r="V199" s="21"/>
      <c r="W199" s="21"/>
      <c r="X199" s="21"/>
      <c r="Y199" s="27"/>
      <c r="Z199" s="27"/>
      <c r="AA199" s="27"/>
      <c r="AB199" s="27"/>
      <c r="AC199" s="27"/>
      <c r="AD199" s="27"/>
      <c r="AE199" s="27"/>
      <c r="AF199" s="27"/>
      <c r="AJ199" s="21"/>
      <c r="AK199" s="21"/>
      <c r="AL199" s="21"/>
      <c r="AM199" s="21"/>
      <c r="AN199" s="21"/>
      <c r="AO199" s="21"/>
      <c r="AP199" s="21"/>
      <c r="AQ199" s="21"/>
      <c r="AR199" s="21"/>
      <c r="AS199" s="21"/>
      <c r="AT199" s="21"/>
      <c r="AU199" s="21"/>
      <c r="AV199" s="21"/>
      <c r="AW199" s="21"/>
      <c r="AX199" s="21"/>
    </row>
    <row r="200" spans="1:50" x14ac:dyDescent="0.2">
      <c r="A200" s="63">
        <v>159</v>
      </c>
      <c r="B200" s="20" t="str">
        <f>'Compound Alert'!B111</f>
        <v>Korea, Rep.</v>
      </c>
      <c r="C200" s="20" t="str">
        <f>'Compound Alert'!C111</f>
        <v>KOR</v>
      </c>
      <c r="D200" s="20" t="str">
        <f>'Compound Alert'!D111</f>
        <v>EAS           East Asia &amp; Pacific</v>
      </c>
      <c r="E200" s="20" t="str">
        <f>'Compound Alert'!E111</f>
        <v>NA</v>
      </c>
      <c r="F200" s="217">
        <f ca="1">'Compound Alert'!F111</f>
        <v>106</v>
      </c>
      <c r="G200" s="22">
        <f ca="1">IF($B$8="Overall Alert",'Compound Alert'!G111,IF($B$8="Underlying Vulnerability",'Compound Alert'!J111,IF($B$8="Emerging Threat",'Compound Alert'!M111)))</f>
        <v>0</v>
      </c>
      <c r="H200" s="23">
        <f ca="1">IF($B$8="Overall Alert",'Compound Alert'!H111,IF($B$8="Underlying Vulnerability",'Compound Alert'!K111,IF($B$8="Emerging Threat",'Compound Alert'!N111)))</f>
        <v>0</v>
      </c>
      <c r="I200" s="50">
        <f ca="1">ROUNDDOWN(G200,0)</f>
        <v>0</v>
      </c>
      <c r="J200" s="25" t="str">
        <f ca="1">IF(
   $B$8="Overall Alert",IF(
      'Compound Alert'!R111 &gt;= 7, "HIGH",IF(
         'Compound Alert'!R111 &gt;= 5, "MED","LOW")), IF(
            $B$8="Underlying Vulnerability", IF(
               'Compound Alert'!Y111 &gt;= 10, "HIGH",IF(
                  'Compound Alert'!Y111 &gt;= 7, "MED","LOW")),IF(
                     $B$8="Emerging Threat", IF(
                        'Compound Alert'!AF111 &gt;= 10, "HIGH",IF(
                            'Compound Alert'!AF111 &gt;= 7, "MED","LOW")))))</f>
        <v>LOW</v>
      </c>
      <c r="K200" s="25" t="str">
        <f ca="1">IF(
   $B$8="Overall Alert",IF(
      'Compound Alert'!S111 &gt;= 7, "HIGH",IF(
         'Compound Alert'!S111 &gt;= 5, "MED","LOW")), IF(
            $B$8="Underlying Vulnerability", IF(
               'Compound Alert'!Z111 &gt;= 10, "HIGH",IF(
                  'Compound Alert'!Z111 &gt;= 7, "MED","LOW")),IF(
                     $B$8="Emerging Threat", IF(
                        'Compound Alert'!AG111 &gt;= 10, "HIGH",IF(
                            'Compound Alert'!AG111 &gt;= 7, "MED","LOW")))))</f>
        <v>LOW</v>
      </c>
      <c r="L200" s="25" t="str">
        <f ca="1">IF(
   $B$8="Overall Alert",IF(
      'Compound Alert'!T111 &gt;= 7, "HIGH",IF(
         'Compound Alert'!T111 &gt;= 5, "MED","LOW")), IF(
            $B$8="Underlying Vulnerability", IF(
               'Compound Alert'!AA111 &gt;= 10, "HIGH",IF(
                  'Compound Alert'!AA111 &gt;= 7, "MED","LOW")),IF(
                     $B$8="Emerging Threat", IF(
                        'Compound Alert'!AH111 &gt;= 10, "HIGH",IF(
                            'Compound Alert'!AH111 &gt;= 7, "MED","LOW")))))</f>
        <v>LOW</v>
      </c>
      <c r="M200" s="25" t="str">
        <f ca="1">IF(
   $B$8="Overall Alert",IF(
      'Compound Alert'!U111 &gt;= 7, "HIGH",IF(
         'Compound Alert'!U111 &gt;= 5, "MED","LOW")), IF(
            $B$8="Underlying Vulnerability", IF(
               'Compound Alert'!AB111 &gt;= 10, "HIGH",IF(
                  'Compound Alert'!AB111 &gt;= 7, "MED","LOW")),IF(
                     $B$8="Emerging Threat", IF(
                        'Compound Alert'!AI111 &gt;= 10, "HIGH",IF(
                            'Compound Alert'!AI111 &gt;= 7, "MED","LOW")))))</f>
        <v>LOW</v>
      </c>
      <c r="N200" s="25" t="str">
        <f ca="1">IF(
   $B$8="Overall Alert",IF(
      'Compound Alert'!V111 &gt;= 7, "HIGH",IF(
         'Compound Alert'!V111 &gt;= 5, "MED","LOW")), IF(
            $B$8="Underlying Vulnerability", IF(
               'Compound Alert'!AC111 &gt;= 10, "HIGH",IF(
                  'Compound Alert'!AC111 &gt;= 7, "MED","LOW")),IF(
                     $B$8="Emerging Threat", IF(
                        'Compound Alert'!AJ111 &gt;= 10, "HIGH",IF(
                            'Compound Alert'!AJ111 &gt;= 7, "MED","LOW")))))</f>
        <v>LOW</v>
      </c>
      <c r="O200" s="25" t="str">
        <f ca="1">IF(
   $B$8="Overall Alert",IF(
      'Compound Alert'!W111 &gt;= 7, "HIGH",IF(
         'Compound Alert'!W111 &gt;= 5, "MED","LOW")), IF(
            $B$8="Underlying Vulnerability", IF(
               'Compound Alert'!AD111 &gt;= 10, "HIGH",IF(
                  'Compound Alert'!AD111 &gt;= 7, "MED","LOW")),IF(
                     $B$8="Emerging Threat", IF(
                        'Compound Alert'!AK111 &gt;= 10, "HIGH",IF(
                            'Compound Alert'!AK111 &gt;= 7, "MED","LOW")))))</f>
        <v>LOW</v>
      </c>
      <c r="P200" s="25"/>
      <c r="Q200" s="26"/>
      <c r="R200" s="26"/>
      <c r="S200" s="21"/>
      <c r="T200" s="21"/>
      <c r="U200" s="21"/>
      <c r="V200" s="21"/>
      <c r="W200" s="21"/>
      <c r="X200" s="21"/>
      <c r="Y200" s="27"/>
      <c r="Z200" s="27"/>
      <c r="AA200" s="27"/>
      <c r="AB200" s="27"/>
      <c r="AC200" s="27"/>
      <c r="AD200" s="27"/>
      <c r="AE200" s="27"/>
      <c r="AF200" s="27"/>
      <c r="AJ200" s="21"/>
      <c r="AK200" s="21"/>
      <c r="AL200" s="21"/>
      <c r="AM200" s="21"/>
      <c r="AN200" s="21"/>
      <c r="AO200" s="21"/>
      <c r="AP200" s="21"/>
      <c r="AQ200" s="21"/>
      <c r="AR200" s="21"/>
      <c r="AS200" s="21"/>
      <c r="AT200" s="21"/>
      <c r="AU200" s="21"/>
      <c r="AV200" s="21"/>
      <c r="AW200" s="21"/>
      <c r="AX200" s="21"/>
    </row>
    <row r="201" spans="1:50" x14ac:dyDescent="0.2">
      <c r="A201" s="63">
        <v>160</v>
      </c>
      <c r="B201" s="20" t="str">
        <f>'Compound Alert'!B200</f>
        <v>Tonga</v>
      </c>
      <c r="C201" s="20" t="str">
        <f>'Compound Alert'!C200</f>
        <v>TON</v>
      </c>
      <c r="D201" s="20" t="str">
        <f>'Compound Alert'!D200</f>
        <v>EAS           East Asia &amp; Pacific</v>
      </c>
      <c r="E201" s="20" t="str">
        <f>'Compound Alert'!E200</f>
        <v>IDA</v>
      </c>
      <c r="F201" s="217">
        <f>'Compound Alert'!F200</f>
        <v>0</v>
      </c>
      <c r="G201" s="22">
        <f ca="1">IF($B$8="Overall Alert",'Compound Alert'!G200,IF($B$8="Underlying Vulnerability",'Compound Alert'!J200,IF($B$8="Emerging Threat",'Compound Alert'!M200)))</f>
        <v>0</v>
      </c>
      <c r="H201" s="23">
        <f ca="1">IF($B$8="Overall Alert",'Compound Alert'!H200,IF($B$8="Underlying Vulnerability",'Compound Alert'!K200,IF($B$8="Emerging Threat",'Compound Alert'!N200)))</f>
        <v>0</v>
      </c>
      <c r="I201" s="50">
        <f ca="1">ROUNDDOWN(G201,0)</f>
        <v>0</v>
      </c>
      <c r="J201" s="25" t="str">
        <f ca="1">IF(
   $B$8="Overall Alert",IF(
      'Compound Alert'!R200 &gt;= 7, "HIGH",IF(
         'Compound Alert'!R200 &gt;= 5, "MED","LOW")), IF(
            $B$8="Underlying Vulnerability", IF(
               'Compound Alert'!Y200 &gt;= 10, "HIGH",IF(
                  'Compound Alert'!Y200 &gt;= 7, "MED","LOW")),IF(
                     $B$8="Emerging Threat", IF(
                        'Compound Alert'!AF200 &gt;= 10, "HIGH",IF(
                            'Compound Alert'!AF200 &gt;= 7, "MED","LOW")))))</f>
        <v>LOW</v>
      </c>
      <c r="K201" s="25" t="str">
        <f ca="1">IF(
   $B$8="Overall Alert",IF(
      'Compound Alert'!S200 &gt;= 7, "HIGH",IF(
         'Compound Alert'!S200 &gt;= 5, "MED","LOW")), IF(
            $B$8="Underlying Vulnerability", IF(
               'Compound Alert'!Z200 &gt;= 10, "HIGH",IF(
                  'Compound Alert'!Z200 &gt;= 7, "MED","LOW")),IF(
                     $B$8="Emerging Threat", IF(
                        'Compound Alert'!AG200 &gt;= 10, "HIGH",IF(
                            'Compound Alert'!AG200 &gt;= 7, "MED","LOW")))))</f>
        <v>LOW</v>
      </c>
      <c r="L201" s="25" t="e">
        <f ca="1">IF(
   $B$8="Overall Alert",IF(
      'Compound Alert'!T200 &gt;= 7, "HIGH",IF(
         'Compound Alert'!T200 &gt;= 5, "MED","LOW")), IF(
            $B$8="Underlying Vulnerability", IF(
               'Compound Alert'!AA200 &gt;= 10, "HIGH",IF(
                  'Compound Alert'!AA200 &gt;= 7, "MED","LOW")),IF(
                     $B$8="Emerging Threat", IF(
                        'Compound Alert'!AH200 &gt;= 10, "HIGH",IF(
                            'Compound Alert'!AH200 &gt;= 7, "MED","LOW")))))</f>
        <v>#N/A</v>
      </c>
      <c r="M201" s="25" t="str">
        <f ca="1">IF(
   $B$8="Overall Alert",IF(
      'Compound Alert'!U200 &gt;= 7, "HIGH",IF(
         'Compound Alert'!U200 &gt;= 5, "MED","LOW")), IF(
            $B$8="Underlying Vulnerability", IF(
               'Compound Alert'!AB200 &gt;= 10, "HIGH",IF(
                  'Compound Alert'!AB200 &gt;= 7, "MED","LOW")),IF(
                     $B$8="Emerging Threat", IF(
                        'Compound Alert'!AI200 &gt;= 10, "HIGH",IF(
                            'Compound Alert'!AI200 &gt;= 7, "MED","LOW")))))</f>
        <v>LOW</v>
      </c>
      <c r="N201" s="25" t="str">
        <f ca="1">IF(
   $B$8="Overall Alert",IF(
      'Compound Alert'!V200 &gt;= 7, "HIGH",IF(
         'Compound Alert'!V200 &gt;= 5, "MED","LOW")), IF(
            $B$8="Underlying Vulnerability", IF(
               'Compound Alert'!AC200 &gt;= 10, "HIGH",IF(
                  'Compound Alert'!AC200 &gt;= 7, "MED","LOW")),IF(
                     $B$8="Emerging Threat", IF(
                        'Compound Alert'!AJ200 &gt;= 10, "HIGH",IF(
                            'Compound Alert'!AJ200 &gt;= 7, "MED","LOW")))))</f>
        <v>LOW</v>
      </c>
      <c r="O201" s="25" t="str">
        <f ca="1">IF(
   $B$8="Overall Alert",IF(
      'Compound Alert'!W200 &gt;= 7, "HIGH",IF(
         'Compound Alert'!W200 &gt;= 5, "MED","LOW")), IF(
            $B$8="Underlying Vulnerability", IF(
               'Compound Alert'!AD200 &gt;= 10, "HIGH",IF(
                  'Compound Alert'!AD200 &gt;= 7, "MED","LOW")),IF(
                     $B$8="Emerging Threat", IF(
                        'Compound Alert'!AK200 &gt;= 10, "HIGH",IF(
                            'Compound Alert'!AK200 &gt;= 7, "MED","LOW")))))</f>
        <v>LOW</v>
      </c>
      <c r="P201" s="25"/>
      <c r="Q201" s="26"/>
      <c r="R201" s="26"/>
      <c r="S201" s="21"/>
      <c r="T201" s="21"/>
      <c r="U201" s="21"/>
      <c r="V201" s="21"/>
      <c r="W201" s="21"/>
      <c r="X201" s="21"/>
      <c r="Y201" s="27"/>
      <c r="Z201" s="27"/>
      <c r="AA201" s="27"/>
      <c r="AB201" s="27"/>
      <c r="AC201" s="27"/>
      <c r="AD201" s="27"/>
      <c r="AE201" s="27"/>
      <c r="AF201" s="27"/>
      <c r="AJ201" s="21"/>
      <c r="AK201" s="21"/>
      <c r="AL201" s="21"/>
      <c r="AM201" s="21"/>
      <c r="AN201" s="21"/>
      <c r="AO201" s="21"/>
      <c r="AP201" s="21"/>
      <c r="AQ201" s="21"/>
      <c r="AR201" s="21"/>
      <c r="AS201" s="21"/>
      <c r="AT201" s="21"/>
      <c r="AU201" s="21"/>
      <c r="AV201" s="21"/>
      <c r="AW201" s="21"/>
      <c r="AX201" s="21"/>
    </row>
    <row r="202" spans="1:50" x14ac:dyDescent="0.2">
      <c r="A202" s="63">
        <v>161</v>
      </c>
      <c r="B202" s="20" t="str">
        <f>'Compound Alert'!B9</f>
        <v>Albania</v>
      </c>
      <c r="C202" s="20" t="str">
        <f>'Compound Alert'!C9</f>
        <v>ALB</v>
      </c>
      <c r="D202" s="20" t="str">
        <f>'Compound Alert'!D9</f>
        <v>ECS           Europe &amp; Central Asia</v>
      </c>
      <c r="E202" s="20" t="str">
        <f>'Compound Alert'!E9</f>
        <v>IBRD</v>
      </c>
      <c r="F202" s="217">
        <f ca="1">'Compound Alert'!F9</f>
        <v>4</v>
      </c>
      <c r="G202" s="22">
        <f ca="1">IF($B$8="Overall Alert",'Compound Alert'!G9,IF($B$8="Underlying Vulnerability",'Compound Alert'!J9,IF($B$8="Emerging Threat",'Compound Alert'!M9)))</f>
        <v>0</v>
      </c>
      <c r="H202" s="23">
        <f ca="1">IF($B$8="Overall Alert",'Compound Alert'!H9,IF($B$8="Underlying Vulnerability",'Compound Alert'!K9,IF($B$8="Emerging Threat",'Compound Alert'!N9)))</f>
        <v>0</v>
      </c>
      <c r="I202" s="50">
        <f ca="1">ROUNDDOWN(G202,0)</f>
        <v>0</v>
      </c>
      <c r="J202" s="25" t="str">
        <f ca="1">IF(
   $B$8="Overall Alert",IF(
      'Compound Alert'!R9 &gt;= 7, "HIGH",IF(
         'Compound Alert'!R9 &gt;= 5, "MED","LOW")), IF(
            $B$8="Underlying Vulnerability", IF(
               'Compound Alert'!Y9 &gt;= 10, "HIGH",IF(
                  'Compound Alert'!Y9 &gt;= 7, "MED","LOW")),IF(
                     $B$8="Emerging Threat", IF(
                        'Compound Alert'!AF9 &gt;= 10, "HIGH",IF(
                            'Compound Alert'!AF9 &gt;= 7, "MED","LOW")))))</f>
        <v>LOW</v>
      </c>
      <c r="K202" s="25" t="str">
        <f ca="1">IF(
   $B$8="Overall Alert",IF(
      'Compound Alert'!S9 &gt;= 7, "HIGH",IF(
         'Compound Alert'!S9 &gt;= 5, "MED","LOW")), IF(
            $B$8="Underlying Vulnerability", IF(
               'Compound Alert'!Z9 &gt;= 10, "HIGH",IF(
                  'Compound Alert'!Z9 &gt;= 7, "MED","LOW")),IF(
                     $B$8="Emerging Threat", IF(
                        'Compound Alert'!AG9 &gt;= 10, "HIGH",IF(
                            'Compound Alert'!AG9 &gt;= 7, "MED","LOW")))))</f>
        <v>LOW</v>
      </c>
      <c r="L202" s="25" t="str">
        <f ca="1">IF(
   $B$8="Overall Alert",IF(
      'Compound Alert'!T9 &gt;= 7, "HIGH",IF(
         'Compound Alert'!T9 &gt;= 5, "MED","LOW")), IF(
            $B$8="Underlying Vulnerability", IF(
               'Compound Alert'!AA9 &gt;= 10, "HIGH",IF(
                  'Compound Alert'!AA9 &gt;= 7, "MED","LOW")),IF(
                     $B$8="Emerging Threat", IF(
                        'Compound Alert'!AH9 &gt;= 10, "HIGH",IF(
                            'Compound Alert'!AH9 &gt;= 7, "MED","LOW")))))</f>
        <v>LOW</v>
      </c>
      <c r="M202" s="25" t="str">
        <f ca="1">IF(
   $B$8="Overall Alert",IF(
      'Compound Alert'!U9 &gt;= 7, "HIGH",IF(
         'Compound Alert'!U9 &gt;= 5, "MED","LOW")), IF(
            $B$8="Underlying Vulnerability", IF(
               'Compound Alert'!AB9 &gt;= 10, "HIGH",IF(
                  'Compound Alert'!AB9 &gt;= 7, "MED","LOW")),IF(
                     $B$8="Emerging Threat", IF(
                        'Compound Alert'!AI9 &gt;= 10, "HIGH",IF(
                            'Compound Alert'!AI9 &gt;= 7, "MED","LOW")))))</f>
        <v>LOW</v>
      </c>
      <c r="N202" s="25" t="str">
        <f ca="1">IF(
   $B$8="Overall Alert",IF(
      'Compound Alert'!V9 &gt;= 7, "HIGH",IF(
         'Compound Alert'!V9 &gt;= 5, "MED","LOW")), IF(
            $B$8="Underlying Vulnerability", IF(
               'Compound Alert'!AC9 &gt;= 10, "HIGH",IF(
                  'Compound Alert'!AC9 &gt;= 7, "MED","LOW")),IF(
                     $B$8="Emerging Threat", IF(
                        'Compound Alert'!AJ9 &gt;= 10, "HIGH",IF(
                            'Compound Alert'!AJ9 &gt;= 7, "MED","LOW")))))</f>
        <v>LOW</v>
      </c>
      <c r="O202" s="25" t="str">
        <f ca="1">IF(
   $B$8="Overall Alert",IF(
      'Compound Alert'!W9 &gt;= 7, "HIGH",IF(
         'Compound Alert'!W9 &gt;= 5, "MED","LOW")), IF(
            $B$8="Underlying Vulnerability", IF(
               'Compound Alert'!AD9 &gt;= 10, "HIGH",IF(
                  'Compound Alert'!AD9 &gt;= 7, "MED","LOW")),IF(
                     $B$8="Emerging Threat", IF(
                        'Compound Alert'!AK9 &gt;= 10, "HIGH",IF(
                            'Compound Alert'!AK9 &gt;= 7, "MED","LOW")))))</f>
        <v>LOW</v>
      </c>
      <c r="P202" s="25"/>
      <c r="Q202" s="26"/>
      <c r="R202" s="26"/>
      <c r="S202" s="21"/>
      <c r="T202" s="21"/>
      <c r="U202" s="21"/>
      <c r="V202" s="21"/>
      <c r="W202" s="21"/>
      <c r="X202" s="21"/>
      <c r="Y202" s="27"/>
      <c r="Z202" s="27"/>
      <c r="AA202" s="27"/>
      <c r="AB202" s="27"/>
      <c r="AC202" s="27"/>
      <c r="AD202" s="27"/>
      <c r="AE202" s="27"/>
      <c r="AF202" s="27"/>
      <c r="AJ202" s="21"/>
      <c r="AK202" s="21"/>
      <c r="AL202" s="21"/>
      <c r="AM202" s="21"/>
      <c r="AN202" s="21"/>
      <c r="AO202" s="21"/>
      <c r="AP202" s="21"/>
      <c r="AQ202" s="21"/>
      <c r="AR202" s="21"/>
      <c r="AS202" s="21"/>
      <c r="AT202" s="21"/>
      <c r="AU202" s="21"/>
      <c r="AV202" s="21"/>
      <c r="AW202" s="21"/>
      <c r="AX202" s="21"/>
    </row>
    <row r="203" spans="1:50" x14ac:dyDescent="0.2">
      <c r="A203" s="63">
        <v>162</v>
      </c>
      <c r="B203" s="20" t="str">
        <f>'Compound Alert'!B160</f>
        <v>Palau</v>
      </c>
      <c r="C203" s="20" t="str">
        <f>'Compound Alert'!C160</f>
        <v>PLW</v>
      </c>
      <c r="D203" s="20" t="str">
        <f>'Compound Alert'!D160</f>
        <v>EAS           East Asia &amp; Pacific</v>
      </c>
      <c r="E203" s="20" t="str">
        <f>'Compound Alert'!E160</f>
        <v>IBRD</v>
      </c>
      <c r="F203" s="217">
        <f ca="1">'Compound Alert'!F160</f>
        <v>155</v>
      </c>
      <c r="G203" s="22">
        <f ca="1">IF($B$8="Overall Alert",'Compound Alert'!G160,IF($B$8="Underlying Vulnerability",'Compound Alert'!J160,IF($B$8="Emerging Threat",'Compound Alert'!M160)))</f>
        <v>0</v>
      </c>
      <c r="H203" s="23">
        <f ca="1">IF($B$8="Overall Alert",'Compound Alert'!H160,IF($B$8="Underlying Vulnerability",'Compound Alert'!K160,IF($B$8="Emerging Threat",'Compound Alert'!N160)))</f>
        <v>0</v>
      </c>
      <c r="I203" s="50">
        <f ca="1">ROUNDDOWN(G203,0)</f>
        <v>0</v>
      </c>
      <c r="J203" s="25" t="str">
        <f ca="1">IF(
   $B$8="Overall Alert",IF(
      'Compound Alert'!R160 &gt;= 7, "HIGH",IF(
         'Compound Alert'!R160 &gt;= 5, "MED","LOW")), IF(
            $B$8="Underlying Vulnerability", IF(
               'Compound Alert'!Y160 &gt;= 10, "HIGH",IF(
                  'Compound Alert'!Y160 &gt;= 7, "MED","LOW")),IF(
                     $B$8="Emerging Threat", IF(
                        'Compound Alert'!AF160 &gt;= 10, "HIGH",IF(
                            'Compound Alert'!AF160 &gt;= 7, "MED","LOW")))))</f>
        <v>LOW</v>
      </c>
      <c r="K203" s="25" t="e">
        <f ca="1">IF(
   $B$8="Overall Alert",IF(
      'Compound Alert'!S160 &gt;= 7, "HIGH",IF(
         'Compound Alert'!S160 &gt;= 5, "MED","LOW")), IF(
            $B$8="Underlying Vulnerability", IF(
               'Compound Alert'!Z160 &gt;= 10, "HIGH",IF(
                  'Compound Alert'!Z160 &gt;= 7, "MED","LOW")),IF(
                     $B$8="Emerging Threat", IF(
                        'Compound Alert'!AG160 &gt;= 10, "HIGH",IF(
                            'Compound Alert'!AG160 &gt;= 7, "MED","LOW")))))</f>
        <v>#N/A</v>
      </c>
      <c r="L203" s="25" t="e">
        <f ca="1">IF(
   $B$8="Overall Alert",IF(
      'Compound Alert'!T160 &gt;= 7, "HIGH",IF(
         'Compound Alert'!T160 &gt;= 5, "MED","LOW")), IF(
            $B$8="Underlying Vulnerability", IF(
               'Compound Alert'!AA160 &gt;= 10, "HIGH",IF(
                  'Compound Alert'!AA160 &gt;= 7, "MED","LOW")),IF(
                     $B$8="Emerging Threat", IF(
                        'Compound Alert'!AH160 &gt;= 10, "HIGH",IF(
                            'Compound Alert'!AH160 &gt;= 7, "MED","LOW")))))</f>
        <v>#N/A</v>
      </c>
      <c r="M203" s="25" t="str">
        <f ca="1">IF(
   $B$8="Overall Alert",IF(
      'Compound Alert'!U160 &gt;= 7, "HIGH",IF(
         'Compound Alert'!U160 &gt;= 5, "MED","LOW")), IF(
            $B$8="Underlying Vulnerability", IF(
               'Compound Alert'!AB160 &gt;= 10, "HIGH",IF(
                  'Compound Alert'!AB160 &gt;= 7, "MED","LOW")),IF(
                     $B$8="Emerging Threat", IF(
                        'Compound Alert'!AI160 &gt;= 10, "HIGH",IF(
                            'Compound Alert'!AI160 &gt;= 7, "MED","LOW")))))</f>
        <v>LOW</v>
      </c>
      <c r="N203" s="25" t="str">
        <f ca="1">IF(
   $B$8="Overall Alert",IF(
      'Compound Alert'!V160 &gt;= 7, "HIGH",IF(
         'Compound Alert'!V160 &gt;= 5, "MED","LOW")), IF(
            $B$8="Underlying Vulnerability", IF(
               'Compound Alert'!AC160 &gt;= 10, "HIGH",IF(
                  'Compound Alert'!AC160 &gt;= 7, "MED","LOW")),IF(
                     $B$8="Emerging Threat", IF(
                        'Compound Alert'!AJ160 &gt;= 10, "HIGH",IF(
                            'Compound Alert'!AJ160 &gt;= 7, "MED","LOW")))))</f>
        <v>LOW</v>
      </c>
      <c r="O203" s="25" t="str">
        <f ca="1">IF(
   $B$8="Overall Alert",IF(
      'Compound Alert'!W160 &gt;= 7, "HIGH",IF(
         'Compound Alert'!W160 &gt;= 5, "MED","LOW")), IF(
            $B$8="Underlying Vulnerability", IF(
               'Compound Alert'!AD160 &gt;= 10, "HIGH",IF(
                  'Compound Alert'!AD160 &gt;= 7, "MED","LOW")),IF(
                     $B$8="Emerging Threat", IF(
                        'Compound Alert'!AK160 &gt;= 10, "HIGH",IF(
                            'Compound Alert'!AK160 &gt;= 7, "MED","LOW")))))</f>
        <v>LOW</v>
      </c>
      <c r="P203" s="25"/>
      <c r="Q203" s="26"/>
      <c r="R203" s="26"/>
      <c r="S203" s="21"/>
      <c r="T203" s="21"/>
      <c r="U203" s="21"/>
      <c r="V203" s="21"/>
      <c r="W203" s="21"/>
      <c r="X203" s="21"/>
      <c r="Y203" s="27"/>
      <c r="Z203" s="27"/>
      <c r="AA203" s="27"/>
      <c r="AB203" s="27"/>
      <c r="AC203" s="27"/>
      <c r="AD203" s="27"/>
      <c r="AE203" s="27"/>
      <c r="AF203" s="27"/>
      <c r="AJ203" s="21"/>
      <c r="AK203" s="21"/>
      <c r="AL203" s="21"/>
      <c r="AM203" s="21"/>
      <c r="AN203" s="21"/>
      <c r="AO203" s="21"/>
      <c r="AP203" s="21"/>
      <c r="AQ203" s="21"/>
      <c r="AR203" s="21"/>
      <c r="AS203" s="21"/>
      <c r="AT203" s="21"/>
      <c r="AU203" s="21"/>
      <c r="AV203" s="21"/>
      <c r="AW203" s="21"/>
      <c r="AX203" s="21"/>
    </row>
    <row r="204" spans="1:50" x14ac:dyDescent="0.2">
      <c r="A204" s="63">
        <v>163</v>
      </c>
      <c r="B204" s="20" t="str">
        <f>'Compound Alert'!B120</f>
        <v>Lesotho</v>
      </c>
      <c r="C204" s="20" t="str">
        <f>'Compound Alert'!C120</f>
        <v>LSO</v>
      </c>
      <c r="D204" s="20" t="str">
        <f>'Compound Alert'!D120</f>
        <v>SSF           Sub-Saharan Africa</v>
      </c>
      <c r="E204" s="20" t="str">
        <f>'Compound Alert'!E120</f>
        <v>IDA</v>
      </c>
      <c r="F204" s="217">
        <f ca="1">'Compound Alert'!F120</f>
        <v>115</v>
      </c>
      <c r="G204" s="22">
        <f ca="1">IF($B$8="Overall Alert",'Compound Alert'!G120,IF($B$8="Underlying Vulnerability",'Compound Alert'!J120,IF($B$8="Emerging Threat",'Compound Alert'!M120)))</f>
        <v>0</v>
      </c>
      <c r="H204" s="23">
        <f ca="1">IF($B$8="Overall Alert",'Compound Alert'!H120,IF($B$8="Underlying Vulnerability",'Compound Alert'!K120,IF($B$8="Emerging Threat",'Compound Alert'!N120)))</f>
        <v>0</v>
      </c>
      <c r="I204" s="50">
        <f ca="1">ROUNDDOWN(G204,0)</f>
        <v>0</v>
      </c>
      <c r="J204" s="25" t="str">
        <f ca="1">IF(
   $B$8="Overall Alert",IF(
      'Compound Alert'!R120 &gt;= 7, "HIGH",IF(
         'Compound Alert'!R120 &gt;= 5, "MED","LOW")), IF(
            $B$8="Underlying Vulnerability", IF(
               'Compound Alert'!Y120 &gt;= 10, "HIGH",IF(
                  'Compound Alert'!Y120 &gt;= 7, "MED","LOW")),IF(
                     $B$8="Emerging Threat", IF(
                        'Compound Alert'!AF120 &gt;= 10, "HIGH",IF(
                            'Compound Alert'!AF120 &gt;= 7, "MED","LOW")))))</f>
        <v>LOW</v>
      </c>
      <c r="K204" s="25" t="str">
        <f ca="1">IF(
   $B$8="Overall Alert",IF(
      'Compound Alert'!S120 &gt;= 7, "HIGH",IF(
         'Compound Alert'!S120 &gt;= 5, "MED","LOW")), IF(
            $B$8="Underlying Vulnerability", IF(
               'Compound Alert'!Z120 &gt;= 10, "HIGH",IF(
                  'Compound Alert'!Z120 &gt;= 7, "MED","LOW")),IF(
                     $B$8="Emerging Threat", IF(
                        'Compound Alert'!AG120 &gt;= 10, "HIGH",IF(
                            'Compound Alert'!AG120 &gt;= 7, "MED","LOW")))))</f>
        <v>LOW</v>
      </c>
      <c r="L204" s="25" t="str">
        <f ca="1">IF(
   $B$8="Overall Alert",IF(
      'Compound Alert'!T120 &gt;= 7, "HIGH",IF(
         'Compound Alert'!T120 &gt;= 5, "MED","LOW")), IF(
            $B$8="Underlying Vulnerability", IF(
               'Compound Alert'!AA120 &gt;= 10, "HIGH",IF(
                  'Compound Alert'!AA120 &gt;= 7, "MED","LOW")),IF(
                     $B$8="Emerging Threat", IF(
                        'Compound Alert'!AH120 &gt;= 10, "HIGH",IF(
                            'Compound Alert'!AH120 &gt;= 7, "MED","LOW")))))</f>
        <v>LOW</v>
      </c>
      <c r="M204" s="25" t="str">
        <f ca="1">IF(
   $B$8="Overall Alert",IF(
      'Compound Alert'!U120 &gt;= 7, "HIGH",IF(
         'Compound Alert'!U120 &gt;= 5, "MED","LOW")), IF(
            $B$8="Underlying Vulnerability", IF(
               'Compound Alert'!AB120 &gt;= 10, "HIGH",IF(
                  'Compound Alert'!AB120 &gt;= 7, "MED","LOW")),IF(
                     $B$8="Emerging Threat", IF(
                        'Compound Alert'!AI120 &gt;= 10, "HIGH",IF(
                            'Compound Alert'!AI120 &gt;= 7, "MED","LOW")))))</f>
        <v>LOW</v>
      </c>
      <c r="N204" s="25" t="str">
        <f ca="1">IF(
   $B$8="Overall Alert",IF(
      'Compound Alert'!V120 &gt;= 7, "HIGH",IF(
         'Compound Alert'!V120 &gt;= 5, "MED","LOW")), IF(
            $B$8="Underlying Vulnerability", IF(
               'Compound Alert'!AC120 &gt;= 10, "HIGH",IF(
                  'Compound Alert'!AC120 &gt;= 7, "MED","LOW")),IF(
                     $B$8="Emerging Threat", IF(
                        'Compound Alert'!AJ120 &gt;= 10, "HIGH",IF(
                            'Compound Alert'!AJ120 &gt;= 7, "MED","LOW")))))</f>
        <v>LOW</v>
      </c>
      <c r="O204" s="25" t="str">
        <f ca="1">IF(
   $B$8="Overall Alert",IF(
      'Compound Alert'!W120 &gt;= 7, "HIGH",IF(
         'Compound Alert'!W120 &gt;= 5, "MED","LOW")), IF(
            $B$8="Underlying Vulnerability", IF(
               'Compound Alert'!AD120 &gt;= 10, "HIGH",IF(
                  'Compound Alert'!AD120 &gt;= 7, "MED","LOW")),IF(
                     $B$8="Emerging Threat", IF(
                        'Compound Alert'!AK120 &gt;= 10, "HIGH",IF(
                            'Compound Alert'!AK120 &gt;= 7, "MED","LOW")))))</f>
        <v>LOW</v>
      </c>
      <c r="P204" s="25"/>
      <c r="Q204" s="26"/>
      <c r="R204" s="26"/>
      <c r="S204" s="21"/>
      <c r="T204" s="21"/>
      <c r="U204" s="21"/>
      <c r="V204" s="21"/>
      <c r="W204" s="21"/>
      <c r="X204" s="21"/>
      <c r="Y204" s="27"/>
      <c r="Z204" s="27"/>
      <c r="AA204" s="27"/>
      <c r="AB204" s="27"/>
      <c r="AC204" s="27"/>
      <c r="AD204" s="27"/>
      <c r="AE204" s="27"/>
      <c r="AF204" s="27"/>
      <c r="AJ204" s="21"/>
      <c r="AK204" s="21"/>
      <c r="AL204" s="21"/>
      <c r="AM204" s="21"/>
      <c r="AN204" s="21"/>
      <c r="AO204" s="21"/>
      <c r="AP204" s="21"/>
      <c r="AQ204" s="21"/>
      <c r="AR204" s="21"/>
      <c r="AS204" s="21"/>
      <c r="AT204" s="21"/>
      <c r="AU204" s="21"/>
      <c r="AV204" s="21"/>
      <c r="AW204" s="21"/>
      <c r="AX204" s="21"/>
    </row>
    <row r="205" spans="1:50" x14ac:dyDescent="0.2">
      <c r="A205" s="63">
        <v>164</v>
      </c>
      <c r="B205" s="20" t="str">
        <f>'Compound Alert'!B199</f>
        <v>Timor-Leste</v>
      </c>
      <c r="C205" s="20" t="str">
        <f>'Compound Alert'!C199</f>
        <v>TLS</v>
      </c>
      <c r="D205" s="20" t="str">
        <f>'Compound Alert'!D199</f>
        <v>EAS           East Asia &amp; Pacific</v>
      </c>
      <c r="E205" s="20" t="str">
        <f>'Compound Alert'!E199</f>
        <v>Blend</v>
      </c>
      <c r="F205" s="217">
        <f>'Compound Alert'!F199</f>
        <v>0</v>
      </c>
      <c r="G205" s="22">
        <f ca="1">IF($B$8="Overall Alert",'Compound Alert'!G199,IF($B$8="Underlying Vulnerability",'Compound Alert'!J199,IF($B$8="Emerging Threat",'Compound Alert'!M199)))</f>
        <v>0</v>
      </c>
      <c r="H205" s="23">
        <f ca="1">IF($B$8="Overall Alert",'Compound Alert'!H199,IF($B$8="Underlying Vulnerability",'Compound Alert'!K199,IF($B$8="Emerging Threat",'Compound Alert'!N199)))</f>
        <v>0</v>
      </c>
      <c r="I205" s="50">
        <f ca="1">ROUNDDOWN(G205,0)</f>
        <v>0</v>
      </c>
      <c r="J205" s="25" t="str">
        <f ca="1">IF(
   $B$8="Overall Alert",IF(
      'Compound Alert'!R199 &gt;= 7, "HIGH",IF(
         'Compound Alert'!R199 &gt;= 5, "MED","LOW")), IF(
            $B$8="Underlying Vulnerability", IF(
               'Compound Alert'!Y199 &gt;= 10, "HIGH",IF(
                  'Compound Alert'!Y199 &gt;= 7, "MED","LOW")),IF(
                     $B$8="Emerging Threat", IF(
                        'Compound Alert'!AF199 &gt;= 10, "HIGH",IF(
                            'Compound Alert'!AF199 &gt;= 7, "MED","LOW")))))</f>
        <v>LOW</v>
      </c>
      <c r="K205" s="25" t="str">
        <f ca="1">IF(
   $B$8="Overall Alert",IF(
      'Compound Alert'!S199 &gt;= 7, "HIGH",IF(
         'Compound Alert'!S199 &gt;= 5, "MED","LOW")), IF(
            $B$8="Underlying Vulnerability", IF(
               'Compound Alert'!Z199 &gt;= 10, "HIGH",IF(
                  'Compound Alert'!Z199 &gt;= 7, "MED","LOW")),IF(
                     $B$8="Emerging Threat", IF(
                        'Compound Alert'!AG199 &gt;= 10, "HIGH",IF(
                            'Compound Alert'!AG199 &gt;= 7, "MED","LOW")))))</f>
        <v>LOW</v>
      </c>
      <c r="L205" s="25" t="str">
        <f ca="1">IF(
   $B$8="Overall Alert",IF(
      'Compound Alert'!T199 &gt;= 7, "HIGH",IF(
         'Compound Alert'!T199 &gt;= 5, "MED","LOW")), IF(
            $B$8="Underlying Vulnerability", IF(
               'Compound Alert'!AA199 &gt;= 10, "HIGH",IF(
                  'Compound Alert'!AA199 &gt;= 7, "MED","LOW")),IF(
                     $B$8="Emerging Threat", IF(
                        'Compound Alert'!AH199 &gt;= 10, "HIGH",IF(
                            'Compound Alert'!AH199 &gt;= 7, "MED","LOW")))))</f>
        <v>LOW</v>
      </c>
      <c r="M205" s="25" t="str">
        <f ca="1">IF(
   $B$8="Overall Alert",IF(
      'Compound Alert'!U199 &gt;= 7, "HIGH",IF(
         'Compound Alert'!U199 &gt;= 5, "MED","LOW")), IF(
            $B$8="Underlying Vulnerability", IF(
               'Compound Alert'!AB199 &gt;= 10, "HIGH",IF(
                  'Compound Alert'!AB199 &gt;= 7, "MED","LOW")),IF(
                     $B$8="Emerging Threat", IF(
                        'Compound Alert'!AI199 &gt;= 10, "HIGH",IF(
                            'Compound Alert'!AI199 &gt;= 7, "MED","LOW")))))</f>
        <v>LOW</v>
      </c>
      <c r="N205" s="25" t="str">
        <f ca="1">IF(
   $B$8="Overall Alert",IF(
      'Compound Alert'!V199 &gt;= 7, "HIGH",IF(
         'Compound Alert'!V199 &gt;= 5, "MED","LOW")), IF(
            $B$8="Underlying Vulnerability", IF(
               'Compound Alert'!AC199 &gt;= 10, "HIGH",IF(
                  'Compound Alert'!AC199 &gt;= 7, "MED","LOW")),IF(
                     $B$8="Emerging Threat", IF(
                        'Compound Alert'!AJ199 &gt;= 10, "HIGH",IF(
                            'Compound Alert'!AJ199 &gt;= 7, "MED","LOW")))))</f>
        <v>LOW</v>
      </c>
      <c r="O205" s="25" t="str">
        <f ca="1">IF(
   $B$8="Overall Alert",IF(
      'Compound Alert'!W199 &gt;= 7, "HIGH",IF(
         'Compound Alert'!W199 &gt;= 5, "MED","LOW")), IF(
            $B$8="Underlying Vulnerability", IF(
               'Compound Alert'!AD199 &gt;= 10, "HIGH",IF(
                  'Compound Alert'!AD199 &gt;= 7, "MED","LOW")),IF(
                     $B$8="Emerging Threat", IF(
                        'Compound Alert'!AK199 &gt;= 10, "HIGH",IF(
                            'Compound Alert'!AK199 &gt;= 7, "MED","LOW")))))</f>
        <v>LOW</v>
      </c>
      <c r="P205" s="25"/>
      <c r="Q205" s="26"/>
      <c r="R205" s="26"/>
      <c r="S205" s="21"/>
      <c r="T205" s="21"/>
      <c r="U205" s="21"/>
      <c r="V205" s="21"/>
      <c r="W205" s="21"/>
      <c r="X205" s="21"/>
      <c r="Y205" s="27"/>
      <c r="Z205" s="27"/>
      <c r="AA205" s="27"/>
      <c r="AB205" s="27"/>
      <c r="AC205" s="27"/>
      <c r="AD205" s="27"/>
      <c r="AE205" s="27"/>
      <c r="AF205" s="27"/>
      <c r="AJ205" s="21"/>
      <c r="AK205" s="21"/>
      <c r="AL205" s="21"/>
      <c r="AM205" s="21"/>
      <c r="AN205" s="21"/>
      <c r="AO205" s="21"/>
      <c r="AP205" s="21"/>
      <c r="AQ205" s="21"/>
      <c r="AR205" s="21"/>
      <c r="AS205" s="21"/>
      <c r="AT205" s="21"/>
      <c r="AU205" s="21"/>
      <c r="AV205" s="21"/>
      <c r="AW205" s="21"/>
      <c r="AX205" s="21"/>
    </row>
    <row r="206" spans="1:50" x14ac:dyDescent="0.2">
      <c r="A206" s="63">
        <v>165</v>
      </c>
      <c r="B206" s="20" t="str">
        <f>'Compound Alert'!B99</f>
        <v>Iceland</v>
      </c>
      <c r="C206" s="20" t="str">
        <f>'Compound Alert'!C99</f>
        <v>ISL</v>
      </c>
      <c r="D206" s="20" t="str">
        <f>'Compound Alert'!D99</f>
        <v>ECS           Europe &amp; Central Asia</v>
      </c>
      <c r="E206" s="20" t="str">
        <f>'Compound Alert'!E99</f>
        <v>NA</v>
      </c>
      <c r="F206" s="217">
        <f ca="1">'Compound Alert'!F99</f>
        <v>94</v>
      </c>
      <c r="G206" s="22">
        <f ca="1">IF($B$8="Overall Alert",'Compound Alert'!G99,IF($B$8="Underlying Vulnerability",'Compound Alert'!J99,IF($B$8="Emerging Threat",'Compound Alert'!M99)))</f>
        <v>0</v>
      </c>
      <c r="H206" s="23">
        <f ca="1">IF($B$8="Overall Alert",'Compound Alert'!H99,IF($B$8="Underlying Vulnerability",'Compound Alert'!K99,IF($B$8="Emerging Threat",'Compound Alert'!N99)))</f>
        <v>0</v>
      </c>
      <c r="I206" s="50">
        <f ca="1">ROUNDDOWN(G206,0)</f>
        <v>0</v>
      </c>
      <c r="J206" s="25" t="str">
        <f ca="1">IF(
   $B$8="Overall Alert",IF(
      'Compound Alert'!R99 &gt;= 7, "HIGH",IF(
         'Compound Alert'!R99 &gt;= 5, "MED","LOW")), IF(
            $B$8="Underlying Vulnerability", IF(
               'Compound Alert'!Y99 &gt;= 10, "HIGH",IF(
                  'Compound Alert'!Y99 &gt;= 7, "MED","LOW")),IF(
                     $B$8="Emerging Threat", IF(
                        'Compound Alert'!AF99 &gt;= 10, "HIGH",IF(
                            'Compound Alert'!AF99 &gt;= 7, "MED","LOW")))))</f>
        <v>LOW</v>
      </c>
      <c r="K206" s="25" t="str">
        <f ca="1">IF(
   $B$8="Overall Alert",IF(
      'Compound Alert'!S99 &gt;= 7, "HIGH",IF(
         'Compound Alert'!S99 &gt;= 5, "MED","LOW")), IF(
            $B$8="Underlying Vulnerability", IF(
               'Compound Alert'!Z99 &gt;= 10, "HIGH",IF(
                  'Compound Alert'!Z99 &gt;= 7, "MED","LOW")),IF(
                     $B$8="Emerging Threat", IF(
                        'Compound Alert'!AG99 &gt;= 10, "HIGH",IF(
                            'Compound Alert'!AG99 &gt;= 7, "MED","LOW")))))</f>
        <v>LOW</v>
      </c>
      <c r="L206" s="25" t="str">
        <f ca="1">IF(
   $B$8="Overall Alert",IF(
      'Compound Alert'!T99 &gt;= 7, "HIGH",IF(
         'Compound Alert'!T99 &gt;= 5, "MED","LOW")), IF(
            $B$8="Underlying Vulnerability", IF(
               'Compound Alert'!AA99 &gt;= 10, "HIGH",IF(
                  'Compound Alert'!AA99 &gt;= 7, "MED","LOW")),IF(
                     $B$8="Emerging Threat", IF(
                        'Compound Alert'!AH99 &gt;= 10, "HIGH",IF(
                            'Compound Alert'!AH99 &gt;= 7, "MED","LOW")))))</f>
        <v>LOW</v>
      </c>
      <c r="M206" s="25" t="str">
        <f ca="1">IF(
   $B$8="Overall Alert",IF(
      'Compound Alert'!U99 &gt;= 7, "HIGH",IF(
         'Compound Alert'!U99 &gt;= 5, "MED","LOW")), IF(
            $B$8="Underlying Vulnerability", IF(
               'Compound Alert'!AB99 &gt;= 10, "HIGH",IF(
                  'Compound Alert'!AB99 &gt;= 7, "MED","LOW")),IF(
                     $B$8="Emerging Threat", IF(
                        'Compound Alert'!AI99 &gt;= 10, "HIGH",IF(
                            'Compound Alert'!AI99 &gt;= 7, "MED","LOW")))))</f>
        <v>LOW</v>
      </c>
      <c r="N206" s="25" t="str">
        <f ca="1">IF(
   $B$8="Overall Alert",IF(
      'Compound Alert'!V99 &gt;= 7, "HIGH",IF(
         'Compound Alert'!V99 &gt;= 5, "MED","LOW")), IF(
            $B$8="Underlying Vulnerability", IF(
               'Compound Alert'!AC99 &gt;= 10, "HIGH",IF(
                  'Compound Alert'!AC99 &gt;= 7, "MED","LOW")),IF(
                     $B$8="Emerging Threat", IF(
                        'Compound Alert'!AJ99 &gt;= 10, "HIGH",IF(
                            'Compound Alert'!AJ99 &gt;= 7, "MED","LOW")))))</f>
        <v>LOW</v>
      </c>
      <c r="O206" s="25" t="str">
        <f ca="1">IF(
   $B$8="Overall Alert",IF(
      'Compound Alert'!W99 &gt;= 7, "HIGH",IF(
         'Compound Alert'!W99 &gt;= 5, "MED","LOW")), IF(
            $B$8="Underlying Vulnerability", IF(
               'Compound Alert'!AD99 &gt;= 10, "HIGH",IF(
                  'Compound Alert'!AD99 &gt;= 7, "MED","LOW")),IF(
                     $B$8="Emerging Threat", IF(
                        'Compound Alert'!AK99 &gt;= 10, "HIGH",IF(
                            'Compound Alert'!AK99 &gt;= 7, "MED","LOW")))))</f>
        <v>LOW</v>
      </c>
      <c r="P206" s="25"/>
      <c r="Q206" s="26"/>
      <c r="R206" s="26"/>
      <c r="S206" s="21"/>
      <c r="T206" s="21"/>
      <c r="U206" s="21"/>
      <c r="V206" s="21"/>
      <c r="W206" s="21"/>
      <c r="X206" s="21"/>
      <c r="Y206" s="27"/>
      <c r="Z206" s="27"/>
      <c r="AA206" s="27"/>
      <c r="AB206" s="27"/>
      <c r="AC206" s="27"/>
      <c r="AD206" s="27"/>
      <c r="AE206" s="27"/>
      <c r="AF206" s="27"/>
      <c r="AJ206" s="21"/>
      <c r="AK206" s="21"/>
      <c r="AL206" s="21"/>
      <c r="AM206" s="21"/>
      <c r="AN206" s="21"/>
      <c r="AO206" s="21"/>
      <c r="AP206" s="21"/>
      <c r="AQ206" s="21"/>
      <c r="AR206" s="21"/>
      <c r="AS206" s="21"/>
      <c r="AT206" s="21"/>
      <c r="AU206" s="21"/>
      <c r="AV206" s="21"/>
      <c r="AW206" s="21"/>
      <c r="AX206" s="21"/>
    </row>
    <row r="207" spans="1:50" x14ac:dyDescent="0.2">
      <c r="A207" s="63">
        <v>166</v>
      </c>
      <c r="B207" s="20" t="str">
        <f>'Compound Alert'!B102</f>
        <v>Jamaica</v>
      </c>
      <c r="C207" s="20" t="str">
        <f>'Compound Alert'!C102</f>
        <v>JAM</v>
      </c>
      <c r="D207" s="20" t="str">
        <f>'Compound Alert'!D102</f>
        <v>LCN           Latin America &amp; Caribbean</v>
      </c>
      <c r="E207" s="20" t="str">
        <f>'Compound Alert'!E102</f>
        <v>IBRD</v>
      </c>
      <c r="F207" s="217">
        <f ca="1">'Compound Alert'!F102</f>
        <v>97</v>
      </c>
      <c r="G207" s="22">
        <f ca="1">IF($B$8="Overall Alert",'Compound Alert'!G102,IF($B$8="Underlying Vulnerability",'Compound Alert'!J102,IF($B$8="Emerging Threat",'Compound Alert'!M102)))</f>
        <v>0</v>
      </c>
      <c r="H207" s="23">
        <f ca="1">IF($B$8="Overall Alert",'Compound Alert'!H102,IF($B$8="Underlying Vulnerability",'Compound Alert'!K102,IF($B$8="Emerging Threat",'Compound Alert'!N102)))</f>
        <v>0</v>
      </c>
      <c r="I207" s="50">
        <f ca="1">ROUNDDOWN(G207,0)</f>
        <v>0</v>
      </c>
      <c r="J207" s="25" t="str">
        <f ca="1">IF(
   $B$8="Overall Alert",IF(
      'Compound Alert'!R102 &gt;= 7, "HIGH",IF(
         'Compound Alert'!R102 &gt;= 5, "MED","LOW")), IF(
            $B$8="Underlying Vulnerability", IF(
               'Compound Alert'!Y102 &gt;= 10, "HIGH",IF(
                  'Compound Alert'!Y102 &gt;= 7, "MED","LOW")),IF(
                     $B$8="Emerging Threat", IF(
                        'Compound Alert'!AF102 &gt;= 10, "HIGH",IF(
                            'Compound Alert'!AF102 &gt;= 7, "MED","LOW")))))</f>
        <v>LOW</v>
      </c>
      <c r="K207" s="25" t="str">
        <f ca="1">IF(
   $B$8="Overall Alert",IF(
      'Compound Alert'!S102 &gt;= 7, "HIGH",IF(
         'Compound Alert'!S102 &gt;= 5, "MED","LOW")), IF(
            $B$8="Underlying Vulnerability", IF(
               'Compound Alert'!Z102 &gt;= 10, "HIGH",IF(
                  'Compound Alert'!Z102 &gt;= 7, "MED","LOW")),IF(
                     $B$8="Emerging Threat", IF(
                        'Compound Alert'!AG102 &gt;= 10, "HIGH",IF(
                            'Compound Alert'!AG102 &gt;= 7, "MED","LOW")))))</f>
        <v>LOW</v>
      </c>
      <c r="L207" s="25" t="str">
        <f ca="1">IF(
   $B$8="Overall Alert",IF(
      'Compound Alert'!T102 &gt;= 7, "HIGH",IF(
         'Compound Alert'!T102 &gt;= 5, "MED","LOW")), IF(
            $B$8="Underlying Vulnerability", IF(
               'Compound Alert'!AA102 &gt;= 10, "HIGH",IF(
                  'Compound Alert'!AA102 &gt;= 7, "MED","LOW")),IF(
                     $B$8="Emerging Threat", IF(
                        'Compound Alert'!AH102 &gt;= 10, "HIGH",IF(
                            'Compound Alert'!AH102 &gt;= 7, "MED","LOW")))))</f>
        <v>LOW</v>
      </c>
      <c r="M207" s="25" t="str">
        <f ca="1">IF(
   $B$8="Overall Alert",IF(
      'Compound Alert'!U102 &gt;= 7, "HIGH",IF(
         'Compound Alert'!U102 &gt;= 5, "MED","LOW")), IF(
            $B$8="Underlying Vulnerability", IF(
               'Compound Alert'!AB102 &gt;= 10, "HIGH",IF(
                  'Compound Alert'!AB102 &gt;= 7, "MED","LOW")),IF(
                     $B$8="Emerging Threat", IF(
                        'Compound Alert'!AI102 &gt;= 10, "HIGH",IF(
                            'Compound Alert'!AI102 &gt;= 7, "MED","LOW")))))</f>
        <v>LOW</v>
      </c>
      <c r="N207" s="25" t="str">
        <f ca="1">IF(
   $B$8="Overall Alert",IF(
      'Compound Alert'!V102 &gt;= 7, "HIGH",IF(
         'Compound Alert'!V102 &gt;= 5, "MED","LOW")), IF(
            $B$8="Underlying Vulnerability", IF(
               'Compound Alert'!AC102 &gt;= 10, "HIGH",IF(
                  'Compound Alert'!AC102 &gt;= 7, "MED","LOW")),IF(
                     $B$8="Emerging Threat", IF(
                        'Compound Alert'!AJ102 &gt;= 10, "HIGH",IF(
                            'Compound Alert'!AJ102 &gt;= 7, "MED","LOW")))))</f>
        <v>LOW</v>
      </c>
      <c r="O207" s="25" t="str">
        <f ca="1">IF(
   $B$8="Overall Alert",IF(
      'Compound Alert'!W102 &gt;= 7, "HIGH",IF(
         'Compound Alert'!W102 &gt;= 5, "MED","LOW")), IF(
            $B$8="Underlying Vulnerability", IF(
               'Compound Alert'!AD102 &gt;= 10, "HIGH",IF(
                  'Compound Alert'!AD102 &gt;= 7, "MED","LOW")),IF(
                     $B$8="Emerging Threat", IF(
                        'Compound Alert'!AK102 &gt;= 10, "HIGH",IF(
                            'Compound Alert'!AK102 &gt;= 7, "MED","LOW")))))</f>
        <v>LOW</v>
      </c>
      <c r="P207" s="25"/>
      <c r="Q207" s="26"/>
      <c r="R207" s="26"/>
      <c r="S207" s="21"/>
      <c r="T207" s="21"/>
      <c r="U207" s="21"/>
      <c r="V207" s="21"/>
      <c r="W207" s="21"/>
      <c r="X207" s="21"/>
      <c r="Y207" s="27"/>
      <c r="Z207" s="27"/>
      <c r="AA207" s="27"/>
      <c r="AB207" s="27"/>
      <c r="AC207" s="27"/>
      <c r="AD207" s="27"/>
      <c r="AE207" s="27"/>
      <c r="AF207" s="27"/>
      <c r="AJ207" s="21"/>
      <c r="AK207" s="21"/>
      <c r="AL207" s="21"/>
      <c r="AM207" s="21"/>
      <c r="AN207" s="21"/>
      <c r="AO207" s="21"/>
      <c r="AP207" s="21"/>
      <c r="AQ207" s="21"/>
      <c r="AR207" s="21"/>
      <c r="AS207" s="21"/>
      <c r="AT207" s="21"/>
      <c r="AU207" s="21"/>
      <c r="AV207" s="21"/>
      <c r="AW207" s="21"/>
      <c r="AX207" s="21"/>
    </row>
    <row r="208" spans="1:50" x14ac:dyDescent="0.2">
      <c r="A208" s="63">
        <v>167</v>
      </c>
      <c r="B208" s="20" t="str">
        <f>'Compound Alert'!B133</f>
        <v>North Macedonia</v>
      </c>
      <c r="C208" s="20" t="str">
        <f>'Compound Alert'!C133</f>
        <v>MKD</v>
      </c>
      <c r="D208" s="20" t="str">
        <f>'Compound Alert'!D133</f>
        <v>ECS           Europe &amp; Central Asia</v>
      </c>
      <c r="E208" s="20" t="str">
        <f>'Compound Alert'!E133</f>
        <v>IBRD</v>
      </c>
      <c r="F208" s="217">
        <f ca="1">'Compound Alert'!F133</f>
        <v>128</v>
      </c>
      <c r="G208" s="22">
        <f ca="1">IF($B$8="Overall Alert",'Compound Alert'!G133,IF($B$8="Underlying Vulnerability",'Compound Alert'!J133,IF($B$8="Emerging Threat",'Compound Alert'!M133)))</f>
        <v>0</v>
      </c>
      <c r="H208" s="23">
        <f ca="1">IF($B$8="Overall Alert",'Compound Alert'!H133,IF($B$8="Underlying Vulnerability",'Compound Alert'!K133,IF($B$8="Emerging Threat",'Compound Alert'!N133)))</f>
        <v>0</v>
      </c>
      <c r="I208" s="50">
        <f ca="1">ROUNDDOWN(G208,0)</f>
        <v>0</v>
      </c>
      <c r="J208" s="25" t="str">
        <f ca="1">IF(
   $B$8="Overall Alert",IF(
      'Compound Alert'!R133 &gt;= 7, "HIGH",IF(
         'Compound Alert'!R133 &gt;= 5, "MED","LOW")), IF(
            $B$8="Underlying Vulnerability", IF(
               'Compound Alert'!Y133 &gt;= 10, "HIGH",IF(
                  'Compound Alert'!Y133 &gt;= 7, "MED","LOW")),IF(
                     $B$8="Emerging Threat", IF(
                        'Compound Alert'!AF133 &gt;= 10, "HIGH",IF(
                            'Compound Alert'!AF133 &gt;= 7, "MED","LOW")))))</f>
        <v>LOW</v>
      </c>
      <c r="K208" s="25" t="str">
        <f ca="1">IF(
   $B$8="Overall Alert",IF(
      'Compound Alert'!S133 &gt;= 7, "HIGH",IF(
         'Compound Alert'!S133 &gt;= 5, "MED","LOW")), IF(
            $B$8="Underlying Vulnerability", IF(
               'Compound Alert'!Z133 &gt;= 10, "HIGH",IF(
                  'Compound Alert'!Z133 &gt;= 7, "MED","LOW")),IF(
                     $B$8="Emerging Threat", IF(
                        'Compound Alert'!AG133 &gt;= 10, "HIGH",IF(
                            'Compound Alert'!AG133 &gt;= 7, "MED","LOW")))))</f>
        <v>LOW</v>
      </c>
      <c r="L208" s="25" t="str">
        <f ca="1">IF(
   $B$8="Overall Alert",IF(
      'Compound Alert'!T133 &gt;= 7, "HIGH",IF(
         'Compound Alert'!T133 &gt;= 5, "MED","LOW")), IF(
            $B$8="Underlying Vulnerability", IF(
               'Compound Alert'!AA133 &gt;= 10, "HIGH",IF(
                  'Compound Alert'!AA133 &gt;= 7, "MED","LOW")),IF(
                     $B$8="Emerging Threat", IF(
                        'Compound Alert'!AH133 &gt;= 10, "HIGH",IF(
                            'Compound Alert'!AH133 &gt;= 7, "MED","LOW")))))</f>
        <v>LOW</v>
      </c>
      <c r="M208" s="25" t="str">
        <f ca="1">IF(
   $B$8="Overall Alert",IF(
      'Compound Alert'!U133 &gt;= 7, "HIGH",IF(
         'Compound Alert'!U133 &gt;= 5, "MED","LOW")), IF(
            $B$8="Underlying Vulnerability", IF(
               'Compound Alert'!AB133 &gt;= 10, "HIGH",IF(
                  'Compound Alert'!AB133 &gt;= 7, "MED","LOW")),IF(
                     $B$8="Emerging Threat", IF(
                        'Compound Alert'!AI133 &gt;= 10, "HIGH",IF(
                            'Compound Alert'!AI133 &gt;= 7, "MED","LOW")))))</f>
        <v>LOW</v>
      </c>
      <c r="N208" s="25" t="str">
        <f ca="1">IF(
   $B$8="Overall Alert",IF(
      'Compound Alert'!V133 &gt;= 7, "HIGH",IF(
         'Compound Alert'!V133 &gt;= 5, "MED","LOW")), IF(
            $B$8="Underlying Vulnerability", IF(
               'Compound Alert'!AC133 &gt;= 10, "HIGH",IF(
                  'Compound Alert'!AC133 &gt;= 7, "MED","LOW")),IF(
                     $B$8="Emerging Threat", IF(
                        'Compound Alert'!AJ133 &gt;= 10, "HIGH",IF(
                            'Compound Alert'!AJ133 &gt;= 7, "MED","LOW")))))</f>
        <v>LOW</v>
      </c>
      <c r="O208" s="25" t="str">
        <f ca="1">IF(
   $B$8="Overall Alert",IF(
      'Compound Alert'!W133 &gt;= 7, "HIGH",IF(
         'Compound Alert'!W133 &gt;= 5, "MED","LOW")), IF(
            $B$8="Underlying Vulnerability", IF(
               'Compound Alert'!AD133 &gt;= 10, "HIGH",IF(
                  'Compound Alert'!AD133 &gt;= 7, "MED","LOW")),IF(
                     $B$8="Emerging Threat", IF(
                        'Compound Alert'!AK133 &gt;= 10, "HIGH",IF(
                            'Compound Alert'!AK133 &gt;= 7, "MED","LOW")))))</f>
        <v>LOW</v>
      </c>
      <c r="P208" s="25"/>
      <c r="Q208" s="26"/>
      <c r="R208" s="26"/>
      <c r="S208" s="21"/>
      <c r="T208" s="21"/>
      <c r="U208" s="21"/>
      <c r="V208" s="21"/>
      <c r="W208" s="21"/>
      <c r="X208" s="21"/>
      <c r="Y208" s="27"/>
      <c r="Z208" s="27"/>
      <c r="AA208" s="27"/>
      <c r="AB208" s="27"/>
      <c r="AC208" s="27"/>
      <c r="AD208" s="27"/>
      <c r="AE208" s="27"/>
      <c r="AF208" s="27"/>
      <c r="AJ208" s="21"/>
      <c r="AK208" s="21"/>
      <c r="AL208" s="21"/>
      <c r="AM208" s="21"/>
      <c r="AN208" s="21"/>
      <c r="AO208" s="21"/>
      <c r="AP208" s="21"/>
      <c r="AQ208" s="21"/>
      <c r="AR208" s="21"/>
      <c r="AS208" s="21"/>
      <c r="AT208" s="21"/>
      <c r="AU208" s="21"/>
      <c r="AV208" s="21"/>
      <c r="AW208" s="21"/>
      <c r="AX208" s="21"/>
    </row>
    <row r="209" spans="1:50" x14ac:dyDescent="0.2">
      <c r="A209" s="63">
        <v>168</v>
      </c>
      <c r="B209" s="20" t="str">
        <f>'Compound Alert'!B162</f>
        <v>Poland</v>
      </c>
      <c r="C209" s="20" t="str">
        <f>'Compound Alert'!C162</f>
        <v>POL</v>
      </c>
      <c r="D209" s="20" t="str">
        <f>'Compound Alert'!D162</f>
        <v>ECS           Europe &amp; Central Asia</v>
      </c>
      <c r="E209" s="20" t="str">
        <f>'Compound Alert'!E162</f>
        <v>IBRD</v>
      </c>
      <c r="F209" s="217">
        <f ca="1">'Compound Alert'!F162</f>
        <v>157</v>
      </c>
      <c r="G209" s="22">
        <f ca="1">IF($B$8="Overall Alert",'Compound Alert'!G162,IF($B$8="Underlying Vulnerability",'Compound Alert'!J162,IF($B$8="Emerging Threat",'Compound Alert'!M162)))</f>
        <v>0</v>
      </c>
      <c r="H209" s="23">
        <f ca="1">IF($B$8="Overall Alert",'Compound Alert'!H162,IF($B$8="Underlying Vulnerability",'Compound Alert'!K162,IF($B$8="Emerging Threat",'Compound Alert'!N162)))</f>
        <v>0</v>
      </c>
      <c r="I209" s="50">
        <f ca="1">ROUNDDOWN(G209,0)</f>
        <v>0</v>
      </c>
      <c r="J209" s="25" t="str">
        <f ca="1">IF(
   $B$8="Overall Alert",IF(
      'Compound Alert'!R162 &gt;= 7, "HIGH",IF(
         'Compound Alert'!R162 &gt;= 5, "MED","LOW")), IF(
            $B$8="Underlying Vulnerability", IF(
               'Compound Alert'!Y162 &gt;= 10, "HIGH",IF(
                  'Compound Alert'!Y162 &gt;= 7, "MED","LOW")),IF(
                     $B$8="Emerging Threat", IF(
                        'Compound Alert'!AF162 &gt;= 10, "HIGH",IF(
                            'Compound Alert'!AF162 &gt;= 7, "MED","LOW")))))</f>
        <v>LOW</v>
      </c>
      <c r="K209" s="25" t="str">
        <f ca="1">IF(
   $B$8="Overall Alert",IF(
      'Compound Alert'!S162 &gt;= 7, "HIGH",IF(
         'Compound Alert'!S162 &gt;= 5, "MED","LOW")), IF(
            $B$8="Underlying Vulnerability", IF(
               'Compound Alert'!Z162 &gt;= 10, "HIGH",IF(
                  'Compound Alert'!Z162 &gt;= 7, "MED","LOW")),IF(
                     $B$8="Emerging Threat", IF(
                        'Compound Alert'!AG162 &gt;= 10, "HIGH",IF(
                            'Compound Alert'!AG162 &gt;= 7, "MED","LOW")))))</f>
        <v>LOW</v>
      </c>
      <c r="L209" s="25" t="str">
        <f ca="1">IF(
   $B$8="Overall Alert",IF(
      'Compound Alert'!T162 &gt;= 7, "HIGH",IF(
         'Compound Alert'!T162 &gt;= 5, "MED","LOW")), IF(
            $B$8="Underlying Vulnerability", IF(
               'Compound Alert'!AA162 &gt;= 10, "HIGH",IF(
                  'Compound Alert'!AA162 &gt;= 7, "MED","LOW")),IF(
                     $B$8="Emerging Threat", IF(
                        'Compound Alert'!AH162 &gt;= 10, "HIGH",IF(
                            'Compound Alert'!AH162 &gt;= 7, "MED","LOW")))))</f>
        <v>LOW</v>
      </c>
      <c r="M209" s="25" t="str">
        <f ca="1">IF(
   $B$8="Overall Alert",IF(
      'Compound Alert'!U162 &gt;= 7, "HIGH",IF(
         'Compound Alert'!U162 &gt;= 5, "MED","LOW")), IF(
            $B$8="Underlying Vulnerability", IF(
               'Compound Alert'!AB162 &gt;= 10, "HIGH",IF(
                  'Compound Alert'!AB162 &gt;= 7, "MED","LOW")),IF(
                     $B$8="Emerging Threat", IF(
                        'Compound Alert'!AI162 &gt;= 10, "HIGH",IF(
                            'Compound Alert'!AI162 &gt;= 7, "MED","LOW")))))</f>
        <v>LOW</v>
      </c>
      <c r="N209" s="25" t="str">
        <f ca="1">IF(
   $B$8="Overall Alert",IF(
      'Compound Alert'!V162 &gt;= 7, "HIGH",IF(
         'Compound Alert'!V162 &gt;= 5, "MED","LOW")), IF(
            $B$8="Underlying Vulnerability", IF(
               'Compound Alert'!AC162 &gt;= 10, "HIGH",IF(
                  'Compound Alert'!AC162 &gt;= 7, "MED","LOW")),IF(
                     $B$8="Emerging Threat", IF(
                        'Compound Alert'!AJ162 &gt;= 10, "HIGH",IF(
                            'Compound Alert'!AJ162 &gt;= 7, "MED","LOW")))))</f>
        <v>LOW</v>
      </c>
      <c r="O209" s="25" t="str">
        <f ca="1">IF(
   $B$8="Overall Alert",IF(
      'Compound Alert'!W162 &gt;= 7, "HIGH",IF(
         'Compound Alert'!W162 &gt;= 5, "MED","LOW")), IF(
            $B$8="Underlying Vulnerability", IF(
               'Compound Alert'!AD162 &gt;= 10, "HIGH",IF(
                  'Compound Alert'!AD162 &gt;= 7, "MED","LOW")),IF(
                     $B$8="Emerging Threat", IF(
                        'Compound Alert'!AK162 &gt;= 10, "HIGH",IF(
                            'Compound Alert'!AK162 &gt;= 7, "MED","LOW")))))</f>
        <v>LOW</v>
      </c>
      <c r="P209" s="25"/>
      <c r="Q209" s="26"/>
      <c r="R209" s="26"/>
      <c r="S209" s="21"/>
      <c r="T209" s="21"/>
      <c r="U209" s="21"/>
      <c r="V209" s="21"/>
      <c r="W209" s="21"/>
      <c r="X209" s="21"/>
      <c r="Y209" s="27"/>
      <c r="Z209" s="27"/>
      <c r="AA209" s="27"/>
      <c r="AB209" s="27"/>
      <c r="AC209" s="27"/>
      <c r="AD209" s="27"/>
      <c r="AE209" s="27"/>
      <c r="AF209" s="27"/>
      <c r="AJ209" s="21"/>
      <c r="AK209" s="21"/>
      <c r="AL209" s="21"/>
      <c r="AM209" s="21"/>
      <c r="AN209" s="21"/>
      <c r="AO209" s="21"/>
      <c r="AP209" s="21"/>
      <c r="AQ209" s="21"/>
      <c r="AR209" s="21"/>
      <c r="AS209" s="21"/>
      <c r="AT209" s="21"/>
      <c r="AU209" s="21"/>
      <c r="AV209" s="21"/>
      <c r="AW209" s="21"/>
      <c r="AX209" s="21"/>
    </row>
    <row r="210" spans="1:50" x14ac:dyDescent="0.2">
      <c r="A210" s="63">
        <v>169</v>
      </c>
      <c r="B210" s="20" t="str">
        <f>'Compound Alert'!B170</f>
        <v>Romania</v>
      </c>
      <c r="C210" s="20" t="str">
        <f>'Compound Alert'!C170</f>
        <v>ROU</v>
      </c>
      <c r="D210" s="20" t="str">
        <f>'Compound Alert'!D170</f>
        <v>ECS           Europe &amp; Central Asia</v>
      </c>
      <c r="E210" s="20" t="str">
        <f>'Compound Alert'!E170</f>
        <v>IBRD</v>
      </c>
      <c r="F210" s="217">
        <f ca="1">'Compound Alert'!F170</f>
        <v>165</v>
      </c>
      <c r="G210" s="22">
        <f ca="1">IF($B$8="Overall Alert",'Compound Alert'!G170,IF($B$8="Underlying Vulnerability",'Compound Alert'!J170,IF($B$8="Emerging Threat",'Compound Alert'!M170)))</f>
        <v>0</v>
      </c>
      <c r="H210" s="23">
        <f ca="1">IF($B$8="Overall Alert",'Compound Alert'!H170,IF($B$8="Underlying Vulnerability",'Compound Alert'!K170,IF($B$8="Emerging Threat",'Compound Alert'!N170)))</f>
        <v>0</v>
      </c>
      <c r="I210" s="50">
        <f ca="1">ROUNDDOWN(G210,0)</f>
        <v>0</v>
      </c>
      <c r="J210" s="25" t="str">
        <f ca="1">IF(
   $B$8="Overall Alert",IF(
      'Compound Alert'!R170 &gt;= 7, "HIGH",IF(
         'Compound Alert'!R170 &gt;= 5, "MED","LOW")), IF(
            $B$8="Underlying Vulnerability", IF(
               'Compound Alert'!Y170 &gt;= 10, "HIGH",IF(
                  'Compound Alert'!Y170 &gt;= 7, "MED","LOW")),IF(
                     $B$8="Emerging Threat", IF(
                        'Compound Alert'!AF170 &gt;= 10, "HIGH",IF(
                            'Compound Alert'!AF170 &gt;= 7, "MED","LOW")))))</f>
        <v>LOW</v>
      </c>
      <c r="K210" s="25" t="str">
        <f ca="1">IF(
   $B$8="Overall Alert",IF(
      'Compound Alert'!S170 &gt;= 7, "HIGH",IF(
         'Compound Alert'!S170 &gt;= 5, "MED","LOW")), IF(
            $B$8="Underlying Vulnerability", IF(
               'Compound Alert'!Z170 &gt;= 10, "HIGH",IF(
                  'Compound Alert'!Z170 &gt;= 7, "MED","LOW")),IF(
                     $B$8="Emerging Threat", IF(
                        'Compound Alert'!AG170 &gt;= 10, "HIGH",IF(
                            'Compound Alert'!AG170 &gt;= 7, "MED","LOW")))))</f>
        <v>LOW</v>
      </c>
      <c r="L210" s="25" t="str">
        <f ca="1">IF(
   $B$8="Overall Alert",IF(
      'Compound Alert'!T170 &gt;= 7, "HIGH",IF(
         'Compound Alert'!T170 &gt;= 5, "MED","LOW")), IF(
            $B$8="Underlying Vulnerability", IF(
               'Compound Alert'!AA170 &gt;= 10, "HIGH",IF(
                  'Compound Alert'!AA170 &gt;= 7, "MED","LOW")),IF(
                     $B$8="Emerging Threat", IF(
                        'Compound Alert'!AH170 &gt;= 10, "HIGH",IF(
                            'Compound Alert'!AH170 &gt;= 7, "MED","LOW")))))</f>
        <v>LOW</v>
      </c>
      <c r="M210" s="25" t="str">
        <f ca="1">IF(
   $B$8="Overall Alert",IF(
      'Compound Alert'!U170 &gt;= 7, "HIGH",IF(
         'Compound Alert'!U170 &gt;= 5, "MED","LOW")), IF(
            $B$8="Underlying Vulnerability", IF(
               'Compound Alert'!AB170 &gt;= 10, "HIGH",IF(
                  'Compound Alert'!AB170 &gt;= 7, "MED","LOW")),IF(
                     $B$8="Emerging Threat", IF(
                        'Compound Alert'!AI170 &gt;= 10, "HIGH",IF(
                            'Compound Alert'!AI170 &gt;= 7, "MED","LOW")))))</f>
        <v>LOW</v>
      </c>
      <c r="N210" s="25" t="str">
        <f ca="1">IF(
   $B$8="Overall Alert",IF(
      'Compound Alert'!V170 &gt;= 7, "HIGH",IF(
         'Compound Alert'!V170 &gt;= 5, "MED","LOW")), IF(
            $B$8="Underlying Vulnerability", IF(
               'Compound Alert'!AC170 &gt;= 10, "HIGH",IF(
                  'Compound Alert'!AC170 &gt;= 7, "MED","LOW")),IF(
                     $B$8="Emerging Threat", IF(
                        'Compound Alert'!AJ170 &gt;= 10, "HIGH",IF(
                            'Compound Alert'!AJ170 &gt;= 7, "MED","LOW")))))</f>
        <v>LOW</v>
      </c>
      <c r="O210" s="25" t="str">
        <f ca="1">IF(
   $B$8="Overall Alert",IF(
      'Compound Alert'!W170 &gt;= 7, "HIGH",IF(
         'Compound Alert'!W170 &gt;= 5, "MED","LOW")), IF(
            $B$8="Underlying Vulnerability", IF(
               'Compound Alert'!AD170 &gt;= 10, "HIGH",IF(
                  'Compound Alert'!AD170 &gt;= 7, "MED","LOW")),IF(
                     $B$8="Emerging Threat", IF(
                        'Compound Alert'!AK170 &gt;= 10, "HIGH",IF(
                            'Compound Alert'!AK170 &gt;= 7, "MED","LOW")))))</f>
        <v>LOW</v>
      </c>
      <c r="P210" s="25"/>
      <c r="Q210" s="26"/>
      <c r="R210" s="26"/>
      <c r="S210" s="21"/>
      <c r="T210" s="21"/>
      <c r="U210" s="21"/>
      <c r="V210" s="21"/>
      <c r="W210" s="21"/>
      <c r="X210" s="21"/>
      <c r="Y210" s="27"/>
      <c r="Z210" s="27"/>
      <c r="AA210" s="27"/>
      <c r="AB210" s="27"/>
      <c r="AC210" s="27"/>
      <c r="AD210" s="27"/>
      <c r="AE210" s="27"/>
      <c r="AF210" s="27"/>
      <c r="AJ210" s="21"/>
      <c r="AK210" s="21"/>
      <c r="AL210" s="21"/>
      <c r="AM210" s="21"/>
      <c r="AN210" s="21"/>
      <c r="AO210" s="21"/>
      <c r="AP210" s="21"/>
      <c r="AQ210" s="21"/>
      <c r="AR210" s="21"/>
      <c r="AS210" s="21"/>
      <c r="AT210" s="21"/>
      <c r="AU210" s="21"/>
      <c r="AV210" s="21"/>
      <c r="AW210" s="21"/>
      <c r="AX210" s="21"/>
    </row>
    <row r="211" spans="1:50" x14ac:dyDescent="0.2">
      <c r="A211" s="63">
        <v>170</v>
      </c>
      <c r="B211" s="20" t="str">
        <f>'Compound Alert'!B186</f>
        <v>Slovak Republic</v>
      </c>
      <c r="C211" s="20" t="str">
        <f>'Compound Alert'!C186</f>
        <v>SVK</v>
      </c>
      <c r="D211" s="20" t="str">
        <f>'Compound Alert'!D186</f>
        <v>ECS           Europe &amp; Central Asia</v>
      </c>
      <c r="E211" s="20" t="str">
        <f>'Compound Alert'!E186</f>
        <v>NA</v>
      </c>
      <c r="F211" s="217">
        <f ca="1">'Compound Alert'!F186</f>
        <v>181</v>
      </c>
      <c r="G211" s="22">
        <f ca="1">IF($B$8="Overall Alert",'Compound Alert'!G186,IF($B$8="Underlying Vulnerability",'Compound Alert'!J186,IF($B$8="Emerging Threat",'Compound Alert'!M186)))</f>
        <v>0</v>
      </c>
      <c r="H211" s="23">
        <f ca="1">IF($B$8="Overall Alert",'Compound Alert'!H186,IF($B$8="Underlying Vulnerability",'Compound Alert'!K186,IF($B$8="Emerging Threat",'Compound Alert'!N186)))</f>
        <v>0</v>
      </c>
      <c r="I211" s="50">
        <f ca="1">ROUNDDOWN(G211,0)</f>
        <v>0</v>
      </c>
      <c r="J211" s="25" t="str">
        <f ca="1">IF(
   $B$8="Overall Alert",IF(
      'Compound Alert'!R186 &gt;= 7, "HIGH",IF(
         'Compound Alert'!R186 &gt;= 5, "MED","LOW")), IF(
            $B$8="Underlying Vulnerability", IF(
               'Compound Alert'!Y186 &gt;= 10, "HIGH",IF(
                  'Compound Alert'!Y186 &gt;= 7, "MED","LOW")),IF(
                     $B$8="Emerging Threat", IF(
                        'Compound Alert'!AF186 &gt;= 10, "HIGH",IF(
                            'Compound Alert'!AF186 &gt;= 7, "MED","LOW")))))</f>
        <v>LOW</v>
      </c>
      <c r="K211" s="25" t="str">
        <f ca="1">IF(
   $B$8="Overall Alert",IF(
      'Compound Alert'!S186 &gt;= 7, "HIGH",IF(
         'Compound Alert'!S186 &gt;= 5, "MED","LOW")), IF(
            $B$8="Underlying Vulnerability", IF(
               'Compound Alert'!Z186 &gt;= 10, "HIGH",IF(
                  'Compound Alert'!Z186 &gt;= 7, "MED","LOW")),IF(
                     $B$8="Emerging Threat", IF(
                        'Compound Alert'!AG186 &gt;= 10, "HIGH",IF(
                            'Compound Alert'!AG186 &gt;= 7, "MED","LOW")))))</f>
        <v>LOW</v>
      </c>
      <c r="L211" s="25" t="str">
        <f ca="1">IF(
   $B$8="Overall Alert",IF(
      'Compound Alert'!T186 &gt;= 7, "HIGH",IF(
         'Compound Alert'!T186 &gt;= 5, "MED","LOW")), IF(
            $B$8="Underlying Vulnerability", IF(
               'Compound Alert'!AA186 &gt;= 10, "HIGH",IF(
                  'Compound Alert'!AA186 &gt;= 7, "MED","LOW")),IF(
                     $B$8="Emerging Threat", IF(
                        'Compound Alert'!AH186 &gt;= 10, "HIGH",IF(
                            'Compound Alert'!AH186 &gt;= 7, "MED","LOW")))))</f>
        <v>LOW</v>
      </c>
      <c r="M211" s="25" t="str">
        <f ca="1">IF(
   $B$8="Overall Alert",IF(
      'Compound Alert'!U186 &gt;= 7, "HIGH",IF(
         'Compound Alert'!U186 &gt;= 5, "MED","LOW")), IF(
            $B$8="Underlying Vulnerability", IF(
               'Compound Alert'!AB186 &gt;= 10, "HIGH",IF(
                  'Compound Alert'!AB186 &gt;= 7, "MED","LOW")),IF(
                     $B$8="Emerging Threat", IF(
                        'Compound Alert'!AI186 &gt;= 10, "HIGH",IF(
                            'Compound Alert'!AI186 &gt;= 7, "MED","LOW")))))</f>
        <v>LOW</v>
      </c>
      <c r="N211" s="25" t="str">
        <f ca="1">IF(
   $B$8="Overall Alert",IF(
      'Compound Alert'!V186 &gt;= 7, "HIGH",IF(
         'Compound Alert'!V186 &gt;= 5, "MED","LOW")), IF(
            $B$8="Underlying Vulnerability", IF(
               'Compound Alert'!AC186 &gt;= 10, "HIGH",IF(
                  'Compound Alert'!AC186 &gt;= 7, "MED","LOW")),IF(
                     $B$8="Emerging Threat", IF(
                        'Compound Alert'!AJ186 &gt;= 10, "HIGH",IF(
                            'Compound Alert'!AJ186 &gt;= 7, "MED","LOW")))))</f>
        <v>LOW</v>
      </c>
      <c r="O211" s="25" t="str">
        <f ca="1">IF(
   $B$8="Overall Alert",IF(
      'Compound Alert'!W186 &gt;= 7, "HIGH",IF(
         'Compound Alert'!W186 &gt;= 5, "MED","LOW")), IF(
            $B$8="Underlying Vulnerability", IF(
               'Compound Alert'!AD186 &gt;= 10, "HIGH",IF(
                  'Compound Alert'!AD186 &gt;= 7, "MED","LOW")),IF(
                     $B$8="Emerging Threat", IF(
                        'Compound Alert'!AK186 &gt;= 10, "HIGH",IF(
                            'Compound Alert'!AK186 &gt;= 7, "MED","LOW")))))</f>
        <v>LOW</v>
      </c>
      <c r="P211" s="25"/>
      <c r="Q211" s="26"/>
      <c r="R211" s="26"/>
      <c r="S211" s="21"/>
      <c r="T211" s="21"/>
      <c r="U211" s="21"/>
      <c r="V211" s="21"/>
      <c r="W211" s="21"/>
      <c r="X211" s="21"/>
      <c r="Y211" s="27"/>
      <c r="Z211" s="27"/>
      <c r="AA211" s="27"/>
      <c r="AB211" s="27"/>
      <c r="AC211" s="27"/>
      <c r="AD211" s="27"/>
      <c r="AE211" s="27"/>
      <c r="AF211" s="27"/>
      <c r="AJ211" s="21"/>
      <c r="AK211" s="21"/>
      <c r="AL211" s="21"/>
      <c r="AM211" s="21"/>
      <c r="AN211" s="21"/>
      <c r="AO211" s="21"/>
      <c r="AP211" s="21"/>
      <c r="AQ211" s="21"/>
      <c r="AR211" s="21"/>
      <c r="AS211" s="21"/>
      <c r="AT211" s="21"/>
      <c r="AU211" s="21"/>
      <c r="AV211" s="21"/>
      <c r="AW211" s="21"/>
      <c r="AX211" s="21"/>
    </row>
    <row r="212" spans="1:50" x14ac:dyDescent="0.2">
      <c r="A212" s="63">
        <v>171</v>
      </c>
      <c r="B212" s="20" t="str">
        <f>'Compound Alert'!B100</f>
        <v>Israel</v>
      </c>
      <c r="C212" s="20" t="str">
        <f>'Compound Alert'!C100</f>
        <v>ISR</v>
      </c>
      <c r="D212" s="20" t="str">
        <f>'Compound Alert'!D100</f>
        <v>MEA           Middle East &amp; North Africa</v>
      </c>
      <c r="E212" s="20" t="str">
        <f>'Compound Alert'!E100</f>
        <v>NA</v>
      </c>
      <c r="F212" s="217">
        <f ca="1">'Compound Alert'!F100</f>
        <v>95</v>
      </c>
      <c r="G212" s="22">
        <f ca="1">IF($B$8="Overall Alert",'Compound Alert'!G100,IF($B$8="Underlying Vulnerability",'Compound Alert'!J100,IF($B$8="Emerging Threat",'Compound Alert'!M100)))</f>
        <v>0</v>
      </c>
      <c r="H212" s="23">
        <f ca="1">IF($B$8="Overall Alert",'Compound Alert'!H100,IF($B$8="Underlying Vulnerability",'Compound Alert'!K100,IF($B$8="Emerging Threat",'Compound Alert'!N100)))</f>
        <v>0</v>
      </c>
      <c r="I212" s="50">
        <f ca="1">ROUNDDOWN(G212,0)</f>
        <v>0</v>
      </c>
      <c r="J212" s="25" t="str">
        <f ca="1">IF(
   $B$8="Overall Alert",IF(
      'Compound Alert'!R100 &gt;= 7, "HIGH",IF(
         'Compound Alert'!R100 &gt;= 5, "MED","LOW")), IF(
            $B$8="Underlying Vulnerability", IF(
               'Compound Alert'!Y100 &gt;= 10, "HIGH",IF(
                  'Compound Alert'!Y100 &gt;= 7, "MED","LOW")),IF(
                     $B$8="Emerging Threat", IF(
                        'Compound Alert'!AF100 &gt;= 10, "HIGH",IF(
                            'Compound Alert'!AF100 &gt;= 7, "MED","LOW")))))</f>
        <v>LOW</v>
      </c>
      <c r="K212" s="25" t="str">
        <f ca="1">IF(
   $B$8="Overall Alert",IF(
      'Compound Alert'!S100 &gt;= 7, "HIGH",IF(
         'Compound Alert'!S100 &gt;= 5, "MED","LOW")), IF(
            $B$8="Underlying Vulnerability", IF(
               'Compound Alert'!Z100 &gt;= 10, "HIGH",IF(
                  'Compound Alert'!Z100 &gt;= 7, "MED","LOW")),IF(
                     $B$8="Emerging Threat", IF(
                        'Compound Alert'!AG100 &gt;= 10, "HIGH",IF(
                            'Compound Alert'!AG100 &gt;= 7, "MED","LOW")))))</f>
        <v>LOW</v>
      </c>
      <c r="L212" s="25" t="str">
        <f ca="1">IF(
   $B$8="Overall Alert",IF(
      'Compound Alert'!T100 &gt;= 7, "HIGH",IF(
         'Compound Alert'!T100 &gt;= 5, "MED","LOW")), IF(
            $B$8="Underlying Vulnerability", IF(
               'Compound Alert'!AA100 &gt;= 10, "HIGH",IF(
                  'Compound Alert'!AA100 &gt;= 7, "MED","LOW")),IF(
                     $B$8="Emerging Threat", IF(
                        'Compound Alert'!AH100 &gt;= 10, "HIGH",IF(
                            'Compound Alert'!AH100 &gt;= 7, "MED","LOW")))))</f>
        <v>LOW</v>
      </c>
      <c r="M212" s="25" t="str">
        <f ca="1">IF(
   $B$8="Overall Alert",IF(
      'Compound Alert'!U100 &gt;= 7, "HIGH",IF(
         'Compound Alert'!U100 &gt;= 5, "MED","LOW")), IF(
            $B$8="Underlying Vulnerability", IF(
               'Compound Alert'!AB100 &gt;= 10, "HIGH",IF(
                  'Compound Alert'!AB100 &gt;= 7, "MED","LOW")),IF(
                     $B$8="Emerging Threat", IF(
                        'Compound Alert'!AI100 &gt;= 10, "HIGH",IF(
                            'Compound Alert'!AI100 &gt;= 7, "MED","LOW")))))</f>
        <v>LOW</v>
      </c>
      <c r="N212" s="25" t="str">
        <f ca="1">IF(
   $B$8="Overall Alert",IF(
      'Compound Alert'!V100 &gt;= 7, "HIGH",IF(
         'Compound Alert'!V100 &gt;= 5, "MED","LOW")), IF(
            $B$8="Underlying Vulnerability", IF(
               'Compound Alert'!AC100 &gt;= 10, "HIGH",IF(
                  'Compound Alert'!AC100 &gt;= 7, "MED","LOW")),IF(
                     $B$8="Emerging Threat", IF(
                        'Compound Alert'!AJ100 &gt;= 10, "HIGH",IF(
                            'Compound Alert'!AJ100 &gt;= 7, "MED","LOW")))))</f>
        <v>LOW</v>
      </c>
      <c r="O212" s="25" t="str">
        <f ca="1">IF(
   $B$8="Overall Alert",IF(
      'Compound Alert'!W100 &gt;= 7, "HIGH",IF(
         'Compound Alert'!W100 &gt;= 5, "MED","LOW")), IF(
            $B$8="Underlying Vulnerability", IF(
               'Compound Alert'!AD100 &gt;= 10, "HIGH",IF(
                  'Compound Alert'!AD100 &gt;= 7, "MED","LOW")),IF(
                     $B$8="Emerging Threat", IF(
                        'Compound Alert'!AK100 &gt;= 10, "HIGH",IF(
                            'Compound Alert'!AK100 &gt;= 7, "MED","LOW")))))</f>
        <v>LOW</v>
      </c>
      <c r="P212" s="25"/>
      <c r="Q212" s="26"/>
      <c r="R212" s="26"/>
      <c r="S212" s="21"/>
      <c r="T212" s="21"/>
      <c r="U212" s="21"/>
      <c r="V212" s="21"/>
      <c r="W212" s="21"/>
      <c r="X212" s="21"/>
      <c r="Y212" s="27"/>
      <c r="Z212" s="27"/>
      <c r="AA212" s="27"/>
      <c r="AB212" s="27"/>
      <c r="AC212" s="27"/>
      <c r="AD212" s="27"/>
      <c r="AE212" s="27"/>
      <c r="AF212" s="27"/>
      <c r="AJ212" s="21"/>
      <c r="AK212" s="21"/>
      <c r="AL212" s="21"/>
      <c r="AM212" s="21"/>
      <c r="AN212" s="21"/>
      <c r="AO212" s="21"/>
      <c r="AP212" s="21"/>
      <c r="AQ212" s="21"/>
      <c r="AR212" s="21"/>
      <c r="AS212" s="21"/>
      <c r="AT212" s="21"/>
      <c r="AU212" s="21"/>
      <c r="AV212" s="21"/>
      <c r="AW212" s="21"/>
      <c r="AX212" s="21"/>
    </row>
    <row r="213" spans="1:50" x14ac:dyDescent="0.2">
      <c r="A213" s="63">
        <v>172</v>
      </c>
      <c r="B213" s="20" t="str">
        <f>'Compound Alert'!B54</f>
        <v>Cyprus</v>
      </c>
      <c r="C213" s="20" t="str">
        <f>'Compound Alert'!C54</f>
        <v>CYP</v>
      </c>
      <c r="D213" s="20" t="str">
        <f>'Compound Alert'!D54</f>
        <v>ECS           Europe &amp; Central Asia</v>
      </c>
      <c r="E213" s="20" t="str">
        <f>'Compound Alert'!E54</f>
        <v>NA</v>
      </c>
      <c r="F213" s="217">
        <f ca="1">'Compound Alert'!F54</f>
        <v>49</v>
      </c>
      <c r="G213" s="22">
        <f ca="1">IF($B$8="Overall Alert",'Compound Alert'!G54,IF($B$8="Underlying Vulnerability",'Compound Alert'!J54,IF($B$8="Emerging Threat",'Compound Alert'!M54)))</f>
        <v>0</v>
      </c>
      <c r="H213" s="23">
        <f ca="1">IF($B$8="Overall Alert",'Compound Alert'!H54,IF($B$8="Underlying Vulnerability",'Compound Alert'!K54,IF($B$8="Emerging Threat",'Compound Alert'!N54)))</f>
        <v>0</v>
      </c>
      <c r="I213" s="50">
        <f ca="1">ROUNDDOWN(G213,0)</f>
        <v>0</v>
      </c>
      <c r="J213" s="25" t="str">
        <f ca="1">IF(
   $B$8="Overall Alert",IF(
      'Compound Alert'!R54 &gt;= 7, "HIGH",IF(
         'Compound Alert'!R54 &gt;= 5, "MED","LOW")), IF(
            $B$8="Underlying Vulnerability", IF(
               'Compound Alert'!Y54 &gt;= 10, "HIGH",IF(
                  'Compound Alert'!Y54 &gt;= 7, "MED","LOW")),IF(
                     $B$8="Emerging Threat", IF(
                        'Compound Alert'!AF54 &gt;= 10, "HIGH",IF(
                            'Compound Alert'!AF54 &gt;= 7, "MED","LOW")))))</f>
        <v>LOW</v>
      </c>
      <c r="K213" s="25" t="str">
        <f ca="1">IF(
   $B$8="Overall Alert",IF(
      'Compound Alert'!S54 &gt;= 7, "HIGH",IF(
         'Compound Alert'!S54 &gt;= 5, "MED","LOW")), IF(
            $B$8="Underlying Vulnerability", IF(
               'Compound Alert'!Z54 &gt;= 10, "HIGH",IF(
                  'Compound Alert'!Z54 &gt;= 7, "MED","LOW")),IF(
                     $B$8="Emerging Threat", IF(
                        'Compound Alert'!AG54 &gt;= 10, "HIGH",IF(
                            'Compound Alert'!AG54 &gt;= 7, "MED","LOW")))))</f>
        <v>LOW</v>
      </c>
      <c r="L213" s="25" t="str">
        <f ca="1">IF(
   $B$8="Overall Alert",IF(
      'Compound Alert'!T54 &gt;= 7, "HIGH",IF(
         'Compound Alert'!T54 &gt;= 5, "MED","LOW")), IF(
            $B$8="Underlying Vulnerability", IF(
               'Compound Alert'!AA54 &gt;= 10, "HIGH",IF(
                  'Compound Alert'!AA54 &gt;= 7, "MED","LOW")),IF(
                     $B$8="Emerging Threat", IF(
                        'Compound Alert'!AH54 &gt;= 10, "HIGH",IF(
                            'Compound Alert'!AH54 &gt;= 7, "MED","LOW")))))</f>
        <v>LOW</v>
      </c>
      <c r="M213" s="25" t="str">
        <f ca="1">IF(
   $B$8="Overall Alert",IF(
      'Compound Alert'!U54 &gt;= 7, "HIGH",IF(
         'Compound Alert'!U54 &gt;= 5, "MED","LOW")), IF(
            $B$8="Underlying Vulnerability", IF(
               'Compound Alert'!AB54 &gt;= 10, "HIGH",IF(
                  'Compound Alert'!AB54 &gt;= 7, "MED","LOW")),IF(
                     $B$8="Emerging Threat", IF(
                        'Compound Alert'!AI54 &gt;= 10, "HIGH",IF(
                            'Compound Alert'!AI54 &gt;= 7, "MED","LOW")))))</f>
        <v>LOW</v>
      </c>
      <c r="N213" s="25" t="str">
        <f ca="1">IF(
   $B$8="Overall Alert",IF(
      'Compound Alert'!V54 &gt;= 7, "HIGH",IF(
         'Compound Alert'!V54 &gt;= 5, "MED","LOW")), IF(
            $B$8="Underlying Vulnerability", IF(
               'Compound Alert'!AC54 &gt;= 10, "HIGH",IF(
                  'Compound Alert'!AC54 &gt;= 7, "MED","LOW")),IF(
                     $B$8="Emerging Threat", IF(
                        'Compound Alert'!AJ54 &gt;= 10, "HIGH",IF(
                            'Compound Alert'!AJ54 &gt;= 7, "MED","LOW")))))</f>
        <v>LOW</v>
      </c>
      <c r="O213" s="25" t="str">
        <f ca="1">IF(
   $B$8="Overall Alert",IF(
      'Compound Alert'!W54 &gt;= 7, "HIGH",IF(
         'Compound Alert'!W54 &gt;= 5, "MED","LOW")), IF(
            $B$8="Underlying Vulnerability", IF(
               'Compound Alert'!AD54 &gt;= 10, "HIGH",IF(
                  'Compound Alert'!AD54 &gt;= 7, "MED","LOW")),IF(
                     $B$8="Emerging Threat", IF(
                        'Compound Alert'!AK54 &gt;= 10, "HIGH",IF(
                            'Compound Alert'!AK54 &gt;= 7, "MED","LOW")))))</f>
        <v>LOW</v>
      </c>
      <c r="P213" s="25"/>
      <c r="Q213" s="26"/>
      <c r="R213" s="26"/>
      <c r="S213" s="21"/>
      <c r="T213" s="21"/>
      <c r="U213" s="21"/>
      <c r="V213" s="21"/>
      <c r="W213" s="21"/>
      <c r="X213" s="21"/>
      <c r="Y213" s="27"/>
      <c r="Z213" s="27"/>
      <c r="AA213" s="27"/>
      <c r="AB213" s="27"/>
      <c r="AC213" s="27"/>
      <c r="AD213" s="27"/>
      <c r="AE213" s="27"/>
      <c r="AF213" s="27"/>
      <c r="AJ213" s="21"/>
      <c r="AK213" s="21"/>
      <c r="AL213" s="21"/>
      <c r="AM213" s="21"/>
      <c r="AN213" s="21"/>
      <c r="AO213" s="21"/>
      <c r="AP213" s="21"/>
      <c r="AQ213" s="21"/>
      <c r="AR213" s="21"/>
      <c r="AS213" s="21"/>
      <c r="AT213" s="21"/>
      <c r="AU213" s="21"/>
      <c r="AV213" s="21"/>
      <c r="AW213" s="21"/>
      <c r="AX213" s="21"/>
    </row>
    <row r="214" spans="1:50" x14ac:dyDescent="0.2">
      <c r="A214" s="63">
        <v>173</v>
      </c>
      <c r="B214" s="20" t="str">
        <f>'Compound Alert'!B210</f>
        <v>United States</v>
      </c>
      <c r="C214" s="20" t="str">
        <f>'Compound Alert'!C210</f>
        <v>USA</v>
      </c>
      <c r="D214" s="20" t="str">
        <f>'Compound Alert'!D210</f>
        <v>NAC           North America</v>
      </c>
      <c r="E214" s="20" t="str">
        <f>'Compound Alert'!E210</f>
        <v>NA</v>
      </c>
      <c r="F214" s="217">
        <f>'Compound Alert'!F210</f>
        <v>0</v>
      </c>
      <c r="G214" s="22">
        <f ca="1">IF($B$8="Overall Alert",'Compound Alert'!G210,IF($B$8="Underlying Vulnerability",'Compound Alert'!J210,IF($B$8="Emerging Threat",'Compound Alert'!M210)))</f>
        <v>1</v>
      </c>
      <c r="H214" s="23">
        <f ca="1">IF($B$8="Overall Alert",'Compound Alert'!H210,IF($B$8="Underlying Vulnerability",'Compound Alert'!K210,IF($B$8="Emerging Threat",'Compound Alert'!N210)))</f>
        <v>1</v>
      </c>
      <c r="I214" s="50">
        <f ca="1">ROUNDDOWN(G214,0)</f>
        <v>1</v>
      </c>
      <c r="J214" s="25" t="str">
        <f ca="1">IF(
   $B$8="Overall Alert",IF(
      'Compound Alert'!R210 &gt;= 7, "HIGH",IF(
         'Compound Alert'!R210 &gt;= 5, "MED","LOW")), IF(
            $B$8="Underlying Vulnerability", IF(
               'Compound Alert'!Y210 &gt;= 10, "HIGH",IF(
                  'Compound Alert'!Y210 &gt;= 7, "MED","LOW")),IF(
                     $B$8="Emerging Threat", IF(
                        'Compound Alert'!AF210 &gt;= 10, "HIGH",IF(
                            'Compound Alert'!AF210 &gt;= 7, "MED","LOW")))))</f>
        <v>LOW</v>
      </c>
      <c r="K214" s="25" t="str">
        <f ca="1">IF(
   $B$8="Overall Alert",IF(
      'Compound Alert'!S210 &gt;= 7, "HIGH",IF(
         'Compound Alert'!S210 &gt;= 5, "MED","LOW")), IF(
            $B$8="Underlying Vulnerability", IF(
               'Compound Alert'!Z210 &gt;= 10, "HIGH",IF(
                  'Compound Alert'!Z210 &gt;= 7, "MED","LOW")),IF(
                     $B$8="Emerging Threat", IF(
                        'Compound Alert'!AG210 &gt;= 10, "HIGH",IF(
                            'Compound Alert'!AG210 &gt;= 7, "MED","LOW")))))</f>
        <v>LOW</v>
      </c>
      <c r="L214" s="25" t="str">
        <f ca="1">IF(
   $B$8="Overall Alert",IF(
      'Compound Alert'!T210 &gt;= 7, "HIGH",IF(
         'Compound Alert'!T210 &gt;= 5, "MED","LOW")), IF(
            $B$8="Underlying Vulnerability", IF(
               'Compound Alert'!AA210 &gt;= 10, "HIGH",IF(
                  'Compound Alert'!AA210 &gt;= 7, "MED","LOW")),IF(
                     $B$8="Emerging Threat", IF(
                        'Compound Alert'!AH210 &gt;= 10, "HIGH",IF(
                            'Compound Alert'!AH210 &gt;= 7, "MED","LOW")))))</f>
        <v>LOW</v>
      </c>
      <c r="M214" s="25" t="str">
        <f ca="1">IF(
   $B$8="Overall Alert",IF(
      'Compound Alert'!U210 &gt;= 7, "HIGH",IF(
         'Compound Alert'!U210 &gt;= 5, "MED","LOW")), IF(
            $B$8="Underlying Vulnerability", IF(
               'Compound Alert'!AB210 &gt;= 10, "HIGH",IF(
                  'Compound Alert'!AB210 &gt;= 7, "MED","LOW")),IF(
                     $B$8="Emerging Threat", IF(
                        'Compound Alert'!AI210 &gt;= 10, "HIGH",IF(
                            'Compound Alert'!AI210 &gt;= 7, "MED","LOW")))))</f>
        <v>LOW</v>
      </c>
      <c r="N214" s="25" t="str">
        <f ca="1">IF(
   $B$8="Overall Alert",IF(
      'Compound Alert'!V210 &gt;= 7, "HIGH",IF(
         'Compound Alert'!V210 &gt;= 5, "MED","LOW")), IF(
            $B$8="Underlying Vulnerability", IF(
               'Compound Alert'!AC210 &gt;= 10, "HIGH",IF(
                  'Compound Alert'!AC210 &gt;= 7, "MED","LOW")),IF(
                     $B$8="Emerging Threat", IF(
                        'Compound Alert'!AJ210 &gt;= 10, "HIGH",IF(
                            'Compound Alert'!AJ210 &gt;= 7, "MED","LOW")))))</f>
        <v>HIGH</v>
      </c>
      <c r="O214" s="25" t="str">
        <f ca="1">IF(
   $B$8="Overall Alert",IF(
      'Compound Alert'!W210 &gt;= 7, "HIGH",IF(
         'Compound Alert'!W210 &gt;= 5, "MED","LOW")), IF(
            $B$8="Underlying Vulnerability", IF(
               'Compound Alert'!AD210 &gt;= 10, "HIGH",IF(
                  'Compound Alert'!AD210 &gt;= 7, "MED","LOW")),IF(
                     $B$8="Emerging Threat", IF(
                        'Compound Alert'!AK210 &gt;= 10, "HIGH",IF(
                            'Compound Alert'!AK210 &gt;= 7, "MED","LOW")))))</f>
        <v>LOW</v>
      </c>
      <c r="P214" s="25"/>
      <c r="Q214" s="26"/>
      <c r="R214" s="26"/>
      <c r="S214" s="21"/>
      <c r="T214" s="21"/>
      <c r="U214" s="21"/>
      <c r="V214" s="21"/>
      <c r="W214" s="21"/>
      <c r="X214" s="21"/>
      <c r="Y214" s="27"/>
      <c r="Z214" s="27"/>
      <c r="AA214" s="27"/>
      <c r="AB214" s="27"/>
      <c r="AC214" s="27"/>
      <c r="AD214" s="27"/>
      <c r="AE214" s="27"/>
      <c r="AF214" s="27"/>
      <c r="AJ214" s="21"/>
      <c r="AK214" s="21"/>
      <c r="AL214" s="21"/>
      <c r="AM214" s="21"/>
      <c r="AN214" s="21"/>
      <c r="AO214" s="21"/>
      <c r="AP214" s="21"/>
      <c r="AQ214" s="21"/>
      <c r="AR214" s="21"/>
      <c r="AS214" s="21"/>
      <c r="AT214" s="21"/>
      <c r="AU214" s="21"/>
      <c r="AV214" s="21"/>
      <c r="AW214" s="21"/>
      <c r="AX214" s="21"/>
    </row>
    <row r="215" spans="1:50" x14ac:dyDescent="0.2">
      <c r="A215" s="63">
        <v>174</v>
      </c>
      <c r="B215" s="20" t="str">
        <f>'Compound Alert'!B130</f>
        <v>Maldives</v>
      </c>
      <c r="C215" s="20" t="str">
        <f>'Compound Alert'!C130</f>
        <v>MDV</v>
      </c>
      <c r="D215" s="20" t="str">
        <f>'Compound Alert'!D130</f>
        <v>SAS           South Asia</v>
      </c>
      <c r="E215" s="20" t="str">
        <f>'Compound Alert'!E130</f>
        <v>IDA</v>
      </c>
      <c r="F215" s="217">
        <f ca="1">'Compound Alert'!F130</f>
        <v>125</v>
      </c>
      <c r="G215" s="22">
        <f ca="1">IF($B$8="Overall Alert",'Compound Alert'!G130,IF($B$8="Underlying Vulnerability",'Compound Alert'!J130,IF($B$8="Emerging Threat",'Compound Alert'!M130)))</f>
        <v>0</v>
      </c>
      <c r="H215" s="23">
        <f ca="1">IF($B$8="Overall Alert",'Compound Alert'!H130,IF($B$8="Underlying Vulnerability",'Compound Alert'!K130,IF($B$8="Emerging Threat",'Compound Alert'!N130)))</f>
        <v>0</v>
      </c>
      <c r="I215" s="50">
        <f ca="1">ROUNDDOWN(G215,0)</f>
        <v>0</v>
      </c>
      <c r="J215" s="25" t="str">
        <f ca="1">IF(
   $B$8="Overall Alert",IF(
      'Compound Alert'!R130 &gt;= 7, "HIGH",IF(
         'Compound Alert'!R130 &gt;= 5, "MED","LOW")), IF(
            $B$8="Underlying Vulnerability", IF(
               'Compound Alert'!Y130 &gt;= 10, "HIGH",IF(
                  'Compound Alert'!Y130 &gt;= 7, "MED","LOW")),IF(
                     $B$8="Emerging Threat", IF(
                        'Compound Alert'!AF130 &gt;= 10, "HIGH",IF(
                            'Compound Alert'!AF130 &gt;= 7, "MED","LOW")))))</f>
        <v>LOW</v>
      </c>
      <c r="K215" s="25" t="str">
        <f ca="1">IF(
   $B$8="Overall Alert",IF(
      'Compound Alert'!S130 &gt;= 7, "HIGH",IF(
         'Compound Alert'!S130 &gt;= 5, "MED","LOW")), IF(
            $B$8="Underlying Vulnerability", IF(
               'Compound Alert'!Z130 &gt;= 10, "HIGH",IF(
                  'Compound Alert'!Z130 &gt;= 7, "MED","LOW")),IF(
                     $B$8="Emerging Threat", IF(
                        'Compound Alert'!AG130 &gt;= 10, "HIGH",IF(
                            'Compound Alert'!AG130 &gt;= 7, "MED","LOW")))))</f>
        <v>LOW</v>
      </c>
      <c r="L215" s="25" t="e">
        <f ca="1">IF(
   $B$8="Overall Alert",IF(
      'Compound Alert'!T130 &gt;= 7, "HIGH",IF(
         'Compound Alert'!T130 &gt;= 5, "MED","LOW")), IF(
            $B$8="Underlying Vulnerability", IF(
               'Compound Alert'!AA130 &gt;= 10, "HIGH",IF(
                  'Compound Alert'!AA130 &gt;= 7, "MED","LOW")),IF(
                     $B$8="Emerging Threat", IF(
                        'Compound Alert'!AH130 &gt;= 10, "HIGH",IF(
                            'Compound Alert'!AH130 &gt;= 7, "MED","LOW")))))</f>
        <v>#N/A</v>
      </c>
      <c r="M215" s="25" t="str">
        <f ca="1">IF(
   $B$8="Overall Alert",IF(
      'Compound Alert'!U130 &gt;= 7, "HIGH",IF(
         'Compound Alert'!U130 &gt;= 5, "MED","LOW")), IF(
            $B$8="Underlying Vulnerability", IF(
               'Compound Alert'!AB130 &gt;= 10, "HIGH",IF(
                  'Compound Alert'!AB130 &gt;= 7, "MED","LOW")),IF(
                     $B$8="Emerging Threat", IF(
                        'Compound Alert'!AI130 &gt;= 10, "HIGH",IF(
                            'Compound Alert'!AI130 &gt;= 7, "MED","LOW")))))</f>
        <v>LOW</v>
      </c>
      <c r="N215" s="25" t="str">
        <f ca="1">IF(
   $B$8="Overall Alert",IF(
      'Compound Alert'!V130 &gt;= 7, "HIGH",IF(
         'Compound Alert'!V130 &gt;= 5, "MED","LOW")), IF(
            $B$8="Underlying Vulnerability", IF(
               'Compound Alert'!AC130 &gt;= 10, "HIGH",IF(
                  'Compound Alert'!AC130 &gt;= 7, "MED","LOW")),IF(
                     $B$8="Emerging Threat", IF(
                        'Compound Alert'!AJ130 &gt;= 10, "HIGH",IF(
                            'Compound Alert'!AJ130 &gt;= 7, "MED","LOW")))))</f>
        <v>LOW</v>
      </c>
      <c r="O215" s="25" t="str">
        <f ca="1">IF(
   $B$8="Overall Alert",IF(
      'Compound Alert'!W130 &gt;= 7, "HIGH",IF(
         'Compound Alert'!W130 &gt;= 5, "MED","LOW")), IF(
            $B$8="Underlying Vulnerability", IF(
               'Compound Alert'!AD130 &gt;= 10, "HIGH",IF(
                  'Compound Alert'!AD130 &gt;= 7, "MED","LOW")),IF(
                     $B$8="Emerging Threat", IF(
                        'Compound Alert'!AK130 &gt;= 10, "HIGH",IF(
                            'Compound Alert'!AK130 &gt;= 7, "MED","LOW")))))</f>
        <v>LOW</v>
      </c>
      <c r="P215" s="25"/>
      <c r="Q215" s="26"/>
      <c r="R215" s="26"/>
      <c r="S215" s="21"/>
      <c r="T215" s="21"/>
      <c r="U215" s="21"/>
      <c r="V215" s="21"/>
      <c r="W215" s="21"/>
      <c r="X215" s="21"/>
      <c r="Y215" s="27"/>
      <c r="Z215" s="27"/>
      <c r="AA215" s="27"/>
      <c r="AB215" s="27"/>
      <c r="AC215" s="27"/>
      <c r="AD215" s="27"/>
      <c r="AE215" s="27"/>
      <c r="AF215" s="27"/>
      <c r="AJ215" s="21"/>
      <c r="AK215" s="21"/>
      <c r="AL215" s="21"/>
      <c r="AM215" s="21"/>
      <c r="AN215" s="21"/>
      <c r="AO215" s="21"/>
      <c r="AP215" s="21"/>
      <c r="AQ215" s="21"/>
      <c r="AR215" s="21"/>
      <c r="AS215" s="21"/>
      <c r="AT215" s="21"/>
      <c r="AU215" s="21"/>
      <c r="AV215" s="21"/>
      <c r="AW215" s="21"/>
      <c r="AX215" s="21"/>
    </row>
    <row r="216" spans="1:50" x14ac:dyDescent="0.2">
      <c r="A216" s="63">
        <v>175</v>
      </c>
      <c r="B216" s="20" t="str">
        <f>'Compound Alert'!B10</f>
        <v>Andorra</v>
      </c>
      <c r="C216" s="20" t="str">
        <f>'Compound Alert'!C10</f>
        <v>AND</v>
      </c>
      <c r="D216" s="20" t="str">
        <f>'Compound Alert'!D10</f>
        <v>ECS           Europe &amp; Central Asia</v>
      </c>
      <c r="E216" s="20" t="str">
        <f>'Compound Alert'!E10</f>
        <v>NA</v>
      </c>
      <c r="F216" s="217">
        <f ca="1">'Compound Alert'!F10</f>
        <v>5</v>
      </c>
      <c r="G216" s="22">
        <f ca="1">IF($B$8="Overall Alert",'Compound Alert'!G10,IF($B$8="Underlying Vulnerability",'Compound Alert'!J10,IF($B$8="Emerging Threat",'Compound Alert'!M10)))</f>
        <v>0</v>
      </c>
      <c r="H216" s="23">
        <f ca="1">IF($B$8="Overall Alert",'Compound Alert'!H10,IF($B$8="Underlying Vulnerability",'Compound Alert'!K10,IF($B$8="Emerging Threat",'Compound Alert'!N10)))</f>
        <v>0</v>
      </c>
      <c r="I216" s="50">
        <f ca="1">ROUNDDOWN(G216,0)</f>
        <v>0</v>
      </c>
      <c r="J216" s="25" t="str">
        <f ca="1">IF(
   $B$8="Overall Alert",IF(
      'Compound Alert'!R10 &gt;= 7, "HIGH",IF(
         'Compound Alert'!R10 &gt;= 5, "MED","LOW")), IF(
            $B$8="Underlying Vulnerability", IF(
               'Compound Alert'!Y10 &gt;= 10, "HIGH",IF(
                  'Compound Alert'!Y10 &gt;= 7, "MED","LOW")),IF(
                     $B$8="Emerging Threat", IF(
                        'Compound Alert'!AF10 &gt;= 10, "HIGH",IF(
                            'Compound Alert'!AF10 &gt;= 7, "MED","LOW")))))</f>
        <v>LOW</v>
      </c>
      <c r="K216" s="25" t="e">
        <f ca="1">IF(
   $B$8="Overall Alert",IF(
      'Compound Alert'!S10 &gt;= 7, "HIGH",IF(
         'Compound Alert'!S10 &gt;= 5, "MED","LOW")), IF(
            $B$8="Underlying Vulnerability", IF(
               'Compound Alert'!Z10 &gt;= 10, "HIGH",IF(
                  'Compound Alert'!Z10 &gt;= 7, "MED","LOW")),IF(
                     $B$8="Emerging Threat", IF(
                        'Compound Alert'!AG10 &gt;= 10, "HIGH",IF(
                            'Compound Alert'!AG10 &gt;= 7, "MED","LOW")))))</f>
        <v>#N/A</v>
      </c>
      <c r="L216" s="25" t="e">
        <f ca="1">IF(
   $B$8="Overall Alert",IF(
      'Compound Alert'!T10 &gt;= 7, "HIGH",IF(
         'Compound Alert'!T10 &gt;= 5, "MED","LOW")), IF(
            $B$8="Underlying Vulnerability", IF(
               'Compound Alert'!AA10 &gt;= 10, "HIGH",IF(
                  'Compound Alert'!AA10 &gt;= 7, "MED","LOW")),IF(
                     $B$8="Emerging Threat", IF(
                        'Compound Alert'!AH10 &gt;= 10, "HIGH",IF(
                            'Compound Alert'!AH10 &gt;= 7, "MED","LOW")))))</f>
        <v>#N/A</v>
      </c>
      <c r="M216" s="25" t="str">
        <f ca="1">IF(
   $B$8="Overall Alert",IF(
      'Compound Alert'!U10 &gt;= 7, "HIGH",IF(
         'Compound Alert'!U10 &gt;= 5, "MED","LOW")), IF(
            $B$8="Underlying Vulnerability", IF(
               'Compound Alert'!AB10 &gt;= 10, "HIGH",IF(
                  'Compound Alert'!AB10 &gt;= 7, "MED","LOW")),IF(
                     $B$8="Emerging Threat", IF(
                        'Compound Alert'!AI10 &gt;= 10, "HIGH",IF(
                            'Compound Alert'!AI10 &gt;= 7, "MED","LOW")))))</f>
        <v>LOW</v>
      </c>
      <c r="N216" s="25" t="str">
        <f ca="1">IF(
   $B$8="Overall Alert",IF(
      'Compound Alert'!V10 &gt;= 7, "HIGH",IF(
         'Compound Alert'!V10 &gt;= 5, "MED","LOW")), IF(
            $B$8="Underlying Vulnerability", IF(
               'Compound Alert'!AC10 &gt;= 10, "HIGH",IF(
                  'Compound Alert'!AC10 &gt;= 7, "MED","LOW")),IF(
                     $B$8="Emerging Threat", IF(
                        'Compound Alert'!AJ10 &gt;= 10, "HIGH",IF(
                            'Compound Alert'!AJ10 &gt;= 7, "MED","LOW")))))</f>
        <v>LOW</v>
      </c>
      <c r="O216" s="25" t="str">
        <f ca="1">IF(
   $B$8="Overall Alert",IF(
      'Compound Alert'!W10 &gt;= 7, "HIGH",IF(
         'Compound Alert'!W10 &gt;= 5, "MED","LOW")), IF(
            $B$8="Underlying Vulnerability", IF(
               'Compound Alert'!AD10 &gt;= 10, "HIGH",IF(
                  'Compound Alert'!AD10 &gt;= 7, "MED","LOW")),IF(
                     $B$8="Emerging Threat", IF(
                        'Compound Alert'!AK10 &gt;= 10, "HIGH",IF(
                            'Compound Alert'!AK10 &gt;= 7, "MED","LOW")))))</f>
        <v>LOW</v>
      </c>
      <c r="P216" s="25"/>
      <c r="Q216" s="26"/>
      <c r="R216" s="26"/>
      <c r="S216" s="21"/>
      <c r="T216" s="21"/>
      <c r="U216" s="21"/>
      <c r="V216" s="21"/>
      <c r="W216" s="21"/>
      <c r="X216" s="21"/>
      <c r="Y216" s="27"/>
      <c r="Z216" s="27"/>
      <c r="AA216" s="27"/>
      <c r="AB216" s="27"/>
      <c r="AC216" s="27"/>
      <c r="AD216" s="27"/>
      <c r="AE216" s="27"/>
      <c r="AF216" s="27"/>
      <c r="AJ216" s="21"/>
      <c r="AK216" s="21"/>
      <c r="AL216" s="21"/>
      <c r="AM216" s="21"/>
      <c r="AN216" s="21"/>
      <c r="AO216" s="21"/>
      <c r="AP216" s="21"/>
      <c r="AQ216" s="21"/>
      <c r="AR216" s="21"/>
      <c r="AS216" s="21"/>
      <c r="AT216" s="21"/>
      <c r="AU216" s="21"/>
      <c r="AV216" s="21"/>
      <c r="AW216" s="21"/>
      <c r="AX216" s="21"/>
    </row>
    <row r="217" spans="1:50" x14ac:dyDescent="0.2">
      <c r="A217" s="63">
        <v>176</v>
      </c>
      <c r="B217" s="20" t="str">
        <f>'Compound Alert'!B17</f>
        <v>Austria</v>
      </c>
      <c r="C217" s="20" t="str">
        <f>'Compound Alert'!C17</f>
        <v>AUT</v>
      </c>
      <c r="D217" s="20" t="str">
        <f>'Compound Alert'!D17</f>
        <v>ECS           Europe &amp; Central Asia</v>
      </c>
      <c r="E217" s="20" t="str">
        <f>'Compound Alert'!E17</f>
        <v>NA</v>
      </c>
      <c r="F217" s="217">
        <f ca="1">'Compound Alert'!F17</f>
        <v>12</v>
      </c>
      <c r="G217" s="22">
        <f ca="1">IF($B$8="Overall Alert",'Compound Alert'!G17,IF($B$8="Underlying Vulnerability",'Compound Alert'!J17,IF($B$8="Emerging Threat",'Compound Alert'!M17)))</f>
        <v>0</v>
      </c>
      <c r="H217" s="23">
        <f ca="1">IF($B$8="Overall Alert",'Compound Alert'!H17,IF($B$8="Underlying Vulnerability",'Compound Alert'!K17,IF($B$8="Emerging Threat",'Compound Alert'!N17)))</f>
        <v>0</v>
      </c>
      <c r="I217" s="50">
        <f ca="1">ROUNDDOWN(G217,0)</f>
        <v>0</v>
      </c>
      <c r="J217" s="25" t="str">
        <f ca="1">IF(
   $B$8="Overall Alert",IF(
      'Compound Alert'!R17 &gt;= 7, "HIGH",IF(
         'Compound Alert'!R17 &gt;= 5, "MED","LOW")), IF(
            $B$8="Underlying Vulnerability", IF(
               'Compound Alert'!Y17 &gt;= 10, "HIGH",IF(
                  'Compound Alert'!Y17 &gt;= 7, "MED","LOW")),IF(
                     $B$8="Emerging Threat", IF(
                        'Compound Alert'!AF17 &gt;= 10, "HIGH",IF(
                            'Compound Alert'!AF17 &gt;= 7, "MED","LOW")))))</f>
        <v>LOW</v>
      </c>
      <c r="K217" s="25" t="str">
        <f ca="1">IF(
   $B$8="Overall Alert",IF(
      'Compound Alert'!S17 &gt;= 7, "HIGH",IF(
         'Compound Alert'!S17 &gt;= 5, "MED","LOW")), IF(
            $B$8="Underlying Vulnerability", IF(
               'Compound Alert'!Z17 &gt;= 10, "HIGH",IF(
                  'Compound Alert'!Z17 &gt;= 7, "MED","LOW")),IF(
                     $B$8="Emerging Threat", IF(
                        'Compound Alert'!AG17 &gt;= 10, "HIGH",IF(
                            'Compound Alert'!AG17 &gt;= 7, "MED","LOW")))))</f>
        <v>LOW</v>
      </c>
      <c r="L217" s="25" t="str">
        <f ca="1">IF(
   $B$8="Overall Alert",IF(
      'Compound Alert'!T17 &gt;= 7, "HIGH",IF(
         'Compound Alert'!T17 &gt;= 5, "MED","LOW")), IF(
            $B$8="Underlying Vulnerability", IF(
               'Compound Alert'!AA17 &gt;= 10, "HIGH",IF(
                  'Compound Alert'!AA17 &gt;= 7, "MED","LOW")),IF(
                     $B$8="Emerging Threat", IF(
                        'Compound Alert'!AH17 &gt;= 10, "HIGH",IF(
                            'Compound Alert'!AH17 &gt;= 7, "MED","LOW")))))</f>
        <v>LOW</v>
      </c>
      <c r="M217" s="25" t="str">
        <f ca="1">IF(
   $B$8="Overall Alert",IF(
      'Compound Alert'!U17 &gt;= 7, "HIGH",IF(
         'Compound Alert'!U17 &gt;= 5, "MED","LOW")), IF(
            $B$8="Underlying Vulnerability", IF(
               'Compound Alert'!AB17 &gt;= 10, "HIGH",IF(
                  'Compound Alert'!AB17 &gt;= 7, "MED","LOW")),IF(
                     $B$8="Emerging Threat", IF(
                        'Compound Alert'!AI17 &gt;= 10, "HIGH",IF(
                            'Compound Alert'!AI17 &gt;= 7, "MED","LOW")))))</f>
        <v>LOW</v>
      </c>
      <c r="N217" s="25" t="str">
        <f ca="1">IF(
   $B$8="Overall Alert",IF(
      'Compound Alert'!V17 &gt;= 7, "HIGH",IF(
         'Compound Alert'!V17 &gt;= 5, "MED","LOW")), IF(
            $B$8="Underlying Vulnerability", IF(
               'Compound Alert'!AC17 &gt;= 10, "HIGH",IF(
                  'Compound Alert'!AC17 &gt;= 7, "MED","LOW")),IF(
                     $B$8="Emerging Threat", IF(
                        'Compound Alert'!AJ17 &gt;= 10, "HIGH",IF(
                            'Compound Alert'!AJ17 &gt;= 7, "MED","LOW")))))</f>
        <v>LOW</v>
      </c>
      <c r="O217" s="25" t="str">
        <f ca="1">IF(
   $B$8="Overall Alert",IF(
      'Compound Alert'!W17 &gt;= 7, "HIGH",IF(
         'Compound Alert'!W17 &gt;= 5, "MED","LOW")), IF(
            $B$8="Underlying Vulnerability", IF(
               'Compound Alert'!AD17 &gt;= 10, "HIGH",IF(
                  'Compound Alert'!AD17 &gt;= 7, "MED","LOW")),IF(
                     $B$8="Emerging Threat", IF(
                        'Compound Alert'!AK17 &gt;= 10, "HIGH",IF(
                            'Compound Alert'!AK17 &gt;= 7, "MED","LOW")))))</f>
        <v>LOW</v>
      </c>
      <c r="P217" s="25"/>
      <c r="Q217" s="26"/>
      <c r="R217" s="26"/>
      <c r="S217" s="21"/>
      <c r="T217" s="21"/>
      <c r="U217" s="21"/>
      <c r="V217" s="21"/>
      <c r="W217" s="21"/>
      <c r="X217" s="21"/>
      <c r="Y217" s="27"/>
      <c r="Z217" s="27"/>
      <c r="AA217" s="27"/>
      <c r="AB217" s="27"/>
      <c r="AC217" s="27"/>
      <c r="AD217" s="27"/>
      <c r="AE217" s="27"/>
      <c r="AF217" s="27"/>
      <c r="AJ217" s="21"/>
      <c r="AK217" s="21"/>
      <c r="AL217" s="21"/>
      <c r="AM217" s="21"/>
      <c r="AN217" s="21"/>
      <c r="AO217" s="21"/>
      <c r="AP217" s="21"/>
      <c r="AQ217" s="21"/>
      <c r="AR217" s="21"/>
      <c r="AS217" s="21"/>
      <c r="AT217" s="21"/>
      <c r="AU217" s="21"/>
      <c r="AV217" s="21"/>
      <c r="AW217" s="21"/>
      <c r="AX217" s="21"/>
    </row>
    <row r="218" spans="1:50" x14ac:dyDescent="0.2">
      <c r="A218" s="63">
        <v>177</v>
      </c>
      <c r="B218" s="20" t="str">
        <f>'Compound Alert'!B20</f>
        <v>Belgium</v>
      </c>
      <c r="C218" s="20" t="str">
        <f>'Compound Alert'!C20</f>
        <v>BEL</v>
      </c>
      <c r="D218" s="20" t="str">
        <f>'Compound Alert'!D20</f>
        <v>ECS           Europe &amp; Central Asia</v>
      </c>
      <c r="E218" s="20" t="str">
        <f>'Compound Alert'!E20</f>
        <v>NA</v>
      </c>
      <c r="F218" s="217">
        <f ca="1">'Compound Alert'!F20</f>
        <v>15</v>
      </c>
      <c r="G218" s="22">
        <f ca="1">IF($B$8="Overall Alert",'Compound Alert'!G20,IF($B$8="Underlying Vulnerability",'Compound Alert'!J20,IF($B$8="Emerging Threat",'Compound Alert'!M20)))</f>
        <v>0</v>
      </c>
      <c r="H218" s="23">
        <f ca="1">IF($B$8="Overall Alert",'Compound Alert'!H20,IF($B$8="Underlying Vulnerability",'Compound Alert'!K20,IF($B$8="Emerging Threat",'Compound Alert'!N20)))</f>
        <v>0</v>
      </c>
      <c r="I218" s="50">
        <f ca="1">ROUNDDOWN(G218,0)</f>
        <v>0</v>
      </c>
      <c r="J218" s="25" t="str">
        <f ca="1">IF(
   $B$8="Overall Alert",IF(
      'Compound Alert'!R20 &gt;= 7, "HIGH",IF(
         'Compound Alert'!R20 &gt;= 5, "MED","LOW")), IF(
            $B$8="Underlying Vulnerability", IF(
               'Compound Alert'!Y20 &gt;= 10, "HIGH",IF(
                  'Compound Alert'!Y20 &gt;= 7, "MED","LOW")),IF(
                     $B$8="Emerging Threat", IF(
                        'Compound Alert'!AF20 &gt;= 10, "HIGH",IF(
                            'Compound Alert'!AF20 &gt;= 7, "MED","LOW")))))</f>
        <v>LOW</v>
      </c>
      <c r="K218" s="25" t="str">
        <f ca="1">IF(
   $B$8="Overall Alert",IF(
      'Compound Alert'!S20 &gt;= 7, "HIGH",IF(
         'Compound Alert'!S20 &gt;= 5, "MED","LOW")), IF(
            $B$8="Underlying Vulnerability", IF(
               'Compound Alert'!Z20 &gt;= 10, "HIGH",IF(
                  'Compound Alert'!Z20 &gt;= 7, "MED","LOW")),IF(
                     $B$8="Emerging Threat", IF(
                        'Compound Alert'!AG20 &gt;= 10, "HIGH",IF(
                            'Compound Alert'!AG20 &gt;= 7, "MED","LOW")))))</f>
        <v>LOW</v>
      </c>
      <c r="L218" s="25" t="str">
        <f ca="1">IF(
   $B$8="Overall Alert",IF(
      'Compound Alert'!T20 &gt;= 7, "HIGH",IF(
         'Compound Alert'!T20 &gt;= 5, "MED","LOW")), IF(
            $B$8="Underlying Vulnerability", IF(
               'Compound Alert'!AA20 &gt;= 10, "HIGH",IF(
                  'Compound Alert'!AA20 &gt;= 7, "MED","LOW")),IF(
                     $B$8="Emerging Threat", IF(
                        'Compound Alert'!AH20 &gt;= 10, "HIGH",IF(
                            'Compound Alert'!AH20 &gt;= 7, "MED","LOW")))))</f>
        <v>LOW</v>
      </c>
      <c r="M218" s="25" t="str">
        <f ca="1">IF(
   $B$8="Overall Alert",IF(
      'Compound Alert'!U20 &gt;= 7, "HIGH",IF(
         'Compound Alert'!U20 &gt;= 5, "MED","LOW")), IF(
            $B$8="Underlying Vulnerability", IF(
               'Compound Alert'!AB20 &gt;= 10, "HIGH",IF(
                  'Compound Alert'!AB20 &gt;= 7, "MED","LOW")),IF(
                     $B$8="Emerging Threat", IF(
                        'Compound Alert'!AI20 &gt;= 10, "HIGH",IF(
                            'Compound Alert'!AI20 &gt;= 7, "MED","LOW")))))</f>
        <v>LOW</v>
      </c>
      <c r="N218" s="25" t="str">
        <f ca="1">IF(
   $B$8="Overall Alert",IF(
      'Compound Alert'!V20 &gt;= 7, "HIGH",IF(
         'Compound Alert'!V20 &gt;= 5, "MED","LOW")), IF(
            $B$8="Underlying Vulnerability", IF(
               'Compound Alert'!AC20 &gt;= 10, "HIGH",IF(
                  'Compound Alert'!AC20 &gt;= 7, "MED","LOW")),IF(
                     $B$8="Emerging Threat", IF(
                        'Compound Alert'!AJ20 &gt;= 10, "HIGH",IF(
                            'Compound Alert'!AJ20 &gt;= 7, "MED","LOW")))))</f>
        <v>LOW</v>
      </c>
      <c r="O218" s="25" t="str">
        <f ca="1">IF(
   $B$8="Overall Alert",IF(
      'Compound Alert'!W20 &gt;= 7, "HIGH",IF(
         'Compound Alert'!W20 &gt;= 5, "MED","LOW")), IF(
            $B$8="Underlying Vulnerability", IF(
               'Compound Alert'!AD20 &gt;= 10, "HIGH",IF(
                  'Compound Alert'!AD20 &gt;= 7, "MED","LOW")),IF(
                     $B$8="Emerging Threat", IF(
                        'Compound Alert'!AK20 &gt;= 10, "HIGH",IF(
                            'Compound Alert'!AK20 &gt;= 7, "MED","LOW")))))</f>
        <v>LOW</v>
      </c>
      <c r="P218" s="25"/>
      <c r="Q218" s="26"/>
      <c r="R218" s="26"/>
      <c r="S218" s="21"/>
      <c r="T218" s="21"/>
      <c r="U218" s="21"/>
      <c r="V218" s="21"/>
      <c r="W218" s="21"/>
      <c r="X218" s="21"/>
      <c r="Y218" s="27"/>
      <c r="Z218" s="27"/>
      <c r="AA218" s="27"/>
      <c r="AB218" s="27"/>
      <c r="AC218" s="27"/>
      <c r="AD218" s="27"/>
      <c r="AE218" s="27"/>
      <c r="AF218" s="27"/>
      <c r="AJ218" s="21"/>
      <c r="AK218" s="21"/>
      <c r="AL218" s="21"/>
      <c r="AM218" s="21"/>
      <c r="AN218" s="21"/>
      <c r="AO218" s="21"/>
      <c r="AP218" s="21"/>
      <c r="AQ218" s="21"/>
      <c r="AR218" s="21"/>
      <c r="AS218" s="21"/>
      <c r="AT218" s="21"/>
      <c r="AU218" s="21"/>
      <c r="AV218" s="21"/>
      <c r="AW218" s="21"/>
      <c r="AX218" s="21"/>
    </row>
    <row r="219" spans="1:50" x14ac:dyDescent="0.2">
      <c r="A219" s="63">
        <v>178</v>
      </c>
      <c r="B219" s="20" t="str">
        <f>'Compound Alert'!B24</f>
        <v>Bulgaria</v>
      </c>
      <c r="C219" s="20" t="str">
        <f>'Compound Alert'!C24</f>
        <v>BGR</v>
      </c>
      <c r="D219" s="20" t="str">
        <f>'Compound Alert'!D24</f>
        <v>ECS           Europe &amp; Central Asia</v>
      </c>
      <c r="E219" s="20" t="str">
        <f>'Compound Alert'!E24</f>
        <v>IBRD</v>
      </c>
      <c r="F219" s="217">
        <f ca="1">'Compound Alert'!F24</f>
        <v>19</v>
      </c>
      <c r="G219" s="22">
        <f ca="1">IF($B$8="Overall Alert",'Compound Alert'!G24,IF($B$8="Underlying Vulnerability",'Compound Alert'!J24,IF($B$8="Emerging Threat",'Compound Alert'!M24)))</f>
        <v>0</v>
      </c>
      <c r="H219" s="23">
        <f ca="1">IF($B$8="Overall Alert",'Compound Alert'!H24,IF($B$8="Underlying Vulnerability",'Compound Alert'!K24,IF($B$8="Emerging Threat",'Compound Alert'!N24)))</f>
        <v>0</v>
      </c>
      <c r="I219" s="50">
        <f ca="1">ROUNDDOWN(G219,0)</f>
        <v>0</v>
      </c>
      <c r="J219" s="25" t="str">
        <f ca="1">IF(
   $B$8="Overall Alert",IF(
      'Compound Alert'!R24 &gt;= 7, "HIGH",IF(
         'Compound Alert'!R24 &gt;= 5, "MED","LOW")), IF(
            $B$8="Underlying Vulnerability", IF(
               'Compound Alert'!Y24 &gt;= 10, "HIGH",IF(
                  'Compound Alert'!Y24 &gt;= 7, "MED","LOW")),IF(
                     $B$8="Emerging Threat", IF(
                        'Compound Alert'!AF24 &gt;= 10, "HIGH",IF(
                            'Compound Alert'!AF24 &gt;= 7, "MED","LOW")))))</f>
        <v>LOW</v>
      </c>
      <c r="K219" s="25" t="str">
        <f ca="1">IF(
   $B$8="Overall Alert",IF(
      'Compound Alert'!S24 &gt;= 7, "HIGH",IF(
         'Compound Alert'!S24 &gt;= 5, "MED","LOW")), IF(
            $B$8="Underlying Vulnerability", IF(
               'Compound Alert'!Z24 &gt;= 10, "HIGH",IF(
                  'Compound Alert'!Z24 &gt;= 7, "MED","LOW")),IF(
                     $B$8="Emerging Threat", IF(
                        'Compound Alert'!AG24 &gt;= 10, "HIGH",IF(
                            'Compound Alert'!AG24 &gt;= 7, "MED","LOW")))))</f>
        <v>LOW</v>
      </c>
      <c r="L219" s="25" t="str">
        <f ca="1">IF(
   $B$8="Overall Alert",IF(
      'Compound Alert'!T24 &gt;= 7, "HIGH",IF(
         'Compound Alert'!T24 &gt;= 5, "MED","LOW")), IF(
            $B$8="Underlying Vulnerability", IF(
               'Compound Alert'!AA24 &gt;= 10, "HIGH",IF(
                  'Compound Alert'!AA24 &gt;= 7, "MED","LOW")),IF(
                     $B$8="Emerging Threat", IF(
                        'Compound Alert'!AH24 &gt;= 10, "HIGH",IF(
                            'Compound Alert'!AH24 &gt;= 7, "MED","LOW")))))</f>
        <v>LOW</v>
      </c>
      <c r="M219" s="25" t="str">
        <f ca="1">IF(
   $B$8="Overall Alert",IF(
      'Compound Alert'!U24 &gt;= 7, "HIGH",IF(
         'Compound Alert'!U24 &gt;= 5, "MED","LOW")), IF(
            $B$8="Underlying Vulnerability", IF(
               'Compound Alert'!AB24 &gt;= 10, "HIGH",IF(
                  'Compound Alert'!AB24 &gt;= 7, "MED","LOW")),IF(
                     $B$8="Emerging Threat", IF(
                        'Compound Alert'!AI24 &gt;= 10, "HIGH",IF(
                            'Compound Alert'!AI24 &gt;= 7, "MED","LOW")))))</f>
        <v>LOW</v>
      </c>
      <c r="N219" s="25" t="str">
        <f ca="1">IF(
   $B$8="Overall Alert",IF(
      'Compound Alert'!V24 &gt;= 7, "HIGH",IF(
         'Compound Alert'!V24 &gt;= 5, "MED","LOW")), IF(
            $B$8="Underlying Vulnerability", IF(
               'Compound Alert'!AC24 &gt;= 10, "HIGH",IF(
                  'Compound Alert'!AC24 &gt;= 7, "MED","LOW")),IF(
                     $B$8="Emerging Threat", IF(
                        'Compound Alert'!AJ24 &gt;= 10, "HIGH",IF(
                            'Compound Alert'!AJ24 &gt;= 7, "MED","LOW")))))</f>
        <v>LOW</v>
      </c>
      <c r="O219" s="25" t="str">
        <f ca="1">IF(
   $B$8="Overall Alert",IF(
      'Compound Alert'!W24 &gt;= 7, "HIGH",IF(
         'Compound Alert'!W24 &gt;= 5, "MED","LOW")), IF(
            $B$8="Underlying Vulnerability", IF(
               'Compound Alert'!AD24 &gt;= 10, "HIGH",IF(
                  'Compound Alert'!AD24 &gt;= 7, "MED","LOW")),IF(
                     $B$8="Emerging Threat", IF(
                        'Compound Alert'!AK24 &gt;= 10, "HIGH",IF(
                            'Compound Alert'!AK24 &gt;= 7, "MED","LOW")))))</f>
        <v>LOW</v>
      </c>
      <c r="P219" s="25"/>
      <c r="Q219" s="26"/>
      <c r="R219" s="26"/>
      <c r="S219" s="21"/>
      <c r="T219" s="21"/>
      <c r="U219" s="21"/>
      <c r="V219" s="21"/>
      <c r="W219" s="21"/>
      <c r="X219" s="21"/>
      <c r="Y219" s="27"/>
      <c r="Z219" s="27"/>
      <c r="AA219" s="27"/>
      <c r="AB219" s="27"/>
      <c r="AC219" s="27"/>
      <c r="AD219" s="27"/>
      <c r="AE219" s="27"/>
      <c r="AF219" s="27"/>
      <c r="AJ219" s="21"/>
      <c r="AK219" s="21"/>
      <c r="AL219" s="21"/>
      <c r="AM219" s="21"/>
      <c r="AN219" s="21"/>
      <c r="AO219" s="21"/>
      <c r="AP219" s="21"/>
      <c r="AQ219" s="21"/>
      <c r="AR219" s="21"/>
      <c r="AS219" s="21"/>
      <c r="AT219" s="21"/>
      <c r="AU219" s="21"/>
      <c r="AV219" s="21"/>
      <c r="AW219" s="21"/>
      <c r="AX219" s="21"/>
    </row>
    <row r="220" spans="1:50" x14ac:dyDescent="0.2">
      <c r="A220" s="63">
        <v>179</v>
      </c>
      <c r="B220" s="20" t="str">
        <f>'Compound Alert'!B25</f>
        <v>Bahrain</v>
      </c>
      <c r="C220" s="20" t="str">
        <f>'Compound Alert'!C25</f>
        <v>BHR</v>
      </c>
      <c r="D220" s="20" t="str">
        <f>'Compound Alert'!D25</f>
        <v>MEA           Middle East &amp; North Africa</v>
      </c>
      <c r="E220" s="20" t="str">
        <f>'Compound Alert'!E25</f>
        <v>NA</v>
      </c>
      <c r="F220" s="217">
        <f ca="1">'Compound Alert'!F25</f>
        <v>20</v>
      </c>
      <c r="G220" s="22">
        <f ca="1">IF($B$8="Overall Alert",'Compound Alert'!G25,IF($B$8="Underlying Vulnerability",'Compound Alert'!J25,IF($B$8="Emerging Threat",'Compound Alert'!M25)))</f>
        <v>0</v>
      </c>
      <c r="H220" s="23">
        <f ca="1">IF($B$8="Overall Alert",'Compound Alert'!H25,IF($B$8="Underlying Vulnerability",'Compound Alert'!K25,IF($B$8="Emerging Threat",'Compound Alert'!N25)))</f>
        <v>0</v>
      </c>
      <c r="I220" s="50">
        <f ca="1">ROUNDDOWN(G220,0)</f>
        <v>0</v>
      </c>
      <c r="J220" s="25" t="str">
        <f ca="1">IF(
   $B$8="Overall Alert",IF(
      'Compound Alert'!R25 &gt;= 7, "HIGH",IF(
         'Compound Alert'!R25 &gt;= 5, "MED","LOW")), IF(
            $B$8="Underlying Vulnerability", IF(
               'Compound Alert'!Y25 &gt;= 10, "HIGH",IF(
                  'Compound Alert'!Y25 &gt;= 7, "MED","LOW")),IF(
                     $B$8="Emerging Threat", IF(
                        'Compound Alert'!AF25 &gt;= 10, "HIGH",IF(
                            'Compound Alert'!AF25 &gt;= 7, "MED","LOW")))))</f>
        <v>LOW</v>
      </c>
      <c r="K220" s="25" t="str">
        <f ca="1">IF(
   $B$8="Overall Alert",IF(
      'Compound Alert'!S25 &gt;= 7, "HIGH",IF(
         'Compound Alert'!S25 &gt;= 5, "MED","LOW")), IF(
            $B$8="Underlying Vulnerability", IF(
               'Compound Alert'!Z25 &gt;= 10, "HIGH",IF(
                  'Compound Alert'!Z25 &gt;= 7, "MED","LOW")),IF(
                     $B$8="Emerging Threat", IF(
                        'Compound Alert'!AG25 &gt;= 10, "HIGH",IF(
                            'Compound Alert'!AG25 &gt;= 7, "MED","LOW")))))</f>
        <v>LOW</v>
      </c>
      <c r="L220" s="25" t="str">
        <f ca="1">IF(
   $B$8="Overall Alert",IF(
      'Compound Alert'!T25 &gt;= 7, "HIGH",IF(
         'Compound Alert'!T25 &gt;= 5, "MED","LOW")), IF(
            $B$8="Underlying Vulnerability", IF(
               'Compound Alert'!AA25 &gt;= 10, "HIGH",IF(
                  'Compound Alert'!AA25 &gt;= 7, "MED","LOW")),IF(
                     $B$8="Emerging Threat", IF(
                        'Compound Alert'!AH25 &gt;= 10, "HIGH",IF(
                            'Compound Alert'!AH25 &gt;= 7, "MED","LOW")))))</f>
        <v>LOW</v>
      </c>
      <c r="M220" s="25" t="str">
        <f ca="1">IF(
   $B$8="Overall Alert",IF(
      'Compound Alert'!U25 &gt;= 7, "HIGH",IF(
         'Compound Alert'!U25 &gt;= 5, "MED","LOW")), IF(
            $B$8="Underlying Vulnerability", IF(
               'Compound Alert'!AB25 &gt;= 10, "HIGH",IF(
                  'Compound Alert'!AB25 &gt;= 7, "MED","LOW")),IF(
                     $B$8="Emerging Threat", IF(
                        'Compound Alert'!AI25 &gt;= 10, "HIGH",IF(
                            'Compound Alert'!AI25 &gt;= 7, "MED","LOW")))))</f>
        <v>LOW</v>
      </c>
      <c r="N220" s="25" t="str">
        <f ca="1">IF(
   $B$8="Overall Alert",IF(
      'Compound Alert'!V25 &gt;= 7, "HIGH",IF(
         'Compound Alert'!V25 &gt;= 5, "MED","LOW")), IF(
            $B$8="Underlying Vulnerability", IF(
               'Compound Alert'!AC25 &gt;= 10, "HIGH",IF(
                  'Compound Alert'!AC25 &gt;= 7, "MED","LOW")),IF(
                     $B$8="Emerging Threat", IF(
                        'Compound Alert'!AJ25 &gt;= 10, "HIGH",IF(
                            'Compound Alert'!AJ25 &gt;= 7, "MED","LOW")))))</f>
        <v>LOW</v>
      </c>
      <c r="O220" s="25" t="str">
        <f ca="1">IF(
   $B$8="Overall Alert",IF(
      'Compound Alert'!W25 &gt;= 7, "HIGH",IF(
         'Compound Alert'!W25 &gt;= 5, "MED","LOW")), IF(
            $B$8="Underlying Vulnerability", IF(
               'Compound Alert'!AD25 &gt;= 10, "HIGH",IF(
                  'Compound Alert'!AD25 &gt;= 7, "MED","LOW")),IF(
                     $B$8="Emerging Threat", IF(
                        'Compound Alert'!AK25 &gt;= 10, "HIGH",IF(
                            'Compound Alert'!AK25 &gt;= 7, "MED","LOW")))))</f>
        <v>LOW</v>
      </c>
      <c r="P220" s="25"/>
      <c r="Q220" s="26"/>
      <c r="R220" s="26"/>
      <c r="S220" s="21"/>
      <c r="T220" s="21"/>
      <c r="U220" s="21"/>
      <c r="V220" s="21"/>
      <c r="W220" s="21"/>
      <c r="X220" s="21"/>
      <c r="Y220" s="27"/>
      <c r="Z220" s="27"/>
      <c r="AA220" s="27"/>
      <c r="AB220" s="27"/>
      <c r="AC220" s="27"/>
      <c r="AD220" s="27"/>
      <c r="AE220" s="27"/>
      <c r="AF220" s="27"/>
      <c r="AJ220" s="21"/>
      <c r="AK220" s="21"/>
      <c r="AL220" s="21"/>
      <c r="AM220" s="21"/>
      <c r="AN220" s="21"/>
      <c r="AO220" s="21"/>
      <c r="AP220" s="21"/>
      <c r="AQ220" s="21"/>
      <c r="AR220" s="21"/>
      <c r="AS220" s="21"/>
      <c r="AT220" s="21"/>
      <c r="AU220" s="21"/>
      <c r="AV220" s="21"/>
      <c r="AW220" s="21"/>
      <c r="AX220" s="21"/>
    </row>
    <row r="221" spans="1:50" x14ac:dyDescent="0.2">
      <c r="A221" s="63">
        <v>180</v>
      </c>
      <c r="B221" s="20" t="str">
        <f>'Compound Alert'!B26</f>
        <v>Bahamas, The</v>
      </c>
      <c r="C221" s="20" t="str">
        <f>'Compound Alert'!C26</f>
        <v>BHS</v>
      </c>
      <c r="D221" s="20" t="str">
        <f>'Compound Alert'!D26</f>
        <v>LCN           Latin America &amp; Caribbean</v>
      </c>
      <c r="E221" s="20" t="str">
        <f>'Compound Alert'!E26</f>
        <v>NA</v>
      </c>
      <c r="F221" s="217">
        <f ca="1">'Compound Alert'!F26</f>
        <v>21</v>
      </c>
      <c r="G221" s="22">
        <f ca="1">IF($B$8="Overall Alert",'Compound Alert'!G26,IF($B$8="Underlying Vulnerability",'Compound Alert'!J26,IF($B$8="Emerging Threat",'Compound Alert'!M26)))</f>
        <v>0</v>
      </c>
      <c r="H221" s="23">
        <f ca="1">IF($B$8="Overall Alert",'Compound Alert'!H26,IF($B$8="Underlying Vulnerability",'Compound Alert'!K26,IF($B$8="Emerging Threat",'Compound Alert'!N26)))</f>
        <v>0</v>
      </c>
      <c r="I221" s="50">
        <f ca="1">ROUNDDOWN(G221,0)</f>
        <v>0</v>
      </c>
      <c r="J221" s="25" t="str">
        <f ca="1">IF(
   $B$8="Overall Alert",IF(
      'Compound Alert'!R26 &gt;= 7, "HIGH",IF(
         'Compound Alert'!R26 &gt;= 5, "MED","LOW")), IF(
            $B$8="Underlying Vulnerability", IF(
               'Compound Alert'!Y26 &gt;= 10, "HIGH",IF(
                  'Compound Alert'!Y26 &gt;= 7, "MED","LOW")),IF(
                     $B$8="Emerging Threat", IF(
                        'Compound Alert'!AF26 &gt;= 10, "HIGH",IF(
                            'Compound Alert'!AF26 &gt;= 7, "MED","LOW")))))</f>
        <v>LOW</v>
      </c>
      <c r="K221" s="25" t="str">
        <f ca="1">IF(
   $B$8="Overall Alert",IF(
      'Compound Alert'!S26 &gt;= 7, "HIGH",IF(
         'Compound Alert'!S26 &gt;= 5, "MED","LOW")), IF(
            $B$8="Underlying Vulnerability", IF(
               'Compound Alert'!Z26 &gt;= 10, "HIGH",IF(
                  'Compound Alert'!Z26 &gt;= 7, "MED","LOW")),IF(
                     $B$8="Emerging Threat", IF(
                        'Compound Alert'!AG26 &gt;= 10, "HIGH",IF(
                            'Compound Alert'!AG26 &gt;= 7, "MED","LOW")))))</f>
        <v>LOW</v>
      </c>
      <c r="L221" s="25" t="str">
        <f ca="1">IF(
   $B$8="Overall Alert",IF(
      'Compound Alert'!T26 &gt;= 7, "HIGH",IF(
         'Compound Alert'!T26 &gt;= 5, "MED","LOW")), IF(
            $B$8="Underlying Vulnerability", IF(
               'Compound Alert'!AA26 &gt;= 10, "HIGH",IF(
                  'Compound Alert'!AA26 &gt;= 7, "MED","LOW")),IF(
                     $B$8="Emerging Threat", IF(
                        'Compound Alert'!AH26 &gt;= 10, "HIGH",IF(
                            'Compound Alert'!AH26 &gt;= 7, "MED","LOW")))))</f>
        <v>LOW</v>
      </c>
      <c r="M221" s="25" t="str">
        <f ca="1">IF(
   $B$8="Overall Alert",IF(
      'Compound Alert'!U26 &gt;= 7, "HIGH",IF(
         'Compound Alert'!U26 &gt;= 5, "MED","LOW")), IF(
            $B$8="Underlying Vulnerability", IF(
               'Compound Alert'!AB26 &gt;= 10, "HIGH",IF(
                  'Compound Alert'!AB26 &gt;= 7, "MED","LOW")),IF(
                     $B$8="Emerging Threat", IF(
                        'Compound Alert'!AI26 &gt;= 10, "HIGH",IF(
                            'Compound Alert'!AI26 &gt;= 7, "MED","LOW")))))</f>
        <v>LOW</v>
      </c>
      <c r="N221" s="25" t="str">
        <f ca="1">IF(
   $B$8="Overall Alert",IF(
      'Compound Alert'!V26 &gt;= 7, "HIGH",IF(
         'Compound Alert'!V26 &gt;= 5, "MED","LOW")), IF(
            $B$8="Underlying Vulnerability", IF(
               'Compound Alert'!AC26 &gt;= 10, "HIGH",IF(
                  'Compound Alert'!AC26 &gt;= 7, "MED","LOW")),IF(
                     $B$8="Emerging Threat", IF(
                        'Compound Alert'!AJ26 &gt;= 10, "HIGH",IF(
                            'Compound Alert'!AJ26 &gt;= 7, "MED","LOW")))))</f>
        <v>LOW</v>
      </c>
      <c r="O221" s="25" t="str">
        <f ca="1">IF(
   $B$8="Overall Alert",IF(
      'Compound Alert'!W26 &gt;= 7, "HIGH",IF(
         'Compound Alert'!W26 &gt;= 5, "MED","LOW")), IF(
            $B$8="Underlying Vulnerability", IF(
               'Compound Alert'!AD26 &gt;= 10, "HIGH",IF(
                  'Compound Alert'!AD26 &gt;= 7, "MED","LOW")),IF(
                     $B$8="Emerging Threat", IF(
                        'Compound Alert'!AK26 &gt;= 10, "HIGH",IF(
                            'Compound Alert'!AK26 &gt;= 7, "MED","LOW")))))</f>
        <v>LOW</v>
      </c>
      <c r="P221" s="25"/>
      <c r="Q221" s="26"/>
      <c r="R221" s="26"/>
      <c r="S221" s="21"/>
      <c r="T221" s="21"/>
      <c r="U221" s="21"/>
      <c r="V221" s="21"/>
      <c r="W221" s="21"/>
      <c r="X221" s="21"/>
      <c r="Y221" s="27"/>
      <c r="Z221" s="27"/>
      <c r="AA221" s="27"/>
      <c r="AB221" s="27"/>
      <c r="AC221" s="27"/>
      <c r="AD221" s="27"/>
      <c r="AE221" s="27"/>
      <c r="AF221" s="27"/>
      <c r="AJ221" s="21"/>
      <c r="AK221" s="21"/>
      <c r="AL221" s="21"/>
      <c r="AM221" s="21"/>
      <c r="AN221" s="21"/>
      <c r="AO221" s="21"/>
      <c r="AP221" s="21"/>
      <c r="AQ221" s="21"/>
      <c r="AR221" s="21"/>
      <c r="AS221" s="21"/>
      <c r="AT221" s="21"/>
      <c r="AU221" s="21"/>
      <c r="AV221" s="21"/>
      <c r="AW221" s="21"/>
      <c r="AX221" s="21"/>
    </row>
    <row r="222" spans="1:50" x14ac:dyDescent="0.2">
      <c r="A222" s="63">
        <v>181</v>
      </c>
      <c r="B222" s="20" t="str">
        <f>'Compound Alert'!B30</f>
        <v>Bermuda</v>
      </c>
      <c r="C222" s="20" t="str">
        <f>'Compound Alert'!C30</f>
        <v>BMU</v>
      </c>
      <c r="D222" s="20" t="str">
        <f>'Compound Alert'!D30</f>
        <v>NAC           North America</v>
      </c>
      <c r="E222" s="20" t="str">
        <f>'Compound Alert'!E30</f>
        <v>NA</v>
      </c>
      <c r="F222" s="217">
        <f ca="1">'Compound Alert'!F30</f>
        <v>25</v>
      </c>
      <c r="G222" s="22">
        <f ca="1">IF($B$8="Overall Alert",'Compound Alert'!G30,IF($B$8="Underlying Vulnerability",'Compound Alert'!J30,IF($B$8="Emerging Threat",'Compound Alert'!M30)))</f>
        <v>0</v>
      </c>
      <c r="H222" s="23">
        <f ca="1">IF($B$8="Overall Alert",'Compound Alert'!H30,IF($B$8="Underlying Vulnerability",'Compound Alert'!K30,IF($B$8="Emerging Threat",'Compound Alert'!N30)))</f>
        <v>0</v>
      </c>
      <c r="I222" s="50">
        <f ca="1">ROUNDDOWN(G222,0)</f>
        <v>0</v>
      </c>
      <c r="J222" s="25" t="str">
        <f ca="1">IF(
   $B$8="Overall Alert",IF(
      'Compound Alert'!R30 &gt;= 7, "HIGH",IF(
         'Compound Alert'!R30 &gt;= 5, "MED","LOW")), IF(
            $B$8="Underlying Vulnerability", IF(
               'Compound Alert'!Y30 &gt;= 10, "HIGH",IF(
                  'Compound Alert'!Y30 &gt;= 7, "MED","LOW")),IF(
                     $B$8="Emerging Threat", IF(
                        'Compound Alert'!AF30 &gt;= 10, "HIGH",IF(
                            'Compound Alert'!AF30 &gt;= 7, "MED","LOW")))))</f>
        <v>LOW</v>
      </c>
      <c r="K222" s="25" t="e">
        <f ca="1">IF(
   $B$8="Overall Alert",IF(
      'Compound Alert'!S30 &gt;= 7, "HIGH",IF(
         'Compound Alert'!S30 &gt;= 5, "MED","LOW")), IF(
            $B$8="Underlying Vulnerability", IF(
               'Compound Alert'!Z30 &gt;= 10, "HIGH",IF(
                  'Compound Alert'!Z30 &gt;= 7, "MED","LOW")),IF(
                     $B$8="Emerging Threat", IF(
                        'Compound Alert'!AG30 &gt;= 10, "HIGH",IF(
                            'Compound Alert'!AG30 &gt;= 7, "MED","LOW")))))</f>
        <v>#N/A</v>
      </c>
      <c r="L222" s="25" t="e">
        <f ca="1">IF(
   $B$8="Overall Alert",IF(
      'Compound Alert'!T30 &gt;= 7, "HIGH",IF(
         'Compound Alert'!T30 &gt;= 5, "MED","LOW")), IF(
            $B$8="Underlying Vulnerability", IF(
               'Compound Alert'!AA30 &gt;= 10, "HIGH",IF(
                  'Compound Alert'!AA30 &gt;= 7, "MED","LOW")),IF(
                     $B$8="Emerging Threat", IF(
                        'Compound Alert'!AH30 &gt;= 10, "HIGH",IF(
                            'Compound Alert'!AH30 &gt;= 7, "MED","LOW")))))</f>
        <v>#N/A</v>
      </c>
      <c r="M222" s="25" t="e">
        <f ca="1">IF(
   $B$8="Overall Alert",IF(
      'Compound Alert'!U30 &gt;= 7, "HIGH",IF(
         'Compound Alert'!U30 &gt;= 5, "MED","LOW")), IF(
            $B$8="Underlying Vulnerability", IF(
               'Compound Alert'!AB30 &gt;= 10, "HIGH",IF(
                  'Compound Alert'!AB30 &gt;= 7, "MED","LOW")),IF(
                     $B$8="Emerging Threat", IF(
                        'Compound Alert'!AI30 &gt;= 10, "HIGH",IF(
                            'Compound Alert'!AI30 &gt;= 7, "MED","LOW")))))</f>
        <v>#N/A</v>
      </c>
      <c r="N222" s="25" t="str">
        <f ca="1">IF(
   $B$8="Overall Alert",IF(
      'Compound Alert'!V30 &gt;= 7, "HIGH",IF(
         'Compound Alert'!V30 &gt;= 5, "MED","LOW")), IF(
            $B$8="Underlying Vulnerability", IF(
               'Compound Alert'!AC30 &gt;= 10, "HIGH",IF(
                  'Compound Alert'!AC30 &gt;= 7, "MED","LOW")),IF(
                     $B$8="Emerging Threat", IF(
                        'Compound Alert'!AJ30 &gt;= 10, "HIGH",IF(
                            'Compound Alert'!AJ30 &gt;= 7, "MED","LOW")))))</f>
        <v>LOW</v>
      </c>
      <c r="O222" s="25" t="str">
        <f ca="1">IF(
   $B$8="Overall Alert",IF(
      'Compound Alert'!W30 &gt;= 7, "HIGH",IF(
         'Compound Alert'!W30 &gt;= 5, "MED","LOW")), IF(
            $B$8="Underlying Vulnerability", IF(
               'Compound Alert'!AD30 &gt;= 10, "HIGH",IF(
                  'Compound Alert'!AD30 &gt;= 7, "MED","LOW")),IF(
                     $B$8="Emerging Threat", IF(
                        'Compound Alert'!AK30 &gt;= 10, "HIGH",IF(
                            'Compound Alert'!AK30 &gt;= 7, "MED","LOW")))))</f>
        <v>LOW</v>
      </c>
      <c r="P222" s="25"/>
      <c r="Q222" s="26"/>
      <c r="R222" s="26"/>
      <c r="S222" s="21"/>
      <c r="T222" s="21"/>
      <c r="U222" s="21"/>
      <c r="V222" s="21"/>
      <c r="W222" s="21"/>
      <c r="X222" s="21"/>
      <c r="Y222" s="27"/>
      <c r="Z222" s="27"/>
      <c r="AA222" s="27"/>
      <c r="AB222" s="27"/>
      <c r="AC222" s="27"/>
      <c r="AD222" s="27"/>
      <c r="AE222" s="27"/>
      <c r="AF222" s="27"/>
      <c r="AJ222" s="21"/>
      <c r="AK222" s="21"/>
      <c r="AL222" s="21"/>
      <c r="AM222" s="21"/>
      <c r="AN222" s="21"/>
      <c r="AO222" s="21"/>
      <c r="AP222" s="21"/>
      <c r="AQ222" s="21"/>
      <c r="AR222" s="21"/>
      <c r="AS222" s="21"/>
      <c r="AT222" s="21"/>
      <c r="AU222" s="21"/>
      <c r="AV222" s="21"/>
      <c r="AW222" s="21"/>
      <c r="AX222" s="21"/>
    </row>
    <row r="223" spans="1:50" x14ac:dyDescent="0.2">
      <c r="A223" s="63">
        <v>182</v>
      </c>
      <c r="B223" s="20" t="str">
        <f>'Compound Alert'!B33</f>
        <v>Barbados</v>
      </c>
      <c r="C223" s="20" t="str">
        <f>'Compound Alert'!C33</f>
        <v>BRB</v>
      </c>
      <c r="D223" s="20" t="str">
        <f>'Compound Alert'!D33</f>
        <v>LCN           Latin America &amp; Caribbean</v>
      </c>
      <c r="E223" s="20" t="str">
        <f>'Compound Alert'!E33</f>
        <v>NA</v>
      </c>
      <c r="F223" s="217">
        <f ca="1">'Compound Alert'!F33</f>
        <v>28</v>
      </c>
      <c r="G223" s="22">
        <f ca="1">IF($B$8="Overall Alert",'Compound Alert'!G33,IF($B$8="Underlying Vulnerability",'Compound Alert'!J33,IF($B$8="Emerging Threat",'Compound Alert'!M33)))</f>
        <v>0</v>
      </c>
      <c r="H223" s="23">
        <f ca="1">IF($B$8="Overall Alert",'Compound Alert'!H33,IF($B$8="Underlying Vulnerability",'Compound Alert'!K33,IF($B$8="Emerging Threat",'Compound Alert'!N33)))</f>
        <v>0</v>
      </c>
      <c r="I223" s="50">
        <f ca="1">ROUNDDOWN(G223,0)</f>
        <v>0</v>
      </c>
      <c r="J223" s="25" t="str">
        <f ca="1">IF(
   $B$8="Overall Alert",IF(
      'Compound Alert'!R33 &gt;= 7, "HIGH",IF(
         'Compound Alert'!R33 &gt;= 5, "MED","LOW")), IF(
            $B$8="Underlying Vulnerability", IF(
               'Compound Alert'!Y33 &gt;= 10, "HIGH",IF(
                  'Compound Alert'!Y33 &gt;= 7, "MED","LOW")),IF(
                     $B$8="Emerging Threat", IF(
                        'Compound Alert'!AF33 &gt;= 10, "HIGH",IF(
                            'Compound Alert'!AF33 &gt;= 7, "MED","LOW")))))</f>
        <v>LOW</v>
      </c>
      <c r="K223" s="25" t="str">
        <f ca="1">IF(
   $B$8="Overall Alert",IF(
      'Compound Alert'!S33 &gt;= 7, "HIGH",IF(
         'Compound Alert'!S33 &gt;= 5, "MED","LOW")), IF(
            $B$8="Underlying Vulnerability", IF(
               'Compound Alert'!Z33 &gt;= 10, "HIGH",IF(
                  'Compound Alert'!Z33 &gt;= 7, "MED","LOW")),IF(
                     $B$8="Emerging Threat", IF(
                        'Compound Alert'!AG33 &gt;= 10, "HIGH",IF(
                            'Compound Alert'!AG33 &gt;= 7, "MED","LOW")))))</f>
        <v>LOW</v>
      </c>
      <c r="L223" s="25" t="str">
        <f ca="1">IF(
   $B$8="Overall Alert",IF(
      'Compound Alert'!T33 &gt;= 7, "HIGH",IF(
         'Compound Alert'!T33 &gt;= 5, "MED","LOW")), IF(
            $B$8="Underlying Vulnerability", IF(
               'Compound Alert'!AA33 &gt;= 10, "HIGH",IF(
                  'Compound Alert'!AA33 &gt;= 7, "MED","LOW")),IF(
                     $B$8="Emerging Threat", IF(
                        'Compound Alert'!AH33 &gt;= 10, "HIGH",IF(
                            'Compound Alert'!AH33 &gt;= 7, "MED","LOW")))))</f>
        <v>LOW</v>
      </c>
      <c r="M223" s="25" t="str">
        <f ca="1">IF(
   $B$8="Overall Alert",IF(
      'Compound Alert'!U33 &gt;= 7, "HIGH",IF(
         'Compound Alert'!U33 &gt;= 5, "MED","LOW")), IF(
            $B$8="Underlying Vulnerability", IF(
               'Compound Alert'!AB33 &gt;= 10, "HIGH",IF(
                  'Compound Alert'!AB33 &gt;= 7, "MED","LOW")),IF(
                     $B$8="Emerging Threat", IF(
                        'Compound Alert'!AI33 &gt;= 10, "HIGH",IF(
                            'Compound Alert'!AI33 &gt;= 7, "MED","LOW")))))</f>
        <v>LOW</v>
      </c>
      <c r="N223" s="25" t="str">
        <f ca="1">IF(
   $B$8="Overall Alert",IF(
      'Compound Alert'!V33 &gt;= 7, "HIGH",IF(
         'Compound Alert'!V33 &gt;= 5, "MED","LOW")), IF(
            $B$8="Underlying Vulnerability", IF(
               'Compound Alert'!AC33 &gt;= 10, "HIGH",IF(
                  'Compound Alert'!AC33 &gt;= 7, "MED","LOW")),IF(
                     $B$8="Emerging Threat", IF(
                        'Compound Alert'!AJ33 &gt;= 10, "HIGH",IF(
                            'Compound Alert'!AJ33 &gt;= 7, "MED","LOW")))))</f>
        <v>LOW</v>
      </c>
      <c r="O223" s="25" t="str">
        <f ca="1">IF(
   $B$8="Overall Alert",IF(
      'Compound Alert'!W33 &gt;= 7, "HIGH",IF(
         'Compound Alert'!W33 &gt;= 5, "MED","LOW")), IF(
            $B$8="Underlying Vulnerability", IF(
               'Compound Alert'!AD33 &gt;= 10, "HIGH",IF(
                  'Compound Alert'!AD33 &gt;= 7, "MED","LOW")),IF(
                     $B$8="Emerging Threat", IF(
                        'Compound Alert'!AK33 &gt;= 10, "HIGH",IF(
                            'Compound Alert'!AK33 &gt;= 7, "MED","LOW")))))</f>
        <v>LOW</v>
      </c>
      <c r="P223" s="25"/>
      <c r="Q223" s="26"/>
      <c r="R223" s="26"/>
      <c r="S223" s="21"/>
      <c r="T223" s="21"/>
      <c r="U223" s="21"/>
      <c r="V223" s="21"/>
      <c r="W223" s="21"/>
      <c r="X223" s="21"/>
      <c r="Y223" s="27"/>
      <c r="Z223" s="27"/>
      <c r="AA223" s="27"/>
      <c r="AB223" s="27"/>
      <c r="AC223" s="27"/>
      <c r="AD223" s="27"/>
      <c r="AE223" s="27"/>
      <c r="AF223" s="27"/>
      <c r="AJ223" s="21"/>
      <c r="AK223" s="21"/>
      <c r="AL223" s="21"/>
      <c r="AM223" s="21"/>
      <c r="AN223" s="21"/>
      <c r="AO223" s="21"/>
      <c r="AP223" s="21"/>
      <c r="AQ223" s="21"/>
      <c r="AR223" s="21"/>
      <c r="AS223" s="21"/>
      <c r="AT223" s="21"/>
      <c r="AU223" s="21"/>
      <c r="AV223" s="21"/>
      <c r="AW223" s="21"/>
      <c r="AX223" s="21"/>
    </row>
    <row r="224" spans="1:50" x14ac:dyDescent="0.2">
      <c r="A224" s="63">
        <v>183</v>
      </c>
      <c r="B224" s="20" t="str">
        <f>'Compound Alert'!B38</f>
        <v>Canada</v>
      </c>
      <c r="C224" s="20" t="str">
        <f>'Compound Alert'!C38</f>
        <v>CAN</v>
      </c>
      <c r="D224" s="20" t="str">
        <f>'Compound Alert'!D38</f>
        <v>NAC           North America</v>
      </c>
      <c r="E224" s="20" t="str">
        <f>'Compound Alert'!E38</f>
        <v>NA</v>
      </c>
      <c r="F224" s="217">
        <f ca="1">'Compound Alert'!F38</f>
        <v>33</v>
      </c>
      <c r="G224" s="22">
        <f ca="1">IF($B$8="Overall Alert",'Compound Alert'!G38,IF($B$8="Underlying Vulnerability",'Compound Alert'!J38,IF($B$8="Emerging Threat",'Compound Alert'!M38)))</f>
        <v>0</v>
      </c>
      <c r="H224" s="23">
        <f ca="1">IF($B$8="Overall Alert",'Compound Alert'!H38,IF($B$8="Underlying Vulnerability",'Compound Alert'!K38,IF($B$8="Emerging Threat",'Compound Alert'!N38)))</f>
        <v>0</v>
      </c>
      <c r="I224" s="50">
        <f ca="1">ROUNDDOWN(G224,0)</f>
        <v>0</v>
      </c>
      <c r="J224" s="25" t="str">
        <f ca="1">IF(
   $B$8="Overall Alert",IF(
      'Compound Alert'!R38 &gt;= 7, "HIGH",IF(
         'Compound Alert'!R38 &gt;= 5, "MED","LOW")), IF(
            $B$8="Underlying Vulnerability", IF(
               'Compound Alert'!Y38 &gt;= 10, "HIGH",IF(
                  'Compound Alert'!Y38 &gt;= 7, "MED","LOW")),IF(
                     $B$8="Emerging Threat", IF(
                        'Compound Alert'!AF38 &gt;= 10, "HIGH",IF(
                            'Compound Alert'!AF38 &gt;= 7, "MED","LOW")))))</f>
        <v>LOW</v>
      </c>
      <c r="K224" s="25" t="str">
        <f ca="1">IF(
   $B$8="Overall Alert",IF(
      'Compound Alert'!S38 &gt;= 7, "HIGH",IF(
         'Compound Alert'!S38 &gt;= 5, "MED","LOW")), IF(
            $B$8="Underlying Vulnerability", IF(
               'Compound Alert'!Z38 &gt;= 10, "HIGH",IF(
                  'Compound Alert'!Z38 &gt;= 7, "MED","LOW")),IF(
                     $B$8="Emerging Threat", IF(
                        'Compound Alert'!AG38 &gt;= 10, "HIGH",IF(
                            'Compound Alert'!AG38 &gt;= 7, "MED","LOW")))))</f>
        <v>LOW</v>
      </c>
      <c r="L224" s="25" t="str">
        <f ca="1">IF(
   $B$8="Overall Alert",IF(
      'Compound Alert'!T38 &gt;= 7, "HIGH",IF(
         'Compound Alert'!T38 &gt;= 5, "MED","LOW")), IF(
            $B$8="Underlying Vulnerability", IF(
               'Compound Alert'!AA38 &gt;= 10, "HIGH",IF(
                  'Compound Alert'!AA38 &gt;= 7, "MED","LOW")),IF(
                     $B$8="Emerging Threat", IF(
                        'Compound Alert'!AH38 &gt;= 10, "HIGH",IF(
                            'Compound Alert'!AH38 &gt;= 7, "MED","LOW")))))</f>
        <v>LOW</v>
      </c>
      <c r="M224" s="25" t="str">
        <f ca="1">IF(
   $B$8="Overall Alert",IF(
      'Compound Alert'!U38 &gt;= 7, "HIGH",IF(
         'Compound Alert'!U38 &gt;= 5, "MED","LOW")), IF(
            $B$8="Underlying Vulnerability", IF(
               'Compound Alert'!AB38 &gt;= 10, "HIGH",IF(
                  'Compound Alert'!AB38 &gt;= 7, "MED","LOW")),IF(
                     $B$8="Emerging Threat", IF(
                        'Compound Alert'!AI38 &gt;= 10, "HIGH",IF(
                            'Compound Alert'!AI38 &gt;= 7, "MED","LOW")))))</f>
        <v>LOW</v>
      </c>
      <c r="N224" s="25" t="str">
        <f ca="1">IF(
   $B$8="Overall Alert",IF(
      'Compound Alert'!V38 &gt;= 7, "HIGH",IF(
         'Compound Alert'!V38 &gt;= 5, "MED","LOW")), IF(
            $B$8="Underlying Vulnerability", IF(
               'Compound Alert'!AC38 &gt;= 10, "HIGH",IF(
                  'Compound Alert'!AC38 &gt;= 7, "MED","LOW")),IF(
                     $B$8="Emerging Threat", IF(
                        'Compound Alert'!AJ38 &gt;= 10, "HIGH",IF(
                            'Compound Alert'!AJ38 &gt;= 7, "MED","LOW")))))</f>
        <v>LOW</v>
      </c>
      <c r="O224" s="25" t="str">
        <f ca="1">IF(
   $B$8="Overall Alert",IF(
      'Compound Alert'!W38 &gt;= 7, "HIGH",IF(
         'Compound Alert'!W38 &gt;= 5, "MED","LOW")), IF(
            $B$8="Underlying Vulnerability", IF(
               'Compound Alert'!AD38 &gt;= 10, "HIGH",IF(
                  'Compound Alert'!AD38 &gt;= 7, "MED","LOW")),IF(
                     $B$8="Emerging Threat", IF(
                        'Compound Alert'!AK38 &gt;= 10, "HIGH",IF(
                            'Compound Alert'!AK38 &gt;= 7, "MED","LOW")))))</f>
        <v>LOW</v>
      </c>
      <c r="P224" s="25"/>
      <c r="Q224" s="26"/>
      <c r="R224" s="26"/>
      <c r="S224" s="21"/>
      <c r="T224" s="21"/>
      <c r="U224" s="21"/>
      <c r="V224" s="21"/>
      <c r="W224" s="21"/>
      <c r="X224" s="21"/>
      <c r="Y224" s="27"/>
      <c r="Z224" s="27"/>
      <c r="AA224" s="27"/>
      <c r="AB224" s="27"/>
      <c r="AC224" s="27"/>
      <c r="AD224" s="27"/>
      <c r="AE224" s="27"/>
      <c r="AF224" s="27"/>
      <c r="AJ224" s="21"/>
      <c r="AK224" s="21"/>
      <c r="AL224" s="21"/>
      <c r="AM224" s="21"/>
      <c r="AN224" s="21"/>
      <c r="AO224" s="21"/>
      <c r="AP224" s="21"/>
      <c r="AQ224" s="21"/>
      <c r="AR224" s="21"/>
      <c r="AS224" s="21"/>
      <c r="AT224" s="21"/>
      <c r="AU224" s="21"/>
      <c r="AV224" s="21"/>
      <c r="AW224" s="21"/>
      <c r="AX224" s="21"/>
    </row>
    <row r="225" spans="1:50" x14ac:dyDescent="0.2">
      <c r="A225" s="63">
        <v>184</v>
      </c>
      <c r="B225" s="20" t="str">
        <f>'Compound Alert'!B40</f>
        <v>Channel Islands</v>
      </c>
      <c r="C225" s="20" t="str">
        <f>'Compound Alert'!C40</f>
        <v>CHI</v>
      </c>
      <c r="D225" s="20" t="str">
        <f>'Compound Alert'!D40</f>
        <v>ECS           Europe &amp; Central Asia</v>
      </c>
      <c r="E225" s="20" t="str">
        <f>'Compound Alert'!E40</f>
        <v>NA</v>
      </c>
      <c r="F225" s="217">
        <f ca="1">'Compound Alert'!F40</f>
        <v>35</v>
      </c>
      <c r="G225" s="22">
        <f ca="1">IF($B$8="Overall Alert",'Compound Alert'!G40,IF($B$8="Underlying Vulnerability",'Compound Alert'!J40,IF($B$8="Emerging Threat",'Compound Alert'!M40)))</f>
        <v>0</v>
      </c>
      <c r="H225" s="23">
        <f ca="1">IF($B$8="Overall Alert",'Compound Alert'!H40,IF($B$8="Underlying Vulnerability",'Compound Alert'!K40,IF($B$8="Emerging Threat",'Compound Alert'!N40)))</f>
        <v>0</v>
      </c>
      <c r="I225" s="50">
        <f ca="1">ROUNDDOWN(G225,0)</f>
        <v>0</v>
      </c>
      <c r="J225" s="25" t="str">
        <f ca="1">IF(
   $B$8="Overall Alert",IF(
      'Compound Alert'!R40 &gt;= 7, "HIGH",IF(
         'Compound Alert'!R40 &gt;= 5, "MED","LOW")), IF(
            $B$8="Underlying Vulnerability", IF(
               'Compound Alert'!Y40 &gt;= 10, "HIGH",IF(
                  'Compound Alert'!Y40 &gt;= 7, "MED","LOW")),IF(
                     $B$8="Emerging Threat", IF(
                        'Compound Alert'!AF40 &gt;= 10, "HIGH",IF(
                            'Compound Alert'!AF40 &gt;= 7, "MED","LOW")))))</f>
        <v>LOW</v>
      </c>
      <c r="K225" s="25" t="e">
        <f ca="1">IF(
   $B$8="Overall Alert",IF(
      'Compound Alert'!S40 &gt;= 7, "HIGH",IF(
         'Compound Alert'!S40 &gt;= 5, "MED","LOW")), IF(
            $B$8="Underlying Vulnerability", IF(
               'Compound Alert'!Z40 &gt;= 10, "HIGH",IF(
                  'Compound Alert'!Z40 &gt;= 7, "MED","LOW")),IF(
                     $B$8="Emerging Threat", IF(
                        'Compound Alert'!AG40 &gt;= 10, "HIGH",IF(
                            'Compound Alert'!AG40 &gt;= 7, "MED","LOW")))))</f>
        <v>#N/A</v>
      </c>
      <c r="L225" s="25" t="e">
        <f ca="1">IF(
   $B$8="Overall Alert",IF(
      'Compound Alert'!T40 &gt;= 7, "HIGH",IF(
         'Compound Alert'!T40 &gt;= 5, "MED","LOW")), IF(
            $B$8="Underlying Vulnerability", IF(
               'Compound Alert'!AA40 &gt;= 10, "HIGH",IF(
                  'Compound Alert'!AA40 &gt;= 7, "MED","LOW")),IF(
                     $B$8="Emerging Threat", IF(
                        'Compound Alert'!AH40 &gt;= 10, "HIGH",IF(
                            'Compound Alert'!AH40 &gt;= 7, "MED","LOW")))))</f>
        <v>#N/A</v>
      </c>
      <c r="M225" s="25" t="e">
        <f ca="1">IF(
   $B$8="Overall Alert",IF(
      'Compound Alert'!U40 &gt;= 7, "HIGH",IF(
         'Compound Alert'!U40 &gt;= 5, "MED","LOW")), IF(
            $B$8="Underlying Vulnerability", IF(
               'Compound Alert'!AB40 &gt;= 10, "HIGH",IF(
                  'Compound Alert'!AB40 &gt;= 7, "MED","LOW")),IF(
                     $B$8="Emerging Threat", IF(
                        'Compound Alert'!AI40 &gt;= 10, "HIGH",IF(
                            'Compound Alert'!AI40 &gt;= 7, "MED","LOW")))))</f>
        <v>#N/A</v>
      </c>
      <c r="N225" s="25" t="str">
        <f ca="1">IF(
   $B$8="Overall Alert",IF(
      'Compound Alert'!V40 &gt;= 7, "HIGH",IF(
         'Compound Alert'!V40 &gt;= 5, "MED","LOW")), IF(
            $B$8="Underlying Vulnerability", IF(
               'Compound Alert'!AC40 &gt;= 10, "HIGH",IF(
                  'Compound Alert'!AC40 &gt;= 7, "MED","LOW")),IF(
                     $B$8="Emerging Threat", IF(
                        'Compound Alert'!AJ40 &gt;= 10, "HIGH",IF(
                            'Compound Alert'!AJ40 &gt;= 7, "MED","LOW")))))</f>
        <v>LOW</v>
      </c>
      <c r="O225" s="25" t="str">
        <f ca="1">IF(
   $B$8="Overall Alert",IF(
      'Compound Alert'!W40 &gt;= 7, "HIGH",IF(
         'Compound Alert'!W40 &gt;= 5, "MED","LOW")), IF(
            $B$8="Underlying Vulnerability", IF(
               'Compound Alert'!AD40 &gt;= 10, "HIGH",IF(
                  'Compound Alert'!AD40 &gt;= 7, "MED","LOW")),IF(
                     $B$8="Emerging Threat", IF(
                        'Compound Alert'!AK40 &gt;= 10, "HIGH",IF(
                            'Compound Alert'!AK40 &gt;= 7, "MED","LOW")))))</f>
        <v>LOW</v>
      </c>
      <c r="P225" s="25"/>
      <c r="Q225" s="26"/>
      <c r="R225" s="26"/>
      <c r="S225" s="21"/>
      <c r="T225" s="21"/>
      <c r="U225" s="21"/>
      <c r="V225" s="21"/>
      <c r="W225" s="21"/>
      <c r="X225" s="21"/>
      <c r="Y225" s="27"/>
      <c r="Z225" s="27"/>
      <c r="AA225" s="27"/>
      <c r="AB225" s="27"/>
      <c r="AC225" s="27"/>
      <c r="AD225" s="27"/>
      <c r="AE225" s="27"/>
      <c r="AF225" s="27"/>
      <c r="AJ225" s="21"/>
      <c r="AK225" s="21"/>
      <c r="AL225" s="21"/>
      <c r="AM225" s="21"/>
      <c r="AN225" s="21"/>
      <c r="AO225" s="21"/>
      <c r="AP225" s="21"/>
      <c r="AQ225" s="21"/>
      <c r="AR225" s="21"/>
      <c r="AS225" s="21"/>
      <c r="AT225" s="21"/>
      <c r="AU225" s="21"/>
      <c r="AV225" s="21"/>
      <c r="AW225" s="21"/>
      <c r="AX225" s="21"/>
    </row>
    <row r="226" spans="1:50" x14ac:dyDescent="0.2">
      <c r="A226" s="63">
        <v>185</v>
      </c>
      <c r="B226" s="20" t="str">
        <f>'Compound Alert'!B49</f>
        <v>Cabo Verde</v>
      </c>
      <c r="C226" s="20" t="str">
        <f>'Compound Alert'!C49</f>
        <v>CPV</v>
      </c>
      <c r="D226" s="20" t="str">
        <f>'Compound Alert'!D49</f>
        <v>SSF           Sub-Saharan Africa</v>
      </c>
      <c r="E226" s="20" t="str">
        <f>'Compound Alert'!E49</f>
        <v>Blend</v>
      </c>
      <c r="F226" s="217">
        <f ca="1">'Compound Alert'!F49</f>
        <v>44</v>
      </c>
      <c r="G226" s="22">
        <f ca="1">IF($B$8="Overall Alert",'Compound Alert'!G49,IF($B$8="Underlying Vulnerability",'Compound Alert'!J49,IF($B$8="Emerging Threat",'Compound Alert'!M49)))</f>
        <v>0</v>
      </c>
      <c r="H226" s="23">
        <f ca="1">IF($B$8="Overall Alert",'Compound Alert'!H49,IF($B$8="Underlying Vulnerability",'Compound Alert'!K49,IF($B$8="Emerging Threat",'Compound Alert'!N49)))</f>
        <v>0</v>
      </c>
      <c r="I226" s="50">
        <f ca="1">ROUNDDOWN(G226,0)</f>
        <v>0</v>
      </c>
      <c r="J226" s="25" t="str">
        <f ca="1">IF(
   $B$8="Overall Alert",IF(
      'Compound Alert'!R49 &gt;= 7, "HIGH",IF(
         'Compound Alert'!R49 &gt;= 5, "MED","LOW")), IF(
            $B$8="Underlying Vulnerability", IF(
               'Compound Alert'!Y49 &gt;= 10, "HIGH",IF(
                  'Compound Alert'!Y49 &gt;= 7, "MED","LOW")),IF(
                     $B$8="Emerging Threat", IF(
                        'Compound Alert'!AF49 &gt;= 10, "HIGH",IF(
                            'Compound Alert'!AF49 &gt;= 7, "MED","LOW")))))</f>
        <v>LOW</v>
      </c>
      <c r="K226" s="25" t="str">
        <f ca="1">IF(
   $B$8="Overall Alert",IF(
      'Compound Alert'!S49 &gt;= 7, "HIGH",IF(
         'Compound Alert'!S49 &gt;= 5, "MED","LOW")), IF(
            $B$8="Underlying Vulnerability", IF(
               'Compound Alert'!Z49 &gt;= 10, "HIGH",IF(
                  'Compound Alert'!Z49 &gt;= 7, "MED","LOW")),IF(
                     $B$8="Emerging Threat", IF(
                        'Compound Alert'!AG49 &gt;= 10, "HIGH",IF(
                            'Compound Alert'!AG49 &gt;= 7, "MED","LOW")))))</f>
        <v>LOW</v>
      </c>
      <c r="L226" s="25" t="str">
        <f ca="1">IF(
   $B$8="Overall Alert",IF(
      'Compound Alert'!T49 &gt;= 7, "HIGH",IF(
         'Compound Alert'!T49 &gt;= 5, "MED","LOW")), IF(
            $B$8="Underlying Vulnerability", IF(
               'Compound Alert'!AA49 &gt;= 10, "HIGH",IF(
                  'Compound Alert'!AA49 &gt;= 7, "MED","LOW")),IF(
                     $B$8="Emerging Threat", IF(
                        'Compound Alert'!AH49 &gt;= 10, "HIGH",IF(
                            'Compound Alert'!AH49 &gt;= 7, "MED","LOW")))))</f>
        <v>LOW</v>
      </c>
      <c r="M226" s="25" t="str">
        <f ca="1">IF(
   $B$8="Overall Alert",IF(
      'Compound Alert'!U49 &gt;= 7, "HIGH",IF(
         'Compound Alert'!U49 &gt;= 5, "MED","LOW")), IF(
            $B$8="Underlying Vulnerability", IF(
               'Compound Alert'!AB49 &gt;= 10, "HIGH",IF(
                  'Compound Alert'!AB49 &gt;= 7, "MED","LOW")),IF(
                     $B$8="Emerging Threat", IF(
                        'Compound Alert'!AI49 &gt;= 10, "HIGH",IF(
                            'Compound Alert'!AI49 &gt;= 7, "MED","LOW")))))</f>
        <v>LOW</v>
      </c>
      <c r="N226" s="25" t="str">
        <f ca="1">IF(
   $B$8="Overall Alert",IF(
      'Compound Alert'!V49 &gt;= 7, "HIGH",IF(
         'Compound Alert'!V49 &gt;= 5, "MED","LOW")), IF(
            $B$8="Underlying Vulnerability", IF(
               'Compound Alert'!AC49 &gt;= 10, "HIGH",IF(
                  'Compound Alert'!AC49 &gt;= 7, "MED","LOW")),IF(
                     $B$8="Emerging Threat", IF(
                        'Compound Alert'!AJ49 &gt;= 10, "HIGH",IF(
                            'Compound Alert'!AJ49 &gt;= 7, "MED","LOW")))))</f>
        <v>LOW</v>
      </c>
      <c r="O226" s="25" t="str">
        <f ca="1">IF(
   $B$8="Overall Alert",IF(
      'Compound Alert'!W49 &gt;= 7, "HIGH",IF(
         'Compound Alert'!W49 &gt;= 5, "MED","LOW")), IF(
            $B$8="Underlying Vulnerability", IF(
               'Compound Alert'!AD49 &gt;= 10, "HIGH",IF(
                  'Compound Alert'!AD49 &gt;= 7, "MED","LOW")),IF(
                     $B$8="Emerging Threat", IF(
                        'Compound Alert'!AK49 &gt;= 10, "HIGH",IF(
                            'Compound Alert'!AK49 &gt;= 7, "MED","LOW")))))</f>
        <v>LOW</v>
      </c>
      <c r="P226" s="25"/>
      <c r="Q226" s="26"/>
      <c r="R226" s="26"/>
      <c r="S226" s="21"/>
      <c r="T226" s="21"/>
      <c r="U226" s="21"/>
      <c r="V226" s="21"/>
      <c r="W226" s="21"/>
      <c r="X226" s="21"/>
      <c r="Y226" s="27"/>
      <c r="Z226" s="27"/>
      <c r="AA226" s="27"/>
      <c r="AB226" s="27"/>
      <c r="AC226" s="27"/>
      <c r="AD226" s="27"/>
      <c r="AE226" s="27"/>
      <c r="AF226" s="27"/>
      <c r="AJ226" s="21"/>
      <c r="AK226" s="21"/>
      <c r="AL226" s="21"/>
      <c r="AM226" s="21"/>
      <c r="AN226" s="21"/>
      <c r="AO226" s="21"/>
      <c r="AP226" s="21"/>
      <c r="AQ226" s="21"/>
      <c r="AR226" s="21"/>
      <c r="AS226" s="21"/>
      <c r="AT226" s="21"/>
      <c r="AU226" s="21"/>
      <c r="AV226" s="21"/>
      <c r="AW226" s="21"/>
      <c r="AX226" s="21"/>
    </row>
    <row r="227" spans="1:50" x14ac:dyDescent="0.2">
      <c r="A227" s="63">
        <v>186</v>
      </c>
      <c r="B227" s="20" t="str">
        <f>'Compound Alert'!B52</f>
        <v>Curaçao</v>
      </c>
      <c r="C227" s="20" t="str">
        <f>'Compound Alert'!C52</f>
        <v>CUW</v>
      </c>
      <c r="D227" s="20" t="str">
        <f>'Compound Alert'!D52</f>
        <v>LCN           Latin America &amp; Caribbean</v>
      </c>
      <c r="E227" s="20" t="str">
        <f>'Compound Alert'!E52</f>
        <v>NA</v>
      </c>
      <c r="F227" s="217">
        <f ca="1">'Compound Alert'!F52</f>
        <v>47</v>
      </c>
      <c r="G227" s="22">
        <f ca="1">IF($B$8="Overall Alert",'Compound Alert'!G52,IF($B$8="Underlying Vulnerability",'Compound Alert'!J52,IF($B$8="Emerging Threat",'Compound Alert'!M52)))</f>
        <v>0</v>
      </c>
      <c r="H227" s="23">
        <f ca="1">IF($B$8="Overall Alert",'Compound Alert'!H52,IF($B$8="Underlying Vulnerability",'Compound Alert'!K52,IF($B$8="Emerging Threat",'Compound Alert'!N52)))</f>
        <v>0</v>
      </c>
      <c r="I227" s="50">
        <f ca="1">ROUNDDOWN(G227,0)</f>
        <v>0</v>
      </c>
      <c r="J227" s="25" t="str">
        <f ca="1">IF(
   $B$8="Overall Alert",IF(
      'Compound Alert'!R52 &gt;= 7, "HIGH",IF(
         'Compound Alert'!R52 &gt;= 5, "MED","LOW")), IF(
            $B$8="Underlying Vulnerability", IF(
               'Compound Alert'!Y52 &gt;= 10, "HIGH",IF(
                  'Compound Alert'!Y52 &gt;= 7, "MED","LOW")),IF(
                     $B$8="Emerging Threat", IF(
                        'Compound Alert'!AF52 &gt;= 10, "HIGH",IF(
                            'Compound Alert'!AF52 &gt;= 7, "MED","LOW")))))</f>
        <v>LOW</v>
      </c>
      <c r="K227" s="25" t="e">
        <f ca="1">IF(
   $B$8="Overall Alert",IF(
      'Compound Alert'!S52 &gt;= 7, "HIGH",IF(
         'Compound Alert'!S52 &gt;= 5, "MED","LOW")), IF(
            $B$8="Underlying Vulnerability", IF(
               'Compound Alert'!Z52 &gt;= 10, "HIGH",IF(
                  'Compound Alert'!Z52 &gt;= 7, "MED","LOW")),IF(
                     $B$8="Emerging Threat", IF(
                        'Compound Alert'!AG52 &gt;= 10, "HIGH",IF(
                            'Compound Alert'!AG52 &gt;= 7, "MED","LOW")))))</f>
        <v>#N/A</v>
      </c>
      <c r="L227" s="25" t="e">
        <f ca="1">IF(
   $B$8="Overall Alert",IF(
      'Compound Alert'!T52 &gt;= 7, "HIGH",IF(
         'Compound Alert'!T52 &gt;= 5, "MED","LOW")), IF(
            $B$8="Underlying Vulnerability", IF(
               'Compound Alert'!AA52 &gt;= 10, "HIGH",IF(
                  'Compound Alert'!AA52 &gt;= 7, "MED","LOW")),IF(
                     $B$8="Emerging Threat", IF(
                        'Compound Alert'!AH52 &gt;= 10, "HIGH",IF(
                            'Compound Alert'!AH52 &gt;= 7, "MED","LOW")))))</f>
        <v>#N/A</v>
      </c>
      <c r="M227" s="25" t="e">
        <f ca="1">IF(
   $B$8="Overall Alert",IF(
      'Compound Alert'!U52 &gt;= 7, "HIGH",IF(
         'Compound Alert'!U52 &gt;= 5, "MED","LOW")), IF(
            $B$8="Underlying Vulnerability", IF(
               'Compound Alert'!AB52 &gt;= 10, "HIGH",IF(
                  'Compound Alert'!AB52 &gt;= 7, "MED","LOW")),IF(
                     $B$8="Emerging Threat", IF(
                        'Compound Alert'!AI52 &gt;= 10, "HIGH",IF(
                            'Compound Alert'!AI52 &gt;= 7, "MED","LOW")))))</f>
        <v>#N/A</v>
      </c>
      <c r="N227" s="25" t="str">
        <f ca="1">IF(
   $B$8="Overall Alert",IF(
      'Compound Alert'!V52 &gt;= 7, "HIGH",IF(
         'Compound Alert'!V52 &gt;= 5, "MED","LOW")), IF(
            $B$8="Underlying Vulnerability", IF(
               'Compound Alert'!AC52 &gt;= 10, "HIGH",IF(
                  'Compound Alert'!AC52 &gt;= 7, "MED","LOW")),IF(
                     $B$8="Emerging Threat", IF(
                        'Compound Alert'!AJ52 &gt;= 10, "HIGH",IF(
                            'Compound Alert'!AJ52 &gt;= 7, "MED","LOW")))))</f>
        <v>LOW</v>
      </c>
      <c r="O227" s="25" t="str">
        <f ca="1">IF(
   $B$8="Overall Alert",IF(
      'Compound Alert'!W52 &gt;= 7, "HIGH",IF(
         'Compound Alert'!W52 &gt;= 5, "MED","LOW")), IF(
            $B$8="Underlying Vulnerability", IF(
               'Compound Alert'!AD52 &gt;= 10, "HIGH",IF(
                  'Compound Alert'!AD52 &gt;= 7, "MED","LOW")),IF(
                     $B$8="Emerging Threat", IF(
                        'Compound Alert'!AK52 &gt;= 10, "HIGH",IF(
                            'Compound Alert'!AK52 &gt;= 7, "MED","LOW")))))</f>
        <v>LOW</v>
      </c>
      <c r="P227" s="25"/>
      <c r="Q227" s="26"/>
      <c r="R227" s="26"/>
      <c r="S227" s="21"/>
      <c r="T227" s="21"/>
      <c r="U227" s="21"/>
      <c r="V227" s="21"/>
      <c r="W227" s="21"/>
      <c r="X227" s="21"/>
      <c r="Y227" s="27"/>
      <c r="Z227" s="27"/>
      <c r="AA227" s="27"/>
      <c r="AB227" s="27"/>
      <c r="AC227" s="27"/>
      <c r="AD227" s="27"/>
      <c r="AE227" s="27"/>
      <c r="AF227" s="27"/>
      <c r="AJ227" s="21"/>
      <c r="AK227" s="21"/>
      <c r="AL227" s="21"/>
      <c r="AM227" s="21"/>
      <c r="AN227" s="21"/>
      <c r="AO227" s="21"/>
      <c r="AP227" s="21"/>
      <c r="AQ227" s="21"/>
      <c r="AR227" s="21"/>
      <c r="AS227" s="21"/>
      <c r="AT227" s="21"/>
      <c r="AU227" s="21"/>
      <c r="AV227" s="21"/>
      <c r="AW227" s="21"/>
      <c r="AX227" s="21"/>
    </row>
    <row r="228" spans="1:50" x14ac:dyDescent="0.2">
      <c r="A228" s="63">
        <v>187</v>
      </c>
      <c r="B228" s="20" t="str">
        <f>'Compound Alert'!B53</f>
        <v>Cayman Islands</v>
      </c>
      <c r="C228" s="20" t="str">
        <f>'Compound Alert'!C53</f>
        <v>CYM</v>
      </c>
      <c r="D228" s="20" t="str">
        <f>'Compound Alert'!D53</f>
        <v>LCN           Latin America &amp; Caribbean</v>
      </c>
      <c r="E228" s="20" t="str">
        <f>'Compound Alert'!E53</f>
        <v>NA</v>
      </c>
      <c r="F228" s="217">
        <f ca="1">'Compound Alert'!F53</f>
        <v>48</v>
      </c>
      <c r="G228" s="22">
        <f ca="1">IF($B$8="Overall Alert",'Compound Alert'!G53,IF($B$8="Underlying Vulnerability",'Compound Alert'!J53,IF($B$8="Emerging Threat",'Compound Alert'!M53)))</f>
        <v>0</v>
      </c>
      <c r="H228" s="23">
        <f ca="1">IF($B$8="Overall Alert",'Compound Alert'!H53,IF($B$8="Underlying Vulnerability",'Compound Alert'!K53,IF($B$8="Emerging Threat",'Compound Alert'!N53)))</f>
        <v>0</v>
      </c>
      <c r="I228" s="50">
        <f ca="1">ROUNDDOWN(G228,0)</f>
        <v>0</v>
      </c>
      <c r="J228" s="25" t="str">
        <f ca="1">IF(
   $B$8="Overall Alert",IF(
      'Compound Alert'!R53 &gt;= 7, "HIGH",IF(
         'Compound Alert'!R53 &gt;= 5, "MED","LOW")), IF(
            $B$8="Underlying Vulnerability", IF(
               'Compound Alert'!Y53 &gt;= 10, "HIGH",IF(
                  'Compound Alert'!Y53 &gt;= 7, "MED","LOW")),IF(
                     $B$8="Emerging Threat", IF(
                        'Compound Alert'!AF53 &gt;= 10, "HIGH",IF(
                            'Compound Alert'!AF53 &gt;= 7, "MED","LOW")))))</f>
        <v>LOW</v>
      </c>
      <c r="K228" s="25" t="e">
        <f ca="1">IF(
   $B$8="Overall Alert",IF(
      'Compound Alert'!S53 &gt;= 7, "HIGH",IF(
         'Compound Alert'!S53 &gt;= 5, "MED","LOW")), IF(
            $B$8="Underlying Vulnerability", IF(
               'Compound Alert'!Z53 &gt;= 10, "HIGH",IF(
                  'Compound Alert'!Z53 &gt;= 7, "MED","LOW")),IF(
                     $B$8="Emerging Threat", IF(
                        'Compound Alert'!AG53 &gt;= 10, "HIGH",IF(
                            'Compound Alert'!AG53 &gt;= 7, "MED","LOW")))))</f>
        <v>#N/A</v>
      </c>
      <c r="L228" s="25" t="str">
        <f ca="1">IF(
   $B$8="Overall Alert",IF(
      'Compound Alert'!T53 &gt;= 7, "HIGH",IF(
         'Compound Alert'!T53 &gt;= 5, "MED","LOW")), IF(
            $B$8="Underlying Vulnerability", IF(
               'Compound Alert'!AA53 &gt;= 10, "HIGH",IF(
                  'Compound Alert'!AA53 &gt;= 7, "MED","LOW")),IF(
                     $B$8="Emerging Threat", IF(
                        'Compound Alert'!AH53 &gt;= 10, "HIGH",IF(
                            'Compound Alert'!AH53 &gt;= 7, "MED","LOW")))))</f>
        <v>LOW</v>
      </c>
      <c r="M228" s="25" t="e">
        <f ca="1">IF(
   $B$8="Overall Alert",IF(
      'Compound Alert'!U53 &gt;= 7, "HIGH",IF(
         'Compound Alert'!U53 &gt;= 5, "MED","LOW")), IF(
            $B$8="Underlying Vulnerability", IF(
               'Compound Alert'!AB53 &gt;= 10, "HIGH",IF(
                  'Compound Alert'!AB53 &gt;= 7, "MED","LOW")),IF(
                     $B$8="Emerging Threat", IF(
                        'Compound Alert'!AI53 &gt;= 10, "HIGH",IF(
                            'Compound Alert'!AI53 &gt;= 7, "MED","LOW")))))</f>
        <v>#N/A</v>
      </c>
      <c r="N228" s="25" t="str">
        <f ca="1">IF(
   $B$8="Overall Alert",IF(
      'Compound Alert'!V53 &gt;= 7, "HIGH",IF(
         'Compound Alert'!V53 &gt;= 5, "MED","LOW")), IF(
            $B$8="Underlying Vulnerability", IF(
               'Compound Alert'!AC53 &gt;= 10, "HIGH",IF(
                  'Compound Alert'!AC53 &gt;= 7, "MED","LOW")),IF(
                     $B$8="Emerging Threat", IF(
                        'Compound Alert'!AJ53 &gt;= 10, "HIGH",IF(
                            'Compound Alert'!AJ53 &gt;= 7, "MED","LOW")))))</f>
        <v>LOW</v>
      </c>
      <c r="O228" s="25" t="str">
        <f ca="1">IF(
   $B$8="Overall Alert",IF(
      'Compound Alert'!W53 &gt;= 7, "HIGH",IF(
         'Compound Alert'!W53 &gt;= 5, "MED","LOW")), IF(
            $B$8="Underlying Vulnerability", IF(
               'Compound Alert'!AD53 &gt;= 10, "HIGH",IF(
                  'Compound Alert'!AD53 &gt;= 7, "MED","LOW")),IF(
                     $B$8="Emerging Threat", IF(
                        'Compound Alert'!AK53 &gt;= 10, "HIGH",IF(
                            'Compound Alert'!AK53 &gt;= 7, "MED","LOW")))))</f>
        <v>LOW</v>
      </c>
      <c r="P228" s="25"/>
      <c r="Q228" s="26"/>
      <c r="R228" s="26"/>
      <c r="S228" s="21"/>
      <c r="T228" s="21"/>
      <c r="U228" s="21"/>
      <c r="V228" s="21"/>
      <c r="W228" s="21"/>
      <c r="X228" s="21"/>
      <c r="Y228" s="27"/>
      <c r="Z228" s="27"/>
      <c r="AA228" s="27"/>
      <c r="AB228" s="27"/>
      <c r="AC228" s="27"/>
      <c r="AD228" s="27"/>
      <c r="AE228" s="27"/>
      <c r="AF228" s="27"/>
      <c r="AJ228" s="21"/>
      <c r="AK228" s="21"/>
      <c r="AL228" s="21"/>
      <c r="AM228" s="21"/>
      <c r="AN228" s="21"/>
      <c r="AO228" s="21"/>
      <c r="AP228" s="21"/>
      <c r="AQ228" s="21"/>
      <c r="AR228" s="21"/>
      <c r="AS228" s="21"/>
      <c r="AT228" s="21"/>
      <c r="AU228" s="21"/>
      <c r="AV228" s="21"/>
      <c r="AW228" s="21"/>
      <c r="AX228" s="21"/>
    </row>
    <row r="229" spans="1:50" x14ac:dyDescent="0.2">
      <c r="A229" s="63">
        <v>188</v>
      </c>
      <c r="B229" s="20" t="str">
        <f>'Compound Alert'!B55</f>
        <v>Czech Republic</v>
      </c>
      <c r="C229" s="20" t="str">
        <f>'Compound Alert'!C55</f>
        <v>CZE</v>
      </c>
      <c r="D229" s="20" t="str">
        <f>'Compound Alert'!D55</f>
        <v>ECS           Europe &amp; Central Asia</v>
      </c>
      <c r="E229" s="20" t="str">
        <f>'Compound Alert'!E55</f>
        <v>NA</v>
      </c>
      <c r="F229" s="217">
        <f ca="1">'Compound Alert'!F55</f>
        <v>50</v>
      </c>
      <c r="G229" s="22">
        <f ca="1">IF($B$8="Overall Alert",'Compound Alert'!G55,IF($B$8="Underlying Vulnerability",'Compound Alert'!J55,IF($B$8="Emerging Threat",'Compound Alert'!M55)))</f>
        <v>0</v>
      </c>
      <c r="H229" s="23">
        <f ca="1">IF($B$8="Overall Alert",'Compound Alert'!H55,IF($B$8="Underlying Vulnerability",'Compound Alert'!K55,IF($B$8="Emerging Threat",'Compound Alert'!N55)))</f>
        <v>0</v>
      </c>
      <c r="I229" s="50">
        <f ca="1">ROUNDDOWN(G229,0)</f>
        <v>0</v>
      </c>
      <c r="J229" s="25" t="str">
        <f ca="1">IF(
   $B$8="Overall Alert",IF(
      'Compound Alert'!R55 &gt;= 7, "HIGH",IF(
         'Compound Alert'!R55 &gt;= 5, "MED","LOW")), IF(
            $B$8="Underlying Vulnerability", IF(
               'Compound Alert'!Y55 &gt;= 10, "HIGH",IF(
                  'Compound Alert'!Y55 &gt;= 7, "MED","LOW")),IF(
                     $B$8="Emerging Threat", IF(
                        'Compound Alert'!AF55 &gt;= 10, "HIGH",IF(
                            'Compound Alert'!AF55 &gt;= 7, "MED","LOW")))))</f>
        <v>LOW</v>
      </c>
      <c r="K229" s="25" t="str">
        <f ca="1">IF(
   $B$8="Overall Alert",IF(
      'Compound Alert'!S55 &gt;= 7, "HIGH",IF(
         'Compound Alert'!S55 &gt;= 5, "MED","LOW")), IF(
            $B$8="Underlying Vulnerability", IF(
               'Compound Alert'!Z55 &gt;= 10, "HIGH",IF(
                  'Compound Alert'!Z55 &gt;= 7, "MED","LOW")),IF(
                     $B$8="Emerging Threat", IF(
                        'Compound Alert'!AG55 &gt;= 10, "HIGH",IF(
                            'Compound Alert'!AG55 &gt;= 7, "MED","LOW")))))</f>
        <v>LOW</v>
      </c>
      <c r="L229" s="25" t="str">
        <f ca="1">IF(
   $B$8="Overall Alert",IF(
      'Compound Alert'!T55 &gt;= 7, "HIGH",IF(
         'Compound Alert'!T55 &gt;= 5, "MED","LOW")), IF(
            $B$8="Underlying Vulnerability", IF(
               'Compound Alert'!AA55 &gt;= 10, "HIGH",IF(
                  'Compound Alert'!AA55 &gt;= 7, "MED","LOW")),IF(
                     $B$8="Emerging Threat", IF(
                        'Compound Alert'!AH55 &gt;= 10, "HIGH",IF(
                            'Compound Alert'!AH55 &gt;= 7, "MED","LOW")))))</f>
        <v>LOW</v>
      </c>
      <c r="M229" s="25" t="str">
        <f ca="1">IF(
   $B$8="Overall Alert",IF(
      'Compound Alert'!U55 &gt;= 7, "HIGH",IF(
         'Compound Alert'!U55 &gt;= 5, "MED","LOW")), IF(
            $B$8="Underlying Vulnerability", IF(
               'Compound Alert'!AB55 &gt;= 10, "HIGH",IF(
                  'Compound Alert'!AB55 &gt;= 7, "MED","LOW")),IF(
                     $B$8="Emerging Threat", IF(
                        'Compound Alert'!AI55 &gt;= 10, "HIGH",IF(
                            'Compound Alert'!AI55 &gt;= 7, "MED","LOW")))))</f>
        <v>LOW</v>
      </c>
      <c r="N229" s="25" t="str">
        <f ca="1">IF(
   $B$8="Overall Alert",IF(
      'Compound Alert'!V55 &gt;= 7, "HIGH",IF(
         'Compound Alert'!V55 &gt;= 5, "MED","LOW")), IF(
            $B$8="Underlying Vulnerability", IF(
               'Compound Alert'!AC55 &gt;= 10, "HIGH",IF(
                  'Compound Alert'!AC55 &gt;= 7, "MED","LOW")),IF(
                     $B$8="Emerging Threat", IF(
                        'Compound Alert'!AJ55 &gt;= 10, "HIGH",IF(
                            'Compound Alert'!AJ55 &gt;= 7, "MED","LOW")))))</f>
        <v>LOW</v>
      </c>
      <c r="O229" s="25" t="str">
        <f ca="1">IF(
   $B$8="Overall Alert",IF(
      'Compound Alert'!W55 &gt;= 7, "HIGH",IF(
         'Compound Alert'!W55 &gt;= 5, "MED","LOW")), IF(
            $B$8="Underlying Vulnerability", IF(
               'Compound Alert'!AD55 &gt;= 10, "HIGH",IF(
                  'Compound Alert'!AD55 &gt;= 7, "MED","LOW")),IF(
                     $B$8="Emerging Threat", IF(
                        'Compound Alert'!AK55 &gt;= 10, "HIGH",IF(
                            'Compound Alert'!AK55 &gt;= 7, "MED","LOW")))))</f>
        <v>LOW</v>
      </c>
      <c r="P229" s="25"/>
      <c r="Q229" s="26"/>
      <c r="R229" s="26"/>
      <c r="S229" s="21"/>
      <c r="T229" s="21"/>
      <c r="U229" s="21"/>
      <c r="V229" s="21"/>
      <c r="W229" s="21"/>
      <c r="X229" s="21"/>
      <c r="Y229" s="27"/>
      <c r="Z229" s="27"/>
      <c r="AA229" s="27"/>
      <c r="AB229" s="27"/>
      <c r="AC229" s="27"/>
      <c r="AD229" s="27"/>
      <c r="AE229" s="27"/>
      <c r="AF229" s="27"/>
      <c r="AJ229" s="21"/>
      <c r="AK229" s="21"/>
      <c r="AL229" s="21"/>
      <c r="AM229" s="21"/>
      <c r="AN229" s="21"/>
      <c r="AO229" s="21"/>
      <c r="AP229" s="21"/>
      <c r="AQ229" s="21"/>
      <c r="AR229" s="21"/>
      <c r="AS229" s="21"/>
      <c r="AT229" s="21"/>
      <c r="AU229" s="21"/>
      <c r="AV229" s="21"/>
      <c r="AW229" s="21"/>
      <c r="AX229" s="21"/>
    </row>
    <row r="230" spans="1:50" x14ac:dyDescent="0.2">
      <c r="A230" s="63">
        <v>189</v>
      </c>
      <c r="B230" s="20" t="str">
        <f>'Compound Alert'!B56</f>
        <v>Germany</v>
      </c>
      <c r="C230" s="20" t="str">
        <f>'Compound Alert'!C56</f>
        <v>DEU</v>
      </c>
      <c r="D230" s="20" t="str">
        <f>'Compound Alert'!D56</f>
        <v>ECS           Europe &amp; Central Asia</v>
      </c>
      <c r="E230" s="20" t="str">
        <f>'Compound Alert'!E56</f>
        <v>NA</v>
      </c>
      <c r="F230" s="217">
        <f ca="1">'Compound Alert'!F56</f>
        <v>51</v>
      </c>
      <c r="G230" s="22">
        <f ca="1">IF($B$8="Overall Alert",'Compound Alert'!G56,IF($B$8="Underlying Vulnerability",'Compound Alert'!J56,IF($B$8="Emerging Threat",'Compound Alert'!M56)))</f>
        <v>0.5</v>
      </c>
      <c r="H230" s="23">
        <f ca="1">IF($B$8="Overall Alert",'Compound Alert'!H56,IF($B$8="Underlying Vulnerability",'Compound Alert'!K56,IF($B$8="Emerging Threat",'Compound Alert'!N56)))</f>
        <v>0.5</v>
      </c>
      <c r="I230" s="50">
        <f ca="1">ROUNDDOWN(G230,0)</f>
        <v>0</v>
      </c>
      <c r="J230" s="25" t="str">
        <f ca="1">IF(
   $B$8="Overall Alert",IF(
      'Compound Alert'!R56 &gt;= 7, "HIGH",IF(
         'Compound Alert'!R56 &gt;= 5, "MED","LOW")), IF(
            $B$8="Underlying Vulnerability", IF(
               'Compound Alert'!Y56 &gt;= 10, "HIGH",IF(
                  'Compound Alert'!Y56 &gt;= 7, "MED","LOW")),IF(
                     $B$8="Emerging Threat", IF(
                        'Compound Alert'!AF56 &gt;= 10, "HIGH",IF(
                            'Compound Alert'!AF56 &gt;= 7, "MED","LOW")))))</f>
        <v>LOW</v>
      </c>
      <c r="K230" s="25" t="str">
        <f ca="1">IF(
   $B$8="Overall Alert",IF(
      'Compound Alert'!S56 &gt;= 7, "HIGH",IF(
         'Compound Alert'!S56 &gt;= 5, "MED","LOW")), IF(
            $B$8="Underlying Vulnerability", IF(
               'Compound Alert'!Z56 &gt;= 10, "HIGH",IF(
                  'Compound Alert'!Z56 &gt;= 7, "MED","LOW")),IF(
                     $B$8="Emerging Threat", IF(
                        'Compound Alert'!AG56 &gt;= 10, "HIGH",IF(
                            'Compound Alert'!AG56 &gt;= 7, "MED","LOW")))))</f>
        <v>LOW</v>
      </c>
      <c r="L230" s="25" t="str">
        <f ca="1">IF(
   $B$8="Overall Alert",IF(
      'Compound Alert'!T56 &gt;= 7, "HIGH",IF(
         'Compound Alert'!T56 &gt;= 5, "MED","LOW")), IF(
            $B$8="Underlying Vulnerability", IF(
               'Compound Alert'!AA56 &gt;= 10, "HIGH",IF(
                  'Compound Alert'!AA56 &gt;= 7, "MED","LOW")),IF(
                     $B$8="Emerging Threat", IF(
                        'Compound Alert'!AH56 &gt;= 10, "HIGH",IF(
                            'Compound Alert'!AH56 &gt;= 7, "MED","LOW")))))</f>
        <v>LOW</v>
      </c>
      <c r="M230" s="25" t="str">
        <f ca="1">IF(
   $B$8="Overall Alert",IF(
      'Compound Alert'!U56 &gt;= 7, "HIGH",IF(
         'Compound Alert'!U56 &gt;= 5, "MED","LOW")), IF(
            $B$8="Underlying Vulnerability", IF(
               'Compound Alert'!AB56 &gt;= 10, "HIGH",IF(
                  'Compound Alert'!AB56 &gt;= 7, "MED","LOW")),IF(
                     $B$8="Emerging Threat", IF(
                        'Compound Alert'!AI56 &gt;= 10, "HIGH",IF(
                            'Compound Alert'!AI56 &gt;= 7, "MED","LOW")))))</f>
        <v>LOW</v>
      </c>
      <c r="N230" s="25" t="str">
        <f ca="1">IF(
   $B$8="Overall Alert",IF(
      'Compound Alert'!V56 &gt;= 7, "HIGH",IF(
         'Compound Alert'!V56 &gt;= 5, "MED","LOW")), IF(
            $B$8="Underlying Vulnerability", IF(
               'Compound Alert'!AC56 &gt;= 10, "HIGH",IF(
                  'Compound Alert'!AC56 &gt;= 7, "MED","LOW")),IF(
                     $B$8="Emerging Threat", IF(
                        'Compound Alert'!AJ56 &gt;= 10, "HIGH",IF(
                            'Compound Alert'!AJ56 &gt;= 7, "MED","LOW")))))</f>
        <v>MED</v>
      </c>
      <c r="O230" s="25" t="str">
        <f ca="1">IF(
   $B$8="Overall Alert",IF(
      'Compound Alert'!W56 &gt;= 7, "HIGH",IF(
         'Compound Alert'!W56 &gt;= 5, "MED","LOW")), IF(
            $B$8="Underlying Vulnerability", IF(
               'Compound Alert'!AD56 &gt;= 10, "HIGH",IF(
                  'Compound Alert'!AD56 &gt;= 7, "MED","LOW")),IF(
                     $B$8="Emerging Threat", IF(
                        'Compound Alert'!AK56 &gt;= 10, "HIGH",IF(
                            'Compound Alert'!AK56 &gt;= 7, "MED","LOW")))))</f>
        <v>LOW</v>
      </c>
      <c r="P230" s="25"/>
      <c r="Q230" s="26"/>
      <c r="R230" s="26"/>
      <c r="S230" s="21"/>
      <c r="T230" s="21"/>
      <c r="U230" s="21"/>
      <c r="V230" s="21"/>
      <c r="W230" s="21"/>
      <c r="X230" s="21"/>
      <c r="Y230" s="27"/>
      <c r="Z230" s="27"/>
      <c r="AA230" s="27"/>
      <c r="AB230" s="27"/>
      <c r="AC230" s="27"/>
      <c r="AD230" s="27"/>
      <c r="AE230" s="27"/>
      <c r="AF230" s="27"/>
      <c r="AJ230" s="21"/>
      <c r="AK230" s="21"/>
      <c r="AL230" s="21"/>
      <c r="AM230" s="21"/>
      <c r="AN230" s="21"/>
      <c r="AO230" s="21"/>
      <c r="AP230" s="21"/>
      <c r="AQ230" s="21"/>
      <c r="AR230" s="21"/>
      <c r="AS230" s="21"/>
      <c r="AT230" s="21"/>
      <c r="AU230" s="21"/>
      <c r="AV230" s="21"/>
      <c r="AW230" s="21"/>
      <c r="AX230" s="21"/>
    </row>
    <row r="231" spans="1:50" x14ac:dyDescent="0.2">
      <c r="A231" s="63">
        <v>190</v>
      </c>
      <c r="B231" s="20" t="str">
        <f>'Compound Alert'!B57</f>
        <v>Djibouti</v>
      </c>
      <c r="C231" s="20" t="str">
        <f>'Compound Alert'!C57</f>
        <v>DJI</v>
      </c>
      <c r="D231" s="20" t="str">
        <f>'Compound Alert'!D57</f>
        <v>MEA           Middle East &amp; North Africa</v>
      </c>
      <c r="E231" s="20" t="str">
        <f>'Compound Alert'!E57</f>
        <v>IDA</v>
      </c>
      <c r="F231" s="217">
        <f ca="1">'Compound Alert'!F57</f>
        <v>52</v>
      </c>
      <c r="G231" s="22">
        <f ca="1">IF($B$8="Overall Alert",'Compound Alert'!G57,IF($B$8="Underlying Vulnerability",'Compound Alert'!J57,IF($B$8="Emerging Threat",'Compound Alert'!M57)))</f>
        <v>0</v>
      </c>
      <c r="H231" s="23">
        <f ca="1">IF($B$8="Overall Alert",'Compound Alert'!H57,IF($B$8="Underlying Vulnerability",'Compound Alert'!K57,IF($B$8="Emerging Threat",'Compound Alert'!N57)))</f>
        <v>0</v>
      </c>
      <c r="I231" s="50">
        <f ca="1">ROUNDDOWN(G231,0)</f>
        <v>0</v>
      </c>
      <c r="J231" s="25" t="str">
        <f ca="1">IF(
   $B$8="Overall Alert",IF(
      'Compound Alert'!R57 &gt;= 7, "HIGH",IF(
         'Compound Alert'!R57 &gt;= 5, "MED","LOW")), IF(
            $B$8="Underlying Vulnerability", IF(
               'Compound Alert'!Y57 &gt;= 10, "HIGH",IF(
                  'Compound Alert'!Y57 &gt;= 7, "MED","LOW")),IF(
                     $B$8="Emerging Threat", IF(
                        'Compound Alert'!AF57 &gt;= 10, "HIGH",IF(
                            'Compound Alert'!AF57 &gt;= 7, "MED","LOW")))))</f>
        <v>LOW</v>
      </c>
      <c r="K231" s="25" t="str">
        <f ca="1">IF(
   $B$8="Overall Alert",IF(
      'Compound Alert'!S57 &gt;= 7, "HIGH",IF(
         'Compound Alert'!S57 &gt;= 5, "MED","LOW")), IF(
            $B$8="Underlying Vulnerability", IF(
               'Compound Alert'!Z57 &gt;= 10, "HIGH",IF(
                  'Compound Alert'!Z57 &gt;= 7, "MED","LOW")),IF(
                     $B$8="Emerging Threat", IF(
                        'Compound Alert'!AG57 &gt;= 10, "HIGH",IF(
                            'Compound Alert'!AG57 &gt;= 7, "MED","LOW")))))</f>
        <v>LOW</v>
      </c>
      <c r="L231" s="25" t="str">
        <f ca="1">IF(
   $B$8="Overall Alert",IF(
      'Compound Alert'!T57 &gt;= 7, "HIGH",IF(
         'Compound Alert'!T57 &gt;= 5, "MED","LOW")), IF(
            $B$8="Underlying Vulnerability", IF(
               'Compound Alert'!AA57 &gt;= 10, "HIGH",IF(
                  'Compound Alert'!AA57 &gt;= 7, "MED","LOW")),IF(
                     $B$8="Emerging Threat", IF(
                        'Compound Alert'!AH57 &gt;= 10, "HIGH",IF(
                            'Compound Alert'!AH57 &gt;= 7, "MED","LOW")))))</f>
        <v>LOW</v>
      </c>
      <c r="M231" s="25" t="str">
        <f ca="1">IF(
   $B$8="Overall Alert",IF(
      'Compound Alert'!U57 &gt;= 7, "HIGH",IF(
         'Compound Alert'!U57 &gt;= 5, "MED","LOW")), IF(
            $B$8="Underlying Vulnerability", IF(
               'Compound Alert'!AB57 &gt;= 10, "HIGH",IF(
                  'Compound Alert'!AB57 &gt;= 7, "MED","LOW")),IF(
                     $B$8="Emerging Threat", IF(
                        'Compound Alert'!AI57 &gt;= 10, "HIGH",IF(
                            'Compound Alert'!AI57 &gt;= 7, "MED","LOW")))))</f>
        <v>LOW</v>
      </c>
      <c r="N231" s="25" t="str">
        <f ca="1">IF(
   $B$8="Overall Alert",IF(
      'Compound Alert'!V57 &gt;= 7, "HIGH",IF(
         'Compound Alert'!V57 &gt;= 5, "MED","LOW")), IF(
            $B$8="Underlying Vulnerability", IF(
               'Compound Alert'!AC57 &gt;= 10, "HIGH",IF(
                  'Compound Alert'!AC57 &gt;= 7, "MED","LOW")),IF(
                     $B$8="Emerging Threat", IF(
                        'Compound Alert'!AJ57 &gt;= 10, "HIGH",IF(
                            'Compound Alert'!AJ57 &gt;= 7, "MED","LOW")))))</f>
        <v>LOW</v>
      </c>
      <c r="O231" s="25" t="str">
        <f ca="1">IF(
   $B$8="Overall Alert",IF(
      'Compound Alert'!W57 &gt;= 7, "HIGH",IF(
         'Compound Alert'!W57 &gt;= 5, "MED","LOW")), IF(
            $B$8="Underlying Vulnerability", IF(
               'Compound Alert'!AD57 &gt;= 10, "HIGH",IF(
                  'Compound Alert'!AD57 &gt;= 7, "MED","LOW")),IF(
                     $B$8="Emerging Threat", IF(
                        'Compound Alert'!AK57 &gt;= 10, "HIGH",IF(
                            'Compound Alert'!AK57 &gt;= 7, "MED","LOW")))))</f>
        <v>LOW</v>
      </c>
      <c r="P231" s="25"/>
      <c r="Q231" s="26"/>
      <c r="R231" s="26"/>
      <c r="S231" s="21"/>
      <c r="T231" s="21"/>
      <c r="U231" s="21"/>
      <c r="V231" s="21"/>
      <c r="W231" s="21"/>
      <c r="X231" s="21"/>
      <c r="Y231" s="27"/>
      <c r="Z231" s="27"/>
      <c r="AA231" s="27"/>
      <c r="AB231" s="27"/>
      <c r="AC231" s="27"/>
      <c r="AD231" s="27"/>
      <c r="AE231" s="27"/>
      <c r="AF231" s="27"/>
      <c r="AJ231" s="21"/>
      <c r="AK231" s="21"/>
      <c r="AL231" s="21"/>
      <c r="AM231" s="21"/>
      <c r="AN231" s="21"/>
      <c r="AO231" s="21"/>
      <c r="AP231" s="21"/>
      <c r="AQ231" s="21"/>
      <c r="AR231" s="21"/>
      <c r="AS231" s="21"/>
      <c r="AT231" s="21"/>
      <c r="AU231" s="21"/>
      <c r="AV231" s="21"/>
      <c r="AW231" s="21"/>
      <c r="AX231" s="21"/>
    </row>
    <row r="232" spans="1:50" x14ac:dyDescent="0.2">
      <c r="A232" s="63">
        <v>191</v>
      </c>
      <c r="B232" s="20" t="str">
        <f>'Compound Alert'!B59</f>
        <v>Denmark</v>
      </c>
      <c r="C232" s="20" t="str">
        <f>'Compound Alert'!C59</f>
        <v>DNK</v>
      </c>
      <c r="D232" s="20" t="str">
        <f>'Compound Alert'!D59</f>
        <v>ECS           Europe &amp; Central Asia</v>
      </c>
      <c r="E232" s="20" t="str">
        <f>'Compound Alert'!E59</f>
        <v>NA</v>
      </c>
      <c r="F232" s="217">
        <f ca="1">'Compound Alert'!F59</f>
        <v>54</v>
      </c>
      <c r="G232" s="22">
        <f ca="1">IF($B$8="Overall Alert",'Compound Alert'!G59,IF($B$8="Underlying Vulnerability",'Compound Alert'!J59,IF($B$8="Emerging Threat",'Compound Alert'!M59)))</f>
        <v>0</v>
      </c>
      <c r="H232" s="23">
        <f ca="1">IF($B$8="Overall Alert",'Compound Alert'!H59,IF($B$8="Underlying Vulnerability",'Compound Alert'!K59,IF($B$8="Emerging Threat",'Compound Alert'!N59)))</f>
        <v>0</v>
      </c>
      <c r="I232" s="50">
        <f ca="1">ROUNDDOWN(G232,0)</f>
        <v>0</v>
      </c>
      <c r="J232" s="25" t="str">
        <f ca="1">IF(
   $B$8="Overall Alert",IF(
      'Compound Alert'!R59 &gt;= 7, "HIGH",IF(
         'Compound Alert'!R59 &gt;= 5, "MED","LOW")), IF(
            $B$8="Underlying Vulnerability", IF(
               'Compound Alert'!Y59 &gt;= 10, "HIGH",IF(
                  'Compound Alert'!Y59 &gt;= 7, "MED","LOW")),IF(
                     $B$8="Emerging Threat", IF(
                        'Compound Alert'!AF59 &gt;= 10, "HIGH",IF(
                            'Compound Alert'!AF59 &gt;= 7, "MED","LOW")))))</f>
        <v>LOW</v>
      </c>
      <c r="K232" s="25" t="str">
        <f ca="1">IF(
   $B$8="Overall Alert",IF(
      'Compound Alert'!S59 &gt;= 7, "HIGH",IF(
         'Compound Alert'!S59 &gt;= 5, "MED","LOW")), IF(
            $B$8="Underlying Vulnerability", IF(
               'Compound Alert'!Z59 &gt;= 10, "HIGH",IF(
                  'Compound Alert'!Z59 &gt;= 7, "MED","LOW")),IF(
                     $B$8="Emerging Threat", IF(
                        'Compound Alert'!AG59 &gt;= 10, "HIGH",IF(
                            'Compound Alert'!AG59 &gt;= 7, "MED","LOW")))))</f>
        <v>LOW</v>
      </c>
      <c r="L232" s="25" t="str">
        <f ca="1">IF(
   $B$8="Overall Alert",IF(
      'Compound Alert'!T59 &gt;= 7, "HIGH",IF(
         'Compound Alert'!T59 &gt;= 5, "MED","LOW")), IF(
            $B$8="Underlying Vulnerability", IF(
               'Compound Alert'!AA59 &gt;= 10, "HIGH",IF(
                  'Compound Alert'!AA59 &gt;= 7, "MED","LOW")),IF(
                     $B$8="Emerging Threat", IF(
                        'Compound Alert'!AH59 &gt;= 10, "HIGH",IF(
                            'Compound Alert'!AH59 &gt;= 7, "MED","LOW")))))</f>
        <v>LOW</v>
      </c>
      <c r="M232" s="25" t="str">
        <f ca="1">IF(
   $B$8="Overall Alert",IF(
      'Compound Alert'!U59 &gt;= 7, "HIGH",IF(
         'Compound Alert'!U59 &gt;= 5, "MED","LOW")), IF(
            $B$8="Underlying Vulnerability", IF(
               'Compound Alert'!AB59 &gt;= 10, "HIGH",IF(
                  'Compound Alert'!AB59 &gt;= 7, "MED","LOW")),IF(
                     $B$8="Emerging Threat", IF(
                        'Compound Alert'!AI59 &gt;= 10, "HIGH",IF(
                            'Compound Alert'!AI59 &gt;= 7, "MED","LOW")))))</f>
        <v>LOW</v>
      </c>
      <c r="N232" s="25" t="str">
        <f ca="1">IF(
   $B$8="Overall Alert",IF(
      'Compound Alert'!V59 &gt;= 7, "HIGH",IF(
         'Compound Alert'!V59 &gt;= 5, "MED","LOW")), IF(
            $B$8="Underlying Vulnerability", IF(
               'Compound Alert'!AC59 &gt;= 10, "HIGH",IF(
                  'Compound Alert'!AC59 &gt;= 7, "MED","LOW")),IF(
                     $B$8="Emerging Threat", IF(
                        'Compound Alert'!AJ59 &gt;= 10, "HIGH",IF(
                            'Compound Alert'!AJ59 &gt;= 7, "MED","LOW")))))</f>
        <v>LOW</v>
      </c>
      <c r="O232" s="25" t="str">
        <f ca="1">IF(
   $B$8="Overall Alert",IF(
      'Compound Alert'!W59 &gt;= 7, "HIGH",IF(
         'Compound Alert'!W59 &gt;= 5, "MED","LOW")), IF(
            $B$8="Underlying Vulnerability", IF(
               'Compound Alert'!AD59 &gt;= 10, "HIGH",IF(
                  'Compound Alert'!AD59 &gt;= 7, "MED","LOW")),IF(
                     $B$8="Emerging Threat", IF(
                        'Compound Alert'!AK59 &gt;= 10, "HIGH",IF(
                            'Compound Alert'!AK59 &gt;= 7, "MED","LOW")))))</f>
        <v>LOW</v>
      </c>
      <c r="Y232" s="27"/>
      <c r="Z232" s="27"/>
      <c r="AA232" s="27"/>
      <c r="AB232" s="27"/>
      <c r="AC232" s="27"/>
      <c r="AD232" s="27"/>
      <c r="AE232" s="27"/>
      <c r="AF232" s="27"/>
    </row>
    <row r="233" spans="1:50" x14ac:dyDescent="0.2">
      <c r="A233" s="63">
        <v>192</v>
      </c>
      <c r="B233" s="20" t="str">
        <f>'Compound Alert'!B68</f>
        <v>Finland</v>
      </c>
      <c r="C233" s="20" t="str">
        <f>'Compound Alert'!C68</f>
        <v>FIN</v>
      </c>
      <c r="D233" s="20" t="str">
        <f>'Compound Alert'!D68</f>
        <v>ECS           Europe &amp; Central Asia</v>
      </c>
      <c r="E233" s="20" t="str">
        <f>'Compound Alert'!E68</f>
        <v>NA</v>
      </c>
      <c r="F233" s="217">
        <f ca="1">'Compound Alert'!F68</f>
        <v>63</v>
      </c>
      <c r="G233" s="22">
        <f ca="1">IF($B$8="Overall Alert",'Compound Alert'!G68,IF($B$8="Underlying Vulnerability",'Compound Alert'!J68,IF($B$8="Emerging Threat",'Compound Alert'!M68)))</f>
        <v>0</v>
      </c>
      <c r="H233" s="23">
        <f ca="1">IF($B$8="Overall Alert",'Compound Alert'!H68,IF($B$8="Underlying Vulnerability",'Compound Alert'!K68,IF($B$8="Emerging Threat",'Compound Alert'!N68)))</f>
        <v>0</v>
      </c>
      <c r="I233" s="50">
        <f ca="1">ROUNDDOWN(G233,0)</f>
        <v>0</v>
      </c>
      <c r="J233" s="25" t="str">
        <f ca="1">IF(
   $B$8="Overall Alert",IF(
      'Compound Alert'!R68 &gt;= 7, "HIGH",IF(
         'Compound Alert'!R68 &gt;= 5, "MED","LOW")), IF(
            $B$8="Underlying Vulnerability", IF(
               'Compound Alert'!Y68 &gt;= 10, "HIGH",IF(
                  'Compound Alert'!Y68 &gt;= 7, "MED","LOW")),IF(
                     $B$8="Emerging Threat", IF(
                        'Compound Alert'!AF68 &gt;= 10, "HIGH",IF(
                            'Compound Alert'!AF68 &gt;= 7, "MED","LOW")))))</f>
        <v>LOW</v>
      </c>
      <c r="K233" s="25" t="str">
        <f ca="1">IF(
   $B$8="Overall Alert",IF(
      'Compound Alert'!S68 &gt;= 7, "HIGH",IF(
         'Compound Alert'!S68 &gt;= 5, "MED","LOW")), IF(
            $B$8="Underlying Vulnerability", IF(
               'Compound Alert'!Z68 &gt;= 10, "HIGH",IF(
                  'Compound Alert'!Z68 &gt;= 7, "MED","LOW")),IF(
                     $B$8="Emerging Threat", IF(
                        'Compound Alert'!AG68 &gt;= 10, "HIGH",IF(
                            'Compound Alert'!AG68 &gt;= 7, "MED","LOW")))))</f>
        <v>LOW</v>
      </c>
      <c r="L233" s="25" t="str">
        <f ca="1">IF(
   $B$8="Overall Alert",IF(
      'Compound Alert'!T68 &gt;= 7, "HIGH",IF(
         'Compound Alert'!T68 &gt;= 5, "MED","LOW")), IF(
            $B$8="Underlying Vulnerability", IF(
               'Compound Alert'!AA68 &gt;= 10, "HIGH",IF(
                  'Compound Alert'!AA68 &gt;= 7, "MED","LOW")),IF(
                     $B$8="Emerging Threat", IF(
                        'Compound Alert'!AH68 &gt;= 10, "HIGH",IF(
                            'Compound Alert'!AH68 &gt;= 7, "MED","LOW")))))</f>
        <v>LOW</v>
      </c>
      <c r="M233" s="25" t="str">
        <f ca="1">IF(
   $B$8="Overall Alert",IF(
      'Compound Alert'!U68 &gt;= 7, "HIGH",IF(
         'Compound Alert'!U68 &gt;= 5, "MED","LOW")), IF(
            $B$8="Underlying Vulnerability", IF(
               'Compound Alert'!AB68 &gt;= 10, "HIGH",IF(
                  'Compound Alert'!AB68 &gt;= 7, "MED","LOW")),IF(
                     $B$8="Emerging Threat", IF(
                        'Compound Alert'!AI68 &gt;= 10, "HIGH",IF(
                            'Compound Alert'!AI68 &gt;= 7, "MED","LOW")))))</f>
        <v>LOW</v>
      </c>
      <c r="N233" s="25" t="str">
        <f ca="1">IF(
   $B$8="Overall Alert",IF(
      'Compound Alert'!V68 &gt;= 7, "HIGH",IF(
         'Compound Alert'!V68 &gt;= 5, "MED","LOW")), IF(
            $B$8="Underlying Vulnerability", IF(
               'Compound Alert'!AC68 &gt;= 10, "HIGH",IF(
                  'Compound Alert'!AC68 &gt;= 7, "MED","LOW")),IF(
                     $B$8="Emerging Threat", IF(
                        'Compound Alert'!AJ68 &gt;= 10, "HIGH",IF(
                            'Compound Alert'!AJ68 &gt;= 7, "MED","LOW")))))</f>
        <v>LOW</v>
      </c>
      <c r="O233" s="25" t="str">
        <f ca="1">IF(
   $B$8="Overall Alert",IF(
      'Compound Alert'!W68 &gt;= 7, "HIGH",IF(
         'Compound Alert'!W68 &gt;= 5, "MED","LOW")), IF(
            $B$8="Underlying Vulnerability", IF(
               'Compound Alert'!AD68 &gt;= 10, "HIGH",IF(
                  'Compound Alert'!AD68 &gt;= 7, "MED","LOW")),IF(
                     $B$8="Emerging Threat", IF(
                        'Compound Alert'!AK68 &gt;= 10, "HIGH",IF(
                            'Compound Alert'!AK68 &gt;= 7, "MED","LOW")))))</f>
        <v>LOW</v>
      </c>
      <c r="Y233" s="27"/>
      <c r="Z233" s="27"/>
      <c r="AA233" s="27"/>
      <c r="AB233" s="27"/>
      <c r="AC233" s="27"/>
      <c r="AD233" s="27"/>
      <c r="AE233" s="27"/>
      <c r="AF233" s="27"/>
    </row>
    <row r="234" spans="1:50" x14ac:dyDescent="0.2">
      <c r="A234" s="63">
        <v>193</v>
      </c>
      <c r="B234" s="20" t="str">
        <f>'Compound Alert'!B71</f>
        <v>Faroe Islands</v>
      </c>
      <c r="C234" s="20" t="str">
        <f>'Compound Alert'!C71</f>
        <v>FRO</v>
      </c>
      <c r="D234" s="20" t="str">
        <f>'Compound Alert'!D71</f>
        <v>ECS           Europe &amp; Central Asia</v>
      </c>
      <c r="E234" s="20" t="str">
        <f>'Compound Alert'!E71</f>
        <v>NA</v>
      </c>
      <c r="F234" s="217">
        <f ca="1">'Compound Alert'!F71</f>
        <v>66</v>
      </c>
      <c r="G234" s="22">
        <f ca="1">IF($B$8="Overall Alert",'Compound Alert'!G71,IF($B$8="Underlying Vulnerability",'Compound Alert'!J71,IF($B$8="Emerging Threat",'Compound Alert'!M71)))</f>
        <v>0</v>
      </c>
      <c r="H234" s="23">
        <f ca="1">IF($B$8="Overall Alert",'Compound Alert'!H71,IF($B$8="Underlying Vulnerability",'Compound Alert'!K71,IF($B$8="Emerging Threat",'Compound Alert'!N71)))</f>
        <v>0</v>
      </c>
      <c r="I234" s="50">
        <f ca="1">ROUNDDOWN(G234,0)</f>
        <v>0</v>
      </c>
      <c r="J234" s="25" t="str">
        <f ca="1">IF(
   $B$8="Overall Alert",IF(
      'Compound Alert'!R71 &gt;= 7, "HIGH",IF(
         'Compound Alert'!R71 &gt;= 5, "MED","LOW")), IF(
            $B$8="Underlying Vulnerability", IF(
               'Compound Alert'!Y71 &gt;= 10, "HIGH",IF(
                  'Compound Alert'!Y71 &gt;= 7, "MED","LOW")),IF(
                     $B$8="Emerging Threat", IF(
                        'Compound Alert'!AF71 &gt;= 10, "HIGH",IF(
                            'Compound Alert'!AF71 &gt;= 7, "MED","LOW")))))</f>
        <v>LOW</v>
      </c>
      <c r="K234" s="25" t="e">
        <f ca="1">IF(
   $B$8="Overall Alert",IF(
      'Compound Alert'!S71 &gt;= 7, "HIGH",IF(
         'Compound Alert'!S71 &gt;= 5, "MED","LOW")), IF(
            $B$8="Underlying Vulnerability", IF(
               'Compound Alert'!Z71 &gt;= 10, "HIGH",IF(
                  'Compound Alert'!Z71 &gt;= 7, "MED","LOW")),IF(
                     $B$8="Emerging Threat", IF(
                        'Compound Alert'!AG71 &gt;= 10, "HIGH",IF(
                            'Compound Alert'!AG71 &gt;= 7, "MED","LOW")))))</f>
        <v>#N/A</v>
      </c>
      <c r="L234" s="25" t="e">
        <f ca="1">IF(
   $B$8="Overall Alert",IF(
      'Compound Alert'!T71 &gt;= 7, "HIGH",IF(
         'Compound Alert'!T71 &gt;= 5, "MED","LOW")), IF(
            $B$8="Underlying Vulnerability", IF(
               'Compound Alert'!AA71 &gt;= 10, "HIGH",IF(
                  'Compound Alert'!AA71 &gt;= 7, "MED","LOW")),IF(
                     $B$8="Emerging Threat", IF(
                        'Compound Alert'!AH71 &gt;= 10, "HIGH",IF(
                            'Compound Alert'!AH71 &gt;= 7, "MED","LOW")))))</f>
        <v>#N/A</v>
      </c>
      <c r="M234" s="25" t="e">
        <f ca="1">IF(
   $B$8="Overall Alert",IF(
      'Compound Alert'!U71 &gt;= 7, "HIGH",IF(
         'Compound Alert'!U71 &gt;= 5, "MED","LOW")), IF(
            $B$8="Underlying Vulnerability", IF(
               'Compound Alert'!AB71 &gt;= 10, "HIGH",IF(
                  'Compound Alert'!AB71 &gt;= 7, "MED","LOW")),IF(
                     $B$8="Emerging Threat", IF(
                        'Compound Alert'!AI71 &gt;= 10, "HIGH",IF(
                            'Compound Alert'!AI71 &gt;= 7, "MED","LOW")))))</f>
        <v>#N/A</v>
      </c>
      <c r="N234" s="25" t="str">
        <f ca="1">IF(
   $B$8="Overall Alert",IF(
      'Compound Alert'!V71 &gt;= 7, "HIGH",IF(
         'Compound Alert'!V71 &gt;= 5, "MED","LOW")), IF(
            $B$8="Underlying Vulnerability", IF(
               'Compound Alert'!AC71 &gt;= 10, "HIGH",IF(
                  'Compound Alert'!AC71 &gt;= 7, "MED","LOW")),IF(
                     $B$8="Emerging Threat", IF(
                        'Compound Alert'!AJ71 &gt;= 10, "HIGH",IF(
                            'Compound Alert'!AJ71 &gt;= 7, "MED","LOW")))))</f>
        <v>LOW</v>
      </c>
      <c r="O234" s="25" t="str">
        <f ca="1">IF(
   $B$8="Overall Alert",IF(
      'Compound Alert'!W71 &gt;= 7, "HIGH",IF(
         'Compound Alert'!W71 &gt;= 5, "MED","LOW")), IF(
            $B$8="Underlying Vulnerability", IF(
               'Compound Alert'!AD71 &gt;= 10, "HIGH",IF(
                  'Compound Alert'!AD71 &gt;= 7, "MED","LOW")),IF(
                     $B$8="Emerging Threat", IF(
                        'Compound Alert'!AK71 &gt;= 10, "HIGH",IF(
                            'Compound Alert'!AK71 &gt;= 7, "MED","LOW")))))</f>
        <v>LOW</v>
      </c>
      <c r="Y234" s="27"/>
      <c r="Z234" s="27"/>
      <c r="AA234" s="27"/>
      <c r="AB234" s="27"/>
      <c r="AC234" s="27"/>
      <c r="AD234" s="27"/>
      <c r="AE234" s="27"/>
      <c r="AF234" s="27"/>
    </row>
    <row r="235" spans="1:50" x14ac:dyDescent="0.2">
      <c r="A235" s="63">
        <v>194</v>
      </c>
      <c r="B235" s="20" t="str">
        <f>'Compound Alert'!B77</f>
        <v>Gibraltar</v>
      </c>
      <c r="C235" s="20" t="str">
        <f>'Compound Alert'!C77</f>
        <v>GIB</v>
      </c>
      <c r="D235" s="20" t="str">
        <f>'Compound Alert'!D77</f>
        <v>ECS           Europe &amp; Central Asia</v>
      </c>
      <c r="E235" s="20" t="str">
        <f>'Compound Alert'!E77</f>
        <v>NA</v>
      </c>
      <c r="F235" s="217">
        <f ca="1">'Compound Alert'!F77</f>
        <v>72</v>
      </c>
      <c r="G235" s="22">
        <f ca="1">IF($B$8="Overall Alert",'Compound Alert'!G77,IF($B$8="Underlying Vulnerability",'Compound Alert'!J77,IF($B$8="Emerging Threat",'Compound Alert'!M77)))</f>
        <v>0</v>
      </c>
      <c r="H235" s="23">
        <f ca="1">IF($B$8="Overall Alert",'Compound Alert'!H77,IF($B$8="Underlying Vulnerability",'Compound Alert'!K77,IF($B$8="Emerging Threat",'Compound Alert'!N77)))</f>
        <v>0</v>
      </c>
      <c r="I235" s="50">
        <f ca="1">ROUNDDOWN(G235,0)</f>
        <v>0</v>
      </c>
      <c r="J235" s="25" t="str">
        <f ca="1">IF(
   $B$8="Overall Alert",IF(
      'Compound Alert'!R77 &gt;= 7, "HIGH",IF(
         'Compound Alert'!R77 &gt;= 5, "MED","LOW")), IF(
            $B$8="Underlying Vulnerability", IF(
               'Compound Alert'!Y77 &gt;= 10, "HIGH",IF(
                  'Compound Alert'!Y77 &gt;= 7, "MED","LOW")),IF(
                     $B$8="Emerging Threat", IF(
                        'Compound Alert'!AF77 &gt;= 10, "HIGH",IF(
                            'Compound Alert'!AF77 &gt;= 7, "MED","LOW")))))</f>
        <v>LOW</v>
      </c>
      <c r="K235" s="25" t="e">
        <f ca="1">IF(
   $B$8="Overall Alert",IF(
      'Compound Alert'!S77 &gt;= 7, "HIGH",IF(
         'Compound Alert'!S77 &gt;= 5, "MED","LOW")), IF(
            $B$8="Underlying Vulnerability", IF(
               'Compound Alert'!Z77 &gt;= 10, "HIGH",IF(
                  'Compound Alert'!Z77 &gt;= 7, "MED","LOW")),IF(
                     $B$8="Emerging Threat", IF(
                        'Compound Alert'!AG77 &gt;= 10, "HIGH",IF(
                            'Compound Alert'!AG77 &gt;= 7, "MED","LOW")))))</f>
        <v>#N/A</v>
      </c>
      <c r="L235" s="25" t="e">
        <f ca="1">IF(
   $B$8="Overall Alert",IF(
      'Compound Alert'!T77 &gt;= 7, "HIGH",IF(
         'Compound Alert'!T77 &gt;= 5, "MED","LOW")), IF(
            $B$8="Underlying Vulnerability", IF(
               'Compound Alert'!AA77 &gt;= 10, "HIGH",IF(
                  'Compound Alert'!AA77 &gt;= 7, "MED","LOW")),IF(
                     $B$8="Emerging Threat", IF(
                        'Compound Alert'!AH77 &gt;= 10, "HIGH",IF(
                            'Compound Alert'!AH77 &gt;= 7, "MED","LOW")))))</f>
        <v>#N/A</v>
      </c>
      <c r="M235" s="25" t="e">
        <f ca="1">IF(
   $B$8="Overall Alert",IF(
      'Compound Alert'!U77 &gt;= 7, "HIGH",IF(
         'Compound Alert'!U77 &gt;= 5, "MED","LOW")), IF(
            $B$8="Underlying Vulnerability", IF(
               'Compound Alert'!AB77 &gt;= 10, "HIGH",IF(
                  'Compound Alert'!AB77 &gt;= 7, "MED","LOW")),IF(
                     $B$8="Emerging Threat", IF(
                        'Compound Alert'!AI77 &gt;= 10, "HIGH",IF(
                            'Compound Alert'!AI77 &gt;= 7, "MED","LOW")))))</f>
        <v>#N/A</v>
      </c>
      <c r="N235" s="25" t="str">
        <f ca="1">IF(
   $B$8="Overall Alert",IF(
      'Compound Alert'!V77 &gt;= 7, "HIGH",IF(
         'Compound Alert'!V77 &gt;= 5, "MED","LOW")), IF(
            $B$8="Underlying Vulnerability", IF(
               'Compound Alert'!AC77 &gt;= 10, "HIGH",IF(
                  'Compound Alert'!AC77 &gt;= 7, "MED","LOW")),IF(
                     $B$8="Emerging Threat", IF(
                        'Compound Alert'!AJ77 &gt;= 10, "HIGH",IF(
                            'Compound Alert'!AJ77 &gt;= 7, "MED","LOW")))))</f>
        <v>LOW</v>
      </c>
      <c r="O235" s="25" t="str">
        <f ca="1">IF(
   $B$8="Overall Alert",IF(
      'Compound Alert'!W77 &gt;= 7, "HIGH",IF(
         'Compound Alert'!W77 &gt;= 5, "MED","LOW")), IF(
            $B$8="Underlying Vulnerability", IF(
               'Compound Alert'!AD77 &gt;= 10, "HIGH",IF(
                  'Compound Alert'!AD77 &gt;= 7, "MED","LOW")),IF(
                     $B$8="Emerging Threat", IF(
                        'Compound Alert'!AK77 &gt;= 10, "HIGH",IF(
                            'Compound Alert'!AK77 &gt;= 7, "MED","LOW")))))</f>
        <v>LOW</v>
      </c>
    </row>
    <row r="236" spans="1:50" x14ac:dyDescent="0.2">
      <c r="A236" s="63">
        <v>195</v>
      </c>
      <c r="B236" s="20" t="str">
        <f>'Compound Alert'!B83</f>
        <v>Grenada</v>
      </c>
      <c r="C236" s="20" t="str">
        <f>'Compound Alert'!C83</f>
        <v>GRD</v>
      </c>
      <c r="D236" s="20" t="str">
        <f>'Compound Alert'!D83</f>
        <v>LCN           Latin America &amp; Caribbean</v>
      </c>
      <c r="E236" s="20" t="str">
        <f>'Compound Alert'!E83</f>
        <v>Blend</v>
      </c>
      <c r="F236" s="217">
        <f ca="1">'Compound Alert'!F83</f>
        <v>78</v>
      </c>
      <c r="G236" s="22">
        <f ca="1">IF($B$8="Overall Alert",'Compound Alert'!G83,IF($B$8="Underlying Vulnerability",'Compound Alert'!J83,IF($B$8="Emerging Threat",'Compound Alert'!M83)))</f>
        <v>0</v>
      </c>
      <c r="H236" s="23">
        <f ca="1">IF($B$8="Overall Alert",'Compound Alert'!H83,IF($B$8="Underlying Vulnerability",'Compound Alert'!K83,IF($B$8="Emerging Threat",'Compound Alert'!N83)))</f>
        <v>0</v>
      </c>
      <c r="I236" s="50">
        <f ca="1">ROUNDDOWN(G236,0)</f>
        <v>0</v>
      </c>
      <c r="J236" s="25" t="str">
        <f ca="1">IF(
   $B$8="Overall Alert",IF(
      'Compound Alert'!R83 &gt;= 7, "HIGH",IF(
         'Compound Alert'!R83 &gt;= 5, "MED","LOW")), IF(
            $B$8="Underlying Vulnerability", IF(
               'Compound Alert'!Y83 &gt;= 10, "HIGH",IF(
                  'Compound Alert'!Y83 &gt;= 7, "MED","LOW")),IF(
                     $B$8="Emerging Threat", IF(
                        'Compound Alert'!AF83 &gt;= 10, "HIGH",IF(
                            'Compound Alert'!AF83 &gt;= 7, "MED","LOW")))))</f>
        <v>LOW</v>
      </c>
      <c r="K236" s="25" t="e">
        <f ca="1">IF(
   $B$8="Overall Alert",IF(
      'Compound Alert'!S83 &gt;= 7, "HIGH",IF(
         'Compound Alert'!S83 &gt;= 5, "MED","LOW")), IF(
            $B$8="Underlying Vulnerability", IF(
               'Compound Alert'!Z83 &gt;= 10, "HIGH",IF(
                  'Compound Alert'!Z83 &gt;= 7, "MED","LOW")),IF(
                     $B$8="Emerging Threat", IF(
                        'Compound Alert'!AG83 &gt;= 10, "HIGH",IF(
                            'Compound Alert'!AG83 &gt;= 7, "MED","LOW")))))</f>
        <v>#N/A</v>
      </c>
      <c r="L236" s="25" t="e">
        <f ca="1">IF(
   $B$8="Overall Alert",IF(
      'Compound Alert'!T83 &gt;= 7, "HIGH",IF(
         'Compound Alert'!T83 &gt;= 5, "MED","LOW")), IF(
            $B$8="Underlying Vulnerability", IF(
               'Compound Alert'!AA83 &gt;= 10, "HIGH",IF(
                  'Compound Alert'!AA83 &gt;= 7, "MED","LOW")),IF(
                     $B$8="Emerging Threat", IF(
                        'Compound Alert'!AH83 &gt;= 10, "HIGH",IF(
                            'Compound Alert'!AH83 &gt;= 7, "MED","LOW")))))</f>
        <v>#N/A</v>
      </c>
      <c r="M236" s="25" t="str">
        <f ca="1">IF(
   $B$8="Overall Alert",IF(
      'Compound Alert'!U83 &gt;= 7, "HIGH",IF(
         'Compound Alert'!U83 &gt;= 5, "MED","LOW")), IF(
            $B$8="Underlying Vulnerability", IF(
               'Compound Alert'!AB83 &gt;= 10, "HIGH",IF(
                  'Compound Alert'!AB83 &gt;= 7, "MED","LOW")),IF(
                     $B$8="Emerging Threat", IF(
                        'Compound Alert'!AI83 &gt;= 10, "HIGH",IF(
                            'Compound Alert'!AI83 &gt;= 7, "MED","LOW")))))</f>
        <v>LOW</v>
      </c>
      <c r="N236" s="25" t="str">
        <f ca="1">IF(
   $B$8="Overall Alert",IF(
      'Compound Alert'!V83 &gt;= 7, "HIGH",IF(
         'Compound Alert'!V83 &gt;= 5, "MED","LOW")), IF(
            $B$8="Underlying Vulnerability", IF(
               'Compound Alert'!AC83 &gt;= 10, "HIGH",IF(
                  'Compound Alert'!AC83 &gt;= 7, "MED","LOW")),IF(
                     $B$8="Emerging Threat", IF(
                        'Compound Alert'!AJ83 &gt;= 10, "HIGH",IF(
                            'Compound Alert'!AJ83 &gt;= 7, "MED","LOW")))))</f>
        <v>LOW</v>
      </c>
      <c r="O236" s="25" t="str">
        <f ca="1">IF(
   $B$8="Overall Alert",IF(
      'Compound Alert'!W83 &gt;= 7, "HIGH",IF(
         'Compound Alert'!W83 &gt;= 5, "MED","LOW")), IF(
            $B$8="Underlying Vulnerability", IF(
               'Compound Alert'!AD83 &gt;= 10, "HIGH",IF(
                  'Compound Alert'!AD83 &gt;= 7, "MED","LOW")),IF(
                     $B$8="Emerging Threat", IF(
                        'Compound Alert'!AK83 &gt;= 10, "HIGH",IF(
                            'Compound Alert'!AK83 &gt;= 7, "MED","LOW")))))</f>
        <v>LOW</v>
      </c>
    </row>
    <row r="237" spans="1:50" x14ac:dyDescent="0.2">
      <c r="A237" s="63">
        <v>196</v>
      </c>
      <c r="B237" s="20" t="str">
        <f>'Compound Alert'!B86</f>
        <v>Guam</v>
      </c>
      <c r="C237" s="20" t="str">
        <f>'Compound Alert'!C86</f>
        <v>GUM</v>
      </c>
      <c r="D237" s="20" t="str">
        <f>'Compound Alert'!D86</f>
        <v>EAS           East Asia &amp; Pacific</v>
      </c>
      <c r="E237" s="20" t="str">
        <f>'Compound Alert'!E86</f>
        <v>NA</v>
      </c>
      <c r="F237" s="217">
        <f ca="1">'Compound Alert'!F86</f>
        <v>81</v>
      </c>
      <c r="G237" s="22">
        <f ca="1">IF($B$8="Overall Alert",'Compound Alert'!G86,IF($B$8="Underlying Vulnerability",'Compound Alert'!J86,IF($B$8="Emerging Threat",'Compound Alert'!M86)))</f>
        <v>0</v>
      </c>
      <c r="H237" s="23">
        <f ca="1">IF($B$8="Overall Alert",'Compound Alert'!H86,IF($B$8="Underlying Vulnerability",'Compound Alert'!K86,IF($B$8="Emerging Threat",'Compound Alert'!N86)))</f>
        <v>0</v>
      </c>
      <c r="I237" s="50">
        <f ca="1">ROUNDDOWN(G237,0)</f>
        <v>0</v>
      </c>
      <c r="J237" s="25" t="str">
        <f ca="1">IF(
   $B$8="Overall Alert",IF(
      'Compound Alert'!R86 &gt;= 7, "HIGH",IF(
         'Compound Alert'!R86 &gt;= 5, "MED","LOW")), IF(
            $B$8="Underlying Vulnerability", IF(
               'Compound Alert'!Y86 &gt;= 10, "HIGH",IF(
                  'Compound Alert'!Y86 &gt;= 7, "MED","LOW")),IF(
                     $B$8="Emerging Threat", IF(
                        'Compound Alert'!AF86 &gt;= 10, "HIGH",IF(
                            'Compound Alert'!AF86 &gt;= 7, "MED","LOW")))))</f>
        <v>LOW</v>
      </c>
      <c r="K237" s="25" t="e">
        <f ca="1">IF(
   $B$8="Overall Alert",IF(
      'Compound Alert'!S86 &gt;= 7, "HIGH",IF(
         'Compound Alert'!S86 &gt;= 5, "MED","LOW")), IF(
            $B$8="Underlying Vulnerability", IF(
               'Compound Alert'!Z86 &gt;= 10, "HIGH",IF(
                  'Compound Alert'!Z86 &gt;= 7, "MED","LOW")),IF(
                     $B$8="Emerging Threat", IF(
                        'Compound Alert'!AG86 &gt;= 10, "HIGH",IF(
                            'Compound Alert'!AG86 &gt;= 7, "MED","LOW")))))</f>
        <v>#N/A</v>
      </c>
      <c r="L237" s="25" t="e">
        <f ca="1">IF(
   $B$8="Overall Alert",IF(
      'Compound Alert'!T86 &gt;= 7, "HIGH",IF(
         'Compound Alert'!T86 &gt;= 5, "MED","LOW")), IF(
            $B$8="Underlying Vulnerability", IF(
               'Compound Alert'!AA86 &gt;= 10, "HIGH",IF(
                  'Compound Alert'!AA86 &gt;= 7, "MED","LOW")),IF(
                     $B$8="Emerging Threat", IF(
                        'Compound Alert'!AH86 &gt;= 10, "HIGH",IF(
                            'Compound Alert'!AH86 &gt;= 7, "MED","LOW")))))</f>
        <v>#N/A</v>
      </c>
      <c r="M237" s="25" t="e">
        <f ca="1">IF(
   $B$8="Overall Alert",IF(
      'Compound Alert'!U86 &gt;= 7, "HIGH",IF(
         'Compound Alert'!U86 &gt;= 5, "MED","LOW")), IF(
            $B$8="Underlying Vulnerability", IF(
               'Compound Alert'!AB86 &gt;= 10, "HIGH",IF(
                  'Compound Alert'!AB86 &gt;= 7, "MED","LOW")),IF(
                     $B$8="Emerging Threat", IF(
                        'Compound Alert'!AI86 &gt;= 10, "HIGH",IF(
                            'Compound Alert'!AI86 &gt;= 7, "MED","LOW")))))</f>
        <v>#N/A</v>
      </c>
      <c r="N237" s="25" t="str">
        <f ca="1">IF(
   $B$8="Overall Alert",IF(
      'Compound Alert'!V86 &gt;= 7, "HIGH",IF(
         'Compound Alert'!V86 &gt;= 5, "MED","LOW")), IF(
            $B$8="Underlying Vulnerability", IF(
               'Compound Alert'!AC86 &gt;= 10, "HIGH",IF(
                  'Compound Alert'!AC86 &gt;= 7, "MED","LOW")),IF(
                     $B$8="Emerging Threat", IF(
                        'Compound Alert'!AJ86 &gt;= 10, "HIGH",IF(
                            'Compound Alert'!AJ86 &gt;= 7, "MED","LOW")))))</f>
        <v>LOW</v>
      </c>
      <c r="O237" s="25" t="str">
        <f ca="1">IF(
   $B$8="Overall Alert",IF(
      'Compound Alert'!W86 &gt;= 7, "HIGH",IF(
         'Compound Alert'!W86 &gt;= 5, "MED","LOW")), IF(
            $B$8="Underlying Vulnerability", IF(
               'Compound Alert'!AD86 &gt;= 10, "HIGH",IF(
                  'Compound Alert'!AD86 &gt;= 7, "MED","LOW")),IF(
                     $B$8="Emerging Threat", IF(
                        'Compound Alert'!AK86 &gt;= 10, "HIGH",IF(
                            'Compound Alert'!AK86 &gt;= 7, "MED","LOW")))))</f>
        <v>LOW</v>
      </c>
    </row>
    <row r="238" spans="1:50" x14ac:dyDescent="0.2">
      <c r="A238" s="63">
        <v>197</v>
      </c>
      <c r="B238" s="20" t="str">
        <f>'Compound Alert'!B88</f>
        <v>Hong Kong SAR, China</v>
      </c>
      <c r="C238" s="20" t="str">
        <f>'Compound Alert'!C88</f>
        <v>HKG</v>
      </c>
      <c r="D238" s="20" t="str">
        <f>'Compound Alert'!D88</f>
        <v>EAS           East Asia &amp; Pacific</v>
      </c>
      <c r="E238" s="20" t="str">
        <f>'Compound Alert'!E88</f>
        <v>NA</v>
      </c>
      <c r="F238" s="217">
        <f ca="1">'Compound Alert'!F88</f>
        <v>83</v>
      </c>
      <c r="G238" s="22">
        <f ca="1">IF($B$8="Overall Alert",'Compound Alert'!G88,IF($B$8="Underlying Vulnerability",'Compound Alert'!J88,IF($B$8="Emerging Threat",'Compound Alert'!M88)))</f>
        <v>0</v>
      </c>
      <c r="H238" s="23">
        <f ca="1">IF($B$8="Overall Alert",'Compound Alert'!H88,IF($B$8="Underlying Vulnerability",'Compound Alert'!K88,IF($B$8="Emerging Threat",'Compound Alert'!N88)))</f>
        <v>0</v>
      </c>
      <c r="I238" s="50">
        <f ca="1">ROUNDDOWN(G238,0)</f>
        <v>0</v>
      </c>
      <c r="J238" s="25" t="str">
        <f ca="1">IF(
   $B$8="Overall Alert",IF(
      'Compound Alert'!R88 &gt;= 7, "HIGH",IF(
         'Compound Alert'!R88 &gt;= 5, "MED","LOW")), IF(
            $B$8="Underlying Vulnerability", IF(
               'Compound Alert'!Y88 &gt;= 10, "HIGH",IF(
                  'Compound Alert'!Y88 &gt;= 7, "MED","LOW")),IF(
                     $B$8="Emerging Threat", IF(
                        'Compound Alert'!AF88 &gt;= 10, "HIGH",IF(
                            'Compound Alert'!AF88 &gt;= 7, "MED","LOW")))))</f>
        <v>LOW</v>
      </c>
      <c r="K238" s="25" t="str">
        <f ca="1">IF(
   $B$8="Overall Alert",IF(
      'Compound Alert'!S88 &gt;= 7, "HIGH",IF(
         'Compound Alert'!S88 &gt;= 5, "MED","LOW")), IF(
            $B$8="Underlying Vulnerability", IF(
               'Compound Alert'!Z88 &gt;= 10, "HIGH",IF(
                  'Compound Alert'!Z88 &gt;= 7, "MED","LOW")),IF(
                     $B$8="Emerging Threat", IF(
                        'Compound Alert'!AG88 &gt;= 10, "HIGH",IF(
                            'Compound Alert'!AG88 &gt;= 7, "MED","LOW")))))</f>
        <v>LOW</v>
      </c>
      <c r="L238" s="25" t="str">
        <f ca="1">IF(
   $B$8="Overall Alert",IF(
      'Compound Alert'!T88 &gt;= 7, "HIGH",IF(
         'Compound Alert'!T88 &gt;= 5, "MED","LOW")), IF(
            $B$8="Underlying Vulnerability", IF(
               'Compound Alert'!AA88 &gt;= 10, "HIGH",IF(
                  'Compound Alert'!AA88 &gt;= 7, "MED","LOW")),IF(
                     $B$8="Emerging Threat", IF(
                        'Compound Alert'!AH88 &gt;= 10, "HIGH",IF(
                            'Compound Alert'!AH88 &gt;= 7, "MED","LOW")))))</f>
        <v>LOW</v>
      </c>
      <c r="M238" s="25" t="str">
        <f ca="1">IF(
   $B$8="Overall Alert",IF(
      'Compound Alert'!U88 &gt;= 7, "HIGH",IF(
         'Compound Alert'!U88 &gt;= 5, "MED","LOW")), IF(
            $B$8="Underlying Vulnerability", IF(
               'Compound Alert'!AB88 &gt;= 10, "HIGH",IF(
                  'Compound Alert'!AB88 &gt;= 7, "MED","LOW")),IF(
                     $B$8="Emerging Threat", IF(
                        'Compound Alert'!AI88 &gt;= 10, "HIGH",IF(
                            'Compound Alert'!AI88 &gt;= 7, "MED","LOW")))))</f>
        <v>LOW</v>
      </c>
      <c r="N238" s="25" t="str">
        <f ca="1">IF(
   $B$8="Overall Alert",IF(
      'Compound Alert'!V88 &gt;= 7, "HIGH",IF(
         'Compound Alert'!V88 &gt;= 5, "MED","LOW")), IF(
            $B$8="Underlying Vulnerability", IF(
               'Compound Alert'!AC88 &gt;= 10, "HIGH",IF(
                  'Compound Alert'!AC88 &gt;= 7, "MED","LOW")),IF(
                     $B$8="Emerging Threat", IF(
                        'Compound Alert'!AJ88 &gt;= 10, "HIGH",IF(
                            'Compound Alert'!AJ88 &gt;= 7, "MED","LOW")))))</f>
        <v>LOW</v>
      </c>
      <c r="O238" s="25" t="str">
        <f ca="1">IF(
   $B$8="Overall Alert",IF(
      'Compound Alert'!W88 &gt;= 7, "HIGH",IF(
         'Compound Alert'!W88 &gt;= 5, "MED","LOW")), IF(
            $B$8="Underlying Vulnerability", IF(
               'Compound Alert'!AD88 &gt;= 10, "HIGH",IF(
                  'Compound Alert'!AD88 &gt;= 7, "MED","LOW")),IF(
                     $B$8="Emerging Threat", IF(
                        'Compound Alert'!AK88 &gt;= 10, "HIGH",IF(
                            'Compound Alert'!AK88 &gt;= 7, "MED","LOW")))))</f>
        <v>LOW</v>
      </c>
    </row>
    <row r="239" spans="1:50" x14ac:dyDescent="0.2">
      <c r="A239" s="63">
        <v>198</v>
      </c>
      <c r="B239" s="20" t="str">
        <f>'Compound Alert'!B94</f>
        <v>Isle of Man</v>
      </c>
      <c r="C239" s="20" t="str">
        <f>'Compound Alert'!C94</f>
        <v>IMN</v>
      </c>
      <c r="D239" s="20" t="str">
        <f>'Compound Alert'!D94</f>
        <v>ECS           Europe &amp; Central Asia</v>
      </c>
      <c r="E239" s="20" t="str">
        <f>'Compound Alert'!E94</f>
        <v>NA</v>
      </c>
      <c r="F239" s="217">
        <f ca="1">'Compound Alert'!F94</f>
        <v>89</v>
      </c>
      <c r="G239" s="22">
        <f ca="1">IF($B$8="Overall Alert",'Compound Alert'!G94,IF($B$8="Underlying Vulnerability",'Compound Alert'!J94,IF($B$8="Emerging Threat",'Compound Alert'!M94)))</f>
        <v>0</v>
      </c>
      <c r="H239" s="23">
        <f ca="1">IF($B$8="Overall Alert",'Compound Alert'!H94,IF($B$8="Underlying Vulnerability",'Compound Alert'!K94,IF($B$8="Emerging Threat",'Compound Alert'!N94)))</f>
        <v>0</v>
      </c>
      <c r="I239" s="50">
        <f ca="1">ROUNDDOWN(G239,0)</f>
        <v>0</v>
      </c>
      <c r="J239" s="25" t="str">
        <f ca="1">IF(
   $B$8="Overall Alert",IF(
      'Compound Alert'!R94 &gt;= 7, "HIGH",IF(
         'Compound Alert'!R94 &gt;= 5, "MED","LOW")), IF(
            $B$8="Underlying Vulnerability", IF(
               'Compound Alert'!Y94 &gt;= 10, "HIGH",IF(
                  'Compound Alert'!Y94 &gt;= 7, "MED","LOW")),IF(
                     $B$8="Emerging Threat", IF(
                        'Compound Alert'!AF94 &gt;= 10, "HIGH",IF(
                            'Compound Alert'!AF94 &gt;= 7, "MED","LOW")))))</f>
        <v>LOW</v>
      </c>
      <c r="K239" s="25" t="e">
        <f ca="1">IF(
   $B$8="Overall Alert",IF(
      'Compound Alert'!S94 &gt;= 7, "HIGH",IF(
         'Compound Alert'!S94 &gt;= 5, "MED","LOW")), IF(
            $B$8="Underlying Vulnerability", IF(
               'Compound Alert'!Z94 &gt;= 10, "HIGH",IF(
                  'Compound Alert'!Z94 &gt;= 7, "MED","LOW")),IF(
                     $B$8="Emerging Threat", IF(
                        'Compound Alert'!AG94 &gt;= 10, "HIGH",IF(
                            'Compound Alert'!AG94 &gt;= 7, "MED","LOW")))))</f>
        <v>#N/A</v>
      </c>
      <c r="L239" s="25" t="e">
        <f ca="1">IF(
   $B$8="Overall Alert",IF(
      'Compound Alert'!T94 &gt;= 7, "HIGH",IF(
         'Compound Alert'!T94 &gt;= 5, "MED","LOW")), IF(
            $B$8="Underlying Vulnerability", IF(
               'Compound Alert'!AA94 &gt;= 10, "HIGH",IF(
                  'Compound Alert'!AA94 &gt;= 7, "MED","LOW")),IF(
                     $B$8="Emerging Threat", IF(
                        'Compound Alert'!AH94 &gt;= 10, "HIGH",IF(
                            'Compound Alert'!AH94 &gt;= 7, "MED","LOW")))))</f>
        <v>#N/A</v>
      </c>
      <c r="M239" s="25" t="e">
        <f ca="1">IF(
   $B$8="Overall Alert",IF(
      'Compound Alert'!U94 &gt;= 7, "HIGH",IF(
         'Compound Alert'!U94 &gt;= 5, "MED","LOW")), IF(
            $B$8="Underlying Vulnerability", IF(
               'Compound Alert'!AB94 &gt;= 10, "HIGH",IF(
                  'Compound Alert'!AB94 &gt;= 7, "MED","LOW")),IF(
                     $B$8="Emerging Threat", IF(
                        'Compound Alert'!AI94 &gt;= 10, "HIGH",IF(
                            'Compound Alert'!AI94 &gt;= 7, "MED","LOW")))))</f>
        <v>#N/A</v>
      </c>
      <c r="N239" s="25" t="str">
        <f ca="1">IF(
   $B$8="Overall Alert",IF(
      'Compound Alert'!V94 &gt;= 7, "HIGH",IF(
         'Compound Alert'!V94 &gt;= 5, "MED","LOW")), IF(
            $B$8="Underlying Vulnerability", IF(
               'Compound Alert'!AC94 &gt;= 10, "HIGH",IF(
                  'Compound Alert'!AC94 &gt;= 7, "MED","LOW")),IF(
                     $B$8="Emerging Threat", IF(
                        'Compound Alert'!AJ94 &gt;= 10, "HIGH",IF(
                            'Compound Alert'!AJ94 &gt;= 7, "MED","LOW")))))</f>
        <v>LOW</v>
      </c>
      <c r="O239" s="25" t="str">
        <f ca="1">IF(
   $B$8="Overall Alert",IF(
      'Compound Alert'!W94 &gt;= 7, "HIGH",IF(
         'Compound Alert'!W94 &gt;= 5, "MED","LOW")), IF(
            $B$8="Underlying Vulnerability", IF(
               'Compound Alert'!AD94 &gt;= 10, "HIGH",IF(
                  'Compound Alert'!AD94 &gt;= 7, "MED","LOW")),IF(
                     $B$8="Emerging Threat", IF(
                        'Compound Alert'!AK94 &gt;= 10, "HIGH",IF(
                            'Compound Alert'!AK94 &gt;= 7, "MED","LOW")))))</f>
        <v>LOW</v>
      </c>
    </row>
    <row r="240" spans="1:50" x14ac:dyDescent="0.2">
      <c r="A240" s="63">
        <v>199</v>
      </c>
      <c r="B240" s="20" t="str">
        <f>'Compound Alert'!B96</f>
        <v>Ireland</v>
      </c>
      <c r="C240" s="20" t="str">
        <f>'Compound Alert'!C96</f>
        <v>IRL</v>
      </c>
      <c r="D240" s="20" t="str">
        <f>'Compound Alert'!D96</f>
        <v>ECS           Europe &amp; Central Asia</v>
      </c>
      <c r="E240" s="20" t="str">
        <f>'Compound Alert'!E96</f>
        <v>NA</v>
      </c>
      <c r="F240" s="217">
        <f ca="1">'Compound Alert'!F96</f>
        <v>91</v>
      </c>
      <c r="G240" s="22">
        <f ca="1">IF($B$8="Overall Alert",'Compound Alert'!G96,IF($B$8="Underlying Vulnerability",'Compound Alert'!J96,IF($B$8="Emerging Threat",'Compound Alert'!M96)))</f>
        <v>0</v>
      </c>
      <c r="H240" s="23">
        <f ca="1">IF($B$8="Overall Alert",'Compound Alert'!H96,IF($B$8="Underlying Vulnerability",'Compound Alert'!K96,IF($B$8="Emerging Threat",'Compound Alert'!N96)))</f>
        <v>0</v>
      </c>
      <c r="I240" s="50">
        <f ca="1">ROUNDDOWN(G240,0)</f>
        <v>0</v>
      </c>
      <c r="J240" s="25" t="str">
        <f ca="1">IF(
   $B$8="Overall Alert",IF(
      'Compound Alert'!R96 &gt;= 7, "HIGH",IF(
         'Compound Alert'!R96 &gt;= 5, "MED","LOW")), IF(
            $B$8="Underlying Vulnerability", IF(
               'Compound Alert'!Y96 &gt;= 10, "HIGH",IF(
                  'Compound Alert'!Y96 &gt;= 7, "MED","LOW")),IF(
                     $B$8="Emerging Threat", IF(
                        'Compound Alert'!AF96 &gt;= 10, "HIGH",IF(
                            'Compound Alert'!AF96 &gt;= 7, "MED","LOW")))))</f>
        <v>LOW</v>
      </c>
      <c r="K240" s="25" t="str">
        <f ca="1">IF(
   $B$8="Overall Alert",IF(
      'Compound Alert'!S96 &gt;= 7, "HIGH",IF(
         'Compound Alert'!S96 &gt;= 5, "MED","LOW")), IF(
            $B$8="Underlying Vulnerability", IF(
               'Compound Alert'!Z96 &gt;= 10, "HIGH",IF(
                  'Compound Alert'!Z96 &gt;= 7, "MED","LOW")),IF(
                     $B$8="Emerging Threat", IF(
                        'Compound Alert'!AG96 &gt;= 10, "HIGH",IF(
                            'Compound Alert'!AG96 &gt;= 7, "MED","LOW")))))</f>
        <v>LOW</v>
      </c>
      <c r="L240" s="25" t="str">
        <f ca="1">IF(
   $B$8="Overall Alert",IF(
      'Compound Alert'!T96 &gt;= 7, "HIGH",IF(
         'Compound Alert'!T96 &gt;= 5, "MED","LOW")), IF(
            $B$8="Underlying Vulnerability", IF(
               'Compound Alert'!AA96 &gt;= 10, "HIGH",IF(
                  'Compound Alert'!AA96 &gt;= 7, "MED","LOW")),IF(
                     $B$8="Emerging Threat", IF(
                        'Compound Alert'!AH96 &gt;= 10, "HIGH",IF(
                            'Compound Alert'!AH96 &gt;= 7, "MED","LOW")))))</f>
        <v>LOW</v>
      </c>
      <c r="M240" s="25" t="str">
        <f ca="1">IF(
   $B$8="Overall Alert",IF(
      'Compound Alert'!U96 &gt;= 7, "HIGH",IF(
         'Compound Alert'!U96 &gt;= 5, "MED","LOW")), IF(
            $B$8="Underlying Vulnerability", IF(
               'Compound Alert'!AB96 &gt;= 10, "HIGH",IF(
                  'Compound Alert'!AB96 &gt;= 7, "MED","LOW")),IF(
                     $B$8="Emerging Threat", IF(
                        'Compound Alert'!AI96 &gt;= 10, "HIGH",IF(
                            'Compound Alert'!AI96 &gt;= 7, "MED","LOW")))))</f>
        <v>LOW</v>
      </c>
      <c r="N240" s="25" t="str">
        <f ca="1">IF(
   $B$8="Overall Alert",IF(
      'Compound Alert'!V96 &gt;= 7, "HIGH",IF(
         'Compound Alert'!V96 &gt;= 5, "MED","LOW")), IF(
            $B$8="Underlying Vulnerability", IF(
               'Compound Alert'!AC96 &gt;= 10, "HIGH",IF(
                  'Compound Alert'!AC96 &gt;= 7, "MED","LOW")),IF(
                     $B$8="Emerging Threat", IF(
                        'Compound Alert'!AJ96 &gt;= 10, "HIGH",IF(
                            'Compound Alert'!AJ96 &gt;= 7, "MED","LOW")))))</f>
        <v>LOW</v>
      </c>
      <c r="O240" s="25" t="str">
        <f ca="1">IF(
   $B$8="Overall Alert",IF(
      'Compound Alert'!W96 &gt;= 7, "HIGH",IF(
         'Compound Alert'!W96 &gt;= 5, "MED","LOW")), IF(
            $B$8="Underlying Vulnerability", IF(
               'Compound Alert'!AD96 &gt;= 10, "HIGH",IF(
                  'Compound Alert'!AD96 &gt;= 7, "MED","LOW")),IF(
                     $B$8="Emerging Threat", IF(
                        'Compound Alert'!AK96 &gt;= 10, "HIGH",IF(
                            'Compound Alert'!AK96 &gt;= 7, "MED","LOW")))))</f>
        <v>LOW</v>
      </c>
    </row>
    <row r="241" spans="1:15" x14ac:dyDescent="0.2">
      <c r="A241" s="63">
        <v>200</v>
      </c>
      <c r="B241" s="20" t="str">
        <f>'Compound Alert'!B101</f>
        <v>Italy</v>
      </c>
      <c r="C241" s="20" t="str">
        <f>'Compound Alert'!C101</f>
        <v>ITA</v>
      </c>
      <c r="D241" s="20" t="str">
        <f>'Compound Alert'!D101</f>
        <v>ECS           Europe &amp; Central Asia</v>
      </c>
      <c r="E241" s="20" t="str">
        <f>'Compound Alert'!E101</f>
        <v>NA</v>
      </c>
      <c r="F241" s="217">
        <f ca="1">'Compound Alert'!F101</f>
        <v>96</v>
      </c>
      <c r="G241" s="22">
        <f ca="1">IF($B$8="Overall Alert",'Compound Alert'!G101,IF($B$8="Underlying Vulnerability",'Compound Alert'!J101,IF($B$8="Emerging Threat",'Compound Alert'!M101)))</f>
        <v>0</v>
      </c>
      <c r="H241" s="23">
        <f ca="1">IF($B$8="Overall Alert",'Compound Alert'!H101,IF($B$8="Underlying Vulnerability",'Compound Alert'!K101,IF($B$8="Emerging Threat",'Compound Alert'!N101)))</f>
        <v>0</v>
      </c>
      <c r="I241" s="50">
        <f ca="1">ROUNDDOWN(G241,0)</f>
        <v>0</v>
      </c>
      <c r="J241" s="25" t="str">
        <f ca="1">IF(
   $B$8="Overall Alert",IF(
      'Compound Alert'!R101 &gt;= 7, "HIGH",IF(
         'Compound Alert'!R101 &gt;= 5, "MED","LOW")), IF(
            $B$8="Underlying Vulnerability", IF(
               'Compound Alert'!Y101 &gt;= 10, "HIGH",IF(
                  'Compound Alert'!Y101 &gt;= 7, "MED","LOW")),IF(
                     $B$8="Emerging Threat", IF(
                        'Compound Alert'!AF101 &gt;= 10, "HIGH",IF(
                            'Compound Alert'!AF101 &gt;= 7, "MED","LOW")))))</f>
        <v>LOW</v>
      </c>
      <c r="K241" s="25" t="str">
        <f ca="1">IF(
   $B$8="Overall Alert",IF(
      'Compound Alert'!S101 &gt;= 7, "HIGH",IF(
         'Compound Alert'!S101 &gt;= 5, "MED","LOW")), IF(
            $B$8="Underlying Vulnerability", IF(
               'Compound Alert'!Z101 &gt;= 10, "HIGH",IF(
                  'Compound Alert'!Z101 &gt;= 7, "MED","LOW")),IF(
                     $B$8="Emerging Threat", IF(
                        'Compound Alert'!AG101 &gt;= 10, "HIGH",IF(
                            'Compound Alert'!AG101 &gt;= 7, "MED","LOW")))))</f>
        <v>LOW</v>
      </c>
      <c r="L241" s="25" t="str">
        <f ca="1">IF(
   $B$8="Overall Alert",IF(
      'Compound Alert'!T101 &gt;= 7, "HIGH",IF(
         'Compound Alert'!T101 &gt;= 5, "MED","LOW")), IF(
            $B$8="Underlying Vulnerability", IF(
               'Compound Alert'!AA101 &gt;= 10, "HIGH",IF(
                  'Compound Alert'!AA101 &gt;= 7, "MED","LOW")),IF(
                     $B$8="Emerging Threat", IF(
                        'Compound Alert'!AH101 &gt;= 10, "HIGH",IF(
                            'Compound Alert'!AH101 &gt;= 7, "MED","LOW")))))</f>
        <v>LOW</v>
      </c>
      <c r="M241" s="25" t="str">
        <f ca="1">IF(
   $B$8="Overall Alert",IF(
      'Compound Alert'!U101 &gt;= 7, "HIGH",IF(
         'Compound Alert'!U101 &gt;= 5, "MED","LOW")), IF(
            $B$8="Underlying Vulnerability", IF(
               'Compound Alert'!AB101 &gt;= 10, "HIGH",IF(
                  'Compound Alert'!AB101 &gt;= 7, "MED","LOW")),IF(
                     $B$8="Emerging Threat", IF(
                        'Compound Alert'!AI101 &gt;= 10, "HIGH",IF(
                            'Compound Alert'!AI101 &gt;= 7, "MED","LOW")))))</f>
        <v>LOW</v>
      </c>
      <c r="N241" s="25" t="str">
        <f ca="1">IF(
   $B$8="Overall Alert",IF(
      'Compound Alert'!V101 &gt;= 7, "HIGH",IF(
         'Compound Alert'!V101 &gt;= 5, "MED","LOW")), IF(
            $B$8="Underlying Vulnerability", IF(
               'Compound Alert'!AC101 &gt;= 10, "HIGH",IF(
                  'Compound Alert'!AC101 &gt;= 7, "MED","LOW")),IF(
                     $B$8="Emerging Threat", IF(
                        'Compound Alert'!AJ101 &gt;= 10, "HIGH",IF(
                            'Compound Alert'!AJ101 &gt;= 7, "MED","LOW")))))</f>
        <v>LOW</v>
      </c>
      <c r="O241" s="25" t="str">
        <f ca="1">IF(
   $B$8="Overall Alert",IF(
      'Compound Alert'!W101 &gt;= 7, "HIGH",IF(
         'Compound Alert'!W101 &gt;= 5, "MED","LOW")), IF(
            $B$8="Underlying Vulnerability", IF(
               'Compound Alert'!AD101 &gt;= 10, "HIGH",IF(
                  'Compound Alert'!AD101 &gt;= 7, "MED","LOW")),IF(
                     $B$8="Emerging Threat", IF(
                        'Compound Alert'!AK101 &gt;= 10, "HIGH",IF(
                            'Compound Alert'!AK101 &gt;= 7, "MED","LOW")))))</f>
        <v>LOW</v>
      </c>
    </row>
    <row r="242" spans="1:15" x14ac:dyDescent="0.2">
      <c r="A242" s="63">
        <v>201</v>
      </c>
      <c r="B242" s="20" t="str">
        <f>'Compound Alert'!B112</f>
        <v>Kuwait</v>
      </c>
      <c r="C242" s="20" t="str">
        <f>'Compound Alert'!C112</f>
        <v>KWT</v>
      </c>
      <c r="D242" s="20" t="str">
        <f>'Compound Alert'!D112</f>
        <v>MEA           Middle East &amp; North Africa</v>
      </c>
      <c r="E242" s="20" t="str">
        <f>'Compound Alert'!E112</f>
        <v>NA</v>
      </c>
      <c r="F242" s="217">
        <f ca="1">'Compound Alert'!F112</f>
        <v>107</v>
      </c>
      <c r="G242" s="22">
        <f ca="1">IF($B$8="Overall Alert",'Compound Alert'!G112,IF($B$8="Underlying Vulnerability",'Compound Alert'!J112,IF($B$8="Emerging Threat",'Compound Alert'!M112)))</f>
        <v>0</v>
      </c>
      <c r="H242" s="23">
        <f ca="1">IF($B$8="Overall Alert",'Compound Alert'!H112,IF($B$8="Underlying Vulnerability",'Compound Alert'!K112,IF($B$8="Emerging Threat",'Compound Alert'!N112)))</f>
        <v>0</v>
      </c>
      <c r="I242" s="50">
        <f ca="1">ROUNDDOWN(G242,0)</f>
        <v>0</v>
      </c>
      <c r="J242" s="25" t="str">
        <f ca="1">IF(
   $B$8="Overall Alert",IF(
      'Compound Alert'!R112 &gt;= 7, "HIGH",IF(
         'Compound Alert'!R112 &gt;= 5, "MED","LOW")), IF(
            $B$8="Underlying Vulnerability", IF(
               'Compound Alert'!Y112 &gt;= 10, "HIGH",IF(
                  'Compound Alert'!Y112 &gt;= 7, "MED","LOW")),IF(
                     $B$8="Emerging Threat", IF(
                        'Compound Alert'!AF112 &gt;= 10, "HIGH",IF(
                            'Compound Alert'!AF112 &gt;= 7, "MED","LOW")))))</f>
        <v>LOW</v>
      </c>
      <c r="K242" s="25" t="str">
        <f ca="1">IF(
   $B$8="Overall Alert",IF(
      'Compound Alert'!S112 &gt;= 7, "HIGH",IF(
         'Compound Alert'!S112 &gt;= 5, "MED","LOW")), IF(
            $B$8="Underlying Vulnerability", IF(
               'Compound Alert'!Z112 &gt;= 10, "HIGH",IF(
                  'Compound Alert'!Z112 &gt;= 7, "MED","LOW")),IF(
                     $B$8="Emerging Threat", IF(
                        'Compound Alert'!AG112 &gt;= 10, "HIGH",IF(
                            'Compound Alert'!AG112 &gt;= 7, "MED","LOW")))))</f>
        <v>LOW</v>
      </c>
      <c r="L242" s="25" t="str">
        <f ca="1">IF(
   $B$8="Overall Alert",IF(
      'Compound Alert'!T112 &gt;= 7, "HIGH",IF(
         'Compound Alert'!T112 &gt;= 5, "MED","LOW")), IF(
            $B$8="Underlying Vulnerability", IF(
               'Compound Alert'!AA112 &gt;= 10, "HIGH",IF(
                  'Compound Alert'!AA112 &gt;= 7, "MED","LOW")),IF(
                     $B$8="Emerging Threat", IF(
                        'Compound Alert'!AH112 &gt;= 10, "HIGH",IF(
                            'Compound Alert'!AH112 &gt;= 7, "MED","LOW")))))</f>
        <v>LOW</v>
      </c>
      <c r="M242" s="25" t="str">
        <f ca="1">IF(
   $B$8="Overall Alert",IF(
      'Compound Alert'!U112 &gt;= 7, "HIGH",IF(
         'Compound Alert'!U112 &gt;= 5, "MED","LOW")), IF(
            $B$8="Underlying Vulnerability", IF(
               'Compound Alert'!AB112 &gt;= 10, "HIGH",IF(
                  'Compound Alert'!AB112 &gt;= 7, "MED","LOW")),IF(
                     $B$8="Emerging Threat", IF(
                        'Compound Alert'!AI112 &gt;= 10, "HIGH",IF(
                            'Compound Alert'!AI112 &gt;= 7, "MED","LOW")))))</f>
        <v>LOW</v>
      </c>
      <c r="N242" s="25" t="str">
        <f ca="1">IF(
   $B$8="Overall Alert",IF(
      'Compound Alert'!V112 &gt;= 7, "HIGH",IF(
         'Compound Alert'!V112 &gt;= 5, "MED","LOW")), IF(
            $B$8="Underlying Vulnerability", IF(
               'Compound Alert'!AC112 &gt;= 10, "HIGH",IF(
                  'Compound Alert'!AC112 &gt;= 7, "MED","LOW")),IF(
                     $B$8="Emerging Threat", IF(
                        'Compound Alert'!AJ112 &gt;= 10, "HIGH",IF(
                            'Compound Alert'!AJ112 &gt;= 7, "MED","LOW")))))</f>
        <v>LOW</v>
      </c>
      <c r="O242" s="25" t="str">
        <f ca="1">IF(
   $B$8="Overall Alert",IF(
      'Compound Alert'!W112 &gt;= 7, "HIGH",IF(
         'Compound Alert'!W112 &gt;= 5, "MED","LOW")), IF(
            $B$8="Underlying Vulnerability", IF(
               'Compound Alert'!AD112 &gt;= 10, "HIGH",IF(
                  'Compound Alert'!AD112 &gt;= 7, "MED","LOW")),IF(
                     $B$8="Emerging Threat", IF(
                        'Compound Alert'!AK112 &gt;= 10, "HIGH",IF(
                            'Compound Alert'!AK112 &gt;= 7, "MED","LOW")))))</f>
        <v>LOW</v>
      </c>
    </row>
    <row r="243" spans="1:15" x14ac:dyDescent="0.2">
      <c r="A243" s="63">
        <v>202</v>
      </c>
      <c r="B243" s="20" t="str">
        <f>'Compound Alert'!B118</f>
        <v>Liechtenstein</v>
      </c>
      <c r="C243" s="20" t="str">
        <f>'Compound Alert'!C118</f>
        <v>LIE</v>
      </c>
      <c r="D243" s="20" t="str">
        <f>'Compound Alert'!D118</f>
        <v>ECS           Europe &amp; Central Asia</v>
      </c>
      <c r="E243" s="20" t="str">
        <f>'Compound Alert'!E118</f>
        <v>NA</v>
      </c>
      <c r="F243" s="217">
        <f ca="1">'Compound Alert'!F118</f>
        <v>113</v>
      </c>
      <c r="G243" s="22">
        <f ca="1">IF($B$8="Overall Alert",'Compound Alert'!G118,IF($B$8="Underlying Vulnerability",'Compound Alert'!J118,IF($B$8="Emerging Threat",'Compound Alert'!M118)))</f>
        <v>0</v>
      </c>
      <c r="H243" s="23">
        <f ca="1">IF($B$8="Overall Alert",'Compound Alert'!H118,IF($B$8="Underlying Vulnerability",'Compound Alert'!K118,IF($B$8="Emerging Threat",'Compound Alert'!N118)))</f>
        <v>0</v>
      </c>
      <c r="I243" s="50">
        <f ca="1">ROUNDDOWN(G243,0)</f>
        <v>0</v>
      </c>
      <c r="J243" s="25" t="str">
        <f ca="1">IF(
   $B$8="Overall Alert",IF(
      'Compound Alert'!R118 &gt;= 7, "HIGH",IF(
         'Compound Alert'!R118 &gt;= 5, "MED","LOW")), IF(
            $B$8="Underlying Vulnerability", IF(
               'Compound Alert'!Y118 &gt;= 10, "HIGH",IF(
                  'Compound Alert'!Y118 &gt;= 7, "MED","LOW")),IF(
                     $B$8="Emerging Threat", IF(
                        'Compound Alert'!AF118 &gt;= 10, "HIGH",IF(
                            'Compound Alert'!AF118 &gt;= 7, "MED","LOW")))))</f>
        <v>LOW</v>
      </c>
      <c r="K243" s="25" t="e">
        <f ca="1">IF(
   $B$8="Overall Alert",IF(
      'Compound Alert'!S118 &gt;= 7, "HIGH",IF(
         'Compound Alert'!S118 &gt;= 5, "MED","LOW")), IF(
            $B$8="Underlying Vulnerability", IF(
               'Compound Alert'!Z118 &gt;= 10, "HIGH",IF(
                  'Compound Alert'!Z118 &gt;= 7, "MED","LOW")),IF(
                     $B$8="Emerging Threat", IF(
                        'Compound Alert'!AG118 &gt;= 10, "HIGH",IF(
                            'Compound Alert'!AG118 &gt;= 7, "MED","LOW")))))</f>
        <v>#N/A</v>
      </c>
      <c r="L243" s="25" t="str">
        <f ca="1">IF(
   $B$8="Overall Alert",IF(
      'Compound Alert'!T118 &gt;= 7, "HIGH",IF(
         'Compound Alert'!T118 &gt;= 5, "MED","LOW")), IF(
            $B$8="Underlying Vulnerability", IF(
               'Compound Alert'!AA118 &gt;= 10, "HIGH",IF(
                  'Compound Alert'!AA118 &gt;= 7, "MED","LOW")),IF(
                     $B$8="Emerging Threat", IF(
                        'Compound Alert'!AH118 &gt;= 10, "HIGH",IF(
                            'Compound Alert'!AH118 &gt;= 7, "MED","LOW")))))</f>
        <v>LOW</v>
      </c>
      <c r="M243" s="25" t="str">
        <f ca="1">IF(
   $B$8="Overall Alert",IF(
      'Compound Alert'!U118 &gt;= 7, "HIGH",IF(
         'Compound Alert'!U118 &gt;= 5, "MED","LOW")), IF(
            $B$8="Underlying Vulnerability", IF(
               'Compound Alert'!AB118 &gt;= 10, "HIGH",IF(
                  'Compound Alert'!AB118 &gt;= 7, "MED","LOW")),IF(
                     $B$8="Emerging Threat", IF(
                        'Compound Alert'!AI118 &gt;= 10, "HIGH",IF(
                            'Compound Alert'!AI118 &gt;= 7, "MED","LOW")))))</f>
        <v>LOW</v>
      </c>
      <c r="N243" s="25" t="str">
        <f ca="1">IF(
   $B$8="Overall Alert",IF(
      'Compound Alert'!V118 &gt;= 7, "HIGH",IF(
         'Compound Alert'!V118 &gt;= 5, "MED","LOW")), IF(
            $B$8="Underlying Vulnerability", IF(
               'Compound Alert'!AC118 &gt;= 10, "HIGH",IF(
                  'Compound Alert'!AC118 &gt;= 7, "MED","LOW")),IF(
                     $B$8="Emerging Threat", IF(
                        'Compound Alert'!AJ118 &gt;= 10, "HIGH",IF(
                            'Compound Alert'!AJ118 &gt;= 7, "MED","LOW")))))</f>
        <v>LOW</v>
      </c>
      <c r="O243" s="25" t="str">
        <f ca="1">IF(
   $B$8="Overall Alert",IF(
      'Compound Alert'!W118 &gt;= 7, "HIGH",IF(
         'Compound Alert'!W118 &gt;= 5, "MED","LOW")), IF(
            $B$8="Underlying Vulnerability", IF(
               'Compound Alert'!AD118 &gt;= 10, "HIGH",IF(
                  'Compound Alert'!AD118 &gt;= 7, "MED","LOW")),IF(
                     $B$8="Emerging Threat", IF(
                        'Compound Alert'!AK118 &gt;= 10, "HIGH",IF(
                            'Compound Alert'!AK118 &gt;= 7, "MED","LOW")))))</f>
        <v>LOW</v>
      </c>
    </row>
    <row r="244" spans="1:15" x14ac:dyDescent="0.2">
      <c r="A244" s="63">
        <v>203</v>
      </c>
      <c r="B244" s="20" t="str">
        <f>'Compound Alert'!B121</f>
        <v>Lithuania</v>
      </c>
      <c r="C244" s="20" t="str">
        <f>'Compound Alert'!C121</f>
        <v>LTU</v>
      </c>
      <c r="D244" s="20" t="str">
        <f>'Compound Alert'!D121</f>
        <v>ECS           Europe &amp; Central Asia</v>
      </c>
      <c r="E244" s="20" t="str">
        <f>'Compound Alert'!E121</f>
        <v>NA</v>
      </c>
      <c r="F244" s="217">
        <f ca="1">'Compound Alert'!F121</f>
        <v>116</v>
      </c>
      <c r="G244" s="22">
        <f ca="1">IF($B$8="Overall Alert",'Compound Alert'!G121,IF($B$8="Underlying Vulnerability",'Compound Alert'!J121,IF($B$8="Emerging Threat",'Compound Alert'!M121)))</f>
        <v>0</v>
      </c>
      <c r="H244" s="23">
        <f ca="1">IF($B$8="Overall Alert",'Compound Alert'!H121,IF($B$8="Underlying Vulnerability",'Compound Alert'!K121,IF($B$8="Emerging Threat",'Compound Alert'!N121)))</f>
        <v>0</v>
      </c>
      <c r="I244" s="50">
        <f ca="1">ROUNDDOWN(G244,0)</f>
        <v>0</v>
      </c>
      <c r="J244" s="25" t="str">
        <f ca="1">IF(
   $B$8="Overall Alert",IF(
      'Compound Alert'!R121 &gt;= 7, "HIGH",IF(
         'Compound Alert'!R121 &gt;= 5, "MED","LOW")), IF(
            $B$8="Underlying Vulnerability", IF(
               'Compound Alert'!Y121 &gt;= 10, "HIGH",IF(
                  'Compound Alert'!Y121 &gt;= 7, "MED","LOW")),IF(
                     $B$8="Emerging Threat", IF(
                        'Compound Alert'!AF121 &gt;= 10, "HIGH",IF(
                            'Compound Alert'!AF121 &gt;= 7, "MED","LOW")))))</f>
        <v>LOW</v>
      </c>
      <c r="K244" s="25" t="str">
        <f ca="1">IF(
   $B$8="Overall Alert",IF(
      'Compound Alert'!S121 &gt;= 7, "HIGH",IF(
         'Compound Alert'!S121 &gt;= 5, "MED","LOW")), IF(
            $B$8="Underlying Vulnerability", IF(
               'Compound Alert'!Z121 &gt;= 10, "HIGH",IF(
                  'Compound Alert'!Z121 &gt;= 7, "MED","LOW")),IF(
                     $B$8="Emerging Threat", IF(
                        'Compound Alert'!AG121 &gt;= 10, "HIGH",IF(
                            'Compound Alert'!AG121 &gt;= 7, "MED","LOW")))))</f>
        <v>LOW</v>
      </c>
      <c r="L244" s="25" t="str">
        <f ca="1">IF(
   $B$8="Overall Alert",IF(
      'Compound Alert'!T121 &gt;= 7, "HIGH",IF(
         'Compound Alert'!T121 &gt;= 5, "MED","LOW")), IF(
            $B$8="Underlying Vulnerability", IF(
               'Compound Alert'!AA121 &gt;= 10, "HIGH",IF(
                  'Compound Alert'!AA121 &gt;= 7, "MED","LOW")),IF(
                     $B$8="Emerging Threat", IF(
                        'Compound Alert'!AH121 &gt;= 10, "HIGH",IF(
                            'Compound Alert'!AH121 &gt;= 7, "MED","LOW")))))</f>
        <v>LOW</v>
      </c>
      <c r="M244" s="25" t="str">
        <f ca="1">IF(
   $B$8="Overall Alert",IF(
      'Compound Alert'!U121 &gt;= 7, "HIGH",IF(
         'Compound Alert'!U121 &gt;= 5, "MED","LOW")), IF(
            $B$8="Underlying Vulnerability", IF(
               'Compound Alert'!AB121 &gt;= 10, "HIGH",IF(
                  'Compound Alert'!AB121 &gt;= 7, "MED","LOW")),IF(
                     $B$8="Emerging Threat", IF(
                        'Compound Alert'!AI121 &gt;= 10, "HIGH",IF(
                            'Compound Alert'!AI121 &gt;= 7, "MED","LOW")))))</f>
        <v>LOW</v>
      </c>
      <c r="N244" s="25" t="str">
        <f ca="1">IF(
   $B$8="Overall Alert",IF(
      'Compound Alert'!V121 &gt;= 7, "HIGH",IF(
         'Compound Alert'!V121 &gt;= 5, "MED","LOW")), IF(
            $B$8="Underlying Vulnerability", IF(
               'Compound Alert'!AC121 &gt;= 10, "HIGH",IF(
                  'Compound Alert'!AC121 &gt;= 7, "MED","LOW")),IF(
                     $B$8="Emerging Threat", IF(
                        'Compound Alert'!AJ121 &gt;= 10, "HIGH",IF(
                            'Compound Alert'!AJ121 &gt;= 7, "MED","LOW")))))</f>
        <v>LOW</v>
      </c>
      <c r="O244" s="25" t="str">
        <f ca="1">IF(
   $B$8="Overall Alert",IF(
      'Compound Alert'!W121 &gt;= 7, "HIGH",IF(
         'Compound Alert'!W121 &gt;= 5, "MED","LOW")), IF(
            $B$8="Underlying Vulnerability", IF(
               'Compound Alert'!AD121 &gt;= 10, "HIGH",IF(
                  'Compound Alert'!AD121 &gt;= 7, "MED","LOW")),IF(
                     $B$8="Emerging Threat", IF(
                        'Compound Alert'!AK121 &gt;= 10, "HIGH",IF(
                            'Compound Alert'!AK121 &gt;= 7, "MED","LOW")))))</f>
        <v>LOW</v>
      </c>
    </row>
    <row r="245" spans="1:15" x14ac:dyDescent="0.2">
      <c r="A245" s="63">
        <v>204</v>
      </c>
      <c r="B245" s="20" t="str">
        <f>'Compound Alert'!B123</f>
        <v>Latvia</v>
      </c>
      <c r="C245" s="20" t="str">
        <f>'Compound Alert'!C123</f>
        <v>LVA</v>
      </c>
      <c r="D245" s="20" t="str">
        <f>'Compound Alert'!D123</f>
        <v>ECS           Europe &amp; Central Asia</v>
      </c>
      <c r="E245" s="20" t="str">
        <f>'Compound Alert'!E123</f>
        <v>NA</v>
      </c>
      <c r="F245" s="217">
        <f ca="1">'Compound Alert'!F123</f>
        <v>118</v>
      </c>
      <c r="G245" s="22">
        <f ca="1">IF($B$8="Overall Alert",'Compound Alert'!G123,IF($B$8="Underlying Vulnerability",'Compound Alert'!J123,IF($B$8="Emerging Threat",'Compound Alert'!M123)))</f>
        <v>0</v>
      </c>
      <c r="H245" s="23">
        <f ca="1">IF($B$8="Overall Alert",'Compound Alert'!H123,IF($B$8="Underlying Vulnerability",'Compound Alert'!K123,IF($B$8="Emerging Threat",'Compound Alert'!N123)))</f>
        <v>0</v>
      </c>
      <c r="I245" s="50">
        <f ca="1">ROUNDDOWN(G245,0)</f>
        <v>0</v>
      </c>
      <c r="J245" s="25" t="str">
        <f ca="1">IF(
   $B$8="Overall Alert",IF(
      'Compound Alert'!R123 &gt;= 7, "HIGH",IF(
         'Compound Alert'!R123 &gt;= 5, "MED","LOW")), IF(
            $B$8="Underlying Vulnerability", IF(
               'Compound Alert'!Y123 &gt;= 10, "HIGH",IF(
                  'Compound Alert'!Y123 &gt;= 7, "MED","LOW")),IF(
                     $B$8="Emerging Threat", IF(
                        'Compound Alert'!AF123 &gt;= 10, "HIGH",IF(
                            'Compound Alert'!AF123 &gt;= 7, "MED","LOW")))))</f>
        <v>LOW</v>
      </c>
      <c r="K245" s="25" t="str">
        <f ca="1">IF(
   $B$8="Overall Alert",IF(
      'Compound Alert'!S123 &gt;= 7, "HIGH",IF(
         'Compound Alert'!S123 &gt;= 5, "MED","LOW")), IF(
            $B$8="Underlying Vulnerability", IF(
               'Compound Alert'!Z123 &gt;= 10, "HIGH",IF(
                  'Compound Alert'!Z123 &gt;= 7, "MED","LOW")),IF(
                     $B$8="Emerging Threat", IF(
                        'Compound Alert'!AG123 &gt;= 10, "HIGH",IF(
                            'Compound Alert'!AG123 &gt;= 7, "MED","LOW")))))</f>
        <v>LOW</v>
      </c>
      <c r="L245" s="25" t="str">
        <f ca="1">IF(
   $B$8="Overall Alert",IF(
      'Compound Alert'!T123 &gt;= 7, "HIGH",IF(
         'Compound Alert'!T123 &gt;= 5, "MED","LOW")), IF(
            $B$8="Underlying Vulnerability", IF(
               'Compound Alert'!AA123 &gt;= 10, "HIGH",IF(
                  'Compound Alert'!AA123 &gt;= 7, "MED","LOW")),IF(
                     $B$8="Emerging Threat", IF(
                        'Compound Alert'!AH123 &gt;= 10, "HIGH",IF(
                            'Compound Alert'!AH123 &gt;= 7, "MED","LOW")))))</f>
        <v>LOW</v>
      </c>
      <c r="M245" s="25" t="str">
        <f ca="1">IF(
   $B$8="Overall Alert",IF(
      'Compound Alert'!U123 &gt;= 7, "HIGH",IF(
         'Compound Alert'!U123 &gt;= 5, "MED","LOW")), IF(
            $B$8="Underlying Vulnerability", IF(
               'Compound Alert'!AB123 &gt;= 10, "HIGH",IF(
                  'Compound Alert'!AB123 &gt;= 7, "MED","LOW")),IF(
                     $B$8="Emerging Threat", IF(
                        'Compound Alert'!AI123 &gt;= 10, "HIGH",IF(
                            'Compound Alert'!AI123 &gt;= 7, "MED","LOW")))))</f>
        <v>LOW</v>
      </c>
      <c r="N245" s="25" t="str">
        <f ca="1">IF(
   $B$8="Overall Alert",IF(
      'Compound Alert'!V123 &gt;= 7, "HIGH",IF(
         'Compound Alert'!V123 &gt;= 5, "MED","LOW")), IF(
            $B$8="Underlying Vulnerability", IF(
               'Compound Alert'!AC123 &gt;= 10, "HIGH",IF(
                  'Compound Alert'!AC123 &gt;= 7, "MED","LOW")),IF(
                     $B$8="Emerging Threat", IF(
                        'Compound Alert'!AJ123 &gt;= 10, "HIGH",IF(
                            'Compound Alert'!AJ123 &gt;= 7, "MED","LOW")))))</f>
        <v>LOW</v>
      </c>
      <c r="O245" s="25" t="str">
        <f ca="1">IF(
   $B$8="Overall Alert",IF(
      'Compound Alert'!W123 &gt;= 7, "HIGH",IF(
         'Compound Alert'!W123 &gt;= 5, "MED","LOW")), IF(
            $B$8="Underlying Vulnerability", IF(
               'Compound Alert'!AD123 &gt;= 10, "HIGH",IF(
                  'Compound Alert'!AD123 &gt;= 7, "MED","LOW")),IF(
                     $B$8="Emerging Threat", IF(
                        'Compound Alert'!AK123 &gt;= 10, "HIGH",IF(
                            'Compound Alert'!AK123 &gt;= 7, "MED","LOW")))))</f>
        <v>LOW</v>
      </c>
    </row>
    <row r="246" spans="1:15" x14ac:dyDescent="0.2">
      <c r="A246" s="63">
        <v>205</v>
      </c>
      <c r="B246" s="20" t="str">
        <f>'Compound Alert'!B124</f>
        <v>Macao SAR, China</v>
      </c>
      <c r="C246" s="20" t="str">
        <f>'Compound Alert'!C124</f>
        <v>MAC</v>
      </c>
      <c r="D246" s="20" t="str">
        <f>'Compound Alert'!D124</f>
        <v>EAS           East Asia &amp; Pacific</v>
      </c>
      <c r="E246" s="20" t="str">
        <f>'Compound Alert'!E124</f>
        <v>NA</v>
      </c>
      <c r="F246" s="217">
        <f ca="1">'Compound Alert'!F124</f>
        <v>119</v>
      </c>
      <c r="G246" s="22">
        <f ca="1">IF($B$8="Overall Alert",'Compound Alert'!G124,IF($B$8="Underlying Vulnerability",'Compound Alert'!J124,IF($B$8="Emerging Threat",'Compound Alert'!M124)))</f>
        <v>0</v>
      </c>
      <c r="H246" s="23">
        <f ca="1">IF($B$8="Overall Alert",'Compound Alert'!H124,IF($B$8="Underlying Vulnerability",'Compound Alert'!K124,IF($B$8="Emerging Threat",'Compound Alert'!N124)))</f>
        <v>0</v>
      </c>
      <c r="I246" s="50">
        <f ca="1">ROUNDDOWN(G246,0)</f>
        <v>0</v>
      </c>
      <c r="J246" s="25" t="str">
        <f ca="1">IF(
   $B$8="Overall Alert",IF(
      'Compound Alert'!R124 &gt;= 7, "HIGH",IF(
         'Compound Alert'!R124 &gt;= 5, "MED","LOW")), IF(
            $B$8="Underlying Vulnerability", IF(
               'Compound Alert'!Y124 &gt;= 10, "HIGH",IF(
                  'Compound Alert'!Y124 &gt;= 7, "MED","LOW")),IF(
                     $B$8="Emerging Threat", IF(
                        'Compound Alert'!AF124 &gt;= 10, "HIGH",IF(
                            'Compound Alert'!AF124 &gt;= 7, "MED","LOW")))))</f>
        <v>LOW</v>
      </c>
      <c r="K246" s="25" t="str">
        <f ca="1">IF(
   $B$8="Overall Alert",IF(
      'Compound Alert'!S124 &gt;= 7, "HIGH",IF(
         'Compound Alert'!S124 &gt;= 5, "MED","LOW")), IF(
            $B$8="Underlying Vulnerability", IF(
               'Compound Alert'!Z124 &gt;= 10, "HIGH",IF(
                  'Compound Alert'!Z124 &gt;= 7, "MED","LOW")),IF(
                     $B$8="Emerging Threat", IF(
                        'Compound Alert'!AG124 &gt;= 10, "HIGH",IF(
                            'Compound Alert'!AG124 &gt;= 7, "MED","LOW")))))</f>
        <v>LOW</v>
      </c>
      <c r="L246" s="25" t="str">
        <f ca="1">IF(
   $B$8="Overall Alert",IF(
      'Compound Alert'!T124 &gt;= 7, "HIGH",IF(
         'Compound Alert'!T124 &gt;= 5, "MED","LOW")), IF(
            $B$8="Underlying Vulnerability", IF(
               'Compound Alert'!AA124 &gt;= 10, "HIGH",IF(
                  'Compound Alert'!AA124 &gt;= 7, "MED","LOW")),IF(
                     $B$8="Emerging Threat", IF(
                        'Compound Alert'!AH124 &gt;= 10, "HIGH",IF(
                            'Compound Alert'!AH124 &gt;= 7, "MED","LOW")))))</f>
        <v>LOW</v>
      </c>
      <c r="M246" s="25" t="str">
        <f ca="1">IF(
   $B$8="Overall Alert",IF(
      'Compound Alert'!U124 &gt;= 7, "HIGH",IF(
         'Compound Alert'!U124 &gt;= 5, "MED","LOW")), IF(
            $B$8="Underlying Vulnerability", IF(
               'Compound Alert'!AB124 &gt;= 10, "HIGH",IF(
                  'Compound Alert'!AB124 &gt;= 7, "MED","LOW")),IF(
                     $B$8="Emerging Threat", IF(
                        'Compound Alert'!AI124 &gt;= 10, "HIGH",IF(
                            'Compound Alert'!AI124 &gt;= 7, "MED","LOW")))))</f>
        <v>LOW</v>
      </c>
      <c r="N246" s="25" t="str">
        <f ca="1">IF(
   $B$8="Overall Alert",IF(
      'Compound Alert'!V124 &gt;= 7, "HIGH",IF(
         'Compound Alert'!V124 &gt;= 5, "MED","LOW")), IF(
            $B$8="Underlying Vulnerability", IF(
               'Compound Alert'!AC124 &gt;= 10, "HIGH",IF(
                  'Compound Alert'!AC124 &gt;= 7, "MED","LOW")),IF(
                     $B$8="Emerging Threat", IF(
                        'Compound Alert'!AJ124 &gt;= 10, "HIGH",IF(
                            'Compound Alert'!AJ124 &gt;= 7, "MED","LOW")))))</f>
        <v>LOW</v>
      </c>
      <c r="O246" s="25" t="str">
        <f ca="1">IF(
   $B$8="Overall Alert",IF(
      'Compound Alert'!W124 &gt;= 7, "HIGH",IF(
         'Compound Alert'!W124 &gt;= 5, "MED","LOW")), IF(
            $B$8="Underlying Vulnerability", IF(
               'Compound Alert'!AD124 &gt;= 10, "HIGH",IF(
                  'Compound Alert'!AD124 &gt;= 7, "MED","LOW")),IF(
                     $B$8="Emerging Threat", IF(
                        'Compound Alert'!AK124 &gt;= 10, "HIGH",IF(
                            'Compound Alert'!AK124 &gt;= 7, "MED","LOW")))))</f>
        <v>LOW</v>
      </c>
    </row>
    <row r="247" spans="1:15" x14ac:dyDescent="0.2">
      <c r="A247" s="63">
        <v>206</v>
      </c>
      <c r="B247" s="20" t="str">
        <f>'Compound Alert'!B127</f>
        <v>Monaco</v>
      </c>
      <c r="C247" s="20" t="str">
        <f>'Compound Alert'!C127</f>
        <v>MCO</v>
      </c>
      <c r="D247" s="20" t="str">
        <f>'Compound Alert'!D127</f>
        <v>ECS           Europe &amp; Central Asia</v>
      </c>
      <c r="E247" s="20" t="str">
        <f>'Compound Alert'!E127</f>
        <v>NA</v>
      </c>
      <c r="F247" s="217">
        <f ca="1">'Compound Alert'!F127</f>
        <v>122</v>
      </c>
      <c r="G247" s="22">
        <f ca="1">IF($B$8="Overall Alert",'Compound Alert'!G127,IF($B$8="Underlying Vulnerability",'Compound Alert'!J127,IF($B$8="Emerging Threat",'Compound Alert'!M127)))</f>
        <v>0</v>
      </c>
      <c r="H247" s="23">
        <f ca="1">IF($B$8="Overall Alert",'Compound Alert'!H127,IF($B$8="Underlying Vulnerability",'Compound Alert'!K127,IF($B$8="Emerging Threat",'Compound Alert'!N127)))</f>
        <v>0</v>
      </c>
      <c r="I247" s="50">
        <f ca="1">ROUNDDOWN(G247,0)</f>
        <v>0</v>
      </c>
      <c r="J247" s="25" t="str">
        <f ca="1">IF(
   $B$8="Overall Alert",IF(
      'Compound Alert'!R127 &gt;= 7, "HIGH",IF(
         'Compound Alert'!R127 &gt;= 5, "MED","LOW")), IF(
            $B$8="Underlying Vulnerability", IF(
               'Compound Alert'!Y127 &gt;= 10, "HIGH",IF(
                  'Compound Alert'!Y127 &gt;= 7, "MED","LOW")),IF(
                     $B$8="Emerging Threat", IF(
                        'Compound Alert'!AF127 &gt;= 10, "HIGH",IF(
                            'Compound Alert'!AF127 &gt;= 7, "MED","LOW")))))</f>
        <v>LOW</v>
      </c>
      <c r="K247" s="25" t="e">
        <f ca="1">IF(
   $B$8="Overall Alert",IF(
      'Compound Alert'!S127 &gt;= 7, "HIGH",IF(
         'Compound Alert'!S127 &gt;= 5, "MED","LOW")), IF(
            $B$8="Underlying Vulnerability", IF(
               'Compound Alert'!Z127 &gt;= 10, "HIGH",IF(
                  'Compound Alert'!Z127 &gt;= 7, "MED","LOW")),IF(
                     $B$8="Emerging Threat", IF(
                        'Compound Alert'!AG127 &gt;= 10, "HIGH",IF(
                            'Compound Alert'!AG127 &gt;= 7, "MED","LOW")))))</f>
        <v>#N/A</v>
      </c>
      <c r="L247" s="25" t="e">
        <f ca="1">IF(
   $B$8="Overall Alert",IF(
      'Compound Alert'!T127 &gt;= 7, "HIGH",IF(
         'Compound Alert'!T127 &gt;= 5, "MED","LOW")), IF(
            $B$8="Underlying Vulnerability", IF(
               'Compound Alert'!AA127 &gt;= 10, "HIGH",IF(
                  'Compound Alert'!AA127 &gt;= 7, "MED","LOW")),IF(
                     $B$8="Emerging Threat", IF(
                        'Compound Alert'!AH127 &gt;= 10, "HIGH",IF(
                            'Compound Alert'!AH127 &gt;= 7, "MED","LOW")))))</f>
        <v>#N/A</v>
      </c>
      <c r="M247" s="25" t="e">
        <f ca="1">IF(
   $B$8="Overall Alert",IF(
      'Compound Alert'!U127 &gt;= 7, "HIGH",IF(
         'Compound Alert'!U127 &gt;= 5, "MED","LOW")), IF(
            $B$8="Underlying Vulnerability", IF(
               'Compound Alert'!AB127 &gt;= 10, "HIGH",IF(
                  'Compound Alert'!AB127 &gt;= 7, "MED","LOW")),IF(
                     $B$8="Emerging Threat", IF(
                        'Compound Alert'!AI127 &gt;= 10, "HIGH",IF(
                            'Compound Alert'!AI127 &gt;= 7, "MED","LOW")))))</f>
        <v>#N/A</v>
      </c>
      <c r="N247" s="25" t="str">
        <f ca="1">IF(
   $B$8="Overall Alert",IF(
      'Compound Alert'!V127 &gt;= 7, "HIGH",IF(
         'Compound Alert'!V127 &gt;= 5, "MED","LOW")), IF(
            $B$8="Underlying Vulnerability", IF(
               'Compound Alert'!AC127 &gt;= 10, "HIGH",IF(
                  'Compound Alert'!AC127 &gt;= 7, "MED","LOW")),IF(
                     $B$8="Emerging Threat", IF(
                        'Compound Alert'!AJ127 &gt;= 10, "HIGH",IF(
                            'Compound Alert'!AJ127 &gt;= 7, "MED","LOW")))))</f>
        <v>LOW</v>
      </c>
      <c r="O247" s="25" t="str">
        <f ca="1">IF(
   $B$8="Overall Alert",IF(
      'Compound Alert'!W127 &gt;= 7, "HIGH",IF(
         'Compound Alert'!W127 &gt;= 5, "MED","LOW")), IF(
            $B$8="Underlying Vulnerability", IF(
               'Compound Alert'!AD127 &gt;= 10, "HIGH",IF(
                  'Compound Alert'!AD127 &gt;= 7, "MED","LOW")),IF(
                     $B$8="Emerging Threat", IF(
                        'Compound Alert'!AK127 &gt;= 10, "HIGH",IF(
                            'Compound Alert'!AK127 &gt;= 7, "MED","LOW")))))</f>
        <v>LOW</v>
      </c>
    </row>
    <row r="248" spans="1:15" x14ac:dyDescent="0.2">
      <c r="A248" s="63">
        <v>207</v>
      </c>
      <c r="B248" s="20" t="str">
        <f>'Compound Alert'!B132</f>
        <v>Marshall Islands</v>
      </c>
      <c r="C248" s="20" t="str">
        <f>'Compound Alert'!C132</f>
        <v>MHL</v>
      </c>
      <c r="D248" s="20" t="str">
        <f>'Compound Alert'!D132</f>
        <v>EAS           East Asia &amp; Pacific</v>
      </c>
      <c r="E248" s="20" t="str">
        <f>'Compound Alert'!E132</f>
        <v>IDA</v>
      </c>
      <c r="F248" s="217">
        <f ca="1">'Compound Alert'!F132</f>
        <v>127</v>
      </c>
      <c r="G248" s="22">
        <f ca="1">IF($B$8="Overall Alert",'Compound Alert'!G132,IF($B$8="Underlying Vulnerability",'Compound Alert'!J132,IF($B$8="Emerging Threat",'Compound Alert'!M132)))</f>
        <v>0</v>
      </c>
      <c r="H248" s="23">
        <f ca="1">IF($B$8="Overall Alert",'Compound Alert'!H132,IF($B$8="Underlying Vulnerability",'Compound Alert'!K132,IF($B$8="Emerging Threat",'Compound Alert'!N132)))</f>
        <v>0</v>
      </c>
      <c r="I248" s="50">
        <f ca="1">ROUNDDOWN(G248,0)</f>
        <v>0</v>
      </c>
      <c r="J248" s="25" t="str">
        <f ca="1">IF(
   $B$8="Overall Alert",IF(
      'Compound Alert'!R132 &gt;= 7, "HIGH",IF(
         'Compound Alert'!R132 &gt;= 5, "MED","LOW")), IF(
            $B$8="Underlying Vulnerability", IF(
               'Compound Alert'!Y132 &gt;= 10, "HIGH",IF(
                  'Compound Alert'!Y132 &gt;= 7, "MED","LOW")),IF(
                     $B$8="Emerging Threat", IF(
                        'Compound Alert'!AF132 &gt;= 10, "HIGH",IF(
                            'Compound Alert'!AF132 &gt;= 7, "MED","LOW")))))</f>
        <v>LOW</v>
      </c>
      <c r="K248" s="25" t="e">
        <f ca="1">IF(
   $B$8="Overall Alert",IF(
      'Compound Alert'!S132 &gt;= 7, "HIGH",IF(
         'Compound Alert'!S132 &gt;= 5, "MED","LOW")), IF(
            $B$8="Underlying Vulnerability", IF(
               'Compound Alert'!Z132 &gt;= 10, "HIGH",IF(
                  'Compound Alert'!Z132 &gt;= 7, "MED","LOW")),IF(
                     $B$8="Emerging Threat", IF(
                        'Compound Alert'!AG132 &gt;= 10, "HIGH",IF(
                            'Compound Alert'!AG132 &gt;= 7, "MED","LOW")))))</f>
        <v>#N/A</v>
      </c>
      <c r="L248" s="25" t="e">
        <f ca="1">IF(
   $B$8="Overall Alert",IF(
      'Compound Alert'!T132 &gt;= 7, "HIGH",IF(
         'Compound Alert'!T132 &gt;= 5, "MED","LOW")), IF(
            $B$8="Underlying Vulnerability", IF(
               'Compound Alert'!AA132 &gt;= 10, "HIGH",IF(
                  'Compound Alert'!AA132 &gt;= 7, "MED","LOW")),IF(
                     $B$8="Emerging Threat", IF(
                        'Compound Alert'!AH132 &gt;= 10, "HIGH",IF(
                            'Compound Alert'!AH132 &gt;= 7, "MED","LOW")))))</f>
        <v>#N/A</v>
      </c>
      <c r="M248" s="25" t="str">
        <f ca="1">IF(
   $B$8="Overall Alert",IF(
      'Compound Alert'!U132 &gt;= 7, "HIGH",IF(
         'Compound Alert'!U132 &gt;= 5, "MED","LOW")), IF(
            $B$8="Underlying Vulnerability", IF(
               'Compound Alert'!AB132 &gt;= 10, "HIGH",IF(
                  'Compound Alert'!AB132 &gt;= 7, "MED","LOW")),IF(
                     $B$8="Emerging Threat", IF(
                        'Compound Alert'!AI132 &gt;= 10, "HIGH",IF(
                            'Compound Alert'!AI132 &gt;= 7, "MED","LOW")))))</f>
        <v>LOW</v>
      </c>
      <c r="N248" s="25" t="str">
        <f ca="1">IF(
   $B$8="Overall Alert",IF(
      'Compound Alert'!V132 &gt;= 7, "HIGH",IF(
         'Compound Alert'!V132 &gt;= 5, "MED","LOW")), IF(
            $B$8="Underlying Vulnerability", IF(
               'Compound Alert'!AC132 &gt;= 10, "HIGH",IF(
                  'Compound Alert'!AC132 &gt;= 7, "MED","LOW")),IF(
                     $B$8="Emerging Threat", IF(
                        'Compound Alert'!AJ132 &gt;= 10, "HIGH",IF(
                            'Compound Alert'!AJ132 &gt;= 7, "MED","LOW")))))</f>
        <v>LOW</v>
      </c>
      <c r="O248" s="25" t="str">
        <f ca="1">IF(
   $B$8="Overall Alert",IF(
      'Compound Alert'!W132 &gt;= 7, "HIGH",IF(
         'Compound Alert'!W132 &gt;= 5, "MED","LOW")), IF(
            $B$8="Underlying Vulnerability", IF(
               'Compound Alert'!AD132 &gt;= 10, "HIGH",IF(
                  'Compound Alert'!AD132 &gt;= 7, "MED","LOW")),IF(
                     $B$8="Emerging Threat", IF(
                        'Compound Alert'!AK132 &gt;= 10, "HIGH",IF(
                            'Compound Alert'!AK132 &gt;= 7, "MED","LOW")))))</f>
        <v>LOW</v>
      </c>
    </row>
    <row r="249" spans="1:15" x14ac:dyDescent="0.2">
      <c r="A249" s="63">
        <v>208</v>
      </c>
      <c r="B249" s="20" t="str">
        <f>'Compound Alert'!B135</f>
        <v>Malta</v>
      </c>
      <c r="C249" s="20" t="str">
        <f>'Compound Alert'!C135</f>
        <v>MLT</v>
      </c>
      <c r="D249" s="20" t="str">
        <f>'Compound Alert'!D135</f>
        <v>MEA           Middle East &amp; North Africa</v>
      </c>
      <c r="E249" s="20" t="str">
        <f>'Compound Alert'!E135</f>
        <v>NA</v>
      </c>
      <c r="F249" s="217">
        <f ca="1">'Compound Alert'!F135</f>
        <v>130</v>
      </c>
      <c r="G249" s="22">
        <f ca="1">IF($B$8="Overall Alert",'Compound Alert'!G135,IF($B$8="Underlying Vulnerability",'Compound Alert'!J135,IF($B$8="Emerging Threat",'Compound Alert'!M135)))</f>
        <v>0</v>
      </c>
      <c r="H249" s="23">
        <f ca="1">IF($B$8="Overall Alert",'Compound Alert'!H135,IF($B$8="Underlying Vulnerability",'Compound Alert'!K135,IF($B$8="Emerging Threat",'Compound Alert'!N135)))</f>
        <v>0</v>
      </c>
      <c r="I249" s="50">
        <f ca="1">ROUNDDOWN(G249,0)</f>
        <v>0</v>
      </c>
      <c r="J249" s="25" t="str">
        <f ca="1">IF(
   $B$8="Overall Alert",IF(
      'Compound Alert'!R135 &gt;= 7, "HIGH",IF(
         'Compound Alert'!R135 &gt;= 5, "MED","LOW")), IF(
            $B$8="Underlying Vulnerability", IF(
               'Compound Alert'!Y135 &gt;= 10, "HIGH",IF(
                  'Compound Alert'!Y135 &gt;= 7, "MED","LOW")),IF(
                     $B$8="Emerging Threat", IF(
                        'Compound Alert'!AF135 &gt;= 10, "HIGH",IF(
                            'Compound Alert'!AF135 &gt;= 7, "MED","LOW")))))</f>
        <v>LOW</v>
      </c>
      <c r="K249" s="25" t="str">
        <f ca="1">IF(
   $B$8="Overall Alert",IF(
      'Compound Alert'!S135 &gt;= 7, "HIGH",IF(
         'Compound Alert'!S135 &gt;= 5, "MED","LOW")), IF(
            $B$8="Underlying Vulnerability", IF(
               'Compound Alert'!Z135 &gt;= 10, "HIGH",IF(
                  'Compound Alert'!Z135 &gt;= 7, "MED","LOW")),IF(
                     $B$8="Emerging Threat", IF(
                        'Compound Alert'!AG135 &gt;= 10, "HIGH",IF(
                            'Compound Alert'!AG135 &gt;= 7, "MED","LOW")))))</f>
        <v>LOW</v>
      </c>
      <c r="L249" s="25" t="str">
        <f ca="1">IF(
   $B$8="Overall Alert",IF(
      'Compound Alert'!T135 &gt;= 7, "HIGH",IF(
         'Compound Alert'!T135 &gt;= 5, "MED","LOW")), IF(
            $B$8="Underlying Vulnerability", IF(
               'Compound Alert'!AA135 &gt;= 10, "HIGH",IF(
                  'Compound Alert'!AA135 &gt;= 7, "MED","LOW")),IF(
                     $B$8="Emerging Threat", IF(
                        'Compound Alert'!AH135 &gt;= 10, "HIGH",IF(
                            'Compound Alert'!AH135 &gt;= 7, "MED","LOW")))))</f>
        <v>LOW</v>
      </c>
      <c r="M249" s="25" t="str">
        <f ca="1">IF(
   $B$8="Overall Alert",IF(
      'Compound Alert'!U135 &gt;= 7, "HIGH",IF(
         'Compound Alert'!U135 &gt;= 5, "MED","LOW")), IF(
            $B$8="Underlying Vulnerability", IF(
               'Compound Alert'!AB135 &gt;= 10, "HIGH",IF(
                  'Compound Alert'!AB135 &gt;= 7, "MED","LOW")),IF(
                     $B$8="Emerging Threat", IF(
                        'Compound Alert'!AI135 &gt;= 10, "HIGH",IF(
                            'Compound Alert'!AI135 &gt;= 7, "MED","LOW")))))</f>
        <v>LOW</v>
      </c>
      <c r="N249" s="25" t="str">
        <f ca="1">IF(
   $B$8="Overall Alert",IF(
      'Compound Alert'!V135 &gt;= 7, "HIGH",IF(
         'Compound Alert'!V135 &gt;= 5, "MED","LOW")), IF(
            $B$8="Underlying Vulnerability", IF(
               'Compound Alert'!AC135 &gt;= 10, "HIGH",IF(
                  'Compound Alert'!AC135 &gt;= 7, "MED","LOW")),IF(
                     $B$8="Emerging Threat", IF(
                        'Compound Alert'!AJ135 &gt;= 10, "HIGH",IF(
                            'Compound Alert'!AJ135 &gt;= 7, "MED","LOW")))))</f>
        <v>LOW</v>
      </c>
      <c r="O249" s="25" t="str">
        <f ca="1">IF(
   $B$8="Overall Alert",IF(
      'Compound Alert'!W135 &gt;= 7, "HIGH",IF(
         'Compound Alert'!W135 &gt;= 5, "MED","LOW")), IF(
            $B$8="Underlying Vulnerability", IF(
               'Compound Alert'!AD135 &gt;= 10, "HIGH",IF(
                  'Compound Alert'!AD135 &gt;= 7, "MED","LOW")),IF(
                     $B$8="Emerging Threat", IF(
                        'Compound Alert'!AK135 &gt;= 10, "HIGH",IF(
                            'Compound Alert'!AK135 &gt;= 7, "MED","LOW")))))</f>
        <v>LOW</v>
      </c>
    </row>
    <row r="250" spans="1:15" x14ac:dyDescent="0.2">
      <c r="A250" s="63">
        <v>209</v>
      </c>
      <c r="B250" s="20" t="str">
        <f>'Compound Alert'!B137</f>
        <v>Montenegro</v>
      </c>
      <c r="C250" s="20" t="str">
        <f>'Compound Alert'!C137</f>
        <v>MNE</v>
      </c>
      <c r="D250" s="20" t="str">
        <f>'Compound Alert'!D137</f>
        <v>ECS           Europe &amp; Central Asia</v>
      </c>
      <c r="E250" s="20" t="str">
        <f>'Compound Alert'!E137</f>
        <v>IBRD</v>
      </c>
      <c r="F250" s="217">
        <f ca="1">'Compound Alert'!F137</f>
        <v>132</v>
      </c>
      <c r="G250" s="22">
        <f ca="1">IF($B$8="Overall Alert",'Compound Alert'!G137,IF($B$8="Underlying Vulnerability",'Compound Alert'!J137,IF($B$8="Emerging Threat",'Compound Alert'!M137)))</f>
        <v>0</v>
      </c>
      <c r="H250" s="23">
        <f ca="1">IF($B$8="Overall Alert",'Compound Alert'!H137,IF($B$8="Underlying Vulnerability",'Compound Alert'!K137,IF($B$8="Emerging Threat",'Compound Alert'!N137)))</f>
        <v>0</v>
      </c>
      <c r="I250" s="50">
        <f ca="1">ROUNDDOWN(G250,0)</f>
        <v>0</v>
      </c>
      <c r="J250" s="25" t="str">
        <f ca="1">IF(
   $B$8="Overall Alert",IF(
      'Compound Alert'!R137 &gt;= 7, "HIGH",IF(
         'Compound Alert'!R137 &gt;= 5, "MED","LOW")), IF(
            $B$8="Underlying Vulnerability", IF(
               'Compound Alert'!Y137 &gt;= 10, "HIGH",IF(
                  'Compound Alert'!Y137 &gt;= 7, "MED","LOW")),IF(
                     $B$8="Emerging Threat", IF(
                        'Compound Alert'!AF137 &gt;= 10, "HIGH",IF(
                            'Compound Alert'!AF137 &gt;= 7, "MED","LOW")))))</f>
        <v>LOW</v>
      </c>
      <c r="K250" s="25" t="str">
        <f ca="1">IF(
   $B$8="Overall Alert",IF(
      'Compound Alert'!S137 &gt;= 7, "HIGH",IF(
         'Compound Alert'!S137 &gt;= 5, "MED","LOW")), IF(
            $B$8="Underlying Vulnerability", IF(
               'Compound Alert'!Z137 &gt;= 10, "HIGH",IF(
                  'Compound Alert'!Z137 &gt;= 7, "MED","LOW")),IF(
                     $B$8="Emerging Threat", IF(
                        'Compound Alert'!AG137 &gt;= 10, "HIGH",IF(
                            'Compound Alert'!AG137 &gt;= 7, "MED","LOW")))))</f>
        <v>LOW</v>
      </c>
      <c r="L250" s="25" t="str">
        <f ca="1">IF(
   $B$8="Overall Alert",IF(
      'Compound Alert'!T137 &gt;= 7, "HIGH",IF(
         'Compound Alert'!T137 &gt;= 5, "MED","LOW")), IF(
            $B$8="Underlying Vulnerability", IF(
               'Compound Alert'!AA137 &gt;= 10, "HIGH",IF(
                  'Compound Alert'!AA137 &gt;= 7, "MED","LOW")),IF(
                     $B$8="Emerging Threat", IF(
                        'Compound Alert'!AH137 &gt;= 10, "HIGH",IF(
                            'Compound Alert'!AH137 &gt;= 7, "MED","LOW")))))</f>
        <v>LOW</v>
      </c>
      <c r="M250" s="25" t="str">
        <f ca="1">IF(
   $B$8="Overall Alert",IF(
      'Compound Alert'!U137 &gt;= 7, "HIGH",IF(
         'Compound Alert'!U137 &gt;= 5, "MED","LOW")), IF(
            $B$8="Underlying Vulnerability", IF(
               'Compound Alert'!AB137 &gt;= 10, "HIGH",IF(
                  'Compound Alert'!AB137 &gt;= 7, "MED","LOW")),IF(
                     $B$8="Emerging Threat", IF(
                        'Compound Alert'!AI137 &gt;= 10, "HIGH",IF(
                            'Compound Alert'!AI137 &gt;= 7, "MED","LOW")))))</f>
        <v>LOW</v>
      </c>
      <c r="N250" s="25" t="str">
        <f ca="1">IF(
   $B$8="Overall Alert",IF(
      'Compound Alert'!V137 &gt;= 7, "HIGH",IF(
         'Compound Alert'!V137 &gt;= 5, "MED","LOW")), IF(
            $B$8="Underlying Vulnerability", IF(
               'Compound Alert'!AC137 &gt;= 10, "HIGH",IF(
                  'Compound Alert'!AC137 &gt;= 7, "MED","LOW")),IF(
                     $B$8="Emerging Threat", IF(
                        'Compound Alert'!AJ137 &gt;= 10, "HIGH",IF(
                            'Compound Alert'!AJ137 &gt;= 7, "MED","LOW")))))</f>
        <v>LOW</v>
      </c>
      <c r="O250" s="25" t="str">
        <f ca="1">IF(
   $B$8="Overall Alert",IF(
      'Compound Alert'!W137 &gt;= 7, "HIGH",IF(
         'Compound Alert'!W137 &gt;= 5, "MED","LOW")), IF(
            $B$8="Underlying Vulnerability", IF(
               'Compound Alert'!AD137 &gt;= 10, "HIGH",IF(
                  'Compound Alert'!AD137 &gt;= 7, "MED","LOW")),IF(
                     $B$8="Emerging Threat", IF(
                        'Compound Alert'!AK137 &gt;= 10, "HIGH",IF(
                            'Compound Alert'!AK137 &gt;= 7, "MED","LOW")))))</f>
        <v>LOW</v>
      </c>
    </row>
    <row r="251" spans="1:15" x14ac:dyDescent="0.2">
      <c r="A251" s="63">
        <v>210</v>
      </c>
      <c r="B251" s="20" t="str">
        <f>'Compound Alert'!B139</f>
        <v>Northern Mariana Islands</v>
      </c>
      <c r="C251" s="20" t="str">
        <f>'Compound Alert'!C139</f>
        <v>MNP</v>
      </c>
      <c r="D251" s="20" t="str">
        <f>'Compound Alert'!D139</f>
        <v>EAS           East Asia &amp; Pacific</v>
      </c>
      <c r="E251" s="20" t="str">
        <f>'Compound Alert'!E139</f>
        <v>NA</v>
      </c>
      <c r="F251" s="217">
        <f ca="1">'Compound Alert'!F139</f>
        <v>134</v>
      </c>
      <c r="G251" s="22">
        <f ca="1">IF($B$8="Overall Alert",'Compound Alert'!G139,IF($B$8="Underlying Vulnerability",'Compound Alert'!J139,IF($B$8="Emerging Threat",'Compound Alert'!M139)))</f>
        <v>0</v>
      </c>
      <c r="H251" s="23">
        <f ca="1">IF($B$8="Overall Alert",'Compound Alert'!H139,IF($B$8="Underlying Vulnerability",'Compound Alert'!K139,IF($B$8="Emerging Threat",'Compound Alert'!N139)))</f>
        <v>0</v>
      </c>
      <c r="I251" s="50">
        <f ca="1">ROUNDDOWN(G251,0)</f>
        <v>0</v>
      </c>
      <c r="J251" s="25" t="str">
        <f ca="1">IF(
   $B$8="Overall Alert",IF(
      'Compound Alert'!R139 &gt;= 7, "HIGH",IF(
         'Compound Alert'!R139 &gt;= 5, "MED","LOW")), IF(
            $B$8="Underlying Vulnerability", IF(
               'Compound Alert'!Y139 &gt;= 10, "HIGH",IF(
                  'Compound Alert'!Y139 &gt;= 7, "MED","LOW")),IF(
                     $B$8="Emerging Threat", IF(
                        'Compound Alert'!AF139 &gt;= 10, "HIGH",IF(
                            'Compound Alert'!AF139 &gt;= 7, "MED","LOW")))))</f>
        <v>LOW</v>
      </c>
      <c r="K251" s="25" t="e">
        <f ca="1">IF(
   $B$8="Overall Alert",IF(
      'Compound Alert'!S139 &gt;= 7, "HIGH",IF(
         'Compound Alert'!S139 &gt;= 5, "MED","LOW")), IF(
            $B$8="Underlying Vulnerability", IF(
               'Compound Alert'!Z139 &gt;= 10, "HIGH",IF(
                  'Compound Alert'!Z139 &gt;= 7, "MED","LOW")),IF(
                     $B$8="Emerging Threat", IF(
                        'Compound Alert'!AG139 &gt;= 10, "HIGH",IF(
                            'Compound Alert'!AG139 &gt;= 7, "MED","LOW")))))</f>
        <v>#N/A</v>
      </c>
      <c r="L251" s="25" t="e">
        <f ca="1">IF(
   $B$8="Overall Alert",IF(
      'Compound Alert'!T139 &gt;= 7, "HIGH",IF(
         'Compound Alert'!T139 &gt;= 5, "MED","LOW")), IF(
            $B$8="Underlying Vulnerability", IF(
               'Compound Alert'!AA139 &gt;= 10, "HIGH",IF(
                  'Compound Alert'!AA139 &gt;= 7, "MED","LOW")),IF(
                     $B$8="Emerging Threat", IF(
                        'Compound Alert'!AH139 &gt;= 10, "HIGH",IF(
                            'Compound Alert'!AH139 &gt;= 7, "MED","LOW")))))</f>
        <v>#N/A</v>
      </c>
      <c r="M251" s="25" t="e">
        <f ca="1">IF(
   $B$8="Overall Alert",IF(
      'Compound Alert'!U139 &gt;= 7, "HIGH",IF(
         'Compound Alert'!U139 &gt;= 5, "MED","LOW")), IF(
            $B$8="Underlying Vulnerability", IF(
               'Compound Alert'!AB139 &gt;= 10, "HIGH",IF(
                  'Compound Alert'!AB139 &gt;= 7, "MED","LOW")),IF(
                     $B$8="Emerging Threat", IF(
                        'Compound Alert'!AI139 &gt;= 10, "HIGH",IF(
                            'Compound Alert'!AI139 &gt;= 7, "MED","LOW")))))</f>
        <v>#N/A</v>
      </c>
      <c r="N251" s="25" t="str">
        <f ca="1">IF(
   $B$8="Overall Alert",IF(
      'Compound Alert'!V139 &gt;= 7, "HIGH",IF(
         'Compound Alert'!V139 &gt;= 5, "MED","LOW")), IF(
            $B$8="Underlying Vulnerability", IF(
               'Compound Alert'!AC139 &gt;= 10, "HIGH",IF(
                  'Compound Alert'!AC139 &gt;= 7, "MED","LOW")),IF(
                     $B$8="Emerging Threat", IF(
                        'Compound Alert'!AJ139 &gt;= 10, "HIGH",IF(
                            'Compound Alert'!AJ139 &gt;= 7, "MED","LOW")))))</f>
        <v>LOW</v>
      </c>
      <c r="O251" s="25" t="str">
        <f ca="1">IF(
   $B$8="Overall Alert",IF(
      'Compound Alert'!W139 &gt;= 7, "HIGH",IF(
         'Compound Alert'!W139 &gt;= 5, "MED","LOW")), IF(
            $B$8="Underlying Vulnerability", IF(
               'Compound Alert'!AD139 &gt;= 10, "HIGH",IF(
                  'Compound Alert'!AD139 &gt;= 7, "MED","LOW")),IF(
                     $B$8="Emerging Threat", IF(
                        'Compound Alert'!AK139 &gt;= 10, "HIGH",IF(
                            'Compound Alert'!AK139 &gt;= 7, "MED","LOW")))))</f>
        <v>LOW</v>
      </c>
    </row>
    <row r="252" spans="1:15" x14ac:dyDescent="0.2">
      <c r="A252" s="63">
        <v>211</v>
      </c>
      <c r="B252" s="20" t="str">
        <f>'Compound Alert'!B145</f>
        <v>Namibia</v>
      </c>
      <c r="C252" s="20" t="str">
        <f>'Compound Alert'!C145</f>
        <v>NAM</v>
      </c>
      <c r="D252" s="20" t="str">
        <f>'Compound Alert'!D145</f>
        <v>SSF           Sub-Saharan Africa</v>
      </c>
      <c r="E252" s="20" t="str">
        <f>'Compound Alert'!E145</f>
        <v>IBRD</v>
      </c>
      <c r="F252" s="217">
        <f ca="1">'Compound Alert'!F145</f>
        <v>140</v>
      </c>
      <c r="G252" s="22">
        <f ca="1">IF($B$8="Overall Alert",'Compound Alert'!G145,IF($B$8="Underlying Vulnerability",'Compound Alert'!J145,IF($B$8="Emerging Threat",'Compound Alert'!M145)))</f>
        <v>0</v>
      </c>
      <c r="H252" s="23">
        <f ca="1">IF($B$8="Overall Alert",'Compound Alert'!H145,IF($B$8="Underlying Vulnerability",'Compound Alert'!K145,IF($B$8="Emerging Threat",'Compound Alert'!N145)))</f>
        <v>0</v>
      </c>
      <c r="I252" s="50">
        <f ca="1">ROUNDDOWN(G252,0)</f>
        <v>0</v>
      </c>
      <c r="J252" s="25" t="str">
        <f ca="1">IF(
   $B$8="Overall Alert",IF(
      'Compound Alert'!R145 &gt;= 7, "HIGH",IF(
         'Compound Alert'!R145 &gt;= 5, "MED","LOW")), IF(
            $B$8="Underlying Vulnerability", IF(
               'Compound Alert'!Y145 &gt;= 10, "HIGH",IF(
                  'Compound Alert'!Y145 &gt;= 7, "MED","LOW")),IF(
                     $B$8="Emerging Threat", IF(
                        'Compound Alert'!AF145 &gt;= 10, "HIGH",IF(
                            'Compound Alert'!AF145 &gt;= 7, "MED","LOW")))))</f>
        <v>LOW</v>
      </c>
      <c r="K252" s="25" t="str">
        <f ca="1">IF(
   $B$8="Overall Alert",IF(
      'Compound Alert'!S145 &gt;= 7, "HIGH",IF(
         'Compound Alert'!S145 &gt;= 5, "MED","LOW")), IF(
            $B$8="Underlying Vulnerability", IF(
               'Compound Alert'!Z145 &gt;= 10, "HIGH",IF(
                  'Compound Alert'!Z145 &gt;= 7, "MED","LOW")),IF(
                     $B$8="Emerging Threat", IF(
                        'Compound Alert'!AG145 &gt;= 10, "HIGH",IF(
                            'Compound Alert'!AG145 &gt;= 7, "MED","LOW")))))</f>
        <v>LOW</v>
      </c>
      <c r="L252" s="25" t="str">
        <f ca="1">IF(
   $B$8="Overall Alert",IF(
      'Compound Alert'!T145 &gt;= 7, "HIGH",IF(
         'Compound Alert'!T145 &gt;= 5, "MED","LOW")), IF(
            $B$8="Underlying Vulnerability", IF(
               'Compound Alert'!AA145 &gt;= 10, "HIGH",IF(
                  'Compound Alert'!AA145 &gt;= 7, "MED","LOW")),IF(
                     $B$8="Emerging Threat", IF(
                        'Compound Alert'!AH145 &gt;= 10, "HIGH",IF(
                            'Compound Alert'!AH145 &gt;= 7, "MED","LOW")))))</f>
        <v>LOW</v>
      </c>
      <c r="M252" s="25" t="str">
        <f ca="1">IF(
   $B$8="Overall Alert",IF(
      'Compound Alert'!U145 &gt;= 7, "HIGH",IF(
         'Compound Alert'!U145 &gt;= 5, "MED","LOW")), IF(
            $B$8="Underlying Vulnerability", IF(
               'Compound Alert'!AB145 &gt;= 10, "HIGH",IF(
                  'Compound Alert'!AB145 &gt;= 7, "MED","LOW")),IF(
                     $B$8="Emerging Threat", IF(
                        'Compound Alert'!AI145 &gt;= 10, "HIGH",IF(
                            'Compound Alert'!AI145 &gt;= 7, "MED","LOW")))))</f>
        <v>LOW</v>
      </c>
      <c r="N252" s="25" t="str">
        <f ca="1">IF(
   $B$8="Overall Alert",IF(
      'Compound Alert'!V145 &gt;= 7, "HIGH",IF(
         'Compound Alert'!V145 &gt;= 5, "MED","LOW")), IF(
            $B$8="Underlying Vulnerability", IF(
               'Compound Alert'!AC145 &gt;= 10, "HIGH",IF(
                  'Compound Alert'!AC145 &gt;= 7, "MED","LOW")),IF(
                     $B$8="Emerging Threat", IF(
                        'Compound Alert'!AJ145 &gt;= 10, "HIGH",IF(
                            'Compound Alert'!AJ145 &gt;= 7, "MED","LOW")))))</f>
        <v>LOW</v>
      </c>
      <c r="O252" s="25" t="str">
        <f ca="1">IF(
   $B$8="Overall Alert",IF(
      'Compound Alert'!W145 &gt;= 7, "HIGH",IF(
         'Compound Alert'!W145 &gt;= 5, "MED","LOW")), IF(
            $B$8="Underlying Vulnerability", IF(
               'Compound Alert'!AD145 &gt;= 10, "HIGH",IF(
                  'Compound Alert'!AD145 &gt;= 7, "MED","LOW")),IF(
                     $B$8="Emerging Threat", IF(
                        'Compound Alert'!AK145 &gt;= 10, "HIGH",IF(
                            'Compound Alert'!AK145 &gt;= 7, "MED","LOW")))))</f>
        <v>LOW</v>
      </c>
    </row>
    <row r="253" spans="1:15" x14ac:dyDescent="0.2">
      <c r="A253" s="63">
        <v>212</v>
      </c>
      <c r="B253" s="20" t="str">
        <f>'Compound Alert'!B146</f>
        <v>New Caledonia</v>
      </c>
      <c r="C253" s="20" t="str">
        <f>'Compound Alert'!C146</f>
        <v>NCL</v>
      </c>
      <c r="D253" s="20" t="str">
        <f>'Compound Alert'!D146</f>
        <v>EAS           East Asia &amp; Pacific</v>
      </c>
      <c r="E253" s="20" t="str">
        <f>'Compound Alert'!E146</f>
        <v>NA</v>
      </c>
      <c r="F253" s="217">
        <f ca="1">'Compound Alert'!F146</f>
        <v>141</v>
      </c>
      <c r="G253" s="22">
        <f ca="1">IF($B$8="Overall Alert",'Compound Alert'!G146,IF($B$8="Underlying Vulnerability",'Compound Alert'!J146,IF($B$8="Emerging Threat",'Compound Alert'!M146)))</f>
        <v>0</v>
      </c>
      <c r="H253" s="23">
        <f ca="1">IF($B$8="Overall Alert",'Compound Alert'!H146,IF($B$8="Underlying Vulnerability",'Compound Alert'!K146,IF($B$8="Emerging Threat",'Compound Alert'!N146)))</f>
        <v>0</v>
      </c>
      <c r="I253" s="50">
        <f ca="1">ROUNDDOWN(G253,0)</f>
        <v>0</v>
      </c>
      <c r="J253" s="25" t="str">
        <f ca="1">IF(
   $B$8="Overall Alert",IF(
      'Compound Alert'!R146 &gt;= 7, "HIGH",IF(
         'Compound Alert'!R146 &gt;= 5, "MED","LOW")), IF(
            $B$8="Underlying Vulnerability", IF(
               'Compound Alert'!Y146 &gt;= 10, "HIGH",IF(
                  'Compound Alert'!Y146 &gt;= 7, "MED","LOW")),IF(
                     $B$8="Emerging Threat", IF(
                        'Compound Alert'!AF146 &gt;= 10, "HIGH",IF(
                            'Compound Alert'!AF146 &gt;= 7, "MED","LOW")))))</f>
        <v>LOW</v>
      </c>
      <c r="K253" s="25" t="e">
        <f ca="1">IF(
   $B$8="Overall Alert",IF(
      'Compound Alert'!S146 &gt;= 7, "HIGH",IF(
         'Compound Alert'!S146 &gt;= 5, "MED","LOW")), IF(
            $B$8="Underlying Vulnerability", IF(
               'Compound Alert'!Z146 &gt;= 10, "HIGH",IF(
                  'Compound Alert'!Z146 &gt;= 7, "MED","LOW")),IF(
                     $B$8="Emerging Threat", IF(
                        'Compound Alert'!AG146 &gt;= 10, "HIGH",IF(
                            'Compound Alert'!AG146 &gt;= 7, "MED","LOW")))))</f>
        <v>#N/A</v>
      </c>
      <c r="L253" s="25" t="e">
        <f ca="1">IF(
   $B$8="Overall Alert",IF(
      'Compound Alert'!T146 &gt;= 7, "HIGH",IF(
         'Compound Alert'!T146 &gt;= 5, "MED","LOW")), IF(
            $B$8="Underlying Vulnerability", IF(
               'Compound Alert'!AA146 &gt;= 10, "HIGH",IF(
                  'Compound Alert'!AA146 &gt;= 7, "MED","LOW")),IF(
                     $B$8="Emerging Threat", IF(
                        'Compound Alert'!AH146 &gt;= 10, "HIGH",IF(
                            'Compound Alert'!AH146 &gt;= 7, "MED","LOW")))))</f>
        <v>#N/A</v>
      </c>
      <c r="M253" s="25" t="e">
        <f ca="1">IF(
   $B$8="Overall Alert",IF(
      'Compound Alert'!U146 &gt;= 7, "HIGH",IF(
         'Compound Alert'!U146 &gt;= 5, "MED","LOW")), IF(
            $B$8="Underlying Vulnerability", IF(
               'Compound Alert'!AB146 &gt;= 10, "HIGH",IF(
                  'Compound Alert'!AB146 &gt;= 7, "MED","LOW")),IF(
                     $B$8="Emerging Threat", IF(
                        'Compound Alert'!AI146 &gt;= 10, "HIGH",IF(
                            'Compound Alert'!AI146 &gt;= 7, "MED","LOW")))))</f>
        <v>#N/A</v>
      </c>
      <c r="N253" s="25" t="str">
        <f ca="1">IF(
   $B$8="Overall Alert",IF(
      'Compound Alert'!V146 &gt;= 7, "HIGH",IF(
         'Compound Alert'!V146 &gt;= 5, "MED","LOW")), IF(
            $B$8="Underlying Vulnerability", IF(
               'Compound Alert'!AC146 &gt;= 10, "HIGH",IF(
                  'Compound Alert'!AC146 &gt;= 7, "MED","LOW")),IF(
                     $B$8="Emerging Threat", IF(
                        'Compound Alert'!AJ146 &gt;= 10, "HIGH",IF(
                            'Compound Alert'!AJ146 &gt;= 7, "MED","LOW")))))</f>
        <v>LOW</v>
      </c>
      <c r="O253" s="25" t="str">
        <f ca="1">IF(
   $B$8="Overall Alert",IF(
      'Compound Alert'!W146 &gt;= 7, "HIGH",IF(
         'Compound Alert'!W146 &gt;= 5, "MED","LOW")), IF(
            $B$8="Underlying Vulnerability", IF(
               'Compound Alert'!AD146 &gt;= 10, "HIGH",IF(
                  'Compound Alert'!AD146 &gt;= 7, "MED","LOW")),IF(
                     $B$8="Emerging Threat", IF(
                        'Compound Alert'!AK146 &gt;= 10, "HIGH",IF(
                            'Compound Alert'!AK146 &gt;= 7, "MED","LOW")))))</f>
        <v>LOW</v>
      </c>
    </row>
    <row r="254" spans="1:15" x14ac:dyDescent="0.2">
      <c r="A254" s="63">
        <v>213</v>
      </c>
      <c r="B254" s="20" t="str">
        <f>'Compound Alert'!B150</f>
        <v>Netherlands</v>
      </c>
      <c r="C254" s="20" t="str">
        <f>'Compound Alert'!C150</f>
        <v>NLD</v>
      </c>
      <c r="D254" s="20" t="str">
        <f>'Compound Alert'!D150</f>
        <v>ECS           Europe &amp; Central Asia</v>
      </c>
      <c r="E254" s="20" t="str">
        <f>'Compound Alert'!E150</f>
        <v>NA</v>
      </c>
      <c r="F254" s="217">
        <f ca="1">'Compound Alert'!F150</f>
        <v>145</v>
      </c>
      <c r="G254" s="22">
        <f ca="1">IF($B$8="Overall Alert",'Compound Alert'!G150,IF($B$8="Underlying Vulnerability",'Compound Alert'!J150,IF($B$8="Emerging Threat",'Compound Alert'!M150)))</f>
        <v>0</v>
      </c>
      <c r="H254" s="23">
        <f ca="1">IF($B$8="Overall Alert",'Compound Alert'!H150,IF($B$8="Underlying Vulnerability",'Compound Alert'!K150,IF($B$8="Emerging Threat",'Compound Alert'!N150)))</f>
        <v>0</v>
      </c>
      <c r="I254" s="50">
        <f ca="1">ROUNDDOWN(G254,0)</f>
        <v>0</v>
      </c>
      <c r="J254" s="25" t="str">
        <f ca="1">IF(
   $B$8="Overall Alert",IF(
      'Compound Alert'!R150 &gt;= 7, "HIGH",IF(
         'Compound Alert'!R150 &gt;= 5, "MED","LOW")), IF(
            $B$8="Underlying Vulnerability", IF(
               'Compound Alert'!Y150 &gt;= 10, "HIGH",IF(
                  'Compound Alert'!Y150 &gt;= 7, "MED","LOW")),IF(
                     $B$8="Emerging Threat", IF(
                        'Compound Alert'!AF150 &gt;= 10, "HIGH",IF(
                            'Compound Alert'!AF150 &gt;= 7, "MED","LOW")))))</f>
        <v>LOW</v>
      </c>
      <c r="K254" s="25" t="str">
        <f ca="1">IF(
   $B$8="Overall Alert",IF(
      'Compound Alert'!S150 &gt;= 7, "HIGH",IF(
         'Compound Alert'!S150 &gt;= 5, "MED","LOW")), IF(
            $B$8="Underlying Vulnerability", IF(
               'Compound Alert'!Z150 &gt;= 10, "HIGH",IF(
                  'Compound Alert'!Z150 &gt;= 7, "MED","LOW")),IF(
                     $B$8="Emerging Threat", IF(
                        'Compound Alert'!AG150 &gt;= 10, "HIGH",IF(
                            'Compound Alert'!AG150 &gt;= 7, "MED","LOW")))))</f>
        <v>LOW</v>
      </c>
      <c r="L254" s="25" t="str">
        <f ca="1">IF(
   $B$8="Overall Alert",IF(
      'Compound Alert'!T150 &gt;= 7, "HIGH",IF(
         'Compound Alert'!T150 &gt;= 5, "MED","LOW")), IF(
            $B$8="Underlying Vulnerability", IF(
               'Compound Alert'!AA150 &gt;= 10, "HIGH",IF(
                  'Compound Alert'!AA150 &gt;= 7, "MED","LOW")),IF(
                     $B$8="Emerging Threat", IF(
                        'Compound Alert'!AH150 &gt;= 10, "HIGH",IF(
                            'Compound Alert'!AH150 &gt;= 7, "MED","LOW")))))</f>
        <v>LOW</v>
      </c>
      <c r="M254" s="25" t="str">
        <f ca="1">IF(
   $B$8="Overall Alert",IF(
      'Compound Alert'!U150 &gt;= 7, "HIGH",IF(
         'Compound Alert'!U150 &gt;= 5, "MED","LOW")), IF(
            $B$8="Underlying Vulnerability", IF(
               'Compound Alert'!AB150 &gt;= 10, "HIGH",IF(
                  'Compound Alert'!AB150 &gt;= 7, "MED","LOW")),IF(
                     $B$8="Emerging Threat", IF(
                        'Compound Alert'!AI150 &gt;= 10, "HIGH",IF(
                            'Compound Alert'!AI150 &gt;= 7, "MED","LOW")))))</f>
        <v>LOW</v>
      </c>
      <c r="N254" s="25" t="str">
        <f ca="1">IF(
   $B$8="Overall Alert",IF(
      'Compound Alert'!V150 &gt;= 7, "HIGH",IF(
         'Compound Alert'!V150 &gt;= 5, "MED","LOW")), IF(
            $B$8="Underlying Vulnerability", IF(
               'Compound Alert'!AC150 &gt;= 10, "HIGH",IF(
                  'Compound Alert'!AC150 &gt;= 7, "MED","LOW")),IF(
                     $B$8="Emerging Threat", IF(
                        'Compound Alert'!AJ150 &gt;= 10, "HIGH",IF(
                            'Compound Alert'!AJ150 &gt;= 7, "MED","LOW")))))</f>
        <v>LOW</v>
      </c>
      <c r="O254" s="25" t="str">
        <f ca="1">IF(
   $B$8="Overall Alert",IF(
      'Compound Alert'!W150 &gt;= 7, "HIGH",IF(
         'Compound Alert'!W150 &gt;= 5, "MED","LOW")), IF(
            $B$8="Underlying Vulnerability", IF(
               'Compound Alert'!AD150 &gt;= 10, "HIGH",IF(
                  'Compound Alert'!AD150 &gt;= 7, "MED","LOW")),IF(
                     $B$8="Emerging Threat", IF(
                        'Compound Alert'!AK150 &gt;= 10, "HIGH",IF(
                            'Compound Alert'!AK150 &gt;= 7, "MED","LOW")))))</f>
        <v>LOW</v>
      </c>
    </row>
    <row r="255" spans="1:15" x14ac:dyDescent="0.2">
      <c r="A255" s="63">
        <v>214</v>
      </c>
      <c r="B255" s="20" t="str">
        <f>'Compound Alert'!B169</f>
        <v>Qatar</v>
      </c>
      <c r="C255" s="20" t="str">
        <f>'Compound Alert'!C169</f>
        <v>QAT</v>
      </c>
      <c r="D255" s="20" t="str">
        <f>'Compound Alert'!D169</f>
        <v>MEA           Middle East &amp; North Africa</v>
      </c>
      <c r="E255" s="20" t="str">
        <f>'Compound Alert'!E169</f>
        <v>NA</v>
      </c>
      <c r="F255" s="217">
        <f ca="1">'Compound Alert'!F169</f>
        <v>164</v>
      </c>
      <c r="G255" s="22">
        <f ca="1">IF($B$8="Overall Alert",'Compound Alert'!G169,IF($B$8="Underlying Vulnerability",'Compound Alert'!J169,IF($B$8="Emerging Threat",'Compound Alert'!M169)))</f>
        <v>0</v>
      </c>
      <c r="H255" s="23">
        <f ca="1">IF($B$8="Overall Alert",'Compound Alert'!H169,IF($B$8="Underlying Vulnerability",'Compound Alert'!K169,IF($B$8="Emerging Threat",'Compound Alert'!N169)))</f>
        <v>0</v>
      </c>
      <c r="I255" s="50">
        <f ca="1">ROUNDDOWN(G255,0)</f>
        <v>0</v>
      </c>
      <c r="J255" s="25" t="str">
        <f ca="1">IF(
   $B$8="Overall Alert",IF(
      'Compound Alert'!R169 &gt;= 7, "HIGH",IF(
         'Compound Alert'!R169 &gt;= 5, "MED","LOW")), IF(
            $B$8="Underlying Vulnerability", IF(
               'Compound Alert'!Y169 &gt;= 10, "HIGH",IF(
                  'Compound Alert'!Y169 &gt;= 7, "MED","LOW")),IF(
                     $B$8="Emerging Threat", IF(
                        'Compound Alert'!AF169 &gt;= 10, "HIGH",IF(
                            'Compound Alert'!AF169 &gt;= 7, "MED","LOW")))))</f>
        <v>LOW</v>
      </c>
      <c r="K255" s="25" t="str">
        <f ca="1">IF(
   $B$8="Overall Alert",IF(
      'Compound Alert'!S169 &gt;= 7, "HIGH",IF(
         'Compound Alert'!S169 &gt;= 5, "MED","LOW")), IF(
            $B$8="Underlying Vulnerability", IF(
               'Compound Alert'!Z169 &gt;= 10, "HIGH",IF(
                  'Compound Alert'!Z169 &gt;= 7, "MED","LOW")),IF(
                     $B$8="Emerging Threat", IF(
                        'Compound Alert'!AG169 &gt;= 10, "HIGH",IF(
                            'Compound Alert'!AG169 &gt;= 7, "MED","LOW")))))</f>
        <v>LOW</v>
      </c>
      <c r="L255" s="25" t="str">
        <f ca="1">IF(
   $B$8="Overall Alert",IF(
      'Compound Alert'!T169 &gt;= 7, "HIGH",IF(
         'Compound Alert'!T169 &gt;= 5, "MED","LOW")), IF(
            $B$8="Underlying Vulnerability", IF(
               'Compound Alert'!AA169 &gt;= 10, "HIGH",IF(
                  'Compound Alert'!AA169 &gt;= 7, "MED","LOW")),IF(
                     $B$8="Emerging Threat", IF(
                        'Compound Alert'!AH169 &gt;= 10, "HIGH",IF(
                            'Compound Alert'!AH169 &gt;= 7, "MED","LOW")))))</f>
        <v>LOW</v>
      </c>
      <c r="M255" s="25" t="str">
        <f ca="1">IF(
   $B$8="Overall Alert",IF(
      'Compound Alert'!U169 &gt;= 7, "HIGH",IF(
         'Compound Alert'!U169 &gt;= 5, "MED","LOW")), IF(
            $B$8="Underlying Vulnerability", IF(
               'Compound Alert'!AB169 &gt;= 10, "HIGH",IF(
                  'Compound Alert'!AB169 &gt;= 7, "MED","LOW")),IF(
                     $B$8="Emerging Threat", IF(
                        'Compound Alert'!AI169 &gt;= 10, "HIGH",IF(
                            'Compound Alert'!AI169 &gt;= 7, "MED","LOW")))))</f>
        <v>LOW</v>
      </c>
      <c r="N255" s="25" t="str">
        <f ca="1">IF(
   $B$8="Overall Alert",IF(
      'Compound Alert'!V169 &gt;= 7, "HIGH",IF(
         'Compound Alert'!V169 &gt;= 5, "MED","LOW")), IF(
            $B$8="Underlying Vulnerability", IF(
               'Compound Alert'!AC169 &gt;= 10, "HIGH",IF(
                  'Compound Alert'!AC169 &gt;= 7, "MED","LOW")),IF(
                     $B$8="Emerging Threat", IF(
                        'Compound Alert'!AJ169 &gt;= 10, "HIGH",IF(
                            'Compound Alert'!AJ169 &gt;= 7, "MED","LOW")))))</f>
        <v>LOW</v>
      </c>
      <c r="O255" s="25" t="str">
        <f ca="1">IF(
   $B$8="Overall Alert",IF(
      'Compound Alert'!W169 &gt;= 7, "HIGH",IF(
         'Compound Alert'!W169 &gt;= 5, "MED","LOW")), IF(
            $B$8="Underlying Vulnerability", IF(
               'Compound Alert'!AD169 &gt;= 10, "HIGH",IF(
                  'Compound Alert'!AD169 &gt;= 7, "MED","LOW")),IF(
                     $B$8="Emerging Threat", IF(
                        'Compound Alert'!AK169 &gt;= 10, "HIGH",IF(
                            'Compound Alert'!AK169 &gt;= 7, "MED","LOW")))))</f>
        <v>LOW</v>
      </c>
    </row>
    <row r="256" spans="1:15" x14ac:dyDescent="0.2">
      <c r="A256" s="63">
        <v>215</v>
      </c>
      <c r="B256" s="20" t="str">
        <f>'Compound Alert'!B180</f>
        <v>San Marino</v>
      </c>
      <c r="C256" s="20" t="str">
        <f>'Compound Alert'!C180</f>
        <v>SMR</v>
      </c>
      <c r="D256" s="20" t="str">
        <f>'Compound Alert'!D180</f>
        <v>ECS           Europe &amp; Central Asia</v>
      </c>
      <c r="E256" s="20" t="str">
        <f>'Compound Alert'!E180</f>
        <v>NA</v>
      </c>
      <c r="F256" s="217">
        <f ca="1">'Compound Alert'!F180</f>
        <v>175</v>
      </c>
      <c r="G256" s="22">
        <f ca="1">IF($B$8="Overall Alert",'Compound Alert'!G180,IF($B$8="Underlying Vulnerability",'Compound Alert'!J180,IF($B$8="Emerging Threat",'Compound Alert'!M180)))</f>
        <v>0</v>
      </c>
      <c r="H256" s="23">
        <f ca="1">IF($B$8="Overall Alert",'Compound Alert'!H180,IF($B$8="Underlying Vulnerability",'Compound Alert'!K180,IF($B$8="Emerging Threat",'Compound Alert'!N180)))</f>
        <v>0</v>
      </c>
      <c r="I256" s="50">
        <f ca="1">ROUNDDOWN(G256,0)</f>
        <v>0</v>
      </c>
      <c r="J256" s="25" t="str">
        <f ca="1">IF(
   $B$8="Overall Alert",IF(
      'Compound Alert'!R180 &gt;= 7, "HIGH",IF(
         'Compound Alert'!R180 &gt;= 5, "MED","LOW")), IF(
            $B$8="Underlying Vulnerability", IF(
               'Compound Alert'!Y180 &gt;= 10, "HIGH",IF(
                  'Compound Alert'!Y180 &gt;= 7, "MED","LOW")),IF(
                     $B$8="Emerging Threat", IF(
                        'Compound Alert'!AF180 &gt;= 10, "HIGH",IF(
                            'Compound Alert'!AF180 &gt;= 7, "MED","LOW")))))</f>
        <v>LOW</v>
      </c>
      <c r="K256" s="25" t="e">
        <f ca="1">IF(
   $B$8="Overall Alert",IF(
      'Compound Alert'!S180 &gt;= 7, "HIGH",IF(
         'Compound Alert'!S180 &gt;= 5, "MED","LOW")), IF(
            $B$8="Underlying Vulnerability", IF(
               'Compound Alert'!Z180 &gt;= 10, "HIGH",IF(
                  'Compound Alert'!Z180 &gt;= 7, "MED","LOW")),IF(
                     $B$8="Emerging Threat", IF(
                        'Compound Alert'!AG180 &gt;= 10, "HIGH",IF(
                            'Compound Alert'!AG180 &gt;= 7, "MED","LOW")))))</f>
        <v>#N/A</v>
      </c>
      <c r="L256" s="25" t="e">
        <f ca="1">IF(
   $B$8="Overall Alert",IF(
      'Compound Alert'!T180 &gt;= 7, "HIGH",IF(
         'Compound Alert'!T180 &gt;= 5, "MED","LOW")), IF(
            $B$8="Underlying Vulnerability", IF(
               'Compound Alert'!AA180 &gt;= 10, "HIGH",IF(
                  'Compound Alert'!AA180 &gt;= 7, "MED","LOW")),IF(
                     $B$8="Emerging Threat", IF(
                        'Compound Alert'!AH180 &gt;= 10, "HIGH",IF(
                            'Compound Alert'!AH180 &gt;= 7, "MED","LOW")))))</f>
        <v>#N/A</v>
      </c>
      <c r="M256" s="25" t="str">
        <f ca="1">IF(
   $B$8="Overall Alert",IF(
      'Compound Alert'!U180 &gt;= 7, "HIGH",IF(
         'Compound Alert'!U180 &gt;= 5, "MED","LOW")), IF(
            $B$8="Underlying Vulnerability", IF(
               'Compound Alert'!AB180 &gt;= 10, "HIGH",IF(
                  'Compound Alert'!AB180 &gt;= 7, "MED","LOW")),IF(
                     $B$8="Emerging Threat", IF(
                        'Compound Alert'!AI180 &gt;= 10, "HIGH",IF(
                            'Compound Alert'!AI180 &gt;= 7, "MED","LOW")))))</f>
        <v>LOW</v>
      </c>
      <c r="N256" s="25" t="str">
        <f ca="1">IF(
   $B$8="Overall Alert",IF(
      'Compound Alert'!V180 &gt;= 7, "HIGH",IF(
         'Compound Alert'!V180 &gt;= 5, "MED","LOW")), IF(
            $B$8="Underlying Vulnerability", IF(
               'Compound Alert'!AC180 &gt;= 10, "HIGH",IF(
                  'Compound Alert'!AC180 &gt;= 7, "MED","LOW")),IF(
                     $B$8="Emerging Threat", IF(
                        'Compound Alert'!AJ180 &gt;= 10, "HIGH",IF(
                            'Compound Alert'!AJ180 &gt;= 7, "MED","LOW")))))</f>
        <v>LOW</v>
      </c>
      <c r="O256" s="25" t="str">
        <f ca="1">IF(
   $B$8="Overall Alert",IF(
      'Compound Alert'!W180 &gt;= 7, "HIGH",IF(
         'Compound Alert'!W180 &gt;= 5, "MED","LOW")), IF(
            $B$8="Underlying Vulnerability", IF(
               'Compound Alert'!AD180 &gt;= 10, "HIGH",IF(
                  'Compound Alert'!AD180 &gt;= 7, "MED","LOW")),IF(
                     $B$8="Emerging Threat", IF(
                        'Compound Alert'!AK180 &gt;= 10, "HIGH",IF(
                            'Compound Alert'!AK180 &gt;= 7, "MED","LOW")))))</f>
        <v>LOW</v>
      </c>
    </row>
    <row r="257" spans="1:15" x14ac:dyDescent="0.2">
      <c r="A257" s="63">
        <v>216</v>
      </c>
      <c r="B257" s="20" t="str">
        <f>'Compound Alert'!B188</f>
        <v>Sweden</v>
      </c>
      <c r="C257" s="20" t="str">
        <f>'Compound Alert'!C188</f>
        <v>SWE</v>
      </c>
      <c r="D257" s="20" t="str">
        <f>'Compound Alert'!D188</f>
        <v>ECS           Europe &amp; Central Asia</v>
      </c>
      <c r="E257" s="20" t="str">
        <f>'Compound Alert'!E188</f>
        <v>NA</v>
      </c>
      <c r="F257" s="217">
        <f ca="1">'Compound Alert'!F188</f>
        <v>183</v>
      </c>
      <c r="G257" s="22">
        <f ca="1">IF($B$8="Overall Alert",'Compound Alert'!G188,IF($B$8="Underlying Vulnerability",'Compound Alert'!J188,IF($B$8="Emerging Threat",'Compound Alert'!M188)))</f>
        <v>0</v>
      </c>
      <c r="H257" s="23">
        <f ca="1">IF($B$8="Overall Alert",'Compound Alert'!H188,IF($B$8="Underlying Vulnerability",'Compound Alert'!K188,IF($B$8="Emerging Threat",'Compound Alert'!N188)))</f>
        <v>0</v>
      </c>
      <c r="I257" s="50">
        <f ca="1">ROUNDDOWN(G257,0)</f>
        <v>0</v>
      </c>
      <c r="J257" s="25" t="str">
        <f ca="1">IF(
   $B$8="Overall Alert",IF(
      'Compound Alert'!R188 &gt;= 7, "HIGH",IF(
         'Compound Alert'!R188 &gt;= 5, "MED","LOW")), IF(
            $B$8="Underlying Vulnerability", IF(
               'Compound Alert'!Y188 &gt;= 10, "HIGH",IF(
                  'Compound Alert'!Y188 &gt;= 7, "MED","LOW")),IF(
                     $B$8="Emerging Threat", IF(
                        'Compound Alert'!AF188 &gt;= 10, "HIGH",IF(
                            'Compound Alert'!AF188 &gt;= 7, "MED","LOW")))))</f>
        <v>LOW</v>
      </c>
      <c r="K257" s="25" t="str">
        <f ca="1">IF(
   $B$8="Overall Alert",IF(
      'Compound Alert'!S188 &gt;= 7, "HIGH",IF(
         'Compound Alert'!S188 &gt;= 5, "MED","LOW")), IF(
            $B$8="Underlying Vulnerability", IF(
               'Compound Alert'!Z188 &gt;= 10, "HIGH",IF(
                  'Compound Alert'!Z188 &gt;= 7, "MED","LOW")),IF(
                     $B$8="Emerging Threat", IF(
                        'Compound Alert'!AG188 &gt;= 10, "HIGH",IF(
                            'Compound Alert'!AG188 &gt;= 7, "MED","LOW")))))</f>
        <v>LOW</v>
      </c>
      <c r="L257" s="25" t="str">
        <f ca="1">IF(
   $B$8="Overall Alert",IF(
      'Compound Alert'!T188 &gt;= 7, "HIGH",IF(
         'Compound Alert'!T188 &gt;= 5, "MED","LOW")), IF(
            $B$8="Underlying Vulnerability", IF(
               'Compound Alert'!AA188 &gt;= 10, "HIGH",IF(
                  'Compound Alert'!AA188 &gt;= 7, "MED","LOW")),IF(
                     $B$8="Emerging Threat", IF(
                        'Compound Alert'!AH188 &gt;= 10, "HIGH",IF(
                            'Compound Alert'!AH188 &gt;= 7, "MED","LOW")))))</f>
        <v>LOW</v>
      </c>
      <c r="M257" s="25" t="str">
        <f ca="1">IF(
   $B$8="Overall Alert",IF(
      'Compound Alert'!U188 &gt;= 7, "HIGH",IF(
         'Compound Alert'!U188 &gt;= 5, "MED","LOW")), IF(
            $B$8="Underlying Vulnerability", IF(
               'Compound Alert'!AB188 &gt;= 10, "HIGH",IF(
                  'Compound Alert'!AB188 &gt;= 7, "MED","LOW")),IF(
                     $B$8="Emerging Threat", IF(
                        'Compound Alert'!AI188 &gt;= 10, "HIGH",IF(
                            'Compound Alert'!AI188 &gt;= 7, "MED","LOW")))))</f>
        <v>LOW</v>
      </c>
      <c r="N257" s="25" t="str">
        <f ca="1">IF(
   $B$8="Overall Alert",IF(
      'Compound Alert'!V188 &gt;= 7, "HIGH",IF(
         'Compound Alert'!V188 &gt;= 5, "MED","LOW")), IF(
            $B$8="Underlying Vulnerability", IF(
               'Compound Alert'!AC188 &gt;= 10, "HIGH",IF(
                  'Compound Alert'!AC188 &gt;= 7, "MED","LOW")),IF(
                     $B$8="Emerging Threat", IF(
                        'Compound Alert'!AJ188 &gt;= 10, "HIGH",IF(
                            'Compound Alert'!AJ188 &gt;= 7, "MED","LOW")))))</f>
        <v>LOW</v>
      </c>
      <c r="O257" s="25" t="str">
        <f ca="1">IF(
   $B$8="Overall Alert",IF(
      'Compound Alert'!W188 &gt;= 7, "HIGH",IF(
         'Compound Alert'!W188 &gt;= 5, "MED","LOW")), IF(
            $B$8="Underlying Vulnerability", IF(
               'Compound Alert'!AD188 &gt;= 10, "HIGH",IF(
                  'Compound Alert'!AD188 &gt;= 7, "MED","LOW")),IF(
                     $B$8="Emerging Threat", IF(
                        'Compound Alert'!AK188 &gt;= 10, "HIGH",IF(
                            'Compound Alert'!AK188 &gt;= 7, "MED","LOW")))))</f>
        <v>LOW</v>
      </c>
    </row>
    <row r="258" spans="1:15" x14ac:dyDescent="0.2">
      <c r="A258" s="63">
        <v>217</v>
      </c>
      <c r="B258" s="20" t="str">
        <f>'Compound Alert'!B190</f>
        <v>Sint Maarten (Dutch part)</v>
      </c>
      <c r="C258" s="20" t="str">
        <f>'Compound Alert'!C190</f>
        <v>SXM</v>
      </c>
      <c r="D258" s="20" t="str">
        <f>'Compound Alert'!D190</f>
        <v>LCN           Latin America &amp; Caribbean</v>
      </c>
      <c r="E258" s="20" t="str">
        <f>'Compound Alert'!E190</f>
        <v>NA</v>
      </c>
      <c r="F258" s="217">
        <f ca="1">'Compound Alert'!F190</f>
        <v>185</v>
      </c>
      <c r="G258" s="22">
        <f ca="1">IF($B$8="Overall Alert",'Compound Alert'!G190,IF($B$8="Underlying Vulnerability",'Compound Alert'!J190,IF($B$8="Emerging Threat",'Compound Alert'!M190)))</f>
        <v>0</v>
      </c>
      <c r="H258" s="23">
        <f ca="1">IF($B$8="Overall Alert",'Compound Alert'!H190,IF($B$8="Underlying Vulnerability",'Compound Alert'!K190,IF($B$8="Emerging Threat",'Compound Alert'!N190)))</f>
        <v>0</v>
      </c>
      <c r="I258" s="50">
        <f ca="1">ROUNDDOWN(G258,0)</f>
        <v>0</v>
      </c>
      <c r="J258" s="25" t="str">
        <f ca="1">IF(
   $B$8="Overall Alert",IF(
      'Compound Alert'!R190 &gt;= 7, "HIGH",IF(
         'Compound Alert'!R190 &gt;= 5, "MED","LOW")), IF(
            $B$8="Underlying Vulnerability", IF(
               'Compound Alert'!Y190 &gt;= 10, "HIGH",IF(
                  'Compound Alert'!Y190 &gt;= 7, "MED","LOW")),IF(
                     $B$8="Emerging Threat", IF(
                        'Compound Alert'!AF190 &gt;= 10, "HIGH",IF(
                            'Compound Alert'!AF190 &gt;= 7, "MED","LOW")))))</f>
        <v>LOW</v>
      </c>
      <c r="K258" s="25" t="e">
        <f ca="1">IF(
   $B$8="Overall Alert",IF(
      'Compound Alert'!S190 &gt;= 7, "HIGH",IF(
         'Compound Alert'!S190 &gt;= 5, "MED","LOW")), IF(
            $B$8="Underlying Vulnerability", IF(
               'Compound Alert'!Z190 &gt;= 10, "HIGH",IF(
                  'Compound Alert'!Z190 &gt;= 7, "MED","LOW")),IF(
                     $B$8="Emerging Threat", IF(
                        'Compound Alert'!AG190 &gt;= 10, "HIGH",IF(
                            'Compound Alert'!AG190 &gt;= 7, "MED","LOW")))))</f>
        <v>#N/A</v>
      </c>
      <c r="L258" s="25" t="e">
        <f ca="1">IF(
   $B$8="Overall Alert",IF(
      'Compound Alert'!T190 &gt;= 7, "HIGH",IF(
         'Compound Alert'!T190 &gt;= 5, "MED","LOW")), IF(
            $B$8="Underlying Vulnerability", IF(
               'Compound Alert'!AA190 &gt;= 10, "HIGH",IF(
                  'Compound Alert'!AA190 &gt;= 7, "MED","LOW")),IF(
                     $B$8="Emerging Threat", IF(
                        'Compound Alert'!AH190 &gt;= 10, "HIGH",IF(
                            'Compound Alert'!AH190 &gt;= 7, "MED","LOW")))))</f>
        <v>#N/A</v>
      </c>
      <c r="M258" s="25" t="e">
        <f ca="1">IF(
   $B$8="Overall Alert",IF(
      'Compound Alert'!U190 &gt;= 7, "HIGH",IF(
         'Compound Alert'!U190 &gt;= 5, "MED","LOW")), IF(
            $B$8="Underlying Vulnerability", IF(
               'Compound Alert'!AB190 &gt;= 10, "HIGH",IF(
                  'Compound Alert'!AB190 &gt;= 7, "MED","LOW")),IF(
                     $B$8="Emerging Threat", IF(
                        'Compound Alert'!AI190 &gt;= 10, "HIGH",IF(
                            'Compound Alert'!AI190 &gt;= 7, "MED","LOW")))))</f>
        <v>#N/A</v>
      </c>
      <c r="N258" s="25" t="str">
        <f ca="1">IF(
   $B$8="Overall Alert",IF(
      'Compound Alert'!V190 &gt;= 7, "HIGH",IF(
         'Compound Alert'!V190 &gt;= 5, "MED","LOW")), IF(
            $B$8="Underlying Vulnerability", IF(
               'Compound Alert'!AC190 &gt;= 10, "HIGH",IF(
                  'Compound Alert'!AC190 &gt;= 7, "MED","LOW")),IF(
                     $B$8="Emerging Threat", IF(
                        'Compound Alert'!AJ190 &gt;= 10, "HIGH",IF(
                            'Compound Alert'!AJ190 &gt;= 7, "MED","LOW")))))</f>
        <v>LOW</v>
      </c>
      <c r="O258" s="25" t="str">
        <f ca="1">IF(
   $B$8="Overall Alert",IF(
      'Compound Alert'!W190 &gt;= 7, "HIGH",IF(
         'Compound Alert'!W190 &gt;= 5, "MED","LOW")), IF(
            $B$8="Underlying Vulnerability", IF(
               'Compound Alert'!AD190 &gt;= 10, "HIGH",IF(
                  'Compound Alert'!AD190 &gt;= 7, "MED","LOW")),IF(
                     $B$8="Emerging Threat", IF(
                        'Compound Alert'!AK190 &gt;= 10, "HIGH",IF(
                            'Compound Alert'!AK190 &gt;= 7, "MED","LOW")))))</f>
        <v>LOW</v>
      </c>
    </row>
    <row r="259" spans="1:15" x14ac:dyDescent="0.2">
      <c r="A259" s="63">
        <v>218</v>
      </c>
      <c r="B259" s="20" t="str">
        <f>'Compound Alert'!B193</f>
        <v>Turks and Caicos Islands</v>
      </c>
      <c r="C259" s="20" t="str">
        <f>'Compound Alert'!C193</f>
        <v>TCA</v>
      </c>
      <c r="D259" s="20" t="str">
        <f>'Compound Alert'!D193</f>
        <v>LCN           Latin America &amp; Caribbean</v>
      </c>
      <c r="E259" s="20" t="str">
        <f>'Compound Alert'!E193</f>
        <v>NA</v>
      </c>
      <c r="F259" s="217">
        <f ca="1">'Compound Alert'!F193</f>
        <v>188</v>
      </c>
      <c r="G259" s="22">
        <f ca="1">IF($B$8="Overall Alert",'Compound Alert'!G193,IF($B$8="Underlying Vulnerability",'Compound Alert'!J193,IF($B$8="Emerging Threat",'Compound Alert'!M193)))</f>
        <v>0</v>
      </c>
      <c r="H259" s="23">
        <f ca="1">IF($B$8="Overall Alert",'Compound Alert'!H193,IF($B$8="Underlying Vulnerability",'Compound Alert'!K193,IF($B$8="Emerging Threat",'Compound Alert'!N193)))</f>
        <v>0</v>
      </c>
      <c r="I259" s="50">
        <f ca="1">ROUNDDOWN(G259,0)</f>
        <v>0</v>
      </c>
      <c r="J259" s="25" t="str">
        <f ca="1">IF(
   $B$8="Overall Alert",IF(
      'Compound Alert'!R193 &gt;= 7, "HIGH",IF(
         'Compound Alert'!R193 &gt;= 5, "MED","LOW")), IF(
            $B$8="Underlying Vulnerability", IF(
               'Compound Alert'!Y193 &gt;= 10, "HIGH",IF(
                  'Compound Alert'!Y193 &gt;= 7, "MED","LOW")),IF(
                     $B$8="Emerging Threat", IF(
                        'Compound Alert'!AF193 &gt;= 10, "HIGH",IF(
                            'Compound Alert'!AF193 &gt;= 7, "MED","LOW")))))</f>
        <v>LOW</v>
      </c>
      <c r="K259" s="25" t="e">
        <f ca="1">IF(
   $B$8="Overall Alert",IF(
      'Compound Alert'!S193 &gt;= 7, "HIGH",IF(
         'Compound Alert'!S193 &gt;= 5, "MED","LOW")), IF(
            $B$8="Underlying Vulnerability", IF(
               'Compound Alert'!Z193 &gt;= 10, "HIGH",IF(
                  'Compound Alert'!Z193 &gt;= 7, "MED","LOW")),IF(
                     $B$8="Emerging Threat", IF(
                        'Compound Alert'!AG193 &gt;= 10, "HIGH",IF(
                            'Compound Alert'!AG193 &gt;= 7, "MED","LOW")))))</f>
        <v>#N/A</v>
      </c>
      <c r="L259" s="25" t="e">
        <f ca="1">IF(
   $B$8="Overall Alert",IF(
      'Compound Alert'!T193 &gt;= 7, "HIGH",IF(
         'Compound Alert'!T193 &gt;= 5, "MED","LOW")), IF(
            $B$8="Underlying Vulnerability", IF(
               'Compound Alert'!AA193 &gt;= 10, "HIGH",IF(
                  'Compound Alert'!AA193 &gt;= 7, "MED","LOW")),IF(
                     $B$8="Emerging Threat", IF(
                        'Compound Alert'!AH193 &gt;= 10, "HIGH",IF(
                            'Compound Alert'!AH193 &gt;= 7, "MED","LOW")))))</f>
        <v>#N/A</v>
      </c>
      <c r="M259" s="25" t="e">
        <f ca="1">IF(
   $B$8="Overall Alert",IF(
      'Compound Alert'!U193 &gt;= 7, "HIGH",IF(
         'Compound Alert'!U193 &gt;= 5, "MED","LOW")), IF(
            $B$8="Underlying Vulnerability", IF(
               'Compound Alert'!AB193 &gt;= 10, "HIGH",IF(
                  'Compound Alert'!AB193 &gt;= 7, "MED","LOW")),IF(
                     $B$8="Emerging Threat", IF(
                        'Compound Alert'!AI193 &gt;= 10, "HIGH",IF(
                            'Compound Alert'!AI193 &gt;= 7, "MED","LOW")))))</f>
        <v>#N/A</v>
      </c>
      <c r="N259" s="25" t="str">
        <f ca="1">IF(
   $B$8="Overall Alert",IF(
      'Compound Alert'!V193 &gt;= 7, "HIGH",IF(
         'Compound Alert'!V193 &gt;= 5, "MED","LOW")), IF(
            $B$8="Underlying Vulnerability", IF(
               'Compound Alert'!AC193 &gt;= 10, "HIGH",IF(
                  'Compound Alert'!AC193 &gt;= 7, "MED","LOW")),IF(
                     $B$8="Emerging Threat", IF(
                        'Compound Alert'!AJ193 &gt;= 10, "HIGH",IF(
                            'Compound Alert'!AJ193 &gt;= 7, "MED","LOW")))))</f>
        <v>LOW</v>
      </c>
      <c r="O259" s="25" t="str">
        <f ca="1">IF(
   $B$8="Overall Alert",IF(
      'Compound Alert'!W193 &gt;= 7, "HIGH",IF(
         'Compound Alert'!W193 &gt;= 5, "MED","LOW")), IF(
            $B$8="Underlying Vulnerability", IF(
               'Compound Alert'!AD193 &gt;= 10, "HIGH",IF(
                  'Compound Alert'!AD193 &gt;= 7, "MED","LOW")),IF(
                     $B$8="Emerging Threat", IF(
                        'Compound Alert'!AK193 &gt;= 10, "HIGH",IF(
                            'Compound Alert'!AK193 &gt;= 7, "MED","LOW")))))</f>
        <v>LOW</v>
      </c>
    </row>
    <row r="269" spans="1:15" x14ac:dyDescent="0.2">
      <c r="B269" s="28" t="s">
        <v>463</v>
      </c>
      <c r="G269" s="29" t="s">
        <v>464</v>
      </c>
    </row>
    <row r="270" spans="1:15" x14ac:dyDescent="0.2">
      <c r="B270" s="28">
        <v>0</v>
      </c>
      <c r="G270" s="29">
        <f t="shared" ref="G270:G276" ca="1" si="0">COUNTIFS($G$42:$G$259,"&gt;="&amp;B270,$G$42:$G$259,"&lt;"&amp;B271)</f>
        <v>131</v>
      </c>
    </row>
    <row r="271" spans="1:15" x14ac:dyDescent="0.2">
      <c r="B271" s="28">
        <v>1</v>
      </c>
      <c r="G271" s="29">
        <f t="shared" ca="1" si="0"/>
        <v>44</v>
      </c>
    </row>
    <row r="272" spans="1:15" x14ac:dyDescent="0.2">
      <c r="B272" s="28">
        <v>2</v>
      </c>
      <c r="G272" s="29">
        <f t="shared" ca="1" si="0"/>
        <v>23</v>
      </c>
    </row>
    <row r="273" spans="2:7" x14ac:dyDescent="0.2">
      <c r="B273" s="28">
        <v>3</v>
      </c>
      <c r="G273" s="29">
        <f t="shared" ca="1" si="0"/>
        <v>9</v>
      </c>
    </row>
    <row r="274" spans="2:7" x14ac:dyDescent="0.2">
      <c r="B274" s="28">
        <v>4</v>
      </c>
      <c r="G274" s="29">
        <f t="shared" ca="1" si="0"/>
        <v>6</v>
      </c>
    </row>
    <row r="275" spans="2:7" x14ac:dyDescent="0.2">
      <c r="B275" s="28">
        <v>5</v>
      </c>
      <c r="G275" s="29">
        <f t="shared" ca="1" si="0"/>
        <v>4</v>
      </c>
    </row>
    <row r="276" spans="2:7" x14ac:dyDescent="0.2">
      <c r="B276" s="28">
        <v>6</v>
      </c>
      <c r="G276" s="29">
        <f t="shared" ca="1" si="0"/>
        <v>1</v>
      </c>
    </row>
    <row r="277" spans="2:7" x14ac:dyDescent="0.2">
      <c r="B277" s="28">
        <v>7</v>
      </c>
    </row>
  </sheetData>
  <autoFilter ref="B41:O231" xr:uid="{AF15D802-11A7-724C-8F3F-C2A98827DA09}">
    <sortState xmlns:xlrd2="http://schemas.microsoft.com/office/spreadsheetml/2017/richdata2" ref="B42:O259">
      <sortCondition descending="1" ref="G41:G259"/>
    </sortState>
  </autoFilter>
  <dataConsolidate/>
  <mergeCells count="12">
    <mergeCell ref="B8:F8"/>
    <mergeCell ref="J8:N8"/>
    <mergeCell ref="J12:N12"/>
    <mergeCell ref="G40:H40"/>
    <mergeCell ref="B6:G6"/>
    <mergeCell ref="J6:O6"/>
    <mergeCell ref="J11:O11"/>
    <mergeCell ref="J10:O10"/>
    <mergeCell ref="J7:O7"/>
    <mergeCell ref="B11:G11"/>
    <mergeCell ref="B12:F12"/>
    <mergeCell ref="B7:G7"/>
  </mergeCells>
  <conditionalFormatting sqref="G42:G259">
    <cfRule type="dataBar" priority="12">
      <dataBar showValue="0">
        <cfvo type="num" val="0"/>
        <cfvo type="num" val="6"/>
        <color rgb="FFDD2C03"/>
      </dataBar>
      <extLst>
        <ext xmlns:x14="http://schemas.microsoft.com/office/spreadsheetml/2009/9/main" uri="{B025F937-C7B1-47D3-B67F-A62EFF666E3E}">
          <x14:id>{DE06D39C-A4BD-7F46-B69A-1668FC8053C9}</x14:id>
        </ext>
      </extLst>
    </cfRule>
  </conditionalFormatting>
  <conditionalFormatting sqref="H260:H265">
    <cfRule type="dataBar" priority="13">
      <dataBar>
        <cfvo type="min"/>
        <cfvo type="max"/>
        <color rgb="FFFF555A"/>
      </dataBar>
      <extLst>
        <ext xmlns:x14="http://schemas.microsoft.com/office/spreadsheetml/2009/9/main" uri="{B025F937-C7B1-47D3-B67F-A62EFF666E3E}">
          <x14:id>{B03B96EF-4ADD-2B4F-A046-D19C411E6D11}</x14:id>
        </ext>
      </extLst>
    </cfRule>
  </conditionalFormatting>
  <conditionalFormatting sqref="J42:O259">
    <cfRule type="expression" dxfId="323" priority="3">
      <formula>J42=""</formula>
    </cfRule>
    <cfRule type="containsText" dxfId="322" priority="4" operator="containsText" text="LOW">
      <formula>NOT(ISERROR(SEARCH("LOW",J42)))</formula>
    </cfRule>
    <cfRule type="containsText" dxfId="321" priority="5" operator="containsText" text="MED">
      <formula>NOT(ISERROR(SEARCH("MED",J42)))</formula>
    </cfRule>
    <cfRule type="containsText" dxfId="320" priority="6" operator="containsText" text="HIGH">
      <formula>NOT(ISERROR(SEARCH("HIGH",J42)))</formula>
    </cfRule>
  </conditionalFormatting>
  <conditionalFormatting sqref="J41:P41 P42:P231">
    <cfRule type="expression" dxfId="319" priority="14">
      <formula>J41=""</formula>
    </cfRule>
    <cfRule type="containsText" dxfId="318" priority="15" operator="containsText" text="LOW">
      <formula>NOT(ISERROR(SEARCH("LOW",J41)))</formula>
    </cfRule>
    <cfRule type="containsText" dxfId="317" priority="16" operator="containsText" text="MED">
      <formula>NOT(ISERROR(SEARCH("MED",J41)))</formula>
    </cfRule>
    <cfRule type="containsText" dxfId="316" priority="17" operator="containsText" text="HIGH">
      <formula>NOT(ISERROR(SEARCH("HIGH",J41)))</formula>
    </cfRule>
  </conditionalFormatting>
  <conditionalFormatting sqref="Q41:R231">
    <cfRule type="expression" dxfId="315" priority="20">
      <formula>Q41=""</formula>
    </cfRule>
    <cfRule type="cellIs" dxfId="314" priority="21" operator="between">
      <formula>0</formula>
      <formula>0.332</formula>
    </cfRule>
    <cfRule type="cellIs" dxfId="313" priority="22" operator="between">
      <formula>0.333333333333333</formula>
      <formula>0.665</formula>
    </cfRule>
    <cfRule type="cellIs" dxfId="312" priority="23" operator="between">
      <formula>0.666666666666667</formula>
      <formula>1</formula>
    </cfRule>
  </conditionalFormatting>
  <pageMargins left="0.7" right="0.7" top="0.75" bottom="0.75" header="0.3" footer="0.3"/>
  <pageSetup paperSize="9" orientation="portrait" horizontalDpi="300" verticalDpi="300"/>
  <drawing r:id="rId1"/>
  <extLst>
    <ext xmlns:x14="http://schemas.microsoft.com/office/spreadsheetml/2009/9/main" uri="{78C0D931-6437-407d-A8EE-F0AAD7539E65}">
      <x14:conditionalFormattings>
        <x14:conditionalFormatting xmlns:xm="http://schemas.microsoft.com/office/excel/2006/main">
          <x14:cfRule type="dataBar" id="{DE06D39C-A4BD-7F46-B69A-1668FC8053C9}">
            <x14:dataBar minLength="0" maxLength="100" gradient="0" direction="rightToLeft">
              <x14:cfvo type="num">
                <xm:f>0</xm:f>
              </x14:cfvo>
              <x14:cfvo type="num">
                <xm:f>6</xm:f>
              </x14:cfvo>
              <x14:negativeFillColor rgb="FFFF0000"/>
              <x14:axisColor rgb="FF000000"/>
            </x14:dataBar>
          </x14:cfRule>
          <xm:sqref>G42:G259</xm:sqref>
        </x14:conditionalFormatting>
        <x14:conditionalFormatting xmlns:xm="http://schemas.microsoft.com/office/excel/2006/main">
          <x14:cfRule type="dataBar" id="{B03B96EF-4ADD-2B4F-A046-D19C411E6D11}">
            <x14:dataBar minLength="0" maxLength="100" gradient="0">
              <x14:cfvo type="autoMin"/>
              <x14:cfvo type="autoMax"/>
              <x14:negativeFillColor rgb="FFFF0000"/>
              <x14:axisColor rgb="FF000000"/>
            </x14:dataBar>
          </x14:cfRule>
          <xm:sqref>H260:H265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53A5C4E9-ACDC-E24E-AF80-010E4F8535D5}">
          <x14:formula1>
            <xm:f>Parameters!$B$46:$B$48</xm:f>
          </x14:formula1>
          <xm:sqref>B8:F8</xm:sqref>
        </x14:dataValidation>
        <x14:dataValidation type="list" allowBlank="1" showInputMessage="1" showErrorMessage="1" xr:uid="{A520AB1A-A3C4-444F-8819-461CBB88AD9E}">
          <x14:formula1>
            <xm:f>Parameters!$B$50:$B$51</xm:f>
          </x14:formula1>
          <xm:sqref>J12:N12</xm:sqref>
        </x14:dataValidation>
        <x14:dataValidation type="list" allowBlank="1" showInputMessage="1" showErrorMessage="1" xr:uid="{FD040325-4493-2A42-9C6D-0AF12753634F}">
          <x14:formula1>
            <xm:f>Parameters!$B$15:$B$17</xm:f>
          </x14:formula1>
          <xm:sqref>B12:F12</xm:sqref>
        </x14:dataValidation>
        <x14:dataValidation type="list" allowBlank="1" showInputMessage="1" showErrorMessage="1" xr:uid="{272A9665-91BA-DE4F-B629-677DA86D1BB0}">
          <x14:formula1>
            <xm:f>Parameters!$B$21:$B$27</xm:f>
          </x14:formula1>
          <xm:sqref>J8:N8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7F86A-B339-3D45-85AF-0370AAB40DA6}">
  <dimension ref="B1:R57"/>
  <sheetViews>
    <sheetView workbookViewId="0">
      <selection activeCell="E44" sqref="E44"/>
    </sheetView>
  </sheetViews>
  <sheetFormatPr baseColWidth="10" defaultRowHeight="16" x14ac:dyDescent="0.2"/>
  <cols>
    <col min="1" max="1" width="3" style="73" customWidth="1"/>
    <col min="2" max="2" width="9.5703125" style="73" bestFit="1" customWidth="1"/>
    <col min="3" max="3" width="23.42578125" style="73" bestFit="1" customWidth="1"/>
    <col min="4" max="4" width="10.140625" style="227" customWidth="1"/>
    <col min="5" max="5" width="38.140625" style="73" bestFit="1" customWidth="1"/>
    <col min="6" max="6" width="22.42578125" style="75" bestFit="1" customWidth="1"/>
    <col min="7" max="7" width="8.140625" style="75" bestFit="1" customWidth="1"/>
    <col min="8" max="8" width="12" style="236" bestFit="1" customWidth="1"/>
    <col min="9" max="9" width="9.5703125" style="233" hidden="1" customWidth="1"/>
    <col min="10" max="10" width="9" style="234" hidden="1" customWidth="1"/>
    <col min="11" max="11" width="30.28515625" style="78" hidden="1" customWidth="1"/>
    <col min="12" max="12" width="37.42578125" style="78" hidden="1" customWidth="1"/>
    <col min="13" max="13" width="8.5703125" style="76" hidden="1" customWidth="1"/>
    <col min="14" max="14" width="21.85546875" style="78" hidden="1" customWidth="1"/>
    <col min="15" max="15" width="18.85546875" style="78" hidden="1" customWidth="1"/>
    <col min="16" max="16" width="80.5703125" style="78" bestFit="1" customWidth="1"/>
    <col min="17" max="17" width="9.140625" style="78" customWidth="1"/>
    <col min="18" max="18" width="5.7109375" style="78" customWidth="1"/>
    <col min="19" max="16384" width="10.7109375" style="73"/>
  </cols>
  <sheetData>
    <row r="1" spans="2:18" x14ac:dyDescent="0.2">
      <c r="I1" s="75"/>
      <c r="J1" s="78"/>
    </row>
    <row r="2" spans="2:18" x14ac:dyDescent="0.2">
      <c r="B2" s="95" t="s">
        <v>414</v>
      </c>
      <c r="I2" s="276" t="s">
        <v>416</v>
      </c>
      <c r="J2" s="275" t="s">
        <v>421</v>
      </c>
      <c r="K2" s="275"/>
      <c r="L2" s="275"/>
      <c r="M2" s="275"/>
    </row>
    <row r="3" spans="2:18" ht="16" customHeight="1" x14ac:dyDescent="0.2">
      <c r="B3" s="96" t="s">
        <v>415</v>
      </c>
      <c r="I3" s="276"/>
      <c r="J3" s="275"/>
      <c r="K3" s="275"/>
      <c r="L3" s="275"/>
      <c r="M3" s="275"/>
    </row>
    <row r="4" spans="2:18" x14ac:dyDescent="0.2">
      <c r="B4" s="31"/>
      <c r="I4" s="276"/>
      <c r="J4" s="275"/>
      <c r="K4" s="275"/>
      <c r="L4" s="275"/>
      <c r="M4" s="275"/>
    </row>
    <row r="5" spans="2:18" x14ac:dyDescent="0.2">
      <c r="I5" s="75"/>
      <c r="J5" s="78"/>
    </row>
    <row r="6" spans="2:18" ht="18" customHeight="1" thickBot="1" x14ac:dyDescent="0.25">
      <c r="I6" s="274" t="s">
        <v>411</v>
      </c>
      <c r="J6" s="274"/>
      <c r="K6" s="223"/>
      <c r="L6" s="223"/>
    </row>
    <row r="7" spans="2:18" ht="18" thickBot="1" x14ac:dyDescent="0.25">
      <c r="B7" s="225" t="s">
        <v>542</v>
      </c>
      <c r="C7" s="74" t="s">
        <v>543</v>
      </c>
      <c r="D7" s="235" t="s">
        <v>544</v>
      </c>
      <c r="E7" s="74" t="s">
        <v>545</v>
      </c>
      <c r="F7" s="74" t="s">
        <v>546</v>
      </c>
      <c r="G7" s="74" t="s">
        <v>547</v>
      </c>
      <c r="H7" s="237" t="s">
        <v>548</v>
      </c>
      <c r="I7" s="245" t="s">
        <v>549</v>
      </c>
      <c r="J7" s="245" t="s">
        <v>550</v>
      </c>
      <c r="K7" s="224" t="s">
        <v>551</v>
      </c>
      <c r="L7" s="224" t="s">
        <v>552</v>
      </c>
      <c r="M7" s="77" t="s">
        <v>640</v>
      </c>
      <c r="N7" s="77" t="s">
        <v>641</v>
      </c>
      <c r="O7" s="231" t="s">
        <v>642</v>
      </c>
      <c r="P7" s="237" t="s">
        <v>643</v>
      </c>
      <c r="Q7" s="237" t="s">
        <v>553</v>
      </c>
      <c r="R7" s="237" t="s">
        <v>554</v>
      </c>
    </row>
    <row r="8" spans="2:18" ht="17" x14ac:dyDescent="0.2">
      <c r="B8" s="226" t="s">
        <v>549</v>
      </c>
      <c r="C8" s="227" t="s">
        <v>379</v>
      </c>
      <c r="D8" s="227">
        <v>1</v>
      </c>
      <c r="E8" s="227" t="s">
        <v>555</v>
      </c>
      <c r="F8" s="228" t="s">
        <v>556</v>
      </c>
      <c r="G8" s="228" t="s">
        <v>648</v>
      </c>
      <c r="H8" s="238">
        <v>45117</v>
      </c>
      <c r="I8" s="230">
        <v>1</v>
      </c>
      <c r="J8" s="230"/>
      <c r="K8" s="222" t="s">
        <v>506</v>
      </c>
      <c r="L8" s="222" t="s">
        <v>557</v>
      </c>
      <c r="M8" s="222" t="b">
        <v>0</v>
      </c>
      <c r="N8" s="232" t="s">
        <v>644</v>
      </c>
      <c r="O8" s="232" t="s">
        <v>818</v>
      </c>
      <c r="P8" s="232" t="s">
        <v>645</v>
      </c>
      <c r="Q8" s="232" t="b">
        <v>0</v>
      </c>
      <c r="R8" s="232" t="b">
        <v>1</v>
      </c>
    </row>
    <row r="9" spans="2:18" ht="17" x14ac:dyDescent="0.2">
      <c r="B9" s="226" t="s">
        <v>549</v>
      </c>
      <c r="C9" s="227" t="s">
        <v>379</v>
      </c>
      <c r="D9" s="227">
        <v>34</v>
      </c>
      <c r="E9" s="227" t="s">
        <v>646</v>
      </c>
      <c r="F9" s="228" t="s">
        <v>647</v>
      </c>
      <c r="G9" s="228" t="s">
        <v>648</v>
      </c>
      <c r="H9" s="238">
        <v>45092</v>
      </c>
      <c r="I9" s="230">
        <v>1</v>
      </c>
      <c r="J9" s="230"/>
      <c r="K9" s="222" t="s">
        <v>625</v>
      </c>
      <c r="L9" s="222" t="s">
        <v>649</v>
      </c>
      <c r="M9" s="222" t="b">
        <v>0</v>
      </c>
      <c r="N9" s="232" t="s">
        <v>650</v>
      </c>
      <c r="O9" s="232" t="s">
        <v>819</v>
      </c>
      <c r="P9" s="232" t="s">
        <v>651</v>
      </c>
      <c r="Q9" s="232" t="b">
        <v>0</v>
      </c>
      <c r="R9" s="232" t="b">
        <v>1</v>
      </c>
    </row>
    <row r="10" spans="2:18" ht="17" x14ac:dyDescent="0.2">
      <c r="B10" s="226" t="s">
        <v>549</v>
      </c>
      <c r="C10" s="227" t="s">
        <v>372</v>
      </c>
      <c r="D10" s="227">
        <v>2</v>
      </c>
      <c r="E10" s="227" t="s">
        <v>558</v>
      </c>
      <c r="F10" s="228" t="s">
        <v>559</v>
      </c>
      <c r="G10" s="228" t="s">
        <v>560</v>
      </c>
      <c r="H10" s="238">
        <v>44428</v>
      </c>
      <c r="I10" s="230">
        <v>2</v>
      </c>
      <c r="J10" s="230"/>
      <c r="K10" s="222" t="s">
        <v>386</v>
      </c>
      <c r="L10" s="222" t="s">
        <v>561</v>
      </c>
      <c r="M10" s="222" t="b">
        <v>0</v>
      </c>
      <c r="N10" s="232" t="s">
        <v>562</v>
      </c>
      <c r="O10" s="232" t="s">
        <v>820</v>
      </c>
      <c r="P10" s="232" t="s">
        <v>652</v>
      </c>
      <c r="Q10" s="232" t="b">
        <v>1</v>
      </c>
      <c r="R10" s="232" t="b">
        <v>1</v>
      </c>
    </row>
    <row r="11" spans="2:18" ht="17" x14ac:dyDescent="0.2">
      <c r="B11" s="226" t="s">
        <v>549</v>
      </c>
      <c r="C11" s="227" t="s">
        <v>372</v>
      </c>
      <c r="D11" s="227">
        <v>42</v>
      </c>
      <c r="E11" s="227" t="s">
        <v>777</v>
      </c>
      <c r="F11" s="228" t="s">
        <v>567</v>
      </c>
      <c r="G11" s="228" t="s">
        <v>648</v>
      </c>
      <c r="H11" s="238">
        <v>44805</v>
      </c>
      <c r="I11" s="230">
        <v>1</v>
      </c>
      <c r="J11" s="230"/>
      <c r="K11" s="222" t="s">
        <v>775</v>
      </c>
      <c r="L11" s="222" t="s">
        <v>778</v>
      </c>
      <c r="M11" s="222" t="b">
        <v>0</v>
      </c>
      <c r="N11" s="232" t="s">
        <v>779</v>
      </c>
      <c r="O11" s="232" t="s">
        <v>821</v>
      </c>
      <c r="P11" s="232" t="s">
        <v>780</v>
      </c>
      <c r="Q11" s="232" t="b">
        <v>0</v>
      </c>
      <c r="R11" s="232" t="b">
        <v>1</v>
      </c>
    </row>
    <row r="12" spans="2:18" ht="34" x14ac:dyDescent="0.2">
      <c r="B12" s="226" t="s">
        <v>549</v>
      </c>
      <c r="C12" s="227" t="s">
        <v>371</v>
      </c>
      <c r="D12" s="227">
        <v>3</v>
      </c>
      <c r="E12" s="227" t="s">
        <v>563</v>
      </c>
      <c r="F12" s="228" t="s">
        <v>564</v>
      </c>
      <c r="G12" s="228" t="s">
        <v>648</v>
      </c>
      <c r="H12" s="238">
        <v>44546</v>
      </c>
      <c r="I12" s="230">
        <v>1</v>
      </c>
      <c r="J12" s="230"/>
      <c r="K12" s="222" t="s">
        <v>387</v>
      </c>
      <c r="L12" s="222" t="s">
        <v>565</v>
      </c>
      <c r="M12" s="222" t="b">
        <v>0</v>
      </c>
      <c r="N12" s="232" t="s">
        <v>653</v>
      </c>
      <c r="O12" s="232" t="s">
        <v>822</v>
      </c>
      <c r="P12" s="232" t="s">
        <v>654</v>
      </c>
      <c r="Q12" s="232" t="b">
        <v>0</v>
      </c>
      <c r="R12" s="232" t="b">
        <v>1</v>
      </c>
    </row>
    <row r="13" spans="2:18" ht="17" x14ac:dyDescent="0.2">
      <c r="B13" s="226" t="s">
        <v>549</v>
      </c>
      <c r="C13" s="227" t="s">
        <v>373</v>
      </c>
      <c r="D13" s="227">
        <v>5</v>
      </c>
      <c r="E13" s="227" t="s">
        <v>612</v>
      </c>
      <c r="F13" s="228" t="s">
        <v>567</v>
      </c>
      <c r="G13" s="228" t="s">
        <v>568</v>
      </c>
      <c r="H13" s="238">
        <v>45139</v>
      </c>
      <c r="I13" s="230">
        <v>2</v>
      </c>
      <c r="J13" s="230"/>
      <c r="K13" s="222" t="s">
        <v>388</v>
      </c>
      <c r="L13" s="222" t="s">
        <v>569</v>
      </c>
      <c r="M13" s="222" t="b">
        <v>0</v>
      </c>
      <c r="N13" s="232" t="s">
        <v>655</v>
      </c>
      <c r="O13" s="232" t="s">
        <v>823</v>
      </c>
      <c r="P13" s="232" t="s">
        <v>656</v>
      </c>
      <c r="Q13" s="232" t="b">
        <v>1</v>
      </c>
      <c r="R13" s="232" t="b">
        <v>1</v>
      </c>
    </row>
    <row r="14" spans="2:18" ht="17" x14ac:dyDescent="0.2">
      <c r="B14" s="226" t="s">
        <v>549</v>
      </c>
      <c r="C14" s="227" t="s">
        <v>373</v>
      </c>
      <c r="D14" s="227">
        <v>43</v>
      </c>
      <c r="E14" s="227" t="s">
        <v>781</v>
      </c>
      <c r="F14" s="228" t="s">
        <v>556</v>
      </c>
      <c r="G14" s="228" t="s">
        <v>588</v>
      </c>
      <c r="H14" s="238">
        <v>44882</v>
      </c>
      <c r="I14" s="230">
        <v>1</v>
      </c>
      <c r="J14" s="230">
        <v>1</v>
      </c>
      <c r="K14" s="222" t="s">
        <v>618</v>
      </c>
      <c r="L14" s="222" t="s">
        <v>619</v>
      </c>
      <c r="M14" s="222" t="b">
        <v>0</v>
      </c>
      <c r="N14" s="232" t="s">
        <v>682</v>
      </c>
      <c r="O14" s="232" t="s">
        <v>824</v>
      </c>
      <c r="P14" s="232" t="s">
        <v>683</v>
      </c>
      <c r="Q14" s="232" t="b">
        <v>0</v>
      </c>
      <c r="R14" s="232" t="b">
        <v>1</v>
      </c>
    </row>
    <row r="15" spans="2:18" ht="17" x14ac:dyDescent="0.2">
      <c r="B15" s="226" t="s">
        <v>549</v>
      </c>
      <c r="C15" s="227" t="s">
        <v>570</v>
      </c>
      <c r="D15" s="227">
        <v>6</v>
      </c>
      <c r="E15" s="227" t="s">
        <v>571</v>
      </c>
      <c r="F15" s="228" t="s">
        <v>566</v>
      </c>
      <c r="G15" s="228" t="s">
        <v>648</v>
      </c>
      <c r="H15" s="238">
        <v>45016</v>
      </c>
      <c r="I15" s="229">
        <v>1</v>
      </c>
      <c r="J15" s="230"/>
      <c r="K15" s="222" t="s">
        <v>389</v>
      </c>
      <c r="L15" s="222" t="s">
        <v>572</v>
      </c>
      <c r="M15" s="222" t="b">
        <v>0</v>
      </c>
      <c r="N15" s="232" t="s">
        <v>657</v>
      </c>
      <c r="O15" s="232" t="s">
        <v>825</v>
      </c>
      <c r="P15" s="232" t="s">
        <v>658</v>
      </c>
      <c r="Q15" s="232" t="b">
        <v>0</v>
      </c>
      <c r="R15" s="232" t="b">
        <v>1</v>
      </c>
    </row>
    <row r="16" spans="2:18" ht="17" x14ac:dyDescent="0.2">
      <c r="B16" s="226" t="s">
        <v>549</v>
      </c>
      <c r="C16" s="227" t="s">
        <v>390</v>
      </c>
      <c r="D16" s="227">
        <v>7</v>
      </c>
      <c r="E16" s="227" t="s">
        <v>573</v>
      </c>
      <c r="F16" s="228" t="s">
        <v>566</v>
      </c>
      <c r="G16" s="228" t="s">
        <v>648</v>
      </c>
      <c r="H16" s="238">
        <v>45016</v>
      </c>
      <c r="I16" s="229">
        <v>1</v>
      </c>
      <c r="J16" s="230"/>
      <c r="K16" s="222" t="s">
        <v>391</v>
      </c>
      <c r="L16" s="222" t="s">
        <v>574</v>
      </c>
      <c r="M16" s="222" t="b">
        <v>0</v>
      </c>
      <c r="N16" s="232" t="s">
        <v>659</v>
      </c>
      <c r="O16" s="232" t="s">
        <v>825</v>
      </c>
      <c r="P16" s="232" t="s">
        <v>658</v>
      </c>
      <c r="Q16" s="232" t="b">
        <v>0</v>
      </c>
      <c r="R16" s="232" t="b">
        <v>1</v>
      </c>
    </row>
    <row r="17" spans="2:18" ht="17" x14ac:dyDescent="0.2">
      <c r="B17" s="226" t="s">
        <v>575</v>
      </c>
      <c r="C17" s="227" t="s">
        <v>379</v>
      </c>
      <c r="D17" s="227">
        <v>8</v>
      </c>
      <c r="E17" s="227" t="s">
        <v>576</v>
      </c>
      <c r="F17" s="228" t="s">
        <v>577</v>
      </c>
      <c r="G17" s="228" t="s">
        <v>601</v>
      </c>
      <c r="H17" s="238">
        <v>45154</v>
      </c>
      <c r="I17" s="229"/>
      <c r="J17" s="230">
        <v>1</v>
      </c>
      <c r="K17" s="222" t="s">
        <v>413</v>
      </c>
      <c r="L17" s="222" t="s">
        <v>578</v>
      </c>
      <c r="M17" s="222" t="b">
        <v>1</v>
      </c>
      <c r="N17" s="232" t="s">
        <v>579</v>
      </c>
      <c r="O17" s="232" t="s">
        <v>826</v>
      </c>
      <c r="P17" s="232" t="s">
        <v>660</v>
      </c>
      <c r="Q17" s="232" t="b">
        <v>0</v>
      </c>
      <c r="R17" s="232" t="b">
        <v>1</v>
      </c>
    </row>
    <row r="18" spans="2:18" ht="17" x14ac:dyDescent="0.2">
      <c r="B18" s="226" t="s">
        <v>575</v>
      </c>
      <c r="C18" s="227" t="s">
        <v>379</v>
      </c>
      <c r="D18" s="227">
        <v>32</v>
      </c>
      <c r="E18" s="227" t="s">
        <v>580</v>
      </c>
      <c r="F18" s="228" t="s">
        <v>581</v>
      </c>
      <c r="G18" s="228" t="s">
        <v>560</v>
      </c>
      <c r="H18" s="238">
        <v>45154</v>
      </c>
      <c r="I18" s="229"/>
      <c r="J18" s="230">
        <v>1</v>
      </c>
      <c r="K18" s="222" t="s">
        <v>523</v>
      </c>
      <c r="L18" s="222" t="s">
        <v>582</v>
      </c>
      <c r="M18" s="222" t="b">
        <v>1</v>
      </c>
      <c r="N18" s="232" t="s">
        <v>827</v>
      </c>
      <c r="O18" s="232" t="s">
        <v>828</v>
      </c>
      <c r="P18" s="232" t="s">
        <v>661</v>
      </c>
      <c r="Q18" s="232" t="b">
        <v>0</v>
      </c>
      <c r="R18" s="232" t="b">
        <v>1</v>
      </c>
    </row>
    <row r="19" spans="2:18" ht="17" x14ac:dyDescent="0.2">
      <c r="B19" s="226" t="s">
        <v>575</v>
      </c>
      <c r="C19" s="227" t="s">
        <v>379</v>
      </c>
      <c r="D19" s="227">
        <v>36</v>
      </c>
      <c r="E19" s="227" t="s">
        <v>662</v>
      </c>
      <c r="F19" s="228" t="s">
        <v>663</v>
      </c>
      <c r="G19" s="228" t="s">
        <v>560</v>
      </c>
      <c r="H19" s="238">
        <v>45154</v>
      </c>
      <c r="I19" s="229"/>
      <c r="J19" s="230">
        <v>1</v>
      </c>
      <c r="K19" s="222" t="s">
        <v>626</v>
      </c>
      <c r="L19" s="222" t="s">
        <v>796</v>
      </c>
      <c r="M19" s="222" t="b">
        <v>1</v>
      </c>
      <c r="N19" s="232" t="s">
        <v>664</v>
      </c>
      <c r="O19" s="232" t="s">
        <v>829</v>
      </c>
      <c r="P19" s="232" t="s">
        <v>665</v>
      </c>
      <c r="Q19" s="232" t="b">
        <v>0</v>
      </c>
      <c r="R19" s="232" t="b">
        <v>1</v>
      </c>
    </row>
    <row r="20" spans="2:18" ht="17" x14ac:dyDescent="0.2">
      <c r="B20" s="226" t="s">
        <v>575</v>
      </c>
      <c r="C20" s="227" t="s">
        <v>379</v>
      </c>
      <c r="D20" s="227">
        <v>37</v>
      </c>
      <c r="E20" s="227" t="s">
        <v>666</v>
      </c>
      <c r="F20" s="228" t="s">
        <v>567</v>
      </c>
      <c r="G20" s="228" t="s">
        <v>568</v>
      </c>
      <c r="H20" s="238">
        <v>45139</v>
      </c>
      <c r="I20" s="229"/>
      <c r="J20" s="230">
        <v>1</v>
      </c>
      <c r="K20" s="222" t="s">
        <v>856</v>
      </c>
      <c r="L20" s="222" t="s">
        <v>865</v>
      </c>
      <c r="M20" s="222" t="b">
        <v>0</v>
      </c>
      <c r="N20" s="232" t="s">
        <v>667</v>
      </c>
      <c r="O20" s="232" t="s">
        <v>823</v>
      </c>
      <c r="P20" s="232" t="s">
        <v>656</v>
      </c>
      <c r="Q20" s="232" t="b">
        <v>0</v>
      </c>
      <c r="R20" s="232" t="b">
        <v>1</v>
      </c>
    </row>
    <row r="21" spans="2:18" ht="17" x14ac:dyDescent="0.2">
      <c r="B21" s="226" t="s">
        <v>575</v>
      </c>
      <c r="C21" s="227" t="s">
        <v>379</v>
      </c>
      <c r="D21" s="227">
        <v>38</v>
      </c>
      <c r="E21" s="227" t="s">
        <v>668</v>
      </c>
      <c r="F21" s="228" t="s">
        <v>577</v>
      </c>
      <c r="G21" s="228" t="s">
        <v>601</v>
      </c>
      <c r="H21" s="238">
        <v>45154</v>
      </c>
      <c r="I21" s="229"/>
      <c r="J21" s="230">
        <v>1</v>
      </c>
      <c r="K21" s="222" t="s">
        <v>627</v>
      </c>
      <c r="L21" s="222" t="s">
        <v>669</v>
      </c>
      <c r="M21" s="222" t="b">
        <v>1</v>
      </c>
      <c r="N21" s="232" t="s">
        <v>670</v>
      </c>
      <c r="O21" s="232" t="s">
        <v>826</v>
      </c>
      <c r="P21" s="232" t="s">
        <v>660</v>
      </c>
      <c r="Q21" s="232" t="b">
        <v>0</v>
      </c>
      <c r="R21" s="232" t="b">
        <v>1</v>
      </c>
    </row>
    <row r="22" spans="2:18" ht="17" x14ac:dyDescent="0.2">
      <c r="B22" s="226" t="s">
        <v>575</v>
      </c>
      <c r="C22" s="227" t="s">
        <v>372</v>
      </c>
      <c r="D22" s="227">
        <v>11</v>
      </c>
      <c r="E22" s="227" t="s">
        <v>583</v>
      </c>
      <c r="F22" s="228" t="s">
        <v>584</v>
      </c>
      <c r="G22" s="228" t="s">
        <v>560</v>
      </c>
      <c r="H22" s="238">
        <v>45077</v>
      </c>
      <c r="I22" s="229"/>
      <c r="J22" s="229">
        <v>1</v>
      </c>
      <c r="K22" s="222" t="s">
        <v>790</v>
      </c>
      <c r="L22" s="222" t="s">
        <v>795</v>
      </c>
      <c r="M22" s="222" t="b">
        <v>0</v>
      </c>
      <c r="N22" s="232" t="s">
        <v>585</v>
      </c>
      <c r="O22" s="232" t="s">
        <v>830</v>
      </c>
      <c r="P22" s="232" t="s">
        <v>671</v>
      </c>
      <c r="Q22" s="232" t="b">
        <v>0</v>
      </c>
      <c r="R22" s="232" t="b">
        <v>1</v>
      </c>
    </row>
    <row r="23" spans="2:18" ht="17" x14ac:dyDescent="0.2">
      <c r="B23" s="226" t="s">
        <v>575</v>
      </c>
      <c r="C23" s="227" t="s">
        <v>372</v>
      </c>
      <c r="D23" s="227">
        <v>12</v>
      </c>
      <c r="E23" s="227" t="s">
        <v>586</v>
      </c>
      <c r="F23" s="228" t="s">
        <v>587</v>
      </c>
      <c r="G23" s="228" t="s">
        <v>588</v>
      </c>
      <c r="H23" s="238">
        <v>44803</v>
      </c>
      <c r="I23" s="229"/>
      <c r="J23" s="229">
        <v>1</v>
      </c>
      <c r="K23" s="222" t="s">
        <v>438</v>
      </c>
      <c r="L23" s="222" t="s">
        <v>589</v>
      </c>
      <c r="M23" s="222" t="b">
        <v>0</v>
      </c>
      <c r="N23" s="232" t="s">
        <v>672</v>
      </c>
      <c r="O23" s="232" t="s">
        <v>831</v>
      </c>
      <c r="P23" s="232" t="s">
        <v>673</v>
      </c>
      <c r="Q23" s="232" t="b">
        <v>0</v>
      </c>
      <c r="R23" s="232" t="b">
        <v>1</v>
      </c>
    </row>
    <row r="24" spans="2:18" ht="17" x14ac:dyDescent="0.2">
      <c r="B24" s="226" t="s">
        <v>575</v>
      </c>
      <c r="C24" s="227" t="s">
        <v>372</v>
      </c>
      <c r="D24" s="227">
        <v>13</v>
      </c>
      <c r="E24" s="227" t="s">
        <v>624</v>
      </c>
      <c r="F24" s="228" t="s">
        <v>556</v>
      </c>
      <c r="G24" s="228" t="s">
        <v>568</v>
      </c>
      <c r="H24" s="238">
        <v>45153</v>
      </c>
      <c r="I24" s="229"/>
      <c r="J24" s="229">
        <v>1</v>
      </c>
      <c r="K24" s="222" t="s">
        <v>392</v>
      </c>
      <c r="L24" s="222" t="s">
        <v>590</v>
      </c>
      <c r="M24" s="222" t="b">
        <v>0</v>
      </c>
      <c r="N24" s="232" t="s">
        <v>591</v>
      </c>
      <c r="O24" s="232" t="s">
        <v>832</v>
      </c>
      <c r="P24" s="232" t="s">
        <v>674</v>
      </c>
      <c r="Q24" s="232" t="b">
        <v>0</v>
      </c>
      <c r="R24" s="232" t="b">
        <v>1</v>
      </c>
    </row>
    <row r="25" spans="2:18" ht="17" x14ac:dyDescent="0.2">
      <c r="B25" s="226" t="s">
        <v>575</v>
      </c>
      <c r="C25" s="227" t="s">
        <v>371</v>
      </c>
      <c r="D25" s="227">
        <v>21</v>
      </c>
      <c r="E25" s="227" t="s">
        <v>593</v>
      </c>
      <c r="F25" s="228" t="s">
        <v>594</v>
      </c>
      <c r="G25" s="228" t="s">
        <v>560</v>
      </c>
      <c r="H25" s="238">
        <v>45154</v>
      </c>
      <c r="I25" s="229"/>
      <c r="J25" s="229">
        <v>1</v>
      </c>
      <c r="K25" s="222" t="s">
        <v>524</v>
      </c>
      <c r="L25" s="222" t="s">
        <v>595</v>
      </c>
      <c r="M25" s="222" t="b">
        <v>1</v>
      </c>
      <c r="N25" s="232" t="s">
        <v>675</v>
      </c>
      <c r="O25" s="232" t="s">
        <v>833</v>
      </c>
      <c r="P25" s="232" t="s">
        <v>676</v>
      </c>
      <c r="Q25" s="232" t="b">
        <v>0</v>
      </c>
      <c r="R25" s="232" t="b">
        <v>1</v>
      </c>
    </row>
    <row r="26" spans="2:18" ht="17" x14ac:dyDescent="0.2">
      <c r="B26" s="226" t="s">
        <v>575</v>
      </c>
      <c r="C26" s="227" t="s">
        <v>371</v>
      </c>
      <c r="D26" s="227">
        <v>39</v>
      </c>
      <c r="E26" s="227" t="s">
        <v>677</v>
      </c>
      <c r="F26" s="228" t="s">
        <v>678</v>
      </c>
      <c r="G26" s="228" t="s">
        <v>560</v>
      </c>
      <c r="H26" s="238">
        <v>45154</v>
      </c>
      <c r="I26" s="229"/>
      <c r="J26" s="229">
        <v>1</v>
      </c>
      <c r="K26" s="222" t="s">
        <v>630</v>
      </c>
      <c r="L26" s="222" t="s">
        <v>679</v>
      </c>
      <c r="M26" s="222" t="b">
        <v>1</v>
      </c>
      <c r="N26" s="232" t="s">
        <v>680</v>
      </c>
      <c r="O26" s="232" t="s">
        <v>834</v>
      </c>
      <c r="P26" s="232" t="s">
        <v>681</v>
      </c>
      <c r="Q26" s="232" t="b">
        <v>0</v>
      </c>
      <c r="R26" s="232" t="b">
        <v>1</v>
      </c>
    </row>
    <row r="27" spans="2:18" ht="17" x14ac:dyDescent="0.2">
      <c r="B27" s="226" t="s">
        <v>575</v>
      </c>
      <c r="C27" s="227" t="s">
        <v>373</v>
      </c>
      <c r="D27" s="227">
        <v>22</v>
      </c>
      <c r="E27" s="227" t="s">
        <v>613</v>
      </c>
      <c r="F27" s="228" t="s">
        <v>567</v>
      </c>
      <c r="G27" s="228" t="s">
        <v>568</v>
      </c>
      <c r="H27" s="238">
        <v>45139</v>
      </c>
      <c r="I27" s="229"/>
      <c r="J27" s="229">
        <v>2</v>
      </c>
      <c r="K27" s="222" t="s">
        <v>393</v>
      </c>
      <c r="L27" s="222" t="s">
        <v>596</v>
      </c>
      <c r="M27" s="222" t="b">
        <v>0</v>
      </c>
      <c r="N27" s="232" t="s">
        <v>655</v>
      </c>
      <c r="O27" s="232" t="s">
        <v>823</v>
      </c>
      <c r="P27" s="232" t="s">
        <v>656</v>
      </c>
      <c r="Q27" s="232" t="b">
        <v>1</v>
      </c>
      <c r="R27" s="232" t="b">
        <v>1</v>
      </c>
    </row>
    <row r="28" spans="2:18" ht="17" x14ac:dyDescent="0.2">
      <c r="B28" s="226" t="s">
        <v>575</v>
      </c>
      <c r="C28" s="227" t="s">
        <v>373</v>
      </c>
      <c r="D28" s="227">
        <v>33</v>
      </c>
      <c r="E28" s="227" t="s">
        <v>781</v>
      </c>
      <c r="F28" s="228" t="s">
        <v>556</v>
      </c>
      <c r="G28" s="228" t="s">
        <v>588</v>
      </c>
      <c r="H28" s="238">
        <v>44882</v>
      </c>
      <c r="I28" s="229">
        <v>1</v>
      </c>
      <c r="J28" s="230">
        <v>1</v>
      </c>
      <c r="K28" s="222" t="s">
        <v>618</v>
      </c>
      <c r="L28" s="222" t="s">
        <v>619</v>
      </c>
      <c r="M28" s="222" t="b">
        <v>0</v>
      </c>
      <c r="N28" s="232" t="s">
        <v>682</v>
      </c>
      <c r="O28" s="232" t="s">
        <v>835</v>
      </c>
      <c r="P28" s="232" t="s">
        <v>683</v>
      </c>
      <c r="Q28" s="232" t="b">
        <v>0</v>
      </c>
      <c r="R28" s="232" t="b">
        <v>1</v>
      </c>
    </row>
    <row r="29" spans="2:18" ht="34" x14ac:dyDescent="0.2">
      <c r="B29" s="226" t="s">
        <v>575</v>
      </c>
      <c r="C29" s="227" t="s">
        <v>570</v>
      </c>
      <c r="D29" s="227">
        <v>23</v>
      </c>
      <c r="E29" s="227" t="s">
        <v>597</v>
      </c>
      <c r="F29" s="228" t="s">
        <v>598</v>
      </c>
      <c r="G29" s="228" t="s">
        <v>592</v>
      </c>
      <c r="H29" s="238">
        <v>45154</v>
      </c>
      <c r="I29" s="229"/>
      <c r="J29" s="230">
        <v>1</v>
      </c>
      <c r="K29" s="222" t="s">
        <v>395</v>
      </c>
      <c r="L29" s="222" t="s">
        <v>599</v>
      </c>
      <c r="M29" s="222" t="b">
        <v>1</v>
      </c>
      <c r="N29" s="232" t="s">
        <v>684</v>
      </c>
      <c r="O29" s="232" t="s">
        <v>836</v>
      </c>
      <c r="P29" s="232" t="s">
        <v>685</v>
      </c>
      <c r="Q29" s="232" t="b">
        <v>0</v>
      </c>
      <c r="R29" s="232" t="b">
        <v>1</v>
      </c>
    </row>
    <row r="30" spans="2:18" ht="17" x14ac:dyDescent="0.2">
      <c r="B30" s="226" t="s">
        <v>575</v>
      </c>
      <c r="C30" s="227" t="s">
        <v>570</v>
      </c>
      <c r="D30" s="227">
        <v>24</v>
      </c>
      <c r="E30" s="227" t="s">
        <v>600</v>
      </c>
      <c r="F30" s="228" t="s">
        <v>584</v>
      </c>
      <c r="G30" s="228" t="s">
        <v>601</v>
      </c>
      <c r="H30" s="238">
        <v>45154</v>
      </c>
      <c r="I30" s="229"/>
      <c r="J30" s="230">
        <v>1</v>
      </c>
      <c r="K30" s="222" t="s">
        <v>396</v>
      </c>
      <c r="L30" s="222" t="s">
        <v>396</v>
      </c>
      <c r="M30" s="222" t="b">
        <v>0</v>
      </c>
      <c r="N30" s="232" t="s">
        <v>686</v>
      </c>
      <c r="O30" s="232" t="s">
        <v>837</v>
      </c>
      <c r="P30" s="232" t="s">
        <v>687</v>
      </c>
      <c r="Q30" s="232" t="b">
        <v>0</v>
      </c>
      <c r="R30" s="232" t="b">
        <v>1</v>
      </c>
    </row>
    <row r="31" spans="2:18" ht="17" x14ac:dyDescent="0.2">
      <c r="B31" s="226" t="s">
        <v>575</v>
      </c>
      <c r="C31" s="227" t="s">
        <v>570</v>
      </c>
      <c r="D31" s="227">
        <v>25</v>
      </c>
      <c r="E31" s="227" t="s">
        <v>602</v>
      </c>
      <c r="F31" s="228" t="s">
        <v>566</v>
      </c>
      <c r="G31" s="228" t="s">
        <v>592</v>
      </c>
      <c r="H31" s="238">
        <v>45141</v>
      </c>
      <c r="I31" s="229"/>
      <c r="J31" s="230">
        <v>1</v>
      </c>
      <c r="K31" s="222" t="s">
        <v>807</v>
      </c>
      <c r="L31" s="222" t="s">
        <v>809</v>
      </c>
      <c r="M31" s="222" t="b">
        <v>1</v>
      </c>
      <c r="N31" s="232" t="s">
        <v>844</v>
      </c>
      <c r="O31" s="232" t="s">
        <v>845</v>
      </c>
      <c r="P31" s="232" t="s">
        <v>846</v>
      </c>
      <c r="Q31" s="232" t="b">
        <v>0</v>
      </c>
      <c r="R31" s="232" t="b">
        <v>1</v>
      </c>
    </row>
    <row r="32" spans="2:18" ht="34" x14ac:dyDescent="0.2">
      <c r="B32" s="226" t="s">
        <v>575</v>
      </c>
      <c r="C32" s="227" t="s">
        <v>570</v>
      </c>
      <c r="D32" s="227">
        <v>26</v>
      </c>
      <c r="E32" s="227" t="s">
        <v>603</v>
      </c>
      <c r="F32" s="228" t="s">
        <v>604</v>
      </c>
      <c r="G32" s="228" t="s">
        <v>605</v>
      </c>
      <c r="H32" s="238">
        <v>45154</v>
      </c>
      <c r="I32" s="229"/>
      <c r="J32" s="230">
        <v>1</v>
      </c>
      <c r="K32" s="222" t="s">
        <v>394</v>
      </c>
      <c r="L32" s="222" t="s">
        <v>606</v>
      </c>
      <c r="M32" s="222" t="b">
        <v>1</v>
      </c>
      <c r="N32" s="232" t="s">
        <v>688</v>
      </c>
      <c r="O32" s="232" t="s">
        <v>688</v>
      </c>
      <c r="P32" s="232" t="s">
        <v>689</v>
      </c>
      <c r="Q32" s="232" t="b">
        <v>0</v>
      </c>
      <c r="R32" s="232" t="b">
        <v>1</v>
      </c>
    </row>
    <row r="33" spans="2:18" ht="17" x14ac:dyDescent="0.2">
      <c r="B33" s="226" t="s">
        <v>575</v>
      </c>
      <c r="C33" s="227" t="s">
        <v>570</v>
      </c>
      <c r="D33" s="227">
        <v>41</v>
      </c>
      <c r="E33" s="227" t="s">
        <v>690</v>
      </c>
      <c r="F33" s="228" t="s">
        <v>663</v>
      </c>
      <c r="G33" s="228" t="s">
        <v>560</v>
      </c>
      <c r="H33" s="238">
        <v>45154</v>
      </c>
      <c r="I33" s="229"/>
      <c r="J33" s="230">
        <v>1</v>
      </c>
      <c r="K33" s="222" t="s">
        <v>636</v>
      </c>
      <c r="L33" s="222" t="s">
        <v>691</v>
      </c>
      <c r="M33" s="222" t="b">
        <v>1</v>
      </c>
      <c r="N33" s="232" t="s">
        <v>664</v>
      </c>
      <c r="O33" s="232" t="s">
        <v>838</v>
      </c>
      <c r="P33" s="232" t="s">
        <v>665</v>
      </c>
      <c r="Q33" s="232" t="b">
        <v>0</v>
      </c>
      <c r="R33" s="232" t="b">
        <v>1</v>
      </c>
    </row>
    <row r="34" spans="2:18" ht="17" x14ac:dyDescent="0.2">
      <c r="B34" s="226" t="s">
        <v>575</v>
      </c>
      <c r="C34" s="227" t="s">
        <v>390</v>
      </c>
      <c r="D34" s="227">
        <v>27</v>
      </c>
      <c r="E34" s="227" t="s">
        <v>607</v>
      </c>
      <c r="F34" s="228" t="s">
        <v>608</v>
      </c>
      <c r="G34" s="228" t="s">
        <v>588</v>
      </c>
      <c r="H34" s="238">
        <v>45023</v>
      </c>
      <c r="I34" s="229"/>
      <c r="J34" s="230">
        <v>1</v>
      </c>
      <c r="K34" s="222" t="s">
        <v>478</v>
      </c>
      <c r="L34" s="222" t="s">
        <v>609</v>
      </c>
      <c r="M34" s="222" t="b">
        <v>0</v>
      </c>
      <c r="N34" s="232" t="s">
        <v>692</v>
      </c>
      <c r="O34" s="232" t="s">
        <v>839</v>
      </c>
      <c r="P34" s="232" t="s">
        <v>693</v>
      </c>
      <c r="Q34" s="232" t="b">
        <v>0</v>
      </c>
      <c r="R34" s="232" t="b">
        <v>1</v>
      </c>
    </row>
    <row r="35" spans="2:18" ht="17" x14ac:dyDescent="0.2">
      <c r="B35" s="226" t="s">
        <v>575</v>
      </c>
      <c r="C35" s="227" t="s">
        <v>390</v>
      </c>
      <c r="D35" s="227">
        <v>28</v>
      </c>
      <c r="E35" s="227" t="s">
        <v>620</v>
      </c>
      <c r="F35" s="228" t="s">
        <v>556</v>
      </c>
      <c r="G35" s="228" t="s">
        <v>588</v>
      </c>
      <c r="H35" s="238">
        <v>44882</v>
      </c>
      <c r="I35" s="229"/>
      <c r="J35" s="230">
        <v>1</v>
      </c>
      <c r="K35" s="222" t="s">
        <v>439</v>
      </c>
      <c r="L35" s="222" t="s">
        <v>610</v>
      </c>
      <c r="M35" s="222" t="b">
        <v>0</v>
      </c>
      <c r="N35" s="232" t="s">
        <v>682</v>
      </c>
      <c r="O35" s="232" t="s">
        <v>835</v>
      </c>
      <c r="P35" s="232" t="s">
        <v>683</v>
      </c>
      <c r="Q35" s="232" t="b">
        <v>0</v>
      </c>
      <c r="R35" s="232" t="b">
        <v>1</v>
      </c>
    </row>
    <row r="36" spans="2:18" ht="17" x14ac:dyDescent="0.2">
      <c r="B36" s="226" t="s">
        <v>575</v>
      </c>
      <c r="C36" s="227" t="s">
        <v>390</v>
      </c>
      <c r="D36" s="227">
        <v>31</v>
      </c>
      <c r="E36" s="227" t="s">
        <v>815</v>
      </c>
      <c r="F36" s="228" t="s">
        <v>556</v>
      </c>
      <c r="G36" s="228" t="s">
        <v>588</v>
      </c>
      <c r="H36" s="238">
        <v>44869</v>
      </c>
      <c r="I36" s="229"/>
      <c r="J36" s="230">
        <v>1</v>
      </c>
      <c r="K36" s="222" t="s">
        <v>440</v>
      </c>
      <c r="L36" s="222" t="s">
        <v>611</v>
      </c>
      <c r="M36" s="222" t="b">
        <v>0</v>
      </c>
      <c r="N36" s="232" t="s">
        <v>694</v>
      </c>
      <c r="O36" s="232" t="s">
        <v>840</v>
      </c>
      <c r="P36" s="232"/>
      <c r="Q36" s="232" t="b">
        <v>0</v>
      </c>
      <c r="R36" s="232" t="b">
        <v>1</v>
      </c>
    </row>
    <row r="37" spans="2:18" ht="17" x14ac:dyDescent="0.2">
      <c r="B37" s="226" t="s">
        <v>575</v>
      </c>
      <c r="C37" s="227" t="s">
        <v>390</v>
      </c>
      <c r="D37" s="227">
        <v>40</v>
      </c>
      <c r="E37" s="227" t="s">
        <v>695</v>
      </c>
      <c r="F37" s="228" t="s">
        <v>663</v>
      </c>
      <c r="G37" s="228" t="s">
        <v>560</v>
      </c>
      <c r="H37" s="238">
        <v>45154</v>
      </c>
      <c r="I37" s="229"/>
      <c r="J37" s="230">
        <v>1</v>
      </c>
      <c r="K37" s="222" t="s">
        <v>638</v>
      </c>
      <c r="L37" s="222" t="s">
        <v>696</v>
      </c>
      <c r="M37" s="222" t="b">
        <v>1</v>
      </c>
      <c r="N37" s="232" t="s">
        <v>664</v>
      </c>
      <c r="O37" s="232" t="s">
        <v>841</v>
      </c>
      <c r="P37" s="232" t="s">
        <v>665</v>
      </c>
      <c r="Q37" s="232" t="b">
        <v>0</v>
      </c>
      <c r="R37" s="232" t="b">
        <v>1</v>
      </c>
    </row>
    <row r="38" spans="2:18" x14ac:dyDescent="0.2">
      <c r="K38" s="232"/>
      <c r="L38" s="232"/>
      <c r="M38" s="222"/>
      <c r="N38" s="232"/>
      <c r="O38" s="232"/>
      <c r="P38" s="232"/>
      <c r="Q38" s="232"/>
      <c r="R38" s="232"/>
    </row>
    <row r="39" spans="2:18" x14ac:dyDescent="0.2">
      <c r="K39" s="232"/>
      <c r="L39" s="232"/>
      <c r="M39" s="222"/>
      <c r="N39" s="232"/>
      <c r="O39" s="232"/>
      <c r="P39" s="232"/>
      <c r="Q39" s="232"/>
      <c r="R39" s="232"/>
    </row>
    <row r="40" spans="2:18" x14ac:dyDescent="0.2">
      <c r="K40" s="232"/>
      <c r="L40" s="232"/>
      <c r="M40" s="222"/>
      <c r="N40" s="232"/>
      <c r="O40" s="232"/>
      <c r="P40" s="232"/>
      <c r="Q40" s="232"/>
      <c r="R40" s="232"/>
    </row>
    <row r="41" spans="2:18" x14ac:dyDescent="0.2">
      <c r="K41" s="232"/>
      <c r="L41" s="232"/>
      <c r="M41" s="222"/>
      <c r="N41" s="232"/>
      <c r="O41" s="232"/>
      <c r="P41" s="232"/>
      <c r="Q41" s="232"/>
      <c r="R41" s="232"/>
    </row>
    <row r="42" spans="2:18" x14ac:dyDescent="0.2">
      <c r="K42" s="232"/>
      <c r="L42" s="232"/>
      <c r="M42" s="222"/>
      <c r="N42" s="232"/>
      <c r="O42" s="232"/>
      <c r="P42" s="232"/>
      <c r="Q42" s="232"/>
      <c r="R42" s="232"/>
    </row>
    <row r="43" spans="2:18" x14ac:dyDescent="0.2">
      <c r="K43" s="232"/>
      <c r="L43" s="232"/>
      <c r="M43" s="222"/>
      <c r="N43" s="232"/>
      <c r="O43" s="232"/>
      <c r="P43" s="232"/>
      <c r="Q43" s="232"/>
      <c r="R43" s="232"/>
    </row>
    <row r="44" spans="2:18" x14ac:dyDescent="0.2">
      <c r="K44" s="232"/>
      <c r="L44" s="232"/>
      <c r="M44" s="222"/>
      <c r="N44" s="232"/>
      <c r="O44" s="232"/>
      <c r="P44" s="232"/>
      <c r="Q44" s="232"/>
      <c r="R44" s="232"/>
    </row>
    <row r="45" spans="2:18" x14ac:dyDescent="0.2">
      <c r="K45" s="232"/>
      <c r="L45" s="232"/>
      <c r="M45" s="222"/>
      <c r="N45" s="232"/>
      <c r="O45" s="232"/>
      <c r="P45" s="232"/>
      <c r="Q45" s="232"/>
      <c r="R45" s="232"/>
    </row>
    <row r="46" spans="2:18" x14ac:dyDescent="0.2">
      <c r="K46" s="232"/>
      <c r="L46" s="232"/>
      <c r="M46" s="222"/>
      <c r="N46" s="232"/>
      <c r="O46" s="232"/>
      <c r="P46" s="232"/>
      <c r="Q46" s="232"/>
      <c r="R46" s="232"/>
    </row>
    <row r="47" spans="2:18" x14ac:dyDescent="0.2">
      <c r="K47" s="232"/>
      <c r="L47" s="232"/>
      <c r="M47" s="222"/>
      <c r="N47" s="232"/>
      <c r="O47" s="232"/>
      <c r="P47" s="232"/>
      <c r="Q47" s="232"/>
      <c r="R47" s="232"/>
    </row>
    <row r="48" spans="2:18" x14ac:dyDescent="0.2">
      <c r="K48" s="232"/>
      <c r="L48" s="232"/>
      <c r="M48" s="222"/>
      <c r="N48" s="232"/>
      <c r="O48" s="232"/>
      <c r="P48" s="232"/>
      <c r="Q48" s="232"/>
      <c r="R48" s="232"/>
    </row>
    <row r="49" spans="11:18" x14ac:dyDescent="0.2">
      <c r="K49" s="232"/>
      <c r="L49" s="232"/>
      <c r="M49" s="222"/>
      <c r="N49" s="232"/>
      <c r="O49" s="232"/>
      <c r="P49" s="232"/>
      <c r="Q49" s="232"/>
      <c r="R49" s="232"/>
    </row>
    <row r="50" spans="11:18" x14ac:dyDescent="0.2">
      <c r="K50" s="232"/>
      <c r="L50" s="232"/>
      <c r="M50" s="222"/>
      <c r="N50" s="232"/>
      <c r="O50" s="232"/>
      <c r="P50" s="232"/>
      <c r="Q50" s="232"/>
      <c r="R50" s="232"/>
    </row>
    <row r="51" spans="11:18" x14ac:dyDescent="0.2">
      <c r="K51" s="232"/>
      <c r="L51" s="232"/>
      <c r="M51" s="222"/>
      <c r="N51" s="232"/>
      <c r="O51" s="232"/>
      <c r="P51" s="232"/>
      <c r="Q51" s="232"/>
      <c r="R51" s="232"/>
    </row>
    <row r="52" spans="11:18" x14ac:dyDescent="0.2">
      <c r="K52" s="232"/>
      <c r="L52" s="232"/>
      <c r="M52" s="222"/>
      <c r="N52" s="232"/>
      <c r="O52" s="232"/>
      <c r="P52" s="232"/>
      <c r="Q52" s="232"/>
      <c r="R52" s="232"/>
    </row>
    <row r="53" spans="11:18" x14ac:dyDescent="0.2">
      <c r="K53" s="232"/>
      <c r="L53" s="232"/>
      <c r="M53" s="222"/>
      <c r="N53" s="232"/>
      <c r="O53" s="232"/>
      <c r="P53" s="232"/>
      <c r="Q53" s="232"/>
      <c r="R53" s="232"/>
    </row>
    <row r="54" spans="11:18" x14ac:dyDescent="0.2">
      <c r="K54" s="232"/>
      <c r="L54" s="232"/>
      <c r="M54" s="222"/>
      <c r="N54" s="232"/>
      <c r="O54" s="232"/>
      <c r="P54" s="232"/>
      <c r="Q54" s="232"/>
      <c r="R54" s="232"/>
    </row>
    <row r="55" spans="11:18" x14ac:dyDescent="0.2">
      <c r="K55" s="232"/>
      <c r="L55" s="232"/>
      <c r="M55" s="222"/>
      <c r="N55" s="232"/>
      <c r="O55" s="232"/>
      <c r="P55" s="232"/>
      <c r="Q55" s="232"/>
      <c r="R55" s="232"/>
    </row>
    <row r="56" spans="11:18" x14ac:dyDescent="0.2">
      <c r="K56" s="232"/>
      <c r="L56" s="232"/>
      <c r="M56" s="222"/>
      <c r="N56" s="232"/>
      <c r="O56" s="232"/>
      <c r="P56" s="232"/>
      <c r="Q56" s="232"/>
      <c r="R56" s="232"/>
    </row>
    <row r="57" spans="11:18" x14ac:dyDescent="0.2">
      <c r="K57" s="232"/>
      <c r="L57" s="232"/>
      <c r="M57" s="222"/>
      <c r="N57" s="232"/>
      <c r="O57" s="232"/>
      <c r="P57" s="232"/>
      <c r="Q57" s="232"/>
      <c r="R57" s="232"/>
    </row>
  </sheetData>
  <mergeCells count="3">
    <mergeCell ref="I6:J6"/>
    <mergeCell ref="J2:M4"/>
    <mergeCell ref="I2:I4"/>
  </mergeCells>
  <conditionalFormatting sqref="B8:C37">
    <cfRule type="expression" dxfId="311" priority="776">
      <formula>B8=B7</formula>
    </cfRule>
  </conditionalFormatting>
  <conditionalFormatting sqref="B9:R48">
    <cfRule type="expression" dxfId="310" priority="706" stopIfTrue="1">
      <formula>$B9&lt;&gt;$B8</formula>
    </cfRule>
  </conditionalFormatting>
  <conditionalFormatting sqref="C9:R48">
    <cfRule type="expression" dxfId="309" priority="731" stopIfTrue="1">
      <formula>$C9&lt;&gt;$C8</formula>
    </cfRule>
  </conditionalFormatting>
  <conditionalFormatting sqref="D8:R37">
    <cfRule type="expression" dxfId="308" priority="1">
      <formula>$R8=FALSE</formula>
    </cfRule>
  </conditionalFormatting>
  <conditionalFormatting sqref="D9:R48">
    <cfRule type="expression" dxfId="307" priority="795">
      <formula>$D9&lt;&gt;$D8</formula>
    </cfRule>
  </conditionalFormatting>
  <conditionalFormatting sqref="H8:H37">
    <cfRule type="expression" dxfId="306" priority="869">
      <formula>1=1</formula>
    </cfRule>
  </conditionalFormatting>
  <conditionalFormatting sqref="H8:H51">
    <cfRule type="colorScale" priority="652">
      <colorScale>
        <cfvo type="formula" val="TODAY()-180"/>
        <cfvo type="formula" val="TODAY()-90"/>
        <cfvo type="max"/>
        <color rgb="FFFFC2C3"/>
        <color theme="0"/>
        <color rgb="FFFFFEC2"/>
      </colorScale>
    </cfRule>
  </conditionalFormatting>
  <conditionalFormatting sqref="I8:J48">
    <cfRule type="expression" dxfId="305" priority="4">
      <formula>NOT(ISBLANK($E8))</formula>
    </cfRule>
  </conditionalFormatting>
  <dataValidations disablePrompts="1" count="1">
    <dataValidation type="list" allowBlank="1" showInputMessage="1" showErrorMessage="1" sqref="I8:J36" xr:uid="{0CEA5EEF-4BF5-504A-A718-2263BF7EEAD9}">
      <formula1>"0,1,2"</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223"/>
  <sheetViews>
    <sheetView topLeftCell="B1" zoomScaleNormal="100" workbookViewId="0">
      <pane ySplit="4" topLeftCell="A5" activePane="bottomLeft" state="frozen"/>
      <selection pane="bottomLeft" activeCell="T70" sqref="T70"/>
    </sheetView>
  </sheetViews>
  <sheetFormatPr baseColWidth="10" defaultColWidth="8.7109375" defaultRowHeight="16" x14ac:dyDescent="0.2"/>
  <cols>
    <col min="1" max="1" width="4.42578125" style="62" customWidth="1"/>
    <col min="2" max="2" width="19" style="28" customWidth="1"/>
    <col min="3" max="3" width="8.85546875" style="28" customWidth="1"/>
    <col min="4" max="4" width="6.5703125" style="28" customWidth="1"/>
    <col min="5" max="5" width="8.7109375" style="28" customWidth="1"/>
    <col min="6" max="6" width="2.5703125" style="51" customWidth="1"/>
    <col min="7" max="7" width="6.85546875" style="29" customWidth="1"/>
    <col min="8" max="8" width="3.7109375" style="30" customWidth="1"/>
    <col min="9" max="9" width="2.28515625" style="30" customWidth="1"/>
    <col min="10" max="10" width="6.85546875" style="29" customWidth="1"/>
    <col min="11" max="11" width="3.7109375" style="29" customWidth="1"/>
    <col min="12" max="12" width="2.28515625" style="29" customWidth="1"/>
    <col min="13" max="13" width="6.85546875" style="27" customWidth="1"/>
    <col min="14" max="14" width="3.7109375" style="27" customWidth="1"/>
    <col min="15" max="15" width="2.28515625" style="27" customWidth="1"/>
    <col min="16" max="16" width="3.28515625" style="27" customWidth="1"/>
    <col min="17" max="17" width="2.140625" style="51" customWidth="1"/>
    <col min="18" max="23" width="9.7109375" style="30" customWidth="1"/>
    <col min="24" max="24" width="4.140625" style="55" customWidth="1"/>
    <col min="25" max="27" width="8.7109375" style="30" customWidth="1"/>
    <col min="28" max="28" width="9.7109375" style="30" customWidth="1"/>
    <col min="29" max="30" width="8.7109375" style="30" customWidth="1"/>
    <col min="31" max="31" width="4.140625" style="55" customWidth="1"/>
    <col min="32" max="34" width="8.7109375" style="29" customWidth="1"/>
    <col min="35" max="35" width="9" style="29" customWidth="1"/>
    <col min="36" max="37" width="8.7109375" style="29" customWidth="1"/>
    <col min="38" max="38" width="3.5703125" style="51" customWidth="1"/>
    <col min="39" max="40" width="9.7109375" style="27" customWidth="1"/>
    <col min="41" max="16384" width="8.7109375" style="27"/>
  </cols>
  <sheetData>
    <row r="1" spans="1:53" s="1" customFormat="1" x14ac:dyDescent="0.2">
      <c r="A1" s="44"/>
      <c r="B1" s="43"/>
      <c r="C1" s="2"/>
      <c r="D1" s="2"/>
      <c r="F1" s="44"/>
      <c r="G1" s="4"/>
      <c r="H1" s="3"/>
      <c r="I1" s="3"/>
      <c r="J1" s="4"/>
      <c r="K1" s="4"/>
      <c r="L1" s="4"/>
      <c r="Q1" s="44"/>
      <c r="R1" s="3"/>
      <c r="S1" s="3"/>
      <c r="T1" s="3"/>
      <c r="U1" s="3"/>
      <c r="V1" s="3"/>
      <c r="W1" s="3"/>
      <c r="X1" s="52"/>
      <c r="Y1" s="3"/>
      <c r="Z1" s="3"/>
      <c r="AA1" s="3"/>
      <c r="AB1" s="3"/>
      <c r="AC1" s="3"/>
      <c r="AD1" s="3"/>
      <c r="AE1" s="52"/>
      <c r="AF1" s="2"/>
      <c r="AG1" s="4"/>
      <c r="AH1" s="4"/>
      <c r="AI1" s="4"/>
      <c r="AJ1" s="4"/>
      <c r="AK1" s="4"/>
      <c r="AL1" s="44"/>
      <c r="AM1" s="44">
        <f>MATCH($C7,'Data Reliability'!$E$7:$E$409,0)</f>
        <v>1</v>
      </c>
    </row>
    <row r="2" spans="1:53" s="5" customFormat="1" ht="16" customHeight="1" x14ac:dyDescent="0.2">
      <c r="A2" s="58"/>
      <c r="B2" s="95" t="s">
        <v>418</v>
      </c>
      <c r="C2" s="6"/>
      <c r="D2" s="6"/>
      <c r="E2" s="6"/>
      <c r="F2" s="58"/>
      <c r="G2" s="277" t="s">
        <v>420</v>
      </c>
      <c r="H2" s="277"/>
      <c r="I2" s="277"/>
      <c r="J2" s="277"/>
      <c r="K2" s="277"/>
      <c r="L2" s="277"/>
      <c r="M2" s="277"/>
      <c r="N2" s="277"/>
      <c r="O2" s="278"/>
      <c r="P2" s="114"/>
      <c r="Q2" s="56"/>
      <c r="R2" s="279" t="s">
        <v>363</v>
      </c>
      <c r="S2" s="280"/>
      <c r="T2" s="280"/>
      <c r="U2" s="280"/>
      <c r="V2" s="280"/>
      <c r="W2" s="281"/>
      <c r="X2" s="53"/>
      <c r="Y2" s="279" t="s">
        <v>364</v>
      </c>
      <c r="Z2" s="280"/>
      <c r="AA2" s="280"/>
      <c r="AB2" s="280"/>
      <c r="AC2" s="280"/>
      <c r="AD2" s="281"/>
      <c r="AE2" s="53"/>
      <c r="AF2" s="282" t="s">
        <v>456</v>
      </c>
      <c r="AG2" s="277"/>
      <c r="AH2" s="277"/>
      <c r="AI2" s="277"/>
      <c r="AJ2" s="277"/>
      <c r="AK2" s="278"/>
      <c r="AL2" s="45"/>
      <c r="AM2" s="278" t="s">
        <v>365</v>
      </c>
      <c r="AN2" s="283"/>
    </row>
    <row r="3" spans="1:53" s="7" customFormat="1" ht="58" customHeight="1" x14ac:dyDescent="0.2">
      <c r="A3" s="59"/>
      <c r="B3" s="8"/>
      <c r="C3" s="9"/>
      <c r="D3" s="9"/>
      <c r="E3" s="9"/>
      <c r="F3" s="59"/>
      <c r="G3" s="291" t="s">
        <v>445</v>
      </c>
      <c r="H3" s="291"/>
      <c r="I3" s="291"/>
      <c r="J3" s="291"/>
      <c r="K3" s="291"/>
      <c r="L3" s="291"/>
      <c r="M3" s="291"/>
      <c r="N3" s="291"/>
      <c r="O3" s="291"/>
      <c r="Q3" s="57"/>
      <c r="R3" s="284" t="s">
        <v>366</v>
      </c>
      <c r="S3" s="285"/>
      <c r="T3" s="285"/>
      <c r="U3" s="285"/>
      <c r="V3" s="285"/>
      <c r="W3" s="286"/>
      <c r="X3" s="54"/>
      <c r="Y3" s="284" t="s">
        <v>367</v>
      </c>
      <c r="Z3" s="285"/>
      <c r="AA3" s="285"/>
      <c r="AB3" s="285"/>
      <c r="AC3" s="285"/>
      <c r="AD3" s="286"/>
      <c r="AE3" s="54"/>
      <c r="AF3" s="284" t="s">
        <v>367</v>
      </c>
      <c r="AG3" s="285"/>
      <c r="AH3" s="285"/>
      <c r="AI3" s="285"/>
      <c r="AJ3" s="285"/>
      <c r="AK3" s="286"/>
      <c r="AL3" s="46"/>
      <c r="AM3" s="10"/>
      <c r="AN3" s="10"/>
    </row>
    <row r="4" spans="1:53" s="1" customFormat="1" ht="28" customHeight="1" x14ac:dyDescent="0.2">
      <c r="A4" s="44" t="s">
        <v>400</v>
      </c>
      <c r="B4" s="220" t="s">
        <v>368</v>
      </c>
      <c r="C4" s="221" t="s">
        <v>369</v>
      </c>
      <c r="D4" s="221" t="s">
        <v>427</v>
      </c>
      <c r="E4" s="221" t="s">
        <v>428</v>
      </c>
      <c r="F4" s="60" t="s">
        <v>401</v>
      </c>
      <c r="G4" s="288" t="s">
        <v>4</v>
      </c>
      <c r="H4" s="289"/>
      <c r="I4" s="290"/>
      <c r="J4" s="288" t="s">
        <v>5</v>
      </c>
      <c r="K4" s="289"/>
      <c r="L4" s="290"/>
      <c r="M4" s="287" t="s">
        <v>493</v>
      </c>
      <c r="N4" s="287"/>
      <c r="O4" s="287"/>
      <c r="P4" s="115"/>
      <c r="Q4" s="47" t="s">
        <v>402</v>
      </c>
      <c r="R4" s="14" t="s">
        <v>371</v>
      </c>
      <c r="S4" s="14" t="s">
        <v>372</v>
      </c>
      <c r="T4" s="14" t="s">
        <v>373</v>
      </c>
      <c r="U4" s="14" t="s">
        <v>410</v>
      </c>
      <c r="V4" s="14" t="s">
        <v>375</v>
      </c>
      <c r="W4" s="15" t="s">
        <v>376</v>
      </c>
      <c r="X4" s="47" t="s">
        <v>403</v>
      </c>
      <c r="Y4" s="14" t="s">
        <v>371</v>
      </c>
      <c r="Z4" s="14" t="s">
        <v>372</v>
      </c>
      <c r="AA4" s="14" t="s">
        <v>373</v>
      </c>
      <c r="AB4" s="14" t="s">
        <v>410</v>
      </c>
      <c r="AC4" s="14" t="s">
        <v>375</v>
      </c>
      <c r="AD4" s="15" t="s">
        <v>379</v>
      </c>
      <c r="AE4" s="47" t="s">
        <v>404</v>
      </c>
      <c r="AF4" s="16" t="s">
        <v>371</v>
      </c>
      <c r="AG4" s="16" t="s">
        <v>372</v>
      </c>
      <c r="AH4" s="14" t="s">
        <v>373</v>
      </c>
      <c r="AI4" s="14" t="s">
        <v>410</v>
      </c>
      <c r="AJ4" s="16" t="s">
        <v>375</v>
      </c>
      <c r="AK4" s="17" t="s">
        <v>508</v>
      </c>
      <c r="AL4" s="47" t="s">
        <v>405</v>
      </c>
      <c r="AM4" s="16" t="s">
        <v>5</v>
      </c>
      <c r="AN4" s="16" t="s">
        <v>493</v>
      </c>
      <c r="AO4" s="13"/>
      <c r="AP4" s="13"/>
      <c r="AQ4" s="13"/>
      <c r="AR4" s="13"/>
      <c r="AS4" s="13"/>
      <c r="AT4" s="13"/>
      <c r="AU4" s="13"/>
      <c r="AV4" s="13"/>
      <c r="AW4" s="13"/>
      <c r="AX4" s="13"/>
      <c r="AY4" s="13"/>
      <c r="AZ4" s="13"/>
      <c r="BA4" s="13"/>
    </row>
    <row r="5" spans="1:53" s="19" customFormat="1" x14ac:dyDescent="0.2">
      <c r="A5" s="44" t="s">
        <v>400</v>
      </c>
      <c r="B5" s="64" t="s">
        <v>368</v>
      </c>
      <c r="C5" s="65" t="s">
        <v>369</v>
      </c>
      <c r="D5" s="65"/>
      <c r="E5" s="65"/>
      <c r="F5" s="61" t="s">
        <v>401</v>
      </c>
      <c r="G5" s="66" t="s">
        <v>4</v>
      </c>
      <c r="H5" s="66" t="s">
        <v>407</v>
      </c>
      <c r="I5" s="66"/>
      <c r="J5" s="66" t="s">
        <v>5</v>
      </c>
      <c r="K5" s="67" t="s">
        <v>406</v>
      </c>
      <c r="L5" s="66"/>
      <c r="M5" s="66" t="s">
        <v>370</v>
      </c>
      <c r="N5" s="66"/>
      <c r="O5" s="66" t="s">
        <v>408</v>
      </c>
      <c r="P5" s="66"/>
      <c r="Q5" s="48" t="s">
        <v>402</v>
      </c>
      <c r="R5" s="68" t="s">
        <v>371</v>
      </c>
      <c r="S5" s="68" t="s">
        <v>372</v>
      </c>
      <c r="T5" s="68" t="s">
        <v>373</v>
      </c>
      <c r="U5" s="68" t="s">
        <v>374</v>
      </c>
      <c r="V5" s="68" t="s">
        <v>375</v>
      </c>
      <c r="W5" s="68" t="s">
        <v>376</v>
      </c>
      <c r="X5" s="48" t="s">
        <v>403</v>
      </c>
      <c r="Y5" s="68" t="s">
        <v>371</v>
      </c>
      <c r="Z5" s="68" t="s">
        <v>372</v>
      </c>
      <c r="AA5" s="68" t="s">
        <v>373</v>
      </c>
      <c r="AB5" s="68" t="s">
        <v>374</v>
      </c>
      <c r="AC5" s="68" t="s">
        <v>375</v>
      </c>
      <c r="AD5" s="68" t="s">
        <v>379</v>
      </c>
      <c r="AE5" s="48" t="s">
        <v>404</v>
      </c>
      <c r="AF5" s="48" t="s">
        <v>371</v>
      </c>
      <c r="AG5" s="48" t="s">
        <v>372</v>
      </c>
      <c r="AH5" s="48" t="s">
        <v>374</v>
      </c>
      <c r="AI5" s="48" t="s">
        <v>373</v>
      </c>
      <c r="AJ5" s="48" t="s">
        <v>375</v>
      </c>
      <c r="AK5" s="48" t="s">
        <v>377</v>
      </c>
      <c r="AL5" s="48" t="s">
        <v>405</v>
      </c>
      <c r="AM5" s="48" t="s">
        <v>5</v>
      </c>
      <c r="AN5" s="48" t="s">
        <v>370</v>
      </c>
      <c r="AO5" s="18"/>
      <c r="AP5" s="18"/>
      <c r="AQ5" s="18"/>
      <c r="AR5" s="18"/>
      <c r="AS5" s="18"/>
      <c r="AT5" s="18"/>
      <c r="AU5" s="18"/>
      <c r="AV5" s="18"/>
      <c r="AW5" s="18"/>
      <c r="AX5" s="18"/>
      <c r="AY5" s="18"/>
      <c r="AZ5" s="18"/>
      <c r="BA5" s="18"/>
    </row>
    <row r="6" spans="1:53" x14ac:dyDescent="0.2">
      <c r="A6" s="62">
        <v>59</v>
      </c>
      <c r="B6" s="20" t="s">
        <v>728</v>
      </c>
      <c r="C6" s="20" t="s">
        <v>699</v>
      </c>
      <c r="D6" s="20" t="s">
        <v>435</v>
      </c>
      <c r="E6" s="20" t="s">
        <v>409</v>
      </c>
      <c r="F6" s="206">
        <f ca="1">MATCH($C6,_xlfn.ANCHORARRAY(Health!$C$8),0)</f>
        <v>1</v>
      </c>
      <c r="G6" s="22" cm="1">
        <f t="array" aca="1" ref="G6" ca="1">IF(Parameters!$D$31, SUM(IF(ISNUMBER(R6:W6),(IF(R6:W6&gt;=Parameters!$D$37,1,"")),""))+0.5*(SUM(IF(ISNUMBER(R6:W6),(IF(R6:W6&gt;=Parameters!$D$38,1,"")),""))-SUM(IF(ISNUMBER(R6:W6),(IF(R6:W6&gt;=Parameters!$D$37,1,"")),""))),0) +
   IF(Parameters!$D$32,SUM(IF(ISNUMBER(R6:W6),(IF(R6:W6&gt;=Parameters!$D$41,1,"")),"")),0) +
   IF(Parameters!$D$33,AVERAGE(IF(ISNUMBER(R6:W6),R6:W6)),0) +
   IF(Parameters!$D$34,IF(OR(IF(ISNUMBER(R6:W6),R6:W6)=0),0,GEOMEAN(IF(ISNUMBER(R6:W6),R6:W6))),0)</f>
        <v>0</v>
      </c>
      <c r="H6" s="23">
        <f t="shared" ref="H6:H69" ca="1" si="0">G6</f>
        <v>0</v>
      </c>
      <c r="I6" s="116" t="str">
        <f t="shared" ref="I6:I69" si="1">IF(AVERAGE(AM6:AN6) &gt;= 0.666, "!!", IF(AND(AVERAGE(AM6:AN6) &lt; 0.666,  AVERAGE(AM6:AN6)  &gt;= 0.333), "!", IF(AVERAGE(AM6:AN6) &lt; 0.333, "")))</f>
        <v>!!</v>
      </c>
      <c r="J6" s="22" cm="1">
        <f t="array" aca="1" ref="J6" ca="1">IF(Parameters!$D$31, SUM(IF(ISNUMBER(Y6:AD6),(IF(Y6:AD6&gt;=Parameters!$D$41,1,"")),""))+0.5*(SUM(IF(ISNUMBER(Y6:AD6),(IF(Y6:AD6&gt;=Parameters!$D$42,1,"")),""))-SUM(IF(ISNUMBER(Y6:AD6),(IF(Y6:AD6&gt;=Parameters!$D$41,1,"")),""))),0) +
   IF(Parameters!$D$32,SUM(IF(ISNUMBER(Y6:AD6),(IF(Y6:AD6&gt;=Parameters!$D$41,1,"")),"")),0) +
   IF(Parameters!$D$33,AVERAGE(IF(ISNUMBER(Y6:AD6),Y6:AD6)),0) +
   IF(Parameters!$D$34,IF(OR(IF(ISNUMBER(Y6:AD6),Y6:AD6)=0),0,GEOMEAN(IF(ISNUMBER(Y6:AD6),Y6:AD6))),0)</f>
        <v>0</v>
      </c>
      <c r="K6" s="23">
        <f t="shared" ref="K6:K69" ca="1" si="2">J6</f>
        <v>0</v>
      </c>
      <c r="L6" s="116" t="str">
        <f t="shared" ref="L6:L69" si="3">IF(AM6 &gt;= 0.666, "!!", IF(AND(AM6 &lt; 0.666, AM6  &gt;= 0.333), "!", IF(AM6 &lt; 0.333, "")))</f>
        <v>!!</v>
      </c>
      <c r="M6" s="21" cm="1">
        <f t="array" aca="1" ref="M6" ca="1">IF(Parameters!$D$31, SUM(IF(ISNUMBER(AF6:AK6),(IF(AF6:AK6&gt;=Parameters!$D$41,1,"")),""))+0.5*(SUM(IF(ISNUMBER(AF6:AK6),(IF(AF6:AK6&gt;=Parameters!$D$42,1,"")),""))-SUM(IF(ISNUMBER(AF6:AK6),(IF(AF6:AK6&gt;=Parameters!$D$41,1,"")),""))),0) +
   IF(Parameters!$D$32,SUM(IF(ISNUMBER(AF6:AK6),(IF(AF6:AK6&gt;=Parameters!$D$41,1,"")),"")),0) +
   IF(Parameters!$D$33,AVERAGE(IF(ISNUMBER(AF6:AK6),AF6:AK6)),0) +
   IF(Parameters!$D$34,IF(OR(IF(ISNUMBER(AF6:AK6),AF6:AK6)=0),0,GEOMEAN(IF(ISNUMBER(AF6:AK6),AF6:AK6))),0)</f>
        <v>0</v>
      </c>
      <c r="N6" s="23">
        <f t="shared" ref="N6:N69" ca="1" si="4">M6</f>
        <v>0</v>
      </c>
      <c r="O6" s="116" t="str">
        <f t="shared" ref="O6:O69" si="5">IF(AN6 &gt;= 0.666, "!!", IF(AND(AN6 &lt; 0.666, AN6  &gt;= 0.333), "!", IF(AN6 &lt; 0.333, "")))</f>
        <v>!</v>
      </c>
      <c r="P6" s="24"/>
      <c r="Q6" s="49"/>
      <c r="R6" s="25">
        <f ca="1">IFERROR(INDEX(Health!$G$8:$G$225,MATCH($C6,_xlfn.ANCHORARRAY(Health!$C$8),0)),NA())</f>
        <v>0</v>
      </c>
      <c r="S6" s="25" t="e">
        <f ca="1">IFERROR(INDEX(Food!$G$8:$G$225,MATCH($C6,_xlfn.ANCHORARRAY(Food!$C$8),0)),NA())</f>
        <v>#N/A</v>
      </c>
      <c r="T6" s="25">
        <f ca="1">IFERROR(INDEX(Macro!$G$8:$G$225,MATCH($C6,_xlfn.ANCHORARRAY(Macro!$C$8),0)),NA())</f>
        <v>0</v>
      </c>
      <c r="U6" s="25">
        <f ca="1">IFERROR(INDEX(Socioeconomic!$G$8:$G$225,MATCH($C6,_xlfn.ANCHORARRAY(Socioeconomic!$C$8),0)),NA())</f>
        <v>2.0000000000000102</v>
      </c>
      <c r="V6" s="25">
        <f ca="1">IFERROR(INDEX('Natural Hazard'!$G$8:$G$225,MATCH($C6,_xlfn.ANCHORARRAY('Natural Hazard'!$C$8),0)),NA())</f>
        <v>0</v>
      </c>
      <c r="W6" s="25">
        <f ca="1">IFERROR(INDEX(Conflict!$G$8:$G$225,MATCH($C6,_xlfn.ANCHORARRAY(Conflict!$C$8),0)),NA())</f>
        <v>0</v>
      </c>
      <c r="X6" s="50"/>
      <c r="Y6" s="25" t="e">
        <f ca="1">IFERROR(INDEX(Health!$H$8:$H$225,MATCH($C6,_xlfn.ANCHORARRAY(Health!$C$8),0)),NA())</f>
        <v>#N/A</v>
      </c>
      <c r="Z6" s="25" t="e">
        <f ca="1">IFERROR(INDEX(Food!$H$8:$H$225,MATCH($C6,_xlfn.ANCHORARRAY(Food!$C$8),0)),NA())</f>
        <v>#N/A</v>
      </c>
      <c r="AA6" s="25">
        <f ca="1">IFERROR(INDEX(Macro!$H$8:$H$225,MATCH($C6,_xlfn.ANCHORARRAY(Macro!$C$8),0)),NA())</f>
        <v>0</v>
      </c>
      <c r="AB6" s="25" t="e">
        <f ca="1">IFERROR(INDEX(Socioeconomic!$H$8:$H$225,MATCH($C6,_xlfn.ANCHORARRAY(Socioeconomic!$C$8),0)),NA())</f>
        <v>#N/A</v>
      </c>
      <c r="AC6" s="25" t="e">
        <f ca="1">IFERROR(INDEX('Natural Hazard'!$H$8:$H$225,MATCH($C6,_xlfn.ANCHORARRAY('Natural Hazard'!$C$8),0)),NA())</f>
        <v>#N/A</v>
      </c>
      <c r="AD6" s="25">
        <f ca="1">IFERROR(INDEX(Conflict!$H$8:$H$225,MATCH($C6,_xlfn.ANCHORARRAY(Conflict!$C$8),0)),NA())</f>
        <v>0</v>
      </c>
      <c r="AE6" s="50"/>
      <c r="AF6" s="25">
        <f ca="1">IFERROR(INDEX(Health!$I$8:$I$225,MATCH($C6,_xlfn.ANCHORARRAY(Health!$C$8),0)),NA())</f>
        <v>0</v>
      </c>
      <c r="AG6" s="25" t="e">
        <f ca="1">IFERROR(INDEX(Food!$I$8:$I$225,MATCH($C6,_xlfn.ANCHORARRAY(Food!$C$8),0)),NA())</f>
        <v>#N/A</v>
      </c>
      <c r="AH6" s="25">
        <f ca="1">IFERROR(INDEX(Macro!$I$8:$I$225,MATCH($C6,_xlfn.ANCHORARRAY(Macro!$C$8),0)),NA())</f>
        <v>4.4444444444444402</v>
      </c>
      <c r="AI6" s="25">
        <f ca="1">IFERROR(INDEX(Socioeconomic!$I$8:$I$225,MATCH($C6,_xlfn.ANCHORARRAY(Socioeconomic!$C$8),0)),NA())</f>
        <v>2.0000000000000102</v>
      </c>
      <c r="AJ6" s="25">
        <f ca="1">IFERROR(INDEX('Natural Hazard'!$I$8:$I$225,MATCH($C6,_xlfn.ANCHORARRAY('Natural Hazard'!$C$8),0)),NA())</f>
        <v>0</v>
      </c>
      <c r="AK6" s="25">
        <f ca="1">IFERROR(INDEX(Conflict!$I$8:$I$225,MATCH($C6,_xlfn.ANCHORARRAY(Conflict!$C$8),0)),NA())</f>
        <v>0</v>
      </c>
      <c r="AL6" s="49"/>
      <c r="AM6" s="25">
        <f>IFERROR(INDEX('Data Reliability'!$G$6:$G$409,MATCH($C6,'Data Reliability'!$E$6:$E$409,0)),NA())</f>
        <v>0.83333333333333304</v>
      </c>
      <c r="AN6" s="25">
        <f>IFERROR(INDEX('Data Reliability'!$H$6:$H$409,MATCH($C6,'Data Reliability'!$E$6:$E$409,0)),NA())</f>
        <v>0.65833333333333299</v>
      </c>
      <c r="AO6" s="21"/>
      <c r="AP6" s="21"/>
      <c r="AQ6" s="21"/>
      <c r="AR6" s="21"/>
      <c r="AS6" s="21"/>
      <c r="AT6" s="21"/>
      <c r="AU6" s="21"/>
      <c r="AV6" s="21"/>
      <c r="AW6" s="21"/>
      <c r="AX6" s="21"/>
      <c r="AY6" s="21"/>
      <c r="AZ6" s="21"/>
      <c r="BA6" s="21"/>
    </row>
    <row r="7" spans="1:53" x14ac:dyDescent="0.2">
      <c r="A7" s="62">
        <v>91</v>
      </c>
      <c r="B7" s="20" t="s">
        <v>6</v>
      </c>
      <c r="C7" s="20" t="s">
        <v>7</v>
      </c>
      <c r="D7" s="20" t="s">
        <v>431</v>
      </c>
      <c r="E7" s="20" t="s">
        <v>429</v>
      </c>
      <c r="F7" s="206">
        <f ca="1">MATCH($C7,_xlfn.ANCHORARRAY(Health!$C$8),0)</f>
        <v>2</v>
      </c>
      <c r="G7" s="22" cm="1">
        <f t="array" aca="1" ref="G7" ca="1">IF(Parameters!$D$31, SUM(IF(ISNUMBER(R7:W7),(IF(R7:W7&gt;=Parameters!$D$37,1,"")),""))+0.5*(SUM(IF(ISNUMBER(R7:W7),(IF(R7:W7&gt;=Parameters!$D$38,1,"")),""))-SUM(IF(ISNUMBER(R7:W7),(IF(R7:W7&gt;=Parameters!$D$37,1,"")),""))),0) +
   IF(Parameters!$D$32,SUM(IF(ISNUMBER(R7:W7),(IF(R7:W7&gt;=Parameters!$D$41,1,"")),"")),0) +
   IF(Parameters!$D$33,AVERAGE(IF(ISNUMBER(R7:W7),R7:W7)),0) +
   IF(Parameters!$D$34,IF(OR(IF(ISNUMBER(R7:W7),R7:W7)=0),0,GEOMEAN(IF(ISNUMBER(R7:W7),R7:W7))),0)</f>
        <v>3</v>
      </c>
      <c r="H7" s="23">
        <f t="shared" ca="1" si="0"/>
        <v>3</v>
      </c>
      <c r="I7" s="116" t="str">
        <f t="shared" si="1"/>
        <v/>
      </c>
      <c r="J7" s="22" cm="1">
        <f t="array" aca="1" ref="J7" ca="1">IF(Parameters!$D$31, SUM(IF(ISNUMBER(Y7:AD7),(IF(Y7:AD7&gt;=Parameters!$D$41,1,"")),""))+0.5*(SUM(IF(ISNUMBER(Y7:AD7),(IF(Y7:AD7&gt;=Parameters!$D$42,1,"")),""))-SUM(IF(ISNUMBER(Y7:AD7),(IF(Y7:AD7&gt;=Parameters!$D$41,1,"")),""))),0) +
   IF(Parameters!$D$32,SUM(IF(ISNUMBER(Y7:AD7),(IF(Y7:AD7&gt;=Parameters!$D$41,1,"")),"")),0) +
   IF(Parameters!$D$33,AVERAGE(IF(ISNUMBER(Y7:AD7),Y7:AD7)),0) +
   IF(Parameters!$D$34,IF(OR(IF(ISNUMBER(Y7:AD7),Y7:AD7)=0),0,GEOMEAN(IF(ISNUMBER(Y7:AD7),Y7:AD7))),0)</f>
        <v>5</v>
      </c>
      <c r="K7" s="23">
        <f t="shared" ca="1" si="2"/>
        <v>5</v>
      </c>
      <c r="L7" s="116" t="str">
        <f t="shared" si="3"/>
        <v/>
      </c>
      <c r="M7" s="21" cm="1">
        <f t="array" aca="1" ref="M7" ca="1">IF(Parameters!$D$31, SUM(IF(ISNUMBER(AF7:AK7),(IF(AF7:AK7&gt;=Parameters!$D$41,1,"")),""))+0.5*(SUM(IF(ISNUMBER(AF7:AK7),(IF(AF7:AK7&gt;=Parameters!$D$42,1,"")),""))-SUM(IF(ISNUMBER(AF7:AK7),(IF(AF7:AK7&gt;=Parameters!$D$41,1,"")),""))),0) +
   IF(Parameters!$D$32,SUM(IF(ISNUMBER(AF7:AK7),(IF(AF7:AK7&gt;=Parameters!$D$41,1,"")),"")),0) +
   IF(Parameters!$D$33,AVERAGE(IF(ISNUMBER(AF7:AK7),AF7:AK7)),0) +
   IF(Parameters!$D$34,IF(OR(IF(ISNUMBER(AF7:AK7),AF7:AK7)=0),0,GEOMEAN(IF(ISNUMBER(AF7:AK7),AF7:AK7))),0)</f>
        <v>3</v>
      </c>
      <c r="N7" s="23">
        <f t="shared" ca="1" si="4"/>
        <v>3</v>
      </c>
      <c r="O7" s="116" t="str">
        <f t="shared" si="5"/>
        <v>!</v>
      </c>
      <c r="P7" s="24"/>
      <c r="Q7" s="49"/>
      <c r="R7" s="25">
        <f ca="1">IFERROR(INDEX(Health!$G$8:$G$225,MATCH($C7,_xlfn.ANCHORARRAY(Health!$C$8),0)),NA())</f>
        <v>0</v>
      </c>
      <c r="S7" s="25">
        <f ca="1">IFERROR(INDEX(Food!$G$8:$G$225,MATCH($C7,_xlfn.ANCHORARRAY(Food!$C$8),0)),NA())</f>
        <v>10</v>
      </c>
      <c r="T7" s="25">
        <f ca="1">IFERROR(INDEX(Macro!$G$8:$G$225,MATCH($C7,_xlfn.ANCHORARRAY(Macro!$C$8),0)),NA())</f>
        <v>0</v>
      </c>
      <c r="U7" s="25">
        <f ca="1">IFERROR(INDEX(Socioeconomic!$G$8:$G$225,MATCH($C7,_xlfn.ANCHORARRAY(Socioeconomic!$C$8),0)),NA())</f>
        <v>10</v>
      </c>
      <c r="V7" s="25">
        <f ca="1">IFERROR(INDEX('Natural Hazard'!$G$8:$G$225,MATCH($C7,_xlfn.ANCHORARRAY('Natural Hazard'!$C$8),0)),NA())</f>
        <v>9.7467943448089631</v>
      </c>
      <c r="W7" s="25">
        <f ca="1">IFERROR(INDEX(Conflict!$G$8:$G$225,MATCH($C7,_xlfn.ANCHORARRAY(Conflict!$C$8),0)),NA())</f>
        <v>0</v>
      </c>
      <c r="X7" s="50"/>
      <c r="Y7" s="25">
        <f ca="1">IFERROR(INDEX(Health!$H$8:$H$225,MATCH($C7,_xlfn.ANCHORARRAY(Health!$C$8),0)),NA())</f>
        <v>7.7784256559766698</v>
      </c>
      <c r="Z7" s="25">
        <f ca="1">IFERROR(INDEX(Food!$H$8:$H$225,MATCH($C7,_xlfn.ANCHORARRAY(Food!$C$8),0)),NA())</f>
        <v>10</v>
      </c>
      <c r="AA7" s="25">
        <f ca="1">IFERROR(INDEX(Macro!$H$8:$H$225,MATCH($C7,_xlfn.ANCHORARRAY(Macro!$C$8),0)),NA())</f>
        <v>10</v>
      </c>
      <c r="AB7" s="25">
        <f ca="1">IFERROR(INDEX(Socioeconomic!$H$8:$H$225,MATCH($C7,_xlfn.ANCHORARRAY(Socioeconomic!$C$8),0)),NA())</f>
        <v>10</v>
      </c>
      <c r="AC7" s="25">
        <f ca="1">IFERROR(INDEX('Natural Hazard'!$H$8:$H$225,MATCH($C7,_xlfn.ANCHORARRAY('Natural Hazard'!$C$8),0)),NA())</f>
        <v>9.5</v>
      </c>
      <c r="AD7" s="25">
        <f ca="1">IFERROR(INDEX(Conflict!$H$8:$H$225,MATCH($C7,_xlfn.ANCHORARRAY(Conflict!$C$8),0)),NA())</f>
        <v>10</v>
      </c>
      <c r="AE7" s="50"/>
      <c r="AF7" s="25">
        <f ca="1">IFERROR(INDEX(Health!$I$8:$I$225,MATCH($C7,_xlfn.ANCHORARRAY(Health!$C$8),0)),NA())</f>
        <v>0</v>
      </c>
      <c r="AG7" s="25">
        <f ca="1">IFERROR(INDEX(Food!$I$8:$I$225,MATCH($C7,_xlfn.ANCHORARRAY(Food!$C$8),0)),NA())</f>
        <v>10</v>
      </c>
      <c r="AH7" s="25">
        <f ca="1">IFERROR(INDEX(Macro!$I$8:$I$225,MATCH($C7,_xlfn.ANCHORARRAY(Macro!$C$8),0)),NA())</f>
        <v>0</v>
      </c>
      <c r="AI7" s="25">
        <f ca="1">IFERROR(INDEX(Socioeconomic!$I$8:$I$225,MATCH($C7,_xlfn.ANCHORARRAY(Socioeconomic!$C$8),0)),NA())</f>
        <v>10</v>
      </c>
      <c r="AJ7" s="25">
        <f ca="1">IFERROR(INDEX('Natural Hazard'!$I$8:$I$225,MATCH($C7,_xlfn.ANCHORARRAY('Natural Hazard'!$C$8),0)),NA())</f>
        <v>10</v>
      </c>
      <c r="AK7" s="25">
        <f ca="1">IFERROR(INDEX(Conflict!$I$8:$I$225,MATCH($C7,_xlfn.ANCHORARRAY(Conflict!$C$8),0)),NA())</f>
        <v>0</v>
      </c>
      <c r="AL7" s="49"/>
      <c r="AM7" s="25">
        <f>IFERROR(INDEX('Data Reliability'!$G$6:$G$409,MATCH($C7,'Data Reliability'!$E$6:$E$409,0)),NA())</f>
        <v>0.16666666666666699</v>
      </c>
      <c r="AN7" s="25">
        <f>IFERROR(INDEX('Data Reliability'!$H$6:$H$409,MATCH($C7,'Data Reliability'!$E$6:$E$409,0)),NA())</f>
        <v>0.41388888888888897</v>
      </c>
      <c r="AO7" s="21"/>
      <c r="AP7" s="21"/>
      <c r="AQ7" s="21"/>
      <c r="AR7" s="21"/>
      <c r="AS7" s="21"/>
      <c r="AT7" s="21"/>
      <c r="AU7" s="21"/>
      <c r="AV7" s="21"/>
      <c r="AW7" s="21"/>
      <c r="AX7" s="21"/>
      <c r="AY7" s="21"/>
      <c r="AZ7" s="21"/>
      <c r="BA7" s="21"/>
    </row>
    <row r="8" spans="1:53" x14ac:dyDescent="0.2">
      <c r="A8" s="62">
        <v>111</v>
      </c>
      <c r="B8" s="20" t="s">
        <v>8</v>
      </c>
      <c r="C8" s="20" t="s">
        <v>9</v>
      </c>
      <c r="D8" s="20" t="s">
        <v>432</v>
      </c>
      <c r="E8" s="20" t="s">
        <v>430</v>
      </c>
      <c r="F8" s="206">
        <f ca="1">MATCH($C8,_xlfn.ANCHORARRAY(Health!$C$8),0)</f>
        <v>3</v>
      </c>
      <c r="G8" s="22" cm="1">
        <f t="array" aca="1" ref="G8" ca="1">IF(Parameters!$D$31, SUM(IF(ISNUMBER(R8:W8),(IF(R8:W8&gt;=Parameters!$D$37,1,"")),""))+0.5*(SUM(IF(ISNUMBER(R8:W8),(IF(R8:W8&gt;=Parameters!$D$38,1,"")),""))-SUM(IF(ISNUMBER(R8:W8),(IF(R8:W8&gt;=Parameters!$D$37,1,"")),""))),0) +
   IF(Parameters!$D$32,SUM(IF(ISNUMBER(R8:W8),(IF(R8:W8&gt;=Parameters!$D$41,1,"")),"")),0) +
   IF(Parameters!$D$33,AVERAGE(IF(ISNUMBER(R8:W8),R8:W8)),0) +
   IF(Parameters!$D$34,IF(OR(IF(ISNUMBER(R8:W8),R8:W8)=0),0,GEOMEAN(IF(ISNUMBER(R8:W8),R8:W8))),0)</f>
        <v>2.5</v>
      </c>
      <c r="H8" s="23">
        <f t="shared" ca="1" si="0"/>
        <v>2.5</v>
      </c>
      <c r="I8" s="116" t="str">
        <f t="shared" si="1"/>
        <v/>
      </c>
      <c r="J8" s="22" cm="1">
        <f t="array" aca="1" ref="J8" ca="1">IF(Parameters!$D$31, SUM(IF(ISNUMBER(Y8:AD8),(IF(Y8:AD8&gt;=Parameters!$D$41,1,"")),""))+0.5*(SUM(IF(ISNUMBER(Y8:AD8),(IF(Y8:AD8&gt;=Parameters!$D$42,1,"")),""))-SUM(IF(ISNUMBER(Y8:AD8),(IF(Y8:AD8&gt;=Parameters!$D$41,1,"")),""))),0) +
   IF(Parameters!$D$32,SUM(IF(ISNUMBER(Y8:AD8),(IF(Y8:AD8&gt;=Parameters!$D$41,1,"")),"")),0) +
   IF(Parameters!$D$33,AVERAGE(IF(ISNUMBER(Y8:AD8),Y8:AD8)),0) +
   IF(Parameters!$D$34,IF(OR(IF(ISNUMBER(Y8:AD8),Y8:AD8)=0),0,GEOMEAN(IF(ISNUMBER(Y8:AD8),Y8:AD8))),0)</f>
        <v>2</v>
      </c>
      <c r="K8" s="23">
        <f t="shared" ca="1" si="2"/>
        <v>2</v>
      </c>
      <c r="L8" s="116" t="str">
        <f t="shared" si="3"/>
        <v/>
      </c>
      <c r="M8" s="21" cm="1">
        <f t="array" aca="1" ref="M8" ca="1">IF(Parameters!$D$31, SUM(IF(ISNUMBER(AF8:AK8),(IF(AF8:AK8&gt;=Parameters!$D$41,1,"")),""))+0.5*(SUM(IF(ISNUMBER(AF8:AK8),(IF(AF8:AK8&gt;=Parameters!$D$42,1,"")),""))-SUM(IF(ISNUMBER(AF8:AK8),(IF(AF8:AK8&gt;=Parameters!$D$41,1,"")),""))),0) +
   IF(Parameters!$D$32,SUM(IF(ISNUMBER(AF8:AK8),(IF(AF8:AK8&gt;=Parameters!$D$41,1,"")),"")),0) +
   IF(Parameters!$D$33,AVERAGE(IF(ISNUMBER(AF8:AK8),AF8:AK8)),0) +
   IF(Parameters!$D$34,IF(OR(IF(ISNUMBER(AF8:AK8),AF8:AK8)=0),0,GEOMEAN(IF(ISNUMBER(AF8:AK8),AF8:AK8))),0)</f>
        <v>3</v>
      </c>
      <c r="N8" s="23">
        <f t="shared" ca="1" si="4"/>
        <v>3</v>
      </c>
      <c r="O8" s="116" t="str">
        <f t="shared" si="5"/>
        <v>!</v>
      </c>
      <c r="P8" s="24"/>
      <c r="Q8" s="49"/>
      <c r="R8" s="25">
        <f ca="1">IFERROR(INDEX(Health!$G$8:$G$225,MATCH($C8,_xlfn.ANCHORARRAY(Health!$C$8),0)),NA())</f>
        <v>0</v>
      </c>
      <c r="S8" s="25">
        <f ca="1">IFERROR(INDEX(Food!$G$8:$G$225,MATCH($C8,_xlfn.ANCHORARRAY(Food!$C$8),0)),NA())</f>
        <v>0</v>
      </c>
      <c r="T8" s="25">
        <f ca="1">IFERROR(INDEX(Macro!$G$8:$G$225,MATCH($C8,_xlfn.ANCHORARRAY(Macro!$C$8),0)),NA())</f>
        <v>6.9</v>
      </c>
      <c r="U8" s="25">
        <f ca="1">IFERROR(INDEX(Socioeconomic!$G$8:$G$225,MATCH($C8,_xlfn.ANCHORARRAY(Socioeconomic!$C$8),0)),NA())</f>
        <v>9.0237781127735737</v>
      </c>
      <c r="V8" s="25">
        <f ca="1">IFERROR(INDEX('Natural Hazard'!$G$8:$G$225,MATCH($C8,_xlfn.ANCHORARRAY('Natural Hazard'!$C$8),0)),NA())</f>
        <v>5.9160797830996161</v>
      </c>
      <c r="W8" s="25">
        <f ca="1">IFERROR(INDEX(Conflict!$G$8:$G$225,MATCH($C8,_xlfn.ANCHORARRAY(Conflict!$C$8),0)),NA())</f>
        <v>6.2267383309133173</v>
      </c>
      <c r="X8" s="50"/>
      <c r="Y8" s="25">
        <f ca="1">IFERROR(INDEX(Health!$H$8:$H$225,MATCH($C8,_xlfn.ANCHORARRAY(Health!$C$8),0)),NA())</f>
        <v>7.6909620991253602</v>
      </c>
      <c r="Z8" s="25">
        <f ca="1">IFERROR(INDEX(Food!$H$8:$H$225,MATCH($C8,_xlfn.ANCHORARRAY(Food!$C$8),0)),NA())</f>
        <v>9.9536768963520501</v>
      </c>
      <c r="AA8" s="25">
        <f ca="1">IFERROR(INDEX(Macro!$H$8:$H$225,MATCH($C8,_xlfn.ANCHORARRAY(Macro!$C$8),0)),NA())</f>
        <v>7</v>
      </c>
      <c r="AB8" s="25">
        <f ca="1">IFERROR(INDEX(Socioeconomic!$H$8:$H$225,MATCH($C8,_xlfn.ANCHORARRAY(Socioeconomic!$C$8),0)),NA())</f>
        <v>8.1428571428571406</v>
      </c>
      <c r="AC8" s="25">
        <f ca="1">IFERROR(INDEX('Natural Hazard'!$H$8:$H$225,MATCH($C8,_xlfn.ANCHORARRAY('Natural Hazard'!$C$8),0)),NA())</f>
        <v>3.5</v>
      </c>
      <c r="AD8" s="25">
        <f ca="1">IFERROR(INDEX(Conflict!$H$8:$H$225,MATCH($C8,_xlfn.ANCHORARRAY(Conflict!$C$8),0)),NA())</f>
        <v>5.5388957488093098</v>
      </c>
      <c r="AE8" s="50"/>
      <c r="AF8" s="25">
        <f ca="1">IFERROR(INDEX(Health!$I$8:$I$225,MATCH($C8,_xlfn.ANCHORARRAY(Health!$C$8),0)),NA())</f>
        <v>0</v>
      </c>
      <c r="AG8" s="25" t="e">
        <f ca="1">IFERROR(INDEX(Food!$I$8:$I$225,MATCH($C8,_xlfn.ANCHORARRAY(Food!$C$8),0)),NA())</f>
        <v>#N/A</v>
      </c>
      <c r="AH8" s="25">
        <f ca="1">IFERROR(INDEX(Macro!$I$8:$I$225,MATCH($C8,_xlfn.ANCHORARRAY(Macro!$C$8),0)),NA())</f>
        <v>7</v>
      </c>
      <c r="AI8" s="25">
        <f ca="1">IFERROR(INDEX(Socioeconomic!$I$8:$I$225,MATCH($C8,_xlfn.ANCHORARRAY(Socioeconomic!$C$8),0)),NA())</f>
        <v>10</v>
      </c>
      <c r="AJ8" s="25">
        <f ca="1">IFERROR(INDEX('Natural Hazard'!$I$8:$I$225,MATCH($C8,_xlfn.ANCHORARRAY('Natural Hazard'!$C$8),0)),NA())</f>
        <v>10</v>
      </c>
      <c r="AK8" s="25">
        <f ca="1">IFERROR(INDEX(Conflict!$I$8:$I$225,MATCH($C8,_xlfn.ANCHORARRAY(Conflict!$C$8),0)),NA())</f>
        <v>7</v>
      </c>
      <c r="AL8" s="49"/>
      <c r="AM8" s="25">
        <f>IFERROR(INDEX('Data Reliability'!$G$6:$G$409,MATCH($C8,'Data Reliability'!$E$6:$E$409,0)),NA())</f>
        <v>0</v>
      </c>
      <c r="AN8" s="25">
        <f>IFERROR(INDEX('Data Reliability'!$H$6:$H$409,MATCH($C8,'Data Reliability'!$E$6:$E$409,0)),NA())</f>
        <v>0.358333333333333</v>
      </c>
      <c r="AO8" s="21"/>
      <c r="AP8" s="21"/>
      <c r="AQ8" s="21"/>
      <c r="AR8" s="21"/>
      <c r="AS8" s="21"/>
      <c r="AT8" s="21"/>
      <c r="AU8" s="21"/>
      <c r="AV8" s="21"/>
      <c r="AW8" s="21"/>
      <c r="AX8" s="21"/>
      <c r="AY8" s="21"/>
      <c r="AZ8" s="21"/>
      <c r="BA8" s="21"/>
    </row>
    <row r="9" spans="1:53" x14ac:dyDescent="0.2">
      <c r="A9" s="62">
        <v>130</v>
      </c>
      <c r="B9" s="20" t="s">
        <v>10</v>
      </c>
      <c r="C9" s="20" t="s">
        <v>11</v>
      </c>
      <c r="D9" s="20" t="s">
        <v>433</v>
      </c>
      <c r="E9" s="20" t="s">
        <v>430</v>
      </c>
      <c r="F9" s="206">
        <f ca="1">MATCH($C9,_xlfn.ANCHORARRAY(Health!$C$8),0)</f>
        <v>4</v>
      </c>
      <c r="G9" s="22" cm="1">
        <f t="array" aca="1" ref="G9" ca="1">IF(Parameters!$D$31, SUM(IF(ISNUMBER(R9:W9),(IF(R9:W9&gt;=Parameters!$D$37,1,"")),""))+0.5*(SUM(IF(ISNUMBER(R9:W9),(IF(R9:W9&gt;=Parameters!$D$38,1,"")),""))-SUM(IF(ISNUMBER(R9:W9),(IF(R9:W9&gt;=Parameters!$D$37,1,"")),""))),0) +
   IF(Parameters!$D$32,SUM(IF(ISNUMBER(R9:W9),(IF(R9:W9&gt;=Parameters!$D$41,1,"")),"")),0) +
   IF(Parameters!$D$33,AVERAGE(IF(ISNUMBER(R9:W9),R9:W9)),0) +
   IF(Parameters!$D$34,IF(OR(IF(ISNUMBER(R9:W9),R9:W9)=0),0,GEOMEAN(IF(ISNUMBER(R9:W9),R9:W9))),0)</f>
        <v>0</v>
      </c>
      <c r="H9" s="23">
        <f t="shared" ca="1" si="0"/>
        <v>0</v>
      </c>
      <c r="I9" s="116" t="str">
        <f t="shared" si="1"/>
        <v>!</v>
      </c>
      <c r="J9" s="22" cm="1">
        <f t="array" aca="1" ref="J9" ca="1">IF(Parameters!$D$31, SUM(IF(ISNUMBER(Y9:AD9),(IF(Y9:AD9&gt;=Parameters!$D$41,1,"")),""))+0.5*(SUM(IF(ISNUMBER(Y9:AD9),(IF(Y9:AD9&gt;=Parameters!$D$42,1,"")),""))-SUM(IF(ISNUMBER(Y9:AD9),(IF(Y9:AD9&gt;=Parameters!$D$41,1,"")),""))),0) +
   IF(Parameters!$D$32,SUM(IF(ISNUMBER(Y9:AD9),(IF(Y9:AD9&gt;=Parameters!$D$41,1,"")),"")),0) +
   IF(Parameters!$D$33,AVERAGE(IF(ISNUMBER(Y9:AD9),Y9:AD9)),0) +
   IF(Parameters!$D$34,IF(OR(IF(ISNUMBER(Y9:AD9),Y9:AD9)=0),0,GEOMEAN(IF(ISNUMBER(Y9:AD9),Y9:AD9))),0)</f>
        <v>0.5</v>
      </c>
      <c r="K9" s="23">
        <f t="shared" ca="1" si="2"/>
        <v>0.5</v>
      </c>
      <c r="L9" s="116" t="str">
        <f t="shared" si="3"/>
        <v/>
      </c>
      <c r="M9" s="21" cm="1">
        <f t="array" aca="1" ref="M9" ca="1">IF(Parameters!$D$31, SUM(IF(ISNUMBER(AF9:AK9),(IF(AF9:AK9&gt;=Parameters!$D$41,1,"")),""))+0.5*(SUM(IF(ISNUMBER(AF9:AK9),(IF(AF9:AK9&gt;=Parameters!$D$42,1,"")),""))-SUM(IF(ISNUMBER(AF9:AK9),(IF(AF9:AK9&gt;=Parameters!$D$41,1,"")),""))),0) +
   IF(Parameters!$D$32,SUM(IF(ISNUMBER(AF9:AK9),(IF(AF9:AK9&gt;=Parameters!$D$41,1,"")),"")),0) +
   IF(Parameters!$D$33,AVERAGE(IF(ISNUMBER(AF9:AK9),AF9:AK9)),0) +
   IF(Parameters!$D$34,IF(OR(IF(ISNUMBER(AF9:AK9),AF9:AK9)=0),0,GEOMEAN(IF(ISNUMBER(AF9:AK9),AF9:AK9))),0)</f>
        <v>0</v>
      </c>
      <c r="N9" s="23">
        <f t="shared" ca="1" si="4"/>
        <v>0</v>
      </c>
      <c r="O9" s="116" t="str">
        <f t="shared" si="5"/>
        <v>!</v>
      </c>
      <c r="P9" s="24"/>
      <c r="Q9" s="49"/>
      <c r="R9" s="25">
        <f ca="1">IFERROR(INDEX(Health!$G$8:$G$225,MATCH($C9,_xlfn.ANCHORARRAY(Health!$C$8),0)),NA())</f>
        <v>0</v>
      </c>
      <c r="S9" s="25">
        <f ca="1">IFERROR(INDEX(Food!$G$8:$G$225,MATCH($C9,_xlfn.ANCHORARRAY(Food!$C$8),0)),NA())</f>
        <v>0</v>
      </c>
      <c r="T9" s="25">
        <f ca="1">IFERROR(INDEX(Macro!$G$8:$G$225,MATCH($C9,_xlfn.ANCHORARRAY(Macro!$C$8),0)),NA())</f>
        <v>3.6367997417718034</v>
      </c>
      <c r="U9" s="25">
        <f ca="1">IFERROR(INDEX(Socioeconomic!$G$8:$G$225,MATCH($C9,_xlfn.ANCHORARRAY(Socioeconomic!$C$8),0)),NA())</f>
        <v>0</v>
      </c>
      <c r="V9" s="25">
        <f ca="1">IFERROR(INDEX('Natural Hazard'!$G$8:$G$225,MATCH($C9,_xlfn.ANCHORARRAY('Natural Hazard'!$C$8),0)),NA())</f>
        <v>0</v>
      </c>
      <c r="W9" s="25">
        <f ca="1">IFERROR(INDEX(Conflict!$G$8:$G$225,MATCH($C9,_xlfn.ANCHORARRAY(Conflict!$C$8),0)),NA())</f>
        <v>0</v>
      </c>
      <c r="X9" s="50"/>
      <c r="Y9" s="25">
        <f ca="1">IFERROR(INDEX(Health!$H$8:$H$225,MATCH($C9,_xlfn.ANCHORARRAY(Health!$C$8),0)),NA())</f>
        <v>3.0553935860058301</v>
      </c>
      <c r="Z9" s="25">
        <f ca="1">IFERROR(INDEX(Food!$H$8:$H$225,MATCH($C9,_xlfn.ANCHORARRAY(Food!$C$8),0)),NA())</f>
        <v>3.3971291866028701</v>
      </c>
      <c r="AA9" s="25">
        <f ca="1">IFERROR(INDEX(Macro!$H$8:$H$225,MATCH($C9,_xlfn.ANCHORARRAY(Macro!$C$8),0)),NA())</f>
        <v>3.9613243480808702</v>
      </c>
      <c r="AB9" s="25">
        <f ca="1">IFERROR(INDEX(Socioeconomic!$H$8:$H$225,MATCH($C9,_xlfn.ANCHORARRAY(Socioeconomic!$C$8),0)),NA())</f>
        <v>2.8571428571428501</v>
      </c>
      <c r="AC9" s="25">
        <f ca="1">IFERROR(INDEX('Natural Hazard'!$H$8:$H$225,MATCH($C9,_xlfn.ANCHORARRAY('Natural Hazard'!$C$8),0)),NA())</f>
        <v>9</v>
      </c>
      <c r="AD9" s="25">
        <f ca="1">IFERROR(INDEX(Conflict!$H$8:$H$225,MATCH($C9,_xlfn.ANCHORARRAY(Conflict!$C$8),0)),NA())</f>
        <v>0</v>
      </c>
      <c r="AE9" s="50"/>
      <c r="AF9" s="25">
        <f ca="1">IFERROR(INDEX(Health!$I$8:$I$225,MATCH($C9,_xlfn.ANCHORARRAY(Health!$C$8),0)),NA())</f>
        <v>0</v>
      </c>
      <c r="AG9" s="25" t="e">
        <f ca="1">IFERROR(INDEX(Food!$I$8:$I$225,MATCH($C9,_xlfn.ANCHORARRAY(Food!$C$8),0)),NA())</f>
        <v>#N/A</v>
      </c>
      <c r="AH9" s="25">
        <f ca="1">IFERROR(INDEX(Macro!$I$8:$I$225,MATCH($C9,_xlfn.ANCHORARRAY(Macro!$C$8),0)),NA())</f>
        <v>3.3388612493090002</v>
      </c>
      <c r="AI9" s="25">
        <f ca="1">IFERROR(INDEX(Socioeconomic!$I$8:$I$225,MATCH($C9,_xlfn.ANCHORARRAY(Socioeconomic!$C$8),0)),NA())</f>
        <v>0</v>
      </c>
      <c r="AJ9" s="25">
        <f ca="1">IFERROR(INDEX('Natural Hazard'!$I$8:$I$225,MATCH($C9,_xlfn.ANCHORARRAY('Natural Hazard'!$C$8),0)),NA())</f>
        <v>0</v>
      </c>
      <c r="AK9" s="25">
        <f ca="1">IFERROR(INDEX(Conflict!$I$8:$I$225,MATCH($C9,_xlfn.ANCHORARRAY(Conflict!$C$8),0)),NA())</f>
        <v>0</v>
      </c>
      <c r="AL9" s="49"/>
      <c r="AM9" s="25">
        <f>IFERROR(INDEX('Data Reliability'!$G$6:$G$409,MATCH($C9,'Data Reliability'!$E$6:$E$409,0)),NA())</f>
        <v>0.16666666666666699</v>
      </c>
      <c r="AN9" s="25">
        <f>IFERROR(INDEX('Data Reliability'!$H$6:$H$409,MATCH($C9,'Data Reliability'!$E$6:$E$409,0)),NA())</f>
        <v>0.55000000000000004</v>
      </c>
      <c r="AO9" s="21"/>
      <c r="AP9" s="21"/>
      <c r="AQ9" s="21"/>
      <c r="AR9" s="21"/>
      <c r="AS9" s="21"/>
      <c r="AT9" s="21"/>
      <c r="AU9" s="21"/>
      <c r="AV9" s="21"/>
      <c r="AW9" s="21"/>
      <c r="AX9" s="21"/>
      <c r="AY9" s="21"/>
      <c r="AZ9" s="21"/>
      <c r="BA9" s="21"/>
    </row>
    <row r="10" spans="1:53" x14ac:dyDescent="0.2">
      <c r="A10" s="62">
        <v>137</v>
      </c>
      <c r="B10" s="20" t="s">
        <v>729</v>
      </c>
      <c r="C10" s="20" t="s">
        <v>700</v>
      </c>
      <c r="D10" s="20" t="s">
        <v>433</v>
      </c>
      <c r="E10" s="20" t="s">
        <v>409</v>
      </c>
      <c r="F10" s="206">
        <f ca="1">MATCH($C10,_xlfn.ANCHORARRAY(Health!$C$8),0)</f>
        <v>5</v>
      </c>
      <c r="G10" s="22" cm="1">
        <f t="array" aca="1" ref="G10" ca="1">IF(Parameters!$D$31, SUM(IF(ISNUMBER(R10:W10),(IF(R10:W10&gt;=Parameters!$D$37,1,"")),""))+0.5*(SUM(IF(ISNUMBER(R10:W10),(IF(R10:W10&gt;=Parameters!$D$38,1,"")),""))-SUM(IF(ISNUMBER(R10:W10),(IF(R10:W10&gt;=Parameters!$D$37,1,"")),""))),0) +
   IF(Parameters!$D$32,SUM(IF(ISNUMBER(R10:W10),(IF(R10:W10&gt;=Parameters!$D$41,1,"")),"")),0) +
   IF(Parameters!$D$33,AVERAGE(IF(ISNUMBER(R10:W10),R10:W10)),0) +
   IF(Parameters!$D$34,IF(OR(IF(ISNUMBER(R10:W10),R10:W10)=0),0,GEOMEAN(IF(ISNUMBER(R10:W10),R10:W10))),0)</f>
        <v>0</v>
      </c>
      <c r="H10" s="23">
        <f t="shared" ca="1" si="0"/>
        <v>0</v>
      </c>
      <c r="I10" s="116" t="str">
        <f t="shared" si="1"/>
        <v>!!</v>
      </c>
      <c r="J10" s="22" cm="1">
        <f t="array" aca="1" ref="J10" ca="1">IF(Parameters!$D$31, SUM(IF(ISNUMBER(Y10:AD10),(IF(Y10:AD10&gt;=Parameters!$D$41,1,"")),""))+0.5*(SUM(IF(ISNUMBER(Y10:AD10),(IF(Y10:AD10&gt;=Parameters!$D$42,1,"")),""))-SUM(IF(ISNUMBER(Y10:AD10),(IF(Y10:AD10&gt;=Parameters!$D$41,1,"")),""))),0) +
   IF(Parameters!$D$32,SUM(IF(ISNUMBER(Y10:AD10),(IF(Y10:AD10&gt;=Parameters!$D$41,1,"")),"")),0) +
   IF(Parameters!$D$33,AVERAGE(IF(ISNUMBER(Y10:AD10),Y10:AD10)),0) +
   IF(Parameters!$D$34,IF(OR(IF(ISNUMBER(Y10:AD10),Y10:AD10)=0),0,GEOMEAN(IF(ISNUMBER(Y10:AD10),Y10:AD10))),0)</f>
        <v>0</v>
      </c>
      <c r="K10" s="23">
        <f t="shared" ca="1" si="2"/>
        <v>0</v>
      </c>
      <c r="L10" s="116" t="str">
        <f t="shared" si="3"/>
        <v>!!</v>
      </c>
      <c r="M10" s="21" cm="1">
        <f t="array" aca="1" ref="M10" ca="1">IF(Parameters!$D$31, SUM(IF(ISNUMBER(AF10:AK10),(IF(AF10:AK10&gt;=Parameters!$D$41,1,"")),""))+0.5*(SUM(IF(ISNUMBER(AF10:AK10),(IF(AF10:AK10&gt;=Parameters!$D$42,1,"")),""))-SUM(IF(ISNUMBER(AF10:AK10),(IF(AF10:AK10&gt;=Parameters!$D$41,1,"")),""))),0) +
   IF(Parameters!$D$32,SUM(IF(ISNUMBER(AF10:AK10),(IF(AF10:AK10&gt;=Parameters!$D$41,1,"")),"")),0) +
   IF(Parameters!$D$33,AVERAGE(IF(ISNUMBER(AF10:AK10),AF10:AK10)),0) +
   IF(Parameters!$D$34,IF(OR(IF(ISNUMBER(AF10:AK10),AF10:AK10)=0),0,GEOMEAN(IF(ISNUMBER(AF10:AK10),AF10:AK10))),0)</f>
        <v>0</v>
      </c>
      <c r="N10" s="23">
        <f t="shared" ca="1" si="4"/>
        <v>0</v>
      </c>
      <c r="O10" s="116" t="str">
        <f t="shared" si="5"/>
        <v>!!</v>
      </c>
      <c r="P10" s="24"/>
      <c r="Q10" s="49"/>
      <c r="R10" s="25">
        <f ca="1">IFERROR(INDEX(Health!$G$8:$G$225,MATCH($C10,_xlfn.ANCHORARRAY(Health!$C$8),0)),NA())</f>
        <v>0</v>
      </c>
      <c r="S10" s="25" t="e">
        <f ca="1">IFERROR(INDEX(Food!$G$8:$G$225,MATCH($C10,_xlfn.ANCHORARRAY(Food!$C$8),0)),NA())</f>
        <v>#N/A</v>
      </c>
      <c r="T10" s="25" t="e">
        <f ca="1">IFERROR(INDEX(Macro!$G$8:$G$225,MATCH($C10,_xlfn.ANCHORARRAY(Macro!$C$8),0)),NA())</f>
        <v>#N/A</v>
      </c>
      <c r="U10" s="25">
        <f ca="1">IFERROR(INDEX(Socioeconomic!$G$8:$G$225,MATCH($C10,_xlfn.ANCHORARRAY(Socioeconomic!$C$8),0)),NA())</f>
        <v>0.25</v>
      </c>
      <c r="V10" s="25">
        <f ca="1">IFERROR(INDEX('Natural Hazard'!$G$8:$G$225,MATCH($C10,_xlfn.ANCHORARRAY('Natural Hazard'!$C$8),0)),NA())</f>
        <v>0</v>
      </c>
      <c r="W10" s="25">
        <f ca="1">IFERROR(INDEX(Conflict!$G$8:$G$225,MATCH($C10,_xlfn.ANCHORARRAY(Conflict!$C$8),0)),NA())</f>
        <v>0</v>
      </c>
      <c r="X10" s="50"/>
      <c r="Y10" s="25">
        <f ca="1">IFERROR(INDEX(Health!$H$8:$H$225,MATCH($C10,_xlfn.ANCHORARRAY(Health!$C$8),0)),NA())</f>
        <v>6.0583090379008704</v>
      </c>
      <c r="Z10" s="25" t="e">
        <f ca="1">IFERROR(INDEX(Food!$H$8:$H$225,MATCH($C10,_xlfn.ANCHORARRAY(Food!$C$8),0)),NA())</f>
        <v>#N/A</v>
      </c>
      <c r="AA10" s="25" t="e">
        <f ca="1">IFERROR(INDEX(Macro!$H$8:$H$225,MATCH($C10,_xlfn.ANCHORARRAY(Macro!$C$8),0)),NA())</f>
        <v>#N/A</v>
      </c>
      <c r="AB10" s="25" t="e">
        <f ca="1">IFERROR(INDEX(Socioeconomic!$H$8:$H$225,MATCH($C10,_xlfn.ANCHORARRAY(Socioeconomic!$C$8),0)),NA())</f>
        <v>#N/A</v>
      </c>
      <c r="AC10" s="25" t="e">
        <f ca="1">IFERROR(INDEX('Natural Hazard'!$H$8:$H$225,MATCH($C10,_xlfn.ANCHORARRAY('Natural Hazard'!$C$8),0)),NA())</f>
        <v>#N/A</v>
      </c>
      <c r="AD10" s="25">
        <f ca="1">IFERROR(INDEX(Conflict!$H$8:$H$225,MATCH($C10,_xlfn.ANCHORARRAY(Conflict!$C$8),0)),NA())</f>
        <v>0</v>
      </c>
      <c r="AE10" s="50"/>
      <c r="AF10" s="25">
        <f ca="1">IFERROR(INDEX(Health!$I$8:$I$225,MATCH($C10,_xlfn.ANCHORARRAY(Health!$C$8),0)),NA())</f>
        <v>0</v>
      </c>
      <c r="AG10" s="25" t="e">
        <f ca="1">IFERROR(INDEX(Food!$I$8:$I$225,MATCH($C10,_xlfn.ANCHORARRAY(Food!$C$8),0)),NA())</f>
        <v>#N/A</v>
      </c>
      <c r="AH10" s="25" t="e">
        <f ca="1">IFERROR(INDEX(Macro!$I$8:$I$225,MATCH($C10,_xlfn.ANCHORARRAY(Macro!$C$8),0)),NA())</f>
        <v>#N/A</v>
      </c>
      <c r="AI10" s="25">
        <f ca="1">IFERROR(INDEX(Socioeconomic!$I$8:$I$225,MATCH($C10,_xlfn.ANCHORARRAY(Socioeconomic!$C$8),0)),NA())</f>
        <v>0.25</v>
      </c>
      <c r="AJ10" s="25">
        <f ca="1">IFERROR(INDEX('Natural Hazard'!$I$8:$I$225,MATCH($C10,_xlfn.ANCHORARRAY('Natural Hazard'!$C$8),0)),NA())</f>
        <v>0</v>
      </c>
      <c r="AK10" s="25">
        <f ca="1">IFERROR(INDEX(Conflict!$I$8:$I$225,MATCH($C10,_xlfn.ANCHORARRAY(Conflict!$C$8),0)),NA())</f>
        <v>0</v>
      </c>
      <c r="AL10" s="49"/>
      <c r="AM10" s="25">
        <f>IFERROR(INDEX('Data Reliability'!$G$6:$G$409,MATCH($C10,'Data Reliability'!$E$6:$E$409,0)),NA())</f>
        <v>0.75</v>
      </c>
      <c r="AN10" s="25">
        <f>IFERROR(INDEX('Data Reliability'!$H$6:$H$409,MATCH($C10,'Data Reliability'!$E$6:$E$409,0)),NA())</f>
        <v>0.77500000000000002</v>
      </c>
      <c r="AO10" s="21"/>
      <c r="AP10" s="21"/>
      <c r="AQ10" s="21"/>
      <c r="AR10" s="21"/>
      <c r="AS10" s="21"/>
      <c r="AT10" s="21"/>
      <c r="AU10" s="21"/>
      <c r="AV10" s="21"/>
      <c r="AW10" s="21"/>
      <c r="AX10" s="21"/>
      <c r="AY10" s="21"/>
      <c r="AZ10" s="21"/>
      <c r="BA10" s="21"/>
    </row>
    <row r="11" spans="1:53" x14ac:dyDescent="0.2">
      <c r="A11" s="62">
        <v>171</v>
      </c>
      <c r="B11" s="20" t="s">
        <v>12</v>
      </c>
      <c r="C11" s="20" t="s">
        <v>13</v>
      </c>
      <c r="D11" s="20" t="s">
        <v>434</v>
      </c>
      <c r="E11" s="20" t="s">
        <v>409</v>
      </c>
      <c r="F11" s="206">
        <f ca="1">MATCH($C11,_xlfn.ANCHORARRAY(Health!$C$8),0)</f>
        <v>6</v>
      </c>
      <c r="G11" s="22" cm="1">
        <f t="array" aca="1" ref="G11" ca="1">IF(Parameters!$D$31, SUM(IF(ISNUMBER(R11:W11),(IF(R11:W11&gt;=Parameters!$D$37,1,"")),""))+0.5*(SUM(IF(ISNUMBER(R11:W11),(IF(R11:W11&gt;=Parameters!$D$38,1,"")),""))-SUM(IF(ISNUMBER(R11:W11),(IF(R11:W11&gt;=Parameters!$D$37,1,"")),""))),0) +
   IF(Parameters!$D$32,SUM(IF(ISNUMBER(R11:W11),(IF(R11:W11&gt;=Parameters!$D$41,1,"")),"")),0) +
   IF(Parameters!$D$33,AVERAGE(IF(ISNUMBER(R11:W11),R11:W11)),0) +
   IF(Parameters!$D$34,IF(OR(IF(ISNUMBER(R11:W11),R11:W11)=0),0,GEOMEAN(IF(ISNUMBER(R11:W11),R11:W11))),0)</f>
        <v>0.5</v>
      </c>
      <c r="H11" s="23">
        <f t="shared" ca="1" si="0"/>
        <v>0.5</v>
      </c>
      <c r="I11" s="116" t="str">
        <f t="shared" si="1"/>
        <v>!</v>
      </c>
      <c r="J11" s="22" cm="1">
        <f t="array" aca="1" ref="J11" ca="1">IF(Parameters!$D$31, SUM(IF(ISNUMBER(Y11:AD11),(IF(Y11:AD11&gt;=Parameters!$D$41,1,"")),""))+0.5*(SUM(IF(ISNUMBER(Y11:AD11),(IF(Y11:AD11&gt;=Parameters!$D$42,1,"")),""))-SUM(IF(ISNUMBER(Y11:AD11),(IF(Y11:AD11&gt;=Parameters!$D$41,1,"")),""))),0) +
   IF(Parameters!$D$32,SUM(IF(ISNUMBER(Y11:AD11),(IF(Y11:AD11&gt;=Parameters!$D$41,1,"")),"")),0) +
   IF(Parameters!$D$33,AVERAGE(IF(ISNUMBER(Y11:AD11),Y11:AD11)),0) +
   IF(Parameters!$D$34,IF(OR(IF(ISNUMBER(Y11:AD11),Y11:AD11)=0),0,GEOMEAN(IF(ISNUMBER(Y11:AD11),Y11:AD11))),0)</f>
        <v>0</v>
      </c>
      <c r="K11" s="23">
        <f t="shared" ca="1" si="2"/>
        <v>0</v>
      </c>
      <c r="L11" s="116" t="str">
        <f t="shared" si="3"/>
        <v/>
      </c>
      <c r="M11" s="21" cm="1">
        <f t="array" aca="1" ref="M11" ca="1">IF(Parameters!$D$31, SUM(IF(ISNUMBER(AF11:AK11),(IF(AF11:AK11&gt;=Parameters!$D$41,1,"")),""))+0.5*(SUM(IF(ISNUMBER(AF11:AK11),(IF(AF11:AK11&gt;=Parameters!$D$42,1,"")),""))-SUM(IF(ISNUMBER(AF11:AK11),(IF(AF11:AK11&gt;=Parameters!$D$41,1,"")),""))),0) +
   IF(Parameters!$D$32,SUM(IF(ISNUMBER(AF11:AK11),(IF(AF11:AK11&gt;=Parameters!$D$41,1,"")),"")),0) +
   IF(Parameters!$D$33,AVERAGE(IF(ISNUMBER(AF11:AK11),AF11:AK11)),0) +
   IF(Parameters!$D$34,IF(OR(IF(ISNUMBER(AF11:AK11),AF11:AK11)=0),0,GEOMEAN(IF(ISNUMBER(AF11:AK11),AF11:AK11))),0)</f>
        <v>0.5</v>
      </c>
      <c r="N11" s="23">
        <f t="shared" ca="1" si="4"/>
        <v>0.5</v>
      </c>
      <c r="O11" s="116" t="str">
        <f t="shared" si="5"/>
        <v>!!</v>
      </c>
      <c r="P11" s="24"/>
      <c r="Q11" s="49"/>
      <c r="R11" s="25">
        <f ca="1">IFERROR(INDEX(Health!$G$8:$G$225,MATCH($C11,_xlfn.ANCHORARRAY(Health!$C$8),0)),NA())</f>
        <v>5.6928168129060746</v>
      </c>
      <c r="S11" s="25">
        <f ca="1">IFERROR(INDEX(Food!$G$8:$G$225,MATCH($C11,_xlfn.ANCHORARRAY(Food!$C$8),0)),NA())</f>
        <v>0</v>
      </c>
      <c r="T11" s="25">
        <f ca="1">IFERROR(INDEX(Macro!$G$8:$G$225,MATCH($C11,_xlfn.ANCHORARRAY(Macro!$C$8),0)),NA())</f>
        <v>0</v>
      </c>
      <c r="U11" s="25">
        <f ca="1">IFERROR(INDEX(Socioeconomic!$G$8:$G$225,MATCH($C11,_xlfn.ANCHORARRAY(Socioeconomic!$C$8),0)),NA())</f>
        <v>0</v>
      </c>
      <c r="V11" s="25">
        <f ca="1">IFERROR(INDEX('Natural Hazard'!$G$8:$G$225,MATCH($C11,_xlfn.ANCHORARRAY('Natural Hazard'!$C$8),0)),NA())</f>
        <v>0</v>
      </c>
      <c r="W11" s="25">
        <f ca="1">IFERROR(INDEX(Conflict!$G$8:$G$225,MATCH($C11,_xlfn.ANCHORARRAY(Conflict!$C$8),0)),NA())</f>
        <v>0</v>
      </c>
      <c r="X11" s="50"/>
      <c r="Y11" s="25">
        <f ca="1">IFERROR(INDEX(Health!$H$8:$H$225,MATCH($C11,_xlfn.ANCHORARRAY(Health!$C$8),0)),NA())</f>
        <v>4.6297376093294398</v>
      </c>
      <c r="Z11" s="25">
        <f ca="1">IFERROR(INDEX(Food!$H$8:$H$225,MATCH($C11,_xlfn.ANCHORARRAY(Food!$C$8),0)),NA())</f>
        <v>0.83381586566299803</v>
      </c>
      <c r="AA11" s="25">
        <f ca="1">IFERROR(INDEX(Macro!$H$8:$H$225,MATCH($C11,_xlfn.ANCHORARRAY(Macro!$C$8),0)),NA())</f>
        <v>0.94345150893641905</v>
      </c>
      <c r="AB11" s="25">
        <f ca="1">IFERROR(INDEX(Socioeconomic!$H$8:$H$225,MATCH($C11,_xlfn.ANCHORARRAY(Socioeconomic!$C$8),0)),NA())</f>
        <v>0.42857142857142799</v>
      </c>
      <c r="AC11" s="25">
        <f ca="1">IFERROR(INDEX('Natural Hazard'!$H$8:$H$225,MATCH($C11,_xlfn.ANCHORARRAY('Natural Hazard'!$C$8),0)),NA())</f>
        <v>5.3333333333333304</v>
      </c>
      <c r="AD11" s="25">
        <f ca="1">IFERROR(INDEX(Conflict!$H$8:$H$225,MATCH($C11,_xlfn.ANCHORARRAY(Conflict!$C$8),0)),NA())</f>
        <v>0</v>
      </c>
      <c r="AE11" s="50"/>
      <c r="AF11" s="25">
        <f ca="1">IFERROR(INDEX(Health!$I$8:$I$225,MATCH($C11,_xlfn.ANCHORARRAY(Health!$C$8),0)),NA())</f>
        <v>7</v>
      </c>
      <c r="AG11" s="25" t="e">
        <f ca="1">IFERROR(INDEX(Food!$I$8:$I$225,MATCH($C11,_xlfn.ANCHORARRAY(Food!$C$8),0)),NA())</f>
        <v>#N/A</v>
      </c>
      <c r="AH11" s="25">
        <f ca="1">IFERROR(INDEX(Macro!$I$8:$I$225,MATCH($C11,_xlfn.ANCHORARRAY(Macro!$C$8),0)),NA())</f>
        <v>0</v>
      </c>
      <c r="AI11" s="25" t="e">
        <f ca="1">IFERROR(INDEX(Socioeconomic!$I$8:$I$225,MATCH($C11,_xlfn.ANCHORARRAY(Socioeconomic!$C$8),0)),NA())</f>
        <v>#N/A</v>
      </c>
      <c r="AJ11" s="25">
        <f ca="1">IFERROR(INDEX('Natural Hazard'!$I$8:$I$225,MATCH($C11,_xlfn.ANCHORARRAY('Natural Hazard'!$C$8),0)),NA())</f>
        <v>0</v>
      </c>
      <c r="AK11" s="25">
        <f ca="1">IFERROR(INDEX(Conflict!$I$8:$I$225,MATCH($C11,_xlfn.ANCHORARRAY(Conflict!$C$8),0)),NA())</f>
        <v>0</v>
      </c>
      <c r="AL11" s="49"/>
      <c r="AM11" s="25">
        <f>IFERROR(INDEX('Data Reliability'!$G$6:$G$409,MATCH($C11,'Data Reliability'!$E$6:$E$409,0)),NA())</f>
        <v>8.3333333333333301E-2</v>
      </c>
      <c r="AN11" s="25">
        <f>IFERROR(INDEX('Data Reliability'!$H$6:$H$409,MATCH($C11,'Data Reliability'!$E$6:$E$409,0)),NA())</f>
        <v>0.66666666666666696</v>
      </c>
      <c r="AO11" s="21"/>
      <c r="AP11" s="21"/>
      <c r="AQ11" s="21"/>
      <c r="AR11" s="21"/>
      <c r="AS11" s="21"/>
      <c r="AT11" s="21"/>
      <c r="AU11" s="21"/>
      <c r="AV11" s="21"/>
      <c r="AW11" s="21"/>
      <c r="AX11" s="21"/>
      <c r="AY11" s="21"/>
      <c r="AZ11" s="21"/>
      <c r="BA11" s="21"/>
    </row>
    <row r="12" spans="1:53" x14ac:dyDescent="0.2">
      <c r="A12" s="62">
        <v>175</v>
      </c>
      <c r="B12" s="20" t="s">
        <v>14</v>
      </c>
      <c r="C12" s="20" t="s">
        <v>15</v>
      </c>
      <c r="D12" s="20" t="s">
        <v>435</v>
      </c>
      <c r="E12" s="20" t="s">
        <v>430</v>
      </c>
      <c r="F12" s="206">
        <f ca="1">MATCH($C12,_xlfn.ANCHORARRAY(Health!$C$8),0)</f>
        <v>7</v>
      </c>
      <c r="G12" s="22" cm="1">
        <f t="array" aca="1" ref="G12" ca="1">IF(Parameters!$D$31, SUM(IF(ISNUMBER(R12:W12),(IF(R12:W12&gt;=Parameters!$D$37,1,"")),""))+0.5*(SUM(IF(ISNUMBER(R12:W12),(IF(R12:W12&gt;=Parameters!$D$38,1,"")),""))-SUM(IF(ISNUMBER(R12:W12),(IF(R12:W12&gt;=Parameters!$D$37,1,"")),""))),0) +
   IF(Parameters!$D$32,SUM(IF(ISNUMBER(R12:W12),(IF(R12:W12&gt;=Parameters!$D$41,1,"")),"")),0) +
   IF(Parameters!$D$33,AVERAGE(IF(ISNUMBER(R12:W12),R12:W12)),0) +
   IF(Parameters!$D$34,IF(OR(IF(ISNUMBER(R12:W12),R12:W12)=0),0,GEOMEAN(IF(ISNUMBER(R12:W12),R12:W12))),0)</f>
        <v>2</v>
      </c>
      <c r="H12" s="23">
        <f t="shared" ca="1" si="0"/>
        <v>2</v>
      </c>
      <c r="I12" s="116" t="str">
        <f t="shared" si="1"/>
        <v/>
      </c>
      <c r="J12" s="22" cm="1">
        <f t="array" aca="1" ref="J12" ca="1">IF(Parameters!$D$31, SUM(IF(ISNUMBER(Y12:AD12),(IF(Y12:AD12&gt;=Parameters!$D$41,1,"")),""))+0.5*(SUM(IF(ISNUMBER(Y12:AD12),(IF(Y12:AD12&gt;=Parameters!$D$42,1,"")),""))-SUM(IF(ISNUMBER(Y12:AD12),(IF(Y12:AD12&gt;=Parameters!$D$41,1,"")),""))),0) +
   IF(Parameters!$D$32,SUM(IF(ISNUMBER(Y12:AD12),(IF(Y12:AD12&gt;=Parameters!$D$41,1,"")),"")),0) +
   IF(Parameters!$D$33,AVERAGE(IF(ISNUMBER(Y12:AD12),Y12:AD12)),0) +
   IF(Parameters!$D$34,IF(OR(IF(ISNUMBER(Y12:AD12),Y12:AD12)=0),0,GEOMEAN(IF(ISNUMBER(Y12:AD12),Y12:AD12))),0)</f>
        <v>1</v>
      </c>
      <c r="K12" s="23">
        <f t="shared" ca="1" si="2"/>
        <v>1</v>
      </c>
      <c r="L12" s="116" t="str">
        <f t="shared" si="3"/>
        <v/>
      </c>
      <c r="M12" s="21" cm="1">
        <f t="array" aca="1" ref="M12" ca="1">IF(Parameters!$D$31, SUM(IF(ISNUMBER(AF12:AK12),(IF(AF12:AK12&gt;=Parameters!$D$41,1,"")),""))+0.5*(SUM(IF(ISNUMBER(AF12:AK12),(IF(AF12:AK12&gt;=Parameters!$D$42,1,"")),""))-SUM(IF(ISNUMBER(AF12:AK12),(IF(AF12:AK12&gt;=Parameters!$D$41,1,"")),""))),0) +
   IF(Parameters!$D$32,SUM(IF(ISNUMBER(AF12:AK12),(IF(AF12:AK12&gt;=Parameters!$D$41,1,"")),"")),0) +
   IF(Parameters!$D$33,AVERAGE(IF(ISNUMBER(AF12:AK12),AF12:AK12)),0) +
   IF(Parameters!$D$34,IF(OR(IF(ISNUMBER(AF12:AK12),AF12:AK12)=0),0,GEOMEAN(IF(ISNUMBER(AF12:AK12),AF12:AK12))),0)</f>
        <v>2</v>
      </c>
      <c r="N12" s="23">
        <f t="shared" ca="1" si="4"/>
        <v>2</v>
      </c>
      <c r="O12" s="116" t="str">
        <f t="shared" si="5"/>
        <v>!</v>
      </c>
      <c r="P12" s="24"/>
      <c r="Q12" s="49"/>
      <c r="R12" s="25">
        <f ca="1">IFERROR(INDEX(Health!$G$8:$G$225,MATCH($C12,_xlfn.ANCHORARRAY(Health!$C$8),0)),NA())</f>
        <v>0</v>
      </c>
      <c r="S12" s="25">
        <f ca="1">IFERROR(INDEX(Food!$G$8:$G$225,MATCH($C12,_xlfn.ANCHORARRAY(Food!$C$8),0)),NA())</f>
        <v>0</v>
      </c>
      <c r="T12" s="25">
        <f ca="1">IFERROR(INDEX(Macro!$G$8:$G$225,MATCH($C12,_xlfn.ANCHORARRAY(Macro!$C$8),0)),NA())</f>
        <v>10</v>
      </c>
      <c r="U12" s="25">
        <f ca="1">IFERROR(INDEX(Socioeconomic!$G$8:$G$225,MATCH($C12,_xlfn.ANCHORARRAY(Socioeconomic!$C$8),0)),NA())</f>
        <v>1.707127913861672</v>
      </c>
      <c r="V12" s="25">
        <f ca="1">IFERROR(INDEX('Natural Hazard'!$G$8:$G$225,MATCH($C12,_xlfn.ANCHORARRAY('Natural Hazard'!$C$8),0)),NA())</f>
        <v>7.0710678118654755</v>
      </c>
      <c r="W12" s="25">
        <f ca="1">IFERROR(INDEX(Conflict!$G$8:$G$225,MATCH($C12,_xlfn.ANCHORARRAY(Conflict!$C$8),0)),NA())</f>
        <v>0</v>
      </c>
      <c r="X12" s="50"/>
      <c r="Y12" s="25">
        <f ca="1">IFERROR(INDEX(Health!$H$8:$H$225,MATCH($C12,_xlfn.ANCHORARRAY(Health!$C$8),0)),NA())</f>
        <v>0.314868804664724</v>
      </c>
      <c r="Z12" s="25">
        <f ca="1">IFERROR(INDEX(Food!$H$8:$H$225,MATCH($C12,_xlfn.ANCHORARRAY(Food!$C$8),0)),NA())</f>
        <v>3.8448176027793801</v>
      </c>
      <c r="AA12" s="25">
        <f ca="1">IFERROR(INDEX(Macro!$H$8:$H$225,MATCH($C12,_xlfn.ANCHORARRAY(Macro!$C$8),0)),NA())</f>
        <v>10</v>
      </c>
      <c r="AB12" s="25">
        <f ca="1">IFERROR(INDEX(Socioeconomic!$H$8:$H$225,MATCH($C12,_xlfn.ANCHORARRAY(Socioeconomic!$C$8),0)),NA())</f>
        <v>2.4285714285714199</v>
      </c>
      <c r="AC12" s="25">
        <f ca="1">IFERROR(INDEX('Natural Hazard'!$H$8:$H$225,MATCH($C12,_xlfn.ANCHORARRAY('Natural Hazard'!$C$8),0)),NA())</f>
        <v>5</v>
      </c>
      <c r="AD12" s="25">
        <f ca="1">IFERROR(INDEX(Conflict!$H$8:$H$225,MATCH($C12,_xlfn.ANCHORARRAY(Conflict!$C$8),0)),NA())</f>
        <v>0</v>
      </c>
      <c r="AE12" s="50"/>
      <c r="AF12" s="25">
        <f ca="1">IFERROR(INDEX(Health!$I$8:$I$225,MATCH($C12,_xlfn.ANCHORARRAY(Health!$C$8),0)),NA())</f>
        <v>0</v>
      </c>
      <c r="AG12" s="25" t="e">
        <f ca="1">IFERROR(INDEX(Food!$I$8:$I$225,MATCH($C12,_xlfn.ANCHORARRAY(Food!$C$8),0)),NA())</f>
        <v>#N/A</v>
      </c>
      <c r="AH12" s="25">
        <f ca="1">IFERROR(INDEX(Macro!$I$8:$I$225,MATCH($C12,_xlfn.ANCHORARRAY(Macro!$C$8),0)),NA())</f>
        <v>10</v>
      </c>
      <c r="AI12" s="25">
        <f ca="1">IFERROR(INDEX(Socioeconomic!$I$8:$I$225,MATCH($C12,_xlfn.ANCHORARRAY(Socioeconomic!$C$8),0)),NA())</f>
        <v>1.2</v>
      </c>
      <c r="AJ12" s="25">
        <f ca="1">IFERROR(INDEX('Natural Hazard'!$I$8:$I$225,MATCH($C12,_xlfn.ANCHORARRAY('Natural Hazard'!$C$8),0)),NA())</f>
        <v>10</v>
      </c>
      <c r="AK12" s="25">
        <f ca="1">IFERROR(INDEX(Conflict!$I$8:$I$225,MATCH($C12,_xlfn.ANCHORARRAY(Conflict!$C$8),0)),NA())</f>
        <v>0</v>
      </c>
      <c r="AL12" s="49"/>
      <c r="AM12" s="25">
        <f>IFERROR(INDEX('Data Reliability'!$G$6:$G$409,MATCH($C12,'Data Reliability'!$E$6:$E$409,0)),NA())</f>
        <v>0</v>
      </c>
      <c r="AN12" s="25">
        <f>IFERROR(INDEX('Data Reliability'!$H$6:$H$409,MATCH($C12,'Data Reliability'!$E$6:$E$409,0)),NA())</f>
        <v>0.391666666666667</v>
      </c>
      <c r="AO12" s="21"/>
      <c r="AP12" s="21"/>
      <c r="AQ12" s="21"/>
      <c r="AR12" s="21"/>
      <c r="AS12" s="21"/>
      <c r="AT12" s="21"/>
      <c r="AU12" s="21"/>
      <c r="AV12" s="21"/>
      <c r="AW12" s="21"/>
      <c r="AX12" s="21"/>
      <c r="AY12" s="21"/>
      <c r="AZ12" s="21"/>
      <c r="BA12" s="21"/>
    </row>
    <row r="13" spans="1:53" x14ac:dyDescent="0.2">
      <c r="A13" s="62">
        <v>185</v>
      </c>
      <c r="B13" s="20" t="s">
        <v>16</v>
      </c>
      <c r="C13" s="20" t="s">
        <v>17</v>
      </c>
      <c r="D13" s="20" t="s">
        <v>433</v>
      </c>
      <c r="E13" s="20" t="s">
        <v>430</v>
      </c>
      <c r="F13" s="206">
        <f ca="1">MATCH($C13,_xlfn.ANCHORARRAY(Health!$C$8),0)</f>
        <v>8</v>
      </c>
      <c r="G13" s="22" cm="1">
        <f t="array" aca="1" ref="G13" ca="1">IF(Parameters!$D$31, SUM(IF(ISNUMBER(R13:W13),(IF(R13:W13&gt;=Parameters!$D$37,1,"")),""))+0.5*(SUM(IF(ISNUMBER(R13:W13),(IF(R13:W13&gt;=Parameters!$D$38,1,"")),""))-SUM(IF(ISNUMBER(R13:W13),(IF(R13:W13&gt;=Parameters!$D$37,1,"")),""))),0) +
   IF(Parameters!$D$32,SUM(IF(ISNUMBER(R13:W13),(IF(R13:W13&gt;=Parameters!$D$41,1,"")),"")),0) +
   IF(Parameters!$D$33,AVERAGE(IF(ISNUMBER(R13:W13),R13:W13)),0) +
   IF(Parameters!$D$34,IF(OR(IF(ISNUMBER(R13:W13),R13:W13)=0),0,GEOMEAN(IF(ISNUMBER(R13:W13),R13:W13))),0)</f>
        <v>0</v>
      </c>
      <c r="H13" s="23">
        <f t="shared" ca="1" si="0"/>
        <v>0</v>
      </c>
      <c r="I13" s="116" t="str">
        <f t="shared" si="1"/>
        <v>!</v>
      </c>
      <c r="J13" s="22" cm="1">
        <f t="array" aca="1" ref="J13" ca="1">IF(Parameters!$D$31, SUM(IF(ISNUMBER(Y13:AD13),(IF(Y13:AD13&gt;=Parameters!$D$41,1,"")),""))+0.5*(SUM(IF(ISNUMBER(Y13:AD13),(IF(Y13:AD13&gt;=Parameters!$D$42,1,"")),""))-SUM(IF(ISNUMBER(Y13:AD13),(IF(Y13:AD13&gt;=Parameters!$D$41,1,"")),""))),0) +
   IF(Parameters!$D$32,SUM(IF(ISNUMBER(Y13:AD13),(IF(Y13:AD13&gt;=Parameters!$D$41,1,"")),"")),0) +
   IF(Parameters!$D$33,AVERAGE(IF(ISNUMBER(Y13:AD13),Y13:AD13)),0) +
   IF(Parameters!$D$34,IF(OR(IF(ISNUMBER(Y13:AD13),Y13:AD13)=0),0,GEOMEAN(IF(ISNUMBER(Y13:AD13),Y13:AD13))),0)</f>
        <v>0</v>
      </c>
      <c r="K13" s="23">
        <f t="shared" ca="1" si="2"/>
        <v>0</v>
      </c>
      <c r="L13" s="116" t="str">
        <f t="shared" si="3"/>
        <v/>
      </c>
      <c r="M13" s="21" cm="1">
        <f t="array" aca="1" ref="M13" ca="1">IF(Parameters!$D$31, SUM(IF(ISNUMBER(AF13:AK13),(IF(AF13:AK13&gt;=Parameters!$D$41,1,"")),""))+0.5*(SUM(IF(ISNUMBER(AF13:AK13),(IF(AF13:AK13&gt;=Parameters!$D$42,1,"")),""))-SUM(IF(ISNUMBER(AF13:AK13),(IF(AF13:AK13&gt;=Parameters!$D$41,1,"")),""))),0) +
   IF(Parameters!$D$32,SUM(IF(ISNUMBER(AF13:AK13),(IF(AF13:AK13&gt;=Parameters!$D$41,1,"")),"")),0) +
   IF(Parameters!$D$33,AVERAGE(IF(ISNUMBER(AF13:AK13),AF13:AK13)),0) +
   IF(Parameters!$D$34,IF(OR(IF(ISNUMBER(AF13:AK13),AF13:AK13)=0),0,GEOMEAN(IF(ISNUMBER(AF13:AK13),AF13:AK13))),0)</f>
        <v>0</v>
      </c>
      <c r="N13" s="23">
        <f t="shared" ca="1" si="4"/>
        <v>0</v>
      </c>
      <c r="O13" s="116" t="str">
        <f t="shared" si="5"/>
        <v>!</v>
      </c>
      <c r="P13" s="24"/>
      <c r="Q13" s="49"/>
      <c r="R13" s="25">
        <f ca="1">IFERROR(INDEX(Health!$G$8:$G$225,MATCH($C13,_xlfn.ANCHORARRAY(Health!$C$8),0)),NA())</f>
        <v>0</v>
      </c>
      <c r="S13" s="25">
        <f ca="1">IFERROR(INDEX(Food!$G$8:$G$225,MATCH($C13,_xlfn.ANCHORARRAY(Food!$C$8),0)),NA())</f>
        <v>0</v>
      </c>
      <c r="T13" s="25">
        <f ca="1">IFERROR(INDEX(Macro!$G$8:$G$225,MATCH($C13,_xlfn.ANCHORARRAY(Macro!$C$8),0)),NA())</f>
        <v>2.4778932405919334</v>
      </c>
      <c r="U13" s="25">
        <f ca="1">IFERROR(INDEX(Socioeconomic!$G$8:$G$225,MATCH($C13,_xlfn.ANCHORARRAY(Socioeconomic!$C$8),0)),NA())</f>
        <v>0</v>
      </c>
      <c r="V13" s="25">
        <f ca="1">IFERROR(INDEX('Natural Hazard'!$G$8:$G$225,MATCH($C13,_xlfn.ANCHORARRAY('Natural Hazard'!$C$8),0)),NA())</f>
        <v>0</v>
      </c>
      <c r="W13" s="25">
        <f ca="1">IFERROR(INDEX(Conflict!$G$8:$G$225,MATCH($C13,_xlfn.ANCHORARRAY(Conflict!$C$8),0)),NA())</f>
        <v>0</v>
      </c>
      <c r="X13" s="50"/>
      <c r="Y13" s="25">
        <f ca="1">IFERROR(INDEX(Health!$H$8:$H$225,MATCH($C13,_xlfn.ANCHORARRAY(Health!$C$8),0)),NA())</f>
        <v>0</v>
      </c>
      <c r="Z13" s="25">
        <f ca="1">IFERROR(INDEX(Food!$H$8:$H$225,MATCH($C13,_xlfn.ANCHORARRAY(Food!$C$8),0)),NA())</f>
        <v>2.7033492822966498</v>
      </c>
      <c r="AA13" s="25">
        <f ca="1">IFERROR(INDEX(Macro!$H$8:$H$225,MATCH($C13,_xlfn.ANCHORARRAY(Macro!$C$8),0)),NA())</f>
        <v>3.6536771169059499</v>
      </c>
      <c r="AB13" s="25">
        <f ca="1">IFERROR(INDEX(Socioeconomic!$H$8:$H$225,MATCH($C13,_xlfn.ANCHORARRAY(Socioeconomic!$C$8),0)),NA())</f>
        <v>2.71428571428571</v>
      </c>
      <c r="AC13" s="25">
        <f ca="1">IFERROR(INDEX('Natural Hazard'!$H$8:$H$225,MATCH($C13,_xlfn.ANCHORARRAY('Natural Hazard'!$C$8),0)),NA())</f>
        <v>5.8333333333333304</v>
      </c>
      <c r="AD13" s="25">
        <f ca="1">IFERROR(INDEX(Conflict!$H$8:$H$225,MATCH($C13,_xlfn.ANCHORARRAY(Conflict!$C$8),0)),NA())</f>
        <v>1.26124536955371</v>
      </c>
      <c r="AE13" s="50"/>
      <c r="AF13" s="25">
        <f ca="1">IFERROR(INDEX(Health!$I$8:$I$225,MATCH($C13,_xlfn.ANCHORARRAY(Health!$C$8),0)),NA())</f>
        <v>0</v>
      </c>
      <c r="AG13" s="25" t="e">
        <f ca="1">IFERROR(INDEX(Food!$I$8:$I$225,MATCH($C13,_xlfn.ANCHORARRAY(Food!$C$8),0)),NA())</f>
        <v>#N/A</v>
      </c>
      <c r="AH13" s="25">
        <f ca="1">IFERROR(INDEX(Macro!$I$8:$I$225,MATCH($C13,_xlfn.ANCHORARRAY(Macro!$C$8),0)),NA())</f>
        <v>1.6804864566058599</v>
      </c>
      <c r="AI13" s="25">
        <f ca="1">IFERROR(INDEX(Socioeconomic!$I$8:$I$225,MATCH($C13,_xlfn.ANCHORARRAY(Socioeconomic!$C$8),0)),NA())</f>
        <v>0</v>
      </c>
      <c r="AJ13" s="25">
        <f ca="1">IFERROR(INDEX('Natural Hazard'!$I$8:$I$225,MATCH($C13,_xlfn.ANCHORARRAY('Natural Hazard'!$C$8),0)),NA())</f>
        <v>0</v>
      </c>
      <c r="AK13" s="25">
        <f ca="1">IFERROR(INDEX(Conflict!$I$8:$I$225,MATCH($C13,_xlfn.ANCHORARRAY(Conflict!$C$8),0)),NA())</f>
        <v>0</v>
      </c>
      <c r="AL13" s="49"/>
      <c r="AM13" s="25">
        <f>IFERROR(INDEX('Data Reliability'!$G$6:$G$409,MATCH($C13,'Data Reliability'!$E$6:$E$409,0)),NA())</f>
        <v>0.16666666666666699</v>
      </c>
      <c r="AN13" s="25">
        <f>IFERROR(INDEX('Data Reliability'!$H$6:$H$409,MATCH($C13,'Data Reliability'!$E$6:$E$409,0)),NA())</f>
        <v>0.55000000000000004</v>
      </c>
      <c r="AO13" s="21"/>
      <c r="AP13" s="21"/>
      <c r="AQ13" s="21"/>
      <c r="AR13" s="21"/>
      <c r="AS13" s="21"/>
      <c r="AT13" s="21"/>
      <c r="AU13" s="21"/>
      <c r="AV13" s="21"/>
      <c r="AW13" s="21"/>
      <c r="AX13" s="21"/>
      <c r="AY13" s="21"/>
      <c r="AZ13" s="21"/>
      <c r="BA13" s="21"/>
    </row>
    <row r="14" spans="1:53" x14ac:dyDescent="0.2">
      <c r="A14" s="62">
        <v>186</v>
      </c>
      <c r="B14" s="20" t="s">
        <v>730</v>
      </c>
      <c r="C14" s="20" t="s">
        <v>701</v>
      </c>
      <c r="D14" s="20" t="s">
        <v>436</v>
      </c>
      <c r="E14" s="20" t="s">
        <v>409</v>
      </c>
      <c r="F14" s="206">
        <f ca="1">MATCH($C14,_xlfn.ANCHORARRAY(Health!$C$8),0)</f>
        <v>9</v>
      </c>
      <c r="G14" s="22" cm="1">
        <f t="array" aca="1" ref="G14" ca="1">IF(Parameters!$D$31, SUM(IF(ISNUMBER(R14:W14),(IF(R14:W14&gt;=Parameters!$D$37,1,"")),""))+0.5*(SUM(IF(ISNUMBER(R14:W14),(IF(R14:W14&gt;=Parameters!$D$38,1,"")),""))-SUM(IF(ISNUMBER(R14:W14),(IF(R14:W14&gt;=Parameters!$D$37,1,"")),""))),0) +
   IF(Parameters!$D$32,SUM(IF(ISNUMBER(R14:W14),(IF(R14:W14&gt;=Parameters!$D$41,1,"")),"")),0) +
   IF(Parameters!$D$33,AVERAGE(IF(ISNUMBER(R14:W14),R14:W14)),0) +
   IF(Parameters!$D$34,IF(OR(IF(ISNUMBER(R14:W14),R14:W14)=0),0,GEOMEAN(IF(ISNUMBER(R14:W14),R14:W14))),0)</f>
        <v>0</v>
      </c>
      <c r="H14" s="23">
        <f t="shared" ca="1" si="0"/>
        <v>0</v>
      </c>
      <c r="I14" s="116" t="str">
        <f t="shared" si="1"/>
        <v>!!</v>
      </c>
      <c r="J14" s="22" cm="1">
        <f t="array" aca="1" ref="J14" ca="1">IF(Parameters!$D$31, SUM(IF(ISNUMBER(Y14:AD14),(IF(Y14:AD14&gt;=Parameters!$D$41,1,"")),""))+0.5*(SUM(IF(ISNUMBER(Y14:AD14),(IF(Y14:AD14&gt;=Parameters!$D$42,1,"")),""))-SUM(IF(ISNUMBER(Y14:AD14),(IF(Y14:AD14&gt;=Parameters!$D$41,1,"")),""))),0) +
   IF(Parameters!$D$32,SUM(IF(ISNUMBER(Y14:AD14),(IF(Y14:AD14&gt;=Parameters!$D$41,1,"")),"")),0) +
   IF(Parameters!$D$33,AVERAGE(IF(ISNUMBER(Y14:AD14),Y14:AD14)),0) +
   IF(Parameters!$D$34,IF(OR(IF(ISNUMBER(Y14:AD14),Y14:AD14)=0),0,GEOMEAN(IF(ISNUMBER(Y14:AD14),Y14:AD14))),0)</f>
        <v>0</v>
      </c>
      <c r="K14" s="23">
        <f t="shared" ca="1" si="2"/>
        <v>0</v>
      </c>
      <c r="L14" s="116" t="str">
        <f t="shared" si="3"/>
        <v>!!</v>
      </c>
      <c r="M14" s="21" cm="1">
        <f t="array" aca="1" ref="M14" ca="1">IF(Parameters!$D$31, SUM(IF(ISNUMBER(AF14:AK14),(IF(AF14:AK14&gt;=Parameters!$D$41,1,"")),""))+0.5*(SUM(IF(ISNUMBER(AF14:AK14),(IF(AF14:AK14&gt;=Parameters!$D$42,1,"")),""))-SUM(IF(ISNUMBER(AF14:AK14),(IF(AF14:AK14&gt;=Parameters!$D$41,1,"")),""))),0) +
   IF(Parameters!$D$32,SUM(IF(ISNUMBER(AF14:AK14),(IF(AF14:AK14&gt;=Parameters!$D$41,1,"")),"")),0) +
   IF(Parameters!$D$33,AVERAGE(IF(ISNUMBER(AF14:AK14),AF14:AK14)),0) +
   IF(Parameters!$D$34,IF(OR(IF(ISNUMBER(AF14:AK14),AF14:AK14)=0),0,GEOMEAN(IF(ISNUMBER(AF14:AK14),AF14:AK14))),0)</f>
        <v>0</v>
      </c>
      <c r="N14" s="23">
        <f t="shared" ca="1" si="4"/>
        <v>0</v>
      </c>
      <c r="O14" s="116" t="str">
        <f t="shared" si="5"/>
        <v>!!</v>
      </c>
      <c r="P14" s="24"/>
      <c r="Q14" s="49"/>
      <c r="R14" s="25">
        <f ca="1">IFERROR(INDEX(Health!$G$8:$G$225,MATCH($C14,_xlfn.ANCHORARRAY(Health!$C$8),0)),NA())</f>
        <v>0</v>
      </c>
      <c r="S14" s="25" t="e">
        <f ca="1">IFERROR(INDEX(Food!$G$8:$G$225,MATCH($C14,_xlfn.ANCHORARRAY(Food!$C$8),0)),NA())</f>
        <v>#N/A</v>
      </c>
      <c r="T14" s="25" t="e">
        <f ca="1">IFERROR(INDEX(Macro!$G$8:$G$225,MATCH($C14,_xlfn.ANCHORARRAY(Macro!$C$8),0)),NA())</f>
        <v>#N/A</v>
      </c>
      <c r="U14" s="25" t="e">
        <f ca="1">IFERROR(INDEX(Socioeconomic!$G$8:$G$225,MATCH($C14,_xlfn.ANCHORARRAY(Socioeconomic!$C$8),0)),NA())</f>
        <v>#N/A</v>
      </c>
      <c r="V14" s="25">
        <f ca="1">IFERROR(INDEX('Natural Hazard'!$G$8:$G$225,MATCH($C14,_xlfn.ANCHORARRAY('Natural Hazard'!$C$8),0)),NA())</f>
        <v>0</v>
      </c>
      <c r="W14" s="25">
        <f ca="1">IFERROR(INDEX(Conflict!$G$8:$G$225,MATCH($C14,_xlfn.ANCHORARRAY(Conflict!$C$8),0)),NA())</f>
        <v>0</v>
      </c>
      <c r="X14" s="50"/>
      <c r="Y14" s="25" t="e">
        <f ca="1">IFERROR(INDEX(Health!$H$8:$H$225,MATCH($C14,_xlfn.ANCHORARRAY(Health!$C$8),0)),NA())</f>
        <v>#N/A</v>
      </c>
      <c r="Z14" s="25" t="e">
        <f ca="1">IFERROR(INDEX(Food!$H$8:$H$225,MATCH($C14,_xlfn.ANCHORARRAY(Food!$C$8),0)),NA())</f>
        <v>#N/A</v>
      </c>
      <c r="AA14" s="25" t="e">
        <f ca="1">IFERROR(INDEX(Macro!$H$8:$H$225,MATCH($C14,_xlfn.ANCHORARRAY(Macro!$C$8),0)),NA())</f>
        <v>#N/A</v>
      </c>
      <c r="AB14" s="25" t="e">
        <f ca="1">IFERROR(INDEX(Socioeconomic!$H$8:$H$225,MATCH($C14,_xlfn.ANCHORARRAY(Socioeconomic!$C$8),0)),NA())</f>
        <v>#N/A</v>
      </c>
      <c r="AC14" s="25" t="e">
        <f ca="1">IFERROR(INDEX('Natural Hazard'!$H$8:$H$225,MATCH($C14,_xlfn.ANCHORARRAY('Natural Hazard'!$C$8),0)),NA())</f>
        <v>#N/A</v>
      </c>
      <c r="AD14" s="25">
        <f ca="1">IFERROR(INDEX(Conflict!$H$8:$H$225,MATCH($C14,_xlfn.ANCHORARRAY(Conflict!$C$8),0)),NA())</f>
        <v>0</v>
      </c>
      <c r="AE14" s="50"/>
      <c r="AF14" s="25">
        <f ca="1">IFERROR(INDEX(Health!$I$8:$I$225,MATCH($C14,_xlfn.ANCHORARRAY(Health!$C$8),0)),NA())</f>
        <v>0</v>
      </c>
      <c r="AG14" s="25" t="e">
        <f ca="1">IFERROR(INDEX(Food!$I$8:$I$225,MATCH($C14,_xlfn.ANCHORARRAY(Food!$C$8),0)),NA())</f>
        <v>#N/A</v>
      </c>
      <c r="AH14" s="25" t="e">
        <f ca="1">IFERROR(INDEX(Macro!$I$8:$I$225,MATCH($C14,_xlfn.ANCHORARRAY(Macro!$C$8),0)),NA())</f>
        <v>#N/A</v>
      </c>
      <c r="AI14" s="25" t="e">
        <f ca="1">IFERROR(INDEX(Socioeconomic!$I$8:$I$225,MATCH($C14,_xlfn.ANCHORARRAY(Socioeconomic!$C$8),0)),NA())</f>
        <v>#N/A</v>
      </c>
      <c r="AJ14" s="25">
        <f ca="1">IFERROR(INDEX('Natural Hazard'!$I$8:$I$225,MATCH($C14,_xlfn.ANCHORARRAY('Natural Hazard'!$C$8),0)),NA())</f>
        <v>0</v>
      </c>
      <c r="AK14" s="25">
        <f ca="1">IFERROR(INDEX(Conflict!$I$8:$I$225,MATCH($C14,_xlfn.ANCHORARRAY(Conflict!$C$8),0)),NA())</f>
        <v>0</v>
      </c>
      <c r="AL14" s="49"/>
      <c r="AM14" s="25">
        <f>IFERROR(INDEX('Data Reliability'!$G$6:$G$409,MATCH($C14,'Data Reliability'!$E$6:$E$409,0)),NA())</f>
        <v>0.91666666666666696</v>
      </c>
      <c r="AN14" s="25">
        <f>IFERROR(INDEX('Data Reliability'!$H$6:$H$409,MATCH($C14,'Data Reliability'!$E$6:$E$409,0)),NA())</f>
        <v>0.81666666666666698</v>
      </c>
      <c r="AO14" s="21"/>
      <c r="AP14" s="21"/>
      <c r="AQ14" s="21"/>
      <c r="AR14" s="21"/>
      <c r="AS14" s="21"/>
      <c r="AT14" s="21"/>
      <c r="AU14" s="21"/>
      <c r="AV14" s="21"/>
      <c r="AW14" s="21"/>
      <c r="AX14" s="21"/>
      <c r="AY14" s="21"/>
      <c r="AZ14" s="21"/>
      <c r="BA14" s="21"/>
    </row>
    <row r="15" spans="1:53" x14ac:dyDescent="0.2">
      <c r="B15" s="28" t="s">
        <v>18</v>
      </c>
      <c r="C15" s="28" t="s">
        <v>19</v>
      </c>
      <c r="D15" s="28" t="s">
        <v>435</v>
      </c>
      <c r="E15" s="28" t="s">
        <v>430</v>
      </c>
      <c r="F15" s="206">
        <f ca="1">MATCH($C15,_xlfn.ANCHORARRAY(Health!$C$8),0)</f>
        <v>10</v>
      </c>
      <c r="G15" s="22" cm="1">
        <f t="array" aca="1" ref="G15" ca="1">IF(Parameters!$D$31, SUM(IF(ISNUMBER(R15:W15),(IF(R15:W15&gt;=Parameters!$D$37,1,"")),""))+0.5*(SUM(IF(ISNUMBER(R15:W15),(IF(R15:W15&gt;=Parameters!$D$38,1,"")),""))-SUM(IF(ISNUMBER(R15:W15),(IF(R15:W15&gt;=Parameters!$D$37,1,"")),""))),0) +
   IF(Parameters!$D$32,SUM(IF(ISNUMBER(R15:W15),(IF(R15:W15&gt;=Parameters!$D$41,1,"")),"")),0) +
   IF(Parameters!$D$33,AVERAGE(IF(ISNUMBER(R15:W15),R15:W15)),0) +
   IF(Parameters!$D$34,IF(OR(IF(ISNUMBER(R15:W15),R15:W15)=0),0,GEOMEAN(IF(ISNUMBER(R15:W15),R15:W15))),0)</f>
        <v>0</v>
      </c>
      <c r="H15" s="23">
        <f t="shared" ca="1" si="0"/>
        <v>0</v>
      </c>
      <c r="I15" s="116" t="str">
        <f t="shared" si="1"/>
        <v>!</v>
      </c>
      <c r="J15" s="22" cm="1">
        <f t="array" aca="1" ref="J15" ca="1">IF(Parameters!$D$31, SUM(IF(ISNUMBER(Y15:AD15),(IF(Y15:AD15&gt;=Parameters!$D$41,1,"")),""))+0.5*(SUM(IF(ISNUMBER(Y15:AD15),(IF(Y15:AD15&gt;=Parameters!$D$42,1,"")),""))-SUM(IF(ISNUMBER(Y15:AD15),(IF(Y15:AD15&gt;=Parameters!$D$41,1,"")),""))),0) +
   IF(Parameters!$D$32,SUM(IF(ISNUMBER(Y15:AD15),(IF(Y15:AD15&gt;=Parameters!$D$41,1,"")),"")),0) +
   IF(Parameters!$D$33,AVERAGE(IF(ISNUMBER(Y15:AD15),Y15:AD15)),0) +
   IF(Parameters!$D$34,IF(OR(IF(ISNUMBER(Y15:AD15),Y15:AD15)=0),0,GEOMEAN(IF(ISNUMBER(Y15:AD15),Y15:AD15))),0)</f>
        <v>0.5</v>
      </c>
      <c r="K15" s="23">
        <f t="shared" ca="1" si="2"/>
        <v>0.5</v>
      </c>
      <c r="L15" s="116" t="str">
        <f t="shared" si="3"/>
        <v>!</v>
      </c>
      <c r="M15" s="21" cm="1">
        <f t="array" aca="1" ref="M15" ca="1">IF(Parameters!$D$31, SUM(IF(ISNUMBER(AF15:AK15),(IF(AF15:AK15&gt;=Parameters!$D$41,1,"")),""))+0.5*(SUM(IF(ISNUMBER(AF15:AK15),(IF(AF15:AK15&gt;=Parameters!$D$42,1,"")),""))-SUM(IF(ISNUMBER(AF15:AK15),(IF(AF15:AK15&gt;=Parameters!$D$41,1,"")),""))),0) +
   IF(Parameters!$D$32,SUM(IF(ISNUMBER(AF15:AK15),(IF(AF15:AK15&gt;=Parameters!$D$41,1,"")),"")),0) +
   IF(Parameters!$D$33,AVERAGE(IF(ISNUMBER(AF15:AK15),AF15:AK15)),0) +
   IF(Parameters!$D$34,IF(OR(IF(ISNUMBER(AF15:AK15),AF15:AK15)=0),0,GEOMEAN(IF(ISNUMBER(AF15:AK15),AF15:AK15))),0)</f>
        <v>0.5</v>
      </c>
      <c r="N15" s="23">
        <f t="shared" ca="1" si="4"/>
        <v>0.5</v>
      </c>
      <c r="O15" s="116" t="str">
        <f t="shared" si="5"/>
        <v>!!</v>
      </c>
      <c r="P15" s="24"/>
      <c r="Q15" s="49"/>
      <c r="R15" s="25">
        <f ca="1">IFERROR(INDEX(Health!$G$8:$G$225,MATCH($C15,_xlfn.ANCHORARRAY(Health!$C$8),0)),NA())</f>
        <v>0</v>
      </c>
      <c r="S15" s="25" t="e">
        <f ca="1">IFERROR(INDEX(Food!$G$8:$G$225,MATCH($C15,_xlfn.ANCHORARRAY(Food!$C$8),0)),NA())</f>
        <v>#N/A</v>
      </c>
      <c r="T15" s="25" t="e">
        <f ca="1">IFERROR(INDEX(Macro!$G$8:$G$225,MATCH($C15,_xlfn.ANCHORARRAY(Macro!$C$8),0)),NA())</f>
        <v>#N/A</v>
      </c>
      <c r="U15" s="25">
        <f ca="1">IFERROR(INDEX(Socioeconomic!$G$8:$G$225,MATCH($C15,_xlfn.ANCHORARRAY(Socioeconomic!$C$8),0)),NA())</f>
        <v>0</v>
      </c>
      <c r="V15" s="25">
        <f ca="1">IFERROR(INDEX('Natural Hazard'!$G$8:$G$225,MATCH($C15,_xlfn.ANCHORARRAY('Natural Hazard'!$C$8),0)),NA())</f>
        <v>0</v>
      </c>
      <c r="W15" s="25">
        <f ca="1">IFERROR(INDEX(Conflict!$G$8:$G$225,MATCH($C15,_xlfn.ANCHORARRAY(Conflict!$C$8),0)),NA())</f>
        <v>0</v>
      </c>
      <c r="X15" s="50"/>
      <c r="Y15" s="25">
        <f ca="1">IFERROR(INDEX(Health!$H$8:$H$225,MATCH($C15,_xlfn.ANCHORARRAY(Health!$C$8),0)),NA())</f>
        <v>7.4285714285714199</v>
      </c>
      <c r="Z15" s="25" t="e">
        <f ca="1">IFERROR(INDEX(Food!$H$8:$H$225,MATCH($C15,_xlfn.ANCHORARRAY(Food!$C$8),0)),NA())</f>
        <v>#N/A</v>
      </c>
      <c r="AA15" s="25" t="e">
        <f ca="1">IFERROR(INDEX(Macro!$H$8:$H$225,MATCH($C15,_xlfn.ANCHORARRAY(Macro!$C$8),0)),NA())</f>
        <v>#N/A</v>
      </c>
      <c r="AB15" s="25">
        <f ca="1">IFERROR(INDEX(Socioeconomic!$H$8:$H$225,MATCH($C15,_xlfn.ANCHORARRAY(Socioeconomic!$C$8),0)),NA())</f>
        <v>2.71428571428571</v>
      </c>
      <c r="AC15" s="25">
        <f ca="1">IFERROR(INDEX('Natural Hazard'!$H$8:$H$225,MATCH($C15,_xlfn.ANCHORARRAY('Natural Hazard'!$C$8),0)),NA())</f>
        <v>4.5</v>
      </c>
      <c r="AD15" s="25">
        <f ca="1">IFERROR(INDEX(Conflict!$H$8:$H$225,MATCH($C15,_xlfn.ANCHORARRAY(Conflict!$C$8),0)),NA())</f>
        <v>0</v>
      </c>
      <c r="AE15" s="50"/>
      <c r="AF15" s="25">
        <f ca="1">IFERROR(INDEX(Health!$I$8:$I$225,MATCH($C15,_xlfn.ANCHORARRAY(Health!$C$8),0)),NA())</f>
        <v>0</v>
      </c>
      <c r="AG15" s="25" t="e">
        <f ca="1">IFERROR(INDEX(Food!$I$8:$I$225,MATCH($C15,_xlfn.ANCHORARRAY(Food!$C$8),0)),NA())</f>
        <v>#N/A</v>
      </c>
      <c r="AH15" s="25" t="e">
        <f ca="1">IFERROR(INDEX(Macro!$I$8:$I$225,MATCH($C15,_xlfn.ANCHORARRAY(Macro!$C$8),0)),NA())</f>
        <v>#N/A</v>
      </c>
      <c r="AI15" s="25" t="e">
        <f ca="1">IFERROR(INDEX(Socioeconomic!$I$8:$I$225,MATCH($C15,_xlfn.ANCHORARRAY(Socioeconomic!$C$8),0)),NA())</f>
        <v>#N/A</v>
      </c>
      <c r="AJ15" s="25">
        <f ca="1">IFERROR(INDEX('Natural Hazard'!$I$8:$I$225,MATCH($C15,_xlfn.ANCHORARRAY('Natural Hazard'!$C$8),0)),NA())</f>
        <v>0</v>
      </c>
      <c r="AK15" s="25">
        <f ca="1">IFERROR(INDEX(Conflict!$I$8:$I$225,MATCH($C15,_xlfn.ANCHORARRAY(Conflict!$C$8),0)),NA())</f>
        <v>7</v>
      </c>
      <c r="AL15" s="49"/>
      <c r="AM15" s="25">
        <f>IFERROR(INDEX('Data Reliability'!$G$6:$G$409,MATCH($C15,'Data Reliability'!$E$6:$E$409,0)),NA())</f>
        <v>0.33333333333333298</v>
      </c>
      <c r="AN15" s="25">
        <f>IFERROR(INDEX('Data Reliability'!$H$6:$H$409,MATCH($C15,'Data Reliability'!$E$6:$E$409,0)),NA())</f>
        <v>0.71666666666666701</v>
      </c>
    </row>
    <row r="16" spans="1:53" x14ac:dyDescent="0.2">
      <c r="B16" s="28" t="s">
        <v>20</v>
      </c>
      <c r="C16" s="28" t="s">
        <v>21</v>
      </c>
      <c r="D16" s="28" t="s">
        <v>436</v>
      </c>
      <c r="E16" s="28" t="s">
        <v>409</v>
      </c>
      <c r="F16" s="206">
        <f ca="1">MATCH($C16,_xlfn.ANCHORARRAY(Health!$C$8),0)</f>
        <v>11</v>
      </c>
      <c r="G16" s="22" cm="1">
        <f t="array" aca="1" ref="G16" ca="1">IF(Parameters!$D$31, SUM(IF(ISNUMBER(R16:W16),(IF(R16:W16&gt;=Parameters!$D$37,1,"")),""))+0.5*(SUM(IF(ISNUMBER(R16:W16),(IF(R16:W16&gt;=Parameters!$D$38,1,"")),""))-SUM(IF(ISNUMBER(R16:W16),(IF(R16:W16&gt;=Parameters!$D$37,1,"")),""))),0) +
   IF(Parameters!$D$32,SUM(IF(ISNUMBER(R16:W16),(IF(R16:W16&gt;=Parameters!$D$41,1,"")),"")),0) +
   IF(Parameters!$D$33,AVERAGE(IF(ISNUMBER(R16:W16),R16:W16)),0) +
   IF(Parameters!$D$34,IF(OR(IF(ISNUMBER(R16:W16),R16:W16)=0),0,GEOMEAN(IF(ISNUMBER(R16:W16),R16:W16))),0)</f>
        <v>0</v>
      </c>
      <c r="H16" s="23">
        <f t="shared" ca="1" si="0"/>
        <v>0</v>
      </c>
      <c r="I16" s="116" t="str">
        <f t="shared" si="1"/>
        <v>!</v>
      </c>
      <c r="J16" s="22" cm="1">
        <f t="array" aca="1" ref="J16" ca="1">IF(Parameters!$D$31, SUM(IF(ISNUMBER(Y16:AD16),(IF(Y16:AD16&gt;=Parameters!$D$41,1,"")),""))+0.5*(SUM(IF(ISNUMBER(Y16:AD16),(IF(Y16:AD16&gt;=Parameters!$D$42,1,"")),""))-SUM(IF(ISNUMBER(Y16:AD16),(IF(Y16:AD16&gt;=Parameters!$D$41,1,"")),""))),0) +
   IF(Parameters!$D$32,SUM(IF(ISNUMBER(Y16:AD16),(IF(Y16:AD16&gt;=Parameters!$D$41,1,"")),"")),0) +
   IF(Parameters!$D$33,AVERAGE(IF(ISNUMBER(Y16:AD16),Y16:AD16)),0) +
   IF(Parameters!$D$34,IF(OR(IF(ISNUMBER(Y16:AD16),Y16:AD16)=0),0,GEOMEAN(IF(ISNUMBER(Y16:AD16),Y16:AD16))),0)</f>
        <v>0</v>
      </c>
      <c r="K16" s="23">
        <f t="shared" ca="1" si="2"/>
        <v>0</v>
      </c>
      <c r="L16" s="116" t="str">
        <f t="shared" si="3"/>
        <v/>
      </c>
      <c r="M16" s="21" cm="1">
        <f t="array" aca="1" ref="M16" ca="1">IF(Parameters!$D$31, SUM(IF(ISNUMBER(AF16:AK16),(IF(AF16:AK16&gt;=Parameters!$D$41,1,"")),""))+0.5*(SUM(IF(ISNUMBER(AF16:AK16),(IF(AF16:AK16&gt;=Parameters!$D$42,1,"")),""))-SUM(IF(ISNUMBER(AF16:AK16),(IF(AF16:AK16&gt;=Parameters!$D$41,1,"")),""))),0) +
   IF(Parameters!$D$32,SUM(IF(ISNUMBER(AF16:AK16),(IF(AF16:AK16&gt;=Parameters!$D$41,1,"")),"")),0) +
   IF(Parameters!$D$33,AVERAGE(IF(ISNUMBER(AF16:AK16),AF16:AK16)),0) +
   IF(Parameters!$D$34,IF(OR(IF(ISNUMBER(AF16:AK16),AF16:AK16)=0),0,GEOMEAN(IF(ISNUMBER(AF16:AK16),AF16:AK16))),0)</f>
        <v>0</v>
      </c>
      <c r="N16" s="23">
        <f t="shared" ca="1" si="4"/>
        <v>0</v>
      </c>
      <c r="O16" s="116" t="str">
        <f t="shared" si="5"/>
        <v>!</v>
      </c>
      <c r="P16" s="24"/>
      <c r="Q16" s="49"/>
      <c r="R16" s="25">
        <f ca="1">IFERROR(INDEX(Health!$G$8:$G$225,MATCH($C16,_xlfn.ANCHORARRAY(Health!$C$8),0)),NA())</f>
        <v>0</v>
      </c>
      <c r="S16" s="25">
        <f ca="1">IFERROR(INDEX(Food!$G$8:$G$225,MATCH($C16,_xlfn.ANCHORARRAY(Food!$C$8),0)),NA())</f>
        <v>0</v>
      </c>
      <c r="T16" s="25">
        <f ca="1">IFERROR(INDEX(Macro!$G$8:$G$225,MATCH($C16,_xlfn.ANCHORARRAY(Macro!$C$8),0)),NA())</f>
        <v>0</v>
      </c>
      <c r="U16" s="25">
        <f ca="1">IFERROR(INDEX(Socioeconomic!$G$8:$G$225,MATCH($C16,_xlfn.ANCHORARRAY(Socioeconomic!$C$8),0)),NA())</f>
        <v>0</v>
      </c>
      <c r="V16" s="25">
        <f ca="1">IFERROR(INDEX('Natural Hazard'!$G$8:$G$225,MATCH($C16,_xlfn.ANCHORARRAY('Natural Hazard'!$C$8),0)),NA())</f>
        <v>0</v>
      </c>
      <c r="W16" s="25">
        <f ca="1">IFERROR(INDEX(Conflict!$G$8:$G$225,MATCH($C16,_xlfn.ANCHORARRAY(Conflict!$C$8),0)),NA())</f>
        <v>0</v>
      </c>
      <c r="X16" s="50"/>
      <c r="Y16" s="25">
        <f ca="1">IFERROR(INDEX(Health!$H$8:$H$225,MATCH($C16,_xlfn.ANCHORARRAY(Health!$C$8),0)),NA())</f>
        <v>0</v>
      </c>
      <c r="Z16" s="25">
        <f ca="1">IFERROR(INDEX(Food!$H$8:$H$225,MATCH($C16,_xlfn.ANCHORARRAY(Food!$C$8),0)),NA())</f>
        <v>0.775911986103066</v>
      </c>
      <c r="AA16" s="25">
        <f ca="1">IFERROR(INDEX(Macro!$H$8:$H$225,MATCH($C16,_xlfn.ANCHORARRAY(Macro!$C$8),0)),NA())</f>
        <v>0</v>
      </c>
      <c r="AB16" s="25">
        <f ca="1">IFERROR(INDEX(Socioeconomic!$H$8:$H$225,MATCH($C16,_xlfn.ANCHORARRAY(Socioeconomic!$C$8),0)),NA())</f>
        <v>0.71428571428571297</v>
      </c>
      <c r="AC16" s="25">
        <f ca="1">IFERROR(INDEX('Natural Hazard'!$H$8:$H$225,MATCH($C16,_xlfn.ANCHORARRAY('Natural Hazard'!$C$8),0)),NA())</f>
        <v>6.3333333333333304</v>
      </c>
      <c r="AD16" s="25">
        <f ca="1">IFERROR(INDEX(Conflict!$H$8:$H$225,MATCH($C16,_xlfn.ANCHORARRAY(Conflict!$C$8),0)),NA())</f>
        <v>0</v>
      </c>
      <c r="AE16" s="50"/>
      <c r="AF16" s="25">
        <f ca="1">IFERROR(INDEX(Health!$I$8:$I$225,MATCH($C16,_xlfn.ANCHORARRAY(Health!$C$8),0)),NA())</f>
        <v>0</v>
      </c>
      <c r="AG16" s="25" t="e">
        <f ca="1">IFERROR(INDEX(Food!$I$8:$I$225,MATCH($C16,_xlfn.ANCHORARRAY(Food!$C$8),0)),NA())</f>
        <v>#N/A</v>
      </c>
      <c r="AH16" s="25">
        <f ca="1">IFERROR(INDEX(Macro!$I$8:$I$225,MATCH($C16,_xlfn.ANCHORARRAY(Macro!$C$8),0)),NA())</f>
        <v>6.4344941956882202</v>
      </c>
      <c r="AI16" s="25">
        <f ca="1">IFERROR(INDEX(Socioeconomic!$I$8:$I$225,MATCH($C16,_xlfn.ANCHORARRAY(Socioeconomic!$C$8),0)),NA())</f>
        <v>0</v>
      </c>
      <c r="AJ16" s="25">
        <f ca="1">IFERROR(INDEX('Natural Hazard'!$I$8:$I$225,MATCH($C16,_xlfn.ANCHORARRAY('Natural Hazard'!$C$8),0)),NA())</f>
        <v>0</v>
      </c>
      <c r="AK16" s="25">
        <f ca="1">IFERROR(INDEX(Conflict!$I$8:$I$225,MATCH($C16,_xlfn.ANCHORARRAY(Conflict!$C$8),0)),NA())</f>
        <v>0</v>
      </c>
      <c r="AL16" s="49"/>
      <c r="AM16" s="25">
        <f>IFERROR(INDEX('Data Reliability'!$G$6:$G$409,MATCH($C16,'Data Reliability'!$E$6:$E$409,0)),NA())</f>
        <v>8.3333333333333301E-2</v>
      </c>
      <c r="AN16" s="25">
        <f>IFERROR(INDEX('Data Reliability'!$H$6:$H$409,MATCH($C16,'Data Reliability'!$E$6:$E$409,0)),NA())</f>
        <v>0.59166666666666701</v>
      </c>
    </row>
    <row r="17" spans="2:40" x14ac:dyDescent="0.2">
      <c r="B17" s="28" t="s">
        <v>22</v>
      </c>
      <c r="C17" s="28" t="s">
        <v>23</v>
      </c>
      <c r="D17" s="28" t="s">
        <v>433</v>
      </c>
      <c r="E17" s="28" t="s">
        <v>409</v>
      </c>
      <c r="F17" s="206">
        <f ca="1">MATCH($C17,_xlfn.ANCHORARRAY(Health!$C$8),0)</f>
        <v>12</v>
      </c>
      <c r="G17" s="22" cm="1">
        <f t="array" aca="1" ref="G17" ca="1">IF(Parameters!$D$31, SUM(IF(ISNUMBER(R17:W17),(IF(R17:W17&gt;=Parameters!$D$37,1,"")),""))+0.5*(SUM(IF(ISNUMBER(R17:W17),(IF(R17:W17&gt;=Parameters!$D$38,1,"")),""))-SUM(IF(ISNUMBER(R17:W17),(IF(R17:W17&gt;=Parameters!$D$37,1,"")),""))),0) +
   IF(Parameters!$D$32,SUM(IF(ISNUMBER(R17:W17),(IF(R17:W17&gt;=Parameters!$D$41,1,"")),"")),0) +
   IF(Parameters!$D$33,AVERAGE(IF(ISNUMBER(R17:W17),R17:W17)),0) +
   IF(Parameters!$D$34,IF(OR(IF(ISNUMBER(R17:W17),R17:W17)=0),0,GEOMEAN(IF(ISNUMBER(R17:W17),R17:W17))),0)</f>
        <v>0</v>
      </c>
      <c r="H17" s="23">
        <f t="shared" ca="1" si="0"/>
        <v>0</v>
      </c>
      <c r="I17" s="116" t="str">
        <f t="shared" si="1"/>
        <v>!</v>
      </c>
      <c r="J17" s="22" cm="1">
        <f t="array" aca="1" ref="J17" ca="1">IF(Parameters!$D$31, SUM(IF(ISNUMBER(Y17:AD17),(IF(Y17:AD17&gt;=Parameters!$D$41,1,"")),""))+0.5*(SUM(IF(ISNUMBER(Y17:AD17),(IF(Y17:AD17&gt;=Parameters!$D$42,1,"")),""))-SUM(IF(ISNUMBER(Y17:AD17),(IF(Y17:AD17&gt;=Parameters!$D$41,1,"")),""))),0) +
   IF(Parameters!$D$32,SUM(IF(ISNUMBER(Y17:AD17),(IF(Y17:AD17&gt;=Parameters!$D$41,1,"")),"")),0) +
   IF(Parameters!$D$33,AVERAGE(IF(ISNUMBER(Y17:AD17),Y17:AD17)),0) +
   IF(Parameters!$D$34,IF(OR(IF(ISNUMBER(Y17:AD17),Y17:AD17)=0),0,GEOMEAN(IF(ISNUMBER(Y17:AD17),Y17:AD17))),0)</f>
        <v>0</v>
      </c>
      <c r="K17" s="23">
        <f t="shared" ca="1" si="2"/>
        <v>0</v>
      </c>
      <c r="L17" s="116" t="str">
        <f t="shared" si="3"/>
        <v/>
      </c>
      <c r="M17" s="21" cm="1">
        <f t="array" aca="1" ref="M17" ca="1">IF(Parameters!$D$31, SUM(IF(ISNUMBER(AF17:AK17),(IF(AF17:AK17&gt;=Parameters!$D$41,1,"")),""))+0.5*(SUM(IF(ISNUMBER(AF17:AK17),(IF(AF17:AK17&gt;=Parameters!$D$42,1,"")),""))-SUM(IF(ISNUMBER(AF17:AK17),(IF(AF17:AK17&gt;=Parameters!$D$41,1,"")),""))),0) +
   IF(Parameters!$D$32,SUM(IF(ISNUMBER(AF17:AK17),(IF(AF17:AK17&gt;=Parameters!$D$41,1,"")),"")),0) +
   IF(Parameters!$D$33,AVERAGE(IF(ISNUMBER(AF17:AK17),AF17:AK17)),0) +
   IF(Parameters!$D$34,IF(OR(IF(ISNUMBER(AF17:AK17),AF17:AK17)=0),0,GEOMEAN(IF(ISNUMBER(AF17:AK17),AF17:AK17))),0)</f>
        <v>0</v>
      </c>
      <c r="N17" s="23">
        <f t="shared" ca="1" si="4"/>
        <v>0</v>
      </c>
      <c r="O17" s="116" t="str">
        <f t="shared" si="5"/>
        <v>!</v>
      </c>
      <c r="P17" s="24"/>
      <c r="Q17" s="49"/>
      <c r="R17" s="25">
        <f ca="1">IFERROR(INDEX(Health!$G$8:$G$225,MATCH($C17,_xlfn.ANCHORARRAY(Health!$C$8),0)),NA())</f>
        <v>0</v>
      </c>
      <c r="S17" s="25">
        <f ca="1">IFERROR(INDEX(Food!$G$8:$G$225,MATCH($C17,_xlfn.ANCHORARRAY(Food!$C$8),0)),NA())</f>
        <v>0</v>
      </c>
      <c r="T17" s="25">
        <f ca="1">IFERROR(INDEX(Macro!$G$8:$G$225,MATCH($C17,_xlfn.ANCHORARRAY(Macro!$C$8),0)),NA())</f>
        <v>1.1086619080568101</v>
      </c>
      <c r="U17" s="25">
        <f ca="1">IFERROR(INDEX(Socioeconomic!$G$8:$G$225,MATCH($C17,_xlfn.ANCHORARRAY(Socioeconomic!$C$8),0)),NA())</f>
        <v>1.7221249332479573</v>
      </c>
      <c r="V17" s="25">
        <f ca="1">IFERROR(INDEX('Natural Hazard'!$G$8:$G$225,MATCH($C17,_xlfn.ANCHORARRAY('Natural Hazard'!$C$8),0)),NA())</f>
        <v>0</v>
      </c>
      <c r="W17" s="25">
        <f ca="1">IFERROR(INDEX(Conflict!$G$8:$G$225,MATCH($C17,_xlfn.ANCHORARRAY(Conflict!$C$8),0)),NA())</f>
        <v>0</v>
      </c>
      <c r="X17" s="50"/>
      <c r="Y17" s="25">
        <f ca="1">IFERROR(INDEX(Health!$H$8:$H$225,MATCH($C17,_xlfn.ANCHORARRAY(Health!$C$8),0)),NA())</f>
        <v>0</v>
      </c>
      <c r="Z17" s="25">
        <f ca="1">IFERROR(INDEX(Food!$H$8:$H$225,MATCH($C17,_xlfn.ANCHORARRAY(Food!$C$8),0)),NA())</f>
        <v>0</v>
      </c>
      <c r="AA17" s="25">
        <f ca="1">IFERROR(INDEX(Macro!$H$8:$H$225,MATCH($C17,_xlfn.ANCHORARRAY(Macro!$C$8),0)),NA())</f>
        <v>1.08995019044828</v>
      </c>
      <c r="AB17" s="25">
        <f ca="1">IFERROR(INDEX(Socioeconomic!$H$8:$H$225,MATCH($C17,_xlfn.ANCHORARRAY(Socioeconomic!$C$8),0)),NA())</f>
        <v>0.42857142857142799</v>
      </c>
      <c r="AC17" s="25">
        <f ca="1">IFERROR(INDEX('Natural Hazard'!$H$8:$H$225,MATCH($C17,_xlfn.ANCHORARRAY('Natural Hazard'!$C$8),0)),NA())</f>
        <v>2.5</v>
      </c>
      <c r="AD17" s="25">
        <f ca="1">IFERROR(INDEX(Conflict!$H$8:$H$225,MATCH($C17,_xlfn.ANCHORARRAY(Conflict!$C$8),0)),NA())</f>
        <v>0</v>
      </c>
      <c r="AE17" s="50"/>
      <c r="AF17" s="25">
        <f ca="1">IFERROR(INDEX(Health!$I$8:$I$225,MATCH($C17,_xlfn.ANCHORARRAY(Health!$C$8),0)),NA())</f>
        <v>0</v>
      </c>
      <c r="AG17" s="25" t="e">
        <f ca="1">IFERROR(INDEX(Food!$I$8:$I$225,MATCH($C17,_xlfn.ANCHORARRAY(Food!$C$8),0)),NA())</f>
        <v>#N/A</v>
      </c>
      <c r="AH17" s="25">
        <f ca="1">IFERROR(INDEX(Macro!$I$8:$I$225,MATCH($C17,_xlfn.ANCHORARRAY(Macro!$C$8),0)),NA())</f>
        <v>1.1276948590381399</v>
      </c>
      <c r="AI17" s="25">
        <f ca="1">IFERROR(INDEX(Socioeconomic!$I$8:$I$225,MATCH($C17,_xlfn.ANCHORARRAY(Socioeconomic!$C$8),0)),NA())</f>
        <v>6.92</v>
      </c>
      <c r="AJ17" s="25">
        <f ca="1">IFERROR(INDEX('Natural Hazard'!$I$8:$I$225,MATCH($C17,_xlfn.ANCHORARRAY('Natural Hazard'!$C$8),0)),NA())</f>
        <v>0</v>
      </c>
      <c r="AK17" s="25">
        <f ca="1">IFERROR(INDEX(Conflict!$I$8:$I$225,MATCH($C17,_xlfn.ANCHORARRAY(Conflict!$C$8),0)),NA())</f>
        <v>0</v>
      </c>
      <c r="AL17" s="49"/>
      <c r="AM17" s="25">
        <f>IFERROR(INDEX('Data Reliability'!$G$6:$G$409,MATCH($C17,'Data Reliability'!$E$6:$E$409,0)),NA())</f>
        <v>8.3333333333333301E-2</v>
      </c>
      <c r="AN17" s="25">
        <f>IFERROR(INDEX('Data Reliability'!$H$6:$H$409,MATCH($C17,'Data Reliability'!$E$6:$E$409,0)),NA())</f>
        <v>0.59166666666666701</v>
      </c>
    </row>
    <row r="18" spans="2:40" x14ac:dyDescent="0.2">
      <c r="B18" s="28" t="s">
        <v>24</v>
      </c>
      <c r="C18" s="28" t="s">
        <v>25</v>
      </c>
      <c r="D18" s="28" t="s">
        <v>433</v>
      </c>
      <c r="E18" s="28" t="s">
        <v>430</v>
      </c>
      <c r="F18" s="206">
        <f ca="1">MATCH($C18,_xlfn.ANCHORARRAY(Health!$C$8),0)</f>
        <v>13</v>
      </c>
      <c r="G18" s="22" cm="1">
        <f t="array" aca="1" ref="G18" ca="1">IF(Parameters!$D$31, SUM(IF(ISNUMBER(R18:W18),(IF(R18:W18&gt;=Parameters!$D$37,1,"")),""))+0.5*(SUM(IF(ISNUMBER(R18:W18),(IF(R18:W18&gt;=Parameters!$D$38,1,"")),""))-SUM(IF(ISNUMBER(R18:W18),(IF(R18:W18&gt;=Parameters!$D$37,1,"")),""))),0) +
   IF(Parameters!$D$32,SUM(IF(ISNUMBER(R18:W18),(IF(R18:W18&gt;=Parameters!$D$41,1,"")),"")),0) +
   IF(Parameters!$D$33,AVERAGE(IF(ISNUMBER(R18:W18),R18:W18)),0) +
   IF(Parameters!$D$34,IF(OR(IF(ISNUMBER(R18:W18),R18:W18)=0),0,GEOMEAN(IF(ISNUMBER(R18:W18),R18:W18))),0)</f>
        <v>0</v>
      </c>
      <c r="H18" s="23">
        <f t="shared" ca="1" si="0"/>
        <v>0</v>
      </c>
      <c r="I18" s="116" t="str">
        <f t="shared" si="1"/>
        <v/>
      </c>
      <c r="J18" s="22" cm="1">
        <f t="array" aca="1" ref="J18" ca="1">IF(Parameters!$D$31, SUM(IF(ISNUMBER(Y18:AD18),(IF(Y18:AD18&gt;=Parameters!$D$41,1,"")),""))+0.5*(SUM(IF(ISNUMBER(Y18:AD18),(IF(Y18:AD18&gt;=Parameters!$D$42,1,"")),""))-SUM(IF(ISNUMBER(Y18:AD18),(IF(Y18:AD18&gt;=Parameters!$D$41,1,"")),""))),0) +
   IF(Parameters!$D$32,SUM(IF(ISNUMBER(Y18:AD18),(IF(Y18:AD18&gt;=Parameters!$D$41,1,"")),"")),0) +
   IF(Parameters!$D$33,AVERAGE(IF(ISNUMBER(Y18:AD18),Y18:AD18)),0) +
   IF(Parameters!$D$34,IF(OR(IF(ISNUMBER(Y18:AD18),Y18:AD18)=0),0,GEOMEAN(IF(ISNUMBER(Y18:AD18),Y18:AD18))),0)</f>
        <v>0</v>
      </c>
      <c r="K18" s="23">
        <f t="shared" ca="1" si="2"/>
        <v>0</v>
      </c>
      <c r="L18" s="116" t="str">
        <f t="shared" si="3"/>
        <v/>
      </c>
      <c r="M18" s="21" cm="1">
        <f t="array" aca="1" ref="M18" ca="1">IF(Parameters!$D$31, SUM(IF(ISNUMBER(AF18:AK18),(IF(AF18:AK18&gt;=Parameters!$D$41,1,"")),""))+0.5*(SUM(IF(ISNUMBER(AF18:AK18),(IF(AF18:AK18&gt;=Parameters!$D$42,1,"")),""))-SUM(IF(ISNUMBER(AF18:AK18),(IF(AF18:AK18&gt;=Parameters!$D$41,1,"")),""))),0) +
   IF(Parameters!$D$32,SUM(IF(ISNUMBER(AF18:AK18),(IF(AF18:AK18&gt;=Parameters!$D$41,1,"")),"")),0) +
   IF(Parameters!$D$33,AVERAGE(IF(ISNUMBER(AF18:AK18),AF18:AK18)),0) +
   IF(Parameters!$D$34,IF(OR(IF(ISNUMBER(AF18:AK18),AF18:AK18)=0),0,GEOMEAN(IF(ISNUMBER(AF18:AK18),AF18:AK18))),0)</f>
        <v>0</v>
      </c>
      <c r="N18" s="23">
        <f t="shared" ca="1" si="4"/>
        <v>0</v>
      </c>
      <c r="O18" s="116" t="str">
        <f t="shared" si="5"/>
        <v>!</v>
      </c>
      <c r="P18" s="24"/>
      <c r="Q18" s="49"/>
      <c r="R18" s="25">
        <f ca="1">IFERROR(INDEX(Health!$G$8:$G$225,MATCH($C18,_xlfn.ANCHORARRAY(Health!$C$8),0)),NA())</f>
        <v>0</v>
      </c>
      <c r="S18" s="25">
        <f ca="1">IFERROR(INDEX(Food!$G$8:$G$225,MATCH($C18,_xlfn.ANCHORARRAY(Food!$C$8),0)),NA())</f>
        <v>0</v>
      </c>
      <c r="T18" s="25">
        <f ca="1">IFERROR(INDEX(Macro!$G$8:$G$225,MATCH($C18,_xlfn.ANCHORARRAY(Macro!$C$8),0)),NA())</f>
        <v>3.181671667142592</v>
      </c>
      <c r="U18" s="25">
        <f ca="1">IFERROR(INDEX(Socioeconomic!$G$8:$G$225,MATCH($C18,_xlfn.ANCHORARRAY(Socioeconomic!$C$8),0)),NA())</f>
        <v>0</v>
      </c>
      <c r="V18" s="25">
        <f ca="1">IFERROR(INDEX('Natural Hazard'!$G$8:$G$225,MATCH($C18,_xlfn.ANCHORARRAY('Natural Hazard'!$C$8),0)),NA())</f>
        <v>0</v>
      </c>
      <c r="W18" s="25">
        <f ca="1">IFERROR(INDEX(Conflict!$G$8:$G$225,MATCH($C18,_xlfn.ANCHORARRAY(Conflict!$C$8),0)),NA())</f>
        <v>2.9324734008950668</v>
      </c>
      <c r="X18" s="50"/>
      <c r="Y18" s="25">
        <f ca="1">IFERROR(INDEX(Health!$H$8:$H$225,MATCH($C18,_xlfn.ANCHORARRAY(Health!$C$8),0)),NA())</f>
        <v>6.0583090379008704</v>
      </c>
      <c r="Z18" s="25">
        <f ca="1">IFERROR(INDEX(Food!$H$8:$H$225,MATCH($C18,_xlfn.ANCHORARRAY(Food!$C$8),0)),NA())</f>
        <v>5.2924145917776402</v>
      </c>
      <c r="AA18" s="25">
        <f ca="1">IFERROR(INDEX(Macro!$H$8:$H$225,MATCH($C18,_xlfn.ANCHORARRAY(Macro!$C$8),0)),NA())</f>
        <v>3.9466744799296798</v>
      </c>
      <c r="AB18" s="25">
        <f ca="1">IFERROR(INDEX(Socioeconomic!$H$8:$H$225,MATCH($C18,_xlfn.ANCHORARRAY(Socioeconomic!$C$8),0)),NA())</f>
        <v>3.8571428571428501</v>
      </c>
      <c r="AC18" s="25">
        <f ca="1">IFERROR(INDEX('Natural Hazard'!$H$8:$H$225,MATCH($C18,_xlfn.ANCHORARRAY('Natural Hazard'!$C$8),0)),NA())</f>
        <v>6.5</v>
      </c>
      <c r="AD18" s="25">
        <f ca="1">IFERROR(INDEX(Conflict!$H$8:$H$225,MATCH($C18,_xlfn.ANCHORARRAY(Conflict!$C$8),0)),NA())</f>
        <v>2.40783206914799</v>
      </c>
      <c r="AE18" s="50"/>
      <c r="AF18" s="25">
        <f ca="1">IFERROR(INDEX(Health!$I$8:$I$225,MATCH($C18,_xlfn.ANCHORARRAY(Health!$C$8),0)),NA())</f>
        <v>0</v>
      </c>
      <c r="AG18" s="25" t="e">
        <f ca="1">IFERROR(INDEX(Food!$I$8:$I$225,MATCH($C18,_xlfn.ANCHORARRAY(Food!$C$8),0)),NA())</f>
        <v>#N/A</v>
      </c>
      <c r="AH18" s="25">
        <f ca="1">IFERROR(INDEX(Macro!$I$8:$I$225,MATCH($C18,_xlfn.ANCHORARRAY(Macro!$C$8),0)),NA())</f>
        <v>2.5649530127142102</v>
      </c>
      <c r="AI18" s="25">
        <f ca="1">IFERROR(INDEX(Socioeconomic!$I$8:$I$225,MATCH($C18,_xlfn.ANCHORARRAY(Socioeconomic!$C$8),0)),NA())</f>
        <v>0</v>
      </c>
      <c r="AJ18" s="25">
        <f ca="1">IFERROR(INDEX('Natural Hazard'!$I$8:$I$225,MATCH($C18,_xlfn.ANCHORARRAY('Natural Hazard'!$C$8),0)),NA())</f>
        <v>0</v>
      </c>
      <c r="AK18" s="25">
        <f ca="1">IFERROR(INDEX(Conflict!$I$8:$I$225,MATCH($C18,_xlfn.ANCHORARRAY(Conflict!$C$8),0)),NA())</f>
        <v>3.5714285714285601</v>
      </c>
      <c r="AL18" s="49"/>
      <c r="AM18" s="25">
        <f>IFERROR(INDEX('Data Reliability'!$G$6:$G$409,MATCH($C18,'Data Reliability'!$E$6:$E$409,0)),NA())</f>
        <v>8.3333333333333301E-2</v>
      </c>
      <c r="AN18" s="25">
        <f>IFERROR(INDEX('Data Reliability'!$H$6:$H$409,MATCH($C18,'Data Reliability'!$E$6:$E$409,0)),NA())</f>
        <v>0.55000000000000004</v>
      </c>
    </row>
    <row r="19" spans="2:40" x14ac:dyDescent="0.2">
      <c r="B19" s="28" t="s">
        <v>26</v>
      </c>
      <c r="C19" s="28" t="s">
        <v>27</v>
      </c>
      <c r="D19" s="28" t="s">
        <v>432</v>
      </c>
      <c r="E19" s="28" t="s">
        <v>429</v>
      </c>
      <c r="F19" s="206">
        <f ca="1">MATCH($C19,_xlfn.ANCHORARRAY(Health!$C$8),0)</f>
        <v>14</v>
      </c>
      <c r="G19" s="22" cm="1">
        <f t="array" aca="1" ref="G19" ca="1">IF(Parameters!$D$31, SUM(IF(ISNUMBER(R19:W19),(IF(R19:W19&gt;=Parameters!$D$37,1,"")),""))+0.5*(SUM(IF(ISNUMBER(R19:W19),(IF(R19:W19&gt;=Parameters!$D$38,1,"")),""))-SUM(IF(ISNUMBER(R19:W19),(IF(R19:W19&gt;=Parameters!$D$37,1,"")),""))),0) +
   IF(Parameters!$D$32,SUM(IF(ISNUMBER(R19:W19),(IF(R19:W19&gt;=Parameters!$D$41,1,"")),"")),0) +
   IF(Parameters!$D$33,AVERAGE(IF(ISNUMBER(R19:W19),R19:W19)),0) +
   IF(Parameters!$D$34,IF(OR(IF(ISNUMBER(R19:W19),R19:W19)=0),0,GEOMEAN(IF(ISNUMBER(R19:W19),R19:W19))),0)</f>
        <v>4.5</v>
      </c>
      <c r="H19" s="23">
        <f t="shared" ca="1" si="0"/>
        <v>4.5</v>
      </c>
      <c r="I19" s="116" t="str">
        <f t="shared" si="1"/>
        <v/>
      </c>
      <c r="J19" s="22" cm="1">
        <f t="array" aca="1" ref="J19" ca="1">IF(Parameters!$D$31, SUM(IF(ISNUMBER(Y19:AD19),(IF(Y19:AD19&gt;=Parameters!$D$41,1,"")),""))+0.5*(SUM(IF(ISNUMBER(Y19:AD19),(IF(Y19:AD19&gt;=Parameters!$D$42,1,"")),""))-SUM(IF(ISNUMBER(Y19:AD19),(IF(Y19:AD19&gt;=Parameters!$D$41,1,"")),""))),0) +
   IF(Parameters!$D$32,SUM(IF(ISNUMBER(Y19:AD19),(IF(Y19:AD19&gt;=Parameters!$D$41,1,"")),"")),0) +
   IF(Parameters!$D$33,AVERAGE(IF(ISNUMBER(Y19:AD19),Y19:AD19)),0) +
   IF(Parameters!$D$34,IF(OR(IF(ISNUMBER(Y19:AD19),Y19:AD19)=0),0,GEOMEAN(IF(ISNUMBER(Y19:AD19),Y19:AD19))),0)</f>
        <v>4.5</v>
      </c>
      <c r="K19" s="23">
        <f t="shared" ca="1" si="2"/>
        <v>4.5</v>
      </c>
      <c r="L19" s="116" t="str">
        <f t="shared" si="3"/>
        <v/>
      </c>
      <c r="M19" s="21" cm="1">
        <f t="array" aca="1" ref="M19" ca="1">IF(Parameters!$D$31, SUM(IF(ISNUMBER(AF19:AK19),(IF(AF19:AK19&gt;=Parameters!$D$41,1,"")),""))+0.5*(SUM(IF(ISNUMBER(AF19:AK19),(IF(AF19:AK19&gt;=Parameters!$D$42,1,"")),""))-SUM(IF(ISNUMBER(AF19:AK19),(IF(AF19:AK19&gt;=Parameters!$D$41,1,"")),""))),0) +
   IF(Parameters!$D$32,SUM(IF(ISNUMBER(AF19:AK19),(IF(AF19:AK19&gt;=Parameters!$D$41,1,"")),"")),0) +
   IF(Parameters!$D$33,AVERAGE(IF(ISNUMBER(AF19:AK19),AF19:AK19)),0) +
   IF(Parameters!$D$34,IF(OR(IF(ISNUMBER(AF19:AK19),AF19:AK19)=0),0,GEOMEAN(IF(ISNUMBER(AF19:AK19),AF19:AK19))),0)</f>
        <v>4</v>
      </c>
      <c r="N19" s="23">
        <f t="shared" ca="1" si="4"/>
        <v>4</v>
      </c>
      <c r="O19" s="116" t="str">
        <f t="shared" si="5"/>
        <v>!</v>
      </c>
      <c r="P19" s="24"/>
      <c r="Q19" s="49"/>
      <c r="R19" s="25">
        <f ca="1">IFERROR(INDEX(Health!$G$8:$G$225,MATCH($C19,_xlfn.ANCHORARRAY(Health!$C$8),0)),NA())</f>
        <v>9.8649776612296343</v>
      </c>
      <c r="S19" s="25">
        <f ca="1">IFERROR(INDEX(Food!$G$8:$G$225,MATCH($C19,_xlfn.ANCHORARRAY(Food!$C$8),0)),NA())</f>
        <v>7.0710678118654755</v>
      </c>
      <c r="T19" s="25">
        <f ca="1">IFERROR(INDEX(Macro!$G$8:$G$225,MATCH($C19,_xlfn.ANCHORARRAY(Macro!$C$8),0)),NA())</f>
        <v>10</v>
      </c>
      <c r="U19" s="25">
        <f ca="1">IFERROR(INDEX(Socioeconomic!$G$8:$G$225,MATCH($C19,_xlfn.ANCHORARRAY(Socioeconomic!$C$8),0)),NA())</f>
        <v>10</v>
      </c>
      <c r="V19" s="25">
        <f ca="1">IFERROR(INDEX('Natural Hazard'!$G$8:$G$225,MATCH($C19,_xlfn.ANCHORARRAY('Natural Hazard'!$C$8),0)),NA())</f>
        <v>6.5828058860438308</v>
      </c>
      <c r="W19" s="25">
        <f ca="1">IFERROR(INDEX(Conflict!$G$8:$G$225,MATCH($C19,_xlfn.ANCHORARRAY(Conflict!$C$8),0)),NA())</f>
        <v>0</v>
      </c>
      <c r="X19" s="50"/>
      <c r="Y19" s="25">
        <f ca="1">IFERROR(INDEX(Health!$H$8:$H$225,MATCH($C19,_xlfn.ANCHORARRAY(Health!$C$8),0)),NA())</f>
        <v>9.7317784256559694</v>
      </c>
      <c r="Z19" s="25">
        <f ca="1">IFERROR(INDEX(Food!$H$8:$H$225,MATCH($C19,_xlfn.ANCHORARRAY(Food!$C$8),0)),NA())</f>
        <v>10</v>
      </c>
      <c r="AA19" s="25">
        <f ca="1">IFERROR(INDEX(Macro!$H$8:$H$225,MATCH($C19,_xlfn.ANCHORARRAY(Macro!$C$8),0)),NA())</f>
        <v>10</v>
      </c>
      <c r="AB19" s="25">
        <f ca="1">IFERROR(INDEX(Socioeconomic!$H$8:$H$225,MATCH($C19,_xlfn.ANCHORARRAY(Socioeconomic!$C$8),0)),NA())</f>
        <v>10</v>
      </c>
      <c r="AC19" s="25">
        <f ca="1">IFERROR(INDEX('Natural Hazard'!$H$8:$H$225,MATCH($C19,_xlfn.ANCHORARRAY('Natural Hazard'!$C$8),0)),NA())</f>
        <v>4.3333333333333304</v>
      </c>
      <c r="AD19" s="25">
        <f ca="1">IFERROR(INDEX(Conflict!$H$8:$H$225,MATCH($C19,_xlfn.ANCHORARRAY(Conflict!$C$8),0)),NA())</f>
        <v>10</v>
      </c>
      <c r="AE19" s="50"/>
      <c r="AF19" s="25">
        <f ca="1">IFERROR(INDEX(Health!$I$8:$I$225,MATCH($C19,_xlfn.ANCHORARRAY(Health!$C$8),0)),NA())</f>
        <v>10</v>
      </c>
      <c r="AG19" s="25">
        <f ca="1">IFERROR(INDEX(Food!$I$8:$I$225,MATCH($C19,_xlfn.ANCHORARRAY(Food!$C$8),0)),NA())</f>
        <v>5</v>
      </c>
      <c r="AH19" s="25">
        <f ca="1">IFERROR(INDEX(Macro!$I$8:$I$225,MATCH($C19,_xlfn.ANCHORARRAY(Macro!$C$8),0)),NA())</f>
        <v>10</v>
      </c>
      <c r="AI19" s="25">
        <f ca="1">IFERROR(INDEX(Socioeconomic!$I$8:$I$225,MATCH($C19,_xlfn.ANCHORARRAY(Socioeconomic!$C$8),0)),NA())</f>
        <v>10</v>
      </c>
      <c r="AJ19" s="25">
        <f ca="1">IFERROR(INDEX('Natural Hazard'!$I$8:$I$225,MATCH($C19,_xlfn.ANCHORARRAY('Natural Hazard'!$C$8),0)),NA())</f>
        <v>10</v>
      </c>
      <c r="AK19" s="25">
        <f ca="1">IFERROR(INDEX(Conflict!$I$8:$I$225,MATCH($C19,_xlfn.ANCHORARRAY(Conflict!$C$8),0)),NA())</f>
        <v>0</v>
      </c>
      <c r="AL19" s="49"/>
      <c r="AM19" s="25">
        <f>IFERROR(INDEX('Data Reliability'!$G$6:$G$409,MATCH($C19,'Data Reliability'!$E$6:$E$409,0)),NA())</f>
        <v>0</v>
      </c>
      <c r="AN19" s="25">
        <f>IFERROR(INDEX('Data Reliability'!$H$6:$H$409,MATCH($C19,'Data Reliability'!$E$6:$E$409,0)),NA())</f>
        <v>0.33611111111111103</v>
      </c>
    </row>
    <row r="20" spans="2:40" x14ac:dyDescent="0.2">
      <c r="B20" s="28" t="s">
        <v>28</v>
      </c>
      <c r="C20" s="28" t="s">
        <v>29</v>
      </c>
      <c r="D20" s="28" t="s">
        <v>433</v>
      </c>
      <c r="E20" s="28" t="s">
        <v>409</v>
      </c>
      <c r="F20" s="206">
        <f ca="1">MATCH($C20,_xlfn.ANCHORARRAY(Health!$C$8),0)</f>
        <v>15</v>
      </c>
      <c r="G20" s="22" cm="1">
        <f t="array" aca="1" ref="G20" ca="1">IF(Parameters!$D$31, SUM(IF(ISNUMBER(R20:W20),(IF(R20:W20&gt;=Parameters!$D$37,1,"")),""))+0.5*(SUM(IF(ISNUMBER(R20:W20),(IF(R20:W20&gt;=Parameters!$D$38,1,"")),""))-SUM(IF(ISNUMBER(R20:W20),(IF(R20:W20&gt;=Parameters!$D$37,1,"")),""))),0) +
   IF(Parameters!$D$32,SUM(IF(ISNUMBER(R20:W20),(IF(R20:W20&gt;=Parameters!$D$41,1,"")),"")),0) +
   IF(Parameters!$D$33,AVERAGE(IF(ISNUMBER(R20:W20),R20:W20)),0) +
   IF(Parameters!$D$34,IF(OR(IF(ISNUMBER(R20:W20),R20:W20)=0),0,GEOMEAN(IF(ISNUMBER(R20:W20),R20:W20))),0)</f>
        <v>0</v>
      </c>
      <c r="H20" s="23">
        <f t="shared" ca="1" si="0"/>
        <v>0</v>
      </c>
      <c r="I20" s="116" t="str">
        <f t="shared" si="1"/>
        <v>!</v>
      </c>
      <c r="J20" s="22" cm="1">
        <f t="array" aca="1" ref="J20" ca="1">IF(Parameters!$D$31, SUM(IF(ISNUMBER(Y20:AD20),(IF(Y20:AD20&gt;=Parameters!$D$41,1,"")),""))+0.5*(SUM(IF(ISNUMBER(Y20:AD20),(IF(Y20:AD20&gt;=Parameters!$D$42,1,"")),""))-SUM(IF(ISNUMBER(Y20:AD20),(IF(Y20:AD20&gt;=Parameters!$D$41,1,"")),""))),0) +
   IF(Parameters!$D$32,SUM(IF(ISNUMBER(Y20:AD20),(IF(Y20:AD20&gt;=Parameters!$D$41,1,"")),"")),0) +
   IF(Parameters!$D$33,AVERAGE(IF(ISNUMBER(Y20:AD20),Y20:AD20)),0) +
   IF(Parameters!$D$34,IF(OR(IF(ISNUMBER(Y20:AD20),Y20:AD20)=0),0,GEOMEAN(IF(ISNUMBER(Y20:AD20),Y20:AD20))),0)</f>
        <v>0</v>
      </c>
      <c r="K20" s="23">
        <f t="shared" ca="1" si="2"/>
        <v>0</v>
      </c>
      <c r="L20" s="116" t="str">
        <f t="shared" si="3"/>
        <v/>
      </c>
      <c r="M20" s="21" cm="1">
        <f t="array" aca="1" ref="M20" ca="1">IF(Parameters!$D$31, SUM(IF(ISNUMBER(AF20:AK20),(IF(AF20:AK20&gt;=Parameters!$D$41,1,"")),""))+0.5*(SUM(IF(ISNUMBER(AF20:AK20),(IF(AF20:AK20&gt;=Parameters!$D$42,1,"")),""))-SUM(IF(ISNUMBER(AF20:AK20),(IF(AF20:AK20&gt;=Parameters!$D$41,1,"")),""))),0) +
   IF(Parameters!$D$32,SUM(IF(ISNUMBER(AF20:AK20),(IF(AF20:AK20&gt;=Parameters!$D$41,1,"")),"")),0) +
   IF(Parameters!$D$33,AVERAGE(IF(ISNUMBER(AF20:AK20),AF20:AK20)),0) +
   IF(Parameters!$D$34,IF(OR(IF(ISNUMBER(AF20:AK20),AF20:AK20)=0),0,GEOMEAN(IF(ISNUMBER(AF20:AK20),AF20:AK20))),0)</f>
        <v>0</v>
      </c>
      <c r="N20" s="23">
        <f t="shared" ca="1" si="4"/>
        <v>0</v>
      </c>
      <c r="O20" s="116" t="str">
        <f t="shared" si="5"/>
        <v>!</v>
      </c>
      <c r="P20" s="24"/>
      <c r="Q20" s="49"/>
      <c r="R20" s="25">
        <f ca="1">IFERROR(INDEX(Health!$G$8:$G$225,MATCH($C20,_xlfn.ANCHORARRAY(Health!$C$8),0)),NA())</f>
        <v>0</v>
      </c>
      <c r="S20" s="25">
        <f ca="1">IFERROR(INDEX(Food!$G$8:$G$225,MATCH($C20,_xlfn.ANCHORARRAY(Food!$C$8),0)),NA())</f>
        <v>0</v>
      </c>
      <c r="T20" s="25">
        <f ca="1">IFERROR(INDEX(Macro!$G$8:$G$225,MATCH($C20,_xlfn.ANCHORARRAY(Macro!$C$8),0)),NA())</f>
        <v>2.1103459237671691</v>
      </c>
      <c r="U20" s="25">
        <f ca="1">IFERROR(INDEX(Socioeconomic!$G$8:$G$225,MATCH($C20,_xlfn.ANCHORARRAY(Socioeconomic!$C$8),0)),NA())</f>
        <v>1.7108894929664071</v>
      </c>
      <c r="V20" s="25">
        <f ca="1">IFERROR(INDEX('Natural Hazard'!$G$8:$G$225,MATCH($C20,_xlfn.ANCHORARRAY('Natural Hazard'!$C$8),0)),NA())</f>
        <v>0</v>
      </c>
      <c r="W20" s="25">
        <f ca="1">IFERROR(INDEX(Conflict!$G$8:$G$225,MATCH($C20,_xlfn.ANCHORARRAY(Conflict!$C$8),0)),NA())</f>
        <v>0</v>
      </c>
      <c r="X20" s="50"/>
      <c r="Y20" s="25">
        <f ca="1">IFERROR(INDEX(Health!$H$8:$H$225,MATCH($C20,_xlfn.ANCHORARRAY(Health!$C$8),0)),NA())</f>
        <v>0</v>
      </c>
      <c r="Z20" s="25">
        <f ca="1">IFERROR(INDEX(Food!$H$8:$H$225,MATCH($C20,_xlfn.ANCHORARRAY(Food!$C$8),0)),NA())</f>
        <v>0.16792125072379799</v>
      </c>
      <c r="AA20" s="25">
        <f ca="1">IFERROR(INDEX(Macro!$H$8:$H$225,MATCH($C20,_xlfn.ANCHORARRAY(Macro!$C$8),0)),NA())</f>
        <v>1.00205098154116</v>
      </c>
      <c r="AB20" s="25">
        <f ca="1">IFERROR(INDEX(Socioeconomic!$H$8:$H$225,MATCH($C20,_xlfn.ANCHORARRAY(Socioeconomic!$C$8),0)),NA())</f>
        <v>0.42857142857142799</v>
      </c>
      <c r="AC20" s="25">
        <f ca="1">IFERROR(INDEX('Natural Hazard'!$H$8:$H$225,MATCH($C20,_xlfn.ANCHORARRAY('Natural Hazard'!$C$8),0)),NA())</f>
        <v>1.3333333333333299</v>
      </c>
      <c r="AD20" s="25">
        <f ca="1">IFERROR(INDEX(Conflict!$H$8:$H$225,MATCH($C20,_xlfn.ANCHORARRAY(Conflict!$C$8),0)),NA())</f>
        <v>0</v>
      </c>
      <c r="AE20" s="50"/>
      <c r="AF20" s="25">
        <f ca="1">IFERROR(INDEX(Health!$I$8:$I$225,MATCH($C20,_xlfn.ANCHORARRAY(Health!$C$8),0)),NA())</f>
        <v>0</v>
      </c>
      <c r="AG20" s="25" t="e">
        <f ca="1">IFERROR(INDEX(Food!$I$8:$I$225,MATCH($C20,_xlfn.ANCHORARRAY(Food!$C$8),0)),NA())</f>
        <v>#N/A</v>
      </c>
      <c r="AH20" s="25">
        <f ca="1">IFERROR(INDEX(Macro!$I$8:$I$225,MATCH($C20,_xlfn.ANCHORARRAY(Macro!$C$8),0)),NA())</f>
        <v>4.4444444444444402</v>
      </c>
      <c r="AI20" s="25">
        <f ca="1">IFERROR(INDEX(Socioeconomic!$I$8:$I$225,MATCH($C20,_xlfn.ANCHORARRAY(Socioeconomic!$C$8),0)),NA())</f>
        <v>6.8299999999999903</v>
      </c>
      <c r="AJ20" s="25">
        <f ca="1">IFERROR(INDEX('Natural Hazard'!$I$8:$I$225,MATCH($C20,_xlfn.ANCHORARRAY('Natural Hazard'!$C$8),0)),NA())</f>
        <v>0</v>
      </c>
      <c r="AK20" s="25">
        <f ca="1">IFERROR(INDEX(Conflict!$I$8:$I$225,MATCH($C20,_xlfn.ANCHORARRAY(Conflict!$C$8),0)),NA())</f>
        <v>0</v>
      </c>
      <c r="AL20" s="49"/>
      <c r="AM20" s="25">
        <f>IFERROR(INDEX('Data Reliability'!$G$6:$G$409,MATCH($C20,'Data Reliability'!$E$6:$E$409,0)),NA())</f>
        <v>8.3333333333333301E-2</v>
      </c>
      <c r="AN20" s="25">
        <f>IFERROR(INDEX('Data Reliability'!$H$6:$H$409,MATCH($C20,'Data Reliability'!$E$6:$E$409,0)),NA())</f>
        <v>0.59166666666666701</v>
      </c>
    </row>
    <row r="21" spans="2:40" x14ac:dyDescent="0.2">
      <c r="B21" s="28" t="s">
        <v>30</v>
      </c>
      <c r="C21" s="28" t="s">
        <v>31</v>
      </c>
      <c r="D21" s="28" t="s">
        <v>432</v>
      </c>
      <c r="E21" s="28" t="s">
        <v>429</v>
      </c>
      <c r="F21" s="206">
        <f ca="1">MATCH($C21,_xlfn.ANCHORARRAY(Health!$C$8),0)</f>
        <v>16</v>
      </c>
      <c r="G21" s="22" cm="1">
        <f t="array" aca="1" ref="G21" ca="1">IF(Parameters!$D$31, SUM(IF(ISNUMBER(R21:W21),(IF(R21:W21&gt;=Parameters!$D$37,1,"")),""))+0.5*(SUM(IF(ISNUMBER(R21:W21),(IF(R21:W21&gt;=Parameters!$D$38,1,"")),""))-SUM(IF(ISNUMBER(R21:W21),(IF(R21:W21&gt;=Parameters!$D$37,1,"")),""))),0) +
   IF(Parameters!$D$32,SUM(IF(ISNUMBER(R21:W21),(IF(R21:W21&gt;=Parameters!$D$41,1,"")),"")),0) +
   IF(Parameters!$D$33,AVERAGE(IF(ISNUMBER(R21:W21),R21:W21)),0) +
   IF(Parameters!$D$34,IF(OR(IF(ISNUMBER(R21:W21),R21:W21)=0),0,GEOMEAN(IF(ISNUMBER(R21:W21),R21:W21))),0)</f>
        <v>1</v>
      </c>
      <c r="H21" s="23">
        <f t="shared" ca="1" si="0"/>
        <v>1</v>
      </c>
      <c r="I21" s="116" t="str">
        <f t="shared" si="1"/>
        <v/>
      </c>
      <c r="J21" s="22" cm="1">
        <f t="array" aca="1" ref="J21" ca="1">IF(Parameters!$D$31, SUM(IF(ISNUMBER(Y21:AD21),(IF(Y21:AD21&gt;=Parameters!$D$41,1,"")),""))+0.5*(SUM(IF(ISNUMBER(Y21:AD21),(IF(Y21:AD21&gt;=Parameters!$D$42,1,"")),""))-SUM(IF(ISNUMBER(Y21:AD21),(IF(Y21:AD21&gt;=Parameters!$D$41,1,"")),""))),0) +
   IF(Parameters!$D$32,SUM(IF(ISNUMBER(Y21:AD21),(IF(Y21:AD21&gt;=Parameters!$D$41,1,"")),"")),0) +
   IF(Parameters!$D$33,AVERAGE(IF(ISNUMBER(Y21:AD21),Y21:AD21)),0) +
   IF(Parameters!$D$34,IF(OR(IF(ISNUMBER(Y21:AD21),Y21:AD21)=0),0,GEOMEAN(IF(ISNUMBER(Y21:AD21),Y21:AD21))),0)</f>
        <v>1.5</v>
      </c>
      <c r="K21" s="23">
        <f t="shared" ca="1" si="2"/>
        <v>1.5</v>
      </c>
      <c r="L21" s="116" t="str">
        <f t="shared" si="3"/>
        <v/>
      </c>
      <c r="M21" s="21" cm="1">
        <f t="array" aca="1" ref="M21" ca="1">IF(Parameters!$D$31, SUM(IF(ISNUMBER(AF21:AK21),(IF(AF21:AK21&gt;=Parameters!$D$41,1,"")),""))+0.5*(SUM(IF(ISNUMBER(AF21:AK21),(IF(AF21:AK21&gt;=Parameters!$D$42,1,"")),""))-SUM(IF(ISNUMBER(AF21:AK21),(IF(AF21:AK21&gt;=Parameters!$D$41,1,"")),""))),0) +
   IF(Parameters!$D$32,SUM(IF(ISNUMBER(AF21:AK21),(IF(AF21:AK21&gt;=Parameters!$D$41,1,"")),"")),0) +
   IF(Parameters!$D$33,AVERAGE(IF(ISNUMBER(AF21:AK21),AF21:AK21)),0) +
   IF(Parameters!$D$34,IF(OR(IF(ISNUMBER(AF21:AK21),AF21:AK21)=0),0,GEOMEAN(IF(ISNUMBER(AF21:AK21),AF21:AK21))),0)</f>
        <v>2</v>
      </c>
      <c r="N21" s="23">
        <f t="shared" ca="1" si="4"/>
        <v>2</v>
      </c>
      <c r="O21" s="116" t="str">
        <f t="shared" si="5"/>
        <v>!</v>
      </c>
      <c r="P21" s="24"/>
      <c r="Q21" s="49"/>
      <c r="R21" s="25">
        <f ca="1">IFERROR(INDEX(Health!$G$8:$G$225,MATCH($C21,_xlfn.ANCHORARRAY(Health!$C$8),0)),NA())</f>
        <v>0</v>
      </c>
      <c r="S21" s="25">
        <f ca="1">IFERROR(INDEX(Food!$G$8:$G$225,MATCH($C21,_xlfn.ANCHORARRAY(Food!$C$8),0)),NA())</f>
        <v>0</v>
      </c>
      <c r="T21" s="25">
        <f ca="1">IFERROR(INDEX(Macro!$G$8:$G$225,MATCH($C21,_xlfn.ANCHORARRAY(Macro!$C$8),0)),NA())</f>
        <v>3.9563329281013453</v>
      </c>
      <c r="U21" s="25">
        <f ca="1">IFERROR(INDEX(Socioeconomic!$G$8:$G$225,MATCH($C21,_xlfn.ANCHORARRAY(Socioeconomic!$C$8),0)),NA())</f>
        <v>0</v>
      </c>
      <c r="V21" s="25">
        <f ca="1">IFERROR(INDEX('Natural Hazard'!$G$8:$G$225,MATCH($C21,_xlfn.ANCHORARRAY('Natural Hazard'!$C$8),0)),NA())</f>
        <v>5.627314338711372</v>
      </c>
      <c r="W21" s="25">
        <f ca="1">IFERROR(INDEX(Conflict!$G$8:$G$225,MATCH($C21,_xlfn.ANCHORARRAY(Conflict!$C$8),0)),NA())</f>
        <v>5.0399707682543058</v>
      </c>
      <c r="X21" s="50"/>
      <c r="Y21" s="25">
        <f ca="1">IFERROR(INDEX(Health!$H$8:$H$225,MATCH($C21,_xlfn.ANCHORARRAY(Health!$C$8),0)),NA())</f>
        <v>8.7696793002915392</v>
      </c>
      <c r="Z21" s="25">
        <f ca="1">IFERROR(INDEX(Food!$H$8:$H$225,MATCH($C21,_xlfn.ANCHORARRAY(Food!$C$8),0)),NA())</f>
        <v>8.6797915460335808</v>
      </c>
      <c r="AA21" s="25">
        <f ca="1">IFERROR(INDEX(Macro!$H$8:$H$225,MATCH($C21,_xlfn.ANCHORARRAY(Macro!$C$8),0)),NA())</f>
        <v>3.52182830354527</v>
      </c>
      <c r="AB21" s="25">
        <f ca="1">IFERROR(INDEX(Socioeconomic!$H$8:$H$225,MATCH($C21,_xlfn.ANCHORARRAY(Socioeconomic!$C$8),0)),NA())</f>
        <v>9.1428571428571406</v>
      </c>
      <c r="AC21" s="25">
        <f ca="1">IFERROR(INDEX('Natural Hazard'!$H$8:$H$225,MATCH($C21,_xlfn.ANCHORARRAY('Natural Hazard'!$C$8),0)),NA())</f>
        <v>3.1666666666666599</v>
      </c>
      <c r="AD21" s="25">
        <f ca="1">IFERROR(INDEX(Conflict!$H$8:$H$225,MATCH($C21,_xlfn.ANCHORARRAY(Conflict!$C$8),0)),NA())</f>
        <v>2.5401305344857898</v>
      </c>
      <c r="AE21" s="50"/>
      <c r="AF21" s="25">
        <f ca="1">IFERROR(INDEX(Health!$I$8:$I$225,MATCH($C21,_xlfn.ANCHORARRAY(Health!$C$8),0)),NA())</f>
        <v>0</v>
      </c>
      <c r="AG21" s="25" t="e">
        <f ca="1">IFERROR(INDEX(Food!$I$8:$I$225,MATCH($C21,_xlfn.ANCHORARRAY(Food!$C$8),0)),NA())</f>
        <v>#N/A</v>
      </c>
      <c r="AH21" s="25">
        <f ca="1">IFERROR(INDEX(Macro!$I$8:$I$225,MATCH($C21,_xlfn.ANCHORARRAY(Macro!$C$8),0)),NA())</f>
        <v>4.4444444444444402</v>
      </c>
      <c r="AI21" s="25">
        <f ca="1">IFERROR(INDEX(Socioeconomic!$I$8:$I$225,MATCH($C21,_xlfn.ANCHORARRAY(Socioeconomic!$C$8),0)),NA())</f>
        <v>0</v>
      </c>
      <c r="AJ21" s="25">
        <f ca="1">IFERROR(INDEX('Natural Hazard'!$I$8:$I$225,MATCH($C21,_xlfn.ANCHORARRAY('Natural Hazard'!$C$8),0)),NA())</f>
        <v>10</v>
      </c>
      <c r="AK21" s="25">
        <f ca="1">IFERROR(INDEX(Conflict!$I$8:$I$225,MATCH($C21,_xlfn.ANCHORARRAY(Conflict!$C$8),0)),NA())</f>
        <v>10</v>
      </c>
      <c r="AL21" s="49"/>
      <c r="AM21" s="25">
        <f>IFERROR(INDEX('Data Reliability'!$G$6:$G$409,MATCH($C21,'Data Reliability'!$E$6:$E$409,0)),NA())</f>
        <v>8.3333333333333301E-2</v>
      </c>
      <c r="AN21" s="25">
        <f>IFERROR(INDEX('Data Reliability'!$H$6:$H$409,MATCH($C21,'Data Reliability'!$E$6:$E$409,0)),NA())</f>
        <v>0.55833333333333302</v>
      </c>
    </row>
    <row r="22" spans="2:40" x14ac:dyDescent="0.2">
      <c r="B22" s="28" t="s">
        <v>32</v>
      </c>
      <c r="C22" s="28" t="s">
        <v>33</v>
      </c>
      <c r="D22" s="28" t="s">
        <v>432</v>
      </c>
      <c r="E22" s="28" t="s">
        <v>429</v>
      </c>
      <c r="F22" s="206">
        <f ca="1">MATCH($C22,_xlfn.ANCHORARRAY(Health!$C$8),0)</f>
        <v>17</v>
      </c>
      <c r="G22" s="22" cm="1">
        <f t="array" aca="1" ref="G22" ca="1">IF(Parameters!$D$31, SUM(IF(ISNUMBER(R22:W22),(IF(R22:W22&gt;=Parameters!$D$37,1,"")),""))+0.5*(SUM(IF(ISNUMBER(R22:W22),(IF(R22:W22&gt;=Parameters!$D$38,1,"")),""))-SUM(IF(ISNUMBER(R22:W22),(IF(R22:W22&gt;=Parameters!$D$37,1,"")),""))),0) +
   IF(Parameters!$D$32,SUM(IF(ISNUMBER(R22:W22),(IF(R22:W22&gt;=Parameters!$D$41,1,"")),"")),0) +
   IF(Parameters!$D$33,AVERAGE(IF(ISNUMBER(R22:W22),R22:W22)),0) +
   IF(Parameters!$D$34,IF(OR(IF(ISNUMBER(R22:W22),R22:W22)=0),0,GEOMEAN(IF(ISNUMBER(R22:W22),R22:W22))),0)</f>
        <v>2</v>
      </c>
      <c r="H22" s="23">
        <f t="shared" ca="1" si="0"/>
        <v>2</v>
      </c>
      <c r="I22" s="116" t="str">
        <f t="shared" si="1"/>
        <v/>
      </c>
      <c r="J22" s="22" cm="1">
        <f t="array" aca="1" ref="J22" ca="1">IF(Parameters!$D$31, SUM(IF(ISNUMBER(Y22:AD22),(IF(Y22:AD22&gt;=Parameters!$D$41,1,"")),""))+0.5*(SUM(IF(ISNUMBER(Y22:AD22),(IF(Y22:AD22&gt;=Parameters!$D$42,1,"")),""))-SUM(IF(ISNUMBER(Y22:AD22),(IF(Y22:AD22&gt;=Parameters!$D$41,1,"")),""))),0) +
   IF(Parameters!$D$32,SUM(IF(ISNUMBER(Y22:AD22),(IF(Y22:AD22&gt;=Parameters!$D$41,1,"")),"")),0) +
   IF(Parameters!$D$33,AVERAGE(IF(ISNUMBER(Y22:AD22),Y22:AD22)),0) +
   IF(Parameters!$D$34,IF(OR(IF(ISNUMBER(Y22:AD22),Y22:AD22)=0),0,GEOMEAN(IF(ISNUMBER(Y22:AD22),Y22:AD22))),0)</f>
        <v>2.5</v>
      </c>
      <c r="K22" s="23">
        <f t="shared" ca="1" si="2"/>
        <v>2.5</v>
      </c>
      <c r="L22" s="116" t="str">
        <f t="shared" si="3"/>
        <v/>
      </c>
      <c r="M22" s="21" cm="1">
        <f t="array" aca="1" ref="M22" ca="1">IF(Parameters!$D$31, SUM(IF(ISNUMBER(AF22:AK22),(IF(AF22:AK22&gt;=Parameters!$D$41,1,"")),""))+0.5*(SUM(IF(ISNUMBER(AF22:AK22),(IF(AF22:AK22&gt;=Parameters!$D$42,1,"")),""))-SUM(IF(ISNUMBER(AF22:AK22),(IF(AF22:AK22&gt;=Parameters!$D$41,1,"")),""))),0) +
   IF(Parameters!$D$32,SUM(IF(ISNUMBER(AF22:AK22),(IF(AF22:AK22&gt;=Parameters!$D$41,1,"")),"")),0) +
   IF(Parameters!$D$33,AVERAGE(IF(ISNUMBER(AF22:AK22),AF22:AK22)),0) +
   IF(Parameters!$D$34,IF(OR(IF(ISNUMBER(AF22:AK22),AF22:AK22)=0),0,GEOMEAN(IF(ISNUMBER(AF22:AK22),AF22:AK22))),0)</f>
        <v>2</v>
      </c>
      <c r="N22" s="23">
        <f t="shared" ca="1" si="4"/>
        <v>2</v>
      </c>
      <c r="O22" s="116" t="str">
        <f t="shared" si="5"/>
        <v>!</v>
      </c>
      <c r="P22" s="24"/>
      <c r="Q22" s="49"/>
      <c r="R22" s="25">
        <f ca="1">IFERROR(INDEX(Health!$G$8:$G$225,MATCH($C22,_xlfn.ANCHORARRAY(Health!$C$8),0)),NA())</f>
        <v>0</v>
      </c>
      <c r="S22" s="25">
        <f ca="1">IFERROR(INDEX(Food!$G$8:$G$225,MATCH($C22,_xlfn.ANCHORARRAY(Food!$C$8),0)),NA())</f>
        <v>9.080480410933168</v>
      </c>
      <c r="T22" s="25">
        <f ca="1">IFERROR(INDEX(Macro!$G$8:$G$225,MATCH($C22,_xlfn.ANCHORARRAY(Macro!$C$8),0)),NA())</f>
        <v>1.9845670838557328</v>
      </c>
      <c r="U22" s="25">
        <f ca="1">IFERROR(INDEX(Socioeconomic!$G$8:$G$225,MATCH($C22,_xlfn.ANCHORARRAY(Socioeconomic!$C$8),0)),NA())</f>
        <v>0</v>
      </c>
      <c r="V22" s="25">
        <f ca="1">IFERROR(INDEX('Natural Hazard'!$G$8:$G$225,MATCH($C22,_xlfn.ANCHORARRAY('Natural Hazard'!$C$8),0)),NA())</f>
        <v>0</v>
      </c>
      <c r="W22" s="25">
        <f ca="1">IFERROR(INDEX(Conflict!$G$8:$G$225,MATCH($C22,_xlfn.ANCHORARRAY(Conflict!$C$8),0)),NA())</f>
        <v>10</v>
      </c>
      <c r="X22" s="50"/>
      <c r="Y22" s="25">
        <f ca="1">IFERROR(INDEX(Health!$H$8:$H$225,MATCH($C22,_xlfn.ANCHORARRAY(Health!$C$8),0)),NA())</f>
        <v>7.4868804664723001</v>
      </c>
      <c r="Z22" s="25">
        <f ca="1">IFERROR(INDEX(Food!$H$8:$H$225,MATCH($C22,_xlfn.ANCHORARRAY(Food!$C$8),0)),NA())</f>
        <v>8.2455124493341003</v>
      </c>
      <c r="AA22" s="25">
        <f ca="1">IFERROR(INDEX(Macro!$H$8:$H$225,MATCH($C22,_xlfn.ANCHORARRAY(Macro!$C$8),0)),NA())</f>
        <v>3.4925285672428901</v>
      </c>
      <c r="AB22" s="25">
        <f ca="1">IFERROR(INDEX(Socioeconomic!$H$8:$H$225,MATCH($C22,_xlfn.ANCHORARRAY(Socioeconomic!$C$8),0)),NA())</f>
        <v>9.71428571428571</v>
      </c>
      <c r="AC22" s="25">
        <f ca="1">IFERROR(INDEX('Natural Hazard'!$H$8:$H$225,MATCH($C22,_xlfn.ANCHORARRAY('Natural Hazard'!$C$8),0)),NA())</f>
        <v>4.5</v>
      </c>
      <c r="AD22" s="25">
        <f ca="1">IFERROR(INDEX(Conflict!$H$8:$H$225,MATCH($C22,_xlfn.ANCHORARRAY(Conflict!$C$8),0)),NA())</f>
        <v>10</v>
      </c>
      <c r="AE22" s="50"/>
      <c r="AF22" s="25">
        <f ca="1">IFERROR(INDEX(Health!$I$8:$I$225,MATCH($C22,_xlfn.ANCHORARRAY(Health!$C$8),0)),NA())</f>
        <v>0</v>
      </c>
      <c r="AG22" s="25">
        <f ca="1">IFERROR(INDEX(Food!$I$8:$I$225,MATCH($C22,_xlfn.ANCHORARRAY(Food!$C$8),0)),NA())</f>
        <v>10</v>
      </c>
      <c r="AH22" s="25">
        <f ca="1">IFERROR(INDEX(Macro!$I$8:$I$225,MATCH($C22,_xlfn.ANCHORARRAY(Macro!$C$8),0)),NA())</f>
        <v>1.1276948590381399</v>
      </c>
      <c r="AI22" s="25">
        <f ca="1">IFERROR(INDEX(Socioeconomic!$I$8:$I$225,MATCH($C22,_xlfn.ANCHORARRAY(Socioeconomic!$C$8),0)),NA())</f>
        <v>0</v>
      </c>
      <c r="AJ22" s="25">
        <f ca="1">IFERROR(INDEX('Natural Hazard'!$I$8:$I$225,MATCH($C22,_xlfn.ANCHORARRAY('Natural Hazard'!$C$8),0)),NA())</f>
        <v>0</v>
      </c>
      <c r="AK22" s="25">
        <f ca="1">IFERROR(INDEX(Conflict!$I$8:$I$225,MATCH($C22,_xlfn.ANCHORARRAY(Conflict!$C$8),0)),NA())</f>
        <v>10</v>
      </c>
      <c r="AL22" s="49"/>
      <c r="AM22" s="25">
        <f>IFERROR(INDEX('Data Reliability'!$G$6:$G$409,MATCH($C22,'Data Reliability'!$E$6:$E$409,0)),NA())</f>
        <v>8.3333333333333301E-2</v>
      </c>
      <c r="AN22" s="25">
        <f>IFERROR(INDEX('Data Reliability'!$H$6:$H$409,MATCH($C22,'Data Reliability'!$E$6:$E$409,0)),NA())</f>
        <v>0.41388888888888897</v>
      </c>
    </row>
    <row r="23" spans="2:40" x14ac:dyDescent="0.2">
      <c r="B23" s="28" t="s">
        <v>34</v>
      </c>
      <c r="C23" s="28" t="s">
        <v>35</v>
      </c>
      <c r="D23" s="28" t="s">
        <v>431</v>
      </c>
      <c r="E23" s="28" t="s">
        <v>429</v>
      </c>
      <c r="F23" s="206">
        <f ca="1">MATCH($C23,_xlfn.ANCHORARRAY(Health!$C$8),0)</f>
        <v>18</v>
      </c>
      <c r="G23" s="22" cm="1">
        <f t="array" aca="1" ref="G23" ca="1">IF(Parameters!$D$31, SUM(IF(ISNUMBER(R23:W23),(IF(R23:W23&gt;=Parameters!$D$37,1,"")),""))+0.5*(SUM(IF(ISNUMBER(R23:W23),(IF(R23:W23&gt;=Parameters!$D$38,1,"")),""))-SUM(IF(ISNUMBER(R23:W23),(IF(R23:W23&gt;=Parameters!$D$37,1,"")),""))),0) +
   IF(Parameters!$D$32,SUM(IF(ISNUMBER(R23:W23),(IF(R23:W23&gt;=Parameters!$D$41,1,"")),"")),0) +
   IF(Parameters!$D$33,AVERAGE(IF(ISNUMBER(R23:W23),R23:W23)),0) +
   IF(Parameters!$D$34,IF(OR(IF(ISNUMBER(R23:W23),R23:W23)=0),0,GEOMEAN(IF(ISNUMBER(R23:W23),R23:W23))),0)</f>
        <v>3</v>
      </c>
      <c r="H23" s="23">
        <f t="shared" ca="1" si="0"/>
        <v>3</v>
      </c>
      <c r="I23" s="116" t="str">
        <f t="shared" si="1"/>
        <v/>
      </c>
      <c r="J23" s="22" cm="1">
        <f t="array" aca="1" ref="J23" ca="1">IF(Parameters!$D$31, SUM(IF(ISNUMBER(Y23:AD23),(IF(Y23:AD23&gt;=Parameters!$D$41,1,"")),""))+0.5*(SUM(IF(ISNUMBER(Y23:AD23),(IF(Y23:AD23&gt;=Parameters!$D$42,1,"")),""))-SUM(IF(ISNUMBER(Y23:AD23),(IF(Y23:AD23&gt;=Parameters!$D$41,1,"")),""))),0) +
   IF(Parameters!$D$32,SUM(IF(ISNUMBER(Y23:AD23),(IF(Y23:AD23&gt;=Parameters!$D$41,1,"")),"")),0) +
   IF(Parameters!$D$33,AVERAGE(IF(ISNUMBER(Y23:AD23),Y23:AD23)),0) +
   IF(Parameters!$D$34,IF(OR(IF(ISNUMBER(Y23:AD23),Y23:AD23)=0),0,GEOMEAN(IF(ISNUMBER(Y23:AD23),Y23:AD23))),0)</f>
        <v>1.5</v>
      </c>
      <c r="K23" s="23">
        <f t="shared" ca="1" si="2"/>
        <v>1.5</v>
      </c>
      <c r="L23" s="116" t="str">
        <f t="shared" si="3"/>
        <v/>
      </c>
      <c r="M23" s="21" cm="1">
        <f t="array" aca="1" ref="M23" ca="1">IF(Parameters!$D$31, SUM(IF(ISNUMBER(AF23:AK23),(IF(AF23:AK23&gt;=Parameters!$D$41,1,"")),""))+0.5*(SUM(IF(ISNUMBER(AF23:AK23),(IF(AF23:AK23&gt;=Parameters!$D$42,1,"")),""))-SUM(IF(ISNUMBER(AF23:AK23),(IF(AF23:AK23&gt;=Parameters!$D$41,1,"")),""))),0) +
   IF(Parameters!$D$32,SUM(IF(ISNUMBER(AF23:AK23),(IF(AF23:AK23&gt;=Parameters!$D$41,1,"")),"")),0) +
   IF(Parameters!$D$33,AVERAGE(IF(ISNUMBER(AF23:AK23),AF23:AK23)),0) +
   IF(Parameters!$D$34,IF(OR(IF(ISNUMBER(AF23:AK23),AF23:AK23)=0),0,GEOMEAN(IF(ISNUMBER(AF23:AK23),AF23:AK23))),0)</f>
        <v>3</v>
      </c>
      <c r="N23" s="23">
        <f t="shared" ca="1" si="4"/>
        <v>3</v>
      </c>
      <c r="O23" s="116" t="str">
        <f t="shared" si="5"/>
        <v/>
      </c>
      <c r="P23" s="24"/>
      <c r="Q23" s="49"/>
      <c r="R23" s="25">
        <f ca="1">IFERROR(INDEX(Health!$G$8:$G$225,MATCH($C23,_xlfn.ANCHORARRAY(Health!$C$8),0)),NA())</f>
        <v>6.3855704681791421</v>
      </c>
      <c r="S23" s="25">
        <f ca="1">IFERROR(INDEX(Food!$G$8:$G$225,MATCH($C23,_xlfn.ANCHORARRAY(Food!$C$8),0)),NA())</f>
        <v>0</v>
      </c>
      <c r="T23" s="25">
        <f ca="1">IFERROR(INDEX(Macro!$G$8:$G$225,MATCH($C23,_xlfn.ANCHORARRAY(Macro!$C$8),0)),NA())</f>
        <v>6.9</v>
      </c>
      <c r="U23" s="25">
        <f ca="1">IFERROR(INDEX(Socioeconomic!$G$8:$G$225,MATCH($C23,_xlfn.ANCHORARRAY(Socioeconomic!$C$8),0)),NA())</f>
        <v>8.280786712108247</v>
      </c>
      <c r="V23" s="25">
        <f ca="1">IFERROR(INDEX('Natural Hazard'!$G$8:$G$225,MATCH($C23,_xlfn.ANCHORARRAY('Natural Hazard'!$C$8),0)),NA())</f>
        <v>0</v>
      </c>
      <c r="W23" s="25">
        <f ca="1">IFERROR(INDEX(Conflict!$G$8:$G$225,MATCH($C23,_xlfn.ANCHORARRAY(Conflict!$C$8),0)),NA())</f>
        <v>7.1861325461049423</v>
      </c>
      <c r="X23" s="50"/>
      <c r="Y23" s="25">
        <f ca="1">IFERROR(INDEX(Health!$H$8:$H$225,MATCH($C23,_xlfn.ANCHORARRAY(Health!$C$8),0)),NA())</f>
        <v>5.8250728862973702</v>
      </c>
      <c r="Z23" s="25">
        <f ca="1">IFERROR(INDEX(Food!$H$8:$H$225,MATCH($C23,_xlfn.ANCHORARRAY(Food!$C$8),0)),NA())</f>
        <v>6.9716270990156302</v>
      </c>
      <c r="AA23" s="25">
        <f ca="1">IFERROR(INDEX(Macro!$H$8:$H$225,MATCH($C23,_xlfn.ANCHORARRAY(Macro!$C$8),0)),NA())</f>
        <v>7</v>
      </c>
      <c r="AB23" s="25">
        <f ca="1">IFERROR(INDEX(Socioeconomic!$H$8:$H$225,MATCH($C23,_xlfn.ANCHORARRAY(Socioeconomic!$C$8),0)),NA())</f>
        <v>6.8571428571428497</v>
      </c>
      <c r="AC23" s="25">
        <f ca="1">IFERROR(INDEX('Natural Hazard'!$H$8:$H$225,MATCH($C23,_xlfn.ANCHORARRAY('Natural Hazard'!$C$8),0)),NA())</f>
        <v>10</v>
      </c>
      <c r="AD23" s="25">
        <f ca="1">IFERROR(INDEX(Conflict!$H$8:$H$225,MATCH($C23,_xlfn.ANCHORARRAY(Conflict!$C$8),0)),NA())</f>
        <v>5.1640500970188699</v>
      </c>
      <c r="AE23" s="50"/>
      <c r="AF23" s="25">
        <f ca="1">IFERROR(INDEX(Health!$I$8:$I$225,MATCH($C23,_xlfn.ANCHORARRAY(Health!$C$8),0)),NA())</f>
        <v>7</v>
      </c>
      <c r="AG23" s="25" t="e">
        <f ca="1">IFERROR(INDEX(Food!$I$8:$I$225,MATCH($C23,_xlfn.ANCHORARRAY(Food!$C$8),0)),NA())</f>
        <v>#N/A</v>
      </c>
      <c r="AH23" s="25">
        <f ca="1">IFERROR(INDEX(Macro!$I$8:$I$225,MATCH($C23,_xlfn.ANCHORARRAY(Macro!$C$8),0)),NA())</f>
        <v>7</v>
      </c>
      <c r="AI23" s="25">
        <f ca="1">IFERROR(INDEX(Socioeconomic!$I$8:$I$225,MATCH($C23,_xlfn.ANCHORARRAY(Socioeconomic!$C$8),0)),NA())</f>
        <v>10</v>
      </c>
      <c r="AJ23" s="25">
        <f ca="1">IFERROR(INDEX('Natural Hazard'!$I$8:$I$225,MATCH($C23,_xlfn.ANCHORARRAY('Natural Hazard'!$C$8),0)),NA())</f>
        <v>0</v>
      </c>
      <c r="AK23" s="25">
        <f ca="1">IFERROR(INDEX(Conflict!$I$8:$I$225,MATCH($C23,_xlfn.ANCHORARRAY(Conflict!$C$8),0)),NA())</f>
        <v>10</v>
      </c>
      <c r="AL23" s="49"/>
      <c r="AM23" s="25">
        <f>IFERROR(INDEX('Data Reliability'!$G$6:$G$409,MATCH($C23,'Data Reliability'!$E$6:$E$409,0)),NA())</f>
        <v>0</v>
      </c>
      <c r="AN23" s="25">
        <f>IFERROR(INDEX('Data Reliability'!$H$6:$H$409,MATCH($C23,'Data Reliability'!$E$6:$E$409,0)),NA())</f>
        <v>0.32500000000000001</v>
      </c>
    </row>
    <row r="24" spans="2:40" x14ac:dyDescent="0.2">
      <c r="B24" s="28" t="s">
        <v>36</v>
      </c>
      <c r="C24" s="28" t="s">
        <v>37</v>
      </c>
      <c r="D24" s="28" t="s">
        <v>433</v>
      </c>
      <c r="E24" s="28" t="s">
        <v>430</v>
      </c>
      <c r="F24" s="206">
        <f ca="1">MATCH($C24,_xlfn.ANCHORARRAY(Health!$C$8),0)</f>
        <v>19</v>
      </c>
      <c r="G24" s="22" cm="1">
        <f t="array" aca="1" ref="G24" ca="1">IF(Parameters!$D$31, SUM(IF(ISNUMBER(R24:W24),(IF(R24:W24&gt;=Parameters!$D$37,1,"")),""))+0.5*(SUM(IF(ISNUMBER(R24:W24),(IF(R24:W24&gt;=Parameters!$D$38,1,"")),""))-SUM(IF(ISNUMBER(R24:W24),(IF(R24:W24&gt;=Parameters!$D$37,1,"")),""))),0) +
   IF(Parameters!$D$32,SUM(IF(ISNUMBER(R24:W24),(IF(R24:W24&gt;=Parameters!$D$41,1,"")),"")),0) +
   IF(Parameters!$D$33,AVERAGE(IF(ISNUMBER(R24:W24),R24:W24)),0) +
   IF(Parameters!$D$34,IF(OR(IF(ISNUMBER(R24:W24),R24:W24)=0),0,GEOMEAN(IF(ISNUMBER(R24:W24),R24:W24))),0)</f>
        <v>0</v>
      </c>
      <c r="H24" s="23">
        <f t="shared" ca="1" si="0"/>
        <v>0</v>
      </c>
      <c r="I24" s="116" t="str">
        <f t="shared" si="1"/>
        <v/>
      </c>
      <c r="J24" s="22" cm="1">
        <f t="array" aca="1" ref="J24" ca="1">IF(Parameters!$D$31, SUM(IF(ISNUMBER(Y24:AD24),(IF(Y24:AD24&gt;=Parameters!$D$41,1,"")),""))+0.5*(SUM(IF(ISNUMBER(Y24:AD24),(IF(Y24:AD24&gt;=Parameters!$D$42,1,"")),""))-SUM(IF(ISNUMBER(Y24:AD24),(IF(Y24:AD24&gt;=Parameters!$D$41,1,"")),""))),0) +
   IF(Parameters!$D$32,SUM(IF(ISNUMBER(Y24:AD24),(IF(Y24:AD24&gt;=Parameters!$D$41,1,"")),"")),0) +
   IF(Parameters!$D$33,AVERAGE(IF(ISNUMBER(Y24:AD24),Y24:AD24)),0) +
   IF(Parameters!$D$34,IF(OR(IF(ISNUMBER(Y24:AD24),Y24:AD24)=0),0,GEOMEAN(IF(ISNUMBER(Y24:AD24),Y24:AD24))),0)</f>
        <v>0</v>
      </c>
      <c r="K24" s="23">
        <f t="shared" ca="1" si="2"/>
        <v>0</v>
      </c>
      <c r="L24" s="116" t="str">
        <f t="shared" si="3"/>
        <v/>
      </c>
      <c r="M24" s="21" cm="1">
        <f t="array" aca="1" ref="M24" ca="1">IF(Parameters!$D$31, SUM(IF(ISNUMBER(AF24:AK24),(IF(AF24:AK24&gt;=Parameters!$D$41,1,"")),""))+0.5*(SUM(IF(ISNUMBER(AF24:AK24),(IF(AF24:AK24&gt;=Parameters!$D$42,1,"")),""))-SUM(IF(ISNUMBER(AF24:AK24),(IF(AF24:AK24&gt;=Parameters!$D$41,1,"")),""))),0) +
   IF(Parameters!$D$32,SUM(IF(ISNUMBER(AF24:AK24),(IF(AF24:AK24&gt;=Parameters!$D$41,1,"")),"")),0) +
   IF(Parameters!$D$33,AVERAGE(IF(ISNUMBER(AF24:AK24),AF24:AK24)),0) +
   IF(Parameters!$D$34,IF(OR(IF(ISNUMBER(AF24:AK24),AF24:AK24)=0),0,GEOMEAN(IF(ISNUMBER(AF24:AK24),AF24:AK24))),0)</f>
        <v>0.5</v>
      </c>
      <c r="N24" s="23">
        <f t="shared" ca="1" si="4"/>
        <v>0.5</v>
      </c>
      <c r="O24" s="116" t="str">
        <f t="shared" si="5"/>
        <v>!</v>
      </c>
      <c r="P24" s="24"/>
      <c r="Q24" s="49"/>
      <c r="R24" s="25">
        <f ca="1">IFERROR(INDEX(Health!$G$8:$G$225,MATCH($C24,_xlfn.ANCHORARRAY(Health!$C$8),0)),NA())</f>
        <v>0</v>
      </c>
      <c r="S24" s="25">
        <f ca="1">IFERROR(INDEX(Food!$G$8:$G$225,MATCH($C24,_xlfn.ANCHORARRAY(Food!$C$8),0)),NA())</f>
        <v>0</v>
      </c>
      <c r="T24" s="25">
        <f ca="1">IFERROR(INDEX(Macro!$G$8:$G$225,MATCH($C24,_xlfn.ANCHORARRAY(Macro!$C$8),0)),NA())</f>
        <v>2.7161330641084698</v>
      </c>
      <c r="U24" s="25">
        <f ca="1">IFERROR(INDEX(Socioeconomic!$G$8:$G$225,MATCH($C24,_xlfn.ANCHORARRAY(Socioeconomic!$C$8),0)),NA())</f>
        <v>1.942384396265872</v>
      </c>
      <c r="V24" s="25">
        <f ca="1">IFERROR(INDEX('Natural Hazard'!$G$8:$G$225,MATCH($C24,_xlfn.ANCHORARRAY('Natural Hazard'!$C$8),0)),NA())</f>
        <v>0</v>
      </c>
      <c r="W24" s="25">
        <f ca="1">IFERROR(INDEX(Conflict!$G$8:$G$225,MATCH($C24,_xlfn.ANCHORARRAY(Conflict!$C$8),0)),NA())</f>
        <v>0</v>
      </c>
      <c r="X24" s="50"/>
      <c r="Y24" s="25">
        <f ca="1">IFERROR(INDEX(Health!$H$8:$H$225,MATCH($C24,_xlfn.ANCHORARRAY(Health!$C$8),0)),NA())</f>
        <v>0</v>
      </c>
      <c r="Z24" s="25">
        <f ca="1">IFERROR(INDEX(Food!$H$8:$H$225,MATCH($C24,_xlfn.ANCHORARRAY(Food!$C$8),0)),NA())</f>
        <v>1.4707585408222299</v>
      </c>
      <c r="AA24" s="25">
        <f ca="1">IFERROR(INDEX(Macro!$H$8:$H$225,MATCH($C24,_xlfn.ANCHORARRAY(Macro!$C$8),0)),NA())</f>
        <v>1.8956929387635499</v>
      </c>
      <c r="AB24" s="25">
        <f ca="1">IFERROR(INDEX(Socioeconomic!$H$8:$H$225,MATCH($C24,_xlfn.ANCHORARRAY(Socioeconomic!$C$8),0)),NA())</f>
        <v>2.71428571428571</v>
      </c>
      <c r="AC24" s="25">
        <f ca="1">IFERROR(INDEX('Natural Hazard'!$H$8:$H$225,MATCH($C24,_xlfn.ANCHORARRAY('Natural Hazard'!$C$8),0)),NA())</f>
        <v>4.3333333333333304</v>
      </c>
      <c r="AD24" s="25">
        <f ca="1">IFERROR(INDEX(Conflict!$H$8:$H$225,MATCH($C24,_xlfn.ANCHORARRAY(Conflict!$C$8),0)),NA())</f>
        <v>0</v>
      </c>
      <c r="AE24" s="50"/>
      <c r="AF24" s="25">
        <f ca="1">IFERROR(INDEX(Health!$I$8:$I$225,MATCH($C24,_xlfn.ANCHORARRAY(Health!$C$8),0)),NA())</f>
        <v>0</v>
      </c>
      <c r="AG24" s="25" t="e">
        <f ca="1">IFERROR(INDEX(Food!$I$8:$I$225,MATCH($C24,_xlfn.ANCHORARRAY(Food!$C$8),0)),NA())</f>
        <v>#N/A</v>
      </c>
      <c r="AH24" s="25">
        <f ca="1">IFERROR(INDEX(Macro!$I$8:$I$225,MATCH($C24,_xlfn.ANCHORARRAY(Macro!$C$8),0)),NA())</f>
        <v>3.89165284687672</v>
      </c>
      <c r="AI24" s="25">
        <f ca="1">IFERROR(INDEX(Socioeconomic!$I$8:$I$225,MATCH($C24,_xlfn.ANCHORARRAY(Socioeconomic!$C$8),0)),NA())</f>
        <v>1.39</v>
      </c>
      <c r="AJ24" s="25">
        <f ca="1">IFERROR(INDEX('Natural Hazard'!$I$8:$I$225,MATCH($C24,_xlfn.ANCHORARRAY('Natural Hazard'!$C$8),0)),NA())</f>
        <v>0</v>
      </c>
      <c r="AK24" s="25">
        <f ca="1">IFERROR(INDEX(Conflict!$I$8:$I$225,MATCH($C24,_xlfn.ANCHORARRAY(Conflict!$C$8),0)),NA())</f>
        <v>7</v>
      </c>
      <c r="AL24" s="49"/>
      <c r="AM24" s="25">
        <f>IFERROR(INDEX('Data Reliability'!$G$6:$G$409,MATCH($C24,'Data Reliability'!$E$6:$E$409,0)),NA())</f>
        <v>8.3333333333333301E-2</v>
      </c>
      <c r="AN24" s="25">
        <f>IFERROR(INDEX('Data Reliability'!$H$6:$H$409,MATCH($C24,'Data Reliability'!$E$6:$E$409,0)),NA())</f>
        <v>0.50833333333333297</v>
      </c>
    </row>
    <row r="25" spans="2:40" x14ac:dyDescent="0.2">
      <c r="B25" s="28" t="s">
        <v>38</v>
      </c>
      <c r="C25" s="28" t="s">
        <v>39</v>
      </c>
      <c r="D25" s="28" t="s">
        <v>434</v>
      </c>
      <c r="E25" s="28" t="s">
        <v>409</v>
      </c>
      <c r="F25" s="206">
        <f ca="1">MATCH($C25,_xlfn.ANCHORARRAY(Health!$C$8),0)</f>
        <v>20</v>
      </c>
      <c r="G25" s="22" cm="1">
        <f t="array" aca="1" ref="G25" ca="1">IF(Parameters!$D$31, SUM(IF(ISNUMBER(R25:W25),(IF(R25:W25&gt;=Parameters!$D$37,1,"")),""))+0.5*(SUM(IF(ISNUMBER(R25:W25),(IF(R25:W25&gt;=Parameters!$D$38,1,"")),""))-SUM(IF(ISNUMBER(R25:W25),(IF(R25:W25&gt;=Parameters!$D$37,1,"")),""))),0) +
   IF(Parameters!$D$32,SUM(IF(ISNUMBER(R25:W25),(IF(R25:W25&gt;=Parameters!$D$41,1,"")),"")),0) +
   IF(Parameters!$D$33,AVERAGE(IF(ISNUMBER(R25:W25),R25:W25)),0) +
   IF(Parameters!$D$34,IF(OR(IF(ISNUMBER(R25:W25),R25:W25)=0),0,GEOMEAN(IF(ISNUMBER(R25:W25),R25:W25))),0)</f>
        <v>0</v>
      </c>
      <c r="H25" s="23">
        <f t="shared" ca="1" si="0"/>
        <v>0</v>
      </c>
      <c r="I25" s="116" t="str">
        <f t="shared" si="1"/>
        <v>!</v>
      </c>
      <c r="J25" s="22" cm="1">
        <f t="array" aca="1" ref="J25" ca="1">IF(Parameters!$D$31, SUM(IF(ISNUMBER(Y25:AD25),(IF(Y25:AD25&gt;=Parameters!$D$41,1,"")),""))+0.5*(SUM(IF(ISNUMBER(Y25:AD25),(IF(Y25:AD25&gt;=Parameters!$D$42,1,"")),""))-SUM(IF(ISNUMBER(Y25:AD25),(IF(Y25:AD25&gt;=Parameters!$D$41,1,"")),""))),0) +
   IF(Parameters!$D$32,SUM(IF(ISNUMBER(Y25:AD25),(IF(Y25:AD25&gt;=Parameters!$D$41,1,"")),"")),0) +
   IF(Parameters!$D$33,AVERAGE(IF(ISNUMBER(Y25:AD25),Y25:AD25)),0) +
   IF(Parameters!$D$34,IF(OR(IF(ISNUMBER(Y25:AD25),Y25:AD25)=0),0,GEOMEAN(IF(ISNUMBER(Y25:AD25),Y25:AD25))),0)</f>
        <v>0</v>
      </c>
      <c r="K25" s="23">
        <f t="shared" ca="1" si="2"/>
        <v>0</v>
      </c>
      <c r="L25" s="116" t="str">
        <f t="shared" si="3"/>
        <v/>
      </c>
      <c r="M25" s="21" cm="1">
        <f t="array" aca="1" ref="M25" ca="1">IF(Parameters!$D$31, SUM(IF(ISNUMBER(AF25:AK25),(IF(AF25:AK25&gt;=Parameters!$D$41,1,"")),""))+0.5*(SUM(IF(ISNUMBER(AF25:AK25),(IF(AF25:AK25&gt;=Parameters!$D$42,1,"")),""))-SUM(IF(ISNUMBER(AF25:AK25),(IF(AF25:AK25&gt;=Parameters!$D$41,1,"")),""))),0) +
   IF(Parameters!$D$32,SUM(IF(ISNUMBER(AF25:AK25),(IF(AF25:AK25&gt;=Parameters!$D$41,1,"")),"")),0) +
   IF(Parameters!$D$33,AVERAGE(IF(ISNUMBER(AF25:AK25),AF25:AK25)),0) +
   IF(Parameters!$D$34,IF(OR(IF(ISNUMBER(AF25:AK25),AF25:AK25)=0),0,GEOMEAN(IF(ISNUMBER(AF25:AK25),AF25:AK25))),0)</f>
        <v>0</v>
      </c>
      <c r="N25" s="23">
        <f t="shared" ca="1" si="4"/>
        <v>0</v>
      </c>
      <c r="O25" s="116" t="str">
        <f t="shared" si="5"/>
        <v>!</v>
      </c>
      <c r="P25" s="24"/>
      <c r="Q25" s="49"/>
      <c r="R25" s="25">
        <f ca="1">IFERROR(INDEX(Health!$G$8:$G$225,MATCH($C25,_xlfn.ANCHORARRAY(Health!$C$8),0)),NA())</f>
        <v>0</v>
      </c>
      <c r="S25" s="25">
        <f ca="1">IFERROR(INDEX(Food!$G$8:$G$225,MATCH($C25,_xlfn.ANCHORARRAY(Food!$C$8),0)),NA())</f>
        <v>0</v>
      </c>
      <c r="T25" s="25">
        <f ca="1">IFERROR(INDEX(Macro!$G$8:$G$225,MATCH($C25,_xlfn.ANCHORARRAY(Macro!$C$8),0)),NA())</f>
        <v>3.7881868665169129</v>
      </c>
      <c r="U25" s="25">
        <f ca="1">IFERROR(INDEX(Socioeconomic!$G$8:$G$225,MATCH($C25,_xlfn.ANCHORARRAY(Socioeconomic!$C$8),0)),NA())</f>
        <v>3.4641016151377477</v>
      </c>
      <c r="V25" s="25">
        <f ca="1">IFERROR(INDEX('Natural Hazard'!$G$8:$G$225,MATCH($C25,_xlfn.ANCHORARRAY('Natural Hazard'!$C$8),0)),NA())</f>
        <v>0</v>
      </c>
      <c r="W25" s="25">
        <f ca="1">IFERROR(INDEX(Conflict!$G$8:$G$225,MATCH($C25,_xlfn.ANCHORARRAY(Conflict!$C$8),0)),NA())</f>
        <v>0</v>
      </c>
      <c r="X25" s="50"/>
      <c r="Y25" s="25">
        <f ca="1">IFERROR(INDEX(Health!$H$8:$H$225,MATCH($C25,_xlfn.ANCHORARRAY(Health!$C$8),0)),NA())</f>
        <v>5.59183673469387</v>
      </c>
      <c r="Z25" s="25">
        <f ca="1">IFERROR(INDEX(Food!$H$8:$H$225,MATCH($C25,_xlfn.ANCHORARRAY(Food!$C$8),0)),NA())</f>
        <v>2.25246091488129</v>
      </c>
      <c r="AA25" s="25">
        <f ca="1">IFERROR(INDEX(Macro!$H$8:$H$225,MATCH($C25,_xlfn.ANCHORARRAY(Macro!$C$8),0)),NA())</f>
        <v>3.2288309405215299</v>
      </c>
      <c r="AB25" s="25">
        <f ca="1">IFERROR(INDEX(Socioeconomic!$H$8:$H$225,MATCH($C25,_xlfn.ANCHORARRAY(Socioeconomic!$C$8),0)),NA())</f>
        <v>1.71428571428571</v>
      </c>
      <c r="AC25" s="25">
        <f ca="1">IFERROR(INDEX('Natural Hazard'!$H$8:$H$225,MATCH($C25,_xlfn.ANCHORARRAY('Natural Hazard'!$C$8),0)),NA())</f>
        <v>0</v>
      </c>
      <c r="AD25" s="25">
        <f ca="1">IFERROR(INDEX(Conflict!$H$8:$H$225,MATCH($C25,_xlfn.ANCHORARRAY(Conflict!$C$8),0)),NA())</f>
        <v>0.73205150820250398</v>
      </c>
      <c r="AE25" s="50"/>
      <c r="AF25" s="25">
        <f ca="1">IFERROR(INDEX(Health!$I$8:$I$225,MATCH($C25,_xlfn.ANCHORARRAY(Health!$C$8),0)),NA())</f>
        <v>0</v>
      </c>
      <c r="AG25" s="25" t="e">
        <f ca="1">IFERROR(INDEX(Food!$I$8:$I$225,MATCH($C25,_xlfn.ANCHORARRAY(Food!$C$8),0)),NA())</f>
        <v>#N/A</v>
      </c>
      <c r="AH25" s="25">
        <f ca="1">IFERROR(INDEX(Macro!$I$8:$I$225,MATCH($C25,_xlfn.ANCHORARRAY(Macro!$C$8),0)),NA())</f>
        <v>4.4444444444444402</v>
      </c>
      <c r="AI25" s="25">
        <f ca="1">IFERROR(INDEX(Socioeconomic!$I$8:$I$225,MATCH($C25,_xlfn.ANCHORARRAY(Socioeconomic!$C$8),0)),NA())</f>
        <v>6.9999999999999902</v>
      </c>
      <c r="AJ25" s="25">
        <f ca="1">IFERROR(INDEX('Natural Hazard'!$I$8:$I$225,MATCH($C25,_xlfn.ANCHORARRAY('Natural Hazard'!$C$8),0)),NA())</f>
        <v>0</v>
      </c>
      <c r="AK25" s="25">
        <f ca="1">IFERROR(INDEX(Conflict!$I$8:$I$225,MATCH($C25,_xlfn.ANCHORARRAY(Conflict!$C$8),0)),NA())</f>
        <v>0</v>
      </c>
      <c r="AL25" s="49"/>
      <c r="AM25" s="25">
        <f>IFERROR(INDEX('Data Reliability'!$G$6:$G$409,MATCH($C25,'Data Reliability'!$E$6:$E$409,0)),NA())</f>
        <v>8.3333333333333301E-2</v>
      </c>
      <c r="AN25" s="25">
        <f>IFERROR(INDEX('Data Reliability'!$H$6:$H$409,MATCH($C25,'Data Reliability'!$E$6:$E$409,0)),NA())</f>
        <v>0.625</v>
      </c>
    </row>
    <row r="26" spans="2:40" x14ac:dyDescent="0.2">
      <c r="B26" s="28" t="s">
        <v>731</v>
      </c>
      <c r="C26" s="28" t="s">
        <v>40</v>
      </c>
      <c r="D26" s="28" t="s">
        <v>435</v>
      </c>
      <c r="E26" s="28" t="s">
        <v>409</v>
      </c>
      <c r="F26" s="206">
        <f ca="1">MATCH($C26,_xlfn.ANCHORARRAY(Health!$C$8),0)</f>
        <v>21</v>
      </c>
      <c r="G26" s="22" cm="1">
        <f t="array" aca="1" ref="G26" ca="1">IF(Parameters!$D$31, SUM(IF(ISNUMBER(R26:W26),(IF(R26:W26&gt;=Parameters!$D$37,1,"")),""))+0.5*(SUM(IF(ISNUMBER(R26:W26),(IF(R26:W26&gt;=Parameters!$D$38,1,"")),""))-SUM(IF(ISNUMBER(R26:W26),(IF(R26:W26&gt;=Parameters!$D$37,1,"")),""))),0) +
   IF(Parameters!$D$32,SUM(IF(ISNUMBER(R26:W26),(IF(R26:W26&gt;=Parameters!$D$41,1,"")),"")),0) +
   IF(Parameters!$D$33,AVERAGE(IF(ISNUMBER(R26:W26),R26:W26)),0) +
   IF(Parameters!$D$34,IF(OR(IF(ISNUMBER(R26:W26),R26:W26)=0),0,GEOMEAN(IF(ISNUMBER(R26:W26),R26:W26))),0)</f>
        <v>0</v>
      </c>
      <c r="H26" s="23">
        <f t="shared" ca="1" si="0"/>
        <v>0</v>
      </c>
      <c r="I26" s="116" t="str">
        <f t="shared" si="1"/>
        <v>!</v>
      </c>
      <c r="J26" s="22" cm="1">
        <f t="array" aca="1" ref="J26" ca="1">IF(Parameters!$D$31, SUM(IF(ISNUMBER(Y26:AD26),(IF(Y26:AD26&gt;=Parameters!$D$41,1,"")),""))+0.5*(SUM(IF(ISNUMBER(Y26:AD26),(IF(Y26:AD26&gt;=Parameters!$D$42,1,"")),""))-SUM(IF(ISNUMBER(Y26:AD26),(IF(Y26:AD26&gt;=Parameters!$D$41,1,"")),""))),0) +
   IF(Parameters!$D$32,SUM(IF(ISNUMBER(Y26:AD26),(IF(Y26:AD26&gt;=Parameters!$D$41,1,"")),"")),0) +
   IF(Parameters!$D$33,AVERAGE(IF(ISNUMBER(Y26:AD26),Y26:AD26)),0) +
   IF(Parameters!$D$34,IF(OR(IF(ISNUMBER(Y26:AD26),Y26:AD26)=0),0,GEOMEAN(IF(ISNUMBER(Y26:AD26),Y26:AD26))),0)</f>
        <v>0.5</v>
      </c>
      <c r="K26" s="23">
        <f t="shared" ca="1" si="2"/>
        <v>0.5</v>
      </c>
      <c r="L26" s="116" t="str">
        <f t="shared" si="3"/>
        <v/>
      </c>
      <c r="M26" s="21" cm="1">
        <f t="array" aca="1" ref="M26" ca="1">IF(Parameters!$D$31, SUM(IF(ISNUMBER(AF26:AK26),(IF(AF26:AK26&gt;=Parameters!$D$41,1,"")),""))+0.5*(SUM(IF(ISNUMBER(AF26:AK26),(IF(AF26:AK26&gt;=Parameters!$D$42,1,"")),""))-SUM(IF(ISNUMBER(AF26:AK26),(IF(AF26:AK26&gt;=Parameters!$D$41,1,"")),""))),0) +
   IF(Parameters!$D$32,SUM(IF(ISNUMBER(AF26:AK26),(IF(AF26:AK26&gt;=Parameters!$D$41,1,"")),"")),0) +
   IF(Parameters!$D$33,AVERAGE(IF(ISNUMBER(AF26:AK26),AF26:AK26)),0) +
   IF(Parameters!$D$34,IF(OR(IF(ISNUMBER(AF26:AK26),AF26:AK26)=0),0,GEOMEAN(IF(ISNUMBER(AF26:AK26),AF26:AK26))),0)</f>
        <v>0</v>
      </c>
      <c r="N26" s="23">
        <f t="shared" ca="1" si="4"/>
        <v>0</v>
      </c>
      <c r="O26" s="116" t="str">
        <f t="shared" si="5"/>
        <v>!</v>
      </c>
      <c r="P26" s="24"/>
      <c r="Q26" s="49"/>
      <c r="R26" s="25">
        <f ca="1">IFERROR(INDEX(Health!$G$8:$G$225,MATCH($C26,_xlfn.ANCHORARRAY(Health!$C$8),0)),NA())</f>
        <v>0</v>
      </c>
      <c r="S26" s="25">
        <f ca="1">IFERROR(INDEX(Food!$G$8:$G$225,MATCH($C26,_xlfn.ANCHORARRAY(Food!$C$8),0)),NA())</f>
        <v>0</v>
      </c>
      <c r="T26" s="25">
        <f ca="1">IFERROR(INDEX(Macro!$G$8:$G$225,MATCH($C26,_xlfn.ANCHORARRAY(Macro!$C$8),0)),NA())</f>
        <v>4.1513085992944143</v>
      </c>
      <c r="U26" s="25">
        <f ca="1">IFERROR(INDEX(Socioeconomic!$G$8:$G$225,MATCH($C26,_xlfn.ANCHORARRAY(Socioeconomic!$C$8),0)),NA())</f>
        <v>0</v>
      </c>
      <c r="V26" s="25">
        <f ca="1">IFERROR(INDEX('Natural Hazard'!$G$8:$G$225,MATCH($C26,_xlfn.ANCHORARRAY('Natural Hazard'!$C$8),0)),NA())</f>
        <v>0</v>
      </c>
      <c r="W26" s="25">
        <f ca="1">IFERROR(INDEX(Conflict!$G$8:$G$225,MATCH($C26,_xlfn.ANCHORARRAY(Conflict!$C$8),0)),NA())</f>
        <v>0</v>
      </c>
      <c r="X26" s="50"/>
      <c r="Y26" s="25">
        <f ca="1">IFERROR(INDEX(Health!$H$8:$H$225,MATCH($C26,_xlfn.ANCHORARRAY(Health!$C$8),0)),NA())</f>
        <v>7.3994169096209896</v>
      </c>
      <c r="Z26" s="25">
        <f ca="1">IFERROR(INDEX(Food!$H$8:$H$225,MATCH($C26,_xlfn.ANCHORARRAY(Food!$C$8),0)),NA())</f>
        <v>3.58851674641148</v>
      </c>
      <c r="AA26" s="25">
        <f ca="1">IFERROR(INDEX(Macro!$H$8:$H$225,MATCH($C26,_xlfn.ANCHORARRAY(Macro!$C$8),0)),NA())</f>
        <v>3.44857896278933</v>
      </c>
      <c r="AB26" s="25">
        <f ca="1">IFERROR(INDEX(Socioeconomic!$H$8:$H$225,MATCH($C26,_xlfn.ANCHORARRAY(Socioeconomic!$C$8),0)),NA())</f>
        <v>3.4285714285714199</v>
      </c>
      <c r="AC26" s="25">
        <f ca="1">IFERROR(INDEX('Natural Hazard'!$H$8:$H$225,MATCH($C26,_xlfn.ANCHORARRAY('Natural Hazard'!$C$8),0)),NA())</f>
        <v>4</v>
      </c>
      <c r="AD26" s="25">
        <f ca="1">IFERROR(INDEX(Conflict!$H$8:$H$225,MATCH($C26,_xlfn.ANCHORARRAY(Conflict!$C$8),0)),NA())</f>
        <v>0</v>
      </c>
      <c r="AE26" s="50"/>
      <c r="AF26" s="25">
        <f ca="1">IFERROR(INDEX(Health!$I$8:$I$225,MATCH($C26,_xlfn.ANCHORARRAY(Health!$C$8),0)),NA())</f>
        <v>0</v>
      </c>
      <c r="AG26" s="25" t="e">
        <f ca="1">IFERROR(INDEX(Food!$I$8:$I$225,MATCH($C26,_xlfn.ANCHORARRAY(Food!$C$8),0)),NA())</f>
        <v>#N/A</v>
      </c>
      <c r="AH26" s="25">
        <f ca="1">IFERROR(INDEX(Macro!$I$8:$I$225,MATCH($C26,_xlfn.ANCHORARRAY(Macro!$C$8),0)),NA())</f>
        <v>4.99723604201216</v>
      </c>
      <c r="AI26" s="25">
        <f ca="1">IFERROR(INDEX(Socioeconomic!$I$8:$I$225,MATCH($C26,_xlfn.ANCHORARRAY(Socioeconomic!$C$8),0)),NA())</f>
        <v>0</v>
      </c>
      <c r="AJ26" s="25">
        <f ca="1">IFERROR(INDEX('Natural Hazard'!$I$8:$I$225,MATCH($C26,_xlfn.ANCHORARRAY('Natural Hazard'!$C$8),0)),NA())</f>
        <v>0</v>
      </c>
      <c r="AK26" s="25">
        <f ca="1">IFERROR(INDEX(Conflict!$I$8:$I$225,MATCH($C26,_xlfn.ANCHORARRAY(Conflict!$C$8),0)),NA())</f>
        <v>0</v>
      </c>
      <c r="AL26" s="49"/>
      <c r="AM26" s="25">
        <f>IFERROR(INDEX('Data Reliability'!$G$6:$G$409,MATCH($C26,'Data Reliability'!$E$6:$E$409,0)),NA())</f>
        <v>0.16666666666666699</v>
      </c>
      <c r="AN26" s="25">
        <f>IFERROR(INDEX('Data Reliability'!$H$6:$H$409,MATCH($C26,'Data Reliability'!$E$6:$E$409,0)),NA())</f>
        <v>0.625</v>
      </c>
    </row>
    <row r="27" spans="2:40" x14ac:dyDescent="0.2">
      <c r="B27" s="28" t="s">
        <v>41</v>
      </c>
      <c r="C27" s="28" t="s">
        <v>42</v>
      </c>
      <c r="D27" s="28" t="s">
        <v>433</v>
      </c>
      <c r="E27" s="28" t="s">
        <v>430</v>
      </c>
      <c r="F27" s="206">
        <f ca="1">MATCH($C27,_xlfn.ANCHORARRAY(Health!$C$8),0)</f>
        <v>22</v>
      </c>
      <c r="G27" s="22" cm="1">
        <f t="array" aca="1" ref="G27" ca="1">IF(Parameters!$D$31, SUM(IF(ISNUMBER(R27:W27),(IF(R27:W27&gt;=Parameters!$D$37,1,"")),""))+0.5*(SUM(IF(ISNUMBER(R27:W27),(IF(R27:W27&gt;=Parameters!$D$38,1,"")),""))-SUM(IF(ISNUMBER(R27:W27),(IF(R27:W27&gt;=Parameters!$D$37,1,"")),""))),0) +
   IF(Parameters!$D$32,SUM(IF(ISNUMBER(R27:W27),(IF(R27:W27&gt;=Parameters!$D$41,1,"")),"")),0) +
   IF(Parameters!$D$33,AVERAGE(IF(ISNUMBER(R27:W27),R27:W27)),0) +
   IF(Parameters!$D$34,IF(OR(IF(ISNUMBER(R27:W27),R27:W27)=0),0,GEOMEAN(IF(ISNUMBER(R27:W27),R27:W27))),0)</f>
        <v>0.5</v>
      </c>
      <c r="H27" s="23">
        <f t="shared" ca="1" si="0"/>
        <v>0.5</v>
      </c>
      <c r="I27" s="116" t="str">
        <f t="shared" si="1"/>
        <v>!</v>
      </c>
      <c r="J27" s="22" cm="1">
        <f t="array" aca="1" ref="J27" ca="1">IF(Parameters!$D$31, SUM(IF(ISNUMBER(Y27:AD27),(IF(Y27:AD27&gt;=Parameters!$D$41,1,"")),""))+0.5*(SUM(IF(ISNUMBER(Y27:AD27),(IF(Y27:AD27&gt;=Parameters!$D$42,1,"")),""))-SUM(IF(ISNUMBER(Y27:AD27),(IF(Y27:AD27&gt;=Parameters!$D$41,1,"")),""))),0) +
   IF(Parameters!$D$32,SUM(IF(ISNUMBER(Y27:AD27),(IF(Y27:AD27&gt;=Parameters!$D$41,1,"")),"")),0) +
   IF(Parameters!$D$33,AVERAGE(IF(ISNUMBER(Y27:AD27),Y27:AD27)),0) +
   IF(Parameters!$D$34,IF(OR(IF(ISNUMBER(Y27:AD27),Y27:AD27)=0),0,GEOMEAN(IF(ISNUMBER(Y27:AD27),Y27:AD27))),0)</f>
        <v>0</v>
      </c>
      <c r="K27" s="23">
        <f t="shared" ca="1" si="2"/>
        <v>0</v>
      </c>
      <c r="L27" s="116" t="str">
        <f t="shared" si="3"/>
        <v/>
      </c>
      <c r="M27" s="21" cm="1">
        <f t="array" aca="1" ref="M27" ca="1">IF(Parameters!$D$31, SUM(IF(ISNUMBER(AF27:AK27),(IF(AF27:AK27&gt;=Parameters!$D$41,1,"")),""))+0.5*(SUM(IF(ISNUMBER(AF27:AK27),(IF(AF27:AK27&gt;=Parameters!$D$42,1,"")),""))-SUM(IF(ISNUMBER(AF27:AK27),(IF(AF27:AK27&gt;=Parameters!$D$41,1,"")),""))),0) +
   IF(Parameters!$D$32,SUM(IF(ISNUMBER(AF27:AK27),(IF(AF27:AK27&gt;=Parameters!$D$41,1,"")),"")),0) +
   IF(Parameters!$D$33,AVERAGE(IF(ISNUMBER(AF27:AK27),AF27:AK27)),0) +
   IF(Parameters!$D$34,IF(OR(IF(ISNUMBER(AF27:AK27),AF27:AK27)=0),0,GEOMEAN(IF(ISNUMBER(AF27:AK27),AF27:AK27))),0)</f>
        <v>1</v>
      </c>
      <c r="N27" s="23">
        <f t="shared" ca="1" si="4"/>
        <v>1</v>
      </c>
      <c r="O27" s="116" t="str">
        <f t="shared" si="5"/>
        <v>!</v>
      </c>
      <c r="P27" s="24"/>
      <c r="Q27" s="49"/>
      <c r="R27" s="25">
        <f ca="1">IFERROR(INDEX(Health!$G$8:$G$225,MATCH($C27,_xlfn.ANCHORARRAY(Health!$C$8),0)),NA())</f>
        <v>0</v>
      </c>
      <c r="S27" s="25">
        <f ca="1">IFERROR(INDEX(Food!$G$8:$G$225,MATCH($C27,_xlfn.ANCHORARRAY(Food!$C$8),0)),NA())</f>
        <v>0</v>
      </c>
      <c r="T27" s="25">
        <f ca="1">IFERROR(INDEX(Macro!$G$8:$G$225,MATCH($C27,_xlfn.ANCHORARRAY(Macro!$C$8),0)),NA())</f>
        <v>3.0696402942846253</v>
      </c>
      <c r="U27" s="25">
        <f ca="1">IFERROR(INDEX(Socioeconomic!$G$8:$G$225,MATCH($C27,_xlfn.ANCHORARRAY(Socioeconomic!$C$8),0)),NA())</f>
        <v>6.0944940022004364</v>
      </c>
      <c r="V27" s="25">
        <f ca="1">IFERROR(INDEX('Natural Hazard'!$G$8:$G$225,MATCH($C27,_xlfn.ANCHORARRAY('Natural Hazard'!$C$8),0)),NA())</f>
        <v>0</v>
      </c>
      <c r="W27" s="25">
        <f ca="1">IFERROR(INDEX(Conflict!$G$8:$G$225,MATCH($C27,_xlfn.ANCHORARRAY(Conflict!$C$8),0)),NA())</f>
        <v>2.0352400228123875</v>
      </c>
      <c r="X27" s="50"/>
      <c r="Y27" s="25">
        <f ca="1">IFERROR(INDEX(Health!$H$8:$H$225,MATCH($C27,_xlfn.ANCHORARRAY(Health!$C$8),0)),NA())</f>
        <v>5.8542274052478103</v>
      </c>
      <c r="Z27" s="25">
        <f ca="1">IFERROR(INDEX(Food!$H$8:$H$225,MATCH($C27,_xlfn.ANCHORARRAY(Food!$C$8),0)),NA())</f>
        <v>3.2296650717703299</v>
      </c>
      <c r="AA27" s="25">
        <f ca="1">IFERROR(INDEX(Macro!$H$8:$H$225,MATCH($C27,_xlfn.ANCHORARRAY(Macro!$C$8),0)),NA())</f>
        <v>3.52182830354527</v>
      </c>
      <c r="AB27" s="25">
        <f ca="1">IFERROR(INDEX(Socioeconomic!$H$8:$H$225,MATCH($C27,_xlfn.ANCHORARRAY(Socioeconomic!$C$8),0)),NA())</f>
        <v>3.71428571428571</v>
      </c>
      <c r="AC27" s="25">
        <f ca="1">IFERROR(INDEX('Natural Hazard'!$H$8:$H$225,MATCH($C27,_xlfn.ANCHORARRAY('Natural Hazard'!$C$8),0)),NA())</f>
        <v>5.1666666666666599</v>
      </c>
      <c r="AD27" s="25">
        <f ca="1">IFERROR(INDEX(Conflict!$H$8:$H$225,MATCH($C27,_xlfn.ANCHORARRAY(Conflict!$C$8),0)),NA())</f>
        <v>2.3196330922561201</v>
      </c>
      <c r="AE27" s="50"/>
      <c r="AF27" s="25">
        <f ca="1">IFERROR(INDEX(Health!$I$8:$I$225,MATCH($C27,_xlfn.ANCHORARRAY(Health!$C$8),0)),NA())</f>
        <v>0</v>
      </c>
      <c r="AG27" s="25" t="e">
        <f ca="1">IFERROR(INDEX(Food!$I$8:$I$225,MATCH($C27,_xlfn.ANCHORARRAY(Food!$C$8),0)),NA())</f>
        <v>#N/A</v>
      </c>
      <c r="AH27" s="25">
        <f ca="1">IFERROR(INDEX(Macro!$I$8:$I$225,MATCH($C27,_xlfn.ANCHORARRAY(Macro!$C$8),0)),NA())</f>
        <v>2.6755113322277499</v>
      </c>
      <c r="AI27" s="25">
        <f ca="1">IFERROR(INDEX(Socioeconomic!$I$8:$I$225,MATCH($C27,_xlfn.ANCHORARRAY(Socioeconomic!$C$8),0)),NA())</f>
        <v>10</v>
      </c>
      <c r="AJ27" s="25">
        <f ca="1">IFERROR(INDEX('Natural Hazard'!$I$8:$I$225,MATCH($C27,_xlfn.ANCHORARRAY('Natural Hazard'!$C$8),0)),NA())</f>
        <v>0</v>
      </c>
      <c r="AK27" s="25">
        <f ca="1">IFERROR(INDEX(Conflict!$I$8:$I$225,MATCH($C27,_xlfn.ANCHORARRAY(Conflict!$C$8),0)),NA())</f>
        <v>1.78571428571429</v>
      </c>
      <c r="AL27" s="49"/>
      <c r="AM27" s="25">
        <f>IFERROR(INDEX('Data Reliability'!$G$6:$G$409,MATCH($C27,'Data Reliability'!$E$6:$E$409,0)),NA())</f>
        <v>0.16666666666666699</v>
      </c>
      <c r="AN27" s="25">
        <f>IFERROR(INDEX('Data Reliability'!$H$6:$H$409,MATCH($C27,'Data Reliability'!$E$6:$E$409,0)),NA())</f>
        <v>0.625</v>
      </c>
    </row>
    <row r="28" spans="2:40" x14ac:dyDescent="0.2">
      <c r="B28" s="28" t="s">
        <v>43</v>
      </c>
      <c r="C28" s="28" t="s">
        <v>44</v>
      </c>
      <c r="D28" s="28" t="s">
        <v>433</v>
      </c>
      <c r="E28" s="28" t="s">
        <v>430</v>
      </c>
      <c r="F28" s="206">
        <f ca="1">MATCH($C28,_xlfn.ANCHORARRAY(Health!$C$8),0)</f>
        <v>23</v>
      </c>
      <c r="G28" s="22" cm="1">
        <f t="array" aca="1" ref="G28" ca="1">IF(Parameters!$D$31, SUM(IF(ISNUMBER(R28:W28),(IF(R28:W28&gt;=Parameters!$D$37,1,"")),""))+0.5*(SUM(IF(ISNUMBER(R28:W28),(IF(R28:W28&gt;=Parameters!$D$38,1,"")),""))-SUM(IF(ISNUMBER(R28:W28),(IF(R28:W28&gt;=Parameters!$D$37,1,"")),""))),0) +
   IF(Parameters!$D$32,SUM(IF(ISNUMBER(R28:W28),(IF(R28:W28&gt;=Parameters!$D$41,1,"")),"")),0) +
   IF(Parameters!$D$33,AVERAGE(IF(ISNUMBER(R28:W28),R28:W28)),0) +
   IF(Parameters!$D$34,IF(OR(IF(ISNUMBER(R28:W28),R28:W28)=0),0,GEOMEAN(IF(ISNUMBER(R28:W28),R28:W28))),0)</f>
        <v>0</v>
      </c>
      <c r="H28" s="23">
        <f t="shared" ca="1" si="0"/>
        <v>0</v>
      </c>
      <c r="I28" s="116" t="str">
        <f t="shared" si="1"/>
        <v/>
      </c>
      <c r="J28" s="22" cm="1">
        <f t="array" aca="1" ref="J28" ca="1">IF(Parameters!$D$31, SUM(IF(ISNUMBER(Y28:AD28),(IF(Y28:AD28&gt;=Parameters!$D$41,1,"")),""))+0.5*(SUM(IF(ISNUMBER(Y28:AD28),(IF(Y28:AD28&gt;=Parameters!$D$42,1,"")),""))-SUM(IF(ISNUMBER(Y28:AD28),(IF(Y28:AD28&gt;=Parameters!$D$41,1,"")),""))),0) +
   IF(Parameters!$D$32,SUM(IF(ISNUMBER(Y28:AD28),(IF(Y28:AD28&gt;=Parameters!$D$41,1,"")),"")),0) +
   IF(Parameters!$D$33,AVERAGE(IF(ISNUMBER(Y28:AD28),Y28:AD28)),0) +
   IF(Parameters!$D$34,IF(OR(IF(ISNUMBER(Y28:AD28),Y28:AD28)=0),0,GEOMEAN(IF(ISNUMBER(Y28:AD28),Y28:AD28))),0)</f>
        <v>0.5</v>
      </c>
      <c r="K28" s="23">
        <f t="shared" ca="1" si="2"/>
        <v>0.5</v>
      </c>
      <c r="L28" s="116" t="str">
        <f t="shared" si="3"/>
        <v/>
      </c>
      <c r="M28" s="21" cm="1">
        <f t="array" aca="1" ref="M28" ca="1">IF(Parameters!$D$31, SUM(IF(ISNUMBER(AF28:AK28),(IF(AF28:AK28&gt;=Parameters!$D$41,1,"")),""))+0.5*(SUM(IF(ISNUMBER(AF28:AK28),(IF(AF28:AK28&gt;=Parameters!$D$42,1,"")),""))-SUM(IF(ISNUMBER(AF28:AK28),(IF(AF28:AK28&gt;=Parameters!$D$41,1,"")),""))),0) +
   IF(Parameters!$D$32,SUM(IF(ISNUMBER(AF28:AK28),(IF(AF28:AK28&gt;=Parameters!$D$41,1,"")),"")),0) +
   IF(Parameters!$D$33,AVERAGE(IF(ISNUMBER(AF28:AK28),AF28:AK28)),0) +
   IF(Parameters!$D$34,IF(OR(IF(ISNUMBER(AF28:AK28),AF28:AK28)=0),0,GEOMEAN(IF(ISNUMBER(AF28:AK28),AF28:AK28))),0)</f>
        <v>0</v>
      </c>
      <c r="N28" s="23">
        <f t="shared" ca="1" si="4"/>
        <v>0</v>
      </c>
      <c r="O28" s="116" t="str">
        <f t="shared" si="5"/>
        <v>!</v>
      </c>
      <c r="P28" s="24"/>
      <c r="Q28" s="49"/>
      <c r="R28" s="25">
        <f ca="1">IFERROR(INDEX(Health!$G$8:$G$225,MATCH($C28,_xlfn.ANCHORARRAY(Health!$C$8),0)),NA())</f>
        <v>0</v>
      </c>
      <c r="S28" s="25">
        <f ca="1">IFERROR(INDEX(Food!$G$8:$G$225,MATCH($C28,_xlfn.ANCHORARRAY(Food!$C$8),0)),NA())</f>
        <v>0</v>
      </c>
      <c r="T28" s="25">
        <f ca="1">IFERROR(INDEX(Macro!$G$8:$G$225,MATCH($C28,_xlfn.ANCHORARRAY(Macro!$C$8),0)),NA())</f>
        <v>0</v>
      </c>
      <c r="U28" s="25">
        <f ca="1">IFERROR(INDEX(Socioeconomic!$G$8:$G$225,MATCH($C28,_xlfn.ANCHORARRAY(Socioeconomic!$C$8),0)),NA())</f>
        <v>3.0059464875001147</v>
      </c>
      <c r="V28" s="25">
        <f ca="1">IFERROR(INDEX('Natural Hazard'!$G$8:$G$225,MATCH($C28,_xlfn.ANCHORARRAY('Natural Hazard'!$C$8),0)),NA())</f>
        <v>0</v>
      </c>
      <c r="W28" s="25">
        <f ca="1">IFERROR(INDEX(Conflict!$G$8:$G$225,MATCH($C28,_xlfn.ANCHORARRAY(Conflict!$C$8),0)),NA())</f>
        <v>0</v>
      </c>
      <c r="X28" s="50"/>
      <c r="Y28" s="25">
        <f ca="1">IFERROR(INDEX(Health!$H$8:$H$225,MATCH($C28,_xlfn.ANCHORARRAY(Health!$C$8),0)),NA())</f>
        <v>3.3760932944606399</v>
      </c>
      <c r="Z28" s="25">
        <f ca="1">IFERROR(INDEX(Food!$H$8:$H$225,MATCH($C28,_xlfn.ANCHORARRAY(Food!$C$8),0)),NA())</f>
        <v>3.9316734221192799</v>
      </c>
      <c r="AA28" s="25">
        <f ca="1">IFERROR(INDEX(Macro!$H$8:$H$225,MATCH($C28,_xlfn.ANCHORARRAY(Macro!$C$8),0)),NA())</f>
        <v>9.0594784646938198</v>
      </c>
      <c r="AB28" s="25">
        <f ca="1">IFERROR(INDEX(Socioeconomic!$H$8:$H$225,MATCH($C28,_xlfn.ANCHORARRAY(Socioeconomic!$C$8),0)),NA())</f>
        <v>1.5714285714285701</v>
      </c>
      <c r="AC28" s="25">
        <f ca="1">IFERROR(INDEX('Natural Hazard'!$H$8:$H$225,MATCH($C28,_xlfn.ANCHORARRAY('Natural Hazard'!$C$8),0)),NA())</f>
        <v>2</v>
      </c>
      <c r="AD28" s="25">
        <f ca="1">IFERROR(INDEX(Conflict!$H$8:$H$225,MATCH($C28,_xlfn.ANCHORARRAY(Conflict!$C$8),0)),NA())</f>
        <v>1.79043923090492</v>
      </c>
      <c r="AE28" s="50"/>
      <c r="AF28" s="25">
        <f ca="1">IFERROR(INDEX(Health!$I$8:$I$225,MATCH($C28,_xlfn.ANCHORARRAY(Health!$C$8),0)),NA())</f>
        <v>0</v>
      </c>
      <c r="AG28" s="25" t="e">
        <f ca="1">IFERROR(INDEX(Food!$I$8:$I$225,MATCH($C28,_xlfn.ANCHORARRAY(Food!$C$8),0)),NA())</f>
        <v>#N/A</v>
      </c>
      <c r="AH28" s="25">
        <f ca="1">IFERROR(INDEX(Macro!$I$8:$I$225,MATCH($C28,_xlfn.ANCHORARRAY(Macro!$C$8),0)),NA())</f>
        <v>0</v>
      </c>
      <c r="AI28" s="25">
        <f ca="1">IFERROR(INDEX(Socioeconomic!$I$8:$I$225,MATCH($C28,_xlfn.ANCHORARRAY(Socioeconomic!$C$8),0)),NA())</f>
        <v>5.75</v>
      </c>
      <c r="AJ28" s="25">
        <f ca="1">IFERROR(INDEX('Natural Hazard'!$I$8:$I$225,MATCH($C28,_xlfn.ANCHORARRAY('Natural Hazard'!$C$8),0)),NA())</f>
        <v>0</v>
      </c>
      <c r="AK28" s="25">
        <f ca="1">IFERROR(INDEX(Conflict!$I$8:$I$225,MATCH($C28,_xlfn.ANCHORARRAY(Conflict!$C$8),0)),NA())</f>
        <v>0</v>
      </c>
      <c r="AL28" s="49"/>
      <c r="AM28" s="25">
        <f>IFERROR(INDEX('Data Reliability'!$G$6:$G$409,MATCH($C28,'Data Reliability'!$E$6:$E$409,0)),NA())</f>
        <v>8.3333333333333301E-2</v>
      </c>
      <c r="AN28" s="25">
        <f>IFERROR(INDEX('Data Reliability'!$H$6:$H$409,MATCH($C28,'Data Reliability'!$E$6:$E$409,0)),NA())</f>
        <v>0.55000000000000004</v>
      </c>
    </row>
    <row r="29" spans="2:40" x14ac:dyDescent="0.2">
      <c r="B29" s="28" t="s">
        <v>45</v>
      </c>
      <c r="C29" s="28" t="s">
        <v>46</v>
      </c>
      <c r="D29" s="28" t="s">
        <v>435</v>
      </c>
      <c r="E29" s="28" t="s">
        <v>430</v>
      </c>
      <c r="F29" s="206">
        <f ca="1">MATCH($C29,_xlfn.ANCHORARRAY(Health!$C$8),0)</f>
        <v>24</v>
      </c>
      <c r="G29" s="22" cm="1">
        <f t="array" aca="1" ref="G29" ca="1">IF(Parameters!$D$31, SUM(IF(ISNUMBER(R29:W29),(IF(R29:W29&gt;=Parameters!$D$37,1,"")),""))+0.5*(SUM(IF(ISNUMBER(R29:W29),(IF(R29:W29&gt;=Parameters!$D$38,1,"")),""))-SUM(IF(ISNUMBER(R29:W29),(IF(R29:W29&gt;=Parameters!$D$37,1,"")),""))),0) +
   IF(Parameters!$D$32,SUM(IF(ISNUMBER(R29:W29),(IF(R29:W29&gt;=Parameters!$D$41,1,"")),"")),0) +
   IF(Parameters!$D$33,AVERAGE(IF(ISNUMBER(R29:W29),R29:W29)),0) +
   IF(Parameters!$D$34,IF(OR(IF(ISNUMBER(R29:W29),R29:W29)=0),0,GEOMEAN(IF(ISNUMBER(R29:W29),R29:W29))),0)</f>
        <v>2</v>
      </c>
      <c r="H29" s="23">
        <f t="shared" ca="1" si="0"/>
        <v>2</v>
      </c>
      <c r="I29" s="116" t="str">
        <f t="shared" si="1"/>
        <v/>
      </c>
      <c r="J29" s="22" cm="1">
        <f t="array" aca="1" ref="J29" ca="1">IF(Parameters!$D$31, SUM(IF(ISNUMBER(Y29:AD29),(IF(Y29:AD29&gt;=Parameters!$D$41,1,"")),""))+0.5*(SUM(IF(ISNUMBER(Y29:AD29),(IF(Y29:AD29&gt;=Parameters!$D$42,1,"")),""))-SUM(IF(ISNUMBER(Y29:AD29),(IF(Y29:AD29&gt;=Parameters!$D$41,1,"")),""))),0) +
   IF(Parameters!$D$32,SUM(IF(ISNUMBER(Y29:AD29),(IF(Y29:AD29&gt;=Parameters!$D$41,1,"")),"")),0) +
   IF(Parameters!$D$33,AVERAGE(IF(ISNUMBER(Y29:AD29),Y29:AD29)),0) +
   IF(Parameters!$D$34,IF(OR(IF(ISNUMBER(Y29:AD29),Y29:AD29)=0),0,GEOMEAN(IF(ISNUMBER(Y29:AD29),Y29:AD29))),0)</f>
        <v>1</v>
      </c>
      <c r="K29" s="23">
        <f t="shared" ca="1" si="2"/>
        <v>1</v>
      </c>
      <c r="L29" s="116" t="str">
        <f t="shared" si="3"/>
        <v/>
      </c>
      <c r="M29" s="21" cm="1">
        <f t="array" aca="1" ref="M29" ca="1">IF(Parameters!$D$31, SUM(IF(ISNUMBER(AF29:AK29),(IF(AF29:AK29&gt;=Parameters!$D$41,1,"")),""))+0.5*(SUM(IF(ISNUMBER(AF29:AK29),(IF(AF29:AK29&gt;=Parameters!$D$42,1,"")),""))-SUM(IF(ISNUMBER(AF29:AK29),(IF(AF29:AK29&gt;=Parameters!$D$41,1,"")),""))),0) +
   IF(Parameters!$D$32,SUM(IF(ISNUMBER(AF29:AK29),(IF(AF29:AK29&gt;=Parameters!$D$41,1,"")),"")),0) +
   IF(Parameters!$D$33,AVERAGE(IF(ISNUMBER(AF29:AK29),AF29:AK29)),0) +
   IF(Parameters!$D$34,IF(OR(IF(ISNUMBER(AF29:AK29),AF29:AK29)=0),0,GEOMEAN(IF(ISNUMBER(AF29:AK29),AF29:AK29))),0)</f>
        <v>3</v>
      </c>
      <c r="N29" s="23">
        <f t="shared" ca="1" si="4"/>
        <v>3</v>
      </c>
      <c r="O29" s="116" t="str">
        <f t="shared" si="5"/>
        <v>!</v>
      </c>
      <c r="P29" s="24"/>
      <c r="Q29" s="49"/>
      <c r="R29" s="25">
        <f ca="1">IFERROR(INDEX(Health!$G$8:$G$225,MATCH($C29,_xlfn.ANCHORARRAY(Health!$C$8),0)),NA())</f>
        <v>8.6695068979860324</v>
      </c>
      <c r="S29" s="25">
        <f ca="1">IFERROR(INDEX(Food!$G$8:$G$225,MATCH($C29,_xlfn.ANCHORARRAY(Food!$C$8),0)),NA())</f>
        <v>0</v>
      </c>
      <c r="T29" s="25">
        <f ca="1">IFERROR(INDEX(Macro!$G$8:$G$225,MATCH($C29,_xlfn.ANCHORARRAY(Macro!$C$8),0)),NA())</f>
        <v>3.9589521274535162</v>
      </c>
      <c r="U29" s="25">
        <f ca="1">IFERROR(INDEX(Socioeconomic!$G$8:$G$225,MATCH($C29,_xlfn.ANCHORARRAY(Socioeconomic!$C$8),0)),NA())</f>
        <v>0</v>
      </c>
      <c r="V29" s="25">
        <f ca="1">IFERROR(INDEX('Natural Hazard'!$G$8:$G$225,MATCH($C29,_xlfn.ANCHORARRAY('Natural Hazard'!$C$8),0)),NA())</f>
        <v>8.6602540378443873</v>
      </c>
      <c r="W29" s="25">
        <f ca="1">IFERROR(INDEX(Conflict!$G$8:$G$225,MATCH($C29,_xlfn.ANCHORARRAY(Conflict!$C$8),0)),NA())</f>
        <v>0</v>
      </c>
      <c r="X29" s="50"/>
      <c r="Y29" s="25">
        <f ca="1">IFERROR(INDEX(Health!$H$8:$H$225,MATCH($C29,_xlfn.ANCHORARRAY(Health!$C$8),0)),NA())</f>
        <v>7.5160349854227402</v>
      </c>
      <c r="Z29" s="25">
        <f ca="1">IFERROR(INDEX(Food!$H$8:$H$225,MATCH($C29,_xlfn.ANCHORARRAY(Food!$C$8),0)),NA())</f>
        <v>4.6650717703349196</v>
      </c>
      <c r="AA29" s="25">
        <f ca="1">IFERROR(INDEX(Macro!$H$8:$H$225,MATCH($C29,_xlfn.ANCHORARRAY(Macro!$C$8),0)),NA())</f>
        <v>4.8549663053032504</v>
      </c>
      <c r="AB29" s="25">
        <f ca="1">IFERROR(INDEX(Socioeconomic!$H$8:$H$225,MATCH($C29,_xlfn.ANCHORARRAY(Socioeconomic!$C$8),0)),NA())</f>
        <v>5.4285714285714199</v>
      </c>
      <c r="AC29" s="25">
        <f ca="1">IFERROR(INDEX('Natural Hazard'!$H$8:$H$225,MATCH($C29,_xlfn.ANCHORARRAY('Natural Hazard'!$C$8),0)),NA())</f>
        <v>7.5</v>
      </c>
      <c r="AD29" s="25">
        <f ca="1">IFERROR(INDEX(Conflict!$H$8:$H$225,MATCH($C29,_xlfn.ANCHORARRAY(Conflict!$C$8),0)),NA())</f>
        <v>0</v>
      </c>
      <c r="AE29" s="50"/>
      <c r="AF29" s="25">
        <f ca="1">IFERROR(INDEX(Health!$I$8:$I$225,MATCH($C29,_xlfn.ANCHORARRAY(Health!$C$8),0)),NA())</f>
        <v>10</v>
      </c>
      <c r="AG29" s="25" t="e">
        <f ca="1">IFERROR(INDEX(Food!$I$8:$I$225,MATCH($C29,_xlfn.ANCHORARRAY(Food!$C$8),0)),NA())</f>
        <v>#N/A</v>
      </c>
      <c r="AH29" s="25">
        <f ca="1">IFERROR(INDEX(Macro!$I$8:$I$225,MATCH($C29,_xlfn.ANCHORARRAY(Macro!$C$8),0)),NA())</f>
        <v>3.22830292979546</v>
      </c>
      <c r="AI29" s="25">
        <f ca="1">IFERROR(INDEX(Socioeconomic!$I$8:$I$225,MATCH($C29,_xlfn.ANCHORARRAY(Socioeconomic!$C$8),0)),NA())</f>
        <v>0</v>
      </c>
      <c r="AJ29" s="25">
        <f ca="1">IFERROR(INDEX('Natural Hazard'!$I$8:$I$225,MATCH($C29,_xlfn.ANCHORARRAY('Natural Hazard'!$C$8),0)),NA())</f>
        <v>10</v>
      </c>
      <c r="AK29" s="25">
        <f ca="1">IFERROR(INDEX(Conflict!$I$8:$I$225,MATCH($C29,_xlfn.ANCHORARRAY(Conflict!$C$8),0)),NA())</f>
        <v>10</v>
      </c>
      <c r="AL29" s="49"/>
      <c r="AM29" s="25">
        <f>IFERROR(INDEX('Data Reliability'!$G$6:$G$409,MATCH($C29,'Data Reliability'!$E$6:$E$409,0)),NA())</f>
        <v>0.16666666666666699</v>
      </c>
      <c r="AN29" s="25">
        <f>IFERROR(INDEX('Data Reliability'!$H$6:$H$409,MATCH($C29,'Data Reliability'!$E$6:$E$409,0)),NA())</f>
        <v>0.44166666666666698</v>
      </c>
    </row>
    <row r="30" spans="2:40" x14ac:dyDescent="0.2">
      <c r="B30" s="28" t="s">
        <v>732</v>
      </c>
      <c r="C30" s="28" t="s">
        <v>702</v>
      </c>
      <c r="D30" s="28" t="s">
        <v>437</v>
      </c>
      <c r="E30" s="28" t="s">
        <v>409</v>
      </c>
      <c r="F30" s="206">
        <f ca="1">MATCH($C30,_xlfn.ANCHORARRAY(Health!$C$8),0)</f>
        <v>25</v>
      </c>
      <c r="G30" s="22" cm="1">
        <f t="array" aca="1" ref="G30" ca="1">IF(Parameters!$D$31, SUM(IF(ISNUMBER(R30:W30),(IF(R30:W30&gt;=Parameters!$D$37,1,"")),""))+0.5*(SUM(IF(ISNUMBER(R30:W30),(IF(R30:W30&gt;=Parameters!$D$38,1,"")),""))-SUM(IF(ISNUMBER(R30:W30),(IF(R30:W30&gt;=Parameters!$D$37,1,"")),""))),0) +
   IF(Parameters!$D$32,SUM(IF(ISNUMBER(R30:W30),(IF(R30:W30&gt;=Parameters!$D$41,1,"")),"")),0) +
   IF(Parameters!$D$33,AVERAGE(IF(ISNUMBER(R30:W30),R30:W30)),0) +
   IF(Parameters!$D$34,IF(OR(IF(ISNUMBER(R30:W30),R30:W30)=0),0,GEOMEAN(IF(ISNUMBER(R30:W30),R30:W30))),0)</f>
        <v>0</v>
      </c>
      <c r="H30" s="23">
        <f t="shared" ca="1" si="0"/>
        <v>0</v>
      </c>
      <c r="I30" s="116" t="str">
        <f t="shared" si="1"/>
        <v>!!</v>
      </c>
      <c r="J30" s="22" cm="1">
        <f t="array" aca="1" ref="J30" ca="1">IF(Parameters!$D$31, SUM(IF(ISNUMBER(Y30:AD30),(IF(Y30:AD30&gt;=Parameters!$D$41,1,"")),""))+0.5*(SUM(IF(ISNUMBER(Y30:AD30),(IF(Y30:AD30&gt;=Parameters!$D$42,1,"")),""))-SUM(IF(ISNUMBER(Y30:AD30),(IF(Y30:AD30&gt;=Parameters!$D$41,1,"")),""))),0) +
   IF(Parameters!$D$32,SUM(IF(ISNUMBER(Y30:AD30),(IF(Y30:AD30&gt;=Parameters!$D$41,1,"")),"")),0) +
   IF(Parameters!$D$33,AVERAGE(IF(ISNUMBER(Y30:AD30),Y30:AD30)),0) +
   IF(Parameters!$D$34,IF(OR(IF(ISNUMBER(Y30:AD30),Y30:AD30)=0),0,GEOMEAN(IF(ISNUMBER(Y30:AD30),Y30:AD30))),0)</f>
        <v>0</v>
      </c>
      <c r="K30" s="23">
        <f t="shared" ca="1" si="2"/>
        <v>0</v>
      </c>
      <c r="L30" s="116" t="str">
        <f t="shared" si="3"/>
        <v>!!</v>
      </c>
      <c r="M30" s="21" cm="1">
        <f t="array" aca="1" ref="M30" ca="1">IF(Parameters!$D$31, SUM(IF(ISNUMBER(AF30:AK30),(IF(AF30:AK30&gt;=Parameters!$D$41,1,"")),""))+0.5*(SUM(IF(ISNUMBER(AF30:AK30),(IF(AF30:AK30&gt;=Parameters!$D$42,1,"")),""))-SUM(IF(ISNUMBER(AF30:AK30),(IF(AF30:AK30&gt;=Parameters!$D$41,1,"")),""))),0) +
   IF(Parameters!$D$32,SUM(IF(ISNUMBER(AF30:AK30),(IF(AF30:AK30&gt;=Parameters!$D$41,1,"")),"")),0) +
   IF(Parameters!$D$33,AVERAGE(IF(ISNUMBER(AF30:AK30),AF30:AK30)),0) +
   IF(Parameters!$D$34,IF(OR(IF(ISNUMBER(AF30:AK30),AF30:AK30)=0),0,GEOMEAN(IF(ISNUMBER(AF30:AK30),AF30:AK30))),0)</f>
        <v>0</v>
      </c>
      <c r="N30" s="23">
        <f t="shared" ca="1" si="4"/>
        <v>0</v>
      </c>
      <c r="O30" s="116" t="str">
        <f t="shared" si="5"/>
        <v>!!</v>
      </c>
      <c r="P30" s="24"/>
      <c r="Q30" s="49"/>
      <c r="R30" s="25">
        <f ca="1">IFERROR(INDEX(Health!$G$8:$G$225,MATCH($C30,_xlfn.ANCHORARRAY(Health!$C$8),0)),NA())</f>
        <v>0</v>
      </c>
      <c r="S30" s="25" t="e">
        <f ca="1">IFERROR(INDEX(Food!$G$8:$G$225,MATCH($C30,_xlfn.ANCHORARRAY(Food!$C$8),0)),NA())</f>
        <v>#N/A</v>
      </c>
      <c r="T30" s="25" t="e">
        <f ca="1">IFERROR(INDEX(Macro!$G$8:$G$225,MATCH($C30,_xlfn.ANCHORARRAY(Macro!$C$8),0)),NA())</f>
        <v>#N/A</v>
      </c>
      <c r="U30" s="25" t="e">
        <f ca="1">IFERROR(INDEX(Socioeconomic!$G$8:$G$225,MATCH($C30,_xlfn.ANCHORARRAY(Socioeconomic!$C$8),0)),NA())</f>
        <v>#N/A</v>
      </c>
      <c r="V30" s="25">
        <f ca="1">IFERROR(INDEX('Natural Hazard'!$G$8:$G$225,MATCH($C30,_xlfn.ANCHORARRAY('Natural Hazard'!$C$8),0)),NA())</f>
        <v>0</v>
      </c>
      <c r="W30" s="25">
        <f ca="1">IFERROR(INDEX(Conflict!$G$8:$G$225,MATCH($C30,_xlfn.ANCHORARRAY(Conflict!$C$8),0)),NA())</f>
        <v>0</v>
      </c>
      <c r="X30" s="50"/>
      <c r="Y30" s="25" t="e">
        <f ca="1">IFERROR(INDEX(Health!$H$8:$H$225,MATCH($C30,_xlfn.ANCHORARRAY(Health!$C$8),0)),NA())</f>
        <v>#N/A</v>
      </c>
      <c r="Z30" s="25" t="e">
        <f ca="1">IFERROR(INDEX(Food!$H$8:$H$225,MATCH($C30,_xlfn.ANCHORARRAY(Food!$C$8),0)),NA())</f>
        <v>#N/A</v>
      </c>
      <c r="AA30" s="25" t="e">
        <f ca="1">IFERROR(INDEX(Macro!$H$8:$H$225,MATCH($C30,_xlfn.ANCHORARRAY(Macro!$C$8),0)),NA())</f>
        <v>#N/A</v>
      </c>
      <c r="AB30" s="25" t="e">
        <f ca="1">IFERROR(INDEX(Socioeconomic!$H$8:$H$225,MATCH($C30,_xlfn.ANCHORARRAY(Socioeconomic!$C$8),0)),NA())</f>
        <v>#N/A</v>
      </c>
      <c r="AC30" s="25" t="e">
        <f ca="1">IFERROR(INDEX('Natural Hazard'!$H$8:$H$225,MATCH($C30,_xlfn.ANCHORARRAY('Natural Hazard'!$C$8),0)),NA())</f>
        <v>#N/A</v>
      </c>
      <c r="AD30" s="25">
        <f ca="1">IFERROR(INDEX(Conflict!$H$8:$H$225,MATCH($C30,_xlfn.ANCHORARRAY(Conflict!$C$8),0)),NA())</f>
        <v>0</v>
      </c>
      <c r="AE30" s="50"/>
      <c r="AF30" s="25">
        <f ca="1">IFERROR(INDEX(Health!$I$8:$I$225,MATCH($C30,_xlfn.ANCHORARRAY(Health!$C$8),0)),NA())</f>
        <v>0</v>
      </c>
      <c r="AG30" s="25" t="e">
        <f ca="1">IFERROR(INDEX(Food!$I$8:$I$225,MATCH($C30,_xlfn.ANCHORARRAY(Food!$C$8),0)),NA())</f>
        <v>#N/A</v>
      </c>
      <c r="AH30" s="25" t="e">
        <f ca="1">IFERROR(INDEX(Macro!$I$8:$I$225,MATCH($C30,_xlfn.ANCHORARRAY(Macro!$C$8),0)),NA())</f>
        <v>#N/A</v>
      </c>
      <c r="AI30" s="25" t="e">
        <f ca="1">IFERROR(INDEX(Socioeconomic!$I$8:$I$225,MATCH($C30,_xlfn.ANCHORARRAY(Socioeconomic!$C$8),0)),NA())</f>
        <v>#N/A</v>
      </c>
      <c r="AJ30" s="25">
        <f ca="1">IFERROR(INDEX('Natural Hazard'!$I$8:$I$225,MATCH($C30,_xlfn.ANCHORARRAY('Natural Hazard'!$C$8),0)),NA())</f>
        <v>0</v>
      </c>
      <c r="AK30" s="25">
        <f ca="1">IFERROR(INDEX(Conflict!$I$8:$I$225,MATCH($C30,_xlfn.ANCHORARRAY(Conflict!$C$8),0)),NA())</f>
        <v>0</v>
      </c>
      <c r="AL30" s="49"/>
      <c r="AM30" s="25">
        <f>IFERROR(INDEX('Data Reliability'!$G$6:$G$409,MATCH($C30,'Data Reliability'!$E$6:$E$409,0)),NA())</f>
        <v>0.91666666666666696</v>
      </c>
      <c r="AN30" s="25">
        <f>IFERROR(INDEX('Data Reliability'!$H$6:$H$409,MATCH($C30,'Data Reliability'!$E$6:$E$409,0)),NA())</f>
        <v>0.81666666666666698</v>
      </c>
    </row>
    <row r="31" spans="2:40" x14ac:dyDescent="0.2">
      <c r="B31" s="28" t="s">
        <v>47</v>
      </c>
      <c r="C31" s="28" t="s">
        <v>48</v>
      </c>
      <c r="D31" s="28" t="s">
        <v>435</v>
      </c>
      <c r="E31" s="28" t="s">
        <v>430</v>
      </c>
      <c r="F31" s="206">
        <f ca="1">MATCH($C31,_xlfn.ANCHORARRAY(Health!$C$8),0)</f>
        <v>26</v>
      </c>
      <c r="G31" s="22" cm="1">
        <f t="array" aca="1" ref="G31" ca="1">IF(Parameters!$D$31, SUM(IF(ISNUMBER(R31:W31),(IF(R31:W31&gt;=Parameters!$D$37,1,"")),""))+0.5*(SUM(IF(ISNUMBER(R31:W31),(IF(R31:W31&gt;=Parameters!$D$38,1,"")),""))-SUM(IF(ISNUMBER(R31:W31),(IF(R31:W31&gt;=Parameters!$D$37,1,"")),""))),0) +
   IF(Parameters!$D$32,SUM(IF(ISNUMBER(R31:W31),(IF(R31:W31&gt;=Parameters!$D$41,1,"")),"")),0) +
   IF(Parameters!$D$33,AVERAGE(IF(ISNUMBER(R31:W31),R31:W31)),0) +
   IF(Parameters!$D$34,IF(OR(IF(ISNUMBER(R31:W31),R31:W31)=0),0,GEOMEAN(IF(ISNUMBER(R31:W31),R31:W31))),0)</f>
        <v>2.5</v>
      </c>
      <c r="H31" s="23">
        <f t="shared" ca="1" si="0"/>
        <v>2.5</v>
      </c>
      <c r="I31" s="116" t="str">
        <f t="shared" si="1"/>
        <v/>
      </c>
      <c r="J31" s="22" cm="1">
        <f t="array" aca="1" ref="J31" ca="1">IF(Parameters!$D$31, SUM(IF(ISNUMBER(Y31:AD31),(IF(Y31:AD31&gt;=Parameters!$D$41,1,"")),""))+0.5*(SUM(IF(ISNUMBER(Y31:AD31),(IF(Y31:AD31&gt;=Parameters!$D$42,1,"")),""))-SUM(IF(ISNUMBER(Y31:AD31),(IF(Y31:AD31&gt;=Parameters!$D$41,1,"")),""))),0) +
   IF(Parameters!$D$32,SUM(IF(ISNUMBER(Y31:AD31),(IF(Y31:AD31&gt;=Parameters!$D$41,1,"")),"")),0) +
   IF(Parameters!$D$33,AVERAGE(IF(ISNUMBER(Y31:AD31),Y31:AD31)),0) +
   IF(Parameters!$D$34,IF(OR(IF(ISNUMBER(Y31:AD31),Y31:AD31)=0),0,GEOMEAN(IF(ISNUMBER(Y31:AD31),Y31:AD31))),0)</f>
        <v>0.5</v>
      </c>
      <c r="K31" s="23">
        <f t="shared" ca="1" si="2"/>
        <v>0.5</v>
      </c>
      <c r="L31" s="116" t="str">
        <f t="shared" si="3"/>
        <v/>
      </c>
      <c r="M31" s="21" cm="1">
        <f t="array" aca="1" ref="M31" ca="1">IF(Parameters!$D$31, SUM(IF(ISNUMBER(AF31:AK31),(IF(AF31:AK31&gt;=Parameters!$D$41,1,"")),""))+0.5*(SUM(IF(ISNUMBER(AF31:AK31),(IF(AF31:AK31&gt;=Parameters!$D$42,1,"")),""))-SUM(IF(ISNUMBER(AF31:AK31),(IF(AF31:AK31&gt;=Parameters!$D$41,1,"")),""))),0) +
   IF(Parameters!$D$32,SUM(IF(ISNUMBER(AF31:AK31),(IF(AF31:AK31&gt;=Parameters!$D$41,1,"")),"")),0) +
   IF(Parameters!$D$33,AVERAGE(IF(ISNUMBER(AF31:AK31),AF31:AK31)),0) +
   IF(Parameters!$D$34,IF(OR(IF(ISNUMBER(AF31:AK31),AF31:AK31)=0),0,GEOMEAN(IF(ISNUMBER(AF31:AK31),AF31:AK31))),0)</f>
        <v>2.5</v>
      </c>
      <c r="N31" s="23">
        <f t="shared" ca="1" si="4"/>
        <v>2.5</v>
      </c>
      <c r="O31" s="116" t="str">
        <f t="shared" si="5"/>
        <v>!</v>
      </c>
      <c r="P31" s="24"/>
      <c r="Q31" s="49"/>
      <c r="R31" s="25">
        <f ca="1">IFERROR(INDEX(Health!$G$8:$G$225,MATCH($C31,_xlfn.ANCHORARRAY(Health!$C$8),0)),NA())</f>
        <v>8.6358126123265659</v>
      </c>
      <c r="S31" s="25">
        <f ca="1">IFERROR(INDEX(Food!$G$8:$G$225,MATCH($C31,_xlfn.ANCHORARRAY(Food!$C$8),0)),NA())</f>
        <v>0</v>
      </c>
      <c r="T31" s="25">
        <f ca="1">IFERROR(INDEX(Macro!$G$8:$G$225,MATCH($C31,_xlfn.ANCHORARRAY(Macro!$C$8),0)),NA())</f>
        <v>7.5042716617378273</v>
      </c>
      <c r="U31" s="25">
        <f ca="1">IFERROR(INDEX(Socioeconomic!$G$8:$G$225,MATCH($C31,_xlfn.ANCHORARRAY(Socioeconomic!$C$8),0)),NA())</f>
        <v>6.9227900928888708</v>
      </c>
      <c r="V31" s="25">
        <f ca="1">IFERROR(INDEX('Natural Hazard'!$G$8:$G$225,MATCH($C31,_xlfn.ANCHORARRAY('Natural Hazard'!$C$8),0)),NA())</f>
        <v>0</v>
      </c>
      <c r="W31" s="25">
        <f ca="1">IFERROR(INDEX(Conflict!$G$8:$G$225,MATCH($C31,_xlfn.ANCHORARRAY(Conflict!$C$8),0)),NA())</f>
        <v>0</v>
      </c>
      <c r="X31" s="50"/>
      <c r="Y31" s="25">
        <f ca="1">IFERROR(INDEX(Health!$H$8:$H$225,MATCH($C31,_xlfn.ANCHORARRAY(Health!$C$8),0)),NA())</f>
        <v>7.45772594752186</v>
      </c>
      <c r="Z31" s="25">
        <f ca="1">IFERROR(INDEX(Food!$H$8:$H$225,MATCH($C31,_xlfn.ANCHORARRAY(Food!$C$8),0)),NA())</f>
        <v>3.7869137232194499</v>
      </c>
      <c r="AA31" s="25">
        <f ca="1">IFERROR(INDEX(Macro!$H$8:$H$225,MATCH($C31,_xlfn.ANCHORARRAY(Macro!$C$8),0)),NA())</f>
        <v>5.6314093173161401</v>
      </c>
      <c r="AB31" s="25">
        <f ca="1">IFERROR(INDEX(Socioeconomic!$H$8:$H$225,MATCH($C31,_xlfn.ANCHORARRAY(Socioeconomic!$C$8),0)),NA())</f>
        <v>6.2857142857142803</v>
      </c>
      <c r="AC31" s="25">
        <f ca="1">IFERROR(INDEX('Natural Hazard'!$H$8:$H$225,MATCH($C31,_xlfn.ANCHORARRAY('Natural Hazard'!$C$8),0)),NA())</f>
        <v>6.1666666666666599</v>
      </c>
      <c r="AD31" s="25">
        <f ca="1">IFERROR(INDEX(Conflict!$H$8:$H$225,MATCH($C31,_xlfn.ANCHORARRAY(Conflict!$C$8),0)),NA())</f>
        <v>1.9668371846886501</v>
      </c>
      <c r="AE31" s="50"/>
      <c r="AF31" s="25">
        <f ca="1">IFERROR(INDEX(Health!$I$8:$I$225,MATCH($C31,_xlfn.ANCHORARRAY(Health!$C$8),0)),NA())</f>
        <v>10</v>
      </c>
      <c r="AG31" s="25" t="e">
        <f ca="1">IFERROR(INDEX(Food!$I$8:$I$225,MATCH($C31,_xlfn.ANCHORARRAY(Food!$C$8),0)),NA())</f>
        <v>#N/A</v>
      </c>
      <c r="AH31" s="25">
        <f ca="1">IFERROR(INDEX(Macro!$I$8:$I$225,MATCH($C31,_xlfn.ANCHORARRAY(Macro!$C$8),0)),NA())</f>
        <v>10</v>
      </c>
      <c r="AI31" s="25">
        <f ca="1">IFERROR(INDEX(Socioeconomic!$I$8:$I$225,MATCH($C31,_xlfn.ANCHORARRAY(Socioeconomic!$C$8),0)),NA())</f>
        <v>7.6244354248045996</v>
      </c>
      <c r="AJ31" s="25">
        <f ca="1">IFERROR(INDEX('Natural Hazard'!$I$8:$I$225,MATCH($C31,_xlfn.ANCHORARRAY('Natural Hazard'!$C$8),0)),NA())</f>
        <v>0</v>
      </c>
      <c r="AK31" s="25">
        <f ca="1">IFERROR(INDEX(Conflict!$I$8:$I$225,MATCH($C31,_xlfn.ANCHORARRAY(Conflict!$C$8),0)),NA())</f>
        <v>0</v>
      </c>
      <c r="AL31" s="49"/>
      <c r="AM31" s="25">
        <f>IFERROR(INDEX('Data Reliability'!$G$6:$G$409,MATCH($C31,'Data Reliability'!$E$6:$E$409,0)),NA())</f>
        <v>8.3333333333333301E-2</v>
      </c>
      <c r="AN31" s="25">
        <f>IFERROR(INDEX('Data Reliability'!$H$6:$H$409,MATCH($C31,'Data Reliability'!$E$6:$E$409,0)),NA())</f>
        <v>0.46666666666666701</v>
      </c>
    </row>
    <row r="32" spans="2:40" x14ac:dyDescent="0.2">
      <c r="B32" s="28" t="s">
        <v>49</v>
      </c>
      <c r="C32" s="28" t="s">
        <v>50</v>
      </c>
      <c r="D32" s="28" t="s">
        <v>435</v>
      </c>
      <c r="E32" s="28" t="s">
        <v>430</v>
      </c>
      <c r="F32" s="206">
        <f ca="1">MATCH($C32,_xlfn.ANCHORARRAY(Health!$C$8),0)</f>
        <v>27</v>
      </c>
      <c r="G32" s="22" cm="1">
        <f t="array" aca="1" ref="G32" ca="1">IF(Parameters!$D$31, SUM(IF(ISNUMBER(R32:W32),(IF(R32:W32&gt;=Parameters!$D$37,1,"")),""))+0.5*(SUM(IF(ISNUMBER(R32:W32),(IF(R32:W32&gt;=Parameters!$D$38,1,"")),""))-SUM(IF(ISNUMBER(R32:W32),(IF(R32:W32&gt;=Parameters!$D$37,1,"")),""))),0) +
   IF(Parameters!$D$32,SUM(IF(ISNUMBER(R32:W32),(IF(R32:W32&gt;=Parameters!$D$41,1,"")),"")),0) +
   IF(Parameters!$D$33,AVERAGE(IF(ISNUMBER(R32:W32),R32:W32)),0) +
   IF(Parameters!$D$34,IF(OR(IF(ISNUMBER(R32:W32),R32:W32)=0),0,GEOMEAN(IF(ISNUMBER(R32:W32),R32:W32))),0)</f>
        <v>2.5</v>
      </c>
      <c r="H32" s="23">
        <f t="shared" ca="1" si="0"/>
        <v>2.5</v>
      </c>
      <c r="I32" s="116" t="str">
        <f t="shared" si="1"/>
        <v/>
      </c>
      <c r="J32" s="22" cm="1">
        <f t="array" aca="1" ref="J32" ca="1">IF(Parameters!$D$31, SUM(IF(ISNUMBER(Y32:AD32),(IF(Y32:AD32&gt;=Parameters!$D$41,1,"")),""))+0.5*(SUM(IF(ISNUMBER(Y32:AD32),(IF(Y32:AD32&gt;=Parameters!$D$42,1,"")),""))-SUM(IF(ISNUMBER(Y32:AD32),(IF(Y32:AD32&gt;=Parameters!$D$41,1,"")),""))),0) +
   IF(Parameters!$D$32,SUM(IF(ISNUMBER(Y32:AD32),(IF(Y32:AD32&gt;=Parameters!$D$41,1,"")),"")),0) +
   IF(Parameters!$D$33,AVERAGE(IF(ISNUMBER(Y32:AD32),Y32:AD32)),0) +
   IF(Parameters!$D$34,IF(OR(IF(ISNUMBER(Y32:AD32),Y32:AD32)=0),0,GEOMEAN(IF(ISNUMBER(Y32:AD32),Y32:AD32))),0)</f>
        <v>1</v>
      </c>
      <c r="K32" s="23">
        <f t="shared" ca="1" si="2"/>
        <v>1</v>
      </c>
      <c r="L32" s="116" t="str">
        <f t="shared" si="3"/>
        <v/>
      </c>
      <c r="M32" s="21" cm="1">
        <f t="array" aca="1" ref="M32" ca="1">IF(Parameters!$D$31, SUM(IF(ISNUMBER(AF32:AK32),(IF(AF32:AK32&gt;=Parameters!$D$41,1,"")),""))+0.5*(SUM(IF(ISNUMBER(AF32:AK32),(IF(AF32:AK32&gt;=Parameters!$D$42,1,"")),""))-SUM(IF(ISNUMBER(AF32:AK32),(IF(AF32:AK32&gt;=Parameters!$D$41,1,"")),""))),0) +
   IF(Parameters!$D$32,SUM(IF(ISNUMBER(AF32:AK32),(IF(AF32:AK32&gt;=Parameters!$D$41,1,"")),"")),0) +
   IF(Parameters!$D$33,AVERAGE(IF(ISNUMBER(AF32:AK32),AF32:AK32)),0) +
   IF(Parameters!$D$34,IF(OR(IF(ISNUMBER(AF32:AK32),AF32:AK32)=0),0,GEOMEAN(IF(ISNUMBER(AF32:AK32),AF32:AK32))),0)</f>
        <v>3</v>
      </c>
      <c r="N32" s="23">
        <f t="shared" ca="1" si="4"/>
        <v>3</v>
      </c>
      <c r="O32" s="116" t="str">
        <f t="shared" si="5"/>
        <v>!</v>
      </c>
      <c r="P32" s="24"/>
      <c r="Q32" s="49"/>
      <c r="R32" s="25">
        <f ca="1">IFERROR(INDEX(Health!$G$8:$G$225,MATCH($C32,_xlfn.ANCHORARRAY(Health!$C$8),0)),NA())</f>
        <v>2.955451552225306</v>
      </c>
      <c r="S32" s="25">
        <f ca="1">IFERROR(INDEX(Food!$G$8:$G$225,MATCH($C32,_xlfn.ANCHORARRAY(Food!$C$8),0)),NA())</f>
        <v>0</v>
      </c>
      <c r="T32" s="25">
        <f ca="1">IFERROR(INDEX(Macro!$G$8:$G$225,MATCH($C32,_xlfn.ANCHORARRAY(Macro!$C$8),0)),NA())</f>
        <v>10</v>
      </c>
      <c r="U32" s="25">
        <f ca="1">IFERROR(INDEX(Socioeconomic!$G$8:$G$225,MATCH($C32,_xlfn.ANCHORARRAY(Socioeconomic!$C$8),0)),NA())</f>
        <v>5.9160797830996161</v>
      </c>
      <c r="V32" s="25">
        <f ca="1">IFERROR(INDEX('Natural Hazard'!$G$8:$G$225,MATCH($C32,_xlfn.ANCHORARRAY('Natural Hazard'!$C$8),0)),NA())</f>
        <v>7.0710678118654755</v>
      </c>
      <c r="W32" s="25">
        <f ca="1">IFERROR(INDEX(Conflict!$G$8:$G$225,MATCH($C32,_xlfn.ANCHORARRAY(Conflict!$C$8),0)),NA())</f>
        <v>1.6731321016544503</v>
      </c>
      <c r="X32" s="50"/>
      <c r="Y32" s="25">
        <f ca="1">IFERROR(INDEX(Health!$H$8:$H$225,MATCH($C32,_xlfn.ANCHORARRAY(Health!$C$8),0)),NA())</f>
        <v>1.24781341107871</v>
      </c>
      <c r="Z32" s="25">
        <f ca="1">IFERROR(INDEX(Food!$H$8:$H$225,MATCH($C32,_xlfn.ANCHORARRAY(Food!$C$8),0)),NA())</f>
        <v>3.7579617834394901</v>
      </c>
      <c r="AA32" s="25">
        <f ca="1">IFERROR(INDEX(Macro!$H$8:$H$225,MATCH($C32,_xlfn.ANCHORARRAY(Macro!$C$8),0)),NA())</f>
        <v>10</v>
      </c>
      <c r="AB32" s="25">
        <f ca="1">IFERROR(INDEX(Socioeconomic!$H$8:$H$225,MATCH($C32,_xlfn.ANCHORARRAY(Socioeconomic!$C$8),0)),NA())</f>
        <v>5</v>
      </c>
      <c r="AC32" s="25">
        <f ca="1">IFERROR(INDEX('Natural Hazard'!$H$8:$H$225,MATCH($C32,_xlfn.ANCHORARRAY('Natural Hazard'!$C$8),0)),NA())</f>
        <v>5</v>
      </c>
      <c r="AD32" s="25">
        <f ca="1">IFERROR(INDEX(Conflict!$H$8:$H$225,MATCH($C32,_xlfn.ANCHORARRAY(Conflict!$C$8),0)),NA())</f>
        <v>2.8047274651613998</v>
      </c>
      <c r="AE32" s="50"/>
      <c r="AF32" s="25">
        <f ca="1">IFERROR(INDEX(Health!$I$8:$I$225,MATCH($C32,_xlfn.ANCHORARRAY(Health!$C$8),0)),NA())</f>
        <v>7</v>
      </c>
      <c r="AG32" s="25" t="e">
        <f ca="1">IFERROR(INDEX(Food!$I$8:$I$225,MATCH($C32,_xlfn.ANCHORARRAY(Food!$C$8),0)),NA())</f>
        <v>#N/A</v>
      </c>
      <c r="AH32" s="25">
        <f ca="1">IFERROR(INDEX(Macro!$I$8:$I$225,MATCH($C32,_xlfn.ANCHORARRAY(Macro!$C$8),0)),NA())</f>
        <v>10</v>
      </c>
      <c r="AI32" s="25">
        <f ca="1">IFERROR(INDEX(Socioeconomic!$I$8:$I$225,MATCH($C32,_xlfn.ANCHORARRAY(Socioeconomic!$C$8),0)),NA())</f>
        <v>7</v>
      </c>
      <c r="AJ32" s="25">
        <f ca="1">IFERROR(INDEX('Natural Hazard'!$I$8:$I$225,MATCH($C32,_xlfn.ANCHORARRAY('Natural Hazard'!$C$8),0)),NA())</f>
        <v>10</v>
      </c>
      <c r="AK32" s="25">
        <f ca="1">IFERROR(INDEX(Conflict!$I$8:$I$225,MATCH($C32,_xlfn.ANCHORARRAY(Conflict!$C$8),0)),NA())</f>
        <v>0.99809021174381596</v>
      </c>
      <c r="AL32" s="49"/>
      <c r="AM32" s="25">
        <f>IFERROR(INDEX('Data Reliability'!$G$6:$G$409,MATCH($C32,'Data Reliability'!$E$6:$E$409,0)),NA())</f>
        <v>0</v>
      </c>
      <c r="AN32" s="25">
        <f>IFERROR(INDEX('Data Reliability'!$H$6:$H$409,MATCH($C32,'Data Reliability'!$E$6:$E$409,0)),NA())</f>
        <v>0.358333333333333</v>
      </c>
    </row>
    <row r="33" spans="2:40" x14ac:dyDescent="0.2">
      <c r="B33" s="28" t="s">
        <v>51</v>
      </c>
      <c r="C33" s="28" t="s">
        <v>52</v>
      </c>
      <c r="D33" s="28" t="s">
        <v>435</v>
      </c>
      <c r="E33" s="28" t="s">
        <v>409</v>
      </c>
      <c r="F33" s="206">
        <f ca="1">MATCH($C33,_xlfn.ANCHORARRAY(Health!$C$8),0)</f>
        <v>28</v>
      </c>
      <c r="G33" s="22" cm="1">
        <f t="array" aca="1" ref="G33" ca="1">IF(Parameters!$D$31, SUM(IF(ISNUMBER(R33:W33),(IF(R33:W33&gt;=Parameters!$D$37,1,"")),""))+0.5*(SUM(IF(ISNUMBER(R33:W33),(IF(R33:W33&gt;=Parameters!$D$38,1,"")),""))-SUM(IF(ISNUMBER(R33:W33),(IF(R33:W33&gt;=Parameters!$D$37,1,"")),""))),0) +
   IF(Parameters!$D$32,SUM(IF(ISNUMBER(R33:W33),(IF(R33:W33&gt;=Parameters!$D$41,1,"")),"")),0) +
   IF(Parameters!$D$33,AVERAGE(IF(ISNUMBER(R33:W33),R33:W33)),0) +
   IF(Parameters!$D$34,IF(OR(IF(ISNUMBER(R33:W33),R33:W33)=0),0,GEOMEAN(IF(ISNUMBER(R33:W33),R33:W33))),0)</f>
        <v>0</v>
      </c>
      <c r="H33" s="23">
        <f t="shared" ca="1" si="0"/>
        <v>0</v>
      </c>
      <c r="I33" s="116" t="str">
        <f t="shared" si="1"/>
        <v>!</v>
      </c>
      <c r="J33" s="22" cm="1">
        <f t="array" aca="1" ref="J33" ca="1">IF(Parameters!$D$31, SUM(IF(ISNUMBER(Y33:AD33),(IF(Y33:AD33&gt;=Parameters!$D$41,1,"")),""))+0.5*(SUM(IF(ISNUMBER(Y33:AD33),(IF(Y33:AD33&gt;=Parameters!$D$42,1,"")),""))-SUM(IF(ISNUMBER(Y33:AD33),(IF(Y33:AD33&gt;=Parameters!$D$41,1,"")),""))),0) +
   IF(Parameters!$D$32,SUM(IF(ISNUMBER(Y33:AD33),(IF(Y33:AD33&gt;=Parameters!$D$41,1,"")),"")),0) +
   IF(Parameters!$D$33,AVERAGE(IF(ISNUMBER(Y33:AD33),Y33:AD33)),0) +
   IF(Parameters!$D$34,IF(OR(IF(ISNUMBER(Y33:AD33),Y33:AD33)=0),0,GEOMEAN(IF(ISNUMBER(Y33:AD33),Y33:AD33))),0)</f>
        <v>0</v>
      </c>
      <c r="K33" s="23">
        <f t="shared" ca="1" si="2"/>
        <v>0</v>
      </c>
      <c r="L33" s="116" t="str">
        <f t="shared" si="3"/>
        <v/>
      </c>
      <c r="M33" s="21" cm="1">
        <f t="array" aca="1" ref="M33" ca="1">IF(Parameters!$D$31, SUM(IF(ISNUMBER(AF33:AK33),(IF(AF33:AK33&gt;=Parameters!$D$41,1,"")),""))+0.5*(SUM(IF(ISNUMBER(AF33:AK33),(IF(AF33:AK33&gt;=Parameters!$D$42,1,"")),""))-SUM(IF(ISNUMBER(AF33:AK33),(IF(AF33:AK33&gt;=Parameters!$D$41,1,"")),""))),0) +
   IF(Parameters!$D$32,SUM(IF(ISNUMBER(AF33:AK33),(IF(AF33:AK33&gt;=Parameters!$D$41,1,"")),"")),0) +
   IF(Parameters!$D$33,AVERAGE(IF(ISNUMBER(AF33:AK33),AF33:AK33)),0) +
   IF(Parameters!$D$34,IF(OR(IF(ISNUMBER(AF33:AK33),AF33:AK33)=0),0,GEOMEAN(IF(ISNUMBER(AF33:AK33),AF33:AK33))),0)</f>
        <v>0</v>
      </c>
      <c r="N33" s="23">
        <f t="shared" ca="1" si="4"/>
        <v>0</v>
      </c>
      <c r="O33" s="116" t="str">
        <f t="shared" si="5"/>
        <v>!</v>
      </c>
      <c r="P33" s="24"/>
      <c r="Q33" s="49"/>
      <c r="R33" s="25">
        <f ca="1">IFERROR(INDEX(Health!$G$8:$G$225,MATCH($C33,_xlfn.ANCHORARRAY(Health!$C$8),0)),NA())</f>
        <v>0</v>
      </c>
      <c r="S33" s="25">
        <f ca="1">IFERROR(INDEX(Food!$G$8:$G$225,MATCH($C33,_xlfn.ANCHORARRAY(Food!$C$8),0)),NA())</f>
        <v>0</v>
      </c>
      <c r="T33" s="25">
        <f ca="1">IFERROR(INDEX(Macro!$G$8:$G$225,MATCH($C33,_xlfn.ANCHORARRAY(Macro!$C$8),0)),NA())</f>
        <v>3.143878507901301</v>
      </c>
      <c r="U33" s="25">
        <f ca="1">IFERROR(INDEX(Socioeconomic!$G$8:$G$225,MATCH($C33,_xlfn.ANCHORARRAY(Socioeconomic!$C$8),0)),NA())</f>
        <v>0</v>
      </c>
      <c r="V33" s="25">
        <f ca="1">IFERROR(INDEX('Natural Hazard'!$G$8:$G$225,MATCH($C33,_xlfn.ANCHORARRAY('Natural Hazard'!$C$8),0)),NA())</f>
        <v>0</v>
      </c>
      <c r="W33" s="25">
        <f ca="1">IFERROR(INDEX(Conflict!$G$8:$G$225,MATCH($C33,_xlfn.ANCHORARRAY(Conflict!$C$8),0)),NA())</f>
        <v>0</v>
      </c>
      <c r="X33" s="50"/>
      <c r="Y33" s="25">
        <f ca="1">IFERROR(INDEX(Health!$H$8:$H$225,MATCH($C33,_xlfn.ANCHORARRAY(Health!$C$8),0)),NA())</f>
        <v>6</v>
      </c>
      <c r="Z33" s="25">
        <f ca="1">IFERROR(INDEX(Food!$H$8:$H$225,MATCH($C33,_xlfn.ANCHORARRAY(Food!$C$8),0)),NA())</f>
        <v>1.8181818181818099</v>
      </c>
      <c r="AA33" s="25">
        <f ca="1">IFERROR(INDEX(Macro!$H$8:$H$225,MATCH($C33,_xlfn.ANCHORARRAY(Macro!$C$8),0)),NA())</f>
        <v>3.17023146791679</v>
      </c>
      <c r="AB33" s="25">
        <f ca="1">IFERROR(INDEX(Socioeconomic!$H$8:$H$225,MATCH($C33,_xlfn.ANCHORARRAY(Socioeconomic!$C$8),0)),NA())</f>
        <v>3.2857142857142798</v>
      </c>
      <c r="AC33" s="25">
        <f ca="1">IFERROR(INDEX('Natural Hazard'!$H$8:$H$225,MATCH($C33,_xlfn.ANCHORARRAY('Natural Hazard'!$C$8),0)),NA())</f>
        <v>4.6666666666666599</v>
      </c>
      <c r="AD33" s="25">
        <f ca="1">IFERROR(INDEX(Conflict!$H$8:$H$225,MATCH($C33,_xlfn.ANCHORARRAY(Conflict!$C$8),0)),NA())</f>
        <v>0</v>
      </c>
      <c r="AE33" s="50"/>
      <c r="AF33" s="25">
        <f ca="1">IFERROR(INDEX(Health!$I$8:$I$225,MATCH($C33,_xlfn.ANCHORARRAY(Health!$C$8),0)),NA())</f>
        <v>0</v>
      </c>
      <c r="AG33" s="25" t="e">
        <f ca="1">IFERROR(INDEX(Food!$I$8:$I$225,MATCH($C33,_xlfn.ANCHORARRAY(Food!$C$8),0)),NA())</f>
        <v>#N/A</v>
      </c>
      <c r="AH33" s="25">
        <f ca="1">IFERROR(INDEX(Macro!$I$8:$I$225,MATCH($C33,_xlfn.ANCHORARRAY(Macro!$C$8),0)),NA())</f>
        <v>3.1177446102819202</v>
      </c>
      <c r="AI33" s="25">
        <f ca="1">IFERROR(INDEX(Socioeconomic!$I$8:$I$225,MATCH($C33,_xlfn.ANCHORARRAY(Socioeconomic!$C$8),0)),NA())</f>
        <v>0</v>
      </c>
      <c r="AJ33" s="25">
        <f ca="1">IFERROR(INDEX('Natural Hazard'!$I$8:$I$225,MATCH($C33,_xlfn.ANCHORARRAY('Natural Hazard'!$C$8),0)),NA())</f>
        <v>0</v>
      </c>
      <c r="AK33" s="25">
        <f ca="1">IFERROR(INDEX(Conflict!$I$8:$I$225,MATCH($C33,_xlfn.ANCHORARRAY(Conflict!$C$8),0)),NA())</f>
        <v>0</v>
      </c>
      <c r="AL33" s="49"/>
      <c r="AM33" s="25">
        <f>IFERROR(INDEX('Data Reliability'!$G$6:$G$409,MATCH($C33,'Data Reliability'!$E$6:$E$409,0)),NA())</f>
        <v>0.16666666666666699</v>
      </c>
      <c r="AN33" s="25">
        <f>IFERROR(INDEX('Data Reliability'!$H$6:$H$409,MATCH($C33,'Data Reliability'!$E$6:$E$409,0)),NA())</f>
        <v>0.625</v>
      </c>
    </row>
    <row r="34" spans="2:40" x14ac:dyDescent="0.2">
      <c r="B34" s="28" t="s">
        <v>53</v>
      </c>
      <c r="C34" s="28" t="s">
        <v>54</v>
      </c>
      <c r="D34" s="28" t="s">
        <v>436</v>
      </c>
      <c r="E34" s="28" t="s">
        <v>409</v>
      </c>
      <c r="F34" s="206">
        <f ca="1">MATCH($C34,_xlfn.ANCHORARRAY(Health!$C$8),0)</f>
        <v>29</v>
      </c>
      <c r="G34" s="22" cm="1">
        <f t="array" aca="1" ref="G34" ca="1">IF(Parameters!$D$31, SUM(IF(ISNUMBER(R34:W34),(IF(R34:W34&gt;=Parameters!$D$37,1,"")),""))+0.5*(SUM(IF(ISNUMBER(R34:W34),(IF(R34:W34&gt;=Parameters!$D$38,1,"")),""))-SUM(IF(ISNUMBER(R34:W34),(IF(R34:W34&gt;=Parameters!$D$37,1,"")),""))),0) +
   IF(Parameters!$D$32,SUM(IF(ISNUMBER(R34:W34),(IF(R34:W34&gt;=Parameters!$D$41,1,"")),"")),0) +
   IF(Parameters!$D$33,AVERAGE(IF(ISNUMBER(R34:W34),R34:W34)),0) +
   IF(Parameters!$D$34,IF(OR(IF(ISNUMBER(R34:W34),R34:W34)=0),0,GEOMEAN(IF(ISNUMBER(R34:W34),R34:W34))),0)</f>
        <v>0</v>
      </c>
      <c r="H34" s="23">
        <f t="shared" ca="1" si="0"/>
        <v>0</v>
      </c>
      <c r="I34" s="116" t="str">
        <f t="shared" si="1"/>
        <v>!</v>
      </c>
      <c r="J34" s="22" cm="1">
        <f t="array" aca="1" ref="J34" ca="1">IF(Parameters!$D$31, SUM(IF(ISNUMBER(Y34:AD34),(IF(Y34:AD34&gt;=Parameters!$D$41,1,"")),""))+0.5*(SUM(IF(ISNUMBER(Y34:AD34),(IF(Y34:AD34&gt;=Parameters!$D$42,1,"")),""))-SUM(IF(ISNUMBER(Y34:AD34),(IF(Y34:AD34&gt;=Parameters!$D$41,1,"")),""))),0) +
   IF(Parameters!$D$32,SUM(IF(ISNUMBER(Y34:AD34),(IF(Y34:AD34&gt;=Parameters!$D$41,1,"")),"")),0) +
   IF(Parameters!$D$33,AVERAGE(IF(ISNUMBER(Y34:AD34),Y34:AD34)),0) +
   IF(Parameters!$D$34,IF(OR(IF(ISNUMBER(Y34:AD34),Y34:AD34)=0),0,GEOMEAN(IF(ISNUMBER(Y34:AD34),Y34:AD34))),0)</f>
        <v>0</v>
      </c>
      <c r="K34" s="23">
        <f t="shared" ca="1" si="2"/>
        <v>0</v>
      </c>
      <c r="L34" s="116" t="str">
        <f t="shared" si="3"/>
        <v/>
      </c>
      <c r="M34" s="21" cm="1">
        <f t="array" aca="1" ref="M34" ca="1">IF(Parameters!$D$31, SUM(IF(ISNUMBER(AF34:AK34),(IF(AF34:AK34&gt;=Parameters!$D$41,1,"")),""))+0.5*(SUM(IF(ISNUMBER(AF34:AK34),(IF(AF34:AK34&gt;=Parameters!$D$42,1,"")),""))-SUM(IF(ISNUMBER(AF34:AK34),(IF(AF34:AK34&gt;=Parameters!$D$41,1,"")),""))),0) +
   IF(Parameters!$D$32,SUM(IF(ISNUMBER(AF34:AK34),(IF(AF34:AK34&gt;=Parameters!$D$41,1,"")),"")),0) +
   IF(Parameters!$D$33,AVERAGE(IF(ISNUMBER(AF34:AK34),AF34:AK34)),0) +
   IF(Parameters!$D$34,IF(OR(IF(ISNUMBER(AF34:AK34),AF34:AK34)=0),0,GEOMEAN(IF(ISNUMBER(AF34:AK34),AF34:AK34))),0)</f>
        <v>0</v>
      </c>
      <c r="N34" s="23">
        <f t="shared" ca="1" si="4"/>
        <v>0</v>
      </c>
      <c r="O34" s="116" t="str">
        <f t="shared" si="5"/>
        <v>!</v>
      </c>
      <c r="P34" s="24"/>
      <c r="Q34" s="49"/>
      <c r="R34" s="25">
        <f ca="1">IFERROR(INDEX(Health!$G$8:$G$225,MATCH($C34,_xlfn.ANCHORARRAY(Health!$C$8),0)),NA())</f>
        <v>0</v>
      </c>
      <c r="S34" s="25">
        <f ca="1">IFERROR(INDEX(Food!$G$8:$G$225,MATCH($C34,_xlfn.ANCHORARRAY(Food!$C$8),0)),NA())</f>
        <v>0</v>
      </c>
      <c r="T34" s="25">
        <f ca="1">IFERROR(INDEX(Macro!$G$8:$G$225,MATCH($C34,_xlfn.ANCHORARRAY(Macro!$C$8),0)),NA())</f>
        <v>0</v>
      </c>
      <c r="U34" s="25">
        <f ca="1">IFERROR(INDEX(Socioeconomic!$G$8:$G$225,MATCH($C34,_xlfn.ANCHORARRAY(Socioeconomic!$C$8),0)),NA())</f>
        <v>0</v>
      </c>
      <c r="V34" s="25">
        <f ca="1">IFERROR(INDEX('Natural Hazard'!$G$8:$G$225,MATCH($C34,_xlfn.ANCHORARRAY('Natural Hazard'!$C$8),0)),NA())</f>
        <v>0</v>
      </c>
      <c r="W34" s="25">
        <f ca="1">IFERROR(INDEX(Conflict!$G$8:$G$225,MATCH($C34,_xlfn.ANCHORARRAY(Conflict!$C$8),0)),NA())</f>
        <v>0</v>
      </c>
      <c r="X34" s="50"/>
      <c r="Y34" s="25">
        <f ca="1">IFERROR(INDEX(Health!$H$8:$H$225,MATCH($C34,_xlfn.ANCHORARRAY(Health!$C$8),0)),NA())</f>
        <v>3.49271137026239</v>
      </c>
      <c r="Z34" s="25">
        <f ca="1">IFERROR(INDEX(Food!$H$8:$H$225,MATCH($C34,_xlfn.ANCHORARRAY(Food!$C$8),0)),NA())</f>
        <v>1.8181818181818099</v>
      </c>
      <c r="AA34" s="25">
        <f ca="1">IFERROR(INDEX(Macro!$H$8:$H$225,MATCH($C34,_xlfn.ANCHORARRAY(Macro!$C$8),0)),NA())</f>
        <v>0</v>
      </c>
      <c r="AB34" s="25">
        <f ca="1">IFERROR(INDEX(Socioeconomic!$H$8:$H$225,MATCH($C34,_xlfn.ANCHORARRAY(Socioeconomic!$C$8),0)),NA())</f>
        <v>2.1428571428571401</v>
      </c>
      <c r="AC34" s="25">
        <f ca="1">IFERROR(INDEX('Natural Hazard'!$H$8:$H$225,MATCH($C34,_xlfn.ANCHORARRAY('Natural Hazard'!$C$8),0)),NA())</f>
        <v>2.9999999999999898</v>
      </c>
      <c r="AD34" s="25">
        <f ca="1">IFERROR(INDEX(Conflict!$H$8:$H$225,MATCH($C34,_xlfn.ANCHORARRAY(Conflict!$C$8),0)),NA())</f>
        <v>0</v>
      </c>
      <c r="AE34" s="50"/>
      <c r="AF34" s="25">
        <f ca="1">IFERROR(INDEX(Health!$I$8:$I$225,MATCH($C34,_xlfn.ANCHORARRAY(Health!$C$8),0)),NA())</f>
        <v>0</v>
      </c>
      <c r="AG34" s="25" t="e">
        <f ca="1">IFERROR(INDEX(Food!$I$8:$I$225,MATCH($C34,_xlfn.ANCHORARRAY(Food!$C$8),0)),NA())</f>
        <v>#N/A</v>
      </c>
      <c r="AH34" s="25">
        <f ca="1">IFERROR(INDEX(Macro!$I$8:$I$225,MATCH($C34,_xlfn.ANCHORARRAY(Macro!$C$8),0)),NA())</f>
        <v>4.4444444444444402</v>
      </c>
      <c r="AI34" s="25">
        <f ca="1">IFERROR(INDEX(Socioeconomic!$I$8:$I$225,MATCH($C34,_xlfn.ANCHORARRAY(Socioeconomic!$C$8),0)),NA())</f>
        <v>0</v>
      </c>
      <c r="AJ34" s="25">
        <f ca="1">IFERROR(INDEX('Natural Hazard'!$I$8:$I$225,MATCH($C34,_xlfn.ANCHORARRAY('Natural Hazard'!$C$8),0)),NA())</f>
        <v>0</v>
      </c>
      <c r="AK34" s="25">
        <f ca="1">IFERROR(INDEX(Conflict!$I$8:$I$225,MATCH($C34,_xlfn.ANCHORARRAY(Conflict!$C$8),0)),NA())</f>
        <v>0</v>
      </c>
      <c r="AL34" s="49"/>
      <c r="AM34" s="25">
        <f>IFERROR(INDEX('Data Reliability'!$G$6:$G$409,MATCH($C34,'Data Reliability'!$E$6:$E$409,0)),NA())</f>
        <v>0.16666666666666699</v>
      </c>
      <c r="AN34" s="25">
        <f>IFERROR(INDEX('Data Reliability'!$H$6:$H$409,MATCH($C34,'Data Reliability'!$E$6:$E$409,0)),NA())</f>
        <v>0.625</v>
      </c>
    </row>
    <row r="35" spans="2:40" x14ac:dyDescent="0.2">
      <c r="B35" s="28" t="s">
        <v>55</v>
      </c>
      <c r="C35" s="28" t="s">
        <v>56</v>
      </c>
      <c r="D35" s="28" t="s">
        <v>431</v>
      </c>
      <c r="E35" s="28" t="s">
        <v>429</v>
      </c>
      <c r="F35" s="206">
        <f ca="1">MATCH($C35,_xlfn.ANCHORARRAY(Health!$C$8),0)</f>
        <v>30</v>
      </c>
      <c r="G35" s="22" cm="1">
        <f t="array" aca="1" ref="G35" ca="1">IF(Parameters!$D$31, SUM(IF(ISNUMBER(R35:W35),(IF(R35:W35&gt;=Parameters!$D$37,1,"")),""))+0.5*(SUM(IF(ISNUMBER(R35:W35),(IF(R35:W35&gt;=Parameters!$D$38,1,"")),""))-SUM(IF(ISNUMBER(R35:W35),(IF(R35:W35&gt;=Parameters!$D$37,1,"")),""))),0) +
   IF(Parameters!$D$32,SUM(IF(ISNUMBER(R35:W35),(IF(R35:W35&gt;=Parameters!$D$41,1,"")),"")),0) +
   IF(Parameters!$D$33,AVERAGE(IF(ISNUMBER(R35:W35),R35:W35)),0) +
   IF(Parameters!$D$34,IF(OR(IF(ISNUMBER(R35:W35),R35:W35)=0),0,GEOMEAN(IF(ISNUMBER(R35:W35),R35:W35))),0)</f>
        <v>1</v>
      </c>
      <c r="H35" s="23">
        <f t="shared" ca="1" si="0"/>
        <v>1</v>
      </c>
      <c r="I35" s="116" t="str">
        <f t="shared" si="1"/>
        <v>!</v>
      </c>
      <c r="J35" s="22" cm="1">
        <f t="array" aca="1" ref="J35" ca="1">IF(Parameters!$D$31, SUM(IF(ISNUMBER(Y35:AD35),(IF(Y35:AD35&gt;=Parameters!$D$41,1,"")),""))+0.5*(SUM(IF(ISNUMBER(Y35:AD35),(IF(Y35:AD35&gt;=Parameters!$D$42,1,"")),""))-SUM(IF(ISNUMBER(Y35:AD35),(IF(Y35:AD35&gt;=Parameters!$D$41,1,"")),""))),0) +
   IF(Parameters!$D$32,SUM(IF(ISNUMBER(Y35:AD35),(IF(Y35:AD35&gt;=Parameters!$D$41,1,"")),"")),0) +
   IF(Parameters!$D$33,AVERAGE(IF(ISNUMBER(Y35:AD35),Y35:AD35)),0) +
   IF(Parameters!$D$34,IF(OR(IF(ISNUMBER(Y35:AD35),Y35:AD35)=0),0,GEOMEAN(IF(ISNUMBER(Y35:AD35),Y35:AD35))),0)</f>
        <v>0.5</v>
      </c>
      <c r="K35" s="23">
        <f t="shared" ca="1" si="2"/>
        <v>0.5</v>
      </c>
      <c r="L35" s="116" t="str">
        <f t="shared" si="3"/>
        <v/>
      </c>
      <c r="M35" s="21" cm="1">
        <f t="array" aca="1" ref="M35" ca="1">IF(Parameters!$D$31, SUM(IF(ISNUMBER(AF35:AK35),(IF(AF35:AK35&gt;=Parameters!$D$41,1,"")),""))+0.5*(SUM(IF(ISNUMBER(AF35:AK35),(IF(AF35:AK35&gt;=Parameters!$D$42,1,"")),""))-SUM(IF(ISNUMBER(AF35:AK35),(IF(AF35:AK35&gt;=Parameters!$D$41,1,"")),""))),0) +
   IF(Parameters!$D$32,SUM(IF(ISNUMBER(AF35:AK35),(IF(AF35:AK35&gt;=Parameters!$D$41,1,"")),"")),0) +
   IF(Parameters!$D$33,AVERAGE(IF(ISNUMBER(AF35:AK35),AF35:AK35)),0) +
   IF(Parameters!$D$34,IF(OR(IF(ISNUMBER(AF35:AK35),AF35:AK35)=0),0,GEOMEAN(IF(ISNUMBER(AF35:AK35),AF35:AK35))),0)</f>
        <v>1</v>
      </c>
      <c r="N35" s="23">
        <f t="shared" ca="1" si="4"/>
        <v>1</v>
      </c>
      <c r="O35" s="116" t="str">
        <f t="shared" si="5"/>
        <v>!</v>
      </c>
      <c r="P35" s="24"/>
      <c r="Q35" s="49"/>
      <c r="R35" s="25">
        <f ca="1">IFERROR(INDEX(Health!$G$8:$G$225,MATCH($C35,_xlfn.ANCHORARRAY(Health!$C$8),0)),NA())</f>
        <v>0</v>
      </c>
      <c r="S35" s="25">
        <f ca="1">IFERROR(INDEX(Food!$G$8:$G$225,MATCH($C35,_xlfn.ANCHORARRAY(Food!$C$8),0)),NA())</f>
        <v>0</v>
      </c>
      <c r="T35" s="25">
        <f ca="1">IFERROR(INDEX(Macro!$G$8:$G$225,MATCH($C35,_xlfn.ANCHORARRAY(Macro!$C$8),0)),NA())</f>
        <v>3.240584560798661</v>
      </c>
      <c r="U35" s="25">
        <f ca="1">IFERROR(INDEX(Socioeconomic!$G$8:$G$225,MATCH($C35,_xlfn.ANCHORARRAY(Socioeconomic!$C$8),0)),NA())</f>
        <v>8.6189160737133417</v>
      </c>
      <c r="V35" s="25">
        <f ca="1">IFERROR(INDEX('Natural Hazard'!$G$8:$G$225,MATCH($C35,_xlfn.ANCHORARRAY('Natural Hazard'!$C$8),0)),NA())</f>
        <v>0</v>
      </c>
      <c r="W35" s="25">
        <f ca="1">IFERROR(INDEX(Conflict!$G$8:$G$225,MATCH($C35,_xlfn.ANCHORARRAY(Conflict!$C$8),0)),NA())</f>
        <v>0</v>
      </c>
      <c r="X35" s="50"/>
      <c r="Y35" s="25">
        <f ca="1">IFERROR(INDEX(Health!$H$8:$H$225,MATCH($C35,_xlfn.ANCHORARRAY(Health!$C$8),0)),NA())</f>
        <v>4.5714285714285703</v>
      </c>
      <c r="Z35" s="25">
        <f ca="1">IFERROR(INDEX(Food!$H$8:$H$225,MATCH($C35,_xlfn.ANCHORARRAY(Food!$C$8),0)),NA())</f>
        <v>6.9856459330143501</v>
      </c>
      <c r="AA35" s="25">
        <f ca="1">IFERROR(INDEX(Macro!$H$8:$H$225,MATCH($C35,_xlfn.ANCHORARRAY(Macro!$C$8),0)),NA())</f>
        <v>2.4230881922062699</v>
      </c>
      <c r="AB35" s="25">
        <f ca="1">IFERROR(INDEX(Socioeconomic!$H$8:$H$225,MATCH($C35,_xlfn.ANCHORARRAY(Socioeconomic!$C$8),0)),NA())</f>
        <v>7.4285714285714199</v>
      </c>
      <c r="AC35" s="25">
        <f ca="1">IFERROR(INDEX('Natural Hazard'!$H$8:$H$225,MATCH($C35,_xlfn.ANCHORARRAY('Natural Hazard'!$C$8),0)),NA())</f>
        <v>4.1666666666666599</v>
      </c>
      <c r="AD35" s="25">
        <f ca="1">IFERROR(INDEX(Conflict!$H$8:$H$225,MATCH($C35,_xlfn.ANCHORARRAY(Conflict!$C$8),0)),NA())</f>
        <v>1.01869818310107</v>
      </c>
      <c r="AE35" s="50"/>
      <c r="AF35" s="25">
        <f ca="1">IFERROR(INDEX(Health!$I$8:$I$225,MATCH($C35,_xlfn.ANCHORARRAY(Health!$C$8),0)),NA())</f>
        <v>0</v>
      </c>
      <c r="AG35" s="25" t="e">
        <f ca="1">IFERROR(INDEX(Food!$I$8:$I$225,MATCH($C35,_xlfn.ANCHORARRAY(Food!$C$8),0)),NA())</f>
        <v>#N/A</v>
      </c>
      <c r="AH35" s="25">
        <f ca="1">IFERROR(INDEX(Macro!$I$8:$I$225,MATCH($C35,_xlfn.ANCHORARRAY(Macro!$C$8),0)),NA())</f>
        <v>4.3338861249309</v>
      </c>
      <c r="AI35" s="25">
        <f ca="1">IFERROR(INDEX(Socioeconomic!$I$8:$I$225,MATCH($C35,_xlfn.ANCHORARRAY(Socioeconomic!$C$8),0)),NA())</f>
        <v>10</v>
      </c>
      <c r="AJ35" s="25">
        <f ca="1">IFERROR(INDEX('Natural Hazard'!$I$8:$I$225,MATCH($C35,_xlfn.ANCHORARRAY('Natural Hazard'!$C$8),0)),NA())</f>
        <v>0</v>
      </c>
      <c r="AK35" s="25">
        <f ca="1">IFERROR(INDEX(Conflict!$I$8:$I$225,MATCH($C35,_xlfn.ANCHORARRAY(Conflict!$C$8),0)),NA())</f>
        <v>0</v>
      </c>
      <c r="AL35" s="49"/>
      <c r="AM35" s="25">
        <f>IFERROR(INDEX('Data Reliability'!$G$6:$G$409,MATCH($C35,'Data Reliability'!$E$6:$E$409,0)),NA())</f>
        <v>0.16666666666666699</v>
      </c>
      <c r="AN35" s="25">
        <f>IFERROR(INDEX('Data Reliability'!$H$6:$H$409,MATCH($C35,'Data Reliability'!$E$6:$E$409,0)),NA())</f>
        <v>0.58333333333333304</v>
      </c>
    </row>
    <row r="36" spans="2:40" x14ac:dyDescent="0.2">
      <c r="B36" s="28" t="s">
        <v>57</v>
      </c>
      <c r="C36" s="28" t="s">
        <v>58</v>
      </c>
      <c r="D36" s="28" t="s">
        <v>432</v>
      </c>
      <c r="E36" s="28" t="s">
        <v>430</v>
      </c>
      <c r="F36" s="206">
        <f ca="1">MATCH($C36,_xlfn.ANCHORARRAY(Health!$C$8),0)</f>
        <v>31</v>
      </c>
      <c r="G36" s="22" cm="1">
        <f t="array" aca="1" ref="G36" ca="1">IF(Parameters!$D$31, SUM(IF(ISNUMBER(R36:W36),(IF(R36:W36&gt;=Parameters!$D$37,1,"")),""))+0.5*(SUM(IF(ISNUMBER(R36:W36),(IF(R36:W36&gt;=Parameters!$D$38,1,"")),""))-SUM(IF(ISNUMBER(R36:W36),(IF(R36:W36&gt;=Parameters!$D$37,1,"")),""))),0) +
   IF(Parameters!$D$32,SUM(IF(ISNUMBER(R36:W36),(IF(R36:W36&gt;=Parameters!$D$41,1,"")),"")),0) +
   IF(Parameters!$D$33,AVERAGE(IF(ISNUMBER(R36:W36),R36:W36)),0) +
   IF(Parameters!$D$34,IF(OR(IF(ISNUMBER(R36:W36),R36:W36)=0),0,GEOMEAN(IF(ISNUMBER(R36:W36),R36:W36))),0)</f>
        <v>0</v>
      </c>
      <c r="H36" s="23">
        <f t="shared" ca="1" si="0"/>
        <v>0</v>
      </c>
      <c r="I36" s="116" t="str">
        <f t="shared" si="1"/>
        <v>!</v>
      </c>
      <c r="J36" s="22" cm="1">
        <f t="array" aca="1" ref="J36" ca="1">IF(Parameters!$D$31, SUM(IF(ISNUMBER(Y36:AD36),(IF(Y36:AD36&gt;=Parameters!$D$41,1,"")),""))+0.5*(SUM(IF(ISNUMBER(Y36:AD36),(IF(Y36:AD36&gt;=Parameters!$D$42,1,"")),""))-SUM(IF(ISNUMBER(Y36:AD36),(IF(Y36:AD36&gt;=Parameters!$D$41,1,"")),""))),0) +
   IF(Parameters!$D$32,SUM(IF(ISNUMBER(Y36:AD36),(IF(Y36:AD36&gt;=Parameters!$D$41,1,"")),"")),0) +
   IF(Parameters!$D$33,AVERAGE(IF(ISNUMBER(Y36:AD36),Y36:AD36)),0) +
   IF(Parameters!$D$34,IF(OR(IF(ISNUMBER(Y36:AD36),Y36:AD36)=0),0,GEOMEAN(IF(ISNUMBER(Y36:AD36),Y36:AD36))),0)</f>
        <v>0.5</v>
      </c>
      <c r="K36" s="23">
        <f t="shared" ca="1" si="2"/>
        <v>0.5</v>
      </c>
      <c r="L36" s="116" t="str">
        <f t="shared" si="3"/>
        <v/>
      </c>
      <c r="M36" s="21" cm="1">
        <f t="array" aca="1" ref="M36" ca="1">IF(Parameters!$D$31, SUM(IF(ISNUMBER(AF36:AK36),(IF(AF36:AK36&gt;=Parameters!$D$41,1,"")),""))+0.5*(SUM(IF(ISNUMBER(AF36:AK36),(IF(AF36:AK36&gt;=Parameters!$D$42,1,"")),""))-SUM(IF(ISNUMBER(AF36:AK36),(IF(AF36:AK36&gt;=Parameters!$D$41,1,"")),""))),0) +
   IF(Parameters!$D$32,SUM(IF(ISNUMBER(AF36:AK36),(IF(AF36:AK36&gt;=Parameters!$D$41,1,"")),"")),0) +
   IF(Parameters!$D$33,AVERAGE(IF(ISNUMBER(AF36:AK36),AF36:AK36)),0) +
   IF(Parameters!$D$34,IF(OR(IF(ISNUMBER(AF36:AK36),AF36:AK36)=0),0,GEOMEAN(IF(ISNUMBER(AF36:AK36),AF36:AK36))),0)</f>
        <v>0</v>
      </c>
      <c r="N36" s="23">
        <f t="shared" ca="1" si="4"/>
        <v>0</v>
      </c>
      <c r="O36" s="116" t="str">
        <f t="shared" si="5"/>
        <v>!</v>
      </c>
      <c r="P36" s="24"/>
      <c r="Q36" s="49"/>
      <c r="R36" s="25">
        <f ca="1">IFERROR(INDEX(Health!$G$8:$G$225,MATCH($C36,_xlfn.ANCHORARRAY(Health!$C$8),0)),NA())</f>
        <v>0</v>
      </c>
      <c r="S36" s="25">
        <f ca="1">IFERROR(INDEX(Food!$G$8:$G$225,MATCH($C36,_xlfn.ANCHORARRAY(Food!$C$8),0)),NA())</f>
        <v>0</v>
      </c>
      <c r="T36" s="25">
        <f ca="1">IFERROR(INDEX(Macro!$G$8:$G$225,MATCH($C36,_xlfn.ANCHORARRAY(Macro!$C$8),0)),NA())</f>
        <v>2.8226910345414762</v>
      </c>
      <c r="U36" s="25">
        <f ca="1">IFERROR(INDEX(Socioeconomic!$G$8:$G$225,MATCH($C36,_xlfn.ANCHORARRAY(Socioeconomic!$C$8),0)),NA())</f>
        <v>0</v>
      </c>
      <c r="V36" s="25">
        <f ca="1">IFERROR(INDEX('Natural Hazard'!$G$8:$G$225,MATCH($C36,_xlfn.ANCHORARRAY('Natural Hazard'!$C$8),0)),NA())</f>
        <v>0</v>
      </c>
      <c r="W36" s="25">
        <f ca="1">IFERROR(INDEX(Conflict!$G$8:$G$225,MATCH($C36,_xlfn.ANCHORARRAY(Conflict!$C$8),0)),NA())</f>
        <v>0</v>
      </c>
      <c r="X36" s="50"/>
      <c r="Y36" s="25">
        <f ca="1">IFERROR(INDEX(Health!$H$8:$H$225,MATCH($C36,_xlfn.ANCHORARRAY(Health!$C$8),0)),NA())</f>
        <v>6.3790087463556802</v>
      </c>
      <c r="Z36" s="25">
        <f ca="1">IFERROR(INDEX(Food!$H$8:$H$225,MATCH($C36,_xlfn.ANCHORARRAY(Food!$C$8),0)),NA())</f>
        <v>7.8112333526346198</v>
      </c>
      <c r="AA36" s="25">
        <f ca="1">IFERROR(INDEX(Macro!$H$8:$H$225,MATCH($C36,_xlfn.ANCHORARRAY(Macro!$C$8),0)),NA())</f>
        <v>1.7491942572516801</v>
      </c>
      <c r="AB36" s="25">
        <f ca="1">IFERROR(INDEX(Socioeconomic!$H$8:$H$225,MATCH($C36,_xlfn.ANCHORARRAY(Socioeconomic!$C$8),0)),NA())</f>
        <v>6.4285714285714199</v>
      </c>
      <c r="AC36" s="25">
        <f ca="1">IFERROR(INDEX('Natural Hazard'!$H$8:$H$225,MATCH($C36,_xlfn.ANCHORARRAY('Natural Hazard'!$C$8),0)),NA())</f>
        <v>2.8333333333333299</v>
      </c>
      <c r="AD36" s="25">
        <f ca="1">IFERROR(INDEX(Conflict!$H$8:$H$225,MATCH($C36,_xlfn.ANCHORARRAY(Conflict!$C$8),0)),NA())</f>
        <v>0</v>
      </c>
      <c r="AE36" s="50"/>
      <c r="AF36" s="25">
        <f ca="1">IFERROR(INDEX(Health!$I$8:$I$225,MATCH($C36,_xlfn.ANCHORARRAY(Health!$C$8),0)),NA())</f>
        <v>0</v>
      </c>
      <c r="AG36" s="25" t="e">
        <f ca="1">IFERROR(INDEX(Food!$I$8:$I$225,MATCH($C36,_xlfn.ANCHORARRAY(Food!$C$8),0)),NA())</f>
        <v>#N/A</v>
      </c>
      <c r="AH36" s="25">
        <f ca="1">IFERROR(INDEX(Macro!$I$8:$I$225,MATCH($C36,_xlfn.ANCHORARRAY(Macro!$C$8),0)),NA())</f>
        <v>4.5550027639579804</v>
      </c>
      <c r="AI36" s="25">
        <f ca="1">IFERROR(INDEX(Socioeconomic!$I$8:$I$225,MATCH($C36,_xlfn.ANCHORARRAY(Socioeconomic!$C$8),0)),NA())</f>
        <v>0</v>
      </c>
      <c r="AJ36" s="25">
        <f ca="1">IFERROR(INDEX('Natural Hazard'!$I$8:$I$225,MATCH($C36,_xlfn.ANCHORARRAY('Natural Hazard'!$C$8),0)),NA())</f>
        <v>0</v>
      </c>
      <c r="AK36" s="25">
        <f ca="1">IFERROR(INDEX(Conflict!$I$8:$I$225,MATCH($C36,_xlfn.ANCHORARRAY(Conflict!$C$8),0)),NA())</f>
        <v>0</v>
      </c>
      <c r="AL36" s="49"/>
      <c r="AM36" s="25">
        <f>IFERROR(INDEX('Data Reliability'!$G$6:$G$409,MATCH($C36,'Data Reliability'!$E$6:$E$409,0)),NA())</f>
        <v>8.3333333333333301E-2</v>
      </c>
      <c r="AN36" s="25">
        <f>IFERROR(INDEX('Data Reliability'!$H$6:$H$409,MATCH($C36,'Data Reliability'!$E$6:$E$409,0)),NA())</f>
        <v>0.59166666666666701</v>
      </c>
    </row>
    <row r="37" spans="2:40" x14ac:dyDescent="0.2">
      <c r="B37" s="28" t="s">
        <v>59</v>
      </c>
      <c r="C37" s="28" t="s">
        <v>60</v>
      </c>
      <c r="D37" s="28" t="s">
        <v>432</v>
      </c>
      <c r="E37" s="28" t="s">
        <v>429</v>
      </c>
      <c r="F37" s="206">
        <f ca="1">MATCH($C37,_xlfn.ANCHORARRAY(Health!$C$8),0)</f>
        <v>32</v>
      </c>
      <c r="G37" s="22" cm="1">
        <f t="array" aca="1" ref="G37" ca="1">IF(Parameters!$D$31, SUM(IF(ISNUMBER(R37:W37),(IF(R37:W37&gt;=Parameters!$D$37,1,"")),""))+0.5*(SUM(IF(ISNUMBER(R37:W37),(IF(R37:W37&gt;=Parameters!$D$38,1,"")),""))-SUM(IF(ISNUMBER(R37:W37),(IF(R37:W37&gt;=Parameters!$D$37,1,"")),""))),0) +
   IF(Parameters!$D$32,SUM(IF(ISNUMBER(R37:W37),(IF(R37:W37&gt;=Parameters!$D$41,1,"")),"")),0) +
   IF(Parameters!$D$33,AVERAGE(IF(ISNUMBER(R37:W37),R37:W37)),0) +
   IF(Parameters!$D$34,IF(OR(IF(ISNUMBER(R37:W37),R37:W37)=0),0,GEOMEAN(IF(ISNUMBER(R37:W37),R37:W37))),0)</f>
        <v>1</v>
      </c>
      <c r="H37" s="23">
        <f t="shared" ca="1" si="0"/>
        <v>1</v>
      </c>
      <c r="I37" s="116" t="str">
        <f t="shared" si="1"/>
        <v/>
      </c>
      <c r="J37" s="22" cm="1">
        <f t="array" aca="1" ref="J37" ca="1">IF(Parameters!$D$31, SUM(IF(ISNUMBER(Y37:AD37),(IF(Y37:AD37&gt;=Parameters!$D$41,1,"")),""))+0.5*(SUM(IF(ISNUMBER(Y37:AD37),(IF(Y37:AD37&gt;=Parameters!$D$42,1,"")),""))-SUM(IF(ISNUMBER(Y37:AD37),(IF(Y37:AD37&gt;=Parameters!$D$41,1,"")),""))),0) +
   IF(Parameters!$D$32,SUM(IF(ISNUMBER(Y37:AD37),(IF(Y37:AD37&gt;=Parameters!$D$41,1,"")),"")),0) +
   IF(Parameters!$D$33,AVERAGE(IF(ISNUMBER(Y37:AD37),Y37:AD37)),0) +
   IF(Parameters!$D$34,IF(OR(IF(ISNUMBER(Y37:AD37),Y37:AD37)=0),0,GEOMEAN(IF(ISNUMBER(Y37:AD37),Y37:AD37))),0)</f>
        <v>4</v>
      </c>
      <c r="K37" s="23">
        <f t="shared" ca="1" si="2"/>
        <v>4</v>
      </c>
      <c r="L37" s="116" t="str">
        <f t="shared" si="3"/>
        <v/>
      </c>
      <c r="M37" s="21" cm="1">
        <f t="array" aca="1" ref="M37" ca="1">IF(Parameters!$D$31, SUM(IF(ISNUMBER(AF37:AK37),(IF(AF37:AK37&gt;=Parameters!$D$41,1,"")),""))+0.5*(SUM(IF(ISNUMBER(AF37:AK37),(IF(AF37:AK37&gt;=Parameters!$D$42,1,"")),""))-SUM(IF(ISNUMBER(AF37:AK37),(IF(AF37:AK37&gt;=Parameters!$D$41,1,"")),""))),0) +
   IF(Parameters!$D$32,SUM(IF(ISNUMBER(AF37:AK37),(IF(AF37:AK37&gt;=Parameters!$D$41,1,"")),"")),0) +
   IF(Parameters!$D$33,AVERAGE(IF(ISNUMBER(AF37:AK37),AF37:AK37)),0) +
   IF(Parameters!$D$34,IF(OR(IF(ISNUMBER(AF37:AK37),AF37:AK37)=0),0,GEOMEAN(IF(ISNUMBER(AF37:AK37),AF37:AK37))),0)</f>
        <v>0.5</v>
      </c>
      <c r="N37" s="23">
        <f t="shared" ca="1" si="4"/>
        <v>0.5</v>
      </c>
      <c r="O37" s="116" t="str">
        <f t="shared" si="5"/>
        <v>!</v>
      </c>
      <c r="P37" s="24"/>
      <c r="Q37" s="49"/>
      <c r="R37" s="25">
        <f ca="1">IFERROR(INDEX(Health!$G$8:$G$225,MATCH($C37,_xlfn.ANCHORARRAY(Health!$C$8),0)),NA())</f>
        <v>0</v>
      </c>
      <c r="S37" s="25">
        <f ca="1">IFERROR(INDEX(Food!$G$8:$G$225,MATCH($C37,_xlfn.ANCHORARRAY(Food!$C$8),0)),NA())</f>
        <v>8.3666002653407556</v>
      </c>
      <c r="T37" s="25">
        <f ca="1">IFERROR(INDEX(Macro!$G$8:$G$225,MATCH($C37,_xlfn.ANCHORARRAY(Macro!$C$8),0)),NA())</f>
        <v>2.4333056179372994</v>
      </c>
      <c r="U37" s="25">
        <f ca="1">IFERROR(INDEX(Socioeconomic!$G$8:$G$225,MATCH($C37,_xlfn.ANCHORARRAY(Socioeconomic!$C$8),0)),NA())</f>
        <v>4.7746589833515021</v>
      </c>
      <c r="V37" s="25">
        <f ca="1">IFERROR(INDEX('Natural Hazard'!$G$8:$G$225,MATCH($C37,_xlfn.ANCHORARRAY('Natural Hazard'!$C$8),0)),NA())</f>
        <v>0</v>
      </c>
      <c r="W37" s="25">
        <f ca="1">IFERROR(INDEX(Conflict!$G$8:$G$225,MATCH($C37,_xlfn.ANCHORARRAY(Conflict!$C$8),0)),NA())</f>
        <v>0</v>
      </c>
      <c r="X37" s="50"/>
      <c r="Y37" s="25">
        <f ca="1">IFERROR(INDEX(Health!$H$8:$H$225,MATCH($C37,_xlfn.ANCHORARRAY(Health!$C$8),0)),NA())</f>
        <v>10</v>
      </c>
      <c r="Z37" s="25">
        <f ca="1">IFERROR(INDEX(Food!$H$8:$H$225,MATCH($C37,_xlfn.ANCHORARRAY(Food!$C$8),0)),NA())</f>
        <v>10</v>
      </c>
      <c r="AA37" s="25">
        <f ca="1">IFERROR(INDEX(Macro!$H$8:$H$225,MATCH($C37,_xlfn.ANCHORARRAY(Macro!$C$8),0)),NA())</f>
        <v>5.25051274538529</v>
      </c>
      <c r="AB37" s="25">
        <f ca="1">IFERROR(INDEX(Socioeconomic!$H$8:$H$225,MATCH($C37,_xlfn.ANCHORARRAY(Socioeconomic!$C$8),0)),NA())</f>
        <v>10</v>
      </c>
      <c r="AC37" s="25">
        <f ca="1">IFERROR(INDEX('Natural Hazard'!$H$8:$H$225,MATCH($C37,_xlfn.ANCHORARRAY('Natural Hazard'!$C$8),0)),NA())</f>
        <v>3.5</v>
      </c>
      <c r="AD37" s="25">
        <f ca="1">IFERROR(INDEX(Conflict!$H$8:$H$225,MATCH($C37,_xlfn.ANCHORARRAY(Conflict!$C$8),0)),NA())</f>
        <v>10</v>
      </c>
      <c r="AE37" s="50"/>
      <c r="AF37" s="25">
        <f ca="1">IFERROR(INDEX(Health!$I$8:$I$225,MATCH($C37,_xlfn.ANCHORARRAY(Health!$C$8),0)),NA())</f>
        <v>0</v>
      </c>
      <c r="AG37" s="25">
        <f ca="1">IFERROR(INDEX(Food!$I$8:$I$225,MATCH($C37,_xlfn.ANCHORARRAY(Food!$C$8),0)),NA())</f>
        <v>7</v>
      </c>
      <c r="AH37" s="25">
        <f ca="1">IFERROR(INDEX(Macro!$I$8:$I$225,MATCH($C37,_xlfn.ANCHORARRAY(Macro!$C$8),0)),NA())</f>
        <v>1.1276948590381399</v>
      </c>
      <c r="AI37" s="25">
        <f ca="1">IFERROR(INDEX(Socioeconomic!$I$8:$I$225,MATCH($C37,_xlfn.ANCHORARRAY(Socioeconomic!$C$8),0)),NA())</f>
        <v>2.2797368407299201</v>
      </c>
      <c r="AJ37" s="25">
        <f ca="1">IFERROR(INDEX('Natural Hazard'!$I$8:$I$225,MATCH($C37,_xlfn.ANCHORARRAY('Natural Hazard'!$C$8),0)),NA())</f>
        <v>0</v>
      </c>
      <c r="AK37" s="25">
        <f ca="1">IFERROR(INDEX(Conflict!$I$8:$I$225,MATCH($C37,_xlfn.ANCHORARRAY(Conflict!$C$8),0)),NA())</f>
        <v>0</v>
      </c>
      <c r="AL37" s="49"/>
      <c r="AM37" s="25">
        <f>IFERROR(INDEX('Data Reliability'!$G$6:$G$409,MATCH($C37,'Data Reliability'!$E$6:$E$409,0)),NA())</f>
        <v>0.16666666666666699</v>
      </c>
      <c r="AN37" s="25">
        <f>IFERROR(INDEX('Data Reliability'!$H$6:$H$409,MATCH($C37,'Data Reliability'!$E$6:$E$409,0)),NA())</f>
        <v>0.48055555555555601</v>
      </c>
    </row>
    <row r="38" spans="2:40" x14ac:dyDescent="0.2">
      <c r="B38" s="28" t="s">
        <v>61</v>
      </c>
      <c r="C38" s="28" t="s">
        <v>62</v>
      </c>
      <c r="D38" s="28" t="s">
        <v>437</v>
      </c>
      <c r="E38" s="28" t="s">
        <v>409</v>
      </c>
      <c r="F38" s="206">
        <f ca="1">MATCH($C38,_xlfn.ANCHORARRAY(Health!$C$8),0)</f>
        <v>33</v>
      </c>
      <c r="G38" s="22" cm="1">
        <f t="array" aca="1" ref="G38" ca="1">IF(Parameters!$D$31, SUM(IF(ISNUMBER(R38:W38),(IF(R38:W38&gt;=Parameters!$D$37,1,"")),""))+0.5*(SUM(IF(ISNUMBER(R38:W38),(IF(R38:W38&gt;=Parameters!$D$38,1,"")),""))-SUM(IF(ISNUMBER(R38:W38),(IF(R38:W38&gt;=Parameters!$D$37,1,"")),""))),0) +
   IF(Parameters!$D$32,SUM(IF(ISNUMBER(R38:W38),(IF(R38:W38&gt;=Parameters!$D$41,1,"")),"")),0) +
   IF(Parameters!$D$33,AVERAGE(IF(ISNUMBER(R38:W38),R38:W38)),0) +
   IF(Parameters!$D$34,IF(OR(IF(ISNUMBER(R38:W38),R38:W38)=0),0,GEOMEAN(IF(ISNUMBER(R38:W38),R38:W38))),0)</f>
        <v>0</v>
      </c>
      <c r="H38" s="23">
        <f t="shared" ca="1" si="0"/>
        <v>0</v>
      </c>
      <c r="I38" s="116" t="str">
        <f t="shared" si="1"/>
        <v/>
      </c>
      <c r="J38" s="22" cm="1">
        <f t="array" aca="1" ref="J38" ca="1">IF(Parameters!$D$31, SUM(IF(ISNUMBER(Y38:AD38),(IF(Y38:AD38&gt;=Parameters!$D$41,1,"")),""))+0.5*(SUM(IF(ISNUMBER(Y38:AD38),(IF(Y38:AD38&gt;=Parameters!$D$42,1,"")),""))-SUM(IF(ISNUMBER(Y38:AD38),(IF(Y38:AD38&gt;=Parameters!$D$41,1,"")),""))),0) +
   IF(Parameters!$D$32,SUM(IF(ISNUMBER(Y38:AD38),(IF(Y38:AD38&gt;=Parameters!$D$41,1,"")),"")),0) +
   IF(Parameters!$D$33,AVERAGE(IF(ISNUMBER(Y38:AD38),Y38:AD38)),0) +
   IF(Parameters!$D$34,IF(OR(IF(ISNUMBER(Y38:AD38),Y38:AD38)=0),0,GEOMEAN(IF(ISNUMBER(Y38:AD38),Y38:AD38))),0)</f>
        <v>0</v>
      </c>
      <c r="K38" s="23">
        <f t="shared" ca="1" si="2"/>
        <v>0</v>
      </c>
      <c r="L38" s="116" t="str">
        <f t="shared" si="3"/>
        <v/>
      </c>
      <c r="M38" s="21" cm="1">
        <f t="array" aca="1" ref="M38" ca="1">IF(Parameters!$D$31, SUM(IF(ISNUMBER(AF38:AK38),(IF(AF38:AK38&gt;=Parameters!$D$41,1,"")),""))+0.5*(SUM(IF(ISNUMBER(AF38:AK38),(IF(AF38:AK38&gt;=Parameters!$D$42,1,"")),""))-SUM(IF(ISNUMBER(AF38:AK38),(IF(AF38:AK38&gt;=Parameters!$D$41,1,"")),""))),0) +
   IF(Parameters!$D$32,SUM(IF(ISNUMBER(AF38:AK38),(IF(AF38:AK38&gt;=Parameters!$D$41,1,"")),"")),0) +
   IF(Parameters!$D$33,AVERAGE(IF(ISNUMBER(AF38:AK38),AF38:AK38)),0) +
   IF(Parameters!$D$34,IF(OR(IF(ISNUMBER(AF38:AK38),AF38:AK38)=0),0,GEOMEAN(IF(ISNUMBER(AF38:AK38),AF38:AK38))),0)</f>
        <v>0.5</v>
      </c>
      <c r="N38" s="23">
        <f t="shared" ca="1" si="4"/>
        <v>0.5</v>
      </c>
      <c r="O38" s="116" t="str">
        <f t="shared" si="5"/>
        <v>!</v>
      </c>
      <c r="P38" s="24"/>
      <c r="Q38" s="49"/>
      <c r="R38" s="25">
        <f ca="1">IFERROR(INDEX(Health!$G$8:$G$225,MATCH($C38,_xlfn.ANCHORARRAY(Health!$C$8),0)),NA())</f>
        <v>0</v>
      </c>
      <c r="S38" s="25">
        <f ca="1">IFERROR(INDEX(Food!$G$8:$G$225,MATCH($C38,_xlfn.ANCHORARRAY(Food!$C$8),0)),NA())</f>
        <v>0</v>
      </c>
      <c r="T38" s="25">
        <f ca="1">IFERROR(INDEX(Macro!$G$8:$G$225,MATCH($C38,_xlfn.ANCHORARRAY(Macro!$C$8),0)),NA())</f>
        <v>2.2169439447375892</v>
      </c>
      <c r="U38" s="25">
        <f ca="1">IFERROR(INDEX(Socioeconomic!$G$8:$G$225,MATCH($C38,_xlfn.ANCHORARRAY(Socioeconomic!$C$8),0)),NA())</f>
        <v>0</v>
      </c>
      <c r="V38" s="25">
        <f ca="1">IFERROR(INDEX('Natural Hazard'!$G$8:$G$225,MATCH($C38,_xlfn.ANCHORARRAY('Natural Hazard'!$C$8),0)),NA())</f>
        <v>0</v>
      </c>
      <c r="W38" s="25">
        <f ca="1">IFERROR(INDEX(Conflict!$G$8:$G$225,MATCH($C38,_xlfn.ANCHORARRAY(Conflict!$C$8),0)),NA())</f>
        <v>0</v>
      </c>
      <c r="X38" s="50"/>
      <c r="Y38" s="25">
        <f ca="1">IFERROR(INDEX(Health!$H$8:$H$225,MATCH($C38,_xlfn.ANCHORARRAY(Health!$C$8),0)),NA())</f>
        <v>0</v>
      </c>
      <c r="Z38" s="25">
        <f ca="1">IFERROR(INDEX(Food!$H$8:$H$225,MATCH($C38,_xlfn.ANCHORARRAY(Food!$C$8),0)),NA())</f>
        <v>0</v>
      </c>
      <c r="AA38" s="25">
        <f ca="1">IFERROR(INDEX(Macro!$H$8:$H$225,MATCH($C38,_xlfn.ANCHORARRAY(Macro!$C$8),0)),NA())</f>
        <v>1.33899794901846</v>
      </c>
      <c r="AB38" s="25">
        <f ca="1">IFERROR(INDEX(Socioeconomic!$H$8:$H$225,MATCH($C38,_xlfn.ANCHORARRAY(Socioeconomic!$C$8),0)),NA())</f>
        <v>0.57142857142857095</v>
      </c>
      <c r="AC38" s="25">
        <f ca="1">IFERROR(INDEX('Natural Hazard'!$H$8:$H$225,MATCH($C38,_xlfn.ANCHORARRAY('Natural Hazard'!$C$8),0)),NA())</f>
        <v>5.6666666666666599</v>
      </c>
      <c r="AD38" s="25">
        <f ca="1">IFERROR(INDEX(Conflict!$H$8:$H$225,MATCH($C38,_xlfn.ANCHORARRAY(Conflict!$C$8),0)),NA())</f>
        <v>0</v>
      </c>
      <c r="AE38" s="50"/>
      <c r="AF38" s="25">
        <f ca="1">IFERROR(INDEX(Health!$I$8:$I$225,MATCH($C38,_xlfn.ANCHORARRAY(Health!$C$8),0)),NA())</f>
        <v>0</v>
      </c>
      <c r="AG38" s="25" t="e">
        <f ca="1">IFERROR(INDEX(Food!$I$8:$I$225,MATCH($C38,_xlfn.ANCHORARRAY(Food!$C$8),0)),NA())</f>
        <v>#N/A</v>
      </c>
      <c r="AH38" s="25">
        <f ca="1">IFERROR(INDEX(Macro!$I$8:$I$225,MATCH($C38,_xlfn.ANCHORARRAY(Macro!$C$8),0)),NA())</f>
        <v>3.67053620784964</v>
      </c>
      <c r="AI38" s="25">
        <f ca="1">IFERROR(INDEX(Socioeconomic!$I$8:$I$225,MATCH($C38,_xlfn.ANCHORARRAY(Socioeconomic!$C$8),0)),NA())</f>
        <v>0</v>
      </c>
      <c r="AJ38" s="25">
        <f ca="1">IFERROR(INDEX('Natural Hazard'!$I$8:$I$225,MATCH($C38,_xlfn.ANCHORARRAY('Natural Hazard'!$C$8),0)),NA())</f>
        <v>0</v>
      </c>
      <c r="AK38" s="25">
        <f ca="1">IFERROR(INDEX(Conflict!$I$8:$I$225,MATCH($C38,_xlfn.ANCHORARRAY(Conflict!$C$8),0)),NA())</f>
        <v>7</v>
      </c>
      <c r="AL38" s="49"/>
      <c r="AM38" s="25">
        <f>IFERROR(INDEX('Data Reliability'!$G$6:$G$409,MATCH($C38,'Data Reliability'!$E$6:$E$409,0)),NA())</f>
        <v>8.3333333333333301E-2</v>
      </c>
      <c r="AN38" s="25">
        <f>IFERROR(INDEX('Data Reliability'!$H$6:$H$409,MATCH($C38,'Data Reliability'!$E$6:$E$409,0)),NA())</f>
        <v>0.55833333333333302</v>
      </c>
    </row>
    <row r="39" spans="2:40" x14ac:dyDescent="0.2">
      <c r="B39" s="28" t="s">
        <v>63</v>
      </c>
      <c r="C39" s="28" t="s">
        <v>64</v>
      </c>
      <c r="D39" s="28" t="s">
        <v>433</v>
      </c>
      <c r="E39" s="28" t="s">
        <v>409</v>
      </c>
      <c r="F39" s="206">
        <f ca="1">MATCH($C39,_xlfn.ANCHORARRAY(Health!$C$8),0)</f>
        <v>34</v>
      </c>
      <c r="G39" s="22" cm="1">
        <f t="array" aca="1" ref="G39" ca="1">IF(Parameters!$D$31, SUM(IF(ISNUMBER(R39:W39),(IF(R39:W39&gt;=Parameters!$D$37,1,"")),""))+0.5*(SUM(IF(ISNUMBER(R39:W39),(IF(R39:W39&gt;=Parameters!$D$38,1,"")),""))-SUM(IF(ISNUMBER(R39:W39),(IF(R39:W39&gt;=Parameters!$D$37,1,"")),""))),0) +
   IF(Parameters!$D$32,SUM(IF(ISNUMBER(R39:W39),(IF(R39:W39&gt;=Parameters!$D$41,1,"")),"")),0) +
   IF(Parameters!$D$33,AVERAGE(IF(ISNUMBER(R39:W39),R39:W39)),0) +
   IF(Parameters!$D$34,IF(OR(IF(ISNUMBER(R39:W39),R39:W39)=0),0,GEOMEAN(IF(ISNUMBER(R39:W39),R39:W39))),0)</f>
        <v>0</v>
      </c>
      <c r="H39" s="23">
        <f t="shared" ca="1" si="0"/>
        <v>0</v>
      </c>
      <c r="I39" s="116" t="str">
        <f t="shared" si="1"/>
        <v>!</v>
      </c>
      <c r="J39" s="22" cm="1">
        <f t="array" aca="1" ref="J39" ca="1">IF(Parameters!$D$31, SUM(IF(ISNUMBER(Y39:AD39),(IF(Y39:AD39&gt;=Parameters!$D$41,1,"")),""))+0.5*(SUM(IF(ISNUMBER(Y39:AD39),(IF(Y39:AD39&gt;=Parameters!$D$42,1,"")),""))-SUM(IF(ISNUMBER(Y39:AD39),(IF(Y39:AD39&gt;=Parameters!$D$41,1,"")),""))),0) +
   IF(Parameters!$D$32,SUM(IF(ISNUMBER(Y39:AD39),(IF(Y39:AD39&gt;=Parameters!$D$41,1,"")),"")),0) +
   IF(Parameters!$D$33,AVERAGE(IF(ISNUMBER(Y39:AD39),Y39:AD39)),0) +
   IF(Parameters!$D$34,IF(OR(IF(ISNUMBER(Y39:AD39),Y39:AD39)=0),0,GEOMEAN(IF(ISNUMBER(Y39:AD39),Y39:AD39))),0)</f>
        <v>0</v>
      </c>
      <c r="K39" s="23">
        <f t="shared" ca="1" si="2"/>
        <v>0</v>
      </c>
      <c r="L39" s="116" t="str">
        <f t="shared" si="3"/>
        <v/>
      </c>
      <c r="M39" s="21" cm="1">
        <f t="array" aca="1" ref="M39" ca="1">IF(Parameters!$D$31, SUM(IF(ISNUMBER(AF39:AK39),(IF(AF39:AK39&gt;=Parameters!$D$41,1,"")),""))+0.5*(SUM(IF(ISNUMBER(AF39:AK39),(IF(AF39:AK39&gt;=Parameters!$D$42,1,"")),""))-SUM(IF(ISNUMBER(AF39:AK39),(IF(AF39:AK39&gt;=Parameters!$D$41,1,"")),""))),0) +
   IF(Parameters!$D$32,SUM(IF(ISNUMBER(AF39:AK39),(IF(AF39:AK39&gt;=Parameters!$D$41,1,"")),"")),0) +
   IF(Parameters!$D$33,AVERAGE(IF(ISNUMBER(AF39:AK39),AF39:AK39)),0) +
   IF(Parameters!$D$34,IF(OR(IF(ISNUMBER(AF39:AK39),AF39:AK39)=0),0,GEOMEAN(IF(ISNUMBER(AF39:AK39),AF39:AK39))),0)</f>
        <v>0.5</v>
      </c>
      <c r="N39" s="23">
        <f t="shared" ca="1" si="4"/>
        <v>0.5</v>
      </c>
      <c r="O39" s="116" t="str">
        <f t="shared" si="5"/>
        <v>!</v>
      </c>
      <c r="P39" s="24"/>
      <c r="Q39" s="49"/>
      <c r="R39" s="25">
        <f ca="1">IFERROR(INDEX(Health!$G$8:$G$225,MATCH($C39,_xlfn.ANCHORARRAY(Health!$C$8),0)),NA())</f>
        <v>0</v>
      </c>
      <c r="S39" s="25">
        <f ca="1">IFERROR(INDEX(Food!$G$8:$G$225,MATCH($C39,_xlfn.ANCHORARRAY(Food!$C$8),0)),NA())</f>
        <v>0</v>
      </c>
      <c r="T39" s="25">
        <f ca="1">IFERROR(INDEX(Macro!$G$8:$G$225,MATCH($C39,_xlfn.ANCHORARRAY(Macro!$C$8),0)),NA())</f>
        <v>0</v>
      </c>
      <c r="U39" s="25">
        <f ca="1">IFERROR(INDEX(Socioeconomic!$G$8:$G$225,MATCH($C39,_xlfn.ANCHORARRAY(Socioeconomic!$C$8),0)),NA())</f>
        <v>0</v>
      </c>
      <c r="V39" s="25">
        <f ca="1">IFERROR(INDEX('Natural Hazard'!$G$8:$G$225,MATCH($C39,_xlfn.ANCHORARRAY('Natural Hazard'!$C$8),0)),NA())</f>
        <v>0</v>
      </c>
      <c r="W39" s="25">
        <f ca="1">IFERROR(INDEX(Conflict!$G$8:$G$225,MATCH($C39,_xlfn.ANCHORARRAY(Conflict!$C$8),0)),NA())</f>
        <v>0</v>
      </c>
      <c r="X39" s="50"/>
      <c r="Y39" s="25">
        <f ca="1">IFERROR(INDEX(Health!$H$8:$H$225,MATCH($C39,_xlfn.ANCHORARRAY(Health!$C$8),0)),NA())</f>
        <v>0</v>
      </c>
      <c r="Z39" s="25">
        <f ca="1">IFERROR(INDEX(Food!$H$8:$H$225,MATCH($C39,_xlfn.ANCHORARRAY(Food!$C$8),0)),NA())</f>
        <v>0</v>
      </c>
      <c r="AA39" s="25">
        <f ca="1">IFERROR(INDEX(Macro!$H$8:$H$225,MATCH($C39,_xlfn.ANCHORARRAY(Macro!$C$8),0)),NA())</f>
        <v>0</v>
      </c>
      <c r="AB39" s="25">
        <f ca="1">IFERROR(INDEX(Socioeconomic!$H$8:$H$225,MATCH($C39,_xlfn.ANCHORARRAY(Socioeconomic!$C$8),0)),NA())</f>
        <v>0.42857142857142799</v>
      </c>
      <c r="AC39" s="25">
        <f ca="1">IFERROR(INDEX('Natural Hazard'!$H$8:$H$225,MATCH($C39,_xlfn.ANCHORARRAY('Natural Hazard'!$C$8),0)),NA())</f>
        <v>2.1666666666666599</v>
      </c>
      <c r="AD39" s="25">
        <f ca="1">IFERROR(INDEX(Conflict!$H$8:$H$225,MATCH($C39,_xlfn.ANCHORARRAY(Conflict!$C$8),0)),NA())</f>
        <v>0</v>
      </c>
      <c r="AE39" s="50"/>
      <c r="AF39" s="25">
        <f ca="1">IFERROR(INDEX(Health!$I$8:$I$225,MATCH($C39,_xlfn.ANCHORARRAY(Health!$C$8),0)),NA())</f>
        <v>0</v>
      </c>
      <c r="AG39" s="25" t="e">
        <f ca="1">IFERROR(INDEX(Food!$I$8:$I$225,MATCH($C39,_xlfn.ANCHORARRAY(Food!$C$8),0)),NA())</f>
        <v>#N/A</v>
      </c>
      <c r="AH39" s="25">
        <f ca="1">IFERROR(INDEX(Macro!$I$8:$I$225,MATCH($C39,_xlfn.ANCHORARRAY(Macro!$C$8),0)),NA())</f>
        <v>7</v>
      </c>
      <c r="AI39" s="25">
        <f ca="1">IFERROR(INDEX(Socioeconomic!$I$8:$I$225,MATCH($C39,_xlfn.ANCHORARRAY(Socioeconomic!$C$8),0)),NA())</f>
        <v>0</v>
      </c>
      <c r="AJ39" s="25">
        <f ca="1">IFERROR(INDEX('Natural Hazard'!$I$8:$I$225,MATCH($C39,_xlfn.ANCHORARRAY('Natural Hazard'!$C$8),0)),NA())</f>
        <v>0</v>
      </c>
      <c r="AK39" s="25">
        <f ca="1">IFERROR(INDEX(Conflict!$I$8:$I$225,MATCH($C39,_xlfn.ANCHORARRAY(Conflict!$C$8),0)),NA())</f>
        <v>0</v>
      </c>
      <c r="AL39" s="49"/>
      <c r="AM39" s="25">
        <f>IFERROR(INDEX('Data Reliability'!$G$6:$G$409,MATCH($C39,'Data Reliability'!$E$6:$E$409,0)),NA())</f>
        <v>8.3333333333333301E-2</v>
      </c>
      <c r="AN39" s="25">
        <f>IFERROR(INDEX('Data Reliability'!$H$6:$H$409,MATCH($C39,'Data Reliability'!$E$6:$E$409,0)),NA())</f>
        <v>0.625</v>
      </c>
    </row>
    <row r="40" spans="2:40" x14ac:dyDescent="0.2">
      <c r="B40" s="28" t="s">
        <v>733</v>
      </c>
      <c r="C40" s="28" t="s">
        <v>703</v>
      </c>
      <c r="D40" s="28" t="s">
        <v>433</v>
      </c>
      <c r="E40" s="28" t="s">
        <v>409</v>
      </c>
      <c r="F40" s="206">
        <f ca="1">MATCH($C40,_xlfn.ANCHORARRAY(Health!$C$8),0)</f>
        <v>35</v>
      </c>
      <c r="G40" s="22" cm="1">
        <f t="array" aca="1" ref="G40" ca="1">IF(Parameters!$D$31, SUM(IF(ISNUMBER(R40:W40),(IF(R40:W40&gt;=Parameters!$D$37,1,"")),""))+0.5*(SUM(IF(ISNUMBER(R40:W40),(IF(R40:W40&gt;=Parameters!$D$38,1,"")),""))-SUM(IF(ISNUMBER(R40:W40),(IF(R40:W40&gt;=Parameters!$D$37,1,"")),""))),0) +
   IF(Parameters!$D$32,SUM(IF(ISNUMBER(R40:W40),(IF(R40:W40&gt;=Parameters!$D$41,1,"")),"")),0) +
   IF(Parameters!$D$33,AVERAGE(IF(ISNUMBER(R40:W40),R40:W40)),0) +
   IF(Parameters!$D$34,IF(OR(IF(ISNUMBER(R40:W40),R40:W40)=0),0,GEOMEAN(IF(ISNUMBER(R40:W40),R40:W40))),0)</f>
        <v>0</v>
      </c>
      <c r="H40" s="23">
        <f t="shared" ca="1" si="0"/>
        <v>0</v>
      </c>
      <c r="I40" s="116" t="str">
        <f t="shared" si="1"/>
        <v>!!</v>
      </c>
      <c r="J40" s="22" cm="1">
        <f t="array" aca="1" ref="J40" ca="1">IF(Parameters!$D$31, SUM(IF(ISNUMBER(Y40:AD40),(IF(Y40:AD40&gt;=Parameters!$D$41,1,"")),""))+0.5*(SUM(IF(ISNUMBER(Y40:AD40),(IF(Y40:AD40&gt;=Parameters!$D$42,1,"")),""))-SUM(IF(ISNUMBER(Y40:AD40),(IF(Y40:AD40&gt;=Parameters!$D$41,1,"")),""))),0) +
   IF(Parameters!$D$32,SUM(IF(ISNUMBER(Y40:AD40),(IF(Y40:AD40&gt;=Parameters!$D$41,1,"")),"")),0) +
   IF(Parameters!$D$33,AVERAGE(IF(ISNUMBER(Y40:AD40),Y40:AD40)),0) +
   IF(Parameters!$D$34,IF(OR(IF(ISNUMBER(Y40:AD40),Y40:AD40)=0),0,GEOMEAN(IF(ISNUMBER(Y40:AD40),Y40:AD40))),0)</f>
        <v>0</v>
      </c>
      <c r="K40" s="23">
        <f t="shared" ca="1" si="2"/>
        <v>0</v>
      </c>
      <c r="L40" s="116" t="str">
        <f t="shared" si="3"/>
        <v>!!</v>
      </c>
      <c r="M40" s="21" cm="1">
        <f t="array" aca="1" ref="M40" ca="1">IF(Parameters!$D$31, SUM(IF(ISNUMBER(AF40:AK40),(IF(AF40:AK40&gt;=Parameters!$D$41,1,"")),""))+0.5*(SUM(IF(ISNUMBER(AF40:AK40),(IF(AF40:AK40&gt;=Parameters!$D$42,1,"")),""))-SUM(IF(ISNUMBER(AF40:AK40),(IF(AF40:AK40&gt;=Parameters!$D$41,1,"")),""))),0) +
   IF(Parameters!$D$32,SUM(IF(ISNUMBER(AF40:AK40),(IF(AF40:AK40&gt;=Parameters!$D$41,1,"")),"")),0) +
   IF(Parameters!$D$33,AVERAGE(IF(ISNUMBER(AF40:AK40),AF40:AK40)),0) +
   IF(Parameters!$D$34,IF(OR(IF(ISNUMBER(AF40:AK40),AF40:AK40)=0),0,GEOMEAN(IF(ISNUMBER(AF40:AK40),AF40:AK40))),0)</f>
        <v>0</v>
      </c>
      <c r="N40" s="23">
        <f t="shared" ca="1" si="4"/>
        <v>0</v>
      </c>
      <c r="O40" s="116" t="str">
        <f t="shared" si="5"/>
        <v>!!</v>
      </c>
      <c r="P40" s="24"/>
      <c r="Q40" s="49"/>
      <c r="R40" s="25">
        <f ca="1">IFERROR(INDEX(Health!$G$8:$G$225,MATCH($C40,_xlfn.ANCHORARRAY(Health!$C$8),0)),NA())</f>
        <v>0</v>
      </c>
      <c r="S40" s="25" t="e">
        <f ca="1">IFERROR(INDEX(Food!$G$8:$G$225,MATCH($C40,_xlfn.ANCHORARRAY(Food!$C$8),0)),NA())</f>
        <v>#N/A</v>
      </c>
      <c r="T40" s="25" t="e">
        <f ca="1">IFERROR(INDEX(Macro!$G$8:$G$225,MATCH($C40,_xlfn.ANCHORARRAY(Macro!$C$8),0)),NA())</f>
        <v>#N/A</v>
      </c>
      <c r="U40" s="25" t="e">
        <f ca="1">IFERROR(INDEX(Socioeconomic!$G$8:$G$225,MATCH($C40,_xlfn.ANCHORARRAY(Socioeconomic!$C$8),0)),NA())</f>
        <v>#N/A</v>
      </c>
      <c r="V40" s="25">
        <f ca="1">IFERROR(INDEX('Natural Hazard'!$G$8:$G$225,MATCH($C40,_xlfn.ANCHORARRAY('Natural Hazard'!$C$8),0)),NA())</f>
        <v>0</v>
      </c>
      <c r="W40" s="25">
        <f ca="1">IFERROR(INDEX(Conflict!$G$8:$G$225,MATCH($C40,_xlfn.ANCHORARRAY(Conflict!$C$8),0)),NA())</f>
        <v>0</v>
      </c>
      <c r="X40" s="50"/>
      <c r="Y40" s="25" t="e">
        <f ca="1">IFERROR(INDEX(Health!$H$8:$H$225,MATCH($C40,_xlfn.ANCHORARRAY(Health!$C$8),0)),NA())</f>
        <v>#N/A</v>
      </c>
      <c r="Z40" s="25" t="e">
        <f ca="1">IFERROR(INDEX(Food!$H$8:$H$225,MATCH($C40,_xlfn.ANCHORARRAY(Food!$C$8),0)),NA())</f>
        <v>#N/A</v>
      </c>
      <c r="AA40" s="25" t="e">
        <f ca="1">IFERROR(INDEX(Macro!$H$8:$H$225,MATCH($C40,_xlfn.ANCHORARRAY(Macro!$C$8),0)),NA())</f>
        <v>#N/A</v>
      </c>
      <c r="AB40" s="25" t="e">
        <f ca="1">IFERROR(INDEX(Socioeconomic!$H$8:$H$225,MATCH($C40,_xlfn.ANCHORARRAY(Socioeconomic!$C$8),0)),NA())</f>
        <v>#N/A</v>
      </c>
      <c r="AC40" s="25" t="e">
        <f ca="1">IFERROR(INDEX('Natural Hazard'!$H$8:$H$225,MATCH($C40,_xlfn.ANCHORARRAY('Natural Hazard'!$C$8),0)),NA())</f>
        <v>#N/A</v>
      </c>
      <c r="AD40" s="25">
        <f ca="1">IFERROR(INDEX(Conflict!$H$8:$H$225,MATCH($C40,_xlfn.ANCHORARRAY(Conflict!$C$8),0)),NA())</f>
        <v>0</v>
      </c>
      <c r="AE40" s="50"/>
      <c r="AF40" s="25">
        <f ca="1">IFERROR(INDEX(Health!$I$8:$I$225,MATCH($C40,_xlfn.ANCHORARRAY(Health!$C$8),0)),NA())</f>
        <v>0</v>
      </c>
      <c r="AG40" s="25" t="e">
        <f ca="1">IFERROR(INDEX(Food!$I$8:$I$225,MATCH($C40,_xlfn.ANCHORARRAY(Food!$C$8),0)),NA())</f>
        <v>#N/A</v>
      </c>
      <c r="AH40" s="25" t="e">
        <f ca="1">IFERROR(INDEX(Macro!$I$8:$I$225,MATCH($C40,_xlfn.ANCHORARRAY(Macro!$C$8),0)),NA())</f>
        <v>#N/A</v>
      </c>
      <c r="AI40" s="25" t="e">
        <f ca="1">IFERROR(INDEX(Socioeconomic!$I$8:$I$225,MATCH($C40,_xlfn.ANCHORARRAY(Socioeconomic!$C$8),0)),NA())</f>
        <v>#N/A</v>
      </c>
      <c r="AJ40" s="25">
        <f ca="1">IFERROR(INDEX('Natural Hazard'!$I$8:$I$225,MATCH($C40,_xlfn.ANCHORARRAY('Natural Hazard'!$C$8),0)),NA())</f>
        <v>0</v>
      </c>
      <c r="AK40" s="25">
        <f ca="1">IFERROR(INDEX(Conflict!$I$8:$I$225,MATCH($C40,_xlfn.ANCHORARRAY(Conflict!$C$8),0)),NA())</f>
        <v>0</v>
      </c>
      <c r="AL40" s="49"/>
      <c r="AM40" s="25">
        <f>IFERROR(INDEX('Data Reliability'!$G$6:$G$409,MATCH($C40,'Data Reliability'!$E$6:$E$409,0)),NA())</f>
        <v>0.91666666666666696</v>
      </c>
      <c r="AN40" s="25">
        <f>IFERROR(INDEX('Data Reliability'!$H$6:$H$409,MATCH($C40,'Data Reliability'!$E$6:$E$409,0)),NA())</f>
        <v>0.85</v>
      </c>
    </row>
    <row r="41" spans="2:40" x14ac:dyDescent="0.2">
      <c r="B41" s="28" t="s">
        <v>65</v>
      </c>
      <c r="C41" s="28" t="s">
        <v>66</v>
      </c>
      <c r="D41" s="28" t="s">
        <v>435</v>
      </c>
      <c r="E41" s="28" t="s">
        <v>430</v>
      </c>
      <c r="F41" s="206">
        <f ca="1">MATCH($C41,_xlfn.ANCHORARRAY(Health!$C$8),0)</f>
        <v>36</v>
      </c>
      <c r="G41" s="22" cm="1">
        <f t="array" aca="1" ref="G41" ca="1">IF(Parameters!$D$31, SUM(IF(ISNUMBER(R41:W41),(IF(R41:W41&gt;=Parameters!$D$37,1,"")),""))+0.5*(SUM(IF(ISNUMBER(R41:W41),(IF(R41:W41&gt;=Parameters!$D$38,1,"")),""))-SUM(IF(ISNUMBER(R41:W41),(IF(R41:W41&gt;=Parameters!$D$37,1,"")),""))),0) +
   IF(Parameters!$D$32,SUM(IF(ISNUMBER(R41:W41),(IF(R41:W41&gt;=Parameters!$D$41,1,"")),"")),0) +
   IF(Parameters!$D$33,AVERAGE(IF(ISNUMBER(R41:W41),R41:W41)),0) +
   IF(Parameters!$D$34,IF(OR(IF(ISNUMBER(R41:W41),R41:W41)=0),0,GEOMEAN(IF(ISNUMBER(R41:W41),R41:W41))),0)</f>
        <v>1</v>
      </c>
      <c r="H41" s="23">
        <f t="shared" ca="1" si="0"/>
        <v>1</v>
      </c>
      <c r="I41" s="116" t="str">
        <f t="shared" si="1"/>
        <v/>
      </c>
      <c r="J41" s="22" cm="1">
        <f t="array" aca="1" ref="J41" ca="1">IF(Parameters!$D$31, SUM(IF(ISNUMBER(Y41:AD41),(IF(Y41:AD41&gt;=Parameters!$D$41,1,"")),""))+0.5*(SUM(IF(ISNUMBER(Y41:AD41),(IF(Y41:AD41&gt;=Parameters!$D$42,1,"")),""))-SUM(IF(ISNUMBER(Y41:AD41),(IF(Y41:AD41&gt;=Parameters!$D$41,1,"")),""))),0) +
   IF(Parameters!$D$32,SUM(IF(ISNUMBER(Y41:AD41),(IF(Y41:AD41&gt;=Parameters!$D$41,1,"")),"")),0) +
   IF(Parameters!$D$33,AVERAGE(IF(ISNUMBER(Y41:AD41),Y41:AD41)),0) +
   IF(Parameters!$D$34,IF(OR(IF(ISNUMBER(Y41:AD41),Y41:AD41)=0),0,GEOMEAN(IF(ISNUMBER(Y41:AD41),Y41:AD41))),0)</f>
        <v>0.5</v>
      </c>
      <c r="K41" s="23">
        <f t="shared" ca="1" si="2"/>
        <v>0.5</v>
      </c>
      <c r="L41" s="116" t="str">
        <f t="shared" si="3"/>
        <v/>
      </c>
      <c r="M41" s="21" cm="1">
        <f t="array" aca="1" ref="M41" ca="1">IF(Parameters!$D$31, SUM(IF(ISNUMBER(AF41:AK41),(IF(AF41:AK41&gt;=Parameters!$D$41,1,"")),""))+0.5*(SUM(IF(ISNUMBER(AF41:AK41),(IF(AF41:AK41&gt;=Parameters!$D$42,1,"")),""))-SUM(IF(ISNUMBER(AF41:AK41),(IF(AF41:AK41&gt;=Parameters!$D$41,1,"")),""))),0) +
   IF(Parameters!$D$32,SUM(IF(ISNUMBER(AF41:AK41),(IF(AF41:AK41&gt;=Parameters!$D$41,1,"")),"")),0) +
   IF(Parameters!$D$33,AVERAGE(IF(ISNUMBER(AF41:AK41),AF41:AK41)),0) +
   IF(Parameters!$D$34,IF(OR(IF(ISNUMBER(AF41:AK41),AF41:AK41)=0),0,GEOMEAN(IF(ISNUMBER(AF41:AK41),AF41:AK41))),0)</f>
        <v>2.5</v>
      </c>
      <c r="N41" s="23">
        <f t="shared" ca="1" si="4"/>
        <v>2.5</v>
      </c>
      <c r="O41" s="116" t="str">
        <f t="shared" si="5"/>
        <v>!</v>
      </c>
      <c r="P41" s="24"/>
      <c r="Q41" s="49"/>
      <c r="R41" s="25">
        <f ca="1">IFERROR(INDEX(Health!$G$8:$G$225,MATCH($C41,_xlfn.ANCHORARRAY(Health!$C$8),0)),NA())</f>
        <v>0</v>
      </c>
      <c r="S41" s="25">
        <f ca="1">IFERROR(INDEX(Food!$G$8:$G$225,MATCH($C41,_xlfn.ANCHORARRAY(Food!$C$8),0)),NA())</f>
        <v>0</v>
      </c>
      <c r="T41" s="25">
        <f ca="1">IFERROR(INDEX(Macro!$G$8:$G$225,MATCH($C41,_xlfn.ANCHORARRAY(Macro!$C$8),0)),NA())</f>
        <v>1.8556769509413071</v>
      </c>
      <c r="U41" s="25">
        <f ca="1">IFERROR(INDEX(Socioeconomic!$G$8:$G$225,MATCH($C41,_xlfn.ANCHORARRAY(Socioeconomic!$C$8),0)),NA())</f>
        <v>4.6291004988627549</v>
      </c>
      <c r="V41" s="25">
        <f ca="1">IFERROR(INDEX('Natural Hazard'!$G$8:$G$225,MATCH($C41,_xlfn.ANCHORARRAY('Natural Hazard'!$C$8),0)),NA())</f>
        <v>9.3094933625126242</v>
      </c>
      <c r="W41" s="25">
        <f ca="1">IFERROR(INDEX(Conflict!$G$8:$G$225,MATCH($C41,_xlfn.ANCHORARRAY(Conflict!$C$8),0)),NA())</f>
        <v>0</v>
      </c>
      <c r="X41" s="50"/>
      <c r="Y41" s="25">
        <f ca="1">IFERROR(INDEX(Health!$H$8:$H$225,MATCH($C41,_xlfn.ANCHORARRAY(Health!$C$8),0)),NA())</f>
        <v>0</v>
      </c>
      <c r="Z41" s="25">
        <f ca="1">IFERROR(INDEX(Food!$H$8:$H$225,MATCH($C41,_xlfn.ANCHORARRAY(Food!$C$8),0)),NA())</f>
        <v>1.1233352634626499</v>
      </c>
      <c r="AA41" s="25">
        <f ca="1">IFERROR(INDEX(Macro!$H$8:$H$225,MATCH($C41,_xlfn.ANCHORARRAY(Macro!$C$8),0)),NA())</f>
        <v>1.0313507178435399</v>
      </c>
      <c r="AB41" s="25">
        <f ca="1">IFERROR(INDEX(Socioeconomic!$H$8:$H$225,MATCH($C41,_xlfn.ANCHORARRAY(Socioeconomic!$C$8),0)),NA())</f>
        <v>2.1428571428571401</v>
      </c>
      <c r="AC41" s="25">
        <f ca="1">IFERROR(INDEX('Natural Hazard'!$H$8:$H$225,MATCH($C41,_xlfn.ANCHORARRAY('Natural Hazard'!$C$8),0)),NA())</f>
        <v>8.6666666666666607</v>
      </c>
      <c r="AD41" s="25">
        <f ca="1">IFERROR(INDEX(Conflict!$H$8:$H$225,MATCH($C41,_xlfn.ANCHORARRAY(Conflict!$C$8),0)),NA())</f>
        <v>0</v>
      </c>
      <c r="AE41" s="50"/>
      <c r="AF41" s="25">
        <f ca="1">IFERROR(INDEX(Health!$I$8:$I$225,MATCH($C41,_xlfn.ANCHORARRAY(Health!$C$8),0)),NA())</f>
        <v>0</v>
      </c>
      <c r="AG41" s="25" t="e">
        <f ca="1">IFERROR(INDEX(Food!$I$8:$I$225,MATCH($C41,_xlfn.ANCHORARRAY(Food!$C$8),0)),NA())</f>
        <v>#N/A</v>
      </c>
      <c r="AH41" s="25">
        <f ca="1">IFERROR(INDEX(Macro!$I$8:$I$225,MATCH($C41,_xlfn.ANCHORARRAY(Macro!$C$8),0)),NA())</f>
        <v>3.33886124930901</v>
      </c>
      <c r="AI41" s="25">
        <f ca="1">IFERROR(INDEX(Socioeconomic!$I$8:$I$225,MATCH($C41,_xlfn.ANCHORARRAY(Socioeconomic!$C$8),0)),NA())</f>
        <v>10</v>
      </c>
      <c r="AJ41" s="25">
        <f ca="1">IFERROR(INDEX('Natural Hazard'!$I$8:$I$225,MATCH($C41,_xlfn.ANCHORARRAY('Natural Hazard'!$C$8),0)),NA())</f>
        <v>10</v>
      </c>
      <c r="AK41" s="25">
        <f ca="1">IFERROR(INDEX(Conflict!$I$8:$I$225,MATCH($C41,_xlfn.ANCHORARRAY(Conflict!$C$8),0)),NA())</f>
        <v>7</v>
      </c>
      <c r="AL41" s="49"/>
      <c r="AM41" s="25">
        <f>IFERROR(INDEX('Data Reliability'!$G$6:$G$409,MATCH($C41,'Data Reliability'!$E$6:$E$409,0)),NA())</f>
        <v>8.3333333333333301E-2</v>
      </c>
      <c r="AN41" s="25">
        <f>IFERROR(INDEX('Data Reliability'!$H$6:$H$409,MATCH($C41,'Data Reliability'!$E$6:$E$409,0)),NA())</f>
        <v>0.44166666666666698</v>
      </c>
    </row>
    <row r="42" spans="2:40" x14ac:dyDescent="0.2">
      <c r="B42" s="28" t="s">
        <v>67</v>
      </c>
      <c r="C42" s="28" t="s">
        <v>68</v>
      </c>
      <c r="D42" s="28" t="s">
        <v>436</v>
      </c>
      <c r="E42" s="28" t="s">
        <v>430</v>
      </c>
      <c r="F42" s="206">
        <f ca="1">MATCH($C42,_xlfn.ANCHORARRAY(Health!$C$8),0)</f>
        <v>37</v>
      </c>
      <c r="G42" s="22" cm="1">
        <f t="array" aca="1" ref="G42" ca="1">IF(Parameters!$D$31, SUM(IF(ISNUMBER(R42:W42),(IF(R42:W42&gt;=Parameters!$D$37,1,"")),""))+0.5*(SUM(IF(ISNUMBER(R42:W42),(IF(R42:W42&gt;=Parameters!$D$38,1,"")),""))-SUM(IF(ISNUMBER(R42:W42),(IF(R42:W42&gt;=Parameters!$D$37,1,"")),""))),0) +
   IF(Parameters!$D$32,SUM(IF(ISNUMBER(R42:W42),(IF(R42:W42&gt;=Parameters!$D$41,1,"")),"")),0) +
   IF(Parameters!$D$33,AVERAGE(IF(ISNUMBER(R42:W42),R42:W42)),0) +
   IF(Parameters!$D$34,IF(OR(IF(ISNUMBER(R42:W42),R42:W42)=0),0,GEOMEAN(IF(ISNUMBER(R42:W42),R42:W42))),0)</f>
        <v>0.5</v>
      </c>
      <c r="H42" s="23">
        <f t="shared" ca="1" si="0"/>
        <v>0.5</v>
      </c>
      <c r="I42" s="116" t="str">
        <f t="shared" si="1"/>
        <v/>
      </c>
      <c r="J42" s="22" cm="1">
        <f t="array" aca="1" ref="J42" ca="1">IF(Parameters!$D$31, SUM(IF(ISNUMBER(Y42:AD42),(IF(Y42:AD42&gt;=Parameters!$D$41,1,"")),""))+0.5*(SUM(IF(ISNUMBER(Y42:AD42),(IF(Y42:AD42&gt;=Parameters!$D$42,1,"")),""))-SUM(IF(ISNUMBER(Y42:AD42),(IF(Y42:AD42&gt;=Parameters!$D$41,1,"")),""))),0) +
   IF(Parameters!$D$32,SUM(IF(ISNUMBER(Y42:AD42),(IF(Y42:AD42&gt;=Parameters!$D$41,1,"")),"")),0) +
   IF(Parameters!$D$33,AVERAGE(IF(ISNUMBER(Y42:AD42),Y42:AD42)),0) +
   IF(Parameters!$D$34,IF(OR(IF(ISNUMBER(Y42:AD42),Y42:AD42)=0),0,GEOMEAN(IF(ISNUMBER(Y42:AD42),Y42:AD42))),0)</f>
        <v>1.5</v>
      </c>
      <c r="K42" s="23">
        <f t="shared" ca="1" si="2"/>
        <v>1.5</v>
      </c>
      <c r="L42" s="116" t="str">
        <f t="shared" si="3"/>
        <v/>
      </c>
      <c r="M42" s="21" cm="1">
        <f t="array" aca="1" ref="M42" ca="1">IF(Parameters!$D$31, SUM(IF(ISNUMBER(AF42:AK42),(IF(AF42:AK42&gt;=Parameters!$D$41,1,"")),""))+0.5*(SUM(IF(ISNUMBER(AF42:AK42),(IF(AF42:AK42&gt;=Parameters!$D$42,1,"")),""))-SUM(IF(ISNUMBER(AF42:AK42),(IF(AF42:AK42&gt;=Parameters!$D$41,1,"")),""))),0) +
   IF(Parameters!$D$32,SUM(IF(ISNUMBER(AF42:AK42),(IF(AF42:AK42&gt;=Parameters!$D$41,1,"")),"")),0) +
   IF(Parameters!$D$33,AVERAGE(IF(ISNUMBER(AF42:AK42),AF42:AK42)),0) +
   IF(Parameters!$D$34,IF(OR(IF(ISNUMBER(AF42:AK42),AF42:AK42)=0),0,GEOMEAN(IF(ISNUMBER(AF42:AK42),AF42:AK42))),0)</f>
        <v>0.5</v>
      </c>
      <c r="N42" s="23">
        <f t="shared" ca="1" si="4"/>
        <v>0.5</v>
      </c>
      <c r="O42" s="116" t="str">
        <f t="shared" si="5"/>
        <v>!</v>
      </c>
      <c r="P42" s="24"/>
      <c r="Q42" s="49"/>
      <c r="R42" s="25">
        <f ca="1">IFERROR(INDEX(Health!$G$8:$G$225,MATCH($C42,_xlfn.ANCHORARRAY(Health!$C$8),0)),NA())</f>
        <v>0</v>
      </c>
      <c r="S42" s="25">
        <f ca="1">IFERROR(INDEX(Food!$G$8:$G$225,MATCH($C42,_xlfn.ANCHORARRAY(Food!$C$8),0)),NA())</f>
        <v>0</v>
      </c>
      <c r="T42" s="25">
        <f ca="1">IFERROR(INDEX(Macro!$G$8:$G$225,MATCH($C42,_xlfn.ANCHORARRAY(Macro!$C$8),0)),NA())</f>
        <v>6.9</v>
      </c>
      <c r="U42" s="25">
        <f ca="1">IFERROR(INDEX(Socioeconomic!$G$8:$G$225,MATCH($C42,_xlfn.ANCHORARRAY(Socioeconomic!$C$8),0)),NA())</f>
        <v>2.985680109168714</v>
      </c>
      <c r="V42" s="25">
        <f ca="1">IFERROR(INDEX('Natural Hazard'!$G$8:$G$225,MATCH($C42,_xlfn.ANCHORARRAY('Natural Hazard'!$C$8),0)),NA())</f>
        <v>0</v>
      </c>
      <c r="W42" s="25">
        <f ca="1">IFERROR(INDEX(Conflict!$G$8:$G$225,MATCH($C42,_xlfn.ANCHORARRAY(Conflict!$C$8),0)),NA())</f>
        <v>0</v>
      </c>
      <c r="X42" s="50"/>
      <c r="Y42" s="25">
        <f ca="1">IFERROR(INDEX(Health!$H$8:$H$225,MATCH($C42,_xlfn.ANCHORARRAY(Health!$C$8),0)),NA())</f>
        <v>2.3265306122448899</v>
      </c>
      <c r="Z42" s="25">
        <f ca="1">IFERROR(INDEX(Food!$H$8:$H$225,MATCH($C42,_xlfn.ANCHORARRAY(Food!$C$8),0)),NA())</f>
        <v>1.1233352634626499</v>
      </c>
      <c r="AA42" s="25">
        <f ca="1">IFERROR(INDEX(Macro!$H$8:$H$225,MATCH($C42,_xlfn.ANCHORARRAY(Macro!$C$8),0)),NA())</f>
        <v>7</v>
      </c>
      <c r="AB42" s="25">
        <f ca="1">IFERROR(INDEX(Socioeconomic!$H$8:$H$225,MATCH($C42,_xlfn.ANCHORARRAY(Socioeconomic!$C$8),0)),NA())</f>
        <v>3.71428571428571</v>
      </c>
      <c r="AC42" s="25">
        <f ca="1">IFERROR(INDEX('Natural Hazard'!$H$8:$H$225,MATCH($C42,_xlfn.ANCHORARRAY('Natural Hazard'!$C$8),0)),NA())</f>
        <v>10</v>
      </c>
      <c r="AD42" s="25">
        <f ca="1">IFERROR(INDEX(Conflict!$H$8:$H$225,MATCH($C42,_xlfn.ANCHORARRAY(Conflict!$C$8),0)),NA())</f>
        <v>0.73205150820250398</v>
      </c>
      <c r="AE42" s="50"/>
      <c r="AF42" s="25">
        <f ca="1">IFERROR(INDEX(Health!$I$8:$I$225,MATCH($C42,_xlfn.ANCHORARRAY(Health!$C$8),0)),NA())</f>
        <v>0</v>
      </c>
      <c r="AG42" s="25" t="e">
        <f ca="1">IFERROR(INDEX(Food!$I$8:$I$225,MATCH($C42,_xlfn.ANCHORARRAY(Food!$C$8),0)),NA())</f>
        <v>#N/A</v>
      </c>
      <c r="AH42" s="25">
        <f ca="1">IFERROR(INDEX(Macro!$I$8:$I$225,MATCH($C42,_xlfn.ANCHORARRAY(Macro!$C$8),0)),NA())</f>
        <v>7</v>
      </c>
      <c r="AI42" s="25">
        <f ca="1">IFERROR(INDEX(Socioeconomic!$I$8:$I$225,MATCH($C42,_xlfn.ANCHORARRAY(Socioeconomic!$C$8),0)),NA())</f>
        <v>2.4</v>
      </c>
      <c r="AJ42" s="25">
        <f ca="1">IFERROR(INDEX('Natural Hazard'!$I$8:$I$225,MATCH($C42,_xlfn.ANCHORARRAY('Natural Hazard'!$C$8),0)),NA())</f>
        <v>0</v>
      </c>
      <c r="AK42" s="25">
        <f ca="1">IFERROR(INDEX(Conflict!$I$8:$I$225,MATCH($C42,_xlfn.ANCHORARRAY(Conflict!$C$8),0)),NA())</f>
        <v>0</v>
      </c>
      <c r="AL42" s="49"/>
      <c r="AM42" s="25">
        <f>IFERROR(INDEX('Data Reliability'!$G$6:$G$409,MATCH($C42,'Data Reliability'!$E$6:$E$409,0)),NA())</f>
        <v>0</v>
      </c>
      <c r="AN42" s="25">
        <f>IFERROR(INDEX('Data Reliability'!$H$6:$H$409,MATCH($C42,'Data Reliability'!$E$6:$E$409,0)),NA())</f>
        <v>0.391666666666667</v>
      </c>
    </row>
    <row r="43" spans="2:40" x14ac:dyDescent="0.2">
      <c r="B43" s="28" t="s">
        <v>771</v>
      </c>
      <c r="C43" s="28" t="s">
        <v>69</v>
      </c>
      <c r="D43" s="28" t="s">
        <v>432</v>
      </c>
      <c r="E43" s="28" t="s">
        <v>429</v>
      </c>
      <c r="F43" s="206">
        <f ca="1">MATCH($C43,_xlfn.ANCHORARRAY(Health!$C$8),0)</f>
        <v>38</v>
      </c>
      <c r="G43" s="22" cm="1">
        <f t="array" aca="1" ref="G43" ca="1">IF(Parameters!$D$31, SUM(IF(ISNUMBER(R43:W43),(IF(R43:W43&gt;=Parameters!$D$37,1,"")),""))+0.5*(SUM(IF(ISNUMBER(R43:W43),(IF(R43:W43&gt;=Parameters!$D$38,1,"")),""))-SUM(IF(ISNUMBER(R43:W43),(IF(R43:W43&gt;=Parameters!$D$37,1,"")),""))),0) +
   IF(Parameters!$D$32,SUM(IF(ISNUMBER(R43:W43),(IF(R43:W43&gt;=Parameters!$D$41,1,"")),"")),0) +
   IF(Parameters!$D$33,AVERAGE(IF(ISNUMBER(R43:W43),R43:W43)),0) +
   IF(Parameters!$D$34,IF(OR(IF(ISNUMBER(R43:W43),R43:W43)=0),0,GEOMEAN(IF(ISNUMBER(R43:W43),R43:W43))),0)</f>
        <v>0.5</v>
      </c>
      <c r="H43" s="23">
        <f t="shared" ca="1" si="0"/>
        <v>0.5</v>
      </c>
      <c r="I43" s="116" t="str">
        <f t="shared" si="1"/>
        <v/>
      </c>
      <c r="J43" s="22" cm="1">
        <f t="array" aca="1" ref="J43" ca="1">IF(Parameters!$D$31, SUM(IF(ISNUMBER(Y43:AD43),(IF(Y43:AD43&gt;=Parameters!$D$41,1,"")),""))+0.5*(SUM(IF(ISNUMBER(Y43:AD43),(IF(Y43:AD43&gt;=Parameters!$D$42,1,"")),""))-SUM(IF(ISNUMBER(Y43:AD43),(IF(Y43:AD43&gt;=Parameters!$D$41,1,"")),""))),0) +
   IF(Parameters!$D$32,SUM(IF(ISNUMBER(Y43:AD43),(IF(Y43:AD43&gt;=Parameters!$D$41,1,"")),"")),0) +
   IF(Parameters!$D$33,AVERAGE(IF(ISNUMBER(Y43:AD43),Y43:AD43)),0) +
   IF(Parameters!$D$34,IF(OR(IF(ISNUMBER(Y43:AD43),Y43:AD43)=0),0,GEOMEAN(IF(ISNUMBER(Y43:AD43),Y43:AD43))),0)</f>
        <v>2</v>
      </c>
      <c r="K43" s="23">
        <f t="shared" ca="1" si="2"/>
        <v>2</v>
      </c>
      <c r="L43" s="116" t="str">
        <f t="shared" si="3"/>
        <v/>
      </c>
      <c r="M43" s="21" cm="1">
        <f t="array" aca="1" ref="M43" ca="1">IF(Parameters!$D$31, SUM(IF(ISNUMBER(AF43:AK43),(IF(AF43:AK43&gt;=Parameters!$D$41,1,"")),""))+0.5*(SUM(IF(ISNUMBER(AF43:AK43),(IF(AF43:AK43&gt;=Parameters!$D$42,1,"")),""))-SUM(IF(ISNUMBER(AF43:AK43),(IF(AF43:AK43&gt;=Parameters!$D$41,1,"")),""))),0) +
   IF(Parameters!$D$32,SUM(IF(ISNUMBER(AF43:AK43),(IF(AF43:AK43&gt;=Parameters!$D$41,1,"")),"")),0) +
   IF(Parameters!$D$33,AVERAGE(IF(ISNUMBER(AF43:AK43),AF43:AK43)),0) +
   IF(Parameters!$D$34,IF(OR(IF(ISNUMBER(AF43:AK43),AF43:AK43)=0),0,GEOMEAN(IF(ISNUMBER(AF43:AK43),AF43:AK43))),0)</f>
        <v>0.5</v>
      </c>
      <c r="N43" s="23">
        <f t="shared" ca="1" si="4"/>
        <v>0.5</v>
      </c>
      <c r="O43" s="116" t="str">
        <f t="shared" si="5"/>
        <v>!</v>
      </c>
      <c r="P43" s="24"/>
      <c r="Q43" s="49"/>
      <c r="R43" s="25">
        <f ca="1">IFERROR(INDEX(Health!$G$8:$G$225,MATCH($C43,_xlfn.ANCHORARRAY(Health!$C$8),0)),NA())</f>
        <v>0</v>
      </c>
      <c r="S43" s="25">
        <f ca="1">IFERROR(INDEX(Food!$G$8:$G$225,MATCH($C43,_xlfn.ANCHORARRAY(Food!$C$8),0)),NA())</f>
        <v>0</v>
      </c>
      <c r="T43" s="25">
        <f ca="1">IFERROR(INDEX(Macro!$G$8:$G$225,MATCH($C43,_xlfn.ANCHORARRAY(Macro!$C$8),0)),NA())</f>
        <v>6.9</v>
      </c>
      <c r="U43" s="25">
        <f ca="1">IFERROR(INDEX(Socioeconomic!$G$8:$G$225,MATCH($C43,_xlfn.ANCHORARRAY(Socioeconomic!$C$8),0)),NA())</f>
        <v>0</v>
      </c>
      <c r="V43" s="25">
        <f ca="1">IFERROR(INDEX('Natural Hazard'!$G$8:$G$225,MATCH($C43,_xlfn.ANCHORARRAY('Natural Hazard'!$C$8),0)),NA())</f>
        <v>0</v>
      </c>
      <c r="W43" s="25">
        <f ca="1">IFERROR(INDEX(Conflict!$G$8:$G$225,MATCH($C43,_xlfn.ANCHORARRAY(Conflict!$C$8),0)),NA())</f>
        <v>0</v>
      </c>
      <c r="X43" s="50"/>
      <c r="Y43" s="25">
        <f ca="1">IFERROR(INDEX(Health!$H$8:$H$225,MATCH($C43,_xlfn.ANCHORARRAY(Health!$C$8),0)),NA())</f>
        <v>7.0787172011661799</v>
      </c>
      <c r="Z43" s="25">
        <f ca="1">IFERROR(INDEX(Food!$H$8:$H$225,MATCH($C43,_xlfn.ANCHORARRAY(Food!$C$8),0)),NA())</f>
        <v>9.1430225825130194</v>
      </c>
      <c r="AA43" s="25">
        <f ca="1">IFERROR(INDEX(Macro!$H$8:$H$225,MATCH($C43,_xlfn.ANCHORARRAY(Macro!$C$8),0)),NA())</f>
        <v>7</v>
      </c>
      <c r="AB43" s="25">
        <f ca="1">IFERROR(INDEX(Socioeconomic!$H$8:$H$225,MATCH($C43,_xlfn.ANCHORARRAY(Socioeconomic!$C$8),0)),NA())</f>
        <v>8.2857142857142794</v>
      </c>
      <c r="AC43" s="25">
        <f ca="1">IFERROR(INDEX('Natural Hazard'!$H$8:$H$225,MATCH($C43,_xlfn.ANCHORARRAY('Natural Hazard'!$C$8),0)),NA())</f>
        <v>4.6666666666666599</v>
      </c>
      <c r="AD43" s="25">
        <f ca="1">IFERROR(INDEX(Conflict!$H$8:$H$225,MATCH($C43,_xlfn.ANCHORARRAY(Conflict!$C$8),0)),NA())</f>
        <v>5.5829952372552398</v>
      </c>
      <c r="AE43" s="50"/>
      <c r="AF43" s="25">
        <f ca="1">IFERROR(INDEX(Health!$I$8:$I$225,MATCH($C43,_xlfn.ANCHORARRAY(Health!$C$8),0)),NA())</f>
        <v>0</v>
      </c>
      <c r="AG43" s="25" t="e">
        <f ca="1">IFERROR(INDEX(Food!$I$8:$I$225,MATCH($C43,_xlfn.ANCHORARRAY(Food!$C$8),0)),NA())</f>
        <v>#N/A</v>
      </c>
      <c r="AH43" s="25">
        <f ca="1">IFERROR(INDEX(Macro!$I$8:$I$225,MATCH($C43,_xlfn.ANCHORARRAY(Macro!$C$8),0)),NA())</f>
        <v>7</v>
      </c>
      <c r="AI43" s="25">
        <f ca="1">IFERROR(INDEX(Socioeconomic!$I$8:$I$225,MATCH($C43,_xlfn.ANCHORARRAY(Socioeconomic!$C$8),0)),NA())</f>
        <v>0</v>
      </c>
      <c r="AJ43" s="25">
        <f ca="1">IFERROR(INDEX('Natural Hazard'!$I$8:$I$225,MATCH($C43,_xlfn.ANCHORARRAY('Natural Hazard'!$C$8),0)),NA())</f>
        <v>0</v>
      </c>
      <c r="AK43" s="25">
        <f ca="1">IFERROR(INDEX(Conflict!$I$8:$I$225,MATCH($C43,_xlfn.ANCHORARRAY(Conflict!$C$8),0)),NA())</f>
        <v>0</v>
      </c>
      <c r="AL43" s="49"/>
      <c r="AM43" s="25">
        <f>IFERROR(INDEX('Data Reliability'!$G$6:$G$409,MATCH($C43,'Data Reliability'!$E$6:$E$409,0)),NA())</f>
        <v>0</v>
      </c>
      <c r="AN43" s="25">
        <f>IFERROR(INDEX('Data Reliability'!$H$6:$H$409,MATCH($C43,'Data Reliability'!$E$6:$E$409,0)),NA())</f>
        <v>0.47499999999999998</v>
      </c>
    </row>
    <row r="44" spans="2:40" x14ac:dyDescent="0.2">
      <c r="B44" s="28" t="s">
        <v>70</v>
      </c>
      <c r="C44" s="28" t="s">
        <v>71</v>
      </c>
      <c r="D44" s="28" t="s">
        <v>432</v>
      </c>
      <c r="E44" s="28" t="s">
        <v>535</v>
      </c>
      <c r="F44" s="206">
        <f ca="1">MATCH($C44,_xlfn.ANCHORARRAY(Health!$C$8),0)</f>
        <v>39</v>
      </c>
      <c r="G44" s="22" cm="1">
        <f t="array" aca="1" ref="G44" ca="1">IF(Parameters!$D$31, SUM(IF(ISNUMBER(R44:W44),(IF(R44:W44&gt;=Parameters!$D$37,1,"")),""))+0.5*(SUM(IF(ISNUMBER(R44:W44),(IF(R44:W44&gt;=Parameters!$D$38,1,"")),""))-SUM(IF(ISNUMBER(R44:W44),(IF(R44:W44&gt;=Parameters!$D$37,1,"")),""))),0) +
   IF(Parameters!$D$32,SUM(IF(ISNUMBER(R44:W44),(IF(R44:W44&gt;=Parameters!$D$41,1,"")),"")),0) +
   IF(Parameters!$D$33,AVERAGE(IF(ISNUMBER(R44:W44),R44:W44)),0) +
   IF(Parameters!$D$34,IF(OR(IF(ISNUMBER(R44:W44),R44:W44)=0),0,GEOMEAN(IF(ISNUMBER(R44:W44),R44:W44))),0)</f>
        <v>2.5</v>
      </c>
      <c r="H44" s="23">
        <f t="shared" ca="1" si="0"/>
        <v>2.5</v>
      </c>
      <c r="I44" s="116" t="str">
        <f t="shared" si="1"/>
        <v/>
      </c>
      <c r="J44" s="22" cm="1">
        <f t="array" aca="1" ref="J44" ca="1">IF(Parameters!$D$31, SUM(IF(ISNUMBER(Y44:AD44),(IF(Y44:AD44&gt;=Parameters!$D$41,1,"")),""))+0.5*(SUM(IF(ISNUMBER(Y44:AD44),(IF(Y44:AD44&gt;=Parameters!$D$42,1,"")),""))-SUM(IF(ISNUMBER(Y44:AD44),(IF(Y44:AD44&gt;=Parameters!$D$41,1,"")),""))),0) +
   IF(Parameters!$D$32,SUM(IF(ISNUMBER(Y44:AD44),(IF(Y44:AD44&gt;=Parameters!$D$41,1,"")),"")),0) +
   IF(Parameters!$D$33,AVERAGE(IF(ISNUMBER(Y44:AD44),Y44:AD44)),0) +
   IF(Parameters!$D$34,IF(OR(IF(ISNUMBER(Y44:AD44),Y44:AD44)=0),0,GEOMEAN(IF(ISNUMBER(Y44:AD44),Y44:AD44))),0)</f>
        <v>2.5</v>
      </c>
      <c r="K44" s="23">
        <f t="shared" ca="1" si="2"/>
        <v>2.5</v>
      </c>
      <c r="L44" s="116" t="str">
        <f t="shared" si="3"/>
        <v/>
      </c>
      <c r="M44" s="21" cm="1">
        <f t="array" aca="1" ref="M44" ca="1">IF(Parameters!$D$31, SUM(IF(ISNUMBER(AF44:AK44),(IF(AF44:AK44&gt;=Parameters!$D$41,1,"")),""))+0.5*(SUM(IF(ISNUMBER(AF44:AK44),(IF(AF44:AK44&gt;=Parameters!$D$42,1,"")),""))-SUM(IF(ISNUMBER(AF44:AK44),(IF(AF44:AK44&gt;=Parameters!$D$41,1,"")),""))),0) +
   IF(Parameters!$D$32,SUM(IF(ISNUMBER(AF44:AK44),(IF(AF44:AK44&gt;=Parameters!$D$41,1,"")),"")),0) +
   IF(Parameters!$D$33,AVERAGE(IF(ISNUMBER(AF44:AK44),AF44:AK44)),0) +
   IF(Parameters!$D$34,IF(OR(IF(ISNUMBER(AF44:AK44),AF44:AK44)=0),0,GEOMEAN(IF(ISNUMBER(AF44:AK44),AF44:AK44))),0)</f>
        <v>2</v>
      </c>
      <c r="N44" s="23">
        <f t="shared" ca="1" si="4"/>
        <v>2</v>
      </c>
      <c r="O44" s="116" t="str">
        <f t="shared" si="5"/>
        <v>!</v>
      </c>
      <c r="P44" s="24"/>
      <c r="Q44" s="49"/>
      <c r="R44" s="25">
        <f ca="1">IFERROR(INDEX(Health!$G$8:$G$225,MATCH($C44,_xlfn.ANCHORARRAY(Health!$C$8),0)),NA())</f>
        <v>8.8525333627598091</v>
      </c>
      <c r="S44" s="25">
        <f ca="1">IFERROR(INDEX(Food!$G$8:$G$225,MATCH($C44,_xlfn.ANCHORARRAY(Food!$C$8),0)),NA())</f>
        <v>5.2455622736632312</v>
      </c>
      <c r="T44" s="25">
        <f ca="1">IFERROR(INDEX(Macro!$G$8:$G$225,MATCH($C44,_xlfn.ANCHORARRAY(Macro!$C$8),0)),NA())</f>
        <v>0</v>
      </c>
      <c r="U44" s="25">
        <f ca="1">IFERROR(INDEX(Socioeconomic!$G$8:$G$225,MATCH($C44,_xlfn.ANCHORARRAY(Socioeconomic!$C$8),0)),NA())</f>
        <v>0</v>
      </c>
      <c r="V44" s="25">
        <f ca="1">IFERROR(INDEX('Natural Hazard'!$G$8:$G$225,MATCH($C44,_xlfn.ANCHORARRAY('Natural Hazard'!$C$8),0)),NA())</f>
        <v>0</v>
      </c>
      <c r="W44" s="25">
        <f ca="1">IFERROR(INDEX(Conflict!$G$8:$G$225,MATCH($C44,_xlfn.ANCHORARRAY(Conflict!$C$8),0)),NA())</f>
        <v>10</v>
      </c>
      <c r="X44" s="50"/>
      <c r="Y44" s="25">
        <f ca="1">IFERROR(INDEX(Health!$H$8:$H$225,MATCH($C44,_xlfn.ANCHORARRAY(Health!$C$8),0)),NA())</f>
        <v>7.83673469387755</v>
      </c>
      <c r="Z44" s="25">
        <f ca="1">IFERROR(INDEX(Food!$H$8:$H$225,MATCH($C44,_xlfn.ANCHORARRAY(Food!$C$8),0)),NA())</f>
        <v>9.1719745222929898</v>
      </c>
      <c r="AA44" s="25">
        <f ca="1">IFERROR(INDEX(Macro!$H$8:$H$225,MATCH($C44,_xlfn.ANCHORARRAY(Macro!$C$8),0)),NA())</f>
        <v>0</v>
      </c>
      <c r="AB44" s="25">
        <f ca="1">IFERROR(INDEX(Socioeconomic!$H$8:$H$225,MATCH($C44,_xlfn.ANCHORARRAY(Socioeconomic!$C$8),0)),NA())</f>
        <v>8.4285714285714199</v>
      </c>
      <c r="AC44" s="25">
        <f ca="1">IFERROR(INDEX('Natural Hazard'!$H$8:$H$225,MATCH($C44,_xlfn.ANCHORARRAY('Natural Hazard'!$C$8),0)),NA())</f>
        <v>4.3333333333333304</v>
      </c>
      <c r="AD44" s="25">
        <f ca="1">IFERROR(INDEX(Conflict!$H$8:$H$225,MATCH($C44,_xlfn.ANCHORARRAY(Conflict!$C$8),0)),NA())</f>
        <v>10</v>
      </c>
      <c r="AE44" s="50"/>
      <c r="AF44" s="25">
        <f ca="1">IFERROR(INDEX(Health!$I$8:$I$225,MATCH($C44,_xlfn.ANCHORARRAY(Health!$C$8),0)),NA())</f>
        <v>10</v>
      </c>
      <c r="AG44" s="25">
        <f ca="1">IFERROR(INDEX(Food!$I$8:$I$225,MATCH($C44,_xlfn.ANCHORARRAY(Food!$C$8),0)),NA())</f>
        <v>3</v>
      </c>
      <c r="AH44" s="25">
        <f ca="1">IFERROR(INDEX(Macro!$I$8:$I$225,MATCH($C44,_xlfn.ANCHORARRAY(Macro!$C$8),0)),NA())</f>
        <v>0</v>
      </c>
      <c r="AI44" s="25">
        <f ca="1">IFERROR(INDEX(Socioeconomic!$I$8:$I$225,MATCH($C44,_xlfn.ANCHORARRAY(Socioeconomic!$C$8),0)),NA())</f>
        <v>0</v>
      </c>
      <c r="AJ44" s="25">
        <f ca="1">IFERROR(INDEX('Natural Hazard'!$I$8:$I$225,MATCH($C44,_xlfn.ANCHORARRAY('Natural Hazard'!$C$8),0)),NA())</f>
        <v>0</v>
      </c>
      <c r="AK44" s="25">
        <f ca="1">IFERROR(INDEX(Conflict!$I$8:$I$225,MATCH($C44,_xlfn.ANCHORARRAY(Conflict!$C$8),0)),NA())</f>
        <v>10</v>
      </c>
      <c r="AL44" s="49"/>
      <c r="AM44" s="25">
        <f>IFERROR(INDEX('Data Reliability'!$G$6:$G$409,MATCH($C44,'Data Reliability'!$E$6:$E$409,0)),NA())</f>
        <v>0</v>
      </c>
      <c r="AN44" s="25">
        <f>IFERROR(INDEX('Data Reliability'!$H$6:$H$409,MATCH($C44,'Data Reliability'!$E$6:$E$409,0)),NA())</f>
        <v>0.33611111111111103</v>
      </c>
    </row>
    <row r="45" spans="2:40" x14ac:dyDescent="0.2">
      <c r="B45" s="28" t="s">
        <v>734</v>
      </c>
      <c r="C45" s="28" t="s">
        <v>72</v>
      </c>
      <c r="D45" s="28" t="s">
        <v>432</v>
      </c>
      <c r="E45" s="28" t="s">
        <v>429</v>
      </c>
      <c r="F45" s="206">
        <f ca="1">MATCH($C45,_xlfn.ANCHORARRAY(Health!$C$8),0)</f>
        <v>40</v>
      </c>
      <c r="G45" s="22" cm="1">
        <f t="array" aca="1" ref="G45" ca="1">IF(Parameters!$D$31, SUM(IF(ISNUMBER(R45:W45),(IF(R45:W45&gt;=Parameters!$D$37,1,"")),""))+0.5*(SUM(IF(ISNUMBER(R45:W45),(IF(R45:W45&gt;=Parameters!$D$38,1,"")),""))-SUM(IF(ISNUMBER(R45:W45),(IF(R45:W45&gt;=Parameters!$D$37,1,"")),""))),0) +
   IF(Parameters!$D$32,SUM(IF(ISNUMBER(R45:W45),(IF(R45:W45&gt;=Parameters!$D$41,1,"")),"")),0) +
   IF(Parameters!$D$33,AVERAGE(IF(ISNUMBER(R45:W45),R45:W45)),0) +
   IF(Parameters!$D$34,IF(OR(IF(ISNUMBER(R45:W45),R45:W45)=0),0,GEOMEAN(IF(ISNUMBER(R45:W45),R45:W45))),0)</f>
        <v>4</v>
      </c>
      <c r="H45" s="23">
        <f t="shared" ca="1" si="0"/>
        <v>4</v>
      </c>
      <c r="I45" s="116" t="str">
        <f t="shared" si="1"/>
        <v/>
      </c>
      <c r="J45" s="22" cm="1">
        <f t="array" aca="1" ref="J45" ca="1">IF(Parameters!$D$31, SUM(IF(ISNUMBER(Y45:AD45),(IF(Y45:AD45&gt;=Parameters!$D$41,1,"")),""))+0.5*(SUM(IF(ISNUMBER(Y45:AD45),(IF(Y45:AD45&gt;=Parameters!$D$42,1,"")),""))-SUM(IF(ISNUMBER(Y45:AD45),(IF(Y45:AD45&gt;=Parameters!$D$41,1,"")),""))),0) +
   IF(Parameters!$D$32,SUM(IF(ISNUMBER(Y45:AD45),(IF(Y45:AD45&gt;=Parameters!$D$41,1,"")),"")),0) +
   IF(Parameters!$D$33,AVERAGE(IF(ISNUMBER(Y45:AD45),Y45:AD45)),0) +
   IF(Parameters!$D$34,IF(OR(IF(ISNUMBER(Y45:AD45),Y45:AD45)=0),0,GEOMEAN(IF(ISNUMBER(Y45:AD45),Y45:AD45))),0)</f>
        <v>3.5</v>
      </c>
      <c r="K45" s="23">
        <f t="shared" ca="1" si="2"/>
        <v>3.5</v>
      </c>
      <c r="L45" s="116" t="str">
        <f t="shared" si="3"/>
        <v/>
      </c>
      <c r="M45" s="21" cm="1">
        <f t="array" aca="1" ref="M45" ca="1">IF(Parameters!$D$31, SUM(IF(ISNUMBER(AF45:AK45),(IF(AF45:AK45&gt;=Parameters!$D$41,1,"")),""))+0.5*(SUM(IF(ISNUMBER(AF45:AK45),(IF(AF45:AK45&gt;=Parameters!$D$42,1,"")),""))-SUM(IF(ISNUMBER(AF45:AK45),(IF(AF45:AK45&gt;=Parameters!$D$41,1,"")),""))),0) +
   IF(Parameters!$D$32,SUM(IF(ISNUMBER(AF45:AK45),(IF(AF45:AK45&gt;=Parameters!$D$41,1,"")),"")),0) +
   IF(Parameters!$D$33,AVERAGE(IF(ISNUMBER(AF45:AK45),AF45:AK45)),0) +
   IF(Parameters!$D$34,IF(OR(IF(ISNUMBER(AF45:AK45),AF45:AK45)=0),0,GEOMEAN(IF(ISNUMBER(AF45:AK45),AF45:AK45))),0)</f>
        <v>3</v>
      </c>
      <c r="N45" s="23">
        <f t="shared" ca="1" si="4"/>
        <v>3</v>
      </c>
      <c r="O45" s="116" t="str">
        <f t="shared" si="5"/>
        <v/>
      </c>
      <c r="P45" s="24"/>
      <c r="Q45" s="49"/>
      <c r="R45" s="25">
        <f ca="1">IFERROR(INDEX(Health!$G$8:$G$225,MATCH($C45,_xlfn.ANCHORARRAY(Health!$C$8),0)),NA())</f>
        <v>9.25505141403249</v>
      </c>
      <c r="S45" s="25">
        <f ca="1">IFERROR(INDEX(Food!$G$8:$G$225,MATCH($C45,_xlfn.ANCHORARRAY(Food!$C$8),0)),NA())</f>
        <v>8.3666002653407556</v>
      </c>
      <c r="T45" s="25">
        <f ca="1">IFERROR(INDEX(Macro!$G$8:$G$225,MATCH($C45,_xlfn.ANCHORARRAY(Macro!$C$8),0)),NA())</f>
        <v>8.1782555424044023</v>
      </c>
      <c r="U45" s="25">
        <f ca="1">IFERROR(INDEX(Socioeconomic!$G$8:$G$225,MATCH($C45,_xlfn.ANCHORARRAY(Socioeconomic!$C$8),0)),NA())</f>
        <v>0</v>
      </c>
      <c r="V45" s="25">
        <f ca="1">IFERROR(INDEX('Natural Hazard'!$G$8:$G$225,MATCH($C45,_xlfn.ANCHORARRAY('Natural Hazard'!$C$8),0)),NA())</f>
        <v>0</v>
      </c>
      <c r="W45" s="25">
        <f ca="1">IFERROR(INDEX(Conflict!$G$8:$G$225,MATCH($C45,_xlfn.ANCHORARRAY(Conflict!$C$8),0)),NA())</f>
        <v>10</v>
      </c>
      <c r="X45" s="50"/>
      <c r="Y45" s="25">
        <f ca="1">IFERROR(INDEX(Health!$H$8:$H$225,MATCH($C45,_xlfn.ANCHORARRAY(Health!$C$8),0)),NA())</f>
        <v>8.56559766763848</v>
      </c>
      <c r="Z45" s="25">
        <f ca="1">IFERROR(INDEX(Food!$H$8:$H$225,MATCH($C45,_xlfn.ANCHORARRAY(Food!$C$8),0)),NA())</f>
        <v>10</v>
      </c>
      <c r="AA45" s="25">
        <f ca="1">IFERROR(INDEX(Macro!$H$8:$H$225,MATCH($C45,_xlfn.ANCHORARRAY(Macro!$C$8),0)),NA())</f>
        <v>7.6384412540287103</v>
      </c>
      <c r="AB45" s="25">
        <f ca="1">IFERROR(INDEX(Socioeconomic!$H$8:$H$225,MATCH($C45,_xlfn.ANCHORARRAY(Socioeconomic!$C$8),0)),NA())</f>
        <v>9.4285714285714199</v>
      </c>
      <c r="AC45" s="25">
        <f ca="1">IFERROR(INDEX('Natural Hazard'!$H$8:$H$225,MATCH($C45,_xlfn.ANCHORARRAY('Natural Hazard'!$C$8),0)),NA())</f>
        <v>5.8333333333333304</v>
      </c>
      <c r="AD45" s="25">
        <f ca="1">IFERROR(INDEX(Conflict!$H$8:$H$225,MATCH($C45,_xlfn.ANCHORARRAY(Conflict!$C$8),0)),NA())</f>
        <v>10</v>
      </c>
      <c r="AE45" s="50"/>
      <c r="AF45" s="25">
        <f ca="1">IFERROR(INDEX(Health!$I$8:$I$225,MATCH($C45,_xlfn.ANCHORARRAY(Health!$C$8),0)),NA())</f>
        <v>10</v>
      </c>
      <c r="AG45" s="25">
        <f ca="1">IFERROR(INDEX(Food!$I$8:$I$225,MATCH($C45,_xlfn.ANCHORARRAY(Food!$C$8),0)),NA())</f>
        <v>7</v>
      </c>
      <c r="AH45" s="25">
        <f ca="1">IFERROR(INDEX(Macro!$I$8:$I$225,MATCH($C45,_xlfn.ANCHORARRAY(Macro!$C$8),0)),NA())</f>
        <v>8.7562189054726396</v>
      </c>
      <c r="AI45" s="25">
        <f ca="1">IFERROR(INDEX(Socioeconomic!$I$8:$I$225,MATCH($C45,_xlfn.ANCHORARRAY(Socioeconomic!$C$8),0)),NA())</f>
        <v>0</v>
      </c>
      <c r="AJ45" s="25">
        <f ca="1">IFERROR(INDEX('Natural Hazard'!$I$8:$I$225,MATCH($C45,_xlfn.ANCHORARRAY('Natural Hazard'!$C$8),0)),NA())</f>
        <v>0</v>
      </c>
      <c r="AK45" s="25">
        <f ca="1">IFERROR(INDEX(Conflict!$I$8:$I$225,MATCH($C45,_xlfn.ANCHORARRAY(Conflict!$C$8),0)),NA())</f>
        <v>10</v>
      </c>
      <c r="AL45" s="49"/>
      <c r="AM45" s="25">
        <f>IFERROR(INDEX('Data Reliability'!$G$6:$G$409,MATCH($C45,'Data Reliability'!$E$6:$E$409,0)),NA())</f>
        <v>8.3333333333333301E-2</v>
      </c>
      <c r="AN45" s="25">
        <f>IFERROR(INDEX('Data Reliability'!$H$6:$H$409,MATCH($C45,'Data Reliability'!$E$6:$E$409,0)),NA())</f>
        <v>0.297222222222222</v>
      </c>
    </row>
    <row r="46" spans="2:40" x14ac:dyDescent="0.2">
      <c r="B46" s="28" t="s">
        <v>735</v>
      </c>
      <c r="C46" s="28" t="s">
        <v>73</v>
      </c>
      <c r="D46" s="28" t="s">
        <v>432</v>
      </c>
      <c r="E46" s="28" t="s">
        <v>535</v>
      </c>
      <c r="F46" s="206">
        <f ca="1">MATCH($C46,_xlfn.ANCHORARRAY(Health!$C$8),0)</f>
        <v>41</v>
      </c>
      <c r="G46" s="22" cm="1">
        <f t="array" aca="1" ref="G46" ca="1">IF(Parameters!$D$31, SUM(IF(ISNUMBER(R46:W46),(IF(R46:W46&gt;=Parameters!$D$37,1,"")),""))+0.5*(SUM(IF(ISNUMBER(R46:W46),(IF(R46:W46&gt;=Parameters!$D$38,1,"")),""))-SUM(IF(ISNUMBER(R46:W46),(IF(R46:W46&gt;=Parameters!$D$37,1,"")),""))),0) +
   IF(Parameters!$D$32,SUM(IF(ISNUMBER(R46:W46),(IF(R46:W46&gt;=Parameters!$D$41,1,"")),"")),0) +
   IF(Parameters!$D$33,AVERAGE(IF(ISNUMBER(R46:W46),R46:W46)),0) +
   IF(Parameters!$D$34,IF(OR(IF(ISNUMBER(R46:W46),R46:W46)=0),0,GEOMEAN(IF(ISNUMBER(R46:W46),R46:W46))),0)</f>
        <v>2</v>
      </c>
      <c r="H46" s="23">
        <f t="shared" ca="1" si="0"/>
        <v>2</v>
      </c>
      <c r="I46" s="116" t="str">
        <f t="shared" si="1"/>
        <v/>
      </c>
      <c r="J46" s="22" cm="1">
        <f t="array" aca="1" ref="J46" ca="1">IF(Parameters!$D$31, SUM(IF(ISNUMBER(Y46:AD46),(IF(Y46:AD46&gt;=Parameters!$D$41,1,"")),""))+0.5*(SUM(IF(ISNUMBER(Y46:AD46),(IF(Y46:AD46&gt;=Parameters!$D$42,1,"")),""))-SUM(IF(ISNUMBER(Y46:AD46),(IF(Y46:AD46&gt;=Parameters!$D$41,1,"")),""))),0) +
   IF(Parameters!$D$32,SUM(IF(ISNUMBER(Y46:AD46),(IF(Y46:AD46&gt;=Parameters!$D$41,1,"")),"")),0) +
   IF(Parameters!$D$33,AVERAGE(IF(ISNUMBER(Y46:AD46),Y46:AD46)),0) +
   IF(Parameters!$D$34,IF(OR(IF(ISNUMBER(Y46:AD46),Y46:AD46)=0),0,GEOMEAN(IF(ISNUMBER(Y46:AD46),Y46:AD46))),0)</f>
        <v>4</v>
      </c>
      <c r="K46" s="23">
        <f t="shared" ca="1" si="2"/>
        <v>4</v>
      </c>
      <c r="L46" s="116" t="str">
        <f t="shared" si="3"/>
        <v/>
      </c>
      <c r="M46" s="21" cm="1">
        <f t="array" aca="1" ref="M46" ca="1">IF(Parameters!$D$31, SUM(IF(ISNUMBER(AF46:AK46),(IF(AF46:AK46&gt;=Parameters!$D$41,1,"")),""))+0.5*(SUM(IF(ISNUMBER(AF46:AK46),(IF(AF46:AK46&gt;=Parameters!$D$42,1,"")),""))-SUM(IF(ISNUMBER(AF46:AK46),(IF(AF46:AK46&gt;=Parameters!$D$41,1,"")),""))),0) +
   IF(Parameters!$D$32,SUM(IF(ISNUMBER(AF46:AK46),(IF(AF46:AK46&gt;=Parameters!$D$41,1,"")),"")),0) +
   IF(Parameters!$D$33,AVERAGE(IF(ISNUMBER(AF46:AK46),AF46:AK46)),0) +
   IF(Parameters!$D$34,IF(OR(IF(ISNUMBER(AF46:AK46),AF46:AK46)=0),0,GEOMEAN(IF(ISNUMBER(AF46:AK46),AF46:AK46))),0)</f>
        <v>1</v>
      </c>
      <c r="N46" s="23">
        <f t="shared" ca="1" si="4"/>
        <v>1</v>
      </c>
      <c r="O46" s="116" t="str">
        <f t="shared" si="5"/>
        <v>!</v>
      </c>
      <c r="P46" s="24"/>
      <c r="Q46" s="49"/>
      <c r="R46" s="25">
        <f ca="1">IFERROR(INDEX(Health!$G$8:$G$225,MATCH($C46,_xlfn.ANCHORARRAY(Health!$C$8),0)),NA())</f>
        <v>0</v>
      </c>
      <c r="S46" s="25">
        <f ca="1">IFERROR(INDEX(Food!$G$8:$G$225,MATCH($C46,_xlfn.ANCHORARRAY(Food!$C$8),0)),NA())</f>
        <v>5.4772255750516612</v>
      </c>
      <c r="T46" s="25">
        <f ca="1">IFERROR(INDEX(Macro!$G$8:$G$225,MATCH($C46,_xlfn.ANCHORARRAY(Macro!$C$8),0)),NA())</f>
        <v>10</v>
      </c>
      <c r="U46" s="25">
        <f ca="1">IFERROR(INDEX(Socioeconomic!$G$8:$G$225,MATCH($C46,_xlfn.ANCHORARRAY(Socioeconomic!$C$8),0)),NA())</f>
        <v>6.2163538752618326</v>
      </c>
      <c r="V46" s="25">
        <f ca="1">IFERROR(INDEX('Natural Hazard'!$G$8:$G$225,MATCH($C46,_xlfn.ANCHORARRAY('Natural Hazard'!$C$8),0)),NA())</f>
        <v>0</v>
      </c>
      <c r="W46" s="25">
        <f ca="1">IFERROR(INDEX(Conflict!$G$8:$G$225,MATCH($C46,_xlfn.ANCHORARRAY(Conflict!$C$8),0)),NA())</f>
        <v>0</v>
      </c>
      <c r="X46" s="50"/>
      <c r="Y46" s="25">
        <f ca="1">IFERROR(INDEX(Health!$H$8:$H$225,MATCH($C46,_xlfn.ANCHORARRAY(Health!$C$8),0)),NA())</f>
        <v>8.5072886297375998</v>
      </c>
      <c r="Z46" s="25">
        <f ca="1">IFERROR(INDEX(Food!$H$8:$H$225,MATCH($C46,_xlfn.ANCHORARRAY(Food!$C$8),0)),NA())</f>
        <v>10</v>
      </c>
      <c r="AA46" s="25">
        <f ca="1">IFERROR(INDEX(Macro!$H$8:$H$225,MATCH($C46,_xlfn.ANCHORARRAY(Macro!$C$8),0)),NA())</f>
        <v>10</v>
      </c>
      <c r="AB46" s="25">
        <f ca="1">IFERROR(INDEX(Socioeconomic!$H$8:$H$225,MATCH($C46,_xlfn.ANCHORARRAY(Socioeconomic!$C$8),0)),NA())</f>
        <v>7.71428571428571</v>
      </c>
      <c r="AC46" s="25">
        <f ca="1">IFERROR(INDEX('Natural Hazard'!$H$8:$H$225,MATCH($C46,_xlfn.ANCHORARRAY('Natural Hazard'!$C$8),0)),NA())</f>
        <v>4.8333333333333304</v>
      </c>
      <c r="AD46" s="25">
        <f ca="1">IFERROR(INDEX(Conflict!$H$8:$H$225,MATCH($C46,_xlfn.ANCHORARRAY(Conflict!$C$8),0)),NA())</f>
        <v>10</v>
      </c>
      <c r="AE46" s="50"/>
      <c r="AF46" s="25">
        <f ca="1">IFERROR(INDEX(Health!$I$8:$I$225,MATCH($C46,_xlfn.ANCHORARRAY(Health!$C$8),0)),NA())</f>
        <v>0</v>
      </c>
      <c r="AG46" s="25">
        <f ca="1">IFERROR(INDEX(Food!$I$8:$I$225,MATCH($C46,_xlfn.ANCHORARRAY(Food!$C$8),0)),NA())</f>
        <v>3</v>
      </c>
      <c r="AH46" s="25">
        <f ca="1">IFERROR(INDEX(Macro!$I$8:$I$225,MATCH($C46,_xlfn.ANCHORARRAY(Macro!$C$8),0)),NA())</f>
        <v>10</v>
      </c>
      <c r="AI46" s="25">
        <f ca="1">IFERROR(INDEX(Socioeconomic!$I$8:$I$225,MATCH($C46,_xlfn.ANCHORARRAY(Socioeconomic!$C$8),0)),NA())</f>
        <v>5.0092849725440702</v>
      </c>
      <c r="AJ46" s="25">
        <f ca="1">IFERROR(INDEX('Natural Hazard'!$I$8:$I$225,MATCH($C46,_xlfn.ANCHORARRAY('Natural Hazard'!$C$8),0)),NA())</f>
        <v>0</v>
      </c>
      <c r="AK46" s="25">
        <f ca="1">IFERROR(INDEX(Conflict!$I$8:$I$225,MATCH($C46,_xlfn.ANCHORARRAY(Conflict!$C$8),0)),NA())</f>
        <v>0</v>
      </c>
      <c r="AL46" s="49"/>
      <c r="AM46" s="25">
        <f>IFERROR(INDEX('Data Reliability'!$G$6:$G$409,MATCH($C46,'Data Reliability'!$E$6:$E$409,0)),NA())</f>
        <v>8.3333333333333301E-2</v>
      </c>
      <c r="AN46" s="25">
        <f>IFERROR(INDEX('Data Reliability'!$H$6:$H$409,MATCH($C46,'Data Reliability'!$E$6:$E$409,0)),NA())</f>
        <v>0.452777777777778</v>
      </c>
    </row>
    <row r="47" spans="2:40" x14ac:dyDescent="0.2">
      <c r="B47" s="28" t="s">
        <v>74</v>
      </c>
      <c r="C47" s="28" t="s">
        <v>75</v>
      </c>
      <c r="D47" s="28" t="s">
        <v>435</v>
      </c>
      <c r="E47" s="28" t="s">
        <v>430</v>
      </c>
      <c r="F47" s="206">
        <f ca="1">MATCH($C47,_xlfn.ANCHORARRAY(Health!$C$8),0)</f>
        <v>42</v>
      </c>
      <c r="G47" s="22" cm="1">
        <f t="array" aca="1" ref="G47" ca="1">IF(Parameters!$D$31, SUM(IF(ISNUMBER(R47:W47),(IF(R47:W47&gt;=Parameters!$D$37,1,"")),""))+0.5*(SUM(IF(ISNUMBER(R47:W47),(IF(R47:W47&gt;=Parameters!$D$38,1,"")),""))-SUM(IF(ISNUMBER(R47:W47),(IF(R47:W47&gt;=Parameters!$D$37,1,"")),""))),0) +
   IF(Parameters!$D$32,SUM(IF(ISNUMBER(R47:W47),(IF(R47:W47&gt;=Parameters!$D$41,1,"")),"")),0) +
   IF(Parameters!$D$33,AVERAGE(IF(ISNUMBER(R47:W47),R47:W47)),0) +
   IF(Parameters!$D$34,IF(OR(IF(ISNUMBER(R47:W47),R47:W47)=0),0,GEOMEAN(IF(ISNUMBER(R47:W47),R47:W47))),0)</f>
        <v>3</v>
      </c>
      <c r="H47" s="23">
        <f t="shared" ca="1" si="0"/>
        <v>3</v>
      </c>
      <c r="I47" s="116" t="str">
        <f t="shared" si="1"/>
        <v/>
      </c>
      <c r="J47" s="22" cm="1">
        <f t="array" aca="1" ref="J47" ca="1">IF(Parameters!$D$31, SUM(IF(ISNUMBER(Y47:AD47),(IF(Y47:AD47&gt;=Parameters!$D$41,1,"")),""))+0.5*(SUM(IF(ISNUMBER(Y47:AD47),(IF(Y47:AD47&gt;=Parameters!$D$42,1,"")),""))-SUM(IF(ISNUMBER(Y47:AD47),(IF(Y47:AD47&gt;=Parameters!$D$41,1,"")),""))),0) +
   IF(Parameters!$D$32,SUM(IF(ISNUMBER(Y47:AD47),(IF(Y47:AD47&gt;=Parameters!$D$41,1,"")),"")),0) +
   IF(Parameters!$D$33,AVERAGE(IF(ISNUMBER(Y47:AD47),Y47:AD47)),0) +
   IF(Parameters!$D$34,IF(OR(IF(ISNUMBER(Y47:AD47),Y47:AD47)=0),0,GEOMEAN(IF(ISNUMBER(Y47:AD47),Y47:AD47))),0)</f>
        <v>1</v>
      </c>
      <c r="K47" s="23">
        <f t="shared" ca="1" si="2"/>
        <v>1</v>
      </c>
      <c r="L47" s="116" t="str">
        <f t="shared" si="3"/>
        <v/>
      </c>
      <c r="M47" s="21" cm="1">
        <f t="array" aca="1" ref="M47" ca="1">IF(Parameters!$D$31, SUM(IF(ISNUMBER(AF47:AK47),(IF(AF47:AK47&gt;=Parameters!$D$41,1,"")),""))+0.5*(SUM(IF(ISNUMBER(AF47:AK47),(IF(AF47:AK47&gt;=Parameters!$D$42,1,"")),""))-SUM(IF(ISNUMBER(AF47:AK47),(IF(AF47:AK47&gt;=Parameters!$D$41,1,"")),""))),0) +
   IF(Parameters!$D$32,SUM(IF(ISNUMBER(AF47:AK47),(IF(AF47:AK47&gt;=Parameters!$D$41,1,"")),"")),0) +
   IF(Parameters!$D$33,AVERAGE(IF(ISNUMBER(AF47:AK47),AF47:AK47)),0) +
   IF(Parameters!$D$34,IF(OR(IF(ISNUMBER(AF47:AK47),AF47:AK47)=0),0,GEOMEAN(IF(ISNUMBER(AF47:AK47),AF47:AK47))),0)</f>
        <v>3.5</v>
      </c>
      <c r="N47" s="23">
        <f t="shared" ca="1" si="4"/>
        <v>3.5</v>
      </c>
      <c r="O47" s="116" t="str">
        <f t="shared" si="5"/>
        <v/>
      </c>
      <c r="P47" s="24"/>
      <c r="Q47" s="49"/>
      <c r="R47" s="25">
        <f ca="1">IFERROR(INDEX(Health!$G$8:$G$225,MATCH($C47,_xlfn.ANCHORARRAY(Health!$C$8),0)),NA())</f>
        <v>0</v>
      </c>
      <c r="S47" s="25">
        <f ca="1">IFERROR(INDEX(Food!$G$8:$G$225,MATCH($C47,_xlfn.ANCHORARRAY(Food!$C$8),0)),NA())</f>
        <v>0</v>
      </c>
      <c r="T47" s="25">
        <f ca="1">IFERROR(INDEX(Macro!$G$8:$G$225,MATCH($C47,_xlfn.ANCHORARRAY(Macro!$C$8),0)),NA())</f>
        <v>6.9</v>
      </c>
      <c r="U47" s="25">
        <f ca="1">IFERROR(INDEX(Socioeconomic!$G$8:$G$225,MATCH($C47,_xlfn.ANCHORARRAY(Socioeconomic!$C$8),0)),NA())</f>
        <v>7.1713716560063601</v>
      </c>
      <c r="V47" s="25">
        <f ca="1">IFERROR(INDEX('Natural Hazard'!$G$8:$G$225,MATCH($C47,_xlfn.ANCHORARRAY('Natural Hazard'!$C$8),0)),NA())</f>
        <v>9.7467943448089631</v>
      </c>
      <c r="W47" s="25">
        <f ca="1">IFERROR(INDEX(Conflict!$G$8:$G$225,MATCH($C47,_xlfn.ANCHORARRAY(Conflict!$C$8),0)),NA())</f>
        <v>5.9987650872393807</v>
      </c>
      <c r="X47" s="50"/>
      <c r="Y47" s="25">
        <f ca="1">IFERROR(INDEX(Health!$H$8:$H$225,MATCH($C47,_xlfn.ANCHORARRAY(Health!$C$8),0)),NA())</f>
        <v>0.66472303206997196</v>
      </c>
      <c r="Z47" s="25">
        <f ca="1">IFERROR(INDEX(Food!$H$8:$H$225,MATCH($C47,_xlfn.ANCHORARRAY(Food!$C$8),0)),NA())</f>
        <v>5.2055587724377501</v>
      </c>
      <c r="AA47" s="25">
        <f ca="1">IFERROR(INDEX(Macro!$H$8:$H$225,MATCH($C47,_xlfn.ANCHORARRAY(Macro!$C$8),0)),NA())</f>
        <v>7</v>
      </c>
      <c r="AB47" s="25">
        <f ca="1">IFERROR(INDEX(Socioeconomic!$H$8:$H$225,MATCH($C47,_xlfn.ANCHORARRAY(Socioeconomic!$C$8),0)),NA())</f>
        <v>5.1428571428571397</v>
      </c>
      <c r="AC47" s="25">
        <f ca="1">IFERROR(INDEX('Natural Hazard'!$H$8:$H$225,MATCH($C47,_xlfn.ANCHORARRAY('Natural Hazard'!$C$8),0)),NA())</f>
        <v>9.5</v>
      </c>
      <c r="AD47" s="25">
        <f ca="1">IFERROR(INDEX(Conflict!$H$8:$H$225,MATCH($C47,_xlfn.ANCHORARRAY(Conflict!$C$8),0)),NA())</f>
        <v>3.5985182571882102</v>
      </c>
      <c r="AE47" s="50"/>
      <c r="AF47" s="25">
        <f ca="1">IFERROR(INDEX(Health!$I$8:$I$225,MATCH($C47,_xlfn.ANCHORARRAY(Health!$C$8),0)),NA())</f>
        <v>0</v>
      </c>
      <c r="AG47" s="25" t="e">
        <f ca="1">IFERROR(INDEX(Food!$I$8:$I$225,MATCH($C47,_xlfn.ANCHORARRAY(Food!$C$8),0)),NA())</f>
        <v>#N/A</v>
      </c>
      <c r="AH47" s="25">
        <f ca="1">IFERROR(INDEX(Macro!$I$8:$I$225,MATCH($C47,_xlfn.ANCHORARRAY(Macro!$C$8),0)),NA())</f>
        <v>7</v>
      </c>
      <c r="AI47" s="25">
        <f ca="1">IFERROR(INDEX(Socioeconomic!$I$8:$I$225,MATCH($C47,_xlfn.ANCHORARRAY(Socioeconomic!$C$8),0)),NA())</f>
        <v>10</v>
      </c>
      <c r="AJ47" s="25">
        <f ca="1">IFERROR(INDEX('Natural Hazard'!$I$8:$I$225,MATCH($C47,_xlfn.ANCHORARRAY('Natural Hazard'!$C$8),0)),NA())</f>
        <v>10</v>
      </c>
      <c r="AK47" s="25">
        <f ca="1">IFERROR(INDEX(Conflict!$I$8:$I$225,MATCH($C47,_xlfn.ANCHORARRAY(Conflict!$C$8),0)),NA())</f>
        <v>10</v>
      </c>
      <c r="AL47" s="49"/>
      <c r="AM47" s="25">
        <f>IFERROR(INDEX('Data Reliability'!$G$6:$G$409,MATCH($C47,'Data Reliability'!$E$6:$E$409,0)),NA())</f>
        <v>0</v>
      </c>
      <c r="AN47" s="25">
        <f>IFERROR(INDEX('Data Reliability'!$H$6:$H$409,MATCH($C47,'Data Reliability'!$E$6:$E$409,0)),NA())</f>
        <v>0.32500000000000001</v>
      </c>
    </row>
    <row r="48" spans="2:40" x14ac:dyDescent="0.2">
      <c r="B48" s="28" t="s">
        <v>76</v>
      </c>
      <c r="C48" s="28" t="s">
        <v>77</v>
      </c>
      <c r="D48" s="28" t="s">
        <v>432</v>
      </c>
      <c r="E48" s="28" t="s">
        <v>429</v>
      </c>
      <c r="F48" s="206">
        <f ca="1">MATCH($C48,_xlfn.ANCHORARRAY(Health!$C$8),0)</f>
        <v>43</v>
      </c>
      <c r="G48" s="22" cm="1">
        <f t="array" aca="1" ref="G48" ca="1">IF(Parameters!$D$31, SUM(IF(ISNUMBER(R48:W48),(IF(R48:W48&gt;=Parameters!$D$37,1,"")),""))+0.5*(SUM(IF(ISNUMBER(R48:W48),(IF(R48:W48&gt;=Parameters!$D$38,1,"")),""))-SUM(IF(ISNUMBER(R48:W48),(IF(R48:W48&gt;=Parameters!$D$37,1,"")),""))),0) +
   IF(Parameters!$D$32,SUM(IF(ISNUMBER(R48:W48),(IF(R48:W48&gt;=Parameters!$D$41,1,"")),"")),0) +
   IF(Parameters!$D$33,AVERAGE(IF(ISNUMBER(R48:W48),R48:W48)),0) +
   IF(Parameters!$D$34,IF(OR(IF(ISNUMBER(R48:W48),R48:W48)=0),0,GEOMEAN(IF(ISNUMBER(R48:W48),R48:W48))),0)</f>
        <v>0.5</v>
      </c>
      <c r="H48" s="23">
        <f t="shared" ca="1" si="0"/>
        <v>0.5</v>
      </c>
      <c r="I48" s="116" t="str">
        <f t="shared" si="1"/>
        <v>!</v>
      </c>
      <c r="J48" s="22" cm="1">
        <f t="array" aca="1" ref="J48" ca="1">IF(Parameters!$D$31, SUM(IF(ISNUMBER(Y48:AD48),(IF(Y48:AD48&gt;=Parameters!$D$41,1,"")),""))+0.5*(SUM(IF(ISNUMBER(Y48:AD48),(IF(Y48:AD48&gt;=Parameters!$D$42,1,"")),""))-SUM(IF(ISNUMBER(Y48:AD48),(IF(Y48:AD48&gt;=Parameters!$D$41,1,"")),""))),0) +
   IF(Parameters!$D$32,SUM(IF(ISNUMBER(Y48:AD48),(IF(Y48:AD48&gt;=Parameters!$D$41,1,"")),"")),0) +
   IF(Parameters!$D$33,AVERAGE(IF(ISNUMBER(Y48:AD48),Y48:AD48)),0) +
   IF(Parameters!$D$34,IF(OR(IF(ISNUMBER(Y48:AD48),Y48:AD48)=0),0,GEOMEAN(IF(ISNUMBER(Y48:AD48),Y48:AD48))),0)</f>
        <v>2.5</v>
      </c>
      <c r="K48" s="23">
        <f t="shared" ca="1" si="2"/>
        <v>2.5</v>
      </c>
      <c r="L48" s="116" t="str">
        <f t="shared" si="3"/>
        <v/>
      </c>
      <c r="M48" s="21" cm="1">
        <f t="array" aca="1" ref="M48" ca="1">IF(Parameters!$D$31, SUM(IF(ISNUMBER(AF48:AK48),(IF(AF48:AK48&gt;=Parameters!$D$41,1,"")),""))+0.5*(SUM(IF(ISNUMBER(AF48:AK48),(IF(AF48:AK48&gt;=Parameters!$D$42,1,"")),""))-SUM(IF(ISNUMBER(AF48:AK48),(IF(AF48:AK48&gt;=Parameters!$D$41,1,"")),""))),0) +
   IF(Parameters!$D$32,SUM(IF(ISNUMBER(AF48:AK48),(IF(AF48:AK48&gt;=Parameters!$D$41,1,"")),"")),0) +
   IF(Parameters!$D$33,AVERAGE(IF(ISNUMBER(AF48:AK48),AF48:AK48)),0) +
   IF(Parameters!$D$34,IF(OR(IF(ISNUMBER(AF48:AK48),AF48:AK48)=0),0,GEOMEAN(IF(ISNUMBER(AF48:AK48),AF48:AK48))),0)</f>
        <v>0</v>
      </c>
      <c r="N48" s="23">
        <f t="shared" ca="1" si="4"/>
        <v>0</v>
      </c>
      <c r="O48" s="116" t="str">
        <f t="shared" si="5"/>
        <v>!!</v>
      </c>
      <c r="P48" s="24"/>
      <c r="Q48" s="49"/>
      <c r="R48" s="25">
        <f ca="1">IFERROR(INDEX(Health!$G$8:$G$225,MATCH($C48,_xlfn.ANCHORARRAY(Health!$C$8),0)),NA())</f>
        <v>0</v>
      </c>
      <c r="S48" s="25">
        <f ca="1">IFERROR(INDEX(Food!$G$8:$G$225,MATCH($C48,_xlfn.ANCHORARRAY(Food!$C$8),0)),NA())</f>
        <v>0</v>
      </c>
      <c r="T48" s="25" t="e">
        <f ca="1">IFERROR(INDEX(Macro!$G$8:$G$225,MATCH($C48,_xlfn.ANCHORARRAY(Macro!$C$8),0)),NA())</f>
        <v>#N/A</v>
      </c>
      <c r="U48" s="25">
        <f ca="1">IFERROR(INDEX(Socioeconomic!$G$8:$G$225,MATCH($C48,_xlfn.ANCHORARRAY(Socioeconomic!$C$8),0)),NA())</f>
        <v>6.8916410038132225</v>
      </c>
      <c r="V48" s="25">
        <f ca="1">IFERROR(INDEX('Natural Hazard'!$G$8:$G$225,MATCH($C48,_xlfn.ANCHORARRAY('Natural Hazard'!$C$8),0)),NA())</f>
        <v>0</v>
      </c>
      <c r="W48" s="25">
        <f ca="1">IFERROR(INDEX(Conflict!$G$8:$G$225,MATCH($C48,_xlfn.ANCHORARRAY(Conflict!$C$8),0)),NA())</f>
        <v>0</v>
      </c>
      <c r="X48" s="50"/>
      <c r="Y48" s="25">
        <f ca="1">IFERROR(INDEX(Health!$H$8:$H$225,MATCH($C48,_xlfn.ANCHORARRAY(Health!$C$8),0)),NA())</f>
        <v>8.9154518950437307</v>
      </c>
      <c r="Z48" s="25">
        <f ca="1">IFERROR(INDEX(Food!$H$8:$H$225,MATCH($C48,_xlfn.ANCHORARRAY(Food!$C$8),0)),NA())</f>
        <v>8.2296650717703308</v>
      </c>
      <c r="AA48" s="25" t="e">
        <f ca="1">IFERROR(INDEX(Macro!$H$8:$H$225,MATCH($C48,_xlfn.ANCHORARRAY(Macro!$C$8),0)),NA())</f>
        <v>#N/A</v>
      </c>
      <c r="AB48" s="25">
        <f ca="1">IFERROR(INDEX(Socioeconomic!$H$8:$H$225,MATCH($C48,_xlfn.ANCHORARRAY(Socioeconomic!$C$8),0)),NA())</f>
        <v>8.5714285714285694</v>
      </c>
      <c r="AC48" s="25">
        <f ca="1">IFERROR(INDEX('Natural Hazard'!$H$8:$H$225,MATCH($C48,_xlfn.ANCHORARRAY('Natural Hazard'!$C$8),0)),NA())</f>
        <v>2.8333333333333299</v>
      </c>
      <c r="AD48" s="25">
        <f ca="1">IFERROR(INDEX(Conflict!$H$8:$H$225,MATCH($C48,_xlfn.ANCHORARRAY(Conflict!$C$8),0)),NA())</f>
        <v>10</v>
      </c>
      <c r="AE48" s="50"/>
      <c r="AF48" s="25">
        <f ca="1">IFERROR(INDEX(Health!$I$8:$I$225,MATCH($C48,_xlfn.ANCHORARRAY(Health!$C$8),0)),NA())</f>
        <v>0</v>
      </c>
      <c r="AG48" s="25" t="e">
        <f ca="1">IFERROR(INDEX(Food!$I$8:$I$225,MATCH($C48,_xlfn.ANCHORARRAY(Food!$C$8),0)),NA())</f>
        <v>#N/A</v>
      </c>
      <c r="AH48" s="25" t="e">
        <f ca="1">IFERROR(INDEX(Macro!$I$8:$I$225,MATCH($C48,_xlfn.ANCHORARRAY(Macro!$C$8),0)),NA())</f>
        <v>#N/A</v>
      </c>
      <c r="AI48" s="25">
        <f ca="1">IFERROR(INDEX(Socioeconomic!$I$8:$I$225,MATCH($C48,_xlfn.ANCHORARRAY(Socioeconomic!$C$8),0)),NA())</f>
        <v>5.5410501679679696</v>
      </c>
      <c r="AJ48" s="25">
        <f ca="1">IFERROR(INDEX('Natural Hazard'!$I$8:$I$225,MATCH($C48,_xlfn.ANCHORARRAY('Natural Hazard'!$C$8),0)),NA())</f>
        <v>0</v>
      </c>
      <c r="AK48" s="25">
        <f ca="1">IFERROR(INDEX(Conflict!$I$8:$I$225,MATCH($C48,_xlfn.ANCHORARRAY(Conflict!$C$8),0)),NA())</f>
        <v>0</v>
      </c>
      <c r="AL48" s="49"/>
      <c r="AM48" s="25">
        <f>IFERROR(INDEX('Data Reliability'!$G$6:$G$409,MATCH($C48,'Data Reliability'!$E$6:$E$409,0)),NA())</f>
        <v>0.25</v>
      </c>
      <c r="AN48" s="25">
        <f>IFERROR(INDEX('Data Reliability'!$H$6:$H$409,MATCH($C48,'Data Reliability'!$E$6:$E$409,0)),NA())</f>
        <v>0.70833333333333304</v>
      </c>
    </row>
    <row r="49" spans="2:40" x14ac:dyDescent="0.2">
      <c r="B49" s="28" t="s">
        <v>78</v>
      </c>
      <c r="C49" s="28" t="s">
        <v>79</v>
      </c>
      <c r="D49" s="28" t="s">
        <v>432</v>
      </c>
      <c r="E49" s="28" t="s">
        <v>535</v>
      </c>
      <c r="F49" s="206">
        <f ca="1">MATCH($C49,_xlfn.ANCHORARRAY(Health!$C$8),0)</f>
        <v>44</v>
      </c>
      <c r="G49" s="22" cm="1">
        <f t="array" aca="1" ref="G49" ca="1">IF(Parameters!$D$31, SUM(IF(ISNUMBER(R49:W49),(IF(R49:W49&gt;=Parameters!$D$37,1,"")),""))+0.5*(SUM(IF(ISNUMBER(R49:W49),(IF(R49:W49&gt;=Parameters!$D$38,1,"")),""))-SUM(IF(ISNUMBER(R49:W49),(IF(R49:W49&gt;=Parameters!$D$37,1,"")),""))),0) +
   IF(Parameters!$D$32,SUM(IF(ISNUMBER(R49:W49),(IF(R49:W49&gt;=Parameters!$D$41,1,"")),"")),0) +
   IF(Parameters!$D$33,AVERAGE(IF(ISNUMBER(R49:W49),R49:W49)),0) +
   IF(Parameters!$D$34,IF(OR(IF(ISNUMBER(R49:W49),R49:W49)=0),0,GEOMEAN(IF(ISNUMBER(R49:W49),R49:W49))),0)</f>
        <v>0</v>
      </c>
      <c r="H49" s="23">
        <f t="shared" ca="1" si="0"/>
        <v>0</v>
      </c>
      <c r="I49" s="116" t="str">
        <f t="shared" si="1"/>
        <v>!</v>
      </c>
      <c r="J49" s="22" cm="1">
        <f t="array" aca="1" ref="J49" ca="1">IF(Parameters!$D$31, SUM(IF(ISNUMBER(Y49:AD49),(IF(Y49:AD49&gt;=Parameters!$D$41,1,"")),""))+0.5*(SUM(IF(ISNUMBER(Y49:AD49),(IF(Y49:AD49&gt;=Parameters!$D$42,1,"")),""))-SUM(IF(ISNUMBER(Y49:AD49),(IF(Y49:AD49&gt;=Parameters!$D$41,1,"")),""))),0) +
   IF(Parameters!$D$32,SUM(IF(ISNUMBER(Y49:AD49),(IF(Y49:AD49&gt;=Parameters!$D$41,1,"")),"")),0) +
   IF(Parameters!$D$33,AVERAGE(IF(ISNUMBER(Y49:AD49),Y49:AD49)),0) +
   IF(Parameters!$D$34,IF(OR(IF(ISNUMBER(Y49:AD49),Y49:AD49)=0),0,GEOMEAN(IF(ISNUMBER(Y49:AD49),Y49:AD49))),0)</f>
        <v>0</v>
      </c>
      <c r="K49" s="23">
        <f t="shared" ca="1" si="2"/>
        <v>0</v>
      </c>
      <c r="L49" s="116" t="str">
        <f t="shared" si="3"/>
        <v/>
      </c>
      <c r="M49" s="21" cm="1">
        <f t="array" aca="1" ref="M49" ca="1">IF(Parameters!$D$31, SUM(IF(ISNUMBER(AF49:AK49),(IF(AF49:AK49&gt;=Parameters!$D$41,1,"")),""))+0.5*(SUM(IF(ISNUMBER(AF49:AK49),(IF(AF49:AK49&gt;=Parameters!$D$42,1,"")),""))-SUM(IF(ISNUMBER(AF49:AK49),(IF(AF49:AK49&gt;=Parameters!$D$41,1,"")),""))),0) +
   IF(Parameters!$D$32,SUM(IF(ISNUMBER(AF49:AK49),(IF(AF49:AK49&gt;=Parameters!$D$41,1,"")),"")),0) +
   IF(Parameters!$D$33,AVERAGE(IF(ISNUMBER(AF49:AK49),AF49:AK49)),0) +
   IF(Parameters!$D$34,IF(OR(IF(ISNUMBER(AF49:AK49),AF49:AK49)=0),0,GEOMEAN(IF(ISNUMBER(AF49:AK49),AF49:AK49))),0)</f>
        <v>0</v>
      </c>
      <c r="N49" s="23">
        <f t="shared" ca="1" si="4"/>
        <v>0</v>
      </c>
      <c r="O49" s="116" t="str">
        <f t="shared" si="5"/>
        <v>!</v>
      </c>
      <c r="P49" s="24"/>
      <c r="Q49" s="49"/>
      <c r="R49" s="25">
        <f ca="1">IFERROR(INDEX(Health!$G$8:$G$225,MATCH($C49,_xlfn.ANCHORARRAY(Health!$C$8),0)),NA())</f>
        <v>0</v>
      </c>
      <c r="S49" s="25">
        <f ca="1">IFERROR(INDEX(Food!$G$8:$G$225,MATCH($C49,_xlfn.ANCHORARRAY(Food!$C$8),0)),NA())</f>
        <v>0</v>
      </c>
      <c r="T49" s="25">
        <f ca="1">IFERROR(INDEX(Macro!$G$8:$G$225,MATCH($C49,_xlfn.ANCHORARRAY(Macro!$C$8),0)),NA())</f>
        <v>4.1176183334916621</v>
      </c>
      <c r="U49" s="25">
        <f ca="1">IFERROR(INDEX(Socioeconomic!$G$8:$G$225,MATCH($C49,_xlfn.ANCHORARRAY(Socioeconomic!$C$8),0)),NA())</f>
        <v>0</v>
      </c>
      <c r="V49" s="25">
        <f ca="1">IFERROR(INDEX('Natural Hazard'!$G$8:$G$225,MATCH($C49,_xlfn.ANCHORARRAY('Natural Hazard'!$C$8),0)),NA())</f>
        <v>0</v>
      </c>
      <c r="W49" s="25">
        <f ca="1">IFERROR(INDEX(Conflict!$G$8:$G$225,MATCH($C49,_xlfn.ANCHORARRAY(Conflict!$C$8),0)),NA())</f>
        <v>0</v>
      </c>
      <c r="X49" s="50"/>
      <c r="Y49" s="25">
        <f ca="1">IFERROR(INDEX(Health!$H$8:$H$225,MATCH($C49,_xlfn.ANCHORARRAY(Health!$C$8),0)),NA())</f>
        <v>6.2332361516034904</v>
      </c>
      <c r="Z49" s="25">
        <f ca="1">IFERROR(INDEX(Food!$H$8:$H$225,MATCH($C49,_xlfn.ANCHORARRAY(Food!$C$8),0)),NA())</f>
        <v>6.3636363636363598</v>
      </c>
      <c r="AA49" s="25">
        <f ca="1">IFERROR(INDEX(Macro!$H$8:$H$225,MATCH($C49,_xlfn.ANCHORARRAY(Macro!$C$8),0)),NA())</f>
        <v>3.8148256665689999</v>
      </c>
      <c r="AB49" s="25">
        <f ca="1">IFERROR(INDEX(Socioeconomic!$H$8:$H$225,MATCH($C49,_xlfn.ANCHORARRAY(Socioeconomic!$C$8),0)),NA())</f>
        <v>6.71428571428571</v>
      </c>
      <c r="AC49" s="25">
        <f ca="1">IFERROR(INDEX('Natural Hazard'!$H$8:$H$225,MATCH($C49,_xlfn.ANCHORARRAY('Natural Hazard'!$C$8),0)),NA())</f>
        <v>0.83333333333333304</v>
      </c>
      <c r="AD49" s="25">
        <f ca="1">IFERROR(INDEX(Conflict!$H$8:$H$225,MATCH($C49,_xlfn.ANCHORARRAY(Conflict!$C$8),0)),NA())</f>
        <v>0</v>
      </c>
      <c r="AE49" s="50"/>
      <c r="AF49" s="25">
        <f ca="1">IFERROR(INDEX(Health!$I$8:$I$225,MATCH($C49,_xlfn.ANCHORARRAY(Health!$C$8),0)),NA())</f>
        <v>0</v>
      </c>
      <c r="AG49" s="25" t="e">
        <f ca="1">IFERROR(INDEX(Food!$I$8:$I$225,MATCH($C49,_xlfn.ANCHORARRAY(Food!$C$8),0)),NA())</f>
        <v>#N/A</v>
      </c>
      <c r="AH49" s="25">
        <f ca="1">IFERROR(INDEX(Macro!$I$8:$I$225,MATCH($C49,_xlfn.ANCHORARRAY(Macro!$C$8),0)),NA())</f>
        <v>4.4444444444444402</v>
      </c>
      <c r="AI49" s="25">
        <f ca="1">IFERROR(INDEX(Socioeconomic!$I$8:$I$225,MATCH($C49,_xlfn.ANCHORARRAY(Socioeconomic!$C$8),0)),NA())</f>
        <v>0</v>
      </c>
      <c r="AJ49" s="25">
        <f ca="1">IFERROR(INDEX('Natural Hazard'!$I$8:$I$225,MATCH($C49,_xlfn.ANCHORARRAY('Natural Hazard'!$C$8),0)),NA())</f>
        <v>0</v>
      </c>
      <c r="AK49" s="25">
        <f ca="1">IFERROR(INDEX(Conflict!$I$8:$I$225,MATCH($C49,_xlfn.ANCHORARRAY(Conflict!$C$8),0)),NA())</f>
        <v>0</v>
      </c>
      <c r="AL49" s="49"/>
      <c r="AM49" s="25">
        <f>IFERROR(INDEX('Data Reliability'!$G$6:$G$409,MATCH($C49,'Data Reliability'!$E$6:$E$409,0)),NA())</f>
        <v>0.16666666666666699</v>
      </c>
      <c r="AN49" s="25">
        <f>IFERROR(INDEX('Data Reliability'!$H$6:$H$409,MATCH($C49,'Data Reliability'!$E$6:$E$409,0)),NA())</f>
        <v>0.58333333333333304</v>
      </c>
    </row>
    <row r="50" spans="2:40" x14ac:dyDescent="0.2">
      <c r="B50" s="28" t="s">
        <v>80</v>
      </c>
      <c r="C50" s="28" t="s">
        <v>81</v>
      </c>
      <c r="D50" s="28" t="s">
        <v>435</v>
      </c>
      <c r="E50" s="28" t="s">
        <v>430</v>
      </c>
      <c r="F50" s="206">
        <f ca="1">MATCH($C50,_xlfn.ANCHORARRAY(Health!$C$8),0)</f>
        <v>45</v>
      </c>
      <c r="G50" s="22" cm="1">
        <f t="array" aca="1" ref="G50" ca="1">IF(Parameters!$D$31, SUM(IF(ISNUMBER(R50:W50),(IF(R50:W50&gt;=Parameters!$D$37,1,"")),""))+0.5*(SUM(IF(ISNUMBER(R50:W50),(IF(R50:W50&gt;=Parameters!$D$38,1,"")),""))-SUM(IF(ISNUMBER(R50:W50),(IF(R50:W50&gt;=Parameters!$D$37,1,"")),""))),0) +
   IF(Parameters!$D$32,SUM(IF(ISNUMBER(R50:W50),(IF(R50:W50&gt;=Parameters!$D$41,1,"")),"")),0) +
   IF(Parameters!$D$33,AVERAGE(IF(ISNUMBER(R50:W50),R50:W50)),0) +
   IF(Parameters!$D$34,IF(OR(IF(ISNUMBER(R50:W50),R50:W50)=0),0,GEOMEAN(IF(ISNUMBER(R50:W50),R50:W50))),0)</f>
        <v>1.5</v>
      </c>
      <c r="H50" s="23">
        <f t="shared" ca="1" si="0"/>
        <v>1.5</v>
      </c>
      <c r="I50" s="116" t="str">
        <f t="shared" si="1"/>
        <v/>
      </c>
      <c r="J50" s="22" cm="1">
        <f t="array" aca="1" ref="J50" ca="1">IF(Parameters!$D$31, SUM(IF(ISNUMBER(Y50:AD50),(IF(Y50:AD50&gt;=Parameters!$D$41,1,"")),""))+0.5*(SUM(IF(ISNUMBER(Y50:AD50),(IF(Y50:AD50&gt;=Parameters!$D$42,1,"")),""))-SUM(IF(ISNUMBER(Y50:AD50),(IF(Y50:AD50&gt;=Parameters!$D$41,1,"")),""))),0) +
   IF(Parameters!$D$32,SUM(IF(ISNUMBER(Y50:AD50),(IF(Y50:AD50&gt;=Parameters!$D$41,1,"")),"")),0) +
   IF(Parameters!$D$33,AVERAGE(IF(ISNUMBER(Y50:AD50),Y50:AD50)),0) +
   IF(Parameters!$D$34,IF(OR(IF(ISNUMBER(Y50:AD50),Y50:AD50)=0),0,GEOMEAN(IF(ISNUMBER(Y50:AD50),Y50:AD50))),0)</f>
        <v>0.5</v>
      </c>
      <c r="K50" s="23">
        <f t="shared" ca="1" si="2"/>
        <v>0.5</v>
      </c>
      <c r="L50" s="116" t="str">
        <f t="shared" si="3"/>
        <v/>
      </c>
      <c r="M50" s="21" cm="1">
        <f t="array" aca="1" ref="M50" ca="1">IF(Parameters!$D$31, SUM(IF(ISNUMBER(AF50:AK50),(IF(AF50:AK50&gt;=Parameters!$D$41,1,"")),""))+0.5*(SUM(IF(ISNUMBER(AF50:AK50),(IF(AF50:AK50&gt;=Parameters!$D$42,1,"")),""))-SUM(IF(ISNUMBER(AF50:AK50),(IF(AF50:AK50&gt;=Parameters!$D$41,1,"")),""))),0) +
   IF(Parameters!$D$32,SUM(IF(ISNUMBER(AF50:AK50),(IF(AF50:AK50&gt;=Parameters!$D$41,1,"")),"")),0) +
   IF(Parameters!$D$33,AVERAGE(IF(ISNUMBER(AF50:AK50),AF50:AK50)),0) +
   IF(Parameters!$D$34,IF(OR(IF(ISNUMBER(AF50:AK50),AF50:AK50)=0),0,GEOMEAN(IF(ISNUMBER(AF50:AK50),AF50:AK50))),0)</f>
        <v>2.5</v>
      </c>
      <c r="N50" s="23">
        <f t="shared" ca="1" si="4"/>
        <v>2.5</v>
      </c>
      <c r="O50" s="116" t="str">
        <f t="shared" si="5"/>
        <v>!</v>
      </c>
      <c r="P50" s="24"/>
      <c r="Q50" s="49"/>
      <c r="R50" s="25">
        <f ca="1">IFERROR(INDEX(Health!$G$8:$G$225,MATCH($C50,_xlfn.ANCHORARRAY(Health!$C$8),0)),NA())</f>
        <v>0</v>
      </c>
      <c r="S50" s="25">
        <f ca="1">IFERROR(INDEX(Food!$G$8:$G$225,MATCH($C50,_xlfn.ANCHORARRAY(Food!$C$8),0)),NA())</f>
        <v>0</v>
      </c>
      <c r="T50" s="25">
        <f ca="1">IFERROR(INDEX(Macro!$G$8:$G$225,MATCH($C50,_xlfn.ANCHORARRAY(Macro!$C$8),0)),NA())</f>
        <v>1.2428362443113594</v>
      </c>
      <c r="U50" s="25">
        <f ca="1">IFERROR(INDEX(Socioeconomic!$G$8:$G$225,MATCH($C50,_xlfn.ANCHORARRAY(Socioeconomic!$C$8),0)),NA())</f>
        <v>5.6061191058138782</v>
      </c>
      <c r="V50" s="25">
        <f ca="1">IFERROR(INDEX('Natural Hazard'!$G$8:$G$225,MATCH($C50,_xlfn.ANCHORARRAY('Natural Hazard'!$C$8),0)),NA())</f>
        <v>9.1287092917527666</v>
      </c>
      <c r="W50" s="25">
        <f ca="1">IFERROR(INDEX(Conflict!$G$8:$G$225,MATCH($C50,_xlfn.ANCHORARRAY(Conflict!$C$8),0)),NA())</f>
        <v>0</v>
      </c>
      <c r="X50" s="50"/>
      <c r="Y50" s="25">
        <f ca="1">IFERROR(INDEX(Health!$H$8:$H$225,MATCH($C50,_xlfn.ANCHORARRAY(Health!$C$8),0)),NA())</f>
        <v>4.2798833819241997</v>
      </c>
      <c r="Z50" s="25">
        <f ca="1">IFERROR(INDEX(Food!$H$8:$H$225,MATCH($C50,_xlfn.ANCHORARRAY(Food!$C$8),0)),NA())</f>
        <v>0.19687319050376201</v>
      </c>
      <c r="AA50" s="25">
        <f ca="1">IFERROR(INDEX(Macro!$H$8:$H$225,MATCH($C50,_xlfn.ANCHORARRAY(Macro!$C$8),0)),NA())</f>
        <v>2.6867858189276301</v>
      </c>
      <c r="AB50" s="25">
        <f ca="1">IFERROR(INDEX(Socioeconomic!$H$8:$H$225,MATCH($C50,_xlfn.ANCHORARRAY(Socioeconomic!$C$8),0)),NA())</f>
        <v>3.1428571428571401</v>
      </c>
      <c r="AC50" s="25">
        <f ca="1">IFERROR(INDEX('Natural Hazard'!$H$8:$H$225,MATCH($C50,_xlfn.ANCHORARRAY('Natural Hazard'!$C$8),0)),NA())</f>
        <v>8.3333333333333304</v>
      </c>
      <c r="AD50" s="25">
        <f ca="1">IFERROR(INDEX(Conflict!$H$8:$H$225,MATCH($C50,_xlfn.ANCHORARRAY(Conflict!$C$8),0)),NA())</f>
        <v>0</v>
      </c>
      <c r="AE50" s="50"/>
      <c r="AF50" s="25">
        <f ca="1">IFERROR(INDEX(Health!$I$8:$I$225,MATCH($C50,_xlfn.ANCHORARRAY(Health!$C$8),0)),NA())</f>
        <v>0</v>
      </c>
      <c r="AG50" s="25" t="e">
        <f ca="1">IFERROR(INDEX(Food!$I$8:$I$225,MATCH($C50,_xlfn.ANCHORARRAY(Food!$C$8),0)),NA())</f>
        <v>#N/A</v>
      </c>
      <c r="AH50" s="25">
        <f ca="1">IFERROR(INDEX(Macro!$I$8:$I$225,MATCH($C50,_xlfn.ANCHORARRAY(Macro!$C$8),0)),NA())</f>
        <v>0.57490326147041904</v>
      </c>
      <c r="AI50" s="25">
        <f ca="1">IFERROR(INDEX(Socioeconomic!$I$8:$I$225,MATCH($C50,_xlfn.ANCHORARRAY(Socioeconomic!$C$8),0)),NA())</f>
        <v>10</v>
      </c>
      <c r="AJ50" s="25">
        <f ca="1">IFERROR(INDEX('Natural Hazard'!$I$8:$I$225,MATCH($C50,_xlfn.ANCHORARRAY('Natural Hazard'!$C$8),0)),NA())</f>
        <v>10</v>
      </c>
      <c r="AK50" s="25">
        <f ca="1">IFERROR(INDEX(Conflict!$I$8:$I$225,MATCH($C50,_xlfn.ANCHORARRAY(Conflict!$C$8),0)),NA())</f>
        <v>7</v>
      </c>
      <c r="AL50" s="49"/>
      <c r="AM50" s="25">
        <f>IFERROR(INDEX('Data Reliability'!$G$6:$G$409,MATCH($C50,'Data Reliability'!$E$6:$E$409,0)),NA())</f>
        <v>8.3333333333333301E-2</v>
      </c>
      <c r="AN50" s="25">
        <f>IFERROR(INDEX('Data Reliability'!$H$6:$H$409,MATCH($C50,'Data Reliability'!$E$6:$E$409,0)),NA())</f>
        <v>0.47499999999999998</v>
      </c>
    </row>
    <row r="51" spans="2:40" x14ac:dyDescent="0.2">
      <c r="B51" s="28" t="s">
        <v>82</v>
      </c>
      <c r="C51" s="28" t="s">
        <v>83</v>
      </c>
      <c r="D51" s="28" t="s">
        <v>435</v>
      </c>
      <c r="E51" s="28" t="s">
        <v>409</v>
      </c>
      <c r="F51" s="206">
        <f ca="1">MATCH($C51,_xlfn.ANCHORARRAY(Health!$C$8),0)</f>
        <v>46</v>
      </c>
      <c r="G51" s="22" cm="1">
        <f t="array" aca="1" ref="G51" ca="1">IF(Parameters!$D$31, SUM(IF(ISNUMBER(R51:W51),(IF(R51:W51&gt;=Parameters!$D$37,1,"")),""))+0.5*(SUM(IF(ISNUMBER(R51:W51),(IF(R51:W51&gt;=Parameters!$D$38,1,"")),""))-SUM(IF(ISNUMBER(R51:W51),(IF(R51:W51&gt;=Parameters!$D$37,1,"")),""))),0) +
   IF(Parameters!$D$32,SUM(IF(ISNUMBER(R51:W51),(IF(R51:W51&gt;=Parameters!$D$41,1,"")),"")),0) +
   IF(Parameters!$D$33,AVERAGE(IF(ISNUMBER(R51:W51),R51:W51)),0) +
   IF(Parameters!$D$34,IF(OR(IF(ISNUMBER(R51:W51),R51:W51)=0),0,GEOMEAN(IF(ISNUMBER(R51:W51),R51:W51))),0)</f>
        <v>1</v>
      </c>
      <c r="H51" s="23">
        <f t="shared" ca="1" si="0"/>
        <v>1</v>
      </c>
      <c r="I51" s="116" t="str">
        <f t="shared" si="1"/>
        <v>!</v>
      </c>
      <c r="J51" s="22" cm="1">
        <f t="array" aca="1" ref="J51" ca="1">IF(Parameters!$D$31, SUM(IF(ISNUMBER(Y51:AD51),(IF(Y51:AD51&gt;=Parameters!$D$41,1,"")),""))+0.5*(SUM(IF(ISNUMBER(Y51:AD51),(IF(Y51:AD51&gt;=Parameters!$D$42,1,"")),""))-SUM(IF(ISNUMBER(Y51:AD51),(IF(Y51:AD51&gt;=Parameters!$D$41,1,"")),""))),0) +
   IF(Parameters!$D$32,SUM(IF(ISNUMBER(Y51:AD51),(IF(Y51:AD51&gt;=Parameters!$D$41,1,"")),"")),0) +
   IF(Parameters!$D$33,AVERAGE(IF(ISNUMBER(Y51:AD51),Y51:AD51)),0) +
   IF(Parameters!$D$34,IF(OR(IF(ISNUMBER(Y51:AD51),Y51:AD51)=0),0,GEOMEAN(IF(ISNUMBER(Y51:AD51),Y51:AD51))),0)</f>
        <v>1.5</v>
      </c>
      <c r="K51" s="23">
        <f t="shared" ca="1" si="2"/>
        <v>1.5</v>
      </c>
      <c r="L51" s="116" t="str">
        <f t="shared" si="3"/>
        <v/>
      </c>
      <c r="M51" s="21" cm="1">
        <f t="array" aca="1" ref="M51" ca="1">IF(Parameters!$D$31, SUM(IF(ISNUMBER(AF51:AK51),(IF(AF51:AK51&gt;=Parameters!$D$41,1,"")),""))+0.5*(SUM(IF(ISNUMBER(AF51:AK51),(IF(AF51:AK51&gt;=Parameters!$D$42,1,"")),""))-SUM(IF(ISNUMBER(AF51:AK51),(IF(AF51:AK51&gt;=Parameters!$D$41,1,"")),""))),0) +
   IF(Parameters!$D$32,SUM(IF(ISNUMBER(AF51:AK51),(IF(AF51:AK51&gt;=Parameters!$D$41,1,"")),"")),0) +
   IF(Parameters!$D$33,AVERAGE(IF(ISNUMBER(AF51:AK51),AF51:AK51)),0) +
   IF(Parameters!$D$34,IF(OR(IF(ISNUMBER(AF51:AK51),AF51:AK51)=0),0,GEOMEAN(IF(ISNUMBER(AF51:AK51),AF51:AK51))),0)</f>
        <v>0.5</v>
      </c>
      <c r="N51" s="23">
        <f t="shared" ca="1" si="4"/>
        <v>0.5</v>
      </c>
      <c r="O51" s="116" t="str">
        <f t="shared" si="5"/>
        <v>!</v>
      </c>
      <c r="P51" s="24"/>
      <c r="Q51" s="49"/>
      <c r="R51" s="25">
        <f ca="1">IFERROR(INDEX(Health!$G$8:$G$225,MATCH($C51,_xlfn.ANCHORARRAY(Health!$C$8),0)),NA())</f>
        <v>0</v>
      </c>
      <c r="S51" s="25">
        <f ca="1">IFERROR(INDEX(Food!$G$8:$G$225,MATCH($C51,_xlfn.ANCHORARRAY(Food!$C$8),0)),NA())</f>
        <v>0</v>
      </c>
      <c r="T51" s="25">
        <f ca="1">IFERROR(INDEX(Macro!$G$8:$G$225,MATCH($C51,_xlfn.ANCHORARRAY(Macro!$C$8),0)),NA())</f>
        <v>8.4845595906262012</v>
      </c>
      <c r="U51" s="25">
        <f ca="1">IFERROR(INDEX(Socioeconomic!$G$8:$G$225,MATCH($C51,_xlfn.ANCHORARRAY(Socioeconomic!$C$8),0)),NA())</f>
        <v>0</v>
      </c>
      <c r="V51" s="25">
        <f ca="1">IFERROR(INDEX('Natural Hazard'!$G$8:$G$225,MATCH($C51,_xlfn.ANCHORARRAY('Natural Hazard'!$C$8),0)),NA())</f>
        <v>0</v>
      </c>
      <c r="W51" s="25">
        <f ca="1">IFERROR(INDEX(Conflict!$G$8:$G$225,MATCH($C51,_xlfn.ANCHORARRAY(Conflict!$C$8),0)),NA())</f>
        <v>0</v>
      </c>
      <c r="X51" s="50"/>
      <c r="Y51" s="25">
        <f ca="1">IFERROR(INDEX(Health!$H$8:$H$225,MATCH($C51,_xlfn.ANCHORARRAY(Health!$C$8),0)),NA())</f>
        <v>7.28279883381924</v>
      </c>
      <c r="Z51" s="25">
        <f ca="1">IFERROR(INDEX(Food!$H$8:$H$225,MATCH($C51,_xlfn.ANCHORARRAY(Food!$C$8),0)),NA())</f>
        <v>4.3301435406698499</v>
      </c>
      <c r="AA51" s="25">
        <f ca="1">IFERROR(INDEX(Macro!$H$8:$H$225,MATCH($C51,_xlfn.ANCHORARRAY(Macro!$C$8),0)),NA())</f>
        <v>9.6894227951948508</v>
      </c>
      <c r="AB51" s="25">
        <f ca="1">IFERROR(INDEX(Socioeconomic!$H$8:$H$225,MATCH($C51,_xlfn.ANCHORARRAY(Socioeconomic!$C$8),0)),NA())</f>
        <v>3.1428571428571401</v>
      </c>
      <c r="AC51" s="25">
        <f ca="1">IFERROR(INDEX('Natural Hazard'!$H$8:$H$225,MATCH($C51,_xlfn.ANCHORARRAY('Natural Hazard'!$C$8),0)),NA())</f>
        <v>7.6666666666666599</v>
      </c>
      <c r="AD51" s="25">
        <f ca="1">IFERROR(INDEX(Conflict!$H$8:$H$225,MATCH($C51,_xlfn.ANCHORARRAY(Conflict!$C$8),0)),NA())</f>
        <v>0</v>
      </c>
      <c r="AE51" s="50"/>
      <c r="AF51" s="25">
        <f ca="1">IFERROR(INDEX(Health!$I$8:$I$225,MATCH($C51,_xlfn.ANCHORARRAY(Health!$C$8),0)),NA())</f>
        <v>0</v>
      </c>
      <c r="AG51" s="25" t="e">
        <f ca="1">IFERROR(INDEX(Food!$I$8:$I$225,MATCH($C51,_xlfn.ANCHORARRAY(Food!$C$8),0)),NA())</f>
        <v>#N/A</v>
      </c>
      <c r="AH51" s="25">
        <f ca="1">IFERROR(INDEX(Macro!$I$8:$I$225,MATCH($C51,_xlfn.ANCHORARRAY(Macro!$C$8),0)),NA())</f>
        <v>7.4295190713101098</v>
      </c>
      <c r="AI51" s="25" t="e">
        <f ca="1">IFERROR(INDEX(Socioeconomic!$I$8:$I$225,MATCH($C51,_xlfn.ANCHORARRAY(Socioeconomic!$C$8),0)),NA())</f>
        <v>#N/A</v>
      </c>
      <c r="AJ51" s="25">
        <f ca="1">IFERROR(INDEX('Natural Hazard'!$I$8:$I$225,MATCH($C51,_xlfn.ANCHORARRAY('Natural Hazard'!$C$8),0)),NA())</f>
        <v>0</v>
      </c>
      <c r="AK51" s="25">
        <f ca="1">IFERROR(INDEX(Conflict!$I$8:$I$225,MATCH($C51,_xlfn.ANCHORARRAY(Conflict!$C$8),0)),NA())</f>
        <v>0</v>
      </c>
      <c r="AL51" s="49"/>
      <c r="AM51" s="25">
        <f>IFERROR(INDEX('Data Reliability'!$G$6:$G$409,MATCH($C51,'Data Reliability'!$E$6:$E$409,0)),NA())</f>
        <v>0.16666666666666699</v>
      </c>
      <c r="AN51" s="25">
        <f>IFERROR(INDEX('Data Reliability'!$H$6:$H$409,MATCH($C51,'Data Reliability'!$E$6:$E$409,0)),NA())</f>
        <v>0.63333333333333297</v>
      </c>
    </row>
    <row r="52" spans="2:40" x14ac:dyDescent="0.2">
      <c r="B52" s="28" t="s">
        <v>772</v>
      </c>
      <c r="C52" s="28" t="s">
        <v>704</v>
      </c>
      <c r="D52" s="28" t="s">
        <v>435</v>
      </c>
      <c r="E52" s="28" t="s">
        <v>409</v>
      </c>
      <c r="F52" s="206">
        <f ca="1">MATCH($C52,_xlfn.ANCHORARRAY(Health!$C$8),0)</f>
        <v>47</v>
      </c>
      <c r="G52" s="22" cm="1">
        <f t="array" aca="1" ref="G52" ca="1">IF(Parameters!$D$31, SUM(IF(ISNUMBER(R52:W52),(IF(R52:W52&gt;=Parameters!$D$37,1,"")),""))+0.5*(SUM(IF(ISNUMBER(R52:W52),(IF(R52:W52&gt;=Parameters!$D$38,1,"")),""))-SUM(IF(ISNUMBER(R52:W52),(IF(R52:W52&gt;=Parameters!$D$37,1,"")),""))),0) +
   IF(Parameters!$D$32,SUM(IF(ISNUMBER(R52:W52),(IF(R52:W52&gt;=Parameters!$D$41,1,"")),"")),0) +
   IF(Parameters!$D$33,AVERAGE(IF(ISNUMBER(R52:W52),R52:W52)),0) +
   IF(Parameters!$D$34,IF(OR(IF(ISNUMBER(R52:W52),R52:W52)=0),0,GEOMEAN(IF(ISNUMBER(R52:W52),R52:W52))),0)</f>
        <v>0</v>
      </c>
      <c r="H52" s="23">
        <f t="shared" ca="1" si="0"/>
        <v>0</v>
      </c>
      <c r="I52" s="116" t="str">
        <f t="shared" si="1"/>
        <v>!!</v>
      </c>
      <c r="J52" s="22" cm="1">
        <f t="array" aca="1" ref="J52" ca="1">IF(Parameters!$D$31, SUM(IF(ISNUMBER(Y52:AD52),(IF(Y52:AD52&gt;=Parameters!$D$41,1,"")),""))+0.5*(SUM(IF(ISNUMBER(Y52:AD52),(IF(Y52:AD52&gt;=Parameters!$D$42,1,"")),""))-SUM(IF(ISNUMBER(Y52:AD52),(IF(Y52:AD52&gt;=Parameters!$D$41,1,"")),""))),0) +
   IF(Parameters!$D$32,SUM(IF(ISNUMBER(Y52:AD52),(IF(Y52:AD52&gt;=Parameters!$D$41,1,"")),"")),0) +
   IF(Parameters!$D$33,AVERAGE(IF(ISNUMBER(Y52:AD52),Y52:AD52)),0) +
   IF(Parameters!$D$34,IF(OR(IF(ISNUMBER(Y52:AD52),Y52:AD52)=0),0,GEOMEAN(IF(ISNUMBER(Y52:AD52),Y52:AD52))),0)</f>
        <v>0</v>
      </c>
      <c r="K52" s="23">
        <f t="shared" ca="1" si="2"/>
        <v>0</v>
      </c>
      <c r="L52" s="116" t="str">
        <f t="shared" si="3"/>
        <v>!!</v>
      </c>
      <c r="M52" s="21" cm="1">
        <f t="array" aca="1" ref="M52" ca="1">IF(Parameters!$D$31, SUM(IF(ISNUMBER(AF52:AK52),(IF(AF52:AK52&gt;=Parameters!$D$41,1,"")),""))+0.5*(SUM(IF(ISNUMBER(AF52:AK52),(IF(AF52:AK52&gt;=Parameters!$D$42,1,"")),""))-SUM(IF(ISNUMBER(AF52:AK52),(IF(AF52:AK52&gt;=Parameters!$D$41,1,"")),""))),0) +
   IF(Parameters!$D$32,SUM(IF(ISNUMBER(AF52:AK52),(IF(AF52:AK52&gt;=Parameters!$D$41,1,"")),"")),0) +
   IF(Parameters!$D$33,AVERAGE(IF(ISNUMBER(AF52:AK52),AF52:AK52)),0) +
   IF(Parameters!$D$34,IF(OR(IF(ISNUMBER(AF52:AK52),AF52:AK52)=0),0,GEOMEAN(IF(ISNUMBER(AF52:AK52),AF52:AK52))),0)</f>
        <v>0</v>
      </c>
      <c r="N52" s="23">
        <f t="shared" ca="1" si="4"/>
        <v>0</v>
      </c>
      <c r="O52" s="116" t="str">
        <f t="shared" si="5"/>
        <v>!!</v>
      </c>
      <c r="P52" s="24"/>
      <c r="Q52" s="49"/>
      <c r="R52" s="25">
        <f ca="1">IFERROR(INDEX(Health!$G$8:$G$225,MATCH($C52,_xlfn.ANCHORARRAY(Health!$C$8),0)),NA())</f>
        <v>0</v>
      </c>
      <c r="S52" s="25" t="e">
        <f ca="1">IFERROR(INDEX(Food!$G$8:$G$225,MATCH($C52,_xlfn.ANCHORARRAY(Food!$C$8),0)),NA())</f>
        <v>#N/A</v>
      </c>
      <c r="T52" s="25" t="e">
        <f ca="1">IFERROR(INDEX(Macro!$G$8:$G$225,MATCH($C52,_xlfn.ANCHORARRAY(Macro!$C$8),0)),NA())</f>
        <v>#N/A</v>
      </c>
      <c r="U52" s="25" t="e">
        <f ca="1">IFERROR(INDEX(Socioeconomic!$G$8:$G$225,MATCH($C52,_xlfn.ANCHORARRAY(Socioeconomic!$C$8),0)),NA())</f>
        <v>#N/A</v>
      </c>
      <c r="V52" s="25">
        <f ca="1">IFERROR(INDEX('Natural Hazard'!$G$8:$G$225,MATCH($C52,_xlfn.ANCHORARRAY('Natural Hazard'!$C$8),0)),NA())</f>
        <v>0</v>
      </c>
      <c r="W52" s="25">
        <f ca="1">IFERROR(INDEX(Conflict!$G$8:$G$225,MATCH($C52,_xlfn.ANCHORARRAY(Conflict!$C$8),0)),NA())</f>
        <v>0</v>
      </c>
      <c r="X52" s="50"/>
      <c r="Y52" s="25" t="e">
        <f ca="1">IFERROR(INDEX(Health!$H$8:$H$225,MATCH($C52,_xlfn.ANCHORARRAY(Health!$C$8),0)),NA())</f>
        <v>#N/A</v>
      </c>
      <c r="Z52" s="25" t="e">
        <f ca="1">IFERROR(INDEX(Food!$H$8:$H$225,MATCH($C52,_xlfn.ANCHORARRAY(Food!$C$8),0)),NA())</f>
        <v>#N/A</v>
      </c>
      <c r="AA52" s="25" t="e">
        <f ca="1">IFERROR(INDEX(Macro!$H$8:$H$225,MATCH($C52,_xlfn.ANCHORARRAY(Macro!$C$8),0)),NA())</f>
        <v>#N/A</v>
      </c>
      <c r="AB52" s="25" t="e">
        <f ca="1">IFERROR(INDEX(Socioeconomic!$H$8:$H$225,MATCH($C52,_xlfn.ANCHORARRAY(Socioeconomic!$C$8),0)),NA())</f>
        <v>#N/A</v>
      </c>
      <c r="AC52" s="25" t="e">
        <f ca="1">IFERROR(INDEX('Natural Hazard'!$H$8:$H$225,MATCH($C52,_xlfn.ANCHORARRAY('Natural Hazard'!$C$8),0)),NA())</f>
        <v>#N/A</v>
      </c>
      <c r="AD52" s="25">
        <f ca="1">IFERROR(INDEX(Conflict!$H$8:$H$225,MATCH($C52,_xlfn.ANCHORARRAY(Conflict!$C$8),0)),NA())</f>
        <v>0</v>
      </c>
      <c r="AE52" s="50"/>
      <c r="AF52" s="25">
        <f ca="1">IFERROR(INDEX(Health!$I$8:$I$225,MATCH($C52,_xlfn.ANCHORARRAY(Health!$C$8),0)),NA())</f>
        <v>0</v>
      </c>
      <c r="AG52" s="25" t="e">
        <f ca="1">IFERROR(INDEX(Food!$I$8:$I$225,MATCH($C52,_xlfn.ANCHORARRAY(Food!$C$8),0)),NA())</f>
        <v>#N/A</v>
      </c>
      <c r="AH52" s="25" t="e">
        <f ca="1">IFERROR(INDEX(Macro!$I$8:$I$225,MATCH($C52,_xlfn.ANCHORARRAY(Macro!$C$8),0)),NA())</f>
        <v>#N/A</v>
      </c>
      <c r="AI52" s="25" t="e">
        <f ca="1">IFERROR(INDEX(Socioeconomic!$I$8:$I$225,MATCH($C52,_xlfn.ANCHORARRAY(Socioeconomic!$C$8),0)),NA())</f>
        <v>#N/A</v>
      </c>
      <c r="AJ52" s="25">
        <f ca="1">IFERROR(INDEX('Natural Hazard'!$I$8:$I$225,MATCH($C52,_xlfn.ANCHORARRAY('Natural Hazard'!$C$8),0)),NA())</f>
        <v>0</v>
      </c>
      <c r="AK52" s="25">
        <f ca="1">IFERROR(INDEX(Conflict!$I$8:$I$225,MATCH($C52,_xlfn.ANCHORARRAY(Conflict!$C$8),0)),NA())</f>
        <v>0</v>
      </c>
      <c r="AL52" s="49"/>
      <c r="AM52" s="25">
        <f>IFERROR(INDEX('Data Reliability'!$G$6:$G$409,MATCH($C52,'Data Reliability'!$E$6:$E$409,0)),NA())</f>
        <v>0.91666666666666696</v>
      </c>
      <c r="AN52" s="25">
        <f>IFERROR(INDEX('Data Reliability'!$H$6:$H$409,MATCH($C52,'Data Reliability'!$E$6:$E$409,0)),NA())</f>
        <v>0.85</v>
      </c>
    </row>
    <row r="53" spans="2:40" x14ac:dyDescent="0.2">
      <c r="B53" s="28" t="s">
        <v>736</v>
      </c>
      <c r="C53" s="28" t="s">
        <v>705</v>
      </c>
      <c r="D53" s="28" t="s">
        <v>435</v>
      </c>
      <c r="E53" s="28" t="s">
        <v>409</v>
      </c>
      <c r="F53" s="206">
        <f ca="1">MATCH($C53,_xlfn.ANCHORARRAY(Health!$C$8),0)</f>
        <v>48</v>
      </c>
      <c r="G53" s="22" cm="1">
        <f t="array" aca="1" ref="G53" ca="1">IF(Parameters!$D$31, SUM(IF(ISNUMBER(R53:W53),(IF(R53:W53&gt;=Parameters!$D$37,1,"")),""))+0.5*(SUM(IF(ISNUMBER(R53:W53),(IF(R53:W53&gt;=Parameters!$D$38,1,"")),""))-SUM(IF(ISNUMBER(R53:W53),(IF(R53:W53&gt;=Parameters!$D$37,1,"")),""))),0) +
   IF(Parameters!$D$32,SUM(IF(ISNUMBER(R53:W53),(IF(R53:W53&gt;=Parameters!$D$41,1,"")),"")),0) +
   IF(Parameters!$D$33,AVERAGE(IF(ISNUMBER(R53:W53),R53:W53)),0) +
   IF(Parameters!$D$34,IF(OR(IF(ISNUMBER(R53:W53),R53:W53)=0),0,GEOMEAN(IF(ISNUMBER(R53:W53),R53:W53))),0)</f>
        <v>0</v>
      </c>
      <c r="H53" s="23">
        <f t="shared" ca="1" si="0"/>
        <v>0</v>
      </c>
      <c r="I53" s="116" t="str">
        <f t="shared" si="1"/>
        <v>!!</v>
      </c>
      <c r="J53" s="22" cm="1">
        <f t="array" aca="1" ref="J53" ca="1">IF(Parameters!$D$31, SUM(IF(ISNUMBER(Y53:AD53),(IF(Y53:AD53&gt;=Parameters!$D$41,1,"")),""))+0.5*(SUM(IF(ISNUMBER(Y53:AD53),(IF(Y53:AD53&gt;=Parameters!$D$42,1,"")),""))-SUM(IF(ISNUMBER(Y53:AD53),(IF(Y53:AD53&gt;=Parameters!$D$41,1,"")),""))),0) +
   IF(Parameters!$D$32,SUM(IF(ISNUMBER(Y53:AD53),(IF(Y53:AD53&gt;=Parameters!$D$41,1,"")),"")),0) +
   IF(Parameters!$D$33,AVERAGE(IF(ISNUMBER(Y53:AD53),Y53:AD53)),0) +
   IF(Parameters!$D$34,IF(OR(IF(ISNUMBER(Y53:AD53),Y53:AD53)=0),0,GEOMEAN(IF(ISNUMBER(Y53:AD53),Y53:AD53))),0)</f>
        <v>0</v>
      </c>
      <c r="K53" s="23">
        <f t="shared" ca="1" si="2"/>
        <v>0</v>
      </c>
      <c r="L53" s="116" t="str">
        <f t="shared" si="3"/>
        <v>!!</v>
      </c>
      <c r="M53" s="21" cm="1">
        <f t="array" aca="1" ref="M53" ca="1">IF(Parameters!$D$31, SUM(IF(ISNUMBER(AF53:AK53),(IF(AF53:AK53&gt;=Parameters!$D$41,1,"")),""))+0.5*(SUM(IF(ISNUMBER(AF53:AK53),(IF(AF53:AK53&gt;=Parameters!$D$42,1,"")),""))-SUM(IF(ISNUMBER(AF53:AK53),(IF(AF53:AK53&gt;=Parameters!$D$41,1,"")),""))),0) +
   IF(Parameters!$D$32,SUM(IF(ISNUMBER(AF53:AK53),(IF(AF53:AK53&gt;=Parameters!$D$41,1,"")),"")),0) +
   IF(Parameters!$D$33,AVERAGE(IF(ISNUMBER(AF53:AK53),AF53:AK53)),0) +
   IF(Parameters!$D$34,IF(OR(IF(ISNUMBER(AF53:AK53),AF53:AK53)=0),0,GEOMEAN(IF(ISNUMBER(AF53:AK53),AF53:AK53))),0)</f>
        <v>0</v>
      </c>
      <c r="N53" s="23">
        <f t="shared" ca="1" si="4"/>
        <v>0</v>
      </c>
      <c r="O53" s="116" t="str">
        <f t="shared" si="5"/>
        <v>!!</v>
      </c>
      <c r="P53" s="24"/>
      <c r="Q53" s="49"/>
      <c r="R53" s="25">
        <f ca="1">IFERROR(INDEX(Health!$G$8:$G$225,MATCH($C53,_xlfn.ANCHORARRAY(Health!$C$8),0)),NA())</f>
        <v>0</v>
      </c>
      <c r="S53" s="25" t="e">
        <f ca="1">IFERROR(INDEX(Food!$G$8:$G$225,MATCH($C53,_xlfn.ANCHORARRAY(Food!$C$8),0)),NA())</f>
        <v>#N/A</v>
      </c>
      <c r="T53" s="25">
        <f ca="1">IFERROR(INDEX(Macro!$G$8:$G$225,MATCH($C53,_xlfn.ANCHORARRAY(Macro!$C$8),0)),NA())</f>
        <v>0</v>
      </c>
      <c r="U53" s="25" t="e">
        <f ca="1">IFERROR(INDEX(Socioeconomic!$G$8:$G$225,MATCH($C53,_xlfn.ANCHORARRAY(Socioeconomic!$C$8),0)),NA())</f>
        <v>#N/A</v>
      </c>
      <c r="V53" s="25">
        <f ca="1">IFERROR(INDEX('Natural Hazard'!$G$8:$G$225,MATCH($C53,_xlfn.ANCHORARRAY('Natural Hazard'!$C$8),0)),NA())</f>
        <v>0</v>
      </c>
      <c r="W53" s="25">
        <f ca="1">IFERROR(INDEX(Conflict!$G$8:$G$225,MATCH($C53,_xlfn.ANCHORARRAY(Conflict!$C$8),0)),NA())</f>
        <v>0</v>
      </c>
      <c r="X53" s="50"/>
      <c r="Y53" s="25" t="e">
        <f ca="1">IFERROR(INDEX(Health!$H$8:$H$225,MATCH($C53,_xlfn.ANCHORARRAY(Health!$C$8),0)),NA())</f>
        <v>#N/A</v>
      </c>
      <c r="Z53" s="25" t="e">
        <f ca="1">IFERROR(INDEX(Food!$H$8:$H$225,MATCH($C53,_xlfn.ANCHORARRAY(Food!$C$8),0)),NA())</f>
        <v>#N/A</v>
      </c>
      <c r="AA53" s="25">
        <f ca="1">IFERROR(INDEX(Macro!$H$8:$H$225,MATCH($C53,_xlfn.ANCHORARRAY(Macro!$C$8),0)),NA())</f>
        <v>0.32815704658658001</v>
      </c>
      <c r="AB53" s="25" t="e">
        <f ca="1">IFERROR(INDEX(Socioeconomic!$H$8:$H$225,MATCH($C53,_xlfn.ANCHORARRAY(Socioeconomic!$C$8),0)),NA())</f>
        <v>#N/A</v>
      </c>
      <c r="AC53" s="25" t="e">
        <f ca="1">IFERROR(INDEX('Natural Hazard'!$H$8:$H$225,MATCH($C53,_xlfn.ANCHORARRAY('Natural Hazard'!$C$8),0)),NA())</f>
        <v>#N/A</v>
      </c>
      <c r="AD53" s="25">
        <f ca="1">IFERROR(INDEX(Conflict!$H$8:$H$225,MATCH($C53,_xlfn.ANCHORARRAY(Conflict!$C$8),0)),NA())</f>
        <v>0</v>
      </c>
      <c r="AE53" s="50"/>
      <c r="AF53" s="25">
        <f ca="1">IFERROR(INDEX(Health!$I$8:$I$225,MATCH($C53,_xlfn.ANCHORARRAY(Health!$C$8),0)),NA())</f>
        <v>0</v>
      </c>
      <c r="AG53" s="25" t="e">
        <f ca="1">IFERROR(INDEX(Food!$I$8:$I$225,MATCH($C53,_xlfn.ANCHORARRAY(Food!$C$8),0)),NA())</f>
        <v>#N/A</v>
      </c>
      <c r="AH53" s="25">
        <f ca="1">IFERROR(INDEX(Macro!$I$8:$I$225,MATCH($C53,_xlfn.ANCHORARRAY(Macro!$C$8),0)),NA())</f>
        <v>0</v>
      </c>
      <c r="AI53" s="25" t="e">
        <f ca="1">IFERROR(INDEX(Socioeconomic!$I$8:$I$225,MATCH($C53,_xlfn.ANCHORARRAY(Socioeconomic!$C$8),0)),NA())</f>
        <v>#N/A</v>
      </c>
      <c r="AJ53" s="25">
        <f ca="1">IFERROR(INDEX('Natural Hazard'!$I$8:$I$225,MATCH($C53,_xlfn.ANCHORARRAY('Natural Hazard'!$C$8),0)),NA())</f>
        <v>0</v>
      </c>
      <c r="AK53" s="25">
        <f ca="1">IFERROR(INDEX(Conflict!$I$8:$I$225,MATCH($C53,_xlfn.ANCHORARRAY(Conflict!$C$8),0)),NA())</f>
        <v>0</v>
      </c>
      <c r="AL53" s="49"/>
      <c r="AM53" s="25">
        <f>IFERROR(INDEX('Data Reliability'!$G$6:$G$409,MATCH($C53,'Data Reliability'!$E$6:$E$409,0)),NA())</f>
        <v>0.83333333333333304</v>
      </c>
      <c r="AN53" s="25">
        <f>IFERROR(INDEX('Data Reliability'!$H$6:$H$409,MATCH($C53,'Data Reliability'!$E$6:$E$409,0)),NA())</f>
        <v>0.7</v>
      </c>
    </row>
    <row r="54" spans="2:40" x14ac:dyDescent="0.2">
      <c r="B54" s="28" t="s">
        <v>84</v>
      </c>
      <c r="C54" s="28" t="s">
        <v>85</v>
      </c>
      <c r="D54" s="28" t="s">
        <v>433</v>
      </c>
      <c r="E54" s="28" t="s">
        <v>409</v>
      </c>
      <c r="F54" s="206">
        <f ca="1">MATCH($C54,_xlfn.ANCHORARRAY(Health!$C$8),0)</f>
        <v>49</v>
      </c>
      <c r="G54" s="22" cm="1">
        <f t="array" aca="1" ref="G54" ca="1">IF(Parameters!$D$31, SUM(IF(ISNUMBER(R54:W54),(IF(R54:W54&gt;=Parameters!$D$37,1,"")),""))+0.5*(SUM(IF(ISNUMBER(R54:W54),(IF(R54:W54&gt;=Parameters!$D$38,1,"")),""))-SUM(IF(ISNUMBER(R54:W54),(IF(R54:W54&gt;=Parameters!$D$37,1,"")),""))),0) +
   IF(Parameters!$D$32,SUM(IF(ISNUMBER(R54:W54),(IF(R54:W54&gt;=Parameters!$D$41,1,"")),"")),0) +
   IF(Parameters!$D$33,AVERAGE(IF(ISNUMBER(R54:W54),R54:W54)),0) +
   IF(Parameters!$D$34,IF(OR(IF(ISNUMBER(R54:W54),R54:W54)=0),0,GEOMEAN(IF(ISNUMBER(R54:W54),R54:W54))),0)</f>
        <v>0</v>
      </c>
      <c r="H54" s="23">
        <f t="shared" ca="1" si="0"/>
        <v>0</v>
      </c>
      <c r="I54" s="116" t="str">
        <f t="shared" si="1"/>
        <v>!</v>
      </c>
      <c r="J54" s="22" cm="1">
        <f t="array" aca="1" ref="J54" ca="1">IF(Parameters!$D$31, SUM(IF(ISNUMBER(Y54:AD54),(IF(Y54:AD54&gt;=Parameters!$D$41,1,"")),""))+0.5*(SUM(IF(ISNUMBER(Y54:AD54),(IF(Y54:AD54&gt;=Parameters!$D$42,1,"")),""))-SUM(IF(ISNUMBER(Y54:AD54),(IF(Y54:AD54&gt;=Parameters!$D$41,1,"")),""))),0) +
   IF(Parameters!$D$32,SUM(IF(ISNUMBER(Y54:AD54),(IF(Y54:AD54&gt;=Parameters!$D$41,1,"")),"")),0) +
   IF(Parameters!$D$33,AVERAGE(IF(ISNUMBER(Y54:AD54),Y54:AD54)),0) +
   IF(Parameters!$D$34,IF(OR(IF(ISNUMBER(Y54:AD54),Y54:AD54)=0),0,GEOMEAN(IF(ISNUMBER(Y54:AD54),Y54:AD54))),0)</f>
        <v>0</v>
      </c>
      <c r="K54" s="23">
        <f t="shared" ca="1" si="2"/>
        <v>0</v>
      </c>
      <c r="L54" s="116" t="str">
        <f t="shared" si="3"/>
        <v/>
      </c>
      <c r="M54" s="21" cm="1">
        <f t="array" aca="1" ref="M54" ca="1">IF(Parameters!$D$31, SUM(IF(ISNUMBER(AF54:AK54),(IF(AF54:AK54&gt;=Parameters!$D$41,1,"")),""))+0.5*(SUM(IF(ISNUMBER(AF54:AK54),(IF(AF54:AK54&gt;=Parameters!$D$42,1,"")),""))-SUM(IF(ISNUMBER(AF54:AK54),(IF(AF54:AK54&gt;=Parameters!$D$41,1,"")),""))),0) +
   IF(Parameters!$D$32,SUM(IF(ISNUMBER(AF54:AK54),(IF(AF54:AK54&gt;=Parameters!$D$41,1,"")),"")),0) +
   IF(Parameters!$D$33,AVERAGE(IF(ISNUMBER(AF54:AK54),AF54:AK54)),0) +
   IF(Parameters!$D$34,IF(OR(IF(ISNUMBER(AF54:AK54),AF54:AK54)=0),0,GEOMEAN(IF(ISNUMBER(AF54:AK54),AF54:AK54))),0)</f>
        <v>0</v>
      </c>
      <c r="N54" s="23">
        <f t="shared" ca="1" si="4"/>
        <v>0</v>
      </c>
      <c r="O54" s="116" t="str">
        <f t="shared" si="5"/>
        <v>!</v>
      </c>
      <c r="P54" s="24"/>
      <c r="Q54" s="49"/>
      <c r="R54" s="25">
        <f ca="1">IFERROR(INDEX(Health!$G$8:$G$225,MATCH($C54,_xlfn.ANCHORARRAY(Health!$C$8),0)),NA())</f>
        <v>0</v>
      </c>
      <c r="S54" s="25">
        <f ca="1">IFERROR(INDEX(Food!$G$8:$G$225,MATCH($C54,_xlfn.ANCHORARRAY(Food!$C$8),0)),NA())</f>
        <v>0</v>
      </c>
      <c r="T54" s="25">
        <f ca="1">IFERROR(INDEX(Macro!$G$8:$G$225,MATCH($C54,_xlfn.ANCHORARRAY(Macro!$C$8),0)),NA())</f>
        <v>3.2717228380676868</v>
      </c>
      <c r="U54" s="25">
        <f ca="1">IFERROR(INDEX(Socioeconomic!$G$8:$G$225,MATCH($C54,_xlfn.ANCHORARRAY(Socioeconomic!$C$8),0)),NA())</f>
        <v>0</v>
      </c>
      <c r="V54" s="25">
        <f ca="1">IFERROR(INDEX('Natural Hazard'!$G$8:$G$225,MATCH($C54,_xlfn.ANCHORARRAY('Natural Hazard'!$C$8),0)),NA())</f>
        <v>0</v>
      </c>
      <c r="W54" s="25">
        <f ca="1">IFERROR(INDEX(Conflict!$G$8:$G$225,MATCH($C54,_xlfn.ANCHORARRAY(Conflict!$C$8),0)),NA())</f>
        <v>0</v>
      </c>
      <c r="X54" s="50"/>
      <c r="Y54" s="25">
        <f ca="1">IFERROR(INDEX(Health!$H$8:$H$225,MATCH($C54,_xlfn.ANCHORARRAY(Health!$C$8),0)),NA())</f>
        <v>3.9591836734693802</v>
      </c>
      <c r="Z54" s="25">
        <f ca="1">IFERROR(INDEX(Food!$H$8:$H$225,MATCH($C54,_xlfn.ANCHORARRAY(Food!$C$8),0)),NA())</f>
        <v>2.12918660287081</v>
      </c>
      <c r="AA54" s="25">
        <f ca="1">IFERROR(INDEX(Macro!$H$8:$H$225,MATCH($C54,_xlfn.ANCHORARRAY(Macro!$C$8),0)),NA())</f>
        <v>2.40843832405508</v>
      </c>
      <c r="AB54" s="25">
        <f ca="1">IFERROR(INDEX(Socioeconomic!$H$8:$H$225,MATCH($C54,_xlfn.ANCHORARRAY(Socioeconomic!$C$8),0)),NA())</f>
        <v>0.85714285714285499</v>
      </c>
      <c r="AC54" s="25">
        <f ca="1">IFERROR(INDEX('Natural Hazard'!$H$8:$H$225,MATCH($C54,_xlfn.ANCHORARRAY('Natural Hazard'!$C$8),0)),NA())</f>
        <v>5.5</v>
      </c>
      <c r="AD54" s="25">
        <f ca="1">IFERROR(INDEX(Conflict!$H$8:$H$225,MATCH($C54,_xlfn.ANCHORARRAY(Conflict!$C$8),0)),NA())</f>
        <v>0</v>
      </c>
      <c r="AE54" s="50"/>
      <c r="AF54" s="25">
        <f ca="1">IFERROR(INDEX(Health!$I$8:$I$225,MATCH($C54,_xlfn.ANCHORARRAY(Health!$C$8),0)),NA())</f>
        <v>0</v>
      </c>
      <c r="AG54" s="25" t="e">
        <f ca="1">IFERROR(INDEX(Food!$I$8:$I$225,MATCH($C54,_xlfn.ANCHORARRAY(Food!$C$8),0)),NA())</f>
        <v>#N/A</v>
      </c>
      <c r="AH54" s="25">
        <f ca="1">IFERROR(INDEX(Macro!$I$8:$I$225,MATCH($C54,_xlfn.ANCHORARRAY(Macro!$C$8),0)),NA())</f>
        <v>4.4444444444444402</v>
      </c>
      <c r="AI54" s="25">
        <f ca="1">IFERROR(INDEX(Socioeconomic!$I$8:$I$225,MATCH($C54,_xlfn.ANCHORARRAY(Socioeconomic!$C$8),0)),NA())</f>
        <v>0</v>
      </c>
      <c r="AJ54" s="25">
        <f ca="1">IFERROR(INDEX('Natural Hazard'!$I$8:$I$225,MATCH($C54,_xlfn.ANCHORARRAY('Natural Hazard'!$C$8),0)),NA())</f>
        <v>0</v>
      </c>
      <c r="AK54" s="25">
        <f ca="1">IFERROR(INDEX(Conflict!$I$8:$I$225,MATCH($C54,_xlfn.ANCHORARRAY(Conflict!$C$8),0)),NA())</f>
        <v>0</v>
      </c>
      <c r="AL54" s="49"/>
      <c r="AM54" s="25">
        <f>IFERROR(INDEX('Data Reliability'!$G$6:$G$409,MATCH($C54,'Data Reliability'!$E$6:$E$409,0)),NA())</f>
        <v>0.16666666666666699</v>
      </c>
      <c r="AN54" s="25">
        <f>IFERROR(INDEX('Data Reliability'!$H$6:$H$409,MATCH($C54,'Data Reliability'!$E$6:$E$409,0)),NA())</f>
        <v>0.59166666666666701</v>
      </c>
    </row>
    <row r="55" spans="2:40" x14ac:dyDescent="0.2">
      <c r="B55" s="28" t="s">
        <v>86</v>
      </c>
      <c r="C55" s="28" t="s">
        <v>87</v>
      </c>
      <c r="D55" s="28" t="s">
        <v>433</v>
      </c>
      <c r="E55" s="28" t="s">
        <v>409</v>
      </c>
      <c r="F55" s="206">
        <f ca="1">MATCH($C55,_xlfn.ANCHORARRAY(Health!$C$8),0)</f>
        <v>50</v>
      </c>
      <c r="G55" s="22" cm="1">
        <f t="array" aca="1" ref="G55" ca="1">IF(Parameters!$D$31, SUM(IF(ISNUMBER(R55:W55),(IF(R55:W55&gt;=Parameters!$D$37,1,"")),""))+0.5*(SUM(IF(ISNUMBER(R55:W55),(IF(R55:W55&gt;=Parameters!$D$38,1,"")),""))-SUM(IF(ISNUMBER(R55:W55),(IF(R55:W55&gt;=Parameters!$D$37,1,"")),""))),0) +
   IF(Parameters!$D$32,SUM(IF(ISNUMBER(R55:W55),(IF(R55:W55&gt;=Parameters!$D$41,1,"")),"")),0) +
   IF(Parameters!$D$33,AVERAGE(IF(ISNUMBER(R55:W55),R55:W55)),0) +
   IF(Parameters!$D$34,IF(OR(IF(ISNUMBER(R55:W55),R55:W55)=0),0,GEOMEAN(IF(ISNUMBER(R55:W55),R55:W55))),0)</f>
        <v>0</v>
      </c>
      <c r="H55" s="23">
        <f t="shared" ca="1" si="0"/>
        <v>0</v>
      </c>
      <c r="I55" s="116" t="str">
        <f t="shared" si="1"/>
        <v>!</v>
      </c>
      <c r="J55" s="22" cm="1">
        <f t="array" aca="1" ref="J55" ca="1">IF(Parameters!$D$31, SUM(IF(ISNUMBER(Y55:AD55),(IF(Y55:AD55&gt;=Parameters!$D$41,1,"")),""))+0.5*(SUM(IF(ISNUMBER(Y55:AD55),(IF(Y55:AD55&gt;=Parameters!$D$42,1,"")),""))-SUM(IF(ISNUMBER(Y55:AD55),(IF(Y55:AD55&gt;=Parameters!$D$41,1,"")),""))),0) +
   IF(Parameters!$D$32,SUM(IF(ISNUMBER(Y55:AD55),(IF(Y55:AD55&gt;=Parameters!$D$41,1,"")),"")),0) +
   IF(Parameters!$D$33,AVERAGE(IF(ISNUMBER(Y55:AD55),Y55:AD55)),0) +
   IF(Parameters!$D$34,IF(OR(IF(ISNUMBER(Y55:AD55),Y55:AD55)=0),0,GEOMEAN(IF(ISNUMBER(Y55:AD55),Y55:AD55))),0)</f>
        <v>0</v>
      </c>
      <c r="K55" s="23">
        <f t="shared" ca="1" si="2"/>
        <v>0</v>
      </c>
      <c r="L55" s="116" t="str">
        <f t="shared" si="3"/>
        <v/>
      </c>
      <c r="M55" s="21" cm="1">
        <f t="array" aca="1" ref="M55" ca="1">IF(Parameters!$D$31, SUM(IF(ISNUMBER(AF55:AK55),(IF(AF55:AK55&gt;=Parameters!$D$41,1,"")),""))+0.5*(SUM(IF(ISNUMBER(AF55:AK55),(IF(AF55:AK55&gt;=Parameters!$D$42,1,"")),""))-SUM(IF(ISNUMBER(AF55:AK55),(IF(AF55:AK55&gt;=Parameters!$D$41,1,"")),""))),0) +
   IF(Parameters!$D$32,SUM(IF(ISNUMBER(AF55:AK55),(IF(AF55:AK55&gt;=Parameters!$D$41,1,"")),"")),0) +
   IF(Parameters!$D$33,AVERAGE(IF(ISNUMBER(AF55:AK55),AF55:AK55)),0) +
   IF(Parameters!$D$34,IF(OR(IF(ISNUMBER(AF55:AK55),AF55:AK55)=0),0,GEOMEAN(IF(ISNUMBER(AF55:AK55),AF55:AK55))),0)</f>
        <v>0</v>
      </c>
      <c r="N55" s="23">
        <f t="shared" ca="1" si="4"/>
        <v>0</v>
      </c>
      <c r="O55" s="116" t="str">
        <f t="shared" si="5"/>
        <v>!</v>
      </c>
      <c r="P55" s="24"/>
      <c r="Q55" s="49"/>
      <c r="R55" s="25">
        <f ca="1">IFERROR(INDEX(Health!$G$8:$G$225,MATCH($C55,_xlfn.ANCHORARRAY(Health!$C$8),0)),NA())</f>
        <v>0</v>
      </c>
      <c r="S55" s="25">
        <f ca="1">IFERROR(INDEX(Food!$G$8:$G$225,MATCH($C55,_xlfn.ANCHORARRAY(Food!$C$8),0)),NA())</f>
        <v>0</v>
      </c>
      <c r="T55" s="25">
        <f ca="1">IFERROR(INDEX(Macro!$G$8:$G$225,MATCH($C55,_xlfn.ANCHORARRAY(Macro!$C$8),0)),NA())</f>
        <v>2.2049298058081237</v>
      </c>
      <c r="U55" s="25">
        <f ca="1">IFERROR(INDEX(Socioeconomic!$G$8:$G$225,MATCH($C55,_xlfn.ANCHORARRAY(Socioeconomic!$C$8),0)),NA())</f>
        <v>1.0934872133291178</v>
      </c>
      <c r="V55" s="25">
        <f ca="1">IFERROR(INDEX('Natural Hazard'!$G$8:$G$225,MATCH($C55,_xlfn.ANCHORARRAY('Natural Hazard'!$C$8),0)),NA())</f>
        <v>0</v>
      </c>
      <c r="W55" s="25">
        <f ca="1">IFERROR(INDEX(Conflict!$G$8:$G$225,MATCH($C55,_xlfn.ANCHORARRAY(Conflict!$C$8),0)),NA())</f>
        <v>0</v>
      </c>
      <c r="X55" s="50"/>
      <c r="Y55" s="25">
        <f ca="1">IFERROR(INDEX(Health!$H$8:$H$225,MATCH($C55,_xlfn.ANCHORARRAY(Health!$C$8),0)),NA())</f>
        <v>0.78134110787172095</v>
      </c>
      <c r="Z55" s="25">
        <f ca="1">IFERROR(INDEX(Food!$H$8:$H$225,MATCH($C55,_xlfn.ANCHORARRAY(Food!$C$8),0)),NA())</f>
        <v>0.11001737116386601</v>
      </c>
      <c r="AA55" s="25">
        <f ca="1">IFERROR(INDEX(Macro!$H$8:$H$225,MATCH($C55,_xlfn.ANCHORARRAY(Macro!$C$8),0)),NA())</f>
        <v>3.33138001757984</v>
      </c>
      <c r="AB55" s="25">
        <f ca="1">IFERROR(INDEX(Socioeconomic!$H$8:$H$225,MATCH($C55,_xlfn.ANCHORARRAY(Socioeconomic!$C$8),0)),NA())</f>
        <v>0.42857142857142799</v>
      </c>
      <c r="AC55" s="25">
        <f ca="1">IFERROR(INDEX('Natural Hazard'!$H$8:$H$225,MATCH($C55,_xlfn.ANCHORARRAY('Natural Hazard'!$C$8),0)),NA())</f>
        <v>1.1666666666666601</v>
      </c>
      <c r="AD55" s="25">
        <f ca="1">IFERROR(INDEX(Conflict!$H$8:$H$225,MATCH($C55,_xlfn.ANCHORARRAY(Conflict!$C$8),0)),NA())</f>
        <v>0</v>
      </c>
      <c r="AE55" s="50"/>
      <c r="AF55" s="25">
        <f ca="1">IFERROR(INDEX(Health!$I$8:$I$225,MATCH($C55,_xlfn.ANCHORARRAY(Health!$C$8),0)),NA())</f>
        <v>0</v>
      </c>
      <c r="AG55" s="25" t="e">
        <f ca="1">IFERROR(INDEX(Food!$I$8:$I$225,MATCH($C55,_xlfn.ANCHORARRAY(Food!$C$8),0)),NA())</f>
        <v>#N/A</v>
      </c>
      <c r="AH55" s="25">
        <f ca="1">IFERROR(INDEX(Macro!$I$8:$I$225,MATCH($C55,_xlfn.ANCHORARRAY(Macro!$C$8),0)),NA())</f>
        <v>1.4593698175787699</v>
      </c>
      <c r="AI55" s="25">
        <f ca="1">IFERROR(INDEX(Socioeconomic!$I$8:$I$225,MATCH($C55,_xlfn.ANCHORARRAY(Socioeconomic!$C$8),0)),NA())</f>
        <v>2.7899999999999898</v>
      </c>
      <c r="AJ55" s="25">
        <f ca="1">IFERROR(INDEX('Natural Hazard'!$I$8:$I$225,MATCH($C55,_xlfn.ANCHORARRAY('Natural Hazard'!$C$8),0)),NA())</f>
        <v>0</v>
      </c>
      <c r="AK55" s="25">
        <f ca="1">IFERROR(INDEX(Conflict!$I$8:$I$225,MATCH($C55,_xlfn.ANCHORARRAY(Conflict!$C$8),0)),NA())</f>
        <v>5.3571428571428497</v>
      </c>
      <c r="AL55" s="49"/>
      <c r="AM55" s="25">
        <f>IFERROR(INDEX('Data Reliability'!$G$6:$G$409,MATCH($C55,'Data Reliability'!$E$6:$E$409,0)),NA())</f>
        <v>8.3333333333333301E-2</v>
      </c>
      <c r="AN55" s="25">
        <f>IFERROR(INDEX('Data Reliability'!$H$6:$H$409,MATCH($C55,'Data Reliability'!$E$6:$E$409,0)),NA())</f>
        <v>0.625</v>
      </c>
    </row>
    <row r="56" spans="2:40" x14ac:dyDescent="0.2">
      <c r="B56" s="28" t="s">
        <v>88</v>
      </c>
      <c r="C56" s="28" t="s">
        <v>89</v>
      </c>
      <c r="D56" s="28" t="s">
        <v>433</v>
      </c>
      <c r="E56" s="28" t="s">
        <v>409</v>
      </c>
      <c r="F56" s="206">
        <f ca="1">MATCH($C56,_xlfn.ANCHORARRAY(Health!$C$8),0)</f>
        <v>51</v>
      </c>
      <c r="G56" s="22" cm="1">
        <f t="array" aca="1" ref="G56" ca="1">IF(Parameters!$D$31, SUM(IF(ISNUMBER(R56:W56),(IF(R56:W56&gt;=Parameters!$D$37,1,"")),""))+0.5*(SUM(IF(ISNUMBER(R56:W56),(IF(R56:W56&gt;=Parameters!$D$38,1,"")),""))-SUM(IF(ISNUMBER(R56:W56),(IF(R56:W56&gt;=Parameters!$D$37,1,"")),""))),0) +
   IF(Parameters!$D$32,SUM(IF(ISNUMBER(R56:W56),(IF(R56:W56&gt;=Parameters!$D$41,1,"")),"")),0) +
   IF(Parameters!$D$33,AVERAGE(IF(ISNUMBER(R56:W56),R56:W56)),0) +
   IF(Parameters!$D$34,IF(OR(IF(ISNUMBER(R56:W56),R56:W56)=0),0,GEOMEAN(IF(ISNUMBER(R56:W56),R56:W56))),0)</f>
        <v>0.5</v>
      </c>
      <c r="H56" s="23">
        <f t="shared" ca="1" si="0"/>
        <v>0.5</v>
      </c>
      <c r="I56" s="116" t="str">
        <f t="shared" si="1"/>
        <v/>
      </c>
      <c r="J56" s="22" cm="1">
        <f t="array" aca="1" ref="J56" ca="1">IF(Parameters!$D$31, SUM(IF(ISNUMBER(Y56:AD56),(IF(Y56:AD56&gt;=Parameters!$D$41,1,"")),""))+0.5*(SUM(IF(ISNUMBER(Y56:AD56),(IF(Y56:AD56&gt;=Parameters!$D$42,1,"")),""))-SUM(IF(ISNUMBER(Y56:AD56),(IF(Y56:AD56&gt;=Parameters!$D$41,1,"")),""))),0) +
   IF(Parameters!$D$32,SUM(IF(ISNUMBER(Y56:AD56),(IF(Y56:AD56&gt;=Parameters!$D$41,1,"")),"")),0) +
   IF(Parameters!$D$33,AVERAGE(IF(ISNUMBER(Y56:AD56),Y56:AD56)),0) +
   IF(Parameters!$D$34,IF(OR(IF(ISNUMBER(Y56:AD56),Y56:AD56)=0),0,GEOMEAN(IF(ISNUMBER(Y56:AD56),Y56:AD56))),0)</f>
        <v>0</v>
      </c>
      <c r="K56" s="23">
        <f t="shared" ca="1" si="2"/>
        <v>0</v>
      </c>
      <c r="L56" s="116" t="str">
        <f t="shared" si="3"/>
        <v/>
      </c>
      <c r="M56" s="21" cm="1">
        <f t="array" aca="1" ref="M56" ca="1">IF(Parameters!$D$31, SUM(IF(ISNUMBER(AF56:AK56),(IF(AF56:AK56&gt;=Parameters!$D$41,1,"")),""))+0.5*(SUM(IF(ISNUMBER(AF56:AK56),(IF(AF56:AK56&gt;=Parameters!$D$42,1,"")),""))-SUM(IF(ISNUMBER(AF56:AK56),(IF(AF56:AK56&gt;=Parameters!$D$41,1,"")),""))),0) +
   IF(Parameters!$D$32,SUM(IF(ISNUMBER(AF56:AK56),(IF(AF56:AK56&gt;=Parameters!$D$41,1,"")),"")),0) +
   IF(Parameters!$D$33,AVERAGE(IF(ISNUMBER(AF56:AK56),AF56:AK56)),0) +
   IF(Parameters!$D$34,IF(OR(IF(ISNUMBER(AF56:AK56),AF56:AK56)=0),0,GEOMEAN(IF(ISNUMBER(AF56:AK56),AF56:AK56))),0)</f>
        <v>1</v>
      </c>
      <c r="N56" s="23">
        <f t="shared" ca="1" si="4"/>
        <v>1</v>
      </c>
      <c r="O56" s="116" t="str">
        <f t="shared" si="5"/>
        <v>!</v>
      </c>
      <c r="P56" s="24"/>
      <c r="Q56" s="49"/>
      <c r="R56" s="25">
        <f ca="1">IFERROR(INDEX(Health!$G$8:$G$225,MATCH($C56,_xlfn.ANCHORARRAY(Health!$C$8),0)),NA())</f>
        <v>0</v>
      </c>
      <c r="S56" s="25">
        <f ca="1">IFERROR(INDEX(Food!$G$8:$G$225,MATCH($C56,_xlfn.ANCHORARRAY(Food!$C$8),0)),NA())</f>
        <v>0</v>
      </c>
      <c r="T56" s="25">
        <f ca="1">IFERROR(INDEX(Macro!$G$8:$G$225,MATCH($C56,_xlfn.ANCHORARRAY(Macro!$C$8),0)),NA())</f>
        <v>1.6795647637526347</v>
      </c>
      <c r="U56" s="25">
        <f ca="1">IFERROR(INDEX(Socioeconomic!$G$8:$G$225,MATCH($C56,_xlfn.ANCHORARRAY(Socioeconomic!$C$8),0)),NA())</f>
        <v>0</v>
      </c>
      <c r="V56" s="25">
        <f ca="1">IFERROR(INDEX('Natural Hazard'!$G$8:$G$225,MATCH($C56,_xlfn.ANCHORARRAY('Natural Hazard'!$C$8),0)),NA())</f>
        <v>5</v>
      </c>
      <c r="W56" s="25">
        <f ca="1">IFERROR(INDEX(Conflict!$G$8:$G$225,MATCH($C56,_xlfn.ANCHORARRAY(Conflict!$C$8),0)),NA())</f>
        <v>0</v>
      </c>
      <c r="X56" s="50"/>
      <c r="Y56" s="25">
        <f ca="1">IFERROR(INDEX(Health!$H$8:$H$225,MATCH($C56,_xlfn.ANCHORARRAY(Health!$C$8),0)),NA())</f>
        <v>0</v>
      </c>
      <c r="Z56" s="25">
        <f ca="1">IFERROR(INDEX(Food!$H$8:$H$225,MATCH($C56,_xlfn.ANCHORARRAY(Food!$C$8),0)),NA())</f>
        <v>0.31268094962362403</v>
      </c>
      <c r="AA56" s="25">
        <f ca="1">IFERROR(INDEX(Macro!$H$8:$H$225,MATCH($C56,_xlfn.ANCHORARRAY(Macro!$C$8),0)),NA())</f>
        <v>0.51860533255200802</v>
      </c>
      <c r="AB56" s="25">
        <f ca="1">IFERROR(INDEX(Socioeconomic!$H$8:$H$225,MATCH($C56,_xlfn.ANCHORARRAY(Socioeconomic!$C$8),0)),NA())</f>
        <v>0.57142857142857095</v>
      </c>
      <c r="AC56" s="25">
        <f ca="1">IFERROR(INDEX('Natural Hazard'!$H$8:$H$225,MATCH($C56,_xlfn.ANCHORARRAY('Natural Hazard'!$C$8),0)),NA())</f>
        <v>2.5</v>
      </c>
      <c r="AD56" s="25">
        <f ca="1">IFERROR(INDEX(Conflict!$H$8:$H$225,MATCH($C56,_xlfn.ANCHORARRAY(Conflict!$C$8),0)),NA())</f>
        <v>0</v>
      </c>
      <c r="AE56" s="50"/>
      <c r="AF56" s="25">
        <f ca="1">IFERROR(INDEX(Health!$I$8:$I$225,MATCH($C56,_xlfn.ANCHORARRAY(Health!$C$8),0)),NA())</f>
        <v>0</v>
      </c>
      <c r="AG56" s="25" t="e">
        <f ca="1">IFERROR(INDEX(Food!$I$8:$I$225,MATCH($C56,_xlfn.ANCHORARRAY(Food!$C$8),0)),NA())</f>
        <v>#N/A</v>
      </c>
      <c r="AH56" s="25">
        <f ca="1">IFERROR(INDEX(Macro!$I$8:$I$225,MATCH($C56,_xlfn.ANCHORARRAY(Macro!$C$8),0)),NA())</f>
        <v>5.4394693200663298</v>
      </c>
      <c r="AI56" s="25">
        <f ca="1">IFERROR(INDEX(Socioeconomic!$I$8:$I$225,MATCH($C56,_xlfn.ANCHORARRAY(Socioeconomic!$C$8),0)),NA())</f>
        <v>0</v>
      </c>
      <c r="AJ56" s="25">
        <f ca="1">IFERROR(INDEX('Natural Hazard'!$I$8:$I$225,MATCH($C56,_xlfn.ANCHORARRAY('Natural Hazard'!$C$8),0)),NA())</f>
        <v>10</v>
      </c>
      <c r="AK56" s="25">
        <f ca="1">IFERROR(INDEX(Conflict!$I$8:$I$225,MATCH($C56,_xlfn.ANCHORARRAY(Conflict!$C$8),0)),NA())</f>
        <v>0</v>
      </c>
      <c r="AL56" s="49"/>
      <c r="AM56" s="25">
        <f>IFERROR(INDEX('Data Reliability'!$G$6:$G$409,MATCH($C56,'Data Reliability'!$E$6:$E$409,0)),NA())</f>
        <v>8.3333333333333301E-2</v>
      </c>
      <c r="AN56" s="25">
        <f>IFERROR(INDEX('Data Reliability'!$H$6:$H$409,MATCH($C56,'Data Reliability'!$E$6:$E$409,0)),NA())</f>
        <v>0.55833333333333302</v>
      </c>
    </row>
    <row r="57" spans="2:40" x14ac:dyDescent="0.2">
      <c r="B57" s="28" t="s">
        <v>90</v>
      </c>
      <c r="C57" s="28" t="s">
        <v>91</v>
      </c>
      <c r="D57" s="28" t="s">
        <v>434</v>
      </c>
      <c r="E57" s="28" t="s">
        <v>429</v>
      </c>
      <c r="F57" s="206">
        <f ca="1">MATCH($C57,_xlfn.ANCHORARRAY(Health!$C$8),0)</f>
        <v>52</v>
      </c>
      <c r="G57" s="22" cm="1">
        <f t="array" aca="1" ref="G57" ca="1">IF(Parameters!$D$31, SUM(IF(ISNUMBER(R57:W57),(IF(R57:W57&gt;=Parameters!$D$37,1,"")),""))+0.5*(SUM(IF(ISNUMBER(R57:W57),(IF(R57:W57&gt;=Parameters!$D$38,1,"")),""))-SUM(IF(ISNUMBER(R57:W57),(IF(R57:W57&gt;=Parameters!$D$37,1,"")),""))),0) +
   IF(Parameters!$D$32,SUM(IF(ISNUMBER(R57:W57),(IF(R57:W57&gt;=Parameters!$D$41,1,"")),"")),0) +
   IF(Parameters!$D$33,AVERAGE(IF(ISNUMBER(R57:W57),R57:W57)),0) +
   IF(Parameters!$D$34,IF(OR(IF(ISNUMBER(R57:W57),R57:W57)=0),0,GEOMEAN(IF(ISNUMBER(R57:W57),R57:W57))),0)</f>
        <v>0</v>
      </c>
      <c r="H57" s="23">
        <f t="shared" ca="1" si="0"/>
        <v>0</v>
      </c>
      <c r="I57" s="116" t="str">
        <f t="shared" si="1"/>
        <v>!</v>
      </c>
      <c r="J57" s="22" cm="1">
        <f t="array" aca="1" ref="J57" ca="1">IF(Parameters!$D$31, SUM(IF(ISNUMBER(Y57:AD57),(IF(Y57:AD57&gt;=Parameters!$D$41,1,"")),""))+0.5*(SUM(IF(ISNUMBER(Y57:AD57),(IF(Y57:AD57&gt;=Parameters!$D$42,1,"")),""))-SUM(IF(ISNUMBER(Y57:AD57),(IF(Y57:AD57&gt;=Parameters!$D$41,1,"")),""))),0) +
   IF(Parameters!$D$32,SUM(IF(ISNUMBER(Y57:AD57),(IF(Y57:AD57&gt;=Parameters!$D$41,1,"")),"")),0) +
   IF(Parameters!$D$33,AVERAGE(IF(ISNUMBER(Y57:AD57),Y57:AD57)),0) +
   IF(Parameters!$D$34,IF(OR(IF(ISNUMBER(Y57:AD57),Y57:AD57)=0),0,GEOMEAN(IF(ISNUMBER(Y57:AD57),Y57:AD57))),0)</f>
        <v>2</v>
      </c>
      <c r="K57" s="23">
        <f t="shared" ca="1" si="2"/>
        <v>2</v>
      </c>
      <c r="L57" s="116" t="str">
        <f t="shared" si="3"/>
        <v/>
      </c>
      <c r="M57" s="21" cm="1">
        <f t="array" aca="1" ref="M57" ca="1">IF(Parameters!$D$31, SUM(IF(ISNUMBER(AF57:AK57),(IF(AF57:AK57&gt;=Parameters!$D$41,1,"")),""))+0.5*(SUM(IF(ISNUMBER(AF57:AK57),(IF(AF57:AK57&gt;=Parameters!$D$42,1,"")),""))-SUM(IF(ISNUMBER(AF57:AK57),(IF(AF57:AK57&gt;=Parameters!$D$41,1,"")),""))),0) +
   IF(Parameters!$D$32,SUM(IF(ISNUMBER(AF57:AK57),(IF(AF57:AK57&gt;=Parameters!$D$41,1,"")),"")),0) +
   IF(Parameters!$D$33,AVERAGE(IF(ISNUMBER(AF57:AK57),AF57:AK57)),0) +
   IF(Parameters!$D$34,IF(OR(IF(ISNUMBER(AF57:AK57),AF57:AK57)=0),0,GEOMEAN(IF(ISNUMBER(AF57:AK57),AF57:AK57))),0)</f>
        <v>0</v>
      </c>
      <c r="N57" s="23">
        <f t="shared" ca="1" si="4"/>
        <v>0</v>
      </c>
      <c r="O57" s="116" t="str">
        <f t="shared" si="5"/>
        <v>!</v>
      </c>
      <c r="P57" s="24"/>
      <c r="Q57" s="49"/>
      <c r="R57" s="25">
        <f ca="1">IFERROR(INDEX(Health!$G$8:$G$225,MATCH($C57,_xlfn.ANCHORARRAY(Health!$C$8),0)),NA())</f>
        <v>0</v>
      </c>
      <c r="S57" s="25">
        <f ca="1">IFERROR(INDEX(Food!$G$8:$G$225,MATCH($C57,_xlfn.ANCHORARRAY(Food!$C$8),0)),NA())</f>
        <v>0</v>
      </c>
      <c r="T57" s="25">
        <f ca="1">IFERROR(INDEX(Macro!$G$8:$G$225,MATCH($C57,_xlfn.ANCHORARRAY(Macro!$C$8),0)),NA())</f>
        <v>3.8713320622933978</v>
      </c>
      <c r="U57" s="25">
        <f ca="1">IFERROR(INDEX(Socioeconomic!$G$8:$G$225,MATCH($C57,_xlfn.ANCHORARRAY(Socioeconomic!$C$8),0)),NA())</f>
        <v>0</v>
      </c>
      <c r="V57" s="25">
        <f ca="1">IFERROR(INDEX('Natural Hazard'!$G$8:$G$225,MATCH($C57,_xlfn.ANCHORARRAY('Natural Hazard'!$C$8),0)),NA())</f>
        <v>0</v>
      </c>
      <c r="W57" s="25">
        <f ca="1">IFERROR(INDEX(Conflict!$G$8:$G$225,MATCH($C57,_xlfn.ANCHORARRAY(Conflict!$C$8),0)),NA())</f>
        <v>0</v>
      </c>
      <c r="X57" s="50"/>
      <c r="Y57" s="25">
        <f ca="1">IFERROR(INDEX(Health!$H$8:$H$225,MATCH($C57,_xlfn.ANCHORARRAY(Health!$C$8),0)),NA())</f>
        <v>8.8279883381924193</v>
      </c>
      <c r="Z57" s="25">
        <f ca="1">IFERROR(INDEX(Food!$H$8:$H$225,MATCH($C57,_xlfn.ANCHORARRAY(Food!$C$8),0)),NA())</f>
        <v>8.2535885167464098</v>
      </c>
      <c r="AA57" s="25">
        <f ca="1">IFERROR(INDEX(Macro!$H$8:$H$225,MATCH($C57,_xlfn.ANCHORARRAY(Macro!$C$8),0)),NA())</f>
        <v>4.4887196015235897</v>
      </c>
      <c r="AB57" s="25">
        <f ca="1">IFERROR(INDEX(Socioeconomic!$H$8:$H$225,MATCH($C57,_xlfn.ANCHORARRAY(Socioeconomic!$C$8),0)),NA())</f>
        <v>8.1428571428571406</v>
      </c>
      <c r="AC57" s="25">
        <f ca="1">IFERROR(INDEX('Natural Hazard'!$H$8:$H$225,MATCH($C57,_xlfn.ANCHORARRAY('Natural Hazard'!$C$8),0)),NA())</f>
        <v>7.3333333333333304</v>
      </c>
      <c r="AD57" s="25">
        <f ca="1">IFERROR(INDEX(Conflict!$H$8:$H$225,MATCH($C57,_xlfn.ANCHORARRAY(Conflict!$C$8),0)),NA())</f>
        <v>4.5025577703298598</v>
      </c>
      <c r="AE57" s="50"/>
      <c r="AF57" s="25">
        <f ca="1">IFERROR(INDEX(Health!$I$8:$I$225,MATCH($C57,_xlfn.ANCHORARRAY(Health!$C$8),0)),NA())</f>
        <v>0</v>
      </c>
      <c r="AG57" s="25" t="e">
        <f ca="1">IFERROR(INDEX(Food!$I$8:$I$225,MATCH($C57,_xlfn.ANCHORARRAY(Food!$C$8),0)),NA())</f>
        <v>#N/A</v>
      </c>
      <c r="AH57" s="25">
        <f ca="1">IFERROR(INDEX(Macro!$I$8:$I$225,MATCH($C57,_xlfn.ANCHORARRAY(Macro!$C$8),0)),NA())</f>
        <v>3.3388612493090002</v>
      </c>
      <c r="AI57" s="25">
        <f ca="1">IFERROR(INDEX(Socioeconomic!$I$8:$I$225,MATCH($C57,_xlfn.ANCHORARRAY(Socioeconomic!$C$8),0)),NA())</f>
        <v>0</v>
      </c>
      <c r="AJ57" s="25">
        <f ca="1">IFERROR(INDEX('Natural Hazard'!$I$8:$I$225,MATCH($C57,_xlfn.ANCHORARRAY('Natural Hazard'!$C$8),0)),NA())</f>
        <v>0</v>
      </c>
      <c r="AK57" s="25">
        <f ca="1">IFERROR(INDEX(Conflict!$I$8:$I$225,MATCH($C57,_xlfn.ANCHORARRAY(Conflict!$C$8),0)),NA())</f>
        <v>0</v>
      </c>
      <c r="AL57" s="49"/>
      <c r="AM57" s="25">
        <f>IFERROR(INDEX('Data Reliability'!$G$6:$G$409,MATCH($C57,'Data Reliability'!$E$6:$E$409,0)),NA())</f>
        <v>0.16666666666666699</v>
      </c>
      <c r="AN57" s="25">
        <f>IFERROR(INDEX('Data Reliability'!$H$6:$H$409,MATCH($C57,'Data Reliability'!$E$6:$E$409,0)),NA())</f>
        <v>0.59166666666666701</v>
      </c>
    </row>
    <row r="58" spans="2:40" x14ac:dyDescent="0.2">
      <c r="B58" s="28" t="s">
        <v>92</v>
      </c>
      <c r="C58" s="28" t="s">
        <v>93</v>
      </c>
      <c r="D58" s="28" t="s">
        <v>435</v>
      </c>
      <c r="E58" s="28" t="s">
        <v>535</v>
      </c>
      <c r="F58" s="206">
        <f ca="1">MATCH($C58,_xlfn.ANCHORARRAY(Health!$C$8),0)</f>
        <v>53</v>
      </c>
      <c r="G58" s="22" cm="1">
        <f t="array" aca="1" ref="G58" ca="1">IF(Parameters!$D$31, SUM(IF(ISNUMBER(R58:W58),(IF(R58:W58&gt;=Parameters!$D$37,1,"")),""))+0.5*(SUM(IF(ISNUMBER(R58:W58),(IF(R58:W58&gt;=Parameters!$D$38,1,"")),""))-SUM(IF(ISNUMBER(R58:W58),(IF(R58:W58&gt;=Parameters!$D$37,1,"")),""))),0) +
   IF(Parameters!$D$32,SUM(IF(ISNUMBER(R58:W58),(IF(R58:W58&gt;=Parameters!$D$41,1,"")),"")),0) +
   IF(Parameters!$D$33,AVERAGE(IF(ISNUMBER(R58:W58),R58:W58)),0) +
   IF(Parameters!$D$34,IF(OR(IF(ISNUMBER(R58:W58),R58:W58)=0),0,GEOMEAN(IF(ISNUMBER(R58:W58),R58:W58))),0)</f>
        <v>0</v>
      </c>
      <c r="H58" s="23">
        <f t="shared" ca="1" si="0"/>
        <v>0</v>
      </c>
      <c r="I58" s="116" t="str">
        <f t="shared" si="1"/>
        <v>!</v>
      </c>
      <c r="J58" s="22" cm="1">
        <f t="array" aca="1" ref="J58" ca="1">IF(Parameters!$D$31, SUM(IF(ISNUMBER(Y58:AD58),(IF(Y58:AD58&gt;=Parameters!$D$41,1,"")),""))+0.5*(SUM(IF(ISNUMBER(Y58:AD58),(IF(Y58:AD58&gt;=Parameters!$D$42,1,"")),""))-SUM(IF(ISNUMBER(Y58:AD58),(IF(Y58:AD58&gt;=Parameters!$D$41,1,"")),""))),0) +
   IF(Parameters!$D$32,SUM(IF(ISNUMBER(Y58:AD58),(IF(Y58:AD58&gt;=Parameters!$D$41,1,"")),"")),0) +
   IF(Parameters!$D$33,AVERAGE(IF(ISNUMBER(Y58:AD58),Y58:AD58)),0) +
   IF(Parameters!$D$34,IF(OR(IF(ISNUMBER(Y58:AD58),Y58:AD58)=0),0,GEOMEAN(IF(ISNUMBER(Y58:AD58),Y58:AD58))),0)</f>
        <v>0.5</v>
      </c>
      <c r="K58" s="23">
        <f t="shared" ca="1" si="2"/>
        <v>0.5</v>
      </c>
      <c r="L58" s="116" t="str">
        <f t="shared" si="3"/>
        <v>!</v>
      </c>
      <c r="M58" s="21" cm="1">
        <f t="array" aca="1" ref="M58" ca="1">IF(Parameters!$D$31, SUM(IF(ISNUMBER(AF58:AK58),(IF(AF58:AK58&gt;=Parameters!$D$41,1,"")),""))+0.5*(SUM(IF(ISNUMBER(AF58:AK58),(IF(AF58:AK58&gt;=Parameters!$D$42,1,"")),""))-SUM(IF(ISNUMBER(AF58:AK58),(IF(AF58:AK58&gt;=Parameters!$D$41,1,"")),""))),0) +
   IF(Parameters!$D$32,SUM(IF(ISNUMBER(AF58:AK58),(IF(AF58:AK58&gt;=Parameters!$D$41,1,"")),"")),0) +
   IF(Parameters!$D$33,AVERAGE(IF(ISNUMBER(AF58:AK58),AF58:AK58)),0) +
   IF(Parameters!$D$34,IF(OR(IF(ISNUMBER(AF58:AK58),AF58:AK58)=0),0,GEOMEAN(IF(ISNUMBER(AF58:AK58),AF58:AK58))),0)</f>
        <v>0</v>
      </c>
      <c r="N58" s="23">
        <f t="shared" ca="1" si="4"/>
        <v>0</v>
      </c>
      <c r="O58" s="116" t="str">
        <f t="shared" si="5"/>
        <v>!!</v>
      </c>
      <c r="P58" s="24"/>
      <c r="Q58" s="49"/>
      <c r="R58" s="25">
        <f ca="1">IFERROR(INDEX(Health!$G$8:$G$225,MATCH($C58,_xlfn.ANCHORARRAY(Health!$C$8),0)),NA())</f>
        <v>0</v>
      </c>
      <c r="S58" s="25">
        <f ca="1">IFERROR(INDEX(Food!$G$8:$G$225,MATCH($C58,_xlfn.ANCHORARRAY(Food!$C$8),0)),NA())</f>
        <v>0</v>
      </c>
      <c r="T58" s="25" t="e">
        <f ca="1">IFERROR(INDEX(Macro!$G$8:$G$225,MATCH($C58,_xlfn.ANCHORARRAY(Macro!$C$8),0)),NA())</f>
        <v>#N/A</v>
      </c>
      <c r="U58" s="25">
        <f ca="1">IFERROR(INDEX(Socioeconomic!$G$8:$G$225,MATCH($C58,_xlfn.ANCHORARRAY(Socioeconomic!$C$8),0)),NA())</f>
        <v>0</v>
      </c>
      <c r="V58" s="25">
        <f ca="1">IFERROR(INDEX('Natural Hazard'!$G$8:$G$225,MATCH($C58,_xlfn.ANCHORARRAY('Natural Hazard'!$C$8),0)),NA())</f>
        <v>0</v>
      </c>
      <c r="W58" s="25">
        <f ca="1">IFERROR(INDEX(Conflict!$G$8:$G$225,MATCH($C58,_xlfn.ANCHORARRAY(Conflict!$C$8),0)),NA())</f>
        <v>0</v>
      </c>
      <c r="X58" s="50"/>
      <c r="Y58" s="25">
        <f ca="1">IFERROR(INDEX(Health!$H$8:$H$225,MATCH($C58,_xlfn.ANCHORARRAY(Health!$C$8),0)),NA())</f>
        <v>8.4781341107871704</v>
      </c>
      <c r="Z58" s="25">
        <f ca="1">IFERROR(INDEX(Food!$H$8:$H$225,MATCH($C58,_xlfn.ANCHORARRAY(Food!$C$8),0)),NA())</f>
        <v>5.5023923444975997</v>
      </c>
      <c r="AA58" s="25" t="e">
        <f ca="1">IFERROR(INDEX(Macro!$H$8:$H$225,MATCH($C58,_xlfn.ANCHORARRAY(Macro!$C$8),0)),NA())</f>
        <v>#N/A</v>
      </c>
      <c r="AB58" s="25">
        <f ca="1">IFERROR(INDEX(Socioeconomic!$H$8:$H$225,MATCH($C58,_xlfn.ANCHORARRAY(Socioeconomic!$C$8),0)),NA())</f>
        <v>5.1428571428571397</v>
      </c>
      <c r="AC58" s="25">
        <f ca="1">IFERROR(INDEX('Natural Hazard'!$H$8:$H$225,MATCH($C58,_xlfn.ANCHORARRAY('Natural Hazard'!$C$8),0)),NA())</f>
        <v>6.5</v>
      </c>
      <c r="AD58" s="25">
        <f ca="1">IFERROR(INDEX(Conflict!$H$8:$H$225,MATCH($C58,_xlfn.ANCHORARRAY(Conflict!$C$8),0)),NA())</f>
        <v>0</v>
      </c>
      <c r="AE58" s="50"/>
      <c r="AF58" s="25">
        <f ca="1">IFERROR(INDEX(Health!$I$8:$I$225,MATCH($C58,_xlfn.ANCHORARRAY(Health!$C$8),0)),NA())</f>
        <v>0</v>
      </c>
      <c r="AG58" s="25" t="e">
        <f ca="1">IFERROR(INDEX(Food!$I$8:$I$225,MATCH($C58,_xlfn.ANCHORARRAY(Food!$C$8),0)),NA())</f>
        <v>#N/A</v>
      </c>
      <c r="AH58" s="25" t="e">
        <f ca="1">IFERROR(INDEX(Macro!$I$8:$I$225,MATCH($C58,_xlfn.ANCHORARRAY(Macro!$C$8),0)),NA())</f>
        <v>#N/A</v>
      </c>
      <c r="AI58" s="25" t="e">
        <f ca="1">IFERROR(INDEX(Socioeconomic!$I$8:$I$225,MATCH($C58,_xlfn.ANCHORARRAY(Socioeconomic!$C$8),0)),NA())</f>
        <v>#N/A</v>
      </c>
      <c r="AJ58" s="25">
        <f ca="1">IFERROR(INDEX('Natural Hazard'!$I$8:$I$225,MATCH($C58,_xlfn.ANCHORARRAY('Natural Hazard'!$C$8),0)),NA())</f>
        <v>0</v>
      </c>
      <c r="AK58" s="25">
        <f ca="1">IFERROR(INDEX(Conflict!$I$8:$I$225,MATCH($C58,_xlfn.ANCHORARRAY(Conflict!$C$8),0)),NA())</f>
        <v>0</v>
      </c>
      <c r="AL58" s="49"/>
      <c r="AM58" s="25">
        <f>IFERROR(INDEX('Data Reliability'!$G$6:$G$409,MATCH($C58,'Data Reliability'!$E$6:$E$409,0)),NA())</f>
        <v>0.33333333333333298</v>
      </c>
      <c r="AN58" s="25">
        <f>IFERROR(INDEX('Data Reliability'!$H$6:$H$409,MATCH($C58,'Data Reliability'!$E$6:$E$409,0)),NA())</f>
        <v>0.78333333333333299</v>
      </c>
    </row>
    <row r="59" spans="2:40" x14ac:dyDescent="0.2">
      <c r="B59" s="28" t="s">
        <v>94</v>
      </c>
      <c r="C59" s="28" t="s">
        <v>95</v>
      </c>
      <c r="D59" s="28" t="s">
        <v>433</v>
      </c>
      <c r="E59" s="28" t="s">
        <v>409</v>
      </c>
      <c r="F59" s="206">
        <f ca="1">MATCH($C59,_xlfn.ANCHORARRAY(Health!$C$8),0)</f>
        <v>54</v>
      </c>
      <c r="G59" s="22" cm="1">
        <f t="array" aca="1" ref="G59" ca="1">IF(Parameters!$D$31, SUM(IF(ISNUMBER(R59:W59),(IF(R59:W59&gt;=Parameters!$D$37,1,"")),""))+0.5*(SUM(IF(ISNUMBER(R59:W59),(IF(R59:W59&gt;=Parameters!$D$38,1,"")),""))-SUM(IF(ISNUMBER(R59:W59),(IF(R59:W59&gt;=Parameters!$D$37,1,"")),""))),0) +
   IF(Parameters!$D$32,SUM(IF(ISNUMBER(R59:W59),(IF(R59:W59&gt;=Parameters!$D$41,1,"")),"")),0) +
   IF(Parameters!$D$33,AVERAGE(IF(ISNUMBER(R59:W59),R59:W59)),0) +
   IF(Parameters!$D$34,IF(OR(IF(ISNUMBER(R59:W59),R59:W59)=0),0,GEOMEAN(IF(ISNUMBER(R59:W59),R59:W59))),0)</f>
        <v>0</v>
      </c>
      <c r="H59" s="23">
        <f t="shared" ca="1" si="0"/>
        <v>0</v>
      </c>
      <c r="I59" s="116" t="str">
        <f t="shared" si="1"/>
        <v>!</v>
      </c>
      <c r="J59" s="22" cm="1">
        <f t="array" aca="1" ref="J59" ca="1">IF(Parameters!$D$31, SUM(IF(ISNUMBER(Y59:AD59),(IF(Y59:AD59&gt;=Parameters!$D$41,1,"")),""))+0.5*(SUM(IF(ISNUMBER(Y59:AD59),(IF(Y59:AD59&gt;=Parameters!$D$42,1,"")),""))-SUM(IF(ISNUMBER(Y59:AD59),(IF(Y59:AD59&gt;=Parameters!$D$41,1,"")),""))),0) +
   IF(Parameters!$D$32,SUM(IF(ISNUMBER(Y59:AD59),(IF(Y59:AD59&gt;=Parameters!$D$41,1,"")),"")),0) +
   IF(Parameters!$D$33,AVERAGE(IF(ISNUMBER(Y59:AD59),Y59:AD59)),0) +
   IF(Parameters!$D$34,IF(OR(IF(ISNUMBER(Y59:AD59),Y59:AD59)=0),0,GEOMEAN(IF(ISNUMBER(Y59:AD59),Y59:AD59))),0)</f>
        <v>0</v>
      </c>
      <c r="K59" s="23">
        <f t="shared" ca="1" si="2"/>
        <v>0</v>
      </c>
      <c r="L59" s="116" t="str">
        <f t="shared" si="3"/>
        <v/>
      </c>
      <c r="M59" s="21" cm="1">
        <f t="array" aca="1" ref="M59" ca="1">IF(Parameters!$D$31, SUM(IF(ISNUMBER(AF59:AK59),(IF(AF59:AK59&gt;=Parameters!$D$41,1,"")),""))+0.5*(SUM(IF(ISNUMBER(AF59:AK59),(IF(AF59:AK59&gt;=Parameters!$D$42,1,"")),""))-SUM(IF(ISNUMBER(AF59:AK59),(IF(AF59:AK59&gt;=Parameters!$D$41,1,"")),""))),0) +
   IF(Parameters!$D$32,SUM(IF(ISNUMBER(AF59:AK59),(IF(AF59:AK59&gt;=Parameters!$D$41,1,"")),"")),0) +
   IF(Parameters!$D$33,AVERAGE(IF(ISNUMBER(AF59:AK59),AF59:AK59)),0) +
   IF(Parameters!$D$34,IF(OR(IF(ISNUMBER(AF59:AK59),AF59:AK59)=0),0,GEOMEAN(IF(ISNUMBER(AF59:AK59),AF59:AK59))),0)</f>
        <v>0.5</v>
      </c>
      <c r="N59" s="23">
        <f t="shared" ca="1" si="4"/>
        <v>0.5</v>
      </c>
      <c r="O59" s="116" t="str">
        <f t="shared" si="5"/>
        <v>!</v>
      </c>
      <c r="P59" s="24"/>
      <c r="Q59" s="49"/>
      <c r="R59" s="25">
        <f ca="1">IFERROR(INDEX(Health!$G$8:$G$225,MATCH($C59,_xlfn.ANCHORARRAY(Health!$C$8),0)),NA())</f>
        <v>0</v>
      </c>
      <c r="S59" s="25">
        <f ca="1">IFERROR(INDEX(Food!$G$8:$G$225,MATCH($C59,_xlfn.ANCHORARRAY(Food!$C$8),0)),NA())</f>
        <v>0</v>
      </c>
      <c r="T59" s="25">
        <f ca="1">IFERROR(INDEX(Macro!$G$8:$G$225,MATCH($C59,_xlfn.ANCHORARRAY(Macro!$C$8),0)),NA())</f>
        <v>0</v>
      </c>
      <c r="U59" s="25">
        <f ca="1">IFERROR(INDEX(Socioeconomic!$G$8:$G$225,MATCH($C59,_xlfn.ANCHORARRAY(Socioeconomic!$C$8),0)),NA())</f>
        <v>0</v>
      </c>
      <c r="V59" s="25">
        <f ca="1">IFERROR(INDEX('Natural Hazard'!$G$8:$G$225,MATCH($C59,_xlfn.ANCHORARRAY('Natural Hazard'!$C$8),0)),NA())</f>
        <v>0</v>
      </c>
      <c r="W59" s="25">
        <f ca="1">IFERROR(INDEX(Conflict!$G$8:$G$225,MATCH($C59,_xlfn.ANCHORARRAY(Conflict!$C$8),0)),NA())</f>
        <v>0</v>
      </c>
      <c r="X59" s="50"/>
      <c r="Y59" s="25">
        <f ca="1">IFERROR(INDEX(Health!$H$8:$H$225,MATCH($C59,_xlfn.ANCHORARRAY(Health!$C$8),0)),NA())</f>
        <v>0</v>
      </c>
      <c r="Z59" s="25">
        <f ca="1">IFERROR(INDEX(Food!$H$8:$H$225,MATCH($C59,_xlfn.ANCHORARRAY(Food!$C$8),0)),NA())</f>
        <v>8.1065431383903402E-2</v>
      </c>
      <c r="AA59" s="25">
        <f ca="1">IFERROR(INDEX(Macro!$H$8:$H$225,MATCH($C59,_xlfn.ANCHORARRAY(Macro!$C$8),0)),NA())</f>
        <v>0</v>
      </c>
      <c r="AB59" s="25">
        <f ca="1">IFERROR(INDEX(Socioeconomic!$H$8:$H$225,MATCH($C59,_xlfn.ANCHORARRAY(Socioeconomic!$C$8),0)),NA())</f>
        <v>0.28571428571428598</v>
      </c>
      <c r="AC59" s="25">
        <f ca="1">IFERROR(INDEX('Natural Hazard'!$H$8:$H$225,MATCH($C59,_xlfn.ANCHORARRAY('Natural Hazard'!$C$8),0)),NA())</f>
        <v>0.5</v>
      </c>
      <c r="AD59" s="25">
        <f ca="1">IFERROR(INDEX(Conflict!$H$8:$H$225,MATCH($C59,_xlfn.ANCHORARRAY(Conflict!$C$8),0)),NA())</f>
        <v>0</v>
      </c>
      <c r="AE59" s="50"/>
      <c r="AF59" s="25">
        <f ca="1">IFERROR(INDEX(Health!$I$8:$I$225,MATCH($C59,_xlfn.ANCHORARRAY(Health!$C$8),0)),NA())</f>
        <v>0</v>
      </c>
      <c r="AG59" s="25" t="e">
        <f ca="1">IFERROR(INDEX(Food!$I$8:$I$225,MATCH($C59,_xlfn.ANCHORARRAY(Food!$C$8),0)),NA())</f>
        <v>#N/A</v>
      </c>
      <c r="AH59" s="25">
        <f ca="1">IFERROR(INDEX(Macro!$I$8:$I$225,MATCH($C59,_xlfn.ANCHORARRAY(Macro!$C$8),0)),NA())</f>
        <v>7</v>
      </c>
      <c r="AI59" s="25">
        <f ca="1">IFERROR(INDEX(Socioeconomic!$I$8:$I$225,MATCH($C59,_xlfn.ANCHORARRAY(Socioeconomic!$C$8),0)),NA())</f>
        <v>0</v>
      </c>
      <c r="AJ59" s="25">
        <f ca="1">IFERROR(INDEX('Natural Hazard'!$I$8:$I$225,MATCH($C59,_xlfn.ANCHORARRAY('Natural Hazard'!$C$8),0)),NA())</f>
        <v>0</v>
      </c>
      <c r="AK59" s="25">
        <f ca="1">IFERROR(INDEX(Conflict!$I$8:$I$225,MATCH($C59,_xlfn.ANCHORARRAY(Conflict!$C$8),0)),NA())</f>
        <v>0</v>
      </c>
      <c r="AL59" s="49"/>
      <c r="AM59" s="25">
        <f>IFERROR(INDEX('Data Reliability'!$G$6:$G$409,MATCH($C59,'Data Reliability'!$E$6:$E$409,0)),NA())</f>
        <v>8.3333333333333301E-2</v>
      </c>
      <c r="AN59" s="25">
        <f>IFERROR(INDEX('Data Reliability'!$H$6:$H$409,MATCH($C59,'Data Reliability'!$E$6:$E$409,0)),NA())</f>
        <v>0.59166666666666701</v>
      </c>
    </row>
    <row r="60" spans="2:40" x14ac:dyDescent="0.2">
      <c r="B60" s="28" t="s">
        <v>96</v>
      </c>
      <c r="C60" s="28" t="s">
        <v>97</v>
      </c>
      <c r="D60" s="28" t="s">
        <v>435</v>
      </c>
      <c r="E60" s="28" t="s">
        <v>430</v>
      </c>
      <c r="F60" s="206">
        <f ca="1">MATCH($C60,_xlfn.ANCHORARRAY(Health!$C$8),0)</f>
        <v>55</v>
      </c>
      <c r="G60" s="22" cm="1">
        <f t="array" aca="1" ref="G60" ca="1">IF(Parameters!$D$31, SUM(IF(ISNUMBER(R60:W60),(IF(R60:W60&gt;=Parameters!$D$37,1,"")),""))+0.5*(SUM(IF(ISNUMBER(R60:W60),(IF(R60:W60&gt;=Parameters!$D$38,1,"")),""))-SUM(IF(ISNUMBER(R60:W60),(IF(R60:W60&gt;=Parameters!$D$37,1,"")),""))),0) +
   IF(Parameters!$D$32,SUM(IF(ISNUMBER(R60:W60),(IF(R60:W60&gt;=Parameters!$D$41,1,"")),"")),0) +
   IF(Parameters!$D$33,AVERAGE(IF(ISNUMBER(R60:W60),R60:W60)),0) +
   IF(Parameters!$D$34,IF(OR(IF(ISNUMBER(R60:W60),R60:W60)=0),0,GEOMEAN(IF(ISNUMBER(R60:W60),R60:W60))),0)</f>
        <v>1.5</v>
      </c>
      <c r="H60" s="23">
        <f t="shared" ca="1" si="0"/>
        <v>1.5</v>
      </c>
      <c r="I60" s="116" t="str">
        <f t="shared" si="1"/>
        <v/>
      </c>
      <c r="J60" s="22" cm="1">
        <f t="array" aca="1" ref="J60" ca="1">IF(Parameters!$D$31, SUM(IF(ISNUMBER(Y60:AD60),(IF(Y60:AD60&gt;=Parameters!$D$41,1,"")),""))+0.5*(SUM(IF(ISNUMBER(Y60:AD60),(IF(Y60:AD60&gt;=Parameters!$D$42,1,"")),""))-SUM(IF(ISNUMBER(Y60:AD60),(IF(Y60:AD60&gt;=Parameters!$D$41,1,"")),""))),0) +
   IF(Parameters!$D$32,SUM(IF(ISNUMBER(Y60:AD60),(IF(Y60:AD60&gt;=Parameters!$D$41,1,"")),"")),0) +
   IF(Parameters!$D$33,AVERAGE(IF(ISNUMBER(Y60:AD60),Y60:AD60)),0) +
   IF(Parameters!$D$34,IF(OR(IF(ISNUMBER(Y60:AD60),Y60:AD60)=0),0,GEOMEAN(IF(ISNUMBER(Y60:AD60),Y60:AD60))),0)</f>
        <v>0.5</v>
      </c>
      <c r="K60" s="23">
        <f t="shared" ca="1" si="2"/>
        <v>0.5</v>
      </c>
      <c r="L60" s="116" t="str">
        <f t="shared" si="3"/>
        <v/>
      </c>
      <c r="M60" s="21" cm="1">
        <f t="array" aca="1" ref="M60" ca="1">IF(Parameters!$D$31, SUM(IF(ISNUMBER(AF60:AK60),(IF(AF60:AK60&gt;=Parameters!$D$41,1,"")),""))+0.5*(SUM(IF(ISNUMBER(AF60:AK60),(IF(AF60:AK60&gt;=Parameters!$D$42,1,"")),""))-SUM(IF(ISNUMBER(AF60:AK60),(IF(AF60:AK60&gt;=Parameters!$D$41,1,"")),""))),0) +
   IF(Parameters!$D$32,SUM(IF(ISNUMBER(AF60:AK60),(IF(AF60:AK60&gt;=Parameters!$D$41,1,"")),"")),0) +
   IF(Parameters!$D$33,AVERAGE(IF(ISNUMBER(AF60:AK60),AF60:AK60)),0) +
   IF(Parameters!$D$34,IF(OR(IF(ISNUMBER(AF60:AK60),AF60:AK60)=0),0,GEOMEAN(IF(ISNUMBER(AF60:AK60),AF60:AK60))),0)</f>
        <v>2</v>
      </c>
      <c r="N60" s="23">
        <f t="shared" ca="1" si="4"/>
        <v>2</v>
      </c>
      <c r="O60" s="116" t="str">
        <f t="shared" si="5"/>
        <v>!</v>
      </c>
      <c r="P60" s="24"/>
      <c r="Q60" s="49"/>
      <c r="R60" s="25">
        <f ca="1">IFERROR(INDEX(Health!$G$8:$G$225,MATCH($C60,_xlfn.ANCHORARRAY(Health!$C$8),0)),NA())</f>
        <v>7.8208810730005034</v>
      </c>
      <c r="S60" s="25">
        <f ca="1">IFERROR(INDEX(Food!$G$8:$G$225,MATCH($C60,_xlfn.ANCHORARRAY(Food!$C$8),0)),NA())</f>
        <v>0</v>
      </c>
      <c r="T60" s="25">
        <f ca="1">IFERROR(INDEX(Macro!$G$8:$G$225,MATCH($C60,_xlfn.ANCHORARRAY(Macro!$C$8),0)),NA())</f>
        <v>0</v>
      </c>
      <c r="U60" s="25">
        <f ca="1">IFERROR(INDEX(Socioeconomic!$G$8:$G$225,MATCH($C60,_xlfn.ANCHORARRAY(Socioeconomic!$C$8),0)),NA())</f>
        <v>6.9693205243716907</v>
      </c>
      <c r="V60" s="25">
        <f ca="1">IFERROR(INDEX('Natural Hazard'!$G$8:$G$225,MATCH($C60,_xlfn.ANCHORARRAY('Natural Hazard'!$C$8),0)),NA())</f>
        <v>0</v>
      </c>
      <c r="W60" s="25">
        <f ca="1">IFERROR(INDEX(Conflict!$G$8:$G$225,MATCH($C60,_xlfn.ANCHORARRAY(Conflict!$C$8),0)),NA())</f>
        <v>0</v>
      </c>
      <c r="X60" s="50"/>
      <c r="Y60" s="25">
        <f ca="1">IFERROR(INDEX(Health!$H$8:$H$225,MATCH($C60,_xlfn.ANCHORARRAY(Health!$C$8),0)),NA())</f>
        <v>6.1166180758017497</v>
      </c>
      <c r="Z60" s="25">
        <f ca="1">IFERROR(INDEX(Food!$H$8:$H$225,MATCH($C60,_xlfn.ANCHORARRAY(Food!$C$8),0)),NA())</f>
        <v>3.7869137232194499</v>
      </c>
      <c r="AA60" s="25">
        <f ca="1">IFERROR(INDEX(Macro!$H$8:$H$225,MATCH($C60,_xlfn.ANCHORARRAY(Macro!$C$8),0)),NA())</f>
        <v>4.1371227658951</v>
      </c>
      <c r="AB60" s="25">
        <f ca="1">IFERROR(INDEX(Socioeconomic!$H$8:$H$225,MATCH($C60,_xlfn.ANCHORARRAY(Socioeconomic!$C$8),0)),NA())</f>
        <v>4.8571428571428497</v>
      </c>
      <c r="AC60" s="25">
        <f ca="1">IFERROR(INDEX('Natural Hazard'!$H$8:$H$225,MATCH($C60,_xlfn.ANCHORARRAY('Natural Hazard'!$C$8),0)),NA())</f>
        <v>9.5</v>
      </c>
      <c r="AD60" s="25">
        <f ca="1">IFERROR(INDEX(Conflict!$H$8:$H$225,MATCH($C60,_xlfn.ANCHORARRAY(Conflict!$C$8),0)),NA())</f>
        <v>0</v>
      </c>
      <c r="AE60" s="50"/>
      <c r="AF60" s="25">
        <f ca="1">IFERROR(INDEX(Health!$I$8:$I$225,MATCH($C60,_xlfn.ANCHORARRAY(Health!$C$8),0)),NA())</f>
        <v>10</v>
      </c>
      <c r="AG60" s="25" t="e">
        <f ca="1">IFERROR(INDEX(Food!$I$8:$I$225,MATCH($C60,_xlfn.ANCHORARRAY(Food!$C$8),0)),NA())</f>
        <v>#N/A</v>
      </c>
      <c r="AH60" s="25">
        <f ca="1">IFERROR(INDEX(Macro!$I$8:$I$225,MATCH($C60,_xlfn.ANCHORARRAY(Macro!$C$8),0)),NA())</f>
        <v>0</v>
      </c>
      <c r="AI60" s="25">
        <f ca="1">IFERROR(INDEX(Socioeconomic!$I$8:$I$225,MATCH($C60,_xlfn.ANCHORARRAY(Socioeconomic!$C$8),0)),NA())</f>
        <v>10</v>
      </c>
      <c r="AJ60" s="25">
        <f ca="1">IFERROR(INDEX('Natural Hazard'!$I$8:$I$225,MATCH($C60,_xlfn.ANCHORARRAY('Natural Hazard'!$C$8),0)),NA())</f>
        <v>0</v>
      </c>
      <c r="AK60" s="25">
        <f ca="1">IFERROR(INDEX(Conflict!$I$8:$I$225,MATCH($C60,_xlfn.ANCHORARRAY(Conflict!$C$8),0)),NA())</f>
        <v>0</v>
      </c>
      <c r="AL60" s="49"/>
      <c r="AM60" s="25">
        <f>IFERROR(INDEX('Data Reliability'!$G$6:$G$409,MATCH($C60,'Data Reliability'!$E$6:$E$409,0)),NA())</f>
        <v>8.3333333333333301E-2</v>
      </c>
      <c r="AN60" s="25">
        <f>IFERROR(INDEX('Data Reliability'!$H$6:$H$409,MATCH($C60,'Data Reliability'!$E$6:$E$409,0)),NA())</f>
        <v>0.46666666666666701</v>
      </c>
    </row>
    <row r="61" spans="2:40" x14ac:dyDescent="0.2">
      <c r="B61" s="28" t="s">
        <v>98</v>
      </c>
      <c r="C61" s="28" t="s">
        <v>99</v>
      </c>
      <c r="D61" s="28" t="s">
        <v>434</v>
      </c>
      <c r="E61" s="28" t="s">
        <v>430</v>
      </c>
      <c r="F61" s="206">
        <f ca="1">MATCH($C61,_xlfn.ANCHORARRAY(Health!$C$8),0)</f>
        <v>56</v>
      </c>
      <c r="G61" s="22" cm="1">
        <f t="array" aca="1" ref="G61" ca="1">IF(Parameters!$D$31, SUM(IF(ISNUMBER(R61:W61),(IF(R61:W61&gt;=Parameters!$D$37,1,"")),""))+0.5*(SUM(IF(ISNUMBER(R61:W61),(IF(R61:W61&gt;=Parameters!$D$38,1,"")),""))-SUM(IF(ISNUMBER(R61:W61),(IF(R61:W61&gt;=Parameters!$D$37,1,"")),""))),0) +
   IF(Parameters!$D$32,SUM(IF(ISNUMBER(R61:W61),(IF(R61:W61&gt;=Parameters!$D$41,1,"")),"")),0) +
   IF(Parameters!$D$33,AVERAGE(IF(ISNUMBER(R61:W61),R61:W61)),0) +
   IF(Parameters!$D$34,IF(OR(IF(ISNUMBER(R61:W61),R61:W61)=0),0,GEOMEAN(IF(ISNUMBER(R61:W61),R61:W61))),0)</f>
        <v>0</v>
      </c>
      <c r="H61" s="23">
        <f t="shared" ca="1" si="0"/>
        <v>0</v>
      </c>
      <c r="I61" s="116" t="str">
        <f t="shared" si="1"/>
        <v>!</v>
      </c>
      <c r="J61" s="22" cm="1">
        <f t="array" aca="1" ref="J61" ca="1">IF(Parameters!$D$31, SUM(IF(ISNUMBER(Y61:AD61),(IF(Y61:AD61&gt;=Parameters!$D$41,1,"")),""))+0.5*(SUM(IF(ISNUMBER(Y61:AD61),(IF(Y61:AD61&gt;=Parameters!$D$42,1,"")),""))-SUM(IF(ISNUMBER(Y61:AD61),(IF(Y61:AD61&gt;=Parameters!$D$41,1,"")),""))),0) +
   IF(Parameters!$D$32,SUM(IF(ISNUMBER(Y61:AD61),(IF(Y61:AD61&gt;=Parameters!$D$41,1,"")),"")),0) +
   IF(Parameters!$D$33,AVERAGE(IF(ISNUMBER(Y61:AD61),Y61:AD61)),0) +
   IF(Parameters!$D$34,IF(OR(IF(ISNUMBER(Y61:AD61),Y61:AD61)=0),0,GEOMEAN(IF(ISNUMBER(Y61:AD61),Y61:AD61))),0)</f>
        <v>1</v>
      </c>
      <c r="K61" s="23">
        <f t="shared" ca="1" si="2"/>
        <v>1</v>
      </c>
      <c r="L61" s="116" t="str">
        <f t="shared" si="3"/>
        <v/>
      </c>
      <c r="M61" s="21" cm="1">
        <f t="array" aca="1" ref="M61" ca="1">IF(Parameters!$D$31, SUM(IF(ISNUMBER(AF61:AK61),(IF(AF61:AK61&gt;=Parameters!$D$41,1,"")),""))+0.5*(SUM(IF(ISNUMBER(AF61:AK61),(IF(AF61:AK61&gt;=Parameters!$D$42,1,"")),""))-SUM(IF(ISNUMBER(AF61:AK61),(IF(AF61:AK61&gt;=Parameters!$D$41,1,"")),""))),0) +
   IF(Parameters!$D$32,SUM(IF(ISNUMBER(AF61:AK61),(IF(AF61:AK61&gt;=Parameters!$D$41,1,"")),"")),0) +
   IF(Parameters!$D$33,AVERAGE(IF(ISNUMBER(AF61:AK61),AF61:AK61)),0) +
   IF(Parameters!$D$34,IF(OR(IF(ISNUMBER(AF61:AK61),AF61:AK61)=0),0,GEOMEAN(IF(ISNUMBER(AF61:AK61),AF61:AK61))),0)</f>
        <v>0</v>
      </c>
      <c r="N61" s="23">
        <f t="shared" ca="1" si="4"/>
        <v>0</v>
      </c>
      <c r="O61" s="116" t="str">
        <f t="shared" si="5"/>
        <v>!</v>
      </c>
      <c r="P61" s="24"/>
      <c r="Q61" s="49"/>
      <c r="R61" s="25">
        <f ca="1">IFERROR(INDEX(Health!$G$8:$G$225,MATCH($C61,_xlfn.ANCHORARRAY(Health!$C$8),0)),NA())</f>
        <v>0</v>
      </c>
      <c r="S61" s="25">
        <f ca="1">IFERROR(INDEX(Food!$G$8:$G$225,MATCH($C61,_xlfn.ANCHORARRAY(Food!$C$8),0)),NA())</f>
        <v>0</v>
      </c>
      <c r="T61" s="25">
        <f ca="1">IFERROR(INDEX(Macro!$G$8:$G$225,MATCH($C61,_xlfn.ANCHORARRAY(Macro!$C$8),0)),NA())</f>
        <v>3.8020996674028567</v>
      </c>
      <c r="U61" s="25">
        <f ca="1">IFERROR(INDEX(Socioeconomic!$G$8:$G$225,MATCH($C61,_xlfn.ANCHORARRAY(Socioeconomic!$C$8),0)),NA())</f>
        <v>0</v>
      </c>
      <c r="V61" s="25">
        <f ca="1">IFERROR(INDEX('Natural Hazard'!$G$8:$G$225,MATCH($C61,_xlfn.ANCHORARRAY('Natural Hazard'!$C$8),0)),NA())</f>
        <v>0</v>
      </c>
      <c r="W61" s="25">
        <f ca="1">IFERROR(INDEX(Conflict!$G$8:$G$225,MATCH($C61,_xlfn.ANCHORARRAY(Conflict!$C$8),0)),NA())</f>
        <v>0</v>
      </c>
      <c r="X61" s="50"/>
      <c r="Y61" s="25">
        <f ca="1">IFERROR(INDEX(Health!$H$8:$H$225,MATCH($C61,_xlfn.ANCHORARRAY(Health!$C$8),0)),NA())</f>
        <v>8.5364431486880399</v>
      </c>
      <c r="Z61" s="25">
        <f ca="1">IFERROR(INDEX(Food!$H$8:$H$225,MATCH($C61,_xlfn.ANCHORARRAY(Food!$C$8),0)),NA())</f>
        <v>5.5529820497973299</v>
      </c>
      <c r="AA61" s="25">
        <f ca="1">IFERROR(INDEX(Macro!$H$8:$H$225,MATCH($C61,_xlfn.ANCHORARRAY(Macro!$C$8),0)),NA())</f>
        <v>7.1842953413419304</v>
      </c>
      <c r="AB61" s="25">
        <f ca="1">IFERROR(INDEX(Socioeconomic!$H$8:$H$225,MATCH($C61,_xlfn.ANCHORARRAY(Socioeconomic!$C$8),0)),NA())</f>
        <v>3.5714285714285698</v>
      </c>
      <c r="AC61" s="25">
        <f ca="1">IFERROR(INDEX('Natural Hazard'!$H$8:$H$225,MATCH($C61,_xlfn.ANCHORARRAY('Natural Hazard'!$C$8),0)),NA())</f>
        <v>6.1666666666666599</v>
      </c>
      <c r="AD61" s="25">
        <f ca="1">IFERROR(INDEX(Conflict!$H$8:$H$225,MATCH($C61,_xlfn.ANCHORARRAY(Conflict!$C$8),0)),NA())</f>
        <v>1.8124889751278801</v>
      </c>
      <c r="AE61" s="50"/>
      <c r="AF61" s="25">
        <f ca="1">IFERROR(INDEX(Health!$I$8:$I$225,MATCH($C61,_xlfn.ANCHORARRAY(Health!$C$8),0)),NA())</f>
        <v>0</v>
      </c>
      <c r="AG61" s="25" t="e">
        <f ca="1">IFERROR(INDEX(Food!$I$8:$I$225,MATCH($C61,_xlfn.ANCHORARRAY(Food!$C$8),0)),NA())</f>
        <v>#N/A</v>
      </c>
      <c r="AH61" s="25">
        <f ca="1">IFERROR(INDEX(Macro!$I$8:$I$225,MATCH($C61,_xlfn.ANCHORARRAY(Macro!$C$8),0)),NA())</f>
        <v>2.0121614151464899</v>
      </c>
      <c r="AI61" s="25" t="e">
        <f ca="1">IFERROR(INDEX(Socioeconomic!$I$8:$I$225,MATCH($C61,_xlfn.ANCHORARRAY(Socioeconomic!$C$8),0)),NA())</f>
        <v>#N/A</v>
      </c>
      <c r="AJ61" s="25">
        <f ca="1">IFERROR(INDEX('Natural Hazard'!$I$8:$I$225,MATCH($C61,_xlfn.ANCHORARRAY('Natural Hazard'!$C$8),0)),NA())</f>
        <v>0</v>
      </c>
      <c r="AK61" s="25">
        <f ca="1">IFERROR(INDEX(Conflict!$I$8:$I$225,MATCH($C61,_xlfn.ANCHORARRAY(Conflict!$C$8),0)),NA())</f>
        <v>0</v>
      </c>
      <c r="AL61" s="49"/>
      <c r="AM61" s="25">
        <f>IFERROR(INDEX('Data Reliability'!$G$6:$G$409,MATCH($C61,'Data Reliability'!$E$6:$E$409,0)),NA())</f>
        <v>8.3333333333333301E-2</v>
      </c>
      <c r="AN61" s="25">
        <f>IFERROR(INDEX('Data Reliability'!$H$6:$H$409,MATCH($C61,'Data Reliability'!$E$6:$E$409,0)),NA())</f>
        <v>0.6</v>
      </c>
    </row>
    <row r="62" spans="2:40" x14ac:dyDescent="0.2">
      <c r="B62" s="28" t="s">
        <v>100</v>
      </c>
      <c r="C62" s="28" t="s">
        <v>101</v>
      </c>
      <c r="D62" s="28" t="s">
        <v>435</v>
      </c>
      <c r="E62" s="28" t="s">
        <v>430</v>
      </c>
      <c r="F62" s="206">
        <f ca="1">MATCH($C62,_xlfn.ANCHORARRAY(Health!$C$8),0)</f>
        <v>57</v>
      </c>
      <c r="G62" s="22" cm="1">
        <f t="array" aca="1" ref="G62" ca="1">IF(Parameters!$D$31, SUM(IF(ISNUMBER(R62:W62),(IF(R62:W62&gt;=Parameters!$D$37,1,"")),""))+0.5*(SUM(IF(ISNUMBER(R62:W62),(IF(R62:W62&gt;=Parameters!$D$38,1,"")),""))-SUM(IF(ISNUMBER(R62:W62),(IF(R62:W62&gt;=Parameters!$D$37,1,"")),""))),0) +
   IF(Parameters!$D$32,SUM(IF(ISNUMBER(R62:W62),(IF(R62:W62&gt;=Parameters!$D$41,1,"")),"")),0) +
   IF(Parameters!$D$33,AVERAGE(IF(ISNUMBER(R62:W62),R62:W62)),0) +
   IF(Parameters!$D$34,IF(OR(IF(ISNUMBER(R62:W62),R62:W62)=0),0,GEOMEAN(IF(ISNUMBER(R62:W62),R62:W62))),0)</f>
        <v>0</v>
      </c>
      <c r="H62" s="23">
        <f t="shared" ca="1" si="0"/>
        <v>0</v>
      </c>
      <c r="I62" s="116" t="str">
        <f t="shared" si="1"/>
        <v/>
      </c>
      <c r="J62" s="22" cm="1">
        <f t="array" aca="1" ref="J62" ca="1">IF(Parameters!$D$31, SUM(IF(ISNUMBER(Y62:AD62),(IF(Y62:AD62&gt;=Parameters!$D$41,1,"")),""))+0.5*(SUM(IF(ISNUMBER(Y62:AD62),(IF(Y62:AD62&gt;=Parameters!$D$42,1,"")),""))-SUM(IF(ISNUMBER(Y62:AD62),(IF(Y62:AD62&gt;=Parameters!$D$41,1,"")),""))),0) +
   IF(Parameters!$D$32,SUM(IF(ISNUMBER(Y62:AD62),(IF(Y62:AD62&gt;=Parameters!$D$41,1,"")),"")),0) +
   IF(Parameters!$D$33,AVERAGE(IF(ISNUMBER(Y62:AD62),Y62:AD62)),0) +
   IF(Parameters!$D$34,IF(OR(IF(ISNUMBER(Y62:AD62),Y62:AD62)=0),0,GEOMEAN(IF(ISNUMBER(Y62:AD62),Y62:AD62))),0)</f>
        <v>0.5</v>
      </c>
      <c r="K62" s="23">
        <f t="shared" ca="1" si="2"/>
        <v>0.5</v>
      </c>
      <c r="L62" s="116" t="str">
        <f t="shared" si="3"/>
        <v/>
      </c>
      <c r="M62" s="21" cm="1">
        <f t="array" aca="1" ref="M62" ca="1">IF(Parameters!$D$31, SUM(IF(ISNUMBER(AF62:AK62),(IF(AF62:AK62&gt;=Parameters!$D$41,1,"")),""))+0.5*(SUM(IF(ISNUMBER(AF62:AK62),(IF(AF62:AK62&gt;=Parameters!$D$42,1,"")),""))-SUM(IF(ISNUMBER(AF62:AK62),(IF(AF62:AK62&gt;=Parameters!$D$41,1,"")),""))),0) +
   IF(Parameters!$D$32,SUM(IF(ISNUMBER(AF62:AK62),(IF(AF62:AK62&gt;=Parameters!$D$41,1,"")),"")),0) +
   IF(Parameters!$D$33,AVERAGE(IF(ISNUMBER(AF62:AK62),AF62:AK62)),0) +
   IF(Parameters!$D$34,IF(OR(IF(ISNUMBER(AF62:AK62),AF62:AK62)=0),0,GEOMEAN(IF(ISNUMBER(AF62:AK62),AF62:AK62))),0)</f>
        <v>1</v>
      </c>
      <c r="N62" s="23">
        <f t="shared" ca="1" si="4"/>
        <v>1</v>
      </c>
      <c r="O62" s="116" t="str">
        <f t="shared" si="5"/>
        <v>!</v>
      </c>
      <c r="P62" s="24"/>
      <c r="Q62" s="49"/>
      <c r="R62" s="25">
        <f ca="1">IFERROR(INDEX(Health!$G$8:$G$225,MATCH($C62,_xlfn.ANCHORARRAY(Health!$C$8),0)),NA())</f>
        <v>0</v>
      </c>
      <c r="S62" s="25">
        <f ca="1">IFERROR(INDEX(Food!$G$8:$G$225,MATCH($C62,_xlfn.ANCHORARRAY(Food!$C$8),0)),NA())</f>
        <v>0</v>
      </c>
      <c r="T62" s="25">
        <f ca="1">IFERROR(INDEX(Macro!$G$8:$G$225,MATCH($C62,_xlfn.ANCHORARRAY(Macro!$C$8),0)),NA())</f>
        <v>1.888038101730414</v>
      </c>
      <c r="U62" s="25">
        <f ca="1">IFERROR(INDEX(Socioeconomic!$G$8:$G$225,MATCH($C62,_xlfn.ANCHORARRAY(Socioeconomic!$C$8),0)),NA())</f>
        <v>2.1705038794318066</v>
      </c>
      <c r="V62" s="25">
        <f ca="1">IFERROR(INDEX('Natural Hazard'!$G$8:$G$225,MATCH($C62,_xlfn.ANCHORARRAY('Natural Hazard'!$C$8),0)),NA())</f>
        <v>0</v>
      </c>
      <c r="W62" s="25">
        <f ca="1">IFERROR(INDEX(Conflict!$G$8:$G$225,MATCH($C62,_xlfn.ANCHORARRAY(Conflict!$C$8),0)),NA())</f>
        <v>4.0990126979433477</v>
      </c>
      <c r="X62" s="50"/>
      <c r="Y62" s="25">
        <f ca="1">IFERROR(INDEX(Health!$H$8:$H$225,MATCH($C62,_xlfn.ANCHORARRAY(Health!$C$8),0)),NA())</f>
        <v>1.3644314868804599</v>
      </c>
      <c r="Z62" s="25">
        <f ca="1">IFERROR(INDEX(Food!$H$8:$H$225,MATCH($C62,_xlfn.ANCHORARRAY(Food!$C$8),0)),NA())</f>
        <v>3.61320208453966</v>
      </c>
      <c r="AA62" s="25">
        <f ca="1">IFERROR(INDEX(Macro!$H$8:$H$225,MATCH($C62,_xlfn.ANCHORARRAY(Macro!$C$8),0)),NA())</f>
        <v>2.64283621447407</v>
      </c>
      <c r="AB62" s="25">
        <f ca="1">IFERROR(INDEX(Socioeconomic!$H$8:$H$225,MATCH($C62,_xlfn.ANCHORARRAY(Socioeconomic!$C$8),0)),NA())</f>
        <v>4.8571428571428497</v>
      </c>
      <c r="AC62" s="25">
        <f ca="1">IFERROR(INDEX('Natural Hazard'!$H$8:$H$225,MATCH($C62,_xlfn.ANCHORARRAY('Natural Hazard'!$C$8),0)),NA())</f>
        <v>9.8333333333333304</v>
      </c>
      <c r="AD62" s="25">
        <f ca="1">IFERROR(INDEX(Conflict!$H$8:$H$225,MATCH($C62,_xlfn.ANCHORARRAY(Conflict!$C$8),0)),NA())</f>
        <v>1.68019050979008</v>
      </c>
      <c r="AE62" s="50"/>
      <c r="AF62" s="25">
        <f ca="1">IFERROR(INDEX(Health!$I$8:$I$225,MATCH($C62,_xlfn.ANCHORARRAY(Health!$C$8),0)),NA())</f>
        <v>0</v>
      </c>
      <c r="AG62" s="25" t="e">
        <f ca="1">IFERROR(INDEX(Food!$I$8:$I$225,MATCH($C62,_xlfn.ANCHORARRAY(Food!$C$8),0)),NA())</f>
        <v>#N/A</v>
      </c>
      <c r="AH62" s="25">
        <f ca="1">IFERROR(INDEX(Macro!$I$8:$I$225,MATCH($C62,_xlfn.ANCHORARRAY(Macro!$C$8),0)),NA())</f>
        <v>1.3488114980652199</v>
      </c>
      <c r="AI62" s="25">
        <f ca="1">IFERROR(INDEX(Socioeconomic!$I$8:$I$225,MATCH($C62,_xlfn.ANCHORARRAY(Socioeconomic!$C$8),0)),NA())</f>
        <v>0.96992969512940297</v>
      </c>
      <c r="AJ62" s="25">
        <f ca="1">IFERROR(INDEX('Natural Hazard'!$I$8:$I$225,MATCH($C62,_xlfn.ANCHORARRAY('Natural Hazard'!$C$8),0)),NA())</f>
        <v>0</v>
      </c>
      <c r="AK62" s="25">
        <f ca="1">IFERROR(INDEX(Conflict!$I$8:$I$225,MATCH($C62,_xlfn.ANCHORARRAY(Conflict!$C$8),0)),NA())</f>
        <v>10</v>
      </c>
      <c r="AL62" s="49"/>
      <c r="AM62" s="25">
        <f>IFERROR(INDEX('Data Reliability'!$G$6:$G$409,MATCH($C62,'Data Reliability'!$E$6:$E$409,0)),NA())</f>
        <v>8.3333333333333301E-2</v>
      </c>
      <c r="AN62" s="25">
        <f>IFERROR(INDEX('Data Reliability'!$H$6:$H$409,MATCH($C62,'Data Reliability'!$E$6:$E$409,0)),NA())</f>
        <v>0.44166666666666698</v>
      </c>
    </row>
    <row r="63" spans="2:40" x14ac:dyDescent="0.2">
      <c r="B63" s="28" t="s">
        <v>737</v>
      </c>
      <c r="C63" s="28" t="s">
        <v>102</v>
      </c>
      <c r="D63" s="28" t="s">
        <v>434</v>
      </c>
      <c r="E63" s="28" t="s">
        <v>430</v>
      </c>
      <c r="F63" s="206">
        <f ca="1">MATCH($C63,_xlfn.ANCHORARRAY(Health!$C$8),0)</f>
        <v>58</v>
      </c>
      <c r="G63" s="22" cm="1">
        <f t="array" aca="1" ref="G63" ca="1">IF(Parameters!$D$31, SUM(IF(ISNUMBER(R63:W63),(IF(R63:W63&gt;=Parameters!$D$37,1,"")),""))+0.5*(SUM(IF(ISNUMBER(R63:W63),(IF(R63:W63&gt;=Parameters!$D$38,1,"")),""))-SUM(IF(ISNUMBER(R63:W63),(IF(R63:W63&gt;=Parameters!$D$37,1,"")),""))),0) +
   IF(Parameters!$D$32,SUM(IF(ISNUMBER(R63:W63),(IF(R63:W63&gt;=Parameters!$D$41,1,"")),"")),0) +
   IF(Parameters!$D$33,AVERAGE(IF(ISNUMBER(R63:W63),R63:W63)),0) +
   IF(Parameters!$D$34,IF(OR(IF(ISNUMBER(R63:W63),R63:W63)=0),0,GEOMEAN(IF(ISNUMBER(R63:W63),R63:W63))),0)</f>
        <v>2</v>
      </c>
      <c r="H63" s="23">
        <f t="shared" ca="1" si="0"/>
        <v>2</v>
      </c>
      <c r="I63" s="116" t="str">
        <f t="shared" si="1"/>
        <v/>
      </c>
      <c r="J63" s="22" cm="1">
        <f t="array" aca="1" ref="J63" ca="1">IF(Parameters!$D$31, SUM(IF(ISNUMBER(Y63:AD63),(IF(Y63:AD63&gt;=Parameters!$D$41,1,"")),""))+0.5*(SUM(IF(ISNUMBER(Y63:AD63),(IF(Y63:AD63&gt;=Parameters!$D$42,1,"")),""))-SUM(IF(ISNUMBER(Y63:AD63),(IF(Y63:AD63&gt;=Parameters!$D$41,1,"")),""))),0) +
   IF(Parameters!$D$32,SUM(IF(ISNUMBER(Y63:AD63),(IF(Y63:AD63&gt;=Parameters!$D$41,1,"")),"")),0) +
   IF(Parameters!$D$33,AVERAGE(IF(ISNUMBER(Y63:AD63),Y63:AD63)),0) +
   IF(Parameters!$D$34,IF(OR(IF(ISNUMBER(Y63:AD63),Y63:AD63)=0),0,GEOMEAN(IF(ISNUMBER(Y63:AD63),Y63:AD63))),0)</f>
        <v>1.5</v>
      </c>
      <c r="K63" s="23">
        <f t="shared" ca="1" si="2"/>
        <v>1.5</v>
      </c>
      <c r="L63" s="116" t="str">
        <f t="shared" si="3"/>
        <v/>
      </c>
      <c r="M63" s="21" cm="1">
        <f t="array" aca="1" ref="M63" ca="1">IF(Parameters!$D$31, SUM(IF(ISNUMBER(AF63:AK63),(IF(AF63:AK63&gt;=Parameters!$D$41,1,"")),""))+0.5*(SUM(IF(ISNUMBER(AF63:AK63),(IF(AF63:AK63&gt;=Parameters!$D$42,1,"")),""))-SUM(IF(ISNUMBER(AF63:AK63),(IF(AF63:AK63&gt;=Parameters!$D$41,1,"")),""))),0) +
   IF(Parameters!$D$32,SUM(IF(ISNUMBER(AF63:AK63),(IF(AF63:AK63&gt;=Parameters!$D$41,1,"")),"")),0) +
   IF(Parameters!$D$33,AVERAGE(IF(ISNUMBER(AF63:AK63),AF63:AK63)),0) +
   IF(Parameters!$D$34,IF(OR(IF(ISNUMBER(AF63:AK63),AF63:AK63)=0),0,GEOMEAN(IF(ISNUMBER(AF63:AK63),AF63:AK63))),0)</f>
        <v>2</v>
      </c>
      <c r="N63" s="23">
        <f t="shared" ca="1" si="4"/>
        <v>2</v>
      </c>
      <c r="O63" s="116" t="str">
        <f t="shared" si="5"/>
        <v>!</v>
      </c>
      <c r="P63" s="24"/>
      <c r="Q63" s="49"/>
      <c r="R63" s="25">
        <f ca="1">IFERROR(INDEX(Health!$G$8:$G$225,MATCH($C63,_xlfn.ANCHORARRAY(Health!$C$8),0)),NA())</f>
        <v>0</v>
      </c>
      <c r="S63" s="25">
        <f ca="1">IFERROR(INDEX(Food!$G$8:$G$225,MATCH($C63,_xlfn.ANCHORARRAY(Food!$C$8),0)),NA())</f>
        <v>0</v>
      </c>
      <c r="T63" s="25">
        <f ca="1">IFERROR(INDEX(Macro!$G$8:$G$225,MATCH($C63,_xlfn.ANCHORARRAY(Macro!$C$8),0)),NA())</f>
        <v>10</v>
      </c>
      <c r="U63" s="25">
        <f ca="1">IFERROR(INDEX(Socioeconomic!$G$8:$G$225,MATCH($C63,_xlfn.ANCHORARRAY(Socioeconomic!$C$8),0)),NA())</f>
        <v>6</v>
      </c>
      <c r="V63" s="25">
        <f ca="1">IFERROR(INDEX('Natural Hazard'!$G$8:$G$225,MATCH($C63,_xlfn.ANCHORARRAY('Natural Hazard'!$C$8),0)),NA())</f>
        <v>6.7453687816160208</v>
      </c>
      <c r="W63" s="25">
        <f ca="1">IFERROR(INDEX(Conflict!$G$8:$G$225,MATCH($C63,_xlfn.ANCHORARRAY(Conflict!$C$8),0)),NA())</f>
        <v>4.674537038569734</v>
      </c>
      <c r="X63" s="50"/>
      <c r="Y63" s="25">
        <f ca="1">IFERROR(INDEX(Health!$H$8:$H$225,MATCH($C63,_xlfn.ANCHORARRAY(Health!$C$8),0)),NA())</f>
        <v>8.01166180758017</v>
      </c>
      <c r="Z63" s="25">
        <f ca="1">IFERROR(INDEX(Food!$H$8:$H$225,MATCH($C63,_xlfn.ANCHORARRAY(Food!$C$8),0)),NA())</f>
        <v>6.3925883034163196</v>
      </c>
      <c r="AA63" s="25">
        <f ca="1">IFERROR(INDEX(Macro!$H$8:$H$225,MATCH($C63,_xlfn.ANCHORARRAY(Macro!$C$8),0)),NA())</f>
        <v>10</v>
      </c>
      <c r="AB63" s="25">
        <f ca="1">IFERROR(INDEX(Socioeconomic!$H$8:$H$225,MATCH($C63,_xlfn.ANCHORARRAY(Socioeconomic!$C$8),0)),NA())</f>
        <v>5</v>
      </c>
      <c r="AC63" s="25">
        <f ca="1">IFERROR(INDEX('Natural Hazard'!$H$8:$H$225,MATCH($C63,_xlfn.ANCHORARRAY('Natural Hazard'!$C$8),0)),NA())</f>
        <v>6.5</v>
      </c>
      <c r="AD63" s="25">
        <f ca="1">IFERROR(INDEX(Conflict!$H$8:$H$225,MATCH($C63,_xlfn.ANCHORARRAY(Conflict!$C$8),0)),NA())</f>
        <v>4.3702593049920599</v>
      </c>
      <c r="AE63" s="50"/>
      <c r="AF63" s="25">
        <f ca="1">IFERROR(INDEX(Health!$I$8:$I$225,MATCH($C63,_xlfn.ANCHORARRAY(Health!$C$8),0)),NA())</f>
        <v>0</v>
      </c>
      <c r="AG63" s="25" t="e">
        <f ca="1">IFERROR(INDEX(Food!$I$8:$I$225,MATCH($C63,_xlfn.ANCHORARRAY(Food!$C$8),0)),NA())</f>
        <v>#N/A</v>
      </c>
      <c r="AH63" s="25">
        <f ca="1">IFERROR(INDEX(Macro!$I$8:$I$225,MATCH($C63,_xlfn.ANCHORARRAY(Macro!$C$8),0)),NA())</f>
        <v>10</v>
      </c>
      <c r="AI63" s="25">
        <f ca="1">IFERROR(INDEX(Socioeconomic!$I$8:$I$225,MATCH($C63,_xlfn.ANCHORARRAY(Socioeconomic!$C$8),0)),NA())</f>
        <v>7.2</v>
      </c>
      <c r="AJ63" s="25">
        <f ca="1">IFERROR(INDEX('Natural Hazard'!$I$8:$I$225,MATCH($C63,_xlfn.ANCHORARRAY('Natural Hazard'!$C$8),0)),NA())</f>
        <v>7</v>
      </c>
      <c r="AK63" s="25">
        <f ca="1">IFERROR(INDEX(Conflict!$I$8:$I$225,MATCH($C63,_xlfn.ANCHORARRAY(Conflict!$C$8),0)),NA())</f>
        <v>5</v>
      </c>
      <c r="AL63" s="49"/>
      <c r="AM63" s="25">
        <f>IFERROR(INDEX('Data Reliability'!$G$6:$G$409,MATCH($C63,'Data Reliability'!$E$6:$E$409,0)),NA())</f>
        <v>0</v>
      </c>
      <c r="AN63" s="25">
        <f>IFERROR(INDEX('Data Reliability'!$H$6:$H$409,MATCH($C63,'Data Reliability'!$E$6:$E$409,0)),NA())</f>
        <v>0.358333333333333</v>
      </c>
    </row>
    <row r="64" spans="2:40" x14ac:dyDescent="0.2">
      <c r="B64" s="28" t="s">
        <v>103</v>
      </c>
      <c r="C64" s="28" t="s">
        <v>104</v>
      </c>
      <c r="D64" s="28" t="s">
        <v>432</v>
      </c>
      <c r="E64" s="28" t="s">
        <v>429</v>
      </c>
      <c r="F64" s="206">
        <f ca="1">MATCH($C64,_xlfn.ANCHORARRAY(Health!$C$8),0)</f>
        <v>59</v>
      </c>
      <c r="G64" s="22" cm="1">
        <f t="array" aca="1" ref="G64" ca="1">IF(Parameters!$D$31, SUM(IF(ISNUMBER(R64:W64),(IF(R64:W64&gt;=Parameters!$D$37,1,"")),""))+0.5*(SUM(IF(ISNUMBER(R64:W64),(IF(R64:W64&gt;=Parameters!$D$38,1,"")),""))-SUM(IF(ISNUMBER(R64:W64),(IF(R64:W64&gt;=Parameters!$D$37,1,"")),""))),0) +
   IF(Parameters!$D$32,SUM(IF(ISNUMBER(R64:W64),(IF(R64:W64&gt;=Parameters!$D$41,1,"")),"")),0) +
   IF(Parameters!$D$33,AVERAGE(IF(ISNUMBER(R64:W64),R64:W64)),0) +
   IF(Parameters!$D$34,IF(OR(IF(ISNUMBER(R64:W64),R64:W64)=0),0,GEOMEAN(IF(ISNUMBER(R64:W64),R64:W64))),0)</f>
        <v>0.5</v>
      </c>
      <c r="H64" s="23">
        <f t="shared" ca="1" si="0"/>
        <v>0.5</v>
      </c>
      <c r="I64" s="116" t="str">
        <f t="shared" si="1"/>
        <v>!</v>
      </c>
      <c r="J64" s="22" cm="1">
        <f t="array" aca="1" ref="J64" ca="1">IF(Parameters!$D$31, SUM(IF(ISNUMBER(Y64:AD64),(IF(Y64:AD64&gt;=Parameters!$D$41,1,"")),""))+0.5*(SUM(IF(ISNUMBER(Y64:AD64),(IF(Y64:AD64&gt;=Parameters!$D$42,1,"")),""))-SUM(IF(ISNUMBER(Y64:AD64),(IF(Y64:AD64&gt;=Parameters!$D$41,1,"")),""))),0) +
   IF(Parameters!$D$32,SUM(IF(ISNUMBER(Y64:AD64),(IF(Y64:AD64&gt;=Parameters!$D$41,1,"")),"")),0) +
   IF(Parameters!$D$33,AVERAGE(IF(ISNUMBER(Y64:AD64),Y64:AD64)),0) +
   IF(Parameters!$D$34,IF(OR(IF(ISNUMBER(Y64:AD64),Y64:AD64)=0),0,GEOMEAN(IF(ISNUMBER(Y64:AD64),Y64:AD64))),0)</f>
        <v>3.5</v>
      </c>
      <c r="K64" s="23">
        <f t="shared" ca="1" si="2"/>
        <v>3.5</v>
      </c>
      <c r="L64" s="116" t="str">
        <f t="shared" si="3"/>
        <v/>
      </c>
      <c r="M64" s="21" cm="1">
        <f t="array" aca="1" ref="M64" ca="1">IF(Parameters!$D$31, SUM(IF(ISNUMBER(AF64:AK64),(IF(AF64:AK64&gt;=Parameters!$D$41,1,"")),""))+0.5*(SUM(IF(ISNUMBER(AF64:AK64),(IF(AF64:AK64&gt;=Parameters!$D$42,1,"")),""))-SUM(IF(ISNUMBER(AF64:AK64),(IF(AF64:AK64&gt;=Parameters!$D$41,1,"")),""))),0) +
   IF(Parameters!$D$32,SUM(IF(ISNUMBER(AF64:AK64),(IF(AF64:AK64&gt;=Parameters!$D$41,1,"")),"")),0) +
   IF(Parameters!$D$33,AVERAGE(IF(ISNUMBER(AF64:AK64),AF64:AK64)),0) +
   IF(Parameters!$D$34,IF(OR(IF(ISNUMBER(AF64:AK64),AF64:AK64)=0),0,GEOMEAN(IF(ISNUMBER(AF64:AK64),AF64:AK64))),0)</f>
        <v>0</v>
      </c>
      <c r="N64" s="23">
        <f t="shared" ca="1" si="4"/>
        <v>0</v>
      </c>
      <c r="O64" s="116" t="str">
        <f t="shared" si="5"/>
        <v>!!</v>
      </c>
      <c r="P64" s="24"/>
      <c r="Q64" s="49"/>
      <c r="R64" s="25">
        <f ca="1">IFERROR(INDEX(Health!$G$8:$G$225,MATCH($C64,_xlfn.ANCHORARRAY(Health!$C$8),0)),NA())</f>
        <v>0</v>
      </c>
      <c r="S64" s="25">
        <f ca="1">IFERROR(INDEX(Food!$G$8:$G$225,MATCH($C64,_xlfn.ANCHORARRAY(Food!$C$8),0)),NA())</f>
        <v>0</v>
      </c>
      <c r="T64" s="25">
        <f ca="1">IFERROR(INDEX(Macro!$G$8:$G$225,MATCH($C64,_xlfn.ANCHORARRAY(Macro!$C$8),0)),NA())</f>
        <v>5.24491796583861</v>
      </c>
      <c r="U64" s="25">
        <f ca="1">IFERROR(INDEX(Socioeconomic!$G$8:$G$225,MATCH($C64,_xlfn.ANCHORARRAY(Socioeconomic!$C$8),0)),NA())</f>
        <v>0</v>
      </c>
      <c r="V64" s="25">
        <f ca="1">IFERROR(INDEX('Natural Hazard'!$G$8:$G$225,MATCH($C64,_xlfn.ANCHORARRAY('Natural Hazard'!$C$8),0)),NA())</f>
        <v>0</v>
      </c>
      <c r="W64" s="25">
        <f ca="1">IFERROR(INDEX(Conflict!$G$8:$G$225,MATCH($C64,_xlfn.ANCHORARRAY(Conflict!$C$8),0)),NA())</f>
        <v>0</v>
      </c>
      <c r="X64" s="50"/>
      <c r="Y64" s="25">
        <f ca="1">IFERROR(INDEX(Health!$H$8:$H$225,MATCH($C64,_xlfn.ANCHORARRAY(Health!$C$8),0)),NA())</f>
        <v>9.9358600583090304</v>
      </c>
      <c r="Z64" s="25">
        <f ca="1">IFERROR(INDEX(Food!$H$8:$H$225,MATCH($C64,_xlfn.ANCHORARRAY(Food!$C$8),0)),NA())</f>
        <v>10</v>
      </c>
      <c r="AA64" s="25">
        <f ca="1">IFERROR(INDEX(Macro!$H$8:$H$225,MATCH($C64,_xlfn.ANCHORARRAY(Macro!$C$8),0)),NA())</f>
        <v>8.2390858482273703</v>
      </c>
      <c r="AB64" s="25">
        <f ca="1">IFERROR(INDEX(Socioeconomic!$H$8:$H$225,MATCH($C64,_xlfn.ANCHORARRAY(Socioeconomic!$C$8),0)),NA())</f>
        <v>8.5714285714285694</v>
      </c>
      <c r="AC64" s="25">
        <f ca="1">IFERROR(INDEX('Natural Hazard'!$H$8:$H$225,MATCH($C64,_xlfn.ANCHORARRAY('Natural Hazard'!$C$8),0)),NA())</f>
        <v>4.5</v>
      </c>
      <c r="AD64" s="25">
        <f ca="1">IFERROR(INDEX(Conflict!$H$8:$H$225,MATCH($C64,_xlfn.ANCHORARRAY(Conflict!$C$8),0)),NA())</f>
        <v>10</v>
      </c>
      <c r="AE64" s="50"/>
      <c r="AF64" s="25">
        <f ca="1">IFERROR(INDEX(Health!$I$8:$I$225,MATCH($C64,_xlfn.ANCHORARRAY(Health!$C$8),0)),NA())</f>
        <v>0</v>
      </c>
      <c r="AG64" s="25" t="e">
        <f ca="1">IFERROR(INDEX(Food!$I$8:$I$225,MATCH($C64,_xlfn.ANCHORARRAY(Food!$C$8),0)),NA())</f>
        <v>#N/A</v>
      </c>
      <c r="AH64" s="25">
        <f ca="1">IFERROR(INDEX(Macro!$I$8:$I$225,MATCH($C64,_xlfn.ANCHORARRAY(Macro!$C$8),0)),NA())</f>
        <v>3.33886124930901</v>
      </c>
      <c r="AI64" s="25" t="e">
        <f ca="1">IFERROR(INDEX(Socioeconomic!$I$8:$I$225,MATCH($C64,_xlfn.ANCHORARRAY(Socioeconomic!$C$8),0)),NA())</f>
        <v>#N/A</v>
      </c>
      <c r="AJ64" s="25">
        <f ca="1">IFERROR(INDEX('Natural Hazard'!$I$8:$I$225,MATCH($C64,_xlfn.ANCHORARRAY('Natural Hazard'!$C$8),0)),NA())</f>
        <v>0</v>
      </c>
      <c r="AK64" s="25">
        <f ca="1">IFERROR(INDEX(Conflict!$I$8:$I$225,MATCH($C64,_xlfn.ANCHORARRAY(Conflict!$C$8),0)),NA())</f>
        <v>0</v>
      </c>
      <c r="AL64" s="49"/>
      <c r="AM64" s="25">
        <f>IFERROR(INDEX('Data Reliability'!$G$6:$G$409,MATCH($C64,'Data Reliability'!$E$6:$E$409,0)),NA())</f>
        <v>0.16666666666666699</v>
      </c>
      <c r="AN64" s="25">
        <f>IFERROR(INDEX('Data Reliability'!$H$6:$H$409,MATCH($C64,'Data Reliability'!$E$6:$E$409,0)),NA())</f>
        <v>0.66666666666666696</v>
      </c>
    </row>
    <row r="65" spans="2:40" x14ac:dyDescent="0.2">
      <c r="B65" s="28" t="s">
        <v>105</v>
      </c>
      <c r="C65" s="28" t="s">
        <v>106</v>
      </c>
      <c r="D65" s="28" t="s">
        <v>433</v>
      </c>
      <c r="E65" s="28" t="s">
        <v>409</v>
      </c>
      <c r="F65" s="206">
        <f ca="1">MATCH($C65,_xlfn.ANCHORARRAY(Health!$C$8),0)</f>
        <v>60</v>
      </c>
      <c r="G65" s="22" cm="1">
        <f t="array" aca="1" ref="G65" ca="1">IF(Parameters!$D$31, SUM(IF(ISNUMBER(R65:W65),(IF(R65:W65&gt;=Parameters!$D$37,1,"")),""))+0.5*(SUM(IF(ISNUMBER(R65:W65),(IF(R65:W65&gt;=Parameters!$D$38,1,"")),""))-SUM(IF(ISNUMBER(R65:W65),(IF(R65:W65&gt;=Parameters!$D$37,1,"")),""))),0) +
   IF(Parameters!$D$32,SUM(IF(ISNUMBER(R65:W65),(IF(R65:W65&gt;=Parameters!$D$41,1,"")),"")),0) +
   IF(Parameters!$D$33,AVERAGE(IF(ISNUMBER(R65:W65),R65:W65)),0) +
   IF(Parameters!$D$34,IF(OR(IF(ISNUMBER(R65:W65),R65:W65)=0),0,GEOMEAN(IF(ISNUMBER(R65:W65),R65:W65))),0)</f>
        <v>0</v>
      </c>
      <c r="H65" s="23">
        <f t="shared" ca="1" si="0"/>
        <v>0</v>
      </c>
      <c r="I65" s="116" t="str">
        <f t="shared" si="1"/>
        <v>!</v>
      </c>
      <c r="J65" s="22" cm="1">
        <f t="array" aca="1" ref="J65" ca="1">IF(Parameters!$D$31, SUM(IF(ISNUMBER(Y65:AD65),(IF(Y65:AD65&gt;=Parameters!$D$41,1,"")),""))+0.5*(SUM(IF(ISNUMBER(Y65:AD65),(IF(Y65:AD65&gt;=Parameters!$D$42,1,"")),""))-SUM(IF(ISNUMBER(Y65:AD65),(IF(Y65:AD65&gt;=Parameters!$D$41,1,"")),""))),0) +
   IF(Parameters!$D$32,SUM(IF(ISNUMBER(Y65:AD65),(IF(Y65:AD65&gt;=Parameters!$D$41,1,"")),"")),0) +
   IF(Parameters!$D$33,AVERAGE(IF(ISNUMBER(Y65:AD65),Y65:AD65)),0) +
   IF(Parameters!$D$34,IF(OR(IF(ISNUMBER(Y65:AD65),Y65:AD65)=0),0,GEOMEAN(IF(ISNUMBER(Y65:AD65),Y65:AD65))),0)</f>
        <v>0</v>
      </c>
      <c r="K65" s="23">
        <f t="shared" ca="1" si="2"/>
        <v>0</v>
      </c>
      <c r="L65" s="116" t="str">
        <f t="shared" si="3"/>
        <v/>
      </c>
      <c r="M65" s="21" cm="1">
        <f t="array" aca="1" ref="M65" ca="1">IF(Parameters!$D$31, SUM(IF(ISNUMBER(AF65:AK65),(IF(AF65:AK65&gt;=Parameters!$D$41,1,"")),""))+0.5*(SUM(IF(ISNUMBER(AF65:AK65),(IF(AF65:AK65&gt;=Parameters!$D$42,1,"")),""))-SUM(IF(ISNUMBER(AF65:AK65),(IF(AF65:AK65&gt;=Parameters!$D$41,1,"")),""))),0) +
   IF(Parameters!$D$32,SUM(IF(ISNUMBER(AF65:AK65),(IF(AF65:AK65&gt;=Parameters!$D$41,1,"")),"")),0) +
   IF(Parameters!$D$33,AVERAGE(IF(ISNUMBER(AF65:AK65),AF65:AK65)),0) +
   IF(Parameters!$D$34,IF(OR(IF(ISNUMBER(AF65:AK65),AF65:AK65)=0),0,GEOMEAN(IF(ISNUMBER(AF65:AK65),AF65:AK65))),0)</f>
        <v>0</v>
      </c>
      <c r="N65" s="23">
        <f t="shared" ca="1" si="4"/>
        <v>0</v>
      </c>
      <c r="O65" s="116" t="str">
        <f t="shared" si="5"/>
        <v>!</v>
      </c>
      <c r="P65" s="24"/>
      <c r="Q65" s="49"/>
      <c r="R65" s="25">
        <f ca="1">IFERROR(INDEX(Health!$G$8:$G$225,MATCH($C65,_xlfn.ANCHORARRAY(Health!$C$8),0)),NA())</f>
        <v>0</v>
      </c>
      <c r="S65" s="25">
        <f ca="1">IFERROR(INDEX(Food!$G$8:$G$225,MATCH($C65,_xlfn.ANCHORARRAY(Food!$C$8),0)),NA())</f>
        <v>0</v>
      </c>
      <c r="T65" s="25">
        <f ca="1">IFERROR(INDEX(Macro!$G$8:$G$225,MATCH($C65,_xlfn.ANCHORARRAY(Macro!$C$8),0)),NA())</f>
        <v>1.3799302578889989</v>
      </c>
      <c r="U65" s="25">
        <f ca="1">IFERROR(INDEX(Socioeconomic!$G$8:$G$225,MATCH($C65,_xlfn.ANCHORARRAY(Socioeconomic!$C$8),0)),NA())</f>
        <v>0</v>
      </c>
      <c r="V65" s="25">
        <f ca="1">IFERROR(INDEX('Natural Hazard'!$G$8:$G$225,MATCH($C65,_xlfn.ANCHORARRAY('Natural Hazard'!$C$8),0)),NA())</f>
        <v>0</v>
      </c>
      <c r="W65" s="25">
        <f ca="1">IFERROR(INDEX(Conflict!$G$8:$G$225,MATCH($C65,_xlfn.ANCHORARRAY(Conflict!$C$8),0)),NA())</f>
        <v>0</v>
      </c>
      <c r="X65" s="50"/>
      <c r="Y65" s="25">
        <f ca="1">IFERROR(INDEX(Health!$H$8:$H$225,MATCH($C65,_xlfn.ANCHORARRAY(Health!$C$8),0)),NA())</f>
        <v>0</v>
      </c>
      <c r="Z65" s="25">
        <f ca="1">IFERROR(INDEX(Food!$H$8:$H$225,MATCH($C65,_xlfn.ANCHORARRAY(Food!$C$8),0)),NA())</f>
        <v>0.68905616676317205</v>
      </c>
      <c r="AA65" s="25">
        <f ca="1">IFERROR(INDEX(Macro!$H$8:$H$225,MATCH($C65,_xlfn.ANCHORARRAY(Macro!$C$8),0)),NA())</f>
        <v>0.48930559624963399</v>
      </c>
      <c r="AB65" s="25">
        <f ca="1">IFERROR(INDEX(Socioeconomic!$H$8:$H$225,MATCH($C65,_xlfn.ANCHORARRAY(Socioeconomic!$C$8),0)),NA())</f>
        <v>0.71428571428571297</v>
      </c>
      <c r="AC65" s="25">
        <f ca="1">IFERROR(INDEX('Natural Hazard'!$H$8:$H$225,MATCH($C65,_xlfn.ANCHORARRAY('Natural Hazard'!$C$8),0)),NA())</f>
        <v>5.1666666666666599</v>
      </c>
      <c r="AD65" s="25">
        <f ca="1">IFERROR(INDEX(Conflict!$H$8:$H$225,MATCH($C65,_xlfn.ANCHORARRAY(Conflict!$C$8),0)),NA())</f>
        <v>0</v>
      </c>
      <c r="AE65" s="50"/>
      <c r="AF65" s="25">
        <f ca="1">IFERROR(INDEX(Health!$I$8:$I$225,MATCH($C65,_xlfn.ANCHORARRAY(Health!$C$8),0)),NA())</f>
        <v>0</v>
      </c>
      <c r="AG65" s="25" t="e">
        <f ca="1">IFERROR(INDEX(Food!$I$8:$I$225,MATCH($C65,_xlfn.ANCHORARRAY(Food!$C$8),0)),NA())</f>
        <v>#N/A</v>
      </c>
      <c r="AH65" s="25">
        <f ca="1">IFERROR(INDEX(Macro!$I$8:$I$225,MATCH($C65,_xlfn.ANCHORARRAY(Macro!$C$8),0)),NA())</f>
        <v>3.89165284687672</v>
      </c>
      <c r="AI65" s="25">
        <f ca="1">IFERROR(INDEX(Socioeconomic!$I$8:$I$225,MATCH($C65,_xlfn.ANCHORARRAY(Socioeconomic!$C$8),0)),NA())</f>
        <v>0</v>
      </c>
      <c r="AJ65" s="25">
        <f ca="1">IFERROR(INDEX('Natural Hazard'!$I$8:$I$225,MATCH($C65,_xlfn.ANCHORARRAY('Natural Hazard'!$C$8),0)),NA())</f>
        <v>0</v>
      </c>
      <c r="AK65" s="25">
        <f ca="1">IFERROR(INDEX(Conflict!$I$8:$I$225,MATCH($C65,_xlfn.ANCHORARRAY(Conflict!$C$8),0)),NA())</f>
        <v>0</v>
      </c>
      <c r="AL65" s="49"/>
      <c r="AM65" s="25">
        <f>IFERROR(INDEX('Data Reliability'!$G$6:$G$409,MATCH($C65,'Data Reliability'!$E$6:$E$409,0)),NA())</f>
        <v>8.3333333333333301E-2</v>
      </c>
      <c r="AN65" s="25">
        <f>IFERROR(INDEX('Data Reliability'!$H$6:$H$409,MATCH($C65,'Data Reliability'!$E$6:$E$409,0)),NA())</f>
        <v>0.59166666666666701</v>
      </c>
    </row>
    <row r="66" spans="2:40" x14ac:dyDescent="0.2">
      <c r="B66" s="28" t="s">
        <v>107</v>
      </c>
      <c r="C66" s="28" t="s">
        <v>108</v>
      </c>
      <c r="D66" s="28" t="s">
        <v>433</v>
      </c>
      <c r="E66" s="28" t="s">
        <v>409</v>
      </c>
      <c r="F66" s="206">
        <f ca="1">MATCH($C66,_xlfn.ANCHORARRAY(Health!$C$8),0)</f>
        <v>61</v>
      </c>
      <c r="G66" s="22" cm="1">
        <f t="array" aca="1" ref="G66" ca="1">IF(Parameters!$D$31, SUM(IF(ISNUMBER(R66:W66),(IF(R66:W66&gt;=Parameters!$D$37,1,"")),""))+0.5*(SUM(IF(ISNUMBER(R66:W66),(IF(R66:W66&gt;=Parameters!$D$38,1,"")),""))-SUM(IF(ISNUMBER(R66:W66),(IF(R66:W66&gt;=Parameters!$D$37,1,"")),""))),0) +
   IF(Parameters!$D$32,SUM(IF(ISNUMBER(R66:W66),(IF(R66:W66&gt;=Parameters!$D$41,1,"")),"")),0) +
   IF(Parameters!$D$33,AVERAGE(IF(ISNUMBER(R66:W66),R66:W66)),0) +
   IF(Parameters!$D$34,IF(OR(IF(ISNUMBER(R66:W66),R66:W66)=0),0,GEOMEAN(IF(ISNUMBER(R66:W66),R66:W66))),0)</f>
        <v>0</v>
      </c>
      <c r="H66" s="23">
        <f t="shared" ca="1" si="0"/>
        <v>0</v>
      </c>
      <c r="I66" s="116" t="str">
        <f t="shared" si="1"/>
        <v>!</v>
      </c>
      <c r="J66" s="22" cm="1">
        <f t="array" aca="1" ref="J66" ca="1">IF(Parameters!$D$31, SUM(IF(ISNUMBER(Y66:AD66),(IF(Y66:AD66&gt;=Parameters!$D$41,1,"")),""))+0.5*(SUM(IF(ISNUMBER(Y66:AD66),(IF(Y66:AD66&gt;=Parameters!$D$42,1,"")),""))-SUM(IF(ISNUMBER(Y66:AD66),(IF(Y66:AD66&gt;=Parameters!$D$41,1,"")),""))),0) +
   IF(Parameters!$D$32,SUM(IF(ISNUMBER(Y66:AD66),(IF(Y66:AD66&gt;=Parameters!$D$41,1,"")),"")),0) +
   IF(Parameters!$D$33,AVERAGE(IF(ISNUMBER(Y66:AD66),Y66:AD66)),0) +
   IF(Parameters!$D$34,IF(OR(IF(ISNUMBER(Y66:AD66),Y66:AD66)=0),0,GEOMEAN(IF(ISNUMBER(Y66:AD66),Y66:AD66))),0)</f>
        <v>0</v>
      </c>
      <c r="K66" s="23">
        <f t="shared" ca="1" si="2"/>
        <v>0</v>
      </c>
      <c r="L66" s="116" t="str">
        <f t="shared" si="3"/>
        <v/>
      </c>
      <c r="M66" s="21" cm="1">
        <f t="array" aca="1" ref="M66" ca="1">IF(Parameters!$D$31, SUM(IF(ISNUMBER(AF66:AK66),(IF(AF66:AK66&gt;=Parameters!$D$41,1,"")),""))+0.5*(SUM(IF(ISNUMBER(AF66:AK66),(IF(AF66:AK66&gt;=Parameters!$D$42,1,"")),""))-SUM(IF(ISNUMBER(AF66:AK66),(IF(AF66:AK66&gt;=Parameters!$D$41,1,"")),""))),0) +
   IF(Parameters!$D$32,SUM(IF(ISNUMBER(AF66:AK66),(IF(AF66:AK66&gt;=Parameters!$D$41,1,"")),"")),0) +
   IF(Parameters!$D$33,AVERAGE(IF(ISNUMBER(AF66:AK66),AF66:AK66)),0) +
   IF(Parameters!$D$34,IF(OR(IF(ISNUMBER(AF66:AK66),AF66:AK66)=0),0,GEOMEAN(IF(ISNUMBER(AF66:AK66),AF66:AK66))),0)</f>
        <v>0</v>
      </c>
      <c r="N66" s="23">
        <f t="shared" ca="1" si="4"/>
        <v>0</v>
      </c>
      <c r="O66" s="116" t="str">
        <f t="shared" si="5"/>
        <v>!</v>
      </c>
      <c r="P66" s="24"/>
      <c r="Q66" s="49"/>
      <c r="R66" s="25">
        <f ca="1">IFERROR(INDEX(Health!$G$8:$G$225,MATCH($C66,_xlfn.ANCHORARRAY(Health!$C$8),0)),NA())</f>
        <v>0</v>
      </c>
      <c r="S66" s="25">
        <f ca="1">IFERROR(INDEX(Food!$G$8:$G$225,MATCH($C66,_xlfn.ANCHORARRAY(Food!$C$8),0)),NA())</f>
        <v>0</v>
      </c>
      <c r="T66" s="25">
        <f ca="1">IFERROR(INDEX(Macro!$G$8:$G$225,MATCH($C66,_xlfn.ANCHORARRAY(Macro!$C$8),0)),NA())</f>
        <v>1.8391948101352797</v>
      </c>
      <c r="U66" s="25">
        <f ca="1">IFERROR(INDEX(Socioeconomic!$G$8:$G$225,MATCH($C66,_xlfn.ANCHORARRAY(Socioeconomic!$C$8),0)),NA())</f>
        <v>0</v>
      </c>
      <c r="V66" s="25">
        <f ca="1">IFERROR(INDEX('Natural Hazard'!$G$8:$G$225,MATCH($C66,_xlfn.ANCHORARRAY('Natural Hazard'!$C$8),0)),NA())</f>
        <v>0</v>
      </c>
      <c r="W66" s="25">
        <f ca="1">IFERROR(INDEX(Conflict!$G$8:$G$225,MATCH($C66,_xlfn.ANCHORARRAY(Conflict!$C$8),0)),NA())</f>
        <v>0</v>
      </c>
      <c r="X66" s="50"/>
      <c r="Y66" s="25">
        <f ca="1">IFERROR(INDEX(Health!$H$8:$H$225,MATCH($C66,_xlfn.ANCHORARRAY(Health!$C$8),0)),NA())</f>
        <v>0</v>
      </c>
      <c r="Z66" s="25">
        <f ca="1">IFERROR(INDEX(Food!$H$8:$H$225,MATCH($C66,_xlfn.ANCHORARRAY(Food!$C$8),0)),NA())</f>
        <v>2.2488038277511899</v>
      </c>
      <c r="AA66" s="25">
        <f ca="1">IFERROR(INDEX(Macro!$H$8:$H$225,MATCH($C66,_xlfn.ANCHORARRAY(Macro!$C$8),0)),NA())</f>
        <v>2.0128918839730399</v>
      </c>
      <c r="AB66" s="25">
        <f ca="1">IFERROR(INDEX(Socioeconomic!$H$8:$H$225,MATCH($C66,_xlfn.ANCHORARRAY(Socioeconomic!$C$8),0)),NA())</f>
        <v>0.71428571428571297</v>
      </c>
      <c r="AC66" s="25">
        <f ca="1">IFERROR(INDEX('Natural Hazard'!$H$8:$H$225,MATCH($C66,_xlfn.ANCHORARRAY('Natural Hazard'!$C$8),0)),NA())</f>
        <v>0</v>
      </c>
      <c r="AD66" s="25">
        <f ca="1">IFERROR(INDEX(Conflict!$H$8:$H$225,MATCH($C66,_xlfn.ANCHORARRAY(Conflict!$C$8),0)),NA())</f>
        <v>0</v>
      </c>
      <c r="AE66" s="50"/>
      <c r="AF66" s="25">
        <f ca="1">IFERROR(INDEX(Health!$I$8:$I$225,MATCH($C66,_xlfn.ANCHORARRAY(Health!$C$8),0)),NA())</f>
        <v>0</v>
      </c>
      <c r="AG66" s="25" t="e">
        <f ca="1">IFERROR(INDEX(Food!$I$8:$I$225,MATCH($C66,_xlfn.ANCHORARRAY(Food!$C$8),0)),NA())</f>
        <v>#N/A</v>
      </c>
      <c r="AH66" s="25">
        <f ca="1">IFERROR(INDEX(Macro!$I$8:$I$225,MATCH($C66,_xlfn.ANCHORARRAY(Macro!$C$8),0)),NA())</f>
        <v>1.6804864566058599</v>
      </c>
      <c r="AI66" s="25">
        <f ca="1">IFERROR(INDEX(Socioeconomic!$I$8:$I$225,MATCH($C66,_xlfn.ANCHORARRAY(Socioeconomic!$C$8),0)),NA())</f>
        <v>0</v>
      </c>
      <c r="AJ66" s="25">
        <f ca="1">IFERROR(INDEX('Natural Hazard'!$I$8:$I$225,MATCH($C66,_xlfn.ANCHORARRAY('Natural Hazard'!$C$8),0)),NA())</f>
        <v>0</v>
      </c>
      <c r="AK66" s="25">
        <f ca="1">IFERROR(INDEX(Conflict!$I$8:$I$225,MATCH($C66,_xlfn.ANCHORARRAY(Conflict!$C$8),0)),NA())</f>
        <v>1.78571428571429</v>
      </c>
      <c r="AL66" s="49"/>
      <c r="AM66" s="25">
        <f>IFERROR(INDEX('Data Reliability'!$G$6:$G$409,MATCH($C66,'Data Reliability'!$E$6:$E$409,0)),NA())</f>
        <v>0.16666666666666699</v>
      </c>
      <c r="AN66" s="25">
        <f>IFERROR(INDEX('Data Reliability'!$H$6:$H$409,MATCH($C66,'Data Reliability'!$E$6:$E$409,0)),NA())</f>
        <v>0.625</v>
      </c>
    </row>
    <row r="67" spans="2:40" x14ac:dyDescent="0.2">
      <c r="B67" s="28" t="s">
        <v>109</v>
      </c>
      <c r="C67" s="28" t="s">
        <v>110</v>
      </c>
      <c r="D67" s="28" t="s">
        <v>432</v>
      </c>
      <c r="E67" s="28" t="s">
        <v>429</v>
      </c>
      <c r="F67" s="206">
        <f ca="1">MATCH($C67,_xlfn.ANCHORARRAY(Health!$C$8),0)</f>
        <v>62</v>
      </c>
      <c r="G67" s="22" cm="1">
        <f t="array" aca="1" ref="G67" ca="1">IF(Parameters!$D$31, SUM(IF(ISNUMBER(R67:W67),(IF(R67:W67&gt;=Parameters!$D$37,1,"")),""))+0.5*(SUM(IF(ISNUMBER(R67:W67),(IF(R67:W67&gt;=Parameters!$D$38,1,"")),""))-SUM(IF(ISNUMBER(R67:W67),(IF(R67:W67&gt;=Parameters!$D$37,1,"")),""))),0) +
   IF(Parameters!$D$32,SUM(IF(ISNUMBER(R67:W67),(IF(R67:W67&gt;=Parameters!$D$41,1,"")),"")),0) +
   IF(Parameters!$D$33,AVERAGE(IF(ISNUMBER(R67:W67),R67:W67)),0) +
   IF(Parameters!$D$34,IF(OR(IF(ISNUMBER(R67:W67),R67:W67)=0),0,GEOMEAN(IF(ISNUMBER(R67:W67),R67:W67))),0)</f>
        <v>5</v>
      </c>
      <c r="H67" s="23">
        <f t="shared" ca="1" si="0"/>
        <v>5</v>
      </c>
      <c r="I67" s="116" t="str">
        <f t="shared" si="1"/>
        <v/>
      </c>
      <c r="J67" s="22" cm="1">
        <f t="array" aca="1" ref="J67" ca="1">IF(Parameters!$D$31, SUM(IF(ISNUMBER(Y67:AD67),(IF(Y67:AD67&gt;=Parameters!$D$41,1,"")),""))+0.5*(SUM(IF(ISNUMBER(Y67:AD67),(IF(Y67:AD67&gt;=Parameters!$D$42,1,"")),""))-SUM(IF(ISNUMBER(Y67:AD67),(IF(Y67:AD67&gt;=Parameters!$D$41,1,"")),""))),0) +
   IF(Parameters!$D$32,SUM(IF(ISNUMBER(Y67:AD67),(IF(Y67:AD67&gt;=Parameters!$D$41,1,"")),"")),0) +
   IF(Parameters!$D$33,AVERAGE(IF(ISNUMBER(Y67:AD67),Y67:AD67)),0) +
   IF(Parameters!$D$34,IF(OR(IF(ISNUMBER(Y67:AD67),Y67:AD67)=0),0,GEOMEAN(IF(ISNUMBER(Y67:AD67),Y67:AD67))),0)</f>
        <v>3</v>
      </c>
      <c r="K67" s="23">
        <f t="shared" ca="1" si="2"/>
        <v>3</v>
      </c>
      <c r="L67" s="116" t="str">
        <f t="shared" si="3"/>
        <v/>
      </c>
      <c r="M67" s="21" cm="1">
        <f t="array" aca="1" ref="M67" ca="1">IF(Parameters!$D$31, SUM(IF(ISNUMBER(AF67:AK67),(IF(AF67:AK67&gt;=Parameters!$D$41,1,"")),""))+0.5*(SUM(IF(ISNUMBER(AF67:AK67),(IF(AF67:AK67&gt;=Parameters!$D$42,1,"")),""))-SUM(IF(ISNUMBER(AF67:AK67),(IF(AF67:AK67&gt;=Parameters!$D$41,1,"")),""))),0) +
   IF(Parameters!$D$32,SUM(IF(ISNUMBER(AF67:AK67),(IF(AF67:AK67&gt;=Parameters!$D$41,1,"")),"")),0) +
   IF(Parameters!$D$33,AVERAGE(IF(ISNUMBER(AF67:AK67),AF67:AK67)),0) +
   IF(Parameters!$D$34,IF(OR(IF(ISNUMBER(AF67:AK67),AF67:AK67)=0),0,GEOMEAN(IF(ISNUMBER(AF67:AK67),AF67:AK67))),0)</f>
        <v>4.5</v>
      </c>
      <c r="N67" s="23">
        <f t="shared" ca="1" si="4"/>
        <v>4.5</v>
      </c>
      <c r="O67" s="116" t="str">
        <f t="shared" si="5"/>
        <v>!</v>
      </c>
      <c r="P67" s="24"/>
      <c r="Q67" s="49"/>
      <c r="R67" s="25">
        <f ca="1">IFERROR(INDEX(Health!$G$8:$G$225,MATCH($C67,_xlfn.ANCHORARRAY(Health!$C$8),0)),NA())</f>
        <v>7.1794978587902021</v>
      </c>
      <c r="S67" s="25">
        <f ca="1">IFERROR(INDEX(Food!$G$8:$G$225,MATCH($C67,_xlfn.ANCHORARRAY(Food!$C$8),0)),NA())</f>
        <v>8.2495108731843203</v>
      </c>
      <c r="T67" s="25">
        <f ca="1">IFERROR(INDEX(Macro!$G$8:$G$225,MATCH($C67,_xlfn.ANCHORARRAY(Macro!$C$8),0)),NA())</f>
        <v>10</v>
      </c>
      <c r="U67" s="25">
        <f ca="1">IFERROR(INDEX(Socioeconomic!$G$8:$G$225,MATCH($C67,_xlfn.ANCHORARRAY(Socioeconomic!$C$8),0)),NA())</f>
        <v>0</v>
      </c>
      <c r="V67" s="25">
        <f ca="1">IFERROR(INDEX('Natural Hazard'!$G$8:$G$225,MATCH($C67,_xlfn.ANCHORARRAY('Natural Hazard'!$C$8),0)),NA())</f>
        <v>7.5277265270908051</v>
      </c>
      <c r="W67" s="25">
        <f ca="1">IFERROR(INDEX(Conflict!$G$8:$G$225,MATCH($C67,_xlfn.ANCHORARRAY(Conflict!$C$8),0)),NA())</f>
        <v>10</v>
      </c>
      <c r="X67" s="50"/>
      <c r="Y67" s="25">
        <f ca="1">IFERROR(INDEX(Health!$H$8:$H$225,MATCH($C67,_xlfn.ANCHORARRAY(Health!$C$8),0)),NA())</f>
        <v>5.1545189504373097</v>
      </c>
      <c r="Z67" s="25">
        <f ca="1">IFERROR(INDEX(Food!$H$8:$H$225,MATCH($C67,_xlfn.ANCHORARRAY(Food!$C$8),0)),NA())</f>
        <v>9.7220613781123308</v>
      </c>
      <c r="AA67" s="25">
        <f ca="1">IFERROR(INDEX(Macro!$H$8:$H$225,MATCH($C67,_xlfn.ANCHORARRAY(Macro!$C$8),0)),NA())</f>
        <v>10</v>
      </c>
      <c r="AB67" s="25">
        <f ca="1">IFERROR(INDEX(Socioeconomic!$H$8:$H$225,MATCH($C67,_xlfn.ANCHORARRAY(Socioeconomic!$C$8),0)),NA())</f>
        <v>8.8571428571428505</v>
      </c>
      <c r="AC67" s="25">
        <f ca="1">IFERROR(INDEX('Natural Hazard'!$H$8:$H$225,MATCH($C67,_xlfn.ANCHORARRAY('Natural Hazard'!$C$8),0)),NA())</f>
        <v>5.6666666666666599</v>
      </c>
      <c r="AD67" s="25">
        <f ca="1">IFERROR(INDEX(Conflict!$H$8:$H$225,MATCH($C67,_xlfn.ANCHORARRAY(Conflict!$C$8),0)),NA())</f>
        <v>10</v>
      </c>
      <c r="AE67" s="50"/>
      <c r="AF67" s="25">
        <f ca="1">IFERROR(INDEX(Health!$I$8:$I$225,MATCH($C67,_xlfn.ANCHORARRAY(Health!$C$8),0)),NA())</f>
        <v>10</v>
      </c>
      <c r="AG67" s="25">
        <f ca="1">IFERROR(INDEX(Food!$I$8:$I$225,MATCH($C67,_xlfn.ANCHORARRAY(Food!$C$8),0)),NA())</f>
        <v>7</v>
      </c>
      <c r="AH67" s="25">
        <f ca="1">IFERROR(INDEX(Macro!$I$8:$I$225,MATCH($C67,_xlfn.ANCHORARRAY(Macro!$C$8),0)),NA())</f>
        <v>10</v>
      </c>
      <c r="AI67" s="25">
        <f ca="1">IFERROR(INDEX(Socioeconomic!$I$8:$I$225,MATCH($C67,_xlfn.ANCHORARRAY(Socioeconomic!$C$8),0)),NA())</f>
        <v>0</v>
      </c>
      <c r="AJ67" s="25">
        <f ca="1">IFERROR(INDEX('Natural Hazard'!$I$8:$I$225,MATCH($C67,_xlfn.ANCHORARRAY('Natural Hazard'!$C$8),0)),NA())</f>
        <v>10</v>
      </c>
      <c r="AK67" s="25">
        <f ca="1">IFERROR(INDEX(Conflict!$I$8:$I$225,MATCH($C67,_xlfn.ANCHORARRAY(Conflict!$C$8),0)),NA())</f>
        <v>10</v>
      </c>
      <c r="AL67" s="49"/>
      <c r="AM67" s="25">
        <f>IFERROR(INDEX('Data Reliability'!$G$6:$G$409,MATCH($C67,'Data Reliability'!$E$6:$E$409,0)),NA())</f>
        <v>0</v>
      </c>
      <c r="AN67" s="25">
        <f>IFERROR(INDEX('Data Reliability'!$H$6:$H$409,MATCH($C67,'Data Reliability'!$E$6:$E$409,0)),NA())</f>
        <v>0.33611111111111103</v>
      </c>
    </row>
    <row r="68" spans="2:40" x14ac:dyDescent="0.2">
      <c r="B68" s="28" t="s">
        <v>111</v>
      </c>
      <c r="C68" s="28" t="s">
        <v>112</v>
      </c>
      <c r="D68" s="28" t="s">
        <v>433</v>
      </c>
      <c r="E68" s="28" t="s">
        <v>409</v>
      </c>
      <c r="F68" s="206">
        <f ca="1">MATCH($C68,_xlfn.ANCHORARRAY(Health!$C$8),0)</f>
        <v>63</v>
      </c>
      <c r="G68" s="22" cm="1">
        <f t="array" aca="1" ref="G68" ca="1">IF(Parameters!$D$31, SUM(IF(ISNUMBER(R68:W68),(IF(R68:W68&gt;=Parameters!$D$37,1,"")),""))+0.5*(SUM(IF(ISNUMBER(R68:W68),(IF(R68:W68&gt;=Parameters!$D$38,1,"")),""))-SUM(IF(ISNUMBER(R68:W68),(IF(R68:W68&gt;=Parameters!$D$37,1,"")),""))),0) +
   IF(Parameters!$D$32,SUM(IF(ISNUMBER(R68:W68),(IF(R68:W68&gt;=Parameters!$D$41,1,"")),"")),0) +
   IF(Parameters!$D$33,AVERAGE(IF(ISNUMBER(R68:W68),R68:W68)),0) +
   IF(Parameters!$D$34,IF(OR(IF(ISNUMBER(R68:W68),R68:W68)=0),0,GEOMEAN(IF(ISNUMBER(R68:W68),R68:W68))),0)</f>
        <v>0</v>
      </c>
      <c r="H68" s="23">
        <f t="shared" ca="1" si="0"/>
        <v>0</v>
      </c>
      <c r="I68" s="116" t="str">
        <f t="shared" si="1"/>
        <v>!</v>
      </c>
      <c r="J68" s="22" cm="1">
        <f t="array" aca="1" ref="J68" ca="1">IF(Parameters!$D$31, SUM(IF(ISNUMBER(Y68:AD68),(IF(Y68:AD68&gt;=Parameters!$D$41,1,"")),""))+0.5*(SUM(IF(ISNUMBER(Y68:AD68),(IF(Y68:AD68&gt;=Parameters!$D$42,1,"")),""))-SUM(IF(ISNUMBER(Y68:AD68),(IF(Y68:AD68&gt;=Parameters!$D$41,1,"")),""))),0) +
   IF(Parameters!$D$32,SUM(IF(ISNUMBER(Y68:AD68),(IF(Y68:AD68&gt;=Parameters!$D$41,1,"")),"")),0) +
   IF(Parameters!$D$33,AVERAGE(IF(ISNUMBER(Y68:AD68),Y68:AD68)),0) +
   IF(Parameters!$D$34,IF(OR(IF(ISNUMBER(Y68:AD68),Y68:AD68)=0),0,GEOMEAN(IF(ISNUMBER(Y68:AD68),Y68:AD68))),0)</f>
        <v>0</v>
      </c>
      <c r="K68" s="23">
        <f t="shared" ca="1" si="2"/>
        <v>0</v>
      </c>
      <c r="L68" s="116" t="str">
        <f t="shared" si="3"/>
        <v/>
      </c>
      <c r="M68" s="21" cm="1">
        <f t="array" aca="1" ref="M68" ca="1">IF(Parameters!$D$31, SUM(IF(ISNUMBER(AF68:AK68),(IF(AF68:AK68&gt;=Parameters!$D$41,1,"")),""))+0.5*(SUM(IF(ISNUMBER(AF68:AK68),(IF(AF68:AK68&gt;=Parameters!$D$42,1,"")),""))-SUM(IF(ISNUMBER(AF68:AK68),(IF(AF68:AK68&gt;=Parameters!$D$41,1,"")),""))),0) +
   IF(Parameters!$D$32,SUM(IF(ISNUMBER(AF68:AK68),(IF(AF68:AK68&gt;=Parameters!$D$41,1,"")),"")),0) +
   IF(Parameters!$D$33,AVERAGE(IF(ISNUMBER(AF68:AK68),AF68:AK68)),0) +
   IF(Parameters!$D$34,IF(OR(IF(ISNUMBER(AF68:AK68),AF68:AK68)=0),0,GEOMEAN(IF(ISNUMBER(AF68:AK68),AF68:AK68))),0)</f>
        <v>0</v>
      </c>
      <c r="N68" s="23">
        <f t="shared" ca="1" si="4"/>
        <v>0</v>
      </c>
      <c r="O68" s="116" t="str">
        <f t="shared" si="5"/>
        <v>!</v>
      </c>
      <c r="P68" s="24"/>
      <c r="Q68" s="49"/>
      <c r="R68" s="25">
        <f ca="1">IFERROR(INDEX(Health!$G$8:$G$225,MATCH($C68,_xlfn.ANCHORARRAY(Health!$C$8),0)),NA())</f>
        <v>0</v>
      </c>
      <c r="S68" s="25">
        <f ca="1">IFERROR(INDEX(Food!$G$8:$G$225,MATCH($C68,_xlfn.ANCHORARRAY(Food!$C$8),0)),NA())</f>
        <v>0</v>
      </c>
      <c r="T68" s="25">
        <f ca="1">IFERROR(INDEX(Macro!$G$8:$G$225,MATCH($C68,_xlfn.ANCHORARRAY(Macro!$C$8),0)),NA())</f>
        <v>0.14443435420324455</v>
      </c>
      <c r="U68" s="25">
        <f ca="1">IFERROR(INDEX(Socioeconomic!$G$8:$G$225,MATCH($C68,_xlfn.ANCHORARRAY(Socioeconomic!$C$8),0)),NA())</f>
        <v>0</v>
      </c>
      <c r="V68" s="25">
        <f ca="1">IFERROR(INDEX('Natural Hazard'!$G$8:$G$225,MATCH($C68,_xlfn.ANCHORARRAY('Natural Hazard'!$C$8),0)),NA())</f>
        <v>0</v>
      </c>
      <c r="W68" s="25">
        <f ca="1">IFERROR(INDEX(Conflict!$G$8:$G$225,MATCH($C68,_xlfn.ANCHORARRAY(Conflict!$C$8),0)),NA())</f>
        <v>0</v>
      </c>
      <c r="X68" s="50"/>
      <c r="Y68" s="25">
        <f ca="1">IFERROR(INDEX(Health!$H$8:$H$225,MATCH($C68,_xlfn.ANCHORARRAY(Health!$C$8),0)),NA())</f>
        <v>0</v>
      </c>
      <c r="Z68" s="25">
        <f ca="1">IFERROR(INDEX(Food!$H$8:$H$225,MATCH($C68,_xlfn.ANCHORARRAY(Food!$C$8),0)),NA())</f>
        <v>0</v>
      </c>
      <c r="AA68" s="25">
        <f ca="1">IFERROR(INDEX(Macro!$H$8:$H$225,MATCH($C68,_xlfn.ANCHORARRAY(Macro!$C$8),0)),NA())</f>
        <v>5.8599472604754501E-3</v>
      </c>
      <c r="AB68" s="25">
        <f ca="1">IFERROR(INDEX(Socioeconomic!$H$8:$H$225,MATCH($C68,_xlfn.ANCHORARRAY(Socioeconomic!$C$8),0)),NA())</f>
        <v>0.28571428571428598</v>
      </c>
      <c r="AC68" s="25">
        <f ca="1">IFERROR(INDEX('Natural Hazard'!$H$8:$H$225,MATCH($C68,_xlfn.ANCHORARRAY('Natural Hazard'!$C$8),0)),NA())</f>
        <v>0</v>
      </c>
      <c r="AD68" s="25">
        <f ca="1">IFERROR(INDEX(Conflict!$H$8:$H$225,MATCH($C68,_xlfn.ANCHORARRAY(Conflict!$C$8),0)),NA())</f>
        <v>0</v>
      </c>
      <c r="AE68" s="50"/>
      <c r="AF68" s="25">
        <f ca="1">IFERROR(INDEX(Health!$I$8:$I$225,MATCH($C68,_xlfn.ANCHORARRAY(Health!$C$8),0)),NA())</f>
        <v>0</v>
      </c>
      <c r="AG68" s="25" t="e">
        <f ca="1">IFERROR(INDEX(Food!$I$8:$I$225,MATCH($C68,_xlfn.ANCHORARRAY(Food!$C$8),0)),NA())</f>
        <v>#N/A</v>
      </c>
      <c r="AH68" s="25">
        <f ca="1">IFERROR(INDEX(Macro!$I$8:$I$225,MATCH($C68,_xlfn.ANCHORARRAY(Macro!$C$8),0)),NA())</f>
        <v>3.5599778883361002</v>
      </c>
      <c r="AI68" s="25">
        <f ca="1">IFERROR(INDEX(Socioeconomic!$I$8:$I$225,MATCH($C68,_xlfn.ANCHORARRAY(Socioeconomic!$C$8),0)),NA())</f>
        <v>0</v>
      </c>
      <c r="AJ68" s="25">
        <f ca="1">IFERROR(INDEX('Natural Hazard'!$I$8:$I$225,MATCH($C68,_xlfn.ANCHORARRAY('Natural Hazard'!$C$8),0)),NA())</f>
        <v>0</v>
      </c>
      <c r="AK68" s="25">
        <f ca="1">IFERROR(INDEX(Conflict!$I$8:$I$225,MATCH($C68,_xlfn.ANCHORARRAY(Conflict!$C$8),0)),NA())</f>
        <v>3.5714285714285601</v>
      </c>
      <c r="AL68" s="49"/>
      <c r="AM68" s="25">
        <f>IFERROR(INDEX('Data Reliability'!$G$6:$G$409,MATCH($C68,'Data Reliability'!$E$6:$E$409,0)),NA())</f>
        <v>8.3333333333333301E-2</v>
      </c>
      <c r="AN68" s="25">
        <f>IFERROR(INDEX('Data Reliability'!$H$6:$H$409,MATCH($C68,'Data Reliability'!$E$6:$E$409,0)),NA())</f>
        <v>0.625</v>
      </c>
    </row>
    <row r="69" spans="2:40" x14ac:dyDescent="0.2">
      <c r="B69" s="28" t="s">
        <v>113</v>
      </c>
      <c r="C69" s="28" t="s">
        <v>114</v>
      </c>
      <c r="D69" s="28" t="s">
        <v>436</v>
      </c>
      <c r="E69" s="28" t="s">
        <v>535</v>
      </c>
      <c r="F69" s="206">
        <f ca="1">MATCH($C69,_xlfn.ANCHORARRAY(Health!$C$8),0)</f>
        <v>64</v>
      </c>
      <c r="G69" s="22" cm="1">
        <f t="array" aca="1" ref="G69" ca="1">IF(Parameters!$D$31, SUM(IF(ISNUMBER(R69:W69),(IF(R69:W69&gt;=Parameters!$D$37,1,"")),""))+0.5*(SUM(IF(ISNUMBER(R69:W69),(IF(R69:W69&gt;=Parameters!$D$38,1,"")),""))-SUM(IF(ISNUMBER(R69:W69),(IF(R69:W69&gt;=Parameters!$D$37,1,"")),""))),0) +
   IF(Parameters!$D$32,SUM(IF(ISNUMBER(R69:W69),(IF(R69:W69&gt;=Parameters!$D$41,1,"")),"")),0) +
   IF(Parameters!$D$33,AVERAGE(IF(ISNUMBER(R69:W69),R69:W69)),0) +
   IF(Parameters!$D$34,IF(OR(IF(ISNUMBER(R69:W69),R69:W69)=0),0,GEOMEAN(IF(ISNUMBER(R69:W69),R69:W69))),0)</f>
        <v>1.5</v>
      </c>
      <c r="H69" s="23">
        <f t="shared" ca="1" si="0"/>
        <v>1.5</v>
      </c>
      <c r="I69" s="116" t="str">
        <f t="shared" si="1"/>
        <v>!</v>
      </c>
      <c r="J69" s="22" cm="1">
        <f t="array" aca="1" ref="J69" ca="1">IF(Parameters!$D$31, SUM(IF(ISNUMBER(Y69:AD69),(IF(Y69:AD69&gt;=Parameters!$D$41,1,"")),""))+0.5*(SUM(IF(ISNUMBER(Y69:AD69),(IF(Y69:AD69&gt;=Parameters!$D$42,1,"")),""))-SUM(IF(ISNUMBER(Y69:AD69),(IF(Y69:AD69&gt;=Parameters!$D$41,1,"")),""))),0) +
   IF(Parameters!$D$32,SUM(IF(ISNUMBER(Y69:AD69),(IF(Y69:AD69&gt;=Parameters!$D$41,1,"")),"")),0) +
   IF(Parameters!$D$33,AVERAGE(IF(ISNUMBER(Y69:AD69),Y69:AD69)),0) +
   IF(Parameters!$D$34,IF(OR(IF(ISNUMBER(Y69:AD69),Y69:AD69)=0),0,GEOMEAN(IF(ISNUMBER(Y69:AD69),Y69:AD69))),0)</f>
        <v>1</v>
      </c>
      <c r="K69" s="23">
        <f t="shared" ca="1" si="2"/>
        <v>1</v>
      </c>
      <c r="L69" s="116" t="str">
        <f t="shared" si="3"/>
        <v/>
      </c>
      <c r="M69" s="21" cm="1">
        <f t="array" aca="1" ref="M69" ca="1">IF(Parameters!$D$31, SUM(IF(ISNUMBER(AF69:AK69),(IF(AF69:AK69&gt;=Parameters!$D$41,1,"")),""))+0.5*(SUM(IF(ISNUMBER(AF69:AK69),(IF(AF69:AK69&gt;=Parameters!$D$42,1,"")),""))-SUM(IF(ISNUMBER(AF69:AK69),(IF(AF69:AK69&gt;=Parameters!$D$41,1,"")),""))),0) +
   IF(Parameters!$D$32,SUM(IF(ISNUMBER(AF69:AK69),(IF(AF69:AK69&gt;=Parameters!$D$41,1,"")),"")),0) +
   IF(Parameters!$D$33,AVERAGE(IF(ISNUMBER(AF69:AK69),AF69:AK69)),0) +
   IF(Parameters!$D$34,IF(OR(IF(ISNUMBER(AF69:AK69),AF69:AK69)=0),0,GEOMEAN(IF(ISNUMBER(AF69:AK69),AF69:AK69))),0)</f>
        <v>1.5</v>
      </c>
      <c r="N69" s="23">
        <f t="shared" ca="1" si="4"/>
        <v>1.5</v>
      </c>
      <c r="O69" s="116" t="str">
        <f t="shared" si="5"/>
        <v>!</v>
      </c>
      <c r="P69" s="24"/>
      <c r="Q69" s="49"/>
      <c r="R69" s="25">
        <f ca="1">IFERROR(INDEX(Health!$G$8:$G$225,MATCH($C69,_xlfn.ANCHORARRAY(Health!$C$8),0)),NA())</f>
        <v>9.3021831977712583</v>
      </c>
      <c r="S69" s="25">
        <f ca="1">IFERROR(INDEX(Food!$G$8:$G$225,MATCH($C69,_xlfn.ANCHORARRAY(Food!$C$8),0)),NA())</f>
        <v>0</v>
      </c>
      <c r="T69" s="25">
        <f ca="1">IFERROR(INDEX(Macro!$G$8:$G$225,MATCH($C69,_xlfn.ANCHORARRAY(Macro!$C$8),0)),NA())</f>
        <v>6.9</v>
      </c>
      <c r="U69" s="25">
        <f ca="1">IFERROR(INDEX(Socioeconomic!$G$8:$G$225,MATCH($C69,_xlfn.ANCHORARRAY(Socioeconomic!$C$8),0)),NA())</f>
        <v>0</v>
      </c>
      <c r="V69" s="25">
        <f ca="1">IFERROR(INDEX('Natural Hazard'!$G$8:$G$225,MATCH($C69,_xlfn.ANCHORARRAY('Natural Hazard'!$C$8),0)),NA())</f>
        <v>0</v>
      </c>
      <c r="W69" s="25">
        <f ca="1">IFERROR(INDEX(Conflict!$G$8:$G$225,MATCH($C69,_xlfn.ANCHORARRAY(Conflict!$C$8),0)),NA())</f>
        <v>0</v>
      </c>
      <c r="X69" s="50"/>
      <c r="Y69" s="25">
        <f ca="1">IFERROR(INDEX(Health!$H$8:$H$225,MATCH($C69,_xlfn.ANCHORARRAY(Health!$C$8),0)),NA())</f>
        <v>8.6530612244897895</v>
      </c>
      <c r="Z69" s="25">
        <f ca="1">IFERROR(INDEX(Food!$H$8:$H$225,MATCH($C69,_xlfn.ANCHORARRAY(Food!$C$8),0)),NA())</f>
        <v>4.9043062200956902</v>
      </c>
      <c r="AA69" s="25">
        <f ca="1">IFERROR(INDEX(Macro!$H$8:$H$225,MATCH($C69,_xlfn.ANCHORARRAY(Macro!$C$8),0)),NA())</f>
        <v>7</v>
      </c>
      <c r="AB69" s="25">
        <f ca="1">IFERROR(INDEX(Socioeconomic!$H$8:$H$225,MATCH($C69,_xlfn.ANCHORARRAY(Socioeconomic!$C$8),0)),NA())</f>
        <v>4.5714285714285703</v>
      </c>
      <c r="AC69" s="25">
        <f ca="1">IFERROR(INDEX('Natural Hazard'!$H$8:$H$225,MATCH($C69,_xlfn.ANCHORARRAY('Natural Hazard'!$C$8),0)),NA())</f>
        <v>4.8333333333333304</v>
      </c>
      <c r="AD69" s="25">
        <f ca="1">IFERROR(INDEX(Conflict!$H$8:$H$225,MATCH($C69,_xlfn.ANCHORARRAY(Conflict!$C$8),0)),NA())</f>
        <v>1.8565884635738199</v>
      </c>
      <c r="AE69" s="50"/>
      <c r="AF69" s="25">
        <f ca="1">IFERROR(INDEX(Health!$I$8:$I$225,MATCH($C69,_xlfn.ANCHORARRAY(Health!$C$8),0)),NA())</f>
        <v>10</v>
      </c>
      <c r="AG69" s="25" t="e">
        <f ca="1">IFERROR(INDEX(Food!$I$8:$I$225,MATCH($C69,_xlfn.ANCHORARRAY(Food!$C$8),0)),NA())</f>
        <v>#N/A</v>
      </c>
      <c r="AH69" s="25">
        <f ca="1">IFERROR(INDEX(Macro!$I$8:$I$225,MATCH($C69,_xlfn.ANCHORARRAY(Macro!$C$8),0)),NA())</f>
        <v>7</v>
      </c>
      <c r="AI69" s="25">
        <f ca="1">IFERROR(INDEX(Socioeconomic!$I$8:$I$225,MATCH($C69,_xlfn.ANCHORARRAY(Socioeconomic!$C$8),0)),NA())</f>
        <v>0</v>
      </c>
      <c r="AJ69" s="25">
        <f ca="1">IFERROR(INDEX('Natural Hazard'!$I$8:$I$225,MATCH($C69,_xlfn.ANCHORARRAY('Natural Hazard'!$C$8),0)),NA())</f>
        <v>0</v>
      </c>
      <c r="AK69" s="25">
        <f ca="1">IFERROR(INDEX(Conflict!$I$8:$I$225,MATCH($C69,_xlfn.ANCHORARRAY(Conflict!$C$8),0)),NA())</f>
        <v>0</v>
      </c>
      <c r="AL69" s="49"/>
      <c r="AM69" s="25">
        <f>IFERROR(INDEX('Data Reliability'!$G$6:$G$409,MATCH($C69,'Data Reliability'!$E$6:$E$409,0)),NA())</f>
        <v>0.16666666666666699</v>
      </c>
      <c r="AN69" s="25">
        <f>IFERROR(INDEX('Data Reliability'!$H$6:$H$409,MATCH($C69,'Data Reliability'!$E$6:$E$409,0)),NA())</f>
        <v>0.53333333333333299</v>
      </c>
    </row>
    <row r="70" spans="2:40" x14ac:dyDescent="0.2">
      <c r="B70" s="28" t="s">
        <v>115</v>
      </c>
      <c r="C70" s="28" t="s">
        <v>116</v>
      </c>
      <c r="D70" s="28" t="s">
        <v>433</v>
      </c>
      <c r="E70" s="28" t="s">
        <v>409</v>
      </c>
      <c r="F70" s="206">
        <f ca="1">MATCH($C70,_xlfn.ANCHORARRAY(Health!$C$8),0)</f>
        <v>65</v>
      </c>
      <c r="G70" s="22" cm="1">
        <f t="array" aca="1" ref="G70" ca="1">IF(Parameters!$D$31, SUM(IF(ISNUMBER(R70:W70),(IF(R70:W70&gt;=Parameters!$D$37,1,"")),""))+0.5*(SUM(IF(ISNUMBER(R70:W70),(IF(R70:W70&gt;=Parameters!$D$38,1,"")),""))-SUM(IF(ISNUMBER(R70:W70),(IF(R70:W70&gt;=Parameters!$D$37,1,"")),""))),0) +
   IF(Parameters!$D$32,SUM(IF(ISNUMBER(R70:W70),(IF(R70:W70&gt;=Parameters!$D$41,1,"")),"")),0) +
   IF(Parameters!$D$33,AVERAGE(IF(ISNUMBER(R70:W70),R70:W70)),0) +
   IF(Parameters!$D$34,IF(OR(IF(ISNUMBER(R70:W70),R70:W70)=0),0,GEOMEAN(IF(ISNUMBER(R70:W70),R70:W70))),0)</f>
        <v>0</v>
      </c>
      <c r="H70" s="23">
        <f t="shared" ref="H70:H133" ca="1" si="6">G70</f>
        <v>0</v>
      </c>
      <c r="I70" s="116" t="str">
        <f t="shared" ref="I70:I133" si="7">IF(AVERAGE(AM70:AN70) &gt;= 0.666, "!!", IF(AND(AVERAGE(AM70:AN70) &lt; 0.666,  AVERAGE(AM70:AN70)  &gt;= 0.333), "!", IF(AVERAGE(AM70:AN70) &lt; 0.333, "")))</f>
        <v>!</v>
      </c>
      <c r="J70" s="22" cm="1">
        <f t="array" aca="1" ref="J70" ca="1">IF(Parameters!$D$31, SUM(IF(ISNUMBER(Y70:AD70),(IF(Y70:AD70&gt;=Parameters!$D$41,1,"")),""))+0.5*(SUM(IF(ISNUMBER(Y70:AD70),(IF(Y70:AD70&gt;=Parameters!$D$42,1,"")),""))-SUM(IF(ISNUMBER(Y70:AD70),(IF(Y70:AD70&gt;=Parameters!$D$41,1,"")),""))),0) +
   IF(Parameters!$D$32,SUM(IF(ISNUMBER(Y70:AD70),(IF(Y70:AD70&gt;=Parameters!$D$41,1,"")),"")),0) +
   IF(Parameters!$D$33,AVERAGE(IF(ISNUMBER(Y70:AD70),Y70:AD70)),0) +
   IF(Parameters!$D$34,IF(OR(IF(ISNUMBER(Y70:AD70),Y70:AD70)=0),0,GEOMEAN(IF(ISNUMBER(Y70:AD70),Y70:AD70))),0)</f>
        <v>0</v>
      </c>
      <c r="K70" s="23">
        <f t="shared" ref="K70:K133" ca="1" si="8">J70</f>
        <v>0</v>
      </c>
      <c r="L70" s="116" t="str">
        <f t="shared" ref="L70:L133" si="9">IF(AM70 &gt;= 0.666, "!!", IF(AND(AM70 &lt; 0.666, AM70  &gt;= 0.333), "!", IF(AM70 &lt; 0.333, "")))</f>
        <v/>
      </c>
      <c r="M70" s="21" cm="1">
        <f t="array" aca="1" ref="M70" ca="1">IF(Parameters!$D$31, SUM(IF(ISNUMBER(AF70:AK70),(IF(AF70:AK70&gt;=Parameters!$D$41,1,"")),""))+0.5*(SUM(IF(ISNUMBER(AF70:AK70),(IF(AF70:AK70&gt;=Parameters!$D$42,1,"")),""))-SUM(IF(ISNUMBER(AF70:AK70),(IF(AF70:AK70&gt;=Parameters!$D$41,1,"")),""))),0) +
   IF(Parameters!$D$32,SUM(IF(ISNUMBER(AF70:AK70),(IF(AF70:AK70&gt;=Parameters!$D$41,1,"")),"")),0) +
   IF(Parameters!$D$33,AVERAGE(IF(ISNUMBER(AF70:AK70),AF70:AK70)),0) +
   IF(Parameters!$D$34,IF(OR(IF(ISNUMBER(AF70:AK70),AF70:AK70)=0),0,GEOMEAN(IF(ISNUMBER(AF70:AK70),AF70:AK70))),0)</f>
        <v>0.5</v>
      </c>
      <c r="N70" s="23">
        <f t="shared" ref="N70:N133" ca="1" si="10">M70</f>
        <v>0.5</v>
      </c>
      <c r="O70" s="116" t="str">
        <f t="shared" ref="O70:O133" si="11">IF(AN70 &gt;= 0.666, "!!", IF(AND(AN70 &lt; 0.666, AN70  &gt;= 0.333), "!", IF(AN70 &lt; 0.333, "")))</f>
        <v>!</v>
      </c>
      <c r="P70" s="24"/>
      <c r="Q70" s="49"/>
      <c r="R70" s="25">
        <f ca="1">IFERROR(INDEX(Health!$G$8:$G$225,MATCH($C70,_xlfn.ANCHORARRAY(Health!$C$8),0)),NA())</f>
        <v>0</v>
      </c>
      <c r="S70" s="25">
        <f ca="1">IFERROR(INDEX(Food!$G$8:$G$225,MATCH($C70,_xlfn.ANCHORARRAY(Food!$C$8),0)),NA())</f>
        <v>0</v>
      </c>
      <c r="T70" s="25">
        <f ca="1">IFERROR(INDEX(Macro!$G$8:$G$225,MATCH($C70,_xlfn.ANCHORARRAY(Macro!$C$8),0)),NA())</f>
        <v>0.60832640448432607</v>
      </c>
      <c r="U70" s="25">
        <f ca="1">IFERROR(INDEX(Socioeconomic!$G$8:$G$225,MATCH($C70,_xlfn.ANCHORARRAY(Socioeconomic!$C$8),0)),NA())</f>
        <v>0</v>
      </c>
      <c r="V70" s="25">
        <f ca="1">IFERROR(INDEX('Natural Hazard'!$G$8:$G$225,MATCH($C70,_xlfn.ANCHORARRAY('Natural Hazard'!$C$8),0)),NA())</f>
        <v>0</v>
      </c>
      <c r="W70" s="25">
        <f ca="1">IFERROR(INDEX(Conflict!$G$8:$G$225,MATCH($C70,_xlfn.ANCHORARRAY(Conflict!$C$8),0)),NA())</f>
        <v>0</v>
      </c>
      <c r="X70" s="50"/>
      <c r="Y70" s="25">
        <f ca="1">IFERROR(INDEX(Health!$H$8:$H$225,MATCH($C70,_xlfn.ANCHORARRAY(Health!$C$8),0)),NA())</f>
        <v>0</v>
      </c>
      <c r="Z70" s="25">
        <f ca="1">IFERROR(INDEX(Food!$H$8:$H$225,MATCH($C70,_xlfn.ANCHORARRAY(Food!$C$8),0)),NA())</f>
        <v>0</v>
      </c>
      <c r="AA70" s="25">
        <f ca="1">IFERROR(INDEX(Macro!$H$8:$H$225,MATCH($C70,_xlfn.ANCHORARRAY(Macro!$C$8),0)),NA())</f>
        <v>0.32815704658658201</v>
      </c>
      <c r="AB70" s="25">
        <f ca="1">IFERROR(INDEX(Socioeconomic!$H$8:$H$225,MATCH($C70,_xlfn.ANCHORARRAY(Socioeconomic!$C$8),0)),NA())</f>
        <v>0.57142857142857095</v>
      </c>
      <c r="AC70" s="25">
        <f ca="1">IFERROR(INDEX('Natural Hazard'!$H$8:$H$225,MATCH($C70,_xlfn.ANCHORARRAY('Natural Hazard'!$C$8),0)),NA())</f>
        <v>4</v>
      </c>
      <c r="AD70" s="25">
        <f ca="1">IFERROR(INDEX(Conflict!$H$8:$H$225,MATCH($C70,_xlfn.ANCHORARRAY(Conflict!$C$8),0)),NA())</f>
        <v>0</v>
      </c>
      <c r="AE70" s="50"/>
      <c r="AF70" s="25">
        <f ca="1">IFERROR(INDEX(Health!$I$8:$I$225,MATCH($C70,_xlfn.ANCHORARRAY(Health!$C$8),0)),NA())</f>
        <v>7</v>
      </c>
      <c r="AG70" s="25" t="e">
        <f ca="1">IFERROR(INDEX(Food!$I$8:$I$225,MATCH($C70,_xlfn.ANCHORARRAY(Food!$C$8),0)),NA())</f>
        <v>#N/A</v>
      </c>
      <c r="AH70" s="25">
        <f ca="1">IFERROR(INDEX(Macro!$I$8:$I$225,MATCH($C70,_xlfn.ANCHORARRAY(Macro!$C$8),0)),NA())</f>
        <v>1.1276948590381399</v>
      </c>
      <c r="AI70" s="25">
        <f ca="1">IFERROR(INDEX(Socioeconomic!$I$8:$I$225,MATCH($C70,_xlfn.ANCHORARRAY(Socioeconomic!$C$8),0)),NA())</f>
        <v>0</v>
      </c>
      <c r="AJ70" s="25">
        <f ca="1">IFERROR(INDEX('Natural Hazard'!$I$8:$I$225,MATCH($C70,_xlfn.ANCHORARRAY('Natural Hazard'!$C$8),0)),NA())</f>
        <v>0</v>
      </c>
      <c r="AK70" s="25">
        <f ca="1">IFERROR(INDEX(Conflict!$I$8:$I$225,MATCH($C70,_xlfn.ANCHORARRAY(Conflict!$C$8),0)),NA())</f>
        <v>0</v>
      </c>
      <c r="AL70" s="49"/>
      <c r="AM70" s="25">
        <f>IFERROR(INDEX('Data Reliability'!$G$6:$G$409,MATCH($C70,'Data Reliability'!$E$6:$E$409,0)),NA())</f>
        <v>8.3333333333333301E-2</v>
      </c>
      <c r="AN70" s="25">
        <f>IFERROR(INDEX('Data Reliability'!$H$6:$H$409,MATCH($C70,'Data Reliability'!$E$6:$E$409,0)),NA())</f>
        <v>0.59166666666666701</v>
      </c>
    </row>
    <row r="71" spans="2:40" x14ac:dyDescent="0.2">
      <c r="B71" s="28" t="s">
        <v>738</v>
      </c>
      <c r="C71" s="28" t="s">
        <v>706</v>
      </c>
      <c r="D71" s="28" t="s">
        <v>433</v>
      </c>
      <c r="E71" s="28" t="s">
        <v>409</v>
      </c>
      <c r="F71" s="206">
        <f ca="1">MATCH($C71,_xlfn.ANCHORARRAY(Health!$C$8),0)</f>
        <v>66</v>
      </c>
      <c r="G71" s="22" cm="1">
        <f t="array" aca="1" ref="G71" ca="1">IF(Parameters!$D$31, SUM(IF(ISNUMBER(R71:W71),(IF(R71:W71&gt;=Parameters!$D$37,1,"")),""))+0.5*(SUM(IF(ISNUMBER(R71:W71),(IF(R71:W71&gt;=Parameters!$D$38,1,"")),""))-SUM(IF(ISNUMBER(R71:W71),(IF(R71:W71&gt;=Parameters!$D$37,1,"")),""))),0) +
   IF(Parameters!$D$32,SUM(IF(ISNUMBER(R71:W71),(IF(R71:W71&gt;=Parameters!$D$41,1,"")),"")),0) +
   IF(Parameters!$D$33,AVERAGE(IF(ISNUMBER(R71:W71),R71:W71)),0) +
   IF(Parameters!$D$34,IF(OR(IF(ISNUMBER(R71:W71),R71:W71)=0),0,GEOMEAN(IF(ISNUMBER(R71:W71),R71:W71))),0)</f>
        <v>0</v>
      </c>
      <c r="H71" s="23">
        <f t="shared" ca="1" si="6"/>
        <v>0</v>
      </c>
      <c r="I71" s="116" t="str">
        <f t="shared" si="7"/>
        <v>!!</v>
      </c>
      <c r="J71" s="22" cm="1">
        <f t="array" aca="1" ref="J71" ca="1">IF(Parameters!$D$31, SUM(IF(ISNUMBER(Y71:AD71),(IF(Y71:AD71&gt;=Parameters!$D$41,1,"")),""))+0.5*(SUM(IF(ISNUMBER(Y71:AD71),(IF(Y71:AD71&gt;=Parameters!$D$42,1,"")),""))-SUM(IF(ISNUMBER(Y71:AD71),(IF(Y71:AD71&gt;=Parameters!$D$41,1,"")),""))),0) +
   IF(Parameters!$D$32,SUM(IF(ISNUMBER(Y71:AD71),(IF(Y71:AD71&gt;=Parameters!$D$41,1,"")),"")),0) +
   IF(Parameters!$D$33,AVERAGE(IF(ISNUMBER(Y71:AD71),Y71:AD71)),0) +
   IF(Parameters!$D$34,IF(OR(IF(ISNUMBER(Y71:AD71),Y71:AD71)=0),0,GEOMEAN(IF(ISNUMBER(Y71:AD71),Y71:AD71))),0)</f>
        <v>0</v>
      </c>
      <c r="K71" s="23">
        <f t="shared" ca="1" si="8"/>
        <v>0</v>
      </c>
      <c r="L71" s="116" t="str">
        <f t="shared" si="9"/>
        <v>!!</v>
      </c>
      <c r="M71" s="21" cm="1">
        <f t="array" aca="1" ref="M71" ca="1">IF(Parameters!$D$31, SUM(IF(ISNUMBER(AF71:AK71),(IF(AF71:AK71&gt;=Parameters!$D$41,1,"")),""))+0.5*(SUM(IF(ISNUMBER(AF71:AK71),(IF(AF71:AK71&gt;=Parameters!$D$42,1,"")),""))-SUM(IF(ISNUMBER(AF71:AK71),(IF(AF71:AK71&gt;=Parameters!$D$41,1,"")),""))),0) +
   IF(Parameters!$D$32,SUM(IF(ISNUMBER(AF71:AK71),(IF(AF71:AK71&gt;=Parameters!$D$41,1,"")),"")),0) +
   IF(Parameters!$D$33,AVERAGE(IF(ISNUMBER(AF71:AK71),AF71:AK71)),0) +
   IF(Parameters!$D$34,IF(OR(IF(ISNUMBER(AF71:AK71),AF71:AK71)=0),0,GEOMEAN(IF(ISNUMBER(AF71:AK71),AF71:AK71))),0)</f>
        <v>0</v>
      </c>
      <c r="N71" s="23">
        <f t="shared" ca="1" si="10"/>
        <v>0</v>
      </c>
      <c r="O71" s="116" t="str">
        <f t="shared" si="11"/>
        <v>!!</v>
      </c>
      <c r="P71" s="24"/>
      <c r="Q71" s="49"/>
      <c r="R71" s="25">
        <f ca="1">IFERROR(INDEX(Health!$G$8:$G$225,MATCH($C71,_xlfn.ANCHORARRAY(Health!$C$8),0)),NA())</f>
        <v>0</v>
      </c>
      <c r="S71" s="25" t="e">
        <f ca="1">IFERROR(INDEX(Food!$G$8:$G$225,MATCH($C71,_xlfn.ANCHORARRAY(Food!$C$8),0)),NA())</f>
        <v>#N/A</v>
      </c>
      <c r="T71" s="25" t="e">
        <f ca="1">IFERROR(INDEX(Macro!$G$8:$G$225,MATCH($C71,_xlfn.ANCHORARRAY(Macro!$C$8),0)),NA())</f>
        <v>#N/A</v>
      </c>
      <c r="U71" s="25" t="e">
        <f ca="1">IFERROR(INDEX(Socioeconomic!$G$8:$G$225,MATCH($C71,_xlfn.ANCHORARRAY(Socioeconomic!$C$8),0)),NA())</f>
        <v>#N/A</v>
      </c>
      <c r="V71" s="25">
        <f ca="1">IFERROR(INDEX('Natural Hazard'!$G$8:$G$225,MATCH($C71,_xlfn.ANCHORARRAY('Natural Hazard'!$C$8),0)),NA())</f>
        <v>0</v>
      </c>
      <c r="W71" s="25">
        <f ca="1">IFERROR(INDEX(Conflict!$G$8:$G$225,MATCH($C71,_xlfn.ANCHORARRAY(Conflict!$C$8),0)),NA())</f>
        <v>0</v>
      </c>
      <c r="X71" s="50"/>
      <c r="Y71" s="25" t="e">
        <f ca="1">IFERROR(INDEX(Health!$H$8:$H$225,MATCH($C71,_xlfn.ANCHORARRAY(Health!$C$8),0)),NA())</f>
        <v>#N/A</v>
      </c>
      <c r="Z71" s="25" t="e">
        <f ca="1">IFERROR(INDEX(Food!$H$8:$H$225,MATCH($C71,_xlfn.ANCHORARRAY(Food!$C$8),0)),NA())</f>
        <v>#N/A</v>
      </c>
      <c r="AA71" s="25" t="e">
        <f ca="1">IFERROR(INDEX(Macro!$H$8:$H$225,MATCH($C71,_xlfn.ANCHORARRAY(Macro!$C$8),0)),NA())</f>
        <v>#N/A</v>
      </c>
      <c r="AB71" s="25" t="e">
        <f ca="1">IFERROR(INDEX(Socioeconomic!$H$8:$H$225,MATCH($C71,_xlfn.ANCHORARRAY(Socioeconomic!$C$8),0)),NA())</f>
        <v>#N/A</v>
      </c>
      <c r="AC71" s="25" t="e">
        <f ca="1">IFERROR(INDEX('Natural Hazard'!$H$8:$H$225,MATCH($C71,_xlfn.ANCHORARRAY('Natural Hazard'!$C$8),0)),NA())</f>
        <v>#N/A</v>
      </c>
      <c r="AD71" s="25">
        <f ca="1">IFERROR(INDEX(Conflict!$H$8:$H$225,MATCH($C71,_xlfn.ANCHORARRAY(Conflict!$C$8),0)),NA())</f>
        <v>0</v>
      </c>
      <c r="AE71" s="50"/>
      <c r="AF71" s="25">
        <f ca="1">IFERROR(INDEX(Health!$I$8:$I$225,MATCH($C71,_xlfn.ANCHORARRAY(Health!$C$8),0)),NA())</f>
        <v>0</v>
      </c>
      <c r="AG71" s="25" t="e">
        <f ca="1">IFERROR(INDEX(Food!$I$8:$I$225,MATCH($C71,_xlfn.ANCHORARRAY(Food!$C$8),0)),NA())</f>
        <v>#N/A</v>
      </c>
      <c r="AH71" s="25" t="e">
        <f ca="1">IFERROR(INDEX(Macro!$I$8:$I$225,MATCH($C71,_xlfn.ANCHORARRAY(Macro!$C$8),0)),NA())</f>
        <v>#N/A</v>
      </c>
      <c r="AI71" s="25" t="e">
        <f ca="1">IFERROR(INDEX(Socioeconomic!$I$8:$I$225,MATCH($C71,_xlfn.ANCHORARRAY(Socioeconomic!$C$8),0)),NA())</f>
        <v>#N/A</v>
      </c>
      <c r="AJ71" s="25">
        <f ca="1">IFERROR(INDEX('Natural Hazard'!$I$8:$I$225,MATCH($C71,_xlfn.ANCHORARRAY('Natural Hazard'!$C$8),0)),NA())</f>
        <v>0</v>
      </c>
      <c r="AK71" s="25">
        <f ca="1">IFERROR(INDEX(Conflict!$I$8:$I$225,MATCH($C71,_xlfn.ANCHORARRAY(Conflict!$C$8),0)),NA())</f>
        <v>0</v>
      </c>
      <c r="AL71" s="49"/>
      <c r="AM71" s="25">
        <f>IFERROR(INDEX('Data Reliability'!$G$6:$G$409,MATCH($C71,'Data Reliability'!$E$6:$E$409,0)),NA())</f>
        <v>0.91666666666666696</v>
      </c>
      <c r="AN71" s="25">
        <f>IFERROR(INDEX('Data Reliability'!$H$6:$H$409,MATCH($C71,'Data Reliability'!$E$6:$E$409,0)),NA())</f>
        <v>0.81666666666666698</v>
      </c>
    </row>
    <row r="72" spans="2:40" x14ac:dyDescent="0.2">
      <c r="B72" s="28" t="s">
        <v>739</v>
      </c>
      <c r="C72" s="28" t="s">
        <v>117</v>
      </c>
      <c r="D72" s="28" t="s">
        <v>436</v>
      </c>
      <c r="E72" s="28" t="s">
        <v>429</v>
      </c>
      <c r="F72" s="206">
        <f ca="1">MATCH($C72,_xlfn.ANCHORARRAY(Health!$C$8),0)</f>
        <v>67</v>
      </c>
      <c r="G72" s="22" cm="1">
        <f t="array" aca="1" ref="G72" ca="1">IF(Parameters!$D$31, SUM(IF(ISNUMBER(R72:W72),(IF(R72:W72&gt;=Parameters!$D$37,1,"")),""))+0.5*(SUM(IF(ISNUMBER(R72:W72),(IF(R72:W72&gt;=Parameters!$D$38,1,"")),""))-SUM(IF(ISNUMBER(R72:W72),(IF(R72:W72&gt;=Parameters!$D$37,1,"")),""))),0) +
   IF(Parameters!$D$32,SUM(IF(ISNUMBER(R72:W72),(IF(R72:W72&gt;=Parameters!$D$41,1,"")),"")),0) +
   IF(Parameters!$D$33,AVERAGE(IF(ISNUMBER(R72:W72),R72:W72)),0) +
   IF(Parameters!$D$34,IF(OR(IF(ISNUMBER(R72:W72),R72:W72)=0),0,GEOMEAN(IF(ISNUMBER(R72:W72),R72:W72))),0)</f>
        <v>0</v>
      </c>
      <c r="H72" s="23">
        <f t="shared" ca="1" si="6"/>
        <v>0</v>
      </c>
      <c r="I72" s="116" t="str">
        <f t="shared" si="7"/>
        <v>!</v>
      </c>
      <c r="J72" s="22" cm="1">
        <f t="array" aca="1" ref="J72" ca="1">IF(Parameters!$D$31, SUM(IF(ISNUMBER(Y72:AD72),(IF(Y72:AD72&gt;=Parameters!$D$41,1,"")),""))+0.5*(SUM(IF(ISNUMBER(Y72:AD72),(IF(Y72:AD72&gt;=Parameters!$D$42,1,"")),""))-SUM(IF(ISNUMBER(Y72:AD72),(IF(Y72:AD72&gt;=Parameters!$D$41,1,"")),""))),0) +
   IF(Parameters!$D$32,SUM(IF(ISNUMBER(Y72:AD72),(IF(Y72:AD72&gt;=Parameters!$D$41,1,"")),"")),0) +
   IF(Parameters!$D$33,AVERAGE(IF(ISNUMBER(Y72:AD72),Y72:AD72)),0) +
   IF(Parameters!$D$34,IF(OR(IF(ISNUMBER(Y72:AD72),Y72:AD72)=0),0,GEOMEAN(IF(ISNUMBER(Y72:AD72),Y72:AD72))),0)</f>
        <v>2</v>
      </c>
      <c r="K72" s="23">
        <f t="shared" ca="1" si="8"/>
        <v>2</v>
      </c>
      <c r="L72" s="116" t="str">
        <f t="shared" si="9"/>
        <v>!</v>
      </c>
      <c r="M72" s="21" cm="1">
        <f t="array" aca="1" ref="M72" ca="1">IF(Parameters!$D$31, SUM(IF(ISNUMBER(AF72:AK72),(IF(AF72:AK72&gt;=Parameters!$D$41,1,"")),""))+0.5*(SUM(IF(ISNUMBER(AF72:AK72),(IF(AF72:AK72&gt;=Parameters!$D$42,1,"")),""))-SUM(IF(ISNUMBER(AF72:AK72),(IF(AF72:AK72&gt;=Parameters!$D$41,1,"")),""))),0) +
   IF(Parameters!$D$32,SUM(IF(ISNUMBER(AF72:AK72),(IF(AF72:AK72&gt;=Parameters!$D$41,1,"")),"")),0) +
   IF(Parameters!$D$33,AVERAGE(IF(ISNUMBER(AF72:AK72),AF72:AK72)),0) +
   IF(Parameters!$D$34,IF(OR(IF(ISNUMBER(AF72:AK72),AF72:AK72)=0),0,GEOMEAN(IF(ISNUMBER(AF72:AK72),AF72:AK72))),0)</f>
        <v>0</v>
      </c>
      <c r="N72" s="23">
        <f t="shared" ca="1" si="10"/>
        <v>0</v>
      </c>
      <c r="O72" s="116" t="str">
        <f t="shared" si="11"/>
        <v>!!</v>
      </c>
      <c r="P72" s="24"/>
      <c r="Q72" s="49"/>
      <c r="R72" s="25">
        <f ca="1">IFERROR(INDEX(Health!$G$8:$G$225,MATCH($C72,_xlfn.ANCHORARRAY(Health!$C$8),0)),NA())</f>
        <v>0</v>
      </c>
      <c r="S72" s="25" t="e">
        <f ca="1">IFERROR(INDEX(Food!$G$8:$G$225,MATCH($C72,_xlfn.ANCHORARRAY(Food!$C$8),0)),NA())</f>
        <v>#N/A</v>
      </c>
      <c r="T72" s="25" t="e">
        <f ca="1">IFERROR(INDEX(Macro!$G$8:$G$225,MATCH($C72,_xlfn.ANCHORARRAY(Macro!$C$8),0)),NA())</f>
        <v>#N/A</v>
      </c>
      <c r="U72" s="25">
        <f ca="1">IFERROR(INDEX(Socioeconomic!$G$8:$G$225,MATCH($C72,_xlfn.ANCHORARRAY(Socioeconomic!$C$8),0)),NA())</f>
        <v>0</v>
      </c>
      <c r="V72" s="25">
        <f ca="1">IFERROR(INDEX('Natural Hazard'!$G$8:$G$225,MATCH($C72,_xlfn.ANCHORARRAY('Natural Hazard'!$C$8),0)),NA())</f>
        <v>0</v>
      </c>
      <c r="W72" s="25">
        <f ca="1">IFERROR(INDEX(Conflict!$G$8:$G$225,MATCH($C72,_xlfn.ANCHORARRAY(Conflict!$C$8),0)),NA())</f>
        <v>0</v>
      </c>
      <c r="X72" s="50"/>
      <c r="Y72" s="25">
        <f ca="1">IFERROR(INDEX(Health!$H$8:$H$225,MATCH($C72,_xlfn.ANCHORARRAY(Health!$C$8),0)),NA())</f>
        <v>7.8658892128279803</v>
      </c>
      <c r="Z72" s="25" t="e">
        <f ca="1">IFERROR(INDEX(Food!$H$8:$H$225,MATCH($C72,_xlfn.ANCHORARRAY(Food!$C$8),0)),NA())</f>
        <v>#N/A</v>
      </c>
      <c r="AA72" s="25" t="e">
        <f ca="1">IFERROR(INDEX(Macro!$H$8:$H$225,MATCH($C72,_xlfn.ANCHORARRAY(Macro!$C$8),0)),NA())</f>
        <v>#N/A</v>
      </c>
      <c r="AB72" s="25">
        <f ca="1">IFERROR(INDEX(Socioeconomic!$H$8:$H$225,MATCH($C72,_xlfn.ANCHORARRAY(Socioeconomic!$C$8),0)),NA())</f>
        <v>8</v>
      </c>
      <c r="AC72" s="25">
        <f ca="1">IFERROR(INDEX('Natural Hazard'!$H$8:$H$225,MATCH($C72,_xlfn.ANCHORARRAY('Natural Hazard'!$C$8),0)),NA())</f>
        <v>5.3333333333333304</v>
      </c>
      <c r="AD72" s="25">
        <f ca="1">IFERROR(INDEX(Conflict!$H$8:$H$225,MATCH($C72,_xlfn.ANCHORARRAY(Conflict!$C$8),0)),NA())</f>
        <v>10</v>
      </c>
      <c r="AE72" s="50"/>
      <c r="AF72" s="25">
        <f ca="1">IFERROR(INDEX(Health!$I$8:$I$225,MATCH($C72,_xlfn.ANCHORARRAY(Health!$C$8),0)),NA())</f>
        <v>0</v>
      </c>
      <c r="AG72" s="25" t="e">
        <f ca="1">IFERROR(INDEX(Food!$I$8:$I$225,MATCH($C72,_xlfn.ANCHORARRAY(Food!$C$8),0)),NA())</f>
        <v>#N/A</v>
      </c>
      <c r="AH72" s="25" t="e">
        <f ca="1">IFERROR(INDEX(Macro!$I$8:$I$225,MATCH($C72,_xlfn.ANCHORARRAY(Macro!$C$8),0)),NA())</f>
        <v>#N/A</v>
      </c>
      <c r="AI72" s="25" t="e">
        <f ca="1">IFERROR(INDEX(Socioeconomic!$I$8:$I$225,MATCH($C72,_xlfn.ANCHORARRAY(Socioeconomic!$C$8),0)),NA())</f>
        <v>#N/A</v>
      </c>
      <c r="AJ72" s="25">
        <f ca="1">IFERROR(INDEX('Natural Hazard'!$I$8:$I$225,MATCH($C72,_xlfn.ANCHORARRAY('Natural Hazard'!$C$8),0)),NA())</f>
        <v>0</v>
      </c>
      <c r="AK72" s="25">
        <f ca="1">IFERROR(INDEX(Conflict!$I$8:$I$225,MATCH($C72,_xlfn.ANCHORARRAY(Conflict!$C$8),0)),NA())</f>
        <v>0</v>
      </c>
      <c r="AL72" s="49"/>
      <c r="AM72" s="25">
        <f>IFERROR(INDEX('Data Reliability'!$G$6:$G$409,MATCH($C72,'Data Reliability'!$E$6:$E$409,0)),NA())</f>
        <v>0.33333333333333298</v>
      </c>
      <c r="AN72" s="25">
        <f>IFERROR(INDEX('Data Reliability'!$H$6:$H$409,MATCH($C72,'Data Reliability'!$E$6:$E$409,0)),NA())</f>
        <v>0.78333333333333299</v>
      </c>
    </row>
    <row r="73" spans="2:40" x14ac:dyDescent="0.2">
      <c r="B73" s="28" t="s">
        <v>118</v>
      </c>
      <c r="C73" s="28" t="s">
        <v>119</v>
      </c>
      <c r="D73" s="28" t="s">
        <v>432</v>
      </c>
      <c r="E73" s="28" t="s">
        <v>430</v>
      </c>
      <c r="F73" s="206">
        <f ca="1">MATCH($C73,_xlfn.ANCHORARRAY(Health!$C$8),0)</f>
        <v>68</v>
      </c>
      <c r="G73" s="22" cm="1">
        <f t="array" aca="1" ref="G73" ca="1">IF(Parameters!$D$31, SUM(IF(ISNUMBER(R73:W73),(IF(R73:W73&gt;=Parameters!$D$37,1,"")),""))+0.5*(SUM(IF(ISNUMBER(R73:W73),(IF(R73:W73&gt;=Parameters!$D$38,1,"")),""))-SUM(IF(ISNUMBER(R73:W73),(IF(R73:W73&gt;=Parameters!$D$37,1,"")),""))),0) +
   IF(Parameters!$D$32,SUM(IF(ISNUMBER(R73:W73),(IF(R73:W73&gt;=Parameters!$D$41,1,"")),"")),0) +
   IF(Parameters!$D$33,AVERAGE(IF(ISNUMBER(R73:W73),R73:W73)),0) +
   IF(Parameters!$D$34,IF(OR(IF(ISNUMBER(R73:W73),R73:W73)=0),0,GEOMEAN(IF(ISNUMBER(R73:W73),R73:W73))),0)</f>
        <v>1</v>
      </c>
      <c r="H73" s="23">
        <f t="shared" ca="1" si="6"/>
        <v>1</v>
      </c>
      <c r="I73" s="116" t="str">
        <f t="shared" si="7"/>
        <v/>
      </c>
      <c r="J73" s="22" cm="1">
        <f t="array" aca="1" ref="J73" ca="1">IF(Parameters!$D$31, SUM(IF(ISNUMBER(Y73:AD73),(IF(Y73:AD73&gt;=Parameters!$D$41,1,"")),""))+0.5*(SUM(IF(ISNUMBER(Y73:AD73),(IF(Y73:AD73&gt;=Parameters!$D$42,1,"")),""))-SUM(IF(ISNUMBER(Y73:AD73),(IF(Y73:AD73&gt;=Parameters!$D$41,1,"")),""))),0) +
   IF(Parameters!$D$32,SUM(IF(ISNUMBER(Y73:AD73),(IF(Y73:AD73&gt;=Parameters!$D$41,1,"")),"")),0) +
   IF(Parameters!$D$33,AVERAGE(IF(ISNUMBER(Y73:AD73),Y73:AD73)),0) +
   IF(Parameters!$D$34,IF(OR(IF(ISNUMBER(Y73:AD73),Y73:AD73)=0),0,GEOMEAN(IF(ISNUMBER(Y73:AD73),Y73:AD73))),0)</f>
        <v>0.5</v>
      </c>
      <c r="K73" s="23">
        <f t="shared" ca="1" si="8"/>
        <v>0.5</v>
      </c>
      <c r="L73" s="116" t="str">
        <f t="shared" si="9"/>
        <v/>
      </c>
      <c r="M73" s="21" cm="1">
        <f t="array" aca="1" ref="M73" ca="1">IF(Parameters!$D$31, SUM(IF(ISNUMBER(AF73:AK73),(IF(AF73:AK73&gt;=Parameters!$D$41,1,"")),""))+0.5*(SUM(IF(ISNUMBER(AF73:AK73),(IF(AF73:AK73&gt;=Parameters!$D$42,1,"")),""))-SUM(IF(ISNUMBER(AF73:AK73),(IF(AF73:AK73&gt;=Parameters!$D$41,1,"")),""))),0) +
   IF(Parameters!$D$32,SUM(IF(ISNUMBER(AF73:AK73),(IF(AF73:AK73&gt;=Parameters!$D$41,1,"")),"")),0) +
   IF(Parameters!$D$33,AVERAGE(IF(ISNUMBER(AF73:AK73),AF73:AK73)),0) +
   IF(Parameters!$D$34,IF(OR(IF(ISNUMBER(AF73:AK73),AF73:AK73)=0),0,GEOMEAN(IF(ISNUMBER(AF73:AK73),AF73:AK73))),0)</f>
        <v>1.5</v>
      </c>
      <c r="N73" s="23">
        <f t="shared" ca="1" si="10"/>
        <v>1.5</v>
      </c>
      <c r="O73" s="116" t="str">
        <f t="shared" si="11"/>
        <v>!</v>
      </c>
      <c r="P73" s="24"/>
      <c r="Q73" s="49"/>
      <c r="R73" s="25">
        <f ca="1">IFERROR(INDEX(Health!$G$8:$G$225,MATCH($C73,_xlfn.ANCHORARRAY(Health!$C$8),0)),NA())</f>
        <v>9.9092088395125071</v>
      </c>
      <c r="S73" s="25">
        <f ca="1">IFERROR(INDEX(Food!$G$8:$G$225,MATCH($C73,_xlfn.ANCHORARRAY(Food!$C$8),0)),NA())</f>
        <v>0</v>
      </c>
      <c r="T73" s="25">
        <f ca="1">IFERROR(INDEX(Macro!$G$8:$G$225,MATCH($C73,_xlfn.ANCHORARRAY(Macro!$C$8),0)),NA())</f>
        <v>2.9496306605676468</v>
      </c>
      <c r="U73" s="25">
        <f ca="1">IFERROR(INDEX(Socioeconomic!$G$8:$G$225,MATCH($C73,_xlfn.ANCHORARRAY(Socioeconomic!$C$8),0)),NA())</f>
        <v>0</v>
      </c>
      <c r="V73" s="25">
        <f ca="1">IFERROR(INDEX('Natural Hazard'!$G$8:$G$225,MATCH($C73,_xlfn.ANCHORARRAY('Natural Hazard'!$C$8),0)),NA())</f>
        <v>0</v>
      </c>
      <c r="W73" s="25">
        <f ca="1">IFERROR(INDEX(Conflict!$G$8:$G$225,MATCH($C73,_xlfn.ANCHORARRAY(Conflict!$C$8),0)),NA())</f>
        <v>2.3961956088058862</v>
      </c>
      <c r="X73" s="50"/>
      <c r="Y73" s="25">
        <f ca="1">IFERROR(INDEX(Health!$H$8:$H$225,MATCH($C73,_xlfn.ANCHORARRAY(Health!$C$8),0)),NA())</f>
        <v>9.8192419825072808</v>
      </c>
      <c r="Z73" s="25">
        <f ca="1">IFERROR(INDEX(Food!$H$8:$H$225,MATCH($C73,_xlfn.ANCHORARRAY(Food!$C$8),0)),NA())</f>
        <v>6.6028708133971303</v>
      </c>
      <c r="AA73" s="25">
        <f ca="1">IFERROR(INDEX(Macro!$H$8:$H$225,MATCH($C73,_xlfn.ANCHORARRAY(Macro!$C$8),0)),NA())</f>
        <v>5.1772634046293602</v>
      </c>
      <c r="AB73" s="25">
        <f ca="1">IFERROR(INDEX(Socioeconomic!$H$8:$H$225,MATCH($C73,_xlfn.ANCHORARRAY(Socioeconomic!$C$8),0)),NA())</f>
        <v>6.1428571428571397</v>
      </c>
      <c r="AC73" s="25">
        <f ca="1">IFERROR(INDEX('Natural Hazard'!$H$8:$H$225,MATCH($C73,_xlfn.ANCHORARRAY('Natural Hazard'!$C$8),0)),NA())</f>
        <v>2.5</v>
      </c>
      <c r="AD73" s="25">
        <f ca="1">IFERROR(INDEX(Conflict!$H$8:$H$225,MATCH($C73,_xlfn.ANCHORARRAY(Conflict!$C$8),0)),NA())</f>
        <v>0.82025048509437304</v>
      </c>
      <c r="AE73" s="50"/>
      <c r="AF73" s="25">
        <f ca="1">IFERROR(INDEX(Health!$I$8:$I$225,MATCH($C73,_xlfn.ANCHORARRAY(Health!$C$8),0)),NA())</f>
        <v>10</v>
      </c>
      <c r="AG73" s="25" t="e">
        <f ca="1">IFERROR(INDEX(Food!$I$8:$I$225,MATCH($C73,_xlfn.ANCHORARRAY(Food!$C$8),0)),NA())</f>
        <v>#N/A</v>
      </c>
      <c r="AH73" s="25">
        <f ca="1">IFERROR(INDEX(Macro!$I$8:$I$225,MATCH($C73,_xlfn.ANCHORARRAY(Macro!$C$8),0)),NA())</f>
        <v>1.6804864566058499</v>
      </c>
      <c r="AI73" s="25">
        <f ca="1">IFERROR(INDEX(Socioeconomic!$I$8:$I$225,MATCH($C73,_xlfn.ANCHORARRAY(Socioeconomic!$C$8),0)),NA())</f>
        <v>0</v>
      </c>
      <c r="AJ73" s="25">
        <f ca="1">IFERROR(INDEX('Natural Hazard'!$I$8:$I$225,MATCH($C73,_xlfn.ANCHORARRAY('Natural Hazard'!$C$8),0)),NA())</f>
        <v>0</v>
      </c>
      <c r="AK73" s="25">
        <f ca="1">IFERROR(INDEX(Conflict!$I$8:$I$225,MATCH($C73,_xlfn.ANCHORARRAY(Conflict!$C$8),0)),NA())</f>
        <v>7</v>
      </c>
      <c r="AL73" s="49"/>
      <c r="AM73" s="25">
        <f>IFERROR(INDEX('Data Reliability'!$G$6:$G$409,MATCH($C73,'Data Reliability'!$E$6:$E$409,0)),NA())</f>
        <v>0.16666666666666699</v>
      </c>
      <c r="AN73" s="25">
        <f>IFERROR(INDEX('Data Reliability'!$H$6:$H$409,MATCH($C73,'Data Reliability'!$E$6:$E$409,0)),NA())</f>
        <v>0.47499999999999998</v>
      </c>
    </row>
    <row r="74" spans="2:40" x14ac:dyDescent="0.2">
      <c r="B74" s="28" t="s">
        <v>120</v>
      </c>
      <c r="C74" s="28" t="s">
        <v>121</v>
      </c>
      <c r="D74" s="28" t="s">
        <v>433</v>
      </c>
      <c r="E74" s="28" t="s">
        <v>409</v>
      </c>
      <c r="F74" s="206">
        <f ca="1">MATCH($C74,_xlfn.ANCHORARRAY(Health!$C$8),0)</f>
        <v>69</v>
      </c>
      <c r="G74" s="22" cm="1">
        <f t="array" aca="1" ref="G74" ca="1">IF(Parameters!$D$31, SUM(IF(ISNUMBER(R74:W74),(IF(R74:W74&gt;=Parameters!$D$37,1,"")),""))+0.5*(SUM(IF(ISNUMBER(R74:W74),(IF(R74:W74&gt;=Parameters!$D$38,1,"")),""))-SUM(IF(ISNUMBER(R74:W74),(IF(R74:W74&gt;=Parameters!$D$37,1,"")),""))),0) +
   IF(Parameters!$D$32,SUM(IF(ISNUMBER(R74:W74),(IF(R74:W74&gt;=Parameters!$D$41,1,"")),"")),0) +
   IF(Parameters!$D$33,AVERAGE(IF(ISNUMBER(R74:W74),R74:W74)),0) +
   IF(Parameters!$D$34,IF(OR(IF(ISNUMBER(R74:W74),R74:W74)=0),0,GEOMEAN(IF(ISNUMBER(R74:W74),R74:W74))),0)</f>
        <v>0</v>
      </c>
      <c r="H74" s="23">
        <f t="shared" ca="1" si="6"/>
        <v>0</v>
      </c>
      <c r="I74" s="116" t="str">
        <f t="shared" si="7"/>
        <v>!</v>
      </c>
      <c r="J74" s="22" cm="1">
        <f t="array" aca="1" ref="J74" ca="1">IF(Parameters!$D$31, SUM(IF(ISNUMBER(Y74:AD74),(IF(Y74:AD74&gt;=Parameters!$D$41,1,"")),""))+0.5*(SUM(IF(ISNUMBER(Y74:AD74),(IF(Y74:AD74&gt;=Parameters!$D$42,1,"")),""))-SUM(IF(ISNUMBER(Y74:AD74),(IF(Y74:AD74&gt;=Parameters!$D$41,1,"")),""))),0) +
   IF(Parameters!$D$32,SUM(IF(ISNUMBER(Y74:AD74),(IF(Y74:AD74&gt;=Parameters!$D$41,1,"")),"")),0) +
   IF(Parameters!$D$33,AVERAGE(IF(ISNUMBER(Y74:AD74),Y74:AD74)),0) +
   IF(Parameters!$D$34,IF(OR(IF(ISNUMBER(Y74:AD74),Y74:AD74)=0),0,GEOMEAN(IF(ISNUMBER(Y74:AD74),Y74:AD74))),0)</f>
        <v>0</v>
      </c>
      <c r="K74" s="23">
        <f t="shared" ca="1" si="8"/>
        <v>0</v>
      </c>
      <c r="L74" s="116" t="str">
        <f t="shared" si="9"/>
        <v/>
      </c>
      <c r="M74" s="21" cm="1">
        <f t="array" aca="1" ref="M74" ca="1">IF(Parameters!$D$31, SUM(IF(ISNUMBER(AF74:AK74),(IF(AF74:AK74&gt;=Parameters!$D$41,1,"")),""))+0.5*(SUM(IF(ISNUMBER(AF74:AK74),(IF(AF74:AK74&gt;=Parameters!$D$42,1,"")),""))-SUM(IF(ISNUMBER(AF74:AK74),(IF(AF74:AK74&gt;=Parameters!$D$41,1,"")),""))),0) +
   IF(Parameters!$D$32,SUM(IF(ISNUMBER(AF74:AK74),(IF(AF74:AK74&gt;=Parameters!$D$41,1,"")),"")),0) +
   IF(Parameters!$D$33,AVERAGE(IF(ISNUMBER(AF74:AK74),AF74:AK74)),0) +
   IF(Parameters!$D$34,IF(OR(IF(ISNUMBER(AF74:AK74),AF74:AK74)=0),0,GEOMEAN(IF(ISNUMBER(AF74:AK74),AF74:AK74))),0)</f>
        <v>0.5</v>
      </c>
      <c r="N74" s="23">
        <f t="shared" ca="1" si="10"/>
        <v>0.5</v>
      </c>
      <c r="O74" s="116" t="str">
        <f t="shared" si="11"/>
        <v>!</v>
      </c>
      <c r="P74" s="24"/>
      <c r="Q74" s="49"/>
      <c r="R74" s="25">
        <f ca="1">IFERROR(INDEX(Health!$G$8:$G$225,MATCH($C74,_xlfn.ANCHORARRAY(Health!$C$8),0)),NA())</f>
        <v>0</v>
      </c>
      <c r="S74" s="25">
        <f ca="1">IFERROR(INDEX(Food!$G$8:$G$225,MATCH($C74,_xlfn.ANCHORARRAY(Food!$C$8),0)),NA())</f>
        <v>0</v>
      </c>
      <c r="T74" s="25">
        <f ca="1">IFERROR(INDEX(Macro!$G$8:$G$225,MATCH($C74,_xlfn.ANCHORARRAY(Macro!$C$8),0)),NA())</f>
        <v>3.1287990743888519</v>
      </c>
      <c r="U74" s="25">
        <f ca="1">IFERROR(INDEX(Socioeconomic!$G$8:$G$225,MATCH($C74,_xlfn.ANCHORARRAY(Socioeconomic!$C$8),0)),NA())</f>
        <v>0</v>
      </c>
      <c r="V74" s="25">
        <f ca="1">IFERROR(INDEX('Natural Hazard'!$G$8:$G$225,MATCH($C74,_xlfn.ANCHORARRAY('Natural Hazard'!$C$8),0)),NA())</f>
        <v>0</v>
      </c>
      <c r="W74" s="25">
        <f ca="1">IFERROR(INDEX(Conflict!$G$8:$G$225,MATCH($C74,_xlfn.ANCHORARRAY(Conflict!$C$8),0)),NA())</f>
        <v>0</v>
      </c>
      <c r="X74" s="50"/>
      <c r="Y74" s="25">
        <f ca="1">IFERROR(INDEX(Health!$H$8:$H$225,MATCH($C74,_xlfn.ANCHORARRAY(Health!$C$8),0)),NA())</f>
        <v>0</v>
      </c>
      <c r="Z74" s="25">
        <f ca="1">IFERROR(INDEX(Food!$H$8:$H$225,MATCH($C74,_xlfn.ANCHORARRAY(Food!$C$8),0)),NA())</f>
        <v>0</v>
      </c>
      <c r="AA74" s="25">
        <f ca="1">IFERROR(INDEX(Macro!$H$8:$H$225,MATCH($C74,_xlfn.ANCHORARRAY(Macro!$C$8),0)),NA())</f>
        <v>1.4708467623791399</v>
      </c>
      <c r="AB74" s="25">
        <f ca="1">IFERROR(INDEX(Socioeconomic!$H$8:$H$225,MATCH($C74,_xlfn.ANCHORARRAY(Socioeconomic!$C$8),0)),NA())</f>
        <v>0.71428571428571297</v>
      </c>
      <c r="AC74" s="25">
        <f ca="1">IFERROR(INDEX('Natural Hazard'!$H$8:$H$225,MATCH($C74,_xlfn.ANCHORARRAY('Natural Hazard'!$C$8),0)),NA())</f>
        <v>2.3333333333333299</v>
      </c>
      <c r="AD74" s="25">
        <f ca="1">IFERROR(INDEX(Conflict!$H$8:$H$225,MATCH($C74,_xlfn.ANCHORARRAY(Conflict!$C$8),0)),NA())</f>
        <v>0</v>
      </c>
      <c r="AE74" s="50"/>
      <c r="AF74" s="25">
        <f ca="1">IFERROR(INDEX(Health!$I$8:$I$225,MATCH($C74,_xlfn.ANCHORARRAY(Health!$C$8),0)),NA())</f>
        <v>7</v>
      </c>
      <c r="AG74" s="25" t="e">
        <f ca="1">IFERROR(INDEX(Food!$I$8:$I$225,MATCH($C74,_xlfn.ANCHORARRAY(Food!$C$8),0)),NA())</f>
        <v>#N/A</v>
      </c>
      <c r="AH74" s="25">
        <f ca="1">IFERROR(INDEX(Macro!$I$8:$I$225,MATCH($C74,_xlfn.ANCHORARRAY(Macro!$C$8),0)),NA())</f>
        <v>6.6556108347153096</v>
      </c>
      <c r="AI74" s="25">
        <f ca="1">IFERROR(INDEX(Socioeconomic!$I$8:$I$225,MATCH($C74,_xlfn.ANCHORARRAY(Socioeconomic!$C$8),0)),NA())</f>
        <v>0</v>
      </c>
      <c r="AJ74" s="25">
        <f ca="1">IFERROR(INDEX('Natural Hazard'!$I$8:$I$225,MATCH($C74,_xlfn.ANCHORARRAY('Natural Hazard'!$C$8),0)),NA())</f>
        <v>0</v>
      </c>
      <c r="AK74" s="25">
        <f ca="1">IFERROR(INDEX(Conflict!$I$8:$I$225,MATCH($C74,_xlfn.ANCHORARRAY(Conflict!$C$8),0)),NA())</f>
        <v>0</v>
      </c>
      <c r="AL74" s="49"/>
      <c r="AM74" s="25">
        <f>IFERROR(INDEX('Data Reliability'!$G$6:$G$409,MATCH($C74,'Data Reliability'!$E$6:$E$409,0)),NA())</f>
        <v>8.3333333333333301E-2</v>
      </c>
      <c r="AN74" s="25">
        <f>IFERROR(INDEX('Data Reliability'!$H$6:$H$409,MATCH($C74,'Data Reliability'!$E$6:$E$409,0)),NA())</f>
        <v>0.59166666666666701</v>
      </c>
    </row>
    <row r="75" spans="2:40" x14ac:dyDescent="0.2">
      <c r="B75" s="28" t="s">
        <v>122</v>
      </c>
      <c r="C75" s="28" t="s">
        <v>123</v>
      </c>
      <c r="D75" s="28" t="s">
        <v>433</v>
      </c>
      <c r="E75" s="28" t="s">
        <v>430</v>
      </c>
      <c r="F75" s="206">
        <f ca="1">MATCH($C75,_xlfn.ANCHORARRAY(Health!$C$8),0)</f>
        <v>70</v>
      </c>
      <c r="G75" s="22" cm="1">
        <f t="array" aca="1" ref="G75" ca="1">IF(Parameters!$D$31, SUM(IF(ISNUMBER(R75:W75),(IF(R75:W75&gt;=Parameters!$D$37,1,"")),""))+0.5*(SUM(IF(ISNUMBER(R75:W75),(IF(R75:W75&gt;=Parameters!$D$38,1,"")),""))-SUM(IF(ISNUMBER(R75:W75),(IF(R75:W75&gt;=Parameters!$D$37,1,"")),""))),0) +
   IF(Parameters!$D$32,SUM(IF(ISNUMBER(R75:W75),(IF(R75:W75&gt;=Parameters!$D$41,1,"")),"")),0) +
   IF(Parameters!$D$33,AVERAGE(IF(ISNUMBER(R75:W75),R75:W75)),0) +
   IF(Parameters!$D$34,IF(OR(IF(ISNUMBER(R75:W75),R75:W75)=0),0,GEOMEAN(IF(ISNUMBER(R75:W75),R75:W75))),0)</f>
        <v>0.5</v>
      </c>
      <c r="H75" s="23">
        <f t="shared" ca="1" si="6"/>
        <v>0.5</v>
      </c>
      <c r="I75" s="116" t="str">
        <f t="shared" si="7"/>
        <v>!</v>
      </c>
      <c r="J75" s="22" cm="1">
        <f t="array" aca="1" ref="J75" ca="1">IF(Parameters!$D$31, SUM(IF(ISNUMBER(Y75:AD75),(IF(Y75:AD75&gt;=Parameters!$D$41,1,"")),""))+0.5*(SUM(IF(ISNUMBER(Y75:AD75),(IF(Y75:AD75&gt;=Parameters!$D$42,1,"")),""))-SUM(IF(ISNUMBER(Y75:AD75),(IF(Y75:AD75&gt;=Parameters!$D$41,1,"")),""))),0) +
   IF(Parameters!$D$32,SUM(IF(ISNUMBER(Y75:AD75),(IF(Y75:AD75&gt;=Parameters!$D$41,1,"")),"")),0) +
   IF(Parameters!$D$33,AVERAGE(IF(ISNUMBER(Y75:AD75),Y75:AD75)),0) +
   IF(Parameters!$D$34,IF(OR(IF(ISNUMBER(Y75:AD75),Y75:AD75)=0),0,GEOMEAN(IF(ISNUMBER(Y75:AD75),Y75:AD75))),0)</f>
        <v>0</v>
      </c>
      <c r="K75" s="23">
        <f t="shared" ca="1" si="8"/>
        <v>0</v>
      </c>
      <c r="L75" s="116" t="str">
        <f t="shared" si="9"/>
        <v/>
      </c>
      <c r="M75" s="21" cm="1">
        <f t="array" aca="1" ref="M75" ca="1">IF(Parameters!$D$31, SUM(IF(ISNUMBER(AF75:AK75),(IF(AF75:AK75&gt;=Parameters!$D$41,1,"")),""))+0.5*(SUM(IF(ISNUMBER(AF75:AK75),(IF(AF75:AK75&gt;=Parameters!$D$42,1,"")),""))-SUM(IF(ISNUMBER(AF75:AK75),(IF(AF75:AK75&gt;=Parameters!$D$41,1,"")),""))),0) +
   IF(Parameters!$D$32,SUM(IF(ISNUMBER(AF75:AK75),(IF(AF75:AK75&gt;=Parameters!$D$41,1,"")),"")),0) +
   IF(Parameters!$D$33,AVERAGE(IF(ISNUMBER(AF75:AK75),AF75:AK75)),0) +
   IF(Parameters!$D$34,IF(OR(IF(ISNUMBER(AF75:AK75),AF75:AK75)=0),0,GEOMEAN(IF(ISNUMBER(AF75:AK75),AF75:AK75))),0)</f>
        <v>1</v>
      </c>
      <c r="N75" s="23">
        <f t="shared" ca="1" si="10"/>
        <v>1</v>
      </c>
      <c r="O75" s="116" t="str">
        <f t="shared" si="11"/>
        <v>!</v>
      </c>
      <c r="P75" s="24"/>
      <c r="Q75" s="49"/>
      <c r="R75" s="25">
        <f ca="1">IFERROR(INDEX(Health!$G$8:$G$225,MATCH($C75,_xlfn.ANCHORARRAY(Health!$C$8),0)),NA())</f>
        <v>0</v>
      </c>
      <c r="S75" s="25">
        <f ca="1">IFERROR(INDEX(Food!$G$8:$G$225,MATCH($C75,_xlfn.ANCHORARRAY(Food!$C$8),0)),NA())</f>
        <v>0</v>
      </c>
      <c r="T75" s="25">
        <f ca="1">IFERROR(INDEX(Macro!$G$8:$G$225,MATCH($C75,_xlfn.ANCHORARRAY(Macro!$C$8),0)),NA())</f>
        <v>1.9514828874706718</v>
      </c>
      <c r="U75" s="25">
        <f ca="1">IFERROR(INDEX(Socioeconomic!$G$8:$G$225,MATCH($C75,_xlfn.ANCHORARRAY(Socioeconomic!$C$8),0)),NA())</f>
        <v>5.7321150422111034</v>
      </c>
      <c r="V75" s="25">
        <f ca="1">IFERROR(INDEX('Natural Hazard'!$G$8:$G$225,MATCH($C75,_xlfn.ANCHORARRAY('Natural Hazard'!$C$8),0)),NA())</f>
        <v>0</v>
      </c>
      <c r="W75" s="25">
        <f ca="1">IFERROR(INDEX(Conflict!$G$8:$G$225,MATCH($C75,_xlfn.ANCHORARRAY(Conflict!$C$8),0)),NA())</f>
        <v>0</v>
      </c>
      <c r="X75" s="50"/>
      <c r="Y75" s="25">
        <f ca="1">IFERROR(INDEX(Health!$H$8:$H$225,MATCH($C75,_xlfn.ANCHORARRAY(Health!$C$8),0)),NA())</f>
        <v>0.839650145772596</v>
      </c>
      <c r="Z75" s="25">
        <f ca="1">IFERROR(INDEX(Food!$H$8:$H$225,MATCH($C75,_xlfn.ANCHORARRAY(Food!$C$8),0)),NA())</f>
        <v>4.9282296650717701</v>
      </c>
      <c r="AA75" s="25">
        <f ca="1">IFERROR(INDEX(Macro!$H$8:$H$225,MATCH($C75,_xlfn.ANCHORARRAY(Macro!$C$8),0)),NA())</f>
        <v>1.70524465279812</v>
      </c>
      <c r="AB75" s="25">
        <f ca="1">IFERROR(INDEX(Socioeconomic!$H$8:$H$225,MATCH($C75,_xlfn.ANCHORARRAY(Socioeconomic!$C$8),0)),NA())</f>
        <v>3.2857142857142798</v>
      </c>
      <c r="AC75" s="25">
        <f ca="1">IFERROR(INDEX('Natural Hazard'!$H$8:$H$225,MATCH($C75,_xlfn.ANCHORARRAY('Natural Hazard'!$C$8),0)),NA())</f>
        <v>5.8333333333333304</v>
      </c>
      <c r="AD75" s="25">
        <f ca="1">IFERROR(INDEX(Conflict!$H$8:$H$225,MATCH($C75,_xlfn.ANCHORARRAY(Conflict!$C$8),0)),NA())</f>
        <v>2.2314341153642601</v>
      </c>
      <c r="AE75" s="50"/>
      <c r="AF75" s="25">
        <f ca="1">IFERROR(INDEX(Health!$I$8:$I$225,MATCH($C75,_xlfn.ANCHORARRAY(Health!$C$8),0)),NA())</f>
        <v>0</v>
      </c>
      <c r="AG75" s="25" t="e">
        <f ca="1">IFERROR(INDEX(Food!$I$8:$I$225,MATCH($C75,_xlfn.ANCHORARRAY(Food!$C$8),0)),NA())</f>
        <v>#N/A</v>
      </c>
      <c r="AH75" s="25">
        <f ca="1">IFERROR(INDEX(Macro!$I$8:$I$225,MATCH($C75,_xlfn.ANCHORARRAY(Macro!$C$8),0)),NA())</f>
        <v>2.2332780541735699</v>
      </c>
      <c r="AI75" s="25">
        <f ca="1">IFERROR(INDEX(Socioeconomic!$I$8:$I$225,MATCH($C75,_xlfn.ANCHORARRAY(Socioeconomic!$C$8),0)),NA())</f>
        <v>10</v>
      </c>
      <c r="AJ75" s="25">
        <f ca="1">IFERROR(INDEX('Natural Hazard'!$I$8:$I$225,MATCH($C75,_xlfn.ANCHORARRAY('Natural Hazard'!$C$8),0)),NA())</f>
        <v>0</v>
      </c>
      <c r="AK75" s="25">
        <f ca="1">IFERROR(INDEX(Conflict!$I$8:$I$225,MATCH($C75,_xlfn.ANCHORARRAY(Conflict!$C$8),0)),NA())</f>
        <v>0</v>
      </c>
      <c r="AL75" s="49"/>
      <c r="AM75" s="25">
        <f>IFERROR(INDEX('Data Reliability'!$G$6:$G$409,MATCH($C75,'Data Reliability'!$E$6:$E$409,0)),NA())</f>
        <v>0.16666666666666699</v>
      </c>
      <c r="AN75" s="25">
        <f>IFERROR(INDEX('Data Reliability'!$H$6:$H$409,MATCH($C75,'Data Reliability'!$E$6:$E$409,0)),NA())</f>
        <v>0.54166666666666696</v>
      </c>
    </row>
    <row r="76" spans="2:40" x14ac:dyDescent="0.2">
      <c r="B76" s="28" t="s">
        <v>124</v>
      </c>
      <c r="C76" s="28" t="s">
        <v>125</v>
      </c>
      <c r="D76" s="28" t="s">
        <v>432</v>
      </c>
      <c r="E76" s="28" t="s">
        <v>429</v>
      </c>
      <c r="F76" s="206">
        <f ca="1">MATCH($C76,_xlfn.ANCHORARRAY(Health!$C$8),0)</f>
        <v>71</v>
      </c>
      <c r="G76" s="22" cm="1">
        <f t="array" aca="1" ref="G76" ca="1">IF(Parameters!$D$31, SUM(IF(ISNUMBER(R76:W76),(IF(R76:W76&gt;=Parameters!$D$37,1,"")),""))+0.5*(SUM(IF(ISNUMBER(R76:W76),(IF(R76:W76&gt;=Parameters!$D$38,1,"")),""))-SUM(IF(ISNUMBER(R76:W76),(IF(R76:W76&gt;=Parameters!$D$37,1,"")),""))),0) +
   IF(Parameters!$D$32,SUM(IF(ISNUMBER(R76:W76),(IF(R76:W76&gt;=Parameters!$D$41,1,"")),"")),0) +
   IF(Parameters!$D$33,AVERAGE(IF(ISNUMBER(R76:W76),R76:W76)),0) +
   IF(Parameters!$D$34,IF(OR(IF(ISNUMBER(R76:W76),R76:W76)=0),0,GEOMEAN(IF(ISNUMBER(R76:W76),R76:W76))),0)</f>
        <v>1</v>
      </c>
      <c r="H76" s="23">
        <f t="shared" ca="1" si="6"/>
        <v>1</v>
      </c>
      <c r="I76" s="116" t="str">
        <f t="shared" si="7"/>
        <v/>
      </c>
      <c r="J76" s="22" cm="1">
        <f t="array" aca="1" ref="J76" ca="1">IF(Parameters!$D$31, SUM(IF(ISNUMBER(Y76:AD76),(IF(Y76:AD76&gt;=Parameters!$D$41,1,"")),""))+0.5*(SUM(IF(ISNUMBER(Y76:AD76),(IF(Y76:AD76&gt;=Parameters!$D$42,1,"")),""))-SUM(IF(ISNUMBER(Y76:AD76),(IF(Y76:AD76&gt;=Parameters!$D$41,1,"")),""))),0) +
   IF(Parameters!$D$32,SUM(IF(ISNUMBER(Y76:AD76),(IF(Y76:AD76&gt;=Parameters!$D$41,1,"")),"")),0) +
   IF(Parameters!$D$33,AVERAGE(IF(ISNUMBER(Y76:AD76),Y76:AD76)),0) +
   IF(Parameters!$D$34,IF(OR(IF(ISNUMBER(Y76:AD76),Y76:AD76)=0),0,GEOMEAN(IF(ISNUMBER(Y76:AD76),Y76:AD76))),0)</f>
        <v>2</v>
      </c>
      <c r="K76" s="23">
        <f t="shared" ca="1" si="8"/>
        <v>2</v>
      </c>
      <c r="L76" s="116" t="str">
        <f t="shared" si="9"/>
        <v/>
      </c>
      <c r="M76" s="21" cm="1">
        <f t="array" aca="1" ref="M76" ca="1">IF(Parameters!$D$31, SUM(IF(ISNUMBER(AF76:AK76),(IF(AF76:AK76&gt;=Parameters!$D$41,1,"")),""))+0.5*(SUM(IF(ISNUMBER(AF76:AK76),(IF(AF76:AK76&gt;=Parameters!$D$42,1,"")),""))-SUM(IF(ISNUMBER(AF76:AK76),(IF(AF76:AK76&gt;=Parameters!$D$41,1,"")),""))),0) +
   IF(Parameters!$D$32,SUM(IF(ISNUMBER(AF76:AK76),(IF(AF76:AK76&gt;=Parameters!$D$41,1,"")),"")),0) +
   IF(Parameters!$D$33,AVERAGE(IF(ISNUMBER(AF76:AK76),AF76:AK76)),0) +
   IF(Parameters!$D$34,IF(OR(IF(ISNUMBER(AF76:AK76),AF76:AK76)=0),0,GEOMEAN(IF(ISNUMBER(AF76:AK76),AF76:AK76))),0)</f>
        <v>1.5</v>
      </c>
      <c r="N76" s="23">
        <f t="shared" ca="1" si="10"/>
        <v>1.5</v>
      </c>
      <c r="O76" s="116" t="str">
        <f t="shared" si="11"/>
        <v>!</v>
      </c>
      <c r="P76" s="24"/>
      <c r="Q76" s="49"/>
      <c r="R76" s="25">
        <f ca="1">IFERROR(INDEX(Health!$G$8:$G$225,MATCH($C76,_xlfn.ANCHORARRAY(Health!$C$8),0)),NA())</f>
        <v>0</v>
      </c>
      <c r="S76" s="25">
        <f ca="1">IFERROR(INDEX(Food!$G$8:$G$225,MATCH($C76,_xlfn.ANCHORARRAY(Food!$C$8),0)),NA())</f>
        <v>0</v>
      </c>
      <c r="T76" s="25">
        <f ca="1">IFERROR(INDEX(Macro!$G$8:$G$225,MATCH($C76,_xlfn.ANCHORARRAY(Macro!$C$8),0)),NA())</f>
        <v>10</v>
      </c>
      <c r="U76" s="25">
        <f ca="1">IFERROR(INDEX(Socioeconomic!$G$8:$G$225,MATCH($C76,_xlfn.ANCHORARRAY(Socioeconomic!$C$8),0)),NA())</f>
        <v>0</v>
      </c>
      <c r="V76" s="25">
        <f ca="1">IFERROR(INDEX('Natural Hazard'!$G$8:$G$225,MATCH($C76,_xlfn.ANCHORARRAY('Natural Hazard'!$C$8),0)),NA())</f>
        <v>0</v>
      </c>
      <c r="W76" s="25">
        <f ca="1">IFERROR(INDEX(Conflict!$G$8:$G$225,MATCH($C76,_xlfn.ANCHORARRAY(Conflict!$C$8),0)),NA())</f>
        <v>1.0084604307233629</v>
      </c>
      <c r="X76" s="50"/>
      <c r="Y76" s="25">
        <f ca="1">IFERROR(INDEX(Health!$H$8:$H$225,MATCH($C76,_xlfn.ANCHORARRAY(Health!$C$8),0)),NA())</f>
        <v>6.17492711370262</v>
      </c>
      <c r="Z76" s="25">
        <f ca="1">IFERROR(INDEX(Food!$H$8:$H$225,MATCH($C76,_xlfn.ANCHORARRAY(Food!$C$8),0)),NA())</f>
        <v>7.3769542559351402</v>
      </c>
      <c r="AA76" s="25">
        <f ca="1">IFERROR(INDEX(Macro!$H$8:$H$225,MATCH($C76,_xlfn.ANCHORARRAY(Macro!$C$8),0)),NA())</f>
        <v>10</v>
      </c>
      <c r="AB76" s="25">
        <f ca="1">IFERROR(INDEX(Socioeconomic!$H$8:$H$225,MATCH($C76,_xlfn.ANCHORARRAY(Socioeconomic!$C$8),0)),NA())</f>
        <v>7.5714285714285703</v>
      </c>
      <c r="AC76" s="25">
        <f ca="1">IFERROR(INDEX('Natural Hazard'!$H$8:$H$225,MATCH($C76,_xlfn.ANCHORARRAY('Natural Hazard'!$C$8),0)),NA())</f>
        <v>4.5</v>
      </c>
      <c r="AD76" s="25">
        <f ca="1">IFERROR(INDEX(Conflict!$H$8:$H$225,MATCH($C76,_xlfn.ANCHORARRAY(Conflict!$C$8),0)),NA())</f>
        <v>0.114658669959426</v>
      </c>
      <c r="AE76" s="50"/>
      <c r="AF76" s="25">
        <f ca="1">IFERROR(INDEX(Health!$I$8:$I$225,MATCH($C76,_xlfn.ANCHORARRAY(Health!$C$8),0)),NA())</f>
        <v>0</v>
      </c>
      <c r="AG76" s="25" t="e">
        <f ca="1">IFERROR(INDEX(Food!$I$8:$I$225,MATCH($C76,_xlfn.ANCHORARRAY(Food!$C$8),0)),NA())</f>
        <v>#N/A</v>
      </c>
      <c r="AH76" s="25">
        <f ca="1">IFERROR(INDEX(Macro!$I$8:$I$225,MATCH($C76,_xlfn.ANCHORARRAY(Macro!$C$8),0)),NA())</f>
        <v>10</v>
      </c>
      <c r="AI76" s="25">
        <f ca="1">IFERROR(INDEX(Socioeconomic!$I$8:$I$225,MATCH($C76,_xlfn.ANCHORARRAY(Socioeconomic!$C$8),0)),NA())</f>
        <v>0</v>
      </c>
      <c r="AJ76" s="25">
        <f ca="1">IFERROR(INDEX('Natural Hazard'!$I$8:$I$225,MATCH($C76,_xlfn.ANCHORARRAY('Natural Hazard'!$C$8),0)),NA())</f>
        <v>0</v>
      </c>
      <c r="AK76" s="25">
        <f ca="1">IFERROR(INDEX(Conflict!$I$8:$I$225,MATCH($C76,_xlfn.ANCHORARRAY(Conflict!$C$8),0)),NA())</f>
        <v>8.8697386834735799</v>
      </c>
      <c r="AL76" s="49"/>
      <c r="AM76" s="25">
        <f>IFERROR(INDEX('Data Reliability'!$G$6:$G$409,MATCH($C76,'Data Reliability'!$E$6:$E$409,0)),NA())</f>
        <v>0</v>
      </c>
      <c r="AN76" s="25">
        <f>IFERROR(INDEX('Data Reliability'!$H$6:$H$409,MATCH($C76,'Data Reliability'!$E$6:$E$409,0)),NA())</f>
        <v>0.43333333333333302</v>
      </c>
    </row>
    <row r="77" spans="2:40" x14ac:dyDescent="0.2">
      <c r="B77" s="28" t="s">
        <v>740</v>
      </c>
      <c r="C77" s="28" t="s">
        <v>707</v>
      </c>
      <c r="D77" s="28" t="s">
        <v>433</v>
      </c>
      <c r="E77" s="28" t="s">
        <v>409</v>
      </c>
      <c r="F77" s="206">
        <f ca="1">MATCH($C77,_xlfn.ANCHORARRAY(Health!$C$8),0)</f>
        <v>72</v>
      </c>
      <c r="G77" s="22" cm="1">
        <f t="array" aca="1" ref="G77" ca="1">IF(Parameters!$D$31, SUM(IF(ISNUMBER(R77:W77),(IF(R77:W77&gt;=Parameters!$D$37,1,"")),""))+0.5*(SUM(IF(ISNUMBER(R77:W77),(IF(R77:W77&gt;=Parameters!$D$38,1,"")),""))-SUM(IF(ISNUMBER(R77:W77),(IF(R77:W77&gt;=Parameters!$D$37,1,"")),""))),0) +
   IF(Parameters!$D$32,SUM(IF(ISNUMBER(R77:W77),(IF(R77:W77&gt;=Parameters!$D$41,1,"")),"")),0) +
   IF(Parameters!$D$33,AVERAGE(IF(ISNUMBER(R77:W77),R77:W77)),0) +
   IF(Parameters!$D$34,IF(OR(IF(ISNUMBER(R77:W77),R77:W77)=0),0,GEOMEAN(IF(ISNUMBER(R77:W77),R77:W77))),0)</f>
        <v>0</v>
      </c>
      <c r="H77" s="23">
        <f t="shared" ca="1" si="6"/>
        <v>0</v>
      </c>
      <c r="I77" s="116" t="str">
        <f t="shared" si="7"/>
        <v>!!</v>
      </c>
      <c r="J77" s="22" cm="1">
        <f t="array" aca="1" ref="J77" ca="1">IF(Parameters!$D$31, SUM(IF(ISNUMBER(Y77:AD77),(IF(Y77:AD77&gt;=Parameters!$D$41,1,"")),""))+0.5*(SUM(IF(ISNUMBER(Y77:AD77),(IF(Y77:AD77&gt;=Parameters!$D$42,1,"")),""))-SUM(IF(ISNUMBER(Y77:AD77),(IF(Y77:AD77&gt;=Parameters!$D$41,1,"")),""))),0) +
   IF(Parameters!$D$32,SUM(IF(ISNUMBER(Y77:AD77),(IF(Y77:AD77&gt;=Parameters!$D$41,1,"")),"")),0) +
   IF(Parameters!$D$33,AVERAGE(IF(ISNUMBER(Y77:AD77),Y77:AD77)),0) +
   IF(Parameters!$D$34,IF(OR(IF(ISNUMBER(Y77:AD77),Y77:AD77)=0),0,GEOMEAN(IF(ISNUMBER(Y77:AD77),Y77:AD77))),0)</f>
        <v>0</v>
      </c>
      <c r="K77" s="23">
        <f t="shared" ca="1" si="8"/>
        <v>0</v>
      </c>
      <c r="L77" s="116" t="str">
        <f t="shared" si="9"/>
        <v>!!</v>
      </c>
      <c r="M77" s="21" cm="1">
        <f t="array" aca="1" ref="M77" ca="1">IF(Parameters!$D$31, SUM(IF(ISNUMBER(AF77:AK77),(IF(AF77:AK77&gt;=Parameters!$D$41,1,"")),""))+0.5*(SUM(IF(ISNUMBER(AF77:AK77),(IF(AF77:AK77&gt;=Parameters!$D$42,1,"")),""))-SUM(IF(ISNUMBER(AF77:AK77),(IF(AF77:AK77&gt;=Parameters!$D$41,1,"")),""))),0) +
   IF(Parameters!$D$32,SUM(IF(ISNUMBER(AF77:AK77),(IF(AF77:AK77&gt;=Parameters!$D$41,1,"")),"")),0) +
   IF(Parameters!$D$33,AVERAGE(IF(ISNUMBER(AF77:AK77),AF77:AK77)),0) +
   IF(Parameters!$D$34,IF(OR(IF(ISNUMBER(AF77:AK77),AF77:AK77)=0),0,GEOMEAN(IF(ISNUMBER(AF77:AK77),AF77:AK77))),0)</f>
        <v>0</v>
      </c>
      <c r="N77" s="23">
        <f t="shared" ca="1" si="10"/>
        <v>0</v>
      </c>
      <c r="O77" s="116" t="str">
        <f t="shared" si="11"/>
        <v>!!</v>
      </c>
      <c r="P77" s="24"/>
      <c r="Q77" s="49"/>
      <c r="R77" s="25">
        <f ca="1">IFERROR(INDEX(Health!$G$8:$G$225,MATCH($C77,_xlfn.ANCHORARRAY(Health!$C$8),0)),NA())</f>
        <v>0</v>
      </c>
      <c r="S77" s="25" t="e">
        <f ca="1">IFERROR(INDEX(Food!$G$8:$G$225,MATCH($C77,_xlfn.ANCHORARRAY(Food!$C$8),0)),NA())</f>
        <v>#N/A</v>
      </c>
      <c r="T77" s="25" t="e">
        <f ca="1">IFERROR(INDEX(Macro!$G$8:$G$225,MATCH($C77,_xlfn.ANCHORARRAY(Macro!$C$8),0)),NA())</f>
        <v>#N/A</v>
      </c>
      <c r="U77" s="25" t="e">
        <f ca="1">IFERROR(INDEX(Socioeconomic!$G$8:$G$225,MATCH($C77,_xlfn.ANCHORARRAY(Socioeconomic!$C$8),0)),NA())</f>
        <v>#N/A</v>
      </c>
      <c r="V77" s="25">
        <f ca="1">IFERROR(INDEX('Natural Hazard'!$G$8:$G$225,MATCH($C77,_xlfn.ANCHORARRAY('Natural Hazard'!$C$8),0)),NA())</f>
        <v>0</v>
      </c>
      <c r="W77" s="25">
        <f ca="1">IFERROR(INDEX(Conflict!$G$8:$G$225,MATCH($C77,_xlfn.ANCHORARRAY(Conflict!$C$8),0)),NA())</f>
        <v>0</v>
      </c>
      <c r="X77" s="50"/>
      <c r="Y77" s="25" t="e">
        <f ca="1">IFERROR(INDEX(Health!$H$8:$H$225,MATCH($C77,_xlfn.ANCHORARRAY(Health!$C$8),0)),NA())</f>
        <v>#N/A</v>
      </c>
      <c r="Z77" s="25" t="e">
        <f ca="1">IFERROR(INDEX(Food!$H$8:$H$225,MATCH($C77,_xlfn.ANCHORARRAY(Food!$C$8),0)),NA())</f>
        <v>#N/A</v>
      </c>
      <c r="AA77" s="25" t="e">
        <f ca="1">IFERROR(INDEX(Macro!$H$8:$H$225,MATCH($C77,_xlfn.ANCHORARRAY(Macro!$C$8),0)),NA())</f>
        <v>#N/A</v>
      </c>
      <c r="AB77" s="25" t="e">
        <f ca="1">IFERROR(INDEX(Socioeconomic!$H$8:$H$225,MATCH($C77,_xlfn.ANCHORARRAY(Socioeconomic!$C$8),0)),NA())</f>
        <v>#N/A</v>
      </c>
      <c r="AC77" s="25" t="e">
        <f ca="1">IFERROR(INDEX('Natural Hazard'!$H$8:$H$225,MATCH($C77,_xlfn.ANCHORARRAY('Natural Hazard'!$C$8),0)),NA())</f>
        <v>#N/A</v>
      </c>
      <c r="AD77" s="25">
        <f ca="1">IFERROR(INDEX(Conflict!$H$8:$H$225,MATCH($C77,_xlfn.ANCHORARRAY(Conflict!$C$8),0)),NA())</f>
        <v>0</v>
      </c>
      <c r="AE77" s="50"/>
      <c r="AF77" s="25">
        <f ca="1">IFERROR(INDEX(Health!$I$8:$I$225,MATCH($C77,_xlfn.ANCHORARRAY(Health!$C$8),0)),NA())</f>
        <v>0</v>
      </c>
      <c r="AG77" s="25" t="e">
        <f ca="1">IFERROR(INDEX(Food!$I$8:$I$225,MATCH($C77,_xlfn.ANCHORARRAY(Food!$C$8),0)),NA())</f>
        <v>#N/A</v>
      </c>
      <c r="AH77" s="25" t="e">
        <f ca="1">IFERROR(INDEX(Macro!$I$8:$I$225,MATCH($C77,_xlfn.ANCHORARRAY(Macro!$C$8),0)),NA())</f>
        <v>#N/A</v>
      </c>
      <c r="AI77" s="25" t="e">
        <f ca="1">IFERROR(INDEX(Socioeconomic!$I$8:$I$225,MATCH($C77,_xlfn.ANCHORARRAY(Socioeconomic!$C$8),0)),NA())</f>
        <v>#N/A</v>
      </c>
      <c r="AJ77" s="25">
        <f ca="1">IFERROR(INDEX('Natural Hazard'!$I$8:$I$225,MATCH($C77,_xlfn.ANCHORARRAY('Natural Hazard'!$C$8),0)),NA())</f>
        <v>0</v>
      </c>
      <c r="AK77" s="25">
        <f ca="1">IFERROR(INDEX(Conflict!$I$8:$I$225,MATCH($C77,_xlfn.ANCHORARRAY(Conflict!$C$8),0)),NA())</f>
        <v>0</v>
      </c>
      <c r="AL77" s="49"/>
      <c r="AM77" s="25">
        <f>IFERROR(INDEX('Data Reliability'!$G$6:$G$409,MATCH($C77,'Data Reliability'!$E$6:$E$409,0)),NA())</f>
        <v>0.91666666666666696</v>
      </c>
      <c r="AN77" s="25">
        <f>IFERROR(INDEX('Data Reliability'!$H$6:$H$409,MATCH($C77,'Data Reliability'!$E$6:$E$409,0)),NA())</f>
        <v>0.81666666666666698</v>
      </c>
    </row>
    <row r="78" spans="2:40" x14ac:dyDescent="0.2">
      <c r="B78" s="28" t="s">
        <v>126</v>
      </c>
      <c r="C78" s="28" t="s">
        <v>127</v>
      </c>
      <c r="D78" s="28" t="s">
        <v>432</v>
      </c>
      <c r="E78" s="28" t="s">
        <v>429</v>
      </c>
      <c r="F78" s="206">
        <f ca="1">MATCH($C78,_xlfn.ANCHORARRAY(Health!$C$8),0)</f>
        <v>73</v>
      </c>
      <c r="G78" s="22" cm="1">
        <f t="array" aca="1" ref="G78" ca="1">IF(Parameters!$D$31, SUM(IF(ISNUMBER(R78:W78),(IF(R78:W78&gt;=Parameters!$D$37,1,"")),""))+0.5*(SUM(IF(ISNUMBER(R78:W78),(IF(R78:W78&gt;=Parameters!$D$38,1,"")),""))-SUM(IF(ISNUMBER(R78:W78),(IF(R78:W78&gt;=Parameters!$D$37,1,"")),""))),0) +
   IF(Parameters!$D$32,SUM(IF(ISNUMBER(R78:W78),(IF(R78:W78&gt;=Parameters!$D$41,1,"")),"")),0) +
   IF(Parameters!$D$33,AVERAGE(IF(ISNUMBER(R78:W78),R78:W78)),0) +
   IF(Parameters!$D$34,IF(OR(IF(ISNUMBER(R78:W78),R78:W78)=0),0,GEOMEAN(IF(ISNUMBER(R78:W78),R78:W78))),0)</f>
        <v>1</v>
      </c>
      <c r="H78" s="23">
        <f t="shared" ca="1" si="6"/>
        <v>1</v>
      </c>
      <c r="I78" s="116" t="str">
        <f t="shared" si="7"/>
        <v/>
      </c>
      <c r="J78" s="22" cm="1">
        <f t="array" aca="1" ref="J78" ca="1">IF(Parameters!$D$31, SUM(IF(ISNUMBER(Y78:AD78),(IF(Y78:AD78&gt;=Parameters!$D$41,1,"")),""))+0.5*(SUM(IF(ISNUMBER(Y78:AD78),(IF(Y78:AD78&gt;=Parameters!$D$42,1,"")),""))-SUM(IF(ISNUMBER(Y78:AD78),(IF(Y78:AD78&gt;=Parameters!$D$41,1,"")),""))),0) +
   IF(Parameters!$D$32,SUM(IF(ISNUMBER(Y78:AD78),(IF(Y78:AD78&gt;=Parameters!$D$41,1,"")),"")),0) +
   IF(Parameters!$D$33,AVERAGE(IF(ISNUMBER(Y78:AD78),Y78:AD78)),0) +
   IF(Parameters!$D$34,IF(OR(IF(ISNUMBER(Y78:AD78),Y78:AD78)=0),0,GEOMEAN(IF(ISNUMBER(Y78:AD78),Y78:AD78))),0)</f>
        <v>2.5</v>
      </c>
      <c r="K78" s="23">
        <f t="shared" ca="1" si="8"/>
        <v>2.5</v>
      </c>
      <c r="L78" s="116" t="str">
        <f t="shared" si="9"/>
        <v/>
      </c>
      <c r="M78" s="21" cm="1">
        <f t="array" aca="1" ref="M78" ca="1">IF(Parameters!$D$31, SUM(IF(ISNUMBER(AF78:AK78),(IF(AF78:AK78&gt;=Parameters!$D$41,1,"")),""))+0.5*(SUM(IF(ISNUMBER(AF78:AK78),(IF(AF78:AK78&gt;=Parameters!$D$42,1,"")),""))-SUM(IF(ISNUMBER(AF78:AK78),(IF(AF78:AK78&gt;=Parameters!$D$41,1,"")),""))),0) +
   IF(Parameters!$D$32,SUM(IF(ISNUMBER(AF78:AK78),(IF(AF78:AK78&gt;=Parameters!$D$41,1,"")),"")),0) +
   IF(Parameters!$D$33,AVERAGE(IF(ISNUMBER(AF78:AK78),AF78:AK78)),0) +
   IF(Parameters!$D$34,IF(OR(IF(ISNUMBER(AF78:AK78),AF78:AK78)=0),0,GEOMEAN(IF(ISNUMBER(AF78:AK78),AF78:AK78))),0)</f>
        <v>1</v>
      </c>
      <c r="N78" s="23">
        <f t="shared" ca="1" si="10"/>
        <v>1</v>
      </c>
      <c r="O78" s="116" t="str">
        <f t="shared" si="11"/>
        <v>!</v>
      </c>
      <c r="P78" s="24"/>
      <c r="Q78" s="49"/>
      <c r="R78" s="25">
        <f ca="1">IFERROR(INDEX(Health!$G$8:$G$225,MATCH($C78,_xlfn.ANCHORARRAY(Health!$C$8),0)),NA())</f>
        <v>9.1441325641011026</v>
      </c>
      <c r="S78" s="25">
        <f ca="1">IFERROR(INDEX(Food!$G$8:$G$225,MATCH($C78,_xlfn.ANCHORARRAY(Food!$C$8),0)),NA())</f>
        <v>0</v>
      </c>
      <c r="T78" s="25">
        <f ca="1">IFERROR(INDEX(Macro!$G$8:$G$225,MATCH($C78,_xlfn.ANCHORARRAY(Macro!$C$8),0)),NA())</f>
        <v>4.9176234938339531</v>
      </c>
      <c r="U78" s="25">
        <f ca="1">IFERROR(INDEX(Socioeconomic!$G$8:$G$225,MATCH($C78,_xlfn.ANCHORARRAY(Socioeconomic!$C$8),0)),NA())</f>
        <v>0</v>
      </c>
      <c r="V78" s="25">
        <f ca="1">IFERROR(INDEX('Natural Hazard'!$G$8:$G$225,MATCH($C78,_xlfn.ANCHORARRAY('Natural Hazard'!$C$8),0)),NA())</f>
        <v>0</v>
      </c>
      <c r="W78" s="25">
        <f ca="1">IFERROR(INDEX(Conflict!$G$8:$G$225,MATCH($C78,_xlfn.ANCHORARRAY(Conflict!$C$8),0)),NA())</f>
        <v>0</v>
      </c>
      <c r="X78" s="50"/>
      <c r="Y78" s="25">
        <f ca="1">IFERROR(INDEX(Health!$H$8:$H$225,MATCH($C78,_xlfn.ANCHORARRAY(Health!$C$8),0)),NA())</f>
        <v>8.3615160349854207</v>
      </c>
      <c r="Z78" s="25">
        <f ca="1">IFERROR(INDEX(Food!$H$8:$H$225,MATCH($C78,_xlfn.ANCHORARRAY(Food!$C$8),0)),NA())</f>
        <v>9.5483497394325401</v>
      </c>
      <c r="AA78" s="25">
        <f ca="1">IFERROR(INDEX(Macro!$H$8:$H$225,MATCH($C78,_xlfn.ANCHORARRAY(Macro!$C$8),0)),NA())</f>
        <v>7.2428948139466698</v>
      </c>
      <c r="AB78" s="25">
        <f ca="1">IFERROR(INDEX(Socioeconomic!$H$8:$H$225,MATCH($C78,_xlfn.ANCHORARRAY(Socioeconomic!$C$8),0)),NA())</f>
        <v>7.8571428571428497</v>
      </c>
      <c r="AC78" s="25">
        <f ca="1">IFERROR(INDEX('Natural Hazard'!$H$8:$H$225,MATCH($C78,_xlfn.ANCHORARRAY('Natural Hazard'!$C$8),0)),NA())</f>
        <v>4.8333333333333304</v>
      </c>
      <c r="AD78" s="25">
        <f ca="1">IFERROR(INDEX(Conflict!$H$8:$H$225,MATCH($C78,_xlfn.ANCHORARRAY(Conflict!$C$8),0)),NA())</f>
        <v>8.0966660786734792</v>
      </c>
      <c r="AE78" s="50"/>
      <c r="AF78" s="25">
        <f ca="1">IFERROR(INDEX(Health!$I$8:$I$225,MATCH($C78,_xlfn.ANCHORARRAY(Health!$C$8),0)),NA())</f>
        <v>10</v>
      </c>
      <c r="AG78" s="25" t="e">
        <f ca="1">IFERROR(INDEX(Food!$I$8:$I$225,MATCH($C78,_xlfn.ANCHORARRAY(Food!$C$8),0)),NA())</f>
        <v>#N/A</v>
      </c>
      <c r="AH78" s="25">
        <f ca="1">IFERROR(INDEX(Macro!$I$8:$I$225,MATCH($C78,_xlfn.ANCHORARRAY(Macro!$C$8),0)),NA())</f>
        <v>3.3388612493090002</v>
      </c>
      <c r="AI78" s="25">
        <f ca="1">IFERROR(INDEX(Socioeconomic!$I$8:$I$225,MATCH($C78,_xlfn.ANCHORARRAY(Socioeconomic!$C$8),0)),NA())</f>
        <v>0</v>
      </c>
      <c r="AJ78" s="25">
        <f ca="1">IFERROR(INDEX('Natural Hazard'!$I$8:$I$225,MATCH($C78,_xlfn.ANCHORARRAY('Natural Hazard'!$C$8),0)),NA())</f>
        <v>0</v>
      </c>
      <c r="AK78" s="25">
        <f ca="1">IFERROR(INDEX(Conflict!$I$8:$I$225,MATCH($C78,_xlfn.ANCHORARRAY(Conflict!$C$8),0)),NA())</f>
        <v>0</v>
      </c>
      <c r="AL78" s="49"/>
      <c r="AM78" s="25">
        <f>IFERROR(INDEX('Data Reliability'!$G$6:$G$409,MATCH($C78,'Data Reliability'!$E$6:$E$409,0)),NA())</f>
        <v>8.3333333333333301E-2</v>
      </c>
      <c r="AN78" s="25">
        <f>IFERROR(INDEX('Data Reliability'!$H$6:$H$409,MATCH($C78,'Data Reliability'!$E$6:$E$409,0)),NA())</f>
        <v>0.44166666666666698</v>
      </c>
    </row>
    <row r="79" spans="2:40" x14ac:dyDescent="0.2">
      <c r="B79" s="28" t="s">
        <v>741</v>
      </c>
      <c r="C79" s="28" t="s">
        <v>128</v>
      </c>
      <c r="D79" s="28" t="s">
        <v>432</v>
      </c>
      <c r="E79" s="28" t="s">
        <v>429</v>
      </c>
      <c r="F79" s="206">
        <f ca="1">MATCH($C79,_xlfn.ANCHORARRAY(Health!$C$8),0)</f>
        <v>74</v>
      </c>
      <c r="G79" s="22" cm="1">
        <f t="array" aca="1" ref="G79" ca="1">IF(Parameters!$D$31, SUM(IF(ISNUMBER(R79:W79),(IF(R79:W79&gt;=Parameters!$D$37,1,"")),""))+0.5*(SUM(IF(ISNUMBER(R79:W79),(IF(R79:W79&gt;=Parameters!$D$38,1,"")),""))-SUM(IF(ISNUMBER(R79:W79),(IF(R79:W79&gt;=Parameters!$D$37,1,"")),""))),0) +
   IF(Parameters!$D$32,SUM(IF(ISNUMBER(R79:W79),(IF(R79:W79&gt;=Parameters!$D$41,1,"")),"")),0) +
   IF(Parameters!$D$33,AVERAGE(IF(ISNUMBER(R79:W79),R79:W79)),0) +
   IF(Parameters!$D$34,IF(OR(IF(ISNUMBER(R79:W79),R79:W79)=0),0,GEOMEAN(IF(ISNUMBER(R79:W79),R79:W79))),0)</f>
        <v>1.5</v>
      </c>
      <c r="H79" s="23">
        <f t="shared" ca="1" si="6"/>
        <v>1.5</v>
      </c>
      <c r="I79" s="116" t="str">
        <f t="shared" si="7"/>
        <v/>
      </c>
      <c r="J79" s="22" cm="1">
        <f t="array" aca="1" ref="J79" ca="1">IF(Parameters!$D$31, SUM(IF(ISNUMBER(Y79:AD79),(IF(Y79:AD79&gt;=Parameters!$D$41,1,"")),""))+0.5*(SUM(IF(ISNUMBER(Y79:AD79),(IF(Y79:AD79&gt;=Parameters!$D$42,1,"")),""))-SUM(IF(ISNUMBER(Y79:AD79),(IF(Y79:AD79&gt;=Parameters!$D$41,1,"")),""))),0) +
   IF(Parameters!$D$32,SUM(IF(ISNUMBER(Y79:AD79),(IF(Y79:AD79&gt;=Parameters!$D$41,1,"")),"")),0) +
   IF(Parameters!$D$33,AVERAGE(IF(ISNUMBER(Y79:AD79),Y79:AD79)),0) +
   IF(Parameters!$D$34,IF(OR(IF(ISNUMBER(Y79:AD79),Y79:AD79)=0),0,GEOMEAN(IF(ISNUMBER(Y79:AD79),Y79:AD79))),0)</f>
        <v>2.5</v>
      </c>
      <c r="K79" s="23">
        <f t="shared" ca="1" si="8"/>
        <v>2.5</v>
      </c>
      <c r="L79" s="116" t="str">
        <f t="shared" si="9"/>
        <v/>
      </c>
      <c r="M79" s="21" cm="1">
        <f t="array" aca="1" ref="M79" ca="1">IF(Parameters!$D$31, SUM(IF(ISNUMBER(AF79:AK79),(IF(AF79:AK79&gt;=Parameters!$D$41,1,"")),""))+0.5*(SUM(IF(ISNUMBER(AF79:AK79),(IF(AF79:AK79&gt;=Parameters!$D$42,1,"")),""))-SUM(IF(ISNUMBER(AF79:AK79),(IF(AF79:AK79&gt;=Parameters!$D$41,1,"")),""))),0) +
   IF(Parameters!$D$32,SUM(IF(ISNUMBER(AF79:AK79),(IF(AF79:AK79&gt;=Parameters!$D$41,1,"")),"")),0) +
   IF(Parameters!$D$33,AVERAGE(IF(ISNUMBER(AF79:AK79),AF79:AK79)),0) +
   IF(Parameters!$D$34,IF(OR(IF(ISNUMBER(AF79:AK79),AF79:AK79)=0),0,GEOMEAN(IF(ISNUMBER(AF79:AK79),AF79:AK79))),0)</f>
        <v>1</v>
      </c>
      <c r="N79" s="23">
        <f t="shared" ca="1" si="10"/>
        <v>1</v>
      </c>
      <c r="O79" s="116" t="str">
        <f t="shared" si="11"/>
        <v>!</v>
      </c>
      <c r="P79" s="24"/>
      <c r="Q79" s="49"/>
      <c r="R79" s="25">
        <f ca="1">IFERROR(INDEX(Health!$G$8:$G$225,MATCH($C79,_xlfn.ANCHORARRAY(Health!$C$8),0)),NA())</f>
        <v>0</v>
      </c>
      <c r="S79" s="25">
        <f ca="1">IFERROR(INDEX(Food!$G$8:$G$225,MATCH($C79,_xlfn.ANCHORARRAY(Food!$C$8),0)),NA())</f>
        <v>6.1286057641555107</v>
      </c>
      <c r="T79" s="25">
        <f ca="1">IFERROR(INDEX(Macro!$G$8:$G$225,MATCH($C79,_xlfn.ANCHORARRAY(Macro!$C$8),0)),NA())</f>
        <v>10</v>
      </c>
      <c r="U79" s="25">
        <f ca="1">IFERROR(INDEX(Socioeconomic!$G$8:$G$225,MATCH($C79,_xlfn.ANCHORARRAY(Socioeconomic!$C$8),0)),NA())</f>
        <v>0</v>
      </c>
      <c r="V79" s="25">
        <f ca="1">IFERROR(INDEX('Natural Hazard'!$G$8:$G$225,MATCH($C79,_xlfn.ANCHORARRAY('Natural Hazard'!$C$8),0)),NA())</f>
        <v>0</v>
      </c>
      <c r="W79" s="25">
        <f ca="1">IFERROR(INDEX(Conflict!$G$8:$G$225,MATCH($C79,_xlfn.ANCHORARRAY(Conflict!$C$8),0)),NA())</f>
        <v>4.1128218758506954</v>
      </c>
      <c r="X79" s="50"/>
      <c r="Y79" s="25">
        <f ca="1">IFERROR(INDEX(Health!$H$8:$H$225,MATCH($C79,_xlfn.ANCHORARRAY(Health!$C$8),0)),NA())</f>
        <v>7.8075801749271099</v>
      </c>
      <c r="Z79" s="25">
        <f ca="1">IFERROR(INDEX(Food!$H$8:$H$225,MATCH($C79,_xlfn.ANCHORARRAY(Food!$C$8),0)),NA())</f>
        <v>7.5119617224880297</v>
      </c>
      <c r="AA79" s="25">
        <f ca="1">IFERROR(INDEX(Macro!$H$8:$H$225,MATCH($C79,_xlfn.ANCHORARRAY(Macro!$C$8),0)),NA())</f>
        <v>10</v>
      </c>
      <c r="AB79" s="25">
        <f ca="1">IFERROR(INDEX(Socioeconomic!$H$8:$H$225,MATCH($C79,_xlfn.ANCHORARRAY(Socioeconomic!$C$8),0)),NA())</f>
        <v>9.5714285714285694</v>
      </c>
      <c r="AC79" s="25">
        <f ca="1">IFERROR(INDEX('Natural Hazard'!$H$8:$H$225,MATCH($C79,_xlfn.ANCHORARRAY('Natural Hazard'!$C$8),0)),NA())</f>
        <v>3.5</v>
      </c>
      <c r="AD79" s="25">
        <f ca="1">IFERROR(INDEX(Conflict!$H$8:$H$225,MATCH($C79,_xlfn.ANCHORARRAY(Conflict!$C$8),0)),NA())</f>
        <v>3.1575233727288698</v>
      </c>
      <c r="AE79" s="50"/>
      <c r="AF79" s="25">
        <f ca="1">IFERROR(INDEX(Health!$I$8:$I$225,MATCH($C79,_xlfn.ANCHORARRAY(Health!$C$8),0)),NA())</f>
        <v>0</v>
      </c>
      <c r="AG79" s="25">
        <f ca="1">IFERROR(INDEX(Food!$I$8:$I$225,MATCH($C79,_xlfn.ANCHORARRAY(Food!$C$8),0)),NA())</f>
        <v>5</v>
      </c>
      <c r="AH79" s="25">
        <f ca="1">IFERROR(INDEX(Macro!$I$8:$I$225,MATCH($C79,_xlfn.ANCHORARRAY(Macro!$C$8),0)),NA())</f>
        <v>10</v>
      </c>
      <c r="AI79" s="25">
        <f ca="1">IFERROR(INDEX(Socioeconomic!$I$8:$I$225,MATCH($C79,_xlfn.ANCHORARRAY(Socioeconomic!$C$8),0)),NA())</f>
        <v>0</v>
      </c>
      <c r="AJ79" s="25">
        <f ca="1">IFERROR(INDEX('Natural Hazard'!$I$8:$I$225,MATCH($C79,_xlfn.ANCHORARRAY('Natural Hazard'!$C$8),0)),NA())</f>
        <v>0</v>
      </c>
      <c r="AK79" s="25">
        <f ca="1">IFERROR(INDEX(Conflict!$I$8:$I$225,MATCH($C79,_xlfn.ANCHORARRAY(Conflict!$C$8),0)),NA())</f>
        <v>5.3571428571428399</v>
      </c>
      <c r="AL79" s="49"/>
      <c r="AM79" s="25">
        <f>IFERROR(INDEX('Data Reliability'!$G$6:$G$409,MATCH($C79,'Data Reliability'!$E$6:$E$409,0)),NA())</f>
        <v>8.3333333333333301E-2</v>
      </c>
      <c r="AN79" s="25">
        <f>IFERROR(INDEX('Data Reliability'!$H$6:$H$409,MATCH($C79,'Data Reliability'!$E$6:$E$409,0)),NA())</f>
        <v>0.452777777777778</v>
      </c>
    </row>
    <row r="80" spans="2:40" x14ac:dyDescent="0.2">
      <c r="B80" s="28" t="s">
        <v>129</v>
      </c>
      <c r="C80" s="28" t="s">
        <v>130</v>
      </c>
      <c r="D80" s="28" t="s">
        <v>432</v>
      </c>
      <c r="E80" s="28" t="s">
        <v>429</v>
      </c>
      <c r="F80" s="206">
        <f ca="1">MATCH($C80,_xlfn.ANCHORARRAY(Health!$C$8),0)</f>
        <v>75</v>
      </c>
      <c r="G80" s="22" cm="1">
        <f t="array" aca="1" ref="G80" ca="1">IF(Parameters!$D$31, SUM(IF(ISNUMBER(R80:W80),(IF(R80:W80&gt;=Parameters!$D$37,1,"")),""))+0.5*(SUM(IF(ISNUMBER(R80:W80),(IF(R80:W80&gt;=Parameters!$D$38,1,"")),""))-SUM(IF(ISNUMBER(R80:W80),(IF(R80:W80&gt;=Parameters!$D$37,1,"")),""))),0) +
   IF(Parameters!$D$32,SUM(IF(ISNUMBER(R80:W80),(IF(R80:W80&gt;=Parameters!$D$41,1,"")),"")),0) +
   IF(Parameters!$D$33,AVERAGE(IF(ISNUMBER(R80:W80),R80:W80)),0) +
   IF(Parameters!$D$34,IF(OR(IF(ISNUMBER(R80:W80),R80:W80)=0),0,GEOMEAN(IF(ISNUMBER(R80:W80),R80:W80))),0)</f>
        <v>0.5</v>
      </c>
      <c r="H80" s="23">
        <f t="shared" ca="1" si="6"/>
        <v>0.5</v>
      </c>
      <c r="I80" s="116" t="str">
        <f t="shared" si="7"/>
        <v>!</v>
      </c>
      <c r="J80" s="22" cm="1">
        <f t="array" aca="1" ref="J80" ca="1">IF(Parameters!$D$31, SUM(IF(ISNUMBER(Y80:AD80),(IF(Y80:AD80&gt;=Parameters!$D$41,1,"")),""))+0.5*(SUM(IF(ISNUMBER(Y80:AD80),(IF(Y80:AD80&gt;=Parameters!$D$42,1,"")),""))-SUM(IF(ISNUMBER(Y80:AD80),(IF(Y80:AD80&gt;=Parameters!$D$41,1,"")),""))),0) +
   IF(Parameters!$D$32,SUM(IF(ISNUMBER(Y80:AD80),(IF(Y80:AD80&gt;=Parameters!$D$41,1,"")),"")),0) +
   IF(Parameters!$D$33,AVERAGE(IF(ISNUMBER(Y80:AD80),Y80:AD80)),0) +
   IF(Parameters!$D$34,IF(OR(IF(ISNUMBER(Y80:AD80),Y80:AD80)=0),0,GEOMEAN(IF(ISNUMBER(Y80:AD80),Y80:AD80))),0)</f>
        <v>2.5</v>
      </c>
      <c r="K80" s="23">
        <f t="shared" ca="1" si="8"/>
        <v>2.5</v>
      </c>
      <c r="L80" s="116" t="str">
        <f t="shared" si="9"/>
        <v/>
      </c>
      <c r="M80" s="21" cm="1">
        <f t="array" aca="1" ref="M80" ca="1">IF(Parameters!$D$31, SUM(IF(ISNUMBER(AF80:AK80),(IF(AF80:AK80&gt;=Parameters!$D$41,1,"")),""))+0.5*(SUM(IF(ISNUMBER(AF80:AK80),(IF(AF80:AK80&gt;=Parameters!$D$42,1,"")),""))-SUM(IF(ISNUMBER(AF80:AK80),(IF(AF80:AK80&gt;=Parameters!$D$41,1,"")),""))),0) +
   IF(Parameters!$D$32,SUM(IF(ISNUMBER(AF80:AK80),(IF(AF80:AK80&gt;=Parameters!$D$41,1,"")),"")),0) +
   IF(Parameters!$D$33,AVERAGE(IF(ISNUMBER(AF80:AK80),AF80:AK80)),0) +
   IF(Parameters!$D$34,IF(OR(IF(ISNUMBER(AF80:AK80),AF80:AK80)=0),0,GEOMEAN(IF(ISNUMBER(AF80:AK80),AF80:AK80))),0)</f>
        <v>0</v>
      </c>
      <c r="N80" s="23">
        <f t="shared" ca="1" si="10"/>
        <v>0</v>
      </c>
      <c r="O80" s="116" t="str">
        <f t="shared" si="11"/>
        <v>!!</v>
      </c>
      <c r="P80" s="24"/>
      <c r="Q80" s="49"/>
      <c r="R80" s="25">
        <f ca="1">IFERROR(INDEX(Health!$G$8:$G$225,MATCH($C80,_xlfn.ANCHORARRAY(Health!$C$8),0)),NA())</f>
        <v>0</v>
      </c>
      <c r="S80" s="25">
        <f ca="1">IFERROR(INDEX(Food!$G$8:$G$225,MATCH($C80,_xlfn.ANCHORARRAY(Food!$C$8),0)),NA())</f>
        <v>6.5803826185639505</v>
      </c>
      <c r="T80" s="25" t="e">
        <f ca="1">IFERROR(INDEX(Macro!$G$8:$G$225,MATCH($C80,_xlfn.ANCHORARRAY(Macro!$C$8),0)),NA())</f>
        <v>#N/A</v>
      </c>
      <c r="U80" s="25">
        <f ca="1">IFERROR(INDEX(Socioeconomic!$G$8:$G$225,MATCH($C80,_xlfn.ANCHORARRAY(Socioeconomic!$C$8),0)),NA())</f>
        <v>0</v>
      </c>
      <c r="V80" s="25">
        <f ca="1">IFERROR(INDEX('Natural Hazard'!$G$8:$G$225,MATCH($C80,_xlfn.ANCHORARRAY('Natural Hazard'!$C$8),0)),NA())</f>
        <v>0</v>
      </c>
      <c r="W80" s="25">
        <f ca="1">IFERROR(INDEX(Conflict!$G$8:$G$225,MATCH($C80,_xlfn.ANCHORARRAY(Conflict!$C$8),0)),NA())</f>
        <v>0</v>
      </c>
      <c r="X80" s="50"/>
      <c r="Y80" s="25">
        <f ca="1">IFERROR(INDEX(Health!$H$8:$H$225,MATCH($C80,_xlfn.ANCHORARRAY(Health!$C$8),0)),NA())</f>
        <v>9.9358600583090304</v>
      </c>
      <c r="Z80" s="25">
        <f ca="1">IFERROR(INDEX(Food!$H$8:$H$225,MATCH($C80,_xlfn.ANCHORARRAY(Food!$C$8),0)),NA())</f>
        <v>8.6602870813397104</v>
      </c>
      <c r="AA80" s="25" t="e">
        <f ca="1">IFERROR(INDEX(Macro!$H$8:$H$225,MATCH($C80,_xlfn.ANCHORARRAY(Macro!$C$8),0)),NA())</f>
        <v>#N/A</v>
      </c>
      <c r="AB80" s="25">
        <f ca="1">IFERROR(INDEX(Socioeconomic!$H$8:$H$225,MATCH($C80,_xlfn.ANCHORARRAY(Socioeconomic!$C$8),0)),NA())</f>
        <v>9.8571428571428505</v>
      </c>
      <c r="AC80" s="25">
        <f ca="1">IFERROR(INDEX('Natural Hazard'!$H$8:$H$225,MATCH($C80,_xlfn.ANCHORARRAY('Natural Hazard'!$C$8),0)),NA())</f>
        <v>2.8333333333333299</v>
      </c>
      <c r="AD80" s="25">
        <f ca="1">IFERROR(INDEX(Conflict!$H$8:$H$225,MATCH($C80,_xlfn.ANCHORARRAY(Conflict!$C$8),0)),NA())</f>
        <v>10</v>
      </c>
      <c r="AE80" s="50"/>
      <c r="AF80" s="25">
        <f ca="1">IFERROR(INDEX(Health!$I$8:$I$225,MATCH($C80,_xlfn.ANCHORARRAY(Health!$C$8),0)),NA())</f>
        <v>0</v>
      </c>
      <c r="AG80" s="25">
        <f ca="1">IFERROR(INDEX(Food!$I$8:$I$225,MATCH($C80,_xlfn.ANCHORARRAY(Food!$C$8),0)),NA())</f>
        <v>5</v>
      </c>
      <c r="AH80" s="25" t="e">
        <f ca="1">IFERROR(INDEX(Macro!$I$8:$I$225,MATCH($C80,_xlfn.ANCHORARRAY(Macro!$C$8),0)),NA())</f>
        <v>#N/A</v>
      </c>
      <c r="AI80" s="25">
        <f ca="1">IFERROR(INDEX(Socioeconomic!$I$8:$I$225,MATCH($C80,_xlfn.ANCHORARRAY(Socioeconomic!$C$8),0)),NA())</f>
        <v>0</v>
      </c>
      <c r="AJ80" s="25">
        <f ca="1">IFERROR(INDEX('Natural Hazard'!$I$8:$I$225,MATCH($C80,_xlfn.ANCHORARRAY('Natural Hazard'!$C$8),0)),NA())</f>
        <v>0</v>
      </c>
      <c r="AK80" s="25">
        <f ca="1">IFERROR(INDEX(Conflict!$I$8:$I$225,MATCH($C80,_xlfn.ANCHORARRAY(Conflict!$C$8),0)),NA())</f>
        <v>0</v>
      </c>
      <c r="AL80" s="49"/>
      <c r="AM80" s="25">
        <f>IFERROR(INDEX('Data Reliability'!$G$6:$G$409,MATCH($C80,'Data Reliability'!$E$6:$E$409,0)),NA())</f>
        <v>0.25</v>
      </c>
      <c r="AN80" s="25">
        <f>IFERROR(INDEX('Data Reliability'!$H$6:$H$409,MATCH($C80,'Data Reliability'!$E$6:$E$409,0)),NA())</f>
        <v>0.68611111111111101</v>
      </c>
    </row>
    <row r="81" spans="2:40" x14ac:dyDescent="0.2">
      <c r="B81" s="28" t="s">
        <v>131</v>
      </c>
      <c r="C81" s="28" t="s">
        <v>132</v>
      </c>
      <c r="D81" s="28" t="s">
        <v>432</v>
      </c>
      <c r="E81" s="28" t="s">
        <v>430</v>
      </c>
      <c r="F81" s="206">
        <f ca="1">MATCH($C81,_xlfn.ANCHORARRAY(Health!$C$8),0)</f>
        <v>76</v>
      </c>
      <c r="G81" s="22" cm="1">
        <f t="array" aca="1" ref="G81" ca="1">IF(Parameters!$D$31, SUM(IF(ISNUMBER(R81:W81),(IF(R81:W81&gt;=Parameters!$D$37,1,"")),""))+0.5*(SUM(IF(ISNUMBER(R81:W81),(IF(R81:W81&gt;=Parameters!$D$38,1,"")),""))-SUM(IF(ISNUMBER(R81:W81),(IF(R81:W81&gt;=Parameters!$D$37,1,"")),""))),0) +
   IF(Parameters!$D$32,SUM(IF(ISNUMBER(R81:W81),(IF(R81:W81&gt;=Parameters!$D$41,1,"")),"")),0) +
   IF(Parameters!$D$33,AVERAGE(IF(ISNUMBER(R81:W81),R81:W81)),0) +
   IF(Parameters!$D$34,IF(OR(IF(ISNUMBER(R81:W81),R81:W81)=0),0,GEOMEAN(IF(ISNUMBER(R81:W81),R81:W81))),0)</f>
        <v>1.5</v>
      </c>
      <c r="H81" s="23">
        <f t="shared" ca="1" si="6"/>
        <v>1.5</v>
      </c>
      <c r="I81" s="116" t="str">
        <f t="shared" si="7"/>
        <v>!</v>
      </c>
      <c r="J81" s="22" cm="1">
        <f t="array" aca="1" ref="J81" ca="1">IF(Parameters!$D$31, SUM(IF(ISNUMBER(Y81:AD81),(IF(Y81:AD81&gt;=Parameters!$D$41,1,"")),""))+0.5*(SUM(IF(ISNUMBER(Y81:AD81),(IF(Y81:AD81&gt;=Parameters!$D$42,1,"")),""))-SUM(IF(ISNUMBER(Y81:AD81),(IF(Y81:AD81&gt;=Parameters!$D$41,1,"")),""))),0) +
   IF(Parameters!$D$32,SUM(IF(ISNUMBER(Y81:AD81),(IF(Y81:AD81&gt;=Parameters!$D$41,1,"")),"")),0) +
   IF(Parameters!$D$33,AVERAGE(IF(ISNUMBER(Y81:AD81),Y81:AD81)),0) +
   IF(Parameters!$D$34,IF(OR(IF(ISNUMBER(Y81:AD81),Y81:AD81)=0),0,GEOMEAN(IF(ISNUMBER(Y81:AD81),Y81:AD81))),0)</f>
        <v>1</v>
      </c>
      <c r="K81" s="23">
        <f t="shared" ca="1" si="8"/>
        <v>1</v>
      </c>
      <c r="L81" s="116" t="str">
        <f t="shared" si="9"/>
        <v/>
      </c>
      <c r="M81" s="21" cm="1">
        <f t="array" aca="1" ref="M81" ca="1">IF(Parameters!$D$31, SUM(IF(ISNUMBER(AF81:AK81),(IF(AF81:AK81&gt;=Parameters!$D$41,1,"")),""))+0.5*(SUM(IF(ISNUMBER(AF81:AK81),(IF(AF81:AK81&gt;=Parameters!$D$42,1,"")),""))-SUM(IF(ISNUMBER(AF81:AK81),(IF(AF81:AK81&gt;=Parameters!$D$41,1,"")),""))),0) +
   IF(Parameters!$D$32,SUM(IF(ISNUMBER(AF81:AK81),(IF(AF81:AK81&gt;=Parameters!$D$41,1,"")),"")),0) +
   IF(Parameters!$D$33,AVERAGE(IF(ISNUMBER(AF81:AK81),AF81:AK81)),0) +
   IF(Parameters!$D$34,IF(OR(IF(ISNUMBER(AF81:AK81),AF81:AK81)=0),0,GEOMEAN(IF(ISNUMBER(AF81:AK81),AF81:AK81))),0)</f>
        <v>1</v>
      </c>
      <c r="N81" s="23">
        <f t="shared" ca="1" si="10"/>
        <v>1</v>
      </c>
      <c r="O81" s="116" t="str">
        <f t="shared" si="11"/>
        <v>!</v>
      </c>
      <c r="P81" s="24"/>
      <c r="Q81" s="49"/>
      <c r="R81" s="25">
        <f ca="1">IFERROR(INDEX(Health!$G$8:$G$225,MATCH($C81,_xlfn.ANCHORARRAY(Health!$C$8),0)),NA())</f>
        <v>10</v>
      </c>
      <c r="S81" s="25">
        <f ca="1">IFERROR(INDEX(Food!$G$8:$G$225,MATCH($C81,_xlfn.ANCHORARRAY(Food!$C$8),0)),NA())</f>
        <v>0</v>
      </c>
      <c r="T81" s="25">
        <f ca="1">IFERROR(INDEX(Macro!$G$8:$G$225,MATCH($C81,_xlfn.ANCHORARRAY(Macro!$C$8),0)),NA())</f>
        <v>5.7064712728933484</v>
      </c>
      <c r="U81" s="25">
        <f ca="1">IFERROR(INDEX(Socioeconomic!$G$8:$G$225,MATCH($C81,_xlfn.ANCHORARRAY(Socioeconomic!$C$8),0)),NA())</f>
        <v>0</v>
      </c>
      <c r="V81" s="25">
        <f ca="1">IFERROR(INDEX('Natural Hazard'!$G$8:$G$225,MATCH($C81,_xlfn.ANCHORARRAY('Natural Hazard'!$C$8),0)),NA())</f>
        <v>0</v>
      </c>
      <c r="W81" s="25">
        <f ca="1">IFERROR(INDEX(Conflict!$G$8:$G$225,MATCH($C81,_xlfn.ANCHORARRAY(Conflict!$C$8),0)),NA())</f>
        <v>0</v>
      </c>
      <c r="X81" s="50"/>
      <c r="Y81" s="25">
        <f ca="1">IFERROR(INDEX(Health!$H$8:$H$225,MATCH($C81,_xlfn.ANCHORARRAY(Health!$C$8),0)),NA())</f>
        <v>10</v>
      </c>
      <c r="Z81" s="25">
        <f ca="1">IFERROR(INDEX(Food!$H$8:$H$225,MATCH($C81,_xlfn.ANCHORARRAY(Food!$C$8),0)),NA())</f>
        <v>5.4066985645932997</v>
      </c>
      <c r="AA81" s="25">
        <f ca="1">IFERROR(INDEX(Macro!$H$8:$H$225,MATCH($C81,_xlfn.ANCHORARRAY(Macro!$C$8),0)),NA())</f>
        <v>6.81804863756226</v>
      </c>
      <c r="AB81" s="25">
        <f ca="1">IFERROR(INDEX(Socioeconomic!$H$8:$H$225,MATCH($C81,_xlfn.ANCHORARRAY(Socioeconomic!$C$8),0)),NA())</f>
        <v>6.1428571428571397</v>
      </c>
      <c r="AC81" s="25">
        <f ca="1">IFERROR(INDEX('Natural Hazard'!$H$8:$H$225,MATCH($C81,_xlfn.ANCHORARRAY('Natural Hazard'!$C$8),0)),NA())</f>
        <v>3.1666666666666599</v>
      </c>
      <c r="AD81" s="25">
        <f ca="1">IFERROR(INDEX(Conflict!$H$8:$H$225,MATCH($C81,_xlfn.ANCHORARRAY(Conflict!$C$8),0)),NA())</f>
        <v>4.9876521432351399</v>
      </c>
      <c r="AE81" s="50"/>
      <c r="AF81" s="25">
        <f ca="1">IFERROR(INDEX(Health!$I$8:$I$225,MATCH($C81,_xlfn.ANCHORARRAY(Health!$C$8),0)),NA())</f>
        <v>10</v>
      </c>
      <c r="AG81" s="25" t="e">
        <f ca="1">IFERROR(INDEX(Food!$I$8:$I$225,MATCH($C81,_xlfn.ANCHORARRAY(Food!$C$8),0)),NA())</f>
        <v>#N/A</v>
      </c>
      <c r="AH81" s="25">
        <f ca="1">IFERROR(INDEX(Macro!$I$8:$I$225,MATCH($C81,_xlfn.ANCHORARRAY(Macro!$C$8),0)),NA())</f>
        <v>4.7761194029850698</v>
      </c>
      <c r="AI81" s="25" t="e">
        <f ca="1">IFERROR(INDEX(Socioeconomic!$I$8:$I$225,MATCH($C81,_xlfn.ANCHORARRAY(Socioeconomic!$C$8),0)),NA())</f>
        <v>#N/A</v>
      </c>
      <c r="AJ81" s="25">
        <f ca="1">IFERROR(INDEX('Natural Hazard'!$I$8:$I$225,MATCH($C81,_xlfn.ANCHORARRAY('Natural Hazard'!$C$8),0)),NA())</f>
        <v>0</v>
      </c>
      <c r="AK81" s="25">
        <f ca="1">IFERROR(INDEX(Conflict!$I$8:$I$225,MATCH($C81,_xlfn.ANCHORARRAY(Conflict!$C$8),0)),NA())</f>
        <v>0</v>
      </c>
      <c r="AL81" s="49"/>
      <c r="AM81" s="25">
        <f>IFERROR(INDEX('Data Reliability'!$G$6:$G$409,MATCH($C81,'Data Reliability'!$E$6:$E$409,0)),NA())</f>
        <v>0.16666666666666699</v>
      </c>
      <c r="AN81" s="25">
        <f>IFERROR(INDEX('Data Reliability'!$H$6:$H$409,MATCH($C81,'Data Reliability'!$E$6:$E$409,0)),NA())</f>
        <v>0.55000000000000004</v>
      </c>
    </row>
    <row r="82" spans="2:40" x14ac:dyDescent="0.2">
      <c r="B82" s="28" t="s">
        <v>133</v>
      </c>
      <c r="C82" s="28" t="s">
        <v>134</v>
      </c>
      <c r="D82" s="28" t="s">
        <v>433</v>
      </c>
      <c r="E82" s="28" t="s">
        <v>409</v>
      </c>
      <c r="F82" s="206">
        <f ca="1">MATCH($C82,_xlfn.ANCHORARRAY(Health!$C$8),0)</f>
        <v>77</v>
      </c>
      <c r="G82" s="22" cm="1">
        <f t="array" aca="1" ref="G82" ca="1">IF(Parameters!$D$31, SUM(IF(ISNUMBER(R82:W82),(IF(R82:W82&gt;=Parameters!$D$37,1,"")),""))+0.5*(SUM(IF(ISNUMBER(R82:W82),(IF(R82:W82&gt;=Parameters!$D$38,1,"")),""))-SUM(IF(ISNUMBER(R82:W82),(IF(R82:W82&gt;=Parameters!$D$37,1,"")),""))),0) +
   IF(Parameters!$D$32,SUM(IF(ISNUMBER(R82:W82),(IF(R82:W82&gt;=Parameters!$D$41,1,"")),"")),0) +
   IF(Parameters!$D$33,AVERAGE(IF(ISNUMBER(R82:W82),R82:W82)),0) +
   IF(Parameters!$D$34,IF(OR(IF(ISNUMBER(R82:W82),R82:W82)=0),0,GEOMEAN(IF(ISNUMBER(R82:W82),R82:W82))),0)</f>
        <v>0</v>
      </c>
      <c r="H82" s="23">
        <f t="shared" ca="1" si="6"/>
        <v>0</v>
      </c>
      <c r="I82" s="116" t="str">
        <f t="shared" si="7"/>
        <v/>
      </c>
      <c r="J82" s="22" cm="1">
        <f t="array" aca="1" ref="J82" ca="1">IF(Parameters!$D$31, SUM(IF(ISNUMBER(Y82:AD82),(IF(Y82:AD82&gt;=Parameters!$D$41,1,"")),""))+0.5*(SUM(IF(ISNUMBER(Y82:AD82),(IF(Y82:AD82&gt;=Parameters!$D$42,1,"")),""))-SUM(IF(ISNUMBER(Y82:AD82),(IF(Y82:AD82&gt;=Parameters!$D$41,1,"")),""))),0) +
   IF(Parameters!$D$32,SUM(IF(ISNUMBER(Y82:AD82),(IF(Y82:AD82&gt;=Parameters!$D$41,1,"")),"")),0) +
   IF(Parameters!$D$33,AVERAGE(IF(ISNUMBER(Y82:AD82),Y82:AD82)),0) +
   IF(Parameters!$D$34,IF(OR(IF(ISNUMBER(Y82:AD82),Y82:AD82)=0),0,GEOMEAN(IF(ISNUMBER(Y82:AD82),Y82:AD82))),0)</f>
        <v>0.5</v>
      </c>
      <c r="K82" s="23">
        <f t="shared" ca="1" si="8"/>
        <v>0.5</v>
      </c>
      <c r="L82" s="116" t="str">
        <f t="shared" si="9"/>
        <v/>
      </c>
      <c r="M82" s="21" cm="1">
        <f t="array" aca="1" ref="M82" ca="1">IF(Parameters!$D$31, SUM(IF(ISNUMBER(AF82:AK82),(IF(AF82:AK82&gt;=Parameters!$D$41,1,"")),""))+0.5*(SUM(IF(ISNUMBER(AF82:AK82),(IF(AF82:AK82&gt;=Parameters!$D$42,1,"")),""))-SUM(IF(ISNUMBER(AF82:AK82),(IF(AF82:AK82&gt;=Parameters!$D$41,1,"")),""))),0) +
   IF(Parameters!$D$32,SUM(IF(ISNUMBER(AF82:AK82),(IF(AF82:AK82&gt;=Parameters!$D$41,1,"")),"")),0) +
   IF(Parameters!$D$33,AVERAGE(IF(ISNUMBER(AF82:AK82),AF82:AK82)),0) +
   IF(Parameters!$D$34,IF(OR(IF(ISNUMBER(AF82:AK82),AF82:AK82)=0),0,GEOMEAN(IF(ISNUMBER(AF82:AK82),AF82:AK82))),0)</f>
        <v>0</v>
      </c>
      <c r="N82" s="23">
        <f t="shared" ca="1" si="10"/>
        <v>0</v>
      </c>
      <c r="O82" s="116" t="str">
        <f t="shared" si="11"/>
        <v>!</v>
      </c>
      <c r="P82" s="24"/>
      <c r="Q82" s="49"/>
      <c r="R82" s="25">
        <f ca="1">IFERROR(INDEX(Health!$G$8:$G$225,MATCH($C82,_xlfn.ANCHORARRAY(Health!$C$8),0)),NA())</f>
        <v>0</v>
      </c>
      <c r="S82" s="25">
        <f ca="1">IFERROR(INDEX(Food!$G$8:$G$225,MATCH($C82,_xlfn.ANCHORARRAY(Food!$C$8),0)),NA())</f>
        <v>0</v>
      </c>
      <c r="T82" s="25">
        <f ca="1">IFERROR(INDEX(Macro!$G$8:$G$225,MATCH($C82,_xlfn.ANCHORARRAY(Macro!$C$8),0)),NA())</f>
        <v>2.5753316314901586</v>
      </c>
      <c r="U82" s="25">
        <f ca="1">IFERROR(INDEX(Socioeconomic!$G$8:$G$225,MATCH($C82,_xlfn.ANCHORARRAY(Socioeconomic!$C$8),0)),NA())</f>
        <v>0</v>
      </c>
      <c r="V82" s="25">
        <f ca="1">IFERROR(INDEX('Natural Hazard'!$G$8:$G$225,MATCH($C82,_xlfn.ANCHORARRAY('Natural Hazard'!$C$8),0)),NA())</f>
        <v>0</v>
      </c>
      <c r="W82" s="25">
        <f ca="1">IFERROR(INDEX(Conflict!$G$8:$G$225,MATCH($C82,_xlfn.ANCHORARRAY(Conflict!$C$8),0)),NA())</f>
        <v>0</v>
      </c>
      <c r="X82" s="50"/>
      <c r="Y82" s="25">
        <f ca="1">IFERROR(INDEX(Health!$H$8:$H$225,MATCH($C82,_xlfn.ANCHORARRAY(Health!$C$8),0)),NA())</f>
        <v>1.1603498542274</v>
      </c>
      <c r="Z82" s="25">
        <f ca="1">IFERROR(INDEX(Food!$H$8:$H$225,MATCH($C82,_xlfn.ANCHORARRAY(Food!$C$8),0)),NA())</f>
        <v>1.7023740590619501</v>
      </c>
      <c r="AA82" s="25">
        <f ca="1">IFERROR(INDEX(Macro!$H$8:$H$225,MATCH($C82,_xlfn.ANCHORARRAY(Macro!$C$8),0)),NA())</f>
        <v>3.9466744799296798</v>
      </c>
      <c r="AB82" s="25">
        <f ca="1">IFERROR(INDEX(Socioeconomic!$H$8:$H$225,MATCH($C82,_xlfn.ANCHORARRAY(Socioeconomic!$C$8),0)),NA())</f>
        <v>0.85714285714285499</v>
      </c>
      <c r="AC82" s="25">
        <f ca="1">IFERROR(INDEX('Natural Hazard'!$H$8:$H$225,MATCH($C82,_xlfn.ANCHORARRAY('Natural Hazard'!$C$8),0)),NA())</f>
        <v>8.1666666666666607</v>
      </c>
      <c r="AD82" s="25">
        <f ca="1">IFERROR(INDEX(Conflict!$H$8:$H$225,MATCH($C82,_xlfn.ANCHORARRAY(Conflict!$C$8),0)),NA())</f>
        <v>0</v>
      </c>
      <c r="AE82" s="50"/>
      <c r="AF82" s="25">
        <f ca="1">IFERROR(INDEX(Health!$I$8:$I$225,MATCH($C82,_xlfn.ANCHORARRAY(Health!$C$8),0)),NA())</f>
        <v>0</v>
      </c>
      <c r="AG82" s="25" t="e">
        <f ca="1">IFERROR(INDEX(Food!$I$8:$I$225,MATCH($C82,_xlfn.ANCHORARRAY(Food!$C$8),0)),NA())</f>
        <v>#N/A</v>
      </c>
      <c r="AH82" s="25">
        <f ca="1">IFERROR(INDEX(Macro!$I$8:$I$225,MATCH($C82,_xlfn.ANCHORARRAY(Macro!$C$8),0)),NA())</f>
        <v>1.6804864566058499</v>
      </c>
      <c r="AI82" s="25">
        <f ca="1">IFERROR(INDEX(Socioeconomic!$I$8:$I$225,MATCH($C82,_xlfn.ANCHORARRAY(Socioeconomic!$C$8),0)),NA())</f>
        <v>0</v>
      </c>
      <c r="AJ82" s="25">
        <f ca="1">IFERROR(INDEX('Natural Hazard'!$I$8:$I$225,MATCH($C82,_xlfn.ANCHORARRAY('Natural Hazard'!$C$8),0)),NA())</f>
        <v>0</v>
      </c>
      <c r="AK82" s="25">
        <f ca="1">IFERROR(INDEX(Conflict!$I$8:$I$225,MATCH($C82,_xlfn.ANCHORARRAY(Conflict!$C$8),0)),NA())</f>
        <v>0</v>
      </c>
      <c r="AL82" s="49"/>
      <c r="AM82" s="25">
        <f>IFERROR(INDEX('Data Reliability'!$G$6:$G$409,MATCH($C82,'Data Reliability'!$E$6:$E$409,0)),NA())</f>
        <v>8.3333333333333301E-2</v>
      </c>
      <c r="AN82" s="25">
        <f>IFERROR(INDEX('Data Reliability'!$H$6:$H$409,MATCH($C82,'Data Reliability'!$E$6:$E$409,0)),NA())</f>
        <v>0.55833333333333302</v>
      </c>
    </row>
    <row r="83" spans="2:40" x14ac:dyDescent="0.2">
      <c r="B83" s="28" t="s">
        <v>135</v>
      </c>
      <c r="C83" s="28" t="s">
        <v>136</v>
      </c>
      <c r="D83" s="28" t="s">
        <v>435</v>
      </c>
      <c r="E83" s="28" t="s">
        <v>535</v>
      </c>
      <c r="F83" s="206">
        <f ca="1">MATCH($C83,_xlfn.ANCHORARRAY(Health!$C$8),0)</f>
        <v>78</v>
      </c>
      <c r="G83" s="22" cm="1">
        <f t="array" aca="1" ref="G83" ca="1">IF(Parameters!$D$31, SUM(IF(ISNUMBER(R83:W83),(IF(R83:W83&gt;=Parameters!$D$37,1,"")),""))+0.5*(SUM(IF(ISNUMBER(R83:W83),(IF(R83:W83&gt;=Parameters!$D$38,1,"")),""))-SUM(IF(ISNUMBER(R83:W83),(IF(R83:W83&gt;=Parameters!$D$37,1,"")),""))),0) +
   IF(Parameters!$D$32,SUM(IF(ISNUMBER(R83:W83),(IF(R83:W83&gt;=Parameters!$D$41,1,"")),"")),0) +
   IF(Parameters!$D$33,AVERAGE(IF(ISNUMBER(R83:W83),R83:W83)),0) +
   IF(Parameters!$D$34,IF(OR(IF(ISNUMBER(R83:W83),R83:W83)=0),0,GEOMEAN(IF(ISNUMBER(R83:W83),R83:W83))),0)</f>
        <v>0</v>
      </c>
      <c r="H83" s="23">
        <f t="shared" ca="1" si="6"/>
        <v>0</v>
      </c>
      <c r="I83" s="116" t="str">
        <f t="shared" si="7"/>
        <v>!</v>
      </c>
      <c r="J83" s="22" cm="1">
        <f t="array" aca="1" ref="J83" ca="1">IF(Parameters!$D$31, SUM(IF(ISNUMBER(Y83:AD83),(IF(Y83:AD83&gt;=Parameters!$D$41,1,"")),""))+0.5*(SUM(IF(ISNUMBER(Y83:AD83),(IF(Y83:AD83&gt;=Parameters!$D$42,1,"")),""))-SUM(IF(ISNUMBER(Y83:AD83),(IF(Y83:AD83&gt;=Parameters!$D$41,1,"")),""))),0) +
   IF(Parameters!$D$32,SUM(IF(ISNUMBER(Y83:AD83),(IF(Y83:AD83&gt;=Parameters!$D$41,1,"")),"")),0) +
   IF(Parameters!$D$33,AVERAGE(IF(ISNUMBER(Y83:AD83),Y83:AD83)),0) +
   IF(Parameters!$D$34,IF(OR(IF(ISNUMBER(Y83:AD83),Y83:AD83)=0),0,GEOMEAN(IF(ISNUMBER(Y83:AD83),Y83:AD83))),0)</f>
        <v>0.5</v>
      </c>
      <c r="K83" s="23">
        <f t="shared" ca="1" si="8"/>
        <v>0.5</v>
      </c>
      <c r="L83" s="116" t="str">
        <f t="shared" si="9"/>
        <v>!</v>
      </c>
      <c r="M83" s="21" cm="1">
        <f t="array" aca="1" ref="M83" ca="1">IF(Parameters!$D$31, SUM(IF(ISNUMBER(AF83:AK83),(IF(AF83:AK83&gt;=Parameters!$D$41,1,"")),""))+0.5*(SUM(IF(ISNUMBER(AF83:AK83),(IF(AF83:AK83&gt;=Parameters!$D$42,1,"")),""))-SUM(IF(ISNUMBER(AF83:AK83),(IF(AF83:AK83&gt;=Parameters!$D$41,1,"")),""))),0) +
   IF(Parameters!$D$32,SUM(IF(ISNUMBER(AF83:AK83),(IF(AF83:AK83&gt;=Parameters!$D$41,1,"")),"")),0) +
   IF(Parameters!$D$33,AVERAGE(IF(ISNUMBER(AF83:AK83),AF83:AK83)),0) +
   IF(Parameters!$D$34,IF(OR(IF(ISNUMBER(AF83:AK83),AF83:AK83)=0),0,GEOMEAN(IF(ISNUMBER(AF83:AK83),AF83:AK83))),0)</f>
        <v>1</v>
      </c>
      <c r="N83" s="23">
        <f t="shared" ca="1" si="10"/>
        <v>1</v>
      </c>
      <c r="O83" s="116" t="str">
        <f t="shared" si="11"/>
        <v>!!</v>
      </c>
      <c r="P83" s="24"/>
      <c r="Q83" s="49"/>
      <c r="R83" s="25">
        <f ca="1">IFERROR(INDEX(Health!$G$8:$G$225,MATCH($C83,_xlfn.ANCHORARRAY(Health!$C$8),0)),NA())</f>
        <v>0</v>
      </c>
      <c r="S83" s="25" t="e">
        <f ca="1">IFERROR(INDEX(Food!$G$8:$G$225,MATCH($C83,_xlfn.ANCHORARRAY(Food!$C$8),0)),NA())</f>
        <v>#N/A</v>
      </c>
      <c r="T83" s="25" t="e">
        <f ca="1">IFERROR(INDEX(Macro!$G$8:$G$225,MATCH($C83,_xlfn.ANCHORARRAY(Macro!$C$8),0)),NA())</f>
        <v>#N/A</v>
      </c>
      <c r="U83" s="25">
        <f ca="1">IFERROR(INDEX(Socioeconomic!$G$8:$G$225,MATCH($C83,_xlfn.ANCHORARRAY(Socioeconomic!$C$8),0)),NA())</f>
        <v>0</v>
      </c>
      <c r="V83" s="25">
        <f ca="1">IFERROR(INDEX('Natural Hazard'!$G$8:$G$225,MATCH($C83,_xlfn.ANCHORARRAY('Natural Hazard'!$C$8),0)),NA())</f>
        <v>3.4156502553198562</v>
      </c>
      <c r="W83" s="25">
        <f ca="1">IFERROR(INDEX(Conflict!$G$8:$G$225,MATCH($C83,_xlfn.ANCHORARRAY(Conflict!$C$8),0)),NA())</f>
        <v>0</v>
      </c>
      <c r="X83" s="50"/>
      <c r="Y83" s="25">
        <f ca="1">IFERROR(INDEX(Health!$H$8:$H$225,MATCH($C83,_xlfn.ANCHORARRAY(Health!$C$8),0)),NA())</f>
        <v>8.3906705539358608</v>
      </c>
      <c r="Z83" s="25" t="e">
        <f ca="1">IFERROR(INDEX(Food!$H$8:$H$225,MATCH($C83,_xlfn.ANCHORARRAY(Food!$C$8),0)),NA())</f>
        <v>#N/A</v>
      </c>
      <c r="AA83" s="25" t="e">
        <f ca="1">IFERROR(INDEX(Macro!$H$8:$H$225,MATCH($C83,_xlfn.ANCHORARRAY(Macro!$C$8),0)),NA())</f>
        <v>#N/A</v>
      </c>
      <c r="AB83" s="25">
        <f ca="1">IFERROR(INDEX(Socioeconomic!$H$8:$H$225,MATCH($C83,_xlfn.ANCHORARRAY(Socioeconomic!$C$8),0)),NA())</f>
        <v>2.71428571428571</v>
      </c>
      <c r="AC83" s="25">
        <f ca="1">IFERROR(INDEX('Natural Hazard'!$H$8:$H$225,MATCH($C83,_xlfn.ANCHORARRAY('Natural Hazard'!$C$8),0)),NA())</f>
        <v>1.1666666666666601</v>
      </c>
      <c r="AD83" s="25">
        <f ca="1">IFERROR(INDEX(Conflict!$H$8:$H$225,MATCH($C83,_xlfn.ANCHORARRAY(Conflict!$C$8),0)),NA())</f>
        <v>0</v>
      </c>
      <c r="AE83" s="50"/>
      <c r="AF83" s="25">
        <f ca="1">IFERROR(INDEX(Health!$I$8:$I$225,MATCH($C83,_xlfn.ANCHORARRAY(Health!$C$8),0)),NA())</f>
        <v>0</v>
      </c>
      <c r="AG83" s="25" t="e">
        <f ca="1">IFERROR(INDEX(Food!$I$8:$I$225,MATCH($C83,_xlfn.ANCHORARRAY(Food!$C$8),0)),NA())</f>
        <v>#N/A</v>
      </c>
      <c r="AH83" s="25" t="e">
        <f ca="1">IFERROR(INDEX(Macro!$I$8:$I$225,MATCH($C83,_xlfn.ANCHORARRAY(Macro!$C$8),0)),NA())</f>
        <v>#N/A</v>
      </c>
      <c r="AI83" s="25" t="e">
        <f ca="1">IFERROR(INDEX(Socioeconomic!$I$8:$I$225,MATCH($C83,_xlfn.ANCHORARRAY(Socioeconomic!$C$8),0)),NA())</f>
        <v>#N/A</v>
      </c>
      <c r="AJ83" s="25">
        <f ca="1">IFERROR(INDEX('Natural Hazard'!$I$8:$I$225,MATCH($C83,_xlfn.ANCHORARRAY('Natural Hazard'!$C$8),0)),NA())</f>
        <v>10</v>
      </c>
      <c r="AK83" s="25">
        <f ca="1">IFERROR(INDEX(Conflict!$I$8:$I$225,MATCH($C83,_xlfn.ANCHORARRAY(Conflict!$C$8),0)),NA())</f>
        <v>0</v>
      </c>
      <c r="AL83" s="49"/>
      <c r="AM83" s="25">
        <f>IFERROR(INDEX('Data Reliability'!$G$6:$G$409,MATCH($C83,'Data Reliability'!$E$6:$E$409,0)),NA())</f>
        <v>0.33333333333333298</v>
      </c>
      <c r="AN83" s="25">
        <f>IFERROR(INDEX('Data Reliability'!$H$6:$H$409,MATCH($C83,'Data Reliability'!$E$6:$E$409,0)),NA())</f>
        <v>0.78333333333333299</v>
      </c>
    </row>
    <row r="84" spans="2:40" x14ac:dyDescent="0.2">
      <c r="B84" s="28" t="s">
        <v>742</v>
      </c>
      <c r="C84" s="28" t="s">
        <v>708</v>
      </c>
      <c r="D84" s="28" t="s">
        <v>433</v>
      </c>
      <c r="E84" s="28" t="s">
        <v>409</v>
      </c>
      <c r="F84" s="206">
        <f ca="1">MATCH($C84,_xlfn.ANCHORARRAY(Health!$C$8),0)</f>
        <v>79</v>
      </c>
      <c r="G84" s="22" cm="1">
        <f t="array" aca="1" ref="G84" ca="1">IF(Parameters!$D$31, SUM(IF(ISNUMBER(R84:W84),(IF(R84:W84&gt;=Parameters!$D$37,1,"")),""))+0.5*(SUM(IF(ISNUMBER(R84:W84),(IF(R84:W84&gt;=Parameters!$D$38,1,"")),""))-SUM(IF(ISNUMBER(R84:W84),(IF(R84:W84&gt;=Parameters!$D$37,1,"")),""))),0) +
   IF(Parameters!$D$32,SUM(IF(ISNUMBER(R84:W84),(IF(R84:W84&gt;=Parameters!$D$41,1,"")),"")),0) +
   IF(Parameters!$D$33,AVERAGE(IF(ISNUMBER(R84:W84),R84:W84)),0) +
   IF(Parameters!$D$34,IF(OR(IF(ISNUMBER(R84:W84),R84:W84)=0),0,GEOMEAN(IF(ISNUMBER(R84:W84),R84:W84))),0)</f>
        <v>0</v>
      </c>
      <c r="H84" s="23">
        <f t="shared" ca="1" si="6"/>
        <v>0</v>
      </c>
      <c r="I84" s="116" t="str">
        <f t="shared" si="7"/>
        <v>!!</v>
      </c>
      <c r="J84" s="22" cm="1">
        <f t="array" aca="1" ref="J84" ca="1">IF(Parameters!$D$31, SUM(IF(ISNUMBER(Y84:AD84),(IF(Y84:AD84&gt;=Parameters!$D$41,1,"")),""))+0.5*(SUM(IF(ISNUMBER(Y84:AD84),(IF(Y84:AD84&gt;=Parameters!$D$42,1,"")),""))-SUM(IF(ISNUMBER(Y84:AD84),(IF(Y84:AD84&gt;=Parameters!$D$41,1,"")),""))),0) +
   IF(Parameters!$D$32,SUM(IF(ISNUMBER(Y84:AD84),(IF(Y84:AD84&gt;=Parameters!$D$41,1,"")),"")),0) +
   IF(Parameters!$D$33,AVERAGE(IF(ISNUMBER(Y84:AD84),Y84:AD84)),0) +
   IF(Parameters!$D$34,IF(OR(IF(ISNUMBER(Y84:AD84),Y84:AD84)=0),0,GEOMEAN(IF(ISNUMBER(Y84:AD84),Y84:AD84))),0)</f>
        <v>0</v>
      </c>
      <c r="K84" s="23">
        <f t="shared" ca="1" si="8"/>
        <v>0</v>
      </c>
      <c r="L84" s="116" t="str">
        <f t="shared" si="9"/>
        <v>!!</v>
      </c>
      <c r="M84" s="21" cm="1">
        <f t="array" aca="1" ref="M84" ca="1">IF(Parameters!$D$31, SUM(IF(ISNUMBER(AF84:AK84),(IF(AF84:AK84&gt;=Parameters!$D$41,1,"")),""))+0.5*(SUM(IF(ISNUMBER(AF84:AK84),(IF(AF84:AK84&gt;=Parameters!$D$42,1,"")),""))-SUM(IF(ISNUMBER(AF84:AK84),(IF(AF84:AK84&gt;=Parameters!$D$41,1,"")),""))),0) +
   IF(Parameters!$D$32,SUM(IF(ISNUMBER(AF84:AK84),(IF(AF84:AK84&gt;=Parameters!$D$41,1,"")),"")),0) +
   IF(Parameters!$D$33,AVERAGE(IF(ISNUMBER(AF84:AK84),AF84:AK84)),0) +
   IF(Parameters!$D$34,IF(OR(IF(ISNUMBER(AF84:AK84),AF84:AK84)=0),0,GEOMEAN(IF(ISNUMBER(AF84:AK84),AF84:AK84))),0)</f>
        <v>0.5</v>
      </c>
      <c r="N84" s="23">
        <f t="shared" ca="1" si="10"/>
        <v>0.5</v>
      </c>
      <c r="O84" s="116" t="str">
        <f t="shared" si="11"/>
        <v>!!</v>
      </c>
      <c r="P84" s="24"/>
      <c r="Q84" s="49"/>
      <c r="R84" s="25">
        <f ca="1">IFERROR(INDEX(Health!$G$8:$G$225,MATCH($C84,_xlfn.ANCHORARRAY(Health!$C$8),0)),NA())</f>
        <v>0</v>
      </c>
      <c r="S84" s="25" t="e">
        <f ca="1">IFERROR(INDEX(Food!$G$8:$G$225,MATCH($C84,_xlfn.ANCHORARRAY(Food!$C$8),0)),NA())</f>
        <v>#N/A</v>
      </c>
      <c r="T84" s="25">
        <f ca="1">IFERROR(INDEX(Macro!$G$8:$G$225,MATCH($C84,_xlfn.ANCHORARRAY(Macro!$C$8),0)),NA())</f>
        <v>0</v>
      </c>
      <c r="U84" s="25" t="e">
        <f ca="1">IFERROR(INDEX(Socioeconomic!$G$8:$G$225,MATCH($C84,_xlfn.ANCHORARRAY(Socioeconomic!$C$8),0)),NA())</f>
        <v>#N/A</v>
      </c>
      <c r="V84" s="25">
        <f ca="1">IFERROR(INDEX('Natural Hazard'!$G$8:$G$225,MATCH($C84,_xlfn.ANCHORARRAY('Natural Hazard'!$C$8),0)),NA())</f>
        <v>0</v>
      </c>
      <c r="W84" s="25">
        <f ca="1">IFERROR(INDEX(Conflict!$G$8:$G$225,MATCH($C84,_xlfn.ANCHORARRAY(Conflict!$C$8),0)),NA())</f>
        <v>0</v>
      </c>
      <c r="X84" s="50"/>
      <c r="Y84" s="25" t="e">
        <f ca="1">IFERROR(INDEX(Health!$H$8:$H$225,MATCH($C84,_xlfn.ANCHORARRAY(Health!$C$8),0)),NA())</f>
        <v>#N/A</v>
      </c>
      <c r="Z84" s="25" t="e">
        <f ca="1">IFERROR(INDEX(Food!$H$8:$H$225,MATCH($C84,_xlfn.ANCHORARRAY(Food!$C$8),0)),NA())</f>
        <v>#N/A</v>
      </c>
      <c r="AA84" s="25">
        <f ca="1">IFERROR(INDEX(Macro!$H$8:$H$225,MATCH($C84,_xlfn.ANCHORARRAY(Macro!$C$8),0)),NA())</f>
        <v>0</v>
      </c>
      <c r="AB84" s="25" t="e">
        <f ca="1">IFERROR(INDEX(Socioeconomic!$H$8:$H$225,MATCH($C84,_xlfn.ANCHORARRAY(Socioeconomic!$C$8),0)),NA())</f>
        <v>#N/A</v>
      </c>
      <c r="AC84" s="25" t="e">
        <f ca="1">IFERROR(INDEX('Natural Hazard'!$H$8:$H$225,MATCH($C84,_xlfn.ANCHORARRAY('Natural Hazard'!$C$8),0)),NA())</f>
        <v>#N/A</v>
      </c>
      <c r="AD84" s="25">
        <f ca="1">IFERROR(INDEX(Conflict!$H$8:$H$225,MATCH($C84,_xlfn.ANCHORARRAY(Conflict!$C$8),0)),NA())</f>
        <v>0</v>
      </c>
      <c r="AE84" s="50"/>
      <c r="AF84" s="25">
        <f ca="1">IFERROR(INDEX(Health!$I$8:$I$225,MATCH($C84,_xlfn.ANCHORARRAY(Health!$C$8),0)),NA())</f>
        <v>0</v>
      </c>
      <c r="AG84" s="25" t="e">
        <f ca="1">IFERROR(INDEX(Food!$I$8:$I$225,MATCH($C84,_xlfn.ANCHORARRAY(Food!$C$8),0)),NA())</f>
        <v>#N/A</v>
      </c>
      <c r="AH84" s="25">
        <f ca="1">IFERROR(INDEX(Macro!$I$8:$I$225,MATCH($C84,_xlfn.ANCHORARRAY(Macro!$C$8),0)),NA())</f>
        <v>5.5500276395798798</v>
      </c>
      <c r="AI84" s="25" t="e">
        <f ca="1">IFERROR(INDEX(Socioeconomic!$I$8:$I$225,MATCH($C84,_xlfn.ANCHORARRAY(Socioeconomic!$C$8),0)),NA())</f>
        <v>#N/A</v>
      </c>
      <c r="AJ84" s="25">
        <f ca="1">IFERROR(INDEX('Natural Hazard'!$I$8:$I$225,MATCH($C84,_xlfn.ANCHORARRAY('Natural Hazard'!$C$8),0)),NA())</f>
        <v>0</v>
      </c>
      <c r="AK84" s="25">
        <f ca="1">IFERROR(INDEX(Conflict!$I$8:$I$225,MATCH($C84,_xlfn.ANCHORARRAY(Conflict!$C$8),0)),NA())</f>
        <v>7</v>
      </c>
      <c r="AL84" s="49"/>
      <c r="AM84" s="25">
        <f>IFERROR(INDEX('Data Reliability'!$G$6:$G$409,MATCH($C84,'Data Reliability'!$E$6:$E$409,0)),NA())</f>
        <v>0.83333333333333304</v>
      </c>
      <c r="AN84" s="25">
        <f>IFERROR(INDEX('Data Reliability'!$H$6:$H$409,MATCH($C84,'Data Reliability'!$E$6:$E$409,0)),NA())</f>
        <v>0.73333333333333295</v>
      </c>
    </row>
    <row r="85" spans="2:40" x14ac:dyDescent="0.2">
      <c r="B85" s="28" t="s">
        <v>137</v>
      </c>
      <c r="C85" s="28" t="s">
        <v>138</v>
      </c>
      <c r="D85" s="28" t="s">
        <v>435</v>
      </c>
      <c r="E85" s="28" t="s">
        <v>430</v>
      </c>
      <c r="F85" s="206">
        <f ca="1">MATCH($C85,_xlfn.ANCHORARRAY(Health!$C$8),0)</f>
        <v>80</v>
      </c>
      <c r="G85" s="22" cm="1">
        <f t="array" aca="1" ref="G85" ca="1">IF(Parameters!$D$31, SUM(IF(ISNUMBER(R85:W85),(IF(R85:W85&gt;=Parameters!$D$37,1,"")),""))+0.5*(SUM(IF(ISNUMBER(R85:W85),(IF(R85:W85&gt;=Parameters!$D$38,1,"")),""))-SUM(IF(ISNUMBER(R85:W85),(IF(R85:W85&gt;=Parameters!$D$37,1,"")),""))),0) +
   IF(Parameters!$D$32,SUM(IF(ISNUMBER(R85:W85),(IF(R85:W85&gt;=Parameters!$D$41,1,"")),"")),0) +
   IF(Parameters!$D$33,AVERAGE(IF(ISNUMBER(R85:W85),R85:W85)),0) +
   IF(Parameters!$D$34,IF(OR(IF(ISNUMBER(R85:W85),R85:W85)=0),0,GEOMEAN(IF(ISNUMBER(R85:W85),R85:W85))),0)</f>
        <v>2</v>
      </c>
      <c r="H85" s="23">
        <f t="shared" ca="1" si="6"/>
        <v>2</v>
      </c>
      <c r="I85" s="116" t="str">
        <f t="shared" si="7"/>
        <v/>
      </c>
      <c r="J85" s="22" cm="1">
        <f t="array" aca="1" ref="J85" ca="1">IF(Parameters!$D$31, SUM(IF(ISNUMBER(Y85:AD85),(IF(Y85:AD85&gt;=Parameters!$D$41,1,"")),""))+0.5*(SUM(IF(ISNUMBER(Y85:AD85),(IF(Y85:AD85&gt;=Parameters!$D$42,1,"")),""))-SUM(IF(ISNUMBER(Y85:AD85),(IF(Y85:AD85&gt;=Parameters!$D$41,1,"")),""))),0) +
   IF(Parameters!$D$32,SUM(IF(ISNUMBER(Y85:AD85),(IF(Y85:AD85&gt;=Parameters!$D$41,1,"")),"")),0) +
   IF(Parameters!$D$33,AVERAGE(IF(ISNUMBER(Y85:AD85),Y85:AD85)),0) +
   IF(Parameters!$D$34,IF(OR(IF(ISNUMBER(Y85:AD85),Y85:AD85)=0),0,GEOMEAN(IF(ISNUMBER(Y85:AD85),Y85:AD85))),0)</f>
        <v>1.5</v>
      </c>
      <c r="K85" s="23">
        <f t="shared" ca="1" si="8"/>
        <v>1.5</v>
      </c>
      <c r="L85" s="116" t="str">
        <f t="shared" si="9"/>
        <v/>
      </c>
      <c r="M85" s="21" cm="1">
        <f t="array" aca="1" ref="M85" ca="1">IF(Parameters!$D$31, SUM(IF(ISNUMBER(AF85:AK85),(IF(AF85:AK85&gt;=Parameters!$D$41,1,"")),""))+0.5*(SUM(IF(ISNUMBER(AF85:AK85),(IF(AF85:AK85&gt;=Parameters!$D$42,1,"")),""))-SUM(IF(ISNUMBER(AF85:AK85),(IF(AF85:AK85&gt;=Parameters!$D$41,1,"")),""))),0) +
   IF(Parameters!$D$32,SUM(IF(ISNUMBER(AF85:AK85),(IF(AF85:AK85&gt;=Parameters!$D$41,1,"")),"")),0) +
   IF(Parameters!$D$33,AVERAGE(IF(ISNUMBER(AF85:AK85),AF85:AK85)),0) +
   IF(Parameters!$D$34,IF(OR(IF(ISNUMBER(AF85:AK85),AF85:AK85)=0),0,GEOMEAN(IF(ISNUMBER(AF85:AK85),AF85:AK85))),0)</f>
        <v>2</v>
      </c>
      <c r="N85" s="23">
        <f t="shared" ca="1" si="10"/>
        <v>2</v>
      </c>
      <c r="O85" s="116" t="str">
        <f t="shared" si="11"/>
        <v>!</v>
      </c>
      <c r="P85" s="24"/>
      <c r="Q85" s="49"/>
      <c r="R85" s="25">
        <f ca="1">IFERROR(INDEX(Health!$G$8:$G$225,MATCH($C85,_xlfn.ANCHORARRAY(Health!$C$8),0)),NA())</f>
        <v>8.769813053381105</v>
      </c>
      <c r="S85" s="25">
        <f ca="1">IFERROR(INDEX(Food!$G$8:$G$225,MATCH($C85,_xlfn.ANCHORARRAY(Food!$C$8),0)),NA())</f>
        <v>4.7031140738763124</v>
      </c>
      <c r="T85" s="25">
        <f ca="1">IFERROR(INDEX(Macro!$G$8:$G$225,MATCH($C85,_xlfn.ANCHORARRAY(Macro!$C$8),0)),NA())</f>
        <v>3.8899467910304186</v>
      </c>
      <c r="U85" s="25">
        <f ca="1">IFERROR(INDEX(Socioeconomic!$G$8:$G$225,MATCH($C85,_xlfn.ANCHORARRAY(Socioeconomic!$C$8),0)),NA())</f>
        <v>0</v>
      </c>
      <c r="V85" s="25">
        <f ca="1">IFERROR(INDEX('Natural Hazard'!$G$8:$G$225,MATCH($C85,_xlfn.ANCHORARRAY('Natural Hazard'!$C$8),0)),NA())</f>
        <v>9.7467943448089631</v>
      </c>
      <c r="W85" s="25">
        <f ca="1">IFERROR(INDEX(Conflict!$G$8:$G$225,MATCH($C85,_xlfn.ANCHORARRAY(Conflict!$C$8),0)),NA())</f>
        <v>0</v>
      </c>
      <c r="X85" s="50"/>
      <c r="Y85" s="25">
        <f ca="1">IFERROR(INDEX(Health!$H$8:$H$225,MATCH($C85,_xlfn.ANCHORARRAY(Health!$C$8),0)),NA())</f>
        <v>7.6909620991253602</v>
      </c>
      <c r="Z85" s="25">
        <f ca="1">IFERROR(INDEX(Food!$H$8:$H$225,MATCH($C85,_xlfn.ANCHORARRAY(Food!$C$8),0)),NA())</f>
        <v>4.4238563983786898</v>
      </c>
      <c r="AA85" s="25">
        <f ca="1">IFERROR(INDEX(Macro!$H$8:$H$225,MATCH($C85,_xlfn.ANCHORARRAY(Macro!$C$8),0)),NA())</f>
        <v>3.4046293583357699</v>
      </c>
      <c r="AB85" s="25">
        <f ca="1">IFERROR(INDEX(Socioeconomic!$H$8:$H$225,MATCH($C85,_xlfn.ANCHORARRAY(Socioeconomic!$C$8),0)),NA())</f>
        <v>7.5714285714285703</v>
      </c>
      <c r="AC85" s="25">
        <f ca="1">IFERROR(INDEX('Natural Hazard'!$H$8:$H$225,MATCH($C85,_xlfn.ANCHORARRAY('Natural Hazard'!$C$8),0)),NA())</f>
        <v>9.5</v>
      </c>
      <c r="AD85" s="25">
        <f ca="1">IFERROR(INDEX(Conflict!$H$8:$H$225,MATCH($C85,_xlfn.ANCHORARRAY(Conflict!$C$8),0)),NA())</f>
        <v>3.42212030340447</v>
      </c>
      <c r="AE85" s="50"/>
      <c r="AF85" s="25">
        <f ca="1">IFERROR(INDEX(Health!$I$8:$I$225,MATCH($C85,_xlfn.ANCHORARRAY(Health!$C$8),0)),NA())</f>
        <v>10</v>
      </c>
      <c r="AG85" s="25">
        <f ca="1">IFERROR(INDEX(Food!$I$8:$I$225,MATCH($C85,_xlfn.ANCHORARRAY(Food!$C$8),0)),NA())</f>
        <v>5</v>
      </c>
      <c r="AH85" s="25">
        <f ca="1">IFERROR(INDEX(Macro!$I$8:$I$225,MATCH($C85,_xlfn.ANCHORARRAY(Macro!$C$8),0)),NA())</f>
        <v>4.4444444444444402</v>
      </c>
      <c r="AI85" s="25">
        <f ca="1">IFERROR(INDEX(Socioeconomic!$I$8:$I$225,MATCH($C85,_xlfn.ANCHORARRAY(Socioeconomic!$C$8),0)),NA())</f>
        <v>0</v>
      </c>
      <c r="AJ85" s="25">
        <f ca="1">IFERROR(INDEX('Natural Hazard'!$I$8:$I$225,MATCH($C85,_xlfn.ANCHORARRAY('Natural Hazard'!$C$8),0)),NA())</f>
        <v>10</v>
      </c>
      <c r="AK85" s="25">
        <f ca="1">IFERROR(INDEX(Conflict!$I$8:$I$225,MATCH($C85,_xlfn.ANCHORARRAY(Conflict!$C$8),0)),NA())</f>
        <v>0</v>
      </c>
      <c r="AL85" s="49"/>
      <c r="AM85" s="25">
        <f>IFERROR(INDEX('Data Reliability'!$G$6:$G$409,MATCH($C85,'Data Reliability'!$E$6:$E$409,0)),NA())</f>
        <v>8.3333333333333301E-2</v>
      </c>
      <c r="AN85" s="25">
        <f>IFERROR(INDEX('Data Reliability'!$H$6:$H$409,MATCH($C85,'Data Reliability'!$E$6:$E$409,0)),NA())</f>
        <v>0.38611111111111102</v>
      </c>
    </row>
    <row r="86" spans="2:40" x14ac:dyDescent="0.2">
      <c r="B86" s="28" t="s">
        <v>743</v>
      </c>
      <c r="C86" s="28" t="s">
        <v>709</v>
      </c>
      <c r="D86" s="28" t="s">
        <v>436</v>
      </c>
      <c r="E86" s="28" t="s">
        <v>409</v>
      </c>
      <c r="F86" s="206">
        <f ca="1">MATCH($C86,_xlfn.ANCHORARRAY(Health!$C$8),0)</f>
        <v>81</v>
      </c>
      <c r="G86" s="22" cm="1">
        <f t="array" aca="1" ref="G86" ca="1">IF(Parameters!$D$31, SUM(IF(ISNUMBER(R86:W86),(IF(R86:W86&gt;=Parameters!$D$37,1,"")),""))+0.5*(SUM(IF(ISNUMBER(R86:W86),(IF(R86:W86&gt;=Parameters!$D$38,1,"")),""))-SUM(IF(ISNUMBER(R86:W86),(IF(R86:W86&gt;=Parameters!$D$37,1,"")),""))),0) +
   IF(Parameters!$D$32,SUM(IF(ISNUMBER(R86:W86),(IF(R86:W86&gt;=Parameters!$D$41,1,"")),"")),0) +
   IF(Parameters!$D$33,AVERAGE(IF(ISNUMBER(R86:W86),R86:W86)),0) +
   IF(Parameters!$D$34,IF(OR(IF(ISNUMBER(R86:W86),R86:W86)=0),0,GEOMEAN(IF(ISNUMBER(R86:W86),R86:W86))),0)</f>
        <v>0</v>
      </c>
      <c r="H86" s="23">
        <f t="shared" ca="1" si="6"/>
        <v>0</v>
      </c>
      <c r="I86" s="116" t="str">
        <f t="shared" si="7"/>
        <v>!!</v>
      </c>
      <c r="J86" s="22" cm="1">
        <f t="array" aca="1" ref="J86" ca="1">IF(Parameters!$D$31, SUM(IF(ISNUMBER(Y86:AD86),(IF(Y86:AD86&gt;=Parameters!$D$41,1,"")),""))+0.5*(SUM(IF(ISNUMBER(Y86:AD86),(IF(Y86:AD86&gt;=Parameters!$D$42,1,"")),""))-SUM(IF(ISNUMBER(Y86:AD86),(IF(Y86:AD86&gt;=Parameters!$D$41,1,"")),""))),0) +
   IF(Parameters!$D$32,SUM(IF(ISNUMBER(Y86:AD86),(IF(Y86:AD86&gt;=Parameters!$D$41,1,"")),"")),0) +
   IF(Parameters!$D$33,AVERAGE(IF(ISNUMBER(Y86:AD86),Y86:AD86)),0) +
   IF(Parameters!$D$34,IF(OR(IF(ISNUMBER(Y86:AD86),Y86:AD86)=0),0,GEOMEAN(IF(ISNUMBER(Y86:AD86),Y86:AD86))),0)</f>
        <v>0</v>
      </c>
      <c r="K86" s="23">
        <f t="shared" ca="1" si="8"/>
        <v>0</v>
      </c>
      <c r="L86" s="116" t="str">
        <f t="shared" si="9"/>
        <v>!!</v>
      </c>
      <c r="M86" s="21" cm="1">
        <f t="array" aca="1" ref="M86" ca="1">IF(Parameters!$D$31, SUM(IF(ISNUMBER(AF86:AK86),(IF(AF86:AK86&gt;=Parameters!$D$41,1,"")),""))+0.5*(SUM(IF(ISNUMBER(AF86:AK86),(IF(AF86:AK86&gt;=Parameters!$D$42,1,"")),""))-SUM(IF(ISNUMBER(AF86:AK86),(IF(AF86:AK86&gt;=Parameters!$D$41,1,"")),""))),0) +
   IF(Parameters!$D$32,SUM(IF(ISNUMBER(AF86:AK86),(IF(AF86:AK86&gt;=Parameters!$D$41,1,"")),"")),0) +
   IF(Parameters!$D$33,AVERAGE(IF(ISNUMBER(AF86:AK86),AF86:AK86)),0) +
   IF(Parameters!$D$34,IF(OR(IF(ISNUMBER(AF86:AK86),AF86:AK86)=0),0,GEOMEAN(IF(ISNUMBER(AF86:AK86),AF86:AK86))),0)</f>
        <v>0</v>
      </c>
      <c r="N86" s="23">
        <f t="shared" ca="1" si="10"/>
        <v>0</v>
      </c>
      <c r="O86" s="116" t="str">
        <f t="shared" si="11"/>
        <v>!!</v>
      </c>
      <c r="P86" s="24"/>
      <c r="Q86" s="49"/>
      <c r="R86" s="25">
        <f ca="1">IFERROR(INDEX(Health!$G$8:$G$225,MATCH($C86,_xlfn.ANCHORARRAY(Health!$C$8),0)),NA())</f>
        <v>0</v>
      </c>
      <c r="S86" s="25" t="e">
        <f ca="1">IFERROR(INDEX(Food!$G$8:$G$225,MATCH($C86,_xlfn.ANCHORARRAY(Food!$C$8),0)),NA())</f>
        <v>#N/A</v>
      </c>
      <c r="T86" s="25" t="e">
        <f ca="1">IFERROR(INDEX(Macro!$G$8:$G$225,MATCH($C86,_xlfn.ANCHORARRAY(Macro!$C$8),0)),NA())</f>
        <v>#N/A</v>
      </c>
      <c r="U86" s="25" t="e">
        <f ca="1">IFERROR(INDEX(Socioeconomic!$G$8:$G$225,MATCH($C86,_xlfn.ANCHORARRAY(Socioeconomic!$C$8),0)),NA())</f>
        <v>#N/A</v>
      </c>
      <c r="V86" s="25">
        <f ca="1">IFERROR(INDEX('Natural Hazard'!$G$8:$G$225,MATCH($C86,_xlfn.ANCHORARRAY('Natural Hazard'!$C$8),0)),NA())</f>
        <v>0</v>
      </c>
      <c r="W86" s="25">
        <f ca="1">IFERROR(INDEX(Conflict!$G$8:$G$225,MATCH($C86,_xlfn.ANCHORARRAY(Conflict!$C$8),0)),NA())</f>
        <v>0</v>
      </c>
      <c r="X86" s="50"/>
      <c r="Y86" s="25" t="e">
        <f ca="1">IFERROR(INDEX(Health!$H$8:$H$225,MATCH($C86,_xlfn.ANCHORARRAY(Health!$C$8),0)),NA())</f>
        <v>#N/A</v>
      </c>
      <c r="Z86" s="25" t="e">
        <f ca="1">IFERROR(INDEX(Food!$H$8:$H$225,MATCH($C86,_xlfn.ANCHORARRAY(Food!$C$8),0)),NA())</f>
        <v>#N/A</v>
      </c>
      <c r="AA86" s="25" t="e">
        <f ca="1">IFERROR(INDEX(Macro!$H$8:$H$225,MATCH($C86,_xlfn.ANCHORARRAY(Macro!$C$8),0)),NA())</f>
        <v>#N/A</v>
      </c>
      <c r="AB86" s="25" t="e">
        <f ca="1">IFERROR(INDEX(Socioeconomic!$H$8:$H$225,MATCH($C86,_xlfn.ANCHORARRAY(Socioeconomic!$C$8),0)),NA())</f>
        <v>#N/A</v>
      </c>
      <c r="AC86" s="25" t="e">
        <f ca="1">IFERROR(INDEX('Natural Hazard'!$H$8:$H$225,MATCH($C86,_xlfn.ANCHORARRAY('Natural Hazard'!$C$8),0)),NA())</f>
        <v>#N/A</v>
      </c>
      <c r="AD86" s="25">
        <f ca="1">IFERROR(INDEX(Conflict!$H$8:$H$225,MATCH($C86,_xlfn.ANCHORARRAY(Conflict!$C$8),0)),NA())</f>
        <v>0</v>
      </c>
      <c r="AE86" s="50"/>
      <c r="AF86" s="25">
        <f ca="1">IFERROR(INDEX(Health!$I$8:$I$225,MATCH($C86,_xlfn.ANCHORARRAY(Health!$C$8),0)),NA())</f>
        <v>0</v>
      </c>
      <c r="AG86" s="25" t="e">
        <f ca="1">IFERROR(INDEX(Food!$I$8:$I$225,MATCH($C86,_xlfn.ANCHORARRAY(Food!$C$8),0)),NA())</f>
        <v>#N/A</v>
      </c>
      <c r="AH86" s="25" t="e">
        <f ca="1">IFERROR(INDEX(Macro!$I$8:$I$225,MATCH($C86,_xlfn.ANCHORARRAY(Macro!$C$8),0)),NA())</f>
        <v>#N/A</v>
      </c>
      <c r="AI86" s="25" t="e">
        <f ca="1">IFERROR(INDEX(Socioeconomic!$I$8:$I$225,MATCH($C86,_xlfn.ANCHORARRAY(Socioeconomic!$C$8),0)),NA())</f>
        <v>#N/A</v>
      </c>
      <c r="AJ86" s="25">
        <f ca="1">IFERROR(INDEX('Natural Hazard'!$I$8:$I$225,MATCH($C86,_xlfn.ANCHORARRAY('Natural Hazard'!$C$8),0)),NA())</f>
        <v>0</v>
      </c>
      <c r="AK86" s="25">
        <f ca="1">IFERROR(INDEX(Conflict!$I$8:$I$225,MATCH($C86,_xlfn.ANCHORARRAY(Conflict!$C$8),0)),NA())</f>
        <v>0</v>
      </c>
      <c r="AL86" s="49"/>
      <c r="AM86" s="25">
        <f>IFERROR(INDEX('Data Reliability'!$G$6:$G$409,MATCH($C86,'Data Reliability'!$E$6:$E$409,0)),NA())</f>
        <v>0.91666666666666696</v>
      </c>
      <c r="AN86" s="25">
        <f>IFERROR(INDEX('Data Reliability'!$H$6:$H$409,MATCH($C86,'Data Reliability'!$E$6:$E$409,0)),NA())</f>
        <v>0.78333333333333299</v>
      </c>
    </row>
    <row r="87" spans="2:40" x14ac:dyDescent="0.2">
      <c r="B87" s="28" t="s">
        <v>139</v>
      </c>
      <c r="C87" s="28" t="s">
        <v>140</v>
      </c>
      <c r="D87" s="28" t="s">
        <v>435</v>
      </c>
      <c r="E87" s="28" t="s">
        <v>429</v>
      </c>
      <c r="F87" s="206">
        <f ca="1">MATCH($C87,_xlfn.ANCHORARRAY(Health!$C$8),0)</f>
        <v>82</v>
      </c>
      <c r="G87" s="22" cm="1">
        <f t="array" aca="1" ref="G87" ca="1">IF(Parameters!$D$31, SUM(IF(ISNUMBER(R87:W87),(IF(R87:W87&gt;=Parameters!$D$37,1,"")),""))+0.5*(SUM(IF(ISNUMBER(R87:W87),(IF(R87:W87&gt;=Parameters!$D$38,1,"")),""))-SUM(IF(ISNUMBER(R87:W87),(IF(R87:W87&gt;=Parameters!$D$37,1,"")),""))),0) +
   IF(Parameters!$D$32,SUM(IF(ISNUMBER(R87:W87),(IF(R87:W87&gt;=Parameters!$D$41,1,"")),"")),0) +
   IF(Parameters!$D$33,AVERAGE(IF(ISNUMBER(R87:W87),R87:W87)),0) +
   IF(Parameters!$D$34,IF(OR(IF(ISNUMBER(R87:W87),R87:W87)=0),0,GEOMEAN(IF(ISNUMBER(R87:W87),R87:W87))),0)</f>
        <v>0</v>
      </c>
      <c r="H87" s="23">
        <f t="shared" ca="1" si="6"/>
        <v>0</v>
      </c>
      <c r="I87" s="116" t="str">
        <f t="shared" si="7"/>
        <v>!</v>
      </c>
      <c r="J87" s="22" cm="1">
        <f t="array" aca="1" ref="J87" ca="1">IF(Parameters!$D$31, SUM(IF(ISNUMBER(Y87:AD87),(IF(Y87:AD87&gt;=Parameters!$D$41,1,"")),""))+0.5*(SUM(IF(ISNUMBER(Y87:AD87),(IF(Y87:AD87&gt;=Parameters!$D$42,1,"")),""))-SUM(IF(ISNUMBER(Y87:AD87),(IF(Y87:AD87&gt;=Parameters!$D$41,1,"")),""))),0) +
   IF(Parameters!$D$32,SUM(IF(ISNUMBER(Y87:AD87),(IF(Y87:AD87&gt;=Parameters!$D$41,1,"")),"")),0) +
   IF(Parameters!$D$33,AVERAGE(IF(ISNUMBER(Y87:AD87),Y87:AD87)),0) +
   IF(Parameters!$D$34,IF(OR(IF(ISNUMBER(Y87:AD87),Y87:AD87)=0),0,GEOMEAN(IF(ISNUMBER(Y87:AD87),Y87:AD87))),0)</f>
        <v>0.5</v>
      </c>
      <c r="K87" s="23">
        <f t="shared" ca="1" si="8"/>
        <v>0.5</v>
      </c>
      <c r="L87" s="116" t="str">
        <f t="shared" si="9"/>
        <v/>
      </c>
      <c r="M87" s="21" cm="1">
        <f t="array" aca="1" ref="M87" ca="1">IF(Parameters!$D$31, SUM(IF(ISNUMBER(AF87:AK87),(IF(AF87:AK87&gt;=Parameters!$D$41,1,"")),""))+0.5*(SUM(IF(ISNUMBER(AF87:AK87),(IF(AF87:AK87&gt;=Parameters!$D$42,1,"")),""))-SUM(IF(ISNUMBER(AF87:AK87),(IF(AF87:AK87&gt;=Parameters!$D$41,1,"")),""))),0) +
   IF(Parameters!$D$32,SUM(IF(ISNUMBER(AF87:AK87),(IF(AF87:AK87&gt;=Parameters!$D$41,1,"")),"")),0) +
   IF(Parameters!$D$33,AVERAGE(IF(ISNUMBER(AF87:AK87),AF87:AK87)),0) +
   IF(Parameters!$D$34,IF(OR(IF(ISNUMBER(AF87:AK87),AF87:AK87)=0),0,GEOMEAN(IF(ISNUMBER(AF87:AK87),AF87:AK87))),0)</f>
        <v>0</v>
      </c>
      <c r="N87" s="23">
        <f t="shared" ca="1" si="10"/>
        <v>0</v>
      </c>
      <c r="O87" s="116" t="str">
        <f t="shared" si="11"/>
        <v>!</v>
      </c>
      <c r="P87" s="24"/>
      <c r="Q87" s="49"/>
      <c r="R87" s="25">
        <f ca="1">IFERROR(INDEX(Health!$G$8:$G$225,MATCH($C87,_xlfn.ANCHORARRAY(Health!$C$8),0)),NA())</f>
        <v>0</v>
      </c>
      <c r="S87" s="25">
        <f ca="1">IFERROR(INDEX(Food!$G$8:$G$225,MATCH($C87,_xlfn.ANCHORARRAY(Food!$C$8),0)),NA())</f>
        <v>0</v>
      </c>
      <c r="T87" s="25">
        <f ca="1">IFERROR(INDEX(Macro!$G$8:$G$225,MATCH($C87,_xlfn.ANCHORARRAY(Macro!$C$8),0)),NA())</f>
        <v>4.1271264236530145</v>
      </c>
      <c r="U87" s="25">
        <f ca="1">IFERROR(INDEX(Socioeconomic!$G$8:$G$225,MATCH($C87,_xlfn.ANCHORARRAY(Socioeconomic!$C$8),0)),NA())</f>
        <v>0</v>
      </c>
      <c r="V87" s="25">
        <f ca="1">IFERROR(INDEX('Natural Hazard'!$G$8:$G$225,MATCH($C87,_xlfn.ANCHORARRAY('Natural Hazard'!$C$8),0)),NA())</f>
        <v>0</v>
      </c>
      <c r="W87" s="25">
        <f ca="1">IFERROR(INDEX(Conflict!$G$8:$G$225,MATCH($C87,_xlfn.ANCHORARRAY(Conflict!$C$8),0)),NA())</f>
        <v>0</v>
      </c>
      <c r="X87" s="50"/>
      <c r="Y87" s="25">
        <f ca="1">IFERROR(INDEX(Health!$H$8:$H$225,MATCH($C87,_xlfn.ANCHORARRAY(Health!$C$8),0)),NA())</f>
        <v>7.1953352769679304</v>
      </c>
      <c r="Z87" s="25">
        <f ca="1">IFERROR(INDEX(Food!$H$8:$H$225,MATCH($C87,_xlfn.ANCHORARRAY(Food!$C$8),0)),NA())</f>
        <v>4.6650717703349196</v>
      </c>
      <c r="AA87" s="25">
        <f ca="1">IFERROR(INDEX(Macro!$H$8:$H$225,MATCH($C87,_xlfn.ANCHORARRAY(Macro!$C$8),0)),NA())</f>
        <v>3.0090829182537302</v>
      </c>
      <c r="AB87" s="25">
        <f ca="1">IFERROR(INDEX(Socioeconomic!$H$8:$H$225,MATCH($C87,_xlfn.ANCHORARRAY(Socioeconomic!$C$8),0)),NA())</f>
        <v>6.1428571428571397</v>
      </c>
      <c r="AC87" s="25">
        <f ca="1">IFERROR(INDEX('Natural Hazard'!$H$8:$H$225,MATCH($C87,_xlfn.ANCHORARRAY('Natural Hazard'!$C$8),0)),NA())</f>
        <v>4.6666666666666599</v>
      </c>
      <c r="AD87" s="25">
        <f ca="1">IFERROR(INDEX(Conflict!$H$8:$H$225,MATCH($C87,_xlfn.ANCHORARRAY(Conflict!$C$8),0)),NA())</f>
        <v>0</v>
      </c>
      <c r="AE87" s="50"/>
      <c r="AF87" s="25">
        <f ca="1">IFERROR(INDEX(Health!$I$8:$I$225,MATCH($C87,_xlfn.ANCHORARRAY(Health!$C$8),0)),NA())</f>
        <v>0</v>
      </c>
      <c r="AG87" s="25" t="e">
        <f ca="1">IFERROR(INDEX(Food!$I$8:$I$225,MATCH($C87,_xlfn.ANCHORARRAY(Food!$C$8),0)),NA())</f>
        <v>#N/A</v>
      </c>
      <c r="AH87" s="25">
        <f ca="1">IFERROR(INDEX(Macro!$I$8:$I$225,MATCH($C87,_xlfn.ANCHORARRAY(Macro!$C$8),0)),NA())</f>
        <v>5.66058595909342</v>
      </c>
      <c r="AI87" s="25" t="e">
        <f ca="1">IFERROR(INDEX(Socioeconomic!$I$8:$I$225,MATCH($C87,_xlfn.ANCHORARRAY(Socioeconomic!$C$8),0)),NA())</f>
        <v>#N/A</v>
      </c>
      <c r="AJ87" s="25">
        <f ca="1">IFERROR(INDEX('Natural Hazard'!$I$8:$I$225,MATCH($C87,_xlfn.ANCHORARRAY('Natural Hazard'!$C$8),0)),NA())</f>
        <v>0</v>
      </c>
      <c r="AK87" s="25">
        <f ca="1">IFERROR(INDEX(Conflict!$I$8:$I$225,MATCH($C87,_xlfn.ANCHORARRAY(Conflict!$C$8),0)),NA())</f>
        <v>0</v>
      </c>
      <c r="AL87" s="49"/>
      <c r="AM87" s="25">
        <f>IFERROR(INDEX('Data Reliability'!$G$6:$G$409,MATCH($C87,'Data Reliability'!$E$6:$E$409,0)),NA())</f>
        <v>0.16666666666666699</v>
      </c>
      <c r="AN87" s="25">
        <f>IFERROR(INDEX('Data Reliability'!$H$6:$H$409,MATCH($C87,'Data Reliability'!$E$6:$E$409,0)),NA())</f>
        <v>0.63333333333333297</v>
      </c>
    </row>
    <row r="88" spans="2:40" x14ac:dyDescent="0.2">
      <c r="B88" s="28" t="s">
        <v>744</v>
      </c>
      <c r="C88" s="28" t="s">
        <v>710</v>
      </c>
      <c r="D88" s="28" t="s">
        <v>436</v>
      </c>
      <c r="E88" s="28" t="s">
        <v>409</v>
      </c>
      <c r="F88" s="206">
        <f ca="1">MATCH($C88,_xlfn.ANCHORARRAY(Health!$C$8),0)</f>
        <v>83</v>
      </c>
      <c r="G88" s="22" cm="1">
        <f t="array" aca="1" ref="G88" ca="1">IF(Parameters!$D$31, SUM(IF(ISNUMBER(R88:W88),(IF(R88:W88&gt;=Parameters!$D$37,1,"")),""))+0.5*(SUM(IF(ISNUMBER(R88:W88),(IF(R88:W88&gt;=Parameters!$D$38,1,"")),""))-SUM(IF(ISNUMBER(R88:W88),(IF(R88:W88&gt;=Parameters!$D$37,1,"")),""))),0) +
   IF(Parameters!$D$32,SUM(IF(ISNUMBER(R88:W88),(IF(R88:W88&gt;=Parameters!$D$41,1,"")),"")),0) +
   IF(Parameters!$D$33,AVERAGE(IF(ISNUMBER(R88:W88),R88:W88)),0) +
   IF(Parameters!$D$34,IF(OR(IF(ISNUMBER(R88:W88),R88:W88)=0),0,GEOMEAN(IF(ISNUMBER(R88:W88),R88:W88))),0)</f>
        <v>0</v>
      </c>
      <c r="H88" s="23">
        <f t="shared" ca="1" si="6"/>
        <v>0</v>
      </c>
      <c r="I88" s="116" t="str">
        <f t="shared" si="7"/>
        <v>!!</v>
      </c>
      <c r="J88" s="22" cm="1">
        <f t="array" aca="1" ref="J88" ca="1">IF(Parameters!$D$31, SUM(IF(ISNUMBER(Y88:AD88),(IF(Y88:AD88&gt;=Parameters!$D$41,1,"")),""))+0.5*(SUM(IF(ISNUMBER(Y88:AD88),(IF(Y88:AD88&gt;=Parameters!$D$42,1,"")),""))-SUM(IF(ISNUMBER(Y88:AD88),(IF(Y88:AD88&gt;=Parameters!$D$41,1,"")),""))),0) +
   IF(Parameters!$D$32,SUM(IF(ISNUMBER(Y88:AD88),(IF(Y88:AD88&gt;=Parameters!$D$41,1,"")),"")),0) +
   IF(Parameters!$D$33,AVERAGE(IF(ISNUMBER(Y88:AD88),Y88:AD88)),0) +
   IF(Parameters!$D$34,IF(OR(IF(ISNUMBER(Y88:AD88),Y88:AD88)=0),0,GEOMEAN(IF(ISNUMBER(Y88:AD88),Y88:AD88))),0)</f>
        <v>0</v>
      </c>
      <c r="K88" s="23">
        <f t="shared" ca="1" si="8"/>
        <v>0</v>
      </c>
      <c r="L88" s="116" t="str">
        <f t="shared" si="9"/>
        <v>!!</v>
      </c>
      <c r="M88" s="21" cm="1">
        <f t="array" aca="1" ref="M88" ca="1">IF(Parameters!$D$31, SUM(IF(ISNUMBER(AF88:AK88),(IF(AF88:AK88&gt;=Parameters!$D$41,1,"")),""))+0.5*(SUM(IF(ISNUMBER(AF88:AK88),(IF(AF88:AK88&gt;=Parameters!$D$42,1,"")),""))-SUM(IF(ISNUMBER(AF88:AK88),(IF(AF88:AK88&gt;=Parameters!$D$41,1,"")),""))),0) +
   IF(Parameters!$D$32,SUM(IF(ISNUMBER(AF88:AK88),(IF(AF88:AK88&gt;=Parameters!$D$41,1,"")),"")),0) +
   IF(Parameters!$D$33,AVERAGE(IF(ISNUMBER(AF88:AK88),AF88:AK88)),0) +
   IF(Parameters!$D$34,IF(OR(IF(ISNUMBER(AF88:AK88),AF88:AK88)=0),0,GEOMEAN(IF(ISNUMBER(AF88:AK88),AF88:AK88))),0)</f>
        <v>0</v>
      </c>
      <c r="N88" s="23">
        <f t="shared" ca="1" si="10"/>
        <v>0</v>
      </c>
      <c r="O88" s="116" t="str">
        <f t="shared" si="11"/>
        <v>!</v>
      </c>
      <c r="P88" s="24"/>
      <c r="Q88" s="49"/>
      <c r="R88" s="25">
        <f ca="1">IFERROR(INDEX(Health!$G$8:$G$225,MATCH($C88,_xlfn.ANCHORARRAY(Health!$C$8),0)),NA())</f>
        <v>0</v>
      </c>
      <c r="S88" s="25">
        <f ca="1">IFERROR(INDEX(Food!$G$8:$G$225,MATCH($C88,_xlfn.ANCHORARRAY(Food!$C$8),0)),NA())</f>
        <v>0</v>
      </c>
      <c r="T88" s="25">
        <f ca="1">IFERROR(INDEX(Macro!$G$8:$G$225,MATCH($C88,_xlfn.ANCHORARRAY(Macro!$C$8),0)),NA())</f>
        <v>0</v>
      </c>
      <c r="U88" s="25">
        <f ca="1">IFERROR(INDEX(Socioeconomic!$G$8:$G$225,MATCH($C88,_xlfn.ANCHORARRAY(Socioeconomic!$C$8),0)),NA())</f>
        <v>0</v>
      </c>
      <c r="V88" s="25">
        <f ca="1">IFERROR(INDEX('Natural Hazard'!$G$8:$G$225,MATCH($C88,_xlfn.ANCHORARRAY('Natural Hazard'!$C$8),0)),NA())</f>
        <v>0</v>
      </c>
      <c r="W88" s="25">
        <f ca="1">IFERROR(INDEX(Conflict!$G$8:$G$225,MATCH($C88,_xlfn.ANCHORARRAY(Conflict!$C$8),0)),NA())</f>
        <v>0</v>
      </c>
      <c r="X88" s="50"/>
      <c r="Y88" s="25" t="e">
        <f ca="1">IFERROR(INDEX(Health!$H$8:$H$225,MATCH($C88,_xlfn.ANCHORARRAY(Health!$C$8),0)),NA())</f>
        <v>#N/A</v>
      </c>
      <c r="Z88" s="25">
        <f ca="1">IFERROR(INDEX(Food!$H$8:$H$225,MATCH($C88,_xlfn.ANCHORARRAY(Food!$C$8),0)),NA())</f>
        <v>0.71770334928229496</v>
      </c>
      <c r="AA88" s="25">
        <f ca="1">IFERROR(INDEX(Macro!$H$8:$H$225,MATCH($C88,_xlfn.ANCHORARRAY(Macro!$C$8),0)),NA())</f>
        <v>0</v>
      </c>
      <c r="AB88" s="25" t="e">
        <f ca="1">IFERROR(INDEX(Socioeconomic!$H$8:$H$225,MATCH($C88,_xlfn.ANCHORARRAY(Socioeconomic!$C$8),0)),NA())</f>
        <v>#N/A</v>
      </c>
      <c r="AC88" s="25" t="e">
        <f ca="1">IFERROR(INDEX('Natural Hazard'!$H$8:$H$225,MATCH($C88,_xlfn.ANCHORARRAY('Natural Hazard'!$C$8),0)),NA())</f>
        <v>#N/A</v>
      </c>
      <c r="AD88" s="25">
        <f ca="1">IFERROR(INDEX(Conflict!$H$8:$H$225,MATCH($C88,_xlfn.ANCHORARRAY(Conflict!$C$8),0)),NA())</f>
        <v>0</v>
      </c>
      <c r="AE88" s="50"/>
      <c r="AF88" s="25">
        <f ca="1">IFERROR(INDEX(Health!$I$8:$I$225,MATCH($C88,_xlfn.ANCHORARRAY(Health!$C$8),0)),NA())</f>
        <v>0</v>
      </c>
      <c r="AG88" s="25" t="e">
        <f ca="1">IFERROR(INDEX(Food!$I$8:$I$225,MATCH($C88,_xlfn.ANCHORARRAY(Food!$C$8),0)),NA())</f>
        <v>#N/A</v>
      </c>
      <c r="AH88" s="25">
        <f ca="1">IFERROR(INDEX(Macro!$I$8:$I$225,MATCH($C88,_xlfn.ANCHORARRAY(Macro!$C$8),0)),NA())</f>
        <v>4.4444444444444402</v>
      </c>
      <c r="AI88" s="25">
        <f ca="1">IFERROR(INDEX(Socioeconomic!$I$8:$I$225,MATCH($C88,_xlfn.ANCHORARRAY(Socioeconomic!$C$8),0)),NA())</f>
        <v>0</v>
      </c>
      <c r="AJ88" s="25">
        <f ca="1">IFERROR(INDEX('Natural Hazard'!$I$8:$I$225,MATCH($C88,_xlfn.ANCHORARRAY('Natural Hazard'!$C$8),0)),NA())</f>
        <v>0</v>
      </c>
      <c r="AK88" s="25">
        <f ca="1">IFERROR(INDEX(Conflict!$I$8:$I$225,MATCH($C88,_xlfn.ANCHORARRAY(Conflict!$C$8),0)),NA())</f>
        <v>0</v>
      </c>
      <c r="AL88" s="49"/>
      <c r="AM88" s="25">
        <f>IFERROR(INDEX('Data Reliability'!$G$6:$G$409,MATCH($C88,'Data Reliability'!$E$6:$E$409,0)),NA())</f>
        <v>0.75</v>
      </c>
      <c r="AN88" s="25">
        <f>IFERROR(INDEX('Data Reliability'!$H$6:$H$409,MATCH($C88,'Data Reliability'!$E$6:$E$409,0)),NA())</f>
        <v>0.65833333333333299</v>
      </c>
    </row>
    <row r="89" spans="2:40" x14ac:dyDescent="0.2">
      <c r="B89" s="28" t="s">
        <v>141</v>
      </c>
      <c r="C89" s="28" t="s">
        <v>142</v>
      </c>
      <c r="D89" s="28" t="s">
        <v>435</v>
      </c>
      <c r="E89" s="28" t="s">
        <v>429</v>
      </c>
      <c r="F89" s="206">
        <f ca="1">MATCH($C89,_xlfn.ANCHORARRAY(Health!$C$8),0)</f>
        <v>84</v>
      </c>
      <c r="G89" s="22" cm="1">
        <f t="array" aca="1" ref="G89" ca="1">IF(Parameters!$D$31, SUM(IF(ISNUMBER(R89:W89),(IF(R89:W89&gt;=Parameters!$D$37,1,"")),""))+0.5*(SUM(IF(ISNUMBER(R89:W89),(IF(R89:W89&gt;=Parameters!$D$38,1,"")),""))-SUM(IF(ISNUMBER(R89:W89),(IF(R89:W89&gt;=Parameters!$D$37,1,"")),""))),0) +
   IF(Parameters!$D$32,SUM(IF(ISNUMBER(R89:W89),(IF(R89:W89&gt;=Parameters!$D$41,1,"")),"")),0) +
   IF(Parameters!$D$33,AVERAGE(IF(ISNUMBER(R89:W89),R89:W89)),0) +
   IF(Parameters!$D$34,IF(OR(IF(ISNUMBER(R89:W89),R89:W89)=0),0,GEOMEAN(IF(ISNUMBER(R89:W89),R89:W89))),0)</f>
        <v>2</v>
      </c>
      <c r="H89" s="23">
        <f t="shared" ca="1" si="6"/>
        <v>2</v>
      </c>
      <c r="I89" s="116" t="str">
        <f t="shared" si="7"/>
        <v/>
      </c>
      <c r="J89" s="22" cm="1">
        <f t="array" aca="1" ref="J89" ca="1">IF(Parameters!$D$31, SUM(IF(ISNUMBER(Y89:AD89),(IF(Y89:AD89&gt;=Parameters!$D$41,1,"")),""))+0.5*(SUM(IF(ISNUMBER(Y89:AD89),(IF(Y89:AD89&gt;=Parameters!$D$42,1,"")),""))-SUM(IF(ISNUMBER(Y89:AD89),(IF(Y89:AD89&gt;=Parameters!$D$41,1,"")),""))),0) +
   IF(Parameters!$D$32,SUM(IF(ISNUMBER(Y89:AD89),(IF(Y89:AD89&gt;=Parameters!$D$41,1,"")),"")),0) +
   IF(Parameters!$D$33,AVERAGE(IF(ISNUMBER(Y89:AD89),Y89:AD89)),0) +
   IF(Parameters!$D$34,IF(OR(IF(ISNUMBER(Y89:AD89),Y89:AD89)=0),0,GEOMEAN(IF(ISNUMBER(Y89:AD89),Y89:AD89))),0)</f>
        <v>1.5</v>
      </c>
      <c r="K89" s="23">
        <f t="shared" ca="1" si="8"/>
        <v>1.5</v>
      </c>
      <c r="L89" s="116" t="str">
        <f t="shared" si="9"/>
        <v/>
      </c>
      <c r="M89" s="21" cm="1">
        <f t="array" aca="1" ref="M89" ca="1">IF(Parameters!$D$31, SUM(IF(ISNUMBER(AF89:AK89),(IF(AF89:AK89&gt;=Parameters!$D$41,1,"")),""))+0.5*(SUM(IF(ISNUMBER(AF89:AK89),(IF(AF89:AK89&gt;=Parameters!$D$42,1,"")),""))-SUM(IF(ISNUMBER(AF89:AK89),(IF(AF89:AK89&gt;=Parameters!$D$41,1,"")),""))),0) +
   IF(Parameters!$D$32,SUM(IF(ISNUMBER(AF89:AK89),(IF(AF89:AK89&gt;=Parameters!$D$41,1,"")),"")),0) +
   IF(Parameters!$D$33,AVERAGE(IF(ISNUMBER(AF89:AK89),AF89:AK89)),0) +
   IF(Parameters!$D$34,IF(OR(IF(ISNUMBER(AF89:AK89),AF89:AK89)=0),0,GEOMEAN(IF(ISNUMBER(AF89:AK89),AF89:AK89))),0)</f>
        <v>2</v>
      </c>
      <c r="N89" s="23">
        <f t="shared" ca="1" si="10"/>
        <v>2</v>
      </c>
      <c r="O89" s="116" t="str">
        <f t="shared" si="11"/>
        <v>!</v>
      </c>
      <c r="P89" s="24"/>
      <c r="Q89" s="49"/>
      <c r="R89" s="25">
        <f ca="1">IFERROR(INDEX(Health!$G$8:$G$225,MATCH($C89,_xlfn.ANCHORARRAY(Health!$C$8),0)),NA())</f>
        <v>0</v>
      </c>
      <c r="S89" s="25">
        <f ca="1">IFERROR(INDEX(Food!$G$8:$G$225,MATCH($C89,_xlfn.ANCHORARRAY(Food!$C$8),0)),NA())</f>
        <v>4.8990976799397608</v>
      </c>
      <c r="T89" s="25">
        <f ca="1">IFERROR(INDEX(Macro!$G$8:$G$225,MATCH($C89,_xlfn.ANCHORARRAY(Macro!$C$8),0)),NA())</f>
        <v>4.4203807265116168</v>
      </c>
      <c r="U89" s="25">
        <f ca="1">IFERROR(INDEX(Socioeconomic!$G$8:$G$225,MATCH($C89,_xlfn.ANCHORARRAY(Socioeconomic!$C$8),0)),NA())</f>
        <v>5.0531461204170247</v>
      </c>
      <c r="V89" s="25">
        <f ca="1">IFERROR(INDEX('Natural Hazard'!$G$8:$G$225,MATCH($C89,_xlfn.ANCHORARRAY('Natural Hazard'!$C$8),0)),NA())</f>
        <v>9.5742710775633775</v>
      </c>
      <c r="W89" s="25">
        <f ca="1">IFERROR(INDEX(Conflict!$G$8:$G$225,MATCH($C89,_xlfn.ANCHORARRAY(Conflict!$C$8),0)),NA())</f>
        <v>6.2683844972470455</v>
      </c>
      <c r="X89" s="50"/>
      <c r="Y89" s="25">
        <f ca="1">IFERROR(INDEX(Health!$H$8:$H$225,MATCH($C89,_xlfn.ANCHORARRAY(Health!$C$8),0)),NA())</f>
        <v>8.5364431486880399</v>
      </c>
      <c r="Z89" s="25">
        <f ca="1">IFERROR(INDEX(Food!$H$8:$H$225,MATCH($C89,_xlfn.ANCHORARRAY(Food!$C$8),0)),NA())</f>
        <v>4.8002316155182303</v>
      </c>
      <c r="AA89" s="25">
        <f ca="1">IFERROR(INDEX(Macro!$H$8:$H$225,MATCH($C89,_xlfn.ANCHORARRAY(Macro!$C$8),0)),NA())</f>
        <v>2.9358335774977999</v>
      </c>
      <c r="AB89" s="25">
        <f ca="1">IFERROR(INDEX(Socioeconomic!$H$8:$H$225,MATCH($C89,_xlfn.ANCHORARRAY(Socioeconomic!$C$8),0)),NA())</f>
        <v>7.71428571428571</v>
      </c>
      <c r="AC89" s="25">
        <f ca="1">IFERROR(INDEX('Natural Hazard'!$H$8:$H$225,MATCH($C89,_xlfn.ANCHORARRAY('Natural Hazard'!$C$8),0)),NA())</f>
        <v>9.1666666666666607</v>
      </c>
      <c r="AD89" s="25">
        <f ca="1">IFERROR(INDEX(Conflict!$H$8:$H$225,MATCH($C89,_xlfn.ANCHORARRAY(Conflict!$C$8),0)),NA())</f>
        <v>3.9292644205327099</v>
      </c>
      <c r="AE89" s="50"/>
      <c r="AF89" s="25">
        <f ca="1">IFERROR(INDEX(Health!$I$8:$I$225,MATCH($C89,_xlfn.ANCHORARRAY(Health!$C$8),0)),NA())</f>
        <v>0</v>
      </c>
      <c r="AG89" s="25">
        <f ca="1">IFERROR(INDEX(Food!$I$8:$I$225,MATCH($C89,_xlfn.ANCHORARRAY(Food!$C$8),0)),NA())</f>
        <v>5</v>
      </c>
      <c r="AH89" s="25">
        <f ca="1">IFERROR(INDEX(Macro!$I$8:$I$225,MATCH($C89,_xlfn.ANCHORARRAY(Macro!$C$8),0)),NA())</f>
        <v>6.6556108347153096</v>
      </c>
      <c r="AI89" s="25">
        <f ca="1">IFERROR(INDEX(Socioeconomic!$I$8:$I$225,MATCH($C89,_xlfn.ANCHORARRAY(Socioeconomic!$C$8),0)),NA())</f>
        <v>3.3099999999999898</v>
      </c>
      <c r="AJ89" s="25">
        <f ca="1">IFERROR(INDEX('Natural Hazard'!$I$8:$I$225,MATCH($C89,_xlfn.ANCHORARRAY('Natural Hazard'!$C$8),0)),NA())</f>
        <v>10</v>
      </c>
      <c r="AK89" s="25">
        <f ca="1">IFERROR(INDEX(Conflict!$I$8:$I$225,MATCH($C89,_xlfn.ANCHORARRAY(Conflict!$C$8),0)),NA())</f>
        <v>10</v>
      </c>
      <c r="AL89" s="49"/>
      <c r="AM89" s="25">
        <f>IFERROR(INDEX('Data Reliability'!$G$6:$G$409,MATCH($C89,'Data Reliability'!$E$6:$E$409,0)),NA())</f>
        <v>8.3333333333333301E-2</v>
      </c>
      <c r="AN89" s="25">
        <f>IFERROR(INDEX('Data Reliability'!$H$6:$H$409,MATCH($C89,'Data Reliability'!$E$6:$E$409,0)),NA())</f>
        <v>0.42777777777777798</v>
      </c>
    </row>
    <row r="90" spans="2:40" x14ac:dyDescent="0.2">
      <c r="B90" s="28" t="s">
        <v>143</v>
      </c>
      <c r="C90" s="28" t="s">
        <v>144</v>
      </c>
      <c r="D90" s="28" t="s">
        <v>433</v>
      </c>
      <c r="E90" s="28" t="s">
        <v>430</v>
      </c>
      <c r="F90" s="206">
        <f ca="1">MATCH($C90,_xlfn.ANCHORARRAY(Health!$C$8),0)</f>
        <v>85</v>
      </c>
      <c r="G90" s="22" cm="1">
        <f t="array" aca="1" ref="G90" ca="1">IF(Parameters!$D$31, SUM(IF(ISNUMBER(R90:W90),(IF(R90:W90&gt;=Parameters!$D$37,1,"")),""))+0.5*(SUM(IF(ISNUMBER(R90:W90),(IF(R90:W90&gt;=Parameters!$D$38,1,"")),""))-SUM(IF(ISNUMBER(R90:W90),(IF(R90:W90&gt;=Parameters!$D$37,1,"")),""))),0) +
   IF(Parameters!$D$32,SUM(IF(ISNUMBER(R90:W90),(IF(R90:W90&gt;=Parameters!$D$41,1,"")),"")),0) +
   IF(Parameters!$D$33,AVERAGE(IF(ISNUMBER(R90:W90),R90:W90)),0) +
   IF(Parameters!$D$34,IF(OR(IF(ISNUMBER(R90:W90),R90:W90)=0),0,GEOMEAN(IF(ISNUMBER(R90:W90),R90:W90))),0)</f>
        <v>0</v>
      </c>
      <c r="H90" s="23">
        <f t="shared" ca="1" si="6"/>
        <v>0</v>
      </c>
      <c r="I90" s="116" t="str">
        <f t="shared" si="7"/>
        <v>!</v>
      </c>
      <c r="J90" s="22" cm="1">
        <f t="array" aca="1" ref="J90" ca="1">IF(Parameters!$D$31, SUM(IF(ISNUMBER(Y90:AD90),(IF(Y90:AD90&gt;=Parameters!$D$41,1,"")),""))+0.5*(SUM(IF(ISNUMBER(Y90:AD90),(IF(Y90:AD90&gt;=Parameters!$D$42,1,"")),""))-SUM(IF(ISNUMBER(Y90:AD90),(IF(Y90:AD90&gt;=Parameters!$D$41,1,"")),""))),0) +
   IF(Parameters!$D$32,SUM(IF(ISNUMBER(Y90:AD90),(IF(Y90:AD90&gt;=Parameters!$D$41,1,"")),"")),0) +
   IF(Parameters!$D$33,AVERAGE(IF(ISNUMBER(Y90:AD90),Y90:AD90)),0) +
   IF(Parameters!$D$34,IF(OR(IF(ISNUMBER(Y90:AD90),Y90:AD90)=0),0,GEOMEAN(IF(ISNUMBER(Y90:AD90),Y90:AD90))),0)</f>
        <v>0</v>
      </c>
      <c r="K90" s="23">
        <f t="shared" ca="1" si="8"/>
        <v>0</v>
      </c>
      <c r="L90" s="116" t="str">
        <f t="shared" si="9"/>
        <v/>
      </c>
      <c r="M90" s="21" cm="1">
        <f t="array" aca="1" ref="M90" ca="1">IF(Parameters!$D$31, SUM(IF(ISNUMBER(AF90:AK90),(IF(AF90:AK90&gt;=Parameters!$D$41,1,"")),""))+0.5*(SUM(IF(ISNUMBER(AF90:AK90),(IF(AF90:AK90&gt;=Parameters!$D$42,1,"")),""))-SUM(IF(ISNUMBER(AF90:AK90),(IF(AF90:AK90&gt;=Parameters!$D$41,1,"")),""))),0) +
   IF(Parameters!$D$32,SUM(IF(ISNUMBER(AF90:AK90),(IF(AF90:AK90&gt;=Parameters!$D$41,1,"")),"")),0) +
   IF(Parameters!$D$33,AVERAGE(IF(ISNUMBER(AF90:AK90),AF90:AK90)),0) +
   IF(Parameters!$D$34,IF(OR(IF(ISNUMBER(AF90:AK90),AF90:AK90)=0),0,GEOMEAN(IF(ISNUMBER(AF90:AK90),AF90:AK90))),0)</f>
        <v>0.5</v>
      </c>
      <c r="N90" s="23">
        <f t="shared" ca="1" si="10"/>
        <v>0.5</v>
      </c>
      <c r="O90" s="116" t="str">
        <f t="shared" si="11"/>
        <v>!</v>
      </c>
      <c r="P90" s="24"/>
      <c r="Q90" s="49"/>
      <c r="R90" s="25">
        <f ca="1">IFERROR(INDEX(Health!$G$8:$G$225,MATCH($C90,_xlfn.ANCHORARRAY(Health!$C$8),0)),NA())</f>
        <v>0</v>
      </c>
      <c r="S90" s="25">
        <f ca="1">IFERROR(INDEX(Food!$G$8:$G$225,MATCH($C90,_xlfn.ANCHORARRAY(Food!$C$8),0)),NA())</f>
        <v>0</v>
      </c>
      <c r="T90" s="25">
        <f ca="1">IFERROR(INDEX(Macro!$G$8:$G$225,MATCH($C90,_xlfn.ANCHORARRAY(Macro!$C$8),0)),NA())</f>
        <v>0</v>
      </c>
      <c r="U90" s="25">
        <f ca="1">IFERROR(INDEX(Socioeconomic!$G$8:$G$225,MATCH($C90,_xlfn.ANCHORARRAY(Socioeconomic!$C$8),0)),NA())</f>
        <v>0</v>
      </c>
      <c r="V90" s="25">
        <f ca="1">IFERROR(INDEX('Natural Hazard'!$G$8:$G$225,MATCH($C90,_xlfn.ANCHORARRAY('Natural Hazard'!$C$8),0)),NA())</f>
        <v>0</v>
      </c>
      <c r="W90" s="25">
        <f ca="1">IFERROR(INDEX(Conflict!$G$8:$G$225,MATCH($C90,_xlfn.ANCHORARRAY(Conflict!$C$8),0)),NA())</f>
        <v>0</v>
      </c>
      <c r="X90" s="50"/>
      <c r="Y90" s="25">
        <f ca="1">IFERROR(INDEX(Health!$H$8:$H$225,MATCH($C90,_xlfn.ANCHORARRAY(Health!$C$8),0)),NA())</f>
        <v>1.9475218658892099</v>
      </c>
      <c r="Z90" s="25">
        <f ca="1">IFERROR(INDEX(Food!$H$8:$H$225,MATCH($C90,_xlfn.ANCHORARRAY(Food!$C$8),0)),NA())</f>
        <v>1.2200956937798999</v>
      </c>
      <c r="AA90" s="25">
        <f ca="1">IFERROR(INDEX(Macro!$H$8:$H$225,MATCH($C90,_xlfn.ANCHORARRAY(Macro!$C$8),0)),NA())</f>
        <v>2.5256372692645699</v>
      </c>
      <c r="AB90" s="25">
        <f ca="1">IFERROR(INDEX(Socioeconomic!$H$8:$H$225,MATCH($C90,_xlfn.ANCHORARRAY(Socioeconomic!$C$8),0)),NA())</f>
        <v>1.5714285714285701</v>
      </c>
      <c r="AC90" s="25">
        <f ca="1">IFERROR(INDEX('Natural Hazard'!$H$8:$H$225,MATCH($C90,_xlfn.ANCHORARRAY('Natural Hazard'!$C$8),0)),NA())</f>
        <v>6.3333333333333304</v>
      </c>
      <c r="AD90" s="25">
        <f ca="1">IFERROR(INDEX(Conflict!$H$8:$H$225,MATCH($C90,_xlfn.ANCHORARRAY(Conflict!$C$8),0)),NA())</f>
        <v>0</v>
      </c>
      <c r="AE90" s="50"/>
      <c r="AF90" s="25">
        <f ca="1">IFERROR(INDEX(Health!$I$8:$I$225,MATCH($C90,_xlfn.ANCHORARRAY(Health!$C$8),0)),NA())</f>
        <v>0</v>
      </c>
      <c r="AG90" s="25" t="e">
        <f ca="1">IFERROR(INDEX(Food!$I$8:$I$225,MATCH($C90,_xlfn.ANCHORARRAY(Food!$C$8),0)),NA())</f>
        <v>#N/A</v>
      </c>
      <c r="AH90" s="25">
        <f ca="1">IFERROR(INDEX(Macro!$I$8:$I$225,MATCH($C90,_xlfn.ANCHORARRAY(Macro!$C$8),0)),NA())</f>
        <v>0</v>
      </c>
      <c r="AI90" s="25">
        <f ca="1">IFERROR(INDEX(Socioeconomic!$I$8:$I$225,MATCH($C90,_xlfn.ANCHORARRAY(Socioeconomic!$C$8),0)),NA())</f>
        <v>0</v>
      </c>
      <c r="AJ90" s="25">
        <f ca="1">IFERROR(INDEX('Natural Hazard'!$I$8:$I$225,MATCH($C90,_xlfn.ANCHORARRAY('Natural Hazard'!$C$8),0)),NA())</f>
        <v>0</v>
      </c>
      <c r="AK90" s="25">
        <f ca="1">IFERROR(INDEX(Conflict!$I$8:$I$225,MATCH($C90,_xlfn.ANCHORARRAY(Conflict!$C$8),0)),NA())</f>
        <v>7</v>
      </c>
      <c r="AL90" s="49"/>
      <c r="AM90" s="25">
        <f>IFERROR(INDEX('Data Reliability'!$G$6:$G$409,MATCH($C90,'Data Reliability'!$E$6:$E$409,0)),NA())</f>
        <v>0.16666666666666699</v>
      </c>
      <c r="AN90" s="25">
        <f>IFERROR(INDEX('Data Reliability'!$H$6:$H$409,MATCH($C90,'Data Reliability'!$E$6:$E$409,0)),NA())</f>
        <v>0.54166666666666696</v>
      </c>
    </row>
    <row r="91" spans="2:40" x14ac:dyDescent="0.2">
      <c r="B91" s="28" t="s">
        <v>145</v>
      </c>
      <c r="C91" s="28" t="s">
        <v>146</v>
      </c>
      <c r="D91" s="28" t="s">
        <v>435</v>
      </c>
      <c r="E91" s="28" t="s">
        <v>429</v>
      </c>
      <c r="F91" s="206">
        <f ca="1">MATCH($C91,_xlfn.ANCHORARRAY(Health!$C$8),0)</f>
        <v>86</v>
      </c>
      <c r="G91" s="22" cm="1">
        <f t="array" aca="1" ref="G91" ca="1">IF(Parameters!$D$31, SUM(IF(ISNUMBER(R91:W91),(IF(R91:W91&gt;=Parameters!$D$37,1,"")),""))+0.5*(SUM(IF(ISNUMBER(R91:W91),(IF(R91:W91&gt;=Parameters!$D$38,1,"")),""))-SUM(IF(ISNUMBER(R91:W91),(IF(R91:W91&gt;=Parameters!$D$37,1,"")),""))),0) +
   IF(Parameters!$D$32,SUM(IF(ISNUMBER(R91:W91),(IF(R91:W91&gt;=Parameters!$D$41,1,"")),"")),0) +
   IF(Parameters!$D$33,AVERAGE(IF(ISNUMBER(R91:W91),R91:W91)),0) +
   IF(Parameters!$D$34,IF(OR(IF(ISNUMBER(R91:W91),R91:W91)=0),0,GEOMEAN(IF(ISNUMBER(R91:W91),R91:W91))),0)</f>
        <v>5.5</v>
      </c>
      <c r="H91" s="23">
        <f t="shared" ca="1" si="6"/>
        <v>5.5</v>
      </c>
      <c r="I91" s="116" t="str">
        <f t="shared" si="7"/>
        <v/>
      </c>
      <c r="J91" s="22" cm="1">
        <f t="array" aca="1" ref="J91" ca="1">IF(Parameters!$D$31, SUM(IF(ISNUMBER(Y91:AD91),(IF(Y91:AD91&gt;=Parameters!$D$41,1,"")),""))+0.5*(SUM(IF(ISNUMBER(Y91:AD91),(IF(Y91:AD91&gt;=Parameters!$D$42,1,"")),""))-SUM(IF(ISNUMBER(Y91:AD91),(IF(Y91:AD91&gt;=Parameters!$D$41,1,"")),""))),0) +
   IF(Parameters!$D$32,SUM(IF(ISNUMBER(Y91:AD91),(IF(Y91:AD91&gt;=Parameters!$D$41,1,"")),"")),0) +
   IF(Parameters!$D$33,AVERAGE(IF(ISNUMBER(Y91:AD91),Y91:AD91)),0) +
   IF(Parameters!$D$34,IF(OR(IF(ISNUMBER(Y91:AD91),Y91:AD91)=0),0,GEOMEAN(IF(ISNUMBER(Y91:AD91),Y91:AD91))),0)</f>
        <v>4.5</v>
      </c>
      <c r="K91" s="23">
        <f t="shared" ca="1" si="8"/>
        <v>4.5</v>
      </c>
      <c r="L91" s="116" t="str">
        <f t="shared" si="9"/>
        <v/>
      </c>
      <c r="M91" s="21" cm="1">
        <f t="array" aca="1" ref="M91" ca="1">IF(Parameters!$D$31, SUM(IF(ISNUMBER(AF91:AK91),(IF(AF91:AK91&gt;=Parameters!$D$41,1,"")),""))+0.5*(SUM(IF(ISNUMBER(AF91:AK91),(IF(AF91:AK91&gt;=Parameters!$D$42,1,"")),""))-SUM(IF(ISNUMBER(AF91:AK91),(IF(AF91:AK91&gt;=Parameters!$D$41,1,"")),""))),0) +
   IF(Parameters!$D$32,SUM(IF(ISNUMBER(AF91:AK91),(IF(AF91:AK91&gt;=Parameters!$D$41,1,"")),"")),0) +
   IF(Parameters!$D$33,AVERAGE(IF(ISNUMBER(AF91:AK91),AF91:AK91)),0) +
   IF(Parameters!$D$34,IF(OR(IF(ISNUMBER(AF91:AK91),AF91:AK91)=0),0,GEOMEAN(IF(ISNUMBER(AF91:AK91),AF91:AK91))),0)</f>
        <v>4.5</v>
      </c>
      <c r="N91" s="23">
        <f t="shared" ca="1" si="10"/>
        <v>4.5</v>
      </c>
      <c r="O91" s="116" t="str">
        <f t="shared" si="11"/>
        <v/>
      </c>
      <c r="P91" s="24"/>
      <c r="Q91" s="49"/>
      <c r="R91" s="25">
        <f ca="1">IFERROR(INDEX(Health!$G$8:$G$225,MATCH($C91,_xlfn.ANCHORARRAY(Health!$C$8),0)),NA())</f>
        <v>8.5509960547118027</v>
      </c>
      <c r="S91" s="25">
        <f ca="1">IFERROR(INDEX(Food!$G$8:$G$225,MATCH($C91,_xlfn.ANCHORARRAY(Food!$C$8),0)),NA())</f>
        <v>10</v>
      </c>
      <c r="T91" s="25">
        <f ca="1">IFERROR(INDEX(Macro!$G$8:$G$225,MATCH($C91,_xlfn.ANCHORARRAY(Macro!$C$8),0)),NA())</f>
        <v>5.507324264718144</v>
      </c>
      <c r="U91" s="25">
        <f ca="1">IFERROR(INDEX(Socioeconomic!$G$8:$G$225,MATCH($C91,_xlfn.ANCHORARRAY(Socioeconomic!$C$8),0)),NA())</f>
        <v>9.8561076060916211</v>
      </c>
      <c r="V91" s="25">
        <f ca="1">IFERROR(INDEX('Natural Hazard'!$G$8:$G$225,MATCH($C91,_xlfn.ANCHORARRAY('Natural Hazard'!$C$8),0)),NA())</f>
        <v>10</v>
      </c>
      <c r="W91" s="25">
        <f ca="1">IFERROR(INDEX(Conflict!$G$8:$G$225,MATCH($C91,_xlfn.ANCHORARRAY(Conflict!$C$8),0)),NA())</f>
        <v>8.4515425472851575</v>
      </c>
      <c r="X91" s="50"/>
      <c r="Y91" s="25">
        <f ca="1">IFERROR(INDEX(Health!$H$8:$H$225,MATCH($C91,_xlfn.ANCHORARRAY(Health!$C$8),0)),NA())</f>
        <v>7.3119533527696801</v>
      </c>
      <c r="Z91" s="25">
        <f ca="1">IFERROR(INDEX(Food!$H$8:$H$225,MATCH($C91,_xlfn.ANCHORARRAY(Food!$C$8),0)),NA())</f>
        <v>10</v>
      </c>
      <c r="AA91" s="25">
        <f ca="1">IFERROR(INDEX(Macro!$H$8:$H$225,MATCH($C91,_xlfn.ANCHORARRAY(Macro!$C$8),0)),NA())</f>
        <v>7.3747436273073497</v>
      </c>
      <c r="AB91" s="25">
        <f ca="1">IFERROR(INDEX(Socioeconomic!$H$8:$H$225,MATCH($C91,_xlfn.ANCHORARRAY(Socioeconomic!$C$8),0)),NA())</f>
        <v>9.71428571428571</v>
      </c>
      <c r="AC91" s="25">
        <f ca="1">IFERROR(INDEX('Natural Hazard'!$H$8:$H$225,MATCH($C91,_xlfn.ANCHORARRAY('Natural Hazard'!$C$8),0)),NA())</f>
        <v>10</v>
      </c>
      <c r="AD91" s="25">
        <f ca="1">IFERROR(INDEX(Conflict!$H$8:$H$225,MATCH($C91,_xlfn.ANCHORARRAY(Conflict!$C$8),0)),NA())</f>
        <v>10</v>
      </c>
      <c r="AE91" s="50"/>
      <c r="AF91" s="25">
        <f ca="1">IFERROR(INDEX(Health!$I$8:$I$225,MATCH($C91,_xlfn.ANCHORARRAY(Health!$C$8),0)),NA())</f>
        <v>10</v>
      </c>
      <c r="AG91" s="25">
        <f ca="1">IFERROR(INDEX(Food!$I$8:$I$225,MATCH($C91,_xlfn.ANCHORARRAY(Food!$C$8),0)),NA())</f>
        <v>10</v>
      </c>
      <c r="AH91" s="25">
        <f ca="1">IFERROR(INDEX(Macro!$I$8:$I$225,MATCH($C91,_xlfn.ANCHORARRAY(Macro!$C$8),0)),NA())</f>
        <v>4.1127694859038098</v>
      </c>
      <c r="AI91" s="25">
        <f ca="1">IFERROR(INDEX(Socioeconomic!$I$8:$I$225,MATCH($C91,_xlfn.ANCHORARRAY(Socioeconomic!$C$8),0)),NA())</f>
        <v>10</v>
      </c>
      <c r="AJ91" s="25">
        <f ca="1">IFERROR(INDEX('Natural Hazard'!$I$8:$I$225,MATCH($C91,_xlfn.ANCHORARRAY('Natural Hazard'!$C$8),0)),NA())</f>
        <v>10</v>
      </c>
      <c r="AK91" s="25">
        <f ca="1">IFERROR(INDEX(Conflict!$I$8:$I$225,MATCH($C91,_xlfn.ANCHORARRAY(Conflict!$C$8),0)),NA())</f>
        <v>7.1428571428571299</v>
      </c>
      <c r="AL91" s="49"/>
      <c r="AM91" s="25">
        <f>IFERROR(INDEX('Data Reliability'!$G$6:$G$409,MATCH($C91,'Data Reliability'!$E$6:$E$409,0)),NA())</f>
        <v>8.3333333333333301E-2</v>
      </c>
      <c r="AN91" s="25">
        <f>IFERROR(INDEX('Data Reliability'!$H$6:$H$409,MATCH($C91,'Data Reliability'!$E$6:$E$409,0)),NA())</f>
        <v>0.32222222222222202</v>
      </c>
    </row>
    <row r="92" spans="2:40" x14ac:dyDescent="0.2">
      <c r="B92" s="28" t="s">
        <v>147</v>
      </c>
      <c r="C92" s="28" t="s">
        <v>148</v>
      </c>
      <c r="D92" s="28" t="s">
        <v>433</v>
      </c>
      <c r="E92" s="28" t="s">
        <v>409</v>
      </c>
      <c r="F92" s="206">
        <f ca="1">MATCH($C92,_xlfn.ANCHORARRAY(Health!$C$8),0)</f>
        <v>87</v>
      </c>
      <c r="G92" s="22" cm="1">
        <f t="array" aca="1" ref="G92" ca="1">IF(Parameters!$D$31, SUM(IF(ISNUMBER(R92:W92),(IF(R92:W92&gt;=Parameters!$D$37,1,"")),""))+0.5*(SUM(IF(ISNUMBER(R92:W92),(IF(R92:W92&gt;=Parameters!$D$38,1,"")),""))-SUM(IF(ISNUMBER(R92:W92),(IF(R92:W92&gt;=Parameters!$D$37,1,"")),""))),0) +
   IF(Parameters!$D$32,SUM(IF(ISNUMBER(R92:W92),(IF(R92:W92&gt;=Parameters!$D$41,1,"")),"")),0) +
   IF(Parameters!$D$33,AVERAGE(IF(ISNUMBER(R92:W92),R92:W92)),0) +
   IF(Parameters!$D$34,IF(OR(IF(ISNUMBER(R92:W92),R92:W92)=0),0,GEOMEAN(IF(ISNUMBER(R92:W92),R92:W92))),0)</f>
        <v>0.5</v>
      </c>
      <c r="H92" s="23">
        <f t="shared" ca="1" si="6"/>
        <v>0.5</v>
      </c>
      <c r="I92" s="116" t="str">
        <f t="shared" si="7"/>
        <v>!</v>
      </c>
      <c r="J92" s="22" cm="1">
        <f t="array" aca="1" ref="J92" ca="1">IF(Parameters!$D$31, SUM(IF(ISNUMBER(Y92:AD92),(IF(Y92:AD92&gt;=Parameters!$D$41,1,"")),""))+0.5*(SUM(IF(ISNUMBER(Y92:AD92),(IF(Y92:AD92&gt;=Parameters!$D$42,1,"")),""))-SUM(IF(ISNUMBER(Y92:AD92),(IF(Y92:AD92&gt;=Parameters!$D$41,1,"")),""))),0) +
   IF(Parameters!$D$32,SUM(IF(ISNUMBER(Y92:AD92),(IF(Y92:AD92&gt;=Parameters!$D$41,1,"")),"")),0) +
   IF(Parameters!$D$33,AVERAGE(IF(ISNUMBER(Y92:AD92),Y92:AD92)),0) +
   IF(Parameters!$D$34,IF(OR(IF(ISNUMBER(Y92:AD92),Y92:AD92)=0),0,GEOMEAN(IF(ISNUMBER(Y92:AD92),Y92:AD92))),0)</f>
        <v>0</v>
      </c>
      <c r="K92" s="23">
        <f t="shared" ca="1" si="8"/>
        <v>0</v>
      </c>
      <c r="L92" s="116" t="str">
        <f t="shared" si="9"/>
        <v/>
      </c>
      <c r="M92" s="21" cm="1">
        <f t="array" aca="1" ref="M92" ca="1">IF(Parameters!$D$31, SUM(IF(ISNUMBER(AF92:AK92),(IF(AF92:AK92&gt;=Parameters!$D$41,1,"")),""))+0.5*(SUM(IF(ISNUMBER(AF92:AK92),(IF(AF92:AK92&gt;=Parameters!$D$42,1,"")),""))-SUM(IF(ISNUMBER(AF92:AK92),(IF(AF92:AK92&gt;=Parameters!$D$41,1,"")),""))),0) +
   IF(Parameters!$D$32,SUM(IF(ISNUMBER(AF92:AK92),(IF(AF92:AK92&gt;=Parameters!$D$41,1,"")),"")),0) +
   IF(Parameters!$D$33,AVERAGE(IF(ISNUMBER(AF92:AK92),AF92:AK92)),0) +
   IF(Parameters!$D$34,IF(OR(IF(ISNUMBER(AF92:AK92),AF92:AK92)=0),0,GEOMEAN(IF(ISNUMBER(AF92:AK92),AF92:AK92))),0)</f>
        <v>0.5</v>
      </c>
      <c r="N92" s="23">
        <f t="shared" ca="1" si="10"/>
        <v>0.5</v>
      </c>
      <c r="O92" s="116" t="str">
        <f t="shared" si="11"/>
        <v>!</v>
      </c>
      <c r="P92" s="24"/>
      <c r="Q92" s="49"/>
      <c r="R92" s="25">
        <f ca="1">IFERROR(INDEX(Health!$G$8:$G$225,MATCH($C92,_xlfn.ANCHORARRAY(Health!$C$8),0)),NA())</f>
        <v>0</v>
      </c>
      <c r="S92" s="25">
        <f ca="1">IFERROR(INDEX(Food!$G$8:$G$225,MATCH($C92,_xlfn.ANCHORARRAY(Food!$C$8),0)),NA())</f>
        <v>0</v>
      </c>
      <c r="T92" s="25">
        <f ca="1">IFERROR(INDEX(Macro!$G$8:$G$225,MATCH($C92,_xlfn.ANCHORARRAY(Macro!$C$8),0)),NA())</f>
        <v>5.4288677223300699</v>
      </c>
      <c r="U92" s="25">
        <f ca="1">IFERROR(INDEX(Socioeconomic!$G$8:$G$225,MATCH($C92,_xlfn.ANCHORARRAY(Socioeconomic!$C$8),0)),NA())</f>
        <v>0</v>
      </c>
      <c r="V92" s="25">
        <f ca="1">IFERROR(INDEX('Natural Hazard'!$G$8:$G$225,MATCH($C92,_xlfn.ANCHORARRAY('Natural Hazard'!$C$8),0)),NA())</f>
        <v>0</v>
      </c>
      <c r="W92" s="25">
        <f ca="1">IFERROR(INDEX(Conflict!$G$8:$G$225,MATCH($C92,_xlfn.ANCHORARRAY(Conflict!$C$8),0)),NA())</f>
        <v>0</v>
      </c>
      <c r="X92" s="50"/>
      <c r="Y92" s="25">
        <f ca="1">IFERROR(INDEX(Health!$H$8:$H$225,MATCH($C92,_xlfn.ANCHORARRAY(Health!$C$8),0)),NA())</f>
        <v>0.314868804664724</v>
      </c>
      <c r="Z92" s="25">
        <f ca="1">IFERROR(INDEX(Food!$H$8:$H$225,MATCH($C92,_xlfn.ANCHORARRAY(Food!$C$8),0)),NA())</f>
        <v>1.93398957730167</v>
      </c>
      <c r="AA92" s="25">
        <f ca="1">IFERROR(INDEX(Macro!$H$8:$H$225,MATCH($C92,_xlfn.ANCHORARRAY(Macro!$C$8),0)),NA())</f>
        <v>4.2103721066510396</v>
      </c>
      <c r="AB92" s="25">
        <f ca="1">IFERROR(INDEX(Socioeconomic!$H$8:$H$225,MATCH($C92,_xlfn.ANCHORARRAY(Socioeconomic!$C$8),0)),NA())</f>
        <v>1.5714285714285701</v>
      </c>
      <c r="AC92" s="25">
        <f ca="1">IFERROR(INDEX('Natural Hazard'!$H$8:$H$225,MATCH($C92,_xlfn.ANCHORARRAY('Natural Hazard'!$C$8),0)),NA())</f>
        <v>4.3333333333333304</v>
      </c>
      <c r="AD92" s="25">
        <f ca="1">IFERROR(INDEX(Conflict!$H$8:$H$225,MATCH($C92,_xlfn.ANCHORARRAY(Conflict!$C$8),0)),NA())</f>
        <v>0</v>
      </c>
      <c r="AE92" s="50"/>
      <c r="AF92" s="25">
        <f ca="1">IFERROR(INDEX(Health!$I$8:$I$225,MATCH($C92,_xlfn.ANCHORARRAY(Health!$C$8),0)),NA())</f>
        <v>0</v>
      </c>
      <c r="AG92" s="25" t="e">
        <f ca="1">IFERROR(INDEX(Food!$I$8:$I$225,MATCH($C92,_xlfn.ANCHORARRAY(Food!$C$8),0)),NA())</f>
        <v>#N/A</v>
      </c>
      <c r="AH92" s="25">
        <f ca="1">IFERROR(INDEX(Macro!$I$8:$I$225,MATCH($C92,_xlfn.ANCHORARRAY(Macro!$C$8),0)),NA())</f>
        <v>7</v>
      </c>
      <c r="AI92" s="25">
        <f ca="1">IFERROR(INDEX(Socioeconomic!$I$8:$I$225,MATCH($C92,_xlfn.ANCHORARRAY(Socioeconomic!$C$8),0)),NA())</f>
        <v>0</v>
      </c>
      <c r="AJ92" s="25">
        <f ca="1">IFERROR(INDEX('Natural Hazard'!$I$8:$I$225,MATCH($C92,_xlfn.ANCHORARRAY('Natural Hazard'!$C$8),0)),NA())</f>
        <v>0</v>
      </c>
      <c r="AK92" s="25">
        <f ca="1">IFERROR(INDEX(Conflict!$I$8:$I$225,MATCH($C92,_xlfn.ANCHORARRAY(Conflict!$C$8),0)),NA())</f>
        <v>0</v>
      </c>
      <c r="AL92" s="49"/>
      <c r="AM92" s="25">
        <f>IFERROR(INDEX('Data Reliability'!$G$6:$G$409,MATCH($C92,'Data Reliability'!$E$6:$E$409,0)),NA())</f>
        <v>8.3333333333333301E-2</v>
      </c>
      <c r="AN92" s="25">
        <f>IFERROR(INDEX('Data Reliability'!$H$6:$H$409,MATCH($C92,'Data Reliability'!$E$6:$E$409,0)),NA())</f>
        <v>0.58333333333333304</v>
      </c>
    </row>
    <row r="93" spans="2:40" x14ac:dyDescent="0.2">
      <c r="B93" s="28" t="s">
        <v>149</v>
      </c>
      <c r="C93" s="28" t="s">
        <v>150</v>
      </c>
      <c r="D93" s="28" t="s">
        <v>436</v>
      </c>
      <c r="E93" s="28" t="s">
        <v>430</v>
      </c>
      <c r="F93" s="206">
        <f ca="1">MATCH($C93,_xlfn.ANCHORARRAY(Health!$C$8),0)</f>
        <v>88</v>
      </c>
      <c r="G93" s="22" cm="1">
        <f t="array" aca="1" ref="G93" ca="1">IF(Parameters!$D$31, SUM(IF(ISNUMBER(R93:W93),(IF(R93:W93&gt;=Parameters!$D$37,1,"")),""))+0.5*(SUM(IF(ISNUMBER(R93:W93),(IF(R93:W93&gt;=Parameters!$D$38,1,"")),""))-SUM(IF(ISNUMBER(R93:W93),(IF(R93:W93&gt;=Parameters!$D$37,1,"")),""))),0) +
   IF(Parameters!$D$32,SUM(IF(ISNUMBER(R93:W93),(IF(R93:W93&gt;=Parameters!$D$41,1,"")),"")),0) +
   IF(Parameters!$D$33,AVERAGE(IF(ISNUMBER(R93:W93),R93:W93)),0) +
   IF(Parameters!$D$34,IF(OR(IF(ISNUMBER(R93:W93),R93:W93)=0),0,GEOMEAN(IF(ISNUMBER(R93:W93),R93:W93))),0)</f>
        <v>1.5</v>
      </c>
      <c r="H93" s="23">
        <f t="shared" ca="1" si="6"/>
        <v>1.5</v>
      </c>
      <c r="I93" s="116" t="str">
        <f t="shared" si="7"/>
        <v/>
      </c>
      <c r="J93" s="22" cm="1">
        <f t="array" aca="1" ref="J93" ca="1">IF(Parameters!$D$31, SUM(IF(ISNUMBER(Y93:AD93),(IF(Y93:AD93&gt;=Parameters!$D$41,1,"")),""))+0.5*(SUM(IF(ISNUMBER(Y93:AD93),(IF(Y93:AD93&gt;=Parameters!$D$42,1,"")),""))-SUM(IF(ISNUMBER(Y93:AD93),(IF(Y93:AD93&gt;=Parameters!$D$41,1,"")),""))),0) +
   IF(Parameters!$D$32,SUM(IF(ISNUMBER(Y93:AD93),(IF(Y93:AD93&gt;=Parameters!$D$41,1,"")),"")),0) +
   IF(Parameters!$D$33,AVERAGE(IF(ISNUMBER(Y93:AD93),Y93:AD93)),0) +
   IF(Parameters!$D$34,IF(OR(IF(ISNUMBER(Y93:AD93),Y93:AD93)=0),0,GEOMEAN(IF(ISNUMBER(Y93:AD93),Y93:AD93))),0)</f>
        <v>1.5</v>
      </c>
      <c r="K93" s="23">
        <f t="shared" ca="1" si="8"/>
        <v>1.5</v>
      </c>
      <c r="L93" s="116" t="str">
        <f t="shared" si="9"/>
        <v/>
      </c>
      <c r="M93" s="21" cm="1">
        <f t="array" aca="1" ref="M93" ca="1">IF(Parameters!$D$31, SUM(IF(ISNUMBER(AF93:AK93),(IF(AF93:AK93&gt;=Parameters!$D$41,1,"")),""))+0.5*(SUM(IF(ISNUMBER(AF93:AK93),(IF(AF93:AK93&gt;=Parameters!$D$42,1,"")),""))-SUM(IF(ISNUMBER(AF93:AK93),(IF(AF93:AK93&gt;=Parameters!$D$41,1,"")),""))),0) +
   IF(Parameters!$D$32,SUM(IF(ISNUMBER(AF93:AK93),(IF(AF93:AK93&gt;=Parameters!$D$41,1,"")),"")),0) +
   IF(Parameters!$D$33,AVERAGE(IF(ISNUMBER(AF93:AK93),AF93:AK93)),0) +
   IF(Parameters!$D$34,IF(OR(IF(ISNUMBER(AF93:AK93),AF93:AK93)=0),0,GEOMEAN(IF(ISNUMBER(AF93:AK93),AF93:AK93))),0)</f>
        <v>2.5</v>
      </c>
      <c r="N93" s="23">
        <f t="shared" ca="1" si="10"/>
        <v>2.5</v>
      </c>
      <c r="O93" s="116" t="str">
        <f t="shared" si="11"/>
        <v>!</v>
      </c>
      <c r="P93" s="24"/>
      <c r="Q93" s="49"/>
      <c r="R93" s="25">
        <f ca="1">IFERROR(INDEX(Health!$G$8:$G$225,MATCH($C93,_xlfn.ANCHORARRAY(Health!$C$8),0)),NA())</f>
        <v>0</v>
      </c>
      <c r="S93" s="25">
        <f ca="1">IFERROR(INDEX(Food!$G$8:$G$225,MATCH($C93,_xlfn.ANCHORARRAY(Food!$C$8),0)),NA())</f>
        <v>0</v>
      </c>
      <c r="T93" s="25">
        <f ca="1">IFERROR(INDEX(Macro!$G$8:$G$225,MATCH($C93,_xlfn.ANCHORARRAY(Macro!$C$8),0)),NA())</f>
        <v>6.9</v>
      </c>
      <c r="U93" s="25">
        <f ca="1">IFERROR(INDEX(Socioeconomic!$G$8:$G$225,MATCH($C93,_xlfn.ANCHORARRAY(Socioeconomic!$C$8),0)),NA())</f>
        <v>0</v>
      </c>
      <c r="V93" s="25">
        <f ca="1">IFERROR(INDEX('Natural Hazard'!$G$8:$G$225,MATCH($C93,_xlfn.ANCHORARRAY('Natural Hazard'!$C$8),0)),NA())</f>
        <v>10</v>
      </c>
      <c r="W93" s="25">
        <f ca="1">IFERROR(INDEX(Conflict!$G$8:$G$225,MATCH($C93,_xlfn.ANCHORARRAY(Conflict!$C$8),0)),NA())</f>
        <v>2.9022409088794436</v>
      </c>
      <c r="X93" s="50"/>
      <c r="Y93" s="25">
        <f ca="1">IFERROR(INDEX(Health!$H$8:$H$225,MATCH($C93,_xlfn.ANCHORARRAY(Health!$C$8),0)),NA())</f>
        <v>1.48104956268221</v>
      </c>
      <c r="Z93" s="25">
        <f ca="1">IFERROR(INDEX(Food!$H$8:$H$225,MATCH($C93,_xlfn.ANCHORARRAY(Food!$C$8),0)),NA())</f>
        <v>5.1766068326577797</v>
      </c>
      <c r="AA93" s="25">
        <f ca="1">IFERROR(INDEX(Macro!$H$8:$H$225,MATCH($C93,_xlfn.ANCHORARRAY(Macro!$C$8),0)),NA())</f>
        <v>7</v>
      </c>
      <c r="AB93" s="25">
        <f ca="1">IFERROR(INDEX(Socioeconomic!$H$8:$H$225,MATCH($C93,_xlfn.ANCHORARRAY(Socioeconomic!$C$8),0)),NA())</f>
        <v>4.5714285714285703</v>
      </c>
      <c r="AC93" s="25">
        <f ca="1">IFERROR(INDEX('Natural Hazard'!$H$8:$H$225,MATCH($C93,_xlfn.ANCHORARRAY('Natural Hazard'!$C$8),0)),NA())</f>
        <v>10</v>
      </c>
      <c r="AD93" s="25">
        <f ca="1">IFERROR(INDEX(Conflict!$H$8:$H$225,MATCH($C93,_xlfn.ANCHORARRAY(Conflict!$C$8),0)),NA())</f>
        <v>0.84230022931733795</v>
      </c>
      <c r="AE93" s="50"/>
      <c r="AF93" s="25">
        <f ca="1">IFERROR(INDEX(Health!$I$8:$I$225,MATCH($C93,_xlfn.ANCHORARRAY(Health!$C$8),0)),NA())</f>
        <v>0</v>
      </c>
      <c r="AG93" s="25" t="e">
        <f ca="1">IFERROR(INDEX(Food!$I$8:$I$225,MATCH($C93,_xlfn.ANCHORARRAY(Food!$C$8),0)),NA())</f>
        <v>#N/A</v>
      </c>
      <c r="AH93" s="25">
        <f ca="1">IFERROR(INDEX(Macro!$I$8:$I$225,MATCH($C93,_xlfn.ANCHORARRAY(Macro!$C$8),0)),NA())</f>
        <v>7</v>
      </c>
      <c r="AI93" s="25">
        <f ca="1">IFERROR(INDEX(Socioeconomic!$I$8:$I$225,MATCH($C93,_xlfn.ANCHORARRAY(Socioeconomic!$C$8),0)),NA())</f>
        <v>0</v>
      </c>
      <c r="AJ93" s="25">
        <f ca="1">IFERROR(INDEX('Natural Hazard'!$I$8:$I$225,MATCH($C93,_xlfn.ANCHORARRAY('Natural Hazard'!$C$8),0)),NA())</f>
        <v>10</v>
      </c>
      <c r="AK93" s="25">
        <f ca="1">IFERROR(INDEX(Conflict!$I$8:$I$225,MATCH($C93,_xlfn.ANCHORARRAY(Conflict!$C$8),0)),NA())</f>
        <v>10</v>
      </c>
      <c r="AL93" s="49"/>
      <c r="AM93" s="25">
        <f>IFERROR(INDEX('Data Reliability'!$G$6:$G$409,MATCH($C93,'Data Reliability'!$E$6:$E$409,0)),NA())</f>
        <v>0</v>
      </c>
      <c r="AN93" s="25">
        <f>IFERROR(INDEX('Data Reliability'!$H$6:$H$409,MATCH($C93,'Data Reliability'!$E$6:$E$409,0)),NA())</f>
        <v>0.358333333333333</v>
      </c>
    </row>
    <row r="94" spans="2:40" x14ac:dyDescent="0.2">
      <c r="B94" s="28" t="s">
        <v>745</v>
      </c>
      <c r="C94" s="28" t="s">
        <v>711</v>
      </c>
      <c r="D94" s="28" t="s">
        <v>433</v>
      </c>
      <c r="E94" s="28" t="s">
        <v>409</v>
      </c>
      <c r="F94" s="206">
        <f ca="1">MATCH($C94,_xlfn.ANCHORARRAY(Health!$C$8),0)</f>
        <v>89</v>
      </c>
      <c r="G94" s="22" cm="1">
        <f t="array" aca="1" ref="G94" ca="1">IF(Parameters!$D$31, SUM(IF(ISNUMBER(R94:W94),(IF(R94:W94&gt;=Parameters!$D$37,1,"")),""))+0.5*(SUM(IF(ISNUMBER(R94:W94),(IF(R94:W94&gt;=Parameters!$D$38,1,"")),""))-SUM(IF(ISNUMBER(R94:W94),(IF(R94:W94&gt;=Parameters!$D$37,1,"")),""))),0) +
   IF(Parameters!$D$32,SUM(IF(ISNUMBER(R94:W94),(IF(R94:W94&gt;=Parameters!$D$41,1,"")),"")),0) +
   IF(Parameters!$D$33,AVERAGE(IF(ISNUMBER(R94:W94),R94:W94)),0) +
   IF(Parameters!$D$34,IF(OR(IF(ISNUMBER(R94:W94),R94:W94)=0),0,GEOMEAN(IF(ISNUMBER(R94:W94),R94:W94))),0)</f>
        <v>0</v>
      </c>
      <c r="H94" s="23">
        <f t="shared" ca="1" si="6"/>
        <v>0</v>
      </c>
      <c r="I94" s="116" t="str">
        <f t="shared" si="7"/>
        <v>!!</v>
      </c>
      <c r="J94" s="22" cm="1">
        <f t="array" aca="1" ref="J94" ca="1">IF(Parameters!$D$31, SUM(IF(ISNUMBER(Y94:AD94),(IF(Y94:AD94&gt;=Parameters!$D$41,1,"")),""))+0.5*(SUM(IF(ISNUMBER(Y94:AD94),(IF(Y94:AD94&gt;=Parameters!$D$42,1,"")),""))-SUM(IF(ISNUMBER(Y94:AD94),(IF(Y94:AD94&gt;=Parameters!$D$41,1,"")),""))),0) +
   IF(Parameters!$D$32,SUM(IF(ISNUMBER(Y94:AD94),(IF(Y94:AD94&gt;=Parameters!$D$41,1,"")),"")),0) +
   IF(Parameters!$D$33,AVERAGE(IF(ISNUMBER(Y94:AD94),Y94:AD94)),0) +
   IF(Parameters!$D$34,IF(OR(IF(ISNUMBER(Y94:AD94),Y94:AD94)=0),0,GEOMEAN(IF(ISNUMBER(Y94:AD94),Y94:AD94))),0)</f>
        <v>0</v>
      </c>
      <c r="K94" s="23">
        <f t="shared" ca="1" si="8"/>
        <v>0</v>
      </c>
      <c r="L94" s="116" t="str">
        <f t="shared" si="9"/>
        <v>!!</v>
      </c>
      <c r="M94" s="21" cm="1">
        <f t="array" aca="1" ref="M94" ca="1">IF(Parameters!$D$31, SUM(IF(ISNUMBER(AF94:AK94),(IF(AF94:AK94&gt;=Parameters!$D$41,1,"")),""))+0.5*(SUM(IF(ISNUMBER(AF94:AK94),(IF(AF94:AK94&gt;=Parameters!$D$42,1,"")),""))-SUM(IF(ISNUMBER(AF94:AK94),(IF(AF94:AK94&gt;=Parameters!$D$41,1,"")),""))),0) +
   IF(Parameters!$D$32,SUM(IF(ISNUMBER(AF94:AK94),(IF(AF94:AK94&gt;=Parameters!$D$41,1,"")),"")),0) +
   IF(Parameters!$D$33,AVERAGE(IF(ISNUMBER(AF94:AK94),AF94:AK94)),0) +
   IF(Parameters!$D$34,IF(OR(IF(ISNUMBER(AF94:AK94),AF94:AK94)=0),0,GEOMEAN(IF(ISNUMBER(AF94:AK94),AF94:AK94))),0)</f>
        <v>0</v>
      </c>
      <c r="N94" s="23">
        <f t="shared" ca="1" si="10"/>
        <v>0</v>
      </c>
      <c r="O94" s="116" t="str">
        <f t="shared" si="11"/>
        <v>!!</v>
      </c>
      <c r="P94" s="24"/>
      <c r="Q94" s="49"/>
      <c r="R94" s="25">
        <f ca="1">IFERROR(INDEX(Health!$G$8:$G$225,MATCH($C94,_xlfn.ANCHORARRAY(Health!$C$8),0)),NA())</f>
        <v>0</v>
      </c>
      <c r="S94" s="25" t="e">
        <f ca="1">IFERROR(INDEX(Food!$G$8:$G$225,MATCH($C94,_xlfn.ANCHORARRAY(Food!$C$8),0)),NA())</f>
        <v>#N/A</v>
      </c>
      <c r="T94" s="25" t="e">
        <f ca="1">IFERROR(INDEX(Macro!$G$8:$G$225,MATCH($C94,_xlfn.ANCHORARRAY(Macro!$C$8),0)),NA())</f>
        <v>#N/A</v>
      </c>
      <c r="U94" s="25" t="e">
        <f ca="1">IFERROR(INDEX(Socioeconomic!$G$8:$G$225,MATCH($C94,_xlfn.ANCHORARRAY(Socioeconomic!$C$8),0)),NA())</f>
        <v>#N/A</v>
      </c>
      <c r="V94" s="25">
        <f ca="1">IFERROR(INDEX('Natural Hazard'!$G$8:$G$225,MATCH($C94,_xlfn.ANCHORARRAY('Natural Hazard'!$C$8),0)),NA())</f>
        <v>0</v>
      </c>
      <c r="W94" s="25">
        <f ca="1">IFERROR(INDEX(Conflict!$G$8:$G$225,MATCH($C94,_xlfn.ANCHORARRAY(Conflict!$C$8),0)),NA())</f>
        <v>0</v>
      </c>
      <c r="X94" s="50"/>
      <c r="Y94" s="25" t="e">
        <f ca="1">IFERROR(INDEX(Health!$H$8:$H$225,MATCH($C94,_xlfn.ANCHORARRAY(Health!$C$8),0)),NA())</f>
        <v>#N/A</v>
      </c>
      <c r="Z94" s="25" t="e">
        <f ca="1">IFERROR(INDEX(Food!$H$8:$H$225,MATCH($C94,_xlfn.ANCHORARRAY(Food!$C$8),0)),NA())</f>
        <v>#N/A</v>
      </c>
      <c r="AA94" s="25" t="e">
        <f ca="1">IFERROR(INDEX(Macro!$H$8:$H$225,MATCH($C94,_xlfn.ANCHORARRAY(Macro!$C$8),0)),NA())</f>
        <v>#N/A</v>
      </c>
      <c r="AB94" s="25" t="e">
        <f ca="1">IFERROR(INDEX(Socioeconomic!$H$8:$H$225,MATCH($C94,_xlfn.ANCHORARRAY(Socioeconomic!$C$8),0)),NA())</f>
        <v>#N/A</v>
      </c>
      <c r="AC94" s="25" t="e">
        <f ca="1">IFERROR(INDEX('Natural Hazard'!$H$8:$H$225,MATCH($C94,_xlfn.ANCHORARRAY('Natural Hazard'!$C$8),0)),NA())</f>
        <v>#N/A</v>
      </c>
      <c r="AD94" s="25">
        <f ca="1">IFERROR(INDEX(Conflict!$H$8:$H$225,MATCH($C94,_xlfn.ANCHORARRAY(Conflict!$C$8),0)),NA())</f>
        <v>0</v>
      </c>
      <c r="AE94" s="50"/>
      <c r="AF94" s="25">
        <f ca="1">IFERROR(INDEX(Health!$I$8:$I$225,MATCH($C94,_xlfn.ANCHORARRAY(Health!$C$8),0)),NA())</f>
        <v>0</v>
      </c>
      <c r="AG94" s="25" t="e">
        <f ca="1">IFERROR(INDEX(Food!$I$8:$I$225,MATCH($C94,_xlfn.ANCHORARRAY(Food!$C$8),0)),NA())</f>
        <v>#N/A</v>
      </c>
      <c r="AH94" s="25" t="e">
        <f ca="1">IFERROR(INDEX(Macro!$I$8:$I$225,MATCH($C94,_xlfn.ANCHORARRAY(Macro!$C$8),0)),NA())</f>
        <v>#N/A</v>
      </c>
      <c r="AI94" s="25" t="e">
        <f ca="1">IFERROR(INDEX(Socioeconomic!$I$8:$I$225,MATCH($C94,_xlfn.ANCHORARRAY(Socioeconomic!$C$8),0)),NA())</f>
        <v>#N/A</v>
      </c>
      <c r="AJ94" s="25">
        <f ca="1">IFERROR(INDEX('Natural Hazard'!$I$8:$I$225,MATCH($C94,_xlfn.ANCHORARRAY('Natural Hazard'!$C$8),0)),NA())</f>
        <v>0</v>
      </c>
      <c r="AK94" s="25">
        <f ca="1">IFERROR(INDEX(Conflict!$I$8:$I$225,MATCH($C94,_xlfn.ANCHORARRAY(Conflict!$C$8),0)),NA())</f>
        <v>0</v>
      </c>
      <c r="AL94" s="49"/>
      <c r="AM94" s="25">
        <f>IFERROR(INDEX('Data Reliability'!$G$6:$G$409,MATCH($C94,'Data Reliability'!$E$6:$E$409,0)),NA())</f>
        <v>0.91666666666666696</v>
      </c>
      <c r="AN94" s="25">
        <f>IFERROR(INDEX('Data Reliability'!$H$6:$H$409,MATCH($C94,'Data Reliability'!$E$6:$E$409,0)),NA())</f>
        <v>0.81666666666666698</v>
      </c>
    </row>
    <row r="95" spans="2:40" x14ac:dyDescent="0.2">
      <c r="B95" s="28" t="s">
        <v>151</v>
      </c>
      <c r="C95" s="28" t="s">
        <v>152</v>
      </c>
      <c r="D95" s="28" t="s">
        <v>431</v>
      </c>
      <c r="E95" s="28" t="s">
        <v>430</v>
      </c>
      <c r="F95" s="206">
        <f ca="1">MATCH($C95,_xlfn.ANCHORARRAY(Health!$C$8),0)</f>
        <v>90</v>
      </c>
      <c r="G95" s="22" cm="1">
        <f t="array" aca="1" ref="G95" ca="1">IF(Parameters!$D$31, SUM(IF(ISNUMBER(R95:W95),(IF(R95:W95&gt;=Parameters!$D$37,1,"")),""))+0.5*(SUM(IF(ISNUMBER(R95:W95),(IF(R95:W95&gt;=Parameters!$D$38,1,"")),""))-SUM(IF(ISNUMBER(R95:W95),(IF(R95:W95&gt;=Parameters!$D$37,1,"")),""))),0) +
   IF(Parameters!$D$32,SUM(IF(ISNUMBER(R95:W95),(IF(R95:W95&gt;=Parameters!$D$41,1,"")),"")),0) +
   IF(Parameters!$D$33,AVERAGE(IF(ISNUMBER(R95:W95),R95:W95)),0) +
   IF(Parameters!$D$34,IF(OR(IF(ISNUMBER(R95:W95),R95:W95)=0),0,GEOMEAN(IF(ISNUMBER(R95:W95),R95:W95))),0)</f>
        <v>1</v>
      </c>
      <c r="H95" s="23">
        <f t="shared" ca="1" si="6"/>
        <v>1</v>
      </c>
      <c r="I95" s="116" t="str">
        <f t="shared" si="7"/>
        <v/>
      </c>
      <c r="J95" s="22" cm="1">
        <f t="array" aca="1" ref="J95" ca="1">IF(Parameters!$D$31, SUM(IF(ISNUMBER(Y95:AD95),(IF(Y95:AD95&gt;=Parameters!$D$41,1,"")),""))+0.5*(SUM(IF(ISNUMBER(Y95:AD95),(IF(Y95:AD95&gt;=Parameters!$D$42,1,"")),""))-SUM(IF(ISNUMBER(Y95:AD95),(IF(Y95:AD95&gt;=Parameters!$D$41,1,"")),""))),0) +
   IF(Parameters!$D$32,SUM(IF(ISNUMBER(Y95:AD95),(IF(Y95:AD95&gt;=Parameters!$D$41,1,"")),"")),0) +
   IF(Parameters!$D$33,AVERAGE(IF(ISNUMBER(Y95:AD95),Y95:AD95)),0) +
   IF(Parameters!$D$34,IF(OR(IF(ISNUMBER(Y95:AD95),Y95:AD95)=0),0,GEOMEAN(IF(ISNUMBER(Y95:AD95),Y95:AD95))),0)</f>
        <v>1.5</v>
      </c>
      <c r="K95" s="23">
        <f t="shared" ca="1" si="8"/>
        <v>1.5</v>
      </c>
      <c r="L95" s="116" t="str">
        <f t="shared" si="9"/>
        <v/>
      </c>
      <c r="M95" s="21" cm="1">
        <f t="array" aca="1" ref="M95" ca="1">IF(Parameters!$D$31, SUM(IF(ISNUMBER(AF95:AK95),(IF(AF95:AK95&gt;=Parameters!$D$41,1,"")),""))+0.5*(SUM(IF(ISNUMBER(AF95:AK95),(IF(AF95:AK95&gt;=Parameters!$D$42,1,"")),""))-SUM(IF(ISNUMBER(AF95:AK95),(IF(AF95:AK95&gt;=Parameters!$D$41,1,"")),""))),0) +
   IF(Parameters!$D$32,SUM(IF(ISNUMBER(AF95:AK95),(IF(AF95:AK95&gt;=Parameters!$D$41,1,"")),"")),0) +
   IF(Parameters!$D$33,AVERAGE(IF(ISNUMBER(AF95:AK95),AF95:AK95)),0) +
   IF(Parameters!$D$34,IF(OR(IF(ISNUMBER(AF95:AK95),AF95:AK95)=0),0,GEOMEAN(IF(ISNUMBER(AF95:AK95),AF95:AK95))),0)</f>
        <v>1.5</v>
      </c>
      <c r="N95" s="23">
        <f t="shared" ca="1" si="10"/>
        <v>1.5</v>
      </c>
      <c r="O95" s="116" t="str">
        <f t="shared" si="11"/>
        <v>!</v>
      </c>
      <c r="P95" s="24"/>
      <c r="Q95" s="49"/>
      <c r="R95" s="25">
        <f ca="1">IFERROR(INDEX(Health!$G$8:$G$225,MATCH($C95,_xlfn.ANCHORARRAY(Health!$C$8),0)),NA())</f>
        <v>0</v>
      </c>
      <c r="S95" s="25">
        <f ca="1">IFERROR(INDEX(Food!$G$8:$G$225,MATCH($C95,_xlfn.ANCHORARRAY(Food!$C$8),0)),NA())</f>
        <v>0</v>
      </c>
      <c r="T95" s="25">
        <f ca="1">IFERROR(INDEX(Macro!$G$8:$G$225,MATCH($C95,_xlfn.ANCHORARRAY(Macro!$C$8),0)),NA())</f>
        <v>6.9</v>
      </c>
      <c r="U95" s="25">
        <f ca="1">IFERROR(INDEX(Socioeconomic!$G$8:$G$225,MATCH($C95,_xlfn.ANCHORARRAY(Socioeconomic!$C$8),0)),NA())</f>
        <v>0</v>
      </c>
      <c r="V95" s="25">
        <f ca="1">IFERROR(INDEX('Natural Hazard'!$G$8:$G$225,MATCH($C95,_xlfn.ANCHORARRAY('Natural Hazard'!$C$8),0)),NA())</f>
        <v>0</v>
      </c>
      <c r="W95" s="25">
        <f ca="1">IFERROR(INDEX(Conflict!$G$8:$G$225,MATCH($C95,_xlfn.ANCHORARRAY(Conflict!$C$8),0)),NA())</f>
        <v>5.2120327016141506</v>
      </c>
      <c r="X95" s="50"/>
      <c r="Y95" s="25">
        <f ca="1">IFERROR(INDEX(Health!$H$8:$H$225,MATCH($C95,_xlfn.ANCHORARRAY(Health!$C$8),0)),NA())</f>
        <v>3.6967930029154501</v>
      </c>
      <c r="Z95" s="25">
        <f ca="1">IFERROR(INDEX(Food!$H$8:$H$225,MATCH($C95,_xlfn.ANCHORARRAY(Food!$C$8),0)),NA())</f>
        <v>5.5529820497973299</v>
      </c>
      <c r="AA95" s="25">
        <f ca="1">IFERROR(INDEX(Macro!$H$8:$H$225,MATCH($C95,_xlfn.ANCHORARRAY(Macro!$C$8),0)),NA())</f>
        <v>7</v>
      </c>
      <c r="AB95" s="25">
        <f ca="1">IFERROR(INDEX(Socioeconomic!$H$8:$H$225,MATCH($C95,_xlfn.ANCHORARRAY(Socioeconomic!$C$8),0)),NA())</f>
        <v>6.5714285714285703</v>
      </c>
      <c r="AC95" s="25">
        <f ca="1">IFERROR(INDEX('Natural Hazard'!$H$8:$H$225,MATCH($C95,_xlfn.ANCHORARRAY('Natural Hazard'!$C$8),0)),NA())</f>
        <v>10</v>
      </c>
      <c r="AD95" s="25">
        <f ca="1">IFERROR(INDEX(Conflict!$H$8:$H$225,MATCH($C95,_xlfn.ANCHORARRAY(Conflict!$C$8),0)),NA())</f>
        <v>2.71652848826953</v>
      </c>
      <c r="AE95" s="50"/>
      <c r="AF95" s="25">
        <f ca="1">IFERROR(INDEX(Health!$I$8:$I$225,MATCH($C95,_xlfn.ANCHORARRAY(Health!$C$8),0)),NA())</f>
        <v>0</v>
      </c>
      <c r="AG95" s="25" t="e">
        <f ca="1">IFERROR(INDEX(Food!$I$8:$I$225,MATCH($C95,_xlfn.ANCHORARRAY(Food!$C$8),0)),NA())</f>
        <v>#N/A</v>
      </c>
      <c r="AH95" s="25">
        <f ca="1">IFERROR(INDEX(Macro!$I$8:$I$225,MATCH($C95,_xlfn.ANCHORARRAY(Macro!$C$8),0)),NA())</f>
        <v>7</v>
      </c>
      <c r="AI95" s="25">
        <f ca="1">IFERROR(INDEX(Socioeconomic!$I$8:$I$225,MATCH($C95,_xlfn.ANCHORARRAY(Socioeconomic!$C$8),0)),NA())</f>
        <v>0</v>
      </c>
      <c r="AJ95" s="25">
        <f ca="1">IFERROR(INDEX('Natural Hazard'!$I$8:$I$225,MATCH($C95,_xlfn.ANCHORARRAY('Natural Hazard'!$C$8),0)),NA())</f>
        <v>0</v>
      </c>
      <c r="AK95" s="25">
        <f ca="1">IFERROR(INDEX(Conflict!$I$8:$I$225,MATCH($C95,_xlfn.ANCHORARRAY(Conflict!$C$8),0)),NA())</f>
        <v>10</v>
      </c>
      <c r="AL95" s="49"/>
      <c r="AM95" s="25">
        <f>IFERROR(INDEX('Data Reliability'!$G$6:$G$409,MATCH($C95,'Data Reliability'!$E$6:$E$409,0)),NA())</f>
        <v>0</v>
      </c>
      <c r="AN95" s="25">
        <f>IFERROR(INDEX('Data Reliability'!$H$6:$H$409,MATCH($C95,'Data Reliability'!$E$6:$E$409,0)),NA())</f>
        <v>0.44166666666666698</v>
      </c>
    </row>
    <row r="96" spans="2:40" x14ac:dyDescent="0.2">
      <c r="B96" s="28" t="s">
        <v>153</v>
      </c>
      <c r="C96" s="28" t="s">
        <v>154</v>
      </c>
      <c r="D96" s="28" t="s">
        <v>433</v>
      </c>
      <c r="E96" s="28" t="s">
        <v>409</v>
      </c>
      <c r="F96" s="206">
        <f ca="1">MATCH($C96,_xlfn.ANCHORARRAY(Health!$C$8),0)</f>
        <v>91</v>
      </c>
      <c r="G96" s="22" cm="1">
        <f t="array" aca="1" ref="G96" ca="1">IF(Parameters!$D$31, SUM(IF(ISNUMBER(R96:W96),(IF(R96:W96&gt;=Parameters!$D$37,1,"")),""))+0.5*(SUM(IF(ISNUMBER(R96:W96),(IF(R96:W96&gt;=Parameters!$D$38,1,"")),""))-SUM(IF(ISNUMBER(R96:W96),(IF(R96:W96&gt;=Parameters!$D$37,1,"")),""))),0) +
   IF(Parameters!$D$32,SUM(IF(ISNUMBER(R96:W96),(IF(R96:W96&gt;=Parameters!$D$41,1,"")),"")),0) +
   IF(Parameters!$D$33,AVERAGE(IF(ISNUMBER(R96:W96),R96:W96)),0) +
   IF(Parameters!$D$34,IF(OR(IF(ISNUMBER(R96:W96),R96:W96)=0),0,GEOMEAN(IF(ISNUMBER(R96:W96),R96:W96))),0)</f>
        <v>0</v>
      </c>
      <c r="H96" s="23">
        <f t="shared" ca="1" si="6"/>
        <v>0</v>
      </c>
      <c r="I96" s="116" t="str">
        <f t="shared" si="7"/>
        <v>!</v>
      </c>
      <c r="J96" s="22" cm="1">
        <f t="array" aca="1" ref="J96" ca="1">IF(Parameters!$D$31, SUM(IF(ISNUMBER(Y96:AD96),(IF(Y96:AD96&gt;=Parameters!$D$41,1,"")),""))+0.5*(SUM(IF(ISNUMBER(Y96:AD96),(IF(Y96:AD96&gt;=Parameters!$D$42,1,"")),""))-SUM(IF(ISNUMBER(Y96:AD96),(IF(Y96:AD96&gt;=Parameters!$D$41,1,"")),""))),0) +
   IF(Parameters!$D$32,SUM(IF(ISNUMBER(Y96:AD96),(IF(Y96:AD96&gt;=Parameters!$D$41,1,"")),"")),0) +
   IF(Parameters!$D$33,AVERAGE(IF(ISNUMBER(Y96:AD96),Y96:AD96)),0) +
   IF(Parameters!$D$34,IF(OR(IF(ISNUMBER(Y96:AD96),Y96:AD96)=0),0,GEOMEAN(IF(ISNUMBER(Y96:AD96),Y96:AD96))),0)</f>
        <v>0</v>
      </c>
      <c r="K96" s="23">
        <f t="shared" ca="1" si="8"/>
        <v>0</v>
      </c>
      <c r="L96" s="116" t="str">
        <f t="shared" si="9"/>
        <v/>
      </c>
      <c r="M96" s="21" cm="1">
        <f t="array" aca="1" ref="M96" ca="1">IF(Parameters!$D$31, SUM(IF(ISNUMBER(AF96:AK96),(IF(AF96:AK96&gt;=Parameters!$D$41,1,"")),""))+0.5*(SUM(IF(ISNUMBER(AF96:AK96),(IF(AF96:AK96&gt;=Parameters!$D$42,1,"")),""))-SUM(IF(ISNUMBER(AF96:AK96),(IF(AF96:AK96&gt;=Parameters!$D$41,1,"")),""))),0) +
   IF(Parameters!$D$32,SUM(IF(ISNUMBER(AF96:AK96),(IF(AF96:AK96&gt;=Parameters!$D$41,1,"")),"")),0) +
   IF(Parameters!$D$33,AVERAGE(IF(ISNUMBER(AF96:AK96),AF96:AK96)),0) +
   IF(Parameters!$D$34,IF(OR(IF(ISNUMBER(AF96:AK96),AF96:AK96)=0),0,GEOMEAN(IF(ISNUMBER(AF96:AK96),AF96:AK96))),0)</f>
        <v>0</v>
      </c>
      <c r="N96" s="23">
        <f t="shared" ca="1" si="10"/>
        <v>0</v>
      </c>
      <c r="O96" s="116" t="str">
        <f t="shared" si="11"/>
        <v>!</v>
      </c>
      <c r="P96" s="24"/>
      <c r="Q96" s="49"/>
      <c r="R96" s="25">
        <f ca="1">IFERROR(INDEX(Health!$G$8:$G$225,MATCH($C96,_xlfn.ANCHORARRAY(Health!$C$8),0)),NA())</f>
        <v>0</v>
      </c>
      <c r="S96" s="25">
        <f ca="1">IFERROR(INDEX(Food!$G$8:$G$225,MATCH($C96,_xlfn.ANCHORARRAY(Food!$C$8),0)),NA())</f>
        <v>0</v>
      </c>
      <c r="T96" s="25">
        <f ca="1">IFERROR(INDEX(Macro!$G$8:$G$225,MATCH($C96,_xlfn.ANCHORARRAY(Macro!$C$8),0)),NA())</f>
        <v>1.8184711261954318</v>
      </c>
      <c r="U96" s="25">
        <f ca="1">IFERROR(INDEX(Socioeconomic!$G$8:$G$225,MATCH($C96,_xlfn.ANCHORARRAY(Socioeconomic!$C$8),0)),NA())</f>
        <v>1.496662954709576</v>
      </c>
      <c r="V96" s="25">
        <f ca="1">IFERROR(INDEX('Natural Hazard'!$G$8:$G$225,MATCH($C96,_xlfn.ANCHORARRAY('Natural Hazard'!$C$8),0)),NA())</f>
        <v>0</v>
      </c>
      <c r="W96" s="25">
        <f ca="1">IFERROR(INDEX(Conflict!$G$8:$G$225,MATCH($C96,_xlfn.ANCHORARRAY(Conflict!$C$8),0)),NA())</f>
        <v>0</v>
      </c>
      <c r="X96" s="50"/>
      <c r="Y96" s="25">
        <f ca="1">IFERROR(INDEX(Health!$H$8:$H$225,MATCH($C96,_xlfn.ANCHORARRAY(Health!$C$8),0)),NA())</f>
        <v>5.2478134110788902E-2</v>
      </c>
      <c r="Z96" s="25">
        <f ca="1">IFERROR(INDEX(Food!$H$8:$H$225,MATCH($C96,_xlfn.ANCHORARRAY(Food!$C$8),0)),NA())</f>
        <v>0</v>
      </c>
      <c r="AA96" s="25">
        <f ca="1">IFERROR(INDEX(Macro!$H$8:$H$225,MATCH($C96,_xlfn.ANCHORARRAY(Macro!$C$8),0)),NA())</f>
        <v>1.0606504541459101</v>
      </c>
      <c r="AB96" s="25">
        <f ca="1">IFERROR(INDEX(Socioeconomic!$H$8:$H$225,MATCH($C96,_xlfn.ANCHORARRAY(Socioeconomic!$C$8),0)),NA())</f>
        <v>0.57142857142857095</v>
      </c>
      <c r="AC96" s="25">
        <f ca="1">IFERROR(INDEX('Natural Hazard'!$H$8:$H$225,MATCH($C96,_xlfn.ANCHORARRAY('Natural Hazard'!$C$8),0)),NA())</f>
        <v>2</v>
      </c>
      <c r="AD96" s="25">
        <f ca="1">IFERROR(INDEX(Conflict!$H$8:$H$225,MATCH($C96,_xlfn.ANCHORARRAY(Conflict!$C$8),0)),NA())</f>
        <v>0</v>
      </c>
      <c r="AE96" s="50"/>
      <c r="AF96" s="25">
        <f ca="1">IFERROR(INDEX(Health!$I$8:$I$225,MATCH($C96,_xlfn.ANCHORARRAY(Health!$C$8),0)),NA())</f>
        <v>0</v>
      </c>
      <c r="AG96" s="25" t="e">
        <f ca="1">IFERROR(INDEX(Food!$I$8:$I$225,MATCH($C96,_xlfn.ANCHORARRAY(Food!$C$8),0)),NA())</f>
        <v>#N/A</v>
      </c>
      <c r="AH96" s="25">
        <f ca="1">IFERROR(INDEX(Macro!$I$8:$I$225,MATCH($C96,_xlfn.ANCHORARRAY(Macro!$C$8),0)),NA())</f>
        <v>3.1177446102819202</v>
      </c>
      <c r="AI96" s="25">
        <f ca="1">IFERROR(INDEX(Socioeconomic!$I$8:$I$225,MATCH($C96,_xlfn.ANCHORARRAY(Socioeconomic!$C$8),0)),NA())</f>
        <v>3.92</v>
      </c>
      <c r="AJ96" s="25">
        <f ca="1">IFERROR(INDEX('Natural Hazard'!$I$8:$I$225,MATCH($C96,_xlfn.ANCHORARRAY('Natural Hazard'!$C$8),0)),NA())</f>
        <v>0</v>
      </c>
      <c r="AK96" s="25">
        <f ca="1">IFERROR(INDEX(Conflict!$I$8:$I$225,MATCH($C96,_xlfn.ANCHORARRAY(Conflict!$C$8),0)),NA())</f>
        <v>0</v>
      </c>
      <c r="AL96" s="49"/>
      <c r="AM96" s="25">
        <f>IFERROR(INDEX('Data Reliability'!$G$6:$G$409,MATCH($C96,'Data Reliability'!$E$6:$E$409,0)),NA())</f>
        <v>8.3333333333333301E-2</v>
      </c>
      <c r="AN96" s="25">
        <f>IFERROR(INDEX('Data Reliability'!$H$6:$H$409,MATCH($C96,'Data Reliability'!$E$6:$E$409,0)),NA())</f>
        <v>0.625</v>
      </c>
    </row>
    <row r="97" spans="2:40" x14ac:dyDescent="0.2">
      <c r="B97" s="28" t="s">
        <v>746</v>
      </c>
      <c r="C97" s="28" t="s">
        <v>155</v>
      </c>
      <c r="D97" s="28" t="s">
        <v>434</v>
      </c>
      <c r="E97" s="28" t="s">
        <v>430</v>
      </c>
      <c r="F97" s="206">
        <f ca="1">MATCH($C97,_xlfn.ANCHORARRAY(Health!$C$8),0)</f>
        <v>92</v>
      </c>
      <c r="G97" s="22" cm="1">
        <f t="array" aca="1" ref="G97" ca="1">IF(Parameters!$D$31, SUM(IF(ISNUMBER(R97:W97),(IF(R97:W97&gt;=Parameters!$D$37,1,"")),""))+0.5*(SUM(IF(ISNUMBER(R97:W97),(IF(R97:W97&gt;=Parameters!$D$38,1,"")),""))-SUM(IF(ISNUMBER(R97:W97),(IF(R97:W97&gt;=Parameters!$D$37,1,"")),""))),0) +
   IF(Parameters!$D$32,SUM(IF(ISNUMBER(R97:W97),(IF(R97:W97&gt;=Parameters!$D$41,1,"")),"")),0) +
   IF(Parameters!$D$33,AVERAGE(IF(ISNUMBER(R97:W97),R97:W97)),0) +
   IF(Parameters!$D$34,IF(OR(IF(ISNUMBER(R97:W97),R97:W97)=0),0,GEOMEAN(IF(ISNUMBER(R97:W97),R97:W97))),0)</f>
        <v>1</v>
      </c>
      <c r="H97" s="23">
        <f t="shared" ca="1" si="6"/>
        <v>1</v>
      </c>
      <c r="I97" s="116" t="str">
        <f t="shared" si="7"/>
        <v>!</v>
      </c>
      <c r="J97" s="22" cm="1">
        <f t="array" aca="1" ref="J97" ca="1">IF(Parameters!$D$31, SUM(IF(ISNUMBER(Y97:AD97),(IF(Y97:AD97&gt;=Parameters!$D$41,1,"")),""))+0.5*(SUM(IF(ISNUMBER(Y97:AD97),(IF(Y97:AD97&gt;=Parameters!$D$42,1,"")),""))-SUM(IF(ISNUMBER(Y97:AD97),(IF(Y97:AD97&gt;=Parameters!$D$41,1,"")),""))),0) +
   IF(Parameters!$D$32,SUM(IF(ISNUMBER(Y97:AD97),(IF(Y97:AD97&gt;=Parameters!$D$41,1,"")),"")),0) +
   IF(Parameters!$D$33,AVERAGE(IF(ISNUMBER(Y97:AD97),Y97:AD97)),0) +
   IF(Parameters!$D$34,IF(OR(IF(ISNUMBER(Y97:AD97),Y97:AD97)=0),0,GEOMEAN(IF(ISNUMBER(Y97:AD97),Y97:AD97))),0)</f>
        <v>1</v>
      </c>
      <c r="K97" s="23">
        <f t="shared" ca="1" si="8"/>
        <v>1</v>
      </c>
      <c r="L97" s="116" t="str">
        <f t="shared" si="9"/>
        <v/>
      </c>
      <c r="M97" s="21" cm="1">
        <f t="array" aca="1" ref="M97" ca="1">IF(Parameters!$D$31, SUM(IF(ISNUMBER(AF97:AK97),(IF(AF97:AK97&gt;=Parameters!$D$41,1,"")),""))+0.5*(SUM(IF(ISNUMBER(AF97:AK97),(IF(AF97:AK97&gt;=Parameters!$D$42,1,"")),""))-SUM(IF(ISNUMBER(AF97:AK97),(IF(AF97:AK97&gt;=Parameters!$D$41,1,"")),""))),0) +
   IF(Parameters!$D$32,SUM(IF(ISNUMBER(AF97:AK97),(IF(AF97:AK97&gt;=Parameters!$D$41,1,"")),"")),0) +
   IF(Parameters!$D$33,AVERAGE(IF(ISNUMBER(AF97:AK97),AF97:AK97)),0) +
   IF(Parameters!$D$34,IF(OR(IF(ISNUMBER(AF97:AK97),AF97:AK97)=0),0,GEOMEAN(IF(ISNUMBER(AF97:AK97),AF97:AK97))),0)</f>
        <v>1</v>
      </c>
      <c r="N97" s="23">
        <f t="shared" ca="1" si="10"/>
        <v>1</v>
      </c>
      <c r="O97" s="116" t="str">
        <f t="shared" si="11"/>
        <v>!</v>
      </c>
      <c r="P97" s="24"/>
      <c r="Q97" s="49"/>
      <c r="R97" s="25">
        <f ca="1">IFERROR(INDEX(Health!$G$8:$G$225,MATCH($C97,_xlfn.ANCHORARRAY(Health!$C$8),0)),NA())</f>
        <v>0</v>
      </c>
      <c r="S97" s="25">
        <f ca="1">IFERROR(INDEX(Food!$G$8:$G$225,MATCH($C97,_xlfn.ANCHORARRAY(Food!$C$8),0)),NA())</f>
        <v>0</v>
      </c>
      <c r="T97" s="25">
        <f ca="1">IFERROR(INDEX(Macro!$G$8:$G$225,MATCH($C97,_xlfn.ANCHORARRAY(Macro!$C$8),0)),NA())</f>
        <v>4.7609888227831956</v>
      </c>
      <c r="U97" s="25">
        <f ca="1">IFERROR(INDEX(Socioeconomic!$G$8:$G$225,MATCH($C97,_xlfn.ANCHORARRAY(Socioeconomic!$C$8),0)),NA())</f>
        <v>3.5956322710437765</v>
      </c>
      <c r="V97" s="25">
        <f ca="1">IFERROR(INDEX('Natural Hazard'!$G$8:$G$225,MATCH($C97,_xlfn.ANCHORARRAY('Natural Hazard'!$C$8),0)),NA())</f>
        <v>9.831920802501747</v>
      </c>
      <c r="W97" s="25">
        <f ca="1">IFERROR(INDEX(Conflict!$G$8:$G$225,MATCH($C97,_xlfn.ANCHORARRAY(Conflict!$C$8),0)),NA())</f>
        <v>0</v>
      </c>
      <c r="X97" s="50"/>
      <c r="Y97" s="25">
        <f ca="1">IFERROR(INDEX(Health!$H$8:$H$225,MATCH($C97,_xlfn.ANCHORARRAY(Health!$C$8),0)),NA())</f>
        <v>5.5335276967929996</v>
      </c>
      <c r="Z97" s="25">
        <f ca="1">IFERROR(INDEX(Food!$H$8:$H$225,MATCH($C97,_xlfn.ANCHORARRAY(Food!$C$8),0)),NA())</f>
        <v>2.9665071770334901</v>
      </c>
      <c r="AA97" s="25">
        <f ca="1">IFERROR(INDEX(Macro!$H$8:$H$225,MATCH($C97,_xlfn.ANCHORARRAY(Macro!$C$8),0)),NA())</f>
        <v>9.2352768825080602</v>
      </c>
      <c r="AB97" s="25">
        <f ca="1">IFERROR(INDEX(Socioeconomic!$H$8:$H$225,MATCH($C97,_xlfn.ANCHORARRAY(Socioeconomic!$C$8),0)),NA())</f>
        <v>3.5714285714285698</v>
      </c>
      <c r="AC97" s="25">
        <f ca="1">IFERROR(INDEX('Natural Hazard'!$H$8:$H$225,MATCH($C97,_xlfn.ANCHORARRAY('Natural Hazard'!$C$8),0)),NA())</f>
        <v>9.6666666666666607</v>
      </c>
      <c r="AD97" s="25">
        <f ca="1">IFERROR(INDEX(Conflict!$H$8:$H$225,MATCH($C97,_xlfn.ANCHORARRAY(Conflict!$C$8),0)),NA())</f>
        <v>5.2081495854647999</v>
      </c>
      <c r="AE97" s="50"/>
      <c r="AF97" s="25">
        <f ca="1">IFERROR(INDEX(Health!$I$8:$I$225,MATCH($C97,_xlfn.ANCHORARRAY(Health!$C$8),0)),NA())</f>
        <v>0</v>
      </c>
      <c r="AG97" s="25" t="e">
        <f ca="1">IFERROR(INDEX(Food!$I$8:$I$225,MATCH($C97,_xlfn.ANCHORARRAY(Food!$C$8),0)),NA())</f>
        <v>#N/A</v>
      </c>
      <c r="AH97" s="25">
        <f ca="1">IFERROR(INDEX(Macro!$I$8:$I$225,MATCH($C97,_xlfn.ANCHORARRAY(Macro!$C$8),0)),NA())</f>
        <v>2.4543946932006602</v>
      </c>
      <c r="AI97" s="25">
        <f ca="1">IFERROR(INDEX(Socioeconomic!$I$8:$I$225,MATCH($C97,_xlfn.ANCHORARRAY(Socioeconomic!$C$8),0)),NA())</f>
        <v>3.62</v>
      </c>
      <c r="AJ97" s="25">
        <f ca="1">IFERROR(INDEX('Natural Hazard'!$I$8:$I$225,MATCH($C97,_xlfn.ANCHORARRAY('Natural Hazard'!$C$8),0)),NA())</f>
        <v>10</v>
      </c>
      <c r="AK97" s="25">
        <f ca="1">IFERROR(INDEX(Conflict!$I$8:$I$225,MATCH($C97,_xlfn.ANCHORARRAY(Conflict!$C$8),0)),NA())</f>
        <v>0</v>
      </c>
      <c r="AL97" s="49"/>
      <c r="AM97" s="25">
        <f>IFERROR(INDEX('Data Reliability'!$G$6:$G$409,MATCH($C97,'Data Reliability'!$E$6:$E$409,0)),NA())</f>
        <v>0.16666666666666699</v>
      </c>
      <c r="AN97" s="25">
        <f>IFERROR(INDEX('Data Reliability'!$H$6:$H$409,MATCH($C97,'Data Reliability'!$E$6:$E$409,0)),NA())</f>
        <v>0.52500000000000002</v>
      </c>
    </row>
    <row r="98" spans="2:40" x14ac:dyDescent="0.2">
      <c r="B98" s="28" t="s">
        <v>156</v>
      </c>
      <c r="C98" s="28" t="s">
        <v>157</v>
      </c>
      <c r="D98" s="28" t="s">
        <v>434</v>
      </c>
      <c r="E98" s="28" t="s">
        <v>430</v>
      </c>
      <c r="F98" s="206">
        <f ca="1">MATCH($C98,_xlfn.ANCHORARRAY(Health!$C$8),0)</f>
        <v>93</v>
      </c>
      <c r="G98" s="22" cm="1">
        <f t="array" aca="1" ref="G98" ca="1">IF(Parameters!$D$31, SUM(IF(ISNUMBER(R98:W98),(IF(R98:W98&gt;=Parameters!$D$37,1,"")),""))+0.5*(SUM(IF(ISNUMBER(R98:W98),(IF(R98:W98&gt;=Parameters!$D$38,1,"")),""))-SUM(IF(ISNUMBER(R98:W98),(IF(R98:W98&gt;=Parameters!$D$37,1,"")),""))),0) +
   IF(Parameters!$D$32,SUM(IF(ISNUMBER(R98:W98),(IF(R98:W98&gt;=Parameters!$D$41,1,"")),"")),0) +
   IF(Parameters!$D$33,AVERAGE(IF(ISNUMBER(R98:W98),R98:W98)),0) +
   IF(Parameters!$D$34,IF(OR(IF(ISNUMBER(R98:W98),R98:W98)=0),0,GEOMEAN(IF(ISNUMBER(R98:W98),R98:W98))),0)</f>
        <v>1.5</v>
      </c>
      <c r="H98" s="23">
        <f t="shared" ca="1" si="6"/>
        <v>1.5</v>
      </c>
      <c r="I98" s="116" t="str">
        <f t="shared" si="7"/>
        <v/>
      </c>
      <c r="J98" s="22" cm="1">
        <f t="array" aca="1" ref="J98" ca="1">IF(Parameters!$D$31, SUM(IF(ISNUMBER(Y98:AD98),(IF(Y98:AD98&gt;=Parameters!$D$41,1,"")),""))+0.5*(SUM(IF(ISNUMBER(Y98:AD98),(IF(Y98:AD98&gt;=Parameters!$D$42,1,"")),""))-SUM(IF(ISNUMBER(Y98:AD98),(IF(Y98:AD98&gt;=Parameters!$D$41,1,"")),""))),0) +
   IF(Parameters!$D$32,SUM(IF(ISNUMBER(Y98:AD98),(IF(Y98:AD98&gt;=Parameters!$D$41,1,"")),"")),0) +
   IF(Parameters!$D$33,AVERAGE(IF(ISNUMBER(Y98:AD98),Y98:AD98)),0) +
   IF(Parameters!$D$34,IF(OR(IF(ISNUMBER(Y98:AD98),Y98:AD98)=0),0,GEOMEAN(IF(ISNUMBER(Y98:AD98),Y98:AD98))),0)</f>
        <v>2</v>
      </c>
      <c r="K98" s="23">
        <f t="shared" ca="1" si="8"/>
        <v>2</v>
      </c>
      <c r="L98" s="116" t="str">
        <f t="shared" si="9"/>
        <v/>
      </c>
      <c r="M98" s="21" cm="1">
        <f t="array" aca="1" ref="M98" ca="1">IF(Parameters!$D$31, SUM(IF(ISNUMBER(AF98:AK98),(IF(AF98:AK98&gt;=Parameters!$D$41,1,"")),""))+0.5*(SUM(IF(ISNUMBER(AF98:AK98),(IF(AF98:AK98&gt;=Parameters!$D$42,1,"")),""))-SUM(IF(ISNUMBER(AF98:AK98),(IF(AF98:AK98&gt;=Parameters!$D$41,1,"")),""))),0) +
   IF(Parameters!$D$32,SUM(IF(ISNUMBER(AF98:AK98),(IF(AF98:AK98&gt;=Parameters!$D$41,1,"")),"")),0) +
   IF(Parameters!$D$33,AVERAGE(IF(ISNUMBER(AF98:AK98),AF98:AK98)),0) +
   IF(Parameters!$D$34,IF(OR(IF(ISNUMBER(AF98:AK98),AF98:AK98)=0),0,GEOMEAN(IF(ISNUMBER(AF98:AK98),AF98:AK98))),0)</f>
        <v>1.5</v>
      </c>
      <c r="N98" s="23">
        <f t="shared" ca="1" si="10"/>
        <v>1.5</v>
      </c>
      <c r="O98" s="116" t="str">
        <f t="shared" si="11"/>
        <v>!</v>
      </c>
      <c r="P98" s="24"/>
      <c r="Q98" s="49"/>
      <c r="R98" s="25">
        <f ca="1">IFERROR(INDEX(Health!$G$8:$G$225,MATCH($C98,_xlfn.ANCHORARRAY(Health!$C$8),0)),NA())</f>
        <v>0</v>
      </c>
      <c r="S98" s="25">
        <f ca="1">IFERROR(INDEX(Food!$G$8:$G$225,MATCH($C98,_xlfn.ANCHORARRAY(Food!$C$8),0)),NA())</f>
        <v>2.4308621740219887</v>
      </c>
      <c r="T98" s="25">
        <f ca="1">IFERROR(INDEX(Macro!$G$8:$G$225,MATCH($C98,_xlfn.ANCHORARRAY(Macro!$C$8),0)),NA())</f>
        <v>0</v>
      </c>
      <c r="U98" s="25">
        <f ca="1">IFERROR(INDEX(Socioeconomic!$G$8:$G$225,MATCH($C98,_xlfn.ANCHORARRAY(Socioeconomic!$C$8),0)),NA())</f>
        <v>6.3245553203367564</v>
      </c>
      <c r="V98" s="25">
        <f ca="1">IFERROR(INDEX('Natural Hazard'!$G$8:$G$225,MATCH($C98,_xlfn.ANCHORARRAY('Natural Hazard'!$C$8),0)),NA())</f>
        <v>8.7559503577091284</v>
      </c>
      <c r="W98" s="25">
        <f ca="1">IFERROR(INDEX(Conflict!$G$8:$G$225,MATCH($C98,_xlfn.ANCHORARRAY(Conflict!$C$8),0)),NA())</f>
        <v>0</v>
      </c>
      <c r="X98" s="50"/>
      <c r="Y98" s="25">
        <f ca="1">IFERROR(INDEX(Health!$H$8:$H$225,MATCH($C98,_xlfn.ANCHORARRAY(Health!$C$8),0)),NA())</f>
        <v>9.1778425655976594</v>
      </c>
      <c r="Z98" s="25">
        <f ca="1">IFERROR(INDEX(Food!$H$8:$H$225,MATCH($C98,_xlfn.ANCHORARRAY(Food!$C$8),0)),NA())</f>
        <v>5.9090909090909101</v>
      </c>
      <c r="AA98" s="25">
        <f ca="1">IFERROR(INDEX(Macro!$H$8:$H$225,MATCH($C98,_xlfn.ANCHORARRAY(Macro!$C$8),0)),NA())</f>
        <v>6.012305889247</v>
      </c>
      <c r="AB98" s="25">
        <f ca="1">IFERROR(INDEX(Socioeconomic!$H$8:$H$225,MATCH($C98,_xlfn.ANCHORARRAY(Socioeconomic!$C$8),0)),NA())</f>
        <v>5.71428571428571</v>
      </c>
      <c r="AC98" s="25">
        <f ca="1">IFERROR(INDEX('Natural Hazard'!$H$8:$H$225,MATCH($C98,_xlfn.ANCHORARRAY('Natural Hazard'!$C$8),0)),NA())</f>
        <v>7.6666666666666599</v>
      </c>
      <c r="AD98" s="25">
        <f ca="1">IFERROR(INDEX(Conflict!$H$8:$H$225,MATCH($C98,_xlfn.ANCHORARRAY(Conflict!$C$8),0)),NA())</f>
        <v>10</v>
      </c>
      <c r="AE98" s="50"/>
      <c r="AF98" s="25">
        <f ca="1">IFERROR(INDEX(Health!$I$8:$I$225,MATCH($C98,_xlfn.ANCHORARRAY(Health!$C$8),0)),NA())</f>
        <v>0</v>
      </c>
      <c r="AG98" s="25">
        <f ca="1">IFERROR(INDEX(Food!$I$8:$I$225,MATCH($C98,_xlfn.ANCHORARRAY(Food!$C$8),0)),NA())</f>
        <v>1</v>
      </c>
      <c r="AH98" s="25">
        <f ca="1">IFERROR(INDEX(Macro!$I$8:$I$225,MATCH($C98,_xlfn.ANCHORARRAY(Macro!$C$8),0)),NA())</f>
        <v>0</v>
      </c>
      <c r="AI98" s="25">
        <f ca="1">IFERROR(INDEX(Socioeconomic!$I$8:$I$225,MATCH($C98,_xlfn.ANCHORARRAY(Socioeconomic!$C$8),0)),NA())</f>
        <v>7</v>
      </c>
      <c r="AJ98" s="25">
        <f ca="1">IFERROR(INDEX('Natural Hazard'!$I$8:$I$225,MATCH($C98,_xlfn.ANCHORARRAY('Natural Hazard'!$C$8),0)),NA())</f>
        <v>10</v>
      </c>
      <c r="AK98" s="25">
        <f ca="1">IFERROR(INDEX(Conflict!$I$8:$I$225,MATCH($C98,_xlfn.ANCHORARRAY(Conflict!$C$8),0)),NA())</f>
        <v>0</v>
      </c>
      <c r="AL98" s="49"/>
      <c r="AM98" s="25">
        <f>IFERROR(INDEX('Data Reliability'!$G$6:$G$409,MATCH($C98,'Data Reliability'!$E$6:$E$409,0)),NA())</f>
        <v>0.16666666666666699</v>
      </c>
      <c r="AN98" s="25">
        <f>IFERROR(INDEX('Data Reliability'!$H$6:$H$409,MATCH($C98,'Data Reliability'!$E$6:$E$409,0)),NA())</f>
        <v>0.469444444444444</v>
      </c>
    </row>
    <row r="99" spans="2:40" x14ac:dyDescent="0.2">
      <c r="B99" s="28" t="s">
        <v>158</v>
      </c>
      <c r="C99" s="28" t="s">
        <v>159</v>
      </c>
      <c r="D99" s="28" t="s">
        <v>433</v>
      </c>
      <c r="E99" s="28" t="s">
        <v>409</v>
      </c>
      <c r="F99" s="206">
        <f ca="1">MATCH($C99,_xlfn.ANCHORARRAY(Health!$C$8),0)</f>
        <v>94</v>
      </c>
      <c r="G99" s="22" cm="1">
        <f t="array" aca="1" ref="G99" ca="1">IF(Parameters!$D$31, SUM(IF(ISNUMBER(R99:W99),(IF(R99:W99&gt;=Parameters!$D$37,1,"")),""))+0.5*(SUM(IF(ISNUMBER(R99:W99),(IF(R99:W99&gt;=Parameters!$D$38,1,"")),""))-SUM(IF(ISNUMBER(R99:W99),(IF(R99:W99&gt;=Parameters!$D$37,1,"")),""))),0) +
   IF(Parameters!$D$32,SUM(IF(ISNUMBER(R99:W99),(IF(R99:W99&gt;=Parameters!$D$41,1,"")),"")),0) +
   IF(Parameters!$D$33,AVERAGE(IF(ISNUMBER(R99:W99),R99:W99)),0) +
   IF(Parameters!$D$34,IF(OR(IF(ISNUMBER(R99:W99),R99:W99)=0),0,GEOMEAN(IF(ISNUMBER(R99:W99),R99:W99))),0)</f>
        <v>0</v>
      </c>
      <c r="H99" s="23">
        <f t="shared" ca="1" si="6"/>
        <v>0</v>
      </c>
      <c r="I99" s="116" t="str">
        <f t="shared" si="7"/>
        <v>!</v>
      </c>
      <c r="J99" s="22" cm="1">
        <f t="array" aca="1" ref="J99" ca="1">IF(Parameters!$D$31, SUM(IF(ISNUMBER(Y99:AD99),(IF(Y99:AD99&gt;=Parameters!$D$41,1,"")),""))+0.5*(SUM(IF(ISNUMBER(Y99:AD99),(IF(Y99:AD99&gt;=Parameters!$D$42,1,"")),""))-SUM(IF(ISNUMBER(Y99:AD99),(IF(Y99:AD99&gt;=Parameters!$D$41,1,"")),""))),0) +
   IF(Parameters!$D$32,SUM(IF(ISNUMBER(Y99:AD99),(IF(Y99:AD99&gt;=Parameters!$D$41,1,"")),"")),0) +
   IF(Parameters!$D$33,AVERAGE(IF(ISNUMBER(Y99:AD99),Y99:AD99)),0) +
   IF(Parameters!$D$34,IF(OR(IF(ISNUMBER(Y99:AD99),Y99:AD99)=0),0,GEOMEAN(IF(ISNUMBER(Y99:AD99),Y99:AD99))),0)</f>
        <v>0</v>
      </c>
      <c r="K99" s="23">
        <f t="shared" ca="1" si="8"/>
        <v>0</v>
      </c>
      <c r="L99" s="116" t="str">
        <f t="shared" si="9"/>
        <v/>
      </c>
      <c r="M99" s="21" cm="1">
        <f t="array" aca="1" ref="M99" ca="1">IF(Parameters!$D$31, SUM(IF(ISNUMBER(AF99:AK99),(IF(AF99:AK99&gt;=Parameters!$D$41,1,"")),""))+0.5*(SUM(IF(ISNUMBER(AF99:AK99),(IF(AF99:AK99&gt;=Parameters!$D$42,1,"")),""))-SUM(IF(ISNUMBER(AF99:AK99),(IF(AF99:AK99&gt;=Parameters!$D$41,1,"")),""))),0) +
   IF(Parameters!$D$32,SUM(IF(ISNUMBER(AF99:AK99),(IF(AF99:AK99&gt;=Parameters!$D$41,1,"")),"")),0) +
   IF(Parameters!$D$33,AVERAGE(IF(ISNUMBER(AF99:AK99),AF99:AK99)),0) +
   IF(Parameters!$D$34,IF(OR(IF(ISNUMBER(AF99:AK99),AF99:AK99)=0),0,GEOMEAN(IF(ISNUMBER(AF99:AK99),AF99:AK99))),0)</f>
        <v>0.5</v>
      </c>
      <c r="N99" s="23">
        <f t="shared" ca="1" si="10"/>
        <v>0.5</v>
      </c>
      <c r="O99" s="116" t="str">
        <f t="shared" si="11"/>
        <v>!</v>
      </c>
      <c r="P99" s="24"/>
      <c r="Q99" s="49"/>
      <c r="R99" s="25">
        <f ca="1">IFERROR(INDEX(Health!$G$8:$G$225,MATCH($C99,_xlfn.ANCHORARRAY(Health!$C$8),0)),NA())</f>
        <v>0</v>
      </c>
      <c r="S99" s="25">
        <f ca="1">IFERROR(INDEX(Food!$G$8:$G$225,MATCH($C99,_xlfn.ANCHORARRAY(Food!$C$8),0)),NA())</f>
        <v>0</v>
      </c>
      <c r="T99" s="25">
        <f ca="1">IFERROR(INDEX(Macro!$G$8:$G$225,MATCH($C99,_xlfn.ANCHORARRAY(Macro!$C$8),0)),NA())</f>
        <v>4.1802347698108298</v>
      </c>
      <c r="U99" s="25">
        <f ca="1">IFERROR(INDEX(Socioeconomic!$G$8:$G$225,MATCH($C99,_xlfn.ANCHORARRAY(Socioeconomic!$C$8),0)),NA())</f>
        <v>0</v>
      </c>
      <c r="V99" s="25">
        <f ca="1">IFERROR(INDEX('Natural Hazard'!$G$8:$G$225,MATCH($C99,_xlfn.ANCHORARRAY('Natural Hazard'!$C$8),0)),NA())</f>
        <v>0</v>
      </c>
      <c r="W99" s="25">
        <f ca="1">IFERROR(INDEX(Conflict!$G$8:$G$225,MATCH($C99,_xlfn.ANCHORARRAY(Conflict!$C$8),0)),NA())</f>
        <v>0</v>
      </c>
      <c r="X99" s="50"/>
      <c r="Y99" s="25">
        <f ca="1">IFERROR(INDEX(Health!$H$8:$H$225,MATCH($C99,_xlfn.ANCHORARRAY(Health!$C$8),0)),NA())</f>
        <v>2.0349854227405202</v>
      </c>
      <c r="Z99" s="25">
        <f ca="1">IFERROR(INDEX(Food!$H$8:$H$225,MATCH($C99,_xlfn.ANCHORARRAY(Food!$C$8),0)),NA())</f>
        <v>0.55023923444975997</v>
      </c>
      <c r="AA99" s="25">
        <f ca="1">IFERROR(INDEX(Macro!$H$8:$H$225,MATCH($C99,_xlfn.ANCHORARRAY(Macro!$C$8),0)),NA())</f>
        <v>2.4963375329622002</v>
      </c>
      <c r="AB99" s="25">
        <f ca="1">IFERROR(INDEX(Socioeconomic!$H$8:$H$225,MATCH($C99,_xlfn.ANCHORARRAY(Socioeconomic!$C$8),0)),NA())</f>
        <v>0.28571428571428598</v>
      </c>
      <c r="AC99" s="25">
        <f ca="1">IFERROR(INDEX('Natural Hazard'!$H$8:$H$225,MATCH($C99,_xlfn.ANCHORARRAY('Natural Hazard'!$C$8),0)),NA())</f>
        <v>2</v>
      </c>
      <c r="AD99" s="25">
        <f ca="1">IFERROR(INDEX(Conflict!$H$8:$H$225,MATCH($C99,_xlfn.ANCHORARRAY(Conflict!$C$8),0)),NA())</f>
        <v>0</v>
      </c>
      <c r="AE99" s="50"/>
      <c r="AF99" s="25">
        <f ca="1">IFERROR(INDEX(Health!$I$8:$I$225,MATCH($C99,_xlfn.ANCHORARRAY(Health!$C$8),0)),NA())</f>
        <v>0</v>
      </c>
      <c r="AG99" s="25" t="e">
        <f ca="1">IFERROR(INDEX(Food!$I$8:$I$225,MATCH($C99,_xlfn.ANCHORARRAY(Food!$C$8),0)),NA())</f>
        <v>#N/A</v>
      </c>
      <c r="AH99" s="25">
        <f ca="1">IFERROR(INDEX(Macro!$I$8:$I$225,MATCH($C99,_xlfn.ANCHORARRAY(Macro!$C$8),0)),NA())</f>
        <v>7</v>
      </c>
      <c r="AI99" s="25">
        <f ca="1">IFERROR(INDEX(Socioeconomic!$I$8:$I$225,MATCH($C99,_xlfn.ANCHORARRAY(Socioeconomic!$C$8),0)),NA())</f>
        <v>0</v>
      </c>
      <c r="AJ99" s="25">
        <f ca="1">IFERROR(INDEX('Natural Hazard'!$I$8:$I$225,MATCH($C99,_xlfn.ANCHORARRAY('Natural Hazard'!$C$8),0)),NA())</f>
        <v>0</v>
      </c>
      <c r="AK99" s="25">
        <f ca="1">IFERROR(INDEX(Conflict!$I$8:$I$225,MATCH($C99,_xlfn.ANCHORARRAY(Conflict!$C$8),0)),NA())</f>
        <v>0</v>
      </c>
      <c r="AL99" s="49"/>
      <c r="AM99" s="25">
        <f>IFERROR(INDEX('Data Reliability'!$G$6:$G$409,MATCH($C99,'Data Reliability'!$E$6:$E$409,0)),NA())</f>
        <v>0.16666666666666699</v>
      </c>
      <c r="AN99" s="25">
        <f>IFERROR(INDEX('Data Reliability'!$H$6:$H$409,MATCH($C99,'Data Reliability'!$E$6:$E$409,0)),NA())</f>
        <v>0.625</v>
      </c>
    </row>
    <row r="100" spans="2:40" x14ac:dyDescent="0.2">
      <c r="B100" s="28" t="s">
        <v>160</v>
      </c>
      <c r="C100" s="28" t="s">
        <v>161</v>
      </c>
      <c r="D100" s="28" t="s">
        <v>434</v>
      </c>
      <c r="E100" s="28" t="s">
        <v>409</v>
      </c>
      <c r="F100" s="206">
        <f ca="1">MATCH($C100,_xlfn.ANCHORARRAY(Health!$C$8),0)</f>
        <v>95</v>
      </c>
      <c r="G100" s="22" cm="1">
        <f t="array" aca="1" ref="G100" ca="1">IF(Parameters!$D$31, SUM(IF(ISNUMBER(R100:W100),(IF(R100:W100&gt;=Parameters!$D$37,1,"")),""))+0.5*(SUM(IF(ISNUMBER(R100:W100),(IF(R100:W100&gt;=Parameters!$D$38,1,"")),""))-SUM(IF(ISNUMBER(R100:W100),(IF(R100:W100&gt;=Parameters!$D$37,1,"")),""))),0) +
   IF(Parameters!$D$32,SUM(IF(ISNUMBER(R100:W100),(IF(R100:W100&gt;=Parameters!$D$41,1,"")),"")),0) +
   IF(Parameters!$D$33,AVERAGE(IF(ISNUMBER(R100:W100),R100:W100)),0) +
   IF(Parameters!$D$34,IF(OR(IF(ISNUMBER(R100:W100),R100:W100)=0),0,GEOMEAN(IF(ISNUMBER(R100:W100),R100:W100))),0)</f>
        <v>0</v>
      </c>
      <c r="H100" s="23">
        <f t="shared" ca="1" si="6"/>
        <v>0</v>
      </c>
      <c r="I100" s="116" t="str">
        <f t="shared" si="7"/>
        <v/>
      </c>
      <c r="J100" s="22" cm="1">
        <f t="array" aca="1" ref="J100" ca="1">IF(Parameters!$D$31, SUM(IF(ISNUMBER(Y100:AD100),(IF(Y100:AD100&gt;=Parameters!$D$41,1,"")),""))+0.5*(SUM(IF(ISNUMBER(Y100:AD100),(IF(Y100:AD100&gt;=Parameters!$D$42,1,"")),""))-SUM(IF(ISNUMBER(Y100:AD100),(IF(Y100:AD100&gt;=Parameters!$D$41,1,"")),""))),0) +
   IF(Parameters!$D$32,SUM(IF(ISNUMBER(Y100:AD100),(IF(Y100:AD100&gt;=Parameters!$D$41,1,"")),"")),0) +
   IF(Parameters!$D$33,AVERAGE(IF(ISNUMBER(Y100:AD100),Y100:AD100)),0) +
   IF(Parameters!$D$34,IF(OR(IF(ISNUMBER(Y100:AD100),Y100:AD100)=0),0,GEOMEAN(IF(ISNUMBER(Y100:AD100),Y100:AD100))),0)</f>
        <v>0</v>
      </c>
      <c r="K100" s="23">
        <f t="shared" ca="1" si="8"/>
        <v>0</v>
      </c>
      <c r="L100" s="116" t="str">
        <f t="shared" si="9"/>
        <v/>
      </c>
      <c r="M100" s="21" cm="1">
        <f t="array" aca="1" ref="M100" ca="1">IF(Parameters!$D$31, SUM(IF(ISNUMBER(AF100:AK100),(IF(AF100:AK100&gt;=Parameters!$D$41,1,"")),""))+0.5*(SUM(IF(ISNUMBER(AF100:AK100),(IF(AF100:AK100&gt;=Parameters!$D$42,1,"")),""))-SUM(IF(ISNUMBER(AF100:AK100),(IF(AF100:AK100&gt;=Parameters!$D$41,1,"")),""))),0) +
   IF(Parameters!$D$32,SUM(IF(ISNUMBER(AF100:AK100),(IF(AF100:AK100&gt;=Parameters!$D$41,1,"")),"")),0) +
   IF(Parameters!$D$33,AVERAGE(IF(ISNUMBER(AF100:AK100),AF100:AK100)),0) +
   IF(Parameters!$D$34,IF(OR(IF(ISNUMBER(AF100:AK100),AF100:AK100)=0),0,GEOMEAN(IF(ISNUMBER(AF100:AK100),AF100:AK100))),0)</f>
        <v>0.5</v>
      </c>
      <c r="N100" s="23">
        <f t="shared" ca="1" si="10"/>
        <v>0.5</v>
      </c>
      <c r="O100" s="116" t="str">
        <f t="shared" si="11"/>
        <v>!</v>
      </c>
      <c r="P100" s="24"/>
      <c r="Q100" s="49"/>
      <c r="R100" s="25">
        <f ca="1">IFERROR(INDEX(Health!$G$8:$G$225,MATCH($C100,_xlfn.ANCHORARRAY(Health!$C$8),0)),NA())</f>
        <v>0</v>
      </c>
      <c r="S100" s="25">
        <f ca="1">IFERROR(INDEX(Food!$G$8:$G$225,MATCH($C100,_xlfn.ANCHORARRAY(Food!$C$8),0)),NA())</f>
        <v>0</v>
      </c>
      <c r="T100" s="25">
        <f ca="1">IFERROR(INDEX(Macro!$G$8:$G$225,MATCH($C100,_xlfn.ANCHORARRAY(Macro!$C$8),0)),NA())</f>
        <v>1.3736458851803273</v>
      </c>
      <c r="U100" s="25">
        <f ca="1">IFERROR(INDEX(Socioeconomic!$G$8:$G$225,MATCH($C100,_xlfn.ANCHORARRAY(Socioeconomic!$C$8),0)),NA())</f>
        <v>2.5826343140289896</v>
      </c>
      <c r="V100" s="25">
        <f ca="1">IFERROR(INDEX('Natural Hazard'!$G$8:$G$225,MATCH($C100,_xlfn.ANCHORARRAY('Natural Hazard'!$C$8),0)),NA())</f>
        <v>0</v>
      </c>
      <c r="W100" s="25">
        <f ca="1">IFERROR(INDEX(Conflict!$G$8:$G$225,MATCH($C100,_xlfn.ANCHORARRAY(Conflict!$C$8),0)),NA())</f>
        <v>0</v>
      </c>
      <c r="X100" s="50"/>
      <c r="Y100" s="25">
        <f ca="1">IFERROR(INDEX(Health!$H$8:$H$225,MATCH($C100,_xlfn.ANCHORARRAY(Health!$C$8),0)),NA())</f>
        <v>2.4139941690961999</v>
      </c>
      <c r="Z100" s="25">
        <f ca="1">IFERROR(INDEX(Food!$H$8:$H$225,MATCH($C100,_xlfn.ANCHORARRAY(Food!$C$8),0)),NA())</f>
        <v>0.94962362478286</v>
      </c>
      <c r="AA100" s="25">
        <f ca="1">IFERROR(INDEX(Macro!$H$8:$H$225,MATCH($C100,_xlfn.ANCHORARRAY(Macro!$C$8),0)),NA())</f>
        <v>0.269557573981835</v>
      </c>
      <c r="AB100" s="25">
        <f ca="1">IFERROR(INDEX(Socioeconomic!$H$8:$H$225,MATCH($C100,_xlfn.ANCHORARRAY(Socioeconomic!$C$8),0)),NA())</f>
        <v>1</v>
      </c>
      <c r="AC100" s="25">
        <f ca="1">IFERROR(INDEX('Natural Hazard'!$H$8:$H$225,MATCH($C100,_xlfn.ANCHORARRAY('Natural Hazard'!$C$8),0)),NA())</f>
        <v>5.9999999999999902</v>
      </c>
      <c r="AD100" s="25">
        <f ca="1">IFERROR(INDEX(Conflict!$H$8:$H$225,MATCH($C100,_xlfn.ANCHORARRAY(Conflict!$C$8),0)),NA())</f>
        <v>0</v>
      </c>
      <c r="AE100" s="50"/>
      <c r="AF100" s="25">
        <f ca="1">IFERROR(INDEX(Health!$I$8:$I$225,MATCH($C100,_xlfn.ANCHORARRAY(Health!$C$8),0)),NA())</f>
        <v>0</v>
      </c>
      <c r="AG100" s="25" t="e">
        <f ca="1">IFERROR(INDEX(Food!$I$8:$I$225,MATCH($C100,_xlfn.ANCHORARRAY(Food!$C$8),0)),NA())</f>
        <v>#N/A</v>
      </c>
      <c r="AH100" s="25">
        <f ca="1">IFERROR(INDEX(Macro!$I$8:$I$225,MATCH($C100,_xlfn.ANCHORARRAY(Macro!$C$8),0)),NA())</f>
        <v>7</v>
      </c>
      <c r="AI100" s="25">
        <f ca="1">IFERROR(INDEX(Socioeconomic!$I$8:$I$225,MATCH($C100,_xlfn.ANCHORARRAY(Socioeconomic!$C$8),0)),NA())</f>
        <v>6.6699999999999902</v>
      </c>
      <c r="AJ100" s="25">
        <f ca="1">IFERROR(INDEX('Natural Hazard'!$I$8:$I$225,MATCH($C100,_xlfn.ANCHORARRAY('Natural Hazard'!$C$8),0)),NA())</f>
        <v>0</v>
      </c>
      <c r="AK100" s="25">
        <f ca="1">IFERROR(INDEX(Conflict!$I$8:$I$225,MATCH($C100,_xlfn.ANCHORARRAY(Conflict!$C$8),0)),NA())</f>
        <v>0</v>
      </c>
      <c r="AL100" s="49"/>
      <c r="AM100" s="25">
        <f>IFERROR(INDEX('Data Reliability'!$G$6:$G$409,MATCH($C100,'Data Reliability'!$E$6:$E$409,0)),NA())</f>
        <v>8.3333333333333301E-2</v>
      </c>
      <c r="AN100" s="25">
        <f>IFERROR(INDEX('Data Reliability'!$H$6:$H$409,MATCH($C100,'Data Reliability'!$E$6:$E$409,0)),NA())</f>
        <v>0.55833333333333302</v>
      </c>
    </row>
    <row r="101" spans="2:40" x14ac:dyDescent="0.2">
      <c r="B101" s="28" t="s">
        <v>162</v>
      </c>
      <c r="C101" s="28" t="s">
        <v>163</v>
      </c>
      <c r="D101" s="28" t="s">
        <v>433</v>
      </c>
      <c r="E101" s="28" t="s">
        <v>409</v>
      </c>
      <c r="F101" s="206">
        <f ca="1">MATCH($C101,_xlfn.ANCHORARRAY(Health!$C$8),0)</f>
        <v>96</v>
      </c>
      <c r="G101" s="22" cm="1">
        <f t="array" aca="1" ref="G101" ca="1">IF(Parameters!$D$31, SUM(IF(ISNUMBER(R101:W101),(IF(R101:W101&gt;=Parameters!$D$37,1,"")),""))+0.5*(SUM(IF(ISNUMBER(R101:W101),(IF(R101:W101&gt;=Parameters!$D$38,1,"")),""))-SUM(IF(ISNUMBER(R101:W101),(IF(R101:W101&gt;=Parameters!$D$37,1,"")),""))),0) +
   IF(Parameters!$D$32,SUM(IF(ISNUMBER(R101:W101),(IF(R101:W101&gt;=Parameters!$D$41,1,"")),"")),0) +
   IF(Parameters!$D$33,AVERAGE(IF(ISNUMBER(R101:W101),R101:W101)),0) +
   IF(Parameters!$D$34,IF(OR(IF(ISNUMBER(R101:W101),R101:W101)=0),0,GEOMEAN(IF(ISNUMBER(R101:W101),R101:W101))),0)</f>
        <v>0</v>
      </c>
      <c r="H101" s="23">
        <f t="shared" ca="1" si="6"/>
        <v>0</v>
      </c>
      <c r="I101" s="116" t="str">
        <f t="shared" si="7"/>
        <v/>
      </c>
      <c r="J101" s="22" cm="1">
        <f t="array" aca="1" ref="J101" ca="1">IF(Parameters!$D$31, SUM(IF(ISNUMBER(Y101:AD101),(IF(Y101:AD101&gt;=Parameters!$D$41,1,"")),""))+0.5*(SUM(IF(ISNUMBER(Y101:AD101),(IF(Y101:AD101&gt;=Parameters!$D$42,1,"")),""))-SUM(IF(ISNUMBER(Y101:AD101),(IF(Y101:AD101&gt;=Parameters!$D$41,1,"")),""))),0) +
   IF(Parameters!$D$32,SUM(IF(ISNUMBER(Y101:AD101),(IF(Y101:AD101&gt;=Parameters!$D$41,1,"")),"")),0) +
   IF(Parameters!$D$33,AVERAGE(IF(ISNUMBER(Y101:AD101),Y101:AD101)),0) +
   IF(Parameters!$D$34,IF(OR(IF(ISNUMBER(Y101:AD101),Y101:AD101)=0),0,GEOMEAN(IF(ISNUMBER(Y101:AD101),Y101:AD101))),0)</f>
        <v>0</v>
      </c>
      <c r="K101" s="23">
        <f t="shared" ca="1" si="8"/>
        <v>0</v>
      </c>
      <c r="L101" s="116" t="str">
        <f t="shared" si="9"/>
        <v/>
      </c>
      <c r="M101" s="21" cm="1">
        <f t="array" aca="1" ref="M101" ca="1">IF(Parameters!$D$31, SUM(IF(ISNUMBER(AF101:AK101),(IF(AF101:AK101&gt;=Parameters!$D$41,1,"")),""))+0.5*(SUM(IF(ISNUMBER(AF101:AK101),(IF(AF101:AK101&gt;=Parameters!$D$42,1,"")),""))-SUM(IF(ISNUMBER(AF101:AK101),(IF(AF101:AK101&gt;=Parameters!$D$41,1,"")),""))),0) +
   IF(Parameters!$D$32,SUM(IF(ISNUMBER(AF101:AK101),(IF(AF101:AK101&gt;=Parameters!$D$41,1,"")),"")),0) +
   IF(Parameters!$D$33,AVERAGE(IF(ISNUMBER(AF101:AK101),AF101:AK101)),0) +
   IF(Parameters!$D$34,IF(OR(IF(ISNUMBER(AF101:AK101),AF101:AK101)=0),0,GEOMEAN(IF(ISNUMBER(AF101:AK101),AF101:AK101))),0)</f>
        <v>0</v>
      </c>
      <c r="N101" s="23">
        <f t="shared" ca="1" si="10"/>
        <v>0</v>
      </c>
      <c r="O101" s="116" t="str">
        <f t="shared" si="11"/>
        <v>!</v>
      </c>
      <c r="P101" s="24"/>
      <c r="Q101" s="49"/>
      <c r="R101" s="25">
        <f ca="1">IFERROR(INDEX(Health!$G$8:$G$225,MATCH($C101,_xlfn.ANCHORARRAY(Health!$C$8),0)),NA())</f>
        <v>0</v>
      </c>
      <c r="S101" s="25">
        <f ca="1">IFERROR(INDEX(Food!$G$8:$G$225,MATCH($C101,_xlfn.ANCHORARRAY(Food!$C$8),0)),NA())</f>
        <v>0</v>
      </c>
      <c r="T101" s="25">
        <f ca="1">IFERROR(INDEX(Macro!$G$8:$G$225,MATCH($C101,_xlfn.ANCHORARRAY(Macro!$C$8),0)),NA())</f>
        <v>1.8002096857887897</v>
      </c>
      <c r="U101" s="25">
        <f ca="1">IFERROR(INDEX(Socioeconomic!$G$8:$G$225,MATCH($C101,_xlfn.ANCHORARRAY(Socioeconomic!$C$8),0)),NA())</f>
        <v>1.2247448713915805</v>
      </c>
      <c r="V101" s="25">
        <f ca="1">IFERROR(INDEX('Natural Hazard'!$G$8:$G$225,MATCH($C101,_xlfn.ANCHORARRAY('Natural Hazard'!$C$8),0)),NA())</f>
        <v>0</v>
      </c>
      <c r="W101" s="25">
        <f ca="1">IFERROR(INDEX(Conflict!$G$8:$G$225,MATCH($C101,_xlfn.ANCHORARRAY(Conflict!$C$8),0)),NA())</f>
        <v>0</v>
      </c>
      <c r="X101" s="50"/>
      <c r="Y101" s="25">
        <f ca="1">IFERROR(INDEX(Health!$H$8:$H$225,MATCH($C101,_xlfn.ANCHORARRAY(Health!$C$8),0)),NA())</f>
        <v>1.0437317784256499</v>
      </c>
      <c r="Z101" s="25">
        <f ca="1">IFERROR(INDEX(Food!$H$8:$H$225,MATCH($C101,_xlfn.ANCHORARRAY(Food!$C$8),0)),NA())</f>
        <v>1.1812391430225799</v>
      </c>
      <c r="AA101" s="25">
        <f ca="1">IFERROR(INDEX(Macro!$H$8:$H$225,MATCH($C101,_xlfn.ANCHORARRAY(Macro!$C$8),0)),NA())</f>
        <v>1.16319953120422</v>
      </c>
      <c r="AB101" s="25">
        <f ca="1">IFERROR(INDEX(Socioeconomic!$H$8:$H$225,MATCH($C101,_xlfn.ANCHORARRAY(Socioeconomic!$C$8),0)),NA())</f>
        <v>0.85714285714285499</v>
      </c>
      <c r="AC101" s="25">
        <f ca="1">IFERROR(INDEX('Natural Hazard'!$H$8:$H$225,MATCH($C101,_xlfn.ANCHORARRAY('Natural Hazard'!$C$8),0)),NA())</f>
        <v>6.8333333333333304</v>
      </c>
      <c r="AD101" s="25">
        <f ca="1">IFERROR(INDEX(Conflict!$H$8:$H$225,MATCH($C101,_xlfn.ANCHORARRAY(Conflict!$C$8),0)),NA())</f>
        <v>0</v>
      </c>
      <c r="AE101" s="50"/>
      <c r="AF101" s="25">
        <f ca="1">IFERROR(INDEX(Health!$I$8:$I$225,MATCH($C101,_xlfn.ANCHORARRAY(Health!$C$8),0)),NA())</f>
        <v>0</v>
      </c>
      <c r="AG101" s="25" t="e">
        <f ca="1">IFERROR(INDEX(Food!$I$8:$I$225,MATCH($C101,_xlfn.ANCHORARRAY(Food!$C$8),0)),NA())</f>
        <v>#N/A</v>
      </c>
      <c r="AH101" s="25">
        <f ca="1">IFERROR(INDEX(Macro!$I$8:$I$225,MATCH($C101,_xlfn.ANCHORARRAY(Macro!$C$8),0)),NA())</f>
        <v>2.7860696517412902</v>
      </c>
      <c r="AI101" s="25">
        <f ca="1">IFERROR(INDEX(Socioeconomic!$I$8:$I$225,MATCH($C101,_xlfn.ANCHORARRAY(Socioeconomic!$C$8),0)),NA())</f>
        <v>1.74999999999998</v>
      </c>
      <c r="AJ101" s="25">
        <f ca="1">IFERROR(INDEX('Natural Hazard'!$I$8:$I$225,MATCH($C101,_xlfn.ANCHORARRAY('Natural Hazard'!$C$8),0)),NA())</f>
        <v>0</v>
      </c>
      <c r="AK101" s="25">
        <f ca="1">IFERROR(INDEX(Conflict!$I$8:$I$225,MATCH($C101,_xlfn.ANCHORARRAY(Conflict!$C$8),0)),NA())</f>
        <v>0</v>
      </c>
      <c r="AL101" s="49"/>
      <c r="AM101" s="25">
        <f>IFERROR(INDEX('Data Reliability'!$G$6:$G$409,MATCH($C101,'Data Reliability'!$E$6:$E$409,0)),NA())</f>
        <v>8.3333333333333301E-2</v>
      </c>
      <c r="AN101" s="25">
        <f>IFERROR(INDEX('Data Reliability'!$H$6:$H$409,MATCH($C101,'Data Reliability'!$E$6:$E$409,0)),NA())</f>
        <v>0.55833333333333302</v>
      </c>
    </row>
    <row r="102" spans="2:40" x14ac:dyDescent="0.2">
      <c r="B102" s="28" t="s">
        <v>164</v>
      </c>
      <c r="C102" s="28" t="s">
        <v>165</v>
      </c>
      <c r="D102" s="28" t="s">
        <v>435</v>
      </c>
      <c r="E102" s="28" t="s">
        <v>430</v>
      </c>
      <c r="F102" s="206">
        <f ca="1">MATCH($C102,_xlfn.ANCHORARRAY(Health!$C$8),0)</f>
        <v>97</v>
      </c>
      <c r="G102" s="22" cm="1">
        <f t="array" aca="1" ref="G102" ca="1">IF(Parameters!$D$31, SUM(IF(ISNUMBER(R102:W102),(IF(R102:W102&gt;=Parameters!$D$37,1,"")),""))+0.5*(SUM(IF(ISNUMBER(R102:W102),(IF(R102:W102&gt;=Parameters!$D$38,1,"")),""))-SUM(IF(ISNUMBER(R102:W102),(IF(R102:W102&gt;=Parameters!$D$37,1,"")),""))),0) +
   IF(Parameters!$D$32,SUM(IF(ISNUMBER(R102:W102),(IF(R102:W102&gt;=Parameters!$D$41,1,"")),"")),0) +
   IF(Parameters!$D$33,AVERAGE(IF(ISNUMBER(R102:W102),R102:W102)),0) +
   IF(Parameters!$D$34,IF(OR(IF(ISNUMBER(R102:W102),R102:W102)=0),0,GEOMEAN(IF(ISNUMBER(R102:W102),R102:W102))),0)</f>
        <v>0</v>
      </c>
      <c r="H102" s="23">
        <f t="shared" ca="1" si="6"/>
        <v>0</v>
      </c>
      <c r="I102" s="116" t="str">
        <f t="shared" si="7"/>
        <v>!</v>
      </c>
      <c r="J102" s="22" cm="1">
        <f t="array" aca="1" ref="J102" ca="1">IF(Parameters!$D$31, SUM(IF(ISNUMBER(Y102:AD102),(IF(Y102:AD102&gt;=Parameters!$D$41,1,"")),""))+0.5*(SUM(IF(ISNUMBER(Y102:AD102),(IF(Y102:AD102&gt;=Parameters!$D$42,1,"")),""))-SUM(IF(ISNUMBER(Y102:AD102),(IF(Y102:AD102&gt;=Parameters!$D$41,1,"")),""))),0) +
   IF(Parameters!$D$32,SUM(IF(ISNUMBER(Y102:AD102),(IF(Y102:AD102&gt;=Parameters!$D$41,1,"")),"")),0) +
   IF(Parameters!$D$33,AVERAGE(IF(ISNUMBER(Y102:AD102),Y102:AD102)),0) +
   IF(Parameters!$D$34,IF(OR(IF(ISNUMBER(Y102:AD102),Y102:AD102)=0),0,GEOMEAN(IF(ISNUMBER(Y102:AD102),Y102:AD102))),0)</f>
        <v>0.5</v>
      </c>
      <c r="K102" s="23">
        <f t="shared" ca="1" si="8"/>
        <v>0.5</v>
      </c>
      <c r="L102" s="116" t="str">
        <f t="shared" si="9"/>
        <v/>
      </c>
      <c r="M102" s="21" cm="1">
        <f t="array" aca="1" ref="M102" ca="1">IF(Parameters!$D$31, SUM(IF(ISNUMBER(AF102:AK102),(IF(AF102:AK102&gt;=Parameters!$D$41,1,"")),""))+0.5*(SUM(IF(ISNUMBER(AF102:AK102),(IF(AF102:AK102&gt;=Parameters!$D$42,1,"")),""))-SUM(IF(ISNUMBER(AF102:AK102),(IF(AF102:AK102&gt;=Parameters!$D$41,1,"")),""))),0) +
   IF(Parameters!$D$32,SUM(IF(ISNUMBER(AF102:AK102),(IF(AF102:AK102&gt;=Parameters!$D$41,1,"")),"")),0) +
   IF(Parameters!$D$33,AVERAGE(IF(ISNUMBER(AF102:AK102),AF102:AK102)),0) +
   IF(Parameters!$D$34,IF(OR(IF(ISNUMBER(AF102:AK102),AF102:AK102)=0),0,GEOMEAN(IF(ISNUMBER(AF102:AK102),AF102:AK102))),0)</f>
        <v>1</v>
      </c>
      <c r="N102" s="23">
        <f t="shared" ca="1" si="10"/>
        <v>1</v>
      </c>
      <c r="O102" s="116" t="str">
        <f t="shared" si="11"/>
        <v>!</v>
      </c>
      <c r="P102" s="24"/>
      <c r="Q102" s="49"/>
      <c r="R102" s="25">
        <f ca="1">IFERROR(INDEX(Health!$G$8:$G$225,MATCH($C102,_xlfn.ANCHORARRAY(Health!$C$8),0)),NA())</f>
        <v>0</v>
      </c>
      <c r="S102" s="25">
        <f ca="1">IFERROR(INDEX(Food!$G$8:$G$225,MATCH($C102,_xlfn.ANCHORARRAY(Food!$C$8),0)),NA())</f>
        <v>0</v>
      </c>
      <c r="T102" s="25">
        <f ca="1">IFERROR(INDEX(Macro!$G$8:$G$225,MATCH($C102,_xlfn.ANCHORARRAY(Macro!$C$8),0)),NA())</f>
        <v>3.3112856158294823</v>
      </c>
      <c r="U102" s="25">
        <f ca="1">IFERROR(INDEX(Socioeconomic!$G$8:$G$225,MATCH($C102,_xlfn.ANCHORARRAY(Socioeconomic!$C$8),0)),NA())</f>
        <v>0</v>
      </c>
      <c r="V102" s="25">
        <f ca="1">IFERROR(INDEX('Natural Hazard'!$G$8:$G$225,MATCH($C102,_xlfn.ANCHORARRAY('Natural Hazard'!$C$8),0)),NA())</f>
        <v>0</v>
      </c>
      <c r="W102" s="25">
        <f ca="1">IFERROR(INDEX(Conflict!$G$8:$G$225,MATCH($C102,_xlfn.ANCHORARRAY(Conflict!$C$8),0)),NA())</f>
        <v>0.51438986253190977</v>
      </c>
      <c r="X102" s="50"/>
      <c r="Y102" s="25">
        <f ca="1">IFERROR(INDEX(Health!$H$8:$H$225,MATCH($C102,_xlfn.ANCHORARRAY(Health!$C$8),0)),NA())</f>
        <v>6.9037900874635501</v>
      </c>
      <c r="Z102" s="25">
        <f ca="1">IFERROR(INDEX(Food!$H$8:$H$225,MATCH($C102,_xlfn.ANCHORARRAY(Food!$C$8),0)),NA())</f>
        <v>4.2105263157894699</v>
      </c>
      <c r="AA102" s="25">
        <f ca="1">IFERROR(INDEX(Macro!$H$8:$H$225,MATCH($C102,_xlfn.ANCHORARRAY(Macro!$C$8),0)),NA())</f>
        <v>2.46703779665983</v>
      </c>
      <c r="AB102" s="25">
        <f ca="1">IFERROR(INDEX(Socioeconomic!$H$8:$H$225,MATCH($C102,_xlfn.ANCHORARRAY(Socioeconomic!$C$8),0)),NA())</f>
        <v>5.5714285714285703</v>
      </c>
      <c r="AC102" s="25">
        <f ca="1">IFERROR(INDEX('Natural Hazard'!$H$8:$H$225,MATCH($C102,_xlfn.ANCHORARRAY('Natural Hazard'!$C$8),0)),NA())</f>
        <v>7.3333333333333304</v>
      </c>
      <c r="AD102" s="25">
        <f ca="1">IFERROR(INDEX(Conflict!$H$8:$H$225,MATCH($C102,_xlfn.ANCHORARRAY(Conflict!$C$8),0)),NA())</f>
        <v>2.64596930675597E-2</v>
      </c>
      <c r="AE102" s="50"/>
      <c r="AF102" s="25">
        <f ca="1">IFERROR(INDEX(Health!$I$8:$I$225,MATCH($C102,_xlfn.ANCHORARRAY(Health!$C$8),0)),NA())</f>
        <v>0</v>
      </c>
      <c r="AG102" s="25" t="e">
        <f ca="1">IFERROR(INDEX(Food!$I$8:$I$225,MATCH($C102,_xlfn.ANCHORARRAY(Food!$C$8),0)),NA())</f>
        <v>#N/A</v>
      </c>
      <c r="AH102" s="25">
        <f ca="1">IFERROR(INDEX(Macro!$I$8:$I$225,MATCH($C102,_xlfn.ANCHORARRAY(Macro!$C$8),0)),NA())</f>
        <v>4.4444444444444402</v>
      </c>
      <c r="AI102" s="25">
        <f ca="1">IFERROR(INDEX(Socioeconomic!$I$8:$I$225,MATCH($C102,_xlfn.ANCHORARRAY(Socioeconomic!$C$8),0)),NA())</f>
        <v>0</v>
      </c>
      <c r="AJ102" s="25">
        <f ca="1">IFERROR(INDEX('Natural Hazard'!$I$8:$I$225,MATCH($C102,_xlfn.ANCHORARRAY('Natural Hazard'!$C$8),0)),NA())</f>
        <v>0</v>
      </c>
      <c r="AK102" s="25">
        <f ca="1">IFERROR(INDEX(Conflict!$I$8:$I$225,MATCH($C102,_xlfn.ANCHORARRAY(Conflict!$C$8),0)),NA())</f>
        <v>10</v>
      </c>
      <c r="AL102" s="49"/>
      <c r="AM102" s="25">
        <f>IFERROR(INDEX('Data Reliability'!$G$6:$G$409,MATCH($C102,'Data Reliability'!$E$6:$E$409,0)),NA())</f>
        <v>0.16666666666666699</v>
      </c>
      <c r="AN102" s="25">
        <f>IFERROR(INDEX('Data Reliability'!$H$6:$H$409,MATCH($C102,'Data Reliability'!$E$6:$E$409,0)),NA())</f>
        <v>0.55833333333333302</v>
      </c>
    </row>
    <row r="103" spans="2:40" x14ac:dyDescent="0.2">
      <c r="B103" s="28" t="s">
        <v>166</v>
      </c>
      <c r="C103" s="28" t="s">
        <v>167</v>
      </c>
      <c r="D103" s="28" t="s">
        <v>434</v>
      </c>
      <c r="E103" s="28" t="s">
        <v>430</v>
      </c>
      <c r="F103" s="206">
        <f ca="1">MATCH($C103,_xlfn.ANCHORARRAY(Health!$C$8),0)</f>
        <v>98</v>
      </c>
      <c r="G103" s="22" cm="1">
        <f t="array" aca="1" ref="G103" ca="1">IF(Parameters!$D$31, SUM(IF(ISNUMBER(R103:W103),(IF(R103:W103&gt;=Parameters!$D$37,1,"")),""))+0.5*(SUM(IF(ISNUMBER(R103:W103),(IF(R103:W103&gt;=Parameters!$D$38,1,"")),""))-SUM(IF(ISNUMBER(R103:W103),(IF(R103:W103&gt;=Parameters!$D$37,1,"")),""))),0) +
   IF(Parameters!$D$32,SUM(IF(ISNUMBER(R103:W103),(IF(R103:W103&gt;=Parameters!$D$41,1,"")),"")),0) +
   IF(Parameters!$D$33,AVERAGE(IF(ISNUMBER(R103:W103),R103:W103)),0) +
   IF(Parameters!$D$34,IF(OR(IF(ISNUMBER(R103:W103),R103:W103)=0),0,GEOMEAN(IF(ISNUMBER(R103:W103),R103:W103))),0)</f>
        <v>1</v>
      </c>
      <c r="H103" s="23">
        <f t="shared" ca="1" si="6"/>
        <v>1</v>
      </c>
      <c r="I103" s="116" t="str">
        <f t="shared" si="7"/>
        <v/>
      </c>
      <c r="J103" s="22" cm="1">
        <f t="array" aca="1" ref="J103" ca="1">IF(Parameters!$D$31, SUM(IF(ISNUMBER(Y103:AD103),(IF(Y103:AD103&gt;=Parameters!$D$41,1,"")),""))+0.5*(SUM(IF(ISNUMBER(Y103:AD103),(IF(Y103:AD103&gt;=Parameters!$D$42,1,"")),""))-SUM(IF(ISNUMBER(Y103:AD103),(IF(Y103:AD103&gt;=Parameters!$D$41,1,"")),""))),0) +
   IF(Parameters!$D$32,SUM(IF(ISNUMBER(Y103:AD103),(IF(Y103:AD103&gt;=Parameters!$D$41,1,"")),"")),0) +
   IF(Parameters!$D$33,AVERAGE(IF(ISNUMBER(Y103:AD103),Y103:AD103)),0) +
   IF(Parameters!$D$34,IF(OR(IF(ISNUMBER(Y103:AD103),Y103:AD103)=0),0,GEOMEAN(IF(ISNUMBER(Y103:AD103),Y103:AD103))),0)</f>
        <v>0</v>
      </c>
      <c r="K103" s="23">
        <f t="shared" ca="1" si="8"/>
        <v>0</v>
      </c>
      <c r="L103" s="116" t="str">
        <f t="shared" si="9"/>
        <v/>
      </c>
      <c r="M103" s="21" cm="1">
        <f t="array" aca="1" ref="M103" ca="1">IF(Parameters!$D$31, SUM(IF(ISNUMBER(AF103:AK103),(IF(AF103:AK103&gt;=Parameters!$D$41,1,"")),""))+0.5*(SUM(IF(ISNUMBER(AF103:AK103),(IF(AF103:AK103&gt;=Parameters!$D$42,1,"")),""))-SUM(IF(ISNUMBER(AF103:AK103),(IF(AF103:AK103&gt;=Parameters!$D$41,1,"")),""))),0) +
   IF(Parameters!$D$32,SUM(IF(ISNUMBER(AF103:AK103),(IF(AF103:AK103&gt;=Parameters!$D$41,1,"")),"")),0) +
   IF(Parameters!$D$33,AVERAGE(IF(ISNUMBER(AF103:AK103),AF103:AK103)),0) +
   IF(Parameters!$D$34,IF(OR(IF(ISNUMBER(AF103:AK103),AF103:AK103)=0),0,GEOMEAN(IF(ISNUMBER(AF103:AK103),AF103:AK103))),0)</f>
        <v>1.5</v>
      </c>
      <c r="N103" s="23">
        <f t="shared" ca="1" si="10"/>
        <v>1.5</v>
      </c>
      <c r="O103" s="116" t="str">
        <f t="shared" si="11"/>
        <v>!</v>
      </c>
      <c r="P103" s="24"/>
      <c r="Q103" s="49"/>
      <c r="R103" s="25">
        <f ca="1">IFERROR(INDEX(Health!$G$8:$G$225,MATCH($C103,_xlfn.ANCHORARRAY(Health!$C$8),0)),NA())</f>
        <v>0</v>
      </c>
      <c r="S103" s="25">
        <f ca="1">IFERROR(INDEX(Food!$G$8:$G$225,MATCH($C103,_xlfn.ANCHORARRAY(Food!$C$8),0)),NA())</f>
        <v>0</v>
      </c>
      <c r="T103" s="25">
        <f ca="1">IFERROR(INDEX(Macro!$G$8:$G$225,MATCH($C103,_xlfn.ANCHORARRAY(Macro!$C$8),0)),NA())</f>
        <v>1.5934604230298701</v>
      </c>
      <c r="U103" s="25">
        <f ca="1">IFERROR(INDEX(Socioeconomic!$G$8:$G$225,MATCH($C103,_xlfn.ANCHORARRAY(Socioeconomic!$C$8),0)),NA())</f>
        <v>7.1713716560063601</v>
      </c>
      <c r="V103" s="25">
        <f ca="1">IFERROR(INDEX('Natural Hazard'!$G$8:$G$225,MATCH($C103,_xlfn.ANCHORARRAY('Natural Hazard'!$C$8),0)),NA())</f>
        <v>0</v>
      </c>
      <c r="W103" s="25">
        <f ca="1">IFERROR(INDEX(Conflict!$G$8:$G$225,MATCH($C103,_xlfn.ANCHORARRAY(Conflict!$C$8),0)),NA())</f>
        <v>4.6352206820019903</v>
      </c>
      <c r="X103" s="50"/>
      <c r="Y103" s="25">
        <f ca="1">IFERROR(INDEX(Health!$H$8:$H$225,MATCH($C103,_xlfn.ANCHORARRAY(Health!$C$8),0)),NA())</f>
        <v>3.6967930029154501</v>
      </c>
      <c r="Z103" s="25">
        <f ca="1">IFERROR(INDEX(Food!$H$8:$H$225,MATCH($C103,_xlfn.ANCHORARRAY(Food!$C$8),0)),NA())</f>
        <v>3.4394904458598701</v>
      </c>
      <c r="AA103" s="25">
        <f ca="1">IFERROR(INDEX(Macro!$H$8:$H$225,MATCH($C103,_xlfn.ANCHORARRAY(Macro!$C$8),0)),NA())</f>
        <v>1.617345443891</v>
      </c>
      <c r="AB103" s="25">
        <f ca="1">IFERROR(INDEX(Socioeconomic!$H$8:$H$225,MATCH($C103,_xlfn.ANCHORARRAY(Socioeconomic!$C$8),0)),NA())</f>
        <v>5.1428571428571397</v>
      </c>
      <c r="AC103" s="25">
        <f ca="1">IFERROR(INDEX('Natural Hazard'!$H$8:$H$225,MATCH($C103,_xlfn.ANCHORARRAY('Natural Hazard'!$C$8),0)),NA())</f>
        <v>5.1666666666666599</v>
      </c>
      <c r="AD103" s="25">
        <f ca="1">IFERROR(INDEX(Conflict!$H$8:$H$225,MATCH($C103,_xlfn.ANCHORARRAY(Conflict!$C$8),0)),NA())</f>
        <v>3.069324395837</v>
      </c>
      <c r="AE103" s="50"/>
      <c r="AF103" s="25">
        <f ca="1">IFERROR(INDEX(Health!$I$8:$I$225,MATCH($C103,_xlfn.ANCHORARRAY(Health!$C$8),0)),NA())</f>
        <v>0</v>
      </c>
      <c r="AG103" s="25" t="e">
        <f ca="1">IFERROR(INDEX(Food!$I$8:$I$225,MATCH($C103,_xlfn.ANCHORARRAY(Food!$C$8),0)),NA())</f>
        <v>#N/A</v>
      </c>
      <c r="AH103" s="25">
        <f ca="1">IFERROR(INDEX(Macro!$I$8:$I$225,MATCH($C103,_xlfn.ANCHORARRAY(Macro!$C$8),0)),NA())</f>
        <v>1.5699281370923099</v>
      </c>
      <c r="AI103" s="25">
        <f ca="1">IFERROR(INDEX(Socioeconomic!$I$8:$I$225,MATCH($C103,_xlfn.ANCHORARRAY(Socioeconomic!$C$8),0)),NA())</f>
        <v>10</v>
      </c>
      <c r="AJ103" s="25">
        <f ca="1">IFERROR(INDEX('Natural Hazard'!$I$8:$I$225,MATCH($C103,_xlfn.ANCHORARRAY('Natural Hazard'!$C$8),0)),NA())</f>
        <v>0</v>
      </c>
      <c r="AK103" s="25">
        <f ca="1">IFERROR(INDEX(Conflict!$I$8:$I$225,MATCH($C103,_xlfn.ANCHORARRAY(Conflict!$C$8),0)),NA())</f>
        <v>7</v>
      </c>
      <c r="AL103" s="49"/>
      <c r="AM103" s="25">
        <f>IFERROR(INDEX('Data Reliability'!$G$6:$G$409,MATCH($C103,'Data Reliability'!$E$6:$E$409,0)),NA())</f>
        <v>8.3333333333333301E-2</v>
      </c>
      <c r="AN103" s="25">
        <f>IFERROR(INDEX('Data Reliability'!$H$6:$H$409,MATCH($C103,'Data Reliability'!$E$6:$E$409,0)),NA())</f>
        <v>0.51666666666666705</v>
      </c>
    </row>
    <row r="104" spans="2:40" x14ac:dyDescent="0.2">
      <c r="B104" s="28" t="s">
        <v>168</v>
      </c>
      <c r="C104" s="28" t="s">
        <v>169</v>
      </c>
      <c r="D104" s="28" t="s">
        <v>436</v>
      </c>
      <c r="E104" s="28" t="s">
        <v>409</v>
      </c>
      <c r="F104" s="206">
        <f ca="1">MATCH($C104,_xlfn.ANCHORARRAY(Health!$C$8),0)</f>
        <v>99</v>
      </c>
      <c r="G104" s="22" cm="1">
        <f t="array" aca="1" ref="G104" ca="1">IF(Parameters!$D$31, SUM(IF(ISNUMBER(R104:W104),(IF(R104:W104&gt;=Parameters!$D$37,1,"")),""))+0.5*(SUM(IF(ISNUMBER(R104:W104),(IF(R104:W104&gt;=Parameters!$D$38,1,"")),""))-SUM(IF(ISNUMBER(R104:W104),(IF(R104:W104&gt;=Parameters!$D$37,1,"")),""))),0) +
   IF(Parameters!$D$32,SUM(IF(ISNUMBER(R104:W104),(IF(R104:W104&gt;=Parameters!$D$41,1,"")),"")),0) +
   IF(Parameters!$D$33,AVERAGE(IF(ISNUMBER(R104:W104),R104:W104)),0) +
   IF(Parameters!$D$34,IF(OR(IF(ISNUMBER(R104:W104),R104:W104)=0),0,GEOMEAN(IF(ISNUMBER(R104:W104),R104:W104))),0)</f>
        <v>0</v>
      </c>
      <c r="H104" s="23">
        <f t="shared" ca="1" si="6"/>
        <v>0</v>
      </c>
      <c r="I104" s="116" t="str">
        <f t="shared" si="7"/>
        <v>!</v>
      </c>
      <c r="J104" s="22" cm="1">
        <f t="array" aca="1" ref="J104" ca="1">IF(Parameters!$D$31, SUM(IF(ISNUMBER(Y104:AD104),(IF(Y104:AD104&gt;=Parameters!$D$41,1,"")),""))+0.5*(SUM(IF(ISNUMBER(Y104:AD104),(IF(Y104:AD104&gt;=Parameters!$D$42,1,"")),""))-SUM(IF(ISNUMBER(Y104:AD104),(IF(Y104:AD104&gt;=Parameters!$D$41,1,"")),""))),0) +
   IF(Parameters!$D$32,SUM(IF(ISNUMBER(Y104:AD104),(IF(Y104:AD104&gt;=Parameters!$D$41,1,"")),"")),0) +
   IF(Parameters!$D$33,AVERAGE(IF(ISNUMBER(Y104:AD104),Y104:AD104)),0) +
   IF(Parameters!$D$34,IF(OR(IF(ISNUMBER(Y104:AD104),Y104:AD104)=0),0,GEOMEAN(IF(ISNUMBER(Y104:AD104),Y104:AD104))),0)</f>
        <v>1</v>
      </c>
      <c r="K104" s="23">
        <f t="shared" ca="1" si="8"/>
        <v>1</v>
      </c>
      <c r="L104" s="116" t="str">
        <f t="shared" si="9"/>
        <v/>
      </c>
      <c r="M104" s="21" cm="1">
        <f t="array" aca="1" ref="M104" ca="1">IF(Parameters!$D$31, SUM(IF(ISNUMBER(AF104:AK104),(IF(AF104:AK104&gt;=Parameters!$D$41,1,"")),""))+0.5*(SUM(IF(ISNUMBER(AF104:AK104),(IF(AF104:AK104&gt;=Parameters!$D$42,1,"")),""))-SUM(IF(ISNUMBER(AF104:AK104),(IF(AF104:AK104&gt;=Parameters!$D$41,1,"")),""))),0) +
   IF(Parameters!$D$32,SUM(IF(ISNUMBER(AF104:AK104),(IF(AF104:AK104&gt;=Parameters!$D$41,1,"")),"")),0) +
   IF(Parameters!$D$33,AVERAGE(IF(ISNUMBER(AF104:AK104),AF104:AK104)),0) +
   IF(Parameters!$D$34,IF(OR(IF(ISNUMBER(AF104:AK104),AF104:AK104)=0),0,GEOMEAN(IF(ISNUMBER(AF104:AK104),AF104:AK104))),0)</f>
        <v>0</v>
      </c>
      <c r="N104" s="23">
        <f t="shared" ca="1" si="10"/>
        <v>0</v>
      </c>
      <c r="O104" s="116" t="str">
        <f t="shared" si="11"/>
        <v>!</v>
      </c>
      <c r="P104" s="24"/>
      <c r="Q104" s="49"/>
      <c r="R104" s="25">
        <f ca="1">IFERROR(INDEX(Health!$G$8:$G$225,MATCH($C104,_xlfn.ANCHORARRAY(Health!$C$8),0)),NA())</f>
        <v>0</v>
      </c>
      <c r="S104" s="25">
        <f ca="1">IFERROR(INDEX(Food!$G$8:$G$225,MATCH($C104,_xlfn.ANCHORARRAY(Food!$C$8),0)),NA())</f>
        <v>0</v>
      </c>
      <c r="T104" s="25">
        <f ca="1">IFERROR(INDEX(Macro!$G$8:$G$225,MATCH($C104,_xlfn.ANCHORARRAY(Macro!$C$8),0)),NA())</f>
        <v>0</v>
      </c>
      <c r="U104" s="25">
        <f ca="1">IFERROR(INDEX(Socioeconomic!$G$8:$G$225,MATCH($C104,_xlfn.ANCHORARRAY(Socioeconomic!$C$8),0)),NA())</f>
        <v>0.44077853201547357</v>
      </c>
      <c r="V104" s="25">
        <f ca="1">IFERROR(INDEX('Natural Hazard'!$G$8:$G$225,MATCH($C104,_xlfn.ANCHORARRAY('Natural Hazard'!$C$8),0)),NA())</f>
        <v>0</v>
      </c>
      <c r="W104" s="25">
        <f ca="1">IFERROR(INDEX(Conflict!$G$8:$G$225,MATCH($C104,_xlfn.ANCHORARRAY(Conflict!$C$8),0)),NA())</f>
        <v>0</v>
      </c>
      <c r="X104" s="50"/>
      <c r="Y104" s="25">
        <f ca="1">IFERROR(INDEX(Health!$H$8:$H$225,MATCH($C104,_xlfn.ANCHORARRAY(Health!$C$8),0)),NA())</f>
        <v>0</v>
      </c>
      <c r="Z104" s="25">
        <f ca="1">IFERROR(INDEX(Food!$H$8:$H$225,MATCH($C104,_xlfn.ANCHORARRAY(Food!$C$8),0)),NA())</f>
        <v>0</v>
      </c>
      <c r="AA104" s="25">
        <f ca="1">IFERROR(INDEX(Macro!$H$8:$H$225,MATCH($C104,_xlfn.ANCHORARRAY(Macro!$C$8),0)),NA())</f>
        <v>0</v>
      </c>
      <c r="AB104" s="25">
        <f ca="1">IFERROR(INDEX(Socioeconomic!$H$8:$H$225,MATCH($C104,_xlfn.ANCHORARRAY(Socioeconomic!$C$8),0)),NA())</f>
        <v>0.57142857142857095</v>
      </c>
      <c r="AC104" s="25">
        <f ca="1">IFERROR(INDEX('Natural Hazard'!$H$8:$H$225,MATCH($C104,_xlfn.ANCHORARRAY('Natural Hazard'!$C$8),0)),NA())</f>
        <v>10</v>
      </c>
      <c r="AD104" s="25">
        <f ca="1">IFERROR(INDEX(Conflict!$H$8:$H$225,MATCH($C104,_xlfn.ANCHORARRAY(Conflict!$C$8),0)),NA())</f>
        <v>0</v>
      </c>
      <c r="AE104" s="50"/>
      <c r="AF104" s="25">
        <f ca="1">IFERROR(INDEX(Health!$I$8:$I$225,MATCH($C104,_xlfn.ANCHORARRAY(Health!$C$8),0)),NA())</f>
        <v>0</v>
      </c>
      <c r="AG104" s="25" t="e">
        <f ca="1">IFERROR(INDEX(Food!$I$8:$I$225,MATCH($C104,_xlfn.ANCHORARRAY(Food!$C$8),0)),NA())</f>
        <v>#N/A</v>
      </c>
      <c r="AH104" s="25">
        <f ca="1">IFERROR(INDEX(Macro!$I$8:$I$225,MATCH($C104,_xlfn.ANCHORARRAY(Macro!$C$8),0)),NA())</f>
        <v>5.66058595909342</v>
      </c>
      <c r="AI104" s="25">
        <f ca="1">IFERROR(INDEX(Socioeconomic!$I$8:$I$225,MATCH($C104,_xlfn.ANCHORARRAY(Socioeconomic!$C$8),0)),NA())</f>
        <v>0.34000000000000302</v>
      </c>
      <c r="AJ104" s="25">
        <f ca="1">IFERROR(INDEX('Natural Hazard'!$I$8:$I$225,MATCH($C104,_xlfn.ANCHORARRAY('Natural Hazard'!$C$8),0)),NA())</f>
        <v>0</v>
      </c>
      <c r="AK104" s="25">
        <f ca="1">IFERROR(INDEX(Conflict!$I$8:$I$225,MATCH($C104,_xlfn.ANCHORARRAY(Conflict!$C$8),0)),NA())</f>
        <v>0</v>
      </c>
      <c r="AL104" s="49"/>
      <c r="AM104" s="25">
        <f>IFERROR(INDEX('Data Reliability'!$G$6:$G$409,MATCH($C104,'Data Reliability'!$E$6:$E$409,0)),NA())</f>
        <v>8.3333333333333301E-2</v>
      </c>
      <c r="AN104" s="25">
        <f>IFERROR(INDEX('Data Reliability'!$H$6:$H$409,MATCH($C104,'Data Reliability'!$E$6:$E$409,0)),NA())</f>
        <v>0.59166666666666701</v>
      </c>
    </row>
    <row r="105" spans="2:40" x14ac:dyDescent="0.2">
      <c r="B105" s="28" t="s">
        <v>170</v>
      </c>
      <c r="C105" s="28" t="s">
        <v>171</v>
      </c>
      <c r="D105" s="28" t="s">
        <v>433</v>
      </c>
      <c r="E105" s="28" t="s">
        <v>430</v>
      </c>
      <c r="F105" s="206">
        <f ca="1">MATCH($C105,_xlfn.ANCHORARRAY(Health!$C$8),0)</f>
        <v>100</v>
      </c>
      <c r="G105" s="22" cm="1">
        <f t="array" aca="1" ref="G105" ca="1">IF(Parameters!$D$31, SUM(IF(ISNUMBER(R105:W105),(IF(R105:W105&gt;=Parameters!$D$37,1,"")),""))+0.5*(SUM(IF(ISNUMBER(R105:W105),(IF(R105:W105&gt;=Parameters!$D$38,1,"")),""))-SUM(IF(ISNUMBER(R105:W105),(IF(R105:W105&gt;=Parameters!$D$37,1,"")),""))),0) +
   IF(Parameters!$D$32,SUM(IF(ISNUMBER(R105:W105),(IF(R105:W105&gt;=Parameters!$D$41,1,"")),"")),0) +
   IF(Parameters!$D$33,AVERAGE(IF(ISNUMBER(R105:W105),R105:W105)),0) +
   IF(Parameters!$D$34,IF(OR(IF(ISNUMBER(R105:W105),R105:W105)=0),0,GEOMEAN(IF(ISNUMBER(R105:W105),R105:W105))),0)</f>
        <v>1</v>
      </c>
      <c r="H105" s="23">
        <f t="shared" ca="1" si="6"/>
        <v>1</v>
      </c>
      <c r="I105" s="116" t="str">
        <f t="shared" si="7"/>
        <v/>
      </c>
      <c r="J105" s="22" cm="1">
        <f t="array" aca="1" ref="J105" ca="1">IF(Parameters!$D$31, SUM(IF(ISNUMBER(Y105:AD105),(IF(Y105:AD105&gt;=Parameters!$D$41,1,"")),""))+0.5*(SUM(IF(ISNUMBER(Y105:AD105),(IF(Y105:AD105&gt;=Parameters!$D$42,1,"")),""))-SUM(IF(ISNUMBER(Y105:AD105),(IF(Y105:AD105&gt;=Parameters!$D$41,1,"")),""))),0) +
   IF(Parameters!$D$32,SUM(IF(ISNUMBER(Y105:AD105),(IF(Y105:AD105&gt;=Parameters!$D$41,1,"")),"")),0) +
   IF(Parameters!$D$33,AVERAGE(IF(ISNUMBER(Y105:AD105),Y105:AD105)),0) +
   IF(Parameters!$D$34,IF(OR(IF(ISNUMBER(Y105:AD105),Y105:AD105)=0),0,GEOMEAN(IF(ISNUMBER(Y105:AD105),Y105:AD105))),0)</f>
        <v>0</v>
      </c>
      <c r="K105" s="23">
        <f t="shared" ca="1" si="8"/>
        <v>0</v>
      </c>
      <c r="L105" s="116" t="str">
        <f t="shared" si="9"/>
        <v/>
      </c>
      <c r="M105" s="21" cm="1">
        <f t="array" aca="1" ref="M105" ca="1">IF(Parameters!$D$31, SUM(IF(ISNUMBER(AF105:AK105),(IF(AF105:AK105&gt;=Parameters!$D$41,1,"")),""))+0.5*(SUM(IF(ISNUMBER(AF105:AK105),(IF(AF105:AK105&gt;=Parameters!$D$42,1,"")),""))-SUM(IF(ISNUMBER(AF105:AK105),(IF(AF105:AK105&gt;=Parameters!$D$41,1,"")),""))),0) +
   IF(Parameters!$D$32,SUM(IF(ISNUMBER(AF105:AK105),(IF(AF105:AK105&gt;=Parameters!$D$41,1,"")),"")),0) +
   IF(Parameters!$D$33,AVERAGE(IF(ISNUMBER(AF105:AK105),AF105:AK105)),0) +
   IF(Parameters!$D$34,IF(OR(IF(ISNUMBER(AF105:AK105),AF105:AK105)=0),0,GEOMEAN(IF(ISNUMBER(AF105:AK105),AF105:AK105))),0)</f>
        <v>1</v>
      </c>
      <c r="N105" s="23">
        <f t="shared" ca="1" si="10"/>
        <v>1</v>
      </c>
      <c r="O105" s="116" t="str">
        <f t="shared" si="11"/>
        <v>!</v>
      </c>
      <c r="P105" s="24"/>
      <c r="Q105" s="49"/>
      <c r="R105" s="25">
        <f ca="1">IFERROR(INDEX(Health!$G$8:$G$225,MATCH($C105,_xlfn.ANCHORARRAY(Health!$C$8),0)),NA())</f>
        <v>0</v>
      </c>
      <c r="S105" s="25">
        <f ca="1">IFERROR(INDEX(Food!$G$8:$G$225,MATCH($C105,_xlfn.ANCHORARRAY(Food!$C$8),0)),NA())</f>
        <v>0</v>
      </c>
      <c r="T105" s="25">
        <f ca="1">IFERROR(INDEX(Macro!$G$8:$G$225,MATCH($C105,_xlfn.ANCHORARRAY(Macro!$C$8),0)),NA())</f>
        <v>2.8549834907195599</v>
      </c>
      <c r="U105" s="25">
        <f ca="1">IFERROR(INDEX(Socioeconomic!$G$8:$G$225,MATCH($C105,_xlfn.ANCHORARRAY(Socioeconomic!$C$8),0)),NA())</f>
        <v>0</v>
      </c>
      <c r="V105" s="25">
        <f ca="1">IFERROR(INDEX('Natural Hazard'!$G$8:$G$225,MATCH($C105,_xlfn.ANCHORARRAY('Natural Hazard'!$C$8),0)),NA())</f>
        <v>7.0710678118654755</v>
      </c>
      <c r="W105" s="25">
        <f ca="1">IFERROR(INDEX(Conflict!$G$8:$G$225,MATCH($C105,_xlfn.ANCHORARRAY(Conflict!$C$8),0)),NA())</f>
        <v>0</v>
      </c>
      <c r="X105" s="50"/>
      <c r="Y105" s="25">
        <f ca="1">IFERROR(INDEX(Health!$H$8:$H$225,MATCH($C105,_xlfn.ANCHORARRAY(Health!$C$8),0)),NA())</f>
        <v>2.7346938775510199</v>
      </c>
      <c r="Z105" s="25">
        <f ca="1">IFERROR(INDEX(Food!$H$8:$H$225,MATCH($C105,_xlfn.ANCHORARRAY(Food!$C$8),0)),NA())</f>
        <v>1.7313259988419201</v>
      </c>
      <c r="AA105" s="25">
        <f ca="1">IFERROR(INDEX(Macro!$H$8:$H$225,MATCH($C105,_xlfn.ANCHORARRAY(Macro!$C$8),0)),NA())</f>
        <v>5.1919132727805399</v>
      </c>
      <c r="AB105" s="25">
        <f ca="1">IFERROR(INDEX(Socioeconomic!$H$8:$H$225,MATCH($C105,_xlfn.ANCHORARRAY(Socioeconomic!$C$8),0)),NA())</f>
        <v>1.4285714285714199</v>
      </c>
      <c r="AC105" s="25">
        <f ca="1">IFERROR(INDEX('Natural Hazard'!$H$8:$H$225,MATCH($C105,_xlfn.ANCHORARRAY('Natural Hazard'!$C$8),0)),NA())</f>
        <v>5</v>
      </c>
      <c r="AD105" s="25">
        <f ca="1">IFERROR(INDEX(Conflict!$H$8:$H$225,MATCH($C105,_xlfn.ANCHORARRAY(Conflict!$C$8),0)),NA())</f>
        <v>0</v>
      </c>
      <c r="AE105" s="50"/>
      <c r="AF105" s="25">
        <f ca="1">IFERROR(INDEX(Health!$I$8:$I$225,MATCH($C105,_xlfn.ANCHORARRAY(Health!$C$8),0)),NA())</f>
        <v>0</v>
      </c>
      <c r="AG105" s="25" t="e">
        <f ca="1">IFERROR(INDEX(Food!$I$8:$I$225,MATCH($C105,_xlfn.ANCHORARRAY(Food!$C$8),0)),NA())</f>
        <v>#N/A</v>
      </c>
      <c r="AH105" s="25">
        <f ca="1">IFERROR(INDEX(Macro!$I$8:$I$225,MATCH($C105,_xlfn.ANCHORARRAY(Macro!$C$8),0)),NA())</f>
        <v>1.5699281370923199</v>
      </c>
      <c r="AI105" s="25">
        <f ca="1">IFERROR(INDEX(Socioeconomic!$I$8:$I$225,MATCH($C105,_xlfn.ANCHORARRAY(Socioeconomic!$C$8),0)),NA())</f>
        <v>0</v>
      </c>
      <c r="AJ105" s="25">
        <f ca="1">IFERROR(INDEX('Natural Hazard'!$I$8:$I$225,MATCH($C105,_xlfn.ANCHORARRAY('Natural Hazard'!$C$8),0)),NA())</f>
        <v>10</v>
      </c>
      <c r="AK105" s="25">
        <f ca="1">IFERROR(INDEX(Conflict!$I$8:$I$225,MATCH($C105,_xlfn.ANCHORARRAY(Conflict!$C$8),0)),NA())</f>
        <v>0</v>
      </c>
      <c r="AL105" s="49"/>
      <c r="AM105" s="25">
        <f>IFERROR(INDEX('Data Reliability'!$G$6:$G$409,MATCH($C105,'Data Reliability'!$E$6:$E$409,0)),NA())</f>
        <v>8.3333333333333301E-2</v>
      </c>
      <c r="AN105" s="25">
        <f>IFERROR(INDEX('Data Reliability'!$H$6:$H$409,MATCH($C105,'Data Reliability'!$E$6:$E$409,0)),NA())</f>
        <v>0.55000000000000004</v>
      </c>
    </row>
    <row r="106" spans="2:40" x14ac:dyDescent="0.2">
      <c r="B106" s="28" t="s">
        <v>172</v>
      </c>
      <c r="C106" s="28" t="s">
        <v>173</v>
      </c>
      <c r="D106" s="28" t="s">
        <v>432</v>
      </c>
      <c r="E106" s="28" t="s">
        <v>535</v>
      </c>
      <c r="F106" s="206">
        <f ca="1">MATCH($C106,_xlfn.ANCHORARRAY(Health!$C$8),0)</f>
        <v>101</v>
      </c>
      <c r="G106" s="22" cm="1">
        <f t="array" aca="1" ref="G106" ca="1">IF(Parameters!$D$31, SUM(IF(ISNUMBER(R106:W106),(IF(R106:W106&gt;=Parameters!$D$37,1,"")),""))+0.5*(SUM(IF(ISNUMBER(R106:W106),(IF(R106:W106&gt;=Parameters!$D$38,1,"")),""))-SUM(IF(ISNUMBER(R106:W106),(IF(R106:W106&gt;=Parameters!$D$37,1,"")),""))),0) +
   IF(Parameters!$D$32,SUM(IF(ISNUMBER(R106:W106),(IF(R106:W106&gt;=Parameters!$D$41,1,"")),"")),0) +
   IF(Parameters!$D$33,AVERAGE(IF(ISNUMBER(R106:W106),R106:W106)),0) +
   IF(Parameters!$D$34,IF(OR(IF(ISNUMBER(R106:W106),R106:W106)=0),0,GEOMEAN(IF(ISNUMBER(R106:W106),R106:W106))),0)</f>
        <v>3.5</v>
      </c>
      <c r="H106" s="23">
        <f t="shared" ca="1" si="6"/>
        <v>3.5</v>
      </c>
      <c r="I106" s="116" t="str">
        <f t="shared" si="7"/>
        <v/>
      </c>
      <c r="J106" s="22" cm="1">
        <f t="array" aca="1" ref="J106" ca="1">IF(Parameters!$D$31, SUM(IF(ISNUMBER(Y106:AD106),(IF(Y106:AD106&gt;=Parameters!$D$41,1,"")),""))+0.5*(SUM(IF(ISNUMBER(Y106:AD106),(IF(Y106:AD106&gt;=Parameters!$D$42,1,"")),""))-SUM(IF(ISNUMBER(Y106:AD106),(IF(Y106:AD106&gt;=Parameters!$D$41,1,"")),""))),0) +
   IF(Parameters!$D$32,SUM(IF(ISNUMBER(Y106:AD106),(IF(Y106:AD106&gt;=Parameters!$D$41,1,"")),"")),0) +
   IF(Parameters!$D$33,AVERAGE(IF(ISNUMBER(Y106:AD106),Y106:AD106)),0) +
   IF(Parameters!$D$34,IF(OR(IF(ISNUMBER(Y106:AD106),Y106:AD106)=0),0,GEOMEAN(IF(ISNUMBER(Y106:AD106),Y106:AD106))),0)</f>
        <v>1</v>
      </c>
      <c r="K106" s="23">
        <f t="shared" ca="1" si="8"/>
        <v>1</v>
      </c>
      <c r="L106" s="116" t="str">
        <f t="shared" si="9"/>
        <v/>
      </c>
      <c r="M106" s="21" cm="1">
        <f t="array" aca="1" ref="M106" ca="1">IF(Parameters!$D$31, SUM(IF(ISNUMBER(AF106:AK106),(IF(AF106:AK106&gt;=Parameters!$D$41,1,"")),""))+0.5*(SUM(IF(ISNUMBER(AF106:AK106),(IF(AF106:AK106&gt;=Parameters!$D$42,1,"")),""))-SUM(IF(ISNUMBER(AF106:AK106),(IF(AF106:AK106&gt;=Parameters!$D$41,1,"")),""))),0) +
   IF(Parameters!$D$32,SUM(IF(ISNUMBER(AF106:AK106),(IF(AF106:AK106&gt;=Parameters!$D$41,1,"")),"")),0) +
   IF(Parameters!$D$33,AVERAGE(IF(ISNUMBER(AF106:AK106),AF106:AK106)),0) +
   IF(Parameters!$D$34,IF(OR(IF(ISNUMBER(AF106:AK106),AF106:AK106)=0),0,GEOMEAN(IF(ISNUMBER(AF106:AK106),AF106:AK106))),0)</f>
        <v>3.5</v>
      </c>
      <c r="N106" s="23">
        <f t="shared" ca="1" si="10"/>
        <v>3.5</v>
      </c>
      <c r="O106" s="116" t="str">
        <f t="shared" si="11"/>
        <v/>
      </c>
      <c r="P106" s="24"/>
      <c r="Q106" s="49"/>
      <c r="R106" s="25">
        <f ca="1">IFERROR(INDEX(Health!$G$8:$G$225,MATCH($C106,_xlfn.ANCHORARRAY(Health!$C$8),0)),NA())</f>
        <v>6.9735025352637106</v>
      </c>
      <c r="S106" s="25">
        <f ca="1">IFERROR(INDEX(Food!$G$8:$G$225,MATCH($C106,_xlfn.ANCHORARRAY(Food!$C$8),0)),NA())</f>
        <v>7.1293776360708341</v>
      </c>
      <c r="T106" s="25">
        <f ca="1">IFERROR(INDEX(Macro!$G$8:$G$225,MATCH($C106,_xlfn.ANCHORARRAY(Macro!$C$8),0)),NA())</f>
        <v>0</v>
      </c>
      <c r="U106" s="25">
        <f ca="1">IFERROR(INDEX(Socioeconomic!$G$8:$G$225,MATCH($C106,_xlfn.ANCHORARRAY(Socioeconomic!$C$8),0)),NA())</f>
        <v>0</v>
      </c>
      <c r="V106" s="25">
        <f ca="1">IFERROR(INDEX('Natural Hazard'!$G$8:$G$225,MATCH($C106,_xlfn.ANCHORARRAY('Natural Hazard'!$C$8),0)),NA())</f>
        <v>8.266397845091495</v>
      </c>
      <c r="W106" s="25">
        <f ca="1">IFERROR(INDEX(Conflict!$G$8:$G$225,MATCH($C106,_xlfn.ANCHORARRAY(Conflict!$C$8),0)),NA())</f>
        <v>7.5745253625662974</v>
      </c>
      <c r="X106" s="50"/>
      <c r="Y106" s="25">
        <f ca="1">IFERROR(INDEX(Health!$H$8:$H$225,MATCH($C106,_xlfn.ANCHORARRAY(Health!$C$8),0)),NA())</f>
        <v>4.86297376093294</v>
      </c>
      <c r="Z106" s="25">
        <f ca="1">IFERROR(INDEX(Food!$H$8:$H$225,MATCH($C106,_xlfn.ANCHORARRAY(Food!$C$8),0)),NA())</f>
        <v>7.2611464968152797</v>
      </c>
      <c r="AA106" s="25">
        <f ca="1">IFERROR(INDEX(Macro!$H$8:$H$225,MATCH($C106,_xlfn.ANCHORARRAY(Macro!$C$8),0)),NA())</f>
        <v>0</v>
      </c>
      <c r="AB106" s="25">
        <f ca="1">IFERROR(INDEX(Socioeconomic!$H$8:$H$225,MATCH($C106,_xlfn.ANCHORARRAY(Socioeconomic!$C$8),0)),NA())</f>
        <v>7.71428571428571</v>
      </c>
      <c r="AC106" s="25">
        <f ca="1">IFERROR(INDEX('Natural Hazard'!$H$8:$H$225,MATCH($C106,_xlfn.ANCHORARRAY('Natural Hazard'!$C$8),0)),NA())</f>
        <v>6.8333333333333304</v>
      </c>
      <c r="AD106" s="25">
        <f ca="1">IFERROR(INDEX(Conflict!$H$8:$H$225,MATCH($C106,_xlfn.ANCHORARRAY(Conflict!$C$8),0)),NA())</f>
        <v>5.7373434468160101</v>
      </c>
      <c r="AE106" s="50"/>
      <c r="AF106" s="25">
        <f ca="1">IFERROR(INDEX(Health!$I$8:$I$225,MATCH($C106,_xlfn.ANCHORARRAY(Health!$C$8),0)),NA())</f>
        <v>10</v>
      </c>
      <c r="AG106" s="25">
        <f ca="1">IFERROR(INDEX(Food!$I$8:$I$225,MATCH($C106,_xlfn.ANCHORARRAY(Food!$C$8),0)),NA())</f>
        <v>7</v>
      </c>
      <c r="AH106" s="25">
        <f ca="1">IFERROR(INDEX(Macro!$I$8:$I$225,MATCH($C106,_xlfn.ANCHORARRAY(Macro!$C$8),0)),NA())</f>
        <v>0</v>
      </c>
      <c r="AI106" s="25">
        <f ca="1">IFERROR(INDEX(Socioeconomic!$I$8:$I$225,MATCH($C106,_xlfn.ANCHORARRAY(Socioeconomic!$C$8),0)),NA())</f>
        <v>0</v>
      </c>
      <c r="AJ106" s="25">
        <f ca="1">IFERROR(INDEX('Natural Hazard'!$I$8:$I$225,MATCH($C106,_xlfn.ANCHORARRAY('Natural Hazard'!$C$8),0)),NA())</f>
        <v>10</v>
      </c>
      <c r="AK106" s="25">
        <f ca="1">IFERROR(INDEX(Conflict!$I$8:$I$225,MATCH($C106,_xlfn.ANCHORARRAY(Conflict!$C$8),0)),NA())</f>
        <v>10</v>
      </c>
      <c r="AL106" s="49"/>
      <c r="AM106" s="25">
        <f>IFERROR(INDEX('Data Reliability'!$G$6:$G$409,MATCH($C106,'Data Reliability'!$E$6:$E$409,0)),NA())</f>
        <v>0</v>
      </c>
      <c r="AN106" s="25">
        <f>IFERROR(INDEX('Data Reliability'!$H$6:$H$409,MATCH($C106,'Data Reliability'!$E$6:$E$409,0)),NA())</f>
        <v>0.29444444444444401</v>
      </c>
    </row>
    <row r="107" spans="2:40" x14ac:dyDescent="0.2">
      <c r="B107" s="28" t="s">
        <v>747</v>
      </c>
      <c r="C107" s="28" t="s">
        <v>174</v>
      </c>
      <c r="D107" s="28" t="s">
        <v>433</v>
      </c>
      <c r="E107" s="28" t="s">
        <v>429</v>
      </c>
      <c r="F107" s="206">
        <f ca="1">MATCH($C107,_xlfn.ANCHORARRAY(Health!$C$8),0)</f>
        <v>102</v>
      </c>
      <c r="G107" s="22" cm="1">
        <f t="array" aca="1" ref="G107" ca="1">IF(Parameters!$D$31, SUM(IF(ISNUMBER(R107:W107),(IF(R107:W107&gt;=Parameters!$D$37,1,"")),""))+0.5*(SUM(IF(ISNUMBER(R107:W107),(IF(R107:W107&gt;=Parameters!$D$38,1,"")),""))-SUM(IF(ISNUMBER(R107:W107),(IF(R107:W107&gt;=Parameters!$D$37,1,"")),""))),0) +
   IF(Parameters!$D$32,SUM(IF(ISNUMBER(R107:W107),(IF(R107:W107&gt;=Parameters!$D$41,1,"")),"")),0) +
   IF(Parameters!$D$33,AVERAGE(IF(ISNUMBER(R107:W107),R107:W107)),0) +
   IF(Parameters!$D$34,IF(OR(IF(ISNUMBER(R107:W107),R107:W107)=0),0,GEOMEAN(IF(ISNUMBER(R107:W107),R107:W107))),0)</f>
        <v>1.5</v>
      </c>
      <c r="H107" s="23">
        <f t="shared" ca="1" si="6"/>
        <v>1.5</v>
      </c>
      <c r="I107" s="116" t="str">
        <f t="shared" si="7"/>
        <v/>
      </c>
      <c r="J107" s="22" cm="1">
        <f t="array" aca="1" ref="J107" ca="1">IF(Parameters!$D$31, SUM(IF(ISNUMBER(Y107:AD107),(IF(Y107:AD107&gt;=Parameters!$D$41,1,"")),""))+0.5*(SUM(IF(ISNUMBER(Y107:AD107),(IF(Y107:AD107&gt;=Parameters!$D$42,1,"")),""))-SUM(IF(ISNUMBER(Y107:AD107),(IF(Y107:AD107&gt;=Parameters!$D$41,1,"")),""))),0) +
   IF(Parameters!$D$32,SUM(IF(ISNUMBER(Y107:AD107),(IF(Y107:AD107&gt;=Parameters!$D$41,1,"")),"")),0) +
   IF(Parameters!$D$33,AVERAGE(IF(ISNUMBER(Y107:AD107),Y107:AD107)),0) +
   IF(Parameters!$D$34,IF(OR(IF(ISNUMBER(Y107:AD107),Y107:AD107)=0),0,GEOMEAN(IF(ISNUMBER(Y107:AD107),Y107:AD107))),0)</f>
        <v>0</v>
      </c>
      <c r="K107" s="23">
        <f t="shared" ca="1" si="8"/>
        <v>0</v>
      </c>
      <c r="L107" s="116" t="str">
        <f t="shared" si="9"/>
        <v/>
      </c>
      <c r="M107" s="21" cm="1">
        <f t="array" aca="1" ref="M107" ca="1">IF(Parameters!$D$31, SUM(IF(ISNUMBER(AF107:AK107),(IF(AF107:AK107&gt;=Parameters!$D$41,1,"")),""))+0.5*(SUM(IF(ISNUMBER(AF107:AK107),(IF(AF107:AK107&gt;=Parameters!$D$42,1,"")),""))-SUM(IF(ISNUMBER(AF107:AK107),(IF(AF107:AK107&gt;=Parameters!$D$41,1,"")),""))),0) +
   IF(Parameters!$D$32,SUM(IF(ISNUMBER(AF107:AK107),(IF(AF107:AK107&gt;=Parameters!$D$41,1,"")),"")),0) +
   IF(Parameters!$D$33,AVERAGE(IF(ISNUMBER(AF107:AK107),AF107:AK107)),0) +
   IF(Parameters!$D$34,IF(OR(IF(ISNUMBER(AF107:AK107),AF107:AK107)=0),0,GEOMEAN(IF(ISNUMBER(AF107:AK107),AF107:AK107))),0)</f>
        <v>2</v>
      </c>
      <c r="N107" s="23">
        <f t="shared" ca="1" si="10"/>
        <v>2</v>
      </c>
      <c r="O107" s="116" t="str">
        <f t="shared" si="11"/>
        <v>!</v>
      </c>
      <c r="P107" s="24"/>
      <c r="Q107" s="49"/>
      <c r="R107" s="25">
        <f ca="1">IFERROR(INDEX(Health!$G$8:$G$225,MATCH($C107,_xlfn.ANCHORARRAY(Health!$C$8),0)),NA())</f>
        <v>6.1752822435231254</v>
      </c>
      <c r="S107" s="25">
        <f ca="1">IFERROR(INDEX(Food!$G$8:$G$225,MATCH($C107,_xlfn.ANCHORARRAY(Food!$C$8),0)),NA())</f>
        <v>0</v>
      </c>
      <c r="T107" s="25">
        <f ca="1">IFERROR(INDEX(Macro!$G$8:$G$225,MATCH($C107,_xlfn.ANCHORARRAY(Macro!$C$8),0)),NA())</f>
        <v>3.9233628437139201</v>
      </c>
      <c r="U107" s="25">
        <f ca="1">IFERROR(INDEX(Socioeconomic!$G$8:$G$225,MATCH($C107,_xlfn.ANCHORARRAY(Socioeconomic!$C$8),0)),NA())</f>
        <v>4.0454560046692132</v>
      </c>
      <c r="V107" s="25">
        <f ca="1">IFERROR(INDEX('Natural Hazard'!$G$8:$G$225,MATCH($C107,_xlfn.ANCHORARRAY('Natural Hazard'!$C$8),0)),NA())</f>
        <v>8.266397845091495</v>
      </c>
      <c r="W107" s="25">
        <f ca="1">IFERROR(INDEX(Conflict!$G$8:$G$225,MATCH($C107,_xlfn.ANCHORARRAY(Conflict!$C$8),0)),NA())</f>
        <v>3.2989579802968585</v>
      </c>
      <c r="X107" s="50"/>
      <c r="Y107" s="25">
        <f ca="1">IFERROR(INDEX(Health!$H$8:$H$225,MATCH($C107,_xlfn.ANCHORARRAY(Health!$C$8),0)),NA())</f>
        <v>3.8134110787172002</v>
      </c>
      <c r="Z107" s="25">
        <f ca="1">IFERROR(INDEX(Food!$H$8:$H$225,MATCH($C107,_xlfn.ANCHORARRAY(Food!$C$8),0)),NA())</f>
        <v>3.7320574162679399</v>
      </c>
      <c r="AA107" s="25">
        <f ca="1">IFERROR(INDEX(Macro!$H$8:$H$225,MATCH($C107,_xlfn.ANCHORARRAY(Macro!$C$8),0)),NA())</f>
        <v>5.1186639320246101</v>
      </c>
      <c r="AB107" s="25">
        <f ca="1">IFERROR(INDEX(Socioeconomic!$H$8:$H$225,MATCH($C107,_xlfn.ANCHORARRAY(Socioeconomic!$C$8),0)),NA())</f>
        <v>4.5714285714285703</v>
      </c>
      <c r="AC107" s="25">
        <f ca="1">IFERROR(INDEX('Natural Hazard'!$H$8:$H$225,MATCH($C107,_xlfn.ANCHORARRAY('Natural Hazard'!$C$8),0)),NA())</f>
        <v>6.8333333333333304</v>
      </c>
      <c r="AD107" s="25">
        <f ca="1">IFERROR(INDEX(Conflict!$H$8:$H$225,MATCH($C107,_xlfn.ANCHORARRAY(Conflict!$C$8),0)),NA())</f>
        <v>3.0472746516140301</v>
      </c>
      <c r="AE107" s="50"/>
      <c r="AF107" s="25">
        <f ca="1">IFERROR(INDEX(Health!$I$8:$I$225,MATCH($C107,_xlfn.ANCHORARRAY(Health!$C$8),0)),NA())</f>
        <v>10</v>
      </c>
      <c r="AG107" s="25" t="e">
        <f ca="1">IFERROR(INDEX(Food!$I$8:$I$225,MATCH($C107,_xlfn.ANCHORARRAY(Food!$C$8),0)),NA())</f>
        <v>#N/A</v>
      </c>
      <c r="AH107" s="25">
        <f ca="1">IFERROR(INDEX(Macro!$I$8:$I$225,MATCH($C107,_xlfn.ANCHORARRAY(Macro!$C$8),0)),NA())</f>
        <v>3.00718629076838</v>
      </c>
      <c r="AI107" s="25">
        <f ca="1">IFERROR(INDEX(Socioeconomic!$I$8:$I$225,MATCH($C107,_xlfn.ANCHORARRAY(Socioeconomic!$C$8),0)),NA())</f>
        <v>3.5799999999999801</v>
      </c>
      <c r="AJ107" s="25">
        <f ca="1">IFERROR(INDEX('Natural Hazard'!$I$8:$I$225,MATCH($C107,_xlfn.ANCHORARRAY('Natural Hazard'!$C$8),0)),NA())</f>
        <v>10</v>
      </c>
      <c r="AK107" s="25">
        <f ca="1">IFERROR(INDEX(Conflict!$I$8:$I$225,MATCH($C107,_xlfn.ANCHORARRAY(Conflict!$C$8),0)),NA())</f>
        <v>3.5714285714285499</v>
      </c>
      <c r="AL107" s="49"/>
      <c r="AM107" s="25">
        <f>IFERROR(INDEX('Data Reliability'!$G$6:$G$409,MATCH($C107,'Data Reliability'!$E$6:$E$409,0)),NA())</f>
        <v>0.16666666666666699</v>
      </c>
      <c r="AN107" s="25">
        <f>IFERROR(INDEX('Data Reliability'!$H$6:$H$409,MATCH($C107,'Data Reliability'!$E$6:$E$409,0)),NA())</f>
        <v>0.43333333333333302</v>
      </c>
    </row>
    <row r="108" spans="2:40" x14ac:dyDescent="0.2">
      <c r="B108" s="28" t="s">
        <v>175</v>
      </c>
      <c r="C108" s="28" t="s">
        <v>176</v>
      </c>
      <c r="D108" s="28" t="s">
        <v>436</v>
      </c>
      <c r="E108" s="28" t="s">
        <v>429</v>
      </c>
      <c r="F108" s="206">
        <f ca="1">MATCH($C108,_xlfn.ANCHORARRAY(Health!$C$8),0)</f>
        <v>103</v>
      </c>
      <c r="G108" s="22" cm="1">
        <f t="array" aca="1" ref="G108" ca="1">IF(Parameters!$D$31, SUM(IF(ISNUMBER(R108:W108),(IF(R108:W108&gt;=Parameters!$D$37,1,"")),""))+0.5*(SUM(IF(ISNUMBER(R108:W108),(IF(R108:W108&gt;=Parameters!$D$38,1,"")),""))-SUM(IF(ISNUMBER(R108:W108),(IF(R108:W108&gt;=Parameters!$D$37,1,"")),""))),0) +
   IF(Parameters!$D$32,SUM(IF(ISNUMBER(R108:W108),(IF(R108:W108&gt;=Parameters!$D$41,1,"")),"")),0) +
   IF(Parameters!$D$33,AVERAGE(IF(ISNUMBER(R108:W108),R108:W108)),0) +
   IF(Parameters!$D$34,IF(OR(IF(ISNUMBER(R108:W108),R108:W108)=0),0,GEOMEAN(IF(ISNUMBER(R108:W108),R108:W108))),0)</f>
        <v>0</v>
      </c>
      <c r="H108" s="23">
        <f t="shared" ca="1" si="6"/>
        <v>0</v>
      </c>
      <c r="I108" s="116" t="str">
        <f t="shared" si="7"/>
        <v>!</v>
      </c>
      <c r="J108" s="22" cm="1">
        <f t="array" aca="1" ref="J108" ca="1">IF(Parameters!$D$31, SUM(IF(ISNUMBER(Y108:AD108),(IF(Y108:AD108&gt;=Parameters!$D$41,1,"")),""))+0.5*(SUM(IF(ISNUMBER(Y108:AD108),(IF(Y108:AD108&gt;=Parameters!$D$42,1,"")),""))-SUM(IF(ISNUMBER(Y108:AD108),(IF(Y108:AD108&gt;=Parameters!$D$41,1,"")),""))),0) +
   IF(Parameters!$D$32,SUM(IF(ISNUMBER(Y108:AD108),(IF(Y108:AD108&gt;=Parameters!$D$41,1,"")),"")),0) +
   IF(Parameters!$D$33,AVERAGE(IF(ISNUMBER(Y108:AD108),Y108:AD108)),0) +
   IF(Parameters!$D$34,IF(OR(IF(ISNUMBER(Y108:AD108),Y108:AD108)=0),0,GEOMEAN(IF(ISNUMBER(Y108:AD108),Y108:AD108))),0)</f>
        <v>1.5</v>
      </c>
      <c r="K108" s="23">
        <f t="shared" ca="1" si="8"/>
        <v>1.5</v>
      </c>
      <c r="L108" s="116" t="str">
        <f t="shared" si="9"/>
        <v/>
      </c>
      <c r="M108" s="21" cm="1">
        <f t="array" aca="1" ref="M108" ca="1">IF(Parameters!$D$31, SUM(IF(ISNUMBER(AF108:AK108),(IF(AF108:AK108&gt;=Parameters!$D$41,1,"")),""))+0.5*(SUM(IF(ISNUMBER(AF108:AK108),(IF(AF108:AK108&gt;=Parameters!$D$42,1,"")),""))-SUM(IF(ISNUMBER(AF108:AK108),(IF(AF108:AK108&gt;=Parameters!$D$41,1,"")),""))),0) +
   IF(Parameters!$D$32,SUM(IF(ISNUMBER(AF108:AK108),(IF(AF108:AK108&gt;=Parameters!$D$41,1,"")),"")),0) +
   IF(Parameters!$D$33,AVERAGE(IF(ISNUMBER(AF108:AK108),AF108:AK108)),0) +
   IF(Parameters!$D$34,IF(OR(IF(ISNUMBER(AF108:AK108),AF108:AK108)=0),0,GEOMEAN(IF(ISNUMBER(AF108:AK108),AF108:AK108))),0)</f>
        <v>0</v>
      </c>
      <c r="N108" s="23">
        <f t="shared" ca="1" si="10"/>
        <v>0</v>
      </c>
      <c r="O108" s="116" t="str">
        <f t="shared" si="11"/>
        <v>!</v>
      </c>
      <c r="P108" s="24"/>
      <c r="Q108" s="49"/>
      <c r="R108" s="25">
        <f ca="1">IFERROR(INDEX(Health!$G$8:$G$225,MATCH($C108,_xlfn.ANCHORARRAY(Health!$C$8),0)),NA())</f>
        <v>0</v>
      </c>
      <c r="S108" s="25">
        <f ca="1">IFERROR(INDEX(Food!$G$8:$G$225,MATCH($C108,_xlfn.ANCHORARRAY(Food!$C$8),0)),NA())</f>
        <v>0</v>
      </c>
      <c r="T108" s="25">
        <f ca="1">IFERROR(INDEX(Macro!$G$8:$G$225,MATCH($C108,_xlfn.ANCHORARRAY(Macro!$C$8),0)),NA())</f>
        <v>0</v>
      </c>
      <c r="U108" s="25">
        <f ca="1">IFERROR(INDEX(Socioeconomic!$G$8:$G$225,MATCH($C108,_xlfn.ANCHORARRAY(Socioeconomic!$C$8),0)),NA())</f>
        <v>0</v>
      </c>
      <c r="V108" s="25">
        <f ca="1">IFERROR(INDEX('Natural Hazard'!$G$8:$G$225,MATCH($C108,_xlfn.ANCHORARRAY('Natural Hazard'!$C$8),0)),NA())</f>
        <v>0</v>
      </c>
      <c r="W108" s="25">
        <f ca="1">IFERROR(INDEX(Conflict!$G$8:$G$225,MATCH($C108,_xlfn.ANCHORARRAY(Conflict!$C$8),0)),NA())</f>
        <v>0</v>
      </c>
      <c r="X108" s="50"/>
      <c r="Y108" s="25">
        <f ca="1">IFERROR(INDEX(Health!$H$8:$H$225,MATCH($C108,_xlfn.ANCHORARRAY(Health!$C$8),0)),NA())</f>
        <v>7.1078717201166102</v>
      </c>
      <c r="Z108" s="25">
        <f ca="1">IFERROR(INDEX(Food!$H$8:$H$225,MATCH($C108,_xlfn.ANCHORARRAY(Food!$C$8),0)),NA())</f>
        <v>6.4794441227562203</v>
      </c>
      <c r="AA108" s="25">
        <f ca="1">IFERROR(INDEX(Macro!$H$8:$H$225,MATCH($C108,_xlfn.ANCHORARRAY(Macro!$C$8),0)),NA())</f>
        <v>4.6938177556402003</v>
      </c>
      <c r="AB108" s="25">
        <f ca="1">IFERROR(INDEX(Socioeconomic!$H$8:$H$225,MATCH($C108,_xlfn.ANCHORARRAY(Socioeconomic!$C$8),0)),NA())</f>
        <v>8.2857142857142794</v>
      </c>
      <c r="AC108" s="25">
        <f ca="1">IFERROR(INDEX('Natural Hazard'!$H$8:$H$225,MATCH($C108,_xlfn.ANCHORARRAY('Natural Hazard'!$C$8),0)),NA())</f>
        <v>8</v>
      </c>
      <c r="AD108" s="25">
        <f ca="1">IFERROR(INDEX(Conflict!$H$8:$H$225,MATCH($C108,_xlfn.ANCHORARRAY(Conflict!$C$8),0)),NA())</f>
        <v>4.0836126300934801</v>
      </c>
      <c r="AE108" s="50"/>
      <c r="AF108" s="25">
        <f ca="1">IFERROR(INDEX(Health!$I$8:$I$225,MATCH($C108,_xlfn.ANCHORARRAY(Health!$C$8),0)),NA())</f>
        <v>0</v>
      </c>
      <c r="AG108" s="25" t="e">
        <f ca="1">IFERROR(INDEX(Food!$I$8:$I$225,MATCH($C108,_xlfn.ANCHORARRAY(Food!$C$8),0)),NA())</f>
        <v>#N/A</v>
      </c>
      <c r="AH108" s="25">
        <f ca="1">IFERROR(INDEX(Macro!$I$8:$I$225,MATCH($C108,_xlfn.ANCHORARRAY(Macro!$C$8),0)),NA())</f>
        <v>0</v>
      </c>
      <c r="AI108" s="25" t="e">
        <f ca="1">IFERROR(INDEX(Socioeconomic!$I$8:$I$225,MATCH($C108,_xlfn.ANCHORARRAY(Socioeconomic!$C$8),0)),NA())</f>
        <v>#N/A</v>
      </c>
      <c r="AJ108" s="25">
        <f ca="1">IFERROR(INDEX('Natural Hazard'!$I$8:$I$225,MATCH($C108,_xlfn.ANCHORARRAY('Natural Hazard'!$C$8),0)),NA())</f>
        <v>0</v>
      </c>
      <c r="AK108" s="25">
        <f ca="1">IFERROR(INDEX(Conflict!$I$8:$I$225,MATCH($C108,_xlfn.ANCHORARRAY(Conflict!$C$8),0)),NA())</f>
        <v>0</v>
      </c>
      <c r="AL108" s="49"/>
      <c r="AM108" s="25">
        <f>IFERROR(INDEX('Data Reliability'!$G$6:$G$409,MATCH($C108,'Data Reliability'!$E$6:$E$409,0)),NA())</f>
        <v>8.3333333333333301E-2</v>
      </c>
      <c r="AN108" s="25">
        <f>IFERROR(INDEX('Data Reliability'!$H$6:$H$409,MATCH($C108,'Data Reliability'!$E$6:$E$409,0)),NA())</f>
        <v>0.63333333333333297</v>
      </c>
    </row>
    <row r="109" spans="2:40" x14ac:dyDescent="0.2">
      <c r="B109" s="28" t="s">
        <v>177</v>
      </c>
      <c r="C109" s="28" t="s">
        <v>178</v>
      </c>
      <c r="D109" s="28" t="s">
        <v>436</v>
      </c>
      <c r="E109" s="28" t="s">
        <v>429</v>
      </c>
      <c r="F109" s="206">
        <f ca="1">MATCH($C109,_xlfn.ANCHORARRAY(Health!$C$8),0)</f>
        <v>104</v>
      </c>
      <c r="G109" s="22" cm="1">
        <f t="array" aca="1" ref="G109" ca="1">IF(Parameters!$D$31, SUM(IF(ISNUMBER(R109:W109),(IF(R109:W109&gt;=Parameters!$D$37,1,"")),""))+0.5*(SUM(IF(ISNUMBER(R109:W109),(IF(R109:W109&gt;=Parameters!$D$38,1,"")),""))-SUM(IF(ISNUMBER(R109:W109),(IF(R109:W109&gt;=Parameters!$D$37,1,"")),""))),0) +
   IF(Parameters!$D$32,SUM(IF(ISNUMBER(R109:W109),(IF(R109:W109&gt;=Parameters!$D$41,1,"")),"")),0) +
   IF(Parameters!$D$33,AVERAGE(IF(ISNUMBER(R109:W109),R109:W109)),0) +
   IF(Parameters!$D$34,IF(OR(IF(ISNUMBER(R109:W109),R109:W109)=0),0,GEOMEAN(IF(ISNUMBER(R109:W109),R109:W109))),0)</f>
        <v>0.5</v>
      </c>
      <c r="H109" s="23">
        <f t="shared" ca="1" si="6"/>
        <v>0.5</v>
      </c>
      <c r="I109" s="116" t="str">
        <f t="shared" si="7"/>
        <v>!</v>
      </c>
      <c r="J109" s="22" cm="1">
        <f t="array" aca="1" ref="J109" ca="1">IF(Parameters!$D$31, SUM(IF(ISNUMBER(Y109:AD109),(IF(Y109:AD109&gt;=Parameters!$D$41,1,"")),""))+0.5*(SUM(IF(ISNUMBER(Y109:AD109),(IF(Y109:AD109&gt;=Parameters!$D$42,1,"")),""))-SUM(IF(ISNUMBER(Y109:AD109),(IF(Y109:AD109&gt;=Parameters!$D$41,1,"")),""))),0) +
   IF(Parameters!$D$32,SUM(IF(ISNUMBER(Y109:AD109),(IF(Y109:AD109&gt;=Parameters!$D$41,1,"")),"")),0) +
   IF(Parameters!$D$33,AVERAGE(IF(ISNUMBER(Y109:AD109),Y109:AD109)),0) +
   IF(Parameters!$D$34,IF(OR(IF(ISNUMBER(Y109:AD109),Y109:AD109)=0),0,GEOMEAN(IF(ISNUMBER(Y109:AD109),Y109:AD109))),0)</f>
        <v>2</v>
      </c>
      <c r="K109" s="23">
        <f t="shared" ca="1" si="8"/>
        <v>2</v>
      </c>
      <c r="L109" s="116" t="str">
        <f t="shared" si="9"/>
        <v>!</v>
      </c>
      <c r="M109" s="21" cm="1">
        <f t="array" aca="1" ref="M109" ca="1">IF(Parameters!$D$31, SUM(IF(ISNUMBER(AF109:AK109),(IF(AF109:AK109&gt;=Parameters!$D$41,1,"")),""))+0.5*(SUM(IF(ISNUMBER(AF109:AK109),(IF(AF109:AK109&gt;=Parameters!$D$42,1,"")),""))-SUM(IF(ISNUMBER(AF109:AK109),(IF(AF109:AK109&gt;=Parameters!$D$41,1,"")),""))),0) +
   IF(Parameters!$D$32,SUM(IF(ISNUMBER(AF109:AK109),(IF(AF109:AK109&gt;=Parameters!$D$41,1,"")),"")),0) +
   IF(Parameters!$D$33,AVERAGE(IF(ISNUMBER(AF109:AK109),AF109:AK109)),0) +
   IF(Parameters!$D$34,IF(OR(IF(ISNUMBER(AF109:AK109),AF109:AK109)=0),0,GEOMEAN(IF(ISNUMBER(AF109:AK109),AF109:AK109))),0)</f>
        <v>1</v>
      </c>
      <c r="N109" s="23">
        <f t="shared" ca="1" si="10"/>
        <v>1</v>
      </c>
      <c r="O109" s="116" t="str">
        <f t="shared" si="11"/>
        <v>!!</v>
      </c>
      <c r="P109" s="24"/>
      <c r="Q109" s="49"/>
      <c r="R109" s="25">
        <f ca="1">IFERROR(INDEX(Health!$G$8:$G$225,MATCH($C109,_xlfn.ANCHORARRAY(Health!$C$8),0)),NA())</f>
        <v>0</v>
      </c>
      <c r="S109" s="25">
        <f ca="1">IFERROR(INDEX(Food!$G$8:$G$225,MATCH($C109,_xlfn.ANCHORARRAY(Food!$C$8),0)),NA())</f>
        <v>0</v>
      </c>
      <c r="T109" s="25" t="e">
        <f ca="1">IFERROR(INDEX(Macro!$G$8:$G$225,MATCH($C109,_xlfn.ANCHORARRAY(Macro!$C$8),0)),NA())</f>
        <v>#N/A</v>
      </c>
      <c r="U109" s="25">
        <f ca="1">IFERROR(INDEX(Socioeconomic!$G$8:$G$225,MATCH($C109,_xlfn.ANCHORARRAY(Socioeconomic!$C$8),0)),NA())</f>
        <v>0</v>
      </c>
      <c r="V109" s="25">
        <f ca="1">IFERROR(INDEX('Natural Hazard'!$G$8:$G$225,MATCH($C109,_xlfn.ANCHORARRAY('Natural Hazard'!$C$8),0)),NA())</f>
        <v>6.8313005106397275</v>
      </c>
      <c r="W109" s="25">
        <f ca="1">IFERROR(INDEX(Conflict!$G$8:$G$225,MATCH($C109,_xlfn.ANCHORARRAY(Conflict!$C$8),0)),NA())</f>
        <v>0</v>
      </c>
      <c r="X109" s="50"/>
      <c r="Y109" s="25">
        <f ca="1">IFERROR(INDEX(Health!$H$8:$H$225,MATCH($C109,_xlfn.ANCHORARRAY(Health!$C$8),0)),NA())</f>
        <v>8.5364431486880399</v>
      </c>
      <c r="Z109" s="25">
        <f ca="1">IFERROR(INDEX(Food!$H$8:$H$225,MATCH($C109,_xlfn.ANCHORARRAY(Food!$C$8),0)),NA())</f>
        <v>5.7655502392344502</v>
      </c>
      <c r="AA109" s="25" t="e">
        <f ca="1">IFERROR(INDEX(Macro!$H$8:$H$225,MATCH($C109,_xlfn.ANCHORARRAY(Macro!$C$8),0)),NA())</f>
        <v>#N/A</v>
      </c>
      <c r="AB109" s="25">
        <f ca="1">IFERROR(INDEX(Socioeconomic!$H$8:$H$225,MATCH($C109,_xlfn.ANCHORARRAY(Socioeconomic!$C$8),0)),NA())</f>
        <v>9.71428571428571</v>
      </c>
      <c r="AC109" s="25">
        <f ca="1">IFERROR(INDEX('Natural Hazard'!$H$8:$H$225,MATCH($C109,_xlfn.ANCHORARRAY('Natural Hazard'!$C$8),0)),NA())</f>
        <v>4.6666666666666599</v>
      </c>
      <c r="AD109" s="25">
        <f ca="1">IFERROR(INDEX(Conflict!$H$8:$H$225,MATCH($C109,_xlfn.ANCHORARRAY(Conflict!$C$8),0)),NA())</f>
        <v>10</v>
      </c>
      <c r="AE109" s="50"/>
      <c r="AF109" s="25">
        <f ca="1">IFERROR(INDEX(Health!$I$8:$I$225,MATCH($C109,_xlfn.ANCHORARRAY(Health!$C$8),0)),NA())</f>
        <v>0</v>
      </c>
      <c r="AG109" s="25" t="e">
        <f ca="1">IFERROR(INDEX(Food!$I$8:$I$225,MATCH($C109,_xlfn.ANCHORARRAY(Food!$C$8),0)),NA())</f>
        <v>#N/A</v>
      </c>
      <c r="AH109" s="25" t="e">
        <f ca="1">IFERROR(INDEX(Macro!$I$8:$I$225,MATCH($C109,_xlfn.ANCHORARRAY(Macro!$C$8),0)),NA())</f>
        <v>#N/A</v>
      </c>
      <c r="AI109" s="25" t="e">
        <f ca="1">IFERROR(INDEX(Socioeconomic!$I$8:$I$225,MATCH($C109,_xlfn.ANCHORARRAY(Socioeconomic!$C$8),0)),NA())</f>
        <v>#N/A</v>
      </c>
      <c r="AJ109" s="25">
        <f ca="1">IFERROR(INDEX('Natural Hazard'!$I$8:$I$225,MATCH($C109,_xlfn.ANCHORARRAY('Natural Hazard'!$C$8),0)),NA())</f>
        <v>10</v>
      </c>
      <c r="AK109" s="25">
        <f ca="1">IFERROR(INDEX(Conflict!$I$8:$I$225,MATCH($C109,_xlfn.ANCHORARRAY(Conflict!$C$8),0)),NA())</f>
        <v>0</v>
      </c>
      <c r="AL109" s="49"/>
      <c r="AM109" s="25">
        <f>IFERROR(INDEX('Data Reliability'!$G$6:$G$409,MATCH($C109,'Data Reliability'!$E$6:$E$409,0)),NA())</f>
        <v>0.33333333333333298</v>
      </c>
      <c r="AN109" s="25">
        <f>IFERROR(INDEX('Data Reliability'!$H$6:$H$409,MATCH($C109,'Data Reliability'!$E$6:$E$409,0)),NA())</f>
        <v>0.78333333333333299</v>
      </c>
    </row>
    <row r="110" spans="2:40" x14ac:dyDescent="0.2">
      <c r="B110" s="28" t="s">
        <v>748</v>
      </c>
      <c r="C110" s="28" t="s">
        <v>179</v>
      </c>
      <c r="D110" s="28" t="s">
        <v>435</v>
      </c>
      <c r="E110" s="28" t="s">
        <v>430</v>
      </c>
      <c r="F110" s="206">
        <f ca="1">MATCH($C110,_xlfn.ANCHORARRAY(Health!$C$8),0)</f>
        <v>105</v>
      </c>
      <c r="G110" s="22" cm="1">
        <f t="array" aca="1" ref="G110" ca="1">IF(Parameters!$D$31, SUM(IF(ISNUMBER(R110:W110),(IF(R110:W110&gt;=Parameters!$D$37,1,"")),""))+0.5*(SUM(IF(ISNUMBER(R110:W110),(IF(R110:W110&gt;=Parameters!$D$38,1,"")),""))-SUM(IF(ISNUMBER(R110:W110),(IF(R110:W110&gt;=Parameters!$D$37,1,"")),""))),0) +
   IF(Parameters!$D$32,SUM(IF(ISNUMBER(R110:W110),(IF(R110:W110&gt;=Parameters!$D$41,1,"")),"")),0) +
   IF(Parameters!$D$33,AVERAGE(IF(ISNUMBER(R110:W110),R110:W110)),0) +
   IF(Parameters!$D$34,IF(OR(IF(ISNUMBER(R110:W110),R110:W110)=0),0,GEOMEAN(IF(ISNUMBER(R110:W110),R110:W110))),0)</f>
        <v>0</v>
      </c>
      <c r="H110" s="23">
        <f t="shared" ca="1" si="6"/>
        <v>0</v>
      </c>
      <c r="I110" s="116" t="str">
        <f t="shared" si="7"/>
        <v>!</v>
      </c>
      <c r="J110" s="22" cm="1">
        <f t="array" aca="1" ref="J110" ca="1">IF(Parameters!$D$31, SUM(IF(ISNUMBER(Y110:AD110),(IF(Y110:AD110&gt;=Parameters!$D$41,1,"")),""))+0.5*(SUM(IF(ISNUMBER(Y110:AD110),(IF(Y110:AD110&gt;=Parameters!$D$42,1,"")),""))-SUM(IF(ISNUMBER(Y110:AD110),(IF(Y110:AD110&gt;=Parameters!$D$41,1,"")),""))),0) +
   IF(Parameters!$D$32,SUM(IF(ISNUMBER(Y110:AD110),(IF(Y110:AD110&gt;=Parameters!$D$41,1,"")),"")),0) +
   IF(Parameters!$D$33,AVERAGE(IF(ISNUMBER(Y110:AD110),Y110:AD110)),0) +
   IF(Parameters!$D$34,IF(OR(IF(ISNUMBER(Y110:AD110),Y110:AD110)=0),0,GEOMEAN(IF(ISNUMBER(Y110:AD110),Y110:AD110))),0)</f>
        <v>0</v>
      </c>
      <c r="K110" s="23">
        <f t="shared" ca="1" si="8"/>
        <v>0</v>
      </c>
      <c r="L110" s="116" t="str">
        <f t="shared" si="9"/>
        <v>!</v>
      </c>
      <c r="M110" s="21" cm="1">
        <f t="array" aca="1" ref="M110" ca="1">IF(Parameters!$D$31, SUM(IF(ISNUMBER(AF110:AK110),(IF(AF110:AK110&gt;=Parameters!$D$41,1,"")),""))+0.5*(SUM(IF(ISNUMBER(AF110:AK110),(IF(AF110:AK110&gt;=Parameters!$D$42,1,"")),""))-SUM(IF(ISNUMBER(AF110:AK110),(IF(AF110:AK110&gt;=Parameters!$D$41,1,"")),""))),0) +
   IF(Parameters!$D$32,SUM(IF(ISNUMBER(AF110:AK110),(IF(AF110:AK110&gt;=Parameters!$D$41,1,"")),"")),0) +
   IF(Parameters!$D$33,AVERAGE(IF(ISNUMBER(AF110:AK110),AF110:AK110)),0) +
   IF(Parameters!$D$34,IF(OR(IF(ISNUMBER(AF110:AK110),AF110:AK110)=0),0,GEOMEAN(IF(ISNUMBER(AF110:AK110),AF110:AK110))),0)</f>
        <v>0</v>
      </c>
      <c r="N110" s="23">
        <f t="shared" ca="1" si="10"/>
        <v>0</v>
      </c>
      <c r="O110" s="116" t="str">
        <f t="shared" si="11"/>
        <v>!!</v>
      </c>
      <c r="P110" s="24"/>
      <c r="Q110" s="49"/>
      <c r="R110" s="25">
        <f ca="1">IFERROR(INDEX(Health!$G$8:$G$225,MATCH($C110,_xlfn.ANCHORARRAY(Health!$C$8),0)),NA())</f>
        <v>0</v>
      </c>
      <c r="S110" s="25">
        <f ca="1">IFERROR(INDEX(Food!$G$8:$G$225,MATCH($C110,_xlfn.ANCHORARRAY(Food!$C$8),0)),NA())</f>
        <v>0</v>
      </c>
      <c r="T110" s="25" t="e">
        <f ca="1">IFERROR(INDEX(Macro!$G$8:$G$225,MATCH($C110,_xlfn.ANCHORARRAY(Macro!$C$8),0)),NA())</f>
        <v>#N/A</v>
      </c>
      <c r="U110" s="25">
        <f ca="1">IFERROR(INDEX(Socioeconomic!$G$8:$G$225,MATCH($C110,_xlfn.ANCHORARRAY(Socioeconomic!$C$8),0)),NA())</f>
        <v>0</v>
      </c>
      <c r="V110" s="25">
        <f ca="1">IFERROR(INDEX('Natural Hazard'!$G$8:$G$225,MATCH($C110,_xlfn.ANCHORARRAY('Natural Hazard'!$C$8),0)),NA())</f>
        <v>0</v>
      </c>
      <c r="W110" s="25">
        <f ca="1">IFERROR(INDEX(Conflict!$G$8:$G$225,MATCH($C110,_xlfn.ANCHORARRAY(Conflict!$C$8),0)),NA())</f>
        <v>0</v>
      </c>
      <c r="X110" s="50"/>
      <c r="Y110" s="25">
        <f ca="1">IFERROR(INDEX(Health!$H$8:$H$225,MATCH($C110,_xlfn.ANCHORARRAY(Health!$C$8),0)),NA())</f>
        <v>6.9329446064139901</v>
      </c>
      <c r="Z110" s="25">
        <f ca="1">IFERROR(INDEX(Food!$H$8:$H$225,MATCH($C110,_xlfn.ANCHORARRAY(Food!$C$8),0)),NA())</f>
        <v>4.01913875598086</v>
      </c>
      <c r="AA110" s="25" t="e">
        <f ca="1">IFERROR(INDEX(Macro!$H$8:$H$225,MATCH($C110,_xlfn.ANCHORARRAY(Macro!$C$8),0)),NA())</f>
        <v>#N/A</v>
      </c>
      <c r="AB110" s="25">
        <f ca="1">IFERROR(INDEX(Socioeconomic!$H$8:$H$225,MATCH($C110,_xlfn.ANCHORARRAY(Socioeconomic!$C$8),0)),NA())</f>
        <v>2.5714285714285698</v>
      </c>
      <c r="AC110" s="25">
        <f ca="1">IFERROR(INDEX('Natural Hazard'!$H$8:$H$225,MATCH($C110,_xlfn.ANCHORARRAY('Natural Hazard'!$C$8),0)),NA())</f>
        <v>2.9999999999999898</v>
      </c>
      <c r="AD110" s="25">
        <f ca="1">IFERROR(INDEX(Conflict!$H$8:$H$225,MATCH($C110,_xlfn.ANCHORARRAY(Conflict!$C$8),0)),NA())</f>
        <v>0</v>
      </c>
      <c r="AE110" s="50"/>
      <c r="AF110" s="25">
        <f ca="1">IFERROR(INDEX(Health!$I$8:$I$225,MATCH($C110,_xlfn.ANCHORARRAY(Health!$C$8),0)),NA())</f>
        <v>0</v>
      </c>
      <c r="AG110" s="25" t="e">
        <f ca="1">IFERROR(INDEX(Food!$I$8:$I$225,MATCH($C110,_xlfn.ANCHORARRAY(Food!$C$8),0)),NA())</f>
        <v>#N/A</v>
      </c>
      <c r="AH110" s="25" t="e">
        <f ca="1">IFERROR(INDEX(Macro!$I$8:$I$225,MATCH($C110,_xlfn.ANCHORARRAY(Macro!$C$8),0)),NA())</f>
        <v>#N/A</v>
      </c>
      <c r="AI110" s="25" t="e">
        <f ca="1">IFERROR(INDEX(Socioeconomic!$I$8:$I$225,MATCH($C110,_xlfn.ANCHORARRAY(Socioeconomic!$C$8),0)),NA())</f>
        <v>#N/A</v>
      </c>
      <c r="AJ110" s="25">
        <f ca="1">IFERROR(INDEX('Natural Hazard'!$I$8:$I$225,MATCH($C110,_xlfn.ANCHORARRAY('Natural Hazard'!$C$8),0)),NA())</f>
        <v>0</v>
      </c>
      <c r="AK110" s="25">
        <f ca="1">IFERROR(INDEX(Conflict!$I$8:$I$225,MATCH($C110,_xlfn.ANCHORARRAY(Conflict!$C$8),0)),NA())</f>
        <v>0</v>
      </c>
      <c r="AL110" s="49"/>
      <c r="AM110" s="25">
        <f>IFERROR(INDEX('Data Reliability'!$G$6:$G$409,MATCH($C110,'Data Reliability'!$E$6:$E$409,0)),NA())</f>
        <v>0.33333333333333298</v>
      </c>
      <c r="AN110" s="25">
        <f>IFERROR(INDEX('Data Reliability'!$H$6:$H$409,MATCH($C110,'Data Reliability'!$E$6:$E$409,0)),NA())</f>
        <v>0.81666666666666698</v>
      </c>
    </row>
    <row r="111" spans="2:40" x14ac:dyDescent="0.2">
      <c r="B111" s="28" t="s">
        <v>749</v>
      </c>
      <c r="C111" s="28" t="s">
        <v>180</v>
      </c>
      <c r="D111" s="28" t="s">
        <v>436</v>
      </c>
      <c r="E111" s="28" t="s">
        <v>409</v>
      </c>
      <c r="F111" s="206">
        <f ca="1">MATCH($C111,_xlfn.ANCHORARRAY(Health!$C$8),0)</f>
        <v>106</v>
      </c>
      <c r="G111" s="22" cm="1">
        <f t="array" aca="1" ref="G111" ca="1">IF(Parameters!$D$31, SUM(IF(ISNUMBER(R111:W111),(IF(R111:W111&gt;=Parameters!$D$37,1,"")),""))+0.5*(SUM(IF(ISNUMBER(R111:W111),(IF(R111:W111&gt;=Parameters!$D$38,1,"")),""))-SUM(IF(ISNUMBER(R111:W111),(IF(R111:W111&gt;=Parameters!$D$37,1,"")),""))),0) +
   IF(Parameters!$D$32,SUM(IF(ISNUMBER(R111:W111),(IF(R111:W111&gt;=Parameters!$D$41,1,"")),"")),0) +
   IF(Parameters!$D$33,AVERAGE(IF(ISNUMBER(R111:W111),R111:W111)),0) +
   IF(Parameters!$D$34,IF(OR(IF(ISNUMBER(R111:W111),R111:W111)=0),0,GEOMEAN(IF(ISNUMBER(R111:W111),R111:W111))),0)</f>
        <v>0</v>
      </c>
      <c r="H111" s="23">
        <f t="shared" ca="1" si="6"/>
        <v>0</v>
      </c>
      <c r="I111" s="116" t="str">
        <f t="shared" si="7"/>
        <v>!</v>
      </c>
      <c r="J111" s="22" cm="1">
        <f t="array" aca="1" ref="J111" ca="1">IF(Parameters!$D$31, SUM(IF(ISNUMBER(Y111:AD111),(IF(Y111:AD111&gt;=Parameters!$D$41,1,"")),""))+0.5*(SUM(IF(ISNUMBER(Y111:AD111),(IF(Y111:AD111&gt;=Parameters!$D$42,1,"")),""))-SUM(IF(ISNUMBER(Y111:AD111),(IF(Y111:AD111&gt;=Parameters!$D$41,1,"")),""))),0) +
   IF(Parameters!$D$32,SUM(IF(ISNUMBER(Y111:AD111),(IF(Y111:AD111&gt;=Parameters!$D$41,1,"")),"")),0) +
   IF(Parameters!$D$33,AVERAGE(IF(ISNUMBER(Y111:AD111),Y111:AD111)),0) +
   IF(Parameters!$D$34,IF(OR(IF(ISNUMBER(Y111:AD111),Y111:AD111)=0),0,GEOMEAN(IF(ISNUMBER(Y111:AD111),Y111:AD111))),0)</f>
        <v>0.5</v>
      </c>
      <c r="K111" s="23">
        <f t="shared" ca="1" si="8"/>
        <v>0.5</v>
      </c>
      <c r="L111" s="116" t="str">
        <f t="shared" si="9"/>
        <v/>
      </c>
      <c r="M111" s="21" cm="1">
        <f t="array" aca="1" ref="M111" ca="1">IF(Parameters!$D$31, SUM(IF(ISNUMBER(AF111:AK111),(IF(AF111:AK111&gt;=Parameters!$D$41,1,"")),""))+0.5*(SUM(IF(ISNUMBER(AF111:AK111),(IF(AF111:AK111&gt;=Parameters!$D$42,1,"")),""))-SUM(IF(ISNUMBER(AF111:AK111),(IF(AF111:AK111&gt;=Parameters!$D$41,1,"")),""))),0) +
   IF(Parameters!$D$32,SUM(IF(ISNUMBER(AF111:AK111),(IF(AF111:AK111&gt;=Parameters!$D$41,1,"")),"")),0) +
   IF(Parameters!$D$33,AVERAGE(IF(ISNUMBER(AF111:AK111),AF111:AK111)),0) +
   IF(Parameters!$D$34,IF(OR(IF(ISNUMBER(AF111:AK111),AF111:AK111)=0),0,GEOMEAN(IF(ISNUMBER(AF111:AK111),AF111:AK111))),0)</f>
        <v>0</v>
      </c>
      <c r="N111" s="23">
        <f t="shared" ca="1" si="10"/>
        <v>0</v>
      </c>
      <c r="O111" s="116" t="str">
        <f t="shared" si="11"/>
        <v>!</v>
      </c>
      <c r="P111" s="24"/>
      <c r="Q111" s="49"/>
      <c r="R111" s="25">
        <f ca="1">IFERROR(INDEX(Health!$G$8:$G$225,MATCH($C111,_xlfn.ANCHORARRAY(Health!$C$8),0)),NA())</f>
        <v>0</v>
      </c>
      <c r="S111" s="25">
        <f ca="1">IFERROR(INDEX(Food!$G$8:$G$225,MATCH($C111,_xlfn.ANCHORARRAY(Food!$C$8),0)),NA())</f>
        <v>0</v>
      </c>
      <c r="T111" s="25">
        <f ca="1">IFERROR(INDEX(Macro!$G$8:$G$225,MATCH($C111,_xlfn.ANCHORARRAY(Macro!$C$8),0)),NA())</f>
        <v>0.26961186249605174</v>
      </c>
      <c r="U111" s="25">
        <f ca="1">IFERROR(INDEX(Socioeconomic!$G$8:$G$225,MATCH($C111,_xlfn.ANCHORARRAY(Socioeconomic!$C$8),0)),NA())</f>
        <v>0</v>
      </c>
      <c r="V111" s="25">
        <f ca="1">IFERROR(INDEX('Natural Hazard'!$G$8:$G$225,MATCH($C111,_xlfn.ANCHORARRAY('Natural Hazard'!$C$8),0)),NA())</f>
        <v>0</v>
      </c>
      <c r="W111" s="25">
        <f ca="1">IFERROR(INDEX(Conflict!$G$8:$G$225,MATCH($C111,_xlfn.ANCHORARRAY(Conflict!$C$8),0)),NA())</f>
        <v>0</v>
      </c>
      <c r="X111" s="50"/>
      <c r="Y111" s="25">
        <f ca="1">IFERROR(INDEX(Health!$H$8:$H$225,MATCH($C111,_xlfn.ANCHORARRAY(Health!$C$8),0)),NA())</f>
        <v>0</v>
      </c>
      <c r="Z111" s="25">
        <f ca="1">IFERROR(INDEX(Food!$H$8:$H$225,MATCH($C111,_xlfn.ANCHORARRAY(Food!$C$8),0)),NA())</f>
        <v>2.28141285466126</v>
      </c>
      <c r="AA111" s="25">
        <f ca="1">IFERROR(INDEX(Macro!$H$8:$H$225,MATCH($C111,_xlfn.ANCHORARRAY(Macro!$C$8),0)),NA())</f>
        <v>4.98095517140342E-2</v>
      </c>
      <c r="AB111" s="25">
        <f ca="1">IFERROR(INDEX(Socioeconomic!$H$8:$H$225,MATCH($C111,_xlfn.ANCHORARRAY(Socioeconomic!$C$8),0)),NA())</f>
        <v>0.57142857142857095</v>
      </c>
      <c r="AC111" s="25">
        <f ca="1">IFERROR(INDEX('Natural Hazard'!$H$8:$H$225,MATCH($C111,_xlfn.ANCHORARRAY('Natural Hazard'!$C$8),0)),NA())</f>
        <v>8.1666666666666607</v>
      </c>
      <c r="AD111" s="25">
        <f ca="1">IFERROR(INDEX(Conflict!$H$8:$H$225,MATCH($C111,_xlfn.ANCHORARRAY(Conflict!$C$8),0)),NA())</f>
        <v>0</v>
      </c>
      <c r="AE111" s="50"/>
      <c r="AF111" s="25">
        <f ca="1">IFERROR(INDEX(Health!$I$8:$I$225,MATCH($C111,_xlfn.ANCHORARRAY(Health!$C$8),0)),NA())</f>
        <v>0</v>
      </c>
      <c r="AG111" s="25" t="e">
        <f ca="1">IFERROR(INDEX(Food!$I$8:$I$225,MATCH($C111,_xlfn.ANCHORARRAY(Food!$C$8),0)),NA())</f>
        <v>#N/A</v>
      </c>
      <c r="AH111" s="25">
        <f ca="1">IFERROR(INDEX(Macro!$I$8:$I$225,MATCH($C111,_xlfn.ANCHORARRAY(Macro!$C$8),0)),NA())</f>
        <v>1.4593698175787599</v>
      </c>
      <c r="AI111" s="25">
        <f ca="1">IFERROR(INDEX(Socioeconomic!$I$8:$I$225,MATCH($C111,_xlfn.ANCHORARRAY(Socioeconomic!$C$8),0)),NA())</f>
        <v>0</v>
      </c>
      <c r="AJ111" s="25">
        <f ca="1">IFERROR(INDEX('Natural Hazard'!$I$8:$I$225,MATCH($C111,_xlfn.ANCHORARRAY('Natural Hazard'!$C$8),0)),NA())</f>
        <v>0</v>
      </c>
      <c r="AK111" s="25">
        <f ca="1">IFERROR(INDEX(Conflict!$I$8:$I$225,MATCH($C111,_xlfn.ANCHORARRAY(Conflict!$C$8),0)),NA())</f>
        <v>0</v>
      </c>
      <c r="AL111" s="49"/>
      <c r="AM111" s="25">
        <f>IFERROR(INDEX('Data Reliability'!$G$6:$G$409,MATCH($C111,'Data Reliability'!$E$6:$E$409,0)),NA())</f>
        <v>8.3333333333333301E-2</v>
      </c>
      <c r="AN111" s="25">
        <f>IFERROR(INDEX('Data Reliability'!$H$6:$H$409,MATCH($C111,'Data Reliability'!$E$6:$E$409,0)),NA())</f>
        <v>0.59166666666666701</v>
      </c>
    </row>
    <row r="112" spans="2:40" x14ac:dyDescent="0.2">
      <c r="B112" s="28" t="s">
        <v>181</v>
      </c>
      <c r="C112" s="28" t="s">
        <v>182</v>
      </c>
      <c r="D112" s="28" t="s">
        <v>434</v>
      </c>
      <c r="E112" s="28" t="s">
        <v>409</v>
      </c>
      <c r="F112" s="206">
        <f ca="1">MATCH($C112,_xlfn.ANCHORARRAY(Health!$C$8),0)</f>
        <v>107</v>
      </c>
      <c r="G112" s="22" cm="1">
        <f t="array" aca="1" ref="G112" ca="1">IF(Parameters!$D$31, SUM(IF(ISNUMBER(R112:W112),(IF(R112:W112&gt;=Parameters!$D$37,1,"")),""))+0.5*(SUM(IF(ISNUMBER(R112:W112),(IF(R112:W112&gt;=Parameters!$D$38,1,"")),""))-SUM(IF(ISNUMBER(R112:W112),(IF(R112:W112&gt;=Parameters!$D$37,1,"")),""))),0) +
   IF(Parameters!$D$32,SUM(IF(ISNUMBER(R112:W112),(IF(R112:W112&gt;=Parameters!$D$41,1,"")),"")),0) +
   IF(Parameters!$D$33,AVERAGE(IF(ISNUMBER(R112:W112),R112:W112)),0) +
   IF(Parameters!$D$34,IF(OR(IF(ISNUMBER(R112:W112),R112:W112)=0),0,GEOMEAN(IF(ISNUMBER(R112:W112),R112:W112))),0)</f>
        <v>0</v>
      </c>
      <c r="H112" s="23">
        <f t="shared" ca="1" si="6"/>
        <v>0</v>
      </c>
      <c r="I112" s="116" t="str">
        <f t="shared" si="7"/>
        <v>!</v>
      </c>
      <c r="J112" s="22" cm="1">
        <f t="array" aca="1" ref="J112" ca="1">IF(Parameters!$D$31, SUM(IF(ISNUMBER(Y112:AD112),(IF(Y112:AD112&gt;=Parameters!$D$41,1,"")),""))+0.5*(SUM(IF(ISNUMBER(Y112:AD112),(IF(Y112:AD112&gt;=Parameters!$D$42,1,"")),""))-SUM(IF(ISNUMBER(Y112:AD112),(IF(Y112:AD112&gt;=Parameters!$D$41,1,"")),""))),0) +
   IF(Parameters!$D$32,SUM(IF(ISNUMBER(Y112:AD112),(IF(Y112:AD112&gt;=Parameters!$D$41,1,"")),"")),0) +
   IF(Parameters!$D$33,AVERAGE(IF(ISNUMBER(Y112:AD112),Y112:AD112)),0) +
   IF(Parameters!$D$34,IF(OR(IF(ISNUMBER(Y112:AD112),Y112:AD112)=0),0,GEOMEAN(IF(ISNUMBER(Y112:AD112),Y112:AD112))),0)</f>
        <v>0</v>
      </c>
      <c r="K112" s="23">
        <f t="shared" ca="1" si="8"/>
        <v>0</v>
      </c>
      <c r="L112" s="116" t="str">
        <f t="shared" si="9"/>
        <v/>
      </c>
      <c r="M112" s="21" cm="1">
        <f t="array" aca="1" ref="M112" ca="1">IF(Parameters!$D$31, SUM(IF(ISNUMBER(AF112:AK112),(IF(AF112:AK112&gt;=Parameters!$D$41,1,"")),""))+0.5*(SUM(IF(ISNUMBER(AF112:AK112),(IF(AF112:AK112&gt;=Parameters!$D$42,1,"")),""))-SUM(IF(ISNUMBER(AF112:AK112),(IF(AF112:AK112&gt;=Parameters!$D$41,1,"")),""))),0) +
   IF(Parameters!$D$32,SUM(IF(ISNUMBER(AF112:AK112),(IF(AF112:AK112&gt;=Parameters!$D$41,1,"")),"")),0) +
   IF(Parameters!$D$33,AVERAGE(IF(ISNUMBER(AF112:AK112),AF112:AK112)),0) +
   IF(Parameters!$D$34,IF(OR(IF(ISNUMBER(AF112:AK112),AF112:AK112)=0),0,GEOMEAN(IF(ISNUMBER(AF112:AK112),AF112:AK112))),0)</f>
        <v>0</v>
      </c>
      <c r="N112" s="23">
        <f t="shared" ca="1" si="10"/>
        <v>0</v>
      </c>
      <c r="O112" s="116" t="str">
        <f t="shared" si="11"/>
        <v>!</v>
      </c>
      <c r="P112" s="24"/>
      <c r="Q112" s="49"/>
      <c r="R112" s="25">
        <f ca="1">IFERROR(INDEX(Health!$G$8:$G$225,MATCH($C112,_xlfn.ANCHORARRAY(Health!$C$8),0)),NA())</f>
        <v>0</v>
      </c>
      <c r="S112" s="25">
        <f ca="1">IFERROR(INDEX(Food!$G$8:$G$225,MATCH($C112,_xlfn.ANCHORARRAY(Food!$C$8),0)),NA())</f>
        <v>0</v>
      </c>
      <c r="T112" s="25">
        <f ca="1">IFERROR(INDEX(Macro!$G$8:$G$225,MATCH($C112,_xlfn.ANCHORARRAY(Macro!$C$8),0)),NA())</f>
        <v>0</v>
      </c>
      <c r="U112" s="25">
        <f ca="1">IFERROR(INDEX(Socioeconomic!$G$8:$G$225,MATCH($C112,_xlfn.ANCHORARRAY(Socioeconomic!$C$8),0)),NA())</f>
        <v>0</v>
      </c>
      <c r="V112" s="25">
        <f ca="1">IFERROR(INDEX('Natural Hazard'!$G$8:$G$225,MATCH($C112,_xlfn.ANCHORARRAY('Natural Hazard'!$C$8),0)),NA())</f>
        <v>0</v>
      </c>
      <c r="W112" s="25">
        <f ca="1">IFERROR(INDEX(Conflict!$G$8:$G$225,MATCH($C112,_xlfn.ANCHORARRAY(Conflict!$C$8),0)),NA())</f>
        <v>0</v>
      </c>
      <c r="X112" s="50"/>
      <c r="Y112" s="25">
        <f ca="1">IFERROR(INDEX(Health!$H$8:$H$225,MATCH($C112,_xlfn.ANCHORARRAY(Health!$C$8),0)),NA())</f>
        <v>5.44606413994169</v>
      </c>
      <c r="Z112" s="25">
        <f ca="1">IFERROR(INDEX(Food!$H$8:$H$225,MATCH($C112,_xlfn.ANCHORARRAY(Food!$C$8),0)),NA())</f>
        <v>3.72900984365952</v>
      </c>
      <c r="AA112" s="25">
        <f ca="1">IFERROR(INDEX(Macro!$H$8:$H$225,MATCH($C112,_xlfn.ANCHORARRAY(Macro!$C$8),0)),NA())</f>
        <v>0</v>
      </c>
      <c r="AB112" s="25">
        <f ca="1">IFERROR(INDEX(Socioeconomic!$H$8:$H$225,MATCH($C112,_xlfn.ANCHORARRAY(Socioeconomic!$C$8),0)),NA())</f>
        <v>2.5714285714285698</v>
      </c>
      <c r="AC112" s="25">
        <f ca="1">IFERROR(INDEX('Natural Hazard'!$H$8:$H$225,MATCH($C112,_xlfn.ANCHORARRAY('Natural Hazard'!$C$8),0)),NA())</f>
        <v>1</v>
      </c>
      <c r="AD112" s="25">
        <f ca="1">IFERROR(INDEX(Conflict!$H$8:$H$225,MATCH($C112,_xlfn.ANCHORARRAY(Conflict!$C$8),0)),NA())</f>
        <v>0</v>
      </c>
      <c r="AE112" s="50"/>
      <c r="AF112" s="25">
        <f ca="1">IFERROR(INDEX(Health!$I$8:$I$225,MATCH($C112,_xlfn.ANCHORARRAY(Health!$C$8),0)),NA())</f>
        <v>0</v>
      </c>
      <c r="AG112" s="25" t="e">
        <f ca="1">IFERROR(INDEX(Food!$I$8:$I$225,MATCH($C112,_xlfn.ANCHORARRAY(Food!$C$8),0)),NA())</f>
        <v>#N/A</v>
      </c>
      <c r="AH112" s="25">
        <f ca="1">IFERROR(INDEX(Macro!$I$8:$I$225,MATCH($C112,_xlfn.ANCHORARRAY(Macro!$C$8),0)),NA())</f>
        <v>6.1028192371475898</v>
      </c>
      <c r="AI112" s="25">
        <f ca="1">IFERROR(INDEX(Socioeconomic!$I$8:$I$225,MATCH($C112,_xlfn.ANCHORARRAY(Socioeconomic!$C$8),0)),NA())</f>
        <v>0</v>
      </c>
      <c r="AJ112" s="25">
        <f ca="1">IFERROR(INDEX('Natural Hazard'!$I$8:$I$225,MATCH($C112,_xlfn.ANCHORARRAY('Natural Hazard'!$C$8),0)),NA())</f>
        <v>0</v>
      </c>
      <c r="AK112" s="25">
        <f ca="1">IFERROR(INDEX(Conflict!$I$8:$I$225,MATCH($C112,_xlfn.ANCHORARRAY(Conflict!$C$8),0)),NA())</f>
        <v>0</v>
      </c>
      <c r="AL112" s="49"/>
      <c r="AM112" s="25">
        <f>IFERROR(INDEX('Data Reliability'!$G$6:$G$409,MATCH($C112,'Data Reliability'!$E$6:$E$409,0)),NA())</f>
        <v>8.3333333333333301E-2</v>
      </c>
      <c r="AN112" s="25">
        <f>IFERROR(INDEX('Data Reliability'!$H$6:$H$409,MATCH($C112,'Data Reliability'!$E$6:$E$409,0)),NA())</f>
        <v>0.625</v>
      </c>
    </row>
    <row r="113" spans="2:40" x14ac:dyDescent="0.2">
      <c r="B113" s="28" t="s">
        <v>183</v>
      </c>
      <c r="C113" s="28" t="s">
        <v>184</v>
      </c>
      <c r="D113" s="28" t="s">
        <v>436</v>
      </c>
      <c r="E113" s="28" t="s">
        <v>429</v>
      </c>
      <c r="F113" s="206">
        <f ca="1">MATCH($C113,_xlfn.ANCHORARRAY(Health!$C$8),0)</f>
        <v>108</v>
      </c>
      <c r="G113" s="22" cm="1">
        <f t="array" aca="1" ref="G113" ca="1">IF(Parameters!$D$31, SUM(IF(ISNUMBER(R113:W113),(IF(R113:W113&gt;=Parameters!$D$37,1,"")),""))+0.5*(SUM(IF(ISNUMBER(R113:W113),(IF(R113:W113&gt;=Parameters!$D$38,1,"")),""))-SUM(IF(ISNUMBER(R113:W113),(IF(R113:W113&gt;=Parameters!$D$37,1,"")),""))),0) +
   IF(Parameters!$D$32,SUM(IF(ISNUMBER(R113:W113),(IF(R113:W113&gt;=Parameters!$D$41,1,"")),"")),0) +
   IF(Parameters!$D$33,AVERAGE(IF(ISNUMBER(R113:W113),R113:W113)),0) +
   IF(Parameters!$D$34,IF(OR(IF(ISNUMBER(R113:W113),R113:W113)=0),0,GEOMEAN(IF(ISNUMBER(R113:W113),R113:W113))),0)</f>
        <v>1.5</v>
      </c>
      <c r="H113" s="23">
        <f t="shared" ca="1" si="6"/>
        <v>1.5</v>
      </c>
      <c r="I113" s="116" t="str">
        <f t="shared" si="7"/>
        <v/>
      </c>
      <c r="J113" s="22" cm="1">
        <f t="array" aca="1" ref="J113" ca="1">IF(Parameters!$D$31, SUM(IF(ISNUMBER(Y113:AD113),(IF(Y113:AD113&gt;=Parameters!$D$41,1,"")),""))+0.5*(SUM(IF(ISNUMBER(Y113:AD113),(IF(Y113:AD113&gt;=Parameters!$D$42,1,"")),""))-SUM(IF(ISNUMBER(Y113:AD113),(IF(Y113:AD113&gt;=Parameters!$D$41,1,"")),""))),0) +
   IF(Parameters!$D$32,SUM(IF(ISNUMBER(Y113:AD113),(IF(Y113:AD113&gt;=Parameters!$D$41,1,"")),"")),0) +
   IF(Parameters!$D$33,AVERAGE(IF(ISNUMBER(Y113:AD113),Y113:AD113)),0) +
   IF(Parameters!$D$34,IF(OR(IF(ISNUMBER(Y113:AD113),Y113:AD113)=0),0,GEOMEAN(IF(ISNUMBER(Y113:AD113),Y113:AD113))),0)</f>
        <v>1</v>
      </c>
      <c r="K113" s="23">
        <f t="shared" ca="1" si="8"/>
        <v>1</v>
      </c>
      <c r="L113" s="116" t="str">
        <f t="shared" si="9"/>
        <v/>
      </c>
      <c r="M113" s="21" cm="1">
        <f t="array" aca="1" ref="M113" ca="1">IF(Parameters!$D$31, SUM(IF(ISNUMBER(AF113:AK113),(IF(AF113:AK113&gt;=Parameters!$D$41,1,"")),""))+0.5*(SUM(IF(ISNUMBER(AF113:AK113),(IF(AF113:AK113&gt;=Parameters!$D$42,1,"")),""))-SUM(IF(ISNUMBER(AF113:AK113),(IF(AF113:AK113&gt;=Parameters!$D$41,1,"")),""))),0) +
   IF(Parameters!$D$32,SUM(IF(ISNUMBER(AF113:AK113),(IF(AF113:AK113&gt;=Parameters!$D$41,1,"")),"")),0) +
   IF(Parameters!$D$33,AVERAGE(IF(ISNUMBER(AF113:AK113),AF113:AK113)),0) +
   IF(Parameters!$D$34,IF(OR(IF(ISNUMBER(AF113:AK113),AF113:AK113)=0),0,GEOMEAN(IF(ISNUMBER(AF113:AK113),AF113:AK113))),0)</f>
        <v>1.5</v>
      </c>
      <c r="N113" s="23">
        <f t="shared" ca="1" si="10"/>
        <v>1.5</v>
      </c>
      <c r="O113" s="116" t="str">
        <f t="shared" si="11"/>
        <v>!</v>
      </c>
      <c r="P113" s="24"/>
      <c r="Q113" s="49"/>
      <c r="R113" s="25">
        <f ca="1">IFERROR(INDEX(Health!$G$8:$G$225,MATCH($C113,_xlfn.ANCHORARRAY(Health!$C$8),0)),NA())</f>
        <v>0</v>
      </c>
      <c r="S113" s="25">
        <f ca="1">IFERROR(INDEX(Food!$G$8:$G$225,MATCH($C113,_xlfn.ANCHORARRAY(Food!$C$8),0)),NA())</f>
        <v>6.0133994366894168</v>
      </c>
      <c r="T113" s="25">
        <f ca="1">IFERROR(INDEX(Macro!$G$8:$G$225,MATCH($C113,_xlfn.ANCHORARRAY(Macro!$C$8),0)),NA())</f>
        <v>7.4356305988516134</v>
      </c>
      <c r="U113" s="25">
        <f ca="1">IFERROR(INDEX(Socioeconomic!$G$8:$G$225,MATCH($C113,_xlfn.ANCHORARRAY(Socioeconomic!$C$8),0)),NA())</f>
        <v>0</v>
      </c>
      <c r="V113" s="25">
        <f ca="1">IFERROR(INDEX('Natural Hazard'!$G$8:$G$225,MATCH($C113,_xlfn.ANCHORARRAY('Natural Hazard'!$C$8),0)),NA())</f>
        <v>0</v>
      </c>
      <c r="W113" s="25">
        <f ca="1">IFERROR(INDEX(Conflict!$G$8:$G$225,MATCH($C113,_xlfn.ANCHORARRAY(Conflict!$C$8),0)),NA())</f>
        <v>4.4656229884811491</v>
      </c>
      <c r="X113" s="50"/>
      <c r="Y113" s="25">
        <f ca="1">IFERROR(INDEX(Health!$H$8:$H$225,MATCH($C113,_xlfn.ANCHORARRAY(Health!$C$8),0)),NA())</f>
        <v>6.0291545189504303</v>
      </c>
      <c r="Z113" s="25">
        <f ca="1">IFERROR(INDEX(Food!$H$8:$H$225,MATCH($C113,_xlfn.ANCHORARRAY(Food!$C$8),0)),NA())</f>
        <v>7.2321945570353199</v>
      </c>
      <c r="AA113" s="25">
        <f ca="1">IFERROR(INDEX(Macro!$H$8:$H$225,MATCH($C113,_xlfn.ANCHORARRAY(Macro!$C$8),0)),NA())</f>
        <v>5.5288602402578402</v>
      </c>
      <c r="AB113" s="25">
        <f ca="1">IFERROR(INDEX(Socioeconomic!$H$8:$H$225,MATCH($C113,_xlfn.ANCHORARRAY(Socioeconomic!$C$8),0)),NA())</f>
        <v>7.1428571428571397</v>
      </c>
      <c r="AC113" s="25">
        <f ca="1">IFERROR(INDEX('Natural Hazard'!$H$8:$H$225,MATCH($C113,_xlfn.ANCHORARRAY('Natural Hazard'!$C$8),0)),NA())</f>
        <v>6.5</v>
      </c>
      <c r="AD113" s="25">
        <f ca="1">IFERROR(INDEX(Conflict!$H$8:$H$225,MATCH($C113,_xlfn.ANCHORARRAY(Conflict!$C$8),0)),NA())</f>
        <v>2.8488269536073298</v>
      </c>
      <c r="AE113" s="50"/>
      <c r="AF113" s="25">
        <f ca="1">IFERROR(INDEX(Health!$I$8:$I$225,MATCH($C113,_xlfn.ANCHORARRAY(Health!$C$8),0)),NA())</f>
        <v>0</v>
      </c>
      <c r="AG113" s="25">
        <f ca="1">IFERROR(INDEX(Food!$I$8:$I$225,MATCH($C113,_xlfn.ANCHORARRAY(Food!$C$8),0)),NA())</f>
        <v>5</v>
      </c>
      <c r="AH113" s="25">
        <f ca="1">IFERROR(INDEX(Macro!$I$8:$I$225,MATCH($C113,_xlfn.ANCHORARRAY(Macro!$C$8),0)),NA())</f>
        <v>10</v>
      </c>
      <c r="AI113" s="25">
        <f ca="1">IFERROR(INDEX(Socioeconomic!$I$8:$I$225,MATCH($C113,_xlfn.ANCHORARRAY(Socioeconomic!$C$8),0)),NA())</f>
        <v>0</v>
      </c>
      <c r="AJ113" s="25">
        <f ca="1">IFERROR(INDEX('Natural Hazard'!$I$8:$I$225,MATCH($C113,_xlfn.ANCHORARRAY('Natural Hazard'!$C$8),0)),NA())</f>
        <v>0</v>
      </c>
      <c r="AK113" s="25">
        <f ca="1">IFERROR(INDEX(Conflict!$I$8:$I$225,MATCH($C113,_xlfn.ANCHORARRAY(Conflict!$C$8),0)),NA())</f>
        <v>7</v>
      </c>
      <c r="AL113" s="49"/>
      <c r="AM113" s="25">
        <f>IFERROR(INDEX('Data Reliability'!$G$6:$G$409,MATCH($C113,'Data Reliability'!$E$6:$E$409,0)),NA())</f>
        <v>8.3333333333333301E-2</v>
      </c>
      <c r="AN113" s="25">
        <f>IFERROR(INDEX('Data Reliability'!$H$6:$H$409,MATCH($C113,'Data Reliability'!$E$6:$E$409,0)),NA())</f>
        <v>0.53611111111111098</v>
      </c>
    </row>
    <row r="114" spans="2:40" x14ac:dyDescent="0.2">
      <c r="B114" s="28" t="s">
        <v>185</v>
      </c>
      <c r="C114" s="28" t="s">
        <v>186</v>
      </c>
      <c r="D114" s="28" t="s">
        <v>434</v>
      </c>
      <c r="E114" s="28" t="s">
        <v>430</v>
      </c>
      <c r="F114" s="206">
        <f ca="1">MATCH($C114,_xlfn.ANCHORARRAY(Health!$C$8),0)</f>
        <v>109</v>
      </c>
      <c r="G114" s="22" cm="1">
        <f t="array" aca="1" ref="G114" ca="1">IF(Parameters!$D$31, SUM(IF(ISNUMBER(R114:W114),(IF(R114:W114&gt;=Parameters!$D$37,1,"")),""))+0.5*(SUM(IF(ISNUMBER(R114:W114),(IF(R114:W114&gt;=Parameters!$D$38,1,"")),""))-SUM(IF(ISNUMBER(R114:W114),(IF(R114:W114&gt;=Parameters!$D$37,1,"")),""))),0) +
   IF(Parameters!$D$32,SUM(IF(ISNUMBER(R114:W114),(IF(R114:W114&gt;=Parameters!$D$41,1,"")),"")),0) +
   IF(Parameters!$D$33,AVERAGE(IF(ISNUMBER(R114:W114),R114:W114)),0) +
   IF(Parameters!$D$34,IF(OR(IF(ISNUMBER(R114:W114),R114:W114)=0),0,GEOMEAN(IF(ISNUMBER(R114:W114),R114:W114))),0)</f>
        <v>3.5</v>
      </c>
      <c r="H114" s="23">
        <f t="shared" ca="1" si="6"/>
        <v>3.5</v>
      </c>
      <c r="I114" s="116" t="str">
        <f t="shared" si="7"/>
        <v/>
      </c>
      <c r="J114" s="22" cm="1">
        <f t="array" aca="1" ref="J114" ca="1">IF(Parameters!$D$31, SUM(IF(ISNUMBER(Y114:AD114),(IF(Y114:AD114&gt;=Parameters!$D$41,1,"")),""))+0.5*(SUM(IF(ISNUMBER(Y114:AD114),(IF(Y114:AD114&gt;=Parameters!$D$42,1,"")),""))-SUM(IF(ISNUMBER(Y114:AD114),(IF(Y114:AD114&gt;=Parameters!$D$41,1,"")),""))),0) +
   IF(Parameters!$D$32,SUM(IF(ISNUMBER(Y114:AD114),(IF(Y114:AD114&gt;=Parameters!$D$41,1,"")),"")),0) +
   IF(Parameters!$D$33,AVERAGE(IF(ISNUMBER(Y114:AD114),Y114:AD114)),0) +
   IF(Parameters!$D$34,IF(OR(IF(ISNUMBER(Y114:AD114),Y114:AD114)=0),0,GEOMEAN(IF(ISNUMBER(Y114:AD114),Y114:AD114))),0)</f>
        <v>2.5</v>
      </c>
      <c r="K114" s="23">
        <f t="shared" ca="1" si="8"/>
        <v>2.5</v>
      </c>
      <c r="L114" s="116" t="str">
        <f t="shared" si="9"/>
        <v/>
      </c>
      <c r="M114" s="21" cm="1">
        <f t="array" aca="1" ref="M114" ca="1">IF(Parameters!$D$31, SUM(IF(ISNUMBER(AF114:AK114),(IF(AF114:AK114&gt;=Parameters!$D$41,1,"")),""))+0.5*(SUM(IF(ISNUMBER(AF114:AK114),(IF(AF114:AK114&gt;=Parameters!$D$42,1,"")),""))-SUM(IF(ISNUMBER(AF114:AK114),(IF(AF114:AK114&gt;=Parameters!$D$41,1,"")),""))),0) +
   IF(Parameters!$D$32,SUM(IF(ISNUMBER(AF114:AK114),(IF(AF114:AK114&gt;=Parameters!$D$41,1,"")),"")),0) +
   IF(Parameters!$D$33,AVERAGE(IF(ISNUMBER(AF114:AK114),AF114:AK114)),0) +
   IF(Parameters!$D$34,IF(OR(IF(ISNUMBER(AF114:AK114),AF114:AK114)=0),0,GEOMEAN(IF(ISNUMBER(AF114:AK114),AF114:AK114))),0)</f>
        <v>4</v>
      </c>
      <c r="N114" s="23">
        <f t="shared" ca="1" si="10"/>
        <v>4</v>
      </c>
      <c r="O114" s="116" t="str">
        <f t="shared" si="11"/>
        <v/>
      </c>
      <c r="P114" s="24"/>
      <c r="Q114" s="49"/>
      <c r="R114" s="25">
        <f ca="1">IFERROR(INDEX(Health!$G$8:$G$225,MATCH($C114,_xlfn.ANCHORARRAY(Health!$C$8),0)),NA())</f>
        <v>8.0232897144852995</v>
      </c>
      <c r="S114" s="25">
        <f ca="1">IFERROR(INDEX(Food!$G$8:$G$225,MATCH($C114,_xlfn.ANCHORARRAY(Food!$C$8),0)),NA())</f>
        <v>4.8592633383453849</v>
      </c>
      <c r="T114" s="25">
        <f ca="1">IFERROR(INDEX(Macro!$G$8:$G$225,MATCH($C114,_xlfn.ANCHORARRAY(Macro!$C$8),0)),NA())</f>
        <v>10</v>
      </c>
      <c r="U114" s="25">
        <f ca="1">IFERROR(INDEX(Socioeconomic!$G$8:$G$225,MATCH($C114,_xlfn.ANCHORARRAY(Socioeconomic!$C$8),0)),NA())</f>
        <v>6.2449979983983974</v>
      </c>
      <c r="V114" s="25">
        <f ca="1">IFERROR(INDEX('Natural Hazard'!$G$8:$G$225,MATCH($C114,_xlfn.ANCHORARRAY('Natural Hazard'!$C$8),0)),NA())</f>
        <v>0</v>
      </c>
      <c r="W114" s="25">
        <f ca="1">IFERROR(INDEX(Conflict!$G$8:$G$225,MATCH($C114,_xlfn.ANCHORARRAY(Conflict!$C$8),0)),NA())</f>
        <v>10</v>
      </c>
      <c r="X114" s="50"/>
      <c r="Y114" s="25">
        <f ca="1">IFERROR(INDEX(Health!$H$8:$H$225,MATCH($C114,_xlfn.ANCHORARRAY(Health!$C$8),0)),NA())</f>
        <v>6.4373177842565603</v>
      </c>
      <c r="Z114" s="25">
        <f ca="1">IFERROR(INDEX(Food!$H$8:$H$225,MATCH($C114,_xlfn.ANCHORARRAY(Food!$C$8),0)),NA())</f>
        <v>3.3732057416267902</v>
      </c>
      <c r="AA114" s="25">
        <f ca="1">IFERROR(INDEX(Macro!$H$8:$H$225,MATCH($C114,_xlfn.ANCHORARRAY(Macro!$C$8),0)),NA())</f>
        <v>10</v>
      </c>
      <c r="AB114" s="25">
        <f ca="1">IFERROR(INDEX(Socioeconomic!$H$8:$H$225,MATCH($C114,_xlfn.ANCHORARRAY(Socioeconomic!$C$8),0)),NA())</f>
        <v>5.5714285714285703</v>
      </c>
      <c r="AC114" s="25">
        <f ca="1">IFERROR(INDEX('Natural Hazard'!$H$8:$H$225,MATCH($C114,_xlfn.ANCHORARRAY('Natural Hazard'!$C$8),0)),NA())</f>
        <v>7</v>
      </c>
      <c r="AD114" s="25">
        <f ca="1">IFERROR(INDEX(Conflict!$H$8:$H$225,MATCH($C114,_xlfn.ANCHORARRAY(Conflict!$C$8),0)),NA())</f>
        <v>10</v>
      </c>
      <c r="AE114" s="50"/>
      <c r="AF114" s="25">
        <f ca="1">IFERROR(INDEX(Health!$I$8:$I$225,MATCH($C114,_xlfn.ANCHORARRAY(Health!$C$8),0)),NA())</f>
        <v>10</v>
      </c>
      <c r="AG114" s="25">
        <f ca="1">IFERROR(INDEX(Food!$I$8:$I$225,MATCH($C114,_xlfn.ANCHORARRAY(Food!$C$8),0)),NA())</f>
        <v>7</v>
      </c>
      <c r="AH114" s="25">
        <f ca="1">IFERROR(INDEX(Macro!$I$8:$I$225,MATCH($C114,_xlfn.ANCHORARRAY(Macro!$C$8),0)),NA())</f>
        <v>10</v>
      </c>
      <c r="AI114" s="25">
        <f ca="1">IFERROR(INDEX(Socioeconomic!$I$8:$I$225,MATCH($C114,_xlfn.ANCHORARRAY(Socioeconomic!$C$8),0)),NA())</f>
        <v>7</v>
      </c>
      <c r="AJ114" s="25">
        <f ca="1">IFERROR(INDEX('Natural Hazard'!$I$8:$I$225,MATCH($C114,_xlfn.ANCHORARRAY('Natural Hazard'!$C$8),0)),NA())</f>
        <v>0</v>
      </c>
      <c r="AK114" s="25">
        <f ca="1">IFERROR(INDEX(Conflict!$I$8:$I$225,MATCH($C114,_xlfn.ANCHORARRAY(Conflict!$C$8),0)),NA())</f>
        <v>10</v>
      </c>
      <c r="AL114" s="49"/>
      <c r="AM114" s="25">
        <f>IFERROR(INDEX('Data Reliability'!$G$6:$G$409,MATCH($C114,'Data Reliability'!$E$6:$E$409,0)),NA())</f>
        <v>8.3333333333333301E-2</v>
      </c>
      <c r="AN114" s="25">
        <f>IFERROR(INDEX('Data Reliability'!$H$6:$H$409,MATCH($C114,'Data Reliability'!$E$6:$E$409,0)),NA())</f>
        <v>0.24722222222222201</v>
      </c>
    </row>
    <row r="115" spans="2:40" x14ac:dyDescent="0.2">
      <c r="B115" s="28" t="s">
        <v>187</v>
      </c>
      <c r="C115" s="28" t="s">
        <v>188</v>
      </c>
      <c r="D115" s="28" t="s">
        <v>432</v>
      </c>
      <c r="E115" s="28" t="s">
        <v>429</v>
      </c>
      <c r="F115" s="206">
        <f ca="1">MATCH($C115,_xlfn.ANCHORARRAY(Health!$C$8),0)</f>
        <v>110</v>
      </c>
      <c r="G115" s="22" cm="1">
        <f t="array" aca="1" ref="G115" ca="1">IF(Parameters!$D$31, SUM(IF(ISNUMBER(R115:W115),(IF(R115:W115&gt;=Parameters!$D$37,1,"")),""))+0.5*(SUM(IF(ISNUMBER(R115:W115),(IF(R115:W115&gt;=Parameters!$D$38,1,"")),""))-SUM(IF(ISNUMBER(R115:W115),(IF(R115:W115&gt;=Parameters!$D$37,1,"")),""))),0) +
   IF(Parameters!$D$32,SUM(IF(ISNUMBER(R115:W115),(IF(R115:W115&gt;=Parameters!$D$41,1,"")),"")),0) +
   IF(Parameters!$D$33,AVERAGE(IF(ISNUMBER(R115:W115),R115:W115)),0) +
   IF(Parameters!$D$34,IF(OR(IF(ISNUMBER(R115:W115),R115:W115)=0),0,GEOMEAN(IF(ISNUMBER(R115:W115),R115:W115))),0)</f>
        <v>1.5</v>
      </c>
      <c r="H115" s="23">
        <f t="shared" ca="1" si="6"/>
        <v>1.5</v>
      </c>
      <c r="I115" s="116" t="str">
        <f t="shared" si="7"/>
        <v>!</v>
      </c>
      <c r="J115" s="22" cm="1">
        <f t="array" aca="1" ref="J115" ca="1">IF(Parameters!$D$31, SUM(IF(ISNUMBER(Y115:AD115),(IF(Y115:AD115&gt;=Parameters!$D$41,1,"")),""))+0.5*(SUM(IF(ISNUMBER(Y115:AD115),(IF(Y115:AD115&gt;=Parameters!$D$42,1,"")),""))-SUM(IF(ISNUMBER(Y115:AD115),(IF(Y115:AD115&gt;=Parameters!$D$41,1,"")),""))),0) +
   IF(Parameters!$D$32,SUM(IF(ISNUMBER(Y115:AD115),(IF(Y115:AD115&gt;=Parameters!$D$41,1,"")),"")),0) +
   IF(Parameters!$D$33,AVERAGE(IF(ISNUMBER(Y115:AD115),Y115:AD115)),0) +
   IF(Parameters!$D$34,IF(OR(IF(ISNUMBER(Y115:AD115),Y115:AD115)=0),0,GEOMEAN(IF(ISNUMBER(Y115:AD115),Y115:AD115))),0)</f>
        <v>2</v>
      </c>
      <c r="K115" s="23">
        <f t="shared" ca="1" si="8"/>
        <v>2</v>
      </c>
      <c r="L115" s="116" t="str">
        <f t="shared" si="9"/>
        <v/>
      </c>
      <c r="M115" s="21" cm="1">
        <f t="array" aca="1" ref="M115" ca="1">IF(Parameters!$D$31, SUM(IF(ISNUMBER(AF115:AK115),(IF(AF115:AK115&gt;=Parameters!$D$41,1,"")),""))+0.5*(SUM(IF(ISNUMBER(AF115:AK115),(IF(AF115:AK115&gt;=Parameters!$D$42,1,"")),""))-SUM(IF(ISNUMBER(AF115:AK115),(IF(AF115:AK115&gt;=Parameters!$D$41,1,"")),""))),0) +
   IF(Parameters!$D$32,SUM(IF(ISNUMBER(AF115:AK115),(IF(AF115:AK115&gt;=Parameters!$D$41,1,"")),"")),0) +
   IF(Parameters!$D$33,AVERAGE(IF(ISNUMBER(AF115:AK115),AF115:AK115)),0) +
   IF(Parameters!$D$34,IF(OR(IF(ISNUMBER(AF115:AK115),AF115:AK115)=0),0,GEOMEAN(IF(ISNUMBER(AF115:AK115),AF115:AK115))),0)</f>
        <v>1</v>
      </c>
      <c r="N115" s="23">
        <f t="shared" ca="1" si="10"/>
        <v>1</v>
      </c>
      <c r="O115" s="116" t="str">
        <f t="shared" si="11"/>
        <v>!</v>
      </c>
      <c r="P115" s="24"/>
      <c r="Q115" s="49"/>
      <c r="R115" s="25">
        <f ca="1">IFERROR(INDEX(Health!$G$8:$G$225,MATCH($C115,_xlfn.ANCHORARRAY(Health!$C$8),0)),NA())</f>
        <v>0</v>
      </c>
      <c r="S115" s="25">
        <f ca="1">IFERROR(INDEX(Food!$G$8:$G$225,MATCH($C115,_xlfn.ANCHORARRAY(Food!$C$8),0)),NA())</f>
        <v>6.9774071492436036</v>
      </c>
      <c r="T115" s="25">
        <f ca="1">IFERROR(INDEX(Macro!$G$8:$G$225,MATCH($C115,_xlfn.ANCHORARRAY(Macro!$C$8),0)),NA())</f>
        <v>0</v>
      </c>
      <c r="U115" s="25">
        <f ca="1">IFERROR(INDEX(Socioeconomic!$G$8:$G$225,MATCH($C115,_xlfn.ANCHORARRAY(Socioeconomic!$C$8),0)),NA())</f>
        <v>10</v>
      </c>
      <c r="V115" s="25">
        <f ca="1">IFERROR(INDEX('Natural Hazard'!$G$8:$G$225,MATCH($C115,_xlfn.ANCHORARRAY('Natural Hazard'!$C$8),0)),NA())</f>
        <v>0</v>
      </c>
      <c r="W115" s="25">
        <f ca="1">IFERROR(INDEX(Conflict!$G$8:$G$225,MATCH($C115,_xlfn.ANCHORARRAY(Conflict!$C$8),0)),NA())</f>
        <v>0</v>
      </c>
      <c r="X115" s="50"/>
      <c r="Y115" s="25">
        <f ca="1">IFERROR(INDEX(Health!$H$8:$H$225,MATCH($C115,_xlfn.ANCHORARRAY(Health!$C$8),0)),NA())</f>
        <v>5.7667638483964998</v>
      </c>
      <c r="Z115" s="25">
        <f ca="1">IFERROR(INDEX(Food!$H$8:$H$225,MATCH($C115,_xlfn.ANCHORARRAY(Food!$C$8),0)),NA())</f>
        <v>9.7368421052631504</v>
      </c>
      <c r="AA115" s="25">
        <f ca="1">IFERROR(INDEX(Macro!$H$8:$H$225,MATCH($C115,_xlfn.ANCHORARRAY(Macro!$C$8),0)),NA())</f>
        <v>7.7556401992382096</v>
      </c>
      <c r="AB115" s="25">
        <f ca="1">IFERROR(INDEX(Socioeconomic!$H$8:$H$225,MATCH($C115,_xlfn.ANCHORARRAY(Socioeconomic!$C$8),0)),NA())</f>
        <v>10</v>
      </c>
      <c r="AC115" s="25">
        <f ca="1">IFERROR(INDEX('Natural Hazard'!$H$8:$H$225,MATCH($C115,_xlfn.ANCHORARRAY('Natural Hazard'!$C$8),0)),NA())</f>
        <v>5</v>
      </c>
      <c r="AD115" s="25">
        <f ca="1">IFERROR(INDEX(Conflict!$H$8:$H$225,MATCH($C115,_xlfn.ANCHORARRAY(Conflict!$C$8),0)),NA())</f>
        <v>5.9798906332686501</v>
      </c>
      <c r="AE115" s="50"/>
      <c r="AF115" s="25">
        <f ca="1">IFERROR(INDEX(Health!$I$8:$I$225,MATCH($C115,_xlfn.ANCHORARRAY(Health!$C$8),0)),NA())</f>
        <v>0</v>
      </c>
      <c r="AG115" s="25">
        <f ca="1">IFERROR(INDEX(Food!$I$8:$I$225,MATCH($C115,_xlfn.ANCHORARRAY(Food!$C$8),0)),NA())</f>
        <v>5</v>
      </c>
      <c r="AH115" s="25">
        <f ca="1">IFERROR(INDEX(Macro!$I$8:$I$225,MATCH($C115,_xlfn.ANCHORARRAY(Macro!$C$8),0)),NA())</f>
        <v>0</v>
      </c>
      <c r="AI115" s="25">
        <f ca="1">IFERROR(INDEX(Socioeconomic!$I$8:$I$225,MATCH($C115,_xlfn.ANCHORARRAY(Socioeconomic!$C$8),0)),NA())</f>
        <v>10</v>
      </c>
      <c r="AJ115" s="25">
        <f ca="1">IFERROR(INDEX('Natural Hazard'!$I$8:$I$225,MATCH($C115,_xlfn.ANCHORARRAY('Natural Hazard'!$C$8),0)),NA())</f>
        <v>0</v>
      </c>
      <c r="AK115" s="25">
        <f ca="1">IFERROR(INDEX(Conflict!$I$8:$I$225,MATCH($C115,_xlfn.ANCHORARRAY(Conflict!$C$8),0)),NA())</f>
        <v>0</v>
      </c>
      <c r="AL115" s="49"/>
      <c r="AM115" s="25">
        <f>IFERROR(INDEX('Data Reliability'!$G$6:$G$409,MATCH($C115,'Data Reliability'!$E$6:$E$409,0)),NA())</f>
        <v>0.16666666666666699</v>
      </c>
      <c r="AN115" s="25">
        <f>IFERROR(INDEX('Data Reliability'!$H$6:$H$409,MATCH($C115,'Data Reliability'!$E$6:$E$409,0)),NA())</f>
        <v>0.53611111111111098</v>
      </c>
    </row>
    <row r="116" spans="2:40" x14ac:dyDescent="0.2">
      <c r="B116" s="28" t="s">
        <v>189</v>
      </c>
      <c r="C116" s="28" t="s">
        <v>190</v>
      </c>
      <c r="D116" s="28" t="s">
        <v>434</v>
      </c>
      <c r="E116" s="28" t="s">
        <v>430</v>
      </c>
      <c r="F116" s="206">
        <f ca="1">MATCH($C116,_xlfn.ANCHORARRAY(Health!$C$8),0)</f>
        <v>111</v>
      </c>
      <c r="G116" s="22" cm="1">
        <f t="array" aca="1" ref="G116" ca="1">IF(Parameters!$D$31, SUM(IF(ISNUMBER(R116:W116),(IF(R116:W116&gt;=Parameters!$D$37,1,"")),""))+0.5*(SUM(IF(ISNUMBER(R116:W116),(IF(R116:W116&gt;=Parameters!$D$38,1,"")),""))-SUM(IF(ISNUMBER(R116:W116),(IF(R116:W116&gt;=Parameters!$D$37,1,"")),""))),0) +
   IF(Parameters!$D$32,SUM(IF(ISNUMBER(R116:W116),(IF(R116:W116&gt;=Parameters!$D$41,1,"")),"")),0) +
   IF(Parameters!$D$33,AVERAGE(IF(ISNUMBER(R116:W116),R116:W116)),0) +
   IF(Parameters!$D$34,IF(OR(IF(ISNUMBER(R116:W116),R116:W116)=0),0,GEOMEAN(IF(ISNUMBER(R116:W116),R116:W116))),0)</f>
        <v>0</v>
      </c>
      <c r="H116" s="23">
        <f t="shared" ca="1" si="6"/>
        <v>0</v>
      </c>
      <c r="I116" s="116" t="str">
        <f t="shared" si="7"/>
        <v>!</v>
      </c>
      <c r="J116" s="22" cm="1">
        <f t="array" aca="1" ref="J116" ca="1">IF(Parameters!$D$31, SUM(IF(ISNUMBER(Y116:AD116),(IF(Y116:AD116&gt;=Parameters!$D$41,1,"")),""))+0.5*(SUM(IF(ISNUMBER(Y116:AD116),(IF(Y116:AD116&gt;=Parameters!$D$42,1,"")),""))-SUM(IF(ISNUMBER(Y116:AD116),(IF(Y116:AD116&gt;=Parameters!$D$41,1,"")),""))),0) +
   IF(Parameters!$D$32,SUM(IF(ISNUMBER(Y116:AD116),(IF(Y116:AD116&gt;=Parameters!$D$41,1,"")),"")),0) +
   IF(Parameters!$D$33,AVERAGE(IF(ISNUMBER(Y116:AD116),Y116:AD116)),0) +
   IF(Parameters!$D$34,IF(OR(IF(ISNUMBER(Y116:AD116),Y116:AD116)=0),0,GEOMEAN(IF(ISNUMBER(Y116:AD116),Y116:AD116))),0)</f>
        <v>2</v>
      </c>
      <c r="K116" s="23">
        <f t="shared" ca="1" si="8"/>
        <v>2</v>
      </c>
      <c r="L116" s="116" t="str">
        <f t="shared" si="9"/>
        <v/>
      </c>
      <c r="M116" s="21" cm="1">
        <f t="array" aca="1" ref="M116" ca="1">IF(Parameters!$D$31, SUM(IF(ISNUMBER(AF116:AK116),(IF(AF116:AK116&gt;=Parameters!$D$41,1,"")),""))+0.5*(SUM(IF(ISNUMBER(AF116:AK116),(IF(AF116:AK116&gt;=Parameters!$D$42,1,"")),""))-SUM(IF(ISNUMBER(AF116:AK116),(IF(AF116:AK116&gt;=Parameters!$D$41,1,"")),""))),0) +
   IF(Parameters!$D$32,SUM(IF(ISNUMBER(AF116:AK116),(IF(AF116:AK116&gt;=Parameters!$D$41,1,"")),"")),0) +
   IF(Parameters!$D$33,AVERAGE(IF(ISNUMBER(AF116:AK116),AF116:AK116)),0) +
   IF(Parameters!$D$34,IF(OR(IF(ISNUMBER(AF116:AK116),AF116:AK116)=0),0,GEOMEAN(IF(ISNUMBER(AF116:AK116),AF116:AK116))),0)</f>
        <v>0</v>
      </c>
      <c r="N116" s="23">
        <f t="shared" ca="1" si="10"/>
        <v>0</v>
      </c>
      <c r="O116" s="116" t="str">
        <f t="shared" si="11"/>
        <v>!</v>
      </c>
      <c r="P116" s="24"/>
      <c r="Q116" s="49"/>
      <c r="R116" s="25">
        <f ca="1">IFERROR(INDEX(Health!$G$8:$G$225,MATCH($C116,_xlfn.ANCHORARRAY(Health!$C$8),0)),NA())</f>
        <v>0</v>
      </c>
      <c r="S116" s="25">
        <f ca="1">IFERROR(INDEX(Food!$G$8:$G$225,MATCH($C116,_xlfn.ANCHORARRAY(Food!$C$8),0)),NA())</f>
        <v>0</v>
      </c>
      <c r="T116" s="25">
        <f ca="1">IFERROR(INDEX(Macro!$G$8:$G$225,MATCH($C116,_xlfn.ANCHORARRAY(Macro!$C$8),0)),NA())</f>
        <v>0</v>
      </c>
      <c r="U116" s="25">
        <f ca="1">IFERROR(INDEX(Socioeconomic!$G$8:$G$225,MATCH($C116,_xlfn.ANCHORARRAY(Socioeconomic!$C$8),0)),NA())</f>
        <v>0</v>
      </c>
      <c r="V116" s="25">
        <f ca="1">IFERROR(INDEX('Natural Hazard'!$G$8:$G$225,MATCH($C116,_xlfn.ANCHORARRAY('Natural Hazard'!$C$8),0)),NA())</f>
        <v>0</v>
      </c>
      <c r="W116" s="25">
        <f ca="1">IFERROR(INDEX(Conflict!$G$8:$G$225,MATCH($C116,_xlfn.ANCHORARRAY(Conflict!$C$8),0)),NA())</f>
        <v>0</v>
      </c>
      <c r="X116" s="50"/>
      <c r="Y116" s="25">
        <f ca="1">IFERROR(INDEX(Health!$H$8:$H$225,MATCH($C116,_xlfn.ANCHORARRAY(Health!$C$8),0)),NA())</f>
        <v>8.7988338192419793</v>
      </c>
      <c r="Z116" s="25">
        <f ca="1">IFERROR(INDEX(Food!$H$8:$H$225,MATCH($C116,_xlfn.ANCHORARRAY(Food!$C$8),0)),NA())</f>
        <v>3.4210526315789398</v>
      </c>
      <c r="AA116" s="25">
        <f ca="1">IFERROR(INDEX(Macro!$H$8:$H$225,MATCH($C116,_xlfn.ANCHORARRAY(Macro!$C$8),0)),NA())</f>
        <v>7.8581892762965104</v>
      </c>
      <c r="AB116" s="25">
        <f ca="1">IFERROR(INDEX(Socioeconomic!$H$8:$H$225,MATCH($C116,_xlfn.ANCHORARRAY(Socioeconomic!$C$8),0)),NA())</f>
        <v>4.1428571428571397</v>
      </c>
      <c r="AC116" s="25">
        <f ca="1">IFERROR(INDEX('Natural Hazard'!$H$8:$H$225,MATCH($C116,_xlfn.ANCHORARRAY('Natural Hazard'!$C$8),0)),NA())</f>
        <v>4.5</v>
      </c>
      <c r="AD116" s="25">
        <f ca="1">IFERROR(INDEX(Conflict!$H$8:$H$225,MATCH($C116,_xlfn.ANCHORARRAY(Conflict!$C$8),0)),NA())</f>
        <v>10</v>
      </c>
      <c r="AE116" s="50"/>
      <c r="AF116" s="25">
        <f ca="1">IFERROR(INDEX(Health!$I$8:$I$225,MATCH($C116,_xlfn.ANCHORARRAY(Health!$C$8),0)),NA())</f>
        <v>0</v>
      </c>
      <c r="AG116" s="25" t="e">
        <f ca="1">IFERROR(INDEX(Food!$I$8:$I$225,MATCH($C116,_xlfn.ANCHORARRAY(Food!$C$8),0)),NA())</f>
        <v>#N/A</v>
      </c>
      <c r="AH116" s="25">
        <f ca="1">IFERROR(INDEX(Macro!$I$8:$I$225,MATCH($C116,_xlfn.ANCHORARRAY(Macro!$C$8),0)),NA())</f>
        <v>0</v>
      </c>
      <c r="AI116" s="25" t="e">
        <f ca="1">IFERROR(INDEX(Socioeconomic!$I$8:$I$225,MATCH($C116,_xlfn.ANCHORARRAY(Socioeconomic!$C$8),0)),NA())</f>
        <v>#N/A</v>
      </c>
      <c r="AJ116" s="25">
        <f ca="1">IFERROR(INDEX('Natural Hazard'!$I$8:$I$225,MATCH($C116,_xlfn.ANCHORARRAY('Natural Hazard'!$C$8),0)),NA())</f>
        <v>0</v>
      </c>
      <c r="AK116" s="25">
        <f ca="1">IFERROR(INDEX(Conflict!$I$8:$I$225,MATCH($C116,_xlfn.ANCHORARRAY(Conflict!$C$8),0)),NA())</f>
        <v>0</v>
      </c>
      <c r="AL116" s="49"/>
      <c r="AM116" s="25">
        <f>IFERROR(INDEX('Data Reliability'!$G$6:$G$409,MATCH($C116,'Data Reliability'!$E$6:$E$409,0)),NA())</f>
        <v>0.16666666666666699</v>
      </c>
      <c r="AN116" s="25">
        <f>IFERROR(INDEX('Data Reliability'!$H$6:$H$409,MATCH($C116,'Data Reliability'!$E$6:$E$409,0)),NA())</f>
        <v>0.6</v>
      </c>
    </row>
    <row r="117" spans="2:40" x14ac:dyDescent="0.2">
      <c r="B117" s="28" t="s">
        <v>531</v>
      </c>
      <c r="C117" s="28" t="s">
        <v>191</v>
      </c>
      <c r="D117" s="28" t="s">
        <v>435</v>
      </c>
      <c r="E117" s="28" t="s">
        <v>535</v>
      </c>
      <c r="F117" s="206">
        <f ca="1">MATCH($C117,_xlfn.ANCHORARRAY(Health!$C$8),0)</f>
        <v>112</v>
      </c>
      <c r="G117" s="22" cm="1">
        <f t="array" aca="1" ref="G117" ca="1">IF(Parameters!$D$31, SUM(IF(ISNUMBER(R117:W117),(IF(R117:W117&gt;=Parameters!$D$37,1,"")),""))+0.5*(SUM(IF(ISNUMBER(R117:W117),(IF(R117:W117&gt;=Parameters!$D$38,1,"")),""))-SUM(IF(ISNUMBER(R117:W117),(IF(R117:W117&gt;=Parameters!$D$37,1,"")),""))),0) +
   IF(Parameters!$D$32,SUM(IF(ISNUMBER(R117:W117),(IF(R117:W117&gt;=Parameters!$D$41,1,"")),"")),0) +
   IF(Parameters!$D$33,AVERAGE(IF(ISNUMBER(R117:W117),R117:W117)),0) +
   IF(Parameters!$D$34,IF(OR(IF(ISNUMBER(R117:W117),R117:W117)=0),0,GEOMEAN(IF(ISNUMBER(R117:W117),R117:W117))),0)</f>
        <v>0</v>
      </c>
      <c r="H117" s="23">
        <f t="shared" ca="1" si="6"/>
        <v>0</v>
      </c>
      <c r="I117" s="116" t="str">
        <f t="shared" si="7"/>
        <v>!</v>
      </c>
      <c r="J117" s="22" cm="1">
        <f t="array" aca="1" ref="J117" ca="1">IF(Parameters!$D$31, SUM(IF(ISNUMBER(Y117:AD117),(IF(Y117:AD117&gt;=Parameters!$D$41,1,"")),""))+0.5*(SUM(IF(ISNUMBER(Y117:AD117),(IF(Y117:AD117&gt;=Parameters!$D$42,1,"")),""))-SUM(IF(ISNUMBER(Y117:AD117),(IF(Y117:AD117&gt;=Parameters!$D$41,1,"")),""))),0) +
   IF(Parameters!$D$32,SUM(IF(ISNUMBER(Y117:AD117),(IF(Y117:AD117&gt;=Parameters!$D$41,1,"")),"")),0) +
   IF(Parameters!$D$33,AVERAGE(IF(ISNUMBER(Y117:AD117),Y117:AD117)),0) +
   IF(Parameters!$D$34,IF(OR(IF(ISNUMBER(Y117:AD117),Y117:AD117)=0),0,GEOMEAN(IF(ISNUMBER(Y117:AD117),Y117:AD117))),0)</f>
        <v>0</v>
      </c>
      <c r="K117" s="23">
        <f t="shared" ca="1" si="8"/>
        <v>0</v>
      </c>
      <c r="L117" s="116" t="str">
        <f t="shared" si="9"/>
        <v>!</v>
      </c>
      <c r="M117" s="21" cm="1">
        <f t="array" aca="1" ref="M117" ca="1">IF(Parameters!$D$31, SUM(IF(ISNUMBER(AF117:AK117),(IF(AF117:AK117&gt;=Parameters!$D$41,1,"")),""))+0.5*(SUM(IF(ISNUMBER(AF117:AK117),(IF(AF117:AK117&gt;=Parameters!$D$42,1,"")),""))-SUM(IF(ISNUMBER(AF117:AK117),(IF(AF117:AK117&gt;=Parameters!$D$41,1,"")),""))),0) +
   IF(Parameters!$D$32,SUM(IF(ISNUMBER(AF117:AK117),(IF(AF117:AK117&gt;=Parameters!$D$41,1,"")),"")),0) +
   IF(Parameters!$D$33,AVERAGE(IF(ISNUMBER(AF117:AK117),AF117:AK117)),0) +
   IF(Parameters!$D$34,IF(OR(IF(ISNUMBER(AF117:AK117),AF117:AK117)=0),0,GEOMEAN(IF(ISNUMBER(AF117:AK117),AF117:AK117))),0)</f>
        <v>0</v>
      </c>
      <c r="N117" s="23">
        <f t="shared" ca="1" si="10"/>
        <v>0</v>
      </c>
      <c r="O117" s="116" t="str">
        <f t="shared" si="11"/>
        <v>!!</v>
      </c>
      <c r="P117" s="24"/>
      <c r="Q117" s="49"/>
      <c r="R117" s="25">
        <f ca="1">IFERROR(INDEX(Health!$G$8:$G$225,MATCH($C117,_xlfn.ANCHORARRAY(Health!$C$8),0)),NA())</f>
        <v>0</v>
      </c>
      <c r="S117" s="25" t="e">
        <f ca="1">IFERROR(INDEX(Food!$G$8:$G$225,MATCH($C117,_xlfn.ANCHORARRAY(Food!$C$8),0)),NA())</f>
        <v>#N/A</v>
      </c>
      <c r="T117" s="25" t="e">
        <f ca="1">IFERROR(INDEX(Macro!$G$8:$G$225,MATCH($C117,_xlfn.ANCHORARRAY(Macro!$C$8),0)),NA())</f>
        <v>#N/A</v>
      </c>
      <c r="U117" s="25">
        <f ca="1">IFERROR(INDEX(Socioeconomic!$G$8:$G$225,MATCH($C117,_xlfn.ANCHORARRAY(Socioeconomic!$C$8),0)),NA())</f>
        <v>0</v>
      </c>
      <c r="V117" s="25">
        <f ca="1">IFERROR(INDEX('Natural Hazard'!$G$8:$G$225,MATCH($C117,_xlfn.ANCHORARRAY('Natural Hazard'!$C$8),0)),NA())</f>
        <v>0</v>
      </c>
      <c r="W117" s="25">
        <f ca="1">IFERROR(INDEX(Conflict!$G$8:$G$225,MATCH($C117,_xlfn.ANCHORARRAY(Conflict!$C$8),0)),NA())</f>
        <v>0</v>
      </c>
      <c r="X117" s="50"/>
      <c r="Y117" s="25">
        <f ca="1">IFERROR(INDEX(Health!$H$8:$H$225,MATCH($C117,_xlfn.ANCHORARRAY(Health!$C$8),0)),NA())</f>
        <v>6.0583090379008704</v>
      </c>
      <c r="Z117" s="25" t="e">
        <f ca="1">IFERROR(INDEX(Food!$H$8:$H$225,MATCH($C117,_xlfn.ANCHORARRAY(Food!$C$8),0)),NA())</f>
        <v>#N/A</v>
      </c>
      <c r="AA117" s="25" t="e">
        <f ca="1">IFERROR(INDEX(Macro!$H$8:$H$225,MATCH($C117,_xlfn.ANCHORARRAY(Macro!$C$8),0)),NA())</f>
        <v>#N/A</v>
      </c>
      <c r="AB117" s="25">
        <f ca="1">IFERROR(INDEX(Socioeconomic!$H$8:$H$225,MATCH($C117,_xlfn.ANCHORARRAY(Socioeconomic!$C$8),0)),NA())</f>
        <v>4.5714285714285703</v>
      </c>
      <c r="AC117" s="25">
        <f ca="1">IFERROR(INDEX('Natural Hazard'!$H$8:$H$225,MATCH($C117,_xlfn.ANCHORARRAY('Natural Hazard'!$C$8),0)),NA())</f>
        <v>2.6666666666666599</v>
      </c>
      <c r="AD117" s="25">
        <f ca="1">IFERROR(INDEX(Conflict!$H$8:$H$225,MATCH($C117,_xlfn.ANCHORARRAY(Conflict!$C$8),0)),NA())</f>
        <v>0</v>
      </c>
      <c r="AE117" s="50"/>
      <c r="AF117" s="25">
        <f ca="1">IFERROR(INDEX(Health!$I$8:$I$225,MATCH($C117,_xlfn.ANCHORARRAY(Health!$C$8),0)),NA())</f>
        <v>0</v>
      </c>
      <c r="AG117" s="25" t="e">
        <f ca="1">IFERROR(INDEX(Food!$I$8:$I$225,MATCH($C117,_xlfn.ANCHORARRAY(Food!$C$8),0)),NA())</f>
        <v>#N/A</v>
      </c>
      <c r="AH117" s="25" t="e">
        <f ca="1">IFERROR(INDEX(Macro!$I$8:$I$225,MATCH($C117,_xlfn.ANCHORARRAY(Macro!$C$8),0)),NA())</f>
        <v>#N/A</v>
      </c>
      <c r="AI117" s="25">
        <f ca="1">IFERROR(INDEX(Socioeconomic!$I$8:$I$225,MATCH($C117,_xlfn.ANCHORARRAY(Socioeconomic!$C$8),0)),NA())</f>
        <v>0</v>
      </c>
      <c r="AJ117" s="25">
        <f ca="1">IFERROR(INDEX('Natural Hazard'!$I$8:$I$225,MATCH($C117,_xlfn.ANCHORARRAY('Natural Hazard'!$C$8),0)),NA())</f>
        <v>0</v>
      </c>
      <c r="AK117" s="25">
        <f ca="1">IFERROR(INDEX(Conflict!$I$8:$I$225,MATCH($C117,_xlfn.ANCHORARRAY(Conflict!$C$8),0)),NA())</f>
        <v>0</v>
      </c>
      <c r="AL117" s="49"/>
      <c r="AM117" s="25">
        <f>IFERROR(INDEX('Data Reliability'!$G$6:$G$409,MATCH($C117,'Data Reliability'!$E$6:$E$409,0)),NA())</f>
        <v>0.41666666666666702</v>
      </c>
      <c r="AN117" s="25">
        <f>IFERROR(INDEX('Data Reliability'!$H$6:$H$409,MATCH($C117,'Data Reliability'!$E$6:$E$409,0)),NA())</f>
        <v>0.74166666666666703</v>
      </c>
    </row>
    <row r="118" spans="2:40" x14ac:dyDescent="0.2">
      <c r="B118" s="28" t="s">
        <v>192</v>
      </c>
      <c r="C118" s="28" t="s">
        <v>193</v>
      </c>
      <c r="D118" s="28" t="s">
        <v>433</v>
      </c>
      <c r="E118" s="28" t="s">
        <v>409</v>
      </c>
      <c r="F118" s="206">
        <f ca="1">MATCH($C118,_xlfn.ANCHORARRAY(Health!$C$8),0)</f>
        <v>113</v>
      </c>
      <c r="G118" s="22" cm="1">
        <f t="array" aca="1" ref="G118" ca="1">IF(Parameters!$D$31, SUM(IF(ISNUMBER(R118:W118),(IF(R118:W118&gt;=Parameters!$D$37,1,"")),""))+0.5*(SUM(IF(ISNUMBER(R118:W118),(IF(R118:W118&gt;=Parameters!$D$38,1,"")),""))-SUM(IF(ISNUMBER(R118:W118),(IF(R118:W118&gt;=Parameters!$D$37,1,"")),""))),0) +
   IF(Parameters!$D$32,SUM(IF(ISNUMBER(R118:W118),(IF(R118:W118&gt;=Parameters!$D$41,1,"")),"")),0) +
   IF(Parameters!$D$33,AVERAGE(IF(ISNUMBER(R118:W118),R118:W118)),0) +
   IF(Parameters!$D$34,IF(OR(IF(ISNUMBER(R118:W118),R118:W118)=0),0,GEOMEAN(IF(ISNUMBER(R118:W118),R118:W118))),0)</f>
        <v>0</v>
      </c>
      <c r="H118" s="23">
        <f t="shared" ca="1" si="6"/>
        <v>0</v>
      </c>
      <c r="I118" s="116" t="str">
        <f t="shared" si="7"/>
        <v>!</v>
      </c>
      <c r="J118" s="22" cm="1">
        <f t="array" aca="1" ref="J118" ca="1">IF(Parameters!$D$31, SUM(IF(ISNUMBER(Y118:AD118),(IF(Y118:AD118&gt;=Parameters!$D$41,1,"")),""))+0.5*(SUM(IF(ISNUMBER(Y118:AD118),(IF(Y118:AD118&gt;=Parameters!$D$42,1,"")),""))-SUM(IF(ISNUMBER(Y118:AD118),(IF(Y118:AD118&gt;=Parameters!$D$41,1,"")),""))),0) +
   IF(Parameters!$D$32,SUM(IF(ISNUMBER(Y118:AD118),(IF(Y118:AD118&gt;=Parameters!$D$41,1,"")),"")),0) +
   IF(Parameters!$D$33,AVERAGE(IF(ISNUMBER(Y118:AD118),Y118:AD118)),0) +
   IF(Parameters!$D$34,IF(OR(IF(ISNUMBER(Y118:AD118),Y118:AD118)=0),0,GEOMEAN(IF(ISNUMBER(Y118:AD118),Y118:AD118))),0)</f>
        <v>0</v>
      </c>
      <c r="K118" s="23">
        <f t="shared" ca="1" si="8"/>
        <v>0</v>
      </c>
      <c r="L118" s="116" t="str">
        <f t="shared" si="9"/>
        <v>!</v>
      </c>
      <c r="M118" s="21" cm="1">
        <f t="array" aca="1" ref="M118" ca="1">IF(Parameters!$D$31, SUM(IF(ISNUMBER(AF118:AK118),(IF(AF118:AK118&gt;=Parameters!$D$41,1,"")),""))+0.5*(SUM(IF(ISNUMBER(AF118:AK118),(IF(AF118:AK118&gt;=Parameters!$D$42,1,"")),""))-SUM(IF(ISNUMBER(AF118:AK118),(IF(AF118:AK118&gt;=Parameters!$D$41,1,"")),""))),0) +
   IF(Parameters!$D$32,SUM(IF(ISNUMBER(AF118:AK118),(IF(AF118:AK118&gt;=Parameters!$D$41,1,"")),"")),0) +
   IF(Parameters!$D$33,AVERAGE(IF(ISNUMBER(AF118:AK118),AF118:AK118)),0) +
   IF(Parameters!$D$34,IF(OR(IF(ISNUMBER(AF118:AK118),AF118:AK118)=0),0,GEOMEAN(IF(ISNUMBER(AF118:AK118),AF118:AK118))),0)</f>
        <v>0</v>
      </c>
      <c r="N118" s="23">
        <f t="shared" ca="1" si="10"/>
        <v>0</v>
      </c>
      <c r="O118" s="116" t="str">
        <f t="shared" si="11"/>
        <v>!!</v>
      </c>
      <c r="P118" s="24"/>
      <c r="Q118" s="49"/>
      <c r="R118" s="25">
        <f ca="1">IFERROR(INDEX(Health!$G$8:$G$225,MATCH($C118,_xlfn.ANCHORARRAY(Health!$C$8),0)),NA())</f>
        <v>0</v>
      </c>
      <c r="S118" s="25" t="e">
        <f ca="1">IFERROR(INDEX(Food!$G$8:$G$225,MATCH($C118,_xlfn.ANCHORARRAY(Food!$C$8),0)),NA())</f>
        <v>#N/A</v>
      </c>
      <c r="T118" s="25">
        <f ca="1">IFERROR(INDEX(Macro!$G$8:$G$225,MATCH($C118,_xlfn.ANCHORARRAY(Macro!$C$8),0)),NA())</f>
        <v>0</v>
      </c>
      <c r="U118" s="25">
        <f ca="1">IFERROR(INDEX(Socioeconomic!$G$8:$G$225,MATCH($C118,_xlfn.ANCHORARRAY(Socioeconomic!$C$8),0)),NA())</f>
        <v>0</v>
      </c>
      <c r="V118" s="25">
        <f ca="1">IFERROR(INDEX('Natural Hazard'!$G$8:$G$225,MATCH($C118,_xlfn.ANCHORARRAY('Natural Hazard'!$C$8),0)),NA())</f>
        <v>0</v>
      </c>
      <c r="W118" s="25">
        <f ca="1">IFERROR(INDEX(Conflict!$G$8:$G$225,MATCH($C118,_xlfn.ANCHORARRAY(Conflict!$C$8),0)),NA())</f>
        <v>0</v>
      </c>
      <c r="X118" s="50"/>
      <c r="Y118" s="25">
        <f ca="1">IFERROR(INDEX(Health!$H$8:$H$225,MATCH($C118,_xlfn.ANCHORARRAY(Health!$C$8),0)),NA())</f>
        <v>2.6472303206997001</v>
      </c>
      <c r="Z118" s="25" t="e">
        <f ca="1">IFERROR(INDEX(Food!$H$8:$H$225,MATCH($C118,_xlfn.ANCHORARRAY(Food!$C$8),0)),NA())</f>
        <v>#N/A</v>
      </c>
      <c r="AA118" s="25">
        <f ca="1">IFERROR(INDEX(Macro!$H$8:$H$225,MATCH($C118,_xlfn.ANCHORARRAY(Macro!$C$8),0)),NA())</f>
        <v>0</v>
      </c>
      <c r="AB118" s="25">
        <f ca="1">IFERROR(INDEX(Socioeconomic!$H$8:$H$225,MATCH($C118,_xlfn.ANCHORARRAY(Socioeconomic!$C$8),0)),NA())</f>
        <v>0</v>
      </c>
      <c r="AC118" s="25">
        <f ca="1">IFERROR(INDEX('Natural Hazard'!$H$8:$H$225,MATCH($C118,_xlfn.ANCHORARRAY('Natural Hazard'!$C$8),0)),NA())</f>
        <v>0.5</v>
      </c>
      <c r="AD118" s="25">
        <f ca="1">IFERROR(INDEX(Conflict!$H$8:$H$225,MATCH($C118,_xlfn.ANCHORARRAY(Conflict!$C$8),0)),NA())</f>
        <v>0</v>
      </c>
      <c r="AE118" s="50"/>
      <c r="AF118" s="25">
        <f ca="1">IFERROR(INDEX(Health!$I$8:$I$225,MATCH($C118,_xlfn.ANCHORARRAY(Health!$C$8),0)),NA())</f>
        <v>0</v>
      </c>
      <c r="AG118" s="25" t="e">
        <f ca="1">IFERROR(INDEX(Food!$I$8:$I$225,MATCH($C118,_xlfn.ANCHORARRAY(Food!$C$8),0)),NA())</f>
        <v>#N/A</v>
      </c>
      <c r="AH118" s="25">
        <f ca="1">IFERROR(INDEX(Macro!$I$8:$I$225,MATCH($C118,_xlfn.ANCHORARRAY(Macro!$C$8),0)),NA())</f>
        <v>2.7860696517412902</v>
      </c>
      <c r="AI118" s="25" t="e">
        <f ca="1">IFERROR(INDEX(Socioeconomic!$I$8:$I$225,MATCH($C118,_xlfn.ANCHORARRAY(Socioeconomic!$C$8),0)),NA())</f>
        <v>#N/A</v>
      </c>
      <c r="AJ118" s="25">
        <f ca="1">IFERROR(INDEX('Natural Hazard'!$I$8:$I$225,MATCH($C118,_xlfn.ANCHORARRAY('Natural Hazard'!$C$8),0)),NA())</f>
        <v>0</v>
      </c>
      <c r="AK118" s="25">
        <f ca="1">IFERROR(INDEX(Conflict!$I$8:$I$225,MATCH($C118,_xlfn.ANCHORARRAY(Conflict!$C$8),0)),NA())</f>
        <v>0</v>
      </c>
      <c r="AL118" s="49"/>
      <c r="AM118" s="25">
        <f>IFERROR(INDEX('Data Reliability'!$G$6:$G$409,MATCH($C118,'Data Reliability'!$E$6:$E$409,0)),NA())</f>
        <v>0.33333333333333298</v>
      </c>
      <c r="AN118" s="25">
        <f>IFERROR(INDEX('Data Reliability'!$H$6:$H$409,MATCH($C118,'Data Reliability'!$E$6:$E$409,0)),NA())</f>
        <v>0.66666666666666696</v>
      </c>
    </row>
    <row r="119" spans="2:40" x14ac:dyDescent="0.2">
      <c r="B119" s="28" t="s">
        <v>194</v>
      </c>
      <c r="C119" s="28" t="s">
        <v>195</v>
      </c>
      <c r="D119" s="28" t="s">
        <v>431</v>
      </c>
      <c r="E119" s="28" t="s">
        <v>430</v>
      </c>
      <c r="F119" s="206">
        <f ca="1">MATCH($C119,_xlfn.ANCHORARRAY(Health!$C$8),0)</f>
        <v>114</v>
      </c>
      <c r="G119" s="22" cm="1">
        <f t="array" aca="1" ref="G119" ca="1">IF(Parameters!$D$31, SUM(IF(ISNUMBER(R119:W119),(IF(R119:W119&gt;=Parameters!$D$37,1,"")),""))+0.5*(SUM(IF(ISNUMBER(R119:W119),(IF(R119:W119&gt;=Parameters!$D$38,1,"")),""))-SUM(IF(ISNUMBER(R119:W119),(IF(R119:W119&gt;=Parameters!$D$37,1,"")),""))),0) +
   IF(Parameters!$D$32,SUM(IF(ISNUMBER(R119:W119),(IF(R119:W119&gt;=Parameters!$D$41,1,"")),"")),0) +
   IF(Parameters!$D$33,AVERAGE(IF(ISNUMBER(R119:W119),R119:W119)),0) +
   IF(Parameters!$D$34,IF(OR(IF(ISNUMBER(R119:W119),R119:W119)=0),0,GEOMEAN(IF(ISNUMBER(R119:W119),R119:W119))),0)</f>
        <v>3.5</v>
      </c>
      <c r="H119" s="23">
        <f t="shared" ca="1" si="6"/>
        <v>3.5</v>
      </c>
      <c r="I119" s="116" t="str">
        <f t="shared" si="7"/>
        <v/>
      </c>
      <c r="J119" s="22" cm="1">
        <f t="array" aca="1" ref="J119" ca="1">IF(Parameters!$D$31, SUM(IF(ISNUMBER(Y119:AD119),(IF(Y119:AD119&gt;=Parameters!$D$41,1,"")),""))+0.5*(SUM(IF(ISNUMBER(Y119:AD119),(IF(Y119:AD119&gt;=Parameters!$D$42,1,"")),""))-SUM(IF(ISNUMBER(Y119:AD119),(IF(Y119:AD119&gt;=Parameters!$D$41,1,"")),""))),0) +
   IF(Parameters!$D$32,SUM(IF(ISNUMBER(Y119:AD119),(IF(Y119:AD119&gt;=Parameters!$D$41,1,"")),"")),0) +
   IF(Parameters!$D$33,AVERAGE(IF(ISNUMBER(Y119:AD119),Y119:AD119)),0) +
   IF(Parameters!$D$34,IF(OR(IF(ISNUMBER(Y119:AD119),Y119:AD119)=0),0,GEOMEAN(IF(ISNUMBER(Y119:AD119),Y119:AD119))),0)</f>
        <v>1.5</v>
      </c>
      <c r="K119" s="23">
        <f t="shared" ca="1" si="8"/>
        <v>1.5</v>
      </c>
      <c r="L119" s="116" t="str">
        <f t="shared" si="9"/>
        <v/>
      </c>
      <c r="M119" s="21" cm="1">
        <f t="array" aca="1" ref="M119" ca="1">IF(Parameters!$D$31, SUM(IF(ISNUMBER(AF119:AK119),(IF(AF119:AK119&gt;=Parameters!$D$41,1,"")),""))+0.5*(SUM(IF(ISNUMBER(AF119:AK119),(IF(AF119:AK119&gt;=Parameters!$D$42,1,"")),""))-SUM(IF(ISNUMBER(AF119:AK119),(IF(AF119:AK119&gt;=Parameters!$D$41,1,"")),""))),0) +
   IF(Parameters!$D$32,SUM(IF(ISNUMBER(AF119:AK119),(IF(AF119:AK119&gt;=Parameters!$D$41,1,"")),"")),0) +
   IF(Parameters!$D$33,AVERAGE(IF(ISNUMBER(AF119:AK119),AF119:AK119)),0) +
   IF(Parameters!$D$34,IF(OR(IF(ISNUMBER(AF119:AK119),AF119:AK119)=0),0,GEOMEAN(IF(ISNUMBER(AF119:AK119),AF119:AK119))),0)</f>
        <v>4</v>
      </c>
      <c r="N119" s="23">
        <f t="shared" ca="1" si="10"/>
        <v>4</v>
      </c>
      <c r="O119" s="116" t="str">
        <f t="shared" si="11"/>
        <v/>
      </c>
      <c r="P119" s="24"/>
      <c r="Q119" s="49"/>
      <c r="R119" s="25">
        <f ca="1">IFERROR(INDEX(Health!$G$8:$G$225,MATCH($C119,_xlfn.ANCHORARRAY(Health!$C$8),0)),NA())</f>
        <v>7.8950846427403745</v>
      </c>
      <c r="S119" s="25">
        <f ca="1">IFERROR(INDEX(Food!$G$8:$G$225,MATCH($C119,_xlfn.ANCHORARRAY(Food!$C$8),0)),NA())</f>
        <v>0</v>
      </c>
      <c r="T119" s="25">
        <f ca="1">IFERROR(INDEX(Macro!$G$8:$G$225,MATCH($C119,_xlfn.ANCHORARRAY(Macro!$C$8),0)),NA())</f>
        <v>10</v>
      </c>
      <c r="U119" s="25">
        <f ca="1">IFERROR(INDEX(Socioeconomic!$G$8:$G$225,MATCH($C119,_xlfn.ANCHORARRAY(Socioeconomic!$C$8),0)),NA())</f>
        <v>6.5465367070797678</v>
      </c>
      <c r="V119" s="25">
        <f ca="1">IFERROR(INDEX('Natural Hazard'!$G$8:$G$225,MATCH($C119,_xlfn.ANCHORARRAY('Natural Hazard'!$C$8),0)),NA())</f>
        <v>8.3666002653407556</v>
      </c>
      <c r="W119" s="25">
        <f ca="1">IFERROR(INDEX(Conflict!$G$8:$G$225,MATCH($C119,_xlfn.ANCHORARRAY(Conflict!$C$8),0)),NA())</f>
        <v>3.3510624787387888</v>
      </c>
      <c r="X119" s="50"/>
      <c r="Y119" s="25">
        <f ca="1">IFERROR(INDEX(Health!$H$8:$H$225,MATCH($C119,_xlfn.ANCHORARRAY(Health!$C$8),0)),NA())</f>
        <v>6.2332361516034904</v>
      </c>
      <c r="Z119" s="25">
        <f ca="1">IFERROR(INDEX(Food!$H$8:$H$225,MATCH($C119,_xlfn.ANCHORARRAY(Food!$C$8),0)),NA())</f>
        <v>6.6242038216560397</v>
      </c>
      <c r="AA119" s="25">
        <f ca="1">IFERROR(INDEX(Macro!$H$8:$H$225,MATCH($C119,_xlfn.ANCHORARRAY(Macro!$C$8),0)),NA())</f>
        <v>10</v>
      </c>
      <c r="AB119" s="25">
        <f ca="1">IFERROR(INDEX(Socioeconomic!$H$8:$H$225,MATCH($C119,_xlfn.ANCHORARRAY(Socioeconomic!$C$8),0)),NA())</f>
        <v>4.2857142857142803</v>
      </c>
      <c r="AC119" s="25">
        <f ca="1">IFERROR(INDEX('Natural Hazard'!$H$8:$H$225,MATCH($C119,_xlfn.ANCHORARRAY('Natural Hazard'!$C$8),0)),NA())</f>
        <v>7</v>
      </c>
      <c r="AD119" s="25">
        <f ca="1">IFERROR(INDEX(Conflict!$H$8:$H$225,MATCH($C119,_xlfn.ANCHORARRAY(Conflict!$C$8),0)),NA())</f>
        <v>6.2885870523901897</v>
      </c>
      <c r="AE119" s="50"/>
      <c r="AF119" s="25">
        <f ca="1">IFERROR(INDEX(Health!$I$8:$I$225,MATCH($C119,_xlfn.ANCHORARRAY(Health!$C$8),0)),NA())</f>
        <v>10</v>
      </c>
      <c r="AG119" s="25" t="e">
        <f ca="1">IFERROR(INDEX(Food!$I$8:$I$225,MATCH($C119,_xlfn.ANCHORARRAY(Food!$C$8),0)),NA())</f>
        <v>#N/A</v>
      </c>
      <c r="AH119" s="25">
        <f ca="1">IFERROR(INDEX(Macro!$I$8:$I$225,MATCH($C119,_xlfn.ANCHORARRAY(Macro!$C$8),0)),NA())</f>
        <v>10</v>
      </c>
      <c r="AI119" s="25">
        <f ca="1">IFERROR(INDEX(Socioeconomic!$I$8:$I$225,MATCH($C119,_xlfn.ANCHORARRAY(Socioeconomic!$C$8),0)),NA())</f>
        <v>10</v>
      </c>
      <c r="AJ119" s="25">
        <f ca="1">IFERROR(INDEX('Natural Hazard'!$I$8:$I$225,MATCH($C119,_xlfn.ANCHORARRAY('Natural Hazard'!$C$8),0)),NA())</f>
        <v>10</v>
      </c>
      <c r="AK119" s="25">
        <f ca="1">IFERROR(INDEX(Conflict!$I$8:$I$225,MATCH($C119,_xlfn.ANCHORARRAY(Conflict!$C$8),0)),NA())</f>
        <v>1.78571428571427</v>
      </c>
      <c r="AL119" s="49"/>
      <c r="AM119" s="25">
        <f>IFERROR(INDEX('Data Reliability'!$G$6:$G$409,MATCH($C119,'Data Reliability'!$E$6:$E$409,0)),NA())</f>
        <v>0</v>
      </c>
      <c r="AN119" s="25">
        <f>IFERROR(INDEX('Data Reliability'!$H$6:$H$409,MATCH($C119,'Data Reliability'!$E$6:$E$409,0)),NA())</f>
        <v>0.3</v>
      </c>
    </row>
    <row r="120" spans="2:40" x14ac:dyDescent="0.2">
      <c r="B120" s="28" t="s">
        <v>196</v>
      </c>
      <c r="C120" s="28" t="s">
        <v>197</v>
      </c>
      <c r="D120" s="28" t="s">
        <v>432</v>
      </c>
      <c r="E120" s="28" t="s">
        <v>429</v>
      </c>
      <c r="F120" s="206">
        <f ca="1">MATCH($C120,_xlfn.ANCHORARRAY(Health!$C$8),0)</f>
        <v>115</v>
      </c>
      <c r="G120" s="22" cm="1">
        <f t="array" aca="1" ref="G120" ca="1">IF(Parameters!$D$31, SUM(IF(ISNUMBER(R120:W120),(IF(R120:W120&gt;=Parameters!$D$37,1,"")),""))+0.5*(SUM(IF(ISNUMBER(R120:W120),(IF(R120:W120&gt;=Parameters!$D$38,1,"")),""))-SUM(IF(ISNUMBER(R120:W120),(IF(R120:W120&gt;=Parameters!$D$37,1,"")),""))),0) +
   IF(Parameters!$D$32,SUM(IF(ISNUMBER(R120:W120),(IF(R120:W120&gt;=Parameters!$D$41,1,"")),"")),0) +
   IF(Parameters!$D$33,AVERAGE(IF(ISNUMBER(R120:W120),R120:W120)),0) +
   IF(Parameters!$D$34,IF(OR(IF(ISNUMBER(R120:W120),R120:W120)=0),0,GEOMEAN(IF(ISNUMBER(R120:W120),R120:W120))),0)</f>
        <v>0</v>
      </c>
      <c r="H120" s="23">
        <f t="shared" ca="1" si="6"/>
        <v>0</v>
      </c>
      <c r="I120" s="116" t="str">
        <f t="shared" si="7"/>
        <v/>
      </c>
      <c r="J120" s="22" cm="1">
        <f t="array" aca="1" ref="J120" ca="1">IF(Parameters!$D$31, SUM(IF(ISNUMBER(Y120:AD120),(IF(Y120:AD120&gt;=Parameters!$D$41,1,"")),""))+0.5*(SUM(IF(ISNUMBER(Y120:AD120),(IF(Y120:AD120&gt;=Parameters!$D$42,1,"")),""))-SUM(IF(ISNUMBER(Y120:AD120),(IF(Y120:AD120&gt;=Parameters!$D$41,1,"")),""))),0) +
   IF(Parameters!$D$32,SUM(IF(ISNUMBER(Y120:AD120),(IF(Y120:AD120&gt;=Parameters!$D$41,1,"")),"")),0) +
   IF(Parameters!$D$33,AVERAGE(IF(ISNUMBER(Y120:AD120),Y120:AD120)),0) +
   IF(Parameters!$D$34,IF(OR(IF(ISNUMBER(Y120:AD120),Y120:AD120)=0),0,GEOMEAN(IF(ISNUMBER(Y120:AD120),Y120:AD120))),0)</f>
        <v>1.5</v>
      </c>
      <c r="K120" s="23">
        <f t="shared" ca="1" si="8"/>
        <v>1.5</v>
      </c>
      <c r="L120" s="116" t="str">
        <f t="shared" si="9"/>
        <v/>
      </c>
      <c r="M120" s="21" cm="1">
        <f t="array" aca="1" ref="M120" ca="1">IF(Parameters!$D$31, SUM(IF(ISNUMBER(AF120:AK120),(IF(AF120:AK120&gt;=Parameters!$D$41,1,"")),""))+0.5*(SUM(IF(ISNUMBER(AF120:AK120),(IF(AF120:AK120&gt;=Parameters!$D$42,1,"")),""))-SUM(IF(ISNUMBER(AF120:AK120),(IF(AF120:AK120&gt;=Parameters!$D$41,1,"")),""))),0) +
   IF(Parameters!$D$32,SUM(IF(ISNUMBER(AF120:AK120),(IF(AF120:AK120&gt;=Parameters!$D$41,1,"")),"")),0) +
   IF(Parameters!$D$33,AVERAGE(IF(ISNUMBER(AF120:AK120),AF120:AK120)),0) +
   IF(Parameters!$D$34,IF(OR(IF(ISNUMBER(AF120:AK120),AF120:AK120)=0),0,GEOMEAN(IF(ISNUMBER(AF120:AK120),AF120:AK120))),0)</f>
        <v>0</v>
      </c>
      <c r="N120" s="23">
        <f t="shared" ca="1" si="10"/>
        <v>0</v>
      </c>
      <c r="O120" s="116" t="str">
        <f t="shared" si="11"/>
        <v>!</v>
      </c>
      <c r="P120" s="24"/>
      <c r="Q120" s="49"/>
      <c r="R120" s="25">
        <f ca="1">IFERROR(INDEX(Health!$G$8:$G$225,MATCH($C120,_xlfn.ANCHORARRAY(Health!$C$8),0)),NA())</f>
        <v>0</v>
      </c>
      <c r="S120" s="25">
        <f ca="1">IFERROR(INDEX(Food!$G$8:$G$225,MATCH($C120,_xlfn.ANCHORARRAY(Food!$C$8),0)),NA())</f>
        <v>0</v>
      </c>
      <c r="T120" s="25">
        <f ca="1">IFERROR(INDEX(Macro!$G$8:$G$225,MATCH($C120,_xlfn.ANCHORARRAY(Macro!$C$8),0)),NA())</f>
        <v>0</v>
      </c>
      <c r="U120" s="25">
        <f ca="1">IFERROR(INDEX(Socioeconomic!$G$8:$G$225,MATCH($C120,_xlfn.ANCHORARRAY(Socioeconomic!$C$8),0)),NA())</f>
        <v>0</v>
      </c>
      <c r="V120" s="25">
        <f ca="1">IFERROR(INDEX('Natural Hazard'!$G$8:$G$225,MATCH($C120,_xlfn.ANCHORARRAY('Natural Hazard'!$C$8),0)),NA())</f>
        <v>0</v>
      </c>
      <c r="W120" s="25">
        <f ca="1">IFERROR(INDEX(Conflict!$G$8:$G$225,MATCH($C120,_xlfn.ANCHORARRAY(Conflict!$C$8),0)),NA())</f>
        <v>0</v>
      </c>
      <c r="X120" s="50"/>
      <c r="Y120" s="25">
        <f ca="1">IFERROR(INDEX(Health!$H$8:$H$225,MATCH($C120,_xlfn.ANCHORARRAY(Health!$C$8),0)),NA())</f>
        <v>7.1661807580174903</v>
      </c>
      <c r="Z120" s="25">
        <f ca="1">IFERROR(INDEX(Food!$H$8:$H$225,MATCH($C120,_xlfn.ANCHORARRAY(Food!$C$8),0)),NA())</f>
        <v>8.7559808612440193</v>
      </c>
      <c r="AA120" s="25">
        <f ca="1">IFERROR(INDEX(Macro!$H$8:$H$225,MATCH($C120,_xlfn.ANCHORARRAY(Macro!$C$8),0)),NA())</f>
        <v>0</v>
      </c>
      <c r="AB120" s="25">
        <f ca="1">IFERROR(INDEX(Socioeconomic!$H$8:$H$225,MATCH($C120,_xlfn.ANCHORARRAY(Socioeconomic!$C$8),0)),NA())</f>
        <v>8.8571428571428505</v>
      </c>
      <c r="AC120" s="25">
        <f ca="1">IFERROR(INDEX('Natural Hazard'!$H$8:$H$225,MATCH($C120,_xlfn.ANCHORARRAY('Natural Hazard'!$C$8),0)),NA())</f>
        <v>2.5</v>
      </c>
      <c r="AD120" s="25">
        <f ca="1">IFERROR(INDEX(Conflict!$H$8:$H$225,MATCH($C120,_xlfn.ANCHORARRAY(Conflict!$C$8),0)),NA())</f>
        <v>3.2016228611747999</v>
      </c>
      <c r="AE120" s="50"/>
      <c r="AF120" s="25">
        <f ca="1">IFERROR(INDEX(Health!$I$8:$I$225,MATCH($C120,_xlfn.ANCHORARRAY(Health!$C$8),0)),NA())</f>
        <v>0</v>
      </c>
      <c r="AG120" s="25" t="e">
        <f ca="1">IFERROR(INDEX(Food!$I$8:$I$225,MATCH($C120,_xlfn.ANCHORARRAY(Food!$C$8),0)),NA())</f>
        <v>#N/A</v>
      </c>
      <c r="AH120" s="25">
        <f ca="1">IFERROR(INDEX(Macro!$I$8:$I$225,MATCH($C120,_xlfn.ANCHORARRAY(Macro!$C$8),0)),NA())</f>
        <v>0</v>
      </c>
      <c r="AI120" s="25">
        <f ca="1">IFERROR(INDEX(Socioeconomic!$I$8:$I$225,MATCH($C120,_xlfn.ANCHORARRAY(Socioeconomic!$C$8),0)),NA())</f>
        <v>0</v>
      </c>
      <c r="AJ120" s="25">
        <f ca="1">IFERROR(INDEX('Natural Hazard'!$I$8:$I$225,MATCH($C120,_xlfn.ANCHORARRAY('Natural Hazard'!$C$8),0)),NA())</f>
        <v>0</v>
      </c>
      <c r="AK120" s="25">
        <f ca="1">IFERROR(INDEX(Conflict!$I$8:$I$225,MATCH($C120,_xlfn.ANCHORARRAY(Conflict!$C$8),0)),NA())</f>
        <v>0</v>
      </c>
      <c r="AL120" s="49"/>
      <c r="AM120" s="25">
        <f>IFERROR(INDEX('Data Reliability'!$G$6:$G$409,MATCH($C120,'Data Reliability'!$E$6:$E$409,0)),NA())</f>
        <v>8.3333333333333301E-2</v>
      </c>
      <c r="AN120" s="25">
        <f>IFERROR(INDEX('Data Reliability'!$H$6:$H$409,MATCH($C120,'Data Reliability'!$E$6:$E$409,0)),NA())</f>
        <v>0.47499999999999998</v>
      </c>
    </row>
    <row r="121" spans="2:40" x14ac:dyDescent="0.2">
      <c r="B121" s="28" t="s">
        <v>198</v>
      </c>
      <c r="C121" s="28" t="s">
        <v>199</v>
      </c>
      <c r="D121" s="28" t="s">
        <v>433</v>
      </c>
      <c r="E121" s="28" t="s">
        <v>409</v>
      </c>
      <c r="F121" s="206">
        <f ca="1">MATCH($C121,_xlfn.ANCHORARRAY(Health!$C$8),0)</f>
        <v>116</v>
      </c>
      <c r="G121" s="22" cm="1">
        <f t="array" aca="1" ref="G121" ca="1">IF(Parameters!$D$31, SUM(IF(ISNUMBER(R121:W121),(IF(R121:W121&gt;=Parameters!$D$37,1,"")),""))+0.5*(SUM(IF(ISNUMBER(R121:W121),(IF(R121:W121&gt;=Parameters!$D$38,1,"")),""))-SUM(IF(ISNUMBER(R121:W121),(IF(R121:W121&gt;=Parameters!$D$37,1,"")),""))),0) +
   IF(Parameters!$D$32,SUM(IF(ISNUMBER(R121:W121),(IF(R121:W121&gt;=Parameters!$D$41,1,"")),"")),0) +
   IF(Parameters!$D$33,AVERAGE(IF(ISNUMBER(R121:W121),R121:W121)),0) +
   IF(Parameters!$D$34,IF(OR(IF(ISNUMBER(R121:W121),R121:W121)=0),0,GEOMEAN(IF(ISNUMBER(R121:W121),R121:W121))),0)</f>
        <v>0</v>
      </c>
      <c r="H121" s="23">
        <f t="shared" ca="1" si="6"/>
        <v>0</v>
      </c>
      <c r="I121" s="116" t="str">
        <f t="shared" si="7"/>
        <v>!</v>
      </c>
      <c r="J121" s="22" cm="1">
        <f t="array" aca="1" ref="J121" ca="1">IF(Parameters!$D$31, SUM(IF(ISNUMBER(Y121:AD121),(IF(Y121:AD121&gt;=Parameters!$D$41,1,"")),""))+0.5*(SUM(IF(ISNUMBER(Y121:AD121),(IF(Y121:AD121&gt;=Parameters!$D$42,1,"")),""))-SUM(IF(ISNUMBER(Y121:AD121),(IF(Y121:AD121&gt;=Parameters!$D$41,1,"")),""))),0) +
   IF(Parameters!$D$32,SUM(IF(ISNUMBER(Y121:AD121),(IF(Y121:AD121&gt;=Parameters!$D$41,1,"")),"")),0) +
   IF(Parameters!$D$33,AVERAGE(IF(ISNUMBER(Y121:AD121),Y121:AD121)),0) +
   IF(Parameters!$D$34,IF(OR(IF(ISNUMBER(Y121:AD121),Y121:AD121)=0),0,GEOMEAN(IF(ISNUMBER(Y121:AD121),Y121:AD121))),0)</f>
        <v>0</v>
      </c>
      <c r="K121" s="23">
        <f t="shared" ca="1" si="8"/>
        <v>0</v>
      </c>
      <c r="L121" s="116" t="str">
        <f t="shared" si="9"/>
        <v/>
      </c>
      <c r="M121" s="21" cm="1">
        <f t="array" aca="1" ref="M121" ca="1">IF(Parameters!$D$31, SUM(IF(ISNUMBER(AF121:AK121),(IF(AF121:AK121&gt;=Parameters!$D$41,1,"")),""))+0.5*(SUM(IF(ISNUMBER(AF121:AK121),(IF(AF121:AK121&gt;=Parameters!$D$42,1,"")),""))-SUM(IF(ISNUMBER(AF121:AK121),(IF(AF121:AK121&gt;=Parameters!$D$41,1,"")),""))),0) +
   IF(Parameters!$D$32,SUM(IF(ISNUMBER(AF121:AK121),(IF(AF121:AK121&gt;=Parameters!$D$41,1,"")),"")),0) +
   IF(Parameters!$D$33,AVERAGE(IF(ISNUMBER(AF121:AK121),AF121:AK121)),0) +
   IF(Parameters!$D$34,IF(OR(IF(ISNUMBER(AF121:AK121),AF121:AK121)=0),0,GEOMEAN(IF(ISNUMBER(AF121:AK121),AF121:AK121))),0)</f>
        <v>0</v>
      </c>
      <c r="N121" s="23">
        <f t="shared" ca="1" si="10"/>
        <v>0</v>
      </c>
      <c r="O121" s="116" t="str">
        <f t="shared" si="11"/>
        <v>!</v>
      </c>
      <c r="P121" s="24"/>
      <c r="Q121" s="49"/>
      <c r="R121" s="25">
        <f ca="1">IFERROR(INDEX(Health!$G$8:$G$225,MATCH($C121,_xlfn.ANCHORARRAY(Health!$C$8),0)),NA())</f>
        <v>0</v>
      </c>
      <c r="S121" s="25">
        <f ca="1">IFERROR(INDEX(Food!$G$8:$G$225,MATCH($C121,_xlfn.ANCHORARRAY(Food!$C$8),0)),NA())</f>
        <v>0</v>
      </c>
      <c r="T121" s="25">
        <f ca="1">IFERROR(INDEX(Macro!$G$8:$G$225,MATCH($C121,_xlfn.ANCHORARRAY(Macro!$C$8),0)),NA())</f>
        <v>0</v>
      </c>
      <c r="U121" s="25">
        <f ca="1">IFERROR(INDEX(Socioeconomic!$G$8:$G$225,MATCH($C121,_xlfn.ANCHORARRAY(Socioeconomic!$C$8),0)),NA())</f>
        <v>0</v>
      </c>
      <c r="V121" s="25">
        <f ca="1">IFERROR(INDEX('Natural Hazard'!$G$8:$G$225,MATCH($C121,_xlfn.ANCHORARRAY('Natural Hazard'!$C$8),0)),NA())</f>
        <v>0</v>
      </c>
      <c r="W121" s="25">
        <f ca="1">IFERROR(INDEX(Conflict!$G$8:$G$225,MATCH($C121,_xlfn.ANCHORARRAY(Conflict!$C$8),0)),NA())</f>
        <v>0</v>
      </c>
      <c r="X121" s="50"/>
      <c r="Y121" s="25">
        <f ca="1">IFERROR(INDEX(Health!$H$8:$H$225,MATCH($C121,_xlfn.ANCHORARRAY(Health!$C$8),0)),NA())</f>
        <v>0</v>
      </c>
      <c r="Z121" s="25">
        <f ca="1">IFERROR(INDEX(Food!$H$8:$H$225,MATCH($C121,_xlfn.ANCHORARRAY(Food!$C$8),0)),NA())</f>
        <v>2.2727272727272698</v>
      </c>
      <c r="AA121" s="25">
        <f ca="1">IFERROR(INDEX(Macro!$H$8:$H$225,MATCH($C121,_xlfn.ANCHORARRAY(Macro!$C$8),0)),NA())</f>
        <v>3.3167301494286501</v>
      </c>
      <c r="AB121" s="25">
        <f ca="1">IFERROR(INDEX(Socioeconomic!$H$8:$H$225,MATCH($C121,_xlfn.ANCHORARRAY(Socioeconomic!$C$8),0)),NA())</f>
        <v>1.28571428571428</v>
      </c>
      <c r="AC121" s="25">
        <f ca="1">IFERROR(INDEX('Natural Hazard'!$H$8:$H$225,MATCH($C121,_xlfn.ANCHORARRAY('Natural Hazard'!$C$8),0)),NA())</f>
        <v>1.1666666666666601</v>
      </c>
      <c r="AD121" s="25">
        <f ca="1">IFERROR(INDEX(Conflict!$H$8:$H$225,MATCH($C121,_xlfn.ANCHORARRAY(Conflict!$C$8),0)),NA())</f>
        <v>0</v>
      </c>
      <c r="AE121" s="50"/>
      <c r="AF121" s="25">
        <f ca="1">IFERROR(INDEX(Health!$I$8:$I$225,MATCH($C121,_xlfn.ANCHORARRAY(Health!$C$8),0)),NA())</f>
        <v>0</v>
      </c>
      <c r="AG121" s="25" t="e">
        <f ca="1">IFERROR(INDEX(Food!$I$8:$I$225,MATCH($C121,_xlfn.ANCHORARRAY(Food!$C$8),0)),NA())</f>
        <v>#N/A</v>
      </c>
      <c r="AH121" s="25">
        <f ca="1">IFERROR(INDEX(Macro!$I$8:$I$225,MATCH($C121,_xlfn.ANCHORARRAY(Macro!$C$8),0)),NA())</f>
        <v>0</v>
      </c>
      <c r="AI121" s="25">
        <f ca="1">IFERROR(INDEX(Socioeconomic!$I$8:$I$225,MATCH($C121,_xlfn.ANCHORARRAY(Socioeconomic!$C$8),0)),NA())</f>
        <v>0</v>
      </c>
      <c r="AJ121" s="25">
        <f ca="1">IFERROR(INDEX('Natural Hazard'!$I$8:$I$225,MATCH($C121,_xlfn.ANCHORARRAY('Natural Hazard'!$C$8),0)),NA())</f>
        <v>0</v>
      </c>
      <c r="AK121" s="25">
        <f ca="1">IFERROR(INDEX(Conflict!$I$8:$I$225,MATCH($C121,_xlfn.ANCHORARRAY(Conflict!$C$8),0)),NA())</f>
        <v>0</v>
      </c>
      <c r="AL121" s="49"/>
      <c r="AM121" s="25">
        <f>IFERROR(INDEX('Data Reliability'!$G$6:$G$409,MATCH($C121,'Data Reliability'!$E$6:$E$409,0)),NA())</f>
        <v>0.16666666666666699</v>
      </c>
      <c r="AN121" s="25">
        <f>IFERROR(INDEX('Data Reliability'!$H$6:$H$409,MATCH($C121,'Data Reliability'!$E$6:$E$409,0)),NA())</f>
        <v>0.625</v>
      </c>
    </row>
    <row r="122" spans="2:40" x14ac:dyDescent="0.2">
      <c r="B122" s="28" t="s">
        <v>200</v>
      </c>
      <c r="C122" s="28" t="s">
        <v>201</v>
      </c>
      <c r="D122" s="28" t="s">
        <v>433</v>
      </c>
      <c r="E122" s="28" t="s">
        <v>409</v>
      </c>
      <c r="F122" s="206">
        <f ca="1">MATCH($C122,_xlfn.ANCHORARRAY(Health!$C$8),0)</f>
        <v>117</v>
      </c>
      <c r="G122" s="22" cm="1">
        <f t="array" aca="1" ref="G122" ca="1">IF(Parameters!$D$31, SUM(IF(ISNUMBER(R122:W122),(IF(R122:W122&gt;=Parameters!$D$37,1,"")),""))+0.5*(SUM(IF(ISNUMBER(R122:W122),(IF(R122:W122&gt;=Parameters!$D$38,1,"")),""))-SUM(IF(ISNUMBER(R122:W122),(IF(R122:W122&gt;=Parameters!$D$37,1,"")),""))),0) +
   IF(Parameters!$D$32,SUM(IF(ISNUMBER(R122:W122),(IF(R122:W122&gt;=Parameters!$D$41,1,"")),"")),0) +
   IF(Parameters!$D$33,AVERAGE(IF(ISNUMBER(R122:W122),R122:W122)),0) +
   IF(Parameters!$D$34,IF(OR(IF(ISNUMBER(R122:W122),R122:W122)=0),0,GEOMEAN(IF(ISNUMBER(R122:W122),R122:W122))),0)</f>
        <v>0</v>
      </c>
      <c r="H122" s="23">
        <f t="shared" ca="1" si="6"/>
        <v>0</v>
      </c>
      <c r="I122" s="116" t="str">
        <f t="shared" si="7"/>
        <v>!</v>
      </c>
      <c r="J122" s="22" cm="1">
        <f t="array" aca="1" ref="J122" ca="1">IF(Parameters!$D$31, SUM(IF(ISNUMBER(Y122:AD122),(IF(Y122:AD122&gt;=Parameters!$D$41,1,"")),""))+0.5*(SUM(IF(ISNUMBER(Y122:AD122),(IF(Y122:AD122&gt;=Parameters!$D$42,1,"")),""))-SUM(IF(ISNUMBER(Y122:AD122),(IF(Y122:AD122&gt;=Parameters!$D$41,1,"")),""))),0) +
   IF(Parameters!$D$32,SUM(IF(ISNUMBER(Y122:AD122),(IF(Y122:AD122&gt;=Parameters!$D$41,1,"")),"")),0) +
   IF(Parameters!$D$33,AVERAGE(IF(ISNUMBER(Y122:AD122),Y122:AD122)),0) +
   IF(Parameters!$D$34,IF(OR(IF(ISNUMBER(Y122:AD122),Y122:AD122)=0),0,GEOMEAN(IF(ISNUMBER(Y122:AD122),Y122:AD122))),0)</f>
        <v>0</v>
      </c>
      <c r="K122" s="23">
        <f t="shared" ca="1" si="8"/>
        <v>0</v>
      </c>
      <c r="L122" s="116" t="str">
        <f t="shared" si="9"/>
        <v/>
      </c>
      <c r="M122" s="21" cm="1">
        <f t="array" aca="1" ref="M122" ca="1">IF(Parameters!$D$31, SUM(IF(ISNUMBER(AF122:AK122),(IF(AF122:AK122&gt;=Parameters!$D$41,1,"")),""))+0.5*(SUM(IF(ISNUMBER(AF122:AK122),(IF(AF122:AK122&gt;=Parameters!$D$42,1,"")),""))-SUM(IF(ISNUMBER(AF122:AK122),(IF(AF122:AK122&gt;=Parameters!$D$41,1,"")),""))),0) +
   IF(Parameters!$D$32,SUM(IF(ISNUMBER(AF122:AK122),(IF(AF122:AK122&gt;=Parameters!$D$41,1,"")),"")),0) +
   IF(Parameters!$D$33,AVERAGE(IF(ISNUMBER(AF122:AK122),AF122:AK122)),0) +
   IF(Parameters!$D$34,IF(OR(IF(ISNUMBER(AF122:AK122),AF122:AK122)=0),0,GEOMEAN(IF(ISNUMBER(AF122:AK122),AF122:AK122))),0)</f>
        <v>0</v>
      </c>
      <c r="N122" s="23">
        <f t="shared" ca="1" si="10"/>
        <v>0</v>
      </c>
      <c r="O122" s="116" t="str">
        <f t="shared" si="11"/>
        <v>!</v>
      </c>
      <c r="P122" s="24"/>
      <c r="Q122" s="49"/>
      <c r="R122" s="25">
        <f ca="1">IFERROR(INDEX(Health!$G$8:$G$225,MATCH($C122,_xlfn.ANCHORARRAY(Health!$C$8),0)),NA())</f>
        <v>0</v>
      </c>
      <c r="S122" s="25">
        <f ca="1">IFERROR(INDEX(Food!$G$8:$G$225,MATCH($C122,_xlfn.ANCHORARRAY(Food!$C$8),0)),NA())</f>
        <v>0</v>
      </c>
      <c r="T122" s="25">
        <f ca="1">IFERROR(INDEX(Macro!$G$8:$G$225,MATCH($C122,_xlfn.ANCHORARRAY(Macro!$C$8),0)),NA())</f>
        <v>0</v>
      </c>
      <c r="U122" s="25">
        <f ca="1">IFERROR(INDEX(Socioeconomic!$G$8:$G$225,MATCH($C122,_xlfn.ANCHORARRAY(Socioeconomic!$C$8),0)),NA())</f>
        <v>0</v>
      </c>
      <c r="V122" s="25">
        <f ca="1">IFERROR(INDEX('Natural Hazard'!$G$8:$G$225,MATCH($C122,_xlfn.ANCHORARRAY('Natural Hazard'!$C$8),0)),NA())</f>
        <v>0</v>
      </c>
      <c r="W122" s="25">
        <f ca="1">IFERROR(INDEX(Conflict!$G$8:$G$225,MATCH($C122,_xlfn.ANCHORARRAY(Conflict!$C$8),0)),NA())</f>
        <v>0</v>
      </c>
      <c r="X122" s="50"/>
      <c r="Y122" s="25">
        <f ca="1">IFERROR(INDEX(Health!$H$8:$H$225,MATCH($C122,_xlfn.ANCHORARRAY(Health!$C$8),0)),NA())</f>
        <v>2.0641399416909598</v>
      </c>
      <c r="Z122" s="25">
        <f ca="1">IFERROR(INDEX(Food!$H$8:$H$225,MATCH($C122,_xlfn.ANCHORARRAY(Food!$C$8),0)),NA())</f>
        <v>0</v>
      </c>
      <c r="AA122" s="25">
        <f ca="1">IFERROR(INDEX(Macro!$H$8:$H$225,MATCH($C122,_xlfn.ANCHORARRAY(Macro!$C$8),0)),NA())</f>
        <v>0</v>
      </c>
      <c r="AB122" s="25">
        <f ca="1">IFERROR(INDEX(Socioeconomic!$H$8:$H$225,MATCH($C122,_xlfn.ANCHORARRAY(Socioeconomic!$C$8),0)),NA())</f>
        <v>0.85714285714285499</v>
      </c>
      <c r="AC122" s="25">
        <f ca="1">IFERROR(INDEX('Natural Hazard'!$H$8:$H$225,MATCH($C122,_xlfn.ANCHORARRAY('Natural Hazard'!$C$8),0)),NA())</f>
        <v>0</v>
      </c>
      <c r="AD122" s="25">
        <f ca="1">IFERROR(INDEX(Conflict!$H$8:$H$225,MATCH($C122,_xlfn.ANCHORARRAY(Conflict!$C$8),0)),NA())</f>
        <v>0</v>
      </c>
      <c r="AE122" s="50"/>
      <c r="AF122" s="25">
        <f ca="1">IFERROR(INDEX(Health!$I$8:$I$225,MATCH($C122,_xlfn.ANCHORARRAY(Health!$C$8),0)),NA())</f>
        <v>0</v>
      </c>
      <c r="AG122" s="25" t="e">
        <f ca="1">IFERROR(INDEX(Food!$I$8:$I$225,MATCH($C122,_xlfn.ANCHORARRAY(Food!$C$8),0)),NA())</f>
        <v>#N/A</v>
      </c>
      <c r="AH122" s="25">
        <f ca="1">IFERROR(INDEX(Macro!$I$8:$I$225,MATCH($C122,_xlfn.ANCHORARRAY(Macro!$C$8),0)),NA())</f>
        <v>6.1028192371475898</v>
      </c>
      <c r="AI122" s="25">
        <f ca="1">IFERROR(INDEX(Socioeconomic!$I$8:$I$225,MATCH($C122,_xlfn.ANCHORARRAY(Socioeconomic!$C$8),0)),NA())</f>
        <v>0</v>
      </c>
      <c r="AJ122" s="25">
        <f ca="1">IFERROR(INDEX('Natural Hazard'!$I$8:$I$225,MATCH($C122,_xlfn.ANCHORARRAY('Natural Hazard'!$C$8),0)),NA())</f>
        <v>0</v>
      </c>
      <c r="AK122" s="25">
        <f ca="1">IFERROR(INDEX(Conflict!$I$8:$I$225,MATCH($C122,_xlfn.ANCHORARRAY(Conflict!$C$8),0)),NA())</f>
        <v>0</v>
      </c>
      <c r="AL122" s="49"/>
      <c r="AM122" s="25">
        <f>IFERROR(INDEX('Data Reliability'!$G$6:$G$409,MATCH($C122,'Data Reliability'!$E$6:$E$409,0)),NA())</f>
        <v>0.16666666666666699</v>
      </c>
      <c r="AN122" s="25">
        <f>IFERROR(INDEX('Data Reliability'!$H$6:$H$409,MATCH($C122,'Data Reliability'!$E$6:$E$409,0)),NA())</f>
        <v>0.625</v>
      </c>
    </row>
    <row r="123" spans="2:40" x14ac:dyDescent="0.2">
      <c r="B123" s="28" t="s">
        <v>202</v>
      </c>
      <c r="C123" s="28" t="s">
        <v>203</v>
      </c>
      <c r="D123" s="28" t="s">
        <v>433</v>
      </c>
      <c r="E123" s="28" t="s">
        <v>409</v>
      </c>
      <c r="F123" s="206">
        <f ca="1">MATCH($C123,_xlfn.ANCHORARRAY(Health!$C$8),0)</f>
        <v>118</v>
      </c>
      <c r="G123" s="22" cm="1">
        <f t="array" aca="1" ref="G123" ca="1">IF(Parameters!$D$31, SUM(IF(ISNUMBER(R123:W123),(IF(R123:W123&gt;=Parameters!$D$37,1,"")),""))+0.5*(SUM(IF(ISNUMBER(R123:W123),(IF(R123:W123&gt;=Parameters!$D$38,1,"")),""))-SUM(IF(ISNUMBER(R123:W123),(IF(R123:W123&gt;=Parameters!$D$37,1,"")),""))),0) +
   IF(Parameters!$D$32,SUM(IF(ISNUMBER(R123:W123),(IF(R123:W123&gt;=Parameters!$D$41,1,"")),"")),0) +
   IF(Parameters!$D$33,AVERAGE(IF(ISNUMBER(R123:W123),R123:W123)),0) +
   IF(Parameters!$D$34,IF(OR(IF(ISNUMBER(R123:W123),R123:W123)=0),0,GEOMEAN(IF(ISNUMBER(R123:W123),R123:W123))),0)</f>
        <v>0</v>
      </c>
      <c r="H123" s="23">
        <f t="shared" ca="1" si="6"/>
        <v>0</v>
      </c>
      <c r="I123" s="116" t="str">
        <f t="shared" si="7"/>
        <v>!</v>
      </c>
      <c r="J123" s="22" cm="1">
        <f t="array" aca="1" ref="J123" ca="1">IF(Parameters!$D$31, SUM(IF(ISNUMBER(Y123:AD123),(IF(Y123:AD123&gt;=Parameters!$D$41,1,"")),""))+0.5*(SUM(IF(ISNUMBER(Y123:AD123),(IF(Y123:AD123&gt;=Parameters!$D$42,1,"")),""))-SUM(IF(ISNUMBER(Y123:AD123),(IF(Y123:AD123&gt;=Parameters!$D$41,1,"")),""))),0) +
   IF(Parameters!$D$32,SUM(IF(ISNUMBER(Y123:AD123),(IF(Y123:AD123&gt;=Parameters!$D$41,1,"")),"")),0) +
   IF(Parameters!$D$33,AVERAGE(IF(ISNUMBER(Y123:AD123),Y123:AD123)),0) +
   IF(Parameters!$D$34,IF(OR(IF(ISNUMBER(Y123:AD123),Y123:AD123)=0),0,GEOMEAN(IF(ISNUMBER(Y123:AD123),Y123:AD123))),0)</f>
        <v>0</v>
      </c>
      <c r="K123" s="23">
        <f t="shared" ca="1" si="8"/>
        <v>0</v>
      </c>
      <c r="L123" s="116" t="str">
        <f t="shared" si="9"/>
        <v/>
      </c>
      <c r="M123" s="21" cm="1">
        <f t="array" aca="1" ref="M123" ca="1">IF(Parameters!$D$31, SUM(IF(ISNUMBER(AF123:AK123),(IF(AF123:AK123&gt;=Parameters!$D$41,1,"")),""))+0.5*(SUM(IF(ISNUMBER(AF123:AK123),(IF(AF123:AK123&gt;=Parameters!$D$42,1,"")),""))-SUM(IF(ISNUMBER(AF123:AK123),(IF(AF123:AK123&gt;=Parameters!$D$41,1,"")),""))),0) +
   IF(Parameters!$D$32,SUM(IF(ISNUMBER(AF123:AK123),(IF(AF123:AK123&gt;=Parameters!$D$41,1,"")),"")),0) +
   IF(Parameters!$D$33,AVERAGE(IF(ISNUMBER(AF123:AK123),AF123:AK123)),0) +
   IF(Parameters!$D$34,IF(OR(IF(ISNUMBER(AF123:AK123),AF123:AK123)=0),0,GEOMEAN(IF(ISNUMBER(AF123:AK123),AF123:AK123))),0)</f>
        <v>0</v>
      </c>
      <c r="N123" s="23">
        <f t="shared" ca="1" si="10"/>
        <v>0</v>
      </c>
      <c r="O123" s="116" t="str">
        <f t="shared" si="11"/>
        <v>!</v>
      </c>
      <c r="P123" s="24"/>
      <c r="Q123" s="49"/>
      <c r="R123" s="25">
        <f ca="1">IFERROR(INDEX(Health!$G$8:$G$225,MATCH($C123,_xlfn.ANCHORARRAY(Health!$C$8),0)),NA())</f>
        <v>0</v>
      </c>
      <c r="S123" s="25">
        <f ca="1">IFERROR(INDEX(Food!$G$8:$G$225,MATCH($C123,_xlfn.ANCHORARRAY(Food!$C$8),0)),NA())</f>
        <v>0</v>
      </c>
      <c r="T123" s="25">
        <f ca="1">IFERROR(INDEX(Macro!$G$8:$G$225,MATCH($C123,_xlfn.ANCHORARRAY(Macro!$C$8),0)),NA())</f>
        <v>3.8636263110913971</v>
      </c>
      <c r="U123" s="25">
        <f ca="1">IFERROR(INDEX(Socioeconomic!$G$8:$G$225,MATCH($C123,_xlfn.ANCHORARRAY(Socioeconomic!$C$8),0)),NA())</f>
        <v>0</v>
      </c>
      <c r="V123" s="25">
        <f ca="1">IFERROR(INDEX('Natural Hazard'!$G$8:$G$225,MATCH($C123,_xlfn.ANCHORARRAY('Natural Hazard'!$C$8),0)),NA())</f>
        <v>0</v>
      </c>
      <c r="W123" s="25">
        <f ca="1">IFERROR(INDEX(Conflict!$G$8:$G$225,MATCH($C123,_xlfn.ANCHORARRAY(Conflict!$C$8),0)),NA())</f>
        <v>0</v>
      </c>
      <c r="X123" s="50"/>
      <c r="Y123" s="25">
        <f ca="1">IFERROR(INDEX(Health!$H$8:$H$225,MATCH($C123,_xlfn.ANCHORARRAY(Health!$C$8),0)),NA())</f>
        <v>0</v>
      </c>
      <c r="Z123" s="25">
        <f ca="1">IFERROR(INDEX(Food!$H$8:$H$225,MATCH($C123,_xlfn.ANCHORARRAY(Food!$C$8),0)),NA())</f>
        <v>0.93301435406698496</v>
      </c>
      <c r="AA123" s="25">
        <f ca="1">IFERROR(INDEX(Macro!$H$8:$H$225,MATCH($C123,_xlfn.ANCHORARRAY(Macro!$C$8),0)),NA())</f>
        <v>3.1995312042191602</v>
      </c>
      <c r="AB123" s="25">
        <f ca="1">IFERROR(INDEX(Socioeconomic!$H$8:$H$225,MATCH($C123,_xlfn.ANCHORARRAY(Socioeconomic!$C$8),0)),NA())</f>
        <v>1.5714285714285701</v>
      </c>
      <c r="AC123" s="25">
        <f ca="1">IFERROR(INDEX('Natural Hazard'!$H$8:$H$225,MATCH($C123,_xlfn.ANCHORARRAY('Natural Hazard'!$C$8),0)),NA())</f>
        <v>1.8333333333333299</v>
      </c>
      <c r="AD123" s="25">
        <f ca="1">IFERROR(INDEX(Conflict!$H$8:$H$225,MATCH($C123,_xlfn.ANCHORARRAY(Conflict!$C$8),0)),NA())</f>
        <v>0</v>
      </c>
      <c r="AE123" s="50"/>
      <c r="AF123" s="25">
        <f ca="1">IFERROR(INDEX(Health!$I$8:$I$225,MATCH($C123,_xlfn.ANCHORARRAY(Health!$C$8),0)),NA())</f>
        <v>0</v>
      </c>
      <c r="AG123" s="25" t="e">
        <f ca="1">IFERROR(INDEX(Food!$I$8:$I$225,MATCH($C123,_xlfn.ANCHORARRAY(Food!$C$8),0)),NA())</f>
        <v>#N/A</v>
      </c>
      <c r="AH123" s="25">
        <f ca="1">IFERROR(INDEX(Macro!$I$8:$I$225,MATCH($C123,_xlfn.ANCHORARRAY(Macro!$C$8),0)),NA())</f>
        <v>4.6655610834715304</v>
      </c>
      <c r="AI123" s="25">
        <f ca="1">IFERROR(INDEX(Socioeconomic!$I$8:$I$225,MATCH($C123,_xlfn.ANCHORARRAY(Socioeconomic!$C$8),0)),NA())</f>
        <v>0</v>
      </c>
      <c r="AJ123" s="25">
        <f ca="1">IFERROR(INDEX('Natural Hazard'!$I$8:$I$225,MATCH($C123,_xlfn.ANCHORARRAY('Natural Hazard'!$C$8),0)),NA())</f>
        <v>0</v>
      </c>
      <c r="AK123" s="25">
        <f ca="1">IFERROR(INDEX(Conflict!$I$8:$I$225,MATCH($C123,_xlfn.ANCHORARRAY(Conflict!$C$8),0)),NA())</f>
        <v>0</v>
      </c>
      <c r="AL123" s="49"/>
      <c r="AM123" s="25">
        <f>IFERROR(INDEX('Data Reliability'!$G$6:$G$409,MATCH($C123,'Data Reliability'!$E$6:$E$409,0)),NA())</f>
        <v>0.16666666666666699</v>
      </c>
      <c r="AN123" s="25">
        <f>IFERROR(INDEX('Data Reliability'!$H$6:$H$409,MATCH($C123,'Data Reliability'!$E$6:$E$409,0)),NA())</f>
        <v>0.625</v>
      </c>
    </row>
    <row r="124" spans="2:40" x14ac:dyDescent="0.2">
      <c r="B124" s="28" t="s">
        <v>750</v>
      </c>
      <c r="C124" s="28" t="s">
        <v>712</v>
      </c>
      <c r="D124" s="28" t="s">
        <v>436</v>
      </c>
      <c r="E124" s="28" t="s">
        <v>409</v>
      </c>
      <c r="F124" s="206">
        <f ca="1">MATCH($C124,_xlfn.ANCHORARRAY(Health!$C$8),0)</f>
        <v>119</v>
      </c>
      <c r="G124" s="22" cm="1">
        <f t="array" aca="1" ref="G124" ca="1">IF(Parameters!$D$31, SUM(IF(ISNUMBER(R124:W124),(IF(R124:W124&gt;=Parameters!$D$37,1,"")),""))+0.5*(SUM(IF(ISNUMBER(R124:W124),(IF(R124:W124&gt;=Parameters!$D$38,1,"")),""))-SUM(IF(ISNUMBER(R124:W124),(IF(R124:W124&gt;=Parameters!$D$37,1,"")),""))),0) +
   IF(Parameters!$D$32,SUM(IF(ISNUMBER(R124:W124),(IF(R124:W124&gt;=Parameters!$D$41,1,"")),"")),0) +
   IF(Parameters!$D$33,AVERAGE(IF(ISNUMBER(R124:W124),R124:W124)),0) +
   IF(Parameters!$D$34,IF(OR(IF(ISNUMBER(R124:W124),R124:W124)=0),0,GEOMEAN(IF(ISNUMBER(R124:W124),R124:W124))),0)</f>
        <v>0</v>
      </c>
      <c r="H124" s="23">
        <f t="shared" ca="1" si="6"/>
        <v>0</v>
      </c>
      <c r="I124" s="116" t="str">
        <f t="shared" si="7"/>
        <v>!!</v>
      </c>
      <c r="J124" s="22" cm="1">
        <f t="array" aca="1" ref="J124" ca="1">IF(Parameters!$D$31, SUM(IF(ISNUMBER(Y124:AD124),(IF(Y124:AD124&gt;=Parameters!$D$41,1,"")),""))+0.5*(SUM(IF(ISNUMBER(Y124:AD124),(IF(Y124:AD124&gt;=Parameters!$D$42,1,"")),""))-SUM(IF(ISNUMBER(Y124:AD124),(IF(Y124:AD124&gt;=Parameters!$D$41,1,"")),""))),0) +
   IF(Parameters!$D$32,SUM(IF(ISNUMBER(Y124:AD124),(IF(Y124:AD124&gt;=Parameters!$D$41,1,"")),"")),0) +
   IF(Parameters!$D$33,AVERAGE(IF(ISNUMBER(Y124:AD124),Y124:AD124)),0) +
   IF(Parameters!$D$34,IF(OR(IF(ISNUMBER(Y124:AD124),Y124:AD124)=0),0,GEOMEAN(IF(ISNUMBER(Y124:AD124),Y124:AD124))),0)</f>
        <v>0</v>
      </c>
      <c r="K124" s="23">
        <f t="shared" ca="1" si="8"/>
        <v>0</v>
      </c>
      <c r="L124" s="116" t="str">
        <f t="shared" si="9"/>
        <v>!!</v>
      </c>
      <c r="M124" s="21" cm="1">
        <f t="array" aca="1" ref="M124" ca="1">IF(Parameters!$D$31, SUM(IF(ISNUMBER(AF124:AK124),(IF(AF124:AK124&gt;=Parameters!$D$41,1,"")),""))+0.5*(SUM(IF(ISNUMBER(AF124:AK124),(IF(AF124:AK124&gt;=Parameters!$D$42,1,"")),""))-SUM(IF(ISNUMBER(AF124:AK124),(IF(AF124:AK124&gt;=Parameters!$D$41,1,"")),""))),0) +
   IF(Parameters!$D$32,SUM(IF(ISNUMBER(AF124:AK124),(IF(AF124:AK124&gt;=Parameters!$D$41,1,"")),"")),0) +
   IF(Parameters!$D$33,AVERAGE(IF(ISNUMBER(AF124:AK124),AF124:AK124)),0) +
   IF(Parameters!$D$34,IF(OR(IF(ISNUMBER(AF124:AK124),AF124:AK124)=0),0,GEOMEAN(IF(ISNUMBER(AF124:AK124),AF124:AK124))),0)</f>
        <v>0</v>
      </c>
      <c r="N124" s="23">
        <f t="shared" ca="1" si="10"/>
        <v>0</v>
      </c>
      <c r="O124" s="116" t="str">
        <f t="shared" si="11"/>
        <v>!!</v>
      </c>
      <c r="P124" s="24"/>
      <c r="Q124" s="49"/>
      <c r="R124" s="25">
        <f ca="1">IFERROR(INDEX(Health!$G$8:$G$225,MATCH($C124,_xlfn.ANCHORARRAY(Health!$C$8),0)),NA())</f>
        <v>0</v>
      </c>
      <c r="S124" s="25">
        <f ca="1">IFERROR(INDEX(Food!$G$8:$G$225,MATCH($C124,_xlfn.ANCHORARRAY(Food!$C$8),0)),NA())</f>
        <v>0</v>
      </c>
      <c r="T124" s="25">
        <f ca="1">IFERROR(INDEX(Macro!$G$8:$G$225,MATCH($C124,_xlfn.ANCHORARRAY(Macro!$C$8),0)),NA())</f>
        <v>0</v>
      </c>
      <c r="U124" s="25">
        <f ca="1">IFERROR(INDEX(Socioeconomic!$G$8:$G$225,MATCH($C124,_xlfn.ANCHORARRAY(Socioeconomic!$C$8),0)),NA())</f>
        <v>4</v>
      </c>
      <c r="V124" s="25">
        <f ca="1">IFERROR(INDEX('Natural Hazard'!$G$8:$G$225,MATCH($C124,_xlfn.ANCHORARRAY('Natural Hazard'!$C$8),0)),NA())</f>
        <v>0</v>
      </c>
      <c r="W124" s="25">
        <f ca="1">IFERROR(INDEX(Conflict!$G$8:$G$225,MATCH($C124,_xlfn.ANCHORARRAY(Conflict!$C$8),0)),NA())</f>
        <v>0</v>
      </c>
      <c r="X124" s="50"/>
      <c r="Y124" s="25" t="e">
        <f ca="1">IFERROR(INDEX(Health!$H$8:$H$225,MATCH($C124,_xlfn.ANCHORARRAY(Health!$C$8),0)),NA())</f>
        <v>#N/A</v>
      </c>
      <c r="Z124" s="25">
        <f ca="1">IFERROR(INDEX(Food!$H$8:$H$225,MATCH($C124,_xlfn.ANCHORARRAY(Food!$C$8),0)),NA())</f>
        <v>0</v>
      </c>
      <c r="AA124" s="25">
        <f ca="1">IFERROR(INDEX(Macro!$H$8:$H$225,MATCH($C124,_xlfn.ANCHORARRAY(Macro!$C$8),0)),NA())</f>
        <v>0</v>
      </c>
      <c r="AB124" s="25" t="e">
        <f ca="1">IFERROR(INDEX(Socioeconomic!$H$8:$H$225,MATCH($C124,_xlfn.ANCHORARRAY(Socioeconomic!$C$8),0)),NA())</f>
        <v>#N/A</v>
      </c>
      <c r="AC124" s="25" t="e">
        <f ca="1">IFERROR(INDEX('Natural Hazard'!$H$8:$H$225,MATCH($C124,_xlfn.ANCHORARRAY('Natural Hazard'!$C$8),0)),NA())</f>
        <v>#N/A</v>
      </c>
      <c r="AD124" s="25">
        <f ca="1">IFERROR(INDEX(Conflict!$H$8:$H$225,MATCH($C124,_xlfn.ANCHORARRAY(Conflict!$C$8),0)),NA())</f>
        <v>0</v>
      </c>
      <c r="AE124" s="50"/>
      <c r="AF124" s="25">
        <f ca="1">IFERROR(INDEX(Health!$I$8:$I$225,MATCH($C124,_xlfn.ANCHORARRAY(Health!$C$8),0)),NA())</f>
        <v>0</v>
      </c>
      <c r="AG124" s="25" t="e">
        <f ca="1">IFERROR(INDEX(Food!$I$8:$I$225,MATCH($C124,_xlfn.ANCHORARRAY(Food!$C$8),0)),NA())</f>
        <v>#N/A</v>
      </c>
      <c r="AH124" s="25">
        <f ca="1">IFERROR(INDEX(Macro!$I$8:$I$225,MATCH($C124,_xlfn.ANCHORARRAY(Macro!$C$8),0)),NA())</f>
        <v>0</v>
      </c>
      <c r="AI124" s="25">
        <f ca="1">IFERROR(INDEX(Socioeconomic!$I$8:$I$225,MATCH($C124,_xlfn.ANCHORARRAY(Socioeconomic!$C$8),0)),NA())</f>
        <v>4</v>
      </c>
      <c r="AJ124" s="25">
        <f ca="1">IFERROR(INDEX('Natural Hazard'!$I$8:$I$225,MATCH($C124,_xlfn.ANCHORARRAY('Natural Hazard'!$C$8),0)),NA())</f>
        <v>0</v>
      </c>
      <c r="AK124" s="25">
        <f ca="1">IFERROR(INDEX(Conflict!$I$8:$I$225,MATCH($C124,_xlfn.ANCHORARRAY(Conflict!$C$8),0)),NA())</f>
        <v>0</v>
      </c>
      <c r="AL124" s="49"/>
      <c r="AM124" s="25">
        <f>IFERROR(INDEX('Data Reliability'!$G$6:$G$409,MATCH($C124,'Data Reliability'!$E$6:$E$409,0)),NA())</f>
        <v>0.75</v>
      </c>
      <c r="AN124" s="25">
        <f>IFERROR(INDEX('Data Reliability'!$H$6:$H$409,MATCH($C124,'Data Reliability'!$E$6:$E$409,0)),NA())</f>
        <v>0.69166666666666698</v>
      </c>
    </row>
    <row r="125" spans="2:40" x14ac:dyDescent="0.2">
      <c r="B125" s="28" t="s">
        <v>751</v>
      </c>
      <c r="C125" s="28" t="s">
        <v>713</v>
      </c>
      <c r="D125" s="28" t="s">
        <v>435</v>
      </c>
      <c r="E125" s="28" t="s">
        <v>409</v>
      </c>
      <c r="F125" s="206">
        <f ca="1">MATCH($C125,_xlfn.ANCHORARRAY(Health!$C$8),0)</f>
        <v>120</v>
      </c>
      <c r="G125" s="22" cm="1">
        <f t="array" aca="1" ref="G125" ca="1">IF(Parameters!$D$31, SUM(IF(ISNUMBER(R125:W125),(IF(R125:W125&gt;=Parameters!$D$37,1,"")),""))+0.5*(SUM(IF(ISNUMBER(R125:W125),(IF(R125:W125&gt;=Parameters!$D$38,1,"")),""))-SUM(IF(ISNUMBER(R125:W125),(IF(R125:W125&gt;=Parameters!$D$37,1,"")),""))),0) +
   IF(Parameters!$D$32,SUM(IF(ISNUMBER(R125:W125),(IF(R125:W125&gt;=Parameters!$D$41,1,"")),"")),0) +
   IF(Parameters!$D$33,AVERAGE(IF(ISNUMBER(R125:W125),R125:W125)),0) +
   IF(Parameters!$D$34,IF(OR(IF(ISNUMBER(R125:W125),R125:W125)=0),0,GEOMEAN(IF(ISNUMBER(R125:W125),R125:W125))),0)</f>
        <v>0</v>
      </c>
      <c r="H125" s="23">
        <f t="shared" ca="1" si="6"/>
        <v>0</v>
      </c>
      <c r="I125" s="116" t="str">
        <f t="shared" si="7"/>
        <v>!!</v>
      </c>
      <c r="J125" s="22" cm="1">
        <f t="array" aca="1" ref="J125" ca="1">IF(Parameters!$D$31, SUM(IF(ISNUMBER(Y125:AD125),(IF(Y125:AD125&gt;=Parameters!$D$41,1,"")),""))+0.5*(SUM(IF(ISNUMBER(Y125:AD125),(IF(Y125:AD125&gt;=Parameters!$D$42,1,"")),""))-SUM(IF(ISNUMBER(Y125:AD125),(IF(Y125:AD125&gt;=Parameters!$D$41,1,"")),""))),0) +
   IF(Parameters!$D$32,SUM(IF(ISNUMBER(Y125:AD125),(IF(Y125:AD125&gt;=Parameters!$D$41,1,"")),"")),0) +
   IF(Parameters!$D$33,AVERAGE(IF(ISNUMBER(Y125:AD125),Y125:AD125)),0) +
   IF(Parameters!$D$34,IF(OR(IF(ISNUMBER(Y125:AD125),Y125:AD125)=0),0,GEOMEAN(IF(ISNUMBER(Y125:AD125),Y125:AD125))),0)</f>
        <v>0</v>
      </c>
      <c r="K125" s="23">
        <f t="shared" ca="1" si="8"/>
        <v>0</v>
      </c>
      <c r="L125" s="116" t="str">
        <f t="shared" si="9"/>
        <v>!!</v>
      </c>
      <c r="M125" s="21" cm="1">
        <f t="array" aca="1" ref="M125" ca="1">IF(Parameters!$D$31, SUM(IF(ISNUMBER(AF125:AK125),(IF(AF125:AK125&gt;=Parameters!$D$41,1,"")),""))+0.5*(SUM(IF(ISNUMBER(AF125:AK125),(IF(AF125:AK125&gt;=Parameters!$D$42,1,"")),""))-SUM(IF(ISNUMBER(AF125:AK125),(IF(AF125:AK125&gt;=Parameters!$D$41,1,"")),""))),0) +
   IF(Parameters!$D$32,SUM(IF(ISNUMBER(AF125:AK125),(IF(AF125:AK125&gt;=Parameters!$D$41,1,"")),"")),0) +
   IF(Parameters!$D$33,AVERAGE(IF(ISNUMBER(AF125:AK125),AF125:AK125)),0) +
   IF(Parameters!$D$34,IF(OR(IF(ISNUMBER(AF125:AK125),AF125:AK125)=0),0,GEOMEAN(IF(ISNUMBER(AF125:AK125),AF125:AK125))),0)</f>
        <v>0</v>
      </c>
      <c r="N125" s="23">
        <f t="shared" ca="1" si="10"/>
        <v>0</v>
      </c>
      <c r="O125" s="116" t="str">
        <f t="shared" si="11"/>
        <v>!!</v>
      </c>
      <c r="P125" s="24"/>
      <c r="Q125" s="49"/>
      <c r="R125" s="25">
        <f ca="1">IFERROR(INDEX(Health!$G$8:$G$225,MATCH($C125,_xlfn.ANCHORARRAY(Health!$C$8),0)),NA())</f>
        <v>0</v>
      </c>
      <c r="S125" s="25" t="e">
        <f ca="1">IFERROR(INDEX(Food!$G$8:$G$225,MATCH($C125,_xlfn.ANCHORARRAY(Food!$C$8),0)),NA())</f>
        <v>#N/A</v>
      </c>
      <c r="T125" s="25" t="e">
        <f ca="1">IFERROR(INDEX(Macro!$G$8:$G$225,MATCH($C125,_xlfn.ANCHORARRAY(Macro!$C$8),0)),NA())</f>
        <v>#N/A</v>
      </c>
      <c r="U125" s="25" t="e">
        <f ca="1">IFERROR(INDEX(Socioeconomic!$G$8:$G$225,MATCH($C125,_xlfn.ANCHORARRAY(Socioeconomic!$C$8),0)),NA())</f>
        <v>#N/A</v>
      </c>
      <c r="V125" s="25">
        <f ca="1">IFERROR(INDEX('Natural Hazard'!$G$8:$G$225,MATCH($C125,_xlfn.ANCHORARRAY('Natural Hazard'!$C$8),0)),NA())</f>
        <v>0</v>
      </c>
      <c r="W125" s="25">
        <f ca="1">IFERROR(INDEX(Conflict!$G$8:$G$225,MATCH($C125,_xlfn.ANCHORARRAY(Conflict!$C$8),0)),NA())</f>
        <v>0</v>
      </c>
      <c r="X125" s="50"/>
      <c r="Y125" s="25" t="e">
        <f ca="1">IFERROR(INDEX(Health!$H$8:$H$225,MATCH($C125,_xlfn.ANCHORARRAY(Health!$C$8),0)),NA())</f>
        <v>#N/A</v>
      </c>
      <c r="Z125" s="25" t="e">
        <f ca="1">IFERROR(INDEX(Food!$H$8:$H$225,MATCH($C125,_xlfn.ANCHORARRAY(Food!$C$8),0)),NA())</f>
        <v>#N/A</v>
      </c>
      <c r="AA125" s="25" t="e">
        <f ca="1">IFERROR(INDEX(Macro!$H$8:$H$225,MATCH($C125,_xlfn.ANCHORARRAY(Macro!$C$8),0)),NA())</f>
        <v>#N/A</v>
      </c>
      <c r="AB125" s="25" t="e">
        <f ca="1">IFERROR(INDEX(Socioeconomic!$H$8:$H$225,MATCH($C125,_xlfn.ANCHORARRAY(Socioeconomic!$C$8),0)),NA())</f>
        <v>#N/A</v>
      </c>
      <c r="AC125" s="25" t="e">
        <f ca="1">IFERROR(INDEX('Natural Hazard'!$H$8:$H$225,MATCH($C125,_xlfn.ANCHORARRAY('Natural Hazard'!$C$8),0)),NA())</f>
        <v>#N/A</v>
      </c>
      <c r="AD125" s="25">
        <f ca="1">IFERROR(INDEX(Conflict!$H$8:$H$225,MATCH($C125,_xlfn.ANCHORARRAY(Conflict!$C$8),0)),NA())</f>
        <v>0</v>
      </c>
      <c r="AE125" s="50"/>
      <c r="AF125" s="25">
        <f ca="1">IFERROR(INDEX(Health!$I$8:$I$225,MATCH($C125,_xlfn.ANCHORARRAY(Health!$C$8),0)),NA())</f>
        <v>0</v>
      </c>
      <c r="AG125" s="25" t="e">
        <f ca="1">IFERROR(INDEX(Food!$I$8:$I$225,MATCH($C125,_xlfn.ANCHORARRAY(Food!$C$8),0)),NA())</f>
        <v>#N/A</v>
      </c>
      <c r="AH125" s="25" t="e">
        <f ca="1">IFERROR(INDEX(Macro!$I$8:$I$225,MATCH($C125,_xlfn.ANCHORARRAY(Macro!$C$8),0)),NA())</f>
        <v>#N/A</v>
      </c>
      <c r="AI125" s="25" t="e">
        <f ca="1">IFERROR(INDEX(Socioeconomic!$I$8:$I$225,MATCH($C125,_xlfn.ANCHORARRAY(Socioeconomic!$C$8),0)),NA())</f>
        <v>#N/A</v>
      </c>
      <c r="AJ125" s="25">
        <f ca="1">IFERROR(INDEX('Natural Hazard'!$I$8:$I$225,MATCH($C125,_xlfn.ANCHORARRAY('Natural Hazard'!$C$8),0)),NA())</f>
        <v>0</v>
      </c>
      <c r="AK125" s="25">
        <f ca="1">IFERROR(INDEX(Conflict!$I$8:$I$225,MATCH($C125,_xlfn.ANCHORARRAY(Conflict!$C$8),0)),NA())</f>
        <v>0</v>
      </c>
      <c r="AL125" s="49"/>
      <c r="AM125" s="25">
        <f>IFERROR(INDEX('Data Reliability'!$G$6:$G$409,MATCH($C125,'Data Reliability'!$E$6:$E$409,0)),NA())</f>
        <v>0.91666666666666696</v>
      </c>
      <c r="AN125" s="25">
        <f>IFERROR(INDEX('Data Reliability'!$H$6:$H$409,MATCH($C125,'Data Reliability'!$E$6:$E$409,0)),NA())</f>
        <v>0.85</v>
      </c>
    </row>
    <row r="126" spans="2:40" x14ac:dyDescent="0.2">
      <c r="B126" s="28" t="s">
        <v>204</v>
      </c>
      <c r="C126" s="28" t="s">
        <v>205</v>
      </c>
      <c r="D126" s="28" t="s">
        <v>434</v>
      </c>
      <c r="E126" s="28" t="s">
        <v>430</v>
      </c>
      <c r="F126" s="206">
        <f ca="1">MATCH($C126,_xlfn.ANCHORARRAY(Health!$C$8),0)</f>
        <v>121</v>
      </c>
      <c r="G126" s="22" cm="1">
        <f t="array" aca="1" ref="G126" ca="1">IF(Parameters!$D$31, SUM(IF(ISNUMBER(R126:W126),(IF(R126:W126&gt;=Parameters!$D$37,1,"")),""))+0.5*(SUM(IF(ISNUMBER(R126:W126),(IF(R126:W126&gt;=Parameters!$D$38,1,"")),""))-SUM(IF(ISNUMBER(R126:W126),(IF(R126:W126&gt;=Parameters!$D$37,1,"")),""))),0) +
   IF(Parameters!$D$32,SUM(IF(ISNUMBER(R126:W126),(IF(R126:W126&gt;=Parameters!$D$41,1,"")),"")),0) +
   IF(Parameters!$D$33,AVERAGE(IF(ISNUMBER(R126:W126),R126:W126)),0) +
   IF(Parameters!$D$34,IF(OR(IF(ISNUMBER(R126:W126),R126:W126)=0),0,GEOMEAN(IF(ISNUMBER(R126:W126),R126:W126))),0)</f>
        <v>1.5</v>
      </c>
      <c r="H126" s="23">
        <f t="shared" ca="1" si="6"/>
        <v>1.5</v>
      </c>
      <c r="I126" s="116" t="str">
        <f t="shared" si="7"/>
        <v/>
      </c>
      <c r="J126" s="22" cm="1">
        <f t="array" aca="1" ref="J126" ca="1">IF(Parameters!$D$31, SUM(IF(ISNUMBER(Y126:AD126),(IF(Y126:AD126&gt;=Parameters!$D$41,1,"")),""))+0.5*(SUM(IF(ISNUMBER(Y126:AD126),(IF(Y126:AD126&gt;=Parameters!$D$42,1,"")),""))-SUM(IF(ISNUMBER(Y126:AD126),(IF(Y126:AD126&gt;=Parameters!$D$41,1,"")),""))),0) +
   IF(Parameters!$D$32,SUM(IF(ISNUMBER(Y126:AD126),(IF(Y126:AD126&gt;=Parameters!$D$41,1,"")),"")),0) +
   IF(Parameters!$D$33,AVERAGE(IF(ISNUMBER(Y126:AD126),Y126:AD126)),0) +
   IF(Parameters!$D$34,IF(OR(IF(ISNUMBER(Y126:AD126),Y126:AD126)=0),0,GEOMEAN(IF(ISNUMBER(Y126:AD126),Y126:AD126))),0)</f>
        <v>0.5</v>
      </c>
      <c r="K126" s="23">
        <f t="shared" ca="1" si="8"/>
        <v>0.5</v>
      </c>
      <c r="L126" s="116" t="str">
        <f t="shared" si="9"/>
        <v/>
      </c>
      <c r="M126" s="21" cm="1">
        <f t="array" aca="1" ref="M126" ca="1">IF(Parameters!$D$31, SUM(IF(ISNUMBER(AF126:AK126),(IF(AF126:AK126&gt;=Parameters!$D$41,1,"")),""))+0.5*(SUM(IF(ISNUMBER(AF126:AK126),(IF(AF126:AK126&gt;=Parameters!$D$42,1,"")),""))-SUM(IF(ISNUMBER(AF126:AK126),(IF(AF126:AK126&gt;=Parameters!$D$41,1,"")),""))),0) +
   IF(Parameters!$D$32,SUM(IF(ISNUMBER(AF126:AK126),(IF(AF126:AK126&gt;=Parameters!$D$41,1,"")),"")),0) +
   IF(Parameters!$D$33,AVERAGE(IF(ISNUMBER(AF126:AK126),AF126:AK126)),0) +
   IF(Parameters!$D$34,IF(OR(IF(ISNUMBER(AF126:AK126),AF126:AK126)=0),0,GEOMEAN(IF(ISNUMBER(AF126:AK126),AF126:AK126))),0)</f>
        <v>2</v>
      </c>
      <c r="N126" s="23">
        <f t="shared" ca="1" si="10"/>
        <v>2</v>
      </c>
      <c r="O126" s="116" t="str">
        <f t="shared" si="11"/>
        <v>!</v>
      </c>
      <c r="P126" s="24"/>
      <c r="Q126" s="49"/>
      <c r="R126" s="25">
        <f ca="1">IFERROR(INDEX(Health!$G$8:$G$225,MATCH($C126,_xlfn.ANCHORARRAY(Health!$C$8),0)),NA())</f>
        <v>0</v>
      </c>
      <c r="S126" s="25">
        <f ca="1">IFERROR(INDEX(Food!$G$8:$G$225,MATCH($C126,_xlfn.ANCHORARRAY(Food!$C$8),0)),NA())</f>
        <v>0</v>
      </c>
      <c r="T126" s="25">
        <f ca="1">IFERROR(INDEX(Macro!$G$8:$G$225,MATCH($C126,_xlfn.ANCHORARRAY(Macro!$C$8),0)),NA())</f>
        <v>6.9</v>
      </c>
      <c r="U126" s="25">
        <f ca="1">IFERROR(INDEX(Socioeconomic!$G$8:$G$225,MATCH($C126,_xlfn.ANCHORARRAY(Socioeconomic!$C$8),0)),NA())</f>
        <v>7.9282496717209154</v>
      </c>
      <c r="V126" s="25">
        <f ca="1">IFERROR(INDEX('Natural Hazard'!$G$8:$G$225,MATCH($C126,_xlfn.ANCHORARRAY('Natural Hazard'!$C$8),0)),NA())</f>
        <v>0</v>
      </c>
      <c r="W126" s="25">
        <f ca="1">IFERROR(INDEX(Conflict!$G$8:$G$225,MATCH($C126,_xlfn.ANCHORARRAY(Conflict!$C$8),0)),NA())</f>
        <v>3.1478810418758458</v>
      </c>
      <c r="X126" s="50"/>
      <c r="Y126" s="25">
        <f ca="1">IFERROR(INDEX(Health!$H$8:$H$225,MATCH($C126,_xlfn.ANCHORARRAY(Health!$C$8),0)),NA())</f>
        <v>6.3790087463556802</v>
      </c>
      <c r="Z126" s="25">
        <f ca="1">IFERROR(INDEX(Food!$H$8:$H$225,MATCH($C126,_xlfn.ANCHORARRAY(Food!$C$8),0)),NA())</f>
        <v>4.3659525188187596</v>
      </c>
      <c r="AA126" s="25">
        <f ca="1">IFERROR(INDEX(Macro!$H$8:$H$225,MATCH($C126,_xlfn.ANCHORARRAY(Macro!$C$8),0)),NA())</f>
        <v>7</v>
      </c>
      <c r="AB126" s="25">
        <f ca="1">IFERROR(INDEX(Socioeconomic!$H$8:$H$225,MATCH($C126,_xlfn.ANCHORARRAY(Socioeconomic!$C$8),0)),NA())</f>
        <v>6.2857142857142803</v>
      </c>
      <c r="AC126" s="25">
        <f ca="1">IFERROR(INDEX('Natural Hazard'!$H$8:$H$225,MATCH($C126,_xlfn.ANCHORARRAY('Natural Hazard'!$C$8),0)),NA())</f>
        <v>6.1666666666666599</v>
      </c>
      <c r="AD126" s="25">
        <f ca="1">IFERROR(INDEX(Conflict!$H$8:$H$225,MATCH($C126,_xlfn.ANCHORARRAY(Conflict!$C$8),0)),NA())</f>
        <v>1.41559357911448</v>
      </c>
      <c r="AE126" s="50"/>
      <c r="AF126" s="25">
        <f ca="1">IFERROR(INDEX(Health!$I$8:$I$225,MATCH($C126,_xlfn.ANCHORARRAY(Health!$C$8),0)),NA())</f>
        <v>0</v>
      </c>
      <c r="AG126" s="25" t="e">
        <f ca="1">IFERROR(INDEX(Food!$I$8:$I$225,MATCH($C126,_xlfn.ANCHORARRAY(Food!$C$8),0)),NA())</f>
        <v>#N/A</v>
      </c>
      <c r="AH126" s="25">
        <f ca="1">IFERROR(INDEX(Macro!$I$8:$I$225,MATCH($C126,_xlfn.ANCHORARRAY(Macro!$C$8),0)),NA())</f>
        <v>7</v>
      </c>
      <c r="AI126" s="25">
        <f ca="1">IFERROR(INDEX(Socioeconomic!$I$8:$I$225,MATCH($C126,_xlfn.ANCHORARRAY(Socioeconomic!$C$8),0)),NA())</f>
        <v>10</v>
      </c>
      <c r="AJ126" s="25">
        <f ca="1">IFERROR(INDEX('Natural Hazard'!$I$8:$I$225,MATCH($C126,_xlfn.ANCHORARRAY('Natural Hazard'!$C$8),0)),NA())</f>
        <v>0</v>
      </c>
      <c r="AK126" s="25">
        <f ca="1">IFERROR(INDEX(Conflict!$I$8:$I$225,MATCH($C126,_xlfn.ANCHORARRAY(Conflict!$C$8),0)),NA())</f>
        <v>7</v>
      </c>
      <c r="AL126" s="49"/>
      <c r="AM126" s="25">
        <f>IFERROR(INDEX('Data Reliability'!$G$6:$G$409,MATCH($C126,'Data Reliability'!$E$6:$E$409,0)),NA())</f>
        <v>0</v>
      </c>
      <c r="AN126" s="25">
        <f>IFERROR(INDEX('Data Reliability'!$H$6:$H$409,MATCH($C126,'Data Reliability'!$E$6:$E$409,0)),NA())</f>
        <v>0.358333333333333</v>
      </c>
    </row>
    <row r="127" spans="2:40" x14ac:dyDescent="0.2">
      <c r="B127" s="28" t="s">
        <v>752</v>
      </c>
      <c r="C127" s="28" t="s">
        <v>714</v>
      </c>
      <c r="D127" s="28" t="s">
        <v>433</v>
      </c>
      <c r="E127" s="28" t="s">
        <v>409</v>
      </c>
      <c r="F127" s="206">
        <f ca="1">MATCH($C127,_xlfn.ANCHORARRAY(Health!$C$8),0)</f>
        <v>122</v>
      </c>
      <c r="G127" s="22" cm="1">
        <f t="array" aca="1" ref="G127" ca="1">IF(Parameters!$D$31, SUM(IF(ISNUMBER(R127:W127),(IF(R127:W127&gt;=Parameters!$D$37,1,"")),""))+0.5*(SUM(IF(ISNUMBER(R127:W127),(IF(R127:W127&gt;=Parameters!$D$38,1,"")),""))-SUM(IF(ISNUMBER(R127:W127),(IF(R127:W127&gt;=Parameters!$D$37,1,"")),""))),0) +
   IF(Parameters!$D$32,SUM(IF(ISNUMBER(R127:W127),(IF(R127:W127&gt;=Parameters!$D$41,1,"")),"")),0) +
   IF(Parameters!$D$33,AVERAGE(IF(ISNUMBER(R127:W127),R127:W127)),0) +
   IF(Parameters!$D$34,IF(OR(IF(ISNUMBER(R127:W127),R127:W127)=0),0,GEOMEAN(IF(ISNUMBER(R127:W127),R127:W127))),0)</f>
        <v>0</v>
      </c>
      <c r="H127" s="23">
        <f t="shared" ca="1" si="6"/>
        <v>0</v>
      </c>
      <c r="I127" s="116" t="str">
        <f t="shared" si="7"/>
        <v>!!</v>
      </c>
      <c r="J127" s="22" cm="1">
        <f t="array" aca="1" ref="J127" ca="1">IF(Parameters!$D$31, SUM(IF(ISNUMBER(Y127:AD127),(IF(Y127:AD127&gt;=Parameters!$D$41,1,"")),""))+0.5*(SUM(IF(ISNUMBER(Y127:AD127),(IF(Y127:AD127&gt;=Parameters!$D$42,1,"")),""))-SUM(IF(ISNUMBER(Y127:AD127),(IF(Y127:AD127&gt;=Parameters!$D$41,1,"")),""))),0) +
   IF(Parameters!$D$32,SUM(IF(ISNUMBER(Y127:AD127),(IF(Y127:AD127&gt;=Parameters!$D$41,1,"")),"")),0) +
   IF(Parameters!$D$33,AVERAGE(IF(ISNUMBER(Y127:AD127),Y127:AD127)),0) +
   IF(Parameters!$D$34,IF(OR(IF(ISNUMBER(Y127:AD127),Y127:AD127)=0),0,GEOMEAN(IF(ISNUMBER(Y127:AD127),Y127:AD127))),0)</f>
        <v>0</v>
      </c>
      <c r="K127" s="23">
        <f t="shared" ca="1" si="8"/>
        <v>0</v>
      </c>
      <c r="L127" s="116" t="str">
        <f t="shared" si="9"/>
        <v>!!</v>
      </c>
      <c r="M127" s="21" cm="1">
        <f t="array" aca="1" ref="M127" ca="1">IF(Parameters!$D$31, SUM(IF(ISNUMBER(AF127:AK127),(IF(AF127:AK127&gt;=Parameters!$D$41,1,"")),""))+0.5*(SUM(IF(ISNUMBER(AF127:AK127),(IF(AF127:AK127&gt;=Parameters!$D$42,1,"")),""))-SUM(IF(ISNUMBER(AF127:AK127),(IF(AF127:AK127&gt;=Parameters!$D$41,1,"")),""))),0) +
   IF(Parameters!$D$32,SUM(IF(ISNUMBER(AF127:AK127),(IF(AF127:AK127&gt;=Parameters!$D$41,1,"")),"")),0) +
   IF(Parameters!$D$33,AVERAGE(IF(ISNUMBER(AF127:AK127),AF127:AK127)),0) +
   IF(Parameters!$D$34,IF(OR(IF(ISNUMBER(AF127:AK127),AF127:AK127)=0),0,GEOMEAN(IF(ISNUMBER(AF127:AK127),AF127:AK127))),0)</f>
        <v>0</v>
      </c>
      <c r="N127" s="23">
        <f t="shared" ca="1" si="10"/>
        <v>0</v>
      </c>
      <c r="O127" s="116" t="str">
        <f t="shared" si="11"/>
        <v>!!</v>
      </c>
      <c r="P127" s="24"/>
      <c r="Q127" s="49"/>
      <c r="R127" s="25">
        <f ca="1">IFERROR(INDEX(Health!$G$8:$G$225,MATCH($C127,_xlfn.ANCHORARRAY(Health!$C$8),0)),NA())</f>
        <v>0</v>
      </c>
      <c r="S127" s="25" t="e">
        <f ca="1">IFERROR(INDEX(Food!$G$8:$G$225,MATCH($C127,_xlfn.ANCHORARRAY(Food!$C$8),0)),NA())</f>
        <v>#N/A</v>
      </c>
      <c r="T127" s="25" t="e">
        <f ca="1">IFERROR(INDEX(Macro!$G$8:$G$225,MATCH($C127,_xlfn.ANCHORARRAY(Macro!$C$8),0)),NA())</f>
        <v>#N/A</v>
      </c>
      <c r="U127" s="25" t="e">
        <f ca="1">IFERROR(INDEX(Socioeconomic!$G$8:$G$225,MATCH($C127,_xlfn.ANCHORARRAY(Socioeconomic!$C$8),0)),NA())</f>
        <v>#N/A</v>
      </c>
      <c r="V127" s="25">
        <f ca="1">IFERROR(INDEX('Natural Hazard'!$G$8:$G$225,MATCH($C127,_xlfn.ANCHORARRAY('Natural Hazard'!$C$8),0)),NA())</f>
        <v>0</v>
      </c>
      <c r="W127" s="25">
        <f ca="1">IFERROR(INDEX(Conflict!$G$8:$G$225,MATCH($C127,_xlfn.ANCHORARRAY(Conflict!$C$8),0)),NA())</f>
        <v>0</v>
      </c>
      <c r="X127" s="50"/>
      <c r="Y127" s="25">
        <f ca="1">IFERROR(INDEX(Health!$H$8:$H$225,MATCH($C127,_xlfn.ANCHORARRAY(Health!$C$8),0)),NA())</f>
        <v>6.4664723032069897</v>
      </c>
      <c r="Z127" s="25" t="e">
        <f ca="1">IFERROR(INDEX(Food!$H$8:$H$225,MATCH($C127,_xlfn.ANCHORARRAY(Food!$C$8),0)),NA())</f>
        <v>#N/A</v>
      </c>
      <c r="AA127" s="25" t="e">
        <f ca="1">IFERROR(INDEX(Macro!$H$8:$H$225,MATCH($C127,_xlfn.ANCHORARRAY(Macro!$C$8),0)),NA())</f>
        <v>#N/A</v>
      </c>
      <c r="AB127" s="25" t="e">
        <f ca="1">IFERROR(INDEX(Socioeconomic!$H$8:$H$225,MATCH($C127,_xlfn.ANCHORARRAY(Socioeconomic!$C$8),0)),NA())</f>
        <v>#N/A</v>
      </c>
      <c r="AC127" s="25" t="e">
        <f ca="1">IFERROR(INDEX('Natural Hazard'!$H$8:$H$225,MATCH($C127,_xlfn.ANCHORARRAY('Natural Hazard'!$C$8),0)),NA())</f>
        <v>#N/A</v>
      </c>
      <c r="AD127" s="25">
        <f ca="1">IFERROR(INDEX(Conflict!$H$8:$H$225,MATCH($C127,_xlfn.ANCHORARRAY(Conflict!$C$8),0)),NA())</f>
        <v>0</v>
      </c>
      <c r="AE127" s="50"/>
      <c r="AF127" s="25">
        <f ca="1">IFERROR(INDEX(Health!$I$8:$I$225,MATCH($C127,_xlfn.ANCHORARRAY(Health!$C$8),0)),NA())</f>
        <v>0</v>
      </c>
      <c r="AG127" s="25" t="e">
        <f ca="1">IFERROR(INDEX(Food!$I$8:$I$225,MATCH($C127,_xlfn.ANCHORARRAY(Food!$C$8),0)),NA())</f>
        <v>#N/A</v>
      </c>
      <c r="AH127" s="25" t="e">
        <f ca="1">IFERROR(INDEX(Macro!$I$8:$I$225,MATCH($C127,_xlfn.ANCHORARRAY(Macro!$C$8),0)),NA())</f>
        <v>#N/A</v>
      </c>
      <c r="AI127" s="25" t="e">
        <f ca="1">IFERROR(INDEX(Socioeconomic!$I$8:$I$225,MATCH($C127,_xlfn.ANCHORARRAY(Socioeconomic!$C$8),0)),NA())</f>
        <v>#N/A</v>
      </c>
      <c r="AJ127" s="25">
        <f ca="1">IFERROR(INDEX('Natural Hazard'!$I$8:$I$225,MATCH($C127,_xlfn.ANCHORARRAY('Natural Hazard'!$C$8),0)),NA())</f>
        <v>0</v>
      </c>
      <c r="AK127" s="25">
        <f ca="1">IFERROR(INDEX(Conflict!$I$8:$I$225,MATCH($C127,_xlfn.ANCHORARRAY(Conflict!$C$8),0)),NA())</f>
        <v>0</v>
      </c>
      <c r="AL127" s="49"/>
      <c r="AM127" s="25">
        <f>IFERROR(INDEX('Data Reliability'!$G$6:$G$409,MATCH($C127,'Data Reliability'!$E$6:$E$409,0)),NA())</f>
        <v>0.75</v>
      </c>
      <c r="AN127" s="25">
        <f>IFERROR(INDEX('Data Reliability'!$H$6:$H$409,MATCH($C127,'Data Reliability'!$E$6:$E$409,0)),NA())</f>
        <v>0.81666666666666698</v>
      </c>
    </row>
    <row r="128" spans="2:40" x14ac:dyDescent="0.2">
      <c r="B128" s="28" t="s">
        <v>532</v>
      </c>
      <c r="C128" s="28" t="s">
        <v>206</v>
      </c>
      <c r="D128" s="28" t="s">
        <v>433</v>
      </c>
      <c r="E128" s="28" t="s">
        <v>430</v>
      </c>
      <c r="F128" s="206">
        <f ca="1">MATCH($C128,_xlfn.ANCHORARRAY(Health!$C$8),0)</f>
        <v>123</v>
      </c>
      <c r="G128" s="22" cm="1">
        <f t="array" aca="1" ref="G128" ca="1">IF(Parameters!$D$31, SUM(IF(ISNUMBER(R128:W128),(IF(R128:W128&gt;=Parameters!$D$37,1,"")),""))+0.5*(SUM(IF(ISNUMBER(R128:W128),(IF(R128:W128&gt;=Parameters!$D$38,1,"")),""))-SUM(IF(ISNUMBER(R128:W128),(IF(R128:W128&gt;=Parameters!$D$37,1,"")),""))),0) +
   IF(Parameters!$D$32,SUM(IF(ISNUMBER(R128:W128),(IF(R128:W128&gt;=Parameters!$D$41,1,"")),"")),0) +
   IF(Parameters!$D$33,AVERAGE(IF(ISNUMBER(R128:W128),R128:W128)),0) +
   IF(Parameters!$D$34,IF(OR(IF(ISNUMBER(R128:W128),R128:W128)=0),0,GEOMEAN(IF(ISNUMBER(R128:W128),R128:W128))),0)</f>
        <v>0</v>
      </c>
      <c r="H128" s="23">
        <f t="shared" ca="1" si="6"/>
        <v>0</v>
      </c>
      <c r="I128" s="116" t="str">
        <f t="shared" si="7"/>
        <v>!</v>
      </c>
      <c r="J128" s="22" cm="1">
        <f t="array" aca="1" ref="J128" ca="1">IF(Parameters!$D$31, SUM(IF(ISNUMBER(Y128:AD128),(IF(Y128:AD128&gt;=Parameters!$D$41,1,"")),""))+0.5*(SUM(IF(ISNUMBER(Y128:AD128),(IF(Y128:AD128&gt;=Parameters!$D$42,1,"")),""))-SUM(IF(ISNUMBER(Y128:AD128),(IF(Y128:AD128&gt;=Parameters!$D$41,1,"")),""))),0) +
   IF(Parameters!$D$32,SUM(IF(ISNUMBER(Y128:AD128),(IF(Y128:AD128&gt;=Parameters!$D$41,1,"")),"")),0) +
   IF(Parameters!$D$33,AVERAGE(IF(ISNUMBER(Y128:AD128),Y128:AD128)),0) +
   IF(Parameters!$D$34,IF(OR(IF(ISNUMBER(Y128:AD128),Y128:AD128)=0),0,GEOMEAN(IF(ISNUMBER(Y128:AD128),Y128:AD128))),0)</f>
        <v>0</v>
      </c>
      <c r="K128" s="23">
        <f t="shared" ca="1" si="8"/>
        <v>0</v>
      </c>
      <c r="L128" s="116" t="str">
        <f t="shared" si="9"/>
        <v/>
      </c>
      <c r="M128" s="21" cm="1">
        <f t="array" aca="1" ref="M128" ca="1">IF(Parameters!$D$31, SUM(IF(ISNUMBER(AF128:AK128),(IF(AF128:AK128&gt;=Parameters!$D$41,1,"")),""))+0.5*(SUM(IF(ISNUMBER(AF128:AK128),(IF(AF128:AK128&gt;=Parameters!$D$42,1,"")),""))-SUM(IF(ISNUMBER(AF128:AK128),(IF(AF128:AK128&gt;=Parameters!$D$41,1,"")),""))),0) +
   IF(Parameters!$D$32,SUM(IF(ISNUMBER(AF128:AK128),(IF(AF128:AK128&gt;=Parameters!$D$41,1,"")),"")),0) +
   IF(Parameters!$D$33,AVERAGE(IF(ISNUMBER(AF128:AK128),AF128:AK128)),0) +
   IF(Parameters!$D$34,IF(OR(IF(ISNUMBER(AF128:AK128),AF128:AK128)=0),0,GEOMEAN(IF(ISNUMBER(AF128:AK128),AF128:AK128))),0)</f>
        <v>0.5</v>
      </c>
      <c r="N128" s="23">
        <f t="shared" ca="1" si="10"/>
        <v>0.5</v>
      </c>
      <c r="O128" s="116" t="str">
        <f t="shared" si="11"/>
        <v>!</v>
      </c>
      <c r="P128" s="24"/>
      <c r="Q128" s="49"/>
      <c r="R128" s="25">
        <f ca="1">IFERROR(INDEX(Health!$G$8:$G$225,MATCH($C128,_xlfn.ANCHORARRAY(Health!$C$8),0)),NA())</f>
        <v>0</v>
      </c>
      <c r="S128" s="25">
        <f ca="1">IFERROR(INDEX(Food!$G$8:$G$225,MATCH($C128,_xlfn.ANCHORARRAY(Food!$C$8),0)),NA())</f>
        <v>0</v>
      </c>
      <c r="T128" s="25">
        <f ca="1">IFERROR(INDEX(Macro!$G$8:$G$225,MATCH($C128,_xlfn.ANCHORARRAY(Macro!$C$8),0)),NA())</f>
        <v>4.9937097192166711</v>
      </c>
      <c r="U128" s="25">
        <f ca="1">IFERROR(INDEX(Socioeconomic!$G$8:$G$225,MATCH($C128,_xlfn.ANCHORARRAY(Socioeconomic!$C$8),0)),NA())</f>
        <v>0</v>
      </c>
      <c r="V128" s="25">
        <f ca="1">IFERROR(INDEX('Natural Hazard'!$G$8:$G$225,MATCH($C128,_xlfn.ANCHORARRAY('Natural Hazard'!$C$8),0)),NA())</f>
        <v>0</v>
      </c>
      <c r="W128" s="25">
        <f ca="1">IFERROR(INDEX(Conflict!$G$8:$G$225,MATCH($C128,_xlfn.ANCHORARRAY(Conflict!$C$8),0)),NA())</f>
        <v>2.9452282385776449</v>
      </c>
      <c r="X128" s="50"/>
      <c r="Y128" s="25">
        <f ca="1">IFERROR(INDEX(Health!$H$8:$H$225,MATCH($C128,_xlfn.ANCHORARRAY(Health!$C$8),0)),NA())</f>
        <v>4.2215743440233204</v>
      </c>
      <c r="Z128" s="25">
        <f ca="1">IFERROR(INDEX(Food!$H$8:$H$225,MATCH($C128,_xlfn.ANCHORARRAY(Food!$C$8),0)),NA())</f>
        <v>4.5933014354066897</v>
      </c>
      <c r="AA128" s="25">
        <f ca="1">IFERROR(INDEX(Macro!$H$8:$H$225,MATCH($C128,_xlfn.ANCHORARRAY(Macro!$C$8),0)),NA())</f>
        <v>6.4078523293290397</v>
      </c>
      <c r="AB128" s="25">
        <f ca="1">IFERROR(INDEX(Socioeconomic!$H$8:$H$225,MATCH($C128,_xlfn.ANCHORARRAY(Socioeconomic!$C$8),0)),NA())</f>
        <v>3.2857142857142798</v>
      </c>
      <c r="AC128" s="25">
        <f ca="1">IFERROR(INDEX('Natural Hazard'!$H$8:$H$225,MATCH($C128,_xlfn.ANCHORARRAY('Natural Hazard'!$C$8),0)),NA())</f>
        <v>5.1666666666666599</v>
      </c>
      <c r="AD128" s="25">
        <f ca="1">IFERROR(INDEX(Conflict!$H$8:$H$225,MATCH($C128,_xlfn.ANCHORARRAY(Conflict!$C$8),0)),NA())</f>
        <v>1.2391956253307399</v>
      </c>
      <c r="AE128" s="50"/>
      <c r="AF128" s="25">
        <f ca="1">IFERROR(INDEX(Health!$I$8:$I$225,MATCH($C128,_xlfn.ANCHORARRAY(Health!$C$8),0)),NA())</f>
        <v>0</v>
      </c>
      <c r="AG128" s="25" t="e">
        <f ca="1">IFERROR(INDEX(Food!$I$8:$I$225,MATCH($C128,_xlfn.ANCHORARRAY(Food!$C$8),0)),NA())</f>
        <v>#N/A</v>
      </c>
      <c r="AH128" s="25">
        <f ca="1">IFERROR(INDEX(Macro!$I$8:$I$225,MATCH($C128,_xlfn.ANCHORARRAY(Macro!$C$8),0)),NA())</f>
        <v>3.8916528468767302</v>
      </c>
      <c r="AI128" s="25">
        <f ca="1">IFERROR(INDEX(Socioeconomic!$I$8:$I$225,MATCH($C128,_xlfn.ANCHORARRAY(Socioeconomic!$C$8),0)),NA())</f>
        <v>0</v>
      </c>
      <c r="AJ128" s="25">
        <f ca="1">IFERROR(INDEX('Natural Hazard'!$I$8:$I$225,MATCH($C128,_xlfn.ANCHORARRAY('Natural Hazard'!$C$8),0)),NA())</f>
        <v>0</v>
      </c>
      <c r="AK128" s="25">
        <f ca="1">IFERROR(INDEX(Conflict!$I$8:$I$225,MATCH($C128,_xlfn.ANCHORARRAY(Conflict!$C$8),0)),NA())</f>
        <v>7</v>
      </c>
      <c r="AL128" s="49"/>
      <c r="AM128" s="25">
        <f>IFERROR(INDEX('Data Reliability'!$G$6:$G$409,MATCH($C128,'Data Reliability'!$E$6:$E$409,0)),NA())</f>
        <v>0.16666666666666699</v>
      </c>
      <c r="AN128" s="25">
        <f>IFERROR(INDEX('Data Reliability'!$H$6:$H$409,MATCH($C128,'Data Reliability'!$E$6:$E$409,0)),NA())</f>
        <v>0.55000000000000004</v>
      </c>
    </row>
    <row r="129" spans="2:40" x14ac:dyDescent="0.2">
      <c r="B129" s="28" t="s">
        <v>207</v>
      </c>
      <c r="C129" s="28" t="s">
        <v>208</v>
      </c>
      <c r="D129" s="28" t="s">
        <v>432</v>
      </c>
      <c r="E129" s="28" t="s">
        <v>429</v>
      </c>
      <c r="F129" s="206">
        <f ca="1">MATCH($C129,_xlfn.ANCHORARRAY(Health!$C$8),0)</f>
        <v>124</v>
      </c>
      <c r="G129" s="22" cm="1">
        <f t="array" aca="1" ref="G129" ca="1">IF(Parameters!$D$31, SUM(IF(ISNUMBER(R129:W129),(IF(R129:W129&gt;=Parameters!$D$37,1,"")),""))+0.5*(SUM(IF(ISNUMBER(R129:W129),(IF(R129:W129&gt;=Parameters!$D$38,1,"")),""))-SUM(IF(ISNUMBER(R129:W129),(IF(R129:W129&gt;=Parameters!$D$37,1,"")),""))),0) +
   IF(Parameters!$D$32,SUM(IF(ISNUMBER(R129:W129),(IF(R129:W129&gt;=Parameters!$D$41,1,"")),"")),0) +
   IF(Parameters!$D$33,AVERAGE(IF(ISNUMBER(R129:W129),R129:W129)),0) +
   IF(Parameters!$D$34,IF(OR(IF(ISNUMBER(R129:W129),R129:W129)=0),0,GEOMEAN(IF(ISNUMBER(R129:W129),R129:W129))),0)</f>
        <v>1</v>
      </c>
      <c r="H129" s="23">
        <f t="shared" ca="1" si="6"/>
        <v>1</v>
      </c>
      <c r="I129" s="116" t="str">
        <f t="shared" si="7"/>
        <v/>
      </c>
      <c r="J129" s="22" cm="1">
        <f t="array" aca="1" ref="J129" ca="1">IF(Parameters!$D$31, SUM(IF(ISNUMBER(Y129:AD129),(IF(Y129:AD129&gt;=Parameters!$D$41,1,"")),""))+0.5*(SUM(IF(ISNUMBER(Y129:AD129),(IF(Y129:AD129&gt;=Parameters!$D$42,1,"")),""))-SUM(IF(ISNUMBER(Y129:AD129),(IF(Y129:AD129&gt;=Parameters!$D$41,1,"")),""))),0) +
   IF(Parameters!$D$32,SUM(IF(ISNUMBER(Y129:AD129),(IF(Y129:AD129&gt;=Parameters!$D$41,1,"")),"")),0) +
   IF(Parameters!$D$33,AVERAGE(IF(ISNUMBER(Y129:AD129),Y129:AD129)),0) +
   IF(Parameters!$D$34,IF(OR(IF(ISNUMBER(Y129:AD129),Y129:AD129)=0),0,GEOMEAN(IF(ISNUMBER(Y129:AD129),Y129:AD129))),0)</f>
        <v>2.5</v>
      </c>
      <c r="K129" s="23">
        <f t="shared" ca="1" si="8"/>
        <v>2.5</v>
      </c>
      <c r="L129" s="116" t="str">
        <f t="shared" si="9"/>
        <v/>
      </c>
      <c r="M129" s="21" cm="1">
        <f t="array" aca="1" ref="M129" ca="1">IF(Parameters!$D$31, SUM(IF(ISNUMBER(AF129:AK129),(IF(AF129:AK129&gt;=Parameters!$D$41,1,"")),""))+0.5*(SUM(IF(ISNUMBER(AF129:AK129),(IF(AF129:AK129&gt;=Parameters!$D$42,1,"")),""))-SUM(IF(ISNUMBER(AF129:AK129),(IF(AF129:AK129&gt;=Parameters!$D$41,1,"")),""))),0) +
   IF(Parameters!$D$32,SUM(IF(ISNUMBER(AF129:AK129),(IF(AF129:AK129&gt;=Parameters!$D$41,1,"")),"")),0) +
   IF(Parameters!$D$33,AVERAGE(IF(ISNUMBER(AF129:AK129),AF129:AK129)),0) +
   IF(Parameters!$D$34,IF(OR(IF(ISNUMBER(AF129:AK129),AF129:AK129)=0),0,GEOMEAN(IF(ISNUMBER(AF129:AK129),AF129:AK129))),0)</f>
        <v>0.5</v>
      </c>
      <c r="N129" s="23">
        <f t="shared" ca="1" si="10"/>
        <v>0.5</v>
      </c>
      <c r="O129" s="116" t="str">
        <f t="shared" si="11"/>
        <v>!</v>
      </c>
      <c r="P129" s="24"/>
      <c r="Q129" s="49"/>
      <c r="R129" s="25">
        <f ca="1">IFERROR(INDEX(Health!$G$8:$G$225,MATCH($C129,_xlfn.ANCHORARRAY(Health!$C$8),0)),NA())</f>
        <v>0</v>
      </c>
      <c r="S129" s="25">
        <f ca="1">IFERROR(INDEX(Food!$G$8:$G$225,MATCH($C129,_xlfn.ANCHORARRAY(Food!$C$8),0)),NA())</f>
        <v>0</v>
      </c>
      <c r="T129" s="25">
        <f ca="1">IFERROR(INDEX(Macro!$G$8:$G$225,MATCH($C129,_xlfn.ANCHORARRAY(Macro!$C$8),0)),NA())</f>
        <v>5.9003813944390782</v>
      </c>
      <c r="U129" s="25">
        <f ca="1">IFERROR(INDEX(Socioeconomic!$G$8:$G$225,MATCH($C129,_xlfn.ANCHORARRAY(Socioeconomic!$C$8),0)),NA())</f>
        <v>2.0354017685573305</v>
      </c>
      <c r="V129" s="25">
        <f ca="1">IFERROR(INDEX('Natural Hazard'!$G$8:$G$225,MATCH($C129,_xlfn.ANCHORARRAY('Natural Hazard'!$C$8),0)),NA())</f>
        <v>0</v>
      </c>
      <c r="W129" s="25">
        <f ca="1">IFERROR(INDEX(Conflict!$G$8:$G$225,MATCH($C129,_xlfn.ANCHORARRAY(Conflict!$C$8),0)),NA())</f>
        <v>5.9251721908028419</v>
      </c>
      <c r="X129" s="50"/>
      <c r="Y129" s="25">
        <f ca="1">IFERROR(INDEX(Health!$H$8:$H$225,MATCH($C129,_xlfn.ANCHORARRAY(Health!$C$8),0)),NA())</f>
        <v>7.3119533527696801</v>
      </c>
      <c r="Z129" s="25">
        <f ca="1">IFERROR(INDEX(Food!$H$8:$H$225,MATCH($C129,_xlfn.ANCHORARRAY(Food!$C$8),0)),NA())</f>
        <v>10</v>
      </c>
      <c r="AA129" s="25">
        <f ca="1">IFERROR(INDEX(Macro!$H$8:$H$225,MATCH($C129,_xlfn.ANCHORARRAY(Macro!$C$8),0)),NA())</f>
        <v>5.7046586580720797</v>
      </c>
      <c r="AB129" s="25">
        <f ca="1">IFERROR(INDEX(Socioeconomic!$H$8:$H$225,MATCH($C129,_xlfn.ANCHORARRAY(Socioeconomic!$C$8),0)),NA())</f>
        <v>8.4285714285714199</v>
      </c>
      <c r="AC129" s="25">
        <f ca="1">IFERROR(INDEX('Natural Hazard'!$H$8:$H$225,MATCH($C129,_xlfn.ANCHORARRAY('Natural Hazard'!$C$8),0)),NA())</f>
        <v>8.5</v>
      </c>
      <c r="AD129" s="25">
        <f ca="1">IFERROR(INDEX(Conflict!$H$8:$H$225,MATCH($C129,_xlfn.ANCHORARRAY(Conflict!$C$8),0)),NA())</f>
        <v>4.3923090492150196</v>
      </c>
      <c r="AE129" s="50"/>
      <c r="AF129" s="25">
        <f ca="1">IFERROR(INDEX(Health!$I$8:$I$225,MATCH($C129,_xlfn.ANCHORARRAY(Health!$C$8),0)),NA())</f>
        <v>0</v>
      </c>
      <c r="AG129" s="25" t="e">
        <f ca="1">IFERROR(INDEX(Food!$I$8:$I$225,MATCH($C129,_xlfn.ANCHORARRAY(Food!$C$8),0)),NA())</f>
        <v>#N/A</v>
      </c>
      <c r="AH129" s="25">
        <f ca="1">IFERROR(INDEX(Macro!$I$8:$I$225,MATCH($C129,_xlfn.ANCHORARRAY(Macro!$C$8),0)),NA())</f>
        <v>6.1028192371475898</v>
      </c>
      <c r="AI129" s="25">
        <f ca="1">IFERROR(INDEX(Socioeconomic!$I$8:$I$225,MATCH($C129,_xlfn.ANCHORARRAY(Socioeconomic!$C$8),0)),NA())</f>
        <v>0.49152580535803703</v>
      </c>
      <c r="AJ129" s="25">
        <f ca="1">IFERROR(INDEX('Natural Hazard'!$I$8:$I$225,MATCH($C129,_xlfn.ANCHORARRAY('Natural Hazard'!$C$8),0)),NA())</f>
        <v>0</v>
      </c>
      <c r="AK129" s="25">
        <f ca="1">IFERROR(INDEX(Conflict!$I$8:$I$225,MATCH($C129,_xlfn.ANCHORARRAY(Conflict!$C$8),0)),NA())</f>
        <v>7.99298617134823</v>
      </c>
      <c r="AL129" s="49"/>
      <c r="AM129" s="25">
        <f>IFERROR(INDEX('Data Reliability'!$G$6:$G$409,MATCH($C129,'Data Reliability'!$E$6:$E$409,0)),NA())</f>
        <v>8.3333333333333301E-2</v>
      </c>
      <c r="AN129" s="25">
        <f>IFERROR(INDEX('Data Reliability'!$H$6:$H$409,MATCH($C129,'Data Reliability'!$E$6:$E$409,0)),NA())</f>
        <v>0.52500000000000002</v>
      </c>
    </row>
    <row r="130" spans="2:40" x14ac:dyDescent="0.2">
      <c r="B130" s="28" t="s">
        <v>209</v>
      </c>
      <c r="C130" s="28" t="s">
        <v>210</v>
      </c>
      <c r="D130" s="28" t="s">
        <v>431</v>
      </c>
      <c r="E130" s="28" t="s">
        <v>429</v>
      </c>
      <c r="F130" s="206">
        <f ca="1">MATCH($C130,_xlfn.ANCHORARRAY(Health!$C$8),0)</f>
        <v>125</v>
      </c>
      <c r="G130" s="22" cm="1">
        <f t="array" aca="1" ref="G130" ca="1">IF(Parameters!$D$31, SUM(IF(ISNUMBER(R130:W130),(IF(R130:W130&gt;=Parameters!$D$37,1,"")),""))+0.5*(SUM(IF(ISNUMBER(R130:W130),(IF(R130:W130&gt;=Parameters!$D$38,1,"")),""))-SUM(IF(ISNUMBER(R130:W130),(IF(R130:W130&gt;=Parameters!$D$37,1,"")),""))),0) +
   IF(Parameters!$D$32,SUM(IF(ISNUMBER(R130:W130),(IF(R130:W130&gt;=Parameters!$D$41,1,"")),"")),0) +
   IF(Parameters!$D$33,AVERAGE(IF(ISNUMBER(R130:W130),R130:W130)),0) +
   IF(Parameters!$D$34,IF(OR(IF(ISNUMBER(R130:W130),R130:W130)=0),0,GEOMEAN(IF(ISNUMBER(R130:W130),R130:W130))),0)</f>
        <v>0</v>
      </c>
      <c r="H130" s="23">
        <f t="shared" ca="1" si="6"/>
        <v>0</v>
      </c>
      <c r="I130" s="116" t="str">
        <f t="shared" si="7"/>
        <v>!</v>
      </c>
      <c r="J130" s="22" cm="1">
        <f t="array" aca="1" ref="J130" ca="1">IF(Parameters!$D$31, SUM(IF(ISNUMBER(Y130:AD130),(IF(Y130:AD130&gt;=Parameters!$D$41,1,"")),""))+0.5*(SUM(IF(ISNUMBER(Y130:AD130),(IF(Y130:AD130&gt;=Parameters!$D$42,1,"")),""))-SUM(IF(ISNUMBER(Y130:AD130),(IF(Y130:AD130&gt;=Parameters!$D$41,1,"")),""))),0) +
   IF(Parameters!$D$32,SUM(IF(ISNUMBER(Y130:AD130),(IF(Y130:AD130&gt;=Parameters!$D$41,1,"")),"")),0) +
   IF(Parameters!$D$33,AVERAGE(IF(ISNUMBER(Y130:AD130),Y130:AD130)),0) +
   IF(Parameters!$D$34,IF(OR(IF(ISNUMBER(Y130:AD130),Y130:AD130)=0),0,GEOMEAN(IF(ISNUMBER(Y130:AD130),Y130:AD130))),0)</f>
        <v>0</v>
      </c>
      <c r="K130" s="23">
        <f t="shared" ca="1" si="8"/>
        <v>0</v>
      </c>
      <c r="L130" s="116" t="str">
        <f t="shared" si="9"/>
        <v/>
      </c>
      <c r="M130" s="21" cm="1">
        <f t="array" aca="1" ref="M130" ca="1">IF(Parameters!$D$31, SUM(IF(ISNUMBER(AF130:AK130),(IF(AF130:AK130&gt;=Parameters!$D$41,1,"")),""))+0.5*(SUM(IF(ISNUMBER(AF130:AK130),(IF(AF130:AK130&gt;=Parameters!$D$42,1,"")),""))-SUM(IF(ISNUMBER(AF130:AK130),(IF(AF130:AK130&gt;=Parameters!$D$41,1,"")),""))),0) +
   IF(Parameters!$D$32,SUM(IF(ISNUMBER(AF130:AK130),(IF(AF130:AK130&gt;=Parameters!$D$41,1,"")),"")),0) +
   IF(Parameters!$D$33,AVERAGE(IF(ISNUMBER(AF130:AK130),AF130:AK130)),0) +
   IF(Parameters!$D$34,IF(OR(IF(ISNUMBER(AF130:AK130),AF130:AK130)=0),0,GEOMEAN(IF(ISNUMBER(AF130:AK130),AF130:AK130))),0)</f>
        <v>0</v>
      </c>
      <c r="N130" s="23">
        <f t="shared" ca="1" si="10"/>
        <v>0</v>
      </c>
      <c r="O130" s="116" t="str">
        <f t="shared" si="11"/>
        <v>!!</v>
      </c>
      <c r="P130" s="24"/>
      <c r="Q130" s="49"/>
      <c r="R130" s="25">
        <f ca="1">IFERROR(INDEX(Health!$G$8:$G$225,MATCH($C130,_xlfn.ANCHORARRAY(Health!$C$8),0)),NA())</f>
        <v>0</v>
      </c>
      <c r="S130" s="25">
        <f ca="1">IFERROR(INDEX(Food!$G$8:$G$225,MATCH($C130,_xlfn.ANCHORARRAY(Food!$C$8),0)),NA())</f>
        <v>0</v>
      </c>
      <c r="T130" s="25" t="e">
        <f ca="1">IFERROR(INDEX(Macro!$G$8:$G$225,MATCH($C130,_xlfn.ANCHORARRAY(Macro!$C$8),0)),NA())</f>
        <v>#N/A</v>
      </c>
      <c r="U130" s="25">
        <f ca="1">IFERROR(INDEX(Socioeconomic!$G$8:$G$225,MATCH($C130,_xlfn.ANCHORARRAY(Socioeconomic!$C$8),0)),NA())</f>
        <v>0</v>
      </c>
      <c r="V130" s="25">
        <f ca="1">IFERROR(INDEX('Natural Hazard'!$G$8:$G$225,MATCH($C130,_xlfn.ANCHORARRAY('Natural Hazard'!$C$8),0)),NA())</f>
        <v>0</v>
      </c>
      <c r="W130" s="25">
        <f ca="1">IFERROR(INDEX(Conflict!$G$8:$G$225,MATCH($C130,_xlfn.ANCHORARRAY(Conflict!$C$8),0)),NA())</f>
        <v>0</v>
      </c>
      <c r="X130" s="50"/>
      <c r="Y130" s="25">
        <f ca="1">IFERROR(INDEX(Health!$H$8:$H$225,MATCH($C130,_xlfn.ANCHORARRAY(Health!$C$8),0)),NA())</f>
        <v>6.8454810495626797</v>
      </c>
      <c r="Z130" s="25">
        <f ca="1">IFERROR(INDEX(Food!$H$8:$H$225,MATCH($C130,_xlfn.ANCHORARRAY(Food!$C$8),0)),NA())</f>
        <v>2.9186602870813401</v>
      </c>
      <c r="AA130" s="25" t="e">
        <f ca="1">IFERROR(INDEX(Macro!$H$8:$H$225,MATCH($C130,_xlfn.ANCHORARRAY(Macro!$C$8),0)),NA())</f>
        <v>#N/A</v>
      </c>
      <c r="AB130" s="25">
        <f ca="1">IFERROR(INDEX(Socioeconomic!$H$8:$H$225,MATCH($C130,_xlfn.ANCHORARRAY(Socioeconomic!$C$8),0)),NA())</f>
        <v>3.1428571428571401</v>
      </c>
      <c r="AC130" s="25">
        <f ca="1">IFERROR(INDEX('Natural Hazard'!$H$8:$H$225,MATCH($C130,_xlfn.ANCHORARRAY('Natural Hazard'!$C$8),0)),NA())</f>
        <v>3.6666666666666599</v>
      </c>
      <c r="AD130" s="25">
        <f ca="1">IFERROR(INDEX(Conflict!$H$8:$H$225,MATCH($C130,_xlfn.ANCHORARRAY(Conflict!$C$8),0)),NA())</f>
        <v>0.24695713529722901</v>
      </c>
      <c r="AE130" s="50"/>
      <c r="AF130" s="25">
        <f ca="1">IFERROR(INDEX(Health!$I$8:$I$225,MATCH($C130,_xlfn.ANCHORARRAY(Health!$C$8),0)),NA())</f>
        <v>0</v>
      </c>
      <c r="AG130" s="25" t="e">
        <f ca="1">IFERROR(INDEX(Food!$I$8:$I$225,MATCH($C130,_xlfn.ANCHORARRAY(Food!$C$8),0)),NA())</f>
        <v>#N/A</v>
      </c>
      <c r="AH130" s="25" t="e">
        <f ca="1">IFERROR(INDEX(Macro!$I$8:$I$225,MATCH($C130,_xlfn.ANCHORARRAY(Macro!$C$8),0)),NA())</f>
        <v>#N/A</v>
      </c>
      <c r="AI130" s="25" t="e">
        <f ca="1">IFERROR(INDEX(Socioeconomic!$I$8:$I$225,MATCH($C130,_xlfn.ANCHORARRAY(Socioeconomic!$C$8),0)),NA())</f>
        <v>#N/A</v>
      </c>
      <c r="AJ130" s="25">
        <f ca="1">IFERROR(INDEX('Natural Hazard'!$I$8:$I$225,MATCH($C130,_xlfn.ANCHORARRAY('Natural Hazard'!$C$8),0)),NA())</f>
        <v>0</v>
      </c>
      <c r="AK130" s="25">
        <f ca="1">IFERROR(INDEX(Conflict!$I$8:$I$225,MATCH($C130,_xlfn.ANCHORARRAY(Conflict!$C$8),0)),NA())</f>
        <v>0</v>
      </c>
      <c r="AL130" s="49"/>
      <c r="AM130" s="25">
        <f>IFERROR(INDEX('Data Reliability'!$G$6:$G$409,MATCH($C130,'Data Reliability'!$E$6:$E$409,0)),NA())</f>
        <v>0.25</v>
      </c>
      <c r="AN130" s="25">
        <f>IFERROR(INDEX('Data Reliability'!$H$6:$H$409,MATCH($C130,'Data Reliability'!$E$6:$E$409,0)),NA())</f>
        <v>0.78333333333333299</v>
      </c>
    </row>
    <row r="131" spans="2:40" x14ac:dyDescent="0.2">
      <c r="B131" s="28" t="s">
        <v>211</v>
      </c>
      <c r="C131" s="28" t="s">
        <v>212</v>
      </c>
      <c r="D131" s="28" t="s">
        <v>435</v>
      </c>
      <c r="E131" s="28" t="s">
        <v>430</v>
      </c>
      <c r="F131" s="206">
        <f ca="1">MATCH($C131,_xlfn.ANCHORARRAY(Health!$C$8),0)</f>
        <v>126</v>
      </c>
      <c r="G131" s="22" cm="1">
        <f t="array" aca="1" ref="G131" ca="1">IF(Parameters!$D$31, SUM(IF(ISNUMBER(R131:W131),(IF(R131:W131&gt;=Parameters!$D$37,1,"")),""))+0.5*(SUM(IF(ISNUMBER(R131:W131),(IF(R131:W131&gt;=Parameters!$D$38,1,"")),""))-SUM(IF(ISNUMBER(R131:W131),(IF(R131:W131&gt;=Parameters!$D$37,1,"")),""))),0) +
   IF(Parameters!$D$32,SUM(IF(ISNUMBER(R131:W131),(IF(R131:W131&gt;=Parameters!$D$41,1,"")),"")),0) +
   IF(Parameters!$D$33,AVERAGE(IF(ISNUMBER(R131:W131),R131:W131)),0) +
   IF(Parameters!$D$34,IF(OR(IF(ISNUMBER(R131:W131),R131:W131)=0),0,GEOMEAN(IF(ISNUMBER(R131:W131),R131:W131))),0)</f>
        <v>1.5</v>
      </c>
      <c r="H131" s="23">
        <f t="shared" ca="1" si="6"/>
        <v>1.5</v>
      </c>
      <c r="I131" s="116" t="str">
        <f t="shared" si="7"/>
        <v/>
      </c>
      <c r="J131" s="22" cm="1">
        <f t="array" aca="1" ref="J131" ca="1">IF(Parameters!$D$31, SUM(IF(ISNUMBER(Y131:AD131),(IF(Y131:AD131&gt;=Parameters!$D$41,1,"")),""))+0.5*(SUM(IF(ISNUMBER(Y131:AD131),(IF(Y131:AD131&gt;=Parameters!$D$42,1,"")),""))-SUM(IF(ISNUMBER(Y131:AD131),(IF(Y131:AD131&gt;=Parameters!$D$41,1,"")),""))),0) +
   IF(Parameters!$D$32,SUM(IF(ISNUMBER(Y131:AD131),(IF(Y131:AD131&gt;=Parameters!$D$41,1,"")),"")),0) +
   IF(Parameters!$D$33,AVERAGE(IF(ISNUMBER(Y131:AD131),Y131:AD131)),0) +
   IF(Parameters!$D$34,IF(OR(IF(ISNUMBER(Y131:AD131),Y131:AD131)=0),0,GEOMEAN(IF(ISNUMBER(Y131:AD131),Y131:AD131))),0)</f>
        <v>1</v>
      </c>
      <c r="K131" s="23">
        <f t="shared" ca="1" si="8"/>
        <v>1</v>
      </c>
      <c r="L131" s="116" t="str">
        <f t="shared" si="9"/>
        <v/>
      </c>
      <c r="M131" s="21" cm="1">
        <f t="array" aca="1" ref="M131" ca="1">IF(Parameters!$D$31, SUM(IF(ISNUMBER(AF131:AK131),(IF(AF131:AK131&gt;=Parameters!$D$41,1,"")),""))+0.5*(SUM(IF(ISNUMBER(AF131:AK131),(IF(AF131:AK131&gt;=Parameters!$D$42,1,"")),""))-SUM(IF(ISNUMBER(AF131:AK131),(IF(AF131:AK131&gt;=Parameters!$D$41,1,"")),""))),0) +
   IF(Parameters!$D$32,SUM(IF(ISNUMBER(AF131:AK131),(IF(AF131:AK131&gt;=Parameters!$D$41,1,"")),"")),0) +
   IF(Parameters!$D$33,AVERAGE(IF(ISNUMBER(AF131:AK131),AF131:AK131)),0) +
   IF(Parameters!$D$34,IF(OR(IF(ISNUMBER(AF131:AK131),AF131:AK131)=0),0,GEOMEAN(IF(ISNUMBER(AF131:AK131),AF131:AK131))),0)</f>
        <v>2</v>
      </c>
      <c r="N131" s="23">
        <f t="shared" ca="1" si="10"/>
        <v>2</v>
      </c>
      <c r="O131" s="116" t="str">
        <f t="shared" si="11"/>
        <v/>
      </c>
      <c r="P131" s="24"/>
      <c r="Q131" s="49"/>
      <c r="R131" s="25">
        <f ca="1">IFERROR(INDEX(Health!$G$8:$G$225,MATCH($C131,_xlfn.ANCHORARRAY(Health!$C$8),0)),NA())</f>
        <v>0</v>
      </c>
      <c r="S131" s="25">
        <f ca="1">IFERROR(INDEX(Food!$G$8:$G$225,MATCH($C131,_xlfn.ANCHORARRAY(Food!$C$8),0)),NA())</f>
        <v>0</v>
      </c>
      <c r="T131" s="25">
        <f ca="1">IFERROR(INDEX(Macro!$G$8:$G$225,MATCH($C131,_xlfn.ANCHORARRAY(Macro!$C$8),0)),NA())</f>
        <v>6.9</v>
      </c>
      <c r="U131" s="25">
        <f ca="1">IFERROR(INDEX(Socioeconomic!$G$8:$G$225,MATCH($C131,_xlfn.ANCHORARRAY(Socioeconomic!$C$8),0)),NA())</f>
        <v>0</v>
      </c>
      <c r="V131" s="25">
        <f ca="1">IFERROR(INDEX('Natural Hazard'!$G$8:$G$225,MATCH($C131,_xlfn.ANCHORARRAY('Natural Hazard'!$C$8),0)),NA())</f>
        <v>9.7467943448089631</v>
      </c>
      <c r="W131" s="25">
        <f ca="1">IFERROR(INDEX(Conflict!$G$8:$G$225,MATCH($C131,_xlfn.ANCHORARRAY(Conflict!$C$8),0)),NA())</f>
        <v>3.5183414283968588</v>
      </c>
      <c r="X131" s="50"/>
      <c r="Y131" s="25">
        <f ca="1">IFERROR(INDEX(Health!$H$8:$H$225,MATCH($C131,_xlfn.ANCHORARRAY(Health!$C$8),0)),NA())</f>
        <v>0</v>
      </c>
      <c r="Z131" s="25">
        <f ca="1">IFERROR(INDEX(Food!$H$8:$H$225,MATCH($C131,_xlfn.ANCHORARRAY(Food!$C$8),0)),NA())</f>
        <v>2.59988419224088</v>
      </c>
      <c r="AA131" s="25">
        <f ca="1">IFERROR(INDEX(Macro!$H$8:$H$225,MATCH($C131,_xlfn.ANCHORARRAY(Macro!$C$8),0)),NA())</f>
        <v>7</v>
      </c>
      <c r="AB131" s="25">
        <f ca="1">IFERROR(INDEX(Socioeconomic!$H$8:$H$225,MATCH($C131,_xlfn.ANCHORARRAY(Socioeconomic!$C$8),0)),NA())</f>
        <v>4.5714285714285703</v>
      </c>
      <c r="AC131" s="25">
        <f ca="1">IFERROR(INDEX('Natural Hazard'!$H$8:$H$225,MATCH($C131,_xlfn.ANCHORARRAY('Natural Hazard'!$C$8),0)),NA())</f>
        <v>9.5</v>
      </c>
      <c r="AD131" s="25">
        <f ca="1">IFERROR(INDEX(Conflict!$H$8:$H$225,MATCH($C131,_xlfn.ANCHORARRAY(Conflict!$C$8),0)),NA())</f>
        <v>1.7683894866819501</v>
      </c>
      <c r="AE131" s="50"/>
      <c r="AF131" s="25">
        <f ca="1">IFERROR(INDEX(Health!$I$8:$I$225,MATCH($C131,_xlfn.ANCHORARRAY(Health!$C$8),0)),NA())</f>
        <v>0</v>
      </c>
      <c r="AG131" s="25" t="e">
        <f ca="1">IFERROR(INDEX(Food!$I$8:$I$225,MATCH($C131,_xlfn.ANCHORARRAY(Food!$C$8),0)),NA())</f>
        <v>#N/A</v>
      </c>
      <c r="AH131" s="25">
        <f ca="1">IFERROR(INDEX(Macro!$I$8:$I$225,MATCH($C131,_xlfn.ANCHORARRAY(Macro!$C$8),0)),NA())</f>
        <v>7</v>
      </c>
      <c r="AI131" s="25">
        <f ca="1">IFERROR(INDEX(Socioeconomic!$I$8:$I$225,MATCH($C131,_xlfn.ANCHORARRAY(Socioeconomic!$C$8),0)),NA())</f>
        <v>0</v>
      </c>
      <c r="AJ131" s="25">
        <f ca="1">IFERROR(INDEX('Natural Hazard'!$I$8:$I$225,MATCH($C131,_xlfn.ANCHORARRAY('Natural Hazard'!$C$8),0)),NA())</f>
        <v>10</v>
      </c>
      <c r="AK131" s="25">
        <f ca="1">IFERROR(INDEX(Conflict!$I$8:$I$225,MATCH($C131,_xlfn.ANCHORARRAY(Conflict!$C$8),0)),NA())</f>
        <v>7</v>
      </c>
      <c r="AL131" s="49"/>
      <c r="AM131" s="25">
        <f>IFERROR(INDEX('Data Reliability'!$G$6:$G$409,MATCH($C131,'Data Reliability'!$E$6:$E$409,0)),NA())</f>
        <v>0</v>
      </c>
      <c r="AN131" s="25">
        <f>IFERROR(INDEX('Data Reliability'!$H$6:$H$409,MATCH($C131,'Data Reliability'!$E$6:$E$409,0)),NA())</f>
        <v>0.32500000000000001</v>
      </c>
    </row>
    <row r="132" spans="2:40" x14ac:dyDescent="0.2">
      <c r="B132" s="28" t="s">
        <v>213</v>
      </c>
      <c r="C132" s="28" t="s">
        <v>214</v>
      </c>
      <c r="D132" s="28" t="s">
        <v>436</v>
      </c>
      <c r="E132" s="28" t="s">
        <v>429</v>
      </c>
      <c r="F132" s="206">
        <f ca="1">MATCH($C132,_xlfn.ANCHORARRAY(Health!$C$8),0)</f>
        <v>127</v>
      </c>
      <c r="G132" s="22" cm="1">
        <f t="array" aca="1" ref="G132" ca="1">IF(Parameters!$D$31, SUM(IF(ISNUMBER(R132:W132),(IF(R132:W132&gt;=Parameters!$D$37,1,"")),""))+0.5*(SUM(IF(ISNUMBER(R132:W132),(IF(R132:W132&gt;=Parameters!$D$38,1,"")),""))-SUM(IF(ISNUMBER(R132:W132),(IF(R132:W132&gt;=Parameters!$D$37,1,"")),""))),0) +
   IF(Parameters!$D$32,SUM(IF(ISNUMBER(R132:W132),(IF(R132:W132&gt;=Parameters!$D$41,1,"")),"")),0) +
   IF(Parameters!$D$33,AVERAGE(IF(ISNUMBER(R132:W132),R132:W132)),0) +
   IF(Parameters!$D$34,IF(OR(IF(ISNUMBER(R132:W132),R132:W132)=0),0,GEOMEAN(IF(ISNUMBER(R132:W132),R132:W132))),0)</f>
        <v>0</v>
      </c>
      <c r="H132" s="23">
        <f t="shared" ca="1" si="6"/>
        <v>0</v>
      </c>
      <c r="I132" s="116" t="str">
        <f t="shared" si="7"/>
        <v>!</v>
      </c>
      <c r="J132" s="22" cm="1">
        <f t="array" aca="1" ref="J132" ca="1">IF(Parameters!$D$31, SUM(IF(ISNUMBER(Y132:AD132),(IF(Y132:AD132&gt;=Parameters!$D$41,1,"")),""))+0.5*(SUM(IF(ISNUMBER(Y132:AD132),(IF(Y132:AD132&gt;=Parameters!$D$42,1,"")),""))-SUM(IF(ISNUMBER(Y132:AD132),(IF(Y132:AD132&gt;=Parameters!$D$41,1,"")),""))),0) +
   IF(Parameters!$D$32,SUM(IF(ISNUMBER(Y132:AD132),(IF(Y132:AD132&gt;=Parameters!$D$41,1,"")),"")),0) +
   IF(Parameters!$D$33,AVERAGE(IF(ISNUMBER(Y132:AD132),Y132:AD132)),0) +
   IF(Parameters!$D$34,IF(OR(IF(ISNUMBER(Y132:AD132),Y132:AD132)=0),0,GEOMEAN(IF(ISNUMBER(Y132:AD132),Y132:AD132))),0)</f>
        <v>2</v>
      </c>
      <c r="K132" s="23">
        <f t="shared" ca="1" si="8"/>
        <v>2</v>
      </c>
      <c r="L132" s="116" t="str">
        <f t="shared" si="9"/>
        <v>!</v>
      </c>
      <c r="M132" s="21" cm="1">
        <f t="array" aca="1" ref="M132" ca="1">IF(Parameters!$D$31, SUM(IF(ISNUMBER(AF132:AK132),(IF(AF132:AK132&gt;=Parameters!$D$41,1,"")),""))+0.5*(SUM(IF(ISNUMBER(AF132:AK132),(IF(AF132:AK132&gt;=Parameters!$D$42,1,"")),""))-SUM(IF(ISNUMBER(AF132:AK132),(IF(AF132:AK132&gt;=Parameters!$D$41,1,"")),""))),0) +
   IF(Parameters!$D$32,SUM(IF(ISNUMBER(AF132:AK132),(IF(AF132:AK132&gt;=Parameters!$D$41,1,"")),"")),0) +
   IF(Parameters!$D$33,AVERAGE(IF(ISNUMBER(AF132:AK132),AF132:AK132)),0) +
   IF(Parameters!$D$34,IF(OR(IF(ISNUMBER(AF132:AK132),AF132:AK132)=0),0,GEOMEAN(IF(ISNUMBER(AF132:AK132),AF132:AK132))),0)</f>
        <v>0</v>
      </c>
      <c r="N132" s="23">
        <f t="shared" ca="1" si="10"/>
        <v>0</v>
      </c>
      <c r="O132" s="116" t="str">
        <f t="shared" si="11"/>
        <v>!!</v>
      </c>
      <c r="P132" s="24"/>
      <c r="Q132" s="49"/>
      <c r="R132" s="25">
        <f ca="1">IFERROR(INDEX(Health!$G$8:$G$225,MATCH($C132,_xlfn.ANCHORARRAY(Health!$C$8),0)),NA())</f>
        <v>0</v>
      </c>
      <c r="S132" s="25" t="e">
        <f ca="1">IFERROR(INDEX(Food!$G$8:$G$225,MATCH($C132,_xlfn.ANCHORARRAY(Food!$C$8),0)),NA())</f>
        <v>#N/A</v>
      </c>
      <c r="T132" s="25" t="e">
        <f ca="1">IFERROR(INDEX(Macro!$G$8:$G$225,MATCH($C132,_xlfn.ANCHORARRAY(Macro!$C$8),0)),NA())</f>
        <v>#N/A</v>
      </c>
      <c r="U132" s="25">
        <f ca="1">IFERROR(INDEX(Socioeconomic!$G$8:$G$225,MATCH($C132,_xlfn.ANCHORARRAY(Socioeconomic!$C$8),0)),NA())</f>
        <v>0</v>
      </c>
      <c r="V132" s="25">
        <f ca="1">IFERROR(INDEX('Natural Hazard'!$G$8:$G$225,MATCH($C132,_xlfn.ANCHORARRAY('Natural Hazard'!$C$8),0)),NA())</f>
        <v>0</v>
      </c>
      <c r="W132" s="25">
        <f ca="1">IFERROR(INDEX(Conflict!$G$8:$G$225,MATCH($C132,_xlfn.ANCHORARRAY(Conflict!$C$8),0)),NA())</f>
        <v>0</v>
      </c>
      <c r="X132" s="50"/>
      <c r="Y132" s="25">
        <f ca="1">IFERROR(INDEX(Health!$H$8:$H$225,MATCH($C132,_xlfn.ANCHORARRAY(Health!$C$8),0)),NA())</f>
        <v>9.0029154518950403</v>
      </c>
      <c r="Z132" s="25" t="e">
        <f ca="1">IFERROR(INDEX(Food!$H$8:$H$225,MATCH($C132,_xlfn.ANCHORARRAY(Food!$C$8),0)),NA())</f>
        <v>#N/A</v>
      </c>
      <c r="AA132" s="25" t="e">
        <f ca="1">IFERROR(INDEX(Macro!$H$8:$H$225,MATCH($C132,_xlfn.ANCHORARRAY(Macro!$C$8),0)),NA())</f>
        <v>#N/A</v>
      </c>
      <c r="AB132" s="25">
        <f ca="1">IFERROR(INDEX(Socioeconomic!$H$8:$H$225,MATCH($C132,_xlfn.ANCHORARRAY(Socioeconomic!$C$8),0)),NA())</f>
        <v>7.5714285714285703</v>
      </c>
      <c r="AC132" s="25">
        <f ca="1">IFERROR(INDEX('Natural Hazard'!$H$8:$H$225,MATCH($C132,_xlfn.ANCHORARRAY('Natural Hazard'!$C$8),0)),NA())</f>
        <v>4.3333333333333304</v>
      </c>
      <c r="AD132" s="25">
        <f ca="1">IFERROR(INDEX(Conflict!$H$8:$H$225,MATCH($C132,_xlfn.ANCHORARRAY(Conflict!$C$8),0)),NA())</f>
        <v>10</v>
      </c>
      <c r="AE132" s="50"/>
      <c r="AF132" s="25">
        <f ca="1">IFERROR(INDEX(Health!$I$8:$I$225,MATCH($C132,_xlfn.ANCHORARRAY(Health!$C$8),0)),NA())</f>
        <v>0</v>
      </c>
      <c r="AG132" s="25" t="e">
        <f ca="1">IFERROR(INDEX(Food!$I$8:$I$225,MATCH($C132,_xlfn.ANCHORARRAY(Food!$C$8),0)),NA())</f>
        <v>#N/A</v>
      </c>
      <c r="AH132" s="25" t="e">
        <f ca="1">IFERROR(INDEX(Macro!$I$8:$I$225,MATCH($C132,_xlfn.ANCHORARRAY(Macro!$C$8),0)),NA())</f>
        <v>#N/A</v>
      </c>
      <c r="AI132" s="25" t="e">
        <f ca="1">IFERROR(INDEX(Socioeconomic!$I$8:$I$225,MATCH($C132,_xlfn.ANCHORARRAY(Socioeconomic!$C$8),0)),NA())</f>
        <v>#N/A</v>
      </c>
      <c r="AJ132" s="25">
        <f ca="1">IFERROR(INDEX('Natural Hazard'!$I$8:$I$225,MATCH($C132,_xlfn.ANCHORARRAY('Natural Hazard'!$C$8),0)),NA())</f>
        <v>0</v>
      </c>
      <c r="AK132" s="25">
        <f ca="1">IFERROR(INDEX(Conflict!$I$8:$I$225,MATCH($C132,_xlfn.ANCHORARRAY(Conflict!$C$8),0)),NA())</f>
        <v>0</v>
      </c>
      <c r="AL132" s="49"/>
      <c r="AM132" s="25">
        <f>IFERROR(INDEX('Data Reliability'!$G$6:$G$409,MATCH($C132,'Data Reliability'!$E$6:$E$409,0)),NA())</f>
        <v>0.41666666666666702</v>
      </c>
      <c r="AN132" s="25">
        <f>IFERROR(INDEX('Data Reliability'!$H$6:$H$409,MATCH($C132,'Data Reliability'!$E$6:$E$409,0)),NA())</f>
        <v>0.78333333333333299</v>
      </c>
    </row>
    <row r="133" spans="2:40" x14ac:dyDescent="0.2">
      <c r="B133" s="28" t="s">
        <v>215</v>
      </c>
      <c r="C133" s="28" t="s">
        <v>216</v>
      </c>
      <c r="D133" s="28" t="s">
        <v>433</v>
      </c>
      <c r="E133" s="28" t="s">
        <v>430</v>
      </c>
      <c r="F133" s="206">
        <f ca="1">MATCH($C133,_xlfn.ANCHORARRAY(Health!$C$8),0)</f>
        <v>128</v>
      </c>
      <c r="G133" s="22" cm="1">
        <f t="array" aca="1" ref="G133" ca="1">IF(Parameters!$D$31, SUM(IF(ISNUMBER(R133:W133),(IF(R133:W133&gt;=Parameters!$D$37,1,"")),""))+0.5*(SUM(IF(ISNUMBER(R133:W133),(IF(R133:W133&gt;=Parameters!$D$38,1,"")),""))-SUM(IF(ISNUMBER(R133:W133),(IF(R133:W133&gt;=Parameters!$D$37,1,"")),""))),0) +
   IF(Parameters!$D$32,SUM(IF(ISNUMBER(R133:W133),(IF(R133:W133&gt;=Parameters!$D$41,1,"")),"")),0) +
   IF(Parameters!$D$33,AVERAGE(IF(ISNUMBER(R133:W133),R133:W133)),0) +
   IF(Parameters!$D$34,IF(OR(IF(ISNUMBER(R133:W133),R133:W133)=0),0,GEOMEAN(IF(ISNUMBER(R133:W133),R133:W133))),0)</f>
        <v>0</v>
      </c>
      <c r="H133" s="23">
        <f t="shared" ca="1" si="6"/>
        <v>0</v>
      </c>
      <c r="I133" s="116" t="str">
        <f t="shared" si="7"/>
        <v>!</v>
      </c>
      <c r="J133" s="22" cm="1">
        <f t="array" aca="1" ref="J133" ca="1">IF(Parameters!$D$31, SUM(IF(ISNUMBER(Y133:AD133),(IF(Y133:AD133&gt;=Parameters!$D$41,1,"")),""))+0.5*(SUM(IF(ISNUMBER(Y133:AD133),(IF(Y133:AD133&gt;=Parameters!$D$42,1,"")),""))-SUM(IF(ISNUMBER(Y133:AD133),(IF(Y133:AD133&gt;=Parameters!$D$41,1,"")),""))),0) +
   IF(Parameters!$D$32,SUM(IF(ISNUMBER(Y133:AD133),(IF(Y133:AD133&gt;=Parameters!$D$41,1,"")),"")),0) +
   IF(Parameters!$D$33,AVERAGE(IF(ISNUMBER(Y133:AD133),Y133:AD133)),0) +
   IF(Parameters!$D$34,IF(OR(IF(ISNUMBER(Y133:AD133),Y133:AD133)=0),0,GEOMEAN(IF(ISNUMBER(Y133:AD133),Y133:AD133))),0)</f>
        <v>0</v>
      </c>
      <c r="K133" s="23">
        <f t="shared" ca="1" si="8"/>
        <v>0</v>
      </c>
      <c r="L133" s="116" t="str">
        <f t="shared" si="9"/>
        <v/>
      </c>
      <c r="M133" s="21" cm="1">
        <f t="array" aca="1" ref="M133" ca="1">IF(Parameters!$D$31, SUM(IF(ISNUMBER(AF133:AK133),(IF(AF133:AK133&gt;=Parameters!$D$41,1,"")),""))+0.5*(SUM(IF(ISNUMBER(AF133:AK133),(IF(AF133:AK133&gt;=Parameters!$D$42,1,"")),""))-SUM(IF(ISNUMBER(AF133:AK133),(IF(AF133:AK133&gt;=Parameters!$D$41,1,"")),""))),0) +
   IF(Parameters!$D$32,SUM(IF(ISNUMBER(AF133:AK133),(IF(AF133:AK133&gt;=Parameters!$D$41,1,"")),"")),0) +
   IF(Parameters!$D$33,AVERAGE(IF(ISNUMBER(AF133:AK133),AF133:AK133)),0) +
   IF(Parameters!$D$34,IF(OR(IF(ISNUMBER(AF133:AK133),AF133:AK133)=0),0,GEOMEAN(IF(ISNUMBER(AF133:AK133),AF133:AK133))),0)</f>
        <v>0</v>
      </c>
      <c r="N133" s="23">
        <f t="shared" ca="1" si="10"/>
        <v>0</v>
      </c>
      <c r="O133" s="116" t="str">
        <f t="shared" si="11"/>
        <v>!</v>
      </c>
      <c r="P133" s="24"/>
      <c r="Q133" s="49"/>
      <c r="R133" s="25">
        <f ca="1">IFERROR(INDEX(Health!$G$8:$G$225,MATCH($C133,_xlfn.ANCHORARRAY(Health!$C$8),0)),NA())</f>
        <v>0</v>
      </c>
      <c r="S133" s="25">
        <f ca="1">IFERROR(INDEX(Food!$G$8:$G$225,MATCH($C133,_xlfn.ANCHORARRAY(Food!$C$8),0)),NA())</f>
        <v>0</v>
      </c>
      <c r="T133" s="25">
        <f ca="1">IFERROR(INDEX(Macro!$G$8:$G$225,MATCH($C133,_xlfn.ANCHORARRAY(Macro!$C$8),0)),NA())</f>
        <v>2.5871282165327742</v>
      </c>
      <c r="U133" s="25">
        <f ca="1">IFERROR(INDEX(Socioeconomic!$G$8:$G$225,MATCH($C133,_xlfn.ANCHORARRAY(Socioeconomic!$C$8),0)),NA())</f>
        <v>0</v>
      </c>
      <c r="V133" s="25">
        <f ca="1">IFERROR(INDEX('Natural Hazard'!$G$8:$G$225,MATCH($C133,_xlfn.ANCHORARRAY('Natural Hazard'!$C$8),0)),NA())</f>
        <v>0</v>
      </c>
      <c r="W133" s="25">
        <f ca="1">IFERROR(INDEX(Conflict!$G$8:$G$225,MATCH($C133,_xlfn.ANCHORARRAY(Conflict!$C$8),0)),NA())</f>
        <v>0</v>
      </c>
      <c r="X133" s="50"/>
      <c r="Y133" s="25">
        <f ca="1">IFERROR(INDEX(Health!$H$8:$H$225,MATCH($C133,_xlfn.ANCHORARRAY(Health!$C$8),0)),NA())</f>
        <v>3.8717201166180701</v>
      </c>
      <c r="Z133" s="25">
        <f ca="1">IFERROR(INDEX(Food!$H$8:$H$225,MATCH($C133,_xlfn.ANCHORARRAY(Food!$C$8),0)),NA())</f>
        <v>3.6124401913875501</v>
      </c>
      <c r="AA133" s="25">
        <f ca="1">IFERROR(INDEX(Macro!$H$8:$H$225,MATCH($C133,_xlfn.ANCHORARRAY(Macro!$C$8),0)),NA())</f>
        <v>1.7198945209493099</v>
      </c>
      <c r="AB133" s="25">
        <f ca="1">IFERROR(INDEX(Socioeconomic!$H$8:$H$225,MATCH($C133,_xlfn.ANCHORARRAY(Socioeconomic!$C$8),0)),NA())</f>
        <v>3.2857142857142798</v>
      </c>
      <c r="AC133" s="25">
        <f ca="1">IFERROR(INDEX('Natural Hazard'!$H$8:$H$225,MATCH($C133,_xlfn.ANCHORARRAY('Natural Hazard'!$C$8),0)),NA())</f>
        <v>4.6666666666666599</v>
      </c>
      <c r="AD133" s="25">
        <f ca="1">IFERROR(INDEX(Conflict!$H$8:$H$225,MATCH($C133,_xlfn.ANCHORARRAY(Conflict!$C$8),0)),NA())</f>
        <v>0</v>
      </c>
      <c r="AE133" s="50"/>
      <c r="AF133" s="25">
        <f ca="1">IFERROR(INDEX(Health!$I$8:$I$225,MATCH($C133,_xlfn.ANCHORARRAY(Health!$C$8),0)),NA())</f>
        <v>0</v>
      </c>
      <c r="AG133" s="25" t="e">
        <f ca="1">IFERROR(INDEX(Food!$I$8:$I$225,MATCH($C133,_xlfn.ANCHORARRAY(Food!$C$8),0)),NA())</f>
        <v>#N/A</v>
      </c>
      <c r="AH133" s="25">
        <f ca="1">IFERROR(INDEX(Macro!$I$8:$I$225,MATCH($C133,_xlfn.ANCHORARRAY(Macro!$C$8),0)),NA())</f>
        <v>3.89165284687672</v>
      </c>
      <c r="AI133" s="25">
        <f ca="1">IFERROR(INDEX(Socioeconomic!$I$8:$I$225,MATCH($C133,_xlfn.ANCHORARRAY(Socioeconomic!$C$8),0)),NA())</f>
        <v>0</v>
      </c>
      <c r="AJ133" s="25">
        <f ca="1">IFERROR(INDEX('Natural Hazard'!$I$8:$I$225,MATCH($C133,_xlfn.ANCHORARRAY('Natural Hazard'!$C$8),0)),NA())</f>
        <v>0</v>
      </c>
      <c r="AK133" s="25">
        <f ca="1">IFERROR(INDEX(Conflict!$I$8:$I$225,MATCH($C133,_xlfn.ANCHORARRAY(Conflict!$C$8),0)),NA())</f>
        <v>3.5714285714285601</v>
      </c>
      <c r="AL133" s="49"/>
      <c r="AM133" s="25">
        <f>IFERROR(INDEX('Data Reliability'!$G$6:$G$409,MATCH($C133,'Data Reliability'!$E$6:$E$409,0)),NA())</f>
        <v>0.16666666666666699</v>
      </c>
      <c r="AN133" s="25">
        <f>IFERROR(INDEX('Data Reliability'!$H$6:$H$409,MATCH($C133,'Data Reliability'!$E$6:$E$409,0)),NA())</f>
        <v>0.58333333333333304</v>
      </c>
    </row>
    <row r="134" spans="2:40" x14ac:dyDescent="0.2">
      <c r="B134" s="28" t="s">
        <v>217</v>
      </c>
      <c r="C134" s="28" t="s">
        <v>218</v>
      </c>
      <c r="D134" s="28" t="s">
        <v>432</v>
      </c>
      <c r="E134" s="28" t="s">
        <v>429</v>
      </c>
      <c r="F134" s="206">
        <f ca="1">MATCH($C134,_xlfn.ANCHORARRAY(Health!$C$8),0)</f>
        <v>129</v>
      </c>
      <c r="G134" s="22" cm="1">
        <f t="array" aca="1" ref="G134" ca="1">IF(Parameters!$D$31, SUM(IF(ISNUMBER(R134:W134),(IF(R134:W134&gt;=Parameters!$D$37,1,"")),""))+0.5*(SUM(IF(ISNUMBER(R134:W134),(IF(R134:W134&gt;=Parameters!$D$38,1,"")),""))-SUM(IF(ISNUMBER(R134:W134),(IF(R134:W134&gt;=Parameters!$D$37,1,"")),""))),0) +
   IF(Parameters!$D$32,SUM(IF(ISNUMBER(R134:W134),(IF(R134:W134&gt;=Parameters!$D$41,1,"")),"")),0) +
   IF(Parameters!$D$33,AVERAGE(IF(ISNUMBER(R134:W134),R134:W134)),0) +
   IF(Parameters!$D$34,IF(OR(IF(ISNUMBER(R134:W134),R134:W134)=0),0,GEOMEAN(IF(ISNUMBER(R134:W134),R134:W134))),0)</f>
        <v>2.5</v>
      </c>
      <c r="H134" s="23">
        <f t="shared" ref="H134:H197" ca="1" si="12">G134</f>
        <v>2.5</v>
      </c>
      <c r="I134" s="116" t="str">
        <f t="shared" ref="I134:I197" si="13">IF(AVERAGE(AM134:AN134) &gt;= 0.666, "!!", IF(AND(AVERAGE(AM134:AN134) &lt; 0.666,  AVERAGE(AM134:AN134)  &gt;= 0.333), "!", IF(AVERAGE(AM134:AN134) &lt; 0.333, "")))</f>
        <v/>
      </c>
      <c r="J134" s="22" cm="1">
        <f t="array" aca="1" ref="J134" ca="1">IF(Parameters!$D$31, SUM(IF(ISNUMBER(Y134:AD134),(IF(Y134:AD134&gt;=Parameters!$D$41,1,"")),""))+0.5*(SUM(IF(ISNUMBER(Y134:AD134),(IF(Y134:AD134&gt;=Parameters!$D$42,1,"")),""))-SUM(IF(ISNUMBER(Y134:AD134),(IF(Y134:AD134&gt;=Parameters!$D$41,1,"")),""))),0) +
   IF(Parameters!$D$32,SUM(IF(ISNUMBER(Y134:AD134),(IF(Y134:AD134&gt;=Parameters!$D$41,1,"")),"")),0) +
   IF(Parameters!$D$33,AVERAGE(IF(ISNUMBER(Y134:AD134),Y134:AD134)),0) +
   IF(Parameters!$D$34,IF(OR(IF(ISNUMBER(Y134:AD134),Y134:AD134)=0),0,GEOMEAN(IF(ISNUMBER(Y134:AD134),Y134:AD134))),0)</f>
        <v>3</v>
      </c>
      <c r="K134" s="23">
        <f t="shared" ref="K134:K197" ca="1" si="14">J134</f>
        <v>3</v>
      </c>
      <c r="L134" s="116" t="str">
        <f t="shared" ref="L134:L197" si="15">IF(AM134 &gt;= 0.666, "!!", IF(AND(AM134 &lt; 0.666, AM134  &gt;= 0.333), "!", IF(AM134 &lt; 0.333, "")))</f>
        <v/>
      </c>
      <c r="M134" s="21" cm="1">
        <f t="array" aca="1" ref="M134" ca="1">IF(Parameters!$D$31, SUM(IF(ISNUMBER(AF134:AK134),(IF(AF134:AK134&gt;=Parameters!$D$41,1,"")),""))+0.5*(SUM(IF(ISNUMBER(AF134:AK134),(IF(AF134:AK134&gt;=Parameters!$D$42,1,"")),""))-SUM(IF(ISNUMBER(AF134:AK134),(IF(AF134:AK134&gt;=Parameters!$D$41,1,"")),""))),0) +
   IF(Parameters!$D$32,SUM(IF(ISNUMBER(AF134:AK134),(IF(AF134:AK134&gt;=Parameters!$D$41,1,"")),"")),0) +
   IF(Parameters!$D$33,AVERAGE(IF(ISNUMBER(AF134:AK134),AF134:AK134)),0) +
   IF(Parameters!$D$34,IF(OR(IF(ISNUMBER(AF134:AK134),AF134:AK134)=0),0,GEOMEAN(IF(ISNUMBER(AF134:AK134),AF134:AK134))),0)</f>
        <v>1.5</v>
      </c>
      <c r="N134" s="23">
        <f t="shared" ref="N134:N197" ca="1" si="16">M134</f>
        <v>1.5</v>
      </c>
      <c r="O134" s="116" t="str">
        <f t="shared" ref="O134:O197" si="17">IF(AN134 &gt;= 0.666, "!!", IF(AND(AN134 &lt; 0.666, AN134  &gt;= 0.333), "!", IF(AN134 &lt; 0.333, "")))</f>
        <v>!</v>
      </c>
      <c r="P134" s="24"/>
      <c r="Q134" s="49"/>
      <c r="R134" s="25">
        <f ca="1">IFERROR(INDEX(Health!$G$8:$G$225,MATCH($C134,_xlfn.ANCHORARRAY(Health!$C$8),0)),NA())</f>
        <v>0</v>
      </c>
      <c r="S134" s="25">
        <f ca="1">IFERROR(INDEX(Food!$G$8:$G$225,MATCH($C134,_xlfn.ANCHORARRAY(Food!$C$8),0)),NA())</f>
        <v>8.7061000651238203</v>
      </c>
      <c r="T134" s="25">
        <f ca="1">IFERROR(INDEX(Macro!$G$8:$G$225,MATCH($C134,_xlfn.ANCHORARRAY(Macro!$C$8),0)),NA())</f>
        <v>1.5597647606698277</v>
      </c>
      <c r="U134" s="25">
        <f ca="1">IFERROR(INDEX(Socioeconomic!$G$8:$G$225,MATCH($C134,_xlfn.ANCHORARRAY(Socioeconomic!$C$8),0)),NA())</f>
        <v>6.4255759639194991</v>
      </c>
      <c r="V134" s="25">
        <f ca="1">IFERROR(INDEX('Natural Hazard'!$G$8:$G$225,MATCH($C134,_xlfn.ANCHORARRAY('Natural Hazard'!$C$8),0)),NA())</f>
        <v>0</v>
      </c>
      <c r="W134" s="25">
        <f ca="1">IFERROR(INDEX(Conflict!$G$8:$G$225,MATCH($C134,_xlfn.ANCHORARRAY(Conflict!$C$8),0)),NA())</f>
        <v>8.3666002653407556</v>
      </c>
      <c r="X134" s="50"/>
      <c r="Y134" s="25">
        <f ca="1">IFERROR(INDEX(Health!$H$8:$H$225,MATCH($C134,_xlfn.ANCHORARRAY(Health!$C$8),0)),NA())</f>
        <v>7.7201166180758003</v>
      </c>
      <c r="Z134" s="25">
        <f ca="1">IFERROR(INDEX(Food!$H$8:$H$225,MATCH($C134,_xlfn.ANCHORARRAY(Food!$C$8),0)),NA())</f>
        <v>7.5796178343948997</v>
      </c>
      <c r="AA134" s="25">
        <f ca="1">IFERROR(INDEX(Macro!$H$8:$H$225,MATCH($C134,_xlfn.ANCHORARRAY(Macro!$C$8),0)),NA())</f>
        <v>6.8766481101670101</v>
      </c>
      <c r="AB134" s="25">
        <f ca="1">IFERROR(INDEX(Socioeconomic!$H$8:$H$225,MATCH($C134,_xlfn.ANCHORARRAY(Socioeconomic!$C$8),0)),NA())</f>
        <v>10</v>
      </c>
      <c r="AC134" s="25">
        <f ca="1">IFERROR(INDEX('Natural Hazard'!$H$8:$H$225,MATCH($C134,_xlfn.ANCHORARRAY('Natural Hazard'!$C$8),0)),NA())</f>
        <v>5.6666666666666599</v>
      </c>
      <c r="AD134" s="25">
        <f ca="1">IFERROR(INDEX(Conflict!$H$8:$H$225,MATCH($C134,_xlfn.ANCHORARRAY(Conflict!$C$8),0)),NA())</f>
        <v>10</v>
      </c>
      <c r="AE134" s="50"/>
      <c r="AF134" s="25">
        <f ca="1">IFERROR(INDEX(Health!$I$8:$I$225,MATCH($C134,_xlfn.ANCHORARRAY(Health!$C$8),0)),NA())</f>
        <v>0</v>
      </c>
      <c r="AG134" s="25">
        <f ca="1">IFERROR(INDEX(Food!$I$8:$I$225,MATCH($C134,_xlfn.ANCHORARRAY(Food!$C$8),0)),NA())</f>
        <v>10</v>
      </c>
      <c r="AH134" s="25">
        <f ca="1">IFERROR(INDEX(Macro!$I$8:$I$225,MATCH($C134,_xlfn.ANCHORARRAY(Macro!$C$8),0)),NA())</f>
        <v>0.35378662244334602</v>
      </c>
      <c r="AI134" s="25">
        <f ca="1">IFERROR(INDEX(Socioeconomic!$I$8:$I$225,MATCH($C134,_xlfn.ANCHORARRAY(Socioeconomic!$C$8),0)),NA())</f>
        <v>4.1288026468099996</v>
      </c>
      <c r="AJ134" s="25">
        <f ca="1">IFERROR(INDEX('Natural Hazard'!$I$8:$I$225,MATCH($C134,_xlfn.ANCHORARRAY('Natural Hazard'!$C$8),0)),NA())</f>
        <v>0</v>
      </c>
      <c r="AK134" s="25">
        <f ca="1">IFERROR(INDEX(Conflict!$I$8:$I$225,MATCH($C134,_xlfn.ANCHORARRAY(Conflict!$C$8),0)),NA())</f>
        <v>7</v>
      </c>
      <c r="AL134" s="49"/>
      <c r="AM134" s="25">
        <f>IFERROR(INDEX('Data Reliability'!$G$6:$G$409,MATCH($C134,'Data Reliability'!$E$6:$E$409,0)),NA())</f>
        <v>8.3333333333333301E-2</v>
      </c>
      <c r="AN134" s="25">
        <f>IFERROR(INDEX('Data Reliability'!$H$6:$H$409,MATCH($C134,'Data Reliability'!$E$6:$E$409,0)),NA())</f>
        <v>0.41388888888888897</v>
      </c>
    </row>
    <row r="135" spans="2:40" x14ac:dyDescent="0.2">
      <c r="B135" s="28" t="s">
        <v>219</v>
      </c>
      <c r="C135" s="28" t="s">
        <v>220</v>
      </c>
      <c r="D135" s="28" t="s">
        <v>434</v>
      </c>
      <c r="E135" s="28" t="s">
        <v>409</v>
      </c>
      <c r="F135" s="206">
        <f ca="1">MATCH($C135,_xlfn.ANCHORARRAY(Health!$C$8),0)</f>
        <v>130</v>
      </c>
      <c r="G135" s="22" cm="1">
        <f t="array" aca="1" ref="G135" ca="1">IF(Parameters!$D$31, SUM(IF(ISNUMBER(R135:W135),(IF(R135:W135&gt;=Parameters!$D$37,1,"")),""))+0.5*(SUM(IF(ISNUMBER(R135:W135),(IF(R135:W135&gt;=Parameters!$D$38,1,"")),""))-SUM(IF(ISNUMBER(R135:W135),(IF(R135:W135&gt;=Parameters!$D$37,1,"")),""))),0) +
   IF(Parameters!$D$32,SUM(IF(ISNUMBER(R135:W135),(IF(R135:W135&gt;=Parameters!$D$41,1,"")),"")),0) +
   IF(Parameters!$D$33,AVERAGE(IF(ISNUMBER(R135:W135),R135:W135)),0) +
   IF(Parameters!$D$34,IF(OR(IF(ISNUMBER(R135:W135),R135:W135)=0),0,GEOMEAN(IF(ISNUMBER(R135:W135),R135:W135))),0)</f>
        <v>0</v>
      </c>
      <c r="H135" s="23">
        <f t="shared" ca="1" si="12"/>
        <v>0</v>
      </c>
      <c r="I135" s="116" t="str">
        <f t="shared" si="13"/>
        <v>!</v>
      </c>
      <c r="J135" s="22" cm="1">
        <f t="array" aca="1" ref="J135" ca="1">IF(Parameters!$D$31, SUM(IF(ISNUMBER(Y135:AD135),(IF(Y135:AD135&gt;=Parameters!$D$41,1,"")),""))+0.5*(SUM(IF(ISNUMBER(Y135:AD135),(IF(Y135:AD135&gt;=Parameters!$D$42,1,"")),""))-SUM(IF(ISNUMBER(Y135:AD135),(IF(Y135:AD135&gt;=Parameters!$D$41,1,"")),""))),0) +
   IF(Parameters!$D$32,SUM(IF(ISNUMBER(Y135:AD135),(IF(Y135:AD135&gt;=Parameters!$D$41,1,"")),"")),0) +
   IF(Parameters!$D$33,AVERAGE(IF(ISNUMBER(Y135:AD135),Y135:AD135)),0) +
   IF(Parameters!$D$34,IF(OR(IF(ISNUMBER(Y135:AD135),Y135:AD135)=0),0,GEOMEAN(IF(ISNUMBER(Y135:AD135),Y135:AD135))),0)</f>
        <v>0</v>
      </c>
      <c r="K135" s="23">
        <f t="shared" ca="1" si="14"/>
        <v>0</v>
      </c>
      <c r="L135" s="116" t="str">
        <f t="shared" si="15"/>
        <v/>
      </c>
      <c r="M135" s="21" cm="1">
        <f t="array" aca="1" ref="M135" ca="1">IF(Parameters!$D$31, SUM(IF(ISNUMBER(AF135:AK135),(IF(AF135:AK135&gt;=Parameters!$D$41,1,"")),""))+0.5*(SUM(IF(ISNUMBER(AF135:AK135),(IF(AF135:AK135&gt;=Parameters!$D$42,1,"")),""))-SUM(IF(ISNUMBER(AF135:AK135),(IF(AF135:AK135&gt;=Parameters!$D$41,1,"")),""))),0) +
   IF(Parameters!$D$32,SUM(IF(ISNUMBER(AF135:AK135),(IF(AF135:AK135&gt;=Parameters!$D$41,1,"")),"")),0) +
   IF(Parameters!$D$33,AVERAGE(IF(ISNUMBER(AF135:AK135),AF135:AK135)),0) +
   IF(Parameters!$D$34,IF(OR(IF(ISNUMBER(AF135:AK135),AF135:AK135)=0),0,GEOMEAN(IF(ISNUMBER(AF135:AK135),AF135:AK135))),0)</f>
        <v>0</v>
      </c>
      <c r="N135" s="23">
        <f t="shared" ca="1" si="16"/>
        <v>0</v>
      </c>
      <c r="O135" s="116" t="str">
        <f t="shared" si="17"/>
        <v>!</v>
      </c>
      <c r="P135" s="24"/>
      <c r="Q135" s="49"/>
      <c r="R135" s="25">
        <f ca="1">IFERROR(INDEX(Health!$G$8:$G$225,MATCH($C135,_xlfn.ANCHORARRAY(Health!$C$8),0)),NA())</f>
        <v>0</v>
      </c>
      <c r="S135" s="25">
        <f ca="1">IFERROR(INDEX(Food!$G$8:$G$225,MATCH($C135,_xlfn.ANCHORARRAY(Food!$C$8),0)),NA())</f>
        <v>0</v>
      </c>
      <c r="T135" s="25">
        <f ca="1">IFERROR(INDEX(Macro!$G$8:$G$225,MATCH($C135,_xlfn.ANCHORARRAY(Macro!$C$8),0)),NA())</f>
        <v>0</v>
      </c>
      <c r="U135" s="25">
        <f ca="1">IFERROR(INDEX(Socioeconomic!$G$8:$G$225,MATCH($C135,_xlfn.ANCHORARRAY(Socioeconomic!$C$8),0)),NA())</f>
        <v>0</v>
      </c>
      <c r="V135" s="25">
        <f ca="1">IFERROR(INDEX('Natural Hazard'!$G$8:$G$225,MATCH($C135,_xlfn.ANCHORARRAY('Natural Hazard'!$C$8),0)),NA())</f>
        <v>0</v>
      </c>
      <c r="W135" s="25">
        <f ca="1">IFERROR(INDEX(Conflict!$G$8:$G$225,MATCH($C135,_xlfn.ANCHORARRAY(Conflict!$C$8),0)),NA())</f>
        <v>0</v>
      </c>
      <c r="X135" s="50"/>
      <c r="Y135" s="25">
        <f ca="1">IFERROR(INDEX(Health!$H$8:$H$225,MATCH($C135,_xlfn.ANCHORARRAY(Health!$C$8),0)),NA())</f>
        <v>4.4548104956268197</v>
      </c>
      <c r="Z135" s="25">
        <f ca="1">IFERROR(INDEX(Food!$H$8:$H$225,MATCH($C135,_xlfn.ANCHORARRAY(Food!$C$8),0)),NA())</f>
        <v>0</v>
      </c>
      <c r="AA135" s="25">
        <f ca="1">IFERROR(INDEX(Macro!$H$8:$H$225,MATCH($C135,_xlfn.ANCHORARRAY(Macro!$C$8),0)),NA())</f>
        <v>0</v>
      </c>
      <c r="AB135" s="25">
        <f ca="1">IFERROR(INDEX(Socioeconomic!$H$8:$H$225,MATCH($C135,_xlfn.ANCHORARRAY(Socioeconomic!$C$8),0)),NA())</f>
        <v>0.71428571428571297</v>
      </c>
      <c r="AC135" s="25">
        <f ca="1">IFERROR(INDEX('Natural Hazard'!$H$8:$H$225,MATCH($C135,_xlfn.ANCHORARRAY('Natural Hazard'!$C$8),0)),NA())</f>
        <v>2.5</v>
      </c>
      <c r="AD135" s="25">
        <f ca="1">IFERROR(INDEX(Conflict!$H$8:$H$225,MATCH($C135,_xlfn.ANCHORARRAY(Conflict!$C$8),0)),NA())</f>
        <v>0</v>
      </c>
      <c r="AE135" s="50"/>
      <c r="AF135" s="25">
        <f ca="1">IFERROR(INDEX(Health!$I$8:$I$225,MATCH($C135,_xlfn.ANCHORARRAY(Health!$C$8),0)),NA())</f>
        <v>0</v>
      </c>
      <c r="AG135" s="25" t="e">
        <f ca="1">IFERROR(INDEX(Food!$I$8:$I$225,MATCH($C135,_xlfn.ANCHORARRAY(Food!$C$8),0)),NA())</f>
        <v>#N/A</v>
      </c>
      <c r="AH135" s="25">
        <f ca="1">IFERROR(INDEX(Macro!$I$8:$I$225,MATCH($C135,_xlfn.ANCHORARRAY(Macro!$C$8),0)),NA())</f>
        <v>4.4444444444444402</v>
      </c>
      <c r="AI135" s="25">
        <f ca="1">IFERROR(INDEX(Socioeconomic!$I$8:$I$225,MATCH($C135,_xlfn.ANCHORARRAY(Socioeconomic!$C$8),0)),NA())</f>
        <v>0</v>
      </c>
      <c r="AJ135" s="25">
        <f ca="1">IFERROR(INDEX('Natural Hazard'!$I$8:$I$225,MATCH($C135,_xlfn.ANCHORARRAY('Natural Hazard'!$C$8),0)),NA())</f>
        <v>0</v>
      </c>
      <c r="AK135" s="25">
        <f ca="1">IFERROR(INDEX(Conflict!$I$8:$I$225,MATCH($C135,_xlfn.ANCHORARRAY(Conflict!$C$8),0)),NA())</f>
        <v>0</v>
      </c>
      <c r="AL135" s="49"/>
      <c r="AM135" s="25">
        <f>IFERROR(INDEX('Data Reliability'!$G$6:$G$409,MATCH($C135,'Data Reliability'!$E$6:$E$409,0)),NA())</f>
        <v>0.16666666666666699</v>
      </c>
      <c r="AN135" s="25">
        <f>IFERROR(INDEX('Data Reliability'!$H$6:$H$409,MATCH($C135,'Data Reliability'!$E$6:$E$409,0)),NA())</f>
        <v>0.625</v>
      </c>
    </row>
    <row r="136" spans="2:40" x14ac:dyDescent="0.2">
      <c r="B136" s="28" t="s">
        <v>221</v>
      </c>
      <c r="C136" s="28" t="s">
        <v>222</v>
      </c>
      <c r="D136" s="28" t="s">
        <v>436</v>
      </c>
      <c r="E136" s="28" t="s">
        <v>429</v>
      </c>
      <c r="F136" s="206">
        <f ca="1">MATCH($C136,_xlfn.ANCHORARRAY(Health!$C$8),0)</f>
        <v>131</v>
      </c>
      <c r="G136" s="22" cm="1">
        <f t="array" aca="1" ref="G136" ca="1">IF(Parameters!$D$31, SUM(IF(ISNUMBER(R136:W136),(IF(R136:W136&gt;=Parameters!$D$37,1,"")),""))+0.5*(SUM(IF(ISNUMBER(R136:W136),(IF(R136:W136&gt;=Parameters!$D$38,1,"")),""))-SUM(IF(ISNUMBER(R136:W136),(IF(R136:W136&gt;=Parameters!$D$37,1,"")),""))),0) +
   IF(Parameters!$D$32,SUM(IF(ISNUMBER(R136:W136),(IF(R136:W136&gt;=Parameters!$D$41,1,"")),"")),0) +
   IF(Parameters!$D$33,AVERAGE(IF(ISNUMBER(R136:W136),R136:W136)),0) +
   IF(Parameters!$D$34,IF(OR(IF(ISNUMBER(R136:W136),R136:W136)=0),0,GEOMEAN(IF(ISNUMBER(R136:W136),R136:W136))),0)</f>
        <v>3.5</v>
      </c>
      <c r="H136" s="23">
        <f t="shared" ca="1" si="12"/>
        <v>3.5</v>
      </c>
      <c r="I136" s="116" t="str">
        <f t="shared" si="13"/>
        <v/>
      </c>
      <c r="J136" s="22" cm="1">
        <f t="array" aca="1" ref="J136" ca="1">IF(Parameters!$D$31, SUM(IF(ISNUMBER(Y136:AD136),(IF(Y136:AD136&gt;=Parameters!$D$41,1,"")),""))+0.5*(SUM(IF(ISNUMBER(Y136:AD136),(IF(Y136:AD136&gt;=Parameters!$D$42,1,"")),""))-SUM(IF(ISNUMBER(Y136:AD136),(IF(Y136:AD136&gt;=Parameters!$D$41,1,"")),""))),0) +
   IF(Parameters!$D$32,SUM(IF(ISNUMBER(Y136:AD136),(IF(Y136:AD136&gt;=Parameters!$D$41,1,"")),"")),0) +
   IF(Parameters!$D$33,AVERAGE(IF(ISNUMBER(Y136:AD136),Y136:AD136)),0) +
   IF(Parameters!$D$34,IF(OR(IF(ISNUMBER(Y136:AD136),Y136:AD136)=0),0,GEOMEAN(IF(ISNUMBER(Y136:AD136),Y136:AD136))),0)</f>
        <v>3</v>
      </c>
      <c r="K136" s="23">
        <f t="shared" ca="1" si="14"/>
        <v>3</v>
      </c>
      <c r="L136" s="116" t="str">
        <f t="shared" si="15"/>
        <v/>
      </c>
      <c r="M136" s="21" cm="1">
        <f t="array" aca="1" ref="M136" ca="1">IF(Parameters!$D$31, SUM(IF(ISNUMBER(AF136:AK136),(IF(AF136:AK136&gt;=Parameters!$D$41,1,"")),""))+0.5*(SUM(IF(ISNUMBER(AF136:AK136),(IF(AF136:AK136&gt;=Parameters!$D$42,1,"")),""))-SUM(IF(ISNUMBER(AF136:AK136),(IF(AF136:AK136&gt;=Parameters!$D$41,1,"")),""))),0) +
   IF(Parameters!$D$32,SUM(IF(ISNUMBER(AF136:AK136),(IF(AF136:AK136&gt;=Parameters!$D$41,1,"")),"")),0) +
   IF(Parameters!$D$33,AVERAGE(IF(ISNUMBER(AF136:AK136),AF136:AK136)),0) +
   IF(Parameters!$D$34,IF(OR(IF(ISNUMBER(AF136:AK136),AF136:AK136)=0),0,GEOMEAN(IF(ISNUMBER(AF136:AK136),AF136:AK136))),0)</f>
        <v>3</v>
      </c>
      <c r="N136" s="23">
        <f t="shared" ca="1" si="16"/>
        <v>3</v>
      </c>
      <c r="O136" s="116" t="str">
        <f t="shared" si="17"/>
        <v>!</v>
      </c>
      <c r="P136" s="24"/>
      <c r="Q136" s="49"/>
      <c r="R136" s="25">
        <f ca="1">IFERROR(INDEX(Health!$G$8:$G$225,MATCH($C136,_xlfn.ANCHORARRAY(Health!$C$8),0)),NA())</f>
        <v>0</v>
      </c>
      <c r="S136" s="25">
        <f ca="1">IFERROR(INDEX(Food!$G$8:$G$225,MATCH($C136,_xlfn.ANCHORARRAY(Food!$C$8),0)),NA())</f>
        <v>6.4424762994176517</v>
      </c>
      <c r="T136" s="25">
        <f ca="1">IFERROR(INDEX(Macro!$G$8:$G$225,MATCH($C136,_xlfn.ANCHORARRAY(Macro!$C$8),0)),NA())</f>
        <v>9.0423474940508815</v>
      </c>
      <c r="U136" s="25">
        <f ca="1">IFERROR(INDEX(Socioeconomic!$G$8:$G$225,MATCH($C136,_xlfn.ANCHORARRAY(Socioeconomic!$C$8),0)),NA())</f>
        <v>8.4515425472851646</v>
      </c>
      <c r="V136" s="25">
        <f ca="1">IFERROR(INDEX('Natural Hazard'!$G$8:$G$225,MATCH($C136,_xlfn.ANCHORARRAY('Natural Hazard'!$C$8),0)),NA())</f>
        <v>0</v>
      </c>
      <c r="W136" s="25">
        <f ca="1">IFERROR(INDEX(Conflict!$G$8:$G$225,MATCH($C136,_xlfn.ANCHORARRAY(Conflict!$C$8),0)),NA())</f>
        <v>10</v>
      </c>
      <c r="X136" s="50"/>
      <c r="Y136" s="25">
        <f ca="1">IFERROR(INDEX(Health!$H$8:$H$225,MATCH($C136,_xlfn.ANCHORARRAY(Health!$C$8),0)),NA())</f>
        <v>5.0087463556851297</v>
      </c>
      <c r="Z136" s="25">
        <f ca="1">IFERROR(INDEX(Food!$H$8:$H$225,MATCH($C136,_xlfn.ANCHORARRAY(Food!$C$8),0)),NA())</f>
        <v>5.9293572669368801</v>
      </c>
      <c r="AA136" s="25">
        <f ca="1">IFERROR(INDEX(Macro!$H$8:$H$225,MATCH($C136,_xlfn.ANCHORARRAY(Macro!$C$8),0)),NA())</f>
        <v>9.33782595956637</v>
      </c>
      <c r="AB136" s="25">
        <f ca="1">IFERROR(INDEX(Socioeconomic!$H$8:$H$225,MATCH($C136,_xlfn.ANCHORARRAY(Socioeconomic!$C$8),0)),NA())</f>
        <v>7.1428571428571397</v>
      </c>
      <c r="AC136" s="25">
        <f ca="1">IFERROR(INDEX('Natural Hazard'!$H$8:$H$225,MATCH($C136,_xlfn.ANCHORARRAY('Natural Hazard'!$C$8),0)),NA())</f>
        <v>10</v>
      </c>
      <c r="AD136" s="25">
        <f ca="1">IFERROR(INDEX(Conflict!$H$8:$H$225,MATCH($C136,_xlfn.ANCHORARRAY(Conflict!$C$8),0)),NA())</f>
        <v>10</v>
      </c>
      <c r="AE136" s="50"/>
      <c r="AF136" s="25">
        <f ca="1">IFERROR(INDEX(Health!$I$8:$I$225,MATCH($C136,_xlfn.ANCHORARRAY(Health!$C$8),0)),NA())</f>
        <v>0</v>
      </c>
      <c r="AG136" s="25">
        <f ca="1">IFERROR(INDEX(Food!$I$8:$I$225,MATCH($C136,_xlfn.ANCHORARRAY(Food!$C$8),0)),NA())</f>
        <v>7</v>
      </c>
      <c r="AH136" s="25">
        <f ca="1">IFERROR(INDEX(Macro!$I$8:$I$225,MATCH($C136,_xlfn.ANCHORARRAY(Macro!$C$8),0)),NA())</f>
        <v>8.7562189054726396</v>
      </c>
      <c r="AI136" s="25">
        <f ca="1">IFERROR(INDEX(Socioeconomic!$I$8:$I$225,MATCH($C136,_xlfn.ANCHORARRAY(Socioeconomic!$C$8),0)),NA())</f>
        <v>10</v>
      </c>
      <c r="AJ136" s="25">
        <f ca="1">IFERROR(INDEX('Natural Hazard'!$I$8:$I$225,MATCH($C136,_xlfn.ANCHORARRAY('Natural Hazard'!$C$8),0)),NA())</f>
        <v>0</v>
      </c>
      <c r="AK136" s="25">
        <f ca="1">IFERROR(INDEX(Conflict!$I$8:$I$225,MATCH($C136,_xlfn.ANCHORARRAY(Conflict!$C$8),0)),NA())</f>
        <v>10</v>
      </c>
      <c r="AL136" s="49"/>
      <c r="AM136" s="25">
        <f>IFERROR(INDEX('Data Reliability'!$G$6:$G$409,MATCH($C136,'Data Reliability'!$E$6:$E$409,0)),NA())</f>
        <v>8.3333333333333301E-2</v>
      </c>
      <c r="AN136" s="25">
        <f>IFERROR(INDEX('Data Reliability'!$H$6:$H$409,MATCH($C136,'Data Reliability'!$E$6:$E$409,0)),NA())</f>
        <v>0.38055555555555598</v>
      </c>
    </row>
    <row r="137" spans="2:40" x14ac:dyDescent="0.2">
      <c r="B137" s="28" t="s">
        <v>223</v>
      </c>
      <c r="C137" s="28" t="s">
        <v>224</v>
      </c>
      <c r="D137" s="28" t="s">
        <v>433</v>
      </c>
      <c r="E137" s="28" t="s">
        <v>430</v>
      </c>
      <c r="F137" s="206">
        <f ca="1">MATCH($C137,_xlfn.ANCHORARRAY(Health!$C$8),0)</f>
        <v>132</v>
      </c>
      <c r="G137" s="22" cm="1">
        <f t="array" aca="1" ref="G137" ca="1">IF(Parameters!$D$31, SUM(IF(ISNUMBER(R137:W137),(IF(R137:W137&gt;=Parameters!$D$37,1,"")),""))+0.5*(SUM(IF(ISNUMBER(R137:W137),(IF(R137:W137&gt;=Parameters!$D$38,1,"")),""))-SUM(IF(ISNUMBER(R137:W137),(IF(R137:W137&gt;=Parameters!$D$37,1,"")),""))),0) +
   IF(Parameters!$D$32,SUM(IF(ISNUMBER(R137:W137),(IF(R137:W137&gt;=Parameters!$D$41,1,"")),"")),0) +
   IF(Parameters!$D$33,AVERAGE(IF(ISNUMBER(R137:W137),R137:W137)),0) +
   IF(Parameters!$D$34,IF(OR(IF(ISNUMBER(R137:W137),R137:W137)=0),0,GEOMEAN(IF(ISNUMBER(R137:W137),R137:W137))),0)</f>
        <v>0</v>
      </c>
      <c r="H137" s="23">
        <f t="shared" ca="1" si="12"/>
        <v>0</v>
      </c>
      <c r="I137" s="116" t="str">
        <f t="shared" si="13"/>
        <v>!</v>
      </c>
      <c r="J137" s="22" cm="1">
        <f t="array" aca="1" ref="J137" ca="1">IF(Parameters!$D$31, SUM(IF(ISNUMBER(Y137:AD137),(IF(Y137:AD137&gt;=Parameters!$D$41,1,"")),""))+0.5*(SUM(IF(ISNUMBER(Y137:AD137),(IF(Y137:AD137&gt;=Parameters!$D$42,1,"")),""))-SUM(IF(ISNUMBER(Y137:AD137),(IF(Y137:AD137&gt;=Parameters!$D$41,1,"")),""))),0) +
   IF(Parameters!$D$32,SUM(IF(ISNUMBER(Y137:AD137),(IF(Y137:AD137&gt;=Parameters!$D$41,1,"")),"")),0) +
   IF(Parameters!$D$33,AVERAGE(IF(ISNUMBER(Y137:AD137),Y137:AD137)),0) +
   IF(Parameters!$D$34,IF(OR(IF(ISNUMBER(Y137:AD137),Y137:AD137)=0),0,GEOMEAN(IF(ISNUMBER(Y137:AD137),Y137:AD137))),0)</f>
        <v>0</v>
      </c>
      <c r="K137" s="23">
        <f t="shared" ca="1" si="14"/>
        <v>0</v>
      </c>
      <c r="L137" s="116" t="str">
        <f t="shared" si="15"/>
        <v/>
      </c>
      <c r="M137" s="21" cm="1">
        <f t="array" aca="1" ref="M137" ca="1">IF(Parameters!$D$31, SUM(IF(ISNUMBER(AF137:AK137),(IF(AF137:AK137&gt;=Parameters!$D$41,1,"")),""))+0.5*(SUM(IF(ISNUMBER(AF137:AK137),(IF(AF137:AK137&gt;=Parameters!$D$42,1,"")),""))-SUM(IF(ISNUMBER(AF137:AK137),(IF(AF137:AK137&gt;=Parameters!$D$41,1,"")),""))),0) +
   IF(Parameters!$D$32,SUM(IF(ISNUMBER(AF137:AK137),(IF(AF137:AK137&gt;=Parameters!$D$41,1,"")),"")),0) +
   IF(Parameters!$D$33,AVERAGE(IF(ISNUMBER(AF137:AK137),AF137:AK137)),0) +
   IF(Parameters!$D$34,IF(OR(IF(ISNUMBER(AF137:AK137),AF137:AK137)=0),0,GEOMEAN(IF(ISNUMBER(AF137:AK137),AF137:AK137))),0)</f>
        <v>0</v>
      </c>
      <c r="N137" s="23">
        <f t="shared" ca="1" si="16"/>
        <v>0</v>
      </c>
      <c r="O137" s="116" t="str">
        <f t="shared" si="17"/>
        <v>!</v>
      </c>
      <c r="P137" s="24"/>
      <c r="Q137" s="49"/>
      <c r="R137" s="25">
        <f ca="1">IFERROR(INDEX(Health!$G$8:$G$225,MATCH($C137,_xlfn.ANCHORARRAY(Health!$C$8),0)),NA())</f>
        <v>0</v>
      </c>
      <c r="S137" s="25">
        <f ca="1">IFERROR(INDEX(Food!$G$8:$G$225,MATCH($C137,_xlfn.ANCHORARRAY(Food!$C$8),0)),NA())</f>
        <v>0</v>
      </c>
      <c r="T137" s="25">
        <f ca="1">IFERROR(INDEX(Macro!$G$8:$G$225,MATCH($C137,_xlfn.ANCHORARRAY(Macro!$C$8),0)),NA())</f>
        <v>1.5394879389707516</v>
      </c>
      <c r="U137" s="25">
        <f ca="1">IFERROR(INDEX(Socioeconomic!$G$8:$G$225,MATCH($C137,_xlfn.ANCHORARRAY(Socioeconomic!$C$8),0)),NA())</f>
        <v>0</v>
      </c>
      <c r="V137" s="25">
        <f ca="1">IFERROR(INDEX('Natural Hazard'!$G$8:$G$225,MATCH($C137,_xlfn.ANCHORARRAY('Natural Hazard'!$C$8),0)),NA())</f>
        <v>0</v>
      </c>
      <c r="W137" s="25">
        <f ca="1">IFERROR(INDEX(Conflict!$G$8:$G$225,MATCH($C137,_xlfn.ANCHORARRAY(Conflict!$C$8),0)),NA())</f>
        <v>0</v>
      </c>
      <c r="X137" s="50"/>
      <c r="Y137" s="25">
        <f ca="1">IFERROR(INDEX(Health!$H$8:$H$225,MATCH($C137,_xlfn.ANCHORARRAY(Health!$C$8),0)),NA())</f>
        <v>3.3177842565597602</v>
      </c>
      <c r="Z137" s="25">
        <f ca="1">IFERROR(INDEX(Food!$H$8:$H$225,MATCH($C137,_xlfn.ANCHORARRAY(Food!$C$8),0)),NA())</f>
        <v>1.1722488038277501</v>
      </c>
      <c r="AA137" s="25">
        <f ca="1">IFERROR(INDEX(Macro!$H$8:$H$225,MATCH($C137,_xlfn.ANCHORARRAY(Macro!$C$8),0)),NA())</f>
        <v>5.1040140638734197</v>
      </c>
      <c r="AB137" s="25">
        <f ca="1">IFERROR(INDEX(Socioeconomic!$H$8:$H$225,MATCH($C137,_xlfn.ANCHORARRAY(Socioeconomic!$C$8),0)),NA())</f>
        <v>2.9999999999999898</v>
      </c>
      <c r="AC137" s="25">
        <f ca="1">IFERROR(INDEX('Natural Hazard'!$H$8:$H$225,MATCH($C137,_xlfn.ANCHORARRAY('Natural Hazard'!$C$8),0)),NA())</f>
        <v>5.5</v>
      </c>
      <c r="AD137" s="25">
        <f ca="1">IFERROR(INDEX(Conflict!$H$8:$H$225,MATCH($C137,_xlfn.ANCHORARRAY(Conflict!$C$8),0)),NA())</f>
        <v>0</v>
      </c>
      <c r="AE137" s="50"/>
      <c r="AF137" s="25">
        <f ca="1">IFERROR(INDEX(Health!$I$8:$I$225,MATCH($C137,_xlfn.ANCHORARRAY(Health!$C$8),0)),NA())</f>
        <v>0</v>
      </c>
      <c r="AG137" s="25" t="e">
        <f ca="1">IFERROR(INDEX(Food!$I$8:$I$225,MATCH($C137,_xlfn.ANCHORARRAY(Food!$C$8),0)),NA())</f>
        <v>#N/A</v>
      </c>
      <c r="AH137" s="25">
        <f ca="1">IFERROR(INDEX(Macro!$I$8:$I$225,MATCH($C137,_xlfn.ANCHORARRAY(Macro!$C$8),0)),NA())</f>
        <v>0.46434494195688197</v>
      </c>
      <c r="AI137" s="25" t="e">
        <f ca="1">IFERROR(INDEX(Socioeconomic!$I$8:$I$225,MATCH($C137,_xlfn.ANCHORARRAY(Socioeconomic!$C$8),0)),NA())</f>
        <v>#N/A</v>
      </c>
      <c r="AJ137" s="25">
        <f ca="1">IFERROR(INDEX('Natural Hazard'!$I$8:$I$225,MATCH($C137,_xlfn.ANCHORARRAY('Natural Hazard'!$C$8),0)),NA())</f>
        <v>0</v>
      </c>
      <c r="AK137" s="25">
        <f ca="1">IFERROR(INDEX(Conflict!$I$8:$I$225,MATCH($C137,_xlfn.ANCHORARRAY(Conflict!$C$8),0)),NA())</f>
        <v>0</v>
      </c>
      <c r="AL137" s="49"/>
      <c r="AM137" s="25">
        <f>IFERROR(INDEX('Data Reliability'!$G$6:$G$409,MATCH($C137,'Data Reliability'!$E$6:$E$409,0)),NA())</f>
        <v>0.16666666666666699</v>
      </c>
      <c r="AN137" s="25">
        <f>IFERROR(INDEX('Data Reliability'!$H$6:$H$409,MATCH($C137,'Data Reliability'!$E$6:$E$409,0)),NA())</f>
        <v>0.63333333333333297</v>
      </c>
    </row>
    <row r="138" spans="2:40" x14ac:dyDescent="0.2">
      <c r="B138" s="28" t="s">
        <v>225</v>
      </c>
      <c r="C138" s="28" t="s">
        <v>226</v>
      </c>
      <c r="D138" s="28" t="s">
        <v>436</v>
      </c>
      <c r="E138" s="28" t="s">
        <v>430</v>
      </c>
      <c r="F138" s="206">
        <f ca="1">MATCH($C138,_xlfn.ANCHORARRAY(Health!$C$8),0)</f>
        <v>133</v>
      </c>
      <c r="G138" s="22" cm="1">
        <f t="array" aca="1" ref="G138" ca="1">IF(Parameters!$D$31, SUM(IF(ISNUMBER(R138:W138),(IF(R138:W138&gt;=Parameters!$D$37,1,"")),""))+0.5*(SUM(IF(ISNUMBER(R138:W138),(IF(R138:W138&gt;=Parameters!$D$38,1,"")),""))-SUM(IF(ISNUMBER(R138:W138),(IF(R138:W138&gt;=Parameters!$D$37,1,"")),""))),0) +
   IF(Parameters!$D$32,SUM(IF(ISNUMBER(R138:W138),(IF(R138:W138&gt;=Parameters!$D$41,1,"")),"")),0) +
   IF(Parameters!$D$33,AVERAGE(IF(ISNUMBER(R138:W138),R138:W138)),0) +
   IF(Parameters!$D$34,IF(OR(IF(ISNUMBER(R138:W138),R138:W138)=0),0,GEOMEAN(IF(ISNUMBER(R138:W138),R138:W138))),0)</f>
        <v>1.5</v>
      </c>
      <c r="H138" s="23">
        <f t="shared" ca="1" si="12"/>
        <v>1.5</v>
      </c>
      <c r="I138" s="116" t="str">
        <f t="shared" si="13"/>
        <v/>
      </c>
      <c r="J138" s="22" cm="1">
        <f t="array" aca="1" ref="J138" ca="1">IF(Parameters!$D$31, SUM(IF(ISNUMBER(Y138:AD138),(IF(Y138:AD138&gt;=Parameters!$D$41,1,"")),""))+0.5*(SUM(IF(ISNUMBER(Y138:AD138),(IF(Y138:AD138&gt;=Parameters!$D$42,1,"")),""))-SUM(IF(ISNUMBER(Y138:AD138),(IF(Y138:AD138&gt;=Parameters!$D$41,1,"")),""))),0) +
   IF(Parameters!$D$32,SUM(IF(ISNUMBER(Y138:AD138),(IF(Y138:AD138&gt;=Parameters!$D$41,1,"")),"")),0) +
   IF(Parameters!$D$33,AVERAGE(IF(ISNUMBER(Y138:AD138),Y138:AD138)),0) +
   IF(Parameters!$D$34,IF(OR(IF(ISNUMBER(Y138:AD138),Y138:AD138)=0),0,GEOMEAN(IF(ISNUMBER(Y138:AD138),Y138:AD138))),0)</f>
        <v>0.5</v>
      </c>
      <c r="K138" s="23">
        <f t="shared" ca="1" si="14"/>
        <v>0.5</v>
      </c>
      <c r="L138" s="116" t="str">
        <f t="shared" si="15"/>
        <v/>
      </c>
      <c r="M138" s="21" cm="1">
        <f t="array" aca="1" ref="M138" ca="1">IF(Parameters!$D$31, SUM(IF(ISNUMBER(AF138:AK138),(IF(AF138:AK138&gt;=Parameters!$D$41,1,"")),""))+0.5*(SUM(IF(ISNUMBER(AF138:AK138),(IF(AF138:AK138&gt;=Parameters!$D$42,1,"")),""))-SUM(IF(ISNUMBER(AF138:AK138),(IF(AF138:AK138&gt;=Parameters!$D$41,1,"")),""))),0) +
   IF(Parameters!$D$32,SUM(IF(ISNUMBER(AF138:AK138),(IF(AF138:AK138&gt;=Parameters!$D$41,1,"")),"")),0) +
   IF(Parameters!$D$33,AVERAGE(IF(ISNUMBER(AF138:AK138),AF138:AK138)),0) +
   IF(Parameters!$D$34,IF(OR(IF(ISNUMBER(AF138:AK138),AF138:AK138)=0),0,GEOMEAN(IF(ISNUMBER(AF138:AK138),AF138:AK138))),0)</f>
        <v>2</v>
      </c>
      <c r="N138" s="23">
        <f t="shared" ca="1" si="16"/>
        <v>2</v>
      </c>
      <c r="O138" s="116" t="str">
        <f t="shared" si="17"/>
        <v>!</v>
      </c>
      <c r="P138" s="24"/>
      <c r="Q138" s="49"/>
      <c r="R138" s="25">
        <f ca="1">IFERROR(INDEX(Health!$G$8:$G$225,MATCH($C138,_xlfn.ANCHORARRAY(Health!$C$8),0)),NA())</f>
        <v>6.4973643456584149</v>
      </c>
      <c r="S138" s="25">
        <f ca="1">IFERROR(INDEX(Food!$G$8:$G$225,MATCH($C138,_xlfn.ANCHORARRAY(Food!$C$8),0)),NA())</f>
        <v>0</v>
      </c>
      <c r="T138" s="25">
        <f ca="1">IFERROR(INDEX(Macro!$G$8:$G$225,MATCH($C138,_xlfn.ANCHORARRAY(Macro!$C$8),0)),NA())</f>
        <v>2.9828295750702596</v>
      </c>
      <c r="U138" s="25">
        <f ca="1">IFERROR(INDEX(Socioeconomic!$G$8:$G$225,MATCH($C138,_xlfn.ANCHORARRAY(Socioeconomic!$C$8),0)),NA())</f>
        <v>7.0710678118654755</v>
      </c>
      <c r="V138" s="25">
        <f ca="1">IFERROR(INDEX('Natural Hazard'!$G$8:$G$225,MATCH($C138,_xlfn.ANCHORARRAY('Natural Hazard'!$C$8),0)),NA())</f>
        <v>0</v>
      </c>
      <c r="W138" s="25">
        <f ca="1">IFERROR(INDEX(Conflict!$G$8:$G$225,MATCH($C138,_xlfn.ANCHORARRAY(Conflict!$C$8),0)),NA())</f>
        <v>0</v>
      </c>
      <c r="X138" s="50"/>
      <c r="Y138" s="25">
        <f ca="1">IFERROR(INDEX(Health!$H$8:$H$225,MATCH($C138,_xlfn.ANCHORARRAY(Health!$C$8),0)),NA())</f>
        <v>4.2215743440233204</v>
      </c>
      <c r="Z138" s="25">
        <f ca="1">IFERROR(INDEX(Food!$H$8:$H$225,MATCH($C138,_xlfn.ANCHORARRAY(Food!$C$8),0)),NA())</f>
        <v>7.2009569377990399</v>
      </c>
      <c r="AA138" s="25">
        <f ca="1">IFERROR(INDEX(Macro!$H$8:$H$225,MATCH($C138,_xlfn.ANCHORARRAY(Macro!$C$8),0)),NA())</f>
        <v>5.2944623498388497</v>
      </c>
      <c r="AB138" s="25">
        <f ca="1">IFERROR(INDEX(Socioeconomic!$H$8:$H$225,MATCH($C138,_xlfn.ANCHORARRAY(Socioeconomic!$C$8),0)),NA())</f>
        <v>5</v>
      </c>
      <c r="AC138" s="25">
        <f ca="1">IFERROR(INDEX('Natural Hazard'!$H$8:$H$225,MATCH($C138,_xlfn.ANCHORARRAY('Natural Hazard'!$C$8),0)),NA())</f>
        <v>3.1666666666666599</v>
      </c>
      <c r="AD138" s="25">
        <f ca="1">IFERROR(INDEX(Conflict!$H$8:$H$225,MATCH($C138,_xlfn.ANCHORARRAY(Conflict!$C$8),0)),NA())</f>
        <v>0</v>
      </c>
      <c r="AE138" s="50"/>
      <c r="AF138" s="25">
        <f ca="1">IFERROR(INDEX(Health!$I$8:$I$225,MATCH($C138,_xlfn.ANCHORARRAY(Health!$C$8),0)),NA())</f>
        <v>10</v>
      </c>
      <c r="AG138" s="25" t="e">
        <f ca="1">IFERROR(INDEX(Food!$I$8:$I$225,MATCH($C138,_xlfn.ANCHORARRAY(Food!$C$8),0)),NA())</f>
        <v>#N/A</v>
      </c>
      <c r="AH138" s="25">
        <f ca="1">IFERROR(INDEX(Macro!$I$8:$I$225,MATCH($C138,_xlfn.ANCHORARRAY(Macro!$C$8),0)),NA())</f>
        <v>1.6804864566058599</v>
      </c>
      <c r="AI138" s="25">
        <f ca="1">IFERROR(INDEX(Socioeconomic!$I$8:$I$225,MATCH($C138,_xlfn.ANCHORARRAY(Socioeconomic!$C$8),0)),NA())</f>
        <v>10</v>
      </c>
      <c r="AJ138" s="25">
        <f ca="1">IFERROR(INDEX('Natural Hazard'!$I$8:$I$225,MATCH($C138,_xlfn.ANCHORARRAY('Natural Hazard'!$C$8),0)),NA())</f>
        <v>0</v>
      </c>
      <c r="AK138" s="25">
        <f ca="1">IFERROR(INDEX(Conflict!$I$8:$I$225,MATCH($C138,_xlfn.ANCHORARRAY(Conflict!$C$8),0)),NA())</f>
        <v>0</v>
      </c>
      <c r="AL138" s="49"/>
      <c r="AM138" s="25">
        <f>IFERROR(INDEX('Data Reliability'!$G$6:$G$409,MATCH($C138,'Data Reliability'!$E$6:$E$409,0)),NA())</f>
        <v>0.16666666666666699</v>
      </c>
      <c r="AN138" s="25">
        <f>IFERROR(INDEX('Data Reliability'!$H$6:$H$409,MATCH($C138,'Data Reliability'!$E$6:$E$409,0)),NA())</f>
        <v>0.46666666666666701</v>
      </c>
    </row>
    <row r="139" spans="2:40" x14ac:dyDescent="0.2">
      <c r="B139" s="28" t="s">
        <v>753</v>
      </c>
      <c r="C139" s="28" t="s">
        <v>715</v>
      </c>
      <c r="D139" s="28" t="s">
        <v>436</v>
      </c>
      <c r="E139" s="28" t="s">
        <v>409</v>
      </c>
      <c r="F139" s="206">
        <f ca="1">MATCH($C139,_xlfn.ANCHORARRAY(Health!$C$8),0)</f>
        <v>134</v>
      </c>
      <c r="G139" s="22" cm="1">
        <f t="array" aca="1" ref="G139" ca="1">IF(Parameters!$D$31, SUM(IF(ISNUMBER(R139:W139),(IF(R139:W139&gt;=Parameters!$D$37,1,"")),""))+0.5*(SUM(IF(ISNUMBER(R139:W139),(IF(R139:W139&gt;=Parameters!$D$38,1,"")),""))-SUM(IF(ISNUMBER(R139:W139),(IF(R139:W139&gt;=Parameters!$D$37,1,"")),""))),0) +
   IF(Parameters!$D$32,SUM(IF(ISNUMBER(R139:W139),(IF(R139:W139&gt;=Parameters!$D$41,1,"")),"")),0) +
   IF(Parameters!$D$33,AVERAGE(IF(ISNUMBER(R139:W139),R139:W139)),0) +
   IF(Parameters!$D$34,IF(OR(IF(ISNUMBER(R139:W139),R139:W139)=0),0,GEOMEAN(IF(ISNUMBER(R139:W139),R139:W139))),0)</f>
        <v>0</v>
      </c>
      <c r="H139" s="23">
        <f t="shared" ca="1" si="12"/>
        <v>0</v>
      </c>
      <c r="I139" s="116" t="str">
        <f t="shared" si="13"/>
        <v>!!</v>
      </c>
      <c r="J139" s="22" cm="1">
        <f t="array" aca="1" ref="J139" ca="1">IF(Parameters!$D$31, SUM(IF(ISNUMBER(Y139:AD139),(IF(Y139:AD139&gt;=Parameters!$D$41,1,"")),""))+0.5*(SUM(IF(ISNUMBER(Y139:AD139),(IF(Y139:AD139&gt;=Parameters!$D$42,1,"")),""))-SUM(IF(ISNUMBER(Y139:AD139),(IF(Y139:AD139&gt;=Parameters!$D$41,1,"")),""))),0) +
   IF(Parameters!$D$32,SUM(IF(ISNUMBER(Y139:AD139),(IF(Y139:AD139&gt;=Parameters!$D$41,1,"")),"")),0) +
   IF(Parameters!$D$33,AVERAGE(IF(ISNUMBER(Y139:AD139),Y139:AD139)),0) +
   IF(Parameters!$D$34,IF(OR(IF(ISNUMBER(Y139:AD139),Y139:AD139)=0),0,GEOMEAN(IF(ISNUMBER(Y139:AD139),Y139:AD139))),0)</f>
        <v>0</v>
      </c>
      <c r="K139" s="23">
        <f t="shared" ca="1" si="14"/>
        <v>0</v>
      </c>
      <c r="L139" s="116" t="str">
        <f t="shared" si="15"/>
        <v>!!</v>
      </c>
      <c r="M139" s="21" cm="1">
        <f t="array" aca="1" ref="M139" ca="1">IF(Parameters!$D$31, SUM(IF(ISNUMBER(AF139:AK139),(IF(AF139:AK139&gt;=Parameters!$D$41,1,"")),""))+0.5*(SUM(IF(ISNUMBER(AF139:AK139),(IF(AF139:AK139&gt;=Parameters!$D$42,1,"")),""))-SUM(IF(ISNUMBER(AF139:AK139),(IF(AF139:AK139&gt;=Parameters!$D$41,1,"")),""))),0) +
   IF(Parameters!$D$32,SUM(IF(ISNUMBER(AF139:AK139),(IF(AF139:AK139&gt;=Parameters!$D$41,1,"")),"")),0) +
   IF(Parameters!$D$33,AVERAGE(IF(ISNUMBER(AF139:AK139),AF139:AK139)),0) +
   IF(Parameters!$D$34,IF(OR(IF(ISNUMBER(AF139:AK139),AF139:AK139)=0),0,GEOMEAN(IF(ISNUMBER(AF139:AK139),AF139:AK139))),0)</f>
        <v>0</v>
      </c>
      <c r="N139" s="23">
        <f t="shared" ca="1" si="16"/>
        <v>0</v>
      </c>
      <c r="O139" s="116" t="str">
        <f t="shared" si="17"/>
        <v>!!</v>
      </c>
      <c r="P139" s="24"/>
      <c r="Q139" s="49"/>
      <c r="R139" s="25">
        <f ca="1">IFERROR(INDEX(Health!$G$8:$G$225,MATCH($C139,_xlfn.ANCHORARRAY(Health!$C$8),0)),NA())</f>
        <v>0</v>
      </c>
      <c r="S139" s="25" t="e">
        <f ca="1">IFERROR(INDEX(Food!$G$8:$G$225,MATCH($C139,_xlfn.ANCHORARRAY(Food!$C$8),0)),NA())</f>
        <v>#N/A</v>
      </c>
      <c r="T139" s="25" t="e">
        <f ca="1">IFERROR(INDEX(Macro!$G$8:$G$225,MATCH($C139,_xlfn.ANCHORARRAY(Macro!$C$8),0)),NA())</f>
        <v>#N/A</v>
      </c>
      <c r="U139" s="25" t="e">
        <f ca="1">IFERROR(INDEX(Socioeconomic!$G$8:$G$225,MATCH($C139,_xlfn.ANCHORARRAY(Socioeconomic!$C$8),0)),NA())</f>
        <v>#N/A</v>
      </c>
      <c r="V139" s="25">
        <f ca="1">IFERROR(INDEX('Natural Hazard'!$G$8:$G$225,MATCH($C139,_xlfn.ANCHORARRAY('Natural Hazard'!$C$8),0)),NA())</f>
        <v>0</v>
      </c>
      <c r="W139" s="25">
        <f ca="1">IFERROR(INDEX(Conflict!$G$8:$G$225,MATCH($C139,_xlfn.ANCHORARRAY(Conflict!$C$8),0)),NA())</f>
        <v>0</v>
      </c>
      <c r="X139" s="50"/>
      <c r="Y139" s="25" t="e">
        <f ca="1">IFERROR(INDEX(Health!$H$8:$H$225,MATCH($C139,_xlfn.ANCHORARRAY(Health!$C$8),0)),NA())</f>
        <v>#N/A</v>
      </c>
      <c r="Z139" s="25" t="e">
        <f ca="1">IFERROR(INDEX(Food!$H$8:$H$225,MATCH($C139,_xlfn.ANCHORARRAY(Food!$C$8),0)),NA())</f>
        <v>#N/A</v>
      </c>
      <c r="AA139" s="25" t="e">
        <f ca="1">IFERROR(INDEX(Macro!$H$8:$H$225,MATCH($C139,_xlfn.ANCHORARRAY(Macro!$C$8),0)),NA())</f>
        <v>#N/A</v>
      </c>
      <c r="AB139" s="25" t="e">
        <f ca="1">IFERROR(INDEX(Socioeconomic!$H$8:$H$225,MATCH($C139,_xlfn.ANCHORARRAY(Socioeconomic!$C$8),0)),NA())</f>
        <v>#N/A</v>
      </c>
      <c r="AC139" s="25" t="e">
        <f ca="1">IFERROR(INDEX('Natural Hazard'!$H$8:$H$225,MATCH($C139,_xlfn.ANCHORARRAY('Natural Hazard'!$C$8),0)),NA())</f>
        <v>#N/A</v>
      </c>
      <c r="AD139" s="25">
        <f ca="1">IFERROR(INDEX(Conflict!$H$8:$H$225,MATCH($C139,_xlfn.ANCHORARRAY(Conflict!$C$8),0)),NA())</f>
        <v>0</v>
      </c>
      <c r="AE139" s="50"/>
      <c r="AF139" s="25">
        <f ca="1">IFERROR(INDEX(Health!$I$8:$I$225,MATCH($C139,_xlfn.ANCHORARRAY(Health!$C$8),0)),NA())</f>
        <v>0</v>
      </c>
      <c r="AG139" s="25" t="e">
        <f ca="1">IFERROR(INDEX(Food!$I$8:$I$225,MATCH($C139,_xlfn.ANCHORARRAY(Food!$C$8),0)),NA())</f>
        <v>#N/A</v>
      </c>
      <c r="AH139" s="25" t="e">
        <f ca="1">IFERROR(INDEX(Macro!$I$8:$I$225,MATCH($C139,_xlfn.ANCHORARRAY(Macro!$C$8),0)),NA())</f>
        <v>#N/A</v>
      </c>
      <c r="AI139" s="25" t="e">
        <f ca="1">IFERROR(INDEX(Socioeconomic!$I$8:$I$225,MATCH($C139,_xlfn.ANCHORARRAY(Socioeconomic!$C$8),0)),NA())</f>
        <v>#N/A</v>
      </c>
      <c r="AJ139" s="25">
        <f ca="1">IFERROR(INDEX('Natural Hazard'!$I$8:$I$225,MATCH($C139,_xlfn.ANCHORARRAY('Natural Hazard'!$C$8),0)),NA())</f>
        <v>0</v>
      </c>
      <c r="AK139" s="25">
        <f ca="1">IFERROR(INDEX(Conflict!$I$8:$I$225,MATCH($C139,_xlfn.ANCHORARRAY(Conflict!$C$8),0)),NA())</f>
        <v>0</v>
      </c>
      <c r="AL139" s="49"/>
      <c r="AM139" s="25">
        <f>IFERROR(INDEX('Data Reliability'!$G$6:$G$409,MATCH($C139,'Data Reliability'!$E$6:$E$409,0)),NA())</f>
        <v>0.91666666666666696</v>
      </c>
      <c r="AN139" s="25">
        <f>IFERROR(INDEX('Data Reliability'!$H$6:$H$409,MATCH($C139,'Data Reliability'!$E$6:$E$409,0)),NA())</f>
        <v>0.78333333333333299</v>
      </c>
    </row>
    <row r="140" spans="2:40" x14ac:dyDescent="0.2">
      <c r="B140" s="28" t="s">
        <v>227</v>
      </c>
      <c r="C140" s="28" t="s">
        <v>228</v>
      </c>
      <c r="D140" s="28" t="s">
        <v>432</v>
      </c>
      <c r="E140" s="28" t="s">
        <v>429</v>
      </c>
      <c r="F140" s="206">
        <f ca="1">MATCH($C140,_xlfn.ANCHORARRAY(Health!$C$8),0)</f>
        <v>135</v>
      </c>
      <c r="G140" s="22" cm="1">
        <f t="array" aca="1" ref="G140" ca="1">IF(Parameters!$D$31, SUM(IF(ISNUMBER(R140:W140),(IF(R140:W140&gt;=Parameters!$D$37,1,"")),""))+0.5*(SUM(IF(ISNUMBER(R140:W140),(IF(R140:W140&gt;=Parameters!$D$38,1,"")),""))-SUM(IF(ISNUMBER(R140:W140),(IF(R140:W140&gt;=Parameters!$D$37,1,"")),""))),0) +
   IF(Parameters!$D$32,SUM(IF(ISNUMBER(R140:W140),(IF(R140:W140&gt;=Parameters!$D$41,1,"")),"")),0) +
   IF(Parameters!$D$33,AVERAGE(IF(ISNUMBER(R140:W140),R140:W140)),0) +
   IF(Parameters!$D$34,IF(OR(IF(ISNUMBER(R140:W140),R140:W140)=0),0,GEOMEAN(IF(ISNUMBER(R140:W140),R140:W140))),0)</f>
        <v>2</v>
      </c>
      <c r="H140" s="23">
        <f t="shared" ca="1" si="12"/>
        <v>2</v>
      </c>
      <c r="I140" s="116" t="str">
        <f t="shared" si="13"/>
        <v/>
      </c>
      <c r="J140" s="22" cm="1">
        <f t="array" aca="1" ref="J140" ca="1">IF(Parameters!$D$31, SUM(IF(ISNUMBER(Y140:AD140),(IF(Y140:AD140&gt;=Parameters!$D$41,1,"")),""))+0.5*(SUM(IF(ISNUMBER(Y140:AD140),(IF(Y140:AD140&gt;=Parameters!$D$42,1,"")),""))-SUM(IF(ISNUMBER(Y140:AD140),(IF(Y140:AD140&gt;=Parameters!$D$41,1,"")),""))),0) +
   IF(Parameters!$D$32,SUM(IF(ISNUMBER(Y140:AD140),(IF(Y140:AD140&gt;=Parameters!$D$41,1,"")),"")),0) +
   IF(Parameters!$D$33,AVERAGE(IF(ISNUMBER(Y140:AD140),Y140:AD140)),0) +
   IF(Parameters!$D$34,IF(OR(IF(ISNUMBER(Y140:AD140),Y140:AD140)=0),0,GEOMEAN(IF(ISNUMBER(Y140:AD140),Y140:AD140))),0)</f>
        <v>4.5</v>
      </c>
      <c r="K140" s="23">
        <f t="shared" ca="1" si="14"/>
        <v>4.5</v>
      </c>
      <c r="L140" s="116" t="str">
        <f t="shared" si="15"/>
        <v/>
      </c>
      <c r="M140" s="21" cm="1">
        <f t="array" aca="1" ref="M140" ca="1">IF(Parameters!$D$31, SUM(IF(ISNUMBER(AF140:AK140),(IF(AF140:AK140&gt;=Parameters!$D$41,1,"")),""))+0.5*(SUM(IF(ISNUMBER(AF140:AK140),(IF(AF140:AK140&gt;=Parameters!$D$42,1,"")),""))-SUM(IF(ISNUMBER(AF140:AK140),(IF(AF140:AK140&gt;=Parameters!$D$41,1,"")),""))),0) +
   IF(Parameters!$D$32,SUM(IF(ISNUMBER(AF140:AK140),(IF(AF140:AK140&gt;=Parameters!$D$41,1,"")),"")),0) +
   IF(Parameters!$D$33,AVERAGE(IF(ISNUMBER(AF140:AK140),AF140:AK140)),0) +
   IF(Parameters!$D$34,IF(OR(IF(ISNUMBER(AF140:AK140),AF140:AK140)=0),0,GEOMEAN(IF(ISNUMBER(AF140:AK140),AF140:AK140))),0)</f>
        <v>2</v>
      </c>
      <c r="N140" s="23">
        <f t="shared" ca="1" si="16"/>
        <v>2</v>
      </c>
      <c r="O140" s="116" t="str">
        <f t="shared" si="17"/>
        <v>!</v>
      </c>
      <c r="P140" s="24"/>
      <c r="Q140" s="49"/>
      <c r="R140" s="25">
        <f ca="1">IFERROR(INDEX(Health!$G$8:$G$225,MATCH($C140,_xlfn.ANCHORARRAY(Health!$C$8),0)),NA())</f>
        <v>8.5509960547118027</v>
      </c>
      <c r="S140" s="25">
        <f ca="1">IFERROR(INDEX(Food!$G$8:$G$225,MATCH($C140,_xlfn.ANCHORARRAY(Food!$C$8),0)),NA())</f>
        <v>2.9851979941493494</v>
      </c>
      <c r="T140" s="25">
        <f ca="1">IFERROR(INDEX(Macro!$G$8:$G$225,MATCH($C140,_xlfn.ANCHORARRAY(Macro!$C$8),0)),NA())</f>
        <v>10</v>
      </c>
      <c r="U140" s="25">
        <f ca="1">IFERROR(INDEX(Socioeconomic!$G$8:$G$225,MATCH($C140,_xlfn.ANCHORARRAY(Socioeconomic!$C$8),0)),NA())</f>
        <v>0</v>
      </c>
      <c r="V140" s="25">
        <f ca="1">IFERROR(INDEX('Natural Hazard'!$G$8:$G$225,MATCH($C140,_xlfn.ANCHORARRAY('Natural Hazard'!$C$8),0)),NA())</f>
        <v>0</v>
      </c>
      <c r="W140" s="25">
        <f ca="1">IFERROR(INDEX(Conflict!$G$8:$G$225,MATCH($C140,_xlfn.ANCHORARRAY(Conflict!$C$8),0)),NA())</f>
        <v>0</v>
      </c>
      <c r="X140" s="50"/>
      <c r="Y140" s="25">
        <f ca="1">IFERROR(INDEX(Health!$H$8:$H$225,MATCH($C140,_xlfn.ANCHORARRAY(Health!$C$8),0)),NA())</f>
        <v>7.3119533527696801</v>
      </c>
      <c r="Z140" s="25">
        <f ca="1">IFERROR(INDEX(Food!$H$8:$H$225,MATCH($C140,_xlfn.ANCHORARRAY(Food!$C$8),0)),NA())</f>
        <v>8.9114070642733001</v>
      </c>
      <c r="AA140" s="25">
        <f ca="1">IFERROR(INDEX(Macro!$H$8:$H$225,MATCH($C140,_xlfn.ANCHORARRAY(Macro!$C$8),0)),NA())</f>
        <v>10</v>
      </c>
      <c r="AB140" s="25">
        <f ca="1">IFERROR(INDEX(Socioeconomic!$H$8:$H$225,MATCH($C140,_xlfn.ANCHORARRAY(Socioeconomic!$C$8),0)),NA())</f>
        <v>10</v>
      </c>
      <c r="AC140" s="25">
        <f ca="1">IFERROR(INDEX('Natural Hazard'!$H$8:$H$225,MATCH($C140,_xlfn.ANCHORARRAY('Natural Hazard'!$C$8),0)),NA())</f>
        <v>8</v>
      </c>
      <c r="AD140" s="25">
        <f ca="1">IFERROR(INDEX(Conflict!$H$8:$H$225,MATCH($C140,_xlfn.ANCHORARRAY(Conflict!$C$8),0)),NA())</f>
        <v>10</v>
      </c>
      <c r="AE140" s="50"/>
      <c r="AF140" s="25">
        <f ca="1">IFERROR(INDEX(Health!$I$8:$I$225,MATCH($C140,_xlfn.ANCHORARRAY(Health!$C$8),0)),NA())</f>
        <v>10</v>
      </c>
      <c r="AG140" s="25">
        <f ca="1">IFERROR(INDEX(Food!$I$8:$I$225,MATCH($C140,_xlfn.ANCHORARRAY(Food!$C$8),0)),NA())</f>
        <v>1</v>
      </c>
      <c r="AH140" s="25">
        <f ca="1">IFERROR(INDEX(Macro!$I$8:$I$225,MATCH($C140,_xlfn.ANCHORARRAY(Macro!$C$8),0)),NA())</f>
        <v>10</v>
      </c>
      <c r="AI140" s="25">
        <f ca="1">IFERROR(INDEX(Socioeconomic!$I$8:$I$225,MATCH($C140,_xlfn.ANCHORARRAY(Socioeconomic!$C$8),0)),NA())</f>
        <v>0</v>
      </c>
      <c r="AJ140" s="25">
        <f ca="1">IFERROR(INDEX('Natural Hazard'!$I$8:$I$225,MATCH($C140,_xlfn.ANCHORARRAY('Natural Hazard'!$C$8),0)),NA())</f>
        <v>0</v>
      </c>
      <c r="AK140" s="25">
        <f ca="1">IFERROR(INDEX(Conflict!$I$8:$I$225,MATCH($C140,_xlfn.ANCHORARRAY(Conflict!$C$8),0)),NA())</f>
        <v>0</v>
      </c>
      <c r="AL140" s="49"/>
      <c r="AM140" s="25">
        <f>IFERROR(INDEX('Data Reliability'!$G$6:$G$409,MATCH($C140,'Data Reliability'!$E$6:$E$409,0)),NA())</f>
        <v>0</v>
      </c>
      <c r="AN140" s="25">
        <f>IFERROR(INDEX('Data Reliability'!$H$6:$H$409,MATCH($C140,'Data Reliability'!$E$6:$E$409,0)),NA())</f>
        <v>0.36944444444444402</v>
      </c>
    </row>
    <row r="141" spans="2:40" x14ac:dyDescent="0.2">
      <c r="B141" s="28" t="s">
        <v>229</v>
      </c>
      <c r="C141" s="28" t="s">
        <v>230</v>
      </c>
      <c r="D141" s="28" t="s">
        <v>432</v>
      </c>
      <c r="E141" s="28" t="s">
        <v>429</v>
      </c>
      <c r="F141" s="206">
        <f ca="1">MATCH($C141,_xlfn.ANCHORARRAY(Health!$C$8),0)</f>
        <v>136</v>
      </c>
      <c r="G141" s="22" cm="1">
        <f t="array" aca="1" ref="G141" ca="1">IF(Parameters!$D$31, SUM(IF(ISNUMBER(R141:W141),(IF(R141:W141&gt;=Parameters!$D$37,1,"")),""))+0.5*(SUM(IF(ISNUMBER(R141:W141),(IF(R141:W141&gt;=Parameters!$D$38,1,"")),""))-SUM(IF(ISNUMBER(R141:W141),(IF(R141:W141&gt;=Parameters!$D$37,1,"")),""))),0) +
   IF(Parameters!$D$32,SUM(IF(ISNUMBER(R141:W141),(IF(R141:W141&gt;=Parameters!$D$41,1,"")),"")),0) +
   IF(Parameters!$D$33,AVERAGE(IF(ISNUMBER(R141:W141),R141:W141)),0) +
   IF(Parameters!$D$34,IF(OR(IF(ISNUMBER(R141:W141),R141:W141)=0),0,GEOMEAN(IF(ISNUMBER(R141:W141),R141:W141))),0)</f>
        <v>0</v>
      </c>
      <c r="H141" s="23">
        <f t="shared" ca="1" si="12"/>
        <v>0</v>
      </c>
      <c r="I141" s="116" t="str">
        <f t="shared" si="13"/>
        <v>!</v>
      </c>
      <c r="J141" s="22" cm="1">
        <f t="array" aca="1" ref="J141" ca="1">IF(Parameters!$D$31, SUM(IF(ISNUMBER(Y141:AD141),(IF(Y141:AD141&gt;=Parameters!$D$41,1,"")),""))+0.5*(SUM(IF(ISNUMBER(Y141:AD141),(IF(Y141:AD141&gt;=Parameters!$D$42,1,"")),""))-SUM(IF(ISNUMBER(Y141:AD141),(IF(Y141:AD141&gt;=Parameters!$D$41,1,"")),""))),0) +
   IF(Parameters!$D$32,SUM(IF(ISNUMBER(Y141:AD141),(IF(Y141:AD141&gt;=Parameters!$D$41,1,"")),"")),0) +
   IF(Parameters!$D$33,AVERAGE(IF(ISNUMBER(Y141:AD141),Y141:AD141)),0) +
   IF(Parameters!$D$34,IF(OR(IF(ISNUMBER(Y141:AD141),Y141:AD141)=0),0,GEOMEAN(IF(ISNUMBER(Y141:AD141),Y141:AD141))),0)</f>
        <v>2</v>
      </c>
      <c r="K141" s="23">
        <f t="shared" ca="1" si="14"/>
        <v>2</v>
      </c>
      <c r="L141" s="116" t="str">
        <f t="shared" si="15"/>
        <v/>
      </c>
      <c r="M141" s="21" cm="1">
        <f t="array" aca="1" ref="M141" ca="1">IF(Parameters!$D$31, SUM(IF(ISNUMBER(AF141:AK141),(IF(AF141:AK141&gt;=Parameters!$D$41,1,"")),""))+0.5*(SUM(IF(ISNUMBER(AF141:AK141),(IF(AF141:AK141&gt;=Parameters!$D$42,1,"")),""))-SUM(IF(ISNUMBER(AF141:AK141),(IF(AF141:AK141&gt;=Parameters!$D$41,1,"")),""))),0) +
   IF(Parameters!$D$32,SUM(IF(ISNUMBER(AF141:AK141),(IF(AF141:AK141&gt;=Parameters!$D$41,1,"")),"")),0) +
   IF(Parameters!$D$33,AVERAGE(IF(ISNUMBER(AF141:AK141),AF141:AK141)),0) +
   IF(Parameters!$D$34,IF(OR(IF(ISNUMBER(AF141:AK141),AF141:AK141)=0),0,GEOMEAN(IF(ISNUMBER(AF141:AK141),AF141:AK141))),0)</f>
        <v>0</v>
      </c>
      <c r="N141" s="23">
        <f t="shared" ca="1" si="16"/>
        <v>0</v>
      </c>
      <c r="O141" s="116" t="str">
        <f t="shared" si="17"/>
        <v>!</v>
      </c>
      <c r="P141" s="24"/>
      <c r="Q141" s="49"/>
      <c r="R141" s="25">
        <f ca="1">IFERROR(INDEX(Health!$G$8:$G$225,MATCH($C141,_xlfn.ANCHORARRAY(Health!$C$8),0)),NA())</f>
        <v>0</v>
      </c>
      <c r="S141" s="25">
        <f ca="1">IFERROR(INDEX(Food!$G$8:$G$225,MATCH($C141,_xlfn.ANCHORARRAY(Food!$C$8),0)),NA())</f>
        <v>0</v>
      </c>
      <c r="T141" s="25">
        <f ca="1">IFERROR(INDEX(Macro!$G$8:$G$225,MATCH($C141,_xlfn.ANCHORARRAY(Macro!$C$8),0)),NA())</f>
        <v>0</v>
      </c>
      <c r="U141" s="25">
        <f ca="1">IFERROR(INDEX(Socioeconomic!$G$8:$G$225,MATCH($C141,_xlfn.ANCHORARRAY(Socioeconomic!$C$8),0)),NA())</f>
        <v>0</v>
      </c>
      <c r="V141" s="25">
        <f ca="1">IFERROR(INDEX('Natural Hazard'!$G$8:$G$225,MATCH($C141,_xlfn.ANCHORARRAY('Natural Hazard'!$C$8),0)),NA())</f>
        <v>0</v>
      </c>
      <c r="W141" s="25">
        <f ca="1">IFERROR(INDEX(Conflict!$G$8:$G$225,MATCH($C141,_xlfn.ANCHORARRAY(Conflict!$C$8),0)),NA())</f>
        <v>0</v>
      </c>
      <c r="X141" s="50"/>
      <c r="Y141" s="25">
        <f ca="1">IFERROR(INDEX(Health!$H$8:$H$225,MATCH($C141,_xlfn.ANCHORARRAY(Health!$C$8),0)),NA())</f>
        <v>8.5364431486880399</v>
      </c>
      <c r="Z141" s="25">
        <f ca="1">IFERROR(INDEX(Food!$H$8:$H$225,MATCH($C141,_xlfn.ANCHORARRAY(Food!$C$8),0)),NA())</f>
        <v>8.1339712918660201</v>
      </c>
      <c r="AA141" s="25">
        <f ca="1">IFERROR(INDEX(Macro!$H$8:$H$225,MATCH($C141,_xlfn.ANCHORARRAY(Macro!$C$8),0)),NA())</f>
        <v>4.6645180193378302</v>
      </c>
      <c r="AB141" s="25">
        <f ca="1">IFERROR(INDEX(Socioeconomic!$H$8:$H$225,MATCH($C141,_xlfn.ANCHORARRAY(Socioeconomic!$C$8),0)),NA())</f>
        <v>8.2857142857142794</v>
      </c>
      <c r="AC141" s="25">
        <f ca="1">IFERROR(INDEX('Natural Hazard'!$H$8:$H$225,MATCH($C141,_xlfn.ANCHORARRAY('Natural Hazard'!$C$8),0)),NA())</f>
        <v>7.6666666666666599</v>
      </c>
      <c r="AD141" s="25">
        <f ca="1">IFERROR(INDEX(Conflict!$H$8:$H$225,MATCH($C141,_xlfn.ANCHORARRAY(Conflict!$C$8),0)),NA())</f>
        <v>5.5609454930322801</v>
      </c>
      <c r="AE141" s="50"/>
      <c r="AF141" s="25">
        <f ca="1">IFERROR(INDEX(Health!$I$8:$I$225,MATCH($C141,_xlfn.ANCHORARRAY(Health!$C$8),0)),NA())</f>
        <v>0</v>
      </c>
      <c r="AG141" s="25" t="e">
        <f ca="1">IFERROR(INDEX(Food!$I$8:$I$225,MATCH($C141,_xlfn.ANCHORARRAY(Food!$C$8),0)),NA())</f>
        <v>#N/A</v>
      </c>
      <c r="AH141" s="25">
        <f ca="1">IFERROR(INDEX(Macro!$I$8:$I$225,MATCH($C141,_xlfn.ANCHORARRAY(Macro!$C$8),0)),NA())</f>
        <v>0</v>
      </c>
      <c r="AI141" s="25">
        <f ca="1">IFERROR(INDEX(Socioeconomic!$I$8:$I$225,MATCH($C141,_xlfn.ANCHORARRAY(Socioeconomic!$C$8),0)),NA())</f>
        <v>0</v>
      </c>
      <c r="AJ141" s="25">
        <f ca="1">IFERROR(INDEX('Natural Hazard'!$I$8:$I$225,MATCH($C141,_xlfn.ANCHORARRAY('Natural Hazard'!$C$8),0)),NA())</f>
        <v>0</v>
      </c>
      <c r="AK141" s="25">
        <f ca="1">IFERROR(INDEX(Conflict!$I$8:$I$225,MATCH($C141,_xlfn.ANCHORARRAY(Conflict!$C$8),0)),NA())</f>
        <v>0</v>
      </c>
      <c r="AL141" s="49"/>
      <c r="AM141" s="25">
        <f>IFERROR(INDEX('Data Reliability'!$G$6:$G$409,MATCH($C141,'Data Reliability'!$E$6:$E$409,0)),NA())</f>
        <v>0.16666666666666699</v>
      </c>
      <c r="AN141" s="25">
        <f>IFERROR(INDEX('Data Reliability'!$H$6:$H$409,MATCH($C141,'Data Reliability'!$E$6:$E$409,0)),NA())</f>
        <v>0.59166666666666701</v>
      </c>
    </row>
    <row r="142" spans="2:40" x14ac:dyDescent="0.2">
      <c r="B142" s="28" t="s">
        <v>231</v>
      </c>
      <c r="C142" s="28" t="s">
        <v>232</v>
      </c>
      <c r="D142" s="28" t="s">
        <v>432</v>
      </c>
      <c r="E142" s="28" t="s">
        <v>430</v>
      </c>
      <c r="F142" s="206">
        <f ca="1">MATCH($C142,_xlfn.ANCHORARRAY(Health!$C$8),0)</f>
        <v>137</v>
      </c>
      <c r="G142" s="22" cm="1">
        <f t="array" aca="1" ref="G142" ca="1">IF(Parameters!$D$31, SUM(IF(ISNUMBER(R142:W142),(IF(R142:W142&gt;=Parameters!$D$37,1,"")),""))+0.5*(SUM(IF(ISNUMBER(R142:W142),(IF(R142:W142&gt;=Parameters!$D$38,1,"")),""))-SUM(IF(ISNUMBER(R142:W142),(IF(R142:W142&gt;=Parameters!$D$37,1,"")),""))),0) +
   IF(Parameters!$D$32,SUM(IF(ISNUMBER(R142:W142),(IF(R142:W142&gt;=Parameters!$D$41,1,"")),"")),0) +
   IF(Parameters!$D$33,AVERAGE(IF(ISNUMBER(R142:W142),R142:W142)),0) +
   IF(Parameters!$D$34,IF(OR(IF(ISNUMBER(R142:W142),R142:W142)=0),0,GEOMEAN(IF(ISNUMBER(R142:W142),R142:W142))),0)</f>
        <v>0</v>
      </c>
      <c r="H142" s="23">
        <f t="shared" ca="1" si="12"/>
        <v>0</v>
      </c>
      <c r="I142" s="116" t="str">
        <f t="shared" si="13"/>
        <v>!</v>
      </c>
      <c r="J142" s="22" cm="1">
        <f t="array" aca="1" ref="J142" ca="1">IF(Parameters!$D$31, SUM(IF(ISNUMBER(Y142:AD142),(IF(Y142:AD142&gt;=Parameters!$D$41,1,"")),""))+0.5*(SUM(IF(ISNUMBER(Y142:AD142),(IF(Y142:AD142&gt;=Parameters!$D$42,1,"")),""))-SUM(IF(ISNUMBER(Y142:AD142),(IF(Y142:AD142&gt;=Parameters!$D$41,1,"")),""))),0) +
   IF(Parameters!$D$32,SUM(IF(ISNUMBER(Y142:AD142),(IF(Y142:AD142&gt;=Parameters!$D$41,1,"")),"")),0) +
   IF(Parameters!$D$33,AVERAGE(IF(ISNUMBER(Y142:AD142),Y142:AD142)),0) +
   IF(Parameters!$D$34,IF(OR(IF(ISNUMBER(Y142:AD142),Y142:AD142)=0),0,GEOMEAN(IF(ISNUMBER(Y142:AD142),Y142:AD142))),0)</f>
        <v>0</v>
      </c>
      <c r="K142" s="23">
        <f t="shared" ca="1" si="14"/>
        <v>0</v>
      </c>
      <c r="L142" s="116" t="str">
        <f t="shared" si="15"/>
        <v/>
      </c>
      <c r="M142" s="21" cm="1">
        <f t="array" aca="1" ref="M142" ca="1">IF(Parameters!$D$31, SUM(IF(ISNUMBER(AF142:AK142),(IF(AF142:AK142&gt;=Parameters!$D$41,1,"")),""))+0.5*(SUM(IF(ISNUMBER(AF142:AK142),(IF(AF142:AK142&gt;=Parameters!$D$42,1,"")),""))-SUM(IF(ISNUMBER(AF142:AK142),(IF(AF142:AK142&gt;=Parameters!$D$41,1,"")),""))),0) +
   IF(Parameters!$D$32,SUM(IF(ISNUMBER(AF142:AK142),(IF(AF142:AK142&gt;=Parameters!$D$41,1,"")),"")),0) +
   IF(Parameters!$D$33,AVERAGE(IF(ISNUMBER(AF142:AK142),AF142:AK142)),0) +
   IF(Parameters!$D$34,IF(OR(IF(ISNUMBER(AF142:AK142),AF142:AK142)=0),0,GEOMEAN(IF(ISNUMBER(AF142:AK142),AF142:AK142))),0)</f>
        <v>0</v>
      </c>
      <c r="N142" s="23">
        <f t="shared" ca="1" si="16"/>
        <v>0</v>
      </c>
      <c r="O142" s="116" t="str">
        <f t="shared" si="17"/>
        <v>!</v>
      </c>
      <c r="P142" s="24"/>
      <c r="Q142" s="49"/>
      <c r="R142" s="25">
        <f ca="1">IFERROR(INDEX(Health!$G$8:$G$225,MATCH($C142,_xlfn.ANCHORARRAY(Health!$C$8),0)),NA())</f>
        <v>0</v>
      </c>
      <c r="S142" s="25">
        <f ca="1">IFERROR(INDEX(Food!$G$8:$G$225,MATCH($C142,_xlfn.ANCHORARRAY(Food!$C$8),0)),NA())</f>
        <v>0</v>
      </c>
      <c r="T142" s="25">
        <f ca="1">IFERROR(INDEX(Macro!$G$8:$G$225,MATCH($C142,_xlfn.ANCHORARRAY(Macro!$C$8),0)),NA())</f>
        <v>3.2510635517396498</v>
      </c>
      <c r="U142" s="25">
        <f ca="1">IFERROR(INDEX(Socioeconomic!$G$8:$G$225,MATCH($C142,_xlfn.ANCHORARRAY(Socioeconomic!$C$8),0)),NA())</f>
        <v>0</v>
      </c>
      <c r="V142" s="25">
        <f ca="1">IFERROR(INDEX('Natural Hazard'!$G$8:$G$225,MATCH($C142,_xlfn.ANCHORARRAY('Natural Hazard'!$C$8),0)),NA())</f>
        <v>0</v>
      </c>
      <c r="W142" s="25">
        <f ca="1">IFERROR(INDEX(Conflict!$G$8:$G$225,MATCH($C142,_xlfn.ANCHORARRAY(Conflict!$C$8),0)),NA())</f>
        <v>0</v>
      </c>
      <c r="X142" s="50"/>
      <c r="Y142" s="25">
        <f ca="1">IFERROR(INDEX(Health!$H$8:$H$225,MATCH($C142,_xlfn.ANCHORARRAY(Health!$C$8),0)),NA())</f>
        <v>4.6005830903789997</v>
      </c>
      <c r="Z142" s="25">
        <f ca="1">IFERROR(INDEX(Food!$H$8:$H$225,MATCH($C142,_xlfn.ANCHORARRAY(Food!$C$8),0)),NA())</f>
        <v>1.79425837320574</v>
      </c>
      <c r="AA142" s="25">
        <f ca="1">IFERROR(INDEX(Macro!$H$8:$H$225,MATCH($C142,_xlfn.ANCHORARRAY(Macro!$C$8),0)),NA())</f>
        <v>1.5880457075886301</v>
      </c>
      <c r="AB142" s="25">
        <f ca="1">IFERROR(INDEX(Socioeconomic!$H$8:$H$225,MATCH($C142,_xlfn.ANCHORARRAY(Socioeconomic!$C$8),0)),NA())</f>
        <v>2.8571428571428501</v>
      </c>
      <c r="AC142" s="25">
        <f ca="1">IFERROR(INDEX('Natural Hazard'!$H$8:$H$225,MATCH($C142,_xlfn.ANCHORARRAY('Natural Hazard'!$C$8),0)),NA())</f>
        <v>4.5</v>
      </c>
      <c r="AD142" s="25">
        <f ca="1">IFERROR(INDEX(Conflict!$H$8:$H$225,MATCH($C142,_xlfn.ANCHORARRAY(Conflict!$C$8),0)),NA())</f>
        <v>0</v>
      </c>
      <c r="AE142" s="50"/>
      <c r="AF142" s="25">
        <f ca="1">IFERROR(INDEX(Health!$I$8:$I$225,MATCH($C142,_xlfn.ANCHORARRAY(Health!$C$8),0)),NA())</f>
        <v>0</v>
      </c>
      <c r="AG142" s="25" t="e">
        <f ca="1">IFERROR(INDEX(Food!$I$8:$I$225,MATCH($C142,_xlfn.ANCHORARRAY(Food!$C$8),0)),NA())</f>
        <v>#N/A</v>
      </c>
      <c r="AH142" s="25">
        <f ca="1">IFERROR(INDEX(Macro!$I$8:$I$225,MATCH($C142,_xlfn.ANCHORARRAY(Macro!$C$8),0)),NA())</f>
        <v>6.6556108347153096</v>
      </c>
      <c r="AI142" s="25">
        <f ca="1">IFERROR(INDEX(Socioeconomic!$I$8:$I$225,MATCH($C142,_xlfn.ANCHORARRAY(Socioeconomic!$C$8),0)),NA())</f>
        <v>0</v>
      </c>
      <c r="AJ142" s="25">
        <f ca="1">IFERROR(INDEX('Natural Hazard'!$I$8:$I$225,MATCH($C142,_xlfn.ANCHORARRAY('Natural Hazard'!$C$8),0)),NA())</f>
        <v>0</v>
      </c>
      <c r="AK142" s="25">
        <f ca="1">IFERROR(INDEX(Conflict!$I$8:$I$225,MATCH($C142,_xlfn.ANCHORARRAY(Conflict!$C$8),0)),NA())</f>
        <v>0</v>
      </c>
      <c r="AL142" s="49"/>
      <c r="AM142" s="25">
        <f>IFERROR(INDEX('Data Reliability'!$G$6:$G$409,MATCH($C142,'Data Reliability'!$E$6:$E$409,0)),NA())</f>
        <v>0.16666666666666699</v>
      </c>
      <c r="AN142" s="25">
        <f>IFERROR(INDEX('Data Reliability'!$H$6:$H$409,MATCH($C142,'Data Reliability'!$E$6:$E$409,0)),NA())</f>
        <v>0.59166666666666701</v>
      </c>
    </row>
    <row r="143" spans="2:40" x14ac:dyDescent="0.2">
      <c r="B143" s="28" t="s">
        <v>233</v>
      </c>
      <c r="C143" s="28" t="s">
        <v>234</v>
      </c>
      <c r="D143" s="28" t="s">
        <v>432</v>
      </c>
      <c r="E143" s="28" t="s">
        <v>429</v>
      </c>
      <c r="F143" s="206">
        <f ca="1">MATCH($C143,_xlfn.ANCHORARRAY(Health!$C$8),0)</f>
        <v>138</v>
      </c>
      <c r="G143" s="22" cm="1">
        <f t="array" aca="1" ref="G143" ca="1">IF(Parameters!$D$31, SUM(IF(ISNUMBER(R143:W143),(IF(R143:W143&gt;=Parameters!$D$37,1,"")),""))+0.5*(SUM(IF(ISNUMBER(R143:W143),(IF(R143:W143&gt;=Parameters!$D$38,1,"")),""))-SUM(IF(ISNUMBER(R143:W143),(IF(R143:W143&gt;=Parameters!$D$37,1,"")),""))),0) +
   IF(Parameters!$D$32,SUM(IF(ISNUMBER(R143:W143),(IF(R143:W143&gt;=Parameters!$D$41,1,"")),"")),0) +
   IF(Parameters!$D$33,AVERAGE(IF(ISNUMBER(R143:W143),R143:W143)),0) +
   IF(Parameters!$D$34,IF(OR(IF(ISNUMBER(R143:W143),R143:W143)=0),0,GEOMEAN(IF(ISNUMBER(R143:W143),R143:W143))),0)</f>
        <v>4</v>
      </c>
      <c r="H143" s="23">
        <f t="shared" ca="1" si="12"/>
        <v>4</v>
      </c>
      <c r="I143" s="116" t="str">
        <f t="shared" si="13"/>
        <v/>
      </c>
      <c r="J143" s="22" cm="1">
        <f t="array" aca="1" ref="J143" ca="1">IF(Parameters!$D$31, SUM(IF(ISNUMBER(Y143:AD143),(IF(Y143:AD143&gt;=Parameters!$D$41,1,"")),""))+0.5*(SUM(IF(ISNUMBER(Y143:AD143),(IF(Y143:AD143&gt;=Parameters!$D$42,1,"")),""))-SUM(IF(ISNUMBER(Y143:AD143),(IF(Y143:AD143&gt;=Parameters!$D$41,1,"")),""))),0) +
   IF(Parameters!$D$32,SUM(IF(ISNUMBER(Y143:AD143),(IF(Y143:AD143&gt;=Parameters!$D$41,1,"")),"")),0) +
   IF(Parameters!$D$33,AVERAGE(IF(ISNUMBER(Y143:AD143),Y143:AD143)),0) +
   IF(Parameters!$D$34,IF(OR(IF(ISNUMBER(Y143:AD143),Y143:AD143)=0),0,GEOMEAN(IF(ISNUMBER(Y143:AD143),Y143:AD143))),0)</f>
        <v>2</v>
      </c>
      <c r="K143" s="23">
        <f t="shared" ca="1" si="14"/>
        <v>2</v>
      </c>
      <c r="L143" s="116" t="str">
        <f t="shared" si="15"/>
        <v/>
      </c>
      <c r="M143" s="21" cm="1">
        <f t="array" aca="1" ref="M143" ca="1">IF(Parameters!$D$31, SUM(IF(ISNUMBER(AF143:AK143),(IF(AF143:AK143&gt;=Parameters!$D$41,1,"")),""))+0.5*(SUM(IF(ISNUMBER(AF143:AK143),(IF(AF143:AK143&gt;=Parameters!$D$42,1,"")),""))-SUM(IF(ISNUMBER(AF143:AK143),(IF(AF143:AK143&gt;=Parameters!$D$41,1,"")),""))),0) +
   IF(Parameters!$D$32,SUM(IF(ISNUMBER(AF143:AK143),(IF(AF143:AK143&gt;=Parameters!$D$41,1,"")),"")),0) +
   IF(Parameters!$D$33,AVERAGE(IF(ISNUMBER(AF143:AK143),AF143:AK143)),0) +
   IF(Parameters!$D$34,IF(OR(IF(ISNUMBER(AF143:AK143),AF143:AK143)=0),0,GEOMEAN(IF(ISNUMBER(AF143:AK143),AF143:AK143))),0)</f>
        <v>3.5</v>
      </c>
      <c r="N143" s="23">
        <f t="shared" ca="1" si="16"/>
        <v>3.5</v>
      </c>
      <c r="O143" s="116" t="str">
        <f t="shared" si="17"/>
        <v>!</v>
      </c>
      <c r="P143" s="24"/>
      <c r="Q143" s="49"/>
      <c r="R143" s="25">
        <f ca="1">IFERROR(INDEX(Health!$G$8:$G$225,MATCH($C143,_xlfn.ANCHORARRAY(Health!$C$8),0)),NA())</f>
        <v>0</v>
      </c>
      <c r="S143" s="25">
        <f ca="1">IFERROR(INDEX(Food!$G$8:$G$225,MATCH($C143,_xlfn.ANCHORARRAY(Food!$C$8),0)),NA())</f>
        <v>6.5877885310753488</v>
      </c>
      <c r="T143" s="25">
        <f ca="1">IFERROR(INDEX(Macro!$G$8:$G$225,MATCH($C143,_xlfn.ANCHORARRAY(Macro!$C$8),0)),NA())</f>
        <v>8.630175530117155</v>
      </c>
      <c r="U143" s="25">
        <f ca="1">IFERROR(INDEX(Socioeconomic!$G$8:$G$225,MATCH($C143,_xlfn.ANCHORARRAY(Socioeconomic!$C$8),0)),NA())</f>
        <v>9.9283144879394563</v>
      </c>
      <c r="V143" s="25">
        <f ca="1">IFERROR(INDEX('Natural Hazard'!$G$8:$G$225,MATCH($C143,_xlfn.ANCHORARRAY('Natural Hazard'!$C$8),0)),NA())</f>
        <v>7.6376261582597316</v>
      </c>
      <c r="W143" s="25">
        <f ca="1">IFERROR(INDEX(Conflict!$G$8:$G$225,MATCH($C143,_xlfn.ANCHORARRAY(Conflict!$C$8),0)),NA())</f>
        <v>5.7499031720470484</v>
      </c>
      <c r="X143" s="50"/>
      <c r="Y143" s="25">
        <f ca="1">IFERROR(INDEX(Health!$H$8:$H$225,MATCH($C143,_xlfn.ANCHORARRAY(Health!$C$8),0)),NA())</f>
        <v>7.8658892128279803</v>
      </c>
      <c r="Z143" s="25">
        <f ca="1">IFERROR(INDEX(Food!$H$8:$H$225,MATCH($C143,_xlfn.ANCHORARRAY(Food!$C$8),0)),NA())</f>
        <v>8.6797915460335808</v>
      </c>
      <c r="AA143" s="25">
        <f ca="1">IFERROR(INDEX(Macro!$H$8:$H$225,MATCH($C143,_xlfn.ANCHORARRAY(Macro!$C$8),0)),NA())</f>
        <v>7.4479929680632901</v>
      </c>
      <c r="AB143" s="25">
        <f ca="1">IFERROR(INDEX(Socioeconomic!$H$8:$H$225,MATCH($C143,_xlfn.ANCHORARRAY(Socioeconomic!$C$8),0)),NA())</f>
        <v>9.8571428571428505</v>
      </c>
      <c r="AC143" s="25">
        <f ca="1">IFERROR(INDEX('Natural Hazard'!$H$8:$H$225,MATCH($C143,_xlfn.ANCHORARRAY('Natural Hazard'!$C$8),0)),NA())</f>
        <v>5.8333333333333304</v>
      </c>
      <c r="AD143" s="25">
        <f ca="1">IFERROR(INDEX(Conflict!$H$8:$H$225,MATCH($C143,_xlfn.ANCHORARRAY(Conflict!$C$8),0)),NA())</f>
        <v>4.7230552125595304</v>
      </c>
      <c r="AE143" s="50"/>
      <c r="AF143" s="25">
        <f ca="1">IFERROR(INDEX(Health!$I$8:$I$225,MATCH($C143,_xlfn.ANCHORARRAY(Health!$C$8),0)),NA())</f>
        <v>0</v>
      </c>
      <c r="AG143" s="25">
        <f ca="1">IFERROR(INDEX(Food!$I$8:$I$225,MATCH($C143,_xlfn.ANCHORARRAY(Food!$C$8),0)),NA())</f>
        <v>5</v>
      </c>
      <c r="AH143" s="25">
        <f ca="1">IFERROR(INDEX(Macro!$I$8:$I$225,MATCH($C143,_xlfn.ANCHORARRAY(Macro!$C$8),0)),NA())</f>
        <v>10</v>
      </c>
      <c r="AI143" s="25">
        <f ca="1">IFERROR(INDEX(Socioeconomic!$I$8:$I$225,MATCH($C143,_xlfn.ANCHORARRAY(Socioeconomic!$C$8),0)),NA())</f>
        <v>10</v>
      </c>
      <c r="AJ143" s="25">
        <f ca="1">IFERROR(INDEX('Natural Hazard'!$I$8:$I$225,MATCH($C143,_xlfn.ANCHORARRAY('Natural Hazard'!$C$8),0)),NA())</f>
        <v>10</v>
      </c>
      <c r="AK143" s="25">
        <f ca="1">IFERROR(INDEX(Conflict!$I$8:$I$225,MATCH($C143,_xlfn.ANCHORARRAY(Conflict!$C$8),0)),NA())</f>
        <v>7</v>
      </c>
      <c r="AL143" s="49"/>
      <c r="AM143" s="25">
        <f>IFERROR(INDEX('Data Reliability'!$G$6:$G$409,MATCH($C143,'Data Reliability'!$E$6:$E$409,0)),NA())</f>
        <v>8.3333333333333301E-2</v>
      </c>
      <c r="AN143" s="25">
        <f>IFERROR(INDEX('Data Reliability'!$H$6:$H$409,MATCH($C143,'Data Reliability'!$E$6:$E$409,0)),NA())</f>
        <v>0.42777777777777798</v>
      </c>
    </row>
    <row r="144" spans="2:40" x14ac:dyDescent="0.2">
      <c r="B144" s="28" t="s">
        <v>235</v>
      </c>
      <c r="C144" s="28" t="s">
        <v>236</v>
      </c>
      <c r="D144" s="28" t="s">
        <v>436</v>
      </c>
      <c r="E144" s="28" t="s">
        <v>430</v>
      </c>
      <c r="F144" s="206">
        <f ca="1">MATCH($C144,_xlfn.ANCHORARRAY(Health!$C$8),0)</f>
        <v>139</v>
      </c>
      <c r="G144" s="22" cm="1">
        <f t="array" aca="1" ref="G144" ca="1">IF(Parameters!$D$31, SUM(IF(ISNUMBER(R144:W144),(IF(R144:W144&gt;=Parameters!$D$37,1,"")),""))+0.5*(SUM(IF(ISNUMBER(R144:W144),(IF(R144:W144&gt;=Parameters!$D$38,1,"")),""))-SUM(IF(ISNUMBER(R144:W144),(IF(R144:W144&gt;=Parameters!$D$37,1,"")),""))),0) +
   IF(Parameters!$D$32,SUM(IF(ISNUMBER(R144:W144),(IF(R144:W144&gt;=Parameters!$D$41,1,"")),"")),0) +
   IF(Parameters!$D$33,AVERAGE(IF(ISNUMBER(R144:W144),R144:W144)),0) +
   IF(Parameters!$D$34,IF(OR(IF(ISNUMBER(R144:W144),R144:W144)=0),0,GEOMEAN(IF(ISNUMBER(R144:W144),R144:W144))),0)</f>
        <v>0.5</v>
      </c>
      <c r="H144" s="23">
        <f t="shared" ca="1" si="12"/>
        <v>0.5</v>
      </c>
      <c r="I144" s="116" t="str">
        <f t="shared" si="13"/>
        <v/>
      </c>
      <c r="J144" s="22" cm="1">
        <f t="array" aca="1" ref="J144" ca="1">IF(Parameters!$D$31, SUM(IF(ISNUMBER(Y144:AD144),(IF(Y144:AD144&gt;=Parameters!$D$41,1,"")),""))+0.5*(SUM(IF(ISNUMBER(Y144:AD144),(IF(Y144:AD144&gt;=Parameters!$D$42,1,"")),""))-SUM(IF(ISNUMBER(Y144:AD144),(IF(Y144:AD144&gt;=Parameters!$D$41,1,"")),""))),0) +
   IF(Parameters!$D$32,SUM(IF(ISNUMBER(Y144:AD144),(IF(Y144:AD144&gt;=Parameters!$D$41,1,"")),"")),0) +
   IF(Parameters!$D$33,AVERAGE(IF(ISNUMBER(Y144:AD144),Y144:AD144)),0) +
   IF(Parameters!$D$34,IF(OR(IF(ISNUMBER(Y144:AD144),Y144:AD144)=0),0,GEOMEAN(IF(ISNUMBER(Y144:AD144),Y144:AD144))),0)</f>
        <v>0.5</v>
      </c>
      <c r="K144" s="23">
        <f t="shared" ca="1" si="14"/>
        <v>0.5</v>
      </c>
      <c r="L144" s="116" t="str">
        <f t="shared" si="15"/>
        <v/>
      </c>
      <c r="M144" s="21" cm="1">
        <f t="array" aca="1" ref="M144" ca="1">IF(Parameters!$D$31, SUM(IF(ISNUMBER(AF144:AK144),(IF(AF144:AK144&gt;=Parameters!$D$41,1,"")),""))+0.5*(SUM(IF(ISNUMBER(AF144:AK144),(IF(AF144:AK144&gt;=Parameters!$D$42,1,"")),""))-SUM(IF(ISNUMBER(AF144:AK144),(IF(AF144:AK144&gt;=Parameters!$D$41,1,"")),""))),0) +
   IF(Parameters!$D$32,SUM(IF(ISNUMBER(AF144:AK144),(IF(AF144:AK144&gt;=Parameters!$D$41,1,"")),"")),0) +
   IF(Parameters!$D$33,AVERAGE(IF(ISNUMBER(AF144:AK144),AF144:AK144)),0) +
   IF(Parameters!$D$34,IF(OR(IF(ISNUMBER(AF144:AK144),AF144:AK144)=0),0,GEOMEAN(IF(ISNUMBER(AF144:AK144),AF144:AK144))),0)</f>
        <v>0.5</v>
      </c>
      <c r="N144" s="23">
        <f t="shared" ca="1" si="16"/>
        <v>0.5</v>
      </c>
      <c r="O144" s="116" t="str">
        <f t="shared" si="17"/>
        <v>!</v>
      </c>
      <c r="P144" s="24"/>
      <c r="Q144" s="49"/>
      <c r="R144" s="25">
        <f ca="1">IFERROR(INDEX(Health!$G$8:$G$225,MATCH($C144,_xlfn.ANCHORARRAY(Health!$C$8),0)),NA())</f>
        <v>0</v>
      </c>
      <c r="S144" s="25">
        <f ca="1">IFERROR(INDEX(Food!$G$8:$G$225,MATCH($C144,_xlfn.ANCHORARRAY(Food!$C$8),0)),NA())</f>
        <v>0</v>
      </c>
      <c r="T144" s="25">
        <f ca="1">IFERROR(INDEX(Macro!$G$8:$G$225,MATCH($C144,_xlfn.ANCHORARRAY(Macro!$C$8),0)),NA())</f>
        <v>6.9</v>
      </c>
      <c r="U144" s="25">
        <f ca="1">IFERROR(INDEX(Socioeconomic!$G$8:$G$225,MATCH($C144,_xlfn.ANCHORARRAY(Socioeconomic!$C$8),0)),NA())</f>
        <v>1.79284291400159</v>
      </c>
      <c r="V144" s="25">
        <f ca="1">IFERROR(INDEX('Natural Hazard'!$G$8:$G$225,MATCH($C144,_xlfn.ANCHORARRAY('Natural Hazard'!$C$8),0)),NA())</f>
        <v>0</v>
      </c>
      <c r="W144" s="25">
        <f ca="1">IFERROR(INDEX(Conflict!$G$8:$G$225,MATCH($C144,_xlfn.ANCHORARRAY(Conflict!$C$8),0)),NA())</f>
        <v>0</v>
      </c>
      <c r="X144" s="50"/>
      <c r="Y144" s="25">
        <f ca="1">IFERROR(INDEX(Health!$H$8:$H$225,MATCH($C144,_xlfn.ANCHORARRAY(Health!$C$8),0)),NA())</f>
        <v>0</v>
      </c>
      <c r="Z144" s="25">
        <f ca="1">IFERROR(INDEX(Food!$H$8:$H$225,MATCH($C144,_xlfn.ANCHORARRAY(Food!$C$8),0)),NA())</f>
        <v>2.36826867400115</v>
      </c>
      <c r="AA144" s="25">
        <f ca="1">IFERROR(INDEX(Macro!$H$8:$H$225,MATCH($C144,_xlfn.ANCHORARRAY(Macro!$C$8),0)),NA())</f>
        <v>7</v>
      </c>
      <c r="AB144" s="25">
        <f ca="1">IFERROR(INDEX(Socioeconomic!$H$8:$H$225,MATCH($C144,_xlfn.ANCHORARRAY(Socioeconomic!$C$8),0)),NA())</f>
        <v>2.5714285714285698</v>
      </c>
      <c r="AC144" s="25">
        <f ca="1">IFERROR(INDEX('Natural Hazard'!$H$8:$H$225,MATCH($C144,_xlfn.ANCHORARRAY('Natural Hazard'!$C$8),0)),NA())</f>
        <v>6.5</v>
      </c>
      <c r="AD144" s="25">
        <f ca="1">IFERROR(INDEX(Conflict!$H$8:$H$225,MATCH($C144,_xlfn.ANCHORARRAY(Conflict!$C$8),0)),NA())</f>
        <v>0</v>
      </c>
      <c r="AE144" s="50"/>
      <c r="AF144" s="25">
        <f ca="1">IFERROR(INDEX(Health!$I$8:$I$225,MATCH($C144,_xlfn.ANCHORARRAY(Health!$C$8),0)),NA())</f>
        <v>0</v>
      </c>
      <c r="AG144" s="25" t="e">
        <f ca="1">IFERROR(INDEX(Food!$I$8:$I$225,MATCH($C144,_xlfn.ANCHORARRAY(Food!$C$8),0)),NA())</f>
        <v>#N/A</v>
      </c>
      <c r="AH144" s="25">
        <f ca="1">IFERROR(INDEX(Macro!$I$8:$I$225,MATCH($C144,_xlfn.ANCHORARRAY(Macro!$C$8),0)),NA())</f>
        <v>7</v>
      </c>
      <c r="AI144" s="25">
        <f ca="1">IFERROR(INDEX(Socioeconomic!$I$8:$I$225,MATCH($C144,_xlfn.ANCHORARRAY(Socioeconomic!$C$8),0)),NA())</f>
        <v>1.25</v>
      </c>
      <c r="AJ144" s="25">
        <f ca="1">IFERROR(INDEX('Natural Hazard'!$I$8:$I$225,MATCH($C144,_xlfn.ANCHORARRAY('Natural Hazard'!$C$8),0)),NA())</f>
        <v>0</v>
      </c>
      <c r="AK144" s="25">
        <f ca="1">IFERROR(INDEX(Conflict!$I$8:$I$225,MATCH($C144,_xlfn.ANCHORARRAY(Conflict!$C$8),0)),NA())</f>
        <v>0</v>
      </c>
      <c r="AL144" s="49"/>
      <c r="AM144" s="25">
        <f>IFERROR(INDEX('Data Reliability'!$G$6:$G$409,MATCH($C144,'Data Reliability'!$E$6:$E$409,0)),NA())</f>
        <v>0</v>
      </c>
      <c r="AN144" s="25">
        <f>IFERROR(INDEX('Data Reliability'!$H$6:$H$409,MATCH($C144,'Data Reliability'!$E$6:$E$409,0)),NA())</f>
        <v>0.45833333333333298</v>
      </c>
    </row>
    <row r="145" spans="2:42" x14ac:dyDescent="0.2">
      <c r="B145" s="28" t="s">
        <v>237</v>
      </c>
      <c r="C145" s="28" t="s">
        <v>238</v>
      </c>
      <c r="D145" s="28" t="s">
        <v>432</v>
      </c>
      <c r="E145" s="28" t="s">
        <v>430</v>
      </c>
      <c r="F145" s="206">
        <f ca="1">MATCH($C145,_xlfn.ANCHORARRAY(Health!$C$8),0)</f>
        <v>140</v>
      </c>
      <c r="G145" s="22" cm="1">
        <f t="array" aca="1" ref="G145" ca="1">IF(Parameters!$D$31, SUM(IF(ISNUMBER(R145:W145),(IF(R145:W145&gt;=Parameters!$D$37,1,"")),""))+0.5*(SUM(IF(ISNUMBER(R145:W145),(IF(R145:W145&gt;=Parameters!$D$38,1,"")),""))-SUM(IF(ISNUMBER(R145:W145),(IF(R145:W145&gt;=Parameters!$D$37,1,"")),""))),0) +
   IF(Parameters!$D$32,SUM(IF(ISNUMBER(R145:W145),(IF(R145:W145&gt;=Parameters!$D$41,1,"")),"")),0) +
   IF(Parameters!$D$33,AVERAGE(IF(ISNUMBER(R145:W145),R145:W145)),0) +
   IF(Parameters!$D$34,IF(OR(IF(ISNUMBER(R145:W145),R145:W145)=0),0,GEOMEAN(IF(ISNUMBER(R145:W145),R145:W145))),0)</f>
        <v>0</v>
      </c>
      <c r="H145" s="23">
        <f t="shared" ca="1" si="12"/>
        <v>0</v>
      </c>
      <c r="I145" s="116" t="str">
        <f t="shared" si="13"/>
        <v>!</v>
      </c>
      <c r="J145" s="22" cm="1">
        <f t="array" aca="1" ref="J145" ca="1">IF(Parameters!$D$31, SUM(IF(ISNUMBER(Y145:AD145),(IF(Y145:AD145&gt;=Parameters!$D$41,1,"")),""))+0.5*(SUM(IF(ISNUMBER(Y145:AD145),(IF(Y145:AD145&gt;=Parameters!$D$42,1,"")),""))-SUM(IF(ISNUMBER(Y145:AD145),(IF(Y145:AD145&gt;=Parameters!$D$41,1,"")),""))),0) +
   IF(Parameters!$D$32,SUM(IF(ISNUMBER(Y145:AD145),(IF(Y145:AD145&gt;=Parameters!$D$41,1,"")),"")),0) +
   IF(Parameters!$D$33,AVERAGE(IF(ISNUMBER(Y145:AD145),Y145:AD145)),0) +
   IF(Parameters!$D$34,IF(OR(IF(ISNUMBER(Y145:AD145),Y145:AD145)=0),0,GEOMEAN(IF(ISNUMBER(Y145:AD145),Y145:AD145))),0)</f>
        <v>1.5</v>
      </c>
      <c r="K145" s="23">
        <f t="shared" ca="1" si="14"/>
        <v>1.5</v>
      </c>
      <c r="L145" s="116" t="str">
        <f t="shared" si="15"/>
        <v/>
      </c>
      <c r="M145" s="21" cm="1">
        <f t="array" aca="1" ref="M145" ca="1">IF(Parameters!$D$31, SUM(IF(ISNUMBER(AF145:AK145),(IF(AF145:AK145&gt;=Parameters!$D$41,1,"")),""))+0.5*(SUM(IF(ISNUMBER(AF145:AK145),(IF(AF145:AK145&gt;=Parameters!$D$42,1,"")),""))-SUM(IF(ISNUMBER(AF145:AK145),(IF(AF145:AK145&gt;=Parameters!$D$41,1,"")),""))),0) +
   IF(Parameters!$D$32,SUM(IF(ISNUMBER(AF145:AK145),(IF(AF145:AK145&gt;=Parameters!$D$41,1,"")),"")),0) +
   IF(Parameters!$D$33,AVERAGE(IF(ISNUMBER(AF145:AK145),AF145:AK145)),0) +
   IF(Parameters!$D$34,IF(OR(IF(ISNUMBER(AF145:AK145),AF145:AK145)=0),0,GEOMEAN(IF(ISNUMBER(AF145:AK145),AF145:AK145))),0)</f>
        <v>0</v>
      </c>
      <c r="N145" s="23">
        <f t="shared" ca="1" si="16"/>
        <v>0</v>
      </c>
      <c r="O145" s="116" t="str">
        <f t="shared" si="17"/>
        <v>!</v>
      </c>
      <c r="P145" s="24"/>
      <c r="Q145" s="49"/>
      <c r="R145" s="25">
        <f ca="1">IFERROR(INDEX(Health!$G$8:$G$225,MATCH($C145,_xlfn.ANCHORARRAY(Health!$C$8),0)),NA())</f>
        <v>0</v>
      </c>
      <c r="S145" s="25">
        <f ca="1">IFERROR(INDEX(Food!$G$8:$G$225,MATCH($C145,_xlfn.ANCHORARRAY(Food!$C$8),0)),NA())</f>
        <v>0</v>
      </c>
      <c r="T145" s="25">
        <f ca="1">IFERROR(INDEX(Macro!$G$8:$G$225,MATCH($C145,_xlfn.ANCHORARRAY(Macro!$C$8),0)),NA())</f>
        <v>3.4969413553211206</v>
      </c>
      <c r="U145" s="25">
        <f ca="1">IFERROR(INDEX(Socioeconomic!$G$8:$G$225,MATCH($C145,_xlfn.ANCHORARRAY(Socioeconomic!$C$8),0)),NA())</f>
        <v>0</v>
      </c>
      <c r="V145" s="25">
        <f ca="1">IFERROR(INDEX('Natural Hazard'!$G$8:$G$225,MATCH($C145,_xlfn.ANCHORARRAY('Natural Hazard'!$C$8),0)),NA())</f>
        <v>0</v>
      </c>
      <c r="W145" s="25">
        <f ca="1">IFERROR(INDEX(Conflict!$G$8:$G$225,MATCH($C145,_xlfn.ANCHORARRAY(Conflict!$C$8),0)),NA())</f>
        <v>0</v>
      </c>
      <c r="X145" s="50"/>
      <c r="Y145" s="25">
        <f ca="1">IFERROR(INDEX(Health!$H$8:$H$225,MATCH($C145,_xlfn.ANCHORARRAY(Health!$C$8),0)),NA())</f>
        <v>7.3411078717201104</v>
      </c>
      <c r="Z145" s="25">
        <f ca="1">IFERROR(INDEX(Food!$H$8:$H$225,MATCH($C145,_xlfn.ANCHORARRAY(Food!$C$8),0)),NA())</f>
        <v>9.2822966507177007</v>
      </c>
      <c r="AA145" s="25">
        <f ca="1">IFERROR(INDEX(Macro!$H$8:$H$225,MATCH($C145,_xlfn.ANCHORARRAY(Macro!$C$8),0)),NA())</f>
        <v>2.2033401699384698</v>
      </c>
      <c r="AB145" s="25">
        <f ca="1">IFERROR(INDEX(Socioeconomic!$H$8:$H$225,MATCH($C145,_xlfn.ANCHORARRAY(Socioeconomic!$C$8),0)),NA())</f>
        <v>7.8571428571428497</v>
      </c>
      <c r="AC145" s="25">
        <f ca="1">IFERROR(INDEX('Natural Hazard'!$H$8:$H$225,MATCH($C145,_xlfn.ANCHORARRAY('Natural Hazard'!$C$8),0)),NA())</f>
        <v>5.5</v>
      </c>
      <c r="AD145" s="25">
        <f ca="1">IFERROR(INDEX(Conflict!$H$8:$H$225,MATCH($C145,_xlfn.ANCHORARRAY(Conflict!$C$8),0)),NA())</f>
        <v>0</v>
      </c>
      <c r="AE145" s="50"/>
      <c r="AF145" s="25">
        <f ca="1">IFERROR(INDEX(Health!$I$8:$I$225,MATCH($C145,_xlfn.ANCHORARRAY(Health!$C$8),0)),NA())</f>
        <v>0</v>
      </c>
      <c r="AG145" s="25" t="e">
        <f ca="1">IFERROR(INDEX(Food!$I$8:$I$225,MATCH($C145,_xlfn.ANCHORARRAY(Food!$C$8),0)),NA())</f>
        <v>#N/A</v>
      </c>
      <c r="AH145" s="25">
        <f ca="1">IFERROR(INDEX(Macro!$I$8:$I$225,MATCH($C145,_xlfn.ANCHORARRAY(Macro!$C$8),0)),NA())</f>
        <v>5.55002763957987</v>
      </c>
      <c r="AI145" s="25">
        <f ca="1">IFERROR(INDEX(Socioeconomic!$I$8:$I$225,MATCH($C145,_xlfn.ANCHORARRAY(Socioeconomic!$C$8),0)),NA())</f>
        <v>0</v>
      </c>
      <c r="AJ145" s="25">
        <f ca="1">IFERROR(INDEX('Natural Hazard'!$I$8:$I$225,MATCH($C145,_xlfn.ANCHORARRAY('Natural Hazard'!$C$8),0)),NA())</f>
        <v>0</v>
      </c>
      <c r="AK145" s="25">
        <f ca="1">IFERROR(INDEX(Conflict!$I$8:$I$225,MATCH($C145,_xlfn.ANCHORARRAY(Conflict!$C$8),0)),NA())</f>
        <v>0</v>
      </c>
      <c r="AL145" s="49"/>
      <c r="AM145" s="25">
        <f>IFERROR(INDEX('Data Reliability'!$G$6:$G$409,MATCH($C145,'Data Reliability'!$E$6:$E$409,0)),NA())</f>
        <v>0.16666666666666699</v>
      </c>
      <c r="AN145" s="25">
        <f>IFERROR(INDEX('Data Reliability'!$H$6:$H$409,MATCH($C145,'Data Reliability'!$E$6:$E$409,0)),NA())</f>
        <v>0.55833333333333302</v>
      </c>
    </row>
    <row r="146" spans="2:42" x14ac:dyDescent="0.2">
      <c r="B146" s="28" t="s">
        <v>754</v>
      </c>
      <c r="C146" s="28" t="s">
        <v>716</v>
      </c>
      <c r="D146" s="28" t="s">
        <v>436</v>
      </c>
      <c r="E146" s="28" t="s">
        <v>409</v>
      </c>
      <c r="F146" s="206">
        <f ca="1">MATCH($C146,_xlfn.ANCHORARRAY(Health!$C$8),0)</f>
        <v>141</v>
      </c>
      <c r="G146" s="22" cm="1">
        <f t="array" aca="1" ref="G146" ca="1">IF(Parameters!$D$31, SUM(IF(ISNUMBER(R146:W146),(IF(R146:W146&gt;=Parameters!$D$37,1,"")),""))+0.5*(SUM(IF(ISNUMBER(R146:W146),(IF(R146:W146&gt;=Parameters!$D$38,1,"")),""))-SUM(IF(ISNUMBER(R146:W146),(IF(R146:W146&gt;=Parameters!$D$37,1,"")),""))),0) +
   IF(Parameters!$D$32,SUM(IF(ISNUMBER(R146:W146),(IF(R146:W146&gt;=Parameters!$D$41,1,"")),"")),0) +
   IF(Parameters!$D$33,AVERAGE(IF(ISNUMBER(R146:W146),R146:W146)),0) +
   IF(Parameters!$D$34,IF(OR(IF(ISNUMBER(R146:W146),R146:W146)=0),0,GEOMEAN(IF(ISNUMBER(R146:W146),R146:W146))),0)</f>
        <v>0</v>
      </c>
      <c r="H146" s="23">
        <f t="shared" ca="1" si="12"/>
        <v>0</v>
      </c>
      <c r="I146" s="116" t="str">
        <f t="shared" si="13"/>
        <v>!!</v>
      </c>
      <c r="J146" s="22" cm="1">
        <f t="array" aca="1" ref="J146" ca="1">IF(Parameters!$D$31, SUM(IF(ISNUMBER(Y146:AD146),(IF(Y146:AD146&gt;=Parameters!$D$41,1,"")),""))+0.5*(SUM(IF(ISNUMBER(Y146:AD146),(IF(Y146:AD146&gt;=Parameters!$D$42,1,"")),""))-SUM(IF(ISNUMBER(Y146:AD146),(IF(Y146:AD146&gt;=Parameters!$D$41,1,"")),""))),0) +
   IF(Parameters!$D$32,SUM(IF(ISNUMBER(Y146:AD146),(IF(Y146:AD146&gt;=Parameters!$D$41,1,"")),"")),0) +
   IF(Parameters!$D$33,AVERAGE(IF(ISNUMBER(Y146:AD146),Y146:AD146)),0) +
   IF(Parameters!$D$34,IF(OR(IF(ISNUMBER(Y146:AD146),Y146:AD146)=0),0,GEOMEAN(IF(ISNUMBER(Y146:AD146),Y146:AD146))),0)</f>
        <v>0</v>
      </c>
      <c r="K146" s="23">
        <f t="shared" ca="1" si="14"/>
        <v>0</v>
      </c>
      <c r="L146" s="116" t="str">
        <f t="shared" si="15"/>
        <v>!!</v>
      </c>
      <c r="M146" s="21" cm="1">
        <f t="array" aca="1" ref="M146" ca="1">IF(Parameters!$D$31, SUM(IF(ISNUMBER(AF146:AK146),(IF(AF146:AK146&gt;=Parameters!$D$41,1,"")),""))+0.5*(SUM(IF(ISNUMBER(AF146:AK146),(IF(AF146:AK146&gt;=Parameters!$D$42,1,"")),""))-SUM(IF(ISNUMBER(AF146:AK146),(IF(AF146:AK146&gt;=Parameters!$D$41,1,"")),""))),0) +
   IF(Parameters!$D$32,SUM(IF(ISNUMBER(AF146:AK146),(IF(AF146:AK146&gt;=Parameters!$D$41,1,"")),"")),0) +
   IF(Parameters!$D$33,AVERAGE(IF(ISNUMBER(AF146:AK146),AF146:AK146)),0) +
   IF(Parameters!$D$34,IF(OR(IF(ISNUMBER(AF146:AK146),AF146:AK146)=0),0,GEOMEAN(IF(ISNUMBER(AF146:AK146),AF146:AK146))),0)</f>
        <v>0</v>
      </c>
      <c r="N146" s="23">
        <f t="shared" ca="1" si="16"/>
        <v>0</v>
      </c>
      <c r="O146" s="116" t="str">
        <f t="shared" si="17"/>
        <v>!!</v>
      </c>
      <c r="P146" s="24"/>
      <c r="Q146" s="49"/>
      <c r="R146" s="25">
        <f ca="1">IFERROR(INDEX(Health!$G$8:$G$225,MATCH($C146,_xlfn.ANCHORARRAY(Health!$C$8),0)),NA())</f>
        <v>0</v>
      </c>
      <c r="S146" s="25" t="e">
        <f ca="1">IFERROR(INDEX(Food!$G$8:$G$225,MATCH($C146,_xlfn.ANCHORARRAY(Food!$C$8),0)),NA())</f>
        <v>#N/A</v>
      </c>
      <c r="T146" s="25" t="e">
        <f ca="1">IFERROR(INDEX(Macro!$G$8:$G$225,MATCH($C146,_xlfn.ANCHORARRAY(Macro!$C$8),0)),NA())</f>
        <v>#N/A</v>
      </c>
      <c r="U146" s="25" t="e">
        <f ca="1">IFERROR(INDEX(Socioeconomic!$G$8:$G$225,MATCH($C146,_xlfn.ANCHORARRAY(Socioeconomic!$C$8),0)),NA())</f>
        <v>#N/A</v>
      </c>
      <c r="V146" s="25">
        <f ca="1">IFERROR(INDEX('Natural Hazard'!$G$8:$G$225,MATCH($C146,_xlfn.ANCHORARRAY('Natural Hazard'!$C$8),0)),NA())</f>
        <v>0</v>
      </c>
      <c r="W146" s="25">
        <f ca="1">IFERROR(INDEX(Conflict!$G$8:$G$225,MATCH($C146,_xlfn.ANCHORARRAY(Conflict!$C$8),0)),NA())</f>
        <v>0</v>
      </c>
      <c r="X146" s="50"/>
      <c r="Y146" s="25" t="e">
        <f ca="1">IFERROR(INDEX(Health!$H$8:$H$225,MATCH($C146,_xlfn.ANCHORARRAY(Health!$C$8),0)),NA())</f>
        <v>#N/A</v>
      </c>
      <c r="Z146" s="25" t="e">
        <f ca="1">IFERROR(INDEX(Food!$H$8:$H$225,MATCH($C146,_xlfn.ANCHORARRAY(Food!$C$8),0)),NA())</f>
        <v>#N/A</v>
      </c>
      <c r="AA146" s="25" t="e">
        <f ca="1">IFERROR(INDEX(Macro!$H$8:$H$225,MATCH($C146,_xlfn.ANCHORARRAY(Macro!$C$8),0)),NA())</f>
        <v>#N/A</v>
      </c>
      <c r="AB146" s="25" t="e">
        <f ca="1">IFERROR(INDEX(Socioeconomic!$H$8:$H$225,MATCH($C146,_xlfn.ANCHORARRAY(Socioeconomic!$C$8),0)),NA())</f>
        <v>#N/A</v>
      </c>
      <c r="AC146" s="25" t="e">
        <f ca="1">IFERROR(INDEX('Natural Hazard'!$H$8:$H$225,MATCH($C146,_xlfn.ANCHORARRAY('Natural Hazard'!$C$8),0)),NA())</f>
        <v>#N/A</v>
      </c>
      <c r="AD146" s="25">
        <f ca="1">IFERROR(INDEX(Conflict!$H$8:$H$225,MATCH($C146,_xlfn.ANCHORARRAY(Conflict!$C$8),0)),NA())</f>
        <v>0</v>
      </c>
      <c r="AE146" s="50"/>
      <c r="AF146" s="25">
        <f ca="1">IFERROR(INDEX(Health!$I$8:$I$225,MATCH($C146,_xlfn.ANCHORARRAY(Health!$C$8),0)),NA())</f>
        <v>0</v>
      </c>
      <c r="AG146" s="25" t="e">
        <f ca="1">IFERROR(INDEX(Food!$I$8:$I$225,MATCH($C146,_xlfn.ANCHORARRAY(Food!$C$8),0)),NA())</f>
        <v>#N/A</v>
      </c>
      <c r="AH146" s="25" t="e">
        <f ca="1">IFERROR(INDEX(Macro!$I$8:$I$225,MATCH($C146,_xlfn.ANCHORARRAY(Macro!$C$8),0)),NA())</f>
        <v>#N/A</v>
      </c>
      <c r="AI146" s="25" t="e">
        <f ca="1">IFERROR(INDEX(Socioeconomic!$I$8:$I$225,MATCH($C146,_xlfn.ANCHORARRAY(Socioeconomic!$C$8),0)),NA())</f>
        <v>#N/A</v>
      </c>
      <c r="AJ146" s="25">
        <f ca="1">IFERROR(INDEX('Natural Hazard'!$I$8:$I$225,MATCH($C146,_xlfn.ANCHORARRAY('Natural Hazard'!$C$8),0)),NA())</f>
        <v>0</v>
      </c>
      <c r="AK146" s="25">
        <f ca="1">IFERROR(INDEX(Conflict!$I$8:$I$225,MATCH($C146,_xlfn.ANCHORARRAY(Conflict!$C$8),0)),NA())</f>
        <v>0</v>
      </c>
      <c r="AL146" s="49"/>
      <c r="AM146" s="25">
        <f>IFERROR(INDEX('Data Reliability'!$G$6:$G$409,MATCH($C146,'Data Reliability'!$E$6:$E$409,0)),NA())</f>
        <v>0.91666666666666696</v>
      </c>
      <c r="AN146" s="25">
        <f>IFERROR(INDEX('Data Reliability'!$H$6:$H$409,MATCH($C146,'Data Reliability'!$E$6:$E$409,0)),NA())</f>
        <v>0.81666666666666698</v>
      </c>
    </row>
    <row r="147" spans="2:42" x14ac:dyDescent="0.2">
      <c r="B147" s="28" t="s">
        <v>239</v>
      </c>
      <c r="C147" s="28" t="s">
        <v>240</v>
      </c>
      <c r="D147" s="28" t="s">
        <v>432</v>
      </c>
      <c r="E147" s="28" t="s">
        <v>429</v>
      </c>
      <c r="F147" s="206">
        <f ca="1">MATCH($C147,_xlfn.ANCHORARRAY(Health!$C$8),0)</f>
        <v>142</v>
      </c>
      <c r="G147" s="22" cm="1">
        <f t="array" aca="1" ref="G147" ca="1">IF(Parameters!$D$31, SUM(IF(ISNUMBER(R147:W147),(IF(R147:W147&gt;=Parameters!$D$37,1,"")),""))+0.5*(SUM(IF(ISNUMBER(R147:W147),(IF(R147:W147&gt;=Parameters!$D$38,1,"")),""))-SUM(IF(ISNUMBER(R147:W147),(IF(R147:W147&gt;=Parameters!$D$37,1,"")),""))),0) +
   IF(Parameters!$D$32,SUM(IF(ISNUMBER(R147:W147),(IF(R147:W147&gt;=Parameters!$D$41,1,"")),"")),0) +
   IF(Parameters!$D$33,AVERAGE(IF(ISNUMBER(R147:W147),R147:W147)),0) +
   IF(Parameters!$D$34,IF(OR(IF(ISNUMBER(R147:W147),R147:W147)=0),0,GEOMEAN(IF(ISNUMBER(R147:W147),R147:W147))),0)</f>
        <v>1</v>
      </c>
      <c r="H147" s="23">
        <f t="shared" ca="1" si="12"/>
        <v>1</v>
      </c>
      <c r="I147" s="116" t="str">
        <f t="shared" si="13"/>
        <v/>
      </c>
      <c r="J147" s="22" cm="1">
        <f t="array" aca="1" ref="J147" ca="1">IF(Parameters!$D$31, SUM(IF(ISNUMBER(Y147:AD147),(IF(Y147:AD147&gt;=Parameters!$D$41,1,"")),""))+0.5*(SUM(IF(ISNUMBER(Y147:AD147),(IF(Y147:AD147&gt;=Parameters!$D$42,1,"")),""))-SUM(IF(ISNUMBER(Y147:AD147),(IF(Y147:AD147&gt;=Parameters!$D$41,1,"")),""))),0) +
   IF(Parameters!$D$32,SUM(IF(ISNUMBER(Y147:AD147),(IF(Y147:AD147&gt;=Parameters!$D$41,1,"")),"")),0) +
   IF(Parameters!$D$33,AVERAGE(IF(ISNUMBER(Y147:AD147),Y147:AD147)),0) +
   IF(Parameters!$D$34,IF(OR(IF(ISNUMBER(Y147:AD147),Y147:AD147)=0),0,GEOMEAN(IF(ISNUMBER(Y147:AD147),Y147:AD147))),0)</f>
        <v>3</v>
      </c>
      <c r="K147" s="23">
        <f t="shared" ca="1" si="14"/>
        <v>3</v>
      </c>
      <c r="L147" s="116" t="str">
        <f t="shared" si="15"/>
        <v/>
      </c>
      <c r="M147" s="21" cm="1">
        <f t="array" aca="1" ref="M147" ca="1">IF(Parameters!$D$31, SUM(IF(ISNUMBER(AF147:AK147),(IF(AF147:AK147&gt;=Parameters!$D$41,1,"")),""))+0.5*(SUM(IF(ISNUMBER(AF147:AK147),(IF(AF147:AK147&gt;=Parameters!$D$42,1,"")),""))-SUM(IF(ISNUMBER(AF147:AK147),(IF(AF147:AK147&gt;=Parameters!$D$41,1,"")),""))),0) +
   IF(Parameters!$D$32,SUM(IF(ISNUMBER(AF147:AK147),(IF(AF147:AK147&gt;=Parameters!$D$41,1,"")),"")),0) +
   IF(Parameters!$D$33,AVERAGE(IF(ISNUMBER(AF147:AK147),AF147:AK147)),0) +
   IF(Parameters!$D$34,IF(OR(IF(ISNUMBER(AF147:AK147),AF147:AK147)=0),0,GEOMEAN(IF(ISNUMBER(AF147:AK147),AF147:AK147))),0)</f>
        <v>1</v>
      </c>
      <c r="N147" s="23">
        <f t="shared" ca="1" si="16"/>
        <v>1</v>
      </c>
      <c r="O147" s="116" t="str">
        <f t="shared" si="17"/>
        <v>!</v>
      </c>
      <c r="P147" s="24"/>
      <c r="Q147" s="49"/>
      <c r="R147" s="25">
        <f ca="1">IFERROR(INDEX(Health!$G$8:$G$225,MATCH($C147,_xlfn.ANCHORARRAY(Health!$C$8),0)),NA())</f>
        <v>0</v>
      </c>
      <c r="S147" s="25">
        <f ca="1">IFERROR(INDEX(Food!$G$8:$G$225,MATCH($C147,_xlfn.ANCHORARRAY(Food!$C$8),0)),NA())</f>
        <v>3.0333028965259898</v>
      </c>
      <c r="T147" s="25">
        <f ca="1">IFERROR(INDEX(Macro!$G$8:$G$225,MATCH($C147,_xlfn.ANCHORARRAY(Macro!$C$8),0)),NA())</f>
        <v>2.1259450232683439</v>
      </c>
      <c r="U147" s="25">
        <f ca="1">IFERROR(INDEX(Socioeconomic!$G$8:$G$225,MATCH($C147,_xlfn.ANCHORARRAY(Socioeconomic!$C$8),0)),NA())</f>
        <v>0</v>
      </c>
      <c r="V147" s="25">
        <f ca="1">IFERROR(INDEX('Natural Hazard'!$G$8:$G$225,MATCH($C147,_xlfn.ANCHORARRAY('Natural Hazard'!$C$8),0)),NA())</f>
        <v>0</v>
      </c>
      <c r="W147" s="25">
        <f ca="1">IFERROR(INDEX(Conflict!$G$8:$G$225,MATCH($C147,_xlfn.ANCHORARRAY(Conflict!$C$8),0)),NA())</f>
        <v>10</v>
      </c>
      <c r="X147" s="50"/>
      <c r="Y147" s="25">
        <f ca="1">IFERROR(INDEX(Health!$H$8:$H$225,MATCH($C147,_xlfn.ANCHORARRAY(Health!$C$8),0)),NA())</f>
        <v>7.8075801749271099</v>
      </c>
      <c r="Z147" s="25">
        <f ca="1">IFERROR(INDEX(Food!$H$8:$H$225,MATCH($C147,_xlfn.ANCHORARRAY(Food!$C$8),0)),NA())</f>
        <v>9.2009264620729603</v>
      </c>
      <c r="AA147" s="25">
        <f ca="1">IFERROR(INDEX(Macro!$H$8:$H$225,MATCH($C147,_xlfn.ANCHORARRAY(Macro!$C$8),0)),NA())</f>
        <v>3.09698212716085</v>
      </c>
      <c r="AB147" s="25">
        <f ca="1">IFERROR(INDEX(Socioeconomic!$H$8:$H$225,MATCH($C147,_xlfn.ANCHORARRAY(Socioeconomic!$C$8),0)),NA())</f>
        <v>10</v>
      </c>
      <c r="AC147" s="25">
        <f ca="1">IFERROR(INDEX('Natural Hazard'!$H$8:$H$225,MATCH($C147,_xlfn.ANCHORARRAY('Natural Hazard'!$C$8),0)),NA())</f>
        <v>5.8333333333333304</v>
      </c>
      <c r="AD147" s="25">
        <f ca="1">IFERROR(INDEX(Conflict!$H$8:$H$225,MATCH($C147,_xlfn.ANCHORARRAY(Conflict!$C$8),0)),NA())</f>
        <v>10</v>
      </c>
      <c r="AE147" s="50"/>
      <c r="AF147" s="25">
        <f ca="1">IFERROR(INDEX(Health!$I$8:$I$225,MATCH($C147,_xlfn.ANCHORARRAY(Health!$C$8),0)),NA())</f>
        <v>0</v>
      </c>
      <c r="AG147" s="25">
        <f ca="1">IFERROR(INDEX(Food!$I$8:$I$225,MATCH($C147,_xlfn.ANCHORARRAY(Food!$C$8),0)),NA())</f>
        <v>1</v>
      </c>
      <c r="AH147" s="25">
        <f ca="1">IFERROR(INDEX(Macro!$I$8:$I$225,MATCH($C147,_xlfn.ANCHORARRAY(Macro!$C$8),0)),NA())</f>
        <v>1.4593698175787699</v>
      </c>
      <c r="AI147" s="25">
        <f ca="1">IFERROR(INDEX(Socioeconomic!$I$8:$I$225,MATCH($C147,_xlfn.ANCHORARRAY(Socioeconomic!$C$8),0)),NA())</f>
        <v>0</v>
      </c>
      <c r="AJ147" s="25">
        <f ca="1">IFERROR(INDEX('Natural Hazard'!$I$8:$I$225,MATCH($C147,_xlfn.ANCHORARRAY('Natural Hazard'!$C$8),0)),NA())</f>
        <v>0</v>
      </c>
      <c r="AK147" s="25">
        <f ca="1">IFERROR(INDEX(Conflict!$I$8:$I$225,MATCH($C147,_xlfn.ANCHORARRAY(Conflict!$C$8),0)),NA())</f>
        <v>10</v>
      </c>
      <c r="AL147" s="49"/>
      <c r="AM147" s="25">
        <f>IFERROR(INDEX('Data Reliability'!$G$6:$G$409,MATCH($C147,'Data Reliability'!$E$6:$E$409,0)),NA())</f>
        <v>8.3333333333333301E-2</v>
      </c>
      <c r="AN147" s="25">
        <f>IFERROR(INDEX('Data Reliability'!$H$6:$H$409,MATCH($C147,'Data Reliability'!$E$6:$E$409,0)),NA())</f>
        <v>0.50277777777777799</v>
      </c>
    </row>
    <row r="148" spans="2:42" x14ac:dyDescent="0.2">
      <c r="B148" s="28" t="s">
        <v>241</v>
      </c>
      <c r="C148" s="28" t="s">
        <v>242</v>
      </c>
      <c r="D148" s="28" t="s">
        <v>432</v>
      </c>
      <c r="E148" s="28" t="s">
        <v>535</v>
      </c>
      <c r="F148" s="206">
        <f ca="1">MATCH($C148,_xlfn.ANCHORARRAY(Health!$C$8),0)</f>
        <v>143</v>
      </c>
      <c r="G148" s="22" cm="1">
        <f t="array" aca="1" ref="G148" ca="1">IF(Parameters!$D$31, SUM(IF(ISNUMBER(R148:W148),(IF(R148:W148&gt;=Parameters!$D$37,1,"")),""))+0.5*(SUM(IF(ISNUMBER(R148:W148),(IF(R148:W148&gt;=Parameters!$D$38,1,"")),""))-SUM(IF(ISNUMBER(R148:W148),(IF(R148:W148&gt;=Parameters!$D$37,1,"")),""))),0) +
   IF(Parameters!$D$32,SUM(IF(ISNUMBER(R148:W148),(IF(R148:W148&gt;=Parameters!$D$41,1,"")),"")),0) +
   IF(Parameters!$D$33,AVERAGE(IF(ISNUMBER(R148:W148),R148:W148)),0) +
   IF(Parameters!$D$34,IF(OR(IF(ISNUMBER(R148:W148),R148:W148)=0),0,GEOMEAN(IF(ISNUMBER(R148:W148),R148:W148))),0)</f>
        <v>4</v>
      </c>
      <c r="H148" s="23">
        <f t="shared" ca="1" si="12"/>
        <v>4</v>
      </c>
      <c r="I148" s="116" t="str">
        <f t="shared" si="13"/>
        <v/>
      </c>
      <c r="J148" s="22" cm="1">
        <f t="array" aca="1" ref="J148" ca="1">IF(Parameters!$D$31, SUM(IF(ISNUMBER(Y148:AD148),(IF(Y148:AD148&gt;=Parameters!$D$41,1,"")),""))+0.5*(SUM(IF(ISNUMBER(Y148:AD148),(IF(Y148:AD148&gt;=Parameters!$D$42,1,"")),""))-SUM(IF(ISNUMBER(Y148:AD148),(IF(Y148:AD148&gt;=Parameters!$D$41,1,"")),""))),0) +
   IF(Parameters!$D$32,SUM(IF(ISNUMBER(Y148:AD148),(IF(Y148:AD148&gt;=Parameters!$D$41,1,"")),"")),0) +
   IF(Parameters!$D$33,AVERAGE(IF(ISNUMBER(Y148:AD148),Y148:AD148)),0) +
   IF(Parameters!$D$34,IF(OR(IF(ISNUMBER(Y148:AD148),Y148:AD148)=0),0,GEOMEAN(IF(ISNUMBER(Y148:AD148),Y148:AD148))),0)</f>
        <v>3.5</v>
      </c>
      <c r="K148" s="23">
        <f t="shared" ca="1" si="14"/>
        <v>3.5</v>
      </c>
      <c r="L148" s="116" t="str">
        <f t="shared" si="15"/>
        <v/>
      </c>
      <c r="M148" s="21" cm="1">
        <f t="array" aca="1" ref="M148" ca="1">IF(Parameters!$D$31, SUM(IF(ISNUMBER(AF148:AK148),(IF(AF148:AK148&gt;=Parameters!$D$41,1,"")),""))+0.5*(SUM(IF(ISNUMBER(AF148:AK148),(IF(AF148:AK148&gt;=Parameters!$D$42,1,"")),""))-SUM(IF(ISNUMBER(AF148:AK148),(IF(AF148:AK148&gt;=Parameters!$D$41,1,"")),""))),0) +
   IF(Parameters!$D$32,SUM(IF(ISNUMBER(AF148:AK148),(IF(AF148:AK148&gt;=Parameters!$D$41,1,"")),"")),0) +
   IF(Parameters!$D$33,AVERAGE(IF(ISNUMBER(AF148:AK148),AF148:AK148)),0) +
   IF(Parameters!$D$34,IF(OR(IF(ISNUMBER(AF148:AK148),AF148:AK148)=0),0,GEOMEAN(IF(ISNUMBER(AF148:AK148),AF148:AK148))),0)</f>
        <v>3.5</v>
      </c>
      <c r="N148" s="23">
        <f t="shared" ca="1" si="16"/>
        <v>3.5</v>
      </c>
      <c r="O148" s="116" t="str">
        <f t="shared" si="17"/>
        <v/>
      </c>
      <c r="P148" s="24"/>
      <c r="Q148" s="49"/>
      <c r="R148" s="25">
        <f ca="1">IFERROR(INDEX(Health!$G$8:$G$225,MATCH($C148,_xlfn.ANCHORARRAY(Health!$C$8),0)),NA())</f>
        <v>7.1387743433564559</v>
      </c>
      <c r="S148" s="25">
        <f ca="1">IFERROR(INDEX(Food!$G$8:$G$225,MATCH($C148,_xlfn.ANCHORARRAY(Food!$C$8),0)),NA())</f>
        <v>10</v>
      </c>
      <c r="T148" s="25">
        <f ca="1">IFERROR(INDEX(Macro!$G$8:$G$225,MATCH($C148,_xlfn.ANCHORARRAY(Macro!$C$8),0)),NA())</f>
        <v>10</v>
      </c>
      <c r="U148" s="25">
        <f ca="1">IFERROR(INDEX(Socioeconomic!$G$8:$G$225,MATCH($C148,_xlfn.ANCHORARRAY(Socioeconomic!$C$8),0)),NA())</f>
        <v>0</v>
      </c>
      <c r="V148" s="25">
        <f ca="1">IFERROR(INDEX('Natural Hazard'!$G$8:$G$225,MATCH($C148,_xlfn.ANCHORARRAY('Natural Hazard'!$C$8),0)),NA())</f>
        <v>0</v>
      </c>
      <c r="W148" s="25">
        <f ca="1">IFERROR(INDEX(Conflict!$G$8:$G$225,MATCH($C148,_xlfn.ANCHORARRAY(Conflict!$C$8),0)),NA())</f>
        <v>8.3666002653407556</v>
      </c>
      <c r="X148" s="50"/>
      <c r="Y148" s="25">
        <f ca="1">IFERROR(INDEX(Health!$H$8:$H$225,MATCH($C148,_xlfn.ANCHORARRAY(Health!$C$8),0)),NA())</f>
        <v>5.0962099125364402</v>
      </c>
      <c r="Z148" s="25">
        <f ca="1">IFERROR(INDEX(Food!$H$8:$H$225,MATCH($C148,_xlfn.ANCHORARRAY(Food!$C$8),0)),NA())</f>
        <v>10</v>
      </c>
      <c r="AA148" s="25">
        <f ca="1">IFERROR(INDEX(Macro!$H$8:$H$225,MATCH($C148,_xlfn.ANCHORARRAY(Macro!$C$8),0)),NA())</f>
        <v>10</v>
      </c>
      <c r="AB148" s="25">
        <f ca="1">IFERROR(INDEX(Socioeconomic!$H$8:$H$225,MATCH($C148,_xlfn.ANCHORARRAY(Socioeconomic!$C$8),0)),NA())</f>
        <v>7.1428571428571397</v>
      </c>
      <c r="AC148" s="25">
        <f ca="1">IFERROR(INDEX('Natural Hazard'!$H$8:$H$225,MATCH($C148,_xlfn.ANCHORARRAY('Natural Hazard'!$C$8),0)),NA())</f>
        <v>5</v>
      </c>
      <c r="AD148" s="25">
        <f ca="1">IFERROR(INDEX(Conflict!$H$8:$H$225,MATCH($C148,_xlfn.ANCHORARRAY(Conflict!$C$8),0)),NA())</f>
        <v>10</v>
      </c>
      <c r="AE148" s="50"/>
      <c r="AF148" s="25">
        <f ca="1">IFERROR(INDEX(Health!$I$8:$I$225,MATCH($C148,_xlfn.ANCHORARRAY(Health!$C$8),0)),NA())</f>
        <v>10</v>
      </c>
      <c r="AG148" s="25">
        <f ca="1">IFERROR(INDEX(Food!$I$8:$I$225,MATCH($C148,_xlfn.ANCHORARRAY(Food!$C$8),0)),NA())</f>
        <v>10</v>
      </c>
      <c r="AH148" s="25">
        <f ca="1">IFERROR(INDEX(Macro!$I$8:$I$225,MATCH($C148,_xlfn.ANCHORARRAY(Macro!$C$8),0)),NA())</f>
        <v>10</v>
      </c>
      <c r="AI148" s="25">
        <f ca="1">IFERROR(INDEX(Socioeconomic!$I$8:$I$225,MATCH($C148,_xlfn.ANCHORARRAY(Socioeconomic!$C$8),0)),NA())</f>
        <v>0</v>
      </c>
      <c r="AJ148" s="25">
        <f ca="1">IFERROR(INDEX('Natural Hazard'!$I$8:$I$225,MATCH($C148,_xlfn.ANCHORARRAY('Natural Hazard'!$C$8),0)),NA())</f>
        <v>0</v>
      </c>
      <c r="AK148" s="25">
        <f ca="1">IFERROR(INDEX(Conflict!$I$8:$I$225,MATCH($C148,_xlfn.ANCHORARRAY(Conflict!$C$8),0)),NA())</f>
        <v>7</v>
      </c>
      <c r="AL148" s="49"/>
      <c r="AM148" s="25">
        <f>IFERROR(INDEX('Data Reliability'!$G$6:$G$409,MATCH($C148,'Data Reliability'!$E$6:$E$409,0)),NA())</f>
        <v>0</v>
      </c>
      <c r="AN148" s="25">
        <f>IFERROR(INDEX('Data Reliability'!$H$6:$H$409,MATCH($C148,'Data Reliability'!$E$6:$E$409,0)),NA())</f>
        <v>0.172222222222222</v>
      </c>
    </row>
    <row r="149" spans="2:42" x14ac:dyDescent="0.2">
      <c r="B149" s="28" t="s">
        <v>243</v>
      </c>
      <c r="C149" s="28" t="s">
        <v>244</v>
      </c>
      <c r="D149" s="28" t="s">
        <v>435</v>
      </c>
      <c r="E149" s="28" t="s">
        <v>429</v>
      </c>
      <c r="F149" s="206">
        <f ca="1">MATCH($C149,_xlfn.ANCHORARRAY(Health!$C$8),0)</f>
        <v>144</v>
      </c>
      <c r="G149" s="22" cm="1">
        <f t="array" aca="1" ref="G149" ca="1">IF(Parameters!$D$31, SUM(IF(ISNUMBER(R149:W149),(IF(R149:W149&gt;=Parameters!$D$37,1,"")),""))+0.5*(SUM(IF(ISNUMBER(R149:W149),(IF(R149:W149&gt;=Parameters!$D$38,1,"")),""))-SUM(IF(ISNUMBER(R149:W149),(IF(R149:W149&gt;=Parameters!$D$37,1,"")),""))),0) +
   IF(Parameters!$D$32,SUM(IF(ISNUMBER(R149:W149),(IF(R149:W149&gt;=Parameters!$D$41,1,"")),"")),0) +
   IF(Parameters!$D$33,AVERAGE(IF(ISNUMBER(R149:W149),R149:W149)),0) +
   IF(Parameters!$D$34,IF(OR(IF(ISNUMBER(R149:W149),R149:W149)=0),0,GEOMEAN(IF(ISNUMBER(R149:W149),R149:W149))),0)</f>
        <v>3</v>
      </c>
      <c r="H149" s="23">
        <f t="shared" ca="1" si="12"/>
        <v>3</v>
      </c>
      <c r="I149" s="116" t="str">
        <f t="shared" si="13"/>
        <v/>
      </c>
      <c r="J149" s="22" cm="1">
        <f t="array" aca="1" ref="J149" ca="1">IF(Parameters!$D$31, SUM(IF(ISNUMBER(Y149:AD149),(IF(Y149:AD149&gt;=Parameters!$D$41,1,"")),""))+0.5*(SUM(IF(ISNUMBER(Y149:AD149),(IF(Y149:AD149&gt;=Parameters!$D$42,1,"")),""))-SUM(IF(ISNUMBER(Y149:AD149),(IF(Y149:AD149&gt;=Parameters!$D$41,1,"")),""))),0) +
   IF(Parameters!$D$32,SUM(IF(ISNUMBER(Y149:AD149),(IF(Y149:AD149&gt;=Parameters!$D$41,1,"")),"")),0) +
   IF(Parameters!$D$33,AVERAGE(IF(ISNUMBER(Y149:AD149),Y149:AD149)),0) +
   IF(Parameters!$D$34,IF(OR(IF(ISNUMBER(Y149:AD149),Y149:AD149)=0),0,GEOMEAN(IF(ISNUMBER(Y149:AD149),Y149:AD149))),0)</f>
        <v>1</v>
      </c>
      <c r="K149" s="23">
        <f t="shared" ca="1" si="14"/>
        <v>1</v>
      </c>
      <c r="L149" s="116" t="str">
        <f t="shared" si="15"/>
        <v/>
      </c>
      <c r="M149" s="21" cm="1">
        <f t="array" aca="1" ref="M149" ca="1">IF(Parameters!$D$31, SUM(IF(ISNUMBER(AF149:AK149),(IF(AF149:AK149&gt;=Parameters!$D$41,1,"")),""))+0.5*(SUM(IF(ISNUMBER(AF149:AK149),(IF(AF149:AK149&gt;=Parameters!$D$42,1,"")),""))-SUM(IF(ISNUMBER(AF149:AK149),(IF(AF149:AK149&gt;=Parameters!$D$41,1,"")),""))),0) +
   IF(Parameters!$D$32,SUM(IF(ISNUMBER(AF149:AK149),(IF(AF149:AK149&gt;=Parameters!$D$41,1,"")),"")),0) +
   IF(Parameters!$D$33,AVERAGE(IF(ISNUMBER(AF149:AK149),AF149:AK149)),0) +
   IF(Parameters!$D$34,IF(OR(IF(ISNUMBER(AF149:AK149),AF149:AK149)=0),0,GEOMEAN(IF(ISNUMBER(AF149:AK149),AF149:AK149))),0)</f>
        <v>2</v>
      </c>
      <c r="N149" s="23">
        <f t="shared" ca="1" si="16"/>
        <v>2</v>
      </c>
      <c r="O149" s="116" t="str">
        <f t="shared" si="17"/>
        <v>!</v>
      </c>
      <c r="P149" s="24"/>
      <c r="Q149" s="49"/>
      <c r="R149" s="25">
        <f ca="1">IFERROR(INDEX(Health!$G$8:$G$225,MATCH($C149,_xlfn.ANCHORARRAY(Health!$C$8),0)),NA())</f>
        <v>0</v>
      </c>
      <c r="S149" s="25">
        <f ca="1">IFERROR(INDEX(Food!$G$8:$G$225,MATCH($C149,_xlfn.ANCHORARRAY(Food!$C$8),0)),NA())</f>
        <v>5.5762337938507072</v>
      </c>
      <c r="T149" s="25">
        <f ca="1">IFERROR(INDEX(Macro!$G$8:$G$225,MATCH($C149,_xlfn.ANCHORARRAY(Macro!$C$8),0)),NA())</f>
        <v>5.3376055936733016</v>
      </c>
      <c r="U149" s="25">
        <f ca="1">IFERROR(INDEX(Socioeconomic!$G$8:$G$225,MATCH($C149,_xlfn.ANCHORARRAY(Socioeconomic!$C$8),0)),NA())</f>
        <v>8.4515425472851646</v>
      </c>
      <c r="V149" s="25">
        <f ca="1">IFERROR(INDEX('Natural Hazard'!$G$8:$G$225,MATCH($C149,_xlfn.ANCHORARRAY('Natural Hazard'!$C$8),0)),NA())</f>
        <v>9.6609178307929575</v>
      </c>
      <c r="W149" s="25">
        <f ca="1">IFERROR(INDEX(Conflict!$G$8:$G$225,MATCH($C149,_xlfn.ANCHORARRAY(Conflict!$C$8),0)),NA())</f>
        <v>0</v>
      </c>
      <c r="X149" s="50"/>
      <c r="Y149" s="25">
        <f ca="1">IFERROR(INDEX(Health!$H$8:$H$225,MATCH($C149,_xlfn.ANCHORARRAY(Health!$C$8),0)),NA())</f>
        <v>5.59183673469387</v>
      </c>
      <c r="Z149" s="25">
        <f ca="1">IFERROR(INDEX(Food!$H$8:$H$225,MATCH($C149,_xlfn.ANCHORARRAY(Food!$C$8),0)),NA())</f>
        <v>6.2188766647365297</v>
      </c>
      <c r="AA149" s="25">
        <f ca="1">IFERROR(INDEX(Macro!$H$8:$H$225,MATCH($C149,_xlfn.ANCHORARRAY(Macro!$C$8),0)),NA())</f>
        <v>5.1333138001757996</v>
      </c>
      <c r="AB149" s="25">
        <f ca="1">IFERROR(INDEX(Socioeconomic!$H$8:$H$225,MATCH($C149,_xlfn.ANCHORARRAY(Socioeconomic!$C$8),0)),NA())</f>
        <v>7.1428571428571397</v>
      </c>
      <c r="AC149" s="25">
        <f ca="1">IFERROR(INDEX('Natural Hazard'!$H$8:$H$225,MATCH($C149,_xlfn.ANCHORARRAY('Natural Hazard'!$C$8),0)),NA())</f>
        <v>9.3333333333333304</v>
      </c>
      <c r="AD149" s="25">
        <f ca="1">IFERROR(INDEX(Conflict!$H$8:$H$225,MATCH($C149,_xlfn.ANCHORARRAY(Conflict!$C$8),0)),NA())</f>
        <v>3.5103192802963399</v>
      </c>
      <c r="AE149" s="50"/>
      <c r="AF149" s="25">
        <f ca="1">IFERROR(INDEX(Health!$I$8:$I$225,MATCH($C149,_xlfn.ANCHORARRAY(Health!$C$8),0)),NA())</f>
        <v>0</v>
      </c>
      <c r="AG149" s="25">
        <f ca="1">IFERROR(INDEX(Food!$I$8:$I$225,MATCH($C149,_xlfn.ANCHORARRAY(Food!$C$8),0)),NA())</f>
        <v>5</v>
      </c>
      <c r="AH149" s="25">
        <f ca="1">IFERROR(INDEX(Macro!$I$8:$I$225,MATCH($C149,_xlfn.ANCHORARRAY(Macro!$C$8),0)),NA())</f>
        <v>5.5500276395798798</v>
      </c>
      <c r="AI149" s="25">
        <f ca="1">IFERROR(INDEX(Socioeconomic!$I$8:$I$225,MATCH($C149,_xlfn.ANCHORARRAY(Socioeconomic!$C$8),0)),NA())</f>
        <v>10</v>
      </c>
      <c r="AJ149" s="25">
        <f ca="1">IFERROR(INDEX('Natural Hazard'!$I$8:$I$225,MATCH($C149,_xlfn.ANCHORARRAY('Natural Hazard'!$C$8),0)),NA())</f>
        <v>10</v>
      </c>
      <c r="AK149" s="25">
        <f ca="1">IFERROR(INDEX(Conflict!$I$8:$I$225,MATCH($C149,_xlfn.ANCHORARRAY(Conflict!$C$8),0)),NA())</f>
        <v>0</v>
      </c>
      <c r="AL149" s="49"/>
      <c r="AM149" s="25">
        <f>IFERROR(INDEX('Data Reliability'!$G$6:$G$409,MATCH($C149,'Data Reliability'!$E$6:$E$409,0)),NA())</f>
        <v>8.3333333333333301E-2</v>
      </c>
      <c r="AN149" s="25">
        <f>IFERROR(INDEX('Data Reliability'!$H$6:$H$409,MATCH($C149,'Data Reliability'!$E$6:$E$409,0)),NA())</f>
        <v>0.42777777777777798</v>
      </c>
    </row>
    <row r="150" spans="2:42" x14ac:dyDescent="0.2">
      <c r="B150" s="28" t="s">
        <v>245</v>
      </c>
      <c r="C150" s="28" t="s">
        <v>246</v>
      </c>
      <c r="D150" s="28" t="s">
        <v>433</v>
      </c>
      <c r="E150" s="28" t="s">
        <v>409</v>
      </c>
      <c r="F150" s="206">
        <f ca="1">MATCH($C150,_xlfn.ANCHORARRAY(Health!$C$8),0)</f>
        <v>145</v>
      </c>
      <c r="G150" s="22" cm="1">
        <f t="array" aca="1" ref="G150" ca="1">IF(Parameters!$D$31, SUM(IF(ISNUMBER(R150:W150),(IF(R150:W150&gt;=Parameters!$D$37,1,"")),""))+0.5*(SUM(IF(ISNUMBER(R150:W150),(IF(R150:W150&gt;=Parameters!$D$38,1,"")),""))-SUM(IF(ISNUMBER(R150:W150),(IF(R150:W150&gt;=Parameters!$D$37,1,"")),""))),0) +
   IF(Parameters!$D$32,SUM(IF(ISNUMBER(R150:W150),(IF(R150:W150&gt;=Parameters!$D$41,1,"")),"")),0) +
   IF(Parameters!$D$33,AVERAGE(IF(ISNUMBER(R150:W150),R150:W150)),0) +
   IF(Parameters!$D$34,IF(OR(IF(ISNUMBER(R150:W150),R150:W150)=0),0,GEOMEAN(IF(ISNUMBER(R150:W150),R150:W150))),0)</f>
        <v>0</v>
      </c>
      <c r="H150" s="23">
        <f t="shared" ca="1" si="12"/>
        <v>0</v>
      </c>
      <c r="I150" s="116" t="str">
        <f t="shared" si="13"/>
        <v>!</v>
      </c>
      <c r="J150" s="22" cm="1">
        <f t="array" aca="1" ref="J150" ca="1">IF(Parameters!$D$31, SUM(IF(ISNUMBER(Y150:AD150),(IF(Y150:AD150&gt;=Parameters!$D$41,1,"")),""))+0.5*(SUM(IF(ISNUMBER(Y150:AD150),(IF(Y150:AD150&gt;=Parameters!$D$42,1,"")),""))-SUM(IF(ISNUMBER(Y150:AD150),(IF(Y150:AD150&gt;=Parameters!$D$41,1,"")),""))),0) +
   IF(Parameters!$D$32,SUM(IF(ISNUMBER(Y150:AD150),(IF(Y150:AD150&gt;=Parameters!$D$41,1,"")),"")),0) +
   IF(Parameters!$D$33,AVERAGE(IF(ISNUMBER(Y150:AD150),Y150:AD150)),0) +
   IF(Parameters!$D$34,IF(OR(IF(ISNUMBER(Y150:AD150),Y150:AD150)=0),0,GEOMEAN(IF(ISNUMBER(Y150:AD150),Y150:AD150))),0)</f>
        <v>0</v>
      </c>
      <c r="K150" s="23">
        <f t="shared" ca="1" si="14"/>
        <v>0</v>
      </c>
      <c r="L150" s="116" t="str">
        <f t="shared" si="15"/>
        <v/>
      </c>
      <c r="M150" s="21" cm="1">
        <f t="array" aca="1" ref="M150" ca="1">IF(Parameters!$D$31, SUM(IF(ISNUMBER(AF150:AK150),(IF(AF150:AK150&gt;=Parameters!$D$41,1,"")),""))+0.5*(SUM(IF(ISNUMBER(AF150:AK150),(IF(AF150:AK150&gt;=Parameters!$D$42,1,"")),""))-SUM(IF(ISNUMBER(AF150:AK150),(IF(AF150:AK150&gt;=Parameters!$D$41,1,"")),""))),0) +
   IF(Parameters!$D$32,SUM(IF(ISNUMBER(AF150:AK150),(IF(AF150:AK150&gt;=Parameters!$D$41,1,"")),"")),0) +
   IF(Parameters!$D$33,AVERAGE(IF(ISNUMBER(AF150:AK150),AF150:AK150)),0) +
   IF(Parameters!$D$34,IF(OR(IF(ISNUMBER(AF150:AK150),AF150:AK150)=0),0,GEOMEAN(IF(ISNUMBER(AF150:AK150),AF150:AK150))),0)</f>
        <v>0</v>
      </c>
      <c r="N150" s="23">
        <f t="shared" ca="1" si="16"/>
        <v>0</v>
      </c>
      <c r="O150" s="116" t="str">
        <f t="shared" si="17"/>
        <v>!</v>
      </c>
      <c r="P150" s="24"/>
      <c r="Q150" s="49"/>
      <c r="R150" s="25">
        <f ca="1">IFERROR(INDEX(Health!$G$8:$G$225,MATCH($C150,_xlfn.ANCHORARRAY(Health!$C$8),0)),NA())</f>
        <v>0</v>
      </c>
      <c r="S150" s="25">
        <f ca="1">IFERROR(INDEX(Food!$G$8:$G$225,MATCH($C150,_xlfn.ANCHORARRAY(Food!$C$8),0)),NA())</f>
        <v>0</v>
      </c>
      <c r="T150" s="25">
        <f ca="1">IFERROR(INDEX(Macro!$G$8:$G$225,MATCH($C150,_xlfn.ANCHORARRAY(Macro!$C$8),0)),NA())</f>
        <v>0.75343222685748812</v>
      </c>
      <c r="U150" s="25">
        <f ca="1">IFERROR(INDEX(Socioeconomic!$G$8:$G$225,MATCH($C150,_xlfn.ANCHORARRAY(Socioeconomic!$C$8),0)),NA())</f>
        <v>0</v>
      </c>
      <c r="V150" s="25">
        <f ca="1">IFERROR(INDEX('Natural Hazard'!$G$8:$G$225,MATCH($C150,_xlfn.ANCHORARRAY('Natural Hazard'!$C$8),0)),NA())</f>
        <v>0</v>
      </c>
      <c r="W150" s="25">
        <f ca="1">IFERROR(INDEX(Conflict!$G$8:$G$225,MATCH($C150,_xlfn.ANCHORARRAY(Conflict!$C$8),0)),NA())</f>
        <v>0</v>
      </c>
      <c r="X150" s="50"/>
      <c r="Y150" s="25">
        <f ca="1">IFERROR(INDEX(Health!$H$8:$H$225,MATCH($C150,_xlfn.ANCHORARRAY(Health!$C$8),0)),NA())</f>
        <v>0</v>
      </c>
      <c r="Z150" s="25">
        <f ca="1">IFERROR(INDEX(Food!$H$8:$H$225,MATCH($C150,_xlfn.ANCHORARRAY(Food!$C$8),0)),NA())</f>
        <v>0</v>
      </c>
      <c r="AA150" s="25">
        <f ca="1">IFERROR(INDEX(Macro!$H$8:$H$225,MATCH($C150,_xlfn.ANCHORARRAY(Macro!$C$8),0)),NA())</f>
        <v>0.98740111338998005</v>
      </c>
      <c r="AB150" s="25">
        <f ca="1">IFERROR(INDEX(Socioeconomic!$H$8:$H$225,MATCH($C150,_xlfn.ANCHORARRAY(Socioeconomic!$C$8),0)),NA())</f>
        <v>0.28571428571428598</v>
      </c>
      <c r="AC150" s="25">
        <f ca="1">IFERROR(INDEX('Natural Hazard'!$H$8:$H$225,MATCH($C150,_xlfn.ANCHORARRAY('Natural Hazard'!$C$8),0)),NA())</f>
        <v>1.6666666666666601</v>
      </c>
      <c r="AD150" s="25">
        <f ca="1">IFERROR(INDEX(Conflict!$H$8:$H$225,MATCH($C150,_xlfn.ANCHORARRAY(Conflict!$C$8),0)),NA())</f>
        <v>0</v>
      </c>
      <c r="AE150" s="50"/>
      <c r="AF150" s="25">
        <f ca="1">IFERROR(INDEX(Health!$I$8:$I$225,MATCH($C150,_xlfn.ANCHORARRAY(Health!$C$8),0)),NA())</f>
        <v>0</v>
      </c>
      <c r="AG150" s="25" t="e">
        <f ca="1">IFERROR(INDEX(Food!$I$8:$I$225,MATCH($C150,_xlfn.ANCHORARRAY(Food!$C$8),0)),NA())</f>
        <v>#N/A</v>
      </c>
      <c r="AH150" s="25">
        <f ca="1">IFERROR(INDEX(Macro!$I$8:$I$225,MATCH($C150,_xlfn.ANCHORARRAY(Macro!$C$8),0)),NA())</f>
        <v>0.57490326147043003</v>
      </c>
      <c r="AI150" s="25">
        <f ca="1">IFERROR(INDEX(Socioeconomic!$I$8:$I$225,MATCH($C150,_xlfn.ANCHORARRAY(Socioeconomic!$C$8),0)),NA())</f>
        <v>0</v>
      </c>
      <c r="AJ150" s="25">
        <f ca="1">IFERROR(INDEX('Natural Hazard'!$I$8:$I$225,MATCH($C150,_xlfn.ANCHORARRAY('Natural Hazard'!$C$8),0)),NA())</f>
        <v>0</v>
      </c>
      <c r="AK150" s="25">
        <f ca="1">IFERROR(INDEX(Conflict!$I$8:$I$225,MATCH($C150,_xlfn.ANCHORARRAY(Conflict!$C$8),0)),NA())</f>
        <v>0</v>
      </c>
      <c r="AL150" s="49"/>
      <c r="AM150" s="25">
        <f>IFERROR(INDEX('Data Reliability'!$G$6:$G$409,MATCH($C150,'Data Reliability'!$E$6:$E$409,0)),NA())</f>
        <v>8.3333333333333301E-2</v>
      </c>
      <c r="AN150" s="25">
        <f>IFERROR(INDEX('Data Reliability'!$H$6:$H$409,MATCH($C150,'Data Reliability'!$E$6:$E$409,0)),NA())</f>
        <v>0.625</v>
      </c>
    </row>
    <row r="151" spans="2:42" x14ac:dyDescent="0.2">
      <c r="B151" s="28" t="s">
        <v>247</v>
      </c>
      <c r="C151" s="28" t="s">
        <v>248</v>
      </c>
      <c r="D151" s="28" t="s">
        <v>433</v>
      </c>
      <c r="E151" s="28" t="s">
        <v>409</v>
      </c>
      <c r="F151" s="206">
        <f ca="1">MATCH($C151,_xlfn.ANCHORARRAY(Health!$C$8),0)</f>
        <v>146</v>
      </c>
      <c r="G151" s="22" cm="1">
        <f t="array" aca="1" ref="G151" ca="1">IF(Parameters!$D$31, SUM(IF(ISNUMBER(R151:W151),(IF(R151:W151&gt;=Parameters!$D$37,1,"")),""))+0.5*(SUM(IF(ISNUMBER(R151:W151),(IF(R151:W151&gt;=Parameters!$D$38,1,"")),""))-SUM(IF(ISNUMBER(R151:W151),(IF(R151:W151&gt;=Parameters!$D$37,1,"")),""))),0) +
   IF(Parameters!$D$32,SUM(IF(ISNUMBER(R151:W151),(IF(R151:W151&gt;=Parameters!$D$41,1,"")),"")),0) +
   IF(Parameters!$D$33,AVERAGE(IF(ISNUMBER(R151:W151),R151:W151)),0) +
   IF(Parameters!$D$34,IF(OR(IF(ISNUMBER(R151:W151),R151:W151)=0),0,GEOMEAN(IF(ISNUMBER(R151:W151),R151:W151))),0)</f>
        <v>0</v>
      </c>
      <c r="H151" s="23">
        <f t="shared" ca="1" si="12"/>
        <v>0</v>
      </c>
      <c r="I151" s="116" t="str">
        <f t="shared" si="13"/>
        <v>!</v>
      </c>
      <c r="J151" s="22" cm="1">
        <f t="array" aca="1" ref="J151" ca="1">IF(Parameters!$D$31, SUM(IF(ISNUMBER(Y151:AD151),(IF(Y151:AD151&gt;=Parameters!$D$41,1,"")),""))+0.5*(SUM(IF(ISNUMBER(Y151:AD151),(IF(Y151:AD151&gt;=Parameters!$D$42,1,"")),""))-SUM(IF(ISNUMBER(Y151:AD151),(IF(Y151:AD151&gt;=Parameters!$D$41,1,"")),""))),0) +
   IF(Parameters!$D$32,SUM(IF(ISNUMBER(Y151:AD151),(IF(Y151:AD151&gt;=Parameters!$D$41,1,"")),"")),0) +
   IF(Parameters!$D$33,AVERAGE(IF(ISNUMBER(Y151:AD151),Y151:AD151)),0) +
   IF(Parameters!$D$34,IF(OR(IF(ISNUMBER(Y151:AD151),Y151:AD151)=0),0,GEOMEAN(IF(ISNUMBER(Y151:AD151),Y151:AD151))),0)</f>
        <v>0</v>
      </c>
      <c r="K151" s="23">
        <f t="shared" ca="1" si="14"/>
        <v>0</v>
      </c>
      <c r="L151" s="116" t="str">
        <f t="shared" si="15"/>
        <v/>
      </c>
      <c r="M151" s="21" cm="1">
        <f t="array" aca="1" ref="M151" ca="1">IF(Parameters!$D$31, SUM(IF(ISNUMBER(AF151:AK151),(IF(AF151:AK151&gt;=Parameters!$D$41,1,"")),""))+0.5*(SUM(IF(ISNUMBER(AF151:AK151),(IF(AF151:AK151&gt;=Parameters!$D$42,1,"")),""))-SUM(IF(ISNUMBER(AF151:AK151),(IF(AF151:AK151&gt;=Parameters!$D$41,1,"")),""))),0) +
   IF(Parameters!$D$32,SUM(IF(ISNUMBER(AF151:AK151),(IF(AF151:AK151&gt;=Parameters!$D$41,1,"")),"")),0) +
   IF(Parameters!$D$33,AVERAGE(IF(ISNUMBER(AF151:AK151),AF151:AK151)),0) +
   IF(Parameters!$D$34,IF(OR(IF(ISNUMBER(AF151:AK151),AF151:AK151)=0),0,GEOMEAN(IF(ISNUMBER(AF151:AK151),AF151:AK151))),0)</f>
        <v>0.5</v>
      </c>
      <c r="N151" s="23">
        <f t="shared" ca="1" si="16"/>
        <v>0.5</v>
      </c>
      <c r="O151" s="116" t="str">
        <f t="shared" si="17"/>
        <v>!</v>
      </c>
      <c r="P151" s="24"/>
      <c r="Q151" s="49"/>
      <c r="R151" s="25">
        <f ca="1">IFERROR(INDEX(Health!$G$8:$G$225,MATCH($C151,_xlfn.ANCHORARRAY(Health!$C$8),0)),NA())</f>
        <v>0</v>
      </c>
      <c r="S151" s="25">
        <f ca="1">IFERROR(INDEX(Food!$G$8:$G$225,MATCH($C151,_xlfn.ANCHORARRAY(Food!$C$8),0)),NA())</f>
        <v>0</v>
      </c>
      <c r="T151" s="25">
        <f ca="1">IFERROR(INDEX(Macro!$G$8:$G$225,MATCH($C151,_xlfn.ANCHORARRAY(Macro!$C$8),0)),NA())</f>
        <v>0</v>
      </c>
      <c r="U151" s="25">
        <f ca="1">IFERROR(INDEX(Socioeconomic!$G$8:$G$225,MATCH($C151,_xlfn.ANCHORARRAY(Socioeconomic!$C$8),0)),NA())</f>
        <v>0</v>
      </c>
      <c r="V151" s="25">
        <f ca="1">IFERROR(INDEX('Natural Hazard'!$G$8:$G$225,MATCH($C151,_xlfn.ANCHORARRAY('Natural Hazard'!$C$8),0)),NA())</f>
        <v>0</v>
      </c>
      <c r="W151" s="25">
        <f ca="1">IFERROR(INDEX(Conflict!$G$8:$G$225,MATCH($C151,_xlfn.ANCHORARRAY(Conflict!$C$8),0)),NA())</f>
        <v>0</v>
      </c>
      <c r="X151" s="50"/>
      <c r="Y151" s="25">
        <f ca="1">IFERROR(INDEX(Health!$H$8:$H$225,MATCH($C151,_xlfn.ANCHORARRAY(Health!$C$8),0)),NA())</f>
        <v>0</v>
      </c>
      <c r="Z151" s="25">
        <f ca="1">IFERROR(INDEX(Food!$H$8:$H$225,MATCH($C151,_xlfn.ANCHORARRAY(Food!$C$8),0)),NA())</f>
        <v>0</v>
      </c>
      <c r="AA151" s="25">
        <f ca="1">IFERROR(INDEX(Macro!$H$8:$H$225,MATCH($C151,_xlfn.ANCHORARRAY(Macro!$C$8),0)),NA())</f>
        <v>0</v>
      </c>
      <c r="AB151" s="25">
        <f ca="1">IFERROR(INDEX(Socioeconomic!$H$8:$H$225,MATCH($C151,_xlfn.ANCHORARRAY(Socioeconomic!$C$8),0)),NA())</f>
        <v>0.28571428571428598</v>
      </c>
      <c r="AC151" s="25">
        <f ca="1">IFERROR(INDEX('Natural Hazard'!$H$8:$H$225,MATCH($C151,_xlfn.ANCHORARRAY('Natural Hazard'!$C$8),0)),NA())</f>
        <v>0</v>
      </c>
      <c r="AD151" s="25">
        <f ca="1">IFERROR(INDEX(Conflict!$H$8:$H$225,MATCH($C151,_xlfn.ANCHORARRAY(Conflict!$C$8),0)),NA())</f>
        <v>0</v>
      </c>
      <c r="AE151" s="50"/>
      <c r="AF151" s="25">
        <f ca="1">IFERROR(INDEX(Health!$I$8:$I$225,MATCH($C151,_xlfn.ANCHORARRAY(Health!$C$8),0)),NA())</f>
        <v>0</v>
      </c>
      <c r="AG151" s="25" t="e">
        <f ca="1">IFERROR(INDEX(Food!$I$8:$I$225,MATCH($C151,_xlfn.ANCHORARRAY(Food!$C$8),0)),NA())</f>
        <v>#N/A</v>
      </c>
      <c r="AH151" s="25">
        <f ca="1">IFERROR(INDEX(Macro!$I$8:$I$225,MATCH($C151,_xlfn.ANCHORARRAY(Macro!$C$8),0)),NA())</f>
        <v>4.0022111663902704</v>
      </c>
      <c r="AI151" s="25">
        <f ca="1">IFERROR(INDEX(Socioeconomic!$I$8:$I$225,MATCH($C151,_xlfn.ANCHORARRAY(Socioeconomic!$C$8),0)),NA())</f>
        <v>0</v>
      </c>
      <c r="AJ151" s="25">
        <f ca="1">IFERROR(INDEX('Natural Hazard'!$I$8:$I$225,MATCH($C151,_xlfn.ANCHORARRAY('Natural Hazard'!$C$8),0)),NA())</f>
        <v>0</v>
      </c>
      <c r="AK151" s="25">
        <f ca="1">IFERROR(INDEX(Conflict!$I$8:$I$225,MATCH($C151,_xlfn.ANCHORARRAY(Conflict!$C$8),0)),NA())</f>
        <v>7</v>
      </c>
      <c r="AL151" s="49"/>
      <c r="AM151" s="25">
        <f>IFERROR(INDEX('Data Reliability'!$G$6:$G$409,MATCH($C151,'Data Reliability'!$E$6:$E$409,0)),NA())</f>
        <v>8.3333333333333301E-2</v>
      </c>
      <c r="AN151" s="25">
        <f>IFERROR(INDEX('Data Reliability'!$H$6:$H$409,MATCH($C151,'Data Reliability'!$E$6:$E$409,0)),NA())</f>
        <v>0.625</v>
      </c>
    </row>
    <row r="152" spans="2:42" x14ac:dyDescent="0.2">
      <c r="B152" s="28" t="s">
        <v>249</v>
      </c>
      <c r="C152" s="28" t="s">
        <v>250</v>
      </c>
      <c r="D152" s="28" t="s">
        <v>431</v>
      </c>
      <c r="E152" s="28" t="s">
        <v>429</v>
      </c>
      <c r="F152" s="206">
        <f ca="1">MATCH($C152,_xlfn.ANCHORARRAY(Health!$C$8),0)</f>
        <v>147</v>
      </c>
      <c r="G152" s="22" cm="1">
        <f t="array" aca="1" ref="G152" ca="1">IF(Parameters!$D$31, SUM(IF(ISNUMBER(R152:W152),(IF(R152:W152&gt;=Parameters!$D$37,1,"")),""))+0.5*(SUM(IF(ISNUMBER(R152:W152),(IF(R152:W152&gt;=Parameters!$D$38,1,"")),""))-SUM(IF(ISNUMBER(R152:W152),(IF(R152:W152&gt;=Parameters!$D$37,1,"")),""))),0) +
   IF(Parameters!$D$32,SUM(IF(ISNUMBER(R152:W152),(IF(R152:W152&gt;=Parameters!$D$41,1,"")),"")),0) +
   IF(Parameters!$D$33,AVERAGE(IF(ISNUMBER(R152:W152),R152:W152)),0) +
   IF(Parameters!$D$34,IF(OR(IF(ISNUMBER(R152:W152),R152:W152)=0),0,GEOMEAN(IF(ISNUMBER(R152:W152),R152:W152))),0)</f>
        <v>1</v>
      </c>
      <c r="H152" s="23">
        <f t="shared" ca="1" si="12"/>
        <v>1</v>
      </c>
      <c r="I152" s="116" t="str">
        <f t="shared" si="13"/>
        <v/>
      </c>
      <c r="J152" s="22" cm="1">
        <f t="array" aca="1" ref="J152" ca="1">IF(Parameters!$D$31, SUM(IF(ISNUMBER(Y152:AD152),(IF(Y152:AD152&gt;=Parameters!$D$41,1,"")),""))+0.5*(SUM(IF(ISNUMBER(Y152:AD152),(IF(Y152:AD152&gt;=Parameters!$D$42,1,"")),""))-SUM(IF(ISNUMBER(Y152:AD152),(IF(Y152:AD152&gt;=Parameters!$D$41,1,"")),""))),0) +
   IF(Parameters!$D$32,SUM(IF(ISNUMBER(Y152:AD152),(IF(Y152:AD152&gt;=Parameters!$D$41,1,"")),"")),0) +
   IF(Parameters!$D$33,AVERAGE(IF(ISNUMBER(Y152:AD152),Y152:AD152)),0) +
   IF(Parameters!$D$34,IF(OR(IF(ISNUMBER(Y152:AD152),Y152:AD152)=0),0,GEOMEAN(IF(ISNUMBER(Y152:AD152),Y152:AD152))),0)</f>
        <v>1</v>
      </c>
      <c r="K152" s="23">
        <f t="shared" ca="1" si="14"/>
        <v>1</v>
      </c>
      <c r="L152" s="116" t="str">
        <f t="shared" si="15"/>
        <v/>
      </c>
      <c r="M152" s="21" cm="1">
        <f t="array" aca="1" ref="M152" ca="1">IF(Parameters!$D$31, SUM(IF(ISNUMBER(AF152:AK152),(IF(AF152:AK152&gt;=Parameters!$D$41,1,"")),""))+0.5*(SUM(IF(ISNUMBER(AF152:AK152),(IF(AF152:AK152&gt;=Parameters!$D$42,1,"")),""))-SUM(IF(ISNUMBER(AF152:AK152),(IF(AF152:AK152&gt;=Parameters!$D$41,1,"")),""))),0) +
   IF(Parameters!$D$32,SUM(IF(ISNUMBER(AF152:AK152),(IF(AF152:AK152&gt;=Parameters!$D$41,1,"")),"")),0) +
   IF(Parameters!$D$33,AVERAGE(IF(ISNUMBER(AF152:AK152),AF152:AK152)),0) +
   IF(Parameters!$D$34,IF(OR(IF(ISNUMBER(AF152:AK152),AF152:AK152)=0),0,GEOMEAN(IF(ISNUMBER(AF152:AK152),AF152:AK152))),0)</f>
        <v>1</v>
      </c>
      <c r="N152" s="23">
        <f t="shared" ca="1" si="16"/>
        <v>1</v>
      </c>
      <c r="O152" s="116" t="str">
        <f t="shared" si="17"/>
        <v>!</v>
      </c>
      <c r="P152" s="24"/>
      <c r="Q152" s="49"/>
      <c r="R152" s="25">
        <f ca="1">IFERROR(INDEX(Health!$G$8:$G$225,MATCH($C152,_xlfn.ANCHORARRAY(Health!$C$8),0)),NA())</f>
        <v>7.9135268184002063</v>
      </c>
      <c r="S152" s="25">
        <f ca="1">IFERROR(INDEX(Food!$G$8:$G$225,MATCH($C152,_xlfn.ANCHORARRAY(Food!$C$8),0)),NA())</f>
        <v>0</v>
      </c>
      <c r="T152" s="25">
        <f ca="1">IFERROR(INDEX(Macro!$G$8:$G$225,MATCH($C152,_xlfn.ANCHORARRAY(Macro!$C$8),0)),NA())</f>
        <v>4.7078256923570825</v>
      </c>
      <c r="U152" s="25">
        <f ca="1">IFERROR(INDEX(Socioeconomic!$G$8:$G$225,MATCH($C152,_xlfn.ANCHORARRAY(Socioeconomic!$C$8),0)),NA())</f>
        <v>0</v>
      </c>
      <c r="V152" s="25">
        <f ca="1">IFERROR(INDEX('Natural Hazard'!$G$8:$G$225,MATCH($C152,_xlfn.ANCHORARRAY('Natural Hazard'!$C$8),0)),NA())</f>
        <v>0</v>
      </c>
      <c r="W152" s="25">
        <f ca="1">IFERROR(INDEX(Conflict!$G$8:$G$225,MATCH($C152,_xlfn.ANCHORARRAY(Conflict!$C$8),0)),NA())</f>
        <v>0</v>
      </c>
      <c r="X152" s="50"/>
      <c r="Y152" s="25">
        <f ca="1">IFERROR(INDEX(Health!$H$8:$H$225,MATCH($C152,_xlfn.ANCHORARRAY(Health!$C$8),0)),NA())</f>
        <v>6.2623906705539296</v>
      </c>
      <c r="Z152" s="25">
        <f ca="1">IFERROR(INDEX(Food!$H$8:$H$225,MATCH($C152,_xlfn.ANCHORARRAY(Food!$C$8),0)),NA())</f>
        <v>6.1320208453966396</v>
      </c>
      <c r="AA152" s="25">
        <f ca="1">IFERROR(INDEX(Macro!$H$8:$H$225,MATCH($C152,_xlfn.ANCHORARRAY(Macro!$C$8),0)),NA())</f>
        <v>4.9868151186639302</v>
      </c>
      <c r="AB152" s="25">
        <f ca="1">IFERROR(INDEX(Socioeconomic!$H$8:$H$225,MATCH($C152,_xlfn.ANCHORARRAY(Socioeconomic!$C$8),0)),NA())</f>
        <v>8</v>
      </c>
      <c r="AC152" s="25">
        <f ca="1">IFERROR(INDEX('Natural Hazard'!$H$8:$H$225,MATCH($C152,_xlfn.ANCHORARRAY('Natural Hazard'!$C$8),0)),NA())</f>
        <v>8</v>
      </c>
      <c r="AD152" s="25">
        <f ca="1">IFERROR(INDEX(Conflict!$H$8:$H$225,MATCH($C152,_xlfn.ANCHORARRAY(Conflict!$C$8),0)),NA())</f>
        <v>4.0615628858705204</v>
      </c>
      <c r="AE152" s="50"/>
      <c r="AF152" s="25">
        <f ca="1">IFERROR(INDEX(Health!$I$8:$I$225,MATCH($C152,_xlfn.ANCHORARRAY(Health!$C$8),0)),NA())</f>
        <v>10</v>
      </c>
      <c r="AG152" s="25" t="e">
        <f ca="1">IFERROR(INDEX(Food!$I$8:$I$225,MATCH($C152,_xlfn.ANCHORARRAY(Food!$C$8),0)),NA())</f>
        <v>#N/A</v>
      </c>
      <c r="AH152" s="25">
        <f ca="1">IFERROR(INDEX(Macro!$I$8:$I$225,MATCH($C152,_xlfn.ANCHORARRAY(Macro!$C$8),0)),NA())</f>
        <v>4.4444444444444402</v>
      </c>
      <c r="AI152" s="25" t="e">
        <f ca="1">IFERROR(INDEX(Socioeconomic!$I$8:$I$225,MATCH($C152,_xlfn.ANCHORARRAY(Socioeconomic!$C$8),0)),NA())</f>
        <v>#N/A</v>
      </c>
      <c r="AJ152" s="25">
        <f ca="1">IFERROR(INDEX('Natural Hazard'!$I$8:$I$225,MATCH($C152,_xlfn.ANCHORARRAY('Natural Hazard'!$C$8),0)),NA())</f>
        <v>0</v>
      </c>
      <c r="AK152" s="25">
        <f ca="1">IFERROR(INDEX(Conflict!$I$8:$I$225,MATCH($C152,_xlfn.ANCHORARRAY(Conflict!$C$8),0)),NA())</f>
        <v>0</v>
      </c>
      <c r="AL152" s="49"/>
      <c r="AM152" s="25">
        <f>IFERROR(INDEX('Data Reliability'!$G$6:$G$409,MATCH($C152,'Data Reliability'!$E$6:$E$409,0)),NA())</f>
        <v>8.3333333333333301E-2</v>
      </c>
      <c r="AN152" s="25">
        <f>IFERROR(INDEX('Data Reliability'!$H$6:$H$409,MATCH($C152,'Data Reliability'!$E$6:$E$409,0)),NA())</f>
        <v>0.55000000000000004</v>
      </c>
    </row>
    <row r="153" spans="2:42" x14ac:dyDescent="0.2">
      <c r="B153" s="28" t="s">
        <v>251</v>
      </c>
      <c r="C153" s="28" t="s">
        <v>252</v>
      </c>
      <c r="D153" s="28" t="s">
        <v>436</v>
      </c>
      <c r="E153" s="28" t="s">
        <v>430</v>
      </c>
      <c r="F153" s="206">
        <f ca="1">MATCH($C153,_xlfn.ANCHORARRAY(Health!$C$8),0)</f>
        <v>148</v>
      </c>
      <c r="G153" s="22" cm="1">
        <f t="array" aca="1" ref="G153" ca="1">IF(Parameters!$D$31, SUM(IF(ISNUMBER(R153:W153),(IF(R153:W153&gt;=Parameters!$D$37,1,"")),""))+0.5*(SUM(IF(ISNUMBER(R153:W153),(IF(R153:W153&gt;=Parameters!$D$38,1,"")),""))-SUM(IF(ISNUMBER(R153:W153),(IF(R153:W153&gt;=Parameters!$D$37,1,"")),""))),0) +
   IF(Parameters!$D$32,SUM(IF(ISNUMBER(R153:W153),(IF(R153:W153&gt;=Parameters!$D$41,1,"")),"")),0) +
   IF(Parameters!$D$33,AVERAGE(IF(ISNUMBER(R153:W153),R153:W153)),0) +
   IF(Parameters!$D$34,IF(OR(IF(ISNUMBER(R153:W153),R153:W153)=0),0,GEOMEAN(IF(ISNUMBER(R153:W153),R153:W153))),0)</f>
        <v>0.5</v>
      </c>
      <c r="H153" s="23">
        <f t="shared" ca="1" si="12"/>
        <v>0.5</v>
      </c>
      <c r="I153" s="116" t="str">
        <f t="shared" si="13"/>
        <v>!</v>
      </c>
      <c r="J153" s="22" cm="1">
        <f t="array" aca="1" ref="J153" ca="1">IF(Parameters!$D$31, SUM(IF(ISNUMBER(Y153:AD153),(IF(Y153:AD153&gt;=Parameters!$D$41,1,"")),""))+0.5*(SUM(IF(ISNUMBER(Y153:AD153),(IF(Y153:AD153&gt;=Parameters!$D$42,1,"")),""))-SUM(IF(ISNUMBER(Y153:AD153),(IF(Y153:AD153&gt;=Parameters!$D$41,1,"")),""))),0) +
   IF(Parameters!$D$32,SUM(IF(ISNUMBER(Y153:AD153),(IF(Y153:AD153&gt;=Parameters!$D$41,1,"")),"")),0) +
   IF(Parameters!$D$33,AVERAGE(IF(ISNUMBER(Y153:AD153),Y153:AD153)),0) +
   IF(Parameters!$D$34,IF(OR(IF(ISNUMBER(Y153:AD153),Y153:AD153)=0),0,GEOMEAN(IF(ISNUMBER(Y153:AD153),Y153:AD153))),0)</f>
        <v>1</v>
      </c>
      <c r="K153" s="23">
        <f t="shared" ca="1" si="14"/>
        <v>1</v>
      </c>
      <c r="L153" s="116" t="str">
        <f t="shared" si="15"/>
        <v>!</v>
      </c>
      <c r="M153" s="21" cm="1">
        <f t="array" aca="1" ref="M153" ca="1">IF(Parameters!$D$31, SUM(IF(ISNUMBER(AF153:AK153),(IF(AF153:AK153&gt;=Parameters!$D$41,1,"")),""))+0.5*(SUM(IF(ISNUMBER(AF153:AK153),(IF(AF153:AK153&gt;=Parameters!$D$42,1,"")),""))-SUM(IF(ISNUMBER(AF153:AK153),(IF(AF153:AK153&gt;=Parameters!$D$41,1,"")),""))),0) +
   IF(Parameters!$D$32,SUM(IF(ISNUMBER(AF153:AK153),(IF(AF153:AK153&gt;=Parameters!$D$41,1,"")),"")),0) +
   IF(Parameters!$D$33,AVERAGE(IF(ISNUMBER(AF153:AK153),AF153:AK153)),0) +
   IF(Parameters!$D$34,IF(OR(IF(ISNUMBER(AF153:AK153),AF153:AK153)=0),0,GEOMEAN(IF(ISNUMBER(AF153:AK153),AF153:AK153))),0)</f>
        <v>1</v>
      </c>
      <c r="N153" s="23">
        <f t="shared" ca="1" si="16"/>
        <v>1</v>
      </c>
      <c r="O153" s="116" t="str">
        <f t="shared" si="17"/>
        <v>!!</v>
      </c>
      <c r="P153" s="24"/>
      <c r="Q153" s="49"/>
      <c r="R153" s="25">
        <f ca="1">IFERROR(INDEX(Health!$G$8:$G$225,MATCH($C153,_xlfn.ANCHORARRAY(Health!$C$8),0)),NA())</f>
        <v>0</v>
      </c>
      <c r="S153" s="25" t="e">
        <f ca="1">IFERROR(INDEX(Food!$G$8:$G$225,MATCH($C153,_xlfn.ANCHORARRAY(Food!$C$8),0)),NA())</f>
        <v>#N/A</v>
      </c>
      <c r="T153" s="25" t="e">
        <f ca="1">IFERROR(INDEX(Macro!$G$8:$G$225,MATCH($C153,_xlfn.ANCHORARRAY(Macro!$C$8),0)),NA())</f>
        <v>#N/A</v>
      </c>
      <c r="U153" s="25">
        <f ca="1">IFERROR(INDEX(Socioeconomic!$G$8:$G$225,MATCH($C153,_xlfn.ANCHORARRAY(Socioeconomic!$C$8),0)),NA())</f>
        <v>0</v>
      </c>
      <c r="V153" s="25">
        <f ca="1">IFERROR(INDEX('Natural Hazard'!$G$8:$G$225,MATCH($C153,_xlfn.ANCHORARRAY('Natural Hazard'!$C$8),0)),NA())</f>
        <v>5.4772255750516514</v>
      </c>
      <c r="W153" s="25">
        <f ca="1">IFERROR(INDEX(Conflict!$G$8:$G$225,MATCH($C153,_xlfn.ANCHORARRAY(Conflict!$C$8),0)),NA())</f>
        <v>0</v>
      </c>
      <c r="X153" s="50"/>
      <c r="Y153" s="25">
        <f ca="1">IFERROR(INDEX(Health!$H$8:$H$225,MATCH($C153,_xlfn.ANCHORARRAY(Health!$C$8),0)),NA())</f>
        <v>10</v>
      </c>
      <c r="Z153" s="25" t="e">
        <f ca="1">IFERROR(INDEX(Food!$H$8:$H$225,MATCH($C153,_xlfn.ANCHORARRAY(Food!$C$8),0)),NA())</f>
        <v>#N/A</v>
      </c>
      <c r="AA153" s="25" t="e">
        <f ca="1">IFERROR(INDEX(Macro!$H$8:$H$225,MATCH($C153,_xlfn.ANCHORARRAY(Macro!$C$8),0)),NA())</f>
        <v>#N/A</v>
      </c>
      <c r="AB153" s="25">
        <f ca="1">IFERROR(INDEX(Socioeconomic!$H$8:$H$225,MATCH($C153,_xlfn.ANCHORARRAY(Socioeconomic!$C$8),0)),NA())</f>
        <v>5.4285714285714199</v>
      </c>
      <c r="AC153" s="25">
        <f ca="1">IFERROR(INDEX('Natural Hazard'!$H$8:$H$225,MATCH($C153,_xlfn.ANCHORARRAY('Natural Hazard'!$C$8),0)),NA())</f>
        <v>2.9999999999999898</v>
      </c>
      <c r="AD153" s="25">
        <f ca="1">IFERROR(INDEX(Conflict!$H$8:$H$225,MATCH($C153,_xlfn.ANCHORARRAY(Conflict!$C$8),0)),NA())</f>
        <v>0</v>
      </c>
      <c r="AE153" s="50"/>
      <c r="AF153" s="25">
        <f ca="1">IFERROR(INDEX(Health!$I$8:$I$225,MATCH($C153,_xlfn.ANCHORARRAY(Health!$C$8),0)),NA())</f>
        <v>0</v>
      </c>
      <c r="AG153" s="25" t="e">
        <f ca="1">IFERROR(INDEX(Food!$I$8:$I$225,MATCH($C153,_xlfn.ANCHORARRAY(Food!$C$8),0)),NA())</f>
        <v>#N/A</v>
      </c>
      <c r="AH153" s="25" t="e">
        <f ca="1">IFERROR(INDEX(Macro!$I$8:$I$225,MATCH($C153,_xlfn.ANCHORARRAY(Macro!$C$8),0)),NA())</f>
        <v>#N/A</v>
      </c>
      <c r="AI153" s="25" t="e">
        <f ca="1">IFERROR(INDEX(Socioeconomic!$I$8:$I$225,MATCH($C153,_xlfn.ANCHORARRAY(Socioeconomic!$C$8),0)),NA())</f>
        <v>#N/A</v>
      </c>
      <c r="AJ153" s="25">
        <f ca="1">IFERROR(INDEX('Natural Hazard'!$I$8:$I$225,MATCH($C153,_xlfn.ANCHORARRAY('Natural Hazard'!$C$8),0)),NA())</f>
        <v>10</v>
      </c>
      <c r="AK153" s="25">
        <f ca="1">IFERROR(INDEX(Conflict!$I$8:$I$225,MATCH($C153,_xlfn.ANCHORARRAY(Conflict!$C$8),0)),NA())</f>
        <v>0</v>
      </c>
      <c r="AL153" s="49"/>
      <c r="AM153" s="25">
        <f>IFERROR(INDEX('Data Reliability'!$G$6:$G$409,MATCH($C153,'Data Reliability'!$E$6:$E$409,0)),NA())</f>
        <v>0.41666666666666702</v>
      </c>
      <c r="AN153" s="25">
        <f>IFERROR(INDEX('Data Reliability'!$H$6:$H$409,MATCH($C153,'Data Reliability'!$E$6:$E$409,0)),NA())</f>
        <v>0.78333333333333299</v>
      </c>
    </row>
    <row r="154" spans="2:42" x14ac:dyDescent="0.2">
      <c r="B154" s="28" t="s">
        <v>253</v>
      </c>
      <c r="C154" s="28" t="s">
        <v>254</v>
      </c>
      <c r="D154" s="28" t="s">
        <v>436</v>
      </c>
      <c r="E154" s="28" t="s">
        <v>409</v>
      </c>
      <c r="F154" s="206">
        <f ca="1">MATCH($C154,_xlfn.ANCHORARRAY(Health!$C$8),0)</f>
        <v>149</v>
      </c>
      <c r="G154" s="22" cm="1">
        <f t="array" aca="1" ref="G154" ca="1">IF(Parameters!$D$31, SUM(IF(ISNUMBER(R154:W154),(IF(R154:W154&gt;=Parameters!$D$37,1,"")),""))+0.5*(SUM(IF(ISNUMBER(R154:W154),(IF(R154:W154&gt;=Parameters!$D$38,1,"")),""))-SUM(IF(ISNUMBER(R154:W154),(IF(R154:W154&gt;=Parameters!$D$37,1,"")),""))),0) +
   IF(Parameters!$D$32,SUM(IF(ISNUMBER(R154:W154),(IF(R154:W154&gt;=Parameters!$D$41,1,"")),"")),0) +
   IF(Parameters!$D$33,AVERAGE(IF(ISNUMBER(R154:W154),R154:W154)),0) +
   IF(Parameters!$D$34,IF(OR(IF(ISNUMBER(R154:W154),R154:W154)=0),0,GEOMEAN(IF(ISNUMBER(R154:W154),R154:W154))),0)</f>
        <v>0</v>
      </c>
      <c r="H154" s="23">
        <f t="shared" ca="1" si="12"/>
        <v>0</v>
      </c>
      <c r="I154" s="116" t="str">
        <f t="shared" si="13"/>
        <v>!</v>
      </c>
      <c r="J154" s="22" cm="1">
        <f t="array" aca="1" ref="J154" ca="1">IF(Parameters!$D$31, SUM(IF(ISNUMBER(Y154:AD154),(IF(Y154:AD154&gt;=Parameters!$D$41,1,"")),""))+0.5*(SUM(IF(ISNUMBER(Y154:AD154),(IF(Y154:AD154&gt;=Parameters!$D$42,1,"")),""))-SUM(IF(ISNUMBER(Y154:AD154),(IF(Y154:AD154&gt;=Parameters!$D$41,1,"")),""))),0) +
   IF(Parameters!$D$32,SUM(IF(ISNUMBER(Y154:AD154),(IF(Y154:AD154&gt;=Parameters!$D$41,1,"")),"")),0) +
   IF(Parameters!$D$33,AVERAGE(IF(ISNUMBER(Y154:AD154),Y154:AD154)),0) +
   IF(Parameters!$D$34,IF(OR(IF(ISNUMBER(Y154:AD154),Y154:AD154)=0),0,GEOMEAN(IF(ISNUMBER(Y154:AD154),Y154:AD154))),0)</f>
        <v>0</v>
      </c>
      <c r="K154" s="23">
        <f t="shared" ca="1" si="14"/>
        <v>0</v>
      </c>
      <c r="L154" s="116" t="str">
        <f t="shared" si="15"/>
        <v/>
      </c>
      <c r="M154" s="21" cm="1">
        <f t="array" aca="1" ref="M154" ca="1">IF(Parameters!$D$31, SUM(IF(ISNUMBER(AF154:AK154),(IF(AF154:AK154&gt;=Parameters!$D$41,1,"")),""))+0.5*(SUM(IF(ISNUMBER(AF154:AK154),(IF(AF154:AK154&gt;=Parameters!$D$42,1,"")),""))-SUM(IF(ISNUMBER(AF154:AK154),(IF(AF154:AK154&gt;=Parameters!$D$41,1,"")),""))),0) +
   IF(Parameters!$D$32,SUM(IF(ISNUMBER(AF154:AK154),(IF(AF154:AK154&gt;=Parameters!$D$41,1,"")),"")),0) +
   IF(Parameters!$D$33,AVERAGE(IF(ISNUMBER(AF154:AK154),AF154:AK154)),0) +
   IF(Parameters!$D$34,IF(OR(IF(ISNUMBER(AF154:AK154),AF154:AK154)=0),0,GEOMEAN(IF(ISNUMBER(AF154:AK154),AF154:AK154))),0)</f>
        <v>0.5</v>
      </c>
      <c r="N154" s="23">
        <f t="shared" ca="1" si="16"/>
        <v>0.5</v>
      </c>
      <c r="O154" s="116" t="str">
        <f t="shared" si="17"/>
        <v>!</v>
      </c>
      <c r="P154" s="24"/>
      <c r="Q154" s="49"/>
      <c r="R154" s="25">
        <f ca="1">IFERROR(INDEX(Health!$G$8:$G$225,MATCH($C154,_xlfn.ANCHORARRAY(Health!$C$8),0)),NA())</f>
        <v>0</v>
      </c>
      <c r="S154" s="25">
        <f ca="1">IFERROR(INDEX(Food!$G$8:$G$225,MATCH($C154,_xlfn.ANCHORARRAY(Food!$C$8),0)),NA())</f>
        <v>0</v>
      </c>
      <c r="T154" s="25">
        <f ca="1">IFERROR(INDEX(Macro!$G$8:$G$225,MATCH($C154,_xlfn.ANCHORARRAY(Macro!$C$8),0)),NA())</f>
        <v>0</v>
      </c>
      <c r="U154" s="25">
        <f ca="1">IFERROR(INDEX(Socioeconomic!$G$8:$G$225,MATCH($C154,_xlfn.ANCHORARRAY(Socioeconomic!$C$8),0)),NA())</f>
        <v>0</v>
      </c>
      <c r="V154" s="25">
        <f ca="1">IFERROR(INDEX('Natural Hazard'!$G$8:$G$225,MATCH($C154,_xlfn.ANCHORARRAY('Natural Hazard'!$C$8),0)),NA())</f>
        <v>0</v>
      </c>
      <c r="W154" s="25">
        <f ca="1">IFERROR(INDEX(Conflict!$G$8:$G$225,MATCH($C154,_xlfn.ANCHORARRAY(Conflict!$C$8),0)),NA())</f>
        <v>0</v>
      </c>
      <c r="X154" s="50"/>
      <c r="Y154" s="25">
        <f ca="1">IFERROR(INDEX(Health!$H$8:$H$225,MATCH($C154,_xlfn.ANCHORARRAY(Health!$C$8),0)),NA())</f>
        <v>0</v>
      </c>
      <c r="Z154" s="25">
        <f ca="1">IFERROR(INDEX(Food!$H$8:$H$225,MATCH($C154,_xlfn.ANCHORARRAY(Food!$C$8),0)),NA())</f>
        <v>8.1065431383903402E-2</v>
      </c>
      <c r="AA154" s="25">
        <f ca="1">IFERROR(INDEX(Macro!$H$8:$H$225,MATCH($C154,_xlfn.ANCHORARRAY(Macro!$C$8),0)),NA())</f>
        <v>0</v>
      </c>
      <c r="AB154" s="25">
        <f ca="1">IFERROR(INDEX(Socioeconomic!$H$8:$H$225,MATCH($C154,_xlfn.ANCHORARRAY(Socioeconomic!$C$8),0)),NA())</f>
        <v>0.57142857142857095</v>
      </c>
      <c r="AC154" s="25">
        <f ca="1">IFERROR(INDEX('Natural Hazard'!$H$8:$H$225,MATCH($C154,_xlfn.ANCHORARRAY('Natural Hazard'!$C$8),0)),NA())</f>
        <v>5.8333333333333304</v>
      </c>
      <c r="AD154" s="25">
        <f ca="1">IFERROR(INDEX(Conflict!$H$8:$H$225,MATCH($C154,_xlfn.ANCHORARRAY(Conflict!$C$8),0)),NA())</f>
        <v>0</v>
      </c>
      <c r="AE154" s="50"/>
      <c r="AF154" s="25">
        <f ca="1">IFERROR(INDEX(Health!$I$8:$I$225,MATCH($C154,_xlfn.ANCHORARRAY(Health!$C$8),0)),NA())</f>
        <v>0</v>
      </c>
      <c r="AG154" s="25" t="e">
        <f ca="1">IFERROR(INDEX(Food!$I$8:$I$225,MATCH($C154,_xlfn.ANCHORARRAY(Food!$C$8),0)),NA())</f>
        <v>#N/A</v>
      </c>
      <c r="AH154" s="25">
        <f ca="1">IFERROR(INDEX(Macro!$I$8:$I$225,MATCH($C154,_xlfn.ANCHORARRAY(Macro!$C$8),0)),NA())</f>
        <v>7</v>
      </c>
      <c r="AI154" s="25">
        <f ca="1">IFERROR(INDEX(Socioeconomic!$I$8:$I$225,MATCH($C154,_xlfn.ANCHORARRAY(Socioeconomic!$C$8),0)),NA())</f>
        <v>0</v>
      </c>
      <c r="AJ154" s="25">
        <f ca="1">IFERROR(INDEX('Natural Hazard'!$I$8:$I$225,MATCH($C154,_xlfn.ANCHORARRAY('Natural Hazard'!$C$8),0)),NA())</f>
        <v>0</v>
      </c>
      <c r="AK154" s="25">
        <f ca="1">IFERROR(INDEX(Conflict!$I$8:$I$225,MATCH($C154,_xlfn.ANCHORARRAY(Conflict!$C$8),0)),NA())</f>
        <v>0</v>
      </c>
      <c r="AL154" s="49"/>
      <c r="AM154" s="25">
        <f>IFERROR(INDEX('Data Reliability'!$G$6:$G$409,MATCH($C154,'Data Reliability'!$E$6:$E$409,0)),NA())</f>
        <v>8.3333333333333301E-2</v>
      </c>
      <c r="AN154" s="25">
        <f>IFERROR(INDEX('Data Reliability'!$H$6:$H$409,MATCH($C154,'Data Reliability'!$E$6:$E$409,0)),NA())</f>
        <v>0.625</v>
      </c>
    </row>
    <row r="155" spans="2:42" x14ac:dyDescent="0.2">
      <c r="B155" s="28" t="s">
        <v>255</v>
      </c>
      <c r="C155" s="28" t="s">
        <v>256</v>
      </c>
      <c r="D155" s="28" t="s">
        <v>434</v>
      </c>
      <c r="E155" s="28" t="s">
        <v>409</v>
      </c>
      <c r="F155" s="206">
        <f ca="1">MATCH($C155,_xlfn.ANCHORARRAY(Health!$C$8),0)</f>
        <v>150</v>
      </c>
      <c r="G155" s="22" cm="1">
        <f t="array" aca="1" ref="G155" ca="1">IF(Parameters!$D$31, SUM(IF(ISNUMBER(R155:W155),(IF(R155:W155&gt;=Parameters!$D$37,1,"")),""))+0.5*(SUM(IF(ISNUMBER(R155:W155),(IF(R155:W155&gt;=Parameters!$D$38,1,"")),""))-SUM(IF(ISNUMBER(R155:W155),(IF(R155:W155&gt;=Parameters!$D$37,1,"")),""))),0) +
   IF(Parameters!$D$32,SUM(IF(ISNUMBER(R155:W155),(IF(R155:W155&gt;=Parameters!$D$41,1,"")),"")),0) +
   IF(Parameters!$D$33,AVERAGE(IF(ISNUMBER(R155:W155),R155:W155)),0) +
   IF(Parameters!$D$34,IF(OR(IF(ISNUMBER(R155:W155),R155:W155)=0),0,GEOMEAN(IF(ISNUMBER(R155:W155),R155:W155))),0)</f>
        <v>0</v>
      </c>
      <c r="H155" s="23">
        <f t="shared" ca="1" si="12"/>
        <v>0</v>
      </c>
      <c r="I155" s="116" t="str">
        <f t="shared" si="13"/>
        <v>!</v>
      </c>
      <c r="J155" s="22" cm="1">
        <f t="array" aca="1" ref="J155" ca="1">IF(Parameters!$D$31, SUM(IF(ISNUMBER(Y155:AD155),(IF(Y155:AD155&gt;=Parameters!$D$41,1,"")),""))+0.5*(SUM(IF(ISNUMBER(Y155:AD155),(IF(Y155:AD155&gt;=Parameters!$D$42,1,"")),""))-SUM(IF(ISNUMBER(Y155:AD155),(IF(Y155:AD155&gt;=Parameters!$D$41,1,"")),""))),0) +
   IF(Parameters!$D$32,SUM(IF(ISNUMBER(Y155:AD155),(IF(Y155:AD155&gt;=Parameters!$D$41,1,"")),"")),0) +
   IF(Parameters!$D$33,AVERAGE(IF(ISNUMBER(Y155:AD155),Y155:AD155)),0) +
   IF(Parameters!$D$34,IF(OR(IF(ISNUMBER(Y155:AD155),Y155:AD155)=0),0,GEOMEAN(IF(ISNUMBER(Y155:AD155),Y155:AD155))),0)</f>
        <v>0</v>
      </c>
      <c r="K155" s="23">
        <f t="shared" ca="1" si="14"/>
        <v>0</v>
      </c>
      <c r="L155" s="116" t="str">
        <f t="shared" si="15"/>
        <v/>
      </c>
      <c r="M155" s="21" cm="1">
        <f t="array" aca="1" ref="M155" ca="1">IF(Parameters!$D$31, SUM(IF(ISNUMBER(AF155:AK155),(IF(AF155:AK155&gt;=Parameters!$D$41,1,"")),""))+0.5*(SUM(IF(ISNUMBER(AF155:AK155),(IF(AF155:AK155&gt;=Parameters!$D$42,1,"")),""))-SUM(IF(ISNUMBER(AF155:AK155),(IF(AF155:AK155&gt;=Parameters!$D$41,1,"")),""))),0) +
   IF(Parameters!$D$32,SUM(IF(ISNUMBER(AF155:AK155),(IF(AF155:AK155&gt;=Parameters!$D$41,1,"")),"")),0) +
   IF(Parameters!$D$33,AVERAGE(IF(ISNUMBER(AF155:AK155),AF155:AK155)),0) +
   IF(Parameters!$D$34,IF(OR(IF(ISNUMBER(AF155:AK155),AF155:AK155)=0),0,GEOMEAN(IF(ISNUMBER(AF155:AK155),AF155:AK155))),0)</f>
        <v>0</v>
      </c>
      <c r="N155" s="23">
        <f t="shared" ca="1" si="16"/>
        <v>0</v>
      </c>
      <c r="O155" s="116" t="str">
        <f t="shared" si="17"/>
        <v>!!</v>
      </c>
      <c r="P155" s="24"/>
      <c r="Q155" s="49"/>
      <c r="R155" s="25">
        <f ca="1">IFERROR(INDEX(Health!$G$8:$G$225,MATCH($C155,_xlfn.ANCHORARRAY(Health!$C$8),0)),NA())</f>
        <v>0</v>
      </c>
      <c r="S155" s="25">
        <f ca="1">IFERROR(INDEX(Food!$G$8:$G$225,MATCH($C155,_xlfn.ANCHORARRAY(Food!$C$8),0)),NA())</f>
        <v>0</v>
      </c>
      <c r="T155" s="25">
        <f ca="1">IFERROR(INDEX(Macro!$G$8:$G$225,MATCH($C155,_xlfn.ANCHORARRAY(Macro!$C$8),0)),NA())</f>
        <v>0</v>
      </c>
      <c r="U155" s="25">
        <f ca="1">IFERROR(INDEX(Socioeconomic!$G$8:$G$225,MATCH($C155,_xlfn.ANCHORARRAY(Socioeconomic!$C$8),0)),NA())</f>
        <v>0</v>
      </c>
      <c r="V155" s="25">
        <f ca="1">IFERROR(INDEX('Natural Hazard'!$G$8:$G$225,MATCH($C155,_xlfn.ANCHORARRAY('Natural Hazard'!$C$8),0)),NA())</f>
        <v>0</v>
      </c>
      <c r="W155" s="25">
        <f ca="1">IFERROR(INDEX(Conflict!$G$8:$G$225,MATCH($C155,_xlfn.ANCHORARRAY(Conflict!$C$8),0)),NA())</f>
        <v>0</v>
      </c>
      <c r="X155" s="50"/>
      <c r="Y155" s="25">
        <f ca="1">IFERROR(INDEX(Health!$H$8:$H$225,MATCH($C155,_xlfn.ANCHORARRAY(Health!$C$8),0)),NA())</f>
        <v>4.7755102040816304</v>
      </c>
      <c r="Z155" s="25">
        <f ca="1">IFERROR(INDEX(Food!$H$8:$H$225,MATCH($C155,_xlfn.ANCHORARRAY(Food!$C$8),0)),NA())</f>
        <v>1.9918934568616</v>
      </c>
      <c r="AA155" s="25">
        <f ca="1">IFERROR(INDEX(Macro!$H$8:$H$225,MATCH($C155,_xlfn.ANCHORARRAY(Macro!$C$8),0)),NA())</f>
        <v>1.8077937298564299</v>
      </c>
      <c r="AB155" s="25">
        <f ca="1">IFERROR(INDEX(Socioeconomic!$H$8:$H$225,MATCH($C155,_xlfn.ANCHORARRAY(Socioeconomic!$C$8),0)),NA())</f>
        <v>2.71428571428571</v>
      </c>
      <c r="AC155" s="25">
        <f ca="1">IFERROR(INDEX('Natural Hazard'!$H$8:$H$225,MATCH($C155,_xlfn.ANCHORARRAY('Natural Hazard'!$C$8),0)),NA())</f>
        <v>6.6666666666666599</v>
      </c>
      <c r="AD155" s="25">
        <f ca="1">IFERROR(INDEX(Conflict!$H$8:$H$225,MATCH($C155,_xlfn.ANCHORARRAY(Conflict!$C$8),0)),NA())</f>
        <v>0</v>
      </c>
      <c r="AE155" s="50"/>
      <c r="AF155" s="25">
        <f ca="1">IFERROR(INDEX(Health!$I$8:$I$225,MATCH($C155,_xlfn.ANCHORARRAY(Health!$C$8),0)),NA())</f>
        <v>0</v>
      </c>
      <c r="AG155" s="25" t="e">
        <f ca="1">IFERROR(INDEX(Food!$I$8:$I$225,MATCH($C155,_xlfn.ANCHORARRAY(Food!$C$8),0)),NA())</f>
        <v>#N/A</v>
      </c>
      <c r="AH155" s="25">
        <f ca="1">IFERROR(INDEX(Macro!$I$8:$I$225,MATCH($C155,_xlfn.ANCHORARRAY(Macro!$C$8),0)),NA())</f>
        <v>0</v>
      </c>
      <c r="AI155" s="25" t="e">
        <f ca="1">IFERROR(INDEX(Socioeconomic!$I$8:$I$225,MATCH($C155,_xlfn.ANCHORARRAY(Socioeconomic!$C$8),0)),NA())</f>
        <v>#N/A</v>
      </c>
      <c r="AJ155" s="25">
        <f ca="1">IFERROR(INDEX('Natural Hazard'!$I$8:$I$225,MATCH($C155,_xlfn.ANCHORARRAY('Natural Hazard'!$C$8),0)),NA())</f>
        <v>0</v>
      </c>
      <c r="AK155" s="25">
        <f ca="1">IFERROR(INDEX(Conflict!$I$8:$I$225,MATCH($C155,_xlfn.ANCHORARRAY(Conflict!$C$8),0)),NA())</f>
        <v>0</v>
      </c>
      <c r="AL155" s="49"/>
      <c r="AM155" s="25">
        <f>IFERROR(INDEX('Data Reliability'!$G$6:$G$409,MATCH($C155,'Data Reliability'!$E$6:$E$409,0)),NA())</f>
        <v>8.3333333333333301E-2</v>
      </c>
      <c r="AN155" s="25">
        <f>IFERROR(INDEX('Data Reliability'!$H$6:$H$409,MATCH($C155,'Data Reliability'!$E$6:$E$409,0)),NA())</f>
        <v>0.66666666666666696</v>
      </c>
    </row>
    <row r="156" spans="2:42" x14ac:dyDescent="0.2">
      <c r="B156" s="28" t="s">
        <v>257</v>
      </c>
      <c r="C156" s="28" t="s">
        <v>258</v>
      </c>
      <c r="D156" s="28" t="s">
        <v>431</v>
      </c>
      <c r="E156" s="28" t="s">
        <v>535</v>
      </c>
      <c r="F156" s="206">
        <f ca="1">MATCH($C156,_xlfn.ANCHORARRAY(Health!$C$8),0)</f>
        <v>151</v>
      </c>
      <c r="G156" s="22" cm="1">
        <f t="array" aca="1" ref="G156" ca="1">IF(Parameters!$D$31, SUM(IF(ISNUMBER(R156:W156),(IF(R156:W156&gt;=Parameters!$D$37,1,"")),""))+0.5*(SUM(IF(ISNUMBER(R156:W156),(IF(R156:W156&gt;=Parameters!$D$38,1,"")),""))-SUM(IF(ISNUMBER(R156:W156),(IF(R156:W156&gt;=Parameters!$D$37,1,"")),""))),0) +
   IF(Parameters!$D$32,SUM(IF(ISNUMBER(R156:W156),(IF(R156:W156&gt;=Parameters!$D$41,1,"")),"")),0) +
   IF(Parameters!$D$33,AVERAGE(IF(ISNUMBER(R156:W156),R156:W156)),0) +
   IF(Parameters!$D$34,IF(OR(IF(ISNUMBER(R156:W156),R156:W156)=0),0,GEOMEAN(IF(ISNUMBER(R156:W156),R156:W156))),0)</f>
        <v>3</v>
      </c>
      <c r="H156" s="23">
        <f t="shared" ca="1" si="12"/>
        <v>3</v>
      </c>
      <c r="I156" s="116" t="str">
        <f t="shared" si="13"/>
        <v/>
      </c>
      <c r="J156" s="22" cm="1">
        <f t="array" aca="1" ref="J156" ca="1">IF(Parameters!$D$31, SUM(IF(ISNUMBER(Y156:AD156),(IF(Y156:AD156&gt;=Parameters!$D$41,1,"")),""))+0.5*(SUM(IF(ISNUMBER(Y156:AD156),(IF(Y156:AD156&gt;=Parameters!$D$42,1,"")),""))-SUM(IF(ISNUMBER(Y156:AD156),(IF(Y156:AD156&gt;=Parameters!$D$41,1,"")),""))),0) +
   IF(Parameters!$D$32,SUM(IF(ISNUMBER(Y156:AD156),(IF(Y156:AD156&gt;=Parameters!$D$41,1,"")),"")),0) +
   IF(Parameters!$D$33,AVERAGE(IF(ISNUMBER(Y156:AD156),Y156:AD156)),0) +
   IF(Parameters!$D$34,IF(OR(IF(ISNUMBER(Y156:AD156),Y156:AD156)=0),0,GEOMEAN(IF(ISNUMBER(Y156:AD156),Y156:AD156))),0)</f>
        <v>3.5</v>
      </c>
      <c r="K156" s="23">
        <f t="shared" ca="1" si="14"/>
        <v>3.5</v>
      </c>
      <c r="L156" s="116" t="str">
        <f t="shared" si="15"/>
        <v/>
      </c>
      <c r="M156" s="21" cm="1">
        <f t="array" aca="1" ref="M156" ca="1">IF(Parameters!$D$31, SUM(IF(ISNUMBER(AF156:AK156),(IF(AF156:AK156&gt;=Parameters!$D$41,1,"")),""))+0.5*(SUM(IF(ISNUMBER(AF156:AK156),(IF(AF156:AK156&gt;=Parameters!$D$42,1,"")),""))-SUM(IF(ISNUMBER(AF156:AK156),(IF(AF156:AK156&gt;=Parameters!$D$41,1,"")),""))),0) +
   IF(Parameters!$D$32,SUM(IF(ISNUMBER(AF156:AK156),(IF(AF156:AK156&gt;=Parameters!$D$41,1,"")),"")),0) +
   IF(Parameters!$D$33,AVERAGE(IF(ISNUMBER(AF156:AK156),AF156:AK156)),0) +
   IF(Parameters!$D$34,IF(OR(IF(ISNUMBER(AF156:AK156),AF156:AK156)=0),0,GEOMEAN(IF(ISNUMBER(AF156:AK156),AF156:AK156))),0)</f>
        <v>2.5</v>
      </c>
      <c r="N156" s="23">
        <f t="shared" ca="1" si="16"/>
        <v>2.5</v>
      </c>
      <c r="O156" s="116" t="str">
        <f t="shared" si="17"/>
        <v/>
      </c>
      <c r="P156" s="24"/>
      <c r="Q156" s="49"/>
      <c r="R156" s="25">
        <f ca="1">IFERROR(INDEX(Health!$G$8:$G$225,MATCH($C156,_xlfn.ANCHORARRAY(Health!$C$8),0)),NA())</f>
        <v>0</v>
      </c>
      <c r="S156" s="25">
        <f ca="1">IFERROR(INDEX(Food!$G$8:$G$225,MATCH($C156,_xlfn.ANCHORARRAY(Food!$C$8),0)),NA())</f>
        <v>7.242191250262934</v>
      </c>
      <c r="T156" s="25">
        <f ca="1">IFERROR(INDEX(Macro!$G$8:$G$225,MATCH($C156,_xlfn.ANCHORARRAY(Macro!$C$8),0)),NA())</f>
        <v>10</v>
      </c>
      <c r="U156" s="25">
        <f ca="1">IFERROR(INDEX(Socioeconomic!$G$8:$G$225,MATCH($C156,_xlfn.ANCHORARRAY(Socioeconomic!$C$8),0)),NA())</f>
        <v>0</v>
      </c>
      <c r="V156" s="25">
        <f ca="1">IFERROR(INDEX('Natural Hazard'!$G$8:$G$225,MATCH($C156,_xlfn.ANCHORARRAY('Natural Hazard'!$C$8),0)),NA())</f>
        <v>0</v>
      </c>
      <c r="W156" s="25">
        <f ca="1">IFERROR(INDEX(Conflict!$G$8:$G$225,MATCH($C156,_xlfn.ANCHORARRAY(Conflict!$C$8),0)),NA())</f>
        <v>7.8742542983436348</v>
      </c>
      <c r="X156" s="50"/>
      <c r="Y156" s="25">
        <f ca="1">IFERROR(INDEX(Health!$H$8:$H$225,MATCH($C156,_xlfn.ANCHORARRAY(Health!$C$8),0)),NA())</f>
        <v>7.3119533527696801</v>
      </c>
      <c r="Z156" s="25">
        <f ca="1">IFERROR(INDEX(Food!$H$8:$H$225,MATCH($C156,_xlfn.ANCHORARRAY(Food!$C$8),0)),NA())</f>
        <v>7.4927620150549998</v>
      </c>
      <c r="AA156" s="25">
        <f ca="1">IFERROR(INDEX(Macro!$H$8:$H$225,MATCH($C156,_xlfn.ANCHORARRAY(Macro!$C$8),0)),NA())</f>
        <v>10</v>
      </c>
      <c r="AB156" s="25">
        <f ca="1">IFERROR(INDEX(Socioeconomic!$H$8:$H$225,MATCH($C156,_xlfn.ANCHORARRAY(Socioeconomic!$C$8),0)),NA())</f>
        <v>7.5714285714285703</v>
      </c>
      <c r="AC156" s="25">
        <f ca="1">IFERROR(INDEX('Natural Hazard'!$H$8:$H$225,MATCH($C156,_xlfn.ANCHORARRAY('Natural Hazard'!$C$8),0)),NA())</f>
        <v>10</v>
      </c>
      <c r="AD156" s="25">
        <f ca="1">IFERROR(INDEX(Conflict!$H$8:$H$225,MATCH($C156,_xlfn.ANCHORARRAY(Conflict!$C$8),0)),NA())</f>
        <v>6.2003880754983198</v>
      </c>
      <c r="AE156" s="50"/>
      <c r="AF156" s="25">
        <f ca="1">IFERROR(INDEX(Health!$I$8:$I$225,MATCH($C156,_xlfn.ANCHORARRAY(Health!$C$8),0)),NA())</f>
        <v>0</v>
      </c>
      <c r="AG156" s="25">
        <f ca="1">IFERROR(INDEX(Food!$I$8:$I$225,MATCH($C156,_xlfn.ANCHORARRAY(Food!$C$8),0)),NA())</f>
        <v>7</v>
      </c>
      <c r="AH156" s="25">
        <f ca="1">IFERROR(INDEX(Macro!$I$8:$I$225,MATCH($C156,_xlfn.ANCHORARRAY(Macro!$C$8),0)),NA())</f>
        <v>10</v>
      </c>
      <c r="AI156" s="25">
        <f ca="1">IFERROR(INDEX(Socioeconomic!$I$8:$I$225,MATCH($C156,_xlfn.ANCHORARRAY(Socioeconomic!$C$8),0)),NA())</f>
        <v>0</v>
      </c>
      <c r="AJ156" s="25">
        <f ca="1">IFERROR(INDEX('Natural Hazard'!$I$8:$I$225,MATCH($C156,_xlfn.ANCHORARRAY('Natural Hazard'!$C$8),0)),NA())</f>
        <v>0</v>
      </c>
      <c r="AK156" s="25">
        <f ca="1">IFERROR(INDEX(Conflict!$I$8:$I$225,MATCH($C156,_xlfn.ANCHORARRAY(Conflict!$C$8),0)),NA())</f>
        <v>10</v>
      </c>
      <c r="AL156" s="49"/>
      <c r="AM156" s="25">
        <f>IFERROR(INDEX('Data Reliability'!$G$6:$G$409,MATCH($C156,'Data Reliability'!$E$6:$E$409,0)),NA())</f>
        <v>0</v>
      </c>
      <c r="AN156" s="25">
        <f>IFERROR(INDEX('Data Reliability'!$H$6:$H$409,MATCH($C156,'Data Reliability'!$E$6:$E$409,0)),NA())</f>
        <v>0.30277777777777798</v>
      </c>
    </row>
    <row r="157" spans="2:42" x14ac:dyDescent="0.2">
      <c r="B157" s="28" t="s">
        <v>259</v>
      </c>
      <c r="C157" s="28" t="s">
        <v>260</v>
      </c>
      <c r="D157" s="28" t="s">
        <v>435</v>
      </c>
      <c r="E157" s="28" t="s">
        <v>430</v>
      </c>
      <c r="F157" s="206">
        <f ca="1">MATCH($C157,_xlfn.ANCHORARRAY(Health!$C$8),0)</f>
        <v>152</v>
      </c>
      <c r="G157" s="22" cm="1">
        <f t="array" aca="1" ref="G157" ca="1">IF(Parameters!$D$31, SUM(IF(ISNUMBER(R157:W157),(IF(R157:W157&gt;=Parameters!$D$37,1,"")),""))+0.5*(SUM(IF(ISNUMBER(R157:W157),(IF(R157:W157&gt;=Parameters!$D$38,1,"")),""))-SUM(IF(ISNUMBER(R157:W157),(IF(R157:W157&gt;=Parameters!$D$37,1,"")),""))),0) +
   IF(Parameters!$D$32,SUM(IF(ISNUMBER(R157:W157),(IF(R157:W157&gt;=Parameters!$D$41,1,"")),"")),0) +
   IF(Parameters!$D$33,AVERAGE(IF(ISNUMBER(R157:W157),R157:W157)),0) +
   IF(Parameters!$D$34,IF(OR(IF(ISNUMBER(R157:W157),R157:W157)=0),0,GEOMEAN(IF(ISNUMBER(R157:W157),R157:W157))),0)</f>
        <v>0</v>
      </c>
      <c r="H157" s="23">
        <f t="shared" ca="1" si="12"/>
        <v>0</v>
      </c>
      <c r="I157" s="116" t="str">
        <f t="shared" si="13"/>
        <v/>
      </c>
      <c r="J157" s="22" cm="1">
        <f t="array" aca="1" ref="J157" ca="1">IF(Parameters!$D$31, SUM(IF(ISNUMBER(Y157:AD157),(IF(Y157:AD157&gt;=Parameters!$D$41,1,"")),""))+0.5*(SUM(IF(ISNUMBER(Y157:AD157),(IF(Y157:AD157&gt;=Parameters!$D$42,1,"")),""))-SUM(IF(ISNUMBER(Y157:AD157),(IF(Y157:AD157&gt;=Parameters!$D$41,1,"")),""))),0) +
   IF(Parameters!$D$32,SUM(IF(ISNUMBER(Y157:AD157),(IF(Y157:AD157&gt;=Parameters!$D$41,1,"")),"")),0) +
   IF(Parameters!$D$33,AVERAGE(IF(ISNUMBER(Y157:AD157),Y157:AD157)),0) +
   IF(Parameters!$D$34,IF(OR(IF(ISNUMBER(Y157:AD157),Y157:AD157)=0),0,GEOMEAN(IF(ISNUMBER(Y157:AD157),Y157:AD157))),0)</f>
        <v>0.5</v>
      </c>
      <c r="K157" s="23">
        <f t="shared" ca="1" si="14"/>
        <v>0.5</v>
      </c>
      <c r="L157" s="116" t="str">
        <f t="shared" si="15"/>
        <v/>
      </c>
      <c r="M157" s="21" cm="1">
        <f t="array" aca="1" ref="M157" ca="1">IF(Parameters!$D$31, SUM(IF(ISNUMBER(AF157:AK157),(IF(AF157:AK157&gt;=Parameters!$D$41,1,"")),""))+0.5*(SUM(IF(ISNUMBER(AF157:AK157),(IF(AF157:AK157&gt;=Parameters!$D$42,1,"")),""))-SUM(IF(ISNUMBER(AF157:AK157),(IF(AF157:AK157&gt;=Parameters!$D$41,1,"")),""))),0) +
   IF(Parameters!$D$32,SUM(IF(ISNUMBER(AF157:AK157),(IF(AF157:AK157&gt;=Parameters!$D$41,1,"")),"")),0) +
   IF(Parameters!$D$33,AVERAGE(IF(ISNUMBER(AF157:AK157),AF157:AK157)),0) +
   IF(Parameters!$D$34,IF(OR(IF(ISNUMBER(AF157:AK157),AF157:AK157)=0),0,GEOMEAN(IF(ISNUMBER(AF157:AK157),AF157:AK157))),0)</f>
        <v>0</v>
      </c>
      <c r="N157" s="23">
        <f t="shared" ca="1" si="16"/>
        <v>0</v>
      </c>
      <c r="O157" s="116" t="str">
        <f t="shared" si="17"/>
        <v>!</v>
      </c>
      <c r="P157" s="24"/>
      <c r="Q157" s="49"/>
      <c r="R157" s="25">
        <f ca="1">IFERROR(INDEX(Health!$G$8:$G$225,MATCH($C157,_xlfn.ANCHORARRAY(Health!$C$8),0)),NA())</f>
        <v>0</v>
      </c>
      <c r="S157" s="25">
        <f ca="1">IFERROR(INDEX(Food!$G$8:$G$225,MATCH($C157,_xlfn.ANCHORARRAY(Food!$C$8),0)),NA())</f>
        <v>0</v>
      </c>
      <c r="T157" s="25">
        <f ca="1">IFERROR(INDEX(Macro!$G$8:$G$225,MATCH($C157,_xlfn.ANCHORARRAY(Macro!$C$8),0)),NA())</f>
        <v>2.0243224859262052</v>
      </c>
      <c r="U157" s="25">
        <f ca="1">IFERROR(INDEX(Socioeconomic!$G$8:$G$225,MATCH($C157,_xlfn.ANCHORARRAY(Socioeconomic!$C$8),0)),NA())</f>
        <v>2.219153964227214</v>
      </c>
      <c r="V157" s="25">
        <f ca="1">IFERROR(INDEX('Natural Hazard'!$G$8:$G$225,MATCH($C157,_xlfn.ANCHORARRAY('Natural Hazard'!$C$8),0)),NA())</f>
        <v>0</v>
      </c>
      <c r="W157" s="25">
        <f ca="1">IFERROR(INDEX(Conflict!$G$8:$G$225,MATCH($C157,_xlfn.ANCHORARRAY(Conflict!$C$8),0)),NA())</f>
        <v>0</v>
      </c>
      <c r="X157" s="50"/>
      <c r="Y157" s="25">
        <f ca="1">IFERROR(INDEX(Health!$H$8:$H$225,MATCH($C157,_xlfn.ANCHORARRAY(Health!$C$8),0)),NA())</f>
        <v>0.57725947521865995</v>
      </c>
      <c r="Z157" s="25">
        <f ca="1">IFERROR(INDEX(Food!$H$8:$H$225,MATCH($C157,_xlfn.ANCHORARRAY(Food!$C$8),0)),NA())</f>
        <v>2.3393167342211898</v>
      </c>
      <c r="AA157" s="25">
        <f ca="1">IFERROR(INDEX(Macro!$H$8:$H$225,MATCH($C157,_xlfn.ANCHORARRAY(Macro!$C$8),0)),NA())</f>
        <v>0.73835335481980702</v>
      </c>
      <c r="AB157" s="25">
        <f ca="1">IFERROR(INDEX(Socioeconomic!$H$8:$H$225,MATCH($C157,_xlfn.ANCHORARRAY(Socioeconomic!$C$8),0)),NA())</f>
        <v>3.4285714285714199</v>
      </c>
      <c r="AC157" s="25">
        <f ca="1">IFERROR(INDEX('Natural Hazard'!$H$8:$H$225,MATCH($C157,_xlfn.ANCHORARRAY('Natural Hazard'!$C$8),0)),NA())</f>
        <v>8.6666666666666607</v>
      </c>
      <c r="AD157" s="25">
        <f ca="1">IFERROR(INDEX(Conflict!$H$8:$H$225,MATCH($C157,_xlfn.ANCHORARRAY(Conflict!$C$8),0)),NA())</f>
        <v>0</v>
      </c>
      <c r="AE157" s="50"/>
      <c r="AF157" s="25">
        <f ca="1">IFERROR(INDEX(Health!$I$8:$I$225,MATCH($C157,_xlfn.ANCHORARRAY(Health!$C$8),0)),NA())</f>
        <v>0</v>
      </c>
      <c r="AG157" s="25" t="e">
        <f ca="1">IFERROR(INDEX(Food!$I$8:$I$225,MATCH($C157,_xlfn.ANCHORARRAY(Food!$C$8),0)),NA())</f>
        <v>#N/A</v>
      </c>
      <c r="AH157" s="25">
        <f ca="1">IFERROR(INDEX(Macro!$I$8:$I$225,MATCH($C157,_xlfn.ANCHORARRAY(Macro!$C$8),0)),NA())</f>
        <v>5.55002763957987</v>
      </c>
      <c r="AI157" s="25">
        <f ca="1">IFERROR(INDEX(Socioeconomic!$I$8:$I$225,MATCH($C157,_xlfn.ANCHORARRAY(Socioeconomic!$C$8),0)),NA())</f>
        <v>1.4363545924423999</v>
      </c>
      <c r="AJ157" s="25">
        <f ca="1">IFERROR(INDEX('Natural Hazard'!$I$8:$I$225,MATCH($C157,_xlfn.ANCHORARRAY('Natural Hazard'!$C$8),0)),NA())</f>
        <v>0</v>
      </c>
      <c r="AK157" s="25">
        <f ca="1">IFERROR(INDEX(Conflict!$I$8:$I$225,MATCH($C157,_xlfn.ANCHORARRAY(Conflict!$C$8),0)),NA())</f>
        <v>0</v>
      </c>
      <c r="AL157" s="49"/>
      <c r="AM157" s="25">
        <f>IFERROR(INDEX('Data Reliability'!$G$6:$G$409,MATCH($C157,'Data Reliability'!$E$6:$E$409,0)),NA())</f>
        <v>8.3333333333333301E-2</v>
      </c>
      <c r="AN157" s="25">
        <f>IFERROR(INDEX('Data Reliability'!$H$6:$H$409,MATCH($C157,'Data Reliability'!$E$6:$E$409,0)),NA())</f>
        <v>0.55000000000000004</v>
      </c>
      <c r="AP157" s="30" t="e">
        <f ca="1">MAX(10,AA160)</f>
        <v>#N/A</v>
      </c>
    </row>
    <row r="158" spans="2:42" x14ac:dyDescent="0.2">
      <c r="B158" s="28" t="s">
        <v>261</v>
      </c>
      <c r="C158" s="28" t="s">
        <v>262</v>
      </c>
      <c r="D158" s="28" t="s">
        <v>435</v>
      </c>
      <c r="E158" s="28" t="s">
        <v>430</v>
      </c>
      <c r="F158" s="206">
        <f ca="1">MATCH($C158,_xlfn.ANCHORARRAY(Health!$C$8),0)</f>
        <v>153</v>
      </c>
      <c r="G158" s="22" cm="1">
        <f t="array" aca="1" ref="G158" ca="1">IF(Parameters!$D$31, SUM(IF(ISNUMBER(R158:W158),(IF(R158:W158&gt;=Parameters!$D$37,1,"")),""))+0.5*(SUM(IF(ISNUMBER(R158:W158),(IF(R158:W158&gt;=Parameters!$D$38,1,"")),""))-SUM(IF(ISNUMBER(R158:W158),(IF(R158:W158&gt;=Parameters!$D$37,1,"")),""))),0) +
   IF(Parameters!$D$32,SUM(IF(ISNUMBER(R158:W158),(IF(R158:W158&gt;=Parameters!$D$41,1,"")),"")),0) +
   IF(Parameters!$D$33,AVERAGE(IF(ISNUMBER(R158:W158),R158:W158)),0) +
   IF(Parameters!$D$34,IF(OR(IF(ISNUMBER(R158:W158),R158:W158)=0),0,GEOMEAN(IF(ISNUMBER(R158:W158),R158:W158))),0)</f>
        <v>0.5</v>
      </c>
      <c r="H158" s="23">
        <f t="shared" ca="1" si="12"/>
        <v>0.5</v>
      </c>
      <c r="I158" s="116" t="str">
        <f t="shared" si="13"/>
        <v/>
      </c>
      <c r="J158" s="22" cm="1">
        <f t="array" aca="1" ref="J158" ca="1">IF(Parameters!$D$31, SUM(IF(ISNUMBER(Y158:AD158),(IF(Y158:AD158&gt;=Parameters!$D$41,1,"")),""))+0.5*(SUM(IF(ISNUMBER(Y158:AD158),(IF(Y158:AD158&gt;=Parameters!$D$42,1,"")),""))-SUM(IF(ISNUMBER(Y158:AD158),(IF(Y158:AD158&gt;=Parameters!$D$41,1,"")),""))),0) +
   IF(Parameters!$D$32,SUM(IF(ISNUMBER(Y158:AD158),(IF(Y158:AD158&gt;=Parameters!$D$41,1,"")),"")),0) +
   IF(Parameters!$D$33,AVERAGE(IF(ISNUMBER(Y158:AD158),Y158:AD158)),0) +
   IF(Parameters!$D$34,IF(OR(IF(ISNUMBER(Y158:AD158),Y158:AD158)=0),0,GEOMEAN(IF(ISNUMBER(Y158:AD158),Y158:AD158))),0)</f>
        <v>1.5</v>
      </c>
      <c r="K158" s="23">
        <f t="shared" ca="1" si="14"/>
        <v>1.5</v>
      </c>
      <c r="L158" s="116" t="str">
        <f t="shared" si="15"/>
        <v/>
      </c>
      <c r="M158" s="21" cm="1">
        <f t="array" aca="1" ref="M158" ca="1">IF(Parameters!$D$31, SUM(IF(ISNUMBER(AF158:AK158),(IF(AF158:AK158&gt;=Parameters!$D$41,1,"")),""))+0.5*(SUM(IF(ISNUMBER(AF158:AK158),(IF(AF158:AK158&gt;=Parameters!$D$42,1,"")),""))-SUM(IF(ISNUMBER(AF158:AK158),(IF(AF158:AK158&gt;=Parameters!$D$41,1,"")),""))),0) +
   IF(Parameters!$D$32,SUM(IF(ISNUMBER(AF158:AK158),(IF(AF158:AK158&gt;=Parameters!$D$41,1,"")),"")),0) +
   IF(Parameters!$D$33,AVERAGE(IF(ISNUMBER(AF158:AK158),AF158:AK158)),0) +
   IF(Parameters!$D$34,IF(OR(IF(ISNUMBER(AF158:AK158),AF158:AK158)=0),0,GEOMEAN(IF(ISNUMBER(AF158:AK158),AF158:AK158))),0)</f>
        <v>1</v>
      </c>
      <c r="N158" s="23">
        <f t="shared" ca="1" si="16"/>
        <v>1</v>
      </c>
      <c r="O158" s="116" t="str">
        <f t="shared" si="17"/>
        <v>!</v>
      </c>
      <c r="P158" s="24"/>
      <c r="Q158" s="49"/>
      <c r="R158" s="25">
        <f ca="1">IFERROR(INDEX(Health!$G$8:$G$225,MATCH($C158,_xlfn.ANCHORARRAY(Health!$C$8),0)),NA())</f>
        <v>1.087967586551992</v>
      </c>
      <c r="S158" s="25">
        <f ca="1">IFERROR(INDEX(Food!$G$8:$G$225,MATCH($C158,_xlfn.ANCHORARRAY(Food!$C$8),0)),NA())</f>
        <v>0</v>
      </c>
      <c r="T158" s="25">
        <f ca="1">IFERROR(INDEX(Macro!$G$8:$G$225,MATCH($C158,_xlfn.ANCHORARRAY(Macro!$C$8),0)),NA())</f>
        <v>6.9</v>
      </c>
      <c r="U158" s="25">
        <f ca="1">IFERROR(INDEX(Socioeconomic!$G$8:$G$225,MATCH($C158,_xlfn.ANCHORARRAY(Socioeconomic!$C$8),0)),NA())</f>
        <v>0</v>
      </c>
      <c r="V158" s="25">
        <f ca="1">IFERROR(INDEX('Natural Hazard'!$G$8:$G$225,MATCH($C158,_xlfn.ANCHORARRAY('Natural Hazard'!$C$8),0)),NA())</f>
        <v>0</v>
      </c>
      <c r="W158" s="25">
        <f ca="1">IFERROR(INDEX(Conflict!$G$8:$G$225,MATCH($C158,_xlfn.ANCHORARRAY(Conflict!$C$8),0)),NA())</f>
        <v>0</v>
      </c>
      <c r="X158" s="50"/>
      <c r="Y158" s="25">
        <f ca="1">IFERROR(INDEX(Health!$H$8:$H$225,MATCH($C158,_xlfn.ANCHORARRAY(Health!$C$8),0)),NA())</f>
        <v>0.16909620991253799</v>
      </c>
      <c r="Z158" s="25">
        <f ca="1">IFERROR(INDEX(Food!$H$8:$H$225,MATCH($C158,_xlfn.ANCHORARRAY(Food!$C$8),0)),NA())</f>
        <v>2.1077012159814701</v>
      </c>
      <c r="AA158" s="25">
        <f ca="1">IFERROR(INDEX(Macro!$H$8:$H$225,MATCH($C158,_xlfn.ANCHORARRAY(Macro!$C$8),0)),NA())</f>
        <v>7</v>
      </c>
      <c r="AB158" s="25">
        <f ca="1">IFERROR(INDEX(Socioeconomic!$H$8:$H$225,MATCH($C158,_xlfn.ANCHORARRAY(Socioeconomic!$C$8),0)),NA())</f>
        <v>4.71428571428571</v>
      </c>
      <c r="AC158" s="25">
        <f ca="1">IFERROR(INDEX('Natural Hazard'!$H$8:$H$225,MATCH($C158,_xlfn.ANCHORARRAY('Natural Hazard'!$C$8),0)),NA())</f>
        <v>10</v>
      </c>
      <c r="AD158" s="25">
        <f ca="1">IFERROR(INDEX(Conflict!$H$8:$H$225,MATCH($C158,_xlfn.ANCHORARRAY(Conflict!$C$8),0)),NA())</f>
        <v>2.4960310460398598</v>
      </c>
      <c r="AE158" s="50"/>
      <c r="AF158" s="25">
        <f ca="1">IFERROR(INDEX(Health!$I$8:$I$225,MATCH($C158,_xlfn.ANCHORARRAY(Health!$C$8),0)),NA())</f>
        <v>7</v>
      </c>
      <c r="AG158" s="25" t="e">
        <f ca="1">IFERROR(INDEX(Food!$I$8:$I$225,MATCH($C158,_xlfn.ANCHORARRAY(Food!$C$8),0)),NA())</f>
        <v>#N/A</v>
      </c>
      <c r="AH158" s="25">
        <f ca="1">IFERROR(INDEX(Macro!$I$8:$I$225,MATCH($C158,_xlfn.ANCHORARRAY(Macro!$C$8),0)),NA())</f>
        <v>7</v>
      </c>
      <c r="AI158" s="25">
        <f ca="1">IFERROR(INDEX(Socioeconomic!$I$8:$I$225,MATCH($C158,_xlfn.ANCHORARRAY(Socioeconomic!$C$8),0)),NA())</f>
        <v>0</v>
      </c>
      <c r="AJ158" s="25">
        <f ca="1">IFERROR(INDEX('Natural Hazard'!$I$8:$I$225,MATCH($C158,_xlfn.ANCHORARRAY('Natural Hazard'!$C$8),0)),NA())</f>
        <v>0</v>
      </c>
      <c r="AK158" s="25">
        <f ca="1">IFERROR(INDEX(Conflict!$I$8:$I$225,MATCH($C158,_xlfn.ANCHORARRAY(Conflict!$C$8),0)),NA())</f>
        <v>0</v>
      </c>
      <c r="AL158" s="49"/>
      <c r="AM158" s="25">
        <f>IFERROR(INDEX('Data Reliability'!$G$6:$G$409,MATCH($C158,'Data Reliability'!$E$6:$E$409,0)),NA())</f>
        <v>0</v>
      </c>
      <c r="AN158" s="25">
        <f>IFERROR(INDEX('Data Reliability'!$H$6:$H$409,MATCH($C158,'Data Reliability'!$E$6:$E$409,0)),NA())</f>
        <v>0.391666666666667</v>
      </c>
    </row>
    <row r="159" spans="2:42" x14ac:dyDescent="0.2">
      <c r="B159" s="28" t="s">
        <v>263</v>
      </c>
      <c r="C159" s="28" t="s">
        <v>264</v>
      </c>
      <c r="D159" s="28" t="s">
        <v>436</v>
      </c>
      <c r="E159" s="28" t="s">
        <v>430</v>
      </c>
      <c r="F159" s="206">
        <f ca="1">MATCH($C159,_xlfn.ANCHORARRAY(Health!$C$8),0)</f>
        <v>154</v>
      </c>
      <c r="G159" s="22" cm="1">
        <f t="array" aca="1" ref="G159" ca="1">IF(Parameters!$D$31, SUM(IF(ISNUMBER(R159:W159),(IF(R159:W159&gt;=Parameters!$D$37,1,"")),""))+0.5*(SUM(IF(ISNUMBER(R159:W159),(IF(R159:W159&gt;=Parameters!$D$38,1,"")),""))-SUM(IF(ISNUMBER(R159:W159),(IF(R159:W159&gt;=Parameters!$D$37,1,"")),""))),0) +
   IF(Parameters!$D$32,SUM(IF(ISNUMBER(R159:W159),(IF(R159:W159&gt;=Parameters!$D$41,1,"")),"")),0) +
   IF(Parameters!$D$33,AVERAGE(IF(ISNUMBER(R159:W159),R159:W159)),0) +
   IF(Parameters!$D$34,IF(OR(IF(ISNUMBER(R159:W159),R159:W159)=0),0,GEOMEAN(IF(ISNUMBER(R159:W159),R159:W159))),0)</f>
        <v>0</v>
      </c>
      <c r="H159" s="23">
        <f t="shared" ca="1" si="12"/>
        <v>0</v>
      </c>
      <c r="I159" s="116" t="str">
        <f t="shared" si="13"/>
        <v/>
      </c>
      <c r="J159" s="22" cm="1">
        <f t="array" aca="1" ref="J159" ca="1">IF(Parameters!$D$31, SUM(IF(ISNUMBER(Y159:AD159),(IF(Y159:AD159&gt;=Parameters!$D$41,1,"")),""))+0.5*(SUM(IF(ISNUMBER(Y159:AD159),(IF(Y159:AD159&gt;=Parameters!$D$42,1,"")),""))-SUM(IF(ISNUMBER(Y159:AD159),(IF(Y159:AD159&gt;=Parameters!$D$41,1,"")),""))),0) +
   IF(Parameters!$D$32,SUM(IF(ISNUMBER(Y159:AD159),(IF(Y159:AD159&gt;=Parameters!$D$41,1,"")),"")),0) +
   IF(Parameters!$D$33,AVERAGE(IF(ISNUMBER(Y159:AD159),Y159:AD159)),0) +
   IF(Parameters!$D$34,IF(OR(IF(ISNUMBER(Y159:AD159),Y159:AD159)=0),0,GEOMEAN(IF(ISNUMBER(Y159:AD159),Y159:AD159))),0)</f>
        <v>1</v>
      </c>
      <c r="K159" s="23">
        <f t="shared" ca="1" si="14"/>
        <v>1</v>
      </c>
      <c r="L159" s="116" t="str">
        <f t="shared" si="15"/>
        <v/>
      </c>
      <c r="M159" s="21" cm="1">
        <f t="array" aca="1" ref="M159" ca="1">IF(Parameters!$D$31, SUM(IF(ISNUMBER(AF159:AK159),(IF(AF159:AK159&gt;=Parameters!$D$41,1,"")),""))+0.5*(SUM(IF(ISNUMBER(AF159:AK159),(IF(AF159:AK159&gt;=Parameters!$D$42,1,"")),""))-SUM(IF(ISNUMBER(AF159:AK159),(IF(AF159:AK159&gt;=Parameters!$D$41,1,"")),""))),0) +
   IF(Parameters!$D$32,SUM(IF(ISNUMBER(AF159:AK159),(IF(AF159:AK159&gt;=Parameters!$D$41,1,"")),"")),0) +
   IF(Parameters!$D$33,AVERAGE(IF(ISNUMBER(AF159:AK159),AF159:AK159)),0) +
   IF(Parameters!$D$34,IF(OR(IF(ISNUMBER(AF159:AK159),AF159:AK159)=0),0,GEOMEAN(IF(ISNUMBER(AF159:AK159),AF159:AK159))),0)</f>
        <v>0</v>
      </c>
      <c r="N159" s="23">
        <f t="shared" ca="1" si="16"/>
        <v>0</v>
      </c>
      <c r="O159" s="116" t="str">
        <f t="shared" si="17"/>
        <v>!</v>
      </c>
      <c r="P159" s="24"/>
      <c r="Q159" s="49"/>
      <c r="R159" s="25">
        <f ca="1">IFERROR(INDEX(Health!$G$8:$G$225,MATCH($C159,_xlfn.ANCHORARRAY(Health!$C$8),0)),NA())</f>
        <v>0</v>
      </c>
      <c r="S159" s="25">
        <f ca="1">IFERROR(INDEX(Food!$G$8:$G$225,MATCH($C159,_xlfn.ANCHORARRAY(Food!$C$8),0)),NA())</f>
        <v>0</v>
      </c>
      <c r="T159" s="25">
        <f ca="1">IFERROR(INDEX(Macro!$G$8:$G$225,MATCH($C159,_xlfn.ANCHORARRAY(Macro!$C$8),0)),NA())</f>
        <v>2.9650750629115898</v>
      </c>
      <c r="U159" s="25">
        <f ca="1">IFERROR(INDEX(Socioeconomic!$G$8:$G$225,MATCH($C159,_xlfn.ANCHORARRAY(Socioeconomic!$C$8),0)),NA())</f>
        <v>0</v>
      </c>
      <c r="V159" s="25">
        <f ca="1">IFERROR(INDEX('Natural Hazard'!$G$8:$G$225,MATCH($C159,_xlfn.ANCHORARRAY('Natural Hazard'!$C$8),0)),NA())</f>
        <v>0</v>
      </c>
      <c r="W159" s="25">
        <f ca="1">IFERROR(INDEX(Conflict!$G$8:$G$225,MATCH($C159,_xlfn.ANCHORARRAY(Conflict!$C$8),0)),NA())</f>
        <v>0</v>
      </c>
      <c r="X159" s="50"/>
      <c r="Y159" s="25">
        <f ca="1">IFERROR(INDEX(Health!$H$8:$H$225,MATCH($C159,_xlfn.ANCHORARRAY(Health!$C$8),0)),NA())</f>
        <v>2.85131195335277</v>
      </c>
      <c r="Z159" s="25">
        <f ca="1">IFERROR(INDEX(Food!$H$8:$H$225,MATCH($C159,_xlfn.ANCHORARRAY(Food!$C$8),0)),NA())</f>
        <v>5.4371742906774703</v>
      </c>
      <c r="AA159" s="25">
        <f ca="1">IFERROR(INDEX(Macro!$H$8:$H$225,MATCH($C159,_xlfn.ANCHORARRAY(Macro!$C$8),0)),NA())</f>
        <v>3.1555815997656</v>
      </c>
      <c r="AB159" s="25">
        <f ca="1">IFERROR(INDEX(Socioeconomic!$H$8:$H$225,MATCH($C159,_xlfn.ANCHORARRAY(Socioeconomic!$C$8),0)),NA())</f>
        <v>5.4285714285714199</v>
      </c>
      <c r="AC159" s="25">
        <f ca="1">IFERROR(INDEX('Natural Hazard'!$H$8:$H$225,MATCH($C159,_xlfn.ANCHORARRAY('Natural Hazard'!$C$8),0)),NA())</f>
        <v>10</v>
      </c>
      <c r="AD159" s="25">
        <f ca="1">IFERROR(INDEX(Conflict!$H$8:$H$225,MATCH($C159,_xlfn.ANCHORARRAY(Conflict!$C$8),0)),NA())</f>
        <v>3.5323690245193098</v>
      </c>
      <c r="AE159" s="50"/>
      <c r="AF159" s="25">
        <f ca="1">IFERROR(INDEX(Health!$I$8:$I$225,MATCH($C159,_xlfn.ANCHORARRAY(Health!$C$8),0)),NA())</f>
        <v>0</v>
      </c>
      <c r="AG159" s="25" t="e">
        <f ca="1">IFERROR(INDEX(Food!$I$8:$I$225,MATCH($C159,_xlfn.ANCHORARRAY(Food!$C$8),0)),NA())</f>
        <v>#N/A</v>
      </c>
      <c r="AH159" s="25">
        <f ca="1">IFERROR(INDEX(Macro!$I$8:$I$225,MATCH($C159,_xlfn.ANCHORARRAY(Macro!$C$8),0)),NA())</f>
        <v>2.7860696517412902</v>
      </c>
      <c r="AI159" s="25">
        <f ca="1">IFERROR(INDEX(Socioeconomic!$I$8:$I$225,MATCH($C159,_xlfn.ANCHORARRAY(Socioeconomic!$C$8),0)),NA())</f>
        <v>0</v>
      </c>
      <c r="AJ159" s="25">
        <f ca="1">IFERROR(INDEX('Natural Hazard'!$I$8:$I$225,MATCH($C159,_xlfn.ANCHORARRAY('Natural Hazard'!$C$8),0)),NA())</f>
        <v>0</v>
      </c>
      <c r="AK159" s="25">
        <f ca="1">IFERROR(INDEX(Conflict!$I$8:$I$225,MATCH($C159,_xlfn.ANCHORARRAY(Conflict!$C$8),0)),NA())</f>
        <v>0</v>
      </c>
      <c r="AL159" s="49"/>
      <c r="AM159" s="25">
        <f>IFERROR(INDEX('Data Reliability'!$G$6:$G$409,MATCH($C159,'Data Reliability'!$E$6:$E$409,0)),NA())</f>
        <v>8.3333333333333301E-2</v>
      </c>
      <c r="AN159" s="25">
        <f>IFERROR(INDEX('Data Reliability'!$H$6:$H$409,MATCH($C159,'Data Reliability'!$E$6:$E$409,0)),NA())</f>
        <v>0.44166666666666698</v>
      </c>
    </row>
    <row r="160" spans="2:42" x14ac:dyDescent="0.2">
      <c r="B160" s="28" t="s">
        <v>265</v>
      </c>
      <c r="C160" s="28" t="s">
        <v>266</v>
      </c>
      <c r="D160" s="28" t="s">
        <v>436</v>
      </c>
      <c r="E160" s="28" t="s">
        <v>430</v>
      </c>
      <c r="F160" s="206">
        <f ca="1">MATCH($C160,_xlfn.ANCHORARRAY(Health!$C$8),0)</f>
        <v>155</v>
      </c>
      <c r="G160" s="22" cm="1">
        <f t="array" aca="1" ref="G160" ca="1">IF(Parameters!$D$31, SUM(IF(ISNUMBER(R160:W160),(IF(R160:W160&gt;=Parameters!$D$37,1,"")),""))+0.5*(SUM(IF(ISNUMBER(R160:W160),(IF(R160:W160&gt;=Parameters!$D$38,1,"")),""))-SUM(IF(ISNUMBER(R160:W160),(IF(R160:W160&gt;=Parameters!$D$37,1,"")),""))),0) +
   IF(Parameters!$D$32,SUM(IF(ISNUMBER(R160:W160),(IF(R160:W160&gt;=Parameters!$D$41,1,"")),"")),0) +
   IF(Parameters!$D$33,AVERAGE(IF(ISNUMBER(R160:W160),R160:W160)),0) +
   IF(Parameters!$D$34,IF(OR(IF(ISNUMBER(R160:W160),R160:W160)=0),0,GEOMEAN(IF(ISNUMBER(R160:W160),R160:W160))),0)</f>
        <v>0</v>
      </c>
      <c r="H160" s="23">
        <f t="shared" ca="1" si="12"/>
        <v>0</v>
      </c>
      <c r="I160" s="116" t="str">
        <f t="shared" si="13"/>
        <v>!</v>
      </c>
      <c r="J160" s="22" cm="1">
        <f t="array" aca="1" ref="J160" ca="1">IF(Parameters!$D$31, SUM(IF(ISNUMBER(Y160:AD160),(IF(Y160:AD160&gt;=Parameters!$D$41,1,"")),""))+0.5*(SUM(IF(ISNUMBER(Y160:AD160),(IF(Y160:AD160&gt;=Parameters!$D$42,1,"")),""))-SUM(IF(ISNUMBER(Y160:AD160),(IF(Y160:AD160&gt;=Parameters!$D$41,1,"")),""))),0) +
   IF(Parameters!$D$32,SUM(IF(ISNUMBER(Y160:AD160),(IF(Y160:AD160&gt;=Parameters!$D$41,1,"")),"")),0) +
   IF(Parameters!$D$33,AVERAGE(IF(ISNUMBER(Y160:AD160),Y160:AD160)),0) +
   IF(Parameters!$D$34,IF(OR(IF(ISNUMBER(Y160:AD160),Y160:AD160)=0),0,GEOMEAN(IF(ISNUMBER(Y160:AD160),Y160:AD160))),0)</f>
        <v>0.5</v>
      </c>
      <c r="K160" s="23">
        <f t="shared" ca="1" si="14"/>
        <v>0.5</v>
      </c>
      <c r="L160" s="116" t="str">
        <f t="shared" si="15"/>
        <v>!</v>
      </c>
      <c r="M160" s="21" cm="1">
        <f t="array" aca="1" ref="M160" ca="1">IF(Parameters!$D$31, SUM(IF(ISNUMBER(AF160:AK160),(IF(AF160:AK160&gt;=Parameters!$D$41,1,"")),""))+0.5*(SUM(IF(ISNUMBER(AF160:AK160),(IF(AF160:AK160&gt;=Parameters!$D$42,1,"")),""))-SUM(IF(ISNUMBER(AF160:AK160),(IF(AF160:AK160&gt;=Parameters!$D$41,1,"")),""))),0) +
   IF(Parameters!$D$32,SUM(IF(ISNUMBER(AF160:AK160),(IF(AF160:AK160&gt;=Parameters!$D$41,1,"")),"")),0) +
   IF(Parameters!$D$33,AVERAGE(IF(ISNUMBER(AF160:AK160),AF160:AK160)),0) +
   IF(Parameters!$D$34,IF(OR(IF(ISNUMBER(AF160:AK160),AF160:AK160)=0),0,GEOMEAN(IF(ISNUMBER(AF160:AK160),AF160:AK160))),0)</f>
        <v>0</v>
      </c>
      <c r="N160" s="23">
        <f t="shared" ca="1" si="16"/>
        <v>0</v>
      </c>
      <c r="O160" s="116" t="str">
        <f t="shared" si="17"/>
        <v>!!</v>
      </c>
      <c r="P160" s="24"/>
      <c r="Q160" s="49"/>
      <c r="R160" s="25">
        <f ca="1">IFERROR(INDEX(Health!$G$8:$G$225,MATCH($C160,_xlfn.ANCHORARRAY(Health!$C$8),0)),NA())</f>
        <v>0</v>
      </c>
      <c r="S160" s="25" t="e">
        <f ca="1">IFERROR(INDEX(Food!$G$8:$G$225,MATCH($C160,_xlfn.ANCHORARRAY(Food!$C$8),0)),NA())</f>
        <v>#N/A</v>
      </c>
      <c r="T160" s="25" t="e">
        <f ca="1">IFERROR(INDEX(Macro!$G$8:$G$225,MATCH($C160,_xlfn.ANCHORARRAY(Macro!$C$8),0)),NA())</f>
        <v>#N/A</v>
      </c>
      <c r="U160" s="25">
        <f ca="1">IFERROR(INDEX(Socioeconomic!$G$8:$G$225,MATCH($C160,_xlfn.ANCHORARRAY(Socioeconomic!$C$8),0)),NA())</f>
        <v>0</v>
      </c>
      <c r="V160" s="25">
        <f ca="1">IFERROR(INDEX('Natural Hazard'!$G$8:$G$225,MATCH($C160,_xlfn.ANCHORARRAY('Natural Hazard'!$C$8),0)),NA())</f>
        <v>0</v>
      </c>
      <c r="W160" s="25">
        <f ca="1">IFERROR(INDEX(Conflict!$G$8:$G$225,MATCH($C160,_xlfn.ANCHORARRAY(Conflict!$C$8),0)),NA())</f>
        <v>0</v>
      </c>
      <c r="X160" s="50"/>
      <c r="Y160" s="25">
        <f ca="1">IFERROR(INDEX(Health!$H$8:$H$225,MATCH($C160,_xlfn.ANCHORARRAY(Health!$C$8),0)),NA())</f>
        <v>8.7405247813410991</v>
      </c>
      <c r="Z160" s="25" t="e">
        <f ca="1">IFERROR(INDEX(Food!$H$8:$H$225,MATCH($C160,_xlfn.ANCHORARRAY(Food!$C$8),0)),NA())</f>
        <v>#N/A</v>
      </c>
      <c r="AA160" s="25" t="e">
        <f ca="1">IFERROR(INDEX(Macro!$H$8:$H$225,MATCH($C160,_xlfn.ANCHORARRAY(Macro!$C$8),0)),NA())</f>
        <v>#N/A</v>
      </c>
      <c r="AB160" s="25">
        <f ca="1">IFERROR(INDEX(Socioeconomic!$H$8:$H$225,MATCH($C160,_xlfn.ANCHORARRAY(Socioeconomic!$C$8),0)),NA())</f>
        <v>4</v>
      </c>
      <c r="AC160" s="25">
        <f ca="1">IFERROR(INDEX('Natural Hazard'!$H$8:$H$225,MATCH($C160,_xlfn.ANCHORARRAY('Natural Hazard'!$C$8),0)),NA())</f>
        <v>3.6666666666666599</v>
      </c>
      <c r="AD160" s="25">
        <f ca="1">IFERROR(INDEX(Conflict!$H$8:$H$225,MATCH($C160,_xlfn.ANCHORARRAY(Conflict!$C$8),0)),NA())</f>
        <v>0</v>
      </c>
      <c r="AE160" s="50"/>
      <c r="AF160" s="25">
        <f ca="1">IFERROR(INDEX(Health!$I$8:$I$225,MATCH($C160,_xlfn.ANCHORARRAY(Health!$C$8),0)),NA())</f>
        <v>0</v>
      </c>
      <c r="AG160" s="25" t="e">
        <f ca="1">IFERROR(INDEX(Food!$I$8:$I$225,MATCH($C160,_xlfn.ANCHORARRAY(Food!$C$8),0)),NA())</f>
        <v>#N/A</v>
      </c>
      <c r="AH160" s="25" t="e">
        <f ca="1">IFERROR(INDEX(Macro!$I$8:$I$225,MATCH($C160,_xlfn.ANCHORARRAY(Macro!$C$8),0)),NA())</f>
        <v>#N/A</v>
      </c>
      <c r="AI160" s="25" t="e">
        <f ca="1">IFERROR(INDEX(Socioeconomic!$I$8:$I$225,MATCH($C160,_xlfn.ANCHORARRAY(Socioeconomic!$C$8),0)),NA())</f>
        <v>#N/A</v>
      </c>
      <c r="AJ160" s="25">
        <f ca="1">IFERROR(INDEX('Natural Hazard'!$I$8:$I$225,MATCH($C160,_xlfn.ANCHORARRAY('Natural Hazard'!$C$8),0)),NA())</f>
        <v>0</v>
      </c>
      <c r="AK160" s="25">
        <f ca="1">IFERROR(INDEX(Conflict!$I$8:$I$225,MATCH($C160,_xlfn.ANCHORARRAY(Conflict!$C$8),0)),NA())</f>
        <v>0</v>
      </c>
      <c r="AL160" s="49"/>
      <c r="AM160" s="25">
        <f>IFERROR(INDEX('Data Reliability'!$G$6:$G$409,MATCH($C160,'Data Reliability'!$E$6:$E$409,0)),NA())</f>
        <v>0.41666666666666702</v>
      </c>
      <c r="AN160" s="25">
        <f>IFERROR(INDEX('Data Reliability'!$H$6:$H$409,MATCH($C160,'Data Reliability'!$E$6:$E$409,0)),NA())</f>
        <v>0.78333333333333299</v>
      </c>
    </row>
    <row r="161" spans="2:40" x14ac:dyDescent="0.2">
      <c r="B161" s="28" t="s">
        <v>267</v>
      </c>
      <c r="C161" s="28" t="s">
        <v>268</v>
      </c>
      <c r="D161" s="28" t="s">
        <v>436</v>
      </c>
      <c r="E161" s="28" t="s">
        <v>535</v>
      </c>
      <c r="F161" s="206">
        <f ca="1">MATCH($C161,_xlfn.ANCHORARRAY(Health!$C$8),0)</f>
        <v>156</v>
      </c>
      <c r="G161" s="22" cm="1">
        <f t="array" aca="1" ref="G161" ca="1">IF(Parameters!$D$31, SUM(IF(ISNUMBER(R161:W161),(IF(R161:W161&gt;=Parameters!$D$37,1,"")),""))+0.5*(SUM(IF(ISNUMBER(R161:W161),(IF(R161:W161&gt;=Parameters!$D$38,1,"")),""))-SUM(IF(ISNUMBER(R161:W161),(IF(R161:W161&gt;=Parameters!$D$37,1,"")),""))),0) +
   IF(Parameters!$D$32,SUM(IF(ISNUMBER(R161:W161),(IF(R161:W161&gt;=Parameters!$D$41,1,"")),"")),0) +
   IF(Parameters!$D$33,AVERAGE(IF(ISNUMBER(R161:W161),R161:W161)),0) +
   IF(Parameters!$D$34,IF(OR(IF(ISNUMBER(R161:W161),R161:W161)=0),0,GEOMEAN(IF(ISNUMBER(R161:W161),R161:W161))),0)</f>
        <v>1.5</v>
      </c>
      <c r="H161" s="23">
        <f t="shared" ca="1" si="12"/>
        <v>1.5</v>
      </c>
      <c r="I161" s="116" t="str">
        <f t="shared" si="13"/>
        <v/>
      </c>
      <c r="J161" s="22" cm="1">
        <f t="array" aca="1" ref="J161" ca="1">IF(Parameters!$D$31, SUM(IF(ISNUMBER(Y161:AD161),(IF(Y161:AD161&gt;=Parameters!$D$41,1,"")),""))+0.5*(SUM(IF(ISNUMBER(Y161:AD161),(IF(Y161:AD161&gt;=Parameters!$D$42,1,"")),""))-SUM(IF(ISNUMBER(Y161:AD161),(IF(Y161:AD161&gt;=Parameters!$D$41,1,"")),""))),0) +
   IF(Parameters!$D$32,SUM(IF(ISNUMBER(Y161:AD161),(IF(Y161:AD161&gt;=Parameters!$D$41,1,"")),"")),0) +
   IF(Parameters!$D$33,AVERAGE(IF(ISNUMBER(Y161:AD161),Y161:AD161)),0) +
   IF(Parameters!$D$34,IF(OR(IF(ISNUMBER(Y161:AD161),Y161:AD161)=0),0,GEOMEAN(IF(ISNUMBER(Y161:AD161),Y161:AD161))),0)</f>
        <v>4.5</v>
      </c>
      <c r="K161" s="23">
        <f t="shared" ca="1" si="14"/>
        <v>4.5</v>
      </c>
      <c r="L161" s="116" t="str">
        <f t="shared" si="15"/>
        <v/>
      </c>
      <c r="M161" s="21" cm="1">
        <f t="array" aca="1" ref="M161" ca="1">IF(Parameters!$D$31, SUM(IF(ISNUMBER(AF161:AK161),(IF(AF161:AK161&gt;=Parameters!$D$41,1,"")),""))+0.5*(SUM(IF(ISNUMBER(AF161:AK161),(IF(AF161:AK161&gt;=Parameters!$D$42,1,"")),""))-SUM(IF(ISNUMBER(AF161:AK161),(IF(AF161:AK161&gt;=Parameters!$D$41,1,"")),""))),0) +
   IF(Parameters!$D$32,SUM(IF(ISNUMBER(AF161:AK161),(IF(AF161:AK161&gt;=Parameters!$D$41,1,"")),"")),0) +
   IF(Parameters!$D$33,AVERAGE(IF(ISNUMBER(AF161:AK161),AF161:AK161)),0) +
   IF(Parameters!$D$34,IF(OR(IF(ISNUMBER(AF161:AK161),AF161:AK161)=0),0,GEOMEAN(IF(ISNUMBER(AF161:AK161),AF161:AK161))),0)</f>
        <v>1</v>
      </c>
      <c r="N161" s="23">
        <f t="shared" ca="1" si="16"/>
        <v>1</v>
      </c>
      <c r="O161" s="116" t="str">
        <f t="shared" si="17"/>
        <v>!</v>
      </c>
      <c r="P161" s="24"/>
      <c r="Q161" s="49"/>
      <c r="R161" s="25">
        <f ca="1">IFERROR(INDEX(Health!$G$8:$G$225,MATCH($C161,_xlfn.ANCHORARRAY(Health!$C$8),0)),NA())</f>
        <v>0</v>
      </c>
      <c r="S161" s="25">
        <f ca="1">IFERROR(INDEX(Food!$G$8:$G$225,MATCH($C161,_xlfn.ANCHORARRAY(Food!$C$8),0)),NA())</f>
        <v>0</v>
      </c>
      <c r="T161" s="25">
        <f ca="1">IFERROR(INDEX(Macro!$G$8:$G$225,MATCH($C161,_xlfn.ANCHORARRAY(Macro!$C$8),0)),NA())</f>
        <v>10</v>
      </c>
      <c r="U161" s="25">
        <f ca="1">IFERROR(INDEX(Socioeconomic!$G$8:$G$225,MATCH($C161,_xlfn.ANCHORARRAY(Socioeconomic!$C$8),0)),NA())</f>
        <v>0</v>
      </c>
      <c r="V161" s="25">
        <f ca="1">IFERROR(INDEX('Natural Hazard'!$G$8:$G$225,MATCH($C161,_xlfn.ANCHORARRAY('Natural Hazard'!$C$8),0)),NA())</f>
        <v>0</v>
      </c>
      <c r="W161" s="25">
        <f ca="1">IFERROR(INDEX(Conflict!$G$8:$G$225,MATCH($C161,_xlfn.ANCHORARRAY(Conflict!$C$8),0)),NA())</f>
        <v>6.7104639896802816</v>
      </c>
      <c r="X161" s="50"/>
      <c r="Y161" s="25">
        <f ca="1">IFERROR(INDEX(Health!$H$8:$H$225,MATCH($C161,_xlfn.ANCHORARRAY(Health!$C$8),0)),NA())</f>
        <v>8.8862973760932906</v>
      </c>
      <c r="Z161" s="25">
        <f ca="1">IFERROR(INDEX(Food!$H$8:$H$225,MATCH($C161,_xlfn.ANCHORARRAY(Food!$C$8),0)),NA())</f>
        <v>10</v>
      </c>
      <c r="AA161" s="25">
        <f ca="1">IFERROR(INDEX(Macro!$H$8:$H$225,MATCH($C161,_xlfn.ANCHORARRAY(Macro!$C$8),0)),NA())</f>
        <v>10</v>
      </c>
      <c r="AB161" s="25">
        <f ca="1">IFERROR(INDEX(Socioeconomic!$H$8:$H$225,MATCH($C161,_xlfn.ANCHORARRAY(Socioeconomic!$C$8),0)),NA())</f>
        <v>8.8571428571428505</v>
      </c>
      <c r="AC161" s="25">
        <f ca="1">IFERROR(INDEX('Natural Hazard'!$H$8:$H$225,MATCH($C161,_xlfn.ANCHORARRAY('Natural Hazard'!$C$8),0)),NA())</f>
        <v>9.5</v>
      </c>
      <c r="AD161" s="25">
        <f ca="1">IFERROR(INDEX(Conflict!$H$8:$H$225,MATCH($C161,_xlfn.ANCHORARRAY(Conflict!$C$8),0)),NA())</f>
        <v>10</v>
      </c>
      <c r="AE161" s="50"/>
      <c r="AF161" s="25">
        <f ca="1">IFERROR(INDEX(Health!$I$8:$I$225,MATCH($C161,_xlfn.ANCHORARRAY(Health!$C$8),0)),NA())</f>
        <v>0</v>
      </c>
      <c r="AG161" s="25" t="e">
        <f ca="1">IFERROR(INDEX(Food!$I$8:$I$225,MATCH($C161,_xlfn.ANCHORARRAY(Food!$C$8),0)),NA())</f>
        <v>#N/A</v>
      </c>
      <c r="AH161" s="25">
        <f ca="1">IFERROR(INDEX(Macro!$I$8:$I$225,MATCH($C161,_xlfn.ANCHORARRAY(Macro!$C$8),0)),NA())</f>
        <v>10</v>
      </c>
      <c r="AI161" s="25" t="e">
        <f ca="1">IFERROR(INDEX(Socioeconomic!$I$8:$I$225,MATCH($C161,_xlfn.ANCHORARRAY(Socioeconomic!$C$8),0)),NA())</f>
        <v>#N/A</v>
      </c>
      <c r="AJ161" s="25">
        <f ca="1">IFERROR(INDEX('Natural Hazard'!$I$8:$I$225,MATCH($C161,_xlfn.ANCHORARRAY('Natural Hazard'!$C$8),0)),NA())</f>
        <v>0</v>
      </c>
      <c r="AK161" s="25">
        <f ca="1">IFERROR(INDEX(Conflict!$I$8:$I$225,MATCH($C161,_xlfn.ANCHORARRAY(Conflict!$C$8),0)),NA())</f>
        <v>4.5030326956795799</v>
      </c>
      <c r="AL161" s="49"/>
      <c r="AM161" s="25">
        <f>IFERROR(INDEX('Data Reliability'!$G$6:$G$409,MATCH($C161,'Data Reliability'!$E$6:$E$409,0)),NA())</f>
        <v>8.3333333333333301E-2</v>
      </c>
      <c r="AN161" s="25">
        <f>IFERROR(INDEX('Data Reliability'!$H$6:$H$409,MATCH($C161,'Data Reliability'!$E$6:$E$409,0)),NA())</f>
        <v>0.483333333333333</v>
      </c>
    </row>
    <row r="162" spans="2:40" x14ac:dyDescent="0.2">
      <c r="B162" s="28" t="s">
        <v>269</v>
      </c>
      <c r="C162" s="28" t="s">
        <v>270</v>
      </c>
      <c r="D162" s="28" t="s">
        <v>433</v>
      </c>
      <c r="E162" s="28" t="s">
        <v>430</v>
      </c>
      <c r="F162" s="206">
        <f ca="1">MATCH($C162,_xlfn.ANCHORARRAY(Health!$C$8),0)</f>
        <v>157</v>
      </c>
      <c r="G162" s="22" cm="1">
        <f t="array" aca="1" ref="G162" ca="1">IF(Parameters!$D$31, SUM(IF(ISNUMBER(R162:W162),(IF(R162:W162&gt;=Parameters!$D$37,1,"")),""))+0.5*(SUM(IF(ISNUMBER(R162:W162),(IF(R162:W162&gt;=Parameters!$D$38,1,"")),""))-SUM(IF(ISNUMBER(R162:W162),(IF(R162:W162&gt;=Parameters!$D$37,1,"")),""))),0) +
   IF(Parameters!$D$32,SUM(IF(ISNUMBER(R162:W162),(IF(R162:W162&gt;=Parameters!$D$41,1,"")),"")),0) +
   IF(Parameters!$D$33,AVERAGE(IF(ISNUMBER(R162:W162),R162:W162)),0) +
   IF(Parameters!$D$34,IF(OR(IF(ISNUMBER(R162:W162),R162:W162)=0),0,GEOMEAN(IF(ISNUMBER(R162:W162),R162:W162))),0)</f>
        <v>0</v>
      </c>
      <c r="H162" s="23">
        <f t="shared" ca="1" si="12"/>
        <v>0</v>
      </c>
      <c r="I162" s="116" t="str">
        <f t="shared" si="13"/>
        <v/>
      </c>
      <c r="J162" s="22" cm="1">
        <f t="array" aca="1" ref="J162" ca="1">IF(Parameters!$D$31, SUM(IF(ISNUMBER(Y162:AD162),(IF(Y162:AD162&gt;=Parameters!$D$41,1,"")),""))+0.5*(SUM(IF(ISNUMBER(Y162:AD162),(IF(Y162:AD162&gt;=Parameters!$D$42,1,"")),""))-SUM(IF(ISNUMBER(Y162:AD162),(IF(Y162:AD162&gt;=Parameters!$D$41,1,"")),""))),0) +
   IF(Parameters!$D$32,SUM(IF(ISNUMBER(Y162:AD162),(IF(Y162:AD162&gt;=Parameters!$D$41,1,"")),"")),0) +
   IF(Parameters!$D$33,AVERAGE(IF(ISNUMBER(Y162:AD162),Y162:AD162)),0) +
   IF(Parameters!$D$34,IF(OR(IF(ISNUMBER(Y162:AD162),Y162:AD162)=0),0,GEOMEAN(IF(ISNUMBER(Y162:AD162),Y162:AD162))),0)</f>
        <v>0</v>
      </c>
      <c r="K162" s="23">
        <f t="shared" ca="1" si="14"/>
        <v>0</v>
      </c>
      <c r="L162" s="116" t="str">
        <f t="shared" si="15"/>
        <v/>
      </c>
      <c r="M162" s="21" cm="1">
        <f t="array" aca="1" ref="M162" ca="1">IF(Parameters!$D$31, SUM(IF(ISNUMBER(AF162:AK162),(IF(AF162:AK162&gt;=Parameters!$D$41,1,"")),""))+0.5*(SUM(IF(ISNUMBER(AF162:AK162),(IF(AF162:AK162&gt;=Parameters!$D$42,1,"")),""))-SUM(IF(ISNUMBER(AF162:AK162),(IF(AF162:AK162&gt;=Parameters!$D$41,1,"")),""))),0) +
   IF(Parameters!$D$32,SUM(IF(ISNUMBER(AF162:AK162),(IF(AF162:AK162&gt;=Parameters!$D$41,1,"")),"")),0) +
   IF(Parameters!$D$33,AVERAGE(IF(ISNUMBER(AF162:AK162),AF162:AK162)),0) +
   IF(Parameters!$D$34,IF(OR(IF(ISNUMBER(AF162:AK162),AF162:AK162)=0),0,GEOMEAN(IF(ISNUMBER(AF162:AK162),AF162:AK162))),0)</f>
        <v>0.5</v>
      </c>
      <c r="N162" s="23">
        <f t="shared" ca="1" si="16"/>
        <v>0.5</v>
      </c>
      <c r="O162" s="116" t="str">
        <f t="shared" si="17"/>
        <v>!</v>
      </c>
      <c r="P162" s="24"/>
      <c r="Q162" s="49"/>
      <c r="R162" s="25">
        <f ca="1">IFERROR(INDEX(Health!$G$8:$G$225,MATCH($C162,_xlfn.ANCHORARRAY(Health!$C$8),0)),NA())</f>
        <v>0</v>
      </c>
      <c r="S162" s="25">
        <f ca="1">IFERROR(INDEX(Food!$G$8:$G$225,MATCH($C162,_xlfn.ANCHORARRAY(Food!$C$8),0)),NA())</f>
        <v>0</v>
      </c>
      <c r="T162" s="25">
        <f ca="1">IFERROR(INDEX(Macro!$G$8:$G$225,MATCH($C162,_xlfn.ANCHORARRAY(Macro!$C$8),0)),NA())</f>
        <v>0</v>
      </c>
      <c r="U162" s="25">
        <f ca="1">IFERROR(INDEX(Socioeconomic!$G$8:$G$225,MATCH($C162,_xlfn.ANCHORARRAY(Socioeconomic!$C$8),0)),NA())</f>
        <v>1.3060299712159296</v>
      </c>
      <c r="V162" s="25">
        <f ca="1">IFERROR(INDEX('Natural Hazard'!$G$8:$G$225,MATCH($C162,_xlfn.ANCHORARRAY('Natural Hazard'!$C$8),0)),NA())</f>
        <v>0</v>
      </c>
      <c r="W162" s="25">
        <f ca="1">IFERROR(INDEX(Conflict!$G$8:$G$225,MATCH($C162,_xlfn.ANCHORARRAY(Conflict!$C$8),0)),NA())</f>
        <v>0</v>
      </c>
      <c r="X162" s="50"/>
      <c r="Y162" s="25">
        <f ca="1">IFERROR(INDEX(Health!$H$8:$H$225,MATCH($C162,_xlfn.ANCHORARRAY(Health!$C$8),0)),NA())</f>
        <v>0</v>
      </c>
      <c r="Z162" s="25">
        <f ca="1">IFERROR(INDEX(Food!$H$8:$H$225,MATCH($C162,_xlfn.ANCHORARRAY(Food!$C$8),0)),NA())</f>
        <v>0.74696004632310298</v>
      </c>
      <c r="AA162" s="25">
        <f ca="1">IFERROR(INDEX(Macro!$H$8:$H$225,MATCH($C162,_xlfn.ANCHORARRAY(Macro!$C$8),0)),NA())</f>
        <v>3.9759742162320499</v>
      </c>
      <c r="AB162" s="25">
        <f ca="1">IFERROR(INDEX(Socioeconomic!$H$8:$H$225,MATCH($C162,_xlfn.ANCHORARRAY(Socioeconomic!$C$8),0)),NA())</f>
        <v>0.85714285714285499</v>
      </c>
      <c r="AC162" s="25">
        <f ca="1">IFERROR(INDEX('Natural Hazard'!$H$8:$H$225,MATCH($C162,_xlfn.ANCHORARRAY('Natural Hazard'!$C$8),0)),NA())</f>
        <v>2.1666666666666599</v>
      </c>
      <c r="AD162" s="25">
        <f ca="1">IFERROR(INDEX(Conflict!$H$8:$H$225,MATCH($C162,_xlfn.ANCHORARRAY(Conflict!$C$8),0)),NA())</f>
        <v>0</v>
      </c>
      <c r="AE162" s="50"/>
      <c r="AF162" s="25">
        <f ca="1">IFERROR(INDEX(Health!$I$8:$I$225,MATCH($C162,_xlfn.ANCHORARRAY(Health!$C$8),0)),NA())</f>
        <v>7</v>
      </c>
      <c r="AG162" s="25" t="e">
        <f ca="1">IFERROR(INDEX(Food!$I$8:$I$225,MATCH($C162,_xlfn.ANCHORARRAY(Food!$C$8),0)),NA())</f>
        <v>#N/A</v>
      </c>
      <c r="AH162" s="25">
        <f ca="1">IFERROR(INDEX(Macro!$I$8:$I$225,MATCH($C162,_xlfn.ANCHORARRAY(Macro!$C$8),0)),NA())</f>
        <v>0</v>
      </c>
      <c r="AI162" s="25">
        <f ca="1">IFERROR(INDEX(Socioeconomic!$I$8:$I$225,MATCH($C162,_xlfn.ANCHORARRAY(Socioeconomic!$C$8),0)),NA())</f>
        <v>1.99</v>
      </c>
      <c r="AJ162" s="25">
        <f ca="1">IFERROR(INDEX('Natural Hazard'!$I$8:$I$225,MATCH($C162,_xlfn.ANCHORARRAY('Natural Hazard'!$C$8),0)),NA())</f>
        <v>0</v>
      </c>
      <c r="AK162" s="25">
        <f ca="1">IFERROR(INDEX(Conflict!$I$8:$I$225,MATCH($C162,_xlfn.ANCHORARRAY(Conflict!$C$8),0)),NA())</f>
        <v>0</v>
      </c>
      <c r="AL162" s="49"/>
      <c r="AM162" s="25">
        <f>IFERROR(INDEX('Data Reliability'!$G$6:$G$409,MATCH($C162,'Data Reliability'!$E$6:$E$409,0)),NA())</f>
        <v>8.3333333333333301E-2</v>
      </c>
      <c r="AN162" s="25">
        <f>IFERROR(INDEX('Data Reliability'!$H$6:$H$409,MATCH($C162,'Data Reliability'!$E$6:$E$409,0)),NA())</f>
        <v>0.50833333333333297</v>
      </c>
    </row>
    <row r="163" spans="2:40" x14ac:dyDescent="0.2">
      <c r="B163" s="28" t="s">
        <v>755</v>
      </c>
      <c r="C163" s="28" t="s">
        <v>717</v>
      </c>
      <c r="D163" s="28" t="s">
        <v>435</v>
      </c>
      <c r="E163" s="28" t="s">
        <v>409</v>
      </c>
      <c r="F163" s="206">
        <f ca="1">MATCH($C163,_xlfn.ANCHORARRAY(Health!$C$8),0)</f>
        <v>158</v>
      </c>
      <c r="G163" s="22" cm="1">
        <f t="array" aca="1" ref="G163" ca="1">IF(Parameters!$D$31, SUM(IF(ISNUMBER(R163:W163),(IF(R163:W163&gt;=Parameters!$D$37,1,"")),""))+0.5*(SUM(IF(ISNUMBER(R163:W163),(IF(R163:W163&gt;=Parameters!$D$38,1,"")),""))-SUM(IF(ISNUMBER(R163:W163),(IF(R163:W163&gt;=Parameters!$D$37,1,"")),""))),0) +
   IF(Parameters!$D$32,SUM(IF(ISNUMBER(R163:W163),(IF(R163:W163&gt;=Parameters!$D$41,1,"")),"")),0) +
   IF(Parameters!$D$33,AVERAGE(IF(ISNUMBER(R163:W163),R163:W163)),0) +
   IF(Parameters!$D$34,IF(OR(IF(ISNUMBER(R163:W163),R163:W163)=0),0,GEOMEAN(IF(ISNUMBER(R163:W163),R163:W163))),0)</f>
        <v>0</v>
      </c>
      <c r="H163" s="23">
        <f t="shared" ca="1" si="12"/>
        <v>0</v>
      </c>
      <c r="I163" s="116" t="str">
        <f t="shared" si="13"/>
        <v>!!</v>
      </c>
      <c r="J163" s="22" cm="1">
        <f t="array" aca="1" ref="J163" ca="1">IF(Parameters!$D$31, SUM(IF(ISNUMBER(Y163:AD163),(IF(Y163:AD163&gt;=Parameters!$D$41,1,"")),""))+0.5*(SUM(IF(ISNUMBER(Y163:AD163),(IF(Y163:AD163&gt;=Parameters!$D$42,1,"")),""))-SUM(IF(ISNUMBER(Y163:AD163),(IF(Y163:AD163&gt;=Parameters!$D$41,1,"")),""))),0) +
   IF(Parameters!$D$32,SUM(IF(ISNUMBER(Y163:AD163),(IF(Y163:AD163&gt;=Parameters!$D$41,1,"")),"")),0) +
   IF(Parameters!$D$33,AVERAGE(IF(ISNUMBER(Y163:AD163),Y163:AD163)),0) +
   IF(Parameters!$D$34,IF(OR(IF(ISNUMBER(Y163:AD163),Y163:AD163)=0),0,GEOMEAN(IF(ISNUMBER(Y163:AD163),Y163:AD163))),0)</f>
        <v>0</v>
      </c>
      <c r="K163" s="23">
        <f t="shared" ca="1" si="14"/>
        <v>0</v>
      </c>
      <c r="L163" s="116" t="str">
        <f t="shared" si="15"/>
        <v>!!</v>
      </c>
      <c r="M163" s="21" cm="1">
        <f t="array" aca="1" ref="M163" ca="1">IF(Parameters!$D$31, SUM(IF(ISNUMBER(AF163:AK163),(IF(AF163:AK163&gt;=Parameters!$D$41,1,"")),""))+0.5*(SUM(IF(ISNUMBER(AF163:AK163),(IF(AF163:AK163&gt;=Parameters!$D$42,1,"")),""))-SUM(IF(ISNUMBER(AF163:AK163),(IF(AF163:AK163&gt;=Parameters!$D$41,1,"")),""))),0) +
   IF(Parameters!$D$32,SUM(IF(ISNUMBER(AF163:AK163),(IF(AF163:AK163&gt;=Parameters!$D$41,1,"")),"")),0) +
   IF(Parameters!$D$33,AVERAGE(IF(ISNUMBER(AF163:AK163),AF163:AK163)),0) +
   IF(Parameters!$D$34,IF(OR(IF(ISNUMBER(AF163:AK163),AF163:AK163)=0),0,GEOMEAN(IF(ISNUMBER(AF163:AK163),AF163:AK163))),0)</f>
        <v>1</v>
      </c>
      <c r="N163" s="23">
        <f t="shared" ca="1" si="16"/>
        <v>1</v>
      </c>
      <c r="O163" s="116" t="str">
        <f t="shared" si="17"/>
        <v>!</v>
      </c>
      <c r="P163" s="24"/>
      <c r="Q163" s="49"/>
      <c r="R163" s="25">
        <f ca="1">IFERROR(INDEX(Health!$G$8:$G$225,MATCH($C163,_xlfn.ANCHORARRAY(Health!$C$8),0)),NA())</f>
        <v>0</v>
      </c>
      <c r="S163" s="25">
        <f ca="1">IFERROR(INDEX(Food!$G$8:$G$225,MATCH($C163,_xlfn.ANCHORARRAY(Food!$C$8),0)),NA())</f>
        <v>0</v>
      </c>
      <c r="T163" s="25">
        <f ca="1">IFERROR(INDEX(Macro!$G$8:$G$225,MATCH($C163,_xlfn.ANCHORARRAY(Macro!$C$8),0)),NA())</f>
        <v>2.307863798905105</v>
      </c>
      <c r="U163" s="25">
        <f ca="1">IFERROR(INDEX(Socioeconomic!$G$8:$G$225,MATCH($C163,_xlfn.ANCHORARRAY(Socioeconomic!$C$8),0)),NA())</f>
        <v>0</v>
      </c>
      <c r="V163" s="25">
        <f ca="1">IFERROR(INDEX('Natural Hazard'!$G$8:$G$225,MATCH($C163,_xlfn.ANCHORARRAY('Natural Hazard'!$C$8),0)),NA())</f>
        <v>0</v>
      </c>
      <c r="W163" s="25">
        <f ca="1">IFERROR(INDEX(Conflict!$G$8:$G$225,MATCH($C163,_xlfn.ANCHORARRAY(Conflict!$C$8),0)),NA())</f>
        <v>0</v>
      </c>
      <c r="X163" s="50"/>
      <c r="Y163" s="25" t="e">
        <f ca="1">IFERROR(INDEX(Health!$H$8:$H$225,MATCH($C163,_xlfn.ANCHORARRAY(Health!$C$8),0)),NA())</f>
        <v>#N/A</v>
      </c>
      <c r="Z163" s="25">
        <f ca="1">IFERROR(INDEX(Food!$H$8:$H$225,MATCH($C163,_xlfn.ANCHORARRAY(Food!$C$8),0)),NA())</f>
        <v>2.7990430622009499</v>
      </c>
      <c r="AA163" s="25">
        <f ca="1">IFERROR(INDEX(Macro!$H$8:$H$225,MATCH($C163,_xlfn.ANCHORARRAY(Macro!$C$8),0)),NA())</f>
        <v>4.7231174919425696</v>
      </c>
      <c r="AB163" s="25" t="e">
        <f ca="1">IFERROR(INDEX(Socioeconomic!$H$8:$H$225,MATCH($C163,_xlfn.ANCHORARRAY(Socioeconomic!$C$8),0)),NA())</f>
        <v>#N/A</v>
      </c>
      <c r="AC163" s="25" t="e">
        <f ca="1">IFERROR(INDEX('Natural Hazard'!$H$8:$H$225,MATCH($C163,_xlfn.ANCHORARRAY('Natural Hazard'!$C$8),0)),NA())</f>
        <v>#N/A</v>
      </c>
      <c r="AD163" s="25">
        <f ca="1">IFERROR(INDEX(Conflict!$H$8:$H$225,MATCH($C163,_xlfn.ANCHORARRAY(Conflict!$C$8),0)),NA())</f>
        <v>0</v>
      </c>
      <c r="AE163" s="50"/>
      <c r="AF163" s="25">
        <f ca="1">IFERROR(INDEX(Health!$I$8:$I$225,MATCH($C163,_xlfn.ANCHORARRAY(Health!$C$8),0)),NA())</f>
        <v>0</v>
      </c>
      <c r="AG163" s="25" t="e">
        <f ca="1">IFERROR(INDEX(Food!$I$8:$I$225,MATCH($C163,_xlfn.ANCHORARRAY(Food!$C$8),0)),NA())</f>
        <v>#N/A</v>
      </c>
      <c r="AH163" s="25">
        <f ca="1">IFERROR(INDEX(Macro!$I$8:$I$225,MATCH($C163,_xlfn.ANCHORARRAY(Macro!$C$8),0)),NA())</f>
        <v>1.1276948590381299</v>
      </c>
      <c r="AI163" s="25">
        <f ca="1">IFERROR(INDEX(Socioeconomic!$I$8:$I$225,MATCH($C163,_xlfn.ANCHORARRAY(Socioeconomic!$C$8),0)),NA())</f>
        <v>0</v>
      </c>
      <c r="AJ163" s="25">
        <f ca="1">IFERROR(INDEX('Natural Hazard'!$I$8:$I$225,MATCH($C163,_xlfn.ANCHORARRAY('Natural Hazard'!$C$8),0)),NA())</f>
        <v>0</v>
      </c>
      <c r="AK163" s="25">
        <f ca="1">IFERROR(INDEX(Conflict!$I$8:$I$225,MATCH($C163,_xlfn.ANCHORARRAY(Conflict!$C$8),0)),NA())</f>
        <v>10</v>
      </c>
      <c r="AL163" s="49"/>
      <c r="AM163" s="25">
        <f>IFERROR(INDEX('Data Reliability'!$G$6:$G$409,MATCH($C163,'Data Reliability'!$E$6:$E$409,0)),NA())</f>
        <v>0.75</v>
      </c>
      <c r="AN163" s="25">
        <f>IFERROR(INDEX('Data Reliability'!$H$6:$H$409,MATCH($C163,'Data Reliability'!$E$6:$E$409,0)),NA())</f>
        <v>0.59166666666666701</v>
      </c>
    </row>
    <row r="164" spans="2:40" x14ac:dyDescent="0.2">
      <c r="B164" s="28" t="s">
        <v>756</v>
      </c>
      <c r="C164" s="28" t="s">
        <v>271</v>
      </c>
      <c r="D164" s="28" t="s">
        <v>436</v>
      </c>
      <c r="E164" s="28" t="s">
        <v>409</v>
      </c>
      <c r="F164" s="206">
        <f ca="1">MATCH($C164,_xlfn.ANCHORARRAY(Health!$C$8),0)</f>
        <v>159</v>
      </c>
      <c r="G164" s="22" cm="1">
        <f t="array" aca="1" ref="G164" ca="1">IF(Parameters!$D$31, SUM(IF(ISNUMBER(R164:W164),(IF(R164:W164&gt;=Parameters!$D$37,1,"")),""))+0.5*(SUM(IF(ISNUMBER(R164:W164),(IF(R164:W164&gt;=Parameters!$D$38,1,"")),""))-SUM(IF(ISNUMBER(R164:W164),(IF(R164:W164&gt;=Parameters!$D$37,1,"")),""))),0) +
   IF(Parameters!$D$32,SUM(IF(ISNUMBER(R164:W164),(IF(R164:W164&gt;=Parameters!$D$41,1,"")),"")),0) +
   IF(Parameters!$D$33,AVERAGE(IF(ISNUMBER(R164:W164),R164:W164)),0) +
   IF(Parameters!$D$34,IF(OR(IF(ISNUMBER(R164:W164),R164:W164)=0),0,GEOMEAN(IF(ISNUMBER(R164:W164),R164:W164))),0)</f>
        <v>2</v>
      </c>
      <c r="H164" s="23">
        <f t="shared" ca="1" si="12"/>
        <v>2</v>
      </c>
      <c r="I164" s="116" t="str">
        <f t="shared" si="13"/>
        <v>!</v>
      </c>
      <c r="J164" s="22" cm="1">
        <f t="array" aca="1" ref="J164" ca="1">IF(Parameters!$D$31, SUM(IF(ISNUMBER(Y164:AD164),(IF(Y164:AD164&gt;=Parameters!$D$41,1,"")),""))+0.5*(SUM(IF(ISNUMBER(Y164:AD164),(IF(Y164:AD164&gt;=Parameters!$D$42,1,"")),""))-SUM(IF(ISNUMBER(Y164:AD164),(IF(Y164:AD164&gt;=Parameters!$D$41,1,"")),""))),0) +
   IF(Parameters!$D$32,SUM(IF(ISNUMBER(Y164:AD164),(IF(Y164:AD164&gt;=Parameters!$D$41,1,"")),"")),0) +
   IF(Parameters!$D$33,AVERAGE(IF(ISNUMBER(Y164:AD164),Y164:AD164)),0) +
   IF(Parameters!$D$34,IF(OR(IF(ISNUMBER(Y164:AD164),Y164:AD164)=0),0,GEOMEAN(IF(ISNUMBER(Y164:AD164),Y164:AD164))),0)</f>
        <v>3.5</v>
      </c>
      <c r="K164" s="23">
        <f t="shared" ca="1" si="14"/>
        <v>3.5</v>
      </c>
      <c r="L164" s="116" t="str">
        <f t="shared" si="15"/>
        <v/>
      </c>
      <c r="M164" s="21" cm="1">
        <f t="array" aca="1" ref="M164" ca="1">IF(Parameters!$D$31, SUM(IF(ISNUMBER(AF164:AK164),(IF(AF164:AK164&gt;=Parameters!$D$41,1,"")),""))+0.5*(SUM(IF(ISNUMBER(AF164:AK164),(IF(AF164:AK164&gt;=Parameters!$D$42,1,"")),""))-SUM(IF(ISNUMBER(AF164:AK164),(IF(AF164:AK164&gt;=Parameters!$D$41,1,"")),""))),0) +
   IF(Parameters!$D$32,SUM(IF(ISNUMBER(AF164:AK164),(IF(AF164:AK164&gt;=Parameters!$D$41,1,"")),"")),0) +
   IF(Parameters!$D$33,AVERAGE(IF(ISNUMBER(AF164:AK164),AF164:AK164)),0) +
   IF(Parameters!$D$34,IF(OR(IF(ISNUMBER(AF164:AK164),AF164:AK164)=0),0,GEOMEAN(IF(ISNUMBER(AF164:AK164),AF164:AK164))),0)</f>
        <v>1.5</v>
      </c>
      <c r="N164" s="23">
        <f t="shared" ca="1" si="16"/>
        <v>1.5</v>
      </c>
      <c r="O164" s="116" t="str">
        <f t="shared" si="17"/>
        <v>!</v>
      </c>
      <c r="P164" s="24"/>
      <c r="Q164" s="49"/>
      <c r="R164" s="25">
        <f ca="1">IFERROR(INDEX(Health!$G$8:$G$225,MATCH($C164,_xlfn.ANCHORARRAY(Health!$C$8),0)),NA())</f>
        <v>0</v>
      </c>
      <c r="S164" s="25">
        <f ca="1">IFERROR(INDEX(Food!$G$8:$G$225,MATCH($C164,_xlfn.ANCHORARRAY(Food!$C$8),0)),NA())</f>
        <v>0</v>
      </c>
      <c r="T164" s="25">
        <f ca="1">IFERROR(INDEX(Macro!$G$8:$G$225,MATCH($C164,_xlfn.ANCHORARRAY(Macro!$C$8),0)),NA())</f>
        <v>8.9960374545637531</v>
      </c>
      <c r="U164" s="25">
        <f ca="1">IFERROR(INDEX(Socioeconomic!$G$8:$G$225,MATCH($C164,_xlfn.ANCHORARRAY(Socioeconomic!$C$8),0)),NA())</f>
        <v>0</v>
      </c>
      <c r="V164" s="25">
        <f ca="1">IFERROR(INDEX('Natural Hazard'!$G$8:$G$225,MATCH($C164,_xlfn.ANCHORARRAY('Natural Hazard'!$C$8),0)),NA())</f>
        <v>8.3666002653407556</v>
      </c>
      <c r="W164" s="25">
        <f ca="1">IFERROR(INDEX(Conflict!$G$8:$G$225,MATCH($C164,_xlfn.ANCHORARRAY(Conflict!$C$8),0)),NA())</f>
        <v>0</v>
      </c>
      <c r="X164" s="50"/>
      <c r="Y164" s="25">
        <f ca="1">IFERROR(INDEX(Health!$H$8:$H$225,MATCH($C164,_xlfn.ANCHORARRAY(Health!$C$8),0)),NA())</f>
        <v>10</v>
      </c>
      <c r="Z164" s="25">
        <f ca="1">IFERROR(INDEX(Food!$H$8:$H$225,MATCH($C164,_xlfn.ANCHORARRAY(Food!$C$8),0)),NA())</f>
        <v>8.6363636363636296</v>
      </c>
      <c r="AA164" s="25">
        <f ca="1">IFERROR(INDEX(Macro!$H$8:$H$225,MATCH($C164,_xlfn.ANCHORARRAY(Macro!$C$8),0)),NA())</f>
        <v>10</v>
      </c>
      <c r="AB164" s="25">
        <f ca="1">IFERROR(INDEX(Socioeconomic!$H$8:$H$225,MATCH($C164,_xlfn.ANCHORARRAY(Socioeconomic!$C$8),0)),NA())</f>
        <v>9</v>
      </c>
      <c r="AC164" s="25">
        <f ca="1">IFERROR(INDEX('Natural Hazard'!$H$8:$H$225,MATCH($C164,_xlfn.ANCHORARRAY('Natural Hazard'!$C$8),0)),NA())</f>
        <v>7</v>
      </c>
      <c r="AD164" s="25">
        <f ca="1">IFERROR(INDEX(Conflict!$H$8:$H$225,MATCH($C164,_xlfn.ANCHORARRAY(Conflict!$C$8),0)),NA())</f>
        <v>5.5609454930322801</v>
      </c>
      <c r="AE164" s="50"/>
      <c r="AF164" s="25">
        <f ca="1">IFERROR(INDEX(Health!$I$8:$I$225,MATCH($C164,_xlfn.ANCHORARRAY(Health!$C$8),0)),NA())</f>
        <v>0</v>
      </c>
      <c r="AG164" s="25" t="e">
        <f ca="1">IFERROR(INDEX(Food!$I$8:$I$225,MATCH($C164,_xlfn.ANCHORARRAY(Food!$C$8),0)),NA())</f>
        <v>#N/A</v>
      </c>
      <c r="AH164" s="25">
        <f ca="1">IFERROR(INDEX(Macro!$I$8:$I$225,MATCH($C164,_xlfn.ANCHORARRAY(Macro!$C$8),0)),NA())</f>
        <v>8.0928689883913894</v>
      </c>
      <c r="AI164" s="25" t="e">
        <f ca="1">IFERROR(INDEX(Socioeconomic!$I$8:$I$225,MATCH($C164,_xlfn.ANCHORARRAY(Socioeconomic!$C$8),0)),NA())</f>
        <v>#N/A</v>
      </c>
      <c r="AJ164" s="25">
        <f ca="1">IFERROR(INDEX('Natural Hazard'!$I$8:$I$225,MATCH($C164,_xlfn.ANCHORARRAY('Natural Hazard'!$C$8),0)),NA())</f>
        <v>10</v>
      </c>
      <c r="AK164" s="25">
        <f ca="1">IFERROR(INDEX(Conflict!$I$8:$I$225,MATCH($C164,_xlfn.ANCHORARRAY(Conflict!$C$8),0)),NA())</f>
        <v>0</v>
      </c>
      <c r="AL164" s="49"/>
      <c r="AM164" s="25">
        <f>IFERROR(INDEX('Data Reliability'!$G$6:$G$409,MATCH($C164,'Data Reliability'!$E$6:$E$409,0)),NA())</f>
        <v>0.16666666666666699</v>
      </c>
      <c r="AN164" s="25">
        <f>IFERROR(INDEX('Data Reliability'!$H$6:$H$409,MATCH($C164,'Data Reliability'!$E$6:$E$409,0)),NA())</f>
        <v>0.63333333333333297</v>
      </c>
    </row>
    <row r="165" spans="2:40" x14ac:dyDescent="0.2">
      <c r="B165" s="28" t="s">
        <v>272</v>
      </c>
      <c r="C165" s="28" t="s">
        <v>273</v>
      </c>
      <c r="D165" s="28" t="s">
        <v>433</v>
      </c>
      <c r="E165" s="28" t="s">
        <v>409</v>
      </c>
      <c r="F165" s="206">
        <f ca="1">MATCH($C165,_xlfn.ANCHORARRAY(Health!$C$8),0)</f>
        <v>160</v>
      </c>
      <c r="G165" s="22" cm="1">
        <f t="array" aca="1" ref="G165" ca="1">IF(Parameters!$D$31, SUM(IF(ISNUMBER(R165:W165),(IF(R165:W165&gt;=Parameters!$D$37,1,"")),""))+0.5*(SUM(IF(ISNUMBER(R165:W165),(IF(R165:W165&gt;=Parameters!$D$38,1,"")),""))-SUM(IF(ISNUMBER(R165:W165),(IF(R165:W165&gt;=Parameters!$D$37,1,"")),""))),0) +
   IF(Parameters!$D$32,SUM(IF(ISNUMBER(R165:W165),(IF(R165:W165&gt;=Parameters!$D$41,1,"")),"")),0) +
   IF(Parameters!$D$33,AVERAGE(IF(ISNUMBER(R165:W165),R165:W165)),0) +
   IF(Parameters!$D$34,IF(OR(IF(ISNUMBER(R165:W165),R165:W165)=0),0,GEOMEAN(IF(ISNUMBER(R165:W165),R165:W165))),0)</f>
        <v>0</v>
      </c>
      <c r="H165" s="23">
        <f t="shared" ca="1" si="12"/>
        <v>0</v>
      </c>
      <c r="I165" s="116" t="str">
        <f t="shared" si="13"/>
        <v>!</v>
      </c>
      <c r="J165" s="22" cm="1">
        <f t="array" aca="1" ref="J165" ca="1">IF(Parameters!$D$31, SUM(IF(ISNUMBER(Y165:AD165),(IF(Y165:AD165&gt;=Parameters!$D$41,1,"")),""))+0.5*(SUM(IF(ISNUMBER(Y165:AD165),(IF(Y165:AD165&gt;=Parameters!$D$42,1,"")),""))-SUM(IF(ISNUMBER(Y165:AD165),(IF(Y165:AD165&gt;=Parameters!$D$41,1,"")),""))),0) +
   IF(Parameters!$D$32,SUM(IF(ISNUMBER(Y165:AD165),(IF(Y165:AD165&gt;=Parameters!$D$41,1,"")),"")),0) +
   IF(Parameters!$D$33,AVERAGE(IF(ISNUMBER(Y165:AD165),Y165:AD165)),0) +
   IF(Parameters!$D$34,IF(OR(IF(ISNUMBER(Y165:AD165),Y165:AD165)=0),0,GEOMEAN(IF(ISNUMBER(Y165:AD165),Y165:AD165))),0)</f>
        <v>0</v>
      </c>
      <c r="K165" s="23">
        <f t="shared" ca="1" si="14"/>
        <v>0</v>
      </c>
      <c r="L165" s="116" t="str">
        <f t="shared" si="15"/>
        <v/>
      </c>
      <c r="M165" s="21" cm="1">
        <f t="array" aca="1" ref="M165" ca="1">IF(Parameters!$D$31, SUM(IF(ISNUMBER(AF165:AK165),(IF(AF165:AK165&gt;=Parameters!$D$41,1,"")),""))+0.5*(SUM(IF(ISNUMBER(AF165:AK165),(IF(AF165:AK165&gt;=Parameters!$D$42,1,"")),""))-SUM(IF(ISNUMBER(AF165:AK165),(IF(AF165:AK165&gt;=Parameters!$D$41,1,"")),""))),0) +
   IF(Parameters!$D$32,SUM(IF(ISNUMBER(AF165:AK165),(IF(AF165:AK165&gt;=Parameters!$D$41,1,"")),"")),0) +
   IF(Parameters!$D$33,AVERAGE(IF(ISNUMBER(AF165:AK165),AF165:AK165)),0) +
   IF(Parameters!$D$34,IF(OR(IF(ISNUMBER(AF165:AK165),AF165:AK165)=0),0,GEOMEAN(IF(ISNUMBER(AF165:AK165),AF165:AK165))),0)</f>
        <v>0.5</v>
      </c>
      <c r="N165" s="23">
        <f t="shared" ca="1" si="16"/>
        <v>0.5</v>
      </c>
      <c r="O165" s="116" t="str">
        <f t="shared" si="17"/>
        <v>!</v>
      </c>
      <c r="P165" s="24"/>
      <c r="Q165" s="49"/>
      <c r="R165" s="25">
        <f ca="1">IFERROR(INDEX(Health!$G$8:$G$225,MATCH($C165,_xlfn.ANCHORARRAY(Health!$C$8),0)),NA())</f>
        <v>0</v>
      </c>
      <c r="S165" s="25">
        <f ca="1">IFERROR(INDEX(Food!$G$8:$G$225,MATCH($C165,_xlfn.ANCHORARRAY(Food!$C$8),0)),NA())</f>
        <v>0</v>
      </c>
      <c r="T165" s="25">
        <f ca="1">IFERROR(INDEX(Macro!$G$8:$G$225,MATCH($C165,_xlfn.ANCHORARRAY(Macro!$C$8),0)),NA())</f>
        <v>3.3950723499438991</v>
      </c>
      <c r="U165" s="25">
        <f ca="1">IFERROR(INDEX(Socioeconomic!$G$8:$G$225,MATCH($C165,_xlfn.ANCHORARRAY(Socioeconomic!$C$8),0)),NA())</f>
        <v>0</v>
      </c>
      <c r="V165" s="25">
        <f ca="1">IFERROR(INDEX('Natural Hazard'!$G$8:$G$225,MATCH($C165,_xlfn.ANCHORARRAY('Natural Hazard'!$C$8),0)),NA())</f>
        <v>0</v>
      </c>
      <c r="W165" s="25">
        <f ca="1">IFERROR(INDEX(Conflict!$G$8:$G$225,MATCH($C165,_xlfn.ANCHORARRAY(Conflict!$C$8),0)),NA())</f>
        <v>0</v>
      </c>
      <c r="X165" s="50"/>
      <c r="Y165" s="25">
        <f ca="1">IFERROR(INDEX(Health!$H$8:$H$225,MATCH($C165,_xlfn.ANCHORARRAY(Health!$C$8),0)),NA())</f>
        <v>0.22740524781341101</v>
      </c>
      <c r="Z165" s="25">
        <f ca="1">IFERROR(INDEX(Food!$H$8:$H$225,MATCH($C165,_xlfn.ANCHORARRAY(Food!$C$8),0)),NA())</f>
        <v>0</v>
      </c>
      <c r="AA165" s="25">
        <f ca="1">IFERROR(INDEX(Macro!$H$8:$H$225,MATCH($C165,_xlfn.ANCHORARRAY(Macro!$C$8),0)),NA())</f>
        <v>1.6466451801933699</v>
      </c>
      <c r="AB165" s="25">
        <f ca="1">IFERROR(INDEX(Socioeconomic!$H$8:$H$225,MATCH($C165,_xlfn.ANCHORARRAY(Socioeconomic!$C$8),0)),NA())</f>
        <v>1.1428571428571399</v>
      </c>
      <c r="AC165" s="25">
        <f ca="1">IFERROR(INDEX('Natural Hazard'!$H$8:$H$225,MATCH($C165,_xlfn.ANCHORARRAY('Natural Hazard'!$C$8),0)),NA())</f>
        <v>4</v>
      </c>
      <c r="AD165" s="25">
        <f ca="1">IFERROR(INDEX(Conflict!$H$8:$H$225,MATCH($C165,_xlfn.ANCHORARRAY(Conflict!$C$8),0)),NA())</f>
        <v>0</v>
      </c>
      <c r="AE165" s="50"/>
      <c r="AF165" s="25">
        <f ca="1">IFERROR(INDEX(Health!$I$8:$I$225,MATCH($C165,_xlfn.ANCHORARRAY(Health!$C$8),0)),NA())</f>
        <v>0</v>
      </c>
      <c r="AG165" s="25" t="e">
        <f ca="1">IFERROR(INDEX(Food!$I$8:$I$225,MATCH($C165,_xlfn.ANCHORARRAY(Food!$C$8),0)),NA())</f>
        <v>#N/A</v>
      </c>
      <c r="AH165" s="25">
        <f ca="1">IFERROR(INDEX(Macro!$I$8:$I$225,MATCH($C165,_xlfn.ANCHORARRAY(Macro!$C$8),0)),NA())</f>
        <v>7</v>
      </c>
      <c r="AI165" s="25">
        <f ca="1">IFERROR(INDEX(Socioeconomic!$I$8:$I$225,MATCH($C165,_xlfn.ANCHORARRAY(Socioeconomic!$C$8),0)),NA())</f>
        <v>0</v>
      </c>
      <c r="AJ165" s="25">
        <f ca="1">IFERROR(INDEX('Natural Hazard'!$I$8:$I$225,MATCH($C165,_xlfn.ANCHORARRAY('Natural Hazard'!$C$8),0)),NA())</f>
        <v>0</v>
      </c>
      <c r="AK165" s="25">
        <f ca="1">IFERROR(INDEX(Conflict!$I$8:$I$225,MATCH($C165,_xlfn.ANCHORARRAY(Conflict!$C$8),0)),NA())</f>
        <v>0</v>
      </c>
      <c r="AL165" s="49"/>
      <c r="AM165" s="25">
        <f>IFERROR(INDEX('Data Reliability'!$G$6:$G$409,MATCH($C165,'Data Reliability'!$E$6:$E$409,0)),NA())</f>
        <v>8.3333333333333301E-2</v>
      </c>
      <c r="AN165" s="25">
        <f>IFERROR(INDEX('Data Reliability'!$H$6:$H$409,MATCH($C165,'Data Reliability'!$E$6:$E$409,0)),NA())</f>
        <v>0.59166666666666701</v>
      </c>
    </row>
    <row r="166" spans="2:40" x14ac:dyDescent="0.2">
      <c r="B166" s="28" t="s">
        <v>274</v>
      </c>
      <c r="C166" s="28" t="s">
        <v>275</v>
      </c>
      <c r="D166" s="28" t="s">
        <v>435</v>
      </c>
      <c r="E166" s="28" t="s">
        <v>430</v>
      </c>
      <c r="F166" s="206">
        <f ca="1">MATCH($C166,_xlfn.ANCHORARRAY(Health!$C$8),0)</f>
        <v>161</v>
      </c>
      <c r="G166" s="22" cm="1">
        <f t="array" aca="1" ref="G166" ca="1">IF(Parameters!$D$31, SUM(IF(ISNUMBER(R166:W166),(IF(R166:W166&gt;=Parameters!$D$37,1,"")),""))+0.5*(SUM(IF(ISNUMBER(R166:W166),(IF(R166:W166&gt;=Parameters!$D$38,1,"")),""))-SUM(IF(ISNUMBER(R166:W166),(IF(R166:W166&gt;=Parameters!$D$37,1,"")),""))),0) +
   IF(Parameters!$D$32,SUM(IF(ISNUMBER(R166:W166),(IF(R166:W166&gt;=Parameters!$D$41,1,"")),"")),0) +
   IF(Parameters!$D$33,AVERAGE(IF(ISNUMBER(R166:W166),R166:W166)),0) +
   IF(Parameters!$D$34,IF(OR(IF(ISNUMBER(R166:W166),R166:W166)=0),0,GEOMEAN(IF(ISNUMBER(R166:W166),R166:W166))),0)</f>
        <v>0</v>
      </c>
      <c r="H166" s="23">
        <f t="shared" ca="1" si="12"/>
        <v>0</v>
      </c>
      <c r="I166" s="116" t="str">
        <f t="shared" si="13"/>
        <v/>
      </c>
      <c r="J166" s="22" cm="1">
        <f t="array" aca="1" ref="J166" ca="1">IF(Parameters!$D$31, SUM(IF(ISNUMBER(Y166:AD166),(IF(Y166:AD166&gt;=Parameters!$D$41,1,"")),""))+0.5*(SUM(IF(ISNUMBER(Y166:AD166),(IF(Y166:AD166&gt;=Parameters!$D$42,1,"")),""))-SUM(IF(ISNUMBER(Y166:AD166),(IF(Y166:AD166&gt;=Parameters!$D$41,1,"")),""))),0) +
   IF(Parameters!$D$32,SUM(IF(ISNUMBER(Y166:AD166),(IF(Y166:AD166&gt;=Parameters!$D$41,1,"")),"")),0) +
   IF(Parameters!$D$33,AVERAGE(IF(ISNUMBER(Y166:AD166),Y166:AD166)),0) +
   IF(Parameters!$D$34,IF(OR(IF(ISNUMBER(Y166:AD166),Y166:AD166)=0),0,GEOMEAN(IF(ISNUMBER(Y166:AD166),Y166:AD166))),0)</f>
        <v>0</v>
      </c>
      <c r="K166" s="23">
        <f t="shared" ca="1" si="14"/>
        <v>0</v>
      </c>
      <c r="L166" s="116" t="str">
        <f t="shared" si="15"/>
        <v/>
      </c>
      <c r="M166" s="21" cm="1">
        <f t="array" aca="1" ref="M166" ca="1">IF(Parameters!$D$31, SUM(IF(ISNUMBER(AF166:AK166),(IF(AF166:AK166&gt;=Parameters!$D$41,1,"")),""))+0.5*(SUM(IF(ISNUMBER(AF166:AK166),(IF(AF166:AK166&gt;=Parameters!$D$42,1,"")),""))-SUM(IF(ISNUMBER(AF166:AK166),(IF(AF166:AK166&gt;=Parameters!$D$41,1,"")),""))),0) +
   IF(Parameters!$D$32,SUM(IF(ISNUMBER(AF166:AK166),(IF(AF166:AK166&gt;=Parameters!$D$41,1,"")),"")),0) +
   IF(Parameters!$D$33,AVERAGE(IF(ISNUMBER(AF166:AK166),AF166:AK166)),0) +
   IF(Parameters!$D$34,IF(OR(IF(ISNUMBER(AF166:AK166),AF166:AK166)=0),0,GEOMEAN(IF(ISNUMBER(AF166:AK166),AF166:AK166))),0)</f>
        <v>0</v>
      </c>
      <c r="N166" s="23">
        <f t="shared" ca="1" si="16"/>
        <v>0</v>
      </c>
      <c r="O166" s="116" t="str">
        <f t="shared" si="17"/>
        <v>!</v>
      </c>
      <c r="P166" s="24"/>
      <c r="Q166" s="49"/>
      <c r="R166" s="25">
        <f ca="1">IFERROR(INDEX(Health!$G$8:$G$225,MATCH($C166,_xlfn.ANCHORARRAY(Health!$C$8),0)),NA())</f>
        <v>0</v>
      </c>
      <c r="S166" s="25">
        <f ca="1">IFERROR(INDEX(Food!$G$8:$G$225,MATCH($C166,_xlfn.ANCHORARRAY(Food!$C$8),0)),NA())</f>
        <v>0</v>
      </c>
      <c r="T166" s="25">
        <f ca="1">IFERROR(INDEX(Macro!$G$8:$G$225,MATCH($C166,_xlfn.ANCHORARRAY(Macro!$C$8),0)),NA())</f>
        <v>0</v>
      </c>
      <c r="U166" s="25">
        <f ca="1">IFERROR(INDEX(Socioeconomic!$G$8:$G$225,MATCH($C166,_xlfn.ANCHORARRAY(Socioeconomic!$C$8),0)),NA())</f>
        <v>4.245568184644628</v>
      </c>
      <c r="V166" s="25">
        <f ca="1">IFERROR(INDEX('Natural Hazard'!$G$8:$G$225,MATCH($C166,_xlfn.ANCHORARRAY('Natural Hazard'!$C$8),0)),NA())</f>
        <v>0</v>
      </c>
      <c r="W166" s="25">
        <f ca="1">IFERROR(INDEX(Conflict!$G$8:$G$225,MATCH($C166,_xlfn.ANCHORARRAY(Conflict!$C$8),0)),NA())</f>
        <v>0</v>
      </c>
      <c r="X166" s="50"/>
      <c r="Y166" s="25">
        <f ca="1">IFERROR(INDEX(Health!$H$8:$H$225,MATCH($C166,_xlfn.ANCHORARRAY(Health!$C$8),0)),NA())</f>
        <v>4.4256559766763797</v>
      </c>
      <c r="Z166" s="25">
        <f ca="1">IFERROR(INDEX(Food!$H$8:$H$225,MATCH($C166,_xlfn.ANCHORARRAY(Food!$C$8),0)),NA())</f>
        <v>5.6398378691372297</v>
      </c>
      <c r="AA166" s="25">
        <f ca="1">IFERROR(INDEX(Macro!$H$8:$H$225,MATCH($C166,_xlfn.ANCHORARRAY(Macro!$C$8),0)),NA())</f>
        <v>3.43392909463814</v>
      </c>
      <c r="AB166" s="25">
        <f ca="1">IFERROR(INDEX(Socioeconomic!$H$8:$H$225,MATCH($C166,_xlfn.ANCHORARRAY(Socioeconomic!$C$8),0)),NA())</f>
        <v>5.1428571428571397</v>
      </c>
      <c r="AC166" s="25">
        <f ca="1">IFERROR(INDEX('Natural Hazard'!$H$8:$H$225,MATCH($C166,_xlfn.ANCHORARRAY('Natural Hazard'!$C$8),0)),NA())</f>
        <v>2.6666666666666599</v>
      </c>
      <c r="AD166" s="25">
        <f ca="1">IFERROR(INDEX(Conflict!$H$8:$H$225,MATCH($C166,_xlfn.ANCHORARRAY(Conflict!$C$8),0)),NA())</f>
        <v>0.42335508908096697</v>
      </c>
      <c r="AE166" s="50"/>
      <c r="AF166" s="25">
        <f ca="1">IFERROR(INDEX(Health!$I$8:$I$225,MATCH($C166,_xlfn.ANCHORARRAY(Health!$C$8),0)),NA())</f>
        <v>0</v>
      </c>
      <c r="AG166" s="25" t="e">
        <f ca="1">IFERROR(INDEX(Food!$I$8:$I$225,MATCH($C166,_xlfn.ANCHORARRAY(Food!$C$8),0)),NA())</f>
        <v>#N/A</v>
      </c>
      <c r="AH166" s="25">
        <f ca="1">IFERROR(INDEX(Macro!$I$8:$I$225,MATCH($C166,_xlfn.ANCHORARRAY(Macro!$C$8),0)),NA())</f>
        <v>0</v>
      </c>
      <c r="AI166" s="25">
        <f ca="1">IFERROR(INDEX(Socioeconomic!$I$8:$I$225,MATCH($C166,_xlfn.ANCHORARRAY(Socioeconomic!$C$8),0)),NA())</f>
        <v>3.5048317909240798</v>
      </c>
      <c r="AJ166" s="25">
        <f ca="1">IFERROR(INDEX('Natural Hazard'!$I$8:$I$225,MATCH($C166,_xlfn.ANCHORARRAY('Natural Hazard'!$C$8),0)),NA())</f>
        <v>0</v>
      </c>
      <c r="AK166" s="25">
        <f ca="1">IFERROR(INDEX(Conflict!$I$8:$I$225,MATCH($C166,_xlfn.ANCHORARRAY(Conflict!$C$8),0)),NA())</f>
        <v>0</v>
      </c>
      <c r="AL166" s="49"/>
      <c r="AM166" s="25">
        <f>IFERROR(INDEX('Data Reliability'!$G$6:$G$409,MATCH($C166,'Data Reliability'!$E$6:$E$409,0)),NA())</f>
        <v>8.3333333333333301E-2</v>
      </c>
      <c r="AN166" s="25">
        <f>IFERROR(INDEX('Data Reliability'!$H$6:$H$409,MATCH($C166,'Data Reliability'!$E$6:$E$409,0)),NA())</f>
        <v>0.55000000000000004</v>
      </c>
    </row>
    <row r="167" spans="2:40" x14ac:dyDescent="0.2">
      <c r="B167" s="28" t="s">
        <v>757</v>
      </c>
      <c r="C167" s="28" t="s">
        <v>718</v>
      </c>
      <c r="D167" s="28" t="s">
        <v>434</v>
      </c>
      <c r="E167" s="28" t="s">
        <v>409</v>
      </c>
      <c r="F167" s="206">
        <f ca="1">MATCH($C167,_xlfn.ANCHORARRAY(Health!$C$8),0)</f>
        <v>162</v>
      </c>
      <c r="G167" s="22" cm="1">
        <f t="array" aca="1" ref="G167" ca="1">IF(Parameters!$D$31, SUM(IF(ISNUMBER(R167:W167),(IF(R167:W167&gt;=Parameters!$D$37,1,"")),""))+0.5*(SUM(IF(ISNUMBER(R167:W167),(IF(R167:W167&gt;=Parameters!$D$38,1,"")),""))-SUM(IF(ISNUMBER(R167:W167),(IF(R167:W167&gt;=Parameters!$D$37,1,"")),""))),0) +
   IF(Parameters!$D$32,SUM(IF(ISNUMBER(R167:W167),(IF(R167:W167&gt;=Parameters!$D$41,1,"")),"")),0) +
   IF(Parameters!$D$33,AVERAGE(IF(ISNUMBER(R167:W167),R167:W167)),0) +
   IF(Parameters!$D$34,IF(OR(IF(ISNUMBER(R167:W167),R167:W167)=0),0,GEOMEAN(IF(ISNUMBER(R167:W167),R167:W167))),0)</f>
        <v>2</v>
      </c>
      <c r="H167" s="23">
        <f t="shared" ca="1" si="12"/>
        <v>2</v>
      </c>
      <c r="I167" s="116" t="str">
        <f t="shared" si="13"/>
        <v>!</v>
      </c>
      <c r="J167" s="22" cm="1">
        <f t="array" aca="1" ref="J167" ca="1">IF(Parameters!$D$31, SUM(IF(ISNUMBER(Y167:AD167),(IF(Y167:AD167&gt;=Parameters!$D$41,1,"")),""))+0.5*(SUM(IF(ISNUMBER(Y167:AD167),(IF(Y167:AD167&gt;=Parameters!$D$42,1,"")),""))-SUM(IF(ISNUMBER(Y167:AD167),(IF(Y167:AD167&gt;=Parameters!$D$41,1,"")),""))),0) +
   IF(Parameters!$D$32,SUM(IF(ISNUMBER(Y167:AD167),(IF(Y167:AD167&gt;=Parameters!$D$41,1,"")),"")),0) +
   IF(Parameters!$D$33,AVERAGE(IF(ISNUMBER(Y167:AD167),Y167:AD167)),0) +
   IF(Parameters!$D$34,IF(OR(IF(ISNUMBER(Y167:AD167),Y167:AD167)=0),0,GEOMEAN(IF(ISNUMBER(Y167:AD167),Y167:AD167))),0)</f>
        <v>1</v>
      </c>
      <c r="K167" s="23">
        <f t="shared" ca="1" si="14"/>
        <v>1</v>
      </c>
      <c r="L167" s="116" t="str">
        <f t="shared" si="15"/>
        <v>!</v>
      </c>
      <c r="M167" s="21" cm="1">
        <f t="array" aca="1" ref="M167" ca="1">IF(Parameters!$D$31, SUM(IF(ISNUMBER(AF167:AK167),(IF(AF167:AK167&gt;=Parameters!$D$41,1,"")),""))+0.5*(SUM(IF(ISNUMBER(AF167:AK167),(IF(AF167:AK167&gt;=Parameters!$D$42,1,"")),""))-SUM(IF(ISNUMBER(AF167:AK167),(IF(AF167:AK167&gt;=Parameters!$D$41,1,"")),""))),0) +
   IF(Parameters!$D$32,SUM(IF(ISNUMBER(AF167:AK167),(IF(AF167:AK167&gt;=Parameters!$D$41,1,"")),"")),0) +
   IF(Parameters!$D$33,AVERAGE(IF(ISNUMBER(AF167:AK167),AF167:AK167)),0) +
   IF(Parameters!$D$34,IF(OR(IF(ISNUMBER(AF167:AK167),AF167:AK167)=0),0,GEOMEAN(IF(ISNUMBER(AF167:AK167),AF167:AK167))),0)</f>
        <v>2</v>
      </c>
      <c r="N167" s="23">
        <f t="shared" ca="1" si="16"/>
        <v>2</v>
      </c>
      <c r="O167" s="116" t="str">
        <f t="shared" si="17"/>
        <v>!</v>
      </c>
      <c r="P167" s="24"/>
      <c r="Q167" s="49"/>
      <c r="R167" s="25">
        <f ca="1">IFERROR(INDEX(Health!$G$8:$G$225,MATCH($C167,_xlfn.ANCHORARRAY(Health!$C$8),0)),NA())</f>
        <v>0</v>
      </c>
      <c r="S167" s="25">
        <f ca="1">IFERROR(INDEX(Food!$G$8:$G$225,MATCH($C167,_xlfn.ANCHORARRAY(Food!$C$8),0)),NA())</f>
        <v>0</v>
      </c>
      <c r="T167" s="25">
        <f ca="1">IFERROR(INDEX(Macro!$G$8:$G$225,MATCH($C167,_xlfn.ANCHORARRAY(Macro!$C$8),0)),NA())</f>
        <v>4.1635415257038169</v>
      </c>
      <c r="U167" s="25">
        <f ca="1">IFERROR(INDEX(Socioeconomic!$G$8:$G$225,MATCH($C167,_xlfn.ANCHORARRAY(Socioeconomic!$C$8),0)),NA())</f>
        <v>7.5592894601845417</v>
      </c>
      <c r="V167" s="25">
        <f ca="1">IFERROR(INDEX('Natural Hazard'!$G$8:$G$225,MATCH($C167,_xlfn.ANCHORARRAY('Natural Hazard'!$C$8),0)),NA())</f>
        <v>0</v>
      </c>
      <c r="W167" s="25">
        <f ca="1">IFERROR(INDEX(Conflict!$G$8:$G$225,MATCH($C167,_xlfn.ANCHORARRAY(Conflict!$C$8),0)),NA())</f>
        <v>10</v>
      </c>
      <c r="X167" s="50"/>
      <c r="Y167" s="25" t="e">
        <f ca="1">IFERROR(INDEX(Health!$H$8:$H$225,MATCH($C167,_xlfn.ANCHORARRAY(Health!$C$8),0)),NA())</f>
        <v>#N/A</v>
      </c>
      <c r="Z167" s="25">
        <f ca="1">IFERROR(INDEX(Food!$H$8:$H$225,MATCH($C167,_xlfn.ANCHORARRAY(Food!$C$8),0)),NA())</f>
        <v>3.8038277511961698</v>
      </c>
      <c r="AA167" s="25">
        <f ca="1">IFERROR(INDEX(Macro!$H$8:$H$225,MATCH($C167,_xlfn.ANCHORARRAY(Macro!$C$8),0)),NA())</f>
        <v>5.1919132727805399</v>
      </c>
      <c r="AB167" s="25">
        <f ca="1">IFERROR(INDEX(Socioeconomic!$H$8:$H$225,MATCH($C167,_xlfn.ANCHORARRAY(Socioeconomic!$C$8),0)),NA())</f>
        <v>5.71428571428571</v>
      </c>
      <c r="AC167" s="25">
        <f ca="1">IFERROR(INDEX('Natural Hazard'!$H$8:$H$225,MATCH($C167,_xlfn.ANCHORARRAY('Natural Hazard'!$C$8),0)),NA())</f>
        <v>3.5</v>
      </c>
      <c r="AD167" s="25">
        <f ca="1">IFERROR(INDEX(Conflict!$H$8:$H$225,MATCH($C167,_xlfn.ANCHORARRAY(Conflict!$C$8),0)),NA())</f>
        <v>10</v>
      </c>
      <c r="AE167" s="50"/>
      <c r="AF167" s="25">
        <f ca="1">IFERROR(INDEX(Health!$I$8:$I$225,MATCH($C167,_xlfn.ANCHORARRAY(Health!$C$8),0)),NA())</f>
        <v>0</v>
      </c>
      <c r="AG167" s="25" t="e">
        <f ca="1">IFERROR(INDEX(Food!$I$8:$I$225,MATCH($C167,_xlfn.ANCHORARRAY(Food!$C$8),0)),NA())</f>
        <v>#N/A</v>
      </c>
      <c r="AH167" s="25">
        <f ca="1">IFERROR(INDEX(Macro!$I$8:$I$225,MATCH($C167,_xlfn.ANCHORARRAY(Macro!$C$8),0)),NA())</f>
        <v>3.33886124930901</v>
      </c>
      <c r="AI167" s="25">
        <f ca="1">IFERROR(INDEX(Socioeconomic!$I$8:$I$225,MATCH($C167,_xlfn.ANCHORARRAY(Socioeconomic!$C$8),0)),NA())</f>
        <v>10</v>
      </c>
      <c r="AJ167" s="25">
        <f ca="1">IFERROR(INDEX('Natural Hazard'!$I$8:$I$225,MATCH($C167,_xlfn.ANCHORARRAY('Natural Hazard'!$C$8),0)),NA())</f>
        <v>0</v>
      </c>
      <c r="AK167" s="25">
        <f ca="1">IFERROR(INDEX(Conflict!$I$8:$I$225,MATCH($C167,_xlfn.ANCHORARRAY(Conflict!$C$8),0)),NA())</f>
        <v>10</v>
      </c>
      <c r="AL167" s="49"/>
      <c r="AM167" s="25">
        <f>IFERROR(INDEX('Data Reliability'!$G$6:$G$409,MATCH($C167,'Data Reliability'!$E$6:$E$409,0)),NA())</f>
        <v>0.33333333333333298</v>
      </c>
      <c r="AN167" s="25">
        <f>IFERROR(INDEX('Data Reliability'!$H$6:$H$409,MATCH($C167,'Data Reliability'!$E$6:$E$409,0)),NA())</f>
        <v>0.51666666666666705</v>
      </c>
    </row>
    <row r="168" spans="2:40" x14ac:dyDescent="0.2">
      <c r="B168" s="28" t="s">
        <v>758</v>
      </c>
      <c r="C168" s="28" t="s">
        <v>719</v>
      </c>
      <c r="D168" s="28" t="s">
        <v>436</v>
      </c>
      <c r="E168" s="28" t="s">
        <v>409</v>
      </c>
      <c r="F168" s="206">
        <f ca="1">MATCH($C168,_xlfn.ANCHORARRAY(Health!$C$8),0)</f>
        <v>163</v>
      </c>
      <c r="G168" s="22" cm="1">
        <f t="array" aca="1" ref="G168" ca="1">IF(Parameters!$D$31, SUM(IF(ISNUMBER(R168:W168),(IF(R168:W168&gt;=Parameters!$D$37,1,"")),""))+0.5*(SUM(IF(ISNUMBER(R168:W168),(IF(R168:W168&gt;=Parameters!$D$38,1,"")),""))-SUM(IF(ISNUMBER(R168:W168),(IF(R168:W168&gt;=Parameters!$D$37,1,"")),""))),0) +
   IF(Parameters!$D$32,SUM(IF(ISNUMBER(R168:W168),(IF(R168:W168&gt;=Parameters!$D$41,1,"")),"")),0) +
   IF(Parameters!$D$33,AVERAGE(IF(ISNUMBER(R168:W168),R168:W168)),0) +
   IF(Parameters!$D$34,IF(OR(IF(ISNUMBER(R168:W168),R168:W168)=0),0,GEOMEAN(IF(ISNUMBER(R168:W168),R168:W168))),0)</f>
        <v>0</v>
      </c>
      <c r="H168" s="23">
        <f t="shared" ca="1" si="12"/>
        <v>0</v>
      </c>
      <c r="I168" s="116" t="str">
        <f t="shared" si="13"/>
        <v>!!</v>
      </c>
      <c r="J168" s="22" cm="1">
        <f t="array" aca="1" ref="J168" ca="1">IF(Parameters!$D$31, SUM(IF(ISNUMBER(Y168:AD168),(IF(Y168:AD168&gt;=Parameters!$D$41,1,"")),""))+0.5*(SUM(IF(ISNUMBER(Y168:AD168),(IF(Y168:AD168&gt;=Parameters!$D$42,1,"")),""))-SUM(IF(ISNUMBER(Y168:AD168),(IF(Y168:AD168&gt;=Parameters!$D$41,1,"")),""))),0) +
   IF(Parameters!$D$32,SUM(IF(ISNUMBER(Y168:AD168),(IF(Y168:AD168&gt;=Parameters!$D$41,1,"")),"")),0) +
   IF(Parameters!$D$33,AVERAGE(IF(ISNUMBER(Y168:AD168),Y168:AD168)),0) +
   IF(Parameters!$D$34,IF(OR(IF(ISNUMBER(Y168:AD168),Y168:AD168)=0),0,GEOMEAN(IF(ISNUMBER(Y168:AD168),Y168:AD168))),0)</f>
        <v>0</v>
      </c>
      <c r="K168" s="23">
        <f t="shared" ca="1" si="14"/>
        <v>0</v>
      </c>
      <c r="L168" s="116" t="str">
        <f t="shared" si="15"/>
        <v>!!</v>
      </c>
      <c r="M168" s="21" cm="1">
        <f t="array" aca="1" ref="M168" ca="1">IF(Parameters!$D$31, SUM(IF(ISNUMBER(AF168:AK168),(IF(AF168:AK168&gt;=Parameters!$D$41,1,"")),""))+0.5*(SUM(IF(ISNUMBER(AF168:AK168),(IF(AF168:AK168&gt;=Parameters!$D$42,1,"")),""))-SUM(IF(ISNUMBER(AF168:AK168),(IF(AF168:AK168&gt;=Parameters!$D$41,1,"")),""))),0) +
   IF(Parameters!$D$32,SUM(IF(ISNUMBER(AF168:AK168),(IF(AF168:AK168&gt;=Parameters!$D$41,1,"")),"")),0) +
   IF(Parameters!$D$33,AVERAGE(IF(ISNUMBER(AF168:AK168),AF168:AK168)),0) +
   IF(Parameters!$D$34,IF(OR(IF(ISNUMBER(AF168:AK168),AF168:AK168)=0),0,GEOMEAN(IF(ISNUMBER(AF168:AK168),AF168:AK168))),0)</f>
        <v>0</v>
      </c>
      <c r="N168" s="23">
        <f t="shared" ca="1" si="16"/>
        <v>0</v>
      </c>
      <c r="O168" s="116" t="str">
        <f t="shared" si="17"/>
        <v>!!</v>
      </c>
      <c r="P168" s="24"/>
      <c r="Q168" s="49"/>
      <c r="R168" s="25">
        <f ca="1">IFERROR(INDEX(Health!$G$8:$G$225,MATCH($C168,_xlfn.ANCHORARRAY(Health!$C$8),0)),NA())</f>
        <v>0</v>
      </c>
      <c r="S168" s="25" t="e">
        <f ca="1">IFERROR(INDEX(Food!$G$8:$G$225,MATCH($C168,_xlfn.ANCHORARRAY(Food!$C$8),0)),NA())</f>
        <v>#N/A</v>
      </c>
      <c r="T168" s="25" t="e">
        <f ca="1">IFERROR(INDEX(Macro!$G$8:$G$225,MATCH($C168,_xlfn.ANCHORARRAY(Macro!$C$8),0)),NA())</f>
        <v>#N/A</v>
      </c>
      <c r="U168" s="25" t="e">
        <f ca="1">IFERROR(INDEX(Socioeconomic!$G$8:$G$225,MATCH($C168,_xlfn.ANCHORARRAY(Socioeconomic!$C$8),0)),NA())</f>
        <v>#N/A</v>
      </c>
      <c r="V168" s="25">
        <f ca="1">IFERROR(INDEX('Natural Hazard'!$G$8:$G$225,MATCH($C168,_xlfn.ANCHORARRAY('Natural Hazard'!$C$8),0)),NA())</f>
        <v>0</v>
      </c>
      <c r="W168" s="25">
        <f ca="1">IFERROR(INDEX(Conflict!$G$8:$G$225,MATCH($C168,_xlfn.ANCHORARRAY(Conflict!$C$8),0)),NA())</f>
        <v>0</v>
      </c>
      <c r="X168" s="50"/>
      <c r="Y168" s="25" t="e">
        <f ca="1">IFERROR(INDEX(Health!$H$8:$H$225,MATCH($C168,_xlfn.ANCHORARRAY(Health!$C$8),0)),NA())</f>
        <v>#N/A</v>
      </c>
      <c r="Z168" s="25" t="e">
        <f ca="1">IFERROR(INDEX(Food!$H$8:$H$225,MATCH($C168,_xlfn.ANCHORARRAY(Food!$C$8),0)),NA())</f>
        <v>#N/A</v>
      </c>
      <c r="AA168" s="25" t="e">
        <f ca="1">IFERROR(INDEX(Macro!$H$8:$H$225,MATCH($C168,_xlfn.ANCHORARRAY(Macro!$C$8),0)),NA())</f>
        <v>#N/A</v>
      </c>
      <c r="AB168" s="25" t="e">
        <f ca="1">IFERROR(INDEX(Socioeconomic!$H$8:$H$225,MATCH($C168,_xlfn.ANCHORARRAY(Socioeconomic!$C$8),0)),NA())</f>
        <v>#N/A</v>
      </c>
      <c r="AC168" s="25" t="e">
        <f ca="1">IFERROR(INDEX('Natural Hazard'!$H$8:$H$225,MATCH($C168,_xlfn.ANCHORARRAY('Natural Hazard'!$C$8),0)),NA())</f>
        <v>#N/A</v>
      </c>
      <c r="AD168" s="25">
        <f ca="1">IFERROR(INDEX(Conflict!$H$8:$H$225,MATCH($C168,_xlfn.ANCHORARRAY(Conflict!$C$8),0)),NA())</f>
        <v>0</v>
      </c>
      <c r="AE168" s="50"/>
      <c r="AF168" s="25">
        <f ca="1">IFERROR(INDEX(Health!$I$8:$I$225,MATCH($C168,_xlfn.ANCHORARRAY(Health!$C$8),0)),NA())</f>
        <v>0</v>
      </c>
      <c r="AG168" s="25" t="e">
        <f ca="1">IFERROR(INDEX(Food!$I$8:$I$225,MATCH($C168,_xlfn.ANCHORARRAY(Food!$C$8),0)),NA())</f>
        <v>#N/A</v>
      </c>
      <c r="AH168" s="25" t="e">
        <f ca="1">IFERROR(INDEX(Macro!$I$8:$I$225,MATCH($C168,_xlfn.ANCHORARRAY(Macro!$C$8),0)),NA())</f>
        <v>#N/A</v>
      </c>
      <c r="AI168" s="25" t="e">
        <f ca="1">IFERROR(INDEX(Socioeconomic!$I$8:$I$225,MATCH($C168,_xlfn.ANCHORARRAY(Socioeconomic!$C$8),0)),NA())</f>
        <v>#N/A</v>
      </c>
      <c r="AJ168" s="25">
        <f ca="1">IFERROR(INDEX('Natural Hazard'!$I$8:$I$225,MATCH($C168,_xlfn.ANCHORARRAY('Natural Hazard'!$C$8),0)),NA())</f>
        <v>0</v>
      </c>
      <c r="AK168" s="25">
        <f ca="1">IFERROR(INDEX(Conflict!$I$8:$I$225,MATCH($C168,_xlfn.ANCHORARRAY(Conflict!$C$8),0)),NA())</f>
        <v>0</v>
      </c>
      <c r="AL168" s="49"/>
      <c r="AM168" s="25">
        <f>IFERROR(INDEX('Data Reliability'!$G$6:$G$409,MATCH($C168,'Data Reliability'!$E$6:$E$409,0)),NA())</f>
        <v>0.91666666666666696</v>
      </c>
      <c r="AN168" s="25">
        <f>IFERROR(INDEX('Data Reliability'!$H$6:$H$409,MATCH($C168,'Data Reliability'!$E$6:$E$409,0)),NA())</f>
        <v>0.81666666666666698</v>
      </c>
    </row>
    <row r="169" spans="2:40" x14ac:dyDescent="0.2">
      <c r="B169" s="28" t="s">
        <v>276</v>
      </c>
      <c r="C169" s="28" t="s">
        <v>277</v>
      </c>
      <c r="D169" s="28" t="s">
        <v>434</v>
      </c>
      <c r="E169" s="28" t="s">
        <v>409</v>
      </c>
      <c r="F169" s="206">
        <f ca="1">MATCH($C169,_xlfn.ANCHORARRAY(Health!$C$8),0)</f>
        <v>164</v>
      </c>
      <c r="G169" s="22" cm="1">
        <f t="array" aca="1" ref="G169" ca="1">IF(Parameters!$D$31, SUM(IF(ISNUMBER(R169:W169),(IF(R169:W169&gt;=Parameters!$D$37,1,"")),""))+0.5*(SUM(IF(ISNUMBER(R169:W169),(IF(R169:W169&gt;=Parameters!$D$38,1,"")),""))-SUM(IF(ISNUMBER(R169:W169),(IF(R169:W169&gt;=Parameters!$D$37,1,"")),""))),0) +
   IF(Parameters!$D$32,SUM(IF(ISNUMBER(R169:W169),(IF(R169:W169&gt;=Parameters!$D$41,1,"")),"")),0) +
   IF(Parameters!$D$33,AVERAGE(IF(ISNUMBER(R169:W169),R169:W169)),0) +
   IF(Parameters!$D$34,IF(OR(IF(ISNUMBER(R169:W169),R169:W169)=0),0,GEOMEAN(IF(ISNUMBER(R169:W169),R169:W169))),0)</f>
        <v>0</v>
      </c>
      <c r="H169" s="23">
        <f t="shared" ca="1" si="12"/>
        <v>0</v>
      </c>
      <c r="I169" s="116" t="str">
        <f t="shared" si="13"/>
        <v>!</v>
      </c>
      <c r="J169" s="22" cm="1">
        <f t="array" aca="1" ref="J169" ca="1">IF(Parameters!$D$31, SUM(IF(ISNUMBER(Y169:AD169),(IF(Y169:AD169&gt;=Parameters!$D$41,1,"")),""))+0.5*(SUM(IF(ISNUMBER(Y169:AD169),(IF(Y169:AD169&gt;=Parameters!$D$42,1,"")),""))-SUM(IF(ISNUMBER(Y169:AD169),(IF(Y169:AD169&gt;=Parameters!$D$41,1,"")),""))),0) +
   IF(Parameters!$D$32,SUM(IF(ISNUMBER(Y169:AD169),(IF(Y169:AD169&gt;=Parameters!$D$41,1,"")),"")),0) +
   IF(Parameters!$D$33,AVERAGE(IF(ISNUMBER(Y169:AD169),Y169:AD169)),0) +
   IF(Parameters!$D$34,IF(OR(IF(ISNUMBER(Y169:AD169),Y169:AD169)=0),0,GEOMEAN(IF(ISNUMBER(Y169:AD169),Y169:AD169))),0)</f>
        <v>0</v>
      </c>
      <c r="K169" s="23">
        <f t="shared" ca="1" si="14"/>
        <v>0</v>
      </c>
      <c r="L169" s="116" t="str">
        <f t="shared" si="15"/>
        <v/>
      </c>
      <c r="M169" s="21" cm="1">
        <f t="array" aca="1" ref="M169" ca="1">IF(Parameters!$D$31, SUM(IF(ISNUMBER(AF169:AK169),(IF(AF169:AK169&gt;=Parameters!$D$41,1,"")),""))+0.5*(SUM(IF(ISNUMBER(AF169:AK169),(IF(AF169:AK169&gt;=Parameters!$D$42,1,"")),""))-SUM(IF(ISNUMBER(AF169:AK169),(IF(AF169:AK169&gt;=Parameters!$D$41,1,"")),""))),0) +
   IF(Parameters!$D$32,SUM(IF(ISNUMBER(AF169:AK169),(IF(AF169:AK169&gt;=Parameters!$D$41,1,"")),"")),0) +
   IF(Parameters!$D$33,AVERAGE(IF(ISNUMBER(AF169:AK169),AF169:AK169)),0) +
   IF(Parameters!$D$34,IF(OR(IF(ISNUMBER(AF169:AK169),AF169:AK169)=0),0,GEOMEAN(IF(ISNUMBER(AF169:AK169),AF169:AK169))),0)</f>
        <v>0</v>
      </c>
      <c r="N169" s="23">
        <f t="shared" ca="1" si="16"/>
        <v>0</v>
      </c>
      <c r="O169" s="116" t="str">
        <f t="shared" si="17"/>
        <v>!</v>
      </c>
      <c r="P169" s="24"/>
      <c r="Q169" s="49"/>
      <c r="R169" s="25">
        <f ca="1">IFERROR(INDEX(Health!$G$8:$G$225,MATCH($C169,_xlfn.ANCHORARRAY(Health!$C$8),0)),NA())</f>
        <v>0</v>
      </c>
      <c r="S169" s="25">
        <f ca="1">IFERROR(INDEX(Food!$G$8:$G$225,MATCH($C169,_xlfn.ANCHORARRAY(Food!$C$8),0)),NA())</f>
        <v>0</v>
      </c>
      <c r="T169" s="25">
        <f ca="1">IFERROR(INDEX(Macro!$G$8:$G$225,MATCH($C169,_xlfn.ANCHORARRAY(Macro!$C$8),0)),NA())</f>
        <v>2.2879873730764619</v>
      </c>
      <c r="U169" s="25">
        <f ca="1">IFERROR(INDEX(Socioeconomic!$G$8:$G$225,MATCH($C169,_xlfn.ANCHORARRAY(Socioeconomic!$C$8),0)),NA())</f>
        <v>0</v>
      </c>
      <c r="V169" s="25">
        <f ca="1">IFERROR(INDEX('Natural Hazard'!$G$8:$G$225,MATCH($C169,_xlfn.ANCHORARRAY('Natural Hazard'!$C$8),0)),NA())</f>
        <v>0</v>
      </c>
      <c r="W169" s="25">
        <f ca="1">IFERROR(INDEX(Conflict!$G$8:$G$225,MATCH($C169,_xlfn.ANCHORARRAY(Conflict!$C$8),0)),NA())</f>
        <v>0</v>
      </c>
      <c r="X169" s="50"/>
      <c r="Y169" s="25">
        <f ca="1">IFERROR(INDEX(Health!$H$8:$H$225,MATCH($C169,_xlfn.ANCHORARRAY(Health!$C$8),0)),NA())</f>
        <v>1.97667638483965</v>
      </c>
      <c r="Z169" s="25">
        <f ca="1">IFERROR(INDEX(Food!$H$8:$H$225,MATCH($C169,_xlfn.ANCHORARRAY(Food!$C$8),0)),NA())</f>
        <v>1.64447017950202</v>
      </c>
      <c r="AA169" s="25">
        <f ca="1">IFERROR(INDEX(Macro!$H$8:$H$225,MATCH($C169,_xlfn.ANCHORARRAY(Macro!$C$8),0)),NA())</f>
        <v>1.1778493993554</v>
      </c>
      <c r="AB169" s="25">
        <f ca="1">IFERROR(INDEX(Socioeconomic!$H$8:$H$225,MATCH($C169,_xlfn.ANCHORARRAY(Socioeconomic!$C$8),0)),NA())</f>
        <v>1.71428571428571</v>
      </c>
      <c r="AC169" s="25">
        <f ca="1">IFERROR(INDEX('Natural Hazard'!$H$8:$H$225,MATCH($C169,_xlfn.ANCHORARRAY('Natural Hazard'!$C$8),0)),NA())</f>
        <v>0.83333333333333304</v>
      </c>
      <c r="AD169" s="25">
        <f ca="1">IFERROR(INDEX(Conflict!$H$8:$H$225,MATCH($C169,_xlfn.ANCHORARRAY(Conflict!$C$8),0)),NA())</f>
        <v>0</v>
      </c>
      <c r="AE169" s="50"/>
      <c r="AF169" s="25">
        <f ca="1">IFERROR(INDEX(Health!$I$8:$I$225,MATCH($C169,_xlfn.ANCHORARRAY(Health!$C$8),0)),NA())</f>
        <v>0</v>
      </c>
      <c r="AG169" s="25" t="e">
        <f ca="1">IFERROR(INDEX(Food!$I$8:$I$225,MATCH($C169,_xlfn.ANCHORARRAY(Food!$C$8),0)),NA())</f>
        <v>#N/A</v>
      </c>
      <c r="AH169" s="25">
        <f ca="1">IFERROR(INDEX(Macro!$I$8:$I$225,MATCH($C169,_xlfn.ANCHORARRAY(Macro!$C$8),0)),NA())</f>
        <v>4.4444444444444402</v>
      </c>
      <c r="AI169" s="25">
        <f ca="1">IFERROR(INDEX(Socioeconomic!$I$8:$I$225,MATCH($C169,_xlfn.ANCHORARRAY(Socioeconomic!$C$8),0)),NA())</f>
        <v>0</v>
      </c>
      <c r="AJ169" s="25">
        <f ca="1">IFERROR(INDEX('Natural Hazard'!$I$8:$I$225,MATCH($C169,_xlfn.ANCHORARRAY('Natural Hazard'!$C$8),0)),NA())</f>
        <v>0</v>
      </c>
      <c r="AK169" s="25">
        <f ca="1">IFERROR(INDEX(Conflict!$I$8:$I$225,MATCH($C169,_xlfn.ANCHORARRAY(Conflict!$C$8),0)),NA())</f>
        <v>0</v>
      </c>
      <c r="AL169" s="49"/>
      <c r="AM169" s="25">
        <f>IFERROR(INDEX('Data Reliability'!$G$6:$G$409,MATCH($C169,'Data Reliability'!$E$6:$E$409,0)),NA())</f>
        <v>8.3333333333333301E-2</v>
      </c>
      <c r="AN169" s="25">
        <f>IFERROR(INDEX('Data Reliability'!$H$6:$H$409,MATCH($C169,'Data Reliability'!$E$6:$E$409,0)),NA())</f>
        <v>0.625</v>
      </c>
    </row>
    <row r="170" spans="2:40" x14ac:dyDescent="0.2">
      <c r="B170" s="28" t="s">
        <v>278</v>
      </c>
      <c r="C170" s="28" t="s">
        <v>279</v>
      </c>
      <c r="D170" s="28" t="s">
        <v>433</v>
      </c>
      <c r="E170" s="28" t="s">
        <v>430</v>
      </c>
      <c r="F170" s="206">
        <f ca="1">MATCH($C170,_xlfn.ANCHORARRAY(Health!$C$8),0)</f>
        <v>165</v>
      </c>
      <c r="G170" s="22" cm="1">
        <f t="array" aca="1" ref="G170" ca="1">IF(Parameters!$D$31, SUM(IF(ISNUMBER(R170:W170),(IF(R170:W170&gt;=Parameters!$D$37,1,"")),""))+0.5*(SUM(IF(ISNUMBER(R170:W170),(IF(R170:W170&gt;=Parameters!$D$38,1,"")),""))-SUM(IF(ISNUMBER(R170:W170),(IF(R170:W170&gt;=Parameters!$D$37,1,"")),""))),0) +
   IF(Parameters!$D$32,SUM(IF(ISNUMBER(R170:W170),(IF(R170:W170&gt;=Parameters!$D$41,1,"")),"")),0) +
   IF(Parameters!$D$33,AVERAGE(IF(ISNUMBER(R170:W170),R170:W170)),0) +
   IF(Parameters!$D$34,IF(OR(IF(ISNUMBER(R170:W170),R170:W170)=0),0,GEOMEAN(IF(ISNUMBER(R170:W170),R170:W170))),0)</f>
        <v>0</v>
      </c>
      <c r="H170" s="23">
        <f t="shared" ca="1" si="12"/>
        <v>0</v>
      </c>
      <c r="I170" s="116" t="str">
        <f t="shared" si="13"/>
        <v/>
      </c>
      <c r="J170" s="22" cm="1">
        <f t="array" aca="1" ref="J170" ca="1">IF(Parameters!$D$31, SUM(IF(ISNUMBER(Y170:AD170),(IF(Y170:AD170&gt;=Parameters!$D$41,1,"")),""))+0.5*(SUM(IF(ISNUMBER(Y170:AD170),(IF(Y170:AD170&gt;=Parameters!$D$42,1,"")),""))-SUM(IF(ISNUMBER(Y170:AD170),(IF(Y170:AD170&gt;=Parameters!$D$41,1,"")),""))),0) +
   IF(Parameters!$D$32,SUM(IF(ISNUMBER(Y170:AD170),(IF(Y170:AD170&gt;=Parameters!$D$41,1,"")),"")),0) +
   IF(Parameters!$D$33,AVERAGE(IF(ISNUMBER(Y170:AD170),Y170:AD170)),0) +
   IF(Parameters!$D$34,IF(OR(IF(ISNUMBER(Y170:AD170),Y170:AD170)=0),0,GEOMEAN(IF(ISNUMBER(Y170:AD170),Y170:AD170))),0)</f>
        <v>0</v>
      </c>
      <c r="K170" s="23">
        <f t="shared" ca="1" si="14"/>
        <v>0</v>
      </c>
      <c r="L170" s="116" t="str">
        <f t="shared" si="15"/>
        <v/>
      </c>
      <c r="M170" s="21" cm="1">
        <f t="array" aca="1" ref="M170" ca="1">IF(Parameters!$D$31, SUM(IF(ISNUMBER(AF170:AK170),(IF(AF170:AK170&gt;=Parameters!$D$41,1,"")),""))+0.5*(SUM(IF(ISNUMBER(AF170:AK170),(IF(AF170:AK170&gt;=Parameters!$D$42,1,"")),""))-SUM(IF(ISNUMBER(AF170:AK170),(IF(AF170:AK170&gt;=Parameters!$D$41,1,"")),""))),0) +
   IF(Parameters!$D$32,SUM(IF(ISNUMBER(AF170:AK170),(IF(AF170:AK170&gt;=Parameters!$D$41,1,"")),"")),0) +
   IF(Parameters!$D$33,AVERAGE(IF(ISNUMBER(AF170:AK170),AF170:AK170)),0) +
   IF(Parameters!$D$34,IF(OR(IF(ISNUMBER(AF170:AK170),AF170:AK170)=0),0,GEOMEAN(IF(ISNUMBER(AF170:AK170),AF170:AK170))),0)</f>
        <v>0</v>
      </c>
      <c r="N170" s="23">
        <f t="shared" ca="1" si="16"/>
        <v>0</v>
      </c>
      <c r="O170" s="116" t="str">
        <f t="shared" si="17"/>
        <v>!</v>
      </c>
      <c r="P170" s="24"/>
      <c r="Q170" s="49"/>
      <c r="R170" s="25">
        <f ca="1">IFERROR(INDEX(Health!$G$8:$G$225,MATCH($C170,_xlfn.ANCHORARRAY(Health!$C$8),0)),NA())</f>
        <v>0</v>
      </c>
      <c r="S170" s="25">
        <f ca="1">IFERROR(INDEX(Food!$G$8:$G$225,MATCH($C170,_xlfn.ANCHORARRAY(Food!$C$8),0)),NA())</f>
        <v>0</v>
      </c>
      <c r="T170" s="25">
        <f ca="1">IFERROR(INDEX(Macro!$G$8:$G$225,MATCH($C170,_xlfn.ANCHORARRAY(Macro!$C$8),0)),NA())</f>
        <v>4.970954001723852</v>
      </c>
      <c r="U170" s="25">
        <f ca="1">IFERROR(INDEX(Socioeconomic!$G$8:$G$225,MATCH($C170,_xlfn.ANCHORARRAY(Socioeconomic!$C$8),0)),NA())</f>
        <v>0.64253960411569089</v>
      </c>
      <c r="V170" s="25">
        <f ca="1">IFERROR(INDEX('Natural Hazard'!$G$8:$G$225,MATCH($C170,_xlfn.ANCHORARRAY('Natural Hazard'!$C$8),0)),NA())</f>
        <v>0</v>
      </c>
      <c r="W170" s="25">
        <f ca="1">IFERROR(INDEX(Conflict!$G$8:$G$225,MATCH($C170,_xlfn.ANCHORARRAY(Conflict!$C$8),0)),NA())</f>
        <v>0</v>
      </c>
      <c r="X170" s="50"/>
      <c r="Y170" s="25">
        <f ca="1">IFERROR(INDEX(Health!$H$8:$H$225,MATCH($C170,_xlfn.ANCHORARRAY(Health!$C$8),0)),NA())</f>
        <v>2.85131195335277</v>
      </c>
      <c r="Z170" s="25">
        <f ca="1">IFERROR(INDEX(Food!$H$8:$H$225,MATCH($C170,_xlfn.ANCHORARRAY(Food!$C$8),0)),NA())</f>
        <v>2.68674001158077</v>
      </c>
      <c r="AA170" s="25">
        <f ca="1">IFERROR(INDEX(Macro!$H$8:$H$225,MATCH($C170,_xlfn.ANCHORARRAY(Macro!$C$8),0)),NA())</f>
        <v>3.5364781716964502</v>
      </c>
      <c r="AB170" s="25">
        <f ca="1">IFERROR(INDEX(Socioeconomic!$H$8:$H$225,MATCH($C170,_xlfn.ANCHORARRAY(Socioeconomic!$C$8),0)),NA())</f>
        <v>2.4285714285714199</v>
      </c>
      <c r="AC170" s="25">
        <f ca="1">IFERROR(INDEX('Natural Hazard'!$H$8:$H$225,MATCH($C170,_xlfn.ANCHORARRAY('Natural Hazard'!$C$8),0)),NA())</f>
        <v>5.1666666666666599</v>
      </c>
      <c r="AD170" s="25">
        <f ca="1">IFERROR(INDEX(Conflict!$H$8:$H$225,MATCH($C170,_xlfn.ANCHORARRAY(Conflict!$C$8),0)),NA())</f>
        <v>0</v>
      </c>
      <c r="AE170" s="50"/>
      <c r="AF170" s="25">
        <f ca="1">IFERROR(INDEX(Health!$I$8:$I$225,MATCH($C170,_xlfn.ANCHORARRAY(Health!$C$8),0)),NA())</f>
        <v>0</v>
      </c>
      <c r="AG170" s="25" t="e">
        <f ca="1">IFERROR(INDEX(Food!$I$8:$I$225,MATCH($C170,_xlfn.ANCHORARRAY(Food!$C$8),0)),NA())</f>
        <v>#N/A</v>
      </c>
      <c r="AH170" s="25">
        <f ca="1">IFERROR(INDEX(Macro!$I$8:$I$225,MATCH($C170,_xlfn.ANCHORARRAY(Macro!$C$8),0)),NA())</f>
        <v>6.9872857932559498</v>
      </c>
      <c r="AI170" s="25">
        <f ca="1">IFERROR(INDEX(Socioeconomic!$I$8:$I$225,MATCH($C170,_xlfn.ANCHORARRAY(Socioeconomic!$C$8),0)),NA())</f>
        <v>0.17000000000000301</v>
      </c>
      <c r="AJ170" s="25">
        <f ca="1">IFERROR(INDEX('Natural Hazard'!$I$8:$I$225,MATCH($C170,_xlfn.ANCHORARRAY('Natural Hazard'!$C$8),0)),NA())</f>
        <v>0</v>
      </c>
      <c r="AK170" s="25">
        <f ca="1">IFERROR(INDEX(Conflict!$I$8:$I$225,MATCH($C170,_xlfn.ANCHORARRAY(Conflict!$C$8),0)),NA())</f>
        <v>1.78571428571429</v>
      </c>
      <c r="AL170" s="49"/>
      <c r="AM170" s="25">
        <f>IFERROR(INDEX('Data Reliability'!$G$6:$G$409,MATCH($C170,'Data Reliability'!$E$6:$E$409,0)),NA())</f>
        <v>8.3333333333333301E-2</v>
      </c>
      <c r="AN170" s="25">
        <f>IFERROR(INDEX('Data Reliability'!$H$6:$H$409,MATCH($C170,'Data Reliability'!$E$6:$E$409,0)),NA())</f>
        <v>0.54166666666666696</v>
      </c>
    </row>
    <row r="171" spans="2:40" x14ac:dyDescent="0.2">
      <c r="B171" s="28" t="s">
        <v>280</v>
      </c>
      <c r="C171" s="28" t="s">
        <v>281</v>
      </c>
      <c r="D171" s="28" t="s">
        <v>433</v>
      </c>
      <c r="E171" s="28" t="s">
        <v>430</v>
      </c>
      <c r="F171" s="206">
        <f ca="1">MATCH($C171,_xlfn.ANCHORARRAY(Health!$C$8),0)</f>
        <v>166</v>
      </c>
      <c r="G171" s="22" cm="1">
        <f t="array" aca="1" ref="G171" ca="1">IF(Parameters!$D$31, SUM(IF(ISNUMBER(R171:W171),(IF(R171:W171&gt;=Parameters!$D$37,1,"")),""))+0.5*(SUM(IF(ISNUMBER(R171:W171),(IF(R171:W171&gt;=Parameters!$D$38,1,"")),""))-SUM(IF(ISNUMBER(R171:W171),(IF(R171:W171&gt;=Parameters!$D$37,1,"")),""))),0) +
   IF(Parameters!$D$32,SUM(IF(ISNUMBER(R171:W171),(IF(R171:W171&gt;=Parameters!$D$41,1,"")),"")),0) +
   IF(Parameters!$D$33,AVERAGE(IF(ISNUMBER(R171:W171),R171:W171)),0) +
   IF(Parameters!$D$34,IF(OR(IF(ISNUMBER(R171:W171),R171:W171)=0),0,GEOMEAN(IF(ISNUMBER(R171:W171),R171:W171))),0)</f>
        <v>2.5</v>
      </c>
      <c r="H171" s="23">
        <f t="shared" ca="1" si="12"/>
        <v>2.5</v>
      </c>
      <c r="I171" s="116" t="str">
        <f t="shared" si="13"/>
        <v/>
      </c>
      <c r="J171" s="22" cm="1">
        <f t="array" aca="1" ref="J171" ca="1">IF(Parameters!$D$31, SUM(IF(ISNUMBER(Y171:AD171),(IF(Y171:AD171&gt;=Parameters!$D$41,1,"")),""))+0.5*(SUM(IF(ISNUMBER(Y171:AD171),(IF(Y171:AD171&gt;=Parameters!$D$42,1,"")),""))-SUM(IF(ISNUMBER(Y171:AD171),(IF(Y171:AD171&gt;=Parameters!$D$41,1,"")),""))),0) +
   IF(Parameters!$D$32,SUM(IF(ISNUMBER(Y171:AD171),(IF(Y171:AD171&gt;=Parameters!$D$41,1,"")),"")),0) +
   IF(Parameters!$D$33,AVERAGE(IF(ISNUMBER(Y171:AD171),Y171:AD171)),0) +
   IF(Parameters!$D$34,IF(OR(IF(ISNUMBER(Y171:AD171),Y171:AD171)=0),0,GEOMEAN(IF(ISNUMBER(Y171:AD171),Y171:AD171))),0)</f>
        <v>1.5</v>
      </c>
      <c r="K171" s="23">
        <f t="shared" ca="1" si="14"/>
        <v>1.5</v>
      </c>
      <c r="L171" s="116" t="str">
        <f t="shared" si="15"/>
        <v/>
      </c>
      <c r="M171" s="21" cm="1">
        <f t="array" aca="1" ref="M171" ca="1">IF(Parameters!$D$31, SUM(IF(ISNUMBER(AF171:AK171),(IF(AF171:AK171&gt;=Parameters!$D$41,1,"")),""))+0.5*(SUM(IF(ISNUMBER(AF171:AK171),(IF(AF171:AK171&gt;=Parameters!$D$42,1,"")),""))-SUM(IF(ISNUMBER(AF171:AK171),(IF(AF171:AK171&gt;=Parameters!$D$41,1,"")),""))),0) +
   IF(Parameters!$D$32,SUM(IF(ISNUMBER(AF171:AK171),(IF(AF171:AK171&gt;=Parameters!$D$41,1,"")),"")),0) +
   IF(Parameters!$D$33,AVERAGE(IF(ISNUMBER(AF171:AK171),AF171:AK171)),0) +
   IF(Parameters!$D$34,IF(OR(IF(ISNUMBER(AF171:AK171),AF171:AK171)=0),0,GEOMEAN(IF(ISNUMBER(AF171:AK171),AF171:AK171))),0)</f>
        <v>3</v>
      </c>
      <c r="N171" s="23">
        <f t="shared" ca="1" si="16"/>
        <v>3</v>
      </c>
      <c r="O171" s="116" t="str">
        <f t="shared" si="17"/>
        <v>!</v>
      </c>
      <c r="P171" s="24"/>
      <c r="Q171" s="49"/>
      <c r="R171" s="25">
        <f ca="1">IFERROR(INDEX(Health!$G$8:$G$225,MATCH($C171,_xlfn.ANCHORARRAY(Health!$C$8),0)),NA())</f>
        <v>0</v>
      </c>
      <c r="S171" s="25">
        <f ca="1">IFERROR(INDEX(Food!$G$8:$G$225,MATCH($C171,_xlfn.ANCHORARRAY(Food!$C$8),0)),NA())</f>
        <v>0</v>
      </c>
      <c r="T171" s="25">
        <f ca="1">IFERROR(INDEX(Macro!$G$8:$G$225,MATCH($C171,_xlfn.ANCHORARRAY(Macro!$C$8),0)),NA())</f>
        <v>10</v>
      </c>
      <c r="U171" s="25">
        <f ca="1">IFERROR(INDEX(Socioeconomic!$G$8:$G$225,MATCH($C171,_xlfn.ANCHORARRAY(Socioeconomic!$C$8),0)),NA())</f>
        <v>0</v>
      </c>
      <c r="V171" s="25">
        <f ca="1">IFERROR(INDEX('Natural Hazard'!$G$8:$G$225,MATCH($C171,_xlfn.ANCHORARRAY('Natural Hazard'!$C$8),0)),NA())</f>
        <v>8.8506120315678345</v>
      </c>
      <c r="W171" s="25">
        <f ca="1">IFERROR(INDEX(Conflict!$G$8:$G$225,MATCH($C171,_xlfn.ANCHORARRAY(Conflict!$C$8),0)),NA())</f>
        <v>6.4589562678387598</v>
      </c>
      <c r="X171" s="50"/>
      <c r="Y171" s="25">
        <f ca="1">IFERROR(INDEX(Health!$H$8:$H$225,MATCH($C171,_xlfn.ANCHORARRAY(Health!$C$8),0)),NA())</f>
        <v>1.8600583090378999</v>
      </c>
      <c r="Z171" s="25">
        <f ca="1">IFERROR(INDEX(Food!$H$8:$H$225,MATCH($C171,_xlfn.ANCHORARRAY(Food!$C$8),0)),NA())</f>
        <v>2.59988419224088</v>
      </c>
      <c r="AA171" s="25">
        <f ca="1">IFERROR(INDEX(Macro!$H$8:$H$225,MATCH($C171,_xlfn.ANCHORARRAY(Macro!$C$8),0)),NA())</f>
        <v>10</v>
      </c>
      <c r="AB171" s="25">
        <f ca="1">IFERROR(INDEX(Socioeconomic!$H$8:$H$225,MATCH($C171,_xlfn.ANCHORARRAY(Socioeconomic!$C$8),0)),NA())</f>
        <v>2.2857142857142798</v>
      </c>
      <c r="AC171" s="25">
        <f ca="1">IFERROR(INDEX('Natural Hazard'!$H$8:$H$225,MATCH($C171,_xlfn.ANCHORARRAY('Natural Hazard'!$C$8),0)),NA())</f>
        <v>7.8333333333333304</v>
      </c>
      <c r="AD171" s="25">
        <f ca="1">IFERROR(INDEX(Conflict!$H$8:$H$225,MATCH($C171,_xlfn.ANCHORARRAY(Conflict!$C$8),0)),NA())</f>
        <v>4.1718116069853597</v>
      </c>
      <c r="AE171" s="50"/>
      <c r="AF171" s="25">
        <f ca="1">IFERROR(INDEX(Health!$I$8:$I$225,MATCH($C171,_xlfn.ANCHORARRAY(Health!$C$8),0)),NA())</f>
        <v>0</v>
      </c>
      <c r="AG171" s="25" t="e">
        <f ca="1">IFERROR(INDEX(Food!$I$8:$I$225,MATCH($C171,_xlfn.ANCHORARRAY(Food!$C$8),0)),NA())</f>
        <v>#N/A</v>
      </c>
      <c r="AH171" s="25">
        <f ca="1">IFERROR(INDEX(Macro!$I$8:$I$225,MATCH($C171,_xlfn.ANCHORARRAY(Macro!$C$8),0)),NA())</f>
        <v>10</v>
      </c>
      <c r="AI171" s="25">
        <f ca="1">IFERROR(INDEX(Socioeconomic!$I$8:$I$225,MATCH($C171,_xlfn.ANCHORARRAY(Socioeconomic!$C$8),0)),NA())</f>
        <v>0</v>
      </c>
      <c r="AJ171" s="25">
        <f ca="1">IFERROR(INDEX('Natural Hazard'!$I$8:$I$225,MATCH($C171,_xlfn.ANCHORARRAY('Natural Hazard'!$C$8),0)),NA())</f>
        <v>10</v>
      </c>
      <c r="AK171" s="25">
        <f ca="1">IFERROR(INDEX(Conflict!$I$8:$I$225,MATCH($C171,_xlfn.ANCHORARRAY(Conflict!$C$8),0)),NA())</f>
        <v>10</v>
      </c>
      <c r="AL171" s="49"/>
      <c r="AM171" s="25">
        <f>IFERROR(INDEX('Data Reliability'!$G$6:$G$409,MATCH($C171,'Data Reliability'!$E$6:$E$409,0)),NA())</f>
        <v>0</v>
      </c>
      <c r="AN171" s="25">
        <f>IFERROR(INDEX('Data Reliability'!$H$6:$H$409,MATCH($C171,'Data Reliability'!$E$6:$E$409,0)),NA())</f>
        <v>0.4</v>
      </c>
    </row>
    <row r="172" spans="2:40" x14ac:dyDescent="0.2">
      <c r="B172" s="28" t="s">
        <v>282</v>
      </c>
      <c r="C172" s="28" t="s">
        <v>283</v>
      </c>
      <c r="D172" s="28" t="s">
        <v>432</v>
      </c>
      <c r="E172" s="28" t="s">
        <v>429</v>
      </c>
      <c r="F172" s="206">
        <f ca="1">MATCH($C172,_xlfn.ANCHORARRAY(Health!$C$8),0)</f>
        <v>167</v>
      </c>
      <c r="G172" s="22" cm="1">
        <f t="array" aca="1" ref="G172" ca="1">IF(Parameters!$D$31, SUM(IF(ISNUMBER(R172:W172),(IF(R172:W172&gt;=Parameters!$D$37,1,"")),""))+0.5*(SUM(IF(ISNUMBER(R172:W172),(IF(R172:W172&gt;=Parameters!$D$38,1,"")),""))-SUM(IF(ISNUMBER(R172:W172),(IF(R172:W172&gt;=Parameters!$D$37,1,"")),""))),0) +
   IF(Parameters!$D$32,SUM(IF(ISNUMBER(R172:W172),(IF(R172:W172&gt;=Parameters!$D$41,1,"")),"")),0) +
   IF(Parameters!$D$33,AVERAGE(IF(ISNUMBER(R172:W172),R172:W172)),0) +
   IF(Parameters!$D$34,IF(OR(IF(ISNUMBER(R172:W172),R172:W172)=0),0,GEOMEAN(IF(ISNUMBER(R172:W172),R172:W172))),0)</f>
        <v>1.5</v>
      </c>
      <c r="H172" s="23">
        <f t="shared" ca="1" si="12"/>
        <v>1.5</v>
      </c>
      <c r="I172" s="116" t="str">
        <f t="shared" si="13"/>
        <v/>
      </c>
      <c r="J172" s="22" cm="1">
        <f t="array" aca="1" ref="J172" ca="1">IF(Parameters!$D$31, SUM(IF(ISNUMBER(Y172:AD172),(IF(Y172:AD172&gt;=Parameters!$D$41,1,"")),""))+0.5*(SUM(IF(ISNUMBER(Y172:AD172),(IF(Y172:AD172&gt;=Parameters!$D$42,1,"")),""))-SUM(IF(ISNUMBER(Y172:AD172),(IF(Y172:AD172&gt;=Parameters!$D$41,1,"")),""))),0) +
   IF(Parameters!$D$32,SUM(IF(ISNUMBER(Y172:AD172),(IF(Y172:AD172&gt;=Parameters!$D$41,1,"")),"")),0) +
   IF(Parameters!$D$33,AVERAGE(IF(ISNUMBER(Y172:AD172),Y172:AD172)),0) +
   IF(Parameters!$D$34,IF(OR(IF(ISNUMBER(Y172:AD172),Y172:AD172)=0),0,GEOMEAN(IF(ISNUMBER(Y172:AD172),Y172:AD172))),0)</f>
        <v>1</v>
      </c>
      <c r="K172" s="23">
        <f t="shared" ca="1" si="14"/>
        <v>1</v>
      </c>
      <c r="L172" s="116" t="str">
        <f t="shared" si="15"/>
        <v/>
      </c>
      <c r="M172" s="21" cm="1">
        <f t="array" aca="1" ref="M172" ca="1">IF(Parameters!$D$31, SUM(IF(ISNUMBER(AF172:AK172),(IF(AF172:AK172&gt;=Parameters!$D$41,1,"")),""))+0.5*(SUM(IF(ISNUMBER(AF172:AK172),(IF(AF172:AK172&gt;=Parameters!$D$42,1,"")),""))-SUM(IF(ISNUMBER(AF172:AK172),(IF(AF172:AK172&gt;=Parameters!$D$41,1,"")),""))),0) +
   IF(Parameters!$D$32,SUM(IF(ISNUMBER(AF172:AK172),(IF(AF172:AK172&gt;=Parameters!$D$41,1,"")),"")),0) +
   IF(Parameters!$D$33,AVERAGE(IF(ISNUMBER(AF172:AK172),AF172:AK172)),0) +
   IF(Parameters!$D$34,IF(OR(IF(ISNUMBER(AF172:AK172),AF172:AK172)=0),0,GEOMEAN(IF(ISNUMBER(AF172:AK172),AF172:AK172))),0)</f>
        <v>0.5</v>
      </c>
      <c r="N172" s="23">
        <f t="shared" ca="1" si="16"/>
        <v>0.5</v>
      </c>
      <c r="O172" s="116" t="str">
        <f t="shared" si="17"/>
        <v>!</v>
      </c>
      <c r="P172" s="24"/>
      <c r="Q172" s="49"/>
      <c r="R172" s="25">
        <f ca="1">IFERROR(INDEX(Health!$G$8:$G$225,MATCH($C172,_xlfn.ANCHORARRAY(Health!$C$8),0)),NA())</f>
        <v>0</v>
      </c>
      <c r="S172" s="25">
        <f ca="1">IFERROR(INDEX(Food!$G$8:$G$225,MATCH($C172,_xlfn.ANCHORARRAY(Food!$C$8),0)),NA())</f>
        <v>0</v>
      </c>
      <c r="T172" s="25">
        <f ca="1">IFERROR(INDEX(Macro!$G$8:$G$225,MATCH($C172,_xlfn.ANCHORARRAY(Macro!$C$8),0)),NA())</f>
        <v>5.6842894612211792</v>
      </c>
      <c r="U172" s="25">
        <f ca="1">IFERROR(INDEX(Socioeconomic!$G$8:$G$225,MATCH($C172,_xlfn.ANCHORARRAY(Socioeconomic!$C$8),0)),NA())</f>
        <v>6.0789525120434016</v>
      </c>
      <c r="V172" s="25">
        <f ca="1">IFERROR(INDEX('Natural Hazard'!$G$8:$G$225,MATCH($C172,_xlfn.ANCHORARRAY('Natural Hazard'!$C$8),0)),NA())</f>
        <v>0</v>
      </c>
      <c r="W172" s="25">
        <f ca="1">IFERROR(INDEX(Conflict!$G$8:$G$225,MATCH($C172,_xlfn.ANCHORARRAY(Conflict!$C$8),0)),NA())</f>
        <v>5.6278106401930232</v>
      </c>
      <c r="X172" s="50"/>
      <c r="Y172" s="25">
        <f ca="1">IFERROR(INDEX(Health!$H$8:$H$225,MATCH($C172,_xlfn.ANCHORARRAY(Health!$C$8),0)),NA())</f>
        <v>6.5247813411078699</v>
      </c>
      <c r="Z172" s="25">
        <f ca="1">IFERROR(INDEX(Food!$H$8:$H$225,MATCH($C172,_xlfn.ANCHORARRAY(Food!$C$8),0)),NA())</f>
        <v>7.9559930515344499</v>
      </c>
      <c r="AA172" s="25">
        <f ca="1">IFERROR(INDEX(Macro!$H$8:$H$225,MATCH($C172,_xlfn.ANCHORARRAY(Macro!$C$8),0)),NA())</f>
        <v>5.2944623498388497</v>
      </c>
      <c r="AB172" s="25">
        <f ca="1">IFERROR(INDEX(Socioeconomic!$H$8:$H$225,MATCH($C172,_xlfn.ANCHORARRAY(Socioeconomic!$C$8),0)),NA())</f>
        <v>8.8571428571428505</v>
      </c>
      <c r="AC172" s="25">
        <f ca="1">IFERROR(INDEX('Natural Hazard'!$H$8:$H$225,MATCH($C172,_xlfn.ANCHORARRAY('Natural Hazard'!$C$8),0)),NA())</f>
        <v>4.1666666666666599</v>
      </c>
      <c r="AD172" s="25">
        <f ca="1">IFERROR(INDEX(Conflict!$H$8:$H$225,MATCH($C172,_xlfn.ANCHORARRAY(Conflict!$C$8),0)),NA())</f>
        <v>4.5246075145528302</v>
      </c>
      <c r="AE172" s="50"/>
      <c r="AF172" s="25">
        <f ca="1">IFERROR(INDEX(Health!$I$8:$I$225,MATCH($C172,_xlfn.ANCHORARRAY(Health!$C$8),0)),NA())</f>
        <v>0</v>
      </c>
      <c r="AG172" s="25" t="e">
        <f ca="1">IFERROR(INDEX(Food!$I$8:$I$225,MATCH($C172,_xlfn.ANCHORARRAY(Food!$C$8),0)),NA())</f>
        <v>#N/A</v>
      </c>
      <c r="AH172" s="25">
        <f ca="1">IFERROR(INDEX(Macro!$I$8:$I$225,MATCH($C172,_xlfn.ANCHORARRAY(Macro!$C$8),0)),NA())</f>
        <v>6.1028192371475898</v>
      </c>
      <c r="AI172" s="25">
        <f ca="1">IFERROR(INDEX(Socioeconomic!$I$8:$I$225,MATCH($C172,_xlfn.ANCHORARRAY(Socioeconomic!$C$8),0)),NA())</f>
        <v>4.1721878307379301</v>
      </c>
      <c r="AJ172" s="25">
        <f ca="1">IFERROR(INDEX('Natural Hazard'!$I$8:$I$225,MATCH($C172,_xlfn.ANCHORARRAY('Natural Hazard'!$C$8),0)),NA())</f>
        <v>0</v>
      </c>
      <c r="AK172" s="25">
        <f ca="1">IFERROR(INDEX(Conflict!$I$8:$I$225,MATCH($C172,_xlfn.ANCHORARRAY(Conflict!$C$8),0)),NA())</f>
        <v>7</v>
      </c>
      <c r="AL172" s="49"/>
      <c r="AM172" s="25">
        <f>IFERROR(INDEX('Data Reliability'!$G$6:$G$409,MATCH($C172,'Data Reliability'!$E$6:$E$409,0)),NA())</f>
        <v>8.3333333333333301E-2</v>
      </c>
      <c r="AN172" s="25">
        <f>IFERROR(INDEX('Data Reliability'!$H$6:$H$409,MATCH($C172,'Data Reliability'!$E$6:$E$409,0)),NA())</f>
        <v>0.55833333333333302</v>
      </c>
    </row>
    <row r="173" spans="2:40" x14ac:dyDescent="0.2">
      <c r="B173" s="28" t="s">
        <v>284</v>
      </c>
      <c r="C173" s="28" t="s">
        <v>285</v>
      </c>
      <c r="D173" s="28" t="s">
        <v>434</v>
      </c>
      <c r="E173" s="28" t="s">
        <v>409</v>
      </c>
      <c r="F173" s="206">
        <f ca="1">MATCH($C173,_xlfn.ANCHORARRAY(Health!$C$8),0)</f>
        <v>168</v>
      </c>
      <c r="G173" s="22" cm="1">
        <f t="array" aca="1" ref="G173" ca="1">IF(Parameters!$D$31, SUM(IF(ISNUMBER(R173:W173),(IF(R173:W173&gt;=Parameters!$D$37,1,"")),""))+0.5*(SUM(IF(ISNUMBER(R173:W173),(IF(R173:W173&gt;=Parameters!$D$38,1,"")),""))-SUM(IF(ISNUMBER(R173:W173),(IF(R173:W173&gt;=Parameters!$D$37,1,"")),""))),0) +
   IF(Parameters!$D$32,SUM(IF(ISNUMBER(R173:W173),(IF(R173:W173&gt;=Parameters!$D$41,1,"")),"")),0) +
   IF(Parameters!$D$33,AVERAGE(IF(ISNUMBER(R173:W173),R173:W173)),0) +
   IF(Parameters!$D$34,IF(OR(IF(ISNUMBER(R173:W173),R173:W173)=0),0,GEOMEAN(IF(ISNUMBER(R173:W173),R173:W173))),0)</f>
        <v>0.5</v>
      </c>
      <c r="H173" s="23">
        <f t="shared" ca="1" si="12"/>
        <v>0.5</v>
      </c>
      <c r="I173" s="116" t="str">
        <f t="shared" si="13"/>
        <v/>
      </c>
      <c r="J173" s="22" cm="1">
        <f t="array" aca="1" ref="J173" ca="1">IF(Parameters!$D$31, SUM(IF(ISNUMBER(Y173:AD173),(IF(Y173:AD173&gt;=Parameters!$D$41,1,"")),""))+0.5*(SUM(IF(ISNUMBER(Y173:AD173),(IF(Y173:AD173&gt;=Parameters!$D$42,1,"")),""))-SUM(IF(ISNUMBER(Y173:AD173),(IF(Y173:AD173&gt;=Parameters!$D$41,1,"")),""))),0) +
   IF(Parameters!$D$32,SUM(IF(ISNUMBER(Y173:AD173),(IF(Y173:AD173&gt;=Parameters!$D$41,1,"")),"")),0) +
   IF(Parameters!$D$33,AVERAGE(IF(ISNUMBER(Y173:AD173),Y173:AD173)),0) +
   IF(Parameters!$D$34,IF(OR(IF(ISNUMBER(Y173:AD173),Y173:AD173)=0),0,GEOMEAN(IF(ISNUMBER(Y173:AD173),Y173:AD173))),0)</f>
        <v>0.5</v>
      </c>
      <c r="K173" s="23">
        <f t="shared" ca="1" si="14"/>
        <v>0.5</v>
      </c>
      <c r="L173" s="116" t="str">
        <f t="shared" si="15"/>
        <v/>
      </c>
      <c r="M173" s="21" cm="1">
        <f t="array" aca="1" ref="M173" ca="1">IF(Parameters!$D$31, SUM(IF(ISNUMBER(AF173:AK173),(IF(AF173:AK173&gt;=Parameters!$D$41,1,"")),""))+0.5*(SUM(IF(ISNUMBER(AF173:AK173),(IF(AF173:AK173&gt;=Parameters!$D$42,1,"")),""))-SUM(IF(ISNUMBER(AF173:AK173),(IF(AF173:AK173&gt;=Parameters!$D$41,1,"")),""))),0) +
   IF(Parameters!$D$32,SUM(IF(ISNUMBER(AF173:AK173),(IF(AF173:AK173&gt;=Parameters!$D$41,1,"")),"")),0) +
   IF(Parameters!$D$33,AVERAGE(IF(ISNUMBER(AF173:AK173),AF173:AK173)),0) +
   IF(Parameters!$D$34,IF(OR(IF(ISNUMBER(AF173:AK173),AF173:AK173)=0),0,GEOMEAN(IF(ISNUMBER(AF173:AK173),AF173:AK173))),0)</f>
        <v>1</v>
      </c>
      <c r="N173" s="23">
        <f t="shared" ca="1" si="16"/>
        <v>1</v>
      </c>
      <c r="O173" s="116" t="str">
        <f t="shared" si="17"/>
        <v>!</v>
      </c>
      <c r="P173" s="24"/>
      <c r="Q173" s="49"/>
      <c r="R173" s="25">
        <f ca="1">IFERROR(INDEX(Health!$G$8:$G$225,MATCH($C173,_xlfn.ANCHORARRAY(Health!$C$8),0)),NA())</f>
        <v>0</v>
      </c>
      <c r="S173" s="25">
        <f ca="1">IFERROR(INDEX(Food!$G$8:$G$225,MATCH($C173,_xlfn.ANCHORARRAY(Food!$C$8),0)),NA())</f>
        <v>0</v>
      </c>
      <c r="T173" s="25">
        <f ca="1">IFERROR(INDEX(Macro!$G$8:$G$225,MATCH($C173,_xlfn.ANCHORARRAY(Macro!$C$8),0)),NA())</f>
        <v>6.9</v>
      </c>
      <c r="U173" s="25">
        <f ca="1">IFERROR(INDEX(Socioeconomic!$G$8:$G$225,MATCH($C173,_xlfn.ANCHORARRAY(Socioeconomic!$C$8),0)),NA())</f>
        <v>3.6055512754639825</v>
      </c>
      <c r="V173" s="25">
        <f ca="1">IFERROR(INDEX('Natural Hazard'!$G$8:$G$225,MATCH($C173,_xlfn.ANCHORARRAY('Natural Hazard'!$C$8),0)),NA())</f>
        <v>0</v>
      </c>
      <c r="W173" s="25">
        <f ca="1">IFERROR(INDEX(Conflict!$G$8:$G$225,MATCH($C173,_xlfn.ANCHORARRAY(Conflict!$C$8),0)),NA())</f>
        <v>0</v>
      </c>
      <c r="X173" s="50"/>
      <c r="Y173" s="25">
        <f ca="1">IFERROR(INDEX(Health!$H$8:$H$225,MATCH($C173,_xlfn.ANCHORARRAY(Health!$C$8),0)),NA())</f>
        <v>3.08454810495626</v>
      </c>
      <c r="Z173" s="25">
        <f ca="1">IFERROR(INDEX(Food!$H$8:$H$225,MATCH($C173,_xlfn.ANCHORARRAY(Food!$C$8),0)),NA())</f>
        <v>2.36826867400115</v>
      </c>
      <c r="AA173" s="25">
        <f ca="1">IFERROR(INDEX(Macro!$H$8:$H$225,MATCH($C173,_xlfn.ANCHORARRAY(Macro!$C$8),0)),NA())</f>
        <v>7</v>
      </c>
      <c r="AB173" s="25">
        <f ca="1">IFERROR(INDEX(Socioeconomic!$H$8:$H$225,MATCH($C173,_xlfn.ANCHORARRAY(Socioeconomic!$C$8),0)),NA())</f>
        <v>1.8571428571428501</v>
      </c>
      <c r="AC173" s="25">
        <f ca="1">IFERROR(INDEX('Natural Hazard'!$H$8:$H$225,MATCH($C173,_xlfn.ANCHORARRAY('Natural Hazard'!$C$8),0)),NA())</f>
        <v>3.5</v>
      </c>
      <c r="AD173" s="25">
        <f ca="1">IFERROR(INDEX(Conflict!$H$8:$H$225,MATCH($C173,_xlfn.ANCHORARRAY(Conflict!$C$8),0)),NA())</f>
        <v>0.77615099664843701</v>
      </c>
      <c r="AE173" s="50"/>
      <c r="AF173" s="25">
        <f ca="1">IFERROR(INDEX(Health!$I$8:$I$225,MATCH($C173,_xlfn.ANCHORARRAY(Health!$C$8),0)),NA())</f>
        <v>0</v>
      </c>
      <c r="AG173" s="25" t="e">
        <f ca="1">IFERROR(INDEX(Food!$I$8:$I$225,MATCH($C173,_xlfn.ANCHORARRAY(Food!$C$8),0)),NA())</f>
        <v>#N/A</v>
      </c>
      <c r="AH173" s="25">
        <f ca="1">IFERROR(INDEX(Macro!$I$8:$I$225,MATCH($C173,_xlfn.ANCHORARRAY(Macro!$C$8),0)),NA())</f>
        <v>7</v>
      </c>
      <c r="AI173" s="25">
        <f ca="1">IFERROR(INDEX(Socioeconomic!$I$8:$I$225,MATCH($C173,_xlfn.ANCHORARRAY(Socioeconomic!$C$8),0)),NA())</f>
        <v>7</v>
      </c>
      <c r="AJ173" s="25">
        <f ca="1">IFERROR(INDEX('Natural Hazard'!$I$8:$I$225,MATCH($C173,_xlfn.ANCHORARRAY('Natural Hazard'!$C$8),0)),NA())</f>
        <v>0</v>
      </c>
      <c r="AK173" s="25">
        <f ca="1">IFERROR(INDEX(Conflict!$I$8:$I$225,MATCH($C173,_xlfn.ANCHORARRAY(Conflict!$C$8),0)),NA())</f>
        <v>0</v>
      </c>
      <c r="AL173" s="49"/>
      <c r="AM173" s="25">
        <f>IFERROR(INDEX('Data Reliability'!$G$6:$G$409,MATCH($C173,'Data Reliability'!$E$6:$E$409,0)),NA())</f>
        <v>0</v>
      </c>
      <c r="AN173" s="25">
        <f>IFERROR(INDEX('Data Reliability'!$H$6:$H$409,MATCH($C173,'Data Reliability'!$E$6:$E$409,0)),NA())</f>
        <v>0.46666666666666701</v>
      </c>
    </row>
    <row r="174" spans="2:40" x14ac:dyDescent="0.2">
      <c r="B174" s="28" t="s">
        <v>286</v>
      </c>
      <c r="C174" s="28" t="s">
        <v>287</v>
      </c>
      <c r="D174" s="28" t="s">
        <v>432</v>
      </c>
      <c r="E174" s="28" t="s">
        <v>429</v>
      </c>
      <c r="F174" s="206">
        <f ca="1">MATCH($C174,_xlfn.ANCHORARRAY(Health!$C$8),0)</f>
        <v>169</v>
      </c>
      <c r="G174" s="22" cm="1">
        <f t="array" aca="1" ref="G174" ca="1">IF(Parameters!$D$31, SUM(IF(ISNUMBER(R174:W174),(IF(R174:W174&gt;=Parameters!$D$37,1,"")),""))+0.5*(SUM(IF(ISNUMBER(R174:W174),(IF(R174:W174&gt;=Parameters!$D$38,1,"")),""))-SUM(IF(ISNUMBER(R174:W174),(IF(R174:W174&gt;=Parameters!$D$37,1,"")),""))),0) +
   IF(Parameters!$D$32,SUM(IF(ISNUMBER(R174:W174),(IF(R174:W174&gt;=Parameters!$D$41,1,"")),"")),0) +
   IF(Parameters!$D$33,AVERAGE(IF(ISNUMBER(R174:W174),R174:W174)),0) +
   IF(Parameters!$D$34,IF(OR(IF(ISNUMBER(R174:W174),R174:W174)=0),0,GEOMEAN(IF(ISNUMBER(R174:W174),R174:W174))),0)</f>
        <v>6</v>
      </c>
      <c r="H174" s="23">
        <f t="shared" ca="1" si="12"/>
        <v>6</v>
      </c>
      <c r="I174" s="116" t="str">
        <f t="shared" si="13"/>
        <v/>
      </c>
      <c r="J174" s="22" cm="1">
        <f t="array" aca="1" ref="J174" ca="1">IF(Parameters!$D$31, SUM(IF(ISNUMBER(Y174:AD174),(IF(Y174:AD174&gt;=Parameters!$D$41,1,"")),""))+0.5*(SUM(IF(ISNUMBER(Y174:AD174),(IF(Y174:AD174&gt;=Parameters!$D$42,1,"")),""))-SUM(IF(ISNUMBER(Y174:AD174),(IF(Y174:AD174&gt;=Parameters!$D$41,1,"")),""))),0) +
   IF(Parameters!$D$32,SUM(IF(ISNUMBER(Y174:AD174),(IF(Y174:AD174&gt;=Parameters!$D$41,1,"")),"")),0) +
   IF(Parameters!$D$33,AVERAGE(IF(ISNUMBER(Y174:AD174),Y174:AD174)),0) +
   IF(Parameters!$D$34,IF(OR(IF(ISNUMBER(Y174:AD174),Y174:AD174)=0),0,GEOMEAN(IF(ISNUMBER(Y174:AD174),Y174:AD174))),0)</f>
        <v>4</v>
      </c>
      <c r="K174" s="23">
        <f t="shared" ca="1" si="14"/>
        <v>4</v>
      </c>
      <c r="L174" s="116" t="str">
        <f t="shared" si="15"/>
        <v/>
      </c>
      <c r="M174" s="21" cm="1">
        <f t="array" aca="1" ref="M174" ca="1">IF(Parameters!$D$31, SUM(IF(ISNUMBER(AF174:AK174),(IF(AF174:AK174&gt;=Parameters!$D$41,1,"")),""))+0.5*(SUM(IF(ISNUMBER(AF174:AK174),(IF(AF174:AK174&gt;=Parameters!$D$42,1,"")),""))-SUM(IF(ISNUMBER(AF174:AK174),(IF(AF174:AK174&gt;=Parameters!$D$41,1,"")),""))),0) +
   IF(Parameters!$D$32,SUM(IF(ISNUMBER(AF174:AK174),(IF(AF174:AK174&gt;=Parameters!$D$41,1,"")),"")),0) +
   IF(Parameters!$D$33,AVERAGE(IF(ISNUMBER(AF174:AK174),AF174:AK174)),0) +
   IF(Parameters!$D$34,IF(OR(IF(ISNUMBER(AF174:AK174),AF174:AK174)=0),0,GEOMEAN(IF(ISNUMBER(AF174:AK174),AF174:AK174))),0)</f>
        <v>6</v>
      </c>
      <c r="N174" s="23">
        <f t="shared" ca="1" si="16"/>
        <v>6</v>
      </c>
      <c r="O174" s="116" t="str">
        <f t="shared" si="17"/>
        <v/>
      </c>
      <c r="P174" s="24"/>
      <c r="Q174" s="49"/>
      <c r="R174" s="25">
        <f ca="1">IFERROR(INDEX(Health!$G$8:$G$225,MATCH($C174,_xlfn.ANCHORARRAY(Health!$C$8),0)),NA())</f>
        <v>8.9017965887391863</v>
      </c>
      <c r="S174" s="25">
        <f ca="1">IFERROR(INDEX(Food!$G$8:$G$225,MATCH($C174,_xlfn.ANCHORARRAY(Food!$C$8),0)),NA())</f>
        <v>10</v>
      </c>
      <c r="T174" s="25">
        <f ca="1">IFERROR(INDEX(Macro!$G$8:$G$225,MATCH($C174,_xlfn.ANCHORARRAY(Macro!$C$8),0)),NA())</f>
        <v>10</v>
      </c>
      <c r="U174" s="25">
        <f ca="1">IFERROR(INDEX(Socioeconomic!$G$8:$G$225,MATCH($C174,_xlfn.ANCHORARRAY(Socioeconomic!$C$8),0)),NA())</f>
        <v>9.1807251503197822</v>
      </c>
      <c r="V174" s="25">
        <f ca="1">IFERROR(INDEX('Natural Hazard'!$G$8:$G$225,MATCH($C174,_xlfn.ANCHORARRAY('Natural Hazard'!$C$8),0)),NA())</f>
        <v>7.3029674334022125</v>
      </c>
      <c r="W174" s="25">
        <f ca="1">IFERROR(INDEX(Conflict!$G$8:$G$225,MATCH($C174,_xlfn.ANCHORARRAY(Conflict!$C$8),0)),NA())</f>
        <v>10</v>
      </c>
      <c r="X174" s="50"/>
      <c r="Y174" s="25">
        <f ca="1">IFERROR(INDEX(Health!$H$8:$H$225,MATCH($C174,_xlfn.ANCHORARRAY(Health!$C$8),0)),NA())</f>
        <v>7.9241982507288604</v>
      </c>
      <c r="Z174" s="25">
        <f ca="1">IFERROR(INDEX(Food!$H$8:$H$225,MATCH($C174,_xlfn.ANCHORARRAY(Food!$C$8),0)),NA())</f>
        <v>10</v>
      </c>
      <c r="AA174" s="25">
        <f ca="1">IFERROR(INDEX(Macro!$H$8:$H$225,MATCH($C174,_xlfn.ANCHORARRAY(Macro!$C$8),0)),NA())</f>
        <v>10</v>
      </c>
      <c r="AB174" s="25">
        <f ca="1">IFERROR(INDEX(Socioeconomic!$H$8:$H$225,MATCH($C174,_xlfn.ANCHORARRAY(Socioeconomic!$C$8),0)),NA())</f>
        <v>8.4285714285714199</v>
      </c>
      <c r="AC174" s="25">
        <f ca="1">IFERROR(INDEX('Natural Hazard'!$H$8:$H$225,MATCH($C174,_xlfn.ANCHORARRAY('Natural Hazard'!$C$8),0)),NA())</f>
        <v>5.3333333333333304</v>
      </c>
      <c r="AD174" s="25">
        <f ca="1">IFERROR(INDEX(Conflict!$H$8:$H$225,MATCH($C174,_xlfn.ANCHORARRAY(Conflict!$C$8),0)),NA())</f>
        <v>10</v>
      </c>
      <c r="AE174" s="50"/>
      <c r="AF174" s="25">
        <f ca="1">IFERROR(INDEX(Health!$I$8:$I$225,MATCH($C174,_xlfn.ANCHORARRAY(Health!$C$8),0)),NA())</f>
        <v>10</v>
      </c>
      <c r="AG174" s="25">
        <f ca="1">IFERROR(INDEX(Food!$I$8:$I$225,MATCH($C174,_xlfn.ANCHORARRAY(Food!$C$8),0)),NA())</f>
        <v>10</v>
      </c>
      <c r="AH174" s="25">
        <f ca="1">IFERROR(INDEX(Macro!$I$8:$I$225,MATCH($C174,_xlfn.ANCHORARRAY(Macro!$C$8),0)),NA())</f>
        <v>10</v>
      </c>
      <c r="AI174" s="25">
        <f ca="1">IFERROR(INDEX(Socioeconomic!$I$8:$I$225,MATCH($C174,_xlfn.ANCHORARRAY(Socioeconomic!$C$8),0)),NA())</f>
        <v>10</v>
      </c>
      <c r="AJ174" s="25">
        <f ca="1">IFERROR(INDEX('Natural Hazard'!$I$8:$I$225,MATCH($C174,_xlfn.ANCHORARRAY('Natural Hazard'!$C$8),0)),NA())</f>
        <v>10</v>
      </c>
      <c r="AK174" s="25">
        <f ca="1">IFERROR(INDEX(Conflict!$I$8:$I$225,MATCH($C174,_xlfn.ANCHORARRAY(Conflict!$C$8),0)),NA())</f>
        <v>10</v>
      </c>
      <c r="AL174" s="49"/>
      <c r="AM174" s="25">
        <f>IFERROR(INDEX('Data Reliability'!$G$6:$G$409,MATCH($C174,'Data Reliability'!$E$6:$E$409,0)),NA())</f>
        <v>8.3333333333333301E-2</v>
      </c>
      <c r="AN174" s="25">
        <f>IFERROR(INDEX('Data Reliability'!$H$6:$H$409,MATCH($C174,'Data Reliability'!$E$6:$E$409,0)),NA())</f>
        <v>0.21388888888888899</v>
      </c>
    </row>
    <row r="175" spans="2:40" x14ac:dyDescent="0.2">
      <c r="B175" s="28" t="s">
        <v>288</v>
      </c>
      <c r="C175" s="28" t="s">
        <v>289</v>
      </c>
      <c r="D175" s="28" t="s">
        <v>432</v>
      </c>
      <c r="E175" s="28" t="s">
        <v>429</v>
      </c>
      <c r="F175" s="206">
        <f ca="1">MATCH($C175,_xlfn.ANCHORARRAY(Health!$C$8),0)</f>
        <v>170</v>
      </c>
      <c r="G175" s="22" cm="1">
        <f t="array" aca="1" ref="G175" ca="1">IF(Parameters!$D$31, SUM(IF(ISNUMBER(R175:W175),(IF(R175:W175&gt;=Parameters!$D$37,1,"")),""))+0.5*(SUM(IF(ISNUMBER(R175:W175),(IF(R175:W175&gt;=Parameters!$D$38,1,"")),""))-SUM(IF(ISNUMBER(R175:W175),(IF(R175:W175&gt;=Parameters!$D$37,1,"")),""))),0) +
   IF(Parameters!$D$32,SUM(IF(ISNUMBER(R175:W175),(IF(R175:W175&gt;=Parameters!$D$41,1,"")),"")),0) +
   IF(Parameters!$D$33,AVERAGE(IF(ISNUMBER(R175:W175),R175:W175)),0) +
   IF(Parameters!$D$34,IF(OR(IF(ISNUMBER(R175:W175),R175:W175)=0),0,GEOMEAN(IF(ISNUMBER(R175:W175),R175:W175))),0)</f>
        <v>0</v>
      </c>
      <c r="H175" s="23">
        <f t="shared" ca="1" si="12"/>
        <v>0</v>
      </c>
      <c r="I175" s="116" t="str">
        <f t="shared" si="13"/>
        <v/>
      </c>
      <c r="J175" s="22" cm="1">
        <f t="array" aca="1" ref="J175" ca="1">IF(Parameters!$D$31, SUM(IF(ISNUMBER(Y175:AD175),(IF(Y175:AD175&gt;=Parameters!$D$41,1,"")),""))+0.5*(SUM(IF(ISNUMBER(Y175:AD175),(IF(Y175:AD175&gt;=Parameters!$D$42,1,"")),""))-SUM(IF(ISNUMBER(Y175:AD175),(IF(Y175:AD175&gt;=Parameters!$D$41,1,"")),""))),0) +
   IF(Parameters!$D$32,SUM(IF(ISNUMBER(Y175:AD175),(IF(Y175:AD175&gt;=Parameters!$D$41,1,"")),"")),0) +
   IF(Parameters!$D$33,AVERAGE(IF(ISNUMBER(Y175:AD175),Y175:AD175)),0) +
   IF(Parameters!$D$34,IF(OR(IF(ISNUMBER(Y175:AD175),Y175:AD175)=0),0,GEOMEAN(IF(ISNUMBER(Y175:AD175),Y175:AD175))),0)</f>
        <v>1</v>
      </c>
      <c r="K175" s="23">
        <f t="shared" ca="1" si="14"/>
        <v>1</v>
      </c>
      <c r="L175" s="116" t="str">
        <f t="shared" si="15"/>
        <v/>
      </c>
      <c r="M175" s="21" cm="1">
        <f t="array" aca="1" ref="M175" ca="1">IF(Parameters!$D$31, SUM(IF(ISNUMBER(AF175:AK175),(IF(AF175:AK175&gt;=Parameters!$D$41,1,"")),""))+0.5*(SUM(IF(ISNUMBER(AF175:AK175),(IF(AF175:AK175&gt;=Parameters!$D$42,1,"")),""))-SUM(IF(ISNUMBER(AF175:AK175),(IF(AF175:AK175&gt;=Parameters!$D$41,1,"")),""))),0) +
   IF(Parameters!$D$32,SUM(IF(ISNUMBER(AF175:AK175),(IF(AF175:AK175&gt;=Parameters!$D$41,1,"")),"")),0) +
   IF(Parameters!$D$33,AVERAGE(IF(ISNUMBER(AF175:AK175),AF175:AK175)),0) +
   IF(Parameters!$D$34,IF(OR(IF(ISNUMBER(AF175:AK175),AF175:AK175)=0),0,GEOMEAN(IF(ISNUMBER(AF175:AK175),AF175:AK175))),0)</f>
        <v>1</v>
      </c>
      <c r="N175" s="23">
        <f t="shared" ca="1" si="16"/>
        <v>1</v>
      </c>
      <c r="O175" s="116" t="str">
        <f t="shared" si="17"/>
        <v>!</v>
      </c>
      <c r="P175" s="24"/>
      <c r="Q175" s="49"/>
      <c r="R175" s="25">
        <f ca="1">IFERROR(INDEX(Health!$G$8:$G$225,MATCH($C175,_xlfn.ANCHORARRAY(Health!$C$8),0)),NA())</f>
        <v>0</v>
      </c>
      <c r="S175" s="25">
        <f ca="1">IFERROR(INDEX(Food!$G$8:$G$225,MATCH($C175,_xlfn.ANCHORARRAY(Food!$C$8),0)),NA())</f>
        <v>0</v>
      </c>
      <c r="T175" s="25">
        <f ca="1">IFERROR(INDEX(Macro!$G$8:$G$225,MATCH($C175,_xlfn.ANCHORARRAY(Macro!$C$8),0)),NA())</f>
        <v>3.3560808422081534</v>
      </c>
      <c r="U175" s="25">
        <f ca="1">IFERROR(INDEX(Socioeconomic!$G$8:$G$225,MATCH($C175,_xlfn.ANCHORARRAY(Socioeconomic!$C$8),0)),NA())</f>
        <v>0</v>
      </c>
      <c r="V175" s="25">
        <f ca="1">IFERROR(INDEX('Natural Hazard'!$G$8:$G$225,MATCH($C175,_xlfn.ANCHORARRAY('Natural Hazard'!$C$8),0)),NA())</f>
        <v>0</v>
      </c>
      <c r="W175" s="25">
        <f ca="1">IFERROR(INDEX(Conflict!$G$8:$G$225,MATCH($C175,_xlfn.ANCHORARRAY(Conflict!$C$8),0)),NA())</f>
        <v>4.6295087627872462</v>
      </c>
      <c r="X175" s="50"/>
      <c r="Y175" s="25">
        <f ca="1">IFERROR(INDEX(Health!$H$8:$H$225,MATCH($C175,_xlfn.ANCHORARRAY(Health!$C$8),0)),NA())</f>
        <v>6.6122448979591804</v>
      </c>
      <c r="Z175" s="25">
        <f ca="1">IFERROR(INDEX(Food!$H$8:$H$225,MATCH($C175,_xlfn.ANCHORARRAY(Food!$C$8),0)),NA())</f>
        <v>7.78228141285466</v>
      </c>
      <c r="AA175" s="25">
        <f ca="1">IFERROR(INDEX(Macro!$H$8:$H$225,MATCH($C175,_xlfn.ANCHORARRAY(Macro!$C$8),0)),NA())</f>
        <v>2.5988866100205099</v>
      </c>
      <c r="AB175" s="25">
        <f ca="1">IFERROR(INDEX(Socioeconomic!$H$8:$H$225,MATCH($C175,_xlfn.ANCHORARRAY(Socioeconomic!$C$8),0)),NA())</f>
        <v>9.1428571428571406</v>
      </c>
      <c r="AC175" s="25">
        <f ca="1">IFERROR(INDEX('Natural Hazard'!$H$8:$H$225,MATCH($C175,_xlfn.ANCHORARRAY('Natural Hazard'!$C$8),0)),NA())</f>
        <v>5.8333333333333304</v>
      </c>
      <c r="AD175" s="25">
        <f ca="1">IFERROR(INDEX(Conflict!$H$8:$H$225,MATCH($C175,_xlfn.ANCHORARRAY(Conflict!$C$8),0)),NA())</f>
        <v>2.1432351384723898</v>
      </c>
      <c r="AE175" s="50"/>
      <c r="AF175" s="25">
        <f ca="1">IFERROR(INDEX(Health!$I$8:$I$225,MATCH($C175,_xlfn.ANCHORARRAY(Health!$C$8),0)),NA())</f>
        <v>0</v>
      </c>
      <c r="AG175" s="25" t="e">
        <f ca="1">IFERROR(INDEX(Food!$I$8:$I$225,MATCH($C175,_xlfn.ANCHORARRAY(Food!$C$8),0)),NA())</f>
        <v>#N/A</v>
      </c>
      <c r="AH175" s="25">
        <f ca="1">IFERROR(INDEX(Macro!$I$8:$I$225,MATCH($C175,_xlfn.ANCHORARRAY(Macro!$C$8),0)),NA())</f>
        <v>4.3338861249309</v>
      </c>
      <c r="AI175" s="25">
        <f ca="1">IFERROR(INDEX(Socioeconomic!$I$8:$I$225,MATCH($C175,_xlfn.ANCHORARRAY(Socioeconomic!$C$8),0)),NA())</f>
        <v>0</v>
      </c>
      <c r="AJ175" s="25">
        <f ca="1">IFERROR(INDEX('Natural Hazard'!$I$8:$I$225,MATCH($C175,_xlfn.ANCHORARRAY('Natural Hazard'!$C$8),0)),NA())</f>
        <v>0</v>
      </c>
      <c r="AK175" s="25">
        <f ca="1">IFERROR(INDEX(Conflict!$I$8:$I$225,MATCH($C175,_xlfn.ANCHORARRAY(Conflict!$C$8),0)),NA())</f>
        <v>10</v>
      </c>
      <c r="AL175" s="49"/>
      <c r="AM175" s="25">
        <f>IFERROR(INDEX('Data Reliability'!$G$6:$G$409,MATCH($C175,'Data Reliability'!$E$6:$E$409,0)),NA())</f>
        <v>8.3333333333333301E-2</v>
      </c>
      <c r="AN175" s="25">
        <f>IFERROR(INDEX('Data Reliability'!$H$6:$H$409,MATCH($C175,'Data Reliability'!$E$6:$E$409,0)),NA())</f>
        <v>0.55833333333333302</v>
      </c>
    </row>
    <row r="176" spans="2:40" x14ac:dyDescent="0.2">
      <c r="B176" s="28" t="s">
        <v>290</v>
      </c>
      <c r="C176" s="28" t="s">
        <v>291</v>
      </c>
      <c r="D176" s="28" t="s">
        <v>436</v>
      </c>
      <c r="E176" s="28" t="s">
        <v>409</v>
      </c>
      <c r="F176" s="206">
        <f ca="1">MATCH($C176,_xlfn.ANCHORARRAY(Health!$C$8),0)</f>
        <v>171</v>
      </c>
      <c r="G176" s="22" cm="1">
        <f t="array" aca="1" ref="G176" ca="1">IF(Parameters!$D$31, SUM(IF(ISNUMBER(R176:W176),(IF(R176:W176&gt;=Parameters!$D$37,1,"")),""))+0.5*(SUM(IF(ISNUMBER(R176:W176),(IF(R176:W176&gt;=Parameters!$D$38,1,"")),""))-SUM(IF(ISNUMBER(R176:W176),(IF(R176:W176&gt;=Parameters!$D$37,1,"")),""))),0) +
   IF(Parameters!$D$32,SUM(IF(ISNUMBER(R176:W176),(IF(R176:W176&gt;=Parameters!$D$41,1,"")),"")),0) +
   IF(Parameters!$D$33,AVERAGE(IF(ISNUMBER(R176:W176),R176:W176)),0) +
   IF(Parameters!$D$34,IF(OR(IF(ISNUMBER(R176:W176),R176:W176)=0),0,GEOMEAN(IF(ISNUMBER(R176:W176),R176:W176))),0)</f>
        <v>0</v>
      </c>
      <c r="H176" s="23">
        <f t="shared" ca="1" si="12"/>
        <v>0</v>
      </c>
      <c r="I176" s="116" t="str">
        <f t="shared" si="13"/>
        <v>!</v>
      </c>
      <c r="J176" s="22" cm="1">
        <f t="array" aca="1" ref="J176" ca="1">IF(Parameters!$D$31, SUM(IF(ISNUMBER(Y176:AD176),(IF(Y176:AD176&gt;=Parameters!$D$41,1,"")),""))+0.5*(SUM(IF(ISNUMBER(Y176:AD176),(IF(Y176:AD176&gt;=Parameters!$D$42,1,"")),""))-SUM(IF(ISNUMBER(Y176:AD176),(IF(Y176:AD176&gt;=Parameters!$D$41,1,"")),""))),0) +
   IF(Parameters!$D$32,SUM(IF(ISNUMBER(Y176:AD176),(IF(Y176:AD176&gt;=Parameters!$D$41,1,"")),"")),0) +
   IF(Parameters!$D$33,AVERAGE(IF(ISNUMBER(Y176:AD176),Y176:AD176)),0) +
   IF(Parameters!$D$34,IF(OR(IF(ISNUMBER(Y176:AD176),Y176:AD176)=0),0,GEOMEAN(IF(ISNUMBER(Y176:AD176),Y176:AD176))),0)</f>
        <v>0</v>
      </c>
      <c r="K176" s="23">
        <f t="shared" ca="1" si="14"/>
        <v>0</v>
      </c>
      <c r="L176" s="116" t="str">
        <f t="shared" si="15"/>
        <v/>
      </c>
      <c r="M176" s="21" cm="1">
        <f t="array" aca="1" ref="M176" ca="1">IF(Parameters!$D$31, SUM(IF(ISNUMBER(AF176:AK176),(IF(AF176:AK176&gt;=Parameters!$D$41,1,"")),""))+0.5*(SUM(IF(ISNUMBER(AF176:AK176),(IF(AF176:AK176&gt;=Parameters!$D$42,1,"")),""))-SUM(IF(ISNUMBER(AF176:AK176),(IF(AF176:AK176&gt;=Parameters!$D$41,1,"")),""))),0) +
   IF(Parameters!$D$32,SUM(IF(ISNUMBER(AF176:AK176),(IF(AF176:AK176&gt;=Parameters!$D$41,1,"")),"")),0) +
   IF(Parameters!$D$33,AVERAGE(IF(ISNUMBER(AF176:AK176),AF176:AK176)),0) +
   IF(Parameters!$D$34,IF(OR(IF(ISNUMBER(AF176:AK176),AF176:AK176)=0),0,GEOMEAN(IF(ISNUMBER(AF176:AK176),AF176:AK176))),0)</f>
        <v>1</v>
      </c>
      <c r="N176" s="23">
        <f t="shared" ca="1" si="16"/>
        <v>1</v>
      </c>
      <c r="O176" s="116" t="str">
        <f t="shared" si="17"/>
        <v>!</v>
      </c>
      <c r="P176" s="24"/>
      <c r="Q176" s="49"/>
      <c r="R176" s="25">
        <f ca="1">IFERROR(INDEX(Health!$G$8:$G$225,MATCH($C176,_xlfn.ANCHORARRAY(Health!$C$8),0)),NA())</f>
        <v>0</v>
      </c>
      <c r="S176" s="25">
        <f ca="1">IFERROR(INDEX(Food!$G$8:$G$225,MATCH($C176,_xlfn.ANCHORARRAY(Food!$C$8),0)),NA())</f>
        <v>0</v>
      </c>
      <c r="T176" s="25">
        <f ca="1">IFERROR(INDEX(Macro!$G$8:$G$225,MATCH($C176,_xlfn.ANCHORARRAY(Macro!$C$8),0)),NA())</f>
        <v>0</v>
      </c>
      <c r="U176" s="25">
        <f ca="1">IFERROR(INDEX(Socioeconomic!$G$8:$G$225,MATCH($C176,_xlfn.ANCHORARRAY(Socioeconomic!$C$8),0)),NA())</f>
        <v>0</v>
      </c>
      <c r="V176" s="25">
        <f ca="1">IFERROR(INDEX('Natural Hazard'!$G$8:$G$225,MATCH($C176,_xlfn.ANCHORARRAY('Natural Hazard'!$C$8),0)),NA())</f>
        <v>0</v>
      </c>
      <c r="W176" s="25">
        <f ca="1">IFERROR(INDEX(Conflict!$G$8:$G$225,MATCH($C176,_xlfn.ANCHORARRAY(Conflict!$C$8),0)),NA())</f>
        <v>0</v>
      </c>
      <c r="X176" s="50"/>
      <c r="Y176" s="25">
        <f ca="1">IFERROR(INDEX(Health!$H$8:$H$225,MATCH($C176,_xlfn.ANCHORARRAY(Health!$C$8),0)),NA())</f>
        <v>0</v>
      </c>
      <c r="Z176" s="25">
        <f ca="1">IFERROR(INDEX(Food!$H$8:$H$225,MATCH($C176,_xlfn.ANCHORARRAY(Food!$C$8),0)),NA())</f>
        <v>1.4418066010422701</v>
      </c>
      <c r="AA176" s="25">
        <f ca="1">IFERROR(INDEX(Macro!$H$8:$H$225,MATCH($C176,_xlfn.ANCHORARRAY(Macro!$C$8),0)),NA())</f>
        <v>0</v>
      </c>
      <c r="AB176" s="25">
        <f ca="1">IFERROR(INDEX(Socioeconomic!$H$8:$H$225,MATCH($C176,_xlfn.ANCHORARRAY(Socioeconomic!$C$8),0)),NA())</f>
        <v>0.28571428571428598</v>
      </c>
      <c r="AC176" s="25">
        <f ca="1">IFERROR(INDEX('Natural Hazard'!$H$8:$H$225,MATCH($C176,_xlfn.ANCHORARRAY('Natural Hazard'!$C$8),0)),NA())</f>
        <v>0</v>
      </c>
      <c r="AD176" s="25">
        <f ca="1">IFERROR(INDEX(Conflict!$H$8:$H$225,MATCH($C176,_xlfn.ANCHORARRAY(Conflict!$C$8),0)),NA())</f>
        <v>0</v>
      </c>
      <c r="AE176" s="50"/>
      <c r="AF176" s="25">
        <f ca="1">IFERROR(INDEX(Health!$I$8:$I$225,MATCH($C176,_xlfn.ANCHORARRAY(Health!$C$8),0)),NA())</f>
        <v>0</v>
      </c>
      <c r="AG176" s="25" t="e">
        <f ca="1">IFERROR(INDEX(Food!$I$8:$I$225,MATCH($C176,_xlfn.ANCHORARRAY(Food!$C$8),0)),NA())</f>
        <v>#N/A</v>
      </c>
      <c r="AH176" s="25">
        <f ca="1">IFERROR(INDEX(Macro!$I$8:$I$225,MATCH($C176,_xlfn.ANCHORARRAY(Macro!$C$8),0)),NA())</f>
        <v>3.33886124930901</v>
      </c>
      <c r="AI176" s="25">
        <f ca="1">IFERROR(INDEX(Socioeconomic!$I$8:$I$225,MATCH($C176,_xlfn.ANCHORARRAY(Socioeconomic!$C$8),0)),NA())</f>
        <v>0</v>
      </c>
      <c r="AJ176" s="25">
        <f ca="1">IFERROR(INDEX('Natural Hazard'!$I$8:$I$225,MATCH($C176,_xlfn.ANCHORARRAY('Natural Hazard'!$C$8),0)),NA())</f>
        <v>10</v>
      </c>
      <c r="AK176" s="25">
        <f ca="1">IFERROR(INDEX(Conflict!$I$8:$I$225,MATCH($C176,_xlfn.ANCHORARRAY(Conflict!$C$8),0)),NA())</f>
        <v>0</v>
      </c>
      <c r="AL176" s="49"/>
      <c r="AM176" s="25">
        <f>IFERROR(INDEX('Data Reliability'!$G$6:$G$409,MATCH($C176,'Data Reliability'!$E$6:$E$409,0)),NA())</f>
        <v>8.3333333333333301E-2</v>
      </c>
      <c r="AN176" s="25">
        <f>IFERROR(INDEX('Data Reliability'!$H$6:$H$409,MATCH($C176,'Data Reliability'!$E$6:$E$409,0)),NA())</f>
        <v>0.625</v>
      </c>
    </row>
    <row r="177" spans="2:40" x14ac:dyDescent="0.2">
      <c r="B177" s="28" t="s">
        <v>292</v>
      </c>
      <c r="C177" s="28" t="s">
        <v>293</v>
      </c>
      <c r="D177" s="28" t="s">
        <v>436</v>
      </c>
      <c r="E177" s="28" t="s">
        <v>429</v>
      </c>
      <c r="F177" s="206">
        <f ca="1">MATCH($C177,_xlfn.ANCHORARRAY(Health!$C$8),0)</f>
        <v>172</v>
      </c>
      <c r="G177" s="22" cm="1">
        <f t="array" aca="1" ref="G177" ca="1">IF(Parameters!$D$31, SUM(IF(ISNUMBER(R177:W177),(IF(R177:W177&gt;=Parameters!$D$37,1,"")),""))+0.5*(SUM(IF(ISNUMBER(R177:W177),(IF(R177:W177&gt;=Parameters!$D$38,1,"")),""))-SUM(IF(ISNUMBER(R177:W177),(IF(R177:W177&gt;=Parameters!$D$37,1,"")),""))),0) +
   IF(Parameters!$D$32,SUM(IF(ISNUMBER(R177:W177),(IF(R177:W177&gt;=Parameters!$D$41,1,"")),"")),0) +
   IF(Parameters!$D$33,AVERAGE(IF(ISNUMBER(R177:W177),R177:W177)),0) +
   IF(Parameters!$D$34,IF(OR(IF(ISNUMBER(R177:W177),R177:W177)=0),0,GEOMEAN(IF(ISNUMBER(R177:W177),R177:W177))),0)</f>
        <v>1</v>
      </c>
      <c r="H177" s="23">
        <f t="shared" ca="1" si="12"/>
        <v>1</v>
      </c>
      <c r="I177" s="116" t="str">
        <f t="shared" si="13"/>
        <v>!</v>
      </c>
      <c r="J177" s="22" cm="1">
        <f t="array" aca="1" ref="J177" ca="1">IF(Parameters!$D$31, SUM(IF(ISNUMBER(Y177:AD177),(IF(Y177:AD177&gt;=Parameters!$D$41,1,"")),""))+0.5*(SUM(IF(ISNUMBER(Y177:AD177),(IF(Y177:AD177&gt;=Parameters!$D$42,1,"")),""))-SUM(IF(ISNUMBER(Y177:AD177),(IF(Y177:AD177&gt;=Parameters!$D$41,1,"")),""))),0) +
   IF(Parameters!$D$32,SUM(IF(ISNUMBER(Y177:AD177),(IF(Y177:AD177&gt;=Parameters!$D$41,1,"")),"")),0) +
   IF(Parameters!$D$33,AVERAGE(IF(ISNUMBER(Y177:AD177),Y177:AD177)),0) +
   IF(Parameters!$D$34,IF(OR(IF(ISNUMBER(Y177:AD177),Y177:AD177)=0),0,GEOMEAN(IF(ISNUMBER(Y177:AD177),Y177:AD177))),0)</f>
        <v>3</v>
      </c>
      <c r="K177" s="23">
        <f t="shared" ca="1" si="14"/>
        <v>3</v>
      </c>
      <c r="L177" s="116" t="str">
        <f t="shared" si="15"/>
        <v/>
      </c>
      <c r="M177" s="21" cm="1">
        <f t="array" aca="1" ref="M177" ca="1">IF(Parameters!$D$31, SUM(IF(ISNUMBER(AF177:AK177),(IF(AF177:AK177&gt;=Parameters!$D$41,1,"")),""))+0.5*(SUM(IF(ISNUMBER(AF177:AK177),(IF(AF177:AK177&gt;=Parameters!$D$42,1,"")),""))-SUM(IF(ISNUMBER(AF177:AK177),(IF(AF177:AK177&gt;=Parameters!$D$41,1,"")),""))),0) +
   IF(Parameters!$D$32,SUM(IF(ISNUMBER(AF177:AK177),(IF(AF177:AK177&gt;=Parameters!$D$41,1,"")),"")),0) +
   IF(Parameters!$D$33,AVERAGE(IF(ISNUMBER(AF177:AK177),AF177:AK177)),0) +
   IF(Parameters!$D$34,IF(OR(IF(ISNUMBER(AF177:AK177),AF177:AK177)=0),0,GEOMEAN(IF(ISNUMBER(AF177:AK177),AF177:AK177))),0)</f>
        <v>1</v>
      </c>
      <c r="N177" s="23">
        <f t="shared" ca="1" si="16"/>
        <v>1</v>
      </c>
      <c r="O177" s="116" t="str">
        <f t="shared" si="17"/>
        <v>!!</v>
      </c>
      <c r="P177" s="24"/>
      <c r="Q177" s="49"/>
      <c r="R177" s="25">
        <f ca="1">IFERROR(INDEX(Health!$G$8:$G$225,MATCH($C177,_xlfn.ANCHORARRAY(Health!$C$8),0)),NA())</f>
        <v>0</v>
      </c>
      <c r="S177" s="25">
        <f ca="1">IFERROR(INDEX(Food!$G$8:$G$225,MATCH($C177,_xlfn.ANCHORARRAY(Food!$C$8),0)),NA())</f>
        <v>0</v>
      </c>
      <c r="T177" s="25" t="e">
        <f ca="1">IFERROR(INDEX(Macro!$G$8:$G$225,MATCH($C177,_xlfn.ANCHORARRAY(Macro!$C$8),0)),NA())</f>
        <v>#N/A</v>
      </c>
      <c r="U177" s="25">
        <f ca="1">IFERROR(INDEX(Socioeconomic!$G$8:$G$225,MATCH($C177,_xlfn.ANCHORARRAY(Socioeconomic!$C$8),0)),NA())</f>
        <v>0</v>
      </c>
      <c r="V177" s="25">
        <f ca="1">IFERROR(INDEX('Natural Hazard'!$G$8:$G$225,MATCH($C177,_xlfn.ANCHORARRAY('Natural Hazard'!$C$8),0)),NA())</f>
        <v>8.9442719099991592</v>
      </c>
      <c r="W177" s="25">
        <f ca="1">IFERROR(INDEX(Conflict!$G$8:$G$225,MATCH($C177,_xlfn.ANCHORARRAY(Conflict!$C$8),0)),NA())</f>
        <v>0</v>
      </c>
      <c r="X177" s="50"/>
      <c r="Y177" s="25">
        <f ca="1">IFERROR(INDEX(Health!$H$8:$H$225,MATCH($C177,_xlfn.ANCHORARRAY(Health!$C$8),0)),NA())</f>
        <v>9.3819241982507293</v>
      </c>
      <c r="Z177" s="25">
        <f ca="1">IFERROR(INDEX(Food!$H$8:$H$225,MATCH($C177,_xlfn.ANCHORARRAY(Food!$C$8),0)),NA())</f>
        <v>9.1387559808612409</v>
      </c>
      <c r="AA177" s="25" t="e">
        <f ca="1">IFERROR(INDEX(Macro!$H$8:$H$225,MATCH($C177,_xlfn.ANCHORARRAY(Macro!$C$8),0)),NA())</f>
        <v>#N/A</v>
      </c>
      <c r="AB177" s="25">
        <f ca="1">IFERROR(INDEX(Socioeconomic!$H$8:$H$225,MATCH($C177,_xlfn.ANCHORARRAY(Socioeconomic!$C$8),0)),NA())</f>
        <v>8.2857142857142794</v>
      </c>
      <c r="AC177" s="25">
        <f ca="1">IFERROR(INDEX('Natural Hazard'!$H$8:$H$225,MATCH($C177,_xlfn.ANCHORARRAY('Natural Hazard'!$C$8),0)),NA())</f>
        <v>8</v>
      </c>
      <c r="AD177" s="25">
        <f ca="1">IFERROR(INDEX(Conflict!$H$8:$H$225,MATCH($C177,_xlfn.ANCHORARRAY(Conflict!$C$8),0)),NA())</f>
        <v>10</v>
      </c>
      <c r="AE177" s="50"/>
      <c r="AF177" s="25">
        <f ca="1">IFERROR(INDEX(Health!$I$8:$I$225,MATCH($C177,_xlfn.ANCHORARRAY(Health!$C$8),0)),NA())</f>
        <v>0</v>
      </c>
      <c r="AG177" s="25" t="e">
        <f ca="1">IFERROR(INDEX(Food!$I$8:$I$225,MATCH($C177,_xlfn.ANCHORARRAY(Food!$C$8),0)),NA())</f>
        <v>#N/A</v>
      </c>
      <c r="AH177" s="25" t="e">
        <f ca="1">IFERROR(INDEX(Macro!$I$8:$I$225,MATCH($C177,_xlfn.ANCHORARRAY(Macro!$C$8),0)),NA())</f>
        <v>#N/A</v>
      </c>
      <c r="AI177" s="25" t="e">
        <f ca="1">IFERROR(INDEX(Socioeconomic!$I$8:$I$225,MATCH($C177,_xlfn.ANCHORARRAY(Socioeconomic!$C$8),0)),NA())</f>
        <v>#N/A</v>
      </c>
      <c r="AJ177" s="25">
        <f ca="1">IFERROR(INDEX('Natural Hazard'!$I$8:$I$225,MATCH($C177,_xlfn.ANCHORARRAY('Natural Hazard'!$C$8),0)),NA())</f>
        <v>10</v>
      </c>
      <c r="AK177" s="25">
        <f ca="1">IFERROR(INDEX(Conflict!$I$8:$I$225,MATCH($C177,_xlfn.ANCHORARRAY(Conflict!$C$8),0)),NA())</f>
        <v>0</v>
      </c>
      <c r="AL177" s="49"/>
      <c r="AM177" s="25">
        <f>IFERROR(INDEX('Data Reliability'!$G$6:$G$409,MATCH($C177,'Data Reliability'!$E$6:$E$409,0)),NA())</f>
        <v>0.25</v>
      </c>
      <c r="AN177" s="25">
        <f>IFERROR(INDEX('Data Reliability'!$H$6:$H$409,MATCH($C177,'Data Reliability'!$E$6:$E$409,0)),NA())</f>
        <v>0.75</v>
      </c>
    </row>
    <row r="178" spans="2:40" x14ac:dyDescent="0.2">
      <c r="B178" s="28" t="s">
        <v>294</v>
      </c>
      <c r="C178" s="28" t="s">
        <v>295</v>
      </c>
      <c r="D178" s="28" t="s">
        <v>432</v>
      </c>
      <c r="E178" s="28" t="s">
        <v>429</v>
      </c>
      <c r="F178" s="206">
        <f ca="1">MATCH($C178,_xlfn.ANCHORARRAY(Health!$C$8),0)</f>
        <v>173</v>
      </c>
      <c r="G178" s="22" cm="1">
        <f t="array" aca="1" ref="G178" ca="1">IF(Parameters!$D$31, SUM(IF(ISNUMBER(R178:W178),(IF(R178:W178&gt;=Parameters!$D$37,1,"")),""))+0.5*(SUM(IF(ISNUMBER(R178:W178),(IF(R178:W178&gt;=Parameters!$D$38,1,"")),""))-SUM(IF(ISNUMBER(R178:W178),(IF(R178:W178&gt;=Parameters!$D$37,1,"")),""))),0) +
   IF(Parameters!$D$32,SUM(IF(ISNUMBER(R178:W178),(IF(R178:W178&gt;=Parameters!$D$41,1,"")),"")),0) +
   IF(Parameters!$D$33,AVERAGE(IF(ISNUMBER(R178:W178),R178:W178)),0) +
   IF(Parameters!$D$34,IF(OR(IF(ISNUMBER(R178:W178),R178:W178)=0),0,GEOMEAN(IF(ISNUMBER(R178:W178),R178:W178))),0)</f>
        <v>1</v>
      </c>
      <c r="H178" s="23">
        <f t="shared" ca="1" si="12"/>
        <v>1</v>
      </c>
      <c r="I178" s="116" t="str">
        <f t="shared" si="13"/>
        <v/>
      </c>
      <c r="J178" s="22" cm="1">
        <f t="array" aca="1" ref="J178" ca="1">IF(Parameters!$D$31, SUM(IF(ISNUMBER(Y178:AD178),(IF(Y178:AD178&gt;=Parameters!$D$41,1,"")),""))+0.5*(SUM(IF(ISNUMBER(Y178:AD178),(IF(Y178:AD178&gt;=Parameters!$D$42,1,"")),""))-SUM(IF(ISNUMBER(Y178:AD178),(IF(Y178:AD178&gt;=Parameters!$D$41,1,"")),""))),0) +
   IF(Parameters!$D$32,SUM(IF(ISNUMBER(Y178:AD178),(IF(Y178:AD178&gt;=Parameters!$D$41,1,"")),"")),0) +
   IF(Parameters!$D$33,AVERAGE(IF(ISNUMBER(Y178:AD178),Y178:AD178)),0) +
   IF(Parameters!$D$34,IF(OR(IF(ISNUMBER(Y178:AD178),Y178:AD178)=0),0,GEOMEAN(IF(ISNUMBER(Y178:AD178),Y178:AD178))),0)</f>
        <v>2.5</v>
      </c>
      <c r="K178" s="23">
        <f t="shared" ca="1" si="14"/>
        <v>2.5</v>
      </c>
      <c r="L178" s="116" t="str">
        <f t="shared" si="15"/>
        <v/>
      </c>
      <c r="M178" s="21" cm="1">
        <f t="array" aca="1" ref="M178" ca="1">IF(Parameters!$D$31, SUM(IF(ISNUMBER(AF178:AK178),(IF(AF178:AK178&gt;=Parameters!$D$41,1,"")),""))+0.5*(SUM(IF(ISNUMBER(AF178:AK178),(IF(AF178:AK178&gt;=Parameters!$D$42,1,"")),""))-SUM(IF(ISNUMBER(AF178:AK178),(IF(AF178:AK178&gt;=Parameters!$D$41,1,"")),""))),0) +
   IF(Parameters!$D$32,SUM(IF(ISNUMBER(AF178:AK178),(IF(AF178:AK178&gt;=Parameters!$D$41,1,"")),"")),0) +
   IF(Parameters!$D$33,AVERAGE(IF(ISNUMBER(AF178:AK178),AF178:AK178)),0) +
   IF(Parameters!$D$34,IF(OR(IF(ISNUMBER(AF178:AK178),AF178:AK178)=0),0,GEOMEAN(IF(ISNUMBER(AF178:AK178),AF178:AK178))),0)</f>
        <v>1</v>
      </c>
      <c r="N178" s="23">
        <f t="shared" ca="1" si="16"/>
        <v>1</v>
      </c>
      <c r="O178" s="116" t="str">
        <f t="shared" si="17"/>
        <v>!</v>
      </c>
      <c r="P178" s="24"/>
      <c r="Q178" s="49"/>
      <c r="R178" s="25">
        <f ca="1">IFERROR(INDEX(Health!$G$8:$G$225,MATCH($C178,_xlfn.ANCHORARRAY(Health!$C$8),0)),NA())</f>
        <v>0</v>
      </c>
      <c r="S178" s="25">
        <f ca="1">IFERROR(INDEX(Food!$G$8:$G$225,MATCH($C178,_xlfn.ANCHORARRAY(Food!$C$8),0)),NA())</f>
        <v>0</v>
      </c>
      <c r="T178" s="25">
        <f ca="1">IFERROR(INDEX(Macro!$G$8:$G$225,MATCH($C178,_xlfn.ANCHORARRAY(Macro!$C$8),0)),NA())</f>
        <v>10</v>
      </c>
      <c r="U178" s="25">
        <f ca="1">IFERROR(INDEX(Socioeconomic!$G$8:$G$225,MATCH($C178,_xlfn.ANCHORARRAY(Socioeconomic!$C$8),0)),NA())</f>
        <v>0</v>
      </c>
      <c r="V178" s="25">
        <f ca="1">IFERROR(INDEX('Natural Hazard'!$G$8:$G$225,MATCH($C178,_xlfn.ANCHORARRAY('Natural Hazard'!$C$8),0)),NA())</f>
        <v>0</v>
      </c>
      <c r="W178" s="25">
        <f ca="1">IFERROR(INDEX(Conflict!$G$8:$G$225,MATCH($C178,_xlfn.ANCHORARRAY(Conflict!$C$8),0)),NA())</f>
        <v>3.9307214062279905</v>
      </c>
      <c r="X178" s="50"/>
      <c r="Y178" s="25">
        <f ca="1">IFERROR(INDEX(Health!$H$8:$H$225,MATCH($C178,_xlfn.ANCHORARRAY(Health!$C$8),0)),NA())</f>
        <v>6.6413994169096204</v>
      </c>
      <c r="Z178" s="25">
        <f ca="1">IFERROR(INDEX(Food!$H$8:$H$225,MATCH($C178,_xlfn.ANCHORARRAY(Food!$C$8),0)),NA())</f>
        <v>10</v>
      </c>
      <c r="AA178" s="25">
        <f ca="1">IFERROR(INDEX(Macro!$H$8:$H$225,MATCH($C178,_xlfn.ANCHORARRAY(Macro!$C$8),0)),NA())</f>
        <v>10</v>
      </c>
      <c r="AB178" s="25">
        <f ca="1">IFERROR(INDEX(Socioeconomic!$H$8:$H$225,MATCH($C178,_xlfn.ANCHORARRAY(Socioeconomic!$C$8),0)),NA())</f>
        <v>9.8571428571428505</v>
      </c>
      <c r="AC178" s="25">
        <f ca="1">IFERROR(INDEX('Natural Hazard'!$H$8:$H$225,MATCH($C178,_xlfn.ANCHORARRAY('Natural Hazard'!$C$8),0)),NA())</f>
        <v>4.8333333333333304</v>
      </c>
      <c r="AD178" s="25">
        <f ca="1">IFERROR(INDEX(Conflict!$H$8:$H$225,MATCH($C178,_xlfn.ANCHORARRAY(Conflict!$C$8),0)),NA())</f>
        <v>4.3261598165461201</v>
      </c>
      <c r="AE178" s="50"/>
      <c r="AF178" s="25">
        <f ca="1">IFERROR(INDEX(Health!$I$8:$I$225,MATCH($C178,_xlfn.ANCHORARRAY(Health!$C$8),0)),NA())</f>
        <v>0</v>
      </c>
      <c r="AG178" s="25" t="e">
        <f ca="1">IFERROR(INDEX(Food!$I$8:$I$225,MATCH($C178,_xlfn.ANCHORARRAY(Food!$C$8),0)),NA())</f>
        <v>#N/A</v>
      </c>
      <c r="AH178" s="25">
        <f ca="1">IFERROR(INDEX(Macro!$I$8:$I$225,MATCH($C178,_xlfn.ANCHORARRAY(Macro!$C$8),0)),NA())</f>
        <v>10</v>
      </c>
      <c r="AI178" s="25">
        <f ca="1">IFERROR(INDEX(Socioeconomic!$I$8:$I$225,MATCH($C178,_xlfn.ANCHORARRAY(Socioeconomic!$C$8),0)),NA())</f>
        <v>0</v>
      </c>
      <c r="AJ178" s="25">
        <f ca="1">IFERROR(INDEX('Natural Hazard'!$I$8:$I$225,MATCH($C178,_xlfn.ANCHORARRAY('Natural Hazard'!$C$8),0)),NA())</f>
        <v>0</v>
      </c>
      <c r="AK178" s="25">
        <f ca="1">IFERROR(INDEX(Conflict!$I$8:$I$225,MATCH($C178,_xlfn.ANCHORARRAY(Conflict!$C$8),0)),NA())</f>
        <v>3.5714285714285601</v>
      </c>
      <c r="AL178" s="49"/>
      <c r="AM178" s="25">
        <f>IFERROR(INDEX('Data Reliability'!$G$6:$G$409,MATCH($C178,'Data Reliability'!$E$6:$E$409,0)),NA())</f>
        <v>0</v>
      </c>
      <c r="AN178" s="25">
        <f>IFERROR(INDEX('Data Reliability'!$H$6:$H$409,MATCH($C178,'Data Reliability'!$E$6:$E$409,0)),NA())</f>
        <v>0.50833333333333297</v>
      </c>
    </row>
    <row r="179" spans="2:40" x14ac:dyDescent="0.2">
      <c r="B179" s="28" t="s">
        <v>296</v>
      </c>
      <c r="C179" s="28" t="s">
        <v>297</v>
      </c>
      <c r="D179" s="28" t="s">
        <v>435</v>
      </c>
      <c r="E179" s="28" t="s">
        <v>430</v>
      </c>
      <c r="F179" s="206">
        <f ca="1">MATCH($C179,_xlfn.ANCHORARRAY(Health!$C$8),0)</f>
        <v>174</v>
      </c>
      <c r="G179" s="22" cm="1">
        <f t="array" aca="1" ref="G179" ca="1">IF(Parameters!$D$31, SUM(IF(ISNUMBER(R179:W179),(IF(R179:W179&gt;=Parameters!$D$37,1,"")),""))+0.5*(SUM(IF(ISNUMBER(R179:W179),(IF(R179:W179&gt;=Parameters!$D$38,1,"")),""))-SUM(IF(ISNUMBER(R179:W179),(IF(R179:W179&gt;=Parameters!$D$37,1,"")),""))),0) +
   IF(Parameters!$D$32,SUM(IF(ISNUMBER(R179:W179),(IF(R179:W179&gt;=Parameters!$D$41,1,"")),"")),0) +
   IF(Parameters!$D$33,AVERAGE(IF(ISNUMBER(R179:W179),R179:W179)),0) +
   IF(Parameters!$D$34,IF(OR(IF(ISNUMBER(R179:W179),R179:W179)=0),0,GEOMEAN(IF(ISNUMBER(R179:W179),R179:W179))),0)</f>
        <v>1</v>
      </c>
      <c r="H179" s="23">
        <f t="shared" ca="1" si="12"/>
        <v>1</v>
      </c>
      <c r="I179" s="116" t="str">
        <f t="shared" si="13"/>
        <v/>
      </c>
      <c r="J179" s="22" cm="1">
        <f t="array" aca="1" ref="J179" ca="1">IF(Parameters!$D$31, SUM(IF(ISNUMBER(Y179:AD179),(IF(Y179:AD179&gt;=Parameters!$D$41,1,"")),""))+0.5*(SUM(IF(ISNUMBER(Y179:AD179),(IF(Y179:AD179&gt;=Parameters!$D$42,1,"")),""))-SUM(IF(ISNUMBER(Y179:AD179),(IF(Y179:AD179&gt;=Parameters!$D$41,1,"")),""))),0) +
   IF(Parameters!$D$32,SUM(IF(ISNUMBER(Y179:AD179),(IF(Y179:AD179&gt;=Parameters!$D$41,1,"")),"")),0) +
   IF(Parameters!$D$33,AVERAGE(IF(ISNUMBER(Y179:AD179),Y179:AD179)),0) +
   IF(Parameters!$D$34,IF(OR(IF(ISNUMBER(Y179:AD179),Y179:AD179)=0),0,GEOMEAN(IF(ISNUMBER(Y179:AD179),Y179:AD179))),0)</f>
        <v>0.5</v>
      </c>
      <c r="K179" s="23">
        <f t="shared" ca="1" si="14"/>
        <v>0.5</v>
      </c>
      <c r="L179" s="116" t="str">
        <f t="shared" si="15"/>
        <v/>
      </c>
      <c r="M179" s="21" cm="1">
        <f t="array" aca="1" ref="M179" ca="1">IF(Parameters!$D$31, SUM(IF(ISNUMBER(AF179:AK179),(IF(AF179:AK179&gt;=Parameters!$D$41,1,"")),""))+0.5*(SUM(IF(ISNUMBER(AF179:AK179),(IF(AF179:AK179&gt;=Parameters!$D$42,1,"")),""))-SUM(IF(ISNUMBER(AF179:AK179),(IF(AF179:AK179&gt;=Parameters!$D$41,1,"")),""))),0) +
   IF(Parameters!$D$32,SUM(IF(ISNUMBER(AF179:AK179),(IF(AF179:AK179&gt;=Parameters!$D$41,1,"")),"")),0) +
   IF(Parameters!$D$33,AVERAGE(IF(ISNUMBER(AF179:AK179),AF179:AK179)),0) +
   IF(Parameters!$D$34,IF(OR(IF(ISNUMBER(AF179:AK179),AF179:AK179)=0),0,GEOMEAN(IF(ISNUMBER(AF179:AK179),AF179:AK179))),0)</f>
        <v>1</v>
      </c>
      <c r="N179" s="23">
        <f t="shared" ca="1" si="16"/>
        <v>1</v>
      </c>
      <c r="O179" s="116" t="str">
        <f t="shared" si="17"/>
        <v>!</v>
      </c>
      <c r="P179" s="24"/>
      <c r="Q179" s="49"/>
      <c r="R179" s="25">
        <f ca="1">IFERROR(INDEX(Health!$G$8:$G$225,MATCH($C179,_xlfn.ANCHORARRAY(Health!$C$8),0)),NA())</f>
        <v>0</v>
      </c>
      <c r="S179" s="25">
        <f ca="1">IFERROR(INDEX(Food!$G$8:$G$225,MATCH($C179,_xlfn.ANCHORARRAY(Food!$C$8),0)),NA())</f>
        <v>4.4824821480175299</v>
      </c>
      <c r="T179" s="25">
        <f ca="1">IFERROR(INDEX(Macro!$G$8:$G$225,MATCH($C179,_xlfn.ANCHORARRAY(Macro!$C$8),0)),NA())</f>
        <v>3.7688977040112288</v>
      </c>
      <c r="U179" s="25">
        <f ca="1">IFERROR(INDEX(Socioeconomic!$G$8:$G$225,MATCH($C179,_xlfn.ANCHORARRAY(Socioeconomic!$C$8),0)),NA())</f>
        <v>2.4359268869177981</v>
      </c>
      <c r="V179" s="25">
        <f ca="1">IFERROR(INDEX('Natural Hazard'!$G$8:$G$225,MATCH($C179,_xlfn.ANCHORARRAY('Natural Hazard'!$C$8),0)),NA())</f>
        <v>9.5742710775633775</v>
      </c>
      <c r="W179" s="25">
        <f ca="1">IFERROR(INDEX(Conflict!$G$8:$G$225,MATCH($C179,_xlfn.ANCHORARRAY(Conflict!$C$8),0)),NA())</f>
        <v>0</v>
      </c>
      <c r="X179" s="50"/>
      <c r="Y179" s="25">
        <f ca="1">IFERROR(INDEX(Health!$H$8:$H$225,MATCH($C179,_xlfn.ANCHORARRAY(Health!$C$8),0)),NA())</f>
        <v>4.2798833819241997</v>
      </c>
      <c r="Z179" s="25">
        <f ca="1">IFERROR(INDEX(Food!$H$8:$H$225,MATCH($C179,_xlfn.ANCHORARRAY(Food!$C$8),0)),NA())</f>
        <v>4.01852924145917</v>
      </c>
      <c r="AA179" s="25">
        <f ca="1">IFERROR(INDEX(Macro!$H$8:$H$225,MATCH($C179,_xlfn.ANCHORARRAY(Macro!$C$8),0)),NA())</f>
        <v>4.2543217111046001</v>
      </c>
      <c r="AB179" s="25">
        <f ca="1">IFERROR(INDEX(Socioeconomic!$H$8:$H$225,MATCH($C179,_xlfn.ANCHORARRAY(Socioeconomic!$C$8),0)),NA())</f>
        <v>6.2857142857142803</v>
      </c>
      <c r="AC179" s="25">
        <f ca="1">IFERROR(INDEX('Natural Hazard'!$H$8:$H$225,MATCH($C179,_xlfn.ANCHORARRAY('Natural Hazard'!$C$8),0)),NA())</f>
        <v>9.1666666666666607</v>
      </c>
      <c r="AD179" s="25">
        <f ca="1">IFERROR(INDEX(Conflict!$H$8:$H$225,MATCH($C179,_xlfn.ANCHORARRAY(Conflict!$C$8),0)),NA())</f>
        <v>1.6581407655671101</v>
      </c>
      <c r="AE179" s="50"/>
      <c r="AF179" s="25">
        <f ca="1">IFERROR(INDEX(Health!$I$8:$I$225,MATCH($C179,_xlfn.ANCHORARRAY(Health!$C$8),0)),NA())</f>
        <v>0</v>
      </c>
      <c r="AG179" s="25">
        <f ca="1">IFERROR(INDEX(Food!$I$8:$I$225,MATCH($C179,_xlfn.ANCHORARRAY(Food!$C$8),0)),NA())</f>
        <v>5</v>
      </c>
      <c r="AH179" s="25">
        <f ca="1">IFERROR(INDEX(Macro!$I$8:$I$225,MATCH($C179,_xlfn.ANCHORARRAY(Macro!$C$8),0)),NA())</f>
        <v>3.3388612493090002</v>
      </c>
      <c r="AI179" s="25">
        <f ca="1">IFERROR(INDEX(Socioeconomic!$I$8:$I$225,MATCH($C179,_xlfn.ANCHORARRAY(Socioeconomic!$C$8),0)),NA())</f>
        <v>0.94400405883780203</v>
      </c>
      <c r="AJ179" s="25">
        <f ca="1">IFERROR(INDEX('Natural Hazard'!$I$8:$I$225,MATCH($C179,_xlfn.ANCHORARRAY('Natural Hazard'!$C$8),0)),NA())</f>
        <v>10</v>
      </c>
      <c r="AK179" s="25">
        <f ca="1">IFERROR(INDEX(Conflict!$I$8:$I$225,MATCH($C179,_xlfn.ANCHORARRAY(Conflict!$C$8),0)),NA())</f>
        <v>0</v>
      </c>
      <c r="AL179" s="49"/>
      <c r="AM179" s="25">
        <f>IFERROR(INDEX('Data Reliability'!$G$6:$G$409,MATCH($C179,'Data Reliability'!$E$6:$E$409,0)),NA())</f>
        <v>8.3333333333333301E-2</v>
      </c>
      <c r="AN179" s="25">
        <f>IFERROR(INDEX('Data Reliability'!$H$6:$H$409,MATCH($C179,'Data Reliability'!$E$6:$E$409,0)),NA())</f>
        <v>0.42777777777777798</v>
      </c>
    </row>
    <row r="180" spans="2:40" x14ac:dyDescent="0.2">
      <c r="B180" s="28" t="s">
        <v>759</v>
      </c>
      <c r="C180" s="28" t="s">
        <v>720</v>
      </c>
      <c r="D180" s="28" t="s">
        <v>433</v>
      </c>
      <c r="E180" s="28" t="s">
        <v>409</v>
      </c>
      <c r="F180" s="206">
        <f ca="1">MATCH($C180,_xlfn.ANCHORARRAY(Health!$C$8),0)</f>
        <v>175</v>
      </c>
      <c r="G180" s="22" cm="1">
        <f t="array" aca="1" ref="G180" ca="1">IF(Parameters!$D$31, SUM(IF(ISNUMBER(R180:W180),(IF(R180:W180&gt;=Parameters!$D$37,1,"")),""))+0.5*(SUM(IF(ISNUMBER(R180:W180),(IF(R180:W180&gt;=Parameters!$D$38,1,"")),""))-SUM(IF(ISNUMBER(R180:W180),(IF(R180:W180&gt;=Parameters!$D$37,1,"")),""))),0) +
   IF(Parameters!$D$32,SUM(IF(ISNUMBER(R180:W180),(IF(R180:W180&gt;=Parameters!$D$41,1,"")),"")),0) +
   IF(Parameters!$D$33,AVERAGE(IF(ISNUMBER(R180:W180),R180:W180)),0) +
   IF(Parameters!$D$34,IF(OR(IF(ISNUMBER(R180:W180),R180:W180)=0),0,GEOMEAN(IF(ISNUMBER(R180:W180),R180:W180))),0)</f>
        <v>0</v>
      </c>
      <c r="H180" s="23">
        <f t="shared" ca="1" si="12"/>
        <v>0</v>
      </c>
      <c r="I180" s="116" t="str">
        <f t="shared" si="13"/>
        <v>!!</v>
      </c>
      <c r="J180" s="22" cm="1">
        <f t="array" aca="1" ref="J180" ca="1">IF(Parameters!$D$31, SUM(IF(ISNUMBER(Y180:AD180),(IF(Y180:AD180&gt;=Parameters!$D$41,1,"")),""))+0.5*(SUM(IF(ISNUMBER(Y180:AD180),(IF(Y180:AD180&gt;=Parameters!$D$42,1,"")),""))-SUM(IF(ISNUMBER(Y180:AD180),(IF(Y180:AD180&gt;=Parameters!$D$41,1,"")),""))),0) +
   IF(Parameters!$D$32,SUM(IF(ISNUMBER(Y180:AD180),(IF(Y180:AD180&gt;=Parameters!$D$41,1,"")),"")),0) +
   IF(Parameters!$D$33,AVERAGE(IF(ISNUMBER(Y180:AD180),Y180:AD180)),0) +
   IF(Parameters!$D$34,IF(OR(IF(ISNUMBER(Y180:AD180),Y180:AD180)=0),0,GEOMEAN(IF(ISNUMBER(Y180:AD180),Y180:AD180))),0)</f>
        <v>0</v>
      </c>
      <c r="K180" s="23">
        <f t="shared" ca="1" si="14"/>
        <v>0</v>
      </c>
      <c r="L180" s="116" t="str">
        <f t="shared" si="15"/>
        <v>!!</v>
      </c>
      <c r="M180" s="21" cm="1">
        <f t="array" aca="1" ref="M180" ca="1">IF(Parameters!$D$31, SUM(IF(ISNUMBER(AF180:AK180),(IF(AF180:AK180&gt;=Parameters!$D$41,1,"")),""))+0.5*(SUM(IF(ISNUMBER(AF180:AK180),(IF(AF180:AK180&gt;=Parameters!$D$42,1,"")),""))-SUM(IF(ISNUMBER(AF180:AK180),(IF(AF180:AK180&gt;=Parameters!$D$41,1,"")),""))),0) +
   IF(Parameters!$D$32,SUM(IF(ISNUMBER(AF180:AK180),(IF(AF180:AK180&gt;=Parameters!$D$41,1,"")),"")),0) +
   IF(Parameters!$D$33,AVERAGE(IF(ISNUMBER(AF180:AK180),AF180:AK180)),0) +
   IF(Parameters!$D$34,IF(OR(IF(ISNUMBER(AF180:AK180),AF180:AK180)=0),0,GEOMEAN(IF(ISNUMBER(AF180:AK180),AF180:AK180))),0)</f>
        <v>0</v>
      </c>
      <c r="N180" s="23">
        <f t="shared" ca="1" si="16"/>
        <v>0</v>
      </c>
      <c r="O180" s="116" t="str">
        <f t="shared" si="17"/>
        <v>!!</v>
      </c>
      <c r="P180" s="24"/>
      <c r="Q180" s="49"/>
      <c r="R180" s="25">
        <f ca="1">IFERROR(INDEX(Health!$G$8:$G$225,MATCH($C180,_xlfn.ANCHORARRAY(Health!$C$8),0)),NA())</f>
        <v>0</v>
      </c>
      <c r="S180" s="25" t="e">
        <f ca="1">IFERROR(INDEX(Food!$G$8:$G$225,MATCH($C180,_xlfn.ANCHORARRAY(Food!$C$8),0)),NA())</f>
        <v>#N/A</v>
      </c>
      <c r="T180" s="25" t="e">
        <f ca="1">IFERROR(INDEX(Macro!$G$8:$G$225,MATCH($C180,_xlfn.ANCHORARRAY(Macro!$C$8),0)),NA())</f>
        <v>#N/A</v>
      </c>
      <c r="U180" s="25">
        <f ca="1">IFERROR(INDEX(Socioeconomic!$G$8:$G$225,MATCH($C180,_xlfn.ANCHORARRAY(Socioeconomic!$C$8),0)),NA())</f>
        <v>0</v>
      </c>
      <c r="V180" s="25">
        <f ca="1">IFERROR(INDEX('Natural Hazard'!$G$8:$G$225,MATCH($C180,_xlfn.ANCHORARRAY('Natural Hazard'!$C$8),0)),NA())</f>
        <v>0</v>
      </c>
      <c r="W180" s="25">
        <f ca="1">IFERROR(INDEX(Conflict!$G$8:$G$225,MATCH($C180,_xlfn.ANCHORARRAY(Conflict!$C$8),0)),NA())</f>
        <v>0</v>
      </c>
      <c r="X180" s="50"/>
      <c r="Y180" s="25">
        <f ca="1">IFERROR(INDEX(Health!$H$8:$H$225,MATCH($C180,_xlfn.ANCHORARRAY(Health!$C$8),0)),NA())</f>
        <v>6.5830903790087403</v>
      </c>
      <c r="Z180" s="25" t="e">
        <f ca="1">IFERROR(INDEX(Food!$H$8:$H$225,MATCH($C180,_xlfn.ANCHORARRAY(Food!$C$8),0)),NA())</f>
        <v>#N/A</v>
      </c>
      <c r="AA180" s="25" t="e">
        <f ca="1">IFERROR(INDEX(Macro!$H$8:$H$225,MATCH($C180,_xlfn.ANCHORARRAY(Macro!$C$8),0)),NA())</f>
        <v>#N/A</v>
      </c>
      <c r="AB180" s="25" t="e">
        <f ca="1">IFERROR(INDEX(Socioeconomic!$H$8:$H$225,MATCH($C180,_xlfn.ANCHORARRAY(Socioeconomic!$C$8),0)),NA())</f>
        <v>#N/A</v>
      </c>
      <c r="AC180" s="25" t="e">
        <f ca="1">IFERROR(INDEX('Natural Hazard'!$H$8:$H$225,MATCH($C180,_xlfn.ANCHORARRAY('Natural Hazard'!$C$8),0)),NA())</f>
        <v>#N/A</v>
      </c>
      <c r="AD180" s="25">
        <f ca="1">IFERROR(INDEX(Conflict!$H$8:$H$225,MATCH($C180,_xlfn.ANCHORARRAY(Conflict!$C$8),0)),NA())</f>
        <v>0</v>
      </c>
      <c r="AE180" s="50"/>
      <c r="AF180" s="25">
        <f ca="1">IFERROR(INDEX(Health!$I$8:$I$225,MATCH($C180,_xlfn.ANCHORARRAY(Health!$C$8),0)),NA())</f>
        <v>0</v>
      </c>
      <c r="AG180" s="25" t="e">
        <f ca="1">IFERROR(INDEX(Food!$I$8:$I$225,MATCH($C180,_xlfn.ANCHORARRAY(Food!$C$8),0)),NA())</f>
        <v>#N/A</v>
      </c>
      <c r="AH180" s="25" t="e">
        <f ca="1">IFERROR(INDEX(Macro!$I$8:$I$225,MATCH($C180,_xlfn.ANCHORARRAY(Macro!$C$8),0)),NA())</f>
        <v>#N/A</v>
      </c>
      <c r="AI180" s="25">
        <f ca="1">IFERROR(INDEX(Socioeconomic!$I$8:$I$225,MATCH($C180,_xlfn.ANCHORARRAY(Socioeconomic!$C$8),0)),NA())</f>
        <v>0</v>
      </c>
      <c r="AJ180" s="25">
        <f ca="1">IFERROR(INDEX('Natural Hazard'!$I$8:$I$225,MATCH($C180,_xlfn.ANCHORARRAY('Natural Hazard'!$C$8),0)),NA())</f>
        <v>0</v>
      </c>
      <c r="AK180" s="25">
        <f ca="1">IFERROR(INDEX(Conflict!$I$8:$I$225,MATCH($C180,_xlfn.ANCHORARRAY(Conflict!$C$8),0)),NA())</f>
        <v>0</v>
      </c>
      <c r="AL180" s="49"/>
      <c r="AM180" s="25">
        <f>IFERROR(INDEX('Data Reliability'!$G$6:$G$409,MATCH($C180,'Data Reliability'!$E$6:$E$409,0)),NA())</f>
        <v>0.75</v>
      </c>
      <c r="AN180" s="25">
        <f>IFERROR(INDEX('Data Reliability'!$H$6:$H$409,MATCH($C180,'Data Reliability'!$E$6:$E$409,0)),NA())</f>
        <v>0.77500000000000002</v>
      </c>
    </row>
    <row r="181" spans="2:40" x14ac:dyDescent="0.2">
      <c r="B181" s="28" t="s">
        <v>298</v>
      </c>
      <c r="C181" s="28" t="s">
        <v>299</v>
      </c>
      <c r="D181" s="28" t="s">
        <v>432</v>
      </c>
      <c r="E181" s="28" t="s">
        <v>429</v>
      </c>
      <c r="F181" s="206">
        <f ca="1">MATCH($C181,_xlfn.ANCHORARRAY(Health!$C$8),0)</f>
        <v>176</v>
      </c>
      <c r="G181" s="22" cm="1">
        <f t="array" aca="1" ref="G181" ca="1">IF(Parameters!$D$31, SUM(IF(ISNUMBER(R181:W181),(IF(R181:W181&gt;=Parameters!$D$37,1,"")),""))+0.5*(SUM(IF(ISNUMBER(R181:W181),(IF(R181:W181&gt;=Parameters!$D$38,1,"")),""))-SUM(IF(ISNUMBER(R181:W181),(IF(R181:W181&gt;=Parameters!$D$37,1,"")),""))),0) +
   IF(Parameters!$D$32,SUM(IF(ISNUMBER(R181:W181),(IF(R181:W181&gt;=Parameters!$D$41,1,"")),"")),0) +
   IF(Parameters!$D$33,AVERAGE(IF(ISNUMBER(R181:W181),R181:W181)),0) +
   IF(Parameters!$D$34,IF(OR(IF(ISNUMBER(R181:W181),R181:W181)=0),0,GEOMEAN(IF(ISNUMBER(R181:W181),R181:W181))),0)</f>
        <v>5</v>
      </c>
      <c r="H181" s="23">
        <f t="shared" ca="1" si="12"/>
        <v>5</v>
      </c>
      <c r="I181" s="116" t="str">
        <f t="shared" si="13"/>
        <v/>
      </c>
      <c r="J181" s="22" cm="1">
        <f t="array" aca="1" ref="J181" ca="1">IF(Parameters!$D$31, SUM(IF(ISNUMBER(Y181:AD181),(IF(Y181:AD181&gt;=Parameters!$D$41,1,"")),""))+0.5*(SUM(IF(ISNUMBER(Y181:AD181),(IF(Y181:AD181&gt;=Parameters!$D$42,1,"")),""))-SUM(IF(ISNUMBER(Y181:AD181),(IF(Y181:AD181&gt;=Parameters!$D$41,1,"")),""))),0) +
   IF(Parameters!$D$32,SUM(IF(ISNUMBER(Y181:AD181),(IF(Y181:AD181&gt;=Parameters!$D$41,1,"")),"")),0) +
   IF(Parameters!$D$33,AVERAGE(IF(ISNUMBER(Y181:AD181),Y181:AD181)),0) +
   IF(Parameters!$D$34,IF(OR(IF(ISNUMBER(Y181:AD181),Y181:AD181)=0),0,GEOMEAN(IF(ISNUMBER(Y181:AD181),Y181:AD181))),0)</f>
        <v>4.5</v>
      </c>
      <c r="K181" s="23">
        <f t="shared" ca="1" si="14"/>
        <v>4.5</v>
      </c>
      <c r="L181" s="116" t="str">
        <f t="shared" si="15"/>
        <v/>
      </c>
      <c r="M181" s="21" cm="1">
        <f t="array" aca="1" ref="M181" ca="1">IF(Parameters!$D$31, SUM(IF(ISNUMBER(AF181:AK181),(IF(AF181:AK181&gt;=Parameters!$D$41,1,"")),""))+0.5*(SUM(IF(ISNUMBER(AF181:AK181),(IF(AF181:AK181&gt;=Parameters!$D$42,1,"")),""))-SUM(IF(ISNUMBER(AF181:AK181),(IF(AF181:AK181&gt;=Parameters!$D$41,1,"")),""))),0) +
   IF(Parameters!$D$32,SUM(IF(ISNUMBER(AF181:AK181),(IF(AF181:AK181&gt;=Parameters!$D$41,1,"")),"")),0) +
   IF(Parameters!$D$33,AVERAGE(IF(ISNUMBER(AF181:AK181),AF181:AK181)),0) +
   IF(Parameters!$D$34,IF(OR(IF(ISNUMBER(AF181:AK181),AF181:AK181)=0),0,GEOMEAN(IF(ISNUMBER(AF181:AK181),AF181:AK181))),0)</f>
        <v>4</v>
      </c>
      <c r="N181" s="23">
        <f t="shared" ca="1" si="16"/>
        <v>4</v>
      </c>
      <c r="O181" s="116" t="str">
        <f t="shared" si="17"/>
        <v>!</v>
      </c>
      <c r="P181" s="24"/>
      <c r="Q181" s="49"/>
      <c r="R181" s="25">
        <f ca="1">IFERROR(INDEX(Health!$G$8:$G$225,MATCH($C181,_xlfn.ANCHORARRAY(Health!$C$8),0)),NA())</f>
        <v>0</v>
      </c>
      <c r="S181" s="25">
        <f ca="1">IFERROR(INDEX(Food!$G$8:$G$225,MATCH($C181,_xlfn.ANCHORARRAY(Food!$C$8),0)),NA())</f>
        <v>10</v>
      </c>
      <c r="T181" s="25">
        <f ca="1">IFERROR(INDEX(Macro!$G$8:$G$225,MATCH($C181,_xlfn.ANCHORARRAY(Macro!$C$8),0)),NA())</f>
        <v>9.3707688957850568</v>
      </c>
      <c r="U181" s="25">
        <f ca="1">IFERROR(INDEX(Socioeconomic!$G$8:$G$225,MATCH($C181,_xlfn.ANCHORARRAY(Socioeconomic!$C$8),0)),NA())</f>
        <v>7.8444710243963138</v>
      </c>
      <c r="V181" s="25">
        <f ca="1">IFERROR(INDEX('Natural Hazard'!$G$8:$G$225,MATCH($C181,_xlfn.ANCHORARRAY('Natural Hazard'!$C$8),0)),NA())</f>
        <v>9.9163165204290102</v>
      </c>
      <c r="W181" s="25">
        <f ca="1">IFERROR(INDEX(Conflict!$G$8:$G$225,MATCH($C181,_xlfn.ANCHORARRAY(Conflict!$C$8),0)),NA())</f>
        <v>10</v>
      </c>
      <c r="X181" s="50"/>
      <c r="Y181" s="25">
        <f ca="1">IFERROR(INDEX(Health!$H$8:$H$225,MATCH($C181,_xlfn.ANCHORARRAY(Health!$C$8),0)),NA())</f>
        <v>10</v>
      </c>
      <c r="Z181" s="25">
        <f ca="1">IFERROR(INDEX(Food!$H$8:$H$225,MATCH($C181,_xlfn.ANCHORARRAY(Food!$C$8),0)),NA())</f>
        <v>10</v>
      </c>
      <c r="AA181" s="25">
        <f ca="1">IFERROR(INDEX(Macro!$H$8:$H$225,MATCH($C181,_xlfn.ANCHORARRAY(Macro!$C$8),0)),NA())</f>
        <v>8.7811309698212696</v>
      </c>
      <c r="AB181" s="25">
        <f ca="1">IFERROR(INDEX(Socioeconomic!$H$8:$H$225,MATCH($C181,_xlfn.ANCHORARRAY(Socioeconomic!$C$8),0)),NA())</f>
        <v>9</v>
      </c>
      <c r="AC181" s="25">
        <f ca="1">IFERROR(INDEX('Natural Hazard'!$H$8:$H$225,MATCH($C181,_xlfn.ANCHORARRAY('Natural Hazard'!$C$8),0)),NA())</f>
        <v>9.8333333333333304</v>
      </c>
      <c r="AD181" s="25">
        <f ca="1">IFERROR(INDEX(Conflict!$H$8:$H$225,MATCH($C181,_xlfn.ANCHORARRAY(Conflict!$C$8),0)),NA())</f>
        <v>10</v>
      </c>
      <c r="AE181" s="50"/>
      <c r="AF181" s="25">
        <f ca="1">IFERROR(INDEX(Health!$I$8:$I$225,MATCH($C181,_xlfn.ANCHORARRAY(Health!$C$8),0)),NA())</f>
        <v>0</v>
      </c>
      <c r="AG181" s="25">
        <f ca="1">IFERROR(INDEX(Food!$I$8:$I$225,MATCH($C181,_xlfn.ANCHORARRAY(Food!$C$8),0)),NA())</f>
        <v>10</v>
      </c>
      <c r="AH181" s="25">
        <f ca="1">IFERROR(INDEX(Macro!$I$8:$I$225,MATCH($C181,_xlfn.ANCHORARRAY(Macro!$C$8),0)),NA())</f>
        <v>10</v>
      </c>
      <c r="AI181" s="25">
        <f ca="1">IFERROR(INDEX(Socioeconomic!$I$8:$I$225,MATCH($C181,_xlfn.ANCHORARRAY(Socioeconomic!$C$8),0)),NA())</f>
        <v>6.8373028502881503</v>
      </c>
      <c r="AJ181" s="25">
        <f ca="1">IFERROR(INDEX('Natural Hazard'!$I$8:$I$225,MATCH($C181,_xlfn.ANCHORARRAY('Natural Hazard'!$C$8),0)),NA())</f>
        <v>10</v>
      </c>
      <c r="AK181" s="25">
        <f ca="1">IFERROR(INDEX(Conflict!$I$8:$I$225,MATCH($C181,_xlfn.ANCHORARRAY(Conflict!$C$8),0)),NA())</f>
        <v>10</v>
      </c>
      <c r="AL181" s="49"/>
      <c r="AM181" s="25">
        <f>IFERROR(INDEX('Data Reliability'!$G$6:$G$409,MATCH($C181,'Data Reliability'!$E$6:$E$409,0)),NA())</f>
        <v>0.16666666666666699</v>
      </c>
      <c r="AN181" s="25">
        <f>IFERROR(INDEX('Data Reliability'!$H$6:$H$409,MATCH($C181,'Data Reliability'!$E$6:$E$409,0)),NA())</f>
        <v>0.38055555555555598</v>
      </c>
    </row>
    <row r="182" spans="2:40" x14ac:dyDescent="0.2">
      <c r="B182" s="28" t="s">
        <v>300</v>
      </c>
      <c r="C182" s="28" t="s">
        <v>301</v>
      </c>
      <c r="D182" s="28" t="s">
        <v>433</v>
      </c>
      <c r="E182" s="28" t="s">
        <v>430</v>
      </c>
      <c r="F182" s="206">
        <f ca="1">MATCH($C182,_xlfn.ANCHORARRAY(Health!$C$8),0)</f>
        <v>177</v>
      </c>
      <c r="G182" s="22" cm="1">
        <f t="array" aca="1" ref="G182" ca="1">IF(Parameters!$D$31, SUM(IF(ISNUMBER(R182:W182),(IF(R182:W182&gt;=Parameters!$D$37,1,"")),""))+0.5*(SUM(IF(ISNUMBER(R182:W182),(IF(R182:W182&gt;=Parameters!$D$38,1,"")),""))-SUM(IF(ISNUMBER(R182:W182),(IF(R182:W182&gt;=Parameters!$D$37,1,"")),""))),0) +
   IF(Parameters!$D$32,SUM(IF(ISNUMBER(R182:W182),(IF(R182:W182&gt;=Parameters!$D$41,1,"")),"")),0) +
   IF(Parameters!$D$33,AVERAGE(IF(ISNUMBER(R182:W182),R182:W182)),0) +
   IF(Parameters!$D$34,IF(OR(IF(ISNUMBER(R182:W182),R182:W182)=0),0,GEOMEAN(IF(ISNUMBER(R182:W182),R182:W182))),0)</f>
        <v>0</v>
      </c>
      <c r="H182" s="23">
        <f t="shared" ca="1" si="12"/>
        <v>0</v>
      </c>
      <c r="I182" s="116" t="str">
        <f t="shared" si="13"/>
        <v/>
      </c>
      <c r="J182" s="22" cm="1">
        <f t="array" aca="1" ref="J182" ca="1">IF(Parameters!$D$31, SUM(IF(ISNUMBER(Y182:AD182),(IF(Y182:AD182&gt;=Parameters!$D$41,1,"")),""))+0.5*(SUM(IF(ISNUMBER(Y182:AD182),(IF(Y182:AD182&gt;=Parameters!$D$42,1,"")),""))-SUM(IF(ISNUMBER(Y182:AD182),(IF(Y182:AD182&gt;=Parameters!$D$41,1,"")),""))),0) +
   IF(Parameters!$D$32,SUM(IF(ISNUMBER(Y182:AD182),(IF(Y182:AD182&gt;=Parameters!$D$41,1,"")),"")),0) +
   IF(Parameters!$D$33,AVERAGE(IF(ISNUMBER(Y182:AD182),Y182:AD182)),0) +
   IF(Parameters!$D$34,IF(OR(IF(ISNUMBER(Y182:AD182),Y182:AD182)=0),0,GEOMEAN(IF(ISNUMBER(Y182:AD182),Y182:AD182))),0)</f>
        <v>0</v>
      </c>
      <c r="K182" s="23">
        <f t="shared" ca="1" si="14"/>
        <v>0</v>
      </c>
      <c r="L182" s="116" t="str">
        <f t="shared" si="15"/>
        <v/>
      </c>
      <c r="M182" s="21" cm="1">
        <f t="array" aca="1" ref="M182" ca="1">IF(Parameters!$D$31, SUM(IF(ISNUMBER(AF182:AK182),(IF(AF182:AK182&gt;=Parameters!$D$41,1,"")),""))+0.5*(SUM(IF(ISNUMBER(AF182:AK182),(IF(AF182:AK182&gt;=Parameters!$D$42,1,"")),""))-SUM(IF(ISNUMBER(AF182:AK182),(IF(AF182:AK182&gt;=Parameters!$D$41,1,"")),""))),0) +
   IF(Parameters!$D$32,SUM(IF(ISNUMBER(AF182:AK182),(IF(AF182:AK182&gt;=Parameters!$D$41,1,"")),"")),0) +
   IF(Parameters!$D$33,AVERAGE(IF(ISNUMBER(AF182:AK182),AF182:AK182)),0) +
   IF(Parameters!$D$34,IF(OR(IF(ISNUMBER(AF182:AK182),AF182:AK182)=0),0,GEOMEAN(IF(ISNUMBER(AF182:AK182),AF182:AK182))),0)</f>
        <v>1.5</v>
      </c>
      <c r="N182" s="23">
        <f t="shared" ca="1" si="16"/>
        <v>1.5</v>
      </c>
      <c r="O182" s="116" t="str">
        <f t="shared" si="17"/>
        <v>!</v>
      </c>
      <c r="P182" s="24"/>
      <c r="Q182" s="49"/>
      <c r="R182" s="25">
        <f ca="1">IFERROR(INDEX(Health!$G$8:$G$225,MATCH($C182,_xlfn.ANCHORARRAY(Health!$C$8),0)),NA())</f>
        <v>0</v>
      </c>
      <c r="S182" s="25">
        <f ca="1">IFERROR(INDEX(Food!$G$8:$G$225,MATCH($C182,_xlfn.ANCHORARRAY(Food!$C$8),0)),NA())</f>
        <v>0</v>
      </c>
      <c r="T182" s="25">
        <f ca="1">IFERROR(INDEX(Macro!$G$8:$G$225,MATCH($C182,_xlfn.ANCHORARRAY(Macro!$C$8),0)),NA())</f>
        <v>4.0924456638213558</v>
      </c>
      <c r="U182" s="25">
        <f ca="1">IFERROR(INDEX(Socioeconomic!$G$8:$G$225,MATCH($C182,_xlfn.ANCHORARRAY(Socioeconomic!$C$8),0)),NA())</f>
        <v>4.780914437337568</v>
      </c>
      <c r="V182" s="25">
        <f ca="1">IFERROR(INDEX('Natural Hazard'!$G$8:$G$225,MATCH($C182,_xlfn.ANCHORARRAY('Natural Hazard'!$C$8),0)),NA())</f>
        <v>0</v>
      </c>
      <c r="W182" s="25">
        <f ca="1">IFERROR(INDEX(Conflict!$G$8:$G$225,MATCH($C182,_xlfn.ANCHORARRAY(Conflict!$C$8),0)),NA())</f>
        <v>3.0734525252749654</v>
      </c>
      <c r="X182" s="50"/>
      <c r="Y182" s="25">
        <f ca="1">IFERROR(INDEX(Health!$H$8:$H$225,MATCH($C182,_xlfn.ANCHORARRAY(Health!$C$8),0)),NA())</f>
        <v>3.0553935860058301</v>
      </c>
      <c r="Z182" s="25">
        <f ca="1">IFERROR(INDEX(Food!$H$8:$H$225,MATCH($C182,_xlfn.ANCHORARRAY(Food!$C$8),0)),NA())</f>
        <v>4.8291835552981999</v>
      </c>
      <c r="AA182" s="25">
        <f ca="1">IFERROR(INDEX(Macro!$H$8:$H$225,MATCH($C182,_xlfn.ANCHORARRAY(Macro!$C$8),0)),NA())</f>
        <v>5.0161148549663004</v>
      </c>
      <c r="AB182" s="25">
        <f ca="1">IFERROR(INDEX(Socioeconomic!$H$8:$H$225,MATCH($C182,_xlfn.ANCHORARRAY(Socioeconomic!$C$8),0)),NA())</f>
        <v>2.2857142857142798</v>
      </c>
      <c r="AC182" s="25">
        <f ca="1">IFERROR(INDEX('Natural Hazard'!$H$8:$H$225,MATCH($C182,_xlfn.ANCHORARRAY('Natural Hazard'!$C$8),0)),NA())</f>
        <v>5.8333333333333304</v>
      </c>
      <c r="AD182" s="25">
        <f ca="1">IFERROR(INDEX(Conflict!$H$8:$H$225,MATCH($C182,_xlfn.ANCHORARRAY(Conflict!$C$8),0)),NA())</f>
        <v>1.3494443464455801</v>
      </c>
      <c r="AE182" s="50"/>
      <c r="AF182" s="25">
        <f ca="1">IFERROR(INDEX(Health!$I$8:$I$225,MATCH($C182,_xlfn.ANCHORARRAY(Health!$C$8),0)),NA())</f>
        <v>0</v>
      </c>
      <c r="AG182" s="25" t="e">
        <f ca="1">IFERROR(INDEX(Food!$I$8:$I$225,MATCH($C182,_xlfn.ANCHORARRAY(Food!$C$8),0)),NA())</f>
        <v>#N/A</v>
      </c>
      <c r="AH182" s="25">
        <f ca="1">IFERROR(INDEX(Macro!$I$8:$I$225,MATCH($C182,_xlfn.ANCHORARRAY(Macro!$C$8),0)),NA())</f>
        <v>3.3388612493090002</v>
      </c>
      <c r="AI182" s="25">
        <f ca="1">IFERROR(INDEX(Socioeconomic!$I$8:$I$225,MATCH($C182,_xlfn.ANCHORARRAY(Socioeconomic!$C$8),0)),NA())</f>
        <v>10</v>
      </c>
      <c r="AJ182" s="25">
        <f ca="1">IFERROR(INDEX('Natural Hazard'!$I$8:$I$225,MATCH($C182,_xlfn.ANCHORARRAY('Natural Hazard'!$C$8),0)),NA())</f>
        <v>0</v>
      </c>
      <c r="AK182" s="25">
        <f ca="1">IFERROR(INDEX(Conflict!$I$8:$I$225,MATCH($C182,_xlfn.ANCHORARRAY(Conflict!$C$8),0)),NA())</f>
        <v>7</v>
      </c>
      <c r="AL182" s="49"/>
      <c r="AM182" s="25">
        <f>IFERROR(INDEX('Data Reliability'!$G$6:$G$409,MATCH($C182,'Data Reliability'!$E$6:$E$409,0)),NA())</f>
        <v>8.3333333333333301E-2</v>
      </c>
      <c r="AN182" s="25">
        <f>IFERROR(INDEX('Data Reliability'!$H$6:$H$409,MATCH($C182,'Data Reliability'!$E$6:$E$409,0)),NA())</f>
        <v>0.51666666666666705</v>
      </c>
    </row>
    <row r="183" spans="2:40" x14ac:dyDescent="0.2">
      <c r="B183" s="28" t="s">
        <v>302</v>
      </c>
      <c r="C183" s="28" t="s">
        <v>303</v>
      </c>
      <c r="D183" s="28" t="s">
        <v>432</v>
      </c>
      <c r="E183" s="28" t="s">
        <v>429</v>
      </c>
      <c r="F183" s="206">
        <f ca="1">MATCH($C183,_xlfn.ANCHORARRAY(Health!$C$8),0)</f>
        <v>178</v>
      </c>
      <c r="G183" s="22" cm="1">
        <f t="array" aca="1" ref="G183" ca="1">IF(Parameters!$D$31, SUM(IF(ISNUMBER(R183:W183),(IF(R183:W183&gt;=Parameters!$D$37,1,"")),""))+0.5*(SUM(IF(ISNUMBER(R183:W183),(IF(R183:W183&gt;=Parameters!$D$38,1,"")),""))-SUM(IF(ISNUMBER(R183:W183),(IF(R183:W183&gt;=Parameters!$D$37,1,"")),""))),0) +
   IF(Parameters!$D$32,SUM(IF(ISNUMBER(R183:W183),(IF(R183:W183&gt;=Parameters!$D$41,1,"")),"")),0) +
   IF(Parameters!$D$33,AVERAGE(IF(ISNUMBER(R183:W183),R183:W183)),0) +
   IF(Parameters!$D$34,IF(OR(IF(ISNUMBER(R183:W183),R183:W183)=0),0,GEOMEAN(IF(ISNUMBER(R183:W183),R183:W183))),0)</f>
        <v>4</v>
      </c>
      <c r="H183" s="23">
        <f t="shared" ca="1" si="12"/>
        <v>4</v>
      </c>
      <c r="I183" s="116" t="str">
        <f t="shared" si="13"/>
        <v>!</v>
      </c>
      <c r="J183" s="22" cm="1">
        <f t="array" aca="1" ref="J183" ca="1">IF(Parameters!$D$31, SUM(IF(ISNUMBER(Y183:AD183),(IF(Y183:AD183&gt;=Parameters!$D$41,1,"")),""))+0.5*(SUM(IF(ISNUMBER(Y183:AD183),(IF(Y183:AD183&gt;=Parameters!$D$42,1,"")),""))-SUM(IF(ISNUMBER(Y183:AD183),(IF(Y183:AD183&gt;=Parameters!$D$41,1,"")),""))),0) +
   IF(Parameters!$D$32,SUM(IF(ISNUMBER(Y183:AD183),(IF(Y183:AD183&gt;=Parameters!$D$41,1,"")),"")),0) +
   IF(Parameters!$D$33,AVERAGE(IF(ISNUMBER(Y183:AD183),Y183:AD183)),0) +
   IF(Parameters!$D$34,IF(OR(IF(ISNUMBER(Y183:AD183),Y183:AD183)=0),0,GEOMEAN(IF(ISNUMBER(Y183:AD183),Y183:AD183))),0)</f>
        <v>3.5</v>
      </c>
      <c r="K183" s="23">
        <f t="shared" ca="1" si="14"/>
        <v>3.5</v>
      </c>
      <c r="L183" s="116" t="str">
        <f t="shared" si="15"/>
        <v/>
      </c>
      <c r="M183" s="21" cm="1">
        <f t="array" aca="1" ref="M183" ca="1">IF(Parameters!$D$31, SUM(IF(ISNUMBER(AF183:AK183),(IF(AF183:AK183&gt;=Parameters!$D$41,1,"")),""))+0.5*(SUM(IF(ISNUMBER(AF183:AK183),(IF(AF183:AK183&gt;=Parameters!$D$42,1,"")),""))-SUM(IF(ISNUMBER(AF183:AK183),(IF(AF183:AK183&gt;=Parameters!$D$41,1,"")),""))),0) +
   IF(Parameters!$D$32,SUM(IF(ISNUMBER(AF183:AK183),(IF(AF183:AK183&gt;=Parameters!$D$41,1,"")),"")),0) +
   IF(Parameters!$D$33,AVERAGE(IF(ISNUMBER(AF183:AK183),AF183:AK183)),0) +
   IF(Parameters!$D$34,IF(OR(IF(ISNUMBER(AF183:AK183),AF183:AK183)=0),0,GEOMEAN(IF(ISNUMBER(AF183:AK183),AF183:AK183))),0)</f>
        <v>4</v>
      </c>
      <c r="N183" s="23">
        <f t="shared" ca="1" si="16"/>
        <v>4</v>
      </c>
      <c r="O183" s="116" t="str">
        <f t="shared" si="17"/>
        <v>!</v>
      </c>
      <c r="P183" s="24"/>
      <c r="Q183" s="49"/>
      <c r="R183" s="25">
        <f ca="1">IFERROR(INDEX(Health!$G$8:$G$225,MATCH($C183,_xlfn.ANCHORARRAY(Health!$C$8),0)),NA())</f>
        <v>9.9824919620601094</v>
      </c>
      <c r="S183" s="25">
        <f ca="1">IFERROR(INDEX(Food!$G$8:$G$225,MATCH($C183,_xlfn.ANCHORARRAY(Food!$C$8),0)),NA())</f>
        <v>10</v>
      </c>
      <c r="T183" s="25" t="e">
        <f ca="1">IFERROR(INDEX(Macro!$G$8:$G$225,MATCH($C183,_xlfn.ANCHORARRAY(Macro!$C$8),0)),NA())</f>
        <v>#N/A</v>
      </c>
      <c r="U183" s="25">
        <f ca="1">IFERROR(INDEX(Socioeconomic!$G$8:$G$225,MATCH($C183,_xlfn.ANCHORARRAY(Socioeconomic!$C$8),0)),NA())</f>
        <v>10</v>
      </c>
      <c r="V183" s="25">
        <f ca="1">IFERROR(INDEX('Natural Hazard'!$G$8:$G$225,MATCH($C183,_xlfn.ANCHORARRAY('Natural Hazard'!$C$8),0)),NA())</f>
        <v>7.0710678118654755</v>
      </c>
      <c r="W183" s="25">
        <f ca="1">IFERROR(INDEX(Conflict!$G$8:$G$225,MATCH($C183,_xlfn.ANCHORARRAY(Conflict!$C$8),0)),NA())</f>
        <v>0</v>
      </c>
      <c r="X183" s="50"/>
      <c r="Y183" s="25">
        <f ca="1">IFERROR(INDEX(Health!$H$8:$H$225,MATCH($C183,_xlfn.ANCHORARRAY(Health!$C$8),0)),NA())</f>
        <v>9.9650145772594705</v>
      </c>
      <c r="Z183" s="25">
        <f ca="1">IFERROR(INDEX(Food!$H$8:$H$225,MATCH($C183,_xlfn.ANCHORARRAY(Food!$C$8),0)),NA())</f>
        <v>10</v>
      </c>
      <c r="AA183" s="25" t="e">
        <f ca="1">IFERROR(INDEX(Macro!$H$8:$H$225,MATCH($C183,_xlfn.ANCHORARRAY(Macro!$C$8),0)),NA())</f>
        <v>#N/A</v>
      </c>
      <c r="AB183" s="25">
        <f ca="1">IFERROR(INDEX(Socioeconomic!$H$8:$H$225,MATCH($C183,_xlfn.ANCHORARRAY(Socioeconomic!$C$8),0)),NA())</f>
        <v>10</v>
      </c>
      <c r="AC183" s="25">
        <f ca="1">IFERROR(INDEX('Natural Hazard'!$H$8:$H$225,MATCH($C183,_xlfn.ANCHORARRAY('Natural Hazard'!$C$8),0)),NA())</f>
        <v>5</v>
      </c>
      <c r="AD183" s="25">
        <f ca="1">IFERROR(INDEX(Conflict!$H$8:$H$225,MATCH($C183,_xlfn.ANCHORARRAY(Conflict!$C$8),0)),NA())</f>
        <v>10</v>
      </c>
      <c r="AE183" s="50"/>
      <c r="AF183" s="25">
        <f ca="1">IFERROR(INDEX(Health!$I$8:$I$225,MATCH($C183,_xlfn.ANCHORARRAY(Health!$C$8),0)),NA())</f>
        <v>10</v>
      </c>
      <c r="AG183" s="25">
        <f ca="1">IFERROR(INDEX(Food!$I$8:$I$225,MATCH($C183,_xlfn.ANCHORARRAY(Food!$C$8),0)),NA())</f>
        <v>10</v>
      </c>
      <c r="AH183" s="25" t="e">
        <f ca="1">IFERROR(INDEX(Macro!$I$8:$I$225,MATCH($C183,_xlfn.ANCHORARRAY(Macro!$C$8),0)),NA())</f>
        <v>#N/A</v>
      </c>
      <c r="AI183" s="25">
        <f ca="1">IFERROR(INDEX(Socioeconomic!$I$8:$I$225,MATCH($C183,_xlfn.ANCHORARRAY(Socioeconomic!$C$8),0)),NA())</f>
        <v>10</v>
      </c>
      <c r="AJ183" s="25">
        <f ca="1">IFERROR(INDEX('Natural Hazard'!$I$8:$I$225,MATCH($C183,_xlfn.ANCHORARRAY('Natural Hazard'!$C$8),0)),NA())</f>
        <v>10</v>
      </c>
      <c r="AK183" s="25">
        <f ca="1">IFERROR(INDEX(Conflict!$I$8:$I$225,MATCH($C183,_xlfn.ANCHORARRAY(Conflict!$C$8),0)),NA())</f>
        <v>0</v>
      </c>
      <c r="AL183" s="49"/>
      <c r="AM183" s="25">
        <f>IFERROR(INDEX('Data Reliability'!$G$6:$G$409,MATCH($C183,'Data Reliability'!$E$6:$E$409,0)),NA())</f>
        <v>0.25</v>
      </c>
      <c r="AN183" s="25">
        <f>IFERROR(INDEX('Data Reliability'!$H$6:$H$409,MATCH($C183,'Data Reliability'!$E$6:$E$409,0)),NA())</f>
        <v>0.51388888888888895</v>
      </c>
    </row>
    <row r="184" spans="2:40" x14ac:dyDescent="0.2">
      <c r="B184" s="28" t="s">
        <v>773</v>
      </c>
      <c r="C184" s="28" t="s">
        <v>304</v>
      </c>
      <c r="D184" s="28" t="s">
        <v>432</v>
      </c>
      <c r="E184" s="28" t="s">
        <v>429</v>
      </c>
      <c r="F184" s="206">
        <f ca="1">MATCH($C184,_xlfn.ANCHORARRAY(Health!$C$8),0)</f>
        <v>179</v>
      </c>
      <c r="G184" s="22" cm="1">
        <f t="array" aca="1" ref="G184" ca="1">IF(Parameters!$D$31, SUM(IF(ISNUMBER(R184:W184),(IF(R184:W184&gt;=Parameters!$D$37,1,"")),""))+0.5*(SUM(IF(ISNUMBER(R184:W184),(IF(R184:W184&gt;=Parameters!$D$38,1,"")),""))-SUM(IF(ISNUMBER(R184:W184),(IF(R184:W184&gt;=Parameters!$D$37,1,"")),""))),0) +
   IF(Parameters!$D$32,SUM(IF(ISNUMBER(R184:W184),(IF(R184:W184&gt;=Parameters!$D$41,1,"")),"")),0) +
   IF(Parameters!$D$33,AVERAGE(IF(ISNUMBER(R184:W184),R184:W184)),0) +
   IF(Parameters!$D$34,IF(OR(IF(ISNUMBER(R184:W184),R184:W184)=0),0,GEOMEAN(IF(ISNUMBER(R184:W184),R184:W184))),0)</f>
        <v>1</v>
      </c>
      <c r="H184" s="23">
        <f t="shared" ca="1" si="12"/>
        <v>1</v>
      </c>
      <c r="I184" s="116" t="str">
        <f t="shared" si="13"/>
        <v>!</v>
      </c>
      <c r="J184" s="22" cm="1">
        <f t="array" aca="1" ref="J184" ca="1">IF(Parameters!$D$31, SUM(IF(ISNUMBER(Y184:AD184),(IF(Y184:AD184&gt;=Parameters!$D$41,1,"")),""))+0.5*(SUM(IF(ISNUMBER(Y184:AD184),(IF(Y184:AD184&gt;=Parameters!$D$42,1,"")),""))-SUM(IF(ISNUMBER(Y184:AD184),(IF(Y184:AD184&gt;=Parameters!$D$41,1,"")),""))),0) +
   IF(Parameters!$D$32,SUM(IF(ISNUMBER(Y184:AD184),(IF(Y184:AD184&gt;=Parameters!$D$41,1,"")),"")),0) +
   IF(Parameters!$D$33,AVERAGE(IF(ISNUMBER(Y184:AD184),Y184:AD184)),0) +
   IF(Parameters!$D$34,IF(OR(IF(ISNUMBER(Y184:AD184),Y184:AD184)=0),0,GEOMEAN(IF(ISNUMBER(Y184:AD184),Y184:AD184))),0)</f>
        <v>2.5</v>
      </c>
      <c r="K184" s="23">
        <f t="shared" ca="1" si="14"/>
        <v>2.5</v>
      </c>
      <c r="L184" s="116" t="str">
        <f t="shared" si="15"/>
        <v/>
      </c>
      <c r="M184" s="21" cm="1">
        <f t="array" aca="1" ref="M184" ca="1">IF(Parameters!$D$31, SUM(IF(ISNUMBER(AF184:AK184),(IF(AF184:AK184&gt;=Parameters!$D$41,1,"")),""))+0.5*(SUM(IF(ISNUMBER(AF184:AK184),(IF(AF184:AK184&gt;=Parameters!$D$42,1,"")),""))-SUM(IF(ISNUMBER(AF184:AK184),(IF(AF184:AK184&gt;=Parameters!$D$41,1,"")),""))),0) +
   IF(Parameters!$D$32,SUM(IF(ISNUMBER(AF184:AK184),(IF(AF184:AK184&gt;=Parameters!$D$41,1,"")),"")),0) +
   IF(Parameters!$D$33,AVERAGE(IF(ISNUMBER(AF184:AK184),AF184:AK184)),0) +
   IF(Parameters!$D$34,IF(OR(IF(ISNUMBER(AF184:AK184),AF184:AK184)=0),0,GEOMEAN(IF(ISNUMBER(AF184:AK184),AF184:AK184))),0)</f>
        <v>1</v>
      </c>
      <c r="N184" s="23">
        <f t="shared" ca="1" si="16"/>
        <v>1</v>
      </c>
      <c r="O184" s="116" t="str">
        <f t="shared" si="17"/>
        <v>!</v>
      </c>
      <c r="P184" s="24"/>
      <c r="Q184" s="49"/>
      <c r="R184" s="25">
        <f ca="1">IFERROR(INDEX(Health!$G$8:$G$225,MATCH($C184,_xlfn.ANCHORARRAY(Health!$C$8),0)),NA())</f>
        <v>0</v>
      </c>
      <c r="S184" s="25">
        <f ca="1">IFERROR(INDEX(Food!$G$8:$G$225,MATCH($C184,_xlfn.ANCHORARRAY(Food!$C$8),0)),NA())</f>
        <v>0</v>
      </c>
      <c r="T184" s="25">
        <f ca="1">IFERROR(INDEX(Macro!$G$8:$G$225,MATCH($C184,_xlfn.ANCHORARRAY(Macro!$C$8),0)),NA())</f>
        <v>4.2051908282570478</v>
      </c>
      <c r="U184" s="25">
        <f ca="1">IFERROR(INDEX(Socioeconomic!$G$8:$G$225,MATCH($C184,_xlfn.ANCHORARRAY(Socioeconomic!$C$8),0)),NA())</f>
        <v>4.3364104123899967</v>
      </c>
      <c r="V184" s="25">
        <f ca="1">IFERROR(INDEX('Natural Hazard'!$G$8:$G$225,MATCH($C184,_xlfn.ANCHORARRAY('Natural Hazard'!$C$8),0)),NA())</f>
        <v>0</v>
      </c>
      <c r="W184" s="25">
        <f ca="1">IFERROR(INDEX(Conflict!$G$8:$G$225,MATCH($C184,_xlfn.ANCHORARRAY(Conflict!$C$8),0)),NA())</f>
        <v>10</v>
      </c>
      <c r="X184" s="50"/>
      <c r="Y184" s="25">
        <f ca="1">IFERROR(INDEX(Health!$H$8:$H$225,MATCH($C184,_xlfn.ANCHORARRAY(Health!$C$8),0)),NA())</f>
        <v>8.4198250728862902</v>
      </c>
      <c r="Z184" s="25">
        <f ca="1">IFERROR(INDEX(Food!$H$8:$H$225,MATCH($C184,_xlfn.ANCHORARRAY(Food!$C$8),0)),NA())</f>
        <v>8.20574162679425</v>
      </c>
      <c r="AA184" s="25">
        <f ca="1">IFERROR(INDEX(Macro!$H$8:$H$225,MATCH($C184,_xlfn.ANCHORARRAY(Macro!$C$8),0)),NA())</f>
        <v>5.8804570758863202</v>
      </c>
      <c r="AB184" s="25">
        <f ca="1">IFERROR(INDEX(Socioeconomic!$H$8:$H$225,MATCH($C184,_xlfn.ANCHORARRAY(Socioeconomic!$C$8),0)),NA())</f>
        <v>8.8571428571428505</v>
      </c>
      <c r="AC184" s="25">
        <f ca="1">IFERROR(INDEX('Natural Hazard'!$H$8:$H$225,MATCH($C184,_xlfn.ANCHORARRAY('Natural Hazard'!$C$8),0)),NA())</f>
        <v>0.5</v>
      </c>
      <c r="AD184" s="25">
        <f ca="1">IFERROR(INDEX(Conflict!$H$8:$H$225,MATCH($C184,_xlfn.ANCHORARRAY(Conflict!$C$8),0)),NA())</f>
        <v>10</v>
      </c>
      <c r="AE184" s="50"/>
      <c r="AF184" s="25">
        <f ca="1">IFERROR(INDEX(Health!$I$8:$I$225,MATCH($C184,_xlfn.ANCHORARRAY(Health!$C$8),0)),NA())</f>
        <v>0</v>
      </c>
      <c r="AG184" s="25" t="e">
        <f ca="1">IFERROR(INDEX(Food!$I$8:$I$225,MATCH($C184,_xlfn.ANCHORARRAY(Food!$C$8),0)),NA())</f>
        <v>#N/A</v>
      </c>
      <c r="AH184" s="25">
        <f ca="1">IFERROR(INDEX(Macro!$I$8:$I$225,MATCH($C184,_xlfn.ANCHORARRAY(Macro!$C$8),0)),NA())</f>
        <v>3.0071862907683702</v>
      </c>
      <c r="AI184" s="25">
        <f ca="1">IFERROR(INDEX(Socioeconomic!$I$8:$I$225,MATCH($C184,_xlfn.ANCHORARRAY(Socioeconomic!$C$8),0)),NA())</f>
        <v>2.1230836589159798</v>
      </c>
      <c r="AJ184" s="25">
        <f ca="1">IFERROR(INDEX('Natural Hazard'!$I$8:$I$225,MATCH($C184,_xlfn.ANCHORARRAY('Natural Hazard'!$C$8),0)),NA())</f>
        <v>0</v>
      </c>
      <c r="AK184" s="25">
        <f ca="1">IFERROR(INDEX(Conflict!$I$8:$I$225,MATCH($C184,_xlfn.ANCHORARRAY(Conflict!$C$8),0)),NA())</f>
        <v>10</v>
      </c>
      <c r="AL184" s="49"/>
      <c r="AM184" s="25">
        <f>IFERROR(INDEX('Data Reliability'!$G$6:$G$409,MATCH($C184,'Data Reliability'!$E$6:$E$409,0)),NA())</f>
        <v>0.16666666666666699</v>
      </c>
      <c r="AN184" s="25">
        <f>IFERROR(INDEX('Data Reliability'!$H$6:$H$409,MATCH($C184,'Data Reliability'!$E$6:$E$409,0)),NA())</f>
        <v>0.59166666666666701</v>
      </c>
    </row>
    <row r="185" spans="2:40" x14ac:dyDescent="0.2">
      <c r="B185" s="28" t="s">
        <v>305</v>
      </c>
      <c r="C185" s="28" t="s">
        <v>306</v>
      </c>
      <c r="D185" s="28" t="s">
        <v>435</v>
      </c>
      <c r="E185" s="28" t="s">
        <v>430</v>
      </c>
      <c r="F185" s="206">
        <f ca="1">MATCH($C185,_xlfn.ANCHORARRAY(Health!$C$8),0)</f>
        <v>180</v>
      </c>
      <c r="G185" s="22" cm="1">
        <f t="array" aca="1" ref="G185" ca="1">IF(Parameters!$D$31, SUM(IF(ISNUMBER(R185:W185),(IF(R185:W185&gt;=Parameters!$D$37,1,"")),""))+0.5*(SUM(IF(ISNUMBER(R185:W185),(IF(R185:W185&gt;=Parameters!$D$38,1,"")),""))-SUM(IF(ISNUMBER(R185:W185),(IF(R185:W185&gt;=Parameters!$D$37,1,"")),""))),0) +
   IF(Parameters!$D$32,SUM(IF(ISNUMBER(R185:W185),(IF(R185:W185&gt;=Parameters!$D$41,1,"")),"")),0) +
   IF(Parameters!$D$33,AVERAGE(IF(ISNUMBER(R185:W185),R185:W185)),0) +
   IF(Parameters!$D$34,IF(OR(IF(ISNUMBER(R185:W185),R185:W185)=0),0,GEOMEAN(IF(ISNUMBER(R185:W185),R185:W185))),0)</f>
        <v>1</v>
      </c>
      <c r="H185" s="23">
        <f t="shared" ca="1" si="12"/>
        <v>1</v>
      </c>
      <c r="I185" s="116" t="str">
        <f t="shared" si="13"/>
        <v>!</v>
      </c>
      <c r="J185" s="22" cm="1">
        <f t="array" aca="1" ref="J185" ca="1">IF(Parameters!$D$31, SUM(IF(ISNUMBER(Y185:AD185),(IF(Y185:AD185&gt;=Parameters!$D$41,1,"")),""))+0.5*(SUM(IF(ISNUMBER(Y185:AD185),(IF(Y185:AD185&gt;=Parameters!$D$42,1,"")),""))-SUM(IF(ISNUMBER(Y185:AD185),(IF(Y185:AD185&gt;=Parameters!$D$41,1,"")),""))),0) +
   IF(Parameters!$D$32,SUM(IF(ISNUMBER(Y185:AD185),(IF(Y185:AD185&gt;=Parameters!$D$41,1,"")),"")),0) +
   IF(Parameters!$D$33,AVERAGE(IF(ISNUMBER(Y185:AD185),Y185:AD185)),0) +
   IF(Parameters!$D$34,IF(OR(IF(ISNUMBER(Y185:AD185),Y185:AD185)=0),0,GEOMEAN(IF(ISNUMBER(Y185:AD185),Y185:AD185))),0)</f>
        <v>0.5</v>
      </c>
      <c r="K185" s="23">
        <f t="shared" ca="1" si="14"/>
        <v>0.5</v>
      </c>
      <c r="L185" s="116" t="str">
        <f t="shared" si="15"/>
        <v/>
      </c>
      <c r="M185" s="21" cm="1">
        <f t="array" aca="1" ref="M185" ca="1">IF(Parameters!$D$31, SUM(IF(ISNUMBER(AF185:AK185),(IF(AF185:AK185&gt;=Parameters!$D$41,1,"")),""))+0.5*(SUM(IF(ISNUMBER(AF185:AK185),(IF(AF185:AK185&gt;=Parameters!$D$42,1,"")),""))-SUM(IF(ISNUMBER(AF185:AK185),(IF(AF185:AK185&gt;=Parameters!$D$41,1,"")),""))),0) +
   IF(Parameters!$D$32,SUM(IF(ISNUMBER(AF185:AK185),(IF(AF185:AK185&gt;=Parameters!$D$41,1,"")),"")),0) +
   IF(Parameters!$D$33,AVERAGE(IF(ISNUMBER(AF185:AK185),AF185:AK185)),0) +
   IF(Parameters!$D$34,IF(OR(IF(ISNUMBER(AF185:AK185),AF185:AK185)=0),0,GEOMEAN(IF(ISNUMBER(AF185:AK185),AF185:AK185))),0)</f>
        <v>1</v>
      </c>
      <c r="N185" s="23">
        <f t="shared" ca="1" si="16"/>
        <v>1</v>
      </c>
      <c r="O185" s="116" t="str">
        <f t="shared" si="17"/>
        <v>!</v>
      </c>
      <c r="P185" s="24"/>
      <c r="Q185" s="49"/>
      <c r="R185" s="25">
        <f ca="1">IFERROR(INDEX(Health!$G$8:$G$225,MATCH($C185,_xlfn.ANCHORARRAY(Health!$C$8),0)),NA())</f>
        <v>0</v>
      </c>
      <c r="S185" s="25">
        <f ca="1">IFERROR(INDEX(Food!$G$8:$G$225,MATCH($C185,_xlfn.ANCHORARRAY(Food!$C$8),0)),NA())</f>
        <v>0</v>
      </c>
      <c r="T185" s="25">
        <f ca="1">IFERROR(INDEX(Macro!$G$8:$G$225,MATCH($C185,_xlfn.ANCHORARRAY(Macro!$C$8),0)),NA())</f>
        <v>5.4381902467986354</v>
      </c>
      <c r="U185" s="25">
        <f ca="1">IFERROR(INDEX(Socioeconomic!$G$8:$G$225,MATCH($C185,_xlfn.ANCHORARRAY(Socioeconomic!$C$8),0)),NA())</f>
        <v>1.6044580749541766</v>
      </c>
      <c r="V185" s="25">
        <f ca="1">IFERROR(INDEX('Natural Hazard'!$G$8:$G$225,MATCH($C185,_xlfn.ANCHORARRAY('Natural Hazard'!$C$8),0)),NA())</f>
        <v>6.9522178715380676</v>
      </c>
      <c r="W185" s="25">
        <f ca="1">IFERROR(INDEX(Conflict!$G$8:$G$225,MATCH($C185,_xlfn.ANCHORARRAY(Conflict!$C$8),0)),NA())</f>
        <v>0</v>
      </c>
      <c r="X185" s="50"/>
      <c r="Y185" s="25">
        <f ca="1">IFERROR(INDEX(Health!$H$8:$H$225,MATCH($C185,_xlfn.ANCHORARRAY(Health!$C$8),0)),NA())</f>
        <v>5.9708454810495599</v>
      </c>
      <c r="Z185" s="25">
        <f ca="1">IFERROR(INDEX(Food!$H$8:$H$225,MATCH($C185,_xlfn.ANCHORARRAY(Food!$C$8),0)),NA())</f>
        <v>5.5263157894736796</v>
      </c>
      <c r="AA185" s="25">
        <f ca="1">IFERROR(INDEX(Macro!$H$8:$H$225,MATCH($C185,_xlfn.ANCHORARRAY(Macro!$C$8),0)),NA())</f>
        <v>7.3893934954585401</v>
      </c>
      <c r="AB185" s="25">
        <f ca="1">IFERROR(INDEX(Socioeconomic!$H$8:$H$225,MATCH($C185,_xlfn.ANCHORARRAY(Socioeconomic!$C$8),0)),NA())</f>
        <v>4.8571428571428497</v>
      </c>
      <c r="AC185" s="25">
        <f ca="1">IFERROR(INDEX('Natural Hazard'!$H$8:$H$225,MATCH($C185,_xlfn.ANCHORARRAY('Natural Hazard'!$C$8),0)),NA())</f>
        <v>4.8333333333333304</v>
      </c>
      <c r="AD185" s="25">
        <f ca="1">IFERROR(INDEX(Conflict!$H$8:$H$225,MATCH($C185,_xlfn.ANCHORARRAY(Conflict!$C$8),0)),NA())</f>
        <v>0</v>
      </c>
      <c r="AE185" s="50"/>
      <c r="AF185" s="25">
        <f ca="1">IFERROR(INDEX(Health!$I$8:$I$225,MATCH($C185,_xlfn.ANCHORARRAY(Health!$C$8),0)),NA())</f>
        <v>0</v>
      </c>
      <c r="AG185" s="25" t="e">
        <f ca="1">IFERROR(INDEX(Food!$I$8:$I$225,MATCH($C185,_xlfn.ANCHORARRAY(Food!$C$8),0)),NA())</f>
        <v>#N/A</v>
      </c>
      <c r="AH185" s="25">
        <f ca="1">IFERROR(INDEX(Macro!$I$8:$I$225,MATCH($C185,_xlfn.ANCHORARRAY(Macro!$C$8),0)),NA())</f>
        <v>4.0022111663902704</v>
      </c>
      <c r="AI185" s="25">
        <f ca="1">IFERROR(INDEX(Socioeconomic!$I$8:$I$225,MATCH($C185,_xlfn.ANCHORARRAY(Socioeconomic!$C$8),0)),NA())</f>
        <v>0.52999999999999003</v>
      </c>
      <c r="AJ185" s="25">
        <f ca="1">IFERROR(INDEX('Natural Hazard'!$I$8:$I$225,MATCH($C185,_xlfn.ANCHORARRAY('Natural Hazard'!$C$8),0)),NA())</f>
        <v>10</v>
      </c>
      <c r="AK185" s="25">
        <f ca="1">IFERROR(INDEX(Conflict!$I$8:$I$225,MATCH($C185,_xlfn.ANCHORARRAY(Conflict!$C$8),0)),NA())</f>
        <v>0</v>
      </c>
      <c r="AL185" s="49"/>
      <c r="AM185" s="25">
        <f>IFERROR(INDEX('Data Reliability'!$G$6:$G$409,MATCH($C185,'Data Reliability'!$E$6:$E$409,0)),NA())</f>
        <v>0.16666666666666699</v>
      </c>
      <c r="AN185" s="25">
        <f>IFERROR(INDEX('Data Reliability'!$H$6:$H$409,MATCH($C185,'Data Reliability'!$E$6:$E$409,0)),NA())</f>
        <v>0.59166666666666701</v>
      </c>
    </row>
    <row r="186" spans="2:40" x14ac:dyDescent="0.2">
      <c r="B186" s="28" t="s">
        <v>760</v>
      </c>
      <c r="C186" s="28" t="s">
        <v>307</v>
      </c>
      <c r="D186" s="28" t="s">
        <v>433</v>
      </c>
      <c r="E186" s="28" t="s">
        <v>409</v>
      </c>
      <c r="F186" s="206">
        <f ca="1">MATCH($C186,_xlfn.ANCHORARRAY(Health!$C$8),0)</f>
        <v>181</v>
      </c>
      <c r="G186" s="22" cm="1">
        <f t="array" aca="1" ref="G186" ca="1">IF(Parameters!$D$31, SUM(IF(ISNUMBER(R186:W186),(IF(R186:W186&gt;=Parameters!$D$37,1,"")),""))+0.5*(SUM(IF(ISNUMBER(R186:W186),(IF(R186:W186&gt;=Parameters!$D$38,1,"")),""))-SUM(IF(ISNUMBER(R186:W186),(IF(R186:W186&gt;=Parameters!$D$37,1,"")),""))),0) +
   IF(Parameters!$D$32,SUM(IF(ISNUMBER(R186:W186),(IF(R186:W186&gt;=Parameters!$D$41,1,"")),"")),0) +
   IF(Parameters!$D$33,AVERAGE(IF(ISNUMBER(R186:W186),R186:W186)),0) +
   IF(Parameters!$D$34,IF(OR(IF(ISNUMBER(R186:W186),R186:W186)=0),0,GEOMEAN(IF(ISNUMBER(R186:W186),R186:W186))),0)</f>
        <v>0</v>
      </c>
      <c r="H186" s="23">
        <f t="shared" ca="1" si="12"/>
        <v>0</v>
      </c>
      <c r="I186" s="116" t="str">
        <f t="shared" si="13"/>
        <v>!</v>
      </c>
      <c r="J186" s="22" cm="1">
        <f t="array" aca="1" ref="J186" ca="1">IF(Parameters!$D$31, SUM(IF(ISNUMBER(Y186:AD186),(IF(Y186:AD186&gt;=Parameters!$D$41,1,"")),""))+0.5*(SUM(IF(ISNUMBER(Y186:AD186),(IF(Y186:AD186&gt;=Parameters!$D$42,1,"")),""))-SUM(IF(ISNUMBER(Y186:AD186),(IF(Y186:AD186&gt;=Parameters!$D$41,1,"")),""))),0) +
   IF(Parameters!$D$32,SUM(IF(ISNUMBER(Y186:AD186),(IF(Y186:AD186&gt;=Parameters!$D$41,1,"")),"")),0) +
   IF(Parameters!$D$33,AVERAGE(IF(ISNUMBER(Y186:AD186),Y186:AD186)),0) +
   IF(Parameters!$D$34,IF(OR(IF(ISNUMBER(Y186:AD186),Y186:AD186)=0),0,GEOMEAN(IF(ISNUMBER(Y186:AD186),Y186:AD186))),0)</f>
        <v>0</v>
      </c>
      <c r="K186" s="23">
        <f t="shared" ca="1" si="14"/>
        <v>0</v>
      </c>
      <c r="L186" s="116" t="str">
        <f t="shared" si="15"/>
        <v/>
      </c>
      <c r="M186" s="21" cm="1">
        <f t="array" aca="1" ref="M186" ca="1">IF(Parameters!$D$31, SUM(IF(ISNUMBER(AF186:AK186),(IF(AF186:AK186&gt;=Parameters!$D$41,1,"")),""))+0.5*(SUM(IF(ISNUMBER(AF186:AK186),(IF(AF186:AK186&gt;=Parameters!$D$42,1,"")),""))-SUM(IF(ISNUMBER(AF186:AK186),(IF(AF186:AK186&gt;=Parameters!$D$41,1,"")),""))),0) +
   IF(Parameters!$D$32,SUM(IF(ISNUMBER(AF186:AK186),(IF(AF186:AK186&gt;=Parameters!$D$41,1,"")),"")),0) +
   IF(Parameters!$D$33,AVERAGE(IF(ISNUMBER(AF186:AK186),AF186:AK186)),0) +
   IF(Parameters!$D$34,IF(OR(IF(ISNUMBER(AF186:AK186),AF186:AK186)=0),0,GEOMEAN(IF(ISNUMBER(AF186:AK186),AF186:AK186))),0)</f>
        <v>0</v>
      </c>
      <c r="N186" s="23">
        <f t="shared" ca="1" si="16"/>
        <v>0</v>
      </c>
      <c r="O186" s="116" t="str">
        <f t="shared" si="17"/>
        <v>!</v>
      </c>
      <c r="P186" s="24"/>
      <c r="Q186" s="49"/>
      <c r="R186" s="25">
        <f ca="1">IFERROR(INDEX(Health!$G$8:$G$225,MATCH($C186,_xlfn.ANCHORARRAY(Health!$C$8),0)),NA())</f>
        <v>0</v>
      </c>
      <c r="S186" s="25">
        <f ca="1">IFERROR(INDEX(Food!$G$8:$G$225,MATCH($C186,_xlfn.ANCHORARRAY(Food!$C$8),0)),NA())</f>
        <v>0</v>
      </c>
      <c r="T186" s="25">
        <f ca="1">IFERROR(INDEX(Macro!$G$8:$G$225,MATCH($C186,_xlfn.ANCHORARRAY(Macro!$C$8),0)),NA())</f>
        <v>0</v>
      </c>
      <c r="U186" s="25">
        <f ca="1">IFERROR(INDEX(Socioeconomic!$G$8:$G$225,MATCH($C186,_xlfn.ANCHORARRAY(Socioeconomic!$C$8),0)),NA())</f>
        <v>1.6035674514745406</v>
      </c>
      <c r="V186" s="25">
        <f ca="1">IFERROR(INDEX('Natural Hazard'!$G$8:$G$225,MATCH($C186,_xlfn.ANCHORARRAY('Natural Hazard'!$C$8),0)),NA())</f>
        <v>0</v>
      </c>
      <c r="W186" s="25">
        <f ca="1">IFERROR(INDEX(Conflict!$G$8:$G$225,MATCH($C186,_xlfn.ANCHORARRAY(Conflict!$C$8),0)),NA())</f>
        <v>0</v>
      </c>
      <c r="X186" s="50"/>
      <c r="Y186" s="25">
        <f ca="1">IFERROR(INDEX(Health!$H$8:$H$225,MATCH($C186,_xlfn.ANCHORARRAY(Health!$C$8),0)),NA())</f>
        <v>0.314868804664724</v>
      </c>
      <c r="Z186" s="25">
        <f ca="1">IFERROR(INDEX(Food!$H$8:$H$225,MATCH($C186,_xlfn.ANCHORARRAY(Food!$C$8),0)),NA())</f>
        <v>2.0208453966415698</v>
      </c>
      <c r="AA186" s="25">
        <f ca="1">IFERROR(INDEX(Macro!$H$8:$H$225,MATCH($C186,_xlfn.ANCHORARRAY(Macro!$C$8),0)),NA())</f>
        <v>3.2581306768239102</v>
      </c>
      <c r="AB186" s="25">
        <f ca="1">IFERROR(INDEX(Socioeconomic!$H$8:$H$225,MATCH($C186,_xlfn.ANCHORARRAY(Socioeconomic!$C$8),0)),NA())</f>
        <v>1.1428571428571399</v>
      </c>
      <c r="AC186" s="25">
        <f ca="1">IFERROR(INDEX('Natural Hazard'!$H$8:$H$225,MATCH($C186,_xlfn.ANCHORARRAY('Natural Hazard'!$C$8),0)),NA())</f>
        <v>2.9999999999999898</v>
      </c>
      <c r="AD186" s="25">
        <f ca="1">IFERROR(INDEX(Conflict!$H$8:$H$225,MATCH($C186,_xlfn.ANCHORARRAY(Conflict!$C$8),0)),NA())</f>
        <v>0</v>
      </c>
      <c r="AE186" s="50"/>
      <c r="AF186" s="25">
        <f ca="1">IFERROR(INDEX(Health!$I$8:$I$225,MATCH($C186,_xlfn.ANCHORARRAY(Health!$C$8),0)),NA())</f>
        <v>0</v>
      </c>
      <c r="AG186" s="25" t="e">
        <f ca="1">IFERROR(INDEX(Food!$I$8:$I$225,MATCH($C186,_xlfn.ANCHORARRAY(Food!$C$8),0)),NA())</f>
        <v>#N/A</v>
      </c>
      <c r="AH186" s="25">
        <f ca="1">IFERROR(INDEX(Macro!$I$8:$I$225,MATCH($C186,_xlfn.ANCHORARRAY(Macro!$C$8),0)),NA())</f>
        <v>0</v>
      </c>
      <c r="AI186" s="25">
        <f ca="1">IFERROR(INDEX(Socioeconomic!$I$8:$I$225,MATCH($C186,_xlfn.ANCHORARRAY(Socioeconomic!$C$8),0)),NA())</f>
        <v>2.2499999999999898</v>
      </c>
      <c r="AJ186" s="25">
        <f ca="1">IFERROR(INDEX('Natural Hazard'!$I$8:$I$225,MATCH($C186,_xlfn.ANCHORARRAY('Natural Hazard'!$C$8),0)),NA())</f>
        <v>0</v>
      </c>
      <c r="AK186" s="25">
        <f ca="1">IFERROR(INDEX(Conflict!$I$8:$I$225,MATCH($C186,_xlfn.ANCHORARRAY(Conflict!$C$8),0)),NA())</f>
        <v>0</v>
      </c>
      <c r="AL186" s="49"/>
      <c r="AM186" s="25">
        <f>IFERROR(INDEX('Data Reliability'!$G$6:$G$409,MATCH($C186,'Data Reliability'!$E$6:$E$409,0)),NA())</f>
        <v>8.3333333333333301E-2</v>
      </c>
      <c r="AN186" s="25">
        <f>IFERROR(INDEX('Data Reliability'!$H$6:$H$409,MATCH($C186,'Data Reliability'!$E$6:$E$409,0)),NA())</f>
        <v>0.625</v>
      </c>
    </row>
    <row r="187" spans="2:40" x14ac:dyDescent="0.2">
      <c r="B187" s="28" t="s">
        <v>308</v>
      </c>
      <c r="C187" s="28" t="s">
        <v>309</v>
      </c>
      <c r="D187" s="28" t="s">
        <v>433</v>
      </c>
      <c r="E187" s="28" t="s">
        <v>409</v>
      </c>
      <c r="F187" s="206">
        <f ca="1">MATCH($C187,_xlfn.ANCHORARRAY(Health!$C$8),0)</f>
        <v>182</v>
      </c>
      <c r="G187" s="22" cm="1">
        <f t="array" aca="1" ref="G187" ca="1">IF(Parameters!$D$31, SUM(IF(ISNUMBER(R187:W187),(IF(R187:W187&gt;=Parameters!$D$37,1,"")),""))+0.5*(SUM(IF(ISNUMBER(R187:W187),(IF(R187:W187&gt;=Parameters!$D$38,1,"")),""))-SUM(IF(ISNUMBER(R187:W187),(IF(R187:W187&gt;=Parameters!$D$37,1,"")),""))),0) +
   IF(Parameters!$D$32,SUM(IF(ISNUMBER(R187:W187),(IF(R187:W187&gt;=Parameters!$D$41,1,"")),"")),0) +
   IF(Parameters!$D$33,AVERAGE(IF(ISNUMBER(R187:W187),R187:W187)),0) +
   IF(Parameters!$D$34,IF(OR(IF(ISNUMBER(R187:W187),R187:W187)=0),0,GEOMEAN(IF(ISNUMBER(R187:W187),R187:W187))),0)</f>
        <v>0</v>
      </c>
      <c r="H187" s="23">
        <f t="shared" ca="1" si="12"/>
        <v>0</v>
      </c>
      <c r="I187" s="116" t="str">
        <f t="shared" si="13"/>
        <v>!</v>
      </c>
      <c r="J187" s="22" cm="1">
        <f t="array" aca="1" ref="J187" ca="1">IF(Parameters!$D$31, SUM(IF(ISNUMBER(Y187:AD187),(IF(Y187:AD187&gt;=Parameters!$D$41,1,"")),""))+0.5*(SUM(IF(ISNUMBER(Y187:AD187),(IF(Y187:AD187&gt;=Parameters!$D$42,1,"")),""))-SUM(IF(ISNUMBER(Y187:AD187),(IF(Y187:AD187&gt;=Parameters!$D$41,1,"")),""))),0) +
   IF(Parameters!$D$32,SUM(IF(ISNUMBER(Y187:AD187),(IF(Y187:AD187&gt;=Parameters!$D$41,1,"")),"")),0) +
   IF(Parameters!$D$33,AVERAGE(IF(ISNUMBER(Y187:AD187),Y187:AD187)),0) +
   IF(Parameters!$D$34,IF(OR(IF(ISNUMBER(Y187:AD187),Y187:AD187)=0),0,GEOMEAN(IF(ISNUMBER(Y187:AD187),Y187:AD187))),0)</f>
        <v>0</v>
      </c>
      <c r="K187" s="23">
        <f t="shared" ca="1" si="14"/>
        <v>0</v>
      </c>
      <c r="L187" s="116" t="str">
        <f t="shared" si="15"/>
        <v/>
      </c>
      <c r="M187" s="21" cm="1">
        <f t="array" aca="1" ref="M187" ca="1">IF(Parameters!$D$31, SUM(IF(ISNUMBER(AF187:AK187),(IF(AF187:AK187&gt;=Parameters!$D$41,1,"")),""))+0.5*(SUM(IF(ISNUMBER(AF187:AK187),(IF(AF187:AK187&gt;=Parameters!$D$42,1,"")),""))-SUM(IF(ISNUMBER(AF187:AK187),(IF(AF187:AK187&gt;=Parameters!$D$41,1,"")),""))),0) +
   IF(Parameters!$D$32,SUM(IF(ISNUMBER(AF187:AK187),(IF(AF187:AK187&gt;=Parameters!$D$41,1,"")),"")),0) +
   IF(Parameters!$D$33,AVERAGE(IF(ISNUMBER(AF187:AK187),AF187:AK187)),0) +
   IF(Parameters!$D$34,IF(OR(IF(ISNUMBER(AF187:AK187),AF187:AK187)=0),0,GEOMEAN(IF(ISNUMBER(AF187:AK187),AF187:AK187))),0)</f>
        <v>0</v>
      </c>
      <c r="N187" s="23">
        <f t="shared" ca="1" si="16"/>
        <v>0</v>
      </c>
      <c r="O187" s="116" t="str">
        <f t="shared" si="17"/>
        <v>!</v>
      </c>
      <c r="P187" s="24"/>
      <c r="Q187" s="49"/>
      <c r="R187" s="25">
        <f ca="1">IFERROR(INDEX(Health!$G$8:$G$225,MATCH($C187,_xlfn.ANCHORARRAY(Health!$C$8),0)),NA())</f>
        <v>0</v>
      </c>
      <c r="S187" s="25">
        <f ca="1">IFERROR(INDEX(Food!$G$8:$G$225,MATCH($C187,_xlfn.ANCHORARRAY(Food!$C$8),0)),NA())</f>
        <v>0</v>
      </c>
      <c r="T187" s="25">
        <f ca="1">IFERROR(INDEX(Macro!$G$8:$G$225,MATCH($C187,_xlfn.ANCHORARRAY(Macro!$C$8),0)),NA())</f>
        <v>2.8854556886393778</v>
      </c>
      <c r="U187" s="25">
        <f ca="1">IFERROR(INDEX(Socioeconomic!$G$8:$G$225,MATCH($C187,_xlfn.ANCHORARRAY(Socioeconomic!$C$8),0)),NA())</f>
        <v>0</v>
      </c>
      <c r="V187" s="25">
        <f ca="1">IFERROR(INDEX('Natural Hazard'!$G$8:$G$225,MATCH($C187,_xlfn.ANCHORARRAY('Natural Hazard'!$C$8),0)),NA())</f>
        <v>0</v>
      </c>
      <c r="W187" s="25">
        <f ca="1">IFERROR(INDEX(Conflict!$G$8:$G$225,MATCH($C187,_xlfn.ANCHORARRAY(Conflict!$C$8),0)),NA())</f>
        <v>0</v>
      </c>
      <c r="X187" s="50"/>
      <c r="Y187" s="25">
        <f ca="1">IFERROR(INDEX(Health!$H$8:$H$225,MATCH($C187,_xlfn.ANCHORARRAY(Health!$C$8),0)),NA())</f>
        <v>0</v>
      </c>
      <c r="Z187" s="25">
        <f ca="1">IFERROR(INDEX(Food!$H$8:$H$225,MATCH($C187,_xlfn.ANCHORARRAY(Food!$C$8),0)),NA())</f>
        <v>0.21531100478468901</v>
      </c>
      <c r="AA187" s="25">
        <f ca="1">IFERROR(INDEX(Macro!$H$8:$H$225,MATCH($C187,_xlfn.ANCHORARRAY(Macro!$C$8),0)),NA())</f>
        <v>1.5001464986815101</v>
      </c>
      <c r="AB187" s="25">
        <f ca="1">IFERROR(INDEX(Socioeconomic!$H$8:$H$225,MATCH($C187,_xlfn.ANCHORARRAY(Socioeconomic!$C$8),0)),NA())</f>
        <v>0.28571428571428598</v>
      </c>
      <c r="AC187" s="25">
        <f ca="1">IFERROR(INDEX('Natural Hazard'!$H$8:$H$225,MATCH($C187,_xlfn.ANCHORARRAY('Natural Hazard'!$C$8),0)),NA())</f>
        <v>4</v>
      </c>
      <c r="AD187" s="25">
        <f ca="1">IFERROR(INDEX(Conflict!$H$8:$H$225,MATCH($C187,_xlfn.ANCHORARRAY(Conflict!$C$8),0)),NA())</f>
        <v>0</v>
      </c>
      <c r="AE187" s="50"/>
      <c r="AF187" s="25">
        <f ca="1">IFERROR(INDEX(Health!$I$8:$I$225,MATCH($C187,_xlfn.ANCHORARRAY(Health!$C$8),0)),NA())</f>
        <v>0</v>
      </c>
      <c r="AG187" s="25" t="e">
        <f ca="1">IFERROR(INDEX(Food!$I$8:$I$225,MATCH($C187,_xlfn.ANCHORARRAY(Food!$C$8),0)),NA())</f>
        <v>#N/A</v>
      </c>
      <c r="AH187" s="25">
        <f ca="1">IFERROR(INDEX(Macro!$I$8:$I$225,MATCH($C187,_xlfn.ANCHORARRAY(Macro!$C$8),0)),NA())</f>
        <v>5.55002763957987</v>
      </c>
      <c r="AI187" s="25">
        <f ca="1">IFERROR(INDEX(Socioeconomic!$I$8:$I$225,MATCH($C187,_xlfn.ANCHORARRAY(Socioeconomic!$C$8),0)),NA())</f>
        <v>0</v>
      </c>
      <c r="AJ187" s="25">
        <f ca="1">IFERROR(INDEX('Natural Hazard'!$I$8:$I$225,MATCH($C187,_xlfn.ANCHORARRAY('Natural Hazard'!$C$8),0)),NA())</f>
        <v>0</v>
      </c>
      <c r="AK187" s="25">
        <f ca="1">IFERROR(INDEX(Conflict!$I$8:$I$225,MATCH($C187,_xlfn.ANCHORARRAY(Conflict!$C$8),0)),NA())</f>
        <v>0</v>
      </c>
      <c r="AL187" s="49"/>
      <c r="AM187" s="25">
        <f>IFERROR(INDEX('Data Reliability'!$G$6:$G$409,MATCH($C187,'Data Reliability'!$E$6:$E$409,0)),NA())</f>
        <v>0.16666666666666699</v>
      </c>
      <c r="AN187" s="25">
        <f>IFERROR(INDEX('Data Reliability'!$H$6:$H$409,MATCH($C187,'Data Reliability'!$E$6:$E$409,0)),NA())</f>
        <v>0.625</v>
      </c>
    </row>
    <row r="188" spans="2:40" x14ac:dyDescent="0.2">
      <c r="B188" s="28" t="s">
        <v>310</v>
      </c>
      <c r="C188" s="28" t="s">
        <v>311</v>
      </c>
      <c r="D188" s="28" t="s">
        <v>433</v>
      </c>
      <c r="E188" s="28" t="s">
        <v>409</v>
      </c>
      <c r="F188" s="206">
        <f ca="1">MATCH($C188,_xlfn.ANCHORARRAY(Health!$C$8),0)</f>
        <v>183</v>
      </c>
      <c r="G188" s="22" cm="1">
        <f t="array" aca="1" ref="G188" ca="1">IF(Parameters!$D$31, SUM(IF(ISNUMBER(R188:W188),(IF(R188:W188&gt;=Parameters!$D$37,1,"")),""))+0.5*(SUM(IF(ISNUMBER(R188:W188),(IF(R188:W188&gt;=Parameters!$D$38,1,"")),""))-SUM(IF(ISNUMBER(R188:W188),(IF(R188:W188&gt;=Parameters!$D$37,1,"")),""))),0) +
   IF(Parameters!$D$32,SUM(IF(ISNUMBER(R188:W188),(IF(R188:W188&gt;=Parameters!$D$41,1,"")),"")),0) +
   IF(Parameters!$D$33,AVERAGE(IF(ISNUMBER(R188:W188),R188:W188)),0) +
   IF(Parameters!$D$34,IF(OR(IF(ISNUMBER(R188:W188),R188:W188)=0),0,GEOMEAN(IF(ISNUMBER(R188:W188),R188:W188))),0)</f>
        <v>0</v>
      </c>
      <c r="H188" s="23">
        <f t="shared" ca="1" si="12"/>
        <v>0</v>
      </c>
      <c r="I188" s="116" t="str">
        <f t="shared" si="13"/>
        <v>!</v>
      </c>
      <c r="J188" s="22" cm="1">
        <f t="array" aca="1" ref="J188" ca="1">IF(Parameters!$D$31, SUM(IF(ISNUMBER(Y188:AD188),(IF(Y188:AD188&gt;=Parameters!$D$41,1,"")),""))+0.5*(SUM(IF(ISNUMBER(Y188:AD188),(IF(Y188:AD188&gt;=Parameters!$D$42,1,"")),""))-SUM(IF(ISNUMBER(Y188:AD188),(IF(Y188:AD188&gt;=Parameters!$D$41,1,"")),""))),0) +
   IF(Parameters!$D$32,SUM(IF(ISNUMBER(Y188:AD188),(IF(Y188:AD188&gt;=Parameters!$D$41,1,"")),"")),0) +
   IF(Parameters!$D$33,AVERAGE(IF(ISNUMBER(Y188:AD188),Y188:AD188)),0) +
   IF(Parameters!$D$34,IF(OR(IF(ISNUMBER(Y188:AD188),Y188:AD188)=0),0,GEOMEAN(IF(ISNUMBER(Y188:AD188),Y188:AD188))),0)</f>
        <v>0</v>
      </c>
      <c r="K188" s="23">
        <f t="shared" ca="1" si="14"/>
        <v>0</v>
      </c>
      <c r="L188" s="116" t="str">
        <f t="shared" si="15"/>
        <v/>
      </c>
      <c r="M188" s="21" cm="1">
        <f t="array" aca="1" ref="M188" ca="1">IF(Parameters!$D$31, SUM(IF(ISNUMBER(AF188:AK188),(IF(AF188:AK188&gt;=Parameters!$D$41,1,"")),""))+0.5*(SUM(IF(ISNUMBER(AF188:AK188),(IF(AF188:AK188&gt;=Parameters!$D$42,1,"")),""))-SUM(IF(ISNUMBER(AF188:AK188),(IF(AF188:AK188&gt;=Parameters!$D$41,1,"")),""))),0) +
   IF(Parameters!$D$32,SUM(IF(ISNUMBER(AF188:AK188),(IF(AF188:AK188&gt;=Parameters!$D$41,1,"")),"")),0) +
   IF(Parameters!$D$33,AVERAGE(IF(ISNUMBER(AF188:AK188),AF188:AK188)),0) +
   IF(Parameters!$D$34,IF(OR(IF(ISNUMBER(AF188:AK188),AF188:AK188)=0),0,GEOMEAN(IF(ISNUMBER(AF188:AK188),AF188:AK188))),0)</f>
        <v>0</v>
      </c>
      <c r="N188" s="23">
        <f t="shared" ca="1" si="16"/>
        <v>0</v>
      </c>
      <c r="O188" s="116" t="str">
        <f t="shared" si="17"/>
        <v>!</v>
      </c>
      <c r="P188" s="24"/>
      <c r="Q188" s="49"/>
      <c r="R188" s="25">
        <f ca="1">IFERROR(INDEX(Health!$G$8:$G$225,MATCH($C188,_xlfn.ANCHORARRAY(Health!$C$8),0)),NA())</f>
        <v>0</v>
      </c>
      <c r="S188" s="25">
        <f ca="1">IFERROR(INDEX(Food!$G$8:$G$225,MATCH($C188,_xlfn.ANCHORARRAY(Food!$C$8),0)),NA())</f>
        <v>0</v>
      </c>
      <c r="T188" s="25">
        <f ca="1">IFERROR(INDEX(Macro!$G$8:$G$225,MATCH($C188,_xlfn.ANCHORARRAY(Macro!$C$8),0)),NA())</f>
        <v>1.1335112243070218</v>
      </c>
      <c r="U188" s="25">
        <f ca="1">IFERROR(INDEX(Socioeconomic!$G$8:$G$225,MATCH($C188,_xlfn.ANCHORARRAY(Socioeconomic!$C$8),0)),NA())</f>
        <v>1.0515294982615961</v>
      </c>
      <c r="V188" s="25">
        <f ca="1">IFERROR(INDEX('Natural Hazard'!$G$8:$G$225,MATCH($C188,_xlfn.ANCHORARRAY('Natural Hazard'!$C$8),0)),NA())</f>
        <v>0</v>
      </c>
      <c r="W188" s="25">
        <f ca="1">IFERROR(INDEX(Conflict!$G$8:$G$225,MATCH($C188,_xlfn.ANCHORARRAY(Conflict!$C$8),0)),NA())</f>
        <v>0</v>
      </c>
      <c r="X188" s="50"/>
      <c r="Y188" s="25">
        <f ca="1">IFERROR(INDEX(Health!$H$8:$H$225,MATCH($C188,_xlfn.ANCHORARRAY(Health!$C$8),0)),NA())</f>
        <v>0</v>
      </c>
      <c r="Z188" s="25">
        <f ca="1">IFERROR(INDEX(Food!$H$8:$H$225,MATCH($C188,_xlfn.ANCHORARRAY(Food!$C$8),0)),NA())</f>
        <v>0</v>
      </c>
      <c r="AA188" s="25">
        <f ca="1">IFERROR(INDEX(Macro!$H$8:$H$225,MATCH($C188,_xlfn.ANCHORARRAY(Macro!$C$8),0)),NA())</f>
        <v>0.19630823322590199</v>
      </c>
      <c r="AB188" s="25">
        <f ca="1">IFERROR(INDEX(Socioeconomic!$H$8:$H$225,MATCH($C188,_xlfn.ANCHORARRAY(Socioeconomic!$C$8),0)),NA())</f>
        <v>0.42857142857142799</v>
      </c>
      <c r="AC188" s="25">
        <f ca="1">IFERROR(INDEX('Natural Hazard'!$H$8:$H$225,MATCH($C188,_xlfn.ANCHORARRAY('Natural Hazard'!$C$8),0)),NA())</f>
        <v>0.16666666666666599</v>
      </c>
      <c r="AD188" s="25">
        <f ca="1">IFERROR(INDEX(Conflict!$H$8:$H$225,MATCH($C188,_xlfn.ANCHORARRAY(Conflict!$C$8),0)),NA())</f>
        <v>0</v>
      </c>
      <c r="AE188" s="50"/>
      <c r="AF188" s="25">
        <f ca="1">IFERROR(INDEX(Health!$I$8:$I$225,MATCH($C188,_xlfn.ANCHORARRAY(Health!$C$8),0)),NA())</f>
        <v>0</v>
      </c>
      <c r="AG188" s="25" t="e">
        <f ca="1">IFERROR(INDEX(Food!$I$8:$I$225,MATCH($C188,_xlfn.ANCHORARRAY(Food!$C$8),0)),NA())</f>
        <v>#N/A</v>
      </c>
      <c r="AH188" s="25">
        <f ca="1">IFERROR(INDEX(Macro!$I$8:$I$225,MATCH($C188,_xlfn.ANCHORARRAY(Macro!$C$8),0)),NA())</f>
        <v>6.5450525152017596</v>
      </c>
      <c r="AI188" s="25">
        <f ca="1">IFERROR(INDEX(Socioeconomic!$I$8:$I$225,MATCH($C188,_xlfn.ANCHORARRAY(Socioeconomic!$C$8),0)),NA())</f>
        <v>2.58</v>
      </c>
      <c r="AJ188" s="25">
        <f ca="1">IFERROR(INDEX('Natural Hazard'!$I$8:$I$225,MATCH($C188,_xlfn.ANCHORARRAY('Natural Hazard'!$C$8),0)),NA())</f>
        <v>0</v>
      </c>
      <c r="AK188" s="25">
        <f ca="1">IFERROR(INDEX(Conflict!$I$8:$I$225,MATCH($C188,_xlfn.ANCHORARRAY(Conflict!$C$8),0)),NA())</f>
        <v>0</v>
      </c>
      <c r="AL188" s="49"/>
      <c r="AM188" s="25">
        <f>IFERROR(INDEX('Data Reliability'!$G$6:$G$409,MATCH($C188,'Data Reliability'!$E$6:$E$409,0)),NA())</f>
        <v>8.3333333333333301E-2</v>
      </c>
      <c r="AN188" s="25">
        <f>IFERROR(INDEX('Data Reliability'!$H$6:$H$409,MATCH($C188,'Data Reliability'!$E$6:$E$409,0)),NA())</f>
        <v>0.625</v>
      </c>
    </row>
    <row r="189" spans="2:40" x14ac:dyDescent="0.2">
      <c r="B189" s="28" t="s">
        <v>312</v>
      </c>
      <c r="C189" s="28" t="s">
        <v>313</v>
      </c>
      <c r="D189" s="28" t="s">
        <v>432</v>
      </c>
      <c r="E189" s="28" t="s">
        <v>430</v>
      </c>
      <c r="F189" s="206">
        <f ca="1">MATCH($C189,_xlfn.ANCHORARRAY(Health!$C$8),0)</f>
        <v>184</v>
      </c>
      <c r="G189" s="22" cm="1">
        <f t="array" aca="1" ref="G189" ca="1">IF(Parameters!$D$31, SUM(IF(ISNUMBER(R189:W189),(IF(R189:W189&gt;=Parameters!$D$37,1,"")),""))+0.5*(SUM(IF(ISNUMBER(R189:W189),(IF(R189:W189&gt;=Parameters!$D$38,1,"")),""))-SUM(IF(ISNUMBER(R189:W189),(IF(R189:W189&gt;=Parameters!$D$37,1,"")),""))),0) +
   IF(Parameters!$D$32,SUM(IF(ISNUMBER(R189:W189),(IF(R189:W189&gt;=Parameters!$D$41,1,"")),"")),0) +
   IF(Parameters!$D$33,AVERAGE(IF(ISNUMBER(R189:W189),R189:W189)),0) +
   IF(Parameters!$D$34,IF(OR(IF(ISNUMBER(R189:W189),R189:W189)=0),0,GEOMEAN(IF(ISNUMBER(R189:W189),R189:W189))),0)</f>
        <v>0.5</v>
      </c>
      <c r="H189" s="23">
        <f t="shared" ca="1" si="12"/>
        <v>0.5</v>
      </c>
      <c r="I189" s="116" t="str">
        <f t="shared" si="13"/>
        <v>!</v>
      </c>
      <c r="J189" s="22" cm="1">
        <f t="array" aca="1" ref="J189" ca="1">IF(Parameters!$D$31, SUM(IF(ISNUMBER(Y189:AD189),(IF(Y189:AD189&gt;=Parameters!$D$41,1,"")),""))+0.5*(SUM(IF(ISNUMBER(Y189:AD189),(IF(Y189:AD189&gt;=Parameters!$D$42,1,"")),""))-SUM(IF(ISNUMBER(Y189:AD189),(IF(Y189:AD189&gt;=Parameters!$D$41,1,"")),""))),0) +
   IF(Parameters!$D$32,SUM(IF(ISNUMBER(Y189:AD189),(IF(Y189:AD189&gt;=Parameters!$D$41,1,"")),"")),0) +
   IF(Parameters!$D$33,AVERAGE(IF(ISNUMBER(Y189:AD189),Y189:AD189)),0) +
   IF(Parameters!$D$34,IF(OR(IF(ISNUMBER(Y189:AD189),Y189:AD189)=0),0,GEOMEAN(IF(ISNUMBER(Y189:AD189),Y189:AD189))),0)</f>
        <v>1.5</v>
      </c>
      <c r="K189" s="23">
        <f t="shared" ca="1" si="14"/>
        <v>1.5</v>
      </c>
      <c r="L189" s="116" t="str">
        <f t="shared" si="15"/>
        <v/>
      </c>
      <c r="M189" s="21" cm="1">
        <f t="array" aca="1" ref="M189" ca="1">IF(Parameters!$D$31, SUM(IF(ISNUMBER(AF189:AK189),(IF(AF189:AK189&gt;=Parameters!$D$41,1,"")),""))+0.5*(SUM(IF(ISNUMBER(AF189:AK189),(IF(AF189:AK189&gt;=Parameters!$D$42,1,"")),""))-SUM(IF(ISNUMBER(AF189:AK189),(IF(AF189:AK189&gt;=Parameters!$D$41,1,"")),""))),0) +
   IF(Parameters!$D$32,SUM(IF(ISNUMBER(AF189:AK189),(IF(AF189:AK189&gt;=Parameters!$D$41,1,"")),"")),0) +
   IF(Parameters!$D$33,AVERAGE(IF(ISNUMBER(AF189:AK189),AF189:AK189)),0) +
   IF(Parameters!$D$34,IF(OR(IF(ISNUMBER(AF189:AK189),AF189:AK189)=0),0,GEOMEAN(IF(ISNUMBER(AF189:AK189),AF189:AK189))),0)</f>
        <v>0</v>
      </c>
      <c r="N189" s="23">
        <f t="shared" ca="1" si="16"/>
        <v>0</v>
      </c>
      <c r="O189" s="116" t="str">
        <f t="shared" si="17"/>
        <v>!</v>
      </c>
      <c r="P189" s="24"/>
      <c r="Q189" s="49"/>
      <c r="R189" s="25">
        <f ca="1">IFERROR(INDEX(Health!$G$8:$G$225,MATCH($C189,_xlfn.ANCHORARRAY(Health!$C$8),0)),NA())</f>
        <v>0</v>
      </c>
      <c r="S189" s="25">
        <f ca="1">IFERROR(INDEX(Food!$G$8:$G$225,MATCH($C189,_xlfn.ANCHORARRAY(Food!$C$8),0)),NA())</f>
        <v>0</v>
      </c>
      <c r="T189" s="25">
        <f ca="1">IFERROR(INDEX(Macro!$G$8:$G$225,MATCH($C189,_xlfn.ANCHORARRAY(Macro!$C$8),0)),NA())</f>
        <v>5.2646444859339239</v>
      </c>
      <c r="U189" s="25">
        <f ca="1">IFERROR(INDEX(Socioeconomic!$G$8:$G$225,MATCH($C189,_xlfn.ANCHORARRAY(Socioeconomic!$C$8),0)),NA())</f>
        <v>0</v>
      </c>
      <c r="V189" s="25">
        <f ca="1">IFERROR(INDEX('Natural Hazard'!$G$8:$G$225,MATCH($C189,_xlfn.ANCHORARRAY('Natural Hazard'!$C$8),0)),NA())</f>
        <v>0</v>
      </c>
      <c r="W189" s="25">
        <f ca="1">IFERROR(INDEX(Conflict!$G$8:$G$225,MATCH($C189,_xlfn.ANCHORARRAY(Conflict!$C$8),0)),NA())</f>
        <v>0</v>
      </c>
      <c r="X189" s="50"/>
      <c r="Y189" s="25">
        <f ca="1">IFERROR(INDEX(Health!$H$8:$H$225,MATCH($C189,_xlfn.ANCHORARRAY(Health!$C$8),0)),NA())</f>
        <v>7.6326530612244898</v>
      </c>
      <c r="Z189" s="25">
        <f ca="1">IFERROR(INDEX(Food!$H$8:$H$225,MATCH($C189,_xlfn.ANCHORARRAY(Food!$C$8),0)),NA())</f>
        <v>7.9186602870813401</v>
      </c>
      <c r="AA189" s="25">
        <f ca="1">IFERROR(INDEX(Macro!$H$8:$H$225,MATCH($C189,_xlfn.ANCHORARRAY(Macro!$C$8),0)),NA())</f>
        <v>5.4263111631995304</v>
      </c>
      <c r="AB189" s="25">
        <f ca="1">IFERROR(INDEX(Socioeconomic!$H$8:$H$225,MATCH($C189,_xlfn.ANCHORARRAY(Socioeconomic!$C$8),0)),NA())</f>
        <v>7.8571428571428497</v>
      </c>
      <c r="AC189" s="25">
        <f ca="1">IFERROR(INDEX('Natural Hazard'!$H$8:$H$225,MATCH($C189,_xlfn.ANCHORARRAY('Natural Hazard'!$C$8),0)),NA())</f>
        <v>2.5</v>
      </c>
      <c r="AD189" s="25">
        <f ca="1">IFERROR(INDEX(Conflict!$H$8:$H$225,MATCH($C189,_xlfn.ANCHORARRAY(Conflict!$C$8),0)),NA())</f>
        <v>3.8190156994178799</v>
      </c>
      <c r="AE189" s="50"/>
      <c r="AF189" s="25">
        <f ca="1">IFERROR(INDEX(Health!$I$8:$I$225,MATCH($C189,_xlfn.ANCHORARRAY(Health!$C$8),0)),NA())</f>
        <v>0</v>
      </c>
      <c r="AG189" s="25" t="e">
        <f ca="1">IFERROR(INDEX(Food!$I$8:$I$225,MATCH($C189,_xlfn.ANCHORARRAY(Food!$C$8),0)),NA())</f>
        <v>#N/A</v>
      </c>
      <c r="AH189" s="25">
        <f ca="1">IFERROR(INDEX(Macro!$I$8:$I$225,MATCH($C189,_xlfn.ANCHORARRAY(Macro!$C$8),0)),NA())</f>
        <v>5.1077943615256904</v>
      </c>
      <c r="AI189" s="25">
        <f ca="1">IFERROR(INDEX(Socioeconomic!$I$8:$I$225,MATCH($C189,_xlfn.ANCHORARRAY(Socioeconomic!$C$8),0)),NA())</f>
        <v>0</v>
      </c>
      <c r="AJ189" s="25">
        <f ca="1">IFERROR(INDEX('Natural Hazard'!$I$8:$I$225,MATCH($C189,_xlfn.ANCHORARRAY('Natural Hazard'!$C$8),0)),NA())</f>
        <v>0</v>
      </c>
      <c r="AK189" s="25">
        <f ca="1">IFERROR(INDEX(Conflict!$I$8:$I$225,MATCH($C189,_xlfn.ANCHORARRAY(Conflict!$C$8),0)),NA())</f>
        <v>0</v>
      </c>
      <c r="AL189" s="49"/>
      <c r="AM189" s="25">
        <f>IFERROR(INDEX('Data Reliability'!$G$6:$G$409,MATCH($C189,'Data Reliability'!$E$6:$E$409,0)),NA())</f>
        <v>0.16666666666666699</v>
      </c>
      <c r="AN189" s="25">
        <f>IFERROR(INDEX('Data Reliability'!$H$6:$H$409,MATCH($C189,'Data Reliability'!$E$6:$E$409,0)),NA())</f>
        <v>0.55833333333333302</v>
      </c>
    </row>
    <row r="190" spans="2:40" x14ac:dyDescent="0.2">
      <c r="B190" s="28" t="s">
        <v>761</v>
      </c>
      <c r="C190" s="28" t="s">
        <v>721</v>
      </c>
      <c r="D190" s="28" t="s">
        <v>435</v>
      </c>
      <c r="E190" s="28" t="s">
        <v>409</v>
      </c>
      <c r="F190" s="206">
        <f ca="1">MATCH($C190,_xlfn.ANCHORARRAY(Health!$C$8),0)</f>
        <v>185</v>
      </c>
      <c r="G190" s="22" cm="1">
        <f t="array" aca="1" ref="G190" ca="1">IF(Parameters!$D$31, SUM(IF(ISNUMBER(R190:W190),(IF(R190:W190&gt;=Parameters!$D$37,1,"")),""))+0.5*(SUM(IF(ISNUMBER(R190:W190),(IF(R190:W190&gt;=Parameters!$D$38,1,"")),""))-SUM(IF(ISNUMBER(R190:W190),(IF(R190:W190&gt;=Parameters!$D$37,1,"")),""))),0) +
   IF(Parameters!$D$32,SUM(IF(ISNUMBER(R190:W190),(IF(R190:W190&gt;=Parameters!$D$41,1,"")),"")),0) +
   IF(Parameters!$D$33,AVERAGE(IF(ISNUMBER(R190:W190),R190:W190)),0) +
   IF(Parameters!$D$34,IF(OR(IF(ISNUMBER(R190:W190),R190:W190)=0),0,GEOMEAN(IF(ISNUMBER(R190:W190),R190:W190))),0)</f>
        <v>0</v>
      </c>
      <c r="H190" s="23">
        <f t="shared" ca="1" si="12"/>
        <v>0</v>
      </c>
      <c r="I190" s="116" t="str">
        <f t="shared" si="13"/>
        <v>!!</v>
      </c>
      <c r="J190" s="22" cm="1">
        <f t="array" aca="1" ref="J190" ca="1">IF(Parameters!$D$31, SUM(IF(ISNUMBER(Y190:AD190),(IF(Y190:AD190&gt;=Parameters!$D$41,1,"")),""))+0.5*(SUM(IF(ISNUMBER(Y190:AD190),(IF(Y190:AD190&gt;=Parameters!$D$42,1,"")),""))-SUM(IF(ISNUMBER(Y190:AD190),(IF(Y190:AD190&gt;=Parameters!$D$41,1,"")),""))),0) +
   IF(Parameters!$D$32,SUM(IF(ISNUMBER(Y190:AD190),(IF(Y190:AD190&gt;=Parameters!$D$41,1,"")),"")),0) +
   IF(Parameters!$D$33,AVERAGE(IF(ISNUMBER(Y190:AD190),Y190:AD190)),0) +
   IF(Parameters!$D$34,IF(OR(IF(ISNUMBER(Y190:AD190),Y190:AD190)=0),0,GEOMEAN(IF(ISNUMBER(Y190:AD190),Y190:AD190))),0)</f>
        <v>0</v>
      </c>
      <c r="K190" s="23">
        <f t="shared" ca="1" si="14"/>
        <v>0</v>
      </c>
      <c r="L190" s="116" t="str">
        <f t="shared" si="15"/>
        <v>!!</v>
      </c>
      <c r="M190" s="21" cm="1">
        <f t="array" aca="1" ref="M190" ca="1">IF(Parameters!$D$31, SUM(IF(ISNUMBER(AF190:AK190),(IF(AF190:AK190&gt;=Parameters!$D$41,1,"")),""))+0.5*(SUM(IF(ISNUMBER(AF190:AK190),(IF(AF190:AK190&gt;=Parameters!$D$42,1,"")),""))-SUM(IF(ISNUMBER(AF190:AK190),(IF(AF190:AK190&gt;=Parameters!$D$41,1,"")),""))),0) +
   IF(Parameters!$D$32,SUM(IF(ISNUMBER(AF190:AK190),(IF(AF190:AK190&gt;=Parameters!$D$41,1,"")),"")),0) +
   IF(Parameters!$D$33,AVERAGE(IF(ISNUMBER(AF190:AK190),AF190:AK190)),0) +
   IF(Parameters!$D$34,IF(OR(IF(ISNUMBER(AF190:AK190),AF190:AK190)=0),0,GEOMEAN(IF(ISNUMBER(AF190:AK190),AF190:AK190))),0)</f>
        <v>0</v>
      </c>
      <c r="N190" s="23">
        <f t="shared" ca="1" si="16"/>
        <v>0</v>
      </c>
      <c r="O190" s="116" t="str">
        <f t="shared" si="17"/>
        <v>!!</v>
      </c>
      <c r="P190" s="24"/>
      <c r="Q190" s="49"/>
      <c r="R190" s="25">
        <f ca="1">IFERROR(INDEX(Health!$G$8:$G$225,MATCH($C190,_xlfn.ANCHORARRAY(Health!$C$8),0)),NA())</f>
        <v>0</v>
      </c>
      <c r="S190" s="25" t="e">
        <f ca="1">IFERROR(INDEX(Food!$G$8:$G$225,MATCH($C190,_xlfn.ANCHORARRAY(Food!$C$8),0)),NA())</f>
        <v>#N/A</v>
      </c>
      <c r="T190" s="25" t="e">
        <f ca="1">IFERROR(INDEX(Macro!$G$8:$G$225,MATCH($C190,_xlfn.ANCHORARRAY(Macro!$C$8),0)),NA())</f>
        <v>#N/A</v>
      </c>
      <c r="U190" s="25" t="e">
        <f ca="1">IFERROR(INDEX(Socioeconomic!$G$8:$G$225,MATCH($C190,_xlfn.ANCHORARRAY(Socioeconomic!$C$8),0)),NA())</f>
        <v>#N/A</v>
      </c>
      <c r="V190" s="25">
        <f ca="1">IFERROR(INDEX('Natural Hazard'!$G$8:$G$225,MATCH($C190,_xlfn.ANCHORARRAY('Natural Hazard'!$C$8),0)),NA())</f>
        <v>0</v>
      </c>
      <c r="W190" s="25">
        <f ca="1">IFERROR(INDEX(Conflict!$G$8:$G$225,MATCH($C190,_xlfn.ANCHORARRAY(Conflict!$C$8),0)),NA())</f>
        <v>0</v>
      </c>
      <c r="X190" s="50"/>
      <c r="Y190" s="25" t="e">
        <f ca="1">IFERROR(INDEX(Health!$H$8:$H$225,MATCH($C190,_xlfn.ANCHORARRAY(Health!$C$8),0)),NA())</f>
        <v>#N/A</v>
      </c>
      <c r="Z190" s="25" t="e">
        <f ca="1">IFERROR(INDEX(Food!$H$8:$H$225,MATCH($C190,_xlfn.ANCHORARRAY(Food!$C$8),0)),NA())</f>
        <v>#N/A</v>
      </c>
      <c r="AA190" s="25" t="e">
        <f ca="1">IFERROR(INDEX(Macro!$H$8:$H$225,MATCH($C190,_xlfn.ANCHORARRAY(Macro!$C$8),0)),NA())</f>
        <v>#N/A</v>
      </c>
      <c r="AB190" s="25" t="e">
        <f ca="1">IFERROR(INDEX(Socioeconomic!$H$8:$H$225,MATCH($C190,_xlfn.ANCHORARRAY(Socioeconomic!$C$8),0)),NA())</f>
        <v>#N/A</v>
      </c>
      <c r="AC190" s="25" t="e">
        <f ca="1">IFERROR(INDEX('Natural Hazard'!$H$8:$H$225,MATCH($C190,_xlfn.ANCHORARRAY('Natural Hazard'!$C$8),0)),NA())</f>
        <v>#N/A</v>
      </c>
      <c r="AD190" s="25">
        <f ca="1">IFERROR(INDEX(Conflict!$H$8:$H$225,MATCH($C190,_xlfn.ANCHORARRAY(Conflict!$C$8),0)),NA())</f>
        <v>0</v>
      </c>
      <c r="AE190" s="50"/>
      <c r="AF190" s="25">
        <f ca="1">IFERROR(INDEX(Health!$I$8:$I$225,MATCH($C190,_xlfn.ANCHORARRAY(Health!$C$8),0)),NA())</f>
        <v>0</v>
      </c>
      <c r="AG190" s="25" t="e">
        <f ca="1">IFERROR(INDEX(Food!$I$8:$I$225,MATCH($C190,_xlfn.ANCHORARRAY(Food!$C$8),0)),NA())</f>
        <v>#N/A</v>
      </c>
      <c r="AH190" s="25" t="e">
        <f ca="1">IFERROR(INDEX(Macro!$I$8:$I$225,MATCH($C190,_xlfn.ANCHORARRAY(Macro!$C$8),0)),NA())</f>
        <v>#N/A</v>
      </c>
      <c r="AI190" s="25" t="e">
        <f ca="1">IFERROR(INDEX(Socioeconomic!$I$8:$I$225,MATCH($C190,_xlfn.ANCHORARRAY(Socioeconomic!$C$8),0)),NA())</f>
        <v>#N/A</v>
      </c>
      <c r="AJ190" s="25">
        <f ca="1">IFERROR(INDEX('Natural Hazard'!$I$8:$I$225,MATCH($C190,_xlfn.ANCHORARRAY('Natural Hazard'!$C$8),0)),NA())</f>
        <v>0</v>
      </c>
      <c r="AK190" s="25">
        <f ca="1">IFERROR(INDEX(Conflict!$I$8:$I$225,MATCH($C190,_xlfn.ANCHORARRAY(Conflict!$C$8),0)),NA())</f>
        <v>0</v>
      </c>
      <c r="AL190" s="49"/>
      <c r="AM190" s="25">
        <f>IFERROR(INDEX('Data Reliability'!$G$6:$G$409,MATCH($C190,'Data Reliability'!$E$6:$E$409,0)),NA())</f>
        <v>0.91666666666666696</v>
      </c>
      <c r="AN190" s="25">
        <f>IFERROR(INDEX('Data Reliability'!$H$6:$H$409,MATCH($C190,'Data Reliability'!$E$6:$E$409,0)),NA())</f>
        <v>0.85</v>
      </c>
    </row>
    <row r="191" spans="2:40" x14ac:dyDescent="0.2">
      <c r="B191" s="28" t="s">
        <v>314</v>
      </c>
      <c r="C191" s="28" t="s">
        <v>315</v>
      </c>
      <c r="D191" s="28" t="s">
        <v>432</v>
      </c>
      <c r="E191" s="28" t="s">
        <v>430</v>
      </c>
      <c r="F191" s="206">
        <f ca="1">MATCH($C191,_xlfn.ANCHORARRAY(Health!$C$8),0)</f>
        <v>186</v>
      </c>
      <c r="G191" s="22" cm="1">
        <f t="array" aca="1" ref="G191" ca="1">IF(Parameters!$D$31, SUM(IF(ISNUMBER(R191:W191),(IF(R191:W191&gt;=Parameters!$D$37,1,"")),""))+0.5*(SUM(IF(ISNUMBER(R191:W191),(IF(R191:W191&gt;=Parameters!$D$38,1,"")),""))-SUM(IF(ISNUMBER(R191:W191),(IF(R191:W191&gt;=Parameters!$D$37,1,"")),""))),0) +
   IF(Parameters!$D$32,SUM(IF(ISNUMBER(R191:W191),(IF(R191:W191&gt;=Parameters!$D$41,1,"")),"")),0) +
   IF(Parameters!$D$33,AVERAGE(IF(ISNUMBER(R191:W191),R191:W191)),0) +
   IF(Parameters!$D$34,IF(OR(IF(ISNUMBER(R191:W191),R191:W191)=0),0,GEOMEAN(IF(ISNUMBER(R191:W191),R191:W191))),0)</f>
        <v>0.5</v>
      </c>
      <c r="H191" s="23">
        <f t="shared" ca="1" si="12"/>
        <v>0.5</v>
      </c>
      <c r="I191" s="116" t="str">
        <f t="shared" si="13"/>
        <v>!</v>
      </c>
      <c r="J191" s="22" cm="1">
        <f t="array" aca="1" ref="J191" ca="1">IF(Parameters!$D$31, SUM(IF(ISNUMBER(Y191:AD191),(IF(Y191:AD191&gt;=Parameters!$D$41,1,"")),""))+0.5*(SUM(IF(ISNUMBER(Y191:AD191),(IF(Y191:AD191&gt;=Parameters!$D$42,1,"")),""))-SUM(IF(ISNUMBER(Y191:AD191),(IF(Y191:AD191&gt;=Parameters!$D$41,1,"")),""))),0) +
   IF(Parameters!$D$32,SUM(IF(ISNUMBER(Y191:AD191),(IF(Y191:AD191&gt;=Parameters!$D$41,1,"")),"")),0) +
   IF(Parameters!$D$33,AVERAGE(IF(ISNUMBER(Y191:AD191),Y191:AD191)),0) +
   IF(Parameters!$D$34,IF(OR(IF(ISNUMBER(Y191:AD191),Y191:AD191)=0),0,GEOMEAN(IF(ISNUMBER(Y191:AD191),Y191:AD191))),0)</f>
        <v>0</v>
      </c>
      <c r="K191" s="23">
        <f t="shared" ca="1" si="14"/>
        <v>0</v>
      </c>
      <c r="L191" s="116" t="str">
        <f t="shared" si="15"/>
        <v/>
      </c>
      <c r="M191" s="21" cm="1">
        <f t="array" aca="1" ref="M191" ca="1">IF(Parameters!$D$31, SUM(IF(ISNUMBER(AF191:AK191),(IF(AF191:AK191&gt;=Parameters!$D$41,1,"")),""))+0.5*(SUM(IF(ISNUMBER(AF191:AK191),(IF(AF191:AK191&gt;=Parameters!$D$42,1,"")),""))-SUM(IF(ISNUMBER(AF191:AK191),(IF(AF191:AK191&gt;=Parameters!$D$41,1,"")),""))),0) +
   IF(Parameters!$D$32,SUM(IF(ISNUMBER(AF191:AK191),(IF(AF191:AK191&gt;=Parameters!$D$41,1,"")),"")),0) +
   IF(Parameters!$D$33,AVERAGE(IF(ISNUMBER(AF191:AK191),AF191:AK191)),0) +
   IF(Parameters!$D$34,IF(OR(IF(ISNUMBER(AF191:AK191),AF191:AK191)=0),0,GEOMEAN(IF(ISNUMBER(AF191:AK191),AF191:AK191))),0)</f>
        <v>1</v>
      </c>
      <c r="N191" s="23">
        <f t="shared" ca="1" si="16"/>
        <v>1</v>
      </c>
      <c r="O191" s="116" t="str">
        <f t="shared" si="17"/>
        <v>!</v>
      </c>
      <c r="P191" s="24"/>
      <c r="Q191" s="49"/>
      <c r="R191" s="25">
        <f ca="1">IFERROR(INDEX(Health!$G$8:$G$225,MATCH($C191,_xlfn.ANCHORARRAY(Health!$C$8),0)),NA())</f>
        <v>0</v>
      </c>
      <c r="S191" s="25">
        <f ca="1">IFERROR(INDEX(Food!$G$8:$G$225,MATCH($C191,_xlfn.ANCHORARRAY(Food!$C$8),0)),NA())</f>
        <v>0</v>
      </c>
      <c r="T191" s="25">
        <f ca="1">IFERROR(INDEX(Macro!$G$8:$G$225,MATCH($C191,_xlfn.ANCHORARRAY(Macro!$C$8),0)),NA())</f>
        <v>0.27437569149763574</v>
      </c>
      <c r="U191" s="25">
        <f ca="1">IFERROR(INDEX(Socioeconomic!$G$8:$G$225,MATCH($C191,_xlfn.ANCHORARRAY(Socioeconomic!$C$8),0)),NA())</f>
        <v>0</v>
      </c>
      <c r="V191" s="25">
        <f ca="1">IFERROR(INDEX('Natural Hazard'!$G$8:$G$225,MATCH($C191,_xlfn.ANCHORARRAY('Natural Hazard'!$C$8),0)),NA())</f>
        <v>5.4772255750516514</v>
      </c>
      <c r="W191" s="25">
        <f ca="1">IFERROR(INDEX(Conflict!$G$8:$G$225,MATCH($C191,_xlfn.ANCHORARRAY(Conflict!$C$8),0)),NA())</f>
        <v>0</v>
      </c>
      <c r="X191" s="50"/>
      <c r="Y191" s="25">
        <f ca="1">IFERROR(INDEX(Health!$H$8:$H$225,MATCH($C191,_xlfn.ANCHORARRAY(Health!$C$8),0)),NA())</f>
        <v>6.9037900874635501</v>
      </c>
      <c r="Z191" s="25">
        <f ca="1">IFERROR(INDEX(Food!$H$8:$H$225,MATCH($C191,_xlfn.ANCHORARRAY(Food!$C$8),0)),NA())</f>
        <v>2.2009569377990399</v>
      </c>
      <c r="AA191" s="25">
        <f ca="1">IFERROR(INDEX(Macro!$H$8:$H$225,MATCH($C191,_xlfn.ANCHORARRAY(Macro!$C$8),0)),NA())</f>
        <v>3.4046293583357699</v>
      </c>
      <c r="AB191" s="25">
        <f ca="1">IFERROR(INDEX(Socioeconomic!$H$8:$H$225,MATCH($C191,_xlfn.ANCHORARRAY(Socioeconomic!$C$8),0)),NA())</f>
        <v>2.2857142857142798</v>
      </c>
      <c r="AC191" s="25">
        <f ca="1">IFERROR(INDEX('Natural Hazard'!$H$8:$H$225,MATCH($C191,_xlfn.ANCHORARRAY('Natural Hazard'!$C$8),0)),NA())</f>
        <v>2.9999999999999898</v>
      </c>
      <c r="AD191" s="25">
        <f ca="1">IFERROR(INDEX(Conflict!$H$8:$H$225,MATCH($C191,_xlfn.ANCHORARRAY(Conflict!$C$8),0)),NA())</f>
        <v>0</v>
      </c>
      <c r="AE191" s="50"/>
      <c r="AF191" s="25">
        <f ca="1">IFERROR(INDEX(Health!$I$8:$I$225,MATCH($C191,_xlfn.ANCHORARRAY(Health!$C$8),0)),NA())</f>
        <v>0</v>
      </c>
      <c r="AG191" s="25" t="e">
        <f ca="1">IFERROR(INDEX(Food!$I$8:$I$225,MATCH($C191,_xlfn.ANCHORARRAY(Food!$C$8),0)),NA())</f>
        <v>#N/A</v>
      </c>
      <c r="AH191" s="25">
        <f ca="1">IFERROR(INDEX(Macro!$I$8:$I$225,MATCH($C191,_xlfn.ANCHORARRAY(Macro!$C$8),0)),NA())</f>
        <v>2.21116639027059E-2</v>
      </c>
      <c r="AI191" s="25">
        <f ca="1">IFERROR(INDEX(Socioeconomic!$I$8:$I$225,MATCH($C191,_xlfn.ANCHORARRAY(Socioeconomic!$C$8),0)),NA())</f>
        <v>0</v>
      </c>
      <c r="AJ191" s="25">
        <f ca="1">IFERROR(INDEX('Natural Hazard'!$I$8:$I$225,MATCH($C191,_xlfn.ANCHORARRAY('Natural Hazard'!$C$8),0)),NA())</f>
        <v>10</v>
      </c>
      <c r="AK191" s="25">
        <f ca="1">IFERROR(INDEX(Conflict!$I$8:$I$225,MATCH($C191,_xlfn.ANCHORARRAY(Conflict!$C$8),0)),NA())</f>
        <v>0</v>
      </c>
      <c r="AL191" s="49"/>
      <c r="AM191" s="25">
        <f>IFERROR(INDEX('Data Reliability'!$G$6:$G$409,MATCH($C191,'Data Reliability'!$E$6:$E$409,0)),NA())</f>
        <v>0.16666666666666699</v>
      </c>
      <c r="AN191" s="25">
        <f>IFERROR(INDEX('Data Reliability'!$H$6:$H$409,MATCH($C191,'Data Reliability'!$E$6:$E$409,0)),NA())</f>
        <v>0.58333333333333304</v>
      </c>
    </row>
    <row r="192" spans="2:40" x14ac:dyDescent="0.2">
      <c r="B192" s="28" t="s">
        <v>762</v>
      </c>
      <c r="C192" s="28" t="s">
        <v>316</v>
      </c>
      <c r="D192" s="28" t="s">
        <v>434</v>
      </c>
      <c r="E192" s="28" t="s">
        <v>429</v>
      </c>
      <c r="F192" s="206">
        <f ca="1">MATCH($C192,_xlfn.ANCHORARRAY(Health!$C$8),0)</f>
        <v>187</v>
      </c>
      <c r="G192" s="22" cm="1">
        <f t="array" aca="1" ref="G192" ca="1">IF(Parameters!$D$31, SUM(IF(ISNUMBER(R192:W192),(IF(R192:W192&gt;=Parameters!$D$37,1,"")),""))+0.5*(SUM(IF(ISNUMBER(R192:W192),(IF(R192:W192&gt;=Parameters!$D$38,1,"")),""))-SUM(IF(ISNUMBER(R192:W192),(IF(R192:W192&gt;=Parameters!$D$37,1,"")),""))),0) +
   IF(Parameters!$D$32,SUM(IF(ISNUMBER(R192:W192),(IF(R192:W192&gt;=Parameters!$D$41,1,"")),"")),0) +
   IF(Parameters!$D$33,AVERAGE(IF(ISNUMBER(R192:W192),R192:W192)),0) +
   IF(Parameters!$D$34,IF(OR(IF(ISNUMBER(R192:W192),R192:W192)=0),0,GEOMEAN(IF(ISNUMBER(R192:W192),R192:W192))),0)</f>
        <v>5</v>
      </c>
      <c r="H192" s="23">
        <f t="shared" ca="1" si="12"/>
        <v>5</v>
      </c>
      <c r="I192" s="116" t="str">
        <f t="shared" si="13"/>
        <v/>
      </c>
      <c r="J192" s="22" cm="1">
        <f t="array" aca="1" ref="J192" ca="1">IF(Parameters!$D$31, SUM(IF(ISNUMBER(Y192:AD192),(IF(Y192:AD192&gt;=Parameters!$D$41,1,"")),""))+0.5*(SUM(IF(ISNUMBER(Y192:AD192),(IF(Y192:AD192&gt;=Parameters!$D$42,1,"")),""))-SUM(IF(ISNUMBER(Y192:AD192),(IF(Y192:AD192&gt;=Parameters!$D$41,1,"")),""))),0) +
   IF(Parameters!$D$32,SUM(IF(ISNUMBER(Y192:AD192),(IF(Y192:AD192&gt;=Parameters!$D$41,1,"")),"")),0) +
   IF(Parameters!$D$33,AVERAGE(IF(ISNUMBER(Y192:AD192),Y192:AD192)),0) +
   IF(Parameters!$D$34,IF(OR(IF(ISNUMBER(Y192:AD192),Y192:AD192)=0),0,GEOMEAN(IF(ISNUMBER(Y192:AD192),Y192:AD192))),0)</f>
        <v>5.5</v>
      </c>
      <c r="K192" s="23">
        <f t="shared" ca="1" si="14"/>
        <v>5.5</v>
      </c>
      <c r="L192" s="116" t="str">
        <f t="shared" si="15"/>
        <v/>
      </c>
      <c r="M192" s="21" cm="1">
        <f t="array" aca="1" ref="M192" ca="1">IF(Parameters!$D$31, SUM(IF(ISNUMBER(AF192:AK192),(IF(AF192:AK192&gt;=Parameters!$D$41,1,"")),""))+0.5*(SUM(IF(ISNUMBER(AF192:AK192),(IF(AF192:AK192&gt;=Parameters!$D$42,1,"")),""))-SUM(IF(ISNUMBER(AF192:AK192),(IF(AF192:AK192&gt;=Parameters!$D$41,1,"")),""))),0) +
   IF(Parameters!$D$32,SUM(IF(ISNUMBER(AF192:AK192),(IF(AF192:AK192&gt;=Parameters!$D$41,1,"")),"")),0) +
   IF(Parameters!$D$33,AVERAGE(IF(ISNUMBER(AF192:AK192),AF192:AK192)),0) +
   IF(Parameters!$D$34,IF(OR(IF(ISNUMBER(AF192:AK192),AF192:AK192)=0),0,GEOMEAN(IF(ISNUMBER(AF192:AK192),AF192:AK192))),0)</f>
        <v>3.5</v>
      </c>
      <c r="N192" s="23">
        <f t="shared" ca="1" si="16"/>
        <v>3.5</v>
      </c>
      <c r="O192" s="116" t="str">
        <f t="shared" si="17"/>
        <v>!</v>
      </c>
      <c r="P192" s="24"/>
      <c r="Q192" s="49"/>
      <c r="R192" s="25">
        <f ca="1">IFERROR(INDEX(Health!$G$8:$G$225,MATCH($C192,_xlfn.ANCHORARRAY(Health!$C$8),0)),NA())</f>
        <v>0</v>
      </c>
      <c r="S192" s="25">
        <f ca="1">IFERROR(INDEX(Food!$G$8:$G$225,MATCH($C192,_xlfn.ANCHORARRAY(Food!$C$8),0)),NA())</f>
        <v>8.3666002653407556</v>
      </c>
      <c r="T192" s="25">
        <f ca="1">IFERROR(INDEX(Macro!$G$8:$G$225,MATCH($C192,_xlfn.ANCHORARRAY(Macro!$C$8),0)),NA())</f>
        <v>7.4498507633239681</v>
      </c>
      <c r="U192" s="25">
        <f ca="1">IFERROR(INDEX(Socioeconomic!$G$8:$G$225,MATCH($C192,_xlfn.ANCHORARRAY(Socioeconomic!$C$8),0)),NA())</f>
        <v>10</v>
      </c>
      <c r="V192" s="25">
        <f ca="1">IFERROR(INDEX('Natural Hazard'!$G$8:$G$225,MATCH($C192,_xlfn.ANCHORARRAY('Natural Hazard'!$C$8),0)),NA())</f>
        <v>8.8506120315678345</v>
      </c>
      <c r="W192" s="25">
        <f ca="1">IFERROR(INDEX(Conflict!$G$8:$G$225,MATCH($C192,_xlfn.ANCHORARRAY(Conflict!$C$8),0)),NA())</f>
        <v>10</v>
      </c>
      <c r="X192" s="50"/>
      <c r="Y192" s="25">
        <f ca="1">IFERROR(INDEX(Health!$H$8:$H$225,MATCH($C192,_xlfn.ANCHORARRAY(Health!$C$8),0)),NA())</f>
        <v>10</v>
      </c>
      <c r="Z192" s="25">
        <f ca="1">IFERROR(INDEX(Food!$H$8:$H$225,MATCH($C192,_xlfn.ANCHORARRAY(Food!$C$8),0)),NA())</f>
        <v>10</v>
      </c>
      <c r="AA192" s="25">
        <f ca="1">IFERROR(INDEX(Macro!$H$8:$H$225,MATCH($C192,_xlfn.ANCHORARRAY(Macro!$C$8),0)),NA())</f>
        <v>10</v>
      </c>
      <c r="AB192" s="25">
        <f ca="1">IFERROR(INDEX(Socioeconomic!$H$8:$H$225,MATCH($C192,_xlfn.ANCHORARRAY(Socioeconomic!$C$8),0)),NA())</f>
        <v>10</v>
      </c>
      <c r="AC192" s="25">
        <f ca="1">IFERROR(INDEX('Natural Hazard'!$H$8:$H$225,MATCH($C192,_xlfn.ANCHORARRAY('Natural Hazard'!$C$8),0)),NA())</f>
        <v>7.8333333333333304</v>
      </c>
      <c r="AD192" s="25">
        <f ca="1">IFERROR(INDEX(Conflict!$H$8:$H$225,MATCH($C192,_xlfn.ANCHORARRAY(Conflict!$C$8),0)),NA())</f>
        <v>10</v>
      </c>
      <c r="AE192" s="50"/>
      <c r="AF192" s="25">
        <f ca="1">IFERROR(INDEX(Health!$I$8:$I$225,MATCH($C192,_xlfn.ANCHORARRAY(Health!$C$8),0)),NA())</f>
        <v>0</v>
      </c>
      <c r="AG192" s="25">
        <f ca="1">IFERROR(INDEX(Food!$I$8:$I$225,MATCH($C192,_xlfn.ANCHORARRAY(Food!$C$8),0)),NA())</f>
        <v>7</v>
      </c>
      <c r="AH192" s="25">
        <f ca="1">IFERROR(INDEX(Macro!$I$8:$I$225,MATCH($C192,_xlfn.ANCHORARRAY(Macro!$C$8),0)),NA())</f>
        <v>5.55002763957987</v>
      </c>
      <c r="AI192" s="25">
        <f ca="1">IFERROR(INDEX(Socioeconomic!$I$8:$I$225,MATCH($C192,_xlfn.ANCHORARRAY(Socioeconomic!$C$8),0)),NA())</f>
        <v>10</v>
      </c>
      <c r="AJ192" s="25">
        <f ca="1">IFERROR(INDEX('Natural Hazard'!$I$8:$I$225,MATCH($C192,_xlfn.ANCHORARRAY('Natural Hazard'!$C$8),0)),NA())</f>
        <v>10</v>
      </c>
      <c r="AK192" s="25">
        <f ca="1">IFERROR(INDEX(Conflict!$I$8:$I$225,MATCH($C192,_xlfn.ANCHORARRAY(Conflict!$C$8),0)),NA())</f>
        <v>10</v>
      </c>
      <c r="AL192" s="49"/>
      <c r="AM192" s="25">
        <f>IFERROR(INDEX('Data Reliability'!$G$6:$G$409,MATCH($C192,'Data Reliability'!$E$6:$E$409,0)),NA())</f>
        <v>8.3333333333333301E-2</v>
      </c>
      <c r="AN192" s="25">
        <f>IFERROR(INDEX('Data Reliability'!$H$6:$H$409,MATCH($C192,'Data Reliability'!$E$6:$E$409,0)),NA())</f>
        <v>0.41388888888888897</v>
      </c>
    </row>
    <row r="193" spans="2:40" x14ac:dyDescent="0.2">
      <c r="B193" s="28" t="s">
        <v>763</v>
      </c>
      <c r="C193" s="28" t="s">
        <v>722</v>
      </c>
      <c r="D193" s="28" t="s">
        <v>435</v>
      </c>
      <c r="E193" s="28" t="s">
        <v>409</v>
      </c>
      <c r="F193" s="206">
        <f ca="1">MATCH($C193,_xlfn.ANCHORARRAY(Health!$C$8),0)</f>
        <v>188</v>
      </c>
      <c r="G193" s="22" cm="1">
        <f t="array" aca="1" ref="G193" ca="1">IF(Parameters!$D$31, SUM(IF(ISNUMBER(R193:W193),(IF(R193:W193&gt;=Parameters!$D$37,1,"")),""))+0.5*(SUM(IF(ISNUMBER(R193:W193),(IF(R193:W193&gt;=Parameters!$D$38,1,"")),""))-SUM(IF(ISNUMBER(R193:W193),(IF(R193:W193&gt;=Parameters!$D$37,1,"")),""))),0) +
   IF(Parameters!$D$32,SUM(IF(ISNUMBER(R193:W193),(IF(R193:W193&gt;=Parameters!$D$41,1,"")),"")),0) +
   IF(Parameters!$D$33,AVERAGE(IF(ISNUMBER(R193:W193),R193:W193)),0) +
   IF(Parameters!$D$34,IF(OR(IF(ISNUMBER(R193:W193),R193:W193)=0),0,GEOMEAN(IF(ISNUMBER(R193:W193),R193:W193))),0)</f>
        <v>0</v>
      </c>
      <c r="H193" s="23">
        <f t="shared" ca="1" si="12"/>
        <v>0</v>
      </c>
      <c r="I193" s="116" t="str">
        <f t="shared" si="13"/>
        <v>!!</v>
      </c>
      <c r="J193" s="22" cm="1">
        <f t="array" aca="1" ref="J193" ca="1">IF(Parameters!$D$31, SUM(IF(ISNUMBER(Y193:AD193),(IF(Y193:AD193&gt;=Parameters!$D$41,1,"")),""))+0.5*(SUM(IF(ISNUMBER(Y193:AD193),(IF(Y193:AD193&gt;=Parameters!$D$42,1,"")),""))-SUM(IF(ISNUMBER(Y193:AD193),(IF(Y193:AD193&gt;=Parameters!$D$41,1,"")),""))),0) +
   IF(Parameters!$D$32,SUM(IF(ISNUMBER(Y193:AD193),(IF(Y193:AD193&gt;=Parameters!$D$41,1,"")),"")),0) +
   IF(Parameters!$D$33,AVERAGE(IF(ISNUMBER(Y193:AD193),Y193:AD193)),0) +
   IF(Parameters!$D$34,IF(OR(IF(ISNUMBER(Y193:AD193),Y193:AD193)=0),0,GEOMEAN(IF(ISNUMBER(Y193:AD193),Y193:AD193))),0)</f>
        <v>0</v>
      </c>
      <c r="K193" s="23">
        <f t="shared" ca="1" si="14"/>
        <v>0</v>
      </c>
      <c r="L193" s="116" t="str">
        <f t="shared" si="15"/>
        <v>!!</v>
      </c>
      <c r="M193" s="21" cm="1">
        <f t="array" aca="1" ref="M193" ca="1">IF(Parameters!$D$31, SUM(IF(ISNUMBER(AF193:AK193),(IF(AF193:AK193&gt;=Parameters!$D$41,1,"")),""))+0.5*(SUM(IF(ISNUMBER(AF193:AK193),(IF(AF193:AK193&gt;=Parameters!$D$42,1,"")),""))-SUM(IF(ISNUMBER(AF193:AK193),(IF(AF193:AK193&gt;=Parameters!$D$41,1,"")),""))),0) +
   IF(Parameters!$D$32,SUM(IF(ISNUMBER(AF193:AK193),(IF(AF193:AK193&gt;=Parameters!$D$41,1,"")),"")),0) +
   IF(Parameters!$D$33,AVERAGE(IF(ISNUMBER(AF193:AK193),AF193:AK193)),0) +
   IF(Parameters!$D$34,IF(OR(IF(ISNUMBER(AF193:AK193),AF193:AK193)=0),0,GEOMEAN(IF(ISNUMBER(AF193:AK193),AF193:AK193))),0)</f>
        <v>0</v>
      </c>
      <c r="N193" s="23">
        <f t="shared" ca="1" si="16"/>
        <v>0</v>
      </c>
      <c r="O193" s="116" t="str">
        <f t="shared" si="17"/>
        <v>!!</v>
      </c>
      <c r="P193" s="24"/>
      <c r="Q193" s="49"/>
      <c r="R193" s="25">
        <f ca="1">IFERROR(INDEX(Health!$G$8:$G$225,MATCH($C193,_xlfn.ANCHORARRAY(Health!$C$8),0)),NA())</f>
        <v>0</v>
      </c>
      <c r="S193" s="25" t="e">
        <f ca="1">IFERROR(INDEX(Food!$G$8:$G$225,MATCH($C193,_xlfn.ANCHORARRAY(Food!$C$8),0)),NA())</f>
        <v>#N/A</v>
      </c>
      <c r="T193" s="25" t="e">
        <f ca="1">IFERROR(INDEX(Macro!$G$8:$G$225,MATCH($C193,_xlfn.ANCHORARRAY(Macro!$C$8),0)),NA())</f>
        <v>#N/A</v>
      </c>
      <c r="U193" s="25" t="e">
        <f ca="1">IFERROR(INDEX(Socioeconomic!$G$8:$G$225,MATCH($C193,_xlfn.ANCHORARRAY(Socioeconomic!$C$8),0)),NA())</f>
        <v>#N/A</v>
      </c>
      <c r="V193" s="25">
        <f ca="1">IFERROR(INDEX('Natural Hazard'!$G$8:$G$225,MATCH($C193,_xlfn.ANCHORARRAY('Natural Hazard'!$C$8),0)),NA())</f>
        <v>0</v>
      </c>
      <c r="W193" s="25">
        <f ca="1">IFERROR(INDEX(Conflict!$G$8:$G$225,MATCH($C193,_xlfn.ANCHORARRAY(Conflict!$C$8),0)),NA())</f>
        <v>0</v>
      </c>
      <c r="X193" s="50"/>
      <c r="Y193" s="25" t="e">
        <f ca="1">IFERROR(INDEX(Health!$H$8:$H$225,MATCH($C193,_xlfn.ANCHORARRAY(Health!$C$8),0)),NA())</f>
        <v>#N/A</v>
      </c>
      <c r="Z193" s="25" t="e">
        <f ca="1">IFERROR(INDEX(Food!$H$8:$H$225,MATCH($C193,_xlfn.ANCHORARRAY(Food!$C$8),0)),NA())</f>
        <v>#N/A</v>
      </c>
      <c r="AA193" s="25" t="e">
        <f ca="1">IFERROR(INDEX(Macro!$H$8:$H$225,MATCH($C193,_xlfn.ANCHORARRAY(Macro!$C$8),0)),NA())</f>
        <v>#N/A</v>
      </c>
      <c r="AB193" s="25" t="e">
        <f ca="1">IFERROR(INDEX(Socioeconomic!$H$8:$H$225,MATCH($C193,_xlfn.ANCHORARRAY(Socioeconomic!$C$8),0)),NA())</f>
        <v>#N/A</v>
      </c>
      <c r="AC193" s="25" t="e">
        <f ca="1">IFERROR(INDEX('Natural Hazard'!$H$8:$H$225,MATCH($C193,_xlfn.ANCHORARRAY('Natural Hazard'!$C$8),0)),NA())</f>
        <v>#N/A</v>
      </c>
      <c r="AD193" s="25">
        <f ca="1">IFERROR(INDEX(Conflict!$H$8:$H$225,MATCH($C193,_xlfn.ANCHORARRAY(Conflict!$C$8),0)),NA())</f>
        <v>0</v>
      </c>
      <c r="AE193" s="50"/>
      <c r="AF193" s="25">
        <f ca="1">IFERROR(INDEX(Health!$I$8:$I$225,MATCH($C193,_xlfn.ANCHORARRAY(Health!$C$8),0)),NA())</f>
        <v>0</v>
      </c>
      <c r="AG193" s="25" t="e">
        <f ca="1">IFERROR(INDEX(Food!$I$8:$I$225,MATCH($C193,_xlfn.ANCHORARRAY(Food!$C$8),0)),NA())</f>
        <v>#N/A</v>
      </c>
      <c r="AH193" s="25" t="e">
        <f ca="1">IFERROR(INDEX(Macro!$I$8:$I$225,MATCH($C193,_xlfn.ANCHORARRAY(Macro!$C$8),0)),NA())</f>
        <v>#N/A</v>
      </c>
      <c r="AI193" s="25" t="e">
        <f ca="1">IFERROR(INDEX(Socioeconomic!$I$8:$I$225,MATCH($C193,_xlfn.ANCHORARRAY(Socioeconomic!$C$8),0)),NA())</f>
        <v>#N/A</v>
      </c>
      <c r="AJ193" s="25">
        <f ca="1">IFERROR(INDEX('Natural Hazard'!$I$8:$I$225,MATCH($C193,_xlfn.ANCHORARRAY('Natural Hazard'!$C$8),0)),NA())</f>
        <v>0</v>
      </c>
      <c r="AK193" s="25">
        <f ca="1">IFERROR(INDEX(Conflict!$I$8:$I$225,MATCH($C193,_xlfn.ANCHORARRAY(Conflict!$C$8),0)),NA())</f>
        <v>0</v>
      </c>
      <c r="AL193" s="49"/>
      <c r="AM193" s="25">
        <f>IFERROR(INDEX('Data Reliability'!$G$6:$G$409,MATCH($C193,'Data Reliability'!$E$6:$E$409,0)),NA())</f>
        <v>0.91666666666666696</v>
      </c>
      <c r="AN193" s="25">
        <f>IFERROR(INDEX('Data Reliability'!$H$6:$H$409,MATCH($C193,'Data Reliability'!$E$6:$E$409,0)),NA())</f>
        <v>0.81666666666666698</v>
      </c>
    </row>
    <row r="194" spans="2:40" x14ac:dyDescent="0.2">
      <c r="B194" s="28" t="s">
        <v>317</v>
      </c>
      <c r="C194" s="28" t="s">
        <v>318</v>
      </c>
      <c r="D194" s="28" t="s">
        <v>432</v>
      </c>
      <c r="E194" s="28" t="s">
        <v>429</v>
      </c>
      <c r="F194" s="206">
        <f ca="1">MATCH($C194,_xlfn.ANCHORARRAY(Health!$C$8),0)</f>
        <v>189</v>
      </c>
      <c r="G194" s="22" cm="1">
        <f t="array" aca="1" ref="G194" ca="1">IF(Parameters!$D$31, SUM(IF(ISNUMBER(R194:W194),(IF(R194:W194&gt;=Parameters!$D$37,1,"")),""))+0.5*(SUM(IF(ISNUMBER(R194:W194),(IF(R194:W194&gt;=Parameters!$D$38,1,"")),""))-SUM(IF(ISNUMBER(R194:W194),(IF(R194:W194&gt;=Parameters!$D$37,1,"")),""))),0) +
   IF(Parameters!$D$32,SUM(IF(ISNUMBER(R194:W194),(IF(R194:W194&gt;=Parameters!$D$41,1,"")),"")),0) +
   IF(Parameters!$D$33,AVERAGE(IF(ISNUMBER(R194:W194),R194:W194)),0) +
   IF(Parameters!$D$34,IF(OR(IF(ISNUMBER(R194:W194),R194:W194)=0),0,GEOMEAN(IF(ISNUMBER(R194:W194),R194:W194))),0)</f>
        <v>2</v>
      </c>
      <c r="H194" s="23">
        <f t="shared" ca="1" si="12"/>
        <v>2</v>
      </c>
      <c r="I194" s="116" t="str">
        <f t="shared" si="13"/>
        <v/>
      </c>
      <c r="J194" s="22" cm="1">
        <f t="array" aca="1" ref="J194" ca="1">IF(Parameters!$D$31, SUM(IF(ISNUMBER(Y194:AD194),(IF(Y194:AD194&gt;=Parameters!$D$41,1,"")),""))+0.5*(SUM(IF(ISNUMBER(Y194:AD194),(IF(Y194:AD194&gt;=Parameters!$D$42,1,"")),""))-SUM(IF(ISNUMBER(Y194:AD194),(IF(Y194:AD194&gt;=Parameters!$D$41,1,"")),""))),0) +
   IF(Parameters!$D$32,SUM(IF(ISNUMBER(Y194:AD194),(IF(Y194:AD194&gt;=Parameters!$D$41,1,"")),"")),0) +
   IF(Parameters!$D$33,AVERAGE(IF(ISNUMBER(Y194:AD194),Y194:AD194)),0) +
   IF(Parameters!$D$34,IF(OR(IF(ISNUMBER(Y194:AD194),Y194:AD194)=0),0,GEOMEAN(IF(ISNUMBER(Y194:AD194),Y194:AD194))),0)</f>
        <v>3.5</v>
      </c>
      <c r="K194" s="23">
        <f t="shared" ca="1" si="14"/>
        <v>3.5</v>
      </c>
      <c r="L194" s="116" t="str">
        <f t="shared" si="15"/>
        <v/>
      </c>
      <c r="M194" s="21" cm="1">
        <f t="array" aca="1" ref="M194" ca="1">IF(Parameters!$D$31, SUM(IF(ISNUMBER(AF194:AK194),(IF(AF194:AK194&gt;=Parameters!$D$41,1,"")),""))+0.5*(SUM(IF(ISNUMBER(AF194:AK194),(IF(AF194:AK194&gt;=Parameters!$D$42,1,"")),""))-SUM(IF(ISNUMBER(AF194:AK194),(IF(AF194:AK194&gt;=Parameters!$D$41,1,"")),""))),0) +
   IF(Parameters!$D$32,SUM(IF(ISNUMBER(AF194:AK194),(IF(AF194:AK194&gt;=Parameters!$D$41,1,"")),"")),0) +
   IF(Parameters!$D$33,AVERAGE(IF(ISNUMBER(AF194:AK194),AF194:AK194)),0) +
   IF(Parameters!$D$34,IF(OR(IF(ISNUMBER(AF194:AK194),AF194:AK194)=0),0,GEOMEAN(IF(ISNUMBER(AF194:AK194),AF194:AK194))),0)</f>
        <v>2</v>
      </c>
      <c r="N194" s="23">
        <f t="shared" ca="1" si="16"/>
        <v>2</v>
      </c>
      <c r="O194" s="116" t="str">
        <f t="shared" si="17"/>
        <v>!</v>
      </c>
      <c r="P194" s="24"/>
      <c r="Q194" s="49"/>
      <c r="R194" s="25">
        <f ca="1">IFERROR(INDEX(Health!$G$8:$G$225,MATCH($C194,_xlfn.ANCHORARRAY(Health!$C$8),0)),NA())</f>
        <v>0</v>
      </c>
      <c r="S194" s="25">
        <f ca="1">IFERROR(INDEX(Food!$G$8:$G$225,MATCH($C194,_xlfn.ANCHORARRAY(Food!$C$8),0)),NA())</f>
        <v>3.1622776601683795</v>
      </c>
      <c r="T194" s="25">
        <f ca="1">IFERROR(INDEX(Macro!$G$8:$G$225,MATCH($C194,_xlfn.ANCHORARRAY(Macro!$C$8),0)),NA())</f>
        <v>3.4528478480319884</v>
      </c>
      <c r="U194" s="25">
        <f ca="1">IFERROR(INDEX(Socioeconomic!$G$8:$G$225,MATCH($C194,_xlfn.ANCHORARRAY(Socioeconomic!$C$8),0)),NA())</f>
        <v>0</v>
      </c>
      <c r="V194" s="25">
        <f ca="1">IFERROR(INDEX('Natural Hazard'!$G$8:$G$225,MATCH($C194,_xlfn.ANCHORARRAY('Natural Hazard'!$C$8),0)),NA())</f>
        <v>7.3029674334022125</v>
      </c>
      <c r="W194" s="25">
        <f ca="1">IFERROR(INDEX(Conflict!$G$8:$G$225,MATCH($C194,_xlfn.ANCHORARRAY(Conflict!$C$8),0)),NA())</f>
        <v>10</v>
      </c>
      <c r="X194" s="50"/>
      <c r="Y194" s="25">
        <f ca="1">IFERROR(INDEX(Health!$H$8:$H$225,MATCH($C194,_xlfn.ANCHORARRAY(Health!$C$8),0)),NA())</f>
        <v>9.2069970845480995</v>
      </c>
      <c r="Z194" s="25">
        <f ca="1">IFERROR(INDEX(Food!$H$8:$H$225,MATCH($C194,_xlfn.ANCHORARRAY(Food!$C$8),0)),NA())</f>
        <v>10</v>
      </c>
      <c r="AA194" s="25">
        <f ca="1">IFERROR(INDEX(Macro!$H$8:$H$225,MATCH($C194,_xlfn.ANCHORARRAY(Macro!$C$8),0)),NA())</f>
        <v>5.3384119542924102</v>
      </c>
      <c r="AB194" s="25">
        <f ca="1">IFERROR(INDEX(Socioeconomic!$H$8:$H$225,MATCH($C194,_xlfn.ANCHORARRAY(Socioeconomic!$C$8),0)),NA())</f>
        <v>10</v>
      </c>
      <c r="AC194" s="25">
        <f ca="1">IFERROR(INDEX('Natural Hazard'!$H$8:$H$225,MATCH($C194,_xlfn.ANCHORARRAY('Natural Hazard'!$C$8),0)),NA())</f>
        <v>5.3333333333333304</v>
      </c>
      <c r="AD194" s="25">
        <f ca="1">IFERROR(INDEX(Conflict!$H$8:$H$225,MATCH($C194,_xlfn.ANCHORARRAY(Conflict!$C$8),0)),NA())</f>
        <v>10</v>
      </c>
      <c r="AE194" s="50"/>
      <c r="AF194" s="25">
        <f ca="1">IFERROR(INDEX(Health!$I$8:$I$225,MATCH($C194,_xlfn.ANCHORARRAY(Health!$C$8),0)),NA())</f>
        <v>0</v>
      </c>
      <c r="AG194" s="25">
        <f ca="1">IFERROR(INDEX(Food!$I$8:$I$225,MATCH($C194,_xlfn.ANCHORARRAY(Food!$C$8),0)),NA())</f>
        <v>1</v>
      </c>
      <c r="AH194" s="25">
        <f ca="1">IFERROR(INDEX(Macro!$I$8:$I$225,MATCH($C194,_xlfn.ANCHORARRAY(Macro!$C$8),0)),NA())</f>
        <v>2.2332780541735802</v>
      </c>
      <c r="AI194" s="25">
        <f ca="1">IFERROR(INDEX(Socioeconomic!$I$8:$I$225,MATCH($C194,_xlfn.ANCHORARRAY(Socioeconomic!$C$8),0)),NA())</f>
        <v>0</v>
      </c>
      <c r="AJ194" s="25">
        <f ca="1">IFERROR(INDEX('Natural Hazard'!$I$8:$I$225,MATCH($C194,_xlfn.ANCHORARRAY('Natural Hazard'!$C$8),0)),NA())</f>
        <v>10</v>
      </c>
      <c r="AK194" s="25">
        <f ca="1">IFERROR(INDEX(Conflict!$I$8:$I$225,MATCH($C194,_xlfn.ANCHORARRAY(Conflict!$C$8),0)),NA())</f>
        <v>10</v>
      </c>
      <c r="AL194" s="49"/>
      <c r="AM194" s="25">
        <f>IFERROR(INDEX('Data Reliability'!$G$6:$G$409,MATCH($C194,'Data Reliability'!$E$6:$E$409,0)),NA())</f>
        <v>8.3333333333333301E-2</v>
      </c>
      <c r="AN194" s="25">
        <f>IFERROR(INDEX('Data Reliability'!$H$6:$H$409,MATCH($C194,'Data Reliability'!$E$6:$E$409,0)),NA())</f>
        <v>0.43611111111111101</v>
      </c>
    </row>
    <row r="195" spans="2:40" x14ac:dyDescent="0.2">
      <c r="B195" s="28" t="s">
        <v>319</v>
      </c>
      <c r="C195" s="28" t="s">
        <v>320</v>
      </c>
      <c r="D195" s="28" t="s">
        <v>432</v>
      </c>
      <c r="E195" s="28" t="s">
        <v>429</v>
      </c>
      <c r="F195" s="206">
        <f ca="1">MATCH($C195,_xlfn.ANCHORARRAY(Health!$C$8),0)</f>
        <v>190</v>
      </c>
      <c r="G195" s="22" cm="1">
        <f t="array" aca="1" ref="G195" ca="1">IF(Parameters!$D$31, SUM(IF(ISNUMBER(R195:W195),(IF(R195:W195&gt;=Parameters!$D$37,1,"")),""))+0.5*(SUM(IF(ISNUMBER(R195:W195),(IF(R195:W195&gt;=Parameters!$D$38,1,"")),""))-SUM(IF(ISNUMBER(R195:W195),(IF(R195:W195&gt;=Parameters!$D$37,1,"")),""))),0) +
   IF(Parameters!$D$32,SUM(IF(ISNUMBER(R195:W195),(IF(R195:W195&gt;=Parameters!$D$41,1,"")),"")),0) +
   IF(Parameters!$D$33,AVERAGE(IF(ISNUMBER(R195:W195),R195:W195)),0) +
   IF(Parameters!$D$34,IF(OR(IF(ISNUMBER(R195:W195),R195:W195)=0),0,GEOMEAN(IF(ISNUMBER(R195:W195),R195:W195))),0)</f>
        <v>0</v>
      </c>
      <c r="H195" s="23">
        <f t="shared" ca="1" si="12"/>
        <v>0</v>
      </c>
      <c r="I195" s="116" t="str">
        <f t="shared" si="13"/>
        <v/>
      </c>
      <c r="J195" s="22" cm="1">
        <f t="array" aca="1" ref="J195" ca="1">IF(Parameters!$D$31, SUM(IF(ISNUMBER(Y195:AD195),(IF(Y195:AD195&gt;=Parameters!$D$41,1,"")),""))+0.5*(SUM(IF(ISNUMBER(Y195:AD195),(IF(Y195:AD195&gt;=Parameters!$D$42,1,"")),""))-SUM(IF(ISNUMBER(Y195:AD195),(IF(Y195:AD195&gt;=Parameters!$D$41,1,"")),""))),0) +
   IF(Parameters!$D$32,SUM(IF(ISNUMBER(Y195:AD195),(IF(Y195:AD195&gt;=Parameters!$D$41,1,"")),"")),0) +
   IF(Parameters!$D$33,AVERAGE(IF(ISNUMBER(Y195:AD195),Y195:AD195)),0) +
   IF(Parameters!$D$34,IF(OR(IF(ISNUMBER(Y195:AD195),Y195:AD195)=0),0,GEOMEAN(IF(ISNUMBER(Y195:AD195),Y195:AD195))),0)</f>
        <v>1.5</v>
      </c>
      <c r="K195" s="23">
        <f t="shared" ca="1" si="14"/>
        <v>1.5</v>
      </c>
      <c r="L195" s="116" t="str">
        <f t="shared" si="15"/>
        <v/>
      </c>
      <c r="M195" s="21" cm="1">
        <f t="array" aca="1" ref="M195" ca="1">IF(Parameters!$D$31, SUM(IF(ISNUMBER(AF195:AK195),(IF(AF195:AK195&gt;=Parameters!$D$41,1,"")),""))+0.5*(SUM(IF(ISNUMBER(AF195:AK195),(IF(AF195:AK195&gt;=Parameters!$D$42,1,"")),""))-SUM(IF(ISNUMBER(AF195:AK195),(IF(AF195:AK195&gt;=Parameters!$D$41,1,"")),""))),0) +
   IF(Parameters!$D$32,SUM(IF(ISNUMBER(AF195:AK195),(IF(AF195:AK195&gt;=Parameters!$D$41,1,"")),"")),0) +
   IF(Parameters!$D$33,AVERAGE(IF(ISNUMBER(AF195:AK195),AF195:AK195)),0) +
   IF(Parameters!$D$34,IF(OR(IF(ISNUMBER(AF195:AK195),AF195:AK195)=0),0,GEOMEAN(IF(ISNUMBER(AF195:AK195),AF195:AK195))),0)</f>
        <v>0</v>
      </c>
      <c r="N195" s="23">
        <f t="shared" ca="1" si="16"/>
        <v>0</v>
      </c>
      <c r="O195" s="116" t="str">
        <f t="shared" si="17"/>
        <v>!</v>
      </c>
      <c r="P195" s="24"/>
      <c r="Q195" s="49"/>
      <c r="R195" s="25">
        <f ca="1">IFERROR(INDEX(Health!$G$8:$G$225,MATCH($C195,_xlfn.ANCHORARRAY(Health!$C$8),0)),NA())</f>
        <v>0</v>
      </c>
      <c r="S195" s="25">
        <f ca="1">IFERROR(INDEX(Food!$G$8:$G$225,MATCH($C195,_xlfn.ANCHORARRAY(Food!$C$8),0)),NA())</f>
        <v>0</v>
      </c>
      <c r="T195" s="25">
        <f ca="1">IFERROR(INDEX(Macro!$G$8:$G$225,MATCH($C195,_xlfn.ANCHORARRAY(Macro!$C$8),0)),NA())</f>
        <v>3.2517609504545297</v>
      </c>
      <c r="U195" s="25">
        <f ca="1">IFERROR(INDEX(Socioeconomic!$G$8:$G$225,MATCH($C195,_xlfn.ANCHORARRAY(Socioeconomic!$C$8),0)),NA())</f>
        <v>0</v>
      </c>
      <c r="V195" s="25">
        <f ca="1">IFERROR(INDEX('Natural Hazard'!$G$8:$G$225,MATCH($C195,_xlfn.ANCHORARRAY('Natural Hazard'!$C$8),0)),NA())</f>
        <v>0</v>
      </c>
      <c r="W195" s="25">
        <f ca="1">IFERROR(INDEX(Conflict!$G$8:$G$225,MATCH($C195,_xlfn.ANCHORARRAY(Conflict!$C$8),0)),NA())</f>
        <v>2.8285874901576951</v>
      </c>
      <c r="X195" s="50"/>
      <c r="Y195" s="25">
        <f ca="1">IFERROR(INDEX(Health!$H$8:$H$225,MATCH($C195,_xlfn.ANCHORARRAY(Health!$C$8),0)),NA())</f>
        <v>8.0699708454810501</v>
      </c>
      <c r="Z195" s="25">
        <f ca="1">IFERROR(INDEX(Food!$H$8:$H$225,MATCH($C195,_xlfn.ANCHORARRAY(Food!$C$8),0)),NA())</f>
        <v>9.2298784018529201</v>
      </c>
      <c r="AA195" s="25">
        <f ca="1">IFERROR(INDEX(Macro!$H$8:$H$225,MATCH($C195,_xlfn.ANCHORARRAY(Macro!$C$8),0)),NA())</f>
        <v>4.1224728977439202</v>
      </c>
      <c r="AB195" s="25">
        <f ca="1">IFERROR(INDEX(Socioeconomic!$H$8:$H$225,MATCH($C195,_xlfn.ANCHORARRAY(Socioeconomic!$C$8),0)),NA())</f>
        <v>8.8571428571428505</v>
      </c>
      <c r="AC195" s="25">
        <f ca="1">IFERROR(INDEX('Natural Hazard'!$H$8:$H$225,MATCH($C195,_xlfn.ANCHORARRAY('Natural Hazard'!$C$8),0)),NA())</f>
        <v>3.3333333333333299</v>
      </c>
      <c r="AD195" s="25">
        <f ca="1">IFERROR(INDEX(Conflict!$H$8:$H$225,MATCH($C195,_xlfn.ANCHORARRAY(Conflict!$C$8),0)),NA())</f>
        <v>4.4805080261068904</v>
      </c>
      <c r="AE195" s="50"/>
      <c r="AF195" s="25">
        <f ca="1">IFERROR(INDEX(Health!$I$8:$I$225,MATCH($C195,_xlfn.ANCHORARRAY(Health!$C$8),0)),NA())</f>
        <v>0</v>
      </c>
      <c r="AG195" s="25" t="e">
        <f ca="1">IFERROR(INDEX(Food!$I$8:$I$225,MATCH($C195,_xlfn.ANCHORARRAY(Food!$C$8),0)),NA())</f>
        <v>#N/A</v>
      </c>
      <c r="AH195" s="25">
        <f ca="1">IFERROR(INDEX(Macro!$I$8:$I$225,MATCH($C195,_xlfn.ANCHORARRAY(Macro!$C$8),0)),NA())</f>
        <v>2.5649530127142102</v>
      </c>
      <c r="AI195" s="25">
        <f ca="1">IFERROR(INDEX(Socioeconomic!$I$8:$I$225,MATCH($C195,_xlfn.ANCHORARRAY(Socioeconomic!$C$8),0)),NA())</f>
        <v>0</v>
      </c>
      <c r="AJ195" s="25">
        <f ca="1">IFERROR(INDEX('Natural Hazard'!$I$8:$I$225,MATCH($C195,_xlfn.ANCHORARRAY('Natural Hazard'!$C$8),0)),NA())</f>
        <v>0</v>
      </c>
      <c r="AK195" s="25">
        <f ca="1">IFERROR(INDEX(Conflict!$I$8:$I$225,MATCH($C195,_xlfn.ANCHORARRAY(Conflict!$C$8),0)),NA())</f>
        <v>1.78571428571429</v>
      </c>
      <c r="AL195" s="49"/>
      <c r="AM195" s="25">
        <f>IFERROR(INDEX('Data Reliability'!$G$6:$G$409,MATCH($C195,'Data Reliability'!$E$6:$E$409,0)),NA())</f>
        <v>8.3333333333333301E-2</v>
      </c>
      <c r="AN195" s="25">
        <f>IFERROR(INDEX('Data Reliability'!$H$6:$H$409,MATCH($C195,'Data Reliability'!$E$6:$E$409,0)),NA())</f>
        <v>0.55833333333333302</v>
      </c>
    </row>
    <row r="196" spans="2:40" x14ac:dyDescent="0.2">
      <c r="B196" s="28" t="s">
        <v>321</v>
      </c>
      <c r="C196" s="28" t="s">
        <v>322</v>
      </c>
      <c r="D196" s="28" t="s">
        <v>436</v>
      </c>
      <c r="E196" s="28" t="s">
        <v>430</v>
      </c>
      <c r="G196" s="22" cm="1">
        <f t="array" aca="1" ref="G196" ca="1">IF(Parameters!$D$31, SUM(IF(ISNUMBER(R196:W196),(IF(R196:W196&gt;=Parameters!$D$37,1,"")),""))+0.5*(SUM(IF(ISNUMBER(R196:W196),(IF(R196:W196&gt;=Parameters!$D$38,1,"")),""))-SUM(IF(ISNUMBER(R196:W196),(IF(R196:W196&gt;=Parameters!$D$37,1,"")),""))),0) +
   IF(Parameters!$D$32,SUM(IF(ISNUMBER(R196:W196),(IF(R196:W196&gt;=Parameters!$D$41,1,"")),"")),0) +
   IF(Parameters!$D$33,AVERAGE(IF(ISNUMBER(R196:W196),R196:W196)),0) +
   IF(Parameters!$D$34,IF(OR(IF(ISNUMBER(R196:W196),R196:W196)=0),0,GEOMEAN(IF(ISNUMBER(R196:W196),R196:W196))),0)</f>
        <v>0.5</v>
      </c>
      <c r="H196" s="23">
        <f t="shared" ca="1" si="12"/>
        <v>0.5</v>
      </c>
      <c r="I196" s="116" t="str">
        <f t="shared" si="13"/>
        <v/>
      </c>
      <c r="J196" s="22" cm="1">
        <f t="array" aca="1" ref="J196" ca="1">IF(Parameters!$D$31, SUM(IF(ISNUMBER(Y196:AD196),(IF(Y196:AD196&gt;=Parameters!$D$41,1,"")),""))+0.5*(SUM(IF(ISNUMBER(Y196:AD196),(IF(Y196:AD196&gt;=Parameters!$D$42,1,"")),""))-SUM(IF(ISNUMBER(Y196:AD196),(IF(Y196:AD196&gt;=Parameters!$D$41,1,"")),""))),0) +
   IF(Parameters!$D$32,SUM(IF(ISNUMBER(Y196:AD196),(IF(Y196:AD196&gt;=Parameters!$D$41,1,"")),"")),0) +
   IF(Parameters!$D$33,AVERAGE(IF(ISNUMBER(Y196:AD196),Y196:AD196)),0) +
   IF(Parameters!$D$34,IF(OR(IF(ISNUMBER(Y196:AD196),Y196:AD196)=0),0,GEOMEAN(IF(ISNUMBER(Y196:AD196),Y196:AD196))),0)</f>
        <v>1</v>
      </c>
      <c r="K196" s="23">
        <f t="shared" ca="1" si="14"/>
        <v>1</v>
      </c>
      <c r="L196" s="116" t="str">
        <f t="shared" si="15"/>
        <v/>
      </c>
      <c r="M196" s="21" cm="1">
        <f t="array" aca="1" ref="M196" ca="1">IF(Parameters!$D$31, SUM(IF(ISNUMBER(AF196:AK196),(IF(AF196:AK196&gt;=Parameters!$D$41,1,"")),""))+0.5*(SUM(IF(ISNUMBER(AF196:AK196),(IF(AF196:AK196&gt;=Parameters!$D$42,1,"")),""))-SUM(IF(ISNUMBER(AF196:AK196),(IF(AF196:AK196&gt;=Parameters!$D$41,1,"")),""))),0) +
   IF(Parameters!$D$32,SUM(IF(ISNUMBER(AF196:AK196),(IF(AF196:AK196&gt;=Parameters!$D$41,1,"")),"")),0) +
   IF(Parameters!$D$33,AVERAGE(IF(ISNUMBER(AF196:AK196),AF196:AK196)),0) +
   IF(Parameters!$D$34,IF(OR(IF(ISNUMBER(AF196:AK196),AF196:AK196)=0),0,GEOMEAN(IF(ISNUMBER(AF196:AK196),AF196:AK196))),0)</f>
        <v>1</v>
      </c>
      <c r="N196" s="23">
        <f t="shared" ca="1" si="16"/>
        <v>1</v>
      </c>
      <c r="O196" s="116" t="str">
        <f t="shared" si="17"/>
        <v>!</v>
      </c>
      <c r="P196" s="24"/>
      <c r="Q196" s="49"/>
      <c r="R196" s="25">
        <f ca="1">IFERROR(INDEX(Health!$G$8:$G$225,MATCH($C196,_xlfn.ANCHORARRAY(Health!$C$8),0)),NA())</f>
        <v>0</v>
      </c>
      <c r="S196" s="25">
        <f ca="1">IFERROR(INDEX(Food!$G$8:$G$225,MATCH($C196,_xlfn.ANCHORARRAY(Food!$C$8),0)),NA())</f>
        <v>0</v>
      </c>
      <c r="T196" s="25">
        <f ca="1">IFERROR(INDEX(Macro!$G$8:$G$225,MATCH($C196,_xlfn.ANCHORARRAY(Macro!$C$8),0)),NA())</f>
        <v>6.9</v>
      </c>
      <c r="U196" s="25">
        <f ca="1">IFERROR(INDEX(Socioeconomic!$G$8:$G$225,MATCH($C196,_xlfn.ANCHORARRAY(Socioeconomic!$C$8),0)),NA())</f>
        <v>0.19394544337099692</v>
      </c>
      <c r="V196" s="25">
        <f ca="1">IFERROR(INDEX('Natural Hazard'!$G$8:$G$225,MATCH($C196,_xlfn.ANCHORARRAY('Natural Hazard'!$C$8),0)),NA())</f>
        <v>0</v>
      </c>
      <c r="W196" s="25">
        <f ca="1">IFERROR(INDEX(Conflict!$G$8:$G$225,MATCH($C196,_xlfn.ANCHORARRAY(Conflict!$C$8),0)),NA())</f>
        <v>3.098460687935185</v>
      </c>
      <c r="X196" s="50"/>
      <c r="Y196" s="25">
        <f ca="1">IFERROR(INDEX(Health!$H$8:$H$225,MATCH($C196,_xlfn.ANCHORARRAY(Health!$C$8),0)),NA())</f>
        <v>0</v>
      </c>
      <c r="Z196" s="25">
        <f ca="1">IFERROR(INDEX(Food!$H$8:$H$225,MATCH($C196,_xlfn.ANCHORARRAY(Food!$C$8),0)),NA())</f>
        <v>5.2055587724377501</v>
      </c>
      <c r="AA196" s="25">
        <f ca="1">IFERROR(INDEX(Macro!$H$8:$H$225,MATCH($C196,_xlfn.ANCHORARRAY(Macro!$C$8),0)),NA())</f>
        <v>7</v>
      </c>
      <c r="AB196" s="25">
        <f ca="1">IFERROR(INDEX(Socioeconomic!$H$8:$H$225,MATCH($C196,_xlfn.ANCHORARRAY(Socioeconomic!$C$8),0)),NA())</f>
        <v>2.9999999999999898</v>
      </c>
      <c r="AC196" s="25">
        <f ca="1">IFERROR(INDEX('Natural Hazard'!$H$8:$H$225,MATCH($C196,_xlfn.ANCHORARRAY('Natural Hazard'!$C$8),0)),NA())</f>
        <v>8.6666666666666607</v>
      </c>
      <c r="AD196" s="25">
        <f ca="1">IFERROR(INDEX(Conflict!$H$8:$H$225,MATCH($C196,_xlfn.ANCHORARRAY(Conflict!$C$8),0)),NA())</f>
        <v>1.37149409066854</v>
      </c>
      <c r="AE196" s="50"/>
      <c r="AF196" s="25">
        <f ca="1">IFERROR(INDEX(Health!$I$8:$I$225,MATCH($C196,_xlfn.ANCHORARRAY(Health!$C$8),0)),NA())</f>
        <v>0</v>
      </c>
      <c r="AG196" s="25" t="e">
        <f ca="1">IFERROR(INDEX(Food!$I$8:$I$225,MATCH($C196,_xlfn.ANCHORARRAY(Food!$C$8),0)),NA())</f>
        <v>#N/A</v>
      </c>
      <c r="AH196" s="25">
        <f ca="1">IFERROR(INDEX(Macro!$I$8:$I$225,MATCH($C196,_xlfn.ANCHORARRAY(Macro!$C$8),0)),NA())</f>
        <v>7</v>
      </c>
      <c r="AI196" s="25">
        <f ca="1">IFERROR(INDEX(Socioeconomic!$I$8:$I$225,MATCH($C196,_xlfn.ANCHORARRAY(Socioeconomic!$C$8),0)),NA())</f>
        <v>1.25382783347909E-2</v>
      </c>
      <c r="AJ196" s="25">
        <f ca="1">IFERROR(INDEX('Natural Hazard'!$I$8:$I$225,MATCH($C196,_xlfn.ANCHORARRAY('Natural Hazard'!$C$8),0)),NA())</f>
        <v>0</v>
      </c>
      <c r="AK196" s="25">
        <f ca="1">IFERROR(INDEX(Conflict!$I$8:$I$225,MATCH($C196,_xlfn.ANCHORARRAY(Conflict!$C$8),0)),NA())</f>
        <v>7</v>
      </c>
      <c r="AL196" s="49"/>
      <c r="AM196" s="25">
        <f>IFERROR(INDEX('Data Reliability'!$G$6:$G$409,MATCH($C196,'Data Reliability'!$E$6:$E$409,0)),NA())</f>
        <v>0</v>
      </c>
      <c r="AN196" s="25">
        <f>IFERROR(INDEX('Data Reliability'!$H$6:$H$409,MATCH($C196,'Data Reliability'!$E$6:$E$409,0)),NA())</f>
        <v>0.358333333333333</v>
      </c>
    </row>
    <row r="197" spans="2:40" x14ac:dyDescent="0.2">
      <c r="B197" s="28" t="s">
        <v>323</v>
      </c>
      <c r="C197" s="28" t="s">
        <v>324</v>
      </c>
      <c r="D197" s="28" t="s">
        <v>433</v>
      </c>
      <c r="E197" s="28" t="s">
        <v>429</v>
      </c>
      <c r="G197" s="22" cm="1">
        <f t="array" aca="1" ref="G197" ca="1">IF(Parameters!$D$31, SUM(IF(ISNUMBER(R197:W197),(IF(R197:W197&gt;=Parameters!$D$37,1,"")),""))+0.5*(SUM(IF(ISNUMBER(R197:W197),(IF(R197:W197&gt;=Parameters!$D$38,1,"")),""))-SUM(IF(ISNUMBER(R197:W197),(IF(R197:W197&gt;=Parameters!$D$37,1,"")),""))),0) +
   IF(Parameters!$D$32,SUM(IF(ISNUMBER(R197:W197),(IF(R197:W197&gt;=Parameters!$D$41,1,"")),"")),0) +
   IF(Parameters!$D$33,AVERAGE(IF(ISNUMBER(R197:W197),R197:W197)),0) +
   IF(Parameters!$D$34,IF(OR(IF(ISNUMBER(R197:W197),R197:W197)=0),0,GEOMEAN(IF(ISNUMBER(R197:W197),R197:W197))),0)</f>
        <v>2</v>
      </c>
      <c r="H197" s="23">
        <f t="shared" ca="1" si="12"/>
        <v>2</v>
      </c>
      <c r="I197" s="116" t="str">
        <f t="shared" si="13"/>
        <v/>
      </c>
      <c r="J197" s="22" cm="1">
        <f t="array" aca="1" ref="J197" ca="1">IF(Parameters!$D$31, SUM(IF(ISNUMBER(Y197:AD197),(IF(Y197:AD197&gt;=Parameters!$D$41,1,"")),""))+0.5*(SUM(IF(ISNUMBER(Y197:AD197),(IF(Y197:AD197&gt;=Parameters!$D$42,1,"")),""))-SUM(IF(ISNUMBER(Y197:AD197),(IF(Y197:AD197&gt;=Parameters!$D$41,1,"")),""))),0) +
   IF(Parameters!$D$32,SUM(IF(ISNUMBER(Y197:AD197),(IF(Y197:AD197&gt;=Parameters!$D$41,1,"")),"")),0) +
   IF(Parameters!$D$33,AVERAGE(IF(ISNUMBER(Y197:AD197),Y197:AD197)),0) +
   IF(Parameters!$D$34,IF(OR(IF(ISNUMBER(Y197:AD197),Y197:AD197)=0),0,GEOMEAN(IF(ISNUMBER(Y197:AD197),Y197:AD197))),0)</f>
        <v>2</v>
      </c>
      <c r="K197" s="23">
        <f t="shared" ca="1" si="14"/>
        <v>2</v>
      </c>
      <c r="L197" s="116" t="str">
        <f t="shared" si="15"/>
        <v/>
      </c>
      <c r="M197" s="21" cm="1">
        <f t="array" aca="1" ref="M197" ca="1">IF(Parameters!$D$31, SUM(IF(ISNUMBER(AF197:AK197),(IF(AF197:AK197&gt;=Parameters!$D$41,1,"")),""))+0.5*(SUM(IF(ISNUMBER(AF197:AK197),(IF(AF197:AK197&gt;=Parameters!$D$42,1,"")),""))-SUM(IF(ISNUMBER(AF197:AK197),(IF(AF197:AK197&gt;=Parameters!$D$41,1,"")),""))),0) +
   IF(Parameters!$D$32,SUM(IF(ISNUMBER(AF197:AK197),(IF(AF197:AK197&gt;=Parameters!$D$41,1,"")),"")),0) +
   IF(Parameters!$D$33,AVERAGE(IF(ISNUMBER(AF197:AK197),AF197:AK197)),0) +
   IF(Parameters!$D$34,IF(OR(IF(ISNUMBER(AF197:AK197),AF197:AK197)=0),0,GEOMEAN(IF(ISNUMBER(AF197:AK197),AF197:AK197))),0)</f>
        <v>2</v>
      </c>
      <c r="N197" s="23">
        <f t="shared" ca="1" si="16"/>
        <v>2</v>
      </c>
      <c r="O197" s="116" t="str">
        <f t="shared" si="17"/>
        <v>!</v>
      </c>
      <c r="P197" s="24"/>
      <c r="Q197" s="49"/>
      <c r="R197" s="25">
        <f ca="1">IFERROR(INDEX(Health!$G$8:$G$225,MATCH($C197,_xlfn.ANCHORARRAY(Health!$C$8),0)),NA())</f>
        <v>0</v>
      </c>
      <c r="S197" s="25">
        <f ca="1">IFERROR(INDEX(Food!$G$8:$G$225,MATCH($C197,_xlfn.ANCHORARRAY(Food!$C$8),0)),NA())</f>
        <v>0</v>
      </c>
      <c r="T197" s="25">
        <f ca="1">IFERROR(INDEX(Macro!$G$8:$G$225,MATCH($C197,_xlfn.ANCHORARRAY(Macro!$C$8),0)),NA())</f>
        <v>10</v>
      </c>
      <c r="U197" s="25">
        <f ca="1">IFERROR(INDEX(Socioeconomic!$G$8:$G$225,MATCH($C197,_xlfn.ANCHORARRAY(Socioeconomic!$C$8),0)),NA())</f>
        <v>0</v>
      </c>
      <c r="V197" s="25">
        <f ca="1">IFERROR(INDEX('Natural Hazard'!$G$8:$G$225,MATCH($C197,_xlfn.ANCHORARRAY('Natural Hazard'!$C$8),0)),NA())</f>
        <v>8.9442719099991592</v>
      </c>
      <c r="W197" s="25">
        <f ca="1">IFERROR(INDEX(Conflict!$G$8:$G$225,MATCH($C197,_xlfn.ANCHORARRAY(Conflict!$C$8),0)),NA())</f>
        <v>0</v>
      </c>
      <c r="X197" s="50"/>
      <c r="Y197" s="25">
        <f ca="1">IFERROR(INDEX(Health!$H$8:$H$225,MATCH($C197,_xlfn.ANCHORARRAY(Health!$C$8),0)),NA())</f>
        <v>7.6326530612244898</v>
      </c>
      <c r="Z197" s="25">
        <f ca="1">IFERROR(INDEX(Food!$H$8:$H$225,MATCH($C197,_xlfn.ANCHORARRAY(Food!$C$8),0)),NA())</f>
        <v>6.1899247249565699</v>
      </c>
      <c r="AA197" s="25">
        <f ca="1">IFERROR(INDEX(Macro!$H$8:$H$225,MATCH($C197,_xlfn.ANCHORARRAY(Macro!$C$8),0)),NA())</f>
        <v>10</v>
      </c>
      <c r="AB197" s="25">
        <f ca="1">IFERROR(INDEX(Socioeconomic!$H$8:$H$225,MATCH($C197,_xlfn.ANCHORARRAY(Socioeconomic!$C$8),0)),NA())</f>
        <v>6.2857142857142803</v>
      </c>
      <c r="AC197" s="25">
        <f ca="1">IFERROR(INDEX('Natural Hazard'!$H$8:$H$225,MATCH($C197,_xlfn.ANCHORARRAY('Natural Hazard'!$C$8),0)),NA())</f>
        <v>8</v>
      </c>
      <c r="AD197" s="25">
        <f ca="1">IFERROR(INDEX(Conflict!$H$8:$H$225,MATCH($C197,_xlfn.ANCHORARRAY(Conflict!$C$8),0)),NA())</f>
        <v>2.7385782324924999</v>
      </c>
      <c r="AE197" s="50"/>
      <c r="AF197" s="25">
        <f ca="1">IFERROR(INDEX(Health!$I$8:$I$225,MATCH($C197,_xlfn.ANCHORARRAY(Health!$C$8),0)),NA())</f>
        <v>0</v>
      </c>
      <c r="AG197" s="25" t="e">
        <f ca="1">IFERROR(INDEX(Food!$I$8:$I$225,MATCH($C197,_xlfn.ANCHORARRAY(Food!$C$8),0)),NA())</f>
        <v>#N/A</v>
      </c>
      <c r="AH197" s="25">
        <f ca="1">IFERROR(INDEX(Macro!$I$8:$I$225,MATCH($C197,_xlfn.ANCHORARRAY(Macro!$C$8),0)),NA())</f>
        <v>10</v>
      </c>
      <c r="AI197" s="25">
        <f ca="1">IFERROR(INDEX(Socioeconomic!$I$8:$I$225,MATCH($C197,_xlfn.ANCHORARRAY(Socioeconomic!$C$8),0)),NA())</f>
        <v>0</v>
      </c>
      <c r="AJ197" s="25">
        <f ca="1">IFERROR(INDEX('Natural Hazard'!$I$8:$I$225,MATCH($C197,_xlfn.ANCHORARRAY('Natural Hazard'!$C$8),0)),NA())</f>
        <v>10</v>
      </c>
      <c r="AK197" s="25">
        <f ca="1">IFERROR(INDEX(Conflict!$I$8:$I$225,MATCH($C197,_xlfn.ANCHORARRAY(Conflict!$C$8),0)),NA())</f>
        <v>0</v>
      </c>
      <c r="AL197" s="49"/>
      <c r="AM197" s="25">
        <f>IFERROR(INDEX('Data Reliability'!$G$6:$G$409,MATCH($C197,'Data Reliability'!$E$6:$E$409,0)),NA())</f>
        <v>0</v>
      </c>
      <c r="AN197" s="25">
        <f>IFERROR(INDEX('Data Reliability'!$H$6:$H$409,MATCH($C197,'Data Reliability'!$E$6:$E$409,0)),NA())</f>
        <v>0.47499999999999998</v>
      </c>
    </row>
    <row r="198" spans="2:40" x14ac:dyDescent="0.2">
      <c r="B198" s="28" t="s">
        <v>325</v>
      </c>
      <c r="C198" s="28" t="s">
        <v>326</v>
      </c>
      <c r="D198" s="28" t="s">
        <v>433</v>
      </c>
      <c r="E198" s="28" t="s">
        <v>430</v>
      </c>
      <c r="G198" s="22" cm="1">
        <f t="array" aca="1" ref="G198" ca="1">IF(Parameters!$D$31, SUM(IF(ISNUMBER(R198:W198),(IF(R198:W198&gt;=Parameters!$D$37,1,"")),""))+0.5*(SUM(IF(ISNUMBER(R198:W198),(IF(R198:W198&gt;=Parameters!$D$38,1,"")),""))-SUM(IF(ISNUMBER(R198:W198),(IF(R198:W198&gt;=Parameters!$D$37,1,"")),""))),0) +
   IF(Parameters!$D$32,SUM(IF(ISNUMBER(R198:W198),(IF(R198:W198&gt;=Parameters!$D$41,1,"")),"")),0) +
   IF(Parameters!$D$33,AVERAGE(IF(ISNUMBER(R198:W198),R198:W198)),0) +
   IF(Parameters!$D$34,IF(OR(IF(ISNUMBER(R198:W198),R198:W198)=0),0,GEOMEAN(IF(ISNUMBER(R198:W198),R198:W198))),0)</f>
        <v>1</v>
      </c>
      <c r="H198" s="23">
        <f t="shared" ref="H198:H223" ca="1" si="18">G198</f>
        <v>1</v>
      </c>
      <c r="I198" s="116" t="str">
        <f t="shared" ref="I198:I223" si="19">IF(AVERAGE(AM198:AN198) &gt;= 0.666, "!!", IF(AND(AVERAGE(AM198:AN198) &lt; 0.666,  AVERAGE(AM198:AN198)  &gt;= 0.333), "!", IF(AVERAGE(AM198:AN198) &lt; 0.333, "")))</f>
        <v>!</v>
      </c>
      <c r="J198" s="22" cm="1">
        <f t="array" aca="1" ref="J198" ca="1">IF(Parameters!$D$31, SUM(IF(ISNUMBER(Y198:AD198),(IF(Y198:AD198&gt;=Parameters!$D$41,1,"")),""))+0.5*(SUM(IF(ISNUMBER(Y198:AD198),(IF(Y198:AD198&gt;=Parameters!$D$42,1,"")),""))-SUM(IF(ISNUMBER(Y198:AD198),(IF(Y198:AD198&gt;=Parameters!$D$41,1,"")),""))),0) +
   IF(Parameters!$D$32,SUM(IF(ISNUMBER(Y198:AD198),(IF(Y198:AD198&gt;=Parameters!$D$41,1,"")),"")),0) +
   IF(Parameters!$D$33,AVERAGE(IF(ISNUMBER(Y198:AD198),Y198:AD198)),0) +
   IF(Parameters!$D$34,IF(OR(IF(ISNUMBER(Y198:AD198),Y198:AD198)=0),0,GEOMEAN(IF(ISNUMBER(Y198:AD198),Y198:AD198))),0)</f>
        <v>0.5</v>
      </c>
      <c r="K198" s="23">
        <f t="shared" ref="K198:K223" ca="1" si="20">J198</f>
        <v>0.5</v>
      </c>
      <c r="L198" s="116" t="str">
        <f t="shared" ref="L198:L223" si="21">IF(AM198 &gt;= 0.666, "!!", IF(AND(AM198 &lt; 0.666, AM198  &gt;= 0.333), "!", IF(AM198 &lt; 0.333, "")))</f>
        <v/>
      </c>
      <c r="M198" s="21" cm="1">
        <f t="array" aca="1" ref="M198" ca="1">IF(Parameters!$D$31, SUM(IF(ISNUMBER(AF198:AK198),(IF(AF198:AK198&gt;=Parameters!$D$41,1,"")),""))+0.5*(SUM(IF(ISNUMBER(AF198:AK198),(IF(AF198:AK198&gt;=Parameters!$D$42,1,"")),""))-SUM(IF(ISNUMBER(AF198:AK198),(IF(AF198:AK198&gt;=Parameters!$D$41,1,"")),""))),0) +
   IF(Parameters!$D$32,SUM(IF(ISNUMBER(AF198:AK198),(IF(AF198:AK198&gt;=Parameters!$D$41,1,"")),"")),0) +
   IF(Parameters!$D$33,AVERAGE(IF(ISNUMBER(AF198:AK198),AF198:AK198)),0) +
   IF(Parameters!$D$34,IF(OR(IF(ISNUMBER(AF198:AK198),AF198:AK198)=0),0,GEOMEAN(IF(ISNUMBER(AF198:AK198),AF198:AK198))),0)</f>
        <v>1</v>
      </c>
      <c r="N198" s="23">
        <f t="shared" ref="N198:N223" ca="1" si="22">M198</f>
        <v>1</v>
      </c>
      <c r="O198" s="116" t="str">
        <f t="shared" ref="O198:O223" si="23">IF(AN198 &gt;= 0.666, "!!", IF(AND(AN198 &lt; 0.666, AN198  &gt;= 0.333), "!", IF(AN198 &lt; 0.333, "")))</f>
        <v>!</v>
      </c>
      <c r="P198" s="24"/>
      <c r="Q198" s="49"/>
      <c r="R198" s="25">
        <f ca="1">IFERROR(INDEX(Health!$G$8:$G$225,MATCH($C198,_xlfn.ANCHORARRAY(Health!$C$8),0)),NA())</f>
        <v>0</v>
      </c>
      <c r="S198" s="25">
        <f ca="1">IFERROR(INDEX(Food!$G$8:$G$225,MATCH($C198,_xlfn.ANCHORARRAY(Food!$C$8),0)),NA())</f>
        <v>0</v>
      </c>
      <c r="T198" s="25">
        <f ca="1">IFERROR(INDEX(Macro!$G$8:$G$225,MATCH($C198,_xlfn.ANCHORARRAY(Macro!$C$8),0)),NA())</f>
        <v>6.5771903490264156</v>
      </c>
      <c r="U198" s="25">
        <f ca="1">IFERROR(INDEX(Socioeconomic!$G$8:$G$225,MATCH($C198,_xlfn.ANCHORARRAY(Socioeconomic!$C$8),0)),NA())</f>
        <v>0</v>
      </c>
      <c r="V198" s="25">
        <f ca="1">IFERROR(INDEX('Natural Hazard'!$G$8:$G$225,MATCH($C198,_xlfn.ANCHORARRAY('Natural Hazard'!$C$8),0)),NA())</f>
        <v>6.7082039324993685</v>
      </c>
      <c r="W198" s="25">
        <f ca="1">IFERROR(INDEX(Conflict!$G$8:$G$225,MATCH($C198,_xlfn.ANCHORARRAY(Conflict!$C$8),0)),NA())</f>
        <v>0</v>
      </c>
      <c r="X198" s="50"/>
      <c r="Y198" s="25">
        <f ca="1">IFERROR(INDEX(Health!$H$8:$H$225,MATCH($C198,_xlfn.ANCHORARRAY(Health!$C$8),0)),NA())</f>
        <v>6.8746355685131197</v>
      </c>
      <c r="Z198" s="25">
        <f ca="1">IFERROR(INDEX(Food!$H$8:$H$225,MATCH($C198,_xlfn.ANCHORARRAY(Food!$C$8),0)),NA())</f>
        <v>3.2775119617224799</v>
      </c>
      <c r="AA198" s="25">
        <f ca="1">IFERROR(INDEX(Macro!$H$8:$H$225,MATCH($C198,_xlfn.ANCHORARRAY(Macro!$C$8),0)),NA())</f>
        <v>9.7333723996484096</v>
      </c>
      <c r="AB198" s="25">
        <f ca="1">IFERROR(INDEX(Socioeconomic!$H$8:$H$225,MATCH($C198,_xlfn.ANCHORARRAY(Socioeconomic!$C$8),0)),NA())</f>
        <v>2.1428571428571401</v>
      </c>
      <c r="AC198" s="25">
        <f ca="1">IFERROR(INDEX('Natural Hazard'!$H$8:$H$225,MATCH($C198,_xlfn.ANCHORARRAY('Natural Hazard'!$C$8),0)),NA())</f>
        <v>4.5</v>
      </c>
      <c r="AD198" s="25">
        <f ca="1">IFERROR(INDEX(Conflict!$H$8:$H$225,MATCH($C198,_xlfn.ANCHORARRAY(Conflict!$C$8),0)),NA())</f>
        <v>0.59975304286470099</v>
      </c>
      <c r="AE198" s="50"/>
      <c r="AF198" s="25">
        <f ca="1">IFERROR(INDEX(Health!$I$8:$I$225,MATCH($C198,_xlfn.ANCHORARRAY(Health!$C$8),0)),NA())</f>
        <v>0</v>
      </c>
      <c r="AG198" s="25" t="e">
        <f ca="1">IFERROR(INDEX(Food!$I$8:$I$225,MATCH($C198,_xlfn.ANCHORARRAY(Food!$C$8),0)),NA())</f>
        <v>#N/A</v>
      </c>
      <c r="AH198" s="25">
        <f ca="1">IFERROR(INDEX(Macro!$I$8:$I$225,MATCH($C198,_xlfn.ANCHORARRAY(Macro!$C$8),0)),NA())</f>
        <v>4.4444444444444402</v>
      </c>
      <c r="AI198" s="25" t="e">
        <f ca="1">IFERROR(INDEX(Socioeconomic!$I$8:$I$225,MATCH($C198,_xlfn.ANCHORARRAY(Socioeconomic!$C$8),0)),NA())</f>
        <v>#N/A</v>
      </c>
      <c r="AJ198" s="25">
        <f ca="1">IFERROR(INDEX('Natural Hazard'!$I$8:$I$225,MATCH($C198,_xlfn.ANCHORARRAY('Natural Hazard'!$C$8),0)),NA())</f>
        <v>10</v>
      </c>
      <c r="AK198" s="25">
        <f ca="1">IFERROR(INDEX(Conflict!$I$8:$I$225,MATCH($C198,_xlfn.ANCHORARRAY(Conflict!$C$8),0)),NA())</f>
        <v>0</v>
      </c>
      <c r="AL198" s="49"/>
      <c r="AM198" s="25">
        <f>IFERROR(INDEX('Data Reliability'!$G$6:$G$409,MATCH($C198,'Data Reliability'!$E$6:$E$409,0)),NA())</f>
        <v>0.16666666666666699</v>
      </c>
      <c r="AN198" s="25">
        <f>IFERROR(INDEX('Data Reliability'!$H$6:$H$409,MATCH($C198,'Data Reliability'!$E$6:$E$409,0)),NA())</f>
        <v>0.63333333333333297</v>
      </c>
    </row>
    <row r="199" spans="2:40" x14ac:dyDescent="0.2">
      <c r="B199" s="28" t="s">
        <v>327</v>
      </c>
      <c r="C199" s="28" t="s">
        <v>328</v>
      </c>
      <c r="D199" s="28" t="s">
        <v>436</v>
      </c>
      <c r="E199" s="28" t="s">
        <v>535</v>
      </c>
      <c r="G199" s="22" cm="1">
        <f t="array" aca="1" ref="G199" ca="1">IF(Parameters!$D$31, SUM(IF(ISNUMBER(R199:W199),(IF(R199:W199&gt;=Parameters!$D$37,1,"")),""))+0.5*(SUM(IF(ISNUMBER(R199:W199),(IF(R199:W199&gt;=Parameters!$D$38,1,"")),""))-SUM(IF(ISNUMBER(R199:W199),(IF(R199:W199&gt;=Parameters!$D$37,1,"")),""))),0) +
   IF(Parameters!$D$32,SUM(IF(ISNUMBER(R199:W199),(IF(R199:W199&gt;=Parameters!$D$41,1,"")),"")),0) +
   IF(Parameters!$D$33,AVERAGE(IF(ISNUMBER(R199:W199),R199:W199)),0) +
   IF(Parameters!$D$34,IF(OR(IF(ISNUMBER(R199:W199),R199:W199)=0),0,GEOMEAN(IF(ISNUMBER(R199:W199),R199:W199))),0)</f>
        <v>0</v>
      </c>
      <c r="H199" s="23">
        <f t="shared" ca="1" si="18"/>
        <v>0</v>
      </c>
      <c r="I199" s="116" t="str">
        <f t="shared" si="19"/>
        <v>!</v>
      </c>
      <c r="J199" s="22" cm="1">
        <f t="array" aca="1" ref="J199" ca="1">IF(Parameters!$D$31, SUM(IF(ISNUMBER(Y199:AD199),(IF(Y199:AD199&gt;=Parameters!$D$41,1,"")),""))+0.5*(SUM(IF(ISNUMBER(Y199:AD199),(IF(Y199:AD199&gt;=Parameters!$D$42,1,"")),""))-SUM(IF(ISNUMBER(Y199:AD199),(IF(Y199:AD199&gt;=Parameters!$D$41,1,"")),""))),0) +
   IF(Parameters!$D$32,SUM(IF(ISNUMBER(Y199:AD199),(IF(Y199:AD199&gt;=Parameters!$D$41,1,"")),"")),0) +
   IF(Parameters!$D$33,AVERAGE(IF(ISNUMBER(Y199:AD199),Y199:AD199)),0) +
   IF(Parameters!$D$34,IF(OR(IF(ISNUMBER(Y199:AD199),Y199:AD199)=0),0,GEOMEAN(IF(ISNUMBER(Y199:AD199),Y199:AD199))),0)</f>
        <v>2.5</v>
      </c>
      <c r="K199" s="23">
        <f t="shared" ca="1" si="20"/>
        <v>2.5</v>
      </c>
      <c r="L199" s="116" t="str">
        <f t="shared" si="21"/>
        <v/>
      </c>
      <c r="M199" s="21" cm="1">
        <f t="array" aca="1" ref="M199" ca="1">IF(Parameters!$D$31, SUM(IF(ISNUMBER(AF199:AK199),(IF(AF199:AK199&gt;=Parameters!$D$41,1,"")),""))+0.5*(SUM(IF(ISNUMBER(AF199:AK199),(IF(AF199:AK199&gt;=Parameters!$D$42,1,"")),""))-SUM(IF(ISNUMBER(AF199:AK199),(IF(AF199:AK199&gt;=Parameters!$D$41,1,"")),""))),0) +
   IF(Parameters!$D$32,SUM(IF(ISNUMBER(AF199:AK199),(IF(AF199:AK199&gt;=Parameters!$D$41,1,"")),"")),0) +
   IF(Parameters!$D$33,AVERAGE(IF(ISNUMBER(AF199:AK199),AF199:AK199)),0) +
   IF(Parameters!$D$34,IF(OR(IF(ISNUMBER(AF199:AK199),AF199:AK199)=0),0,GEOMEAN(IF(ISNUMBER(AF199:AK199),AF199:AK199))),0)</f>
        <v>0</v>
      </c>
      <c r="N199" s="23">
        <f t="shared" ca="1" si="22"/>
        <v>0</v>
      </c>
      <c r="O199" s="116" t="str">
        <f t="shared" si="23"/>
        <v>!</v>
      </c>
      <c r="P199" s="24"/>
      <c r="Q199" s="49"/>
      <c r="R199" s="25">
        <f ca="1">IFERROR(INDEX(Health!$G$8:$G$225,MATCH($C199,_xlfn.ANCHORARRAY(Health!$C$8),0)),NA())</f>
        <v>0</v>
      </c>
      <c r="S199" s="25">
        <f ca="1">IFERROR(INDEX(Food!$G$8:$G$225,MATCH($C199,_xlfn.ANCHORARRAY(Food!$C$8),0)),NA())</f>
        <v>0</v>
      </c>
      <c r="T199" s="25">
        <f ca="1">IFERROR(INDEX(Macro!$G$8:$G$225,MATCH($C199,_xlfn.ANCHORARRAY(Macro!$C$8),0)),NA())</f>
        <v>4.2433792113116828</v>
      </c>
      <c r="U199" s="25">
        <f ca="1">IFERROR(INDEX(Socioeconomic!$G$8:$G$225,MATCH($C199,_xlfn.ANCHORARRAY(Socioeconomic!$C$8),0)),NA())</f>
        <v>0</v>
      </c>
      <c r="V199" s="25">
        <f ca="1">IFERROR(INDEX('Natural Hazard'!$G$8:$G$225,MATCH($C199,_xlfn.ANCHORARRAY('Natural Hazard'!$C$8),0)),NA())</f>
        <v>0</v>
      </c>
      <c r="W199" s="25">
        <f ca="1">IFERROR(INDEX(Conflict!$G$8:$G$225,MATCH($C199,_xlfn.ANCHORARRAY(Conflict!$C$8),0)),NA())</f>
        <v>0</v>
      </c>
      <c r="X199" s="50"/>
      <c r="Y199" s="25">
        <f ca="1">IFERROR(INDEX(Health!$H$8:$H$225,MATCH($C199,_xlfn.ANCHORARRAY(Health!$C$8),0)),NA())</f>
        <v>8.0699708454810501</v>
      </c>
      <c r="Z199" s="25">
        <f ca="1">IFERROR(INDEX(Food!$H$8:$H$225,MATCH($C199,_xlfn.ANCHORARRAY(Food!$C$8),0)),NA())</f>
        <v>9.3062200956937797</v>
      </c>
      <c r="AA199" s="25">
        <f ca="1">IFERROR(INDEX(Macro!$H$8:$H$225,MATCH($C199,_xlfn.ANCHORARRAY(Macro!$C$8),0)),NA())</f>
        <v>2.9504834456489899</v>
      </c>
      <c r="AB199" s="25">
        <f ca="1">IFERROR(INDEX(Socioeconomic!$H$8:$H$225,MATCH($C199,_xlfn.ANCHORARRAY(Socioeconomic!$C$8),0)),NA())</f>
        <v>7.2857142857142803</v>
      </c>
      <c r="AC199" s="25">
        <f ca="1">IFERROR(INDEX('Natural Hazard'!$H$8:$H$225,MATCH($C199,_xlfn.ANCHORARRAY('Natural Hazard'!$C$8),0)),NA())</f>
        <v>5.9999999999999902</v>
      </c>
      <c r="AD199" s="25">
        <f ca="1">IFERROR(INDEX(Conflict!$H$8:$H$225,MATCH($C199,_xlfn.ANCHORARRAY(Conflict!$C$8),0)),NA())</f>
        <v>10</v>
      </c>
      <c r="AE199" s="50"/>
      <c r="AF199" s="25">
        <f ca="1">IFERROR(INDEX(Health!$I$8:$I$225,MATCH($C199,_xlfn.ANCHORARRAY(Health!$C$8),0)),NA())</f>
        <v>0</v>
      </c>
      <c r="AG199" s="25" t="e">
        <f ca="1">IFERROR(INDEX(Food!$I$8:$I$225,MATCH($C199,_xlfn.ANCHORARRAY(Food!$C$8),0)),NA())</f>
        <v>#N/A</v>
      </c>
      <c r="AH199" s="25">
        <f ca="1">IFERROR(INDEX(Macro!$I$8:$I$225,MATCH($C199,_xlfn.ANCHORARRAY(Macro!$C$8),0)),NA())</f>
        <v>6.1028192371475898</v>
      </c>
      <c r="AI199" s="25">
        <f ca="1">IFERROR(INDEX(Socioeconomic!$I$8:$I$225,MATCH($C199,_xlfn.ANCHORARRAY(Socioeconomic!$C$8),0)),NA())</f>
        <v>0</v>
      </c>
      <c r="AJ199" s="25">
        <f ca="1">IFERROR(INDEX('Natural Hazard'!$I$8:$I$225,MATCH($C199,_xlfn.ANCHORARRAY('Natural Hazard'!$C$8),0)),NA())</f>
        <v>0</v>
      </c>
      <c r="AK199" s="25">
        <f ca="1">IFERROR(INDEX(Conflict!$I$8:$I$225,MATCH($C199,_xlfn.ANCHORARRAY(Conflict!$C$8),0)),NA())</f>
        <v>0</v>
      </c>
      <c r="AL199" s="49"/>
      <c r="AM199" s="25">
        <f>IFERROR(INDEX('Data Reliability'!$G$6:$G$409,MATCH($C199,'Data Reliability'!$E$6:$E$409,0)),NA())</f>
        <v>0.16666666666666699</v>
      </c>
      <c r="AN199" s="25">
        <f>IFERROR(INDEX('Data Reliability'!$H$6:$H$409,MATCH($C199,'Data Reliability'!$E$6:$E$409,0)),NA())</f>
        <v>0.625</v>
      </c>
    </row>
    <row r="200" spans="2:40" x14ac:dyDescent="0.2">
      <c r="B200" s="28" t="s">
        <v>329</v>
      </c>
      <c r="C200" s="28" t="s">
        <v>330</v>
      </c>
      <c r="D200" s="28" t="s">
        <v>436</v>
      </c>
      <c r="E200" s="28" t="s">
        <v>429</v>
      </c>
      <c r="G200" s="22" cm="1">
        <f t="array" aca="1" ref="G200" ca="1">IF(Parameters!$D$31, SUM(IF(ISNUMBER(R200:W200),(IF(R200:W200&gt;=Parameters!$D$37,1,"")),""))+0.5*(SUM(IF(ISNUMBER(R200:W200),(IF(R200:W200&gt;=Parameters!$D$38,1,"")),""))-SUM(IF(ISNUMBER(R200:W200),(IF(R200:W200&gt;=Parameters!$D$37,1,"")),""))),0) +
   IF(Parameters!$D$32,SUM(IF(ISNUMBER(R200:W200),(IF(R200:W200&gt;=Parameters!$D$41,1,"")),"")),0) +
   IF(Parameters!$D$33,AVERAGE(IF(ISNUMBER(R200:W200),R200:W200)),0) +
   IF(Parameters!$D$34,IF(OR(IF(ISNUMBER(R200:W200),R200:W200)=0),0,GEOMEAN(IF(ISNUMBER(R200:W200),R200:W200))),0)</f>
        <v>0</v>
      </c>
      <c r="H200" s="23">
        <f t="shared" ca="1" si="18"/>
        <v>0</v>
      </c>
      <c r="I200" s="116" t="str">
        <f t="shared" si="19"/>
        <v>!</v>
      </c>
      <c r="J200" s="22" cm="1">
        <f t="array" aca="1" ref="J200" ca="1">IF(Parameters!$D$31, SUM(IF(ISNUMBER(Y200:AD200),(IF(Y200:AD200&gt;=Parameters!$D$41,1,"")),""))+0.5*(SUM(IF(ISNUMBER(Y200:AD200),(IF(Y200:AD200&gt;=Parameters!$D$42,1,"")),""))-SUM(IF(ISNUMBER(Y200:AD200),(IF(Y200:AD200&gt;=Parameters!$D$41,1,"")),""))),0) +
   IF(Parameters!$D$32,SUM(IF(ISNUMBER(Y200:AD200),(IF(Y200:AD200&gt;=Parameters!$D$41,1,"")),"")),0) +
   IF(Parameters!$D$33,AVERAGE(IF(ISNUMBER(Y200:AD200),Y200:AD200)),0) +
   IF(Parameters!$D$34,IF(OR(IF(ISNUMBER(Y200:AD200),Y200:AD200)=0),0,GEOMEAN(IF(ISNUMBER(Y200:AD200),Y200:AD200))),0)</f>
        <v>1.5</v>
      </c>
      <c r="K200" s="23">
        <f t="shared" ca="1" si="20"/>
        <v>1.5</v>
      </c>
      <c r="L200" s="116" t="str">
        <f t="shared" si="21"/>
        <v>!</v>
      </c>
      <c r="M200" s="21" cm="1">
        <f t="array" aca="1" ref="M200" ca="1">IF(Parameters!$D$31, SUM(IF(ISNUMBER(AF200:AK200),(IF(AF200:AK200&gt;=Parameters!$D$41,1,"")),""))+0.5*(SUM(IF(ISNUMBER(AF200:AK200),(IF(AF200:AK200&gt;=Parameters!$D$42,1,"")),""))-SUM(IF(ISNUMBER(AF200:AK200),(IF(AF200:AK200&gt;=Parameters!$D$41,1,"")),""))),0) +
   IF(Parameters!$D$32,SUM(IF(ISNUMBER(AF200:AK200),(IF(AF200:AK200&gt;=Parameters!$D$41,1,"")),"")),0) +
   IF(Parameters!$D$33,AVERAGE(IF(ISNUMBER(AF200:AK200),AF200:AK200)),0) +
   IF(Parameters!$D$34,IF(OR(IF(ISNUMBER(AF200:AK200),AF200:AK200)=0),0,GEOMEAN(IF(ISNUMBER(AF200:AK200),AF200:AK200))),0)</f>
        <v>0</v>
      </c>
      <c r="N200" s="23">
        <f t="shared" ca="1" si="22"/>
        <v>0</v>
      </c>
      <c r="O200" s="116" t="str">
        <f t="shared" si="23"/>
        <v>!!</v>
      </c>
      <c r="P200" s="24"/>
      <c r="Q200" s="49"/>
      <c r="R200" s="25">
        <f ca="1">IFERROR(INDEX(Health!$G$8:$G$225,MATCH($C200,_xlfn.ANCHORARRAY(Health!$C$8),0)),NA())</f>
        <v>0</v>
      </c>
      <c r="S200" s="25">
        <f ca="1">IFERROR(INDEX(Food!$G$8:$G$225,MATCH($C200,_xlfn.ANCHORARRAY(Food!$C$8),0)),NA())</f>
        <v>0</v>
      </c>
      <c r="T200" s="25" t="e">
        <f ca="1">IFERROR(INDEX(Macro!$G$8:$G$225,MATCH($C200,_xlfn.ANCHORARRAY(Macro!$C$8),0)),NA())</f>
        <v>#N/A</v>
      </c>
      <c r="U200" s="25">
        <f ca="1">IFERROR(INDEX(Socioeconomic!$G$8:$G$225,MATCH($C200,_xlfn.ANCHORARRAY(Socioeconomic!$C$8),0)),NA())</f>
        <v>0</v>
      </c>
      <c r="V200" s="25">
        <f ca="1">IFERROR(INDEX('Natural Hazard'!$G$8:$G$225,MATCH($C200,_xlfn.ANCHORARRAY('Natural Hazard'!$C$8),0)),NA())</f>
        <v>0</v>
      </c>
      <c r="W200" s="25">
        <f ca="1">IFERROR(INDEX(Conflict!$G$8:$G$225,MATCH($C200,_xlfn.ANCHORARRAY(Conflict!$C$8),0)),NA())</f>
        <v>0</v>
      </c>
      <c r="X200" s="50"/>
      <c r="Y200" s="25">
        <f ca="1">IFERROR(INDEX(Health!$H$8:$H$225,MATCH($C200,_xlfn.ANCHORARRAY(Health!$C$8),0)),NA())</f>
        <v>8.4781341107871704</v>
      </c>
      <c r="Z200" s="25">
        <f ca="1">IFERROR(INDEX(Food!$H$8:$H$225,MATCH($C200,_xlfn.ANCHORARRAY(Food!$C$8),0)),NA())</f>
        <v>4.5215311004784597</v>
      </c>
      <c r="AA200" s="25" t="e">
        <f ca="1">IFERROR(INDEX(Macro!$H$8:$H$225,MATCH($C200,_xlfn.ANCHORARRAY(Macro!$C$8),0)),NA())</f>
        <v>#N/A</v>
      </c>
      <c r="AB200" s="25">
        <f ca="1">IFERROR(INDEX(Socioeconomic!$H$8:$H$225,MATCH($C200,_xlfn.ANCHORARRAY(Socioeconomic!$C$8),0)),NA())</f>
        <v>7.4285714285714199</v>
      </c>
      <c r="AC200" s="25">
        <f ca="1">IFERROR(INDEX('Natural Hazard'!$H$8:$H$225,MATCH($C200,_xlfn.ANCHORARRAY('Natural Hazard'!$C$8),0)),NA())</f>
        <v>7</v>
      </c>
      <c r="AD200" s="25">
        <f ca="1">IFERROR(INDEX(Conflict!$H$8:$H$225,MATCH($C200,_xlfn.ANCHORARRAY(Conflict!$C$8),0)),NA())</f>
        <v>0</v>
      </c>
      <c r="AE200" s="50"/>
      <c r="AF200" s="25">
        <f ca="1">IFERROR(INDEX(Health!$I$8:$I$225,MATCH($C200,_xlfn.ANCHORARRAY(Health!$C$8),0)),NA())</f>
        <v>0</v>
      </c>
      <c r="AG200" s="25" t="e">
        <f ca="1">IFERROR(INDEX(Food!$I$8:$I$225,MATCH($C200,_xlfn.ANCHORARRAY(Food!$C$8),0)),NA())</f>
        <v>#N/A</v>
      </c>
      <c r="AH200" s="25" t="e">
        <f ca="1">IFERROR(INDEX(Macro!$I$8:$I$225,MATCH($C200,_xlfn.ANCHORARRAY(Macro!$C$8),0)),NA())</f>
        <v>#N/A</v>
      </c>
      <c r="AI200" s="25" t="e">
        <f ca="1">IFERROR(INDEX(Socioeconomic!$I$8:$I$225,MATCH($C200,_xlfn.ANCHORARRAY(Socioeconomic!$C$8),0)),NA())</f>
        <v>#N/A</v>
      </c>
      <c r="AJ200" s="25">
        <f ca="1">IFERROR(INDEX('Natural Hazard'!$I$8:$I$225,MATCH($C200,_xlfn.ANCHORARRAY('Natural Hazard'!$C$8),0)),NA())</f>
        <v>0</v>
      </c>
      <c r="AK200" s="25">
        <f ca="1">IFERROR(INDEX(Conflict!$I$8:$I$225,MATCH($C200,_xlfn.ANCHORARRAY(Conflict!$C$8),0)),NA())</f>
        <v>0</v>
      </c>
      <c r="AL200" s="49"/>
      <c r="AM200" s="25">
        <f>IFERROR(INDEX('Data Reliability'!$G$6:$G$409,MATCH($C200,'Data Reliability'!$E$6:$E$409,0)),NA())</f>
        <v>0.33333333333333298</v>
      </c>
      <c r="AN200" s="25">
        <f>IFERROR(INDEX('Data Reliability'!$H$6:$H$409,MATCH($C200,'Data Reliability'!$E$6:$E$409,0)),NA())</f>
        <v>0.75</v>
      </c>
    </row>
    <row r="201" spans="2:40" x14ac:dyDescent="0.2">
      <c r="B201" s="28" t="s">
        <v>331</v>
      </c>
      <c r="C201" s="28" t="s">
        <v>332</v>
      </c>
      <c r="D201" s="28" t="s">
        <v>435</v>
      </c>
      <c r="E201" s="28" t="s">
        <v>430</v>
      </c>
      <c r="G201" s="22" cm="1">
        <f t="array" aca="1" ref="G201" ca="1">IF(Parameters!$D$31, SUM(IF(ISNUMBER(R201:W201),(IF(R201:W201&gt;=Parameters!$D$37,1,"")),""))+0.5*(SUM(IF(ISNUMBER(R201:W201),(IF(R201:W201&gt;=Parameters!$D$38,1,"")),""))-SUM(IF(ISNUMBER(R201:W201),(IF(R201:W201&gt;=Parameters!$D$37,1,"")),""))),0) +
   IF(Parameters!$D$32,SUM(IF(ISNUMBER(R201:W201),(IF(R201:W201&gt;=Parameters!$D$41,1,"")),"")),0) +
   IF(Parameters!$D$33,AVERAGE(IF(ISNUMBER(R201:W201),R201:W201)),0) +
   IF(Parameters!$D$34,IF(OR(IF(ISNUMBER(R201:W201),R201:W201)=0),0,GEOMEAN(IF(ISNUMBER(R201:W201),R201:W201))),0)</f>
        <v>0.5</v>
      </c>
      <c r="H201" s="23">
        <f t="shared" ca="1" si="18"/>
        <v>0.5</v>
      </c>
      <c r="I201" s="116" t="str">
        <f t="shared" si="19"/>
        <v>!</v>
      </c>
      <c r="J201" s="22" cm="1">
        <f t="array" aca="1" ref="J201" ca="1">IF(Parameters!$D$31, SUM(IF(ISNUMBER(Y201:AD201),(IF(Y201:AD201&gt;=Parameters!$D$41,1,"")),""))+0.5*(SUM(IF(ISNUMBER(Y201:AD201),(IF(Y201:AD201&gt;=Parameters!$D$42,1,"")),""))-SUM(IF(ISNUMBER(Y201:AD201),(IF(Y201:AD201&gt;=Parameters!$D$41,1,"")),""))),0) +
   IF(Parameters!$D$32,SUM(IF(ISNUMBER(Y201:AD201),(IF(Y201:AD201&gt;=Parameters!$D$41,1,"")),"")),0) +
   IF(Parameters!$D$33,AVERAGE(IF(ISNUMBER(Y201:AD201),Y201:AD201)),0) +
   IF(Parameters!$D$34,IF(OR(IF(ISNUMBER(Y201:AD201),Y201:AD201)=0),0,GEOMEAN(IF(ISNUMBER(Y201:AD201),Y201:AD201))),0)</f>
        <v>0</v>
      </c>
      <c r="K201" s="23">
        <f t="shared" ca="1" si="20"/>
        <v>0</v>
      </c>
      <c r="L201" s="116" t="str">
        <f t="shared" si="21"/>
        <v/>
      </c>
      <c r="M201" s="21" cm="1">
        <f t="array" aca="1" ref="M201" ca="1">IF(Parameters!$D$31, SUM(IF(ISNUMBER(AF201:AK201),(IF(AF201:AK201&gt;=Parameters!$D$41,1,"")),""))+0.5*(SUM(IF(ISNUMBER(AF201:AK201),(IF(AF201:AK201&gt;=Parameters!$D$42,1,"")),""))-SUM(IF(ISNUMBER(AF201:AK201),(IF(AF201:AK201&gt;=Parameters!$D$41,1,"")),""))),0) +
   IF(Parameters!$D$32,SUM(IF(ISNUMBER(AF201:AK201),(IF(AF201:AK201&gt;=Parameters!$D$41,1,"")),"")),0) +
   IF(Parameters!$D$33,AVERAGE(IF(ISNUMBER(AF201:AK201),AF201:AK201)),0) +
   IF(Parameters!$D$34,IF(OR(IF(ISNUMBER(AF201:AK201),AF201:AK201)=0),0,GEOMEAN(IF(ISNUMBER(AF201:AK201),AF201:AK201))),0)</f>
        <v>1.5</v>
      </c>
      <c r="N201" s="23">
        <f t="shared" ca="1" si="22"/>
        <v>1.5</v>
      </c>
      <c r="O201" s="116" t="str">
        <f t="shared" si="23"/>
        <v>!</v>
      </c>
      <c r="P201" s="24"/>
      <c r="Q201" s="49"/>
      <c r="R201" s="25">
        <f ca="1">IFERROR(INDEX(Health!$G$8:$G$225,MATCH($C201,_xlfn.ANCHORARRAY(Health!$C$8),0)),NA())</f>
        <v>0</v>
      </c>
      <c r="S201" s="25">
        <f ca="1">IFERROR(INDEX(Food!$G$8:$G$225,MATCH($C201,_xlfn.ANCHORARRAY(Food!$C$8),0)),NA())</f>
        <v>0</v>
      </c>
      <c r="T201" s="25">
        <f ca="1">IFERROR(INDEX(Macro!$G$8:$G$225,MATCH($C201,_xlfn.ANCHORARRAY(Macro!$C$8),0)),NA())</f>
        <v>3.1084404332834659</v>
      </c>
      <c r="U201" s="25">
        <f ca="1">IFERROR(INDEX(Socioeconomic!$G$8:$G$225,MATCH($C201,_xlfn.ANCHORARRAY(Socioeconomic!$C$8),0)),NA())</f>
        <v>0</v>
      </c>
      <c r="V201" s="25">
        <f ca="1">IFERROR(INDEX('Natural Hazard'!$G$8:$G$225,MATCH($C201,_xlfn.ANCHORARRAY('Natural Hazard'!$C$8),0)),NA())</f>
        <v>6.0553007081949781</v>
      </c>
      <c r="W201" s="25">
        <f ca="1">IFERROR(INDEX(Conflict!$G$8:$G$225,MATCH($C201,_xlfn.ANCHORARRAY(Conflict!$C$8),0)),NA())</f>
        <v>0</v>
      </c>
      <c r="X201" s="50"/>
      <c r="Y201" s="25">
        <f ca="1">IFERROR(INDEX(Health!$H$8:$H$225,MATCH($C201,_xlfn.ANCHORARRAY(Health!$C$8),0)),NA())</f>
        <v>5.44606413994169</v>
      </c>
      <c r="Z201" s="25">
        <f ca="1">IFERROR(INDEX(Food!$H$8:$H$225,MATCH($C201,_xlfn.ANCHORARRAY(Food!$C$8),0)),NA())</f>
        <v>2.8947368421052602</v>
      </c>
      <c r="AA201" s="25">
        <f ca="1">IFERROR(INDEX(Macro!$H$8:$H$225,MATCH($C201,_xlfn.ANCHORARRAY(Macro!$C$8),0)),NA())</f>
        <v>2.1740404336360899</v>
      </c>
      <c r="AB201" s="25">
        <f ca="1">IFERROR(INDEX(Socioeconomic!$H$8:$H$225,MATCH($C201,_xlfn.ANCHORARRAY(Socioeconomic!$C$8),0)),NA())</f>
        <v>2.8571428571428501</v>
      </c>
      <c r="AC201" s="25">
        <f ca="1">IFERROR(INDEX('Natural Hazard'!$H$8:$H$225,MATCH($C201,_xlfn.ANCHORARRAY('Natural Hazard'!$C$8),0)),NA())</f>
        <v>3.6666666666666599</v>
      </c>
      <c r="AD201" s="25">
        <f ca="1">IFERROR(INDEX(Conflict!$H$8:$H$225,MATCH($C201,_xlfn.ANCHORARRAY(Conflict!$C$8),0)),NA())</f>
        <v>0</v>
      </c>
      <c r="AE201" s="50"/>
      <c r="AF201" s="25">
        <f ca="1">IFERROR(INDEX(Health!$I$8:$I$225,MATCH($C201,_xlfn.ANCHORARRAY(Health!$C$8),0)),NA())</f>
        <v>0</v>
      </c>
      <c r="AG201" s="25" t="e">
        <f ca="1">IFERROR(INDEX(Food!$I$8:$I$225,MATCH($C201,_xlfn.ANCHORARRAY(Food!$C$8),0)),NA())</f>
        <v>#N/A</v>
      </c>
      <c r="AH201" s="25">
        <f ca="1">IFERROR(INDEX(Macro!$I$8:$I$225,MATCH($C201,_xlfn.ANCHORARRAY(Macro!$C$8),0)),NA())</f>
        <v>4.4444444444444402</v>
      </c>
      <c r="AI201" s="25" t="e">
        <f ca="1">IFERROR(INDEX(Socioeconomic!$I$8:$I$225,MATCH($C201,_xlfn.ANCHORARRAY(Socioeconomic!$C$8),0)),NA())</f>
        <v>#N/A</v>
      </c>
      <c r="AJ201" s="25">
        <f ca="1">IFERROR(INDEX('Natural Hazard'!$I$8:$I$225,MATCH($C201,_xlfn.ANCHORARRAY('Natural Hazard'!$C$8),0)),NA())</f>
        <v>10</v>
      </c>
      <c r="AK201" s="25">
        <f ca="1">IFERROR(INDEX(Conflict!$I$8:$I$225,MATCH($C201,_xlfn.ANCHORARRAY(Conflict!$C$8),0)),NA())</f>
        <v>9.9419159495584797</v>
      </c>
      <c r="AL201" s="49"/>
      <c r="AM201" s="25">
        <f>IFERROR(INDEX('Data Reliability'!$G$6:$G$409,MATCH($C201,'Data Reliability'!$E$6:$E$409,0)),NA())</f>
        <v>0.16666666666666699</v>
      </c>
      <c r="AN201" s="25">
        <f>IFERROR(INDEX('Data Reliability'!$H$6:$H$409,MATCH($C201,'Data Reliability'!$E$6:$E$409,0)),NA())</f>
        <v>0.6</v>
      </c>
    </row>
    <row r="202" spans="2:40" x14ac:dyDescent="0.2">
      <c r="B202" s="28" t="s">
        <v>333</v>
      </c>
      <c r="C202" s="28" t="s">
        <v>334</v>
      </c>
      <c r="D202" s="28" t="s">
        <v>434</v>
      </c>
      <c r="E202" s="28" t="s">
        <v>430</v>
      </c>
      <c r="G202" s="22" cm="1">
        <f t="array" aca="1" ref="G202" ca="1">IF(Parameters!$D$31, SUM(IF(ISNUMBER(R202:W202),(IF(R202:W202&gt;=Parameters!$D$37,1,"")),""))+0.5*(SUM(IF(ISNUMBER(R202:W202),(IF(R202:W202&gt;=Parameters!$D$38,1,"")),""))-SUM(IF(ISNUMBER(R202:W202),(IF(R202:W202&gt;=Parameters!$D$37,1,"")),""))),0) +
   IF(Parameters!$D$32,SUM(IF(ISNUMBER(R202:W202),(IF(R202:W202&gt;=Parameters!$D$41,1,"")),"")),0) +
   IF(Parameters!$D$33,AVERAGE(IF(ISNUMBER(R202:W202),R202:W202)),0) +
   IF(Parameters!$D$34,IF(OR(IF(ISNUMBER(R202:W202),R202:W202)=0),0,GEOMEAN(IF(ISNUMBER(R202:W202),R202:W202))),0)</f>
        <v>1.5</v>
      </c>
      <c r="H202" s="23">
        <f t="shared" ca="1" si="18"/>
        <v>1.5</v>
      </c>
      <c r="I202" s="116" t="str">
        <f t="shared" si="19"/>
        <v/>
      </c>
      <c r="J202" s="22" cm="1">
        <f t="array" aca="1" ref="J202" ca="1">IF(Parameters!$D$31, SUM(IF(ISNUMBER(Y202:AD202),(IF(Y202:AD202&gt;=Parameters!$D$41,1,"")),""))+0.5*(SUM(IF(ISNUMBER(Y202:AD202),(IF(Y202:AD202&gt;=Parameters!$D$42,1,"")),""))-SUM(IF(ISNUMBER(Y202:AD202),(IF(Y202:AD202&gt;=Parameters!$D$41,1,"")),""))),0) +
   IF(Parameters!$D$32,SUM(IF(ISNUMBER(Y202:AD202),(IF(Y202:AD202&gt;=Parameters!$D$41,1,"")),"")),0) +
   IF(Parameters!$D$33,AVERAGE(IF(ISNUMBER(Y202:AD202),Y202:AD202)),0) +
   IF(Parameters!$D$34,IF(OR(IF(ISNUMBER(Y202:AD202),Y202:AD202)=0),0,GEOMEAN(IF(ISNUMBER(Y202:AD202),Y202:AD202))),0)</f>
        <v>1</v>
      </c>
      <c r="K202" s="23">
        <f t="shared" ca="1" si="20"/>
        <v>1</v>
      </c>
      <c r="L202" s="116" t="str">
        <f t="shared" si="21"/>
        <v/>
      </c>
      <c r="M202" s="21" cm="1">
        <f t="array" aca="1" ref="M202" ca="1">IF(Parameters!$D$31, SUM(IF(ISNUMBER(AF202:AK202),(IF(AF202:AK202&gt;=Parameters!$D$41,1,"")),""))+0.5*(SUM(IF(ISNUMBER(AF202:AK202),(IF(AF202:AK202&gt;=Parameters!$D$42,1,"")),""))-SUM(IF(ISNUMBER(AF202:AK202),(IF(AF202:AK202&gt;=Parameters!$D$41,1,"")),""))),0) +
   IF(Parameters!$D$32,SUM(IF(ISNUMBER(AF202:AK202),(IF(AF202:AK202&gt;=Parameters!$D$41,1,"")),"")),0) +
   IF(Parameters!$D$33,AVERAGE(IF(ISNUMBER(AF202:AK202),AF202:AK202)),0) +
   IF(Parameters!$D$34,IF(OR(IF(ISNUMBER(AF202:AK202),AF202:AK202)=0),0,GEOMEAN(IF(ISNUMBER(AF202:AK202),AF202:AK202))),0)</f>
        <v>2</v>
      </c>
      <c r="N202" s="23">
        <f t="shared" ca="1" si="22"/>
        <v>2</v>
      </c>
      <c r="O202" s="116" t="str">
        <f t="shared" si="23"/>
        <v>!</v>
      </c>
      <c r="P202" s="24"/>
      <c r="Q202" s="49"/>
      <c r="R202" s="25">
        <f ca="1">IFERROR(INDEX(Health!$G$8:$G$225,MATCH($C202,_xlfn.ANCHORARRAY(Health!$C$8),0)),NA())</f>
        <v>0</v>
      </c>
      <c r="S202" s="25">
        <f ca="1">IFERROR(INDEX(Food!$G$8:$G$225,MATCH($C202,_xlfn.ANCHORARRAY(Food!$C$8),0)),NA())</f>
        <v>0</v>
      </c>
      <c r="T202" s="25">
        <f ca="1">IFERROR(INDEX(Macro!$G$8:$G$225,MATCH($C202,_xlfn.ANCHORARRAY(Macro!$C$8),0)),NA())</f>
        <v>10</v>
      </c>
      <c r="U202" s="25">
        <f ca="1">IFERROR(INDEX(Socioeconomic!$G$8:$G$225,MATCH($C202,_xlfn.ANCHORARRAY(Socioeconomic!$C$8),0)),NA())</f>
        <v>5.9761430466719672</v>
      </c>
      <c r="V202" s="25">
        <f ca="1">IFERROR(INDEX('Natural Hazard'!$G$8:$G$225,MATCH($C202,_xlfn.ANCHORARRAY('Natural Hazard'!$C$8),0)),NA())</f>
        <v>0</v>
      </c>
      <c r="W202" s="25">
        <f ca="1">IFERROR(INDEX(Conflict!$G$8:$G$225,MATCH($C202,_xlfn.ANCHORARRAY(Conflict!$C$8),0)),NA())</f>
        <v>0</v>
      </c>
      <c r="X202" s="50"/>
      <c r="Y202" s="25">
        <f ca="1">IFERROR(INDEX(Health!$H$8:$H$225,MATCH($C202,_xlfn.ANCHORARRAY(Health!$C$8),0)),NA())</f>
        <v>6.9912536443148596</v>
      </c>
      <c r="Z202" s="25">
        <f ca="1">IFERROR(INDEX(Food!$H$8:$H$225,MATCH($C202,_xlfn.ANCHORARRAY(Food!$C$8),0)),NA())</f>
        <v>5.1476548928778199</v>
      </c>
      <c r="AA202" s="25">
        <f ca="1">IFERROR(INDEX(Macro!$H$8:$H$225,MATCH($C202,_xlfn.ANCHORARRAY(Macro!$C$8),0)),NA())</f>
        <v>10</v>
      </c>
      <c r="AB202" s="25">
        <f ca="1">IFERROR(INDEX(Socioeconomic!$H$8:$H$225,MATCH($C202,_xlfn.ANCHORARRAY(Socioeconomic!$C$8),0)),NA())</f>
        <v>3.5714285714285698</v>
      </c>
      <c r="AC202" s="25">
        <f ca="1">IFERROR(INDEX('Natural Hazard'!$H$8:$H$225,MATCH($C202,_xlfn.ANCHORARRAY('Natural Hazard'!$C$8),0)),NA())</f>
        <v>5.6666666666666599</v>
      </c>
      <c r="AD202" s="25">
        <f ca="1">IFERROR(INDEX(Conflict!$H$8:$H$225,MATCH($C202,_xlfn.ANCHORARRAY(Conflict!$C$8),0)),NA())</f>
        <v>1.01869818310107</v>
      </c>
      <c r="AE202" s="50"/>
      <c r="AF202" s="25">
        <f ca="1">IFERROR(INDEX(Health!$I$8:$I$225,MATCH($C202,_xlfn.ANCHORARRAY(Health!$C$8),0)),NA())</f>
        <v>0</v>
      </c>
      <c r="AG202" s="25" t="e">
        <f ca="1">IFERROR(INDEX(Food!$I$8:$I$225,MATCH($C202,_xlfn.ANCHORARRAY(Food!$C$8),0)),NA())</f>
        <v>#N/A</v>
      </c>
      <c r="AH202" s="25">
        <f ca="1">IFERROR(INDEX(Macro!$I$8:$I$225,MATCH($C202,_xlfn.ANCHORARRAY(Macro!$C$8),0)),NA())</f>
        <v>10</v>
      </c>
      <c r="AI202" s="25">
        <f ca="1">IFERROR(INDEX(Socioeconomic!$I$8:$I$225,MATCH($C202,_xlfn.ANCHORARRAY(Socioeconomic!$C$8),0)),NA())</f>
        <v>10</v>
      </c>
      <c r="AJ202" s="25">
        <f ca="1">IFERROR(INDEX('Natural Hazard'!$I$8:$I$225,MATCH($C202,_xlfn.ANCHORARRAY('Natural Hazard'!$C$8),0)),NA())</f>
        <v>0</v>
      </c>
      <c r="AK202" s="25">
        <f ca="1">IFERROR(INDEX(Conflict!$I$8:$I$225,MATCH($C202,_xlfn.ANCHORARRAY(Conflict!$C$8),0)),NA())</f>
        <v>0</v>
      </c>
      <c r="AL202" s="49"/>
      <c r="AM202" s="25">
        <f>IFERROR(INDEX('Data Reliability'!$G$6:$G$409,MATCH($C202,'Data Reliability'!$E$6:$E$409,0)),NA())</f>
        <v>0</v>
      </c>
      <c r="AN202" s="25">
        <f>IFERROR(INDEX('Data Reliability'!$H$6:$H$409,MATCH($C202,'Data Reliability'!$E$6:$E$409,0)),NA())</f>
        <v>0.42499999999999999</v>
      </c>
    </row>
    <row r="203" spans="2:40" x14ac:dyDescent="0.2">
      <c r="B203" s="28" t="s">
        <v>774</v>
      </c>
      <c r="C203" s="28" t="s">
        <v>335</v>
      </c>
      <c r="D203" s="28" t="s">
        <v>433</v>
      </c>
      <c r="E203" s="28" t="s">
        <v>430</v>
      </c>
      <c r="G203" s="22" cm="1">
        <f t="array" aca="1" ref="G203" ca="1">IF(Parameters!$D$31, SUM(IF(ISNUMBER(R203:W203),(IF(R203:W203&gt;=Parameters!$D$37,1,"")),""))+0.5*(SUM(IF(ISNUMBER(R203:W203),(IF(R203:W203&gt;=Parameters!$D$38,1,"")),""))-SUM(IF(ISNUMBER(R203:W203),(IF(R203:W203&gt;=Parameters!$D$37,1,"")),""))),0) +
   IF(Parameters!$D$32,SUM(IF(ISNUMBER(R203:W203),(IF(R203:W203&gt;=Parameters!$D$41,1,"")),"")),0) +
   IF(Parameters!$D$33,AVERAGE(IF(ISNUMBER(R203:W203),R203:W203)),0) +
   IF(Parameters!$D$34,IF(OR(IF(ISNUMBER(R203:W203),R203:W203)=0),0,GEOMEAN(IF(ISNUMBER(R203:W203),R203:W203))),0)</f>
        <v>2</v>
      </c>
      <c r="H203" s="23">
        <f t="shared" ca="1" si="18"/>
        <v>2</v>
      </c>
      <c r="I203" s="116" t="str">
        <f t="shared" si="19"/>
        <v/>
      </c>
      <c r="J203" s="22" cm="1">
        <f t="array" aca="1" ref="J203" ca="1">IF(Parameters!$D$31, SUM(IF(ISNUMBER(Y203:AD203),(IF(Y203:AD203&gt;=Parameters!$D$41,1,"")),""))+0.5*(SUM(IF(ISNUMBER(Y203:AD203),(IF(Y203:AD203&gt;=Parameters!$D$42,1,"")),""))-SUM(IF(ISNUMBER(Y203:AD203),(IF(Y203:AD203&gt;=Parameters!$D$41,1,"")),""))),0) +
   IF(Parameters!$D$32,SUM(IF(ISNUMBER(Y203:AD203),(IF(Y203:AD203&gt;=Parameters!$D$41,1,"")),"")),0) +
   IF(Parameters!$D$33,AVERAGE(IF(ISNUMBER(Y203:AD203),Y203:AD203)),0) +
   IF(Parameters!$D$34,IF(OR(IF(ISNUMBER(Y203:AD203),Y203:AD203)=0),0,GEOMEAN(IF(ISNUMBER(Y203:AD203),Y203:AD203))),0)</f>
        <v>1.5</v>
      </c>
      <c r="K203" s="23">
        <f t="shared" ca="1" si="20"/>
        <v>1.5</v>
      </c>
      <c r="L203" s="116" t="str">
        <f t="shared" si="21"/>
        <v/>
      </c>
      <c r="M203" s="21" cm="1">
        <f t="array" aca="1" ref="M203" ca="1">IF(Parameters!$D$31, SUM(IF(ISNUMBER(AF203:AK203),(IF(AF203:AK203&gt;=Parameters!$D$41,1,"")),""))+0.5*(SUM(IF(ISNUMBER(AF203:AK203),(IF(AF203:AK203&gt;=Parameters!$D$42,1,"")),""))-SUM(IF(ISNUMBER(AF203:AK203),(IF(AF203:AK203&gt;=Parameters!$D$41,1,"")),""))),0) +
   IF(Parameters!$D$32,SUM(IF(ISNUMBER(AF203:AK203),(IF(AF203:AK203&gt;=Parameters!$D$41,1,"")),"")),0) +
   IF(Parameters!$D$33,AVERAGE(IF(ISNUMBER(AF203:AK203),AF203:AK203)),0) +
   IF(Parameters!$D$34,IF(OR(IF(ISNUMBER(AF203:AK203),AF203:AK203)=0),0,GEOMEAN(IF(ISNUMBER(AF203:AK203),AF203:AK203))),0)</f>
        <v>2</v>
      </c>
      <c r="N203" s="23">
        <f t="shared" ca="1" si="22"/>
        <v>2</v>
      </c>
      <c r="O203" s="116" t="str">
        <f t="shared" si="23"/>
        <v>!</v>
      </c>
      <c r="P203" s="24"/>
      <c r="Q203" s="49"/>
      <c r="R203" s="25">
        <f ca="1">IFERROR(INDEX(Health!$G$8:$G$225,MATCH($C203,_xlfn.ANCHORARRAY(Health!$C$8),0)),NA())</f>
        <v>0</v>
      </c>
      <c r="S203" s="25">
        <f ca="1">IFERROR(INDEX(Food!$G$8:$G$225,MATCH($C203,_xlfn.ANCHORARRAY(Food!$C$8),0)),NA())</f>
        <v>0</v>
      </c>
      <c r="T203" s="25">
        <f ca="1">IFERROR(INDEX(Macro!$G$8:$G$225,MATCH($C203,_xlfn.ANCHORARRAY(Macro!$C$8),0)),NA())</f>
        <v>10</v>
      </c>
      <c r="U203" s="25">
        <f ca="1">IFERROR(INDEX(Socioeconomic!$G$8:$G$225,MATCH($C203,_xlfn.ANCHORARRAY(Socioeconomic!$C$8),0)),NA())</f>
        <v>2.1620130951836889</v>
      </c>
      <c r="V203" s="25">
        <f ca="1">IFERROR(INDEX('Natural Hazard'!$G$8:$G$225,MATCH($C203,_xlfn.ANCHORARRAY('Natural Hazard'!$C$8),0)),NA())</f>
        <v>9.3094933625126242</v>
      </c>
      <c r="W203" s="25">
        <f ca="1">IFERROR(INDEX(Conflict!$G$8:$G$225,MATCH($C203,_xlfn.ANCHORARRAY(Conflict!$C$8),0)),NA())</f>
        <v>0</v>
      </c>
      <c r="X203" s="50"/>
      <c r="Y203" s="25">
        <f ca="1">IFERROR(INDEX(Health!$H$8:$H$225,MATCH($C203,_xlfn.ANCHORARRAY(Health!$C$8),0)),NA())</f>
        <v>1.5976676384839601</v>
      </c>
      <c r="Z203" s="25">
        <f ca="1">IFERROR(INDEX(Food!$H$8:$H$225,MATCH($C203,_xlfn.ANCHORARRAY(Food!$C$8),0)),NA())</f>
        <v>3.7000579038795598</v>
      </c>
      <c r="AA203" s="25">
        <f ca="1">IFERROR(INDEX(Macro!$H$8:$H$225,MATCH($C203,_xlfn.ANCHORARRAY(Macro!$C$8),0)),NA())</f>
        <v>10</v>
      </c>
      <c r="AB203" s="25">
        <f ca="1">IFERROR(INDEX(Socioeconomic!$H$8:$H$225,MATCH($C203,_xlfn.ANCHORARRAY(Socioeconomic!$C$8),0)),NA())</f>
        <v>2.71428571428571</v>
      </c>
      <c r="AC203" s="25">
        <f ca="1">IFERROR(INDEX('Natural Hazard'!$H$8:$H$225,MATCH($C203,_xlfn.ANCHORARRAY('Natural Hazard'!$C$8),0)),NA())</f>
        <v>8.6666666666666607</v>
      </c>
      <c r="AD203" s="25">
        <f ca="1">IFERROR(INDEX(Conflict!$H$8:$H$225,MATCH($C203,_xlfn.ANCHORARRAY(Conflict!$C$8),0)),NA())</f>
        <v>4.2820603281001901</v>
      </c>
      <c r="AE203" s="50"/>
      <c r="AF203" s="25">
        <f ca="1">IFERROR(INDEX(Health!$I$8:$I$225,MATCH($C203,_xlfn.ANCHORARRAY(Health!$C$8),0)),NA())</f>
        <v>0</v>
      </c>
      <c r="AG203" s="25" t="e">
        <f ca="1">IFERROR(INDEX(Food!$I$8:$I$225,MATCH($C203,_xlfn.ANCHORARRAY(Food!$C$8),0)),NA())</f>
        <v>#N/A</v>
      </c>
      <c r="AH203" s="25">
        <f ca="1">IFERROR(INDEX(Macro!$I$8:$I$225,MATCH($C203,_xlfn.ANCHORARRAY(Macro!$C$8),0)),NA())</f>
        <v>10</v>
      </c>
      <c r="AI203" s="25">
        <f ca="1">IFERROR(INDEX(Socioeconomic!$I$8:$I$225,MATCH($C203,_xlfn.ANCHORARRAY(Socioeconomic!$C$8),0)),NA())</f>
        <v>1.72211075611686</v>
      </c>
      <c r="AJ203" s="25">
        <f ca="1">IFERROR(INDEX('Natural Hazard'!$I$8:$I$225,MATCH($C203,_xlfn.ANCHORARRAY('Natural Hazard'!$C$8),0)),NA())</f>
        <v>10</v>
      </c>
      <c r="AK203" s="25">
        <f ca="1">IFERROR(INDEX(Conflict!$I$8:$I$225,MATCH($C203,_xlfn.ANCHORARRAY(Conflict!$C$8),0)),NA())</f>
        <v>0</v>
      </c>
      <c r="AL203" s="49"/>
      <c r="AM203" s="25">
        <f>IFERROR(INDEX('Data Reliability'!$G$6:$G$409,MATCH($C203,'Data Reliability'!$E$6:$E$409,0)),NA())</f>
        <v>0</v>
      </c>
      <c r="AN203" s="25">
        <f>IFERROR(INDEX('Data Reliability'!$H$6:$H$409,MATCH($C203,'Data Reliability'!$E$6:$E$409,0)),NA())</f>
        <v>0.391666666666667</v>
      </c>
    </row>
    <row r="204" spans="2:40" x14ac:dyDescent="0.2">
      <c r="B204" s="28" t="s">
        <v>336</v>
      </c>
      <c r="C204" s="28" t="s">
        <v>337</v>
      </c>
      <c r="D204" s="28" t="s">
        <v>436</v>
      </c>
      <c r="E204" s="28" t="s">
        <v>429</v>
      </c>
      <c r="G204" s="22" cm="1">
        <f t="array" aca="1" ref="G204" ca="1">IF(Parameters!$D$31, SUM(IF(ISNUMBER(R204:W204),(IF(R204:W204&gt;=Parameters!$D$37,1,"")),""))+0.5*(SUM(IF(ISNUMBER(R204:W204),(IF(R204:W204&gt;=Parameters!$D$38,1,"")),""))-SUM(IF(ISNUMBER(R204:W204),(IF(R204:W204&gt;=Parameters!$D$37,1,"")),""))),0) +
   IF(Parameters!$D$32,SUM(IF(ISNUMBER(R204:W204),(IF(R204:W204&gt;=Parameters!$D$41,1,"")),"")),0) +
   IF(Parameters!$D$33,AVERAGE(IF(ISNUMBER(R204:W204),R204:W204)),0) +
   IF(Parameters!$D$34,IF(OR(IF(ISNUMBER(R204:W204),R204:W204)=0),0,GEOMEAN(IF(ISNUMBER(R204:W204),R204:W204))),0)</f>
        <v>0</v>
      </c>
      <c r="H204" s="23">
        <f t="shared" ca="1" si="18"/>
        <v>0</v>
      </c>
      <c r="I204" s="116" t="str">
        <f t="shared" si="19"/>
        <v>!</v>
      </c>
      <c r="J204" s="22" cm="1">
        <f t="array" aca="1" ref="J204" ca="1">IF(Parameters!$D$31, SUM(IF(ISNUMBER(Y204:AD204),(IF(Y204:AD204&gt;=Parameters!$D$41,1,"")),""))+0.5*(SUM(IF(ISNUMBER(Y204:AD204),(IF(Y204:AD204&gt;=Parameters!$D$42,1,"")),""))-SUM(IF(ISNUMBER(Y204:AD204),(IF(Y204:AD204&gt;=Parameters!$D$41,1,"")),""))),0) +
   IF(Parameters!$D$32,SUM(IF(ISNUMBER(Y204:AD204),(IF(Y204:AD204&gt;=Parameters!$D$41,1,"")),"")),0) +
   IF(Parameters!$D$33,AVERAGE(IF(ISNUMBER(Y204:AD204),Y204:AD204)),0) +
   IF(Parameters!$D$34,IF(OR(IF(ISNUMBER(Y204:AD204),Y204:AD204)=0),0,GEOMEAN(IF(ISNUMBER(Y204:AD204),Y204:AD204))),0)</f>
        <v>2.5</v>
      </c>
      <c r="K204" s="23">
        <f t="shared" ca="1" si="20"/>
        <v>2.5</v>
      </c>
      <c r="L204" s="116" t="str">
        <f t="shared" si="21"/>
        <v>!</v>
      </c>
      <c r="M204" s="21" cm="1">
        <f t="array" aca="1" ref="M204" ca="1">IF(Parameters!$D$31, SUM(IF(ISNUMBER(AF204:AK204),(IF(AF204:AK204&gt;=Parameters!$D$41,1,"")),""))+0.5*(SUM(IF(ISNUMBER(AF204:AK204),(IF(AF204:AK204&gt;=Parameters!$D$42,1,"")),""))-SUM(IF(ISNUMBER(AF204:AK204),(IF(AF204:AK204&gt;=Parameters!$D$41,1,"")),""))),0) +
   IF(Parameters!$D$32,SUM(IF(ISNUMBER(AF204:AK204),(IF(AF204:AK204&gt;=Parameters!$D$41,1,"")),"")),0) +
   IF(Parameters!$D$33,AVERAGE(IF(ISNUMBER(AF204:AK204),AF204:AK204)),0) +
   IF(Parameters!$D$34,IF(OR(IF(ISNUMBER(AF204:AK204),AF204:AK204)=0),0,GEOMEAN(IF(ISNUMBER(AF204:AK204),AF204:AK204))),0)</f>
        <v>0</v>
      </c>
      <c r="N204" s="23">
        <f t="shared" ca="1" si="22"/>
        <v>0</v>
      </c>
      <c r="O204" s="116" t="str">
        <f t="shared" si="23"/>
        <v>!!</v>
      </c>
      <c r="P204" s="24"/>
      <c r="Q204" s="49"/>
      <c r="R204" s="25">
        <f ca="1">IFERROR(INDEX(Health!$G$8:$G$225,MATCH($C204,_xlfn.ANCHORARRAY(Health!$C$8),0)),NA())</f>
        <v>0</v>
      </c>
      <c r="S204" s="25" t="e">
        <f ca="1">IFERROR(INDEX(Food!$G$8:$G$225,MATCH($C204,_xlfn.ANCHORARRAY(Food!$C$8),0)),NA())</f>
        <v>#N/A</v>
      </c>
      <c r="T204" s="25" t="e">
        <f ca="1">IFERROR(INDEX(Macro!$G$8:$G$225,MATCH($C204,_xlfn.ANCHORARRAY(Macro!$C$8),0)),NA())</f>
        <v>#N/A</v>
      </c>
      <c r="U204" s="25">
        <f ca="1">IFERROR(INDEX(Socioeconomic!$G$8:$G$225,MATCH($C204,_xlfn.ANCHORARRAY(Socioeconomic!$C$8),0)),NA())</f>
        <v>0</v>
      </c>
      <c r="V204" s="25">
        <f ca="1">IFERROR(INDEX('Natural Hazard'!$G$8:$G$225,MATCH($C204,_xlfn.ANCHORARRAY('Natural Hazard'!$C$8),0)),NA())</f>
        <v>0</v>
      </c>
      <c r="W204" s="25">
        <f ca="1">IFERROR(INDEX(Conflict!$G$8:$G$225,MATCH($C204,_xlfn.ANCHORARRAY(Conflict!$C$8),0)),NA())</f>
        <v>0</v>
      </c>
      <c r="X204" s="50"/>
      <c r="Y204" s="25">
        <f ca="1">IFERROR(INDEX(Health!$H$8:$H$225,MATCH($C204,_xlfn.ANCHORARRAY(Health!$C$8),0)),NA())</f>
        <v>10</v>
      </c>
      <c r="Z204" s="25" t="e">
        <f ca="1">IFERROR(INDEX(Food!$H$8:$H$225,MATCH($C204,_xlfn.ANCHORARRAY(Food!$C$8),0)),NA())</f>
        <v>#N/A</v>
      </c>
      <c r="AA204" s="25" t="e">
        <f ca="1">IFERROR(INDEX(Macro!$H$8:$H$225,MATCH($C204,_xlfn.ANCHORARRAY(Macro!$C$8),0)),NA())</f>
        <v>#N/A</v>
      </c>
      <c r="AB204" s="25">
        <f ca="1">IFERROR(INDEX(Socioeconomic!$H$8:$H$225,MATCH($C204,_xlfn.ANCHORARRAY(Socioeconomic!$C$8),0)),NA())</f>
        <v>8</v>
      </c>
      <c r="AC204" s="25">
        <f ca="1">IFERROR(INDEX('Natural Hazard'!$H$8:$H$225,MATCH($C204,_xlfn.ANCHORARRAY('Natural Hazard'!$C$8),0)),NA())</f>
        <v>3.3333333333333299</v>
      </c>
      <c r="AD204" s="25">
        <f ca="1">IFERROR(INDEX(Conflict!$H$8:$H$225,MATCH($C204,_xlfn.ANCHORARRAY(Conflict!$C$8),0)),NA())</f>
        <v>10</v>
      </c>
      <c r="AE204" s="50"/>
      <c r="AF204" s="25">
        <f ca="1">IFERROR(INDEX(Health!$I$8:$I$225,MATCH($C204,_xlfn.ANCHORARRAY(Health!$C$8),0)),NA())</f>
        <v>0</v>
      </c>
      <c r="AG204" s="25" t="e">
        <f ca="1">IFERROR(INDEX(Food!$I$8:$I$225,MATCH($C204,_xlfn.ANCHORARRAY(Food!$C$8),0)),NA())</f>
        <v>#N/A</v>
      </c>
      <c r="AH204" s="25" t="e">
        <f ca="1">IFERROR(INDEX(Macro!$I$8:$I$225,MATCH($C204,_xlfn.ANCHORARRAY(Macro!$C$8),0)),NA())</f>
        <v>#N/A</v>
      </c>
      <c r="AI204" s="25" t="e">
        <f ca="1">IFERROR(INDEX(Socioeconomic!$I$8:$I$225,MATCH($C204,_xlfn.ANCHORARRAY(Socioeconomic!$C$8),0)),NA())</f>
        <v>#N/A</v>
      </c>
      <c r="AJ204" s="25">
        <f ca="1">IFERROR(INDEX('Natural Hazard'!$I$8:$I$225,MATCH($C204,_xlfn.ANCHORARRAY('Natural Hazard'!$C$8),0)),NA())</f>
        <v>0</v>
      </c>
      <c r="AK204" s="25">
        <f ca="1">IFERROR(INDEX(Conflict!$I$8:$I$225,MATCH($C204,_xlfn.ANCHORARRAY(Conflict!$C$8),0)),NA())</f>
        <v>0</v>
      </c>
      <c r="AL204" s="49"/>
      <c r="AM204" s="25">
        <f>IFERROR(INDEX('Data Reliability'!$G$6:$G$409,MATCH($C204,'Data Reliability'!$E$6:$E$409,0)),NA())</f>
        <v>0.41666666666666702</v>
      </c>
      <c r="AN204" s="25">
        <f>IFERROR(INDEX('Data Reliability'!$H$6:$H$409,MATCH($C204,'Data Reliability'!$E$6:$E$409,0)),NA())</f>
        <v>0.78333333333333299</v>
      </c>
    </row>
    <row r="205" spans="2:40" x14ac:dyDescent="0.2">
      <c r="B205" s="28" t="s">
        <v>764</v>
      </c>
      <c r="C205" s="28" t="s">
        <v>723</v>
      </c>
      <c r="D205" s="28" t="s">
        <v>436</v>
      </c>
      <c r="E205" s="28" t="s">
        <v>409</v>
      </c>
      <c r="G205" s="22" cm="1">
        <f t="array" aca="1" ref="G205" ca="1">IF(Parameters!$D$31, SUM(IF(ISNUMBER(R205:W205),(IF(R205:W205&gt;=Parameters!$D$37,1,"")),""))+0.5*(SUM(IF(ISNUMBER(R205:W205),(IF(R205:W205&gt;=Parameters!$D$38,1,"")),""))-SUM(IF(ISNUMBER(R205:W205),(IF(R205:W205&gt;=Parameters!$D$37,1,"")),""))),0) +
   IF(Parameters!$D$32,SUM(IF(ISNUMBER(R205:W205),(IF(R205:W205&gt;=Parameters!$D$41,1,"")),"")),0) +
   IF(Parameters!$D$33,AVERAGE(IF(ISNUMBER(R205:W205),R205:W205)),0) +
   IF(Parameters!$D$34,IF(OR(IF(ISNUMBER(R205:W205),R205:W205)=0),0,GEOMEAN(IF(ISNUMBER(R205:W205),R205:W205))),0)</f>
        <v>0.5</v>
      </c>
      <c r="H205" s="23">
        <f t="shared" ca="1" si="18"/>
        <v>0.5</v>
      </c>
      <c r="I205" s="116" t="str">
        <f t="shared" si="19"/>
        <v>!</v>
      </c>
      <c r="J205" s="22" cm="1">
        <f t="array" aca="1" ref="J205" ca="1">IF(Parameters!$D$31, SUM(IF(ISNUMBER(Y205:AD205),(IF(Y205:AD205&gt;=Parameters!$D$41,1,"")),""))+0.5*(SUM(IF(ISNUMBER(Y205:AD205),(IF(Y205:AD205&gt;=Parameters!$D$42,1,"")),""))-SUM(IF(ISNUMBER(Y205:AD205),(IF(Y205:AD205&gt;=Parameters!$D$41,1,"")),""))),0) +
   IF(Parameters!$D$32,SUM(IF(ISNUMBER(Y205:AD205),(IF(Y205:AD205&gt;=Parameters!$D$41,1,"")),"")),0) +
   IF(Parameters!$D$33,AVERAGE(IF(ISNUMBER(Y205:AD205),Y205:AD205)),0) +
   IF(Parameters!$D$34,IF(OR(IF(ISNUMBER(Y205:AD205),Y205:AD205)=0),0,GEOMEAN(IF(ISNUMBER(Y205:AD205),Y205:AD205))),0)</f>
        <v>0.5</v>
      </c>
      <c r="K205" s="23">
        <f t="shared" ca="1" si="20"/>
        <v>0.5</v>
      </c>
      <c r="L205" s="116" t="str">
        <f t="shared" si="21"/>
        <v>!!</v>
      </c>
      <c r="M205" s="21" cm="1">
        <f t="array" aca="1" ref="M205" ca="1">IF(Parameters!$D$31, SUM(IF(ISNUMBER(AF205:AK205),(IF(AF205:AK205&gt;=Parameters!$D$41,1,"")),""))+0.5*(SUM(IF(ISNUMBER(AF205:AK205),(IF(AF205:AK205&gt;=Parameters!$D$42,1,"")),""))-SUM(IF(ISNUMBER(AF205:AK205),(IF(AF205:AK205&gt;=Parameters!$D$41,1,"")),""))),0) +
   IF(Parameters!$D$32,SUM(IF(ISNUMBER(AF205:AK205),(IF(AF205:AK205&gt;=Parameters!$D$41,1,"")),"")),0) +
   IF(Parameters!$D$33,AVERAGE(IF(ISNUMBER(AF205:AK205),AF205:AK205)),0) +
   IF(Parameters!$D$34,IF(OR(IF(ISNUMBER(AF205:AK205),AF205:AK205)=0),0,GEOMEAN(IF(ISNUMBER(AF205:AK205),AF205:AK205))),0)</f>
        <v>0.5</v>
      </c>
      <c r="N205" s="23">
        <f t="shared" ca="1" si="22"/>
        <v>0.5</v>
      </c>
      <c r="O205" s="116" t="str">
        <f t="shared" si="23"/>
        <v>!</v>
      </c>
      <c r="P205" s="24"/>
      <c r="Q205" s="49"/>
      <c r="R205" s="25">
        <f ca="1">IFERROR(INDEX(Health!$G$8:$G$225,MATCH($C205,_xlfn.ANCHORARRAY(Health!$C$8),0)),NA())</f>
        <v>0</v>
      </c>
      <c r="S205" s="25" t="e">
        <f ca="1">IFERROR(INDEX(Food!$G$8:$G$225,MATCH($C205,_xlfn.ANCHORARRAY(Food!$C$8),0)),NA())</f>
        <v>#N/A</v>
      </c>
      <c r="T205" s="25">
        <f ca="1">IFERROR(INDEX(Macro!$G$8:$G$225,MATCH($C205,_xlfn.ANCHORARRAY(Macro!$C$8),0)),NA())</f>
        <v>6.9</v>
      </c>
      <c r="U205" s="25">
        <f ca="1">IFERROR(INDEX(Socioeconomic!$G$8:$G$225,MATCH($C205,_xlfn.ANCHORARRAY(Socioeconomic!$C$8),0)),NA())</f>
        <v>1</v>
      </c>
      <c r="V205" s="25">
        <f ca="1">IFERROR(INDEX('Natural Hazard'!$G$8:$G$225,MATCH($C205,_xlfn.ANCHORARRAY('Natural Hazard'!$C$8),0)),NA())</f>
        <v>0</v>
      </c>
      <c r="W205" s="25">
        <f ca="1">IFERROR(INDEX(Conflict!$G$8:$G$225,MATCH($C205,_xlfn.ANCHORARRAY(Conflict!$C$8),0)),NA())</f>
        <v>0</v>
      </c>
      <c r="X205" s="50"/>
      <c r="Y205" s="25" t="e">
        <f ca="1">IFERROR(INDEX(Health!$H$8:$H$225,MATCH($C205,_xlfn.ANCHORARRAY(Health!$C$8),0)),NA())</f>
        <v>#N/A</v>
      </c>
      <c r="Z205" s="25" t="e">
        <f ca="1">IFERROR(INDEX(Food!$H$8:$H$225,MATCH($C205,_xlfn.ANCHORARRAY(Food!$C$8),0)),NA())</f>
        <v>#N/A</v>
      </c>
      <c r="AA205" s="25">
        <f ca="1">IFERROR(INDEX(Macro!$H$8:$H$225,MATCH($C205,_xlfn.ANCHORARRAY(Macro!$C$8),0)),NA())</f>
        <v>7</v>
      </c>
      <c r="AB205" s="25" t="e">
        <f ca="1">IFERROR(INDEX(Socioeconomic!$H$8:$H$225,MATCH($C205,_xlfn.ANCHORARRAY(Socioeconomic!$C$8),0)),NA())</f>
        <v>#N/A</v>
      </c>
      <c r="AC205" s="25" t="e">
        <f ca="1">IFERROR(INDEX('Natural Hazard'!$H$8:$H$225,MATCH($C205,_xlfn.ANCHORARRAY('Natural Hazard'!$C$8),0)),NA())</f>
        <v>#N/A</v>
      </c>
      <c r="AD205" s="25">
        <f ca="1">IFERROR(INDEX(Conflict!$H$8:$H$225,MATCH($C205,_xlfn.ANCHORARRAY(Conflict!$C$8),0)),NA())</f>
        <v>0</v>
      </c>
      <c r="AE205" s="50"/>
      <c r="AF205" s="25">
        <f ca="1">IFERROR(INDEX(Health!$I$8:$I$225,MATCH($C205,_xlfn.ANCHORARRAY(Health!$C$8),0)),NA())</f>
        <v>0</v>
      </c>
      <c r="AG205" s="25" t="e">
        <f ca="1">IFERROR(INDEX(Food!$I$8:$I$225,MATCH($C205,_xlfn.ANCHORARRAY(Food!$C$8),0)),NA())</f>
        <v>#N/A</v>
      </c>
      <c r="AH205" s="25">
        <f ca="1">IFERROR(INDEX(Macro!$I$8:$I$225,MATCH($C205,_xlfn.ANCHORARRAY(Macro!$C$8),0)),NA())</f>
        <v>7</v>
      </c>
      <c r="AI205" s="25">
        <f ca="1">IFERROR(INDEX(Socioeconomic!$I$8:$I$225,MATCH($C205,_xlfn.ANCHORARRAY(Socioeconomic!$C$8),0)),NA())</f>
        <v>1</v>
      </c>
      <c r="AJ205" s="25">
        <f ca="1">IFERROR(INDEX('Natural Hazard'!$I$8:$I$225,MATCH($C205,_xlfn.ANCHORARRAY('Natural Hazard'!$C$8),0)),NA())</f>
        <v>0</v>
      </c>
      <c r="AK205" s="25">
        <f ca="1">IFERROR(INDEX(Conflict!$I$8:$I$225,MATCH($C205,_xlfn.ANCHORARRAY(Conflict!$C$8),0)),NA())</f>
        <v>0</v>
      </c>
      <c r="AL205" s="49"/>
      <c r="AM205" s="25">
        <f>IFERROR(INDEX('Data Reliability'!$G$6:$G$409,MATCH($C205,'Data Reliability'!$E$6:$E$409,0)),NA())</f>
        <v>0.75</v>
      </c>
      <c r="AN205" s="25">
        <f>IFERROR(INDEX('Data Reliability'!$H$6:$H$409,MATCH($C205,'Data Reliability'!$E$6:$E$409,0)),NA())</f>
        <v>0.57499999999999996</v>
      </c>
    </row>
    <row r="206" spans="2:40" x14ac:dyDescent="0.2">
      <c r="B206" s="28" t="s">
        <v>338</v>
      </c>
      <c r="C206" s="28" t="s">
        <v>339</v>
      </c>
      <c r="D206" s="28" t="s">
        <v>432</v>
      </c>
      <c r="E206" s="28" t="s">
        <v>429</v>
      </c>
      <c r="G206" s="22" cm="1">
        <f t="array" aca="1" ref="G206" ca="1">IF(Parameters!$D$31, SUM(IF(ISNUMBER(R206:W206),(IF(R206:W206&gt;=Parameters!$D$37,1,"")),""))+0.5*(SUM(IF(ISNUMBER(R206:W206),(IF(R206:W206&gt;=Parameters!$D$38,1,"")),""))-SUM(IF(ISNUMBER(R206:W206),(IF(R206:W206&gt;=Parameters!$D$37,1,"")),""))),0) +
   IF(Parameters!$D$32,SUM(IF(ISNUMBER(R206:W206),(IF(R206:W206&gt;=Parameters!$D$41,1,"")),"")),0) +
   IF(Parameters!$D$33,AVERAGE(IF(ISNUMBER(R206:W206),R206:W206)),0) +
   IF(Parameters!$D$34,IF(OR(IF(ISNUMBER(R206:W206),R206:W206)=0),0,GEOMEAN(IF(ISNUMBER(R206:W206),R206:W206))),0)</f>
        <v>1</v>
      </c>
      <c r="H206" s="23">
        <f t="shared" ca="1" si="18"/>
        <v>1</v>
      </c>
      <c r="I206" s="116" t="str">
        <f t="shared" si="19"/>
        <v/>
      </c>
      <c r="J206" s="22" cm="1">
        <f t="array" aca="1" ref="J206" ca="1">IF(Parameters!$D$31, SUM(IF(ISNUMBER(Y206:AD206),(IF(Y206:AD206&gt;=Parameters!$D$41,1,"")),""))+0.5*(SUM(IF(ISNUMBER(Y206:AD206),(IF(Y206:AD206&gt;=Parameters!$D$42,1,"")),""))-SUM(IF(ISNUMBER(Y206:AD206),(IF(Y206:AD206&gt;=Parameters!$D$41,1,"")),""))),0) +
   IF(Parameters!$D$32,SUM(IF(ISNUMBER(Y206:AD206),(IF(Y206:AD206&gt;=Parameters!$D$41,1,"")),"")),0) +
   IF(Parameters!$D$33,AVERAGE(IF(ISNUMBER(Y206:AD206),Y206:AD206)),0) +
   IF(Parameters!$D$34,IF(OR(IF(ISNUMBER(Y206:AD206),Y206:AD206)=0),0,GEOMEAN(IF(ISNUMBER(Y206:AD206),Y206:AD206))),0)</f>
        <v>1.5</v>
      </c>
      <c r="K206" s="23">
        <f t="shared" ca="1" si="20"/>
        <v>1.5</v>
      </c>
      <c r="L206" s="116" t="str">
        <f t="shared" si="21"/>
        <v/>
      </c>
      <c r="M206" s="21" cm="1">
        <f t="array" aca="1" ref="M206" ca="1">IF(Parameters!$D$31, SUM(IF(ISNUMBER(AF206:AK206),(IF(AF206:AK206&gt;=Parameters!$D$41,1,"")),""))+0.5*(SUM(IF(ISNUMBER(AF206:AK206),(IF(AF206:AK206&gt;=Parameters!$D$42,1,"")),""))-SUM(IF(ISNUMBER(AF206:AK206),(IF(AF206:AK206&gt;=Parameters!$D$41,1,"")),""))),0) +
   IF(Parameters!$D$32,SUM(IF(ISNUMBER(AF206:AK206),(IF(AF206:AK206&gt;=Parameters!$D$41,1,"")),"")),0) +
   IF(Parameters!$D$33,AVERAGE(IF(ISNUMBER(AF206:AK206),AF206:AK206)),0) +
   IF(Parameters!$D$34,IF(OR(IF(ISNUMBER(AF206:AK206),AF206:AK206)=0),0,GEOMEAN(IF(ISNUMBER(AF206:AK206),AF206:AK206))),0)</f>
        <v>1.5</v>
      </c>
      <c r="N206" s="23">
        <f t="shared" ca="1" si="22"/>
        <v>1.5</v>
      </c>
      <c r="O206" s="116" t="str">
        <f t="shared" si="23"/>
        <v>!</v>
      </c>
      <c r="P206" s="24"/>
      <c r="Q206" s="49"/>
      <c r="R206" s="25">
        <f ca="1">IFERROR(INDEX(Health!$G$8:$G$225,MATCH($C206,_xlfn.ANCHORARRAY(Health!$C$8),0)),NA())</f>
        <v>8.3961673888838941</v>
      </c>
      <c r="S206" s="25">
        <f ca="1">IFERROR(INDEX(Food!$G$8:$G$225,MATCH($C206,_xlfn.ANCHORARRAY(Food!$C$8),0)),NA())</f>
        <v>0</v>
      </c>
      <c r="T206" s="25">
        <f ca="1">IFERROR(INDEX(Macro!$G$8:$G$225,MATCH($C206,_xlfn.ANCHORARRAY(Macro!$C$8),0)),NA())</f>
        <v>4.0300720044030767</v>
      </c>
      <c r="U206" s="25">
        <f ca="1">IFERROR(INDEX(Socioeconomic!$G$8:$G$225,MATCH($C206,_xlfn.ANCHORARRAY(Socioeconomic!$C$8),0)),NA())</f>
        <v>4.8996154507499643</v>
      </c>
      <c r="V206" s="25">
        <f ca="1">IFERROR(INDEX('Natural Hazard'!$G$8:$G$225,MATCH($C206,_xlfn.ANCHORARRAY('Natural Hazard'!$C$8),0)),NA())</f>
        <v>0</v>
      </c>
      <c r="W206" s="25">
        <f ca="1">IFERROR(INDEX(Conflict!$G$8:$G$225,MATCH($C206,_xlfn.ANCHORARRAY(Conflict!$C$8),0)),NA())</f>
        <v>4.7827193788582134</v>
      </c>
      <c r="X206" s="50"/>
      <c r="Y206" s="25">
        <f ca="1">IFERROR(INDEX(Health!$H$8:$H$225,MATCH($C206,_xlfn.ANCHORARRAY(Health!$C$8),0)),NA())</f>
        <v>7.0495626822157398</v>
      </c>
      <c r="Z206" s="25">
        <f ca="1">IFERROR(INDEX(Food!$H$8:$H$225,MATCH($C206,_xlfn.ANCHORARRAY(Food!$C$8),0)),NA())</f>
        <v>8.3902721482339295</v>
      </c>
      <c r="AA206" s="25">
        <f ca="1">IFERROR(INDEX(Macro!$H$8:$H$225,MATCH($C206,_xlfn.ANCHORARRAY(Macro!$C$8),0)),NA())</f>
        <v>4.7084676237913898</v>
      </c>
      <c r="AB206" s="25">
        <f ca="1">IFERROR(INDEX(Socioeconomic!$H$8:$H$225,MATCH($C206,_xlfn.ANCHORARRAY(Socioeconomic!$C$8),0)),NA())</f>
        <v>8.4285714285714199</v>
      </c>
      <c r="AC206" s="25">
        <f ca="1">IFERROR(INDEX('Natural Hazard'!$H$8:$H$225,MATCH($C206,_xlfn.ANCHORARRAY('Natural Hazard'!$C$8),0)),NA())</f>
        <v>6.8333333333333304</v>
      </c>
      <c r="AD206" s="25">
        <f ca="1">IFERROR(INDEX(Conflict!$H$8:$H$225,MATCH($C206,_xlfn.ANCHORARRAY(Conflict!$C$8),0)),NA())</f>
        <v>3.2677720938436998</v>
      </c>
      <c r="AE206" s="50"/>
      <c r="AF206" s="25">
        <f ca="1">IFERROR(INDEX(Health!$I$8:$I$225,MATCH($C206,_xlfn.ANCHORARRAY(Health!$C$8),0)),NA())</f>
        <v>10</v>
      </c>
      <c r="AG206" s="25" t="e">
        <f ca="1">IFERROR(INDEX(Food!$I$8:$I$225,MATCH($C206,_xlfn.ANCHORARRAY(Food!$C$8),0)),NA())</f>
        <v>#N/A</v>
      </c>
      <c r="AH206" s="25">
        <f ca="1">IFERROR(INDEX(Macro!$I$8:$I$225,MATCH($C206,_xlfn.ANCHORARRAY(Macro!$C$8),0)),NA())</f>
        <v>3.4494195688225502</v>
      </c>
      <c r="AI206" s="25">
        <f ca="1">IFERROR(INDEX(Socioeconomic!$I$8:$I$225,MATCH($C206,_xlfn.ANCHORARRAY(Socioeconomic!$C$8),0)),NA())</f>
        <v>2.84819696536601</v>
      </c>
      <c r="AJ206" s="25">
        <f ca="1">IFERROR(INDEX('Natural Hazard'!$I$8:$I$225,MATCH($C206,_xlfn.ANCHORARRAY('Natural Hazard'!$C$8),0)),NA())</f>
        <v>0</v>
      </c>
      <c r="AK206" s="25">
        <f ca="1">IFERROR(INDEX(Conflict!$I$8:$I$225,MATCH($C206,_xlfn.ANCHORARRAY(Conflict!$C$8),0)),NA())</f>
        <v>7</v>
      </c>
      <c r="AL206" s="49"/>
      <c r="AM206" s="25">
        <f>IFERROR(INDEX('Data Reliability'!$G$6:$G$409,MATCH($C206,'Data Reliability'!$E$6:$E$409,0)),NA())</f>
        <v>8.3333333333333301E-2</v>
      </c>
      <c r="AN206" s="25">
        <f>IFERROR(INDEX('Data Reliability'!$H$6:$H$409,MATCH($C206,'Data Reliability'!$E$6:$E$409,0)),NA())</f>
        <v>0.44166666666666698</v>
      </c>
    </row>
    <row r="207" spans="2:40" x14ac:dyDescent="0.2">
      <c r="B207" s="28" t="s">
        <v>340</v>
      </c>
      <c r="C207" s="28" t="s">
        <v>341</v>
      </c>
      <c r="D207" s="28" t="s">
        <v>432</v>
      </c>
      <c r="E207" s="28" t="s">
        <v>429</v>
      </c>
      <c r="G207" s="22" cm="1">
        <f t="array" aca="1" ref="G207" ca="1">IF(Parameters!$D$31, SUM(IF(ISNUMBER(R207:W207),(IF(R207:W207&gt;=Parameters!$D$37,1,"")),""))+0.5*(SUM(IF(ISNUMBER(R207:W207),(IF(R207:W207&gt;=Parameters!$D$38,1,"")),""))-SUM(IF(ISNUMBER(R207:W207),(IF(R207:W207&gt;=Parameters!$D$37,1,"")),""))),0) +
   IF(Parameters!$D$32,SUM(IF(ISNUMBER(R207:W207),(IF(R207:W207&gt;=Parameters!$D$41,1,"")),"")),0) +
   IF(Parameters!$D$33,AVERAGE(IF(ISNUMBER(R207:W207),R207:W207)),0) +
   IF(Parameters!$D$34,IF(OR(IF(ISNUMBER(R207:W207),R207:W207)=0),0,GEOMEAN(IF(ISNUMBER(R207:W207),R207:W207))),0)</f>
        <v>2</v>
      </c>
      <c r="H207" s="23">
        <f t="shared" ca="1" si="18"/>
        <v>2</v>
      </c>
      <c r="I207" s="116" t="str">
        <f t="shared" si="19"/>
        <v/>
      </c>
      <c r="J207" s="22" cm="1">
        <f t="array" aca="1" ref="J207" ca="1">IF(Parameters!$D$31, SUM(IF(ISNUMBER(Y207:AD207),(IF(Y207:AD207&gt;=Parameters!$D$41,1,"")),""))+0.5*(SUM(IF(ISNUMBER(Y207:AD207),(IF(Y207:AD207&gt;=Parameters!$D$42,1,"")),""))-SUM(IF(ISNUMBER(Y207:AD207),(IF(Y207:AD207&gt;=Parameters!$D$41,1,"")),""))),0) +
   IF(Parameters!$D$32,SUM(IF(ISNUMBER(Y207:AD207),(IF(Y207:AD207&gt;=Parameters!$D$41,1,"")),"")),0) +
   IF(Parameters!$D$33,AVERAGE(IF(ISNUMBER(Y207:AD207),Y207:AD207)),0) +
   IF(Parameters!$D$34,IF(OR(IF(ISNUMBER(Y207:AD207),Y207:AD207)=0),0,GEOMEAN(IF(ISNUMBER(Y207:AD207),Y207:AD207))),0)</f>
        <v>2</v>
      </c>
      <c r="K207" s="23">
        <f t="shared" ca="1" si="20"/>
        <v>2</v>
      </c>
      <c r="L207" s="116" t="str">
        <f t="shared" si="21"/>
        <v/>
      </c>
      <c r="M207" s="21" cm="1">
        <f t="array" aca="1" ref="M207" ca="1">IF(Parameters!$D$31, SUM(IF(ISNUMBER(AF207:AK207),(IF(AF207:AK207&gt;=Parameters!$D$41,1,"")),""))+0.5*(SUM(IF(ISNUMBER(AF207:AK207),(IF(AF207:AK207&gt;=Parameters!$D$42,1,"")),""))-SUM(IF(ISNUMBER(AF207:AK207),(IF(AF207:AK207&gt;=Parameters!$D$41,1,"")),""))),0) +
   IF(Parameters!$D$32,SUM(IF(ISNUMBER(AF207:AK207),(IF(AF207:AK207&gt;=Parameters!$D$41,1,"")),"")),0) +
   IF(Parameters!$D$33,AVERAGE(IF(ISNUMBER(AF207:AK207),AF207:AK207)),0) +
   IF(Parameters!$D$34,IF(OR(IF(ISNUMBER(AF207:AK207),AF207:AK207)=0),0,GEOMEAN(IF(ISNUMBER(AF207:AK207),AF207:AK207))),0)</f>
        <v>2</v>
      </c>
      <c r="N207" s="23">
        <f t="shared" ca="1" si="22"/>
        <v>2</v>
      </c>
      <c r="O207" s="116" t="str">
        <f t="shared" si="23"/>
        <v>!</v>
      </c>
      <c r="P207" s="24"/>
      <c r="Q207" s="49"/>
      <c r="R207" s="25">
        <f ca="1">IFERROR(INDEX(Health!$G$8:$G$225,MATCH($C207,_xlfn.ANCHORARRAY(Health!$C$8),0)),NA())</f>
        <v>0</v>
      </c>
      <c r="S207" s="25">
        <f ca="1">IFERROR(INDEX(Food!$G$8:$G$225,MATCH($C207,_xlfn.ANCHORARRAY(Food!$C$8),0)),NA())</f>
        <v>0</v>
      </c>
      <c r="T207" s="25">
        <f ca="1">IFERROR(INDEX(Macro!$G$8:$G$225,MATCH($C207,_xlfn.ANCHORARRAY(Macro!$C$8),0)),NA())</f>
        <v>10</v>
      </c>
      <c r="U207" s="25">
        <f ca="1">IFERROR(INDEX(Socioeconomic!$G$8:$G$225,MATCH($C207,_xlfn.ANCHORARRAY(Socioeconomic!$C$8),0)),NA())</f>
        <v>0</v>
      </c>
      <c r="V207" s="25">
        <f ca="1">IFERROR(INDEX('Natural Hazard'!$G$8:$G$225,MATCH($C207,_xlfn.ANCHORARRAY('Natural Hazard'!$C$8),0)),NA())</f>
        <v>0</v>
      </c>
      <c r="W207" s="25">
        <f ca="1">IFERROR(INDEX(Conflict!$G$8:$G$225,MATCH($C207,_xlfn.ANCHORARRAY(Conflict!$C$8),0)),NA())</f>
        <v>8.0951738604342474</v>
      </c>
      <c r="X207" s="50"/>
      <c r="Y207" s="25">
        <f ca="1">IFERROR(INDEX(Health!$H$8:$H$225,MATCH($C207,_xlfn.ANCHORARRAY(Health!$C$8),0)),NA())</f>
        <v>5.5335276967929996</v>
      </c>
      <c r="Z207" s="25">
        <f ca="1">IFERROR(INDEX(Food!$H$8:$H$225,MATCH($C207,_xlfn.ANCHORARRAY(Food!$C$8),0)),NA())</f>
        <v>8.7955993051534396</v>
      </c>
      <c r="AA207" s="25">
        <f ca="1">IFERROR(INDEX(Macro!$H$8:$H$225,MATCH($C207,_xlfn.ANCHORARRAY(Macro!$C$8),0)),NA())</f>
        <v>10</v>
      </c>
      <c r="AB207" s="25">
        <f ca="1">IFERROR(INDEX(Socioeconomic!$H$8:$H$225,MATCH($C207,_xlfn.ANCHORARRAY(Socioeconomic!$C$8),0)),NA())</f>
        <v>8.71428571428571</v>
      </c>
      <c r="AC207" s="25">
        <f ca="1">IFERROR(INDEX('Natural Hazard'!$H$8:$H$225,MATCH($C207,_xlfn.ANCHORARRAY('Natural Hazard'!$C$8),0)),NA())</f>
        <v>5.6666666666666599</v>
      </c>
      <c r="AD207" s="25">
        <f ca="1">IFERROR(INDEX(Conflict!$H$8:$H$225,MATCH($C207,_xlfn.ANCHORARRAY(Conflict!$C$8),0)),NA())</f>
        <v>6.5531839830657903</v>
      </c>
      <c r="AE207" s="50"/>
      <c r="AF207" s="25">
        <f ca="1">IFERROR(INDEX(Health!$I$8:$I$225,MATCH($C207,_xlfn.ANCHORARRAY(Health!$C$8),0)),NA())</f>
        <v>0</v>
      </c>
      <c r="AG207" s="25" t="e">
        <f ca="1">IFERROR(INDEX(Food!$I$8:$I$225,MATCH($C207,_xlfn.ANCHORARRAY(Food!$C$8),0)),NA())</f>
        <v>#N/A</v>
      </c>
      <c r="AH207" s="25">
        <f ca="1">IFERROR(INDEX(Macro!$I$8:$I$225,MATCH($C207,_xlfn.ANCHORARRAY(Macro!$C$8),0)),NA())</f>
        <v>10</v>
      </c>
      <c r="AI207" s="25">
        <f ca="1">IFERROR(INDEX(Socioeconomic!$I$8:$I$225,MATCH($C207,_xlfn.ANCHORARRAY(Socioeconomic!$C$8),0)),NA())</f>
        <v>0</v>
      </c>
      <c r="AJ207" s="25">
        <f ca="1">IFERROR(INDEX('Natural Hazard'!$I$8:$I$225,MATCH($C207,_xlfn.ANCHORARRAY('Natural Hazard'!$C$8),0)),NA())</f>
        <v>0</v>
      </c>
      <c r="AK207" s="25">
        <f ca="1">IFERROR(INDEX(Conflict!$I$8:$I$225,MATCH($C207,_xlfn.ANCHORARRAY(Conflict!$C$8),0)),NA())</f>
        <v>10</v>
      </c>
      <c r="AL207" s="49"/>
      <c r="AM207" s="25">
        <f>IFERROR(INDEX('Data Reliability'!$G$6:$G$409,MATCH($C207,'Data Reliability'!$E$6:$E$409,0)),NA())</f>
        <v>0</v>
      </c>
      <c r="AN207" s="25">
        <f>IFERROR(INDEX('Data Reliability'!$H$6:$H$409,MATCH($C207,'Data Reliability'!$E$6:$E$409,0)),NA())</f>
        <v>0.43333333333333302</v>
      </c>
    </row>
    <row r="208" spans="2:40" x14ac:dyDescent="0.2">
      <c r="B208" s="28" t="s">
        <v>342</v>
      </c>
      <c r="C208" s="28" t="s">
        <v>343</v>
      </c>
      <c r="D208" s="28" t="s">
        <v>433</v>
      </c>
      <c r="E208" s="28" t="s">
        <v>430</v>
      </c>
      <c r="G208" s="22" cm="1">
        <f t="array" aca="1" ref="G208" ca="1">IF(Parameters!$D$31, SUM(IF(ISNUMBER(R208:W208),(IF(R208:W208&gt;=Parameters!$D$37,1,"")),""))+0.5*(SUM(IF(ISNUMBER(R208:W208),(IF(R208:W208&gt;=Parameters!$D$38,1,"")),""))-SUM(IF(ISNUMBER(R208:W208),(IF(R208:W208&gt;=Parameters!$D$37,1,"")),""))),0) +
   IF(Parameters!$D$32,SUM(IF(ISNUMBER(R208:W208),(IF(R208:W208&gt;=Parameters!$D$41,1,"")),"")),0) +
   IF(Parameters!$D$33,AVERAGE(IF(ISNUMBER(R208:W208),R208:W208)),0) +
   IF(Parameters!$D$34,IF(OR(IF(ISNUMBER(R208:W208),R208:W208)=0),0,GEOMEAN(IF(ISNUMBER(R208:W208),R208:W208))),0)</f>
        <v>2</v>
      </c>
      <c r="H208" s="23">
        <f t="shared" ca="1" si="18"/>
        <v>2</v>
      </c>
      <c r="I208" s="116" t="str">
        <f t="shared" si="19"/>
        <v/>
      </c>
      <c r="J208" s="22" cm="1">
        <f t="array" aca="1" ref="J208" ca="1">IF(Parameters!$D$31, SUM(IF(ISNUMBER(Y208:AD208),(IF(Y208:AD208&gt;=Parameters!$D$41,1,"")),""))+0.5*(SUM(IF(ISNUMBER(Y208:AD208),(IF(Y208:AD208&gt;=Parameters!$D$42,1,"")),""))-SUM(IF(ISNUMBER(Y208:AD208),(IF(Y208:AD208&gt;=Parameters!$D$41,1,"")),""))),0) +
   IF(Parameters!$D$32,SUM(IF(ISNUMBER(Y208:AD208),(IF(Y208:AD208&gt;=Parameters!$D$41,1,"")),"")),0) +
   IF(Parameters!$D$33,AVERAGE(IF(ISNUMBER(Y208:AD208),Y208:AD208)),0) +
   IF(Parameters!$D$34,IF(OR(IF(ISNUMBER(Y208:AD208),Y208:AD208)=0),0,GEOMEAN(IF(ISNUMBER(Y208:AD208),Y208:AD208))),0)</f>
        <v>2</v>
      </c>
      <c r="K208" s="23">
        <f t="shared" ca="1" si="20"/>
        <v>2</v>
      </c>
      <c r="L208" s="116" t="str">
        <f t="shared" si="21"/>
        <v/>
      </c>
      <c r="M208" s="21" cm="1">
        <f t="array" aca="1" ref="M208" ca="1">IF(Parameters!$D$31, SUM(IF(ISNUMBER(AF208:AK208),(IF(AF208:AK208&gt;=Parameters!$D$41,1,"")),""))+0.5*(SUM(IF(ISNUMBER(AF208:AK208),(IF(AF208:AK208&gt;=Parameters!$D$42,1,"")),""))-SUM(IF(ISNUMBER(AF208:AK208),(IF(AF208:AK208&gt;=Parameters!$D$41,1,"")),""))),0) +
   IF(Parameters!$D$32,SUM(IF(ISNUMBER(AF208:AK208),(IF(AF208:AK208&gt;=Parameters!$D$41,1,"")),"")),0) +
   IF(Parameters!$D$33,AVERAGE(IF(ISNUMBER(AF208:AK208),AF208:AK208)),0) +
   IF(Parameters!$D$34,IF(OR(IF(ISNUMBER(AF208:AK208),AF208:AK208)=0),0,GEOMEAN(IF(ISNUMBER(AF208:AK208),AF208:AK208))),0)</f>
        <v>3</v>
      </c>
      <c r="N208" s="23">
        <f t="shared" ca="1" si="22"/>
        <v>3</v>
      </c>
      <c r="O208" s="116" t="str">
        <f t="shared" si="23"/>
        <v>!</v>
      </c>
      <c r="P208" s="24"/>
      <c r="Q208" s="49"/>
      <c r="R208" s="25">
        <f ca="1">IFERROR(INDEX(Health!$G$8:$G$225,MATCH($C208,_xlfn.ANCHORARRAY(Health!$C$8),0)),NA())</f>
        <v>0</v>
      </c>
      <c r="S208" s="25">
        <f ca="1">IFERROR(INDEX(Food!$G$8:$G$225,MATCH($C208,_xlfn.ANCHORARRAY(Food!$C$8),0)),NA())</f>
        <v>0</v>
      </c>
      <c r="T208" s="25">
        <f ca="1">IFERROR(INDEX(Macro!$G$8:$G$225,MATCH($C208,_xlfn.ANCHORARRAY(Macro!$C$8),0)),NA())</f>
        <v>10</v>
      </c>
      <c r="U208" s="25">
        <f ca="1">IFERROR(INDEX(Socioeconomic!$G$8:$G$225,MATCH($C208,_xlfn.ANCHORARRAY(Socioeconomic!$C$8),0)),NA())</f>
        <v>4.6291004988627549</v>
      </c>
      <c r="V208" s="25">
        <f ca="1">IFERROR(INDEX('Natural Hazard'!$G$8:$G$225,MATCH($C208,_xlfn.ANCHORARRAY('Natural Hazard'!$C$8),0)),NA())</f>
        <v>0</v>
      </c>
      <c r="W208" s="25">
        <f ca="1">IFERROR(INDEX(Conflict!$G$8:$G$225,MATCH($C208,_xlfn.ANCHORARRAY(Conflict!$C$8),0)),NA())</f>
        <v>10</v>
      </c>
      <c r="X208" s="50"/>
      <c r="Y208" s="25">
        <f ca="1">IFERROR(INDEX(Health!$H$8:$H$225,MATCH($C208,_xlfn.ANCHORARRAY(Health!$C$8),0)),NA())</f>
        <v>4.8338192419824999</v>
      </c>
      <c r="Z208" s="25">
        <f ca="1">IFERROR(INDEX(Food!$H$8:$H$225,MATCH($C208,_xlfn.ANCHORARRAY(Food!$C$8),0)),NA())</f>
        <v>5.8425014475969803</v>
      </c>
      <c r="AA208" s="25">
        <f ca="1">IFERROR(INDEX(Macro!$H$8:$H$225,MATCH($C208,_xlfn.ANCHORARRAY(Macro!$C$8),0)),NA())</f>
        <v>10</v>
      </c>
      <c r="AB208" s="25">
        <f ca="1">IFERROR(INDEX(Socioeconomic!$H$8:$H$225,MATCH($C208,_xlfn.ANCHORARRAY(Socioeconomic!$C$8),0)),NA())</f>
        <v>2.1428571428571401</v>
      </c>
      <c r="AC208" s="25">
        <f ca="1">IFERROR(INDEX('Natural Hazard'!$H$8:$H$225,MATCH($C208,_xlfn.ANCHORARRAY('Natural Hazard'!$C$8),0)),NA())</f>
        <v>3.6666666666666599</v>
      </c>
      <c r="AD208" s="25">
        <f ca="1">IFERROR(INDEX(Conflict!$H$8:$H$225,MATCH($C208,_xlfn.ANCHORARRAY(Conflict!$C$8),0)),NA())</f>
        <v>10</v>
      </c>
      <c r="AE208" s="50"/>
      <c r="AF208" s="25">
        <f ca="1">IFERROR(INDEX(Health!$I$8:$I$225,MATCH($C208,_xlfn.ANCHORARRAY(Health!$C$8),0)),NA())</f>
        <v>0</v>
      </c>
      <c r="AG208" s="25" t="e">
        <f ca="1">IFERROR(INDEX(Food!$I$8:$I$225,MATCH($C208,_xlfn.ANCHORARRAY(Food!$C$8),0)),NA())</f>
        <v>#N/A</v>
      </c>
      <c r="AH208" s="25">
        <f ca="1">IFERROR(INDEX(Macro!$I$8:$I$225,MATCH($C208,_xlfn.ANCHORARRAY(Macro!$C$8),0)),NA())</f>
        <v>10</v>
      </c>
      <c r="AI208" s="25">
        <f ca="1">IFERROR(INDEX(Socioeconomic!$I$8:$I$225,MATCH($C208,_xlfn.ANCHORARRAY(Socioeconomic!$C$8),0)),NA())</f>
        <v>10</v>
      </c>
      <c r="AJ208" s="25">
        <f ca="1">IFERROR(INDEX('Natural Hazard'!$I$8:$I$225,MATCH($C208,_xlfn.ANCHORARRAY('Natural Hazard'!$C$8),0)),NA())</f>
        <v>0</v>
      </c>
      <c r="AK208" s="25">
        <f ca="1">IFERROR(INDEX(Conflict!$I$8:$I$225,MATCH($C208,_xlfn.ANCHORARRAY(Conflict!$C$8),0)),NA())</f>
        <v>10</v>
      </c>
      <c r="AL208" s="49"/>
      <c r="AM208" s="25">
        <f>IFERROR(INDEX('Data Reliability'!$G$6:$G$409,MATCH($C208,'Data Reliability'!$E$6:$E$409,0)),NA())</f>
        <v>0</v>
      </c>
      <c r="AN208" s="25">
        <f>IFERROR(INDEX('Data Reliability'!$H$6:$H$409,MATCH($C208,'Data Reliability'!$E$6:$E$409,0)),NA())</f>
        <v>0.358333333333333</v>
      </c>
    </row>
    <row r="209" spans="2:40" x14ac:dyDescent="0.2">
      <c r="B209" s="28" t="s">
        <v>344</v>
      </c>
      <c r="C209" s="28" t="s">
        <v>345</v>
      </c>
      <c r="D209" s="28" t="s">
        <v>435</v>
      </c>
      <c r="E209" s="28" t="s">
        <v>430</v>
      </c>
      <c r="G209" s="22" cm="1">
        <f t="array" aca="1" ref="G209" ca="1">IF(Parameters!$D$31, SUM(IF(ISNUMBER(R209:W209),(IF(R209:W209&gt;=Parameters!$D$37,1,"")),""))+0.5*(SUM(IF(ISNUMBER(R209:W209),(IF(R209:W209&gt;=Parameters!$D$38,1,"")),""))-SUM(IF(ISNUMBER(R209:W209),(IF(R209:W209&gt;=Parameters!$D$37,1,"")),""))),0) +
   IF(Parameters!$D$32,SUM(IF(ISNUMBER(R209:W209),(IF(R209:W209&gt;=Parameters!$D$41,1,"")),"")),0) +
   IF(Parameters!$D$33,AVERAGE(IF(ISNUMBER(R209:W209),R209:W209)),0) +
   IF(Parameters!$D$34,IF(OR(IF(ISNUMBER(R209:W209),R209:W209)=0),0,GEOMEAN(IF(ISNUMBER(R209:W209),R209:W209))),0)</f>
        <v>0.5</v>
      </c>
      <c r="H209" s="23">
        <f t="shared" ca="1" si="18"/>
        <v>0.5</v>
      </c>
      <c r="I209" s="116" t="str">
        <f t="shared" si="19"/>
        <v/>
      </c>
      <c r="J209" s="22" cm="1">
        <f t="array" aca="1" ref="J209" ca="1">IF(Parameters!$D$31, SUM(IF(ISNUMBER(Y209:AD209),(IF(Y209:AD209&gt;=Parameters!$D$41,1,"")),""))+0.5*(SUM(IF(ISNUMBER(Y209:AD209),(IF(Y209:AD209&gt;=Parameters!$D$42,1,"")),""))-SUM(IF(ISNUMBER(Y209:AD209),(IF(Y209:AD209&gt;=Parameters!$D$41,1,"")),""))),0) +
   IF(Parameters!$D$32,SUM(IF(ISNUMBER(Y209:AD209),(IF(Y209:AD209&gt;=Parameters!$D$41,1,"")),"")),0) +
   IF(Parameters!$D$33,AVERAGE(IF(ISNUMBER(Y209:AD209),Y209:AD209)),0) +
   IF(Parameters!$D$34,IF(OR(IF(ISNUMBER(Y209:AD209),Y209:AD209)=0),0,GEOMEAN(IF(ISNUMBER(Y209:AD209),Y209:AD209))),0)</f>
        <v>0</v>
      </c>
      <c r="K209" s="23">
        <f t="shared" ca="1" si="20"/>
        <v>0</v>
      </c>
      <c r="L209" s="116" t="str">
        <f t="shared" si="21"/>
        <v/>
      </c>
      <c r="M209" s="21" cm="1">
        <f t="array" aca="1" ref="M209" ca="1">IF(Parameters!$D$31, SUM(IF(ISNUMBER(AF209:AK209),(IF(AF209:AK209&gt;=Parameters!$D$41,1,"")),""))+0.5*(SUM(IF(ISNUMBER(AF209:AK209),(IF(AF209:AK209&gt;=Parameters!$D$42,1,"")),""))-SUM(IF(ISNUMBER(AF209:AK209),(IF(AF209:AK209&gt;=Parameters!$D$41,1,"")),""))),0) +
   IF(Parameters!$D$32,SUM(IF(ISNUMBER(AF209:AK209),(IF(AF209:AK209&gt;=Parameters!$D$41,1,"")),"")),0) +
   IF(Parameters!$D$33,AVERAGE(IF(ISNUMBER(AF209:AK209),AF209:AK209)),0) +
   IF(Parameters!$D$34,IF(OR(IF(ISNUMBER(AF209:AK209),AF209:AK209)=0),0,GEOMEAN(IF(ISNUMBER(AF209:AK209),AF209:AK209))),0)</f>
        <v>1.5</v>
      </c>
      <c r="N209" s="23">
        <f t="shared" ca="1" si="22"/>
        <v>1.5</v>
      </c>
      <c r="O209" s="116" t="str">
        <f t="shared" si="23"/>
        <v>!</v>
      </c>
      <c r="P209" s="24"/>
      <c r="Q209" s="49"/>
      <c r="R209" s="25">
        <f ca="1">IFERROR(INDEX(Health!$G$8:$G$225,MATCH($C209,_xlfn.ANCHORARRAY(Health!$C$8),0)),NA())</f>
        <v>0</v>
      </c>
      <c r="S209" s="25">
        <f ca="1">IFERROR(INDEX(Food!$G$8:$G$225,MATCH($C209,_xlfn.ANCHORARRAY(Food!$C$8),0)),NA())</f>
        <v>0</v>
      </c>
      <c r="T209" s="25">
        <f ca="1">IFERROR(INDEX(Macro!$G$8:$G$225,MATCH($C209,_xlfn.ANCHORARRAY(Macro!$C$8),0)),NA())</f>
        <v>6.8202826096129305</v>
      </c>
      <c r="U209" s="25">
        <f ca="1">IFERROR(INDEX(Socioeconomic!$G$8:$G$225,MATCH($C209,_xlfn.ANCHORARRAY(Socioeconomic!$C$8),0)),NA())</f>
        <v>0</v>
      </c>
      <c r="V209" s="25">
        <f ca="1">IFERROR(INDEX('Natural Hazard'!$G$8:$G$225,MATCH($C209,_xlfn.ANCHORARRAY('Natural Hazard'!$C$8),0)),NA())</f>
        <v>3.4156502553198562</v>
      </c>
      <c r="W209" s="25">
        <f ca="1">IFERROR(INDEX(Conflict!$G$8:$G$225,MATCH($C209,_xlfn.ANCHORARRAY(Conflict!$C$8),0)),NA())</f>
        <v>0</v>
      </c>
      <c r="X209" s="50"/>
      <c r="Y209" s="25">
        <f ca="1">IFERROR(INDEX(Health!$H$8:$H$225,MATCH($C209,_xlfn.ANCHORARRAY(Health!$C$8),0)),NA())</f>
        <v>4.4256559766763797</v>
      </c>
      <c r="Z209" s="25">
        <f ca="1">IFERROR(INDEX(Food!$H$8:$H$225,MATCH($C209,_xlfn.ANCHORARRAY(Food!$C$8),0)),NA())</f>
        <v>1.8181818181818099</v>
      </c>
      <c r="AA209" s="25">
        <f ca="1">IFERROR(INDEX(Macro!$H$8:$H$225,MATCH($C209,_xlfn.ANCHORARRAY(Macro!$C$8),0)),NA())</f>
        <v>4.6645180193378204</v>
      </c>
      <c r="AB209" s="25">
        <f ca="1">IFERROR(INDEX(Socioeconomic!$H$8:$H$225,MATCH($C209,_xlfn.ANCHORARRAY(Socioeconomic!$C$8),0)),NA())</f>
        <v>2.5714285714285698</v>
      </c>
      <c r="AC209" s="25">
        <f ca="1">IFERROR(INDEX('Natural Hazard'!$H$8:$H$225,MATCH($C209,_xlfn.ANCHORARRAY('Natural Hazard'!$C$8),0)),NA())</f>
        <v>1.1666666666666601</v>
      </c>
      <c r="AD209" s="25">
        <f ca="1">IFERROR(INDEX(Conflict!$H$8:$H$225,MATCH($C209,_xlfn.ANCHORARRAY(Conflict!$C$8),0)),NA())</f>
        <v>0</v>
      </c>
      <c r="AE209" s="50"/>
      <c r="AF209" s="25">
        <f ca="1">IFERROR(INDEX(Health!$I$8:$I$225,MATCH($C209,_xlfn.ANCHORARRAY(Health!$C$8),0)),NA())</f>
        <v>0</v>
      </c>
      <c r="AG209" s="25" t="e">
        <f ca="1">IFERROR(INDEX(Food!$I$8:$I$225,MATCH($C209,_xlfn.ANCHORARRAY(Food!$C$8),0)),NA())</f>
        <v>#N/A</v>
      </c>
      <c r="AH209" s="25">
        <f ca="1">IFERROR(INDEX(Macro!$I$8:$I$225,MATCH($C209,_xlfn.ANCHORARRAY(Macro!$C$8),0)),NA())</f>
        <v>9.9723604201216194</v>
      </c>
      <c r="AI209" s="25">
        <f ca="1">IFERROR(INDEX(Socioeconomic!$I$8:$I$225,MATCH($C209,_xlfn.ANCHORARRAY(Socioeconomic!$C$8),0)),NA())</f>
        <v>0</v>
      </c>
      <c r="AJ209" s="25">
        <f ca="1">IFERROR(INDEX('Natural Hazard'!$I$8:$I$225,MATCH($C209,_xlfn.ANCHORARRAY('Natural Hazard'!$C$8),0)),NA())</f>
        <v>10</v>
      </c>
      <c r="AK209" s="25">
        <f ca="1">IFERROR(INDEX(Conflict!$I$8:$I$225,MATCH($C209,_xlfn.ANCHORARRAY(Conflict!$C$8),0)),NA())</f>
        <v>0</v>
      </c>
      <c r="AL209" s="49"/>
      <c r="AM209" s="25">
        <f>IFERROR(INDEX('Data Reliability'!$G$6:$G$409,MATCH($C209,'Data Reliability'!$E$6:$E$409,0)),NA())</f>
        <v>8.3333333333333301E-2</v>
      </c>
      <c r="AN209" s="25">
        <f>IFERROR(INDEX('Data Reliability'!$H$6:$H$409,MATCH($C209,'Data Reliability'!$E$6:$E$409,0)),NA())</f>
        <v>0.47499999999999998</v>
      </c>
    </row>
    <row r="210" spans="2:40" x14ac:dyDescent="0.2">
      <c r="B210" s="28" t="s">
        <v>533</v>
      </c>
      <c r="C210" s="28" t="s">
        <v>346</v>
      </c>
      <c r="D210" s="28" t="s">
        <v>437</v>
      </c>
      <c r="E210" s="28" t="s">
        <v>409</v>
      </c>
      <c r="G210" s="22" cm="1">
        <f t="array" aca="1" ref="G210" ca="1">IF(Parameters!$D$31, SUM(IF(ISNUMBER(R210:W210),(IF(R210:W210&gt;=Parameters!$D$37,1,"")),""))+0.5*(SUM(IF(ISNUMBER(R210:W210),(IF(R210:W210&gt;=Parameters!$D$38,1,"")),""))-SUM(IF(ISNUMBER(R210:W210),(IF(R210:W210&gt;=Parameters!$D$37,1,"")),""))),0) +
   IF(Parameters!$D$32,SUM(IF(ISNUMBER(R210:W210),(IF(R210:W210&gt;=Parameters!$D$41,1,"")),"")),0) +
   IF(Parameters!$D$33,AVERAGE(IF(ISNUMBER(R210:W210),R210:W210)),0) +
   IF(Parameters!$D$34,IF(OR(IF(ISNUMBER(R210:W210),R210:W210)=0),0,GEOMEAN(IF(ISNUMBER(R210:W210),R210:W210))),0)</f>
        <v>1</v>
      </c>
      <c r="H210" s="23">
        <f t="shared" ca="1" si="18"/>
        <v>1</v>
      </c>
      <c r="I210" s="116" t="str">
        <f t="shared" si="19"/>
        <v/>
      </c>
      <c r="J210" s="22" cm="1">
        <f t="array" aca="1" ref="J210" ca="1">IF(Parameters!$D$31, SUM(IF(ISNUMBER(Y210:AD210),(IF(Y210:AD210&gt;=Parameters!$D$41,1,"")),""))+0.5*(SUM(IF(ISNUMBER(Y210:AD210),(IF(Y210:AD210&gt;=Parameters!$D$42,1,"")),""))-SUM(IF(ISNUMBER(Y210:AD210),(IF(Y210:AD210&gt;=Parameters!$D$41,1,"")),""))),0) +
   IF(Parameters!$D$32,SUM(IF(ISNUMBER(Y210:AD210),(IF(Y210:AD210&gt;=Parameters!$D$41,1,"")),"")),0) +
   IF(Parameters!$D$33,AVERAGE(IF(ISNUMBER(Y210:AD210),Y210:AD210)),0) +
   IF(Parameters!$D$34,IF(OR(IF(ISNUMBER(Y210:AD210),Y210:AD210)=0),0,GEOMEAN(IF(ISNUMBER(Y210:AD210),Y210:AD210))),0)</f>
        <v>0.5</v>
      </c>
      <c r="K210" s="23">
        <f t="shared" ca="1" si="20"/>
        <v>0.5</v>
      </c>
      <c r="L210" s="116" t="str">
        <f t="shared" si="21"/>
        <v/>
      </c>
      <c r="M210" s="21" cm="1">
        <f t="array" aca="1" ref="M210" ca="1">IF(Parameters!$D$31, SUM(IF(ISNUMBER(AF210:AK210),(IF(AF210:AK210&gt;=Parameters!$D$41,1,"")),""))+0.5*(SUM(IF(ISNUMBER(AF210:AK210),(IF(AF210:AK210&gt;=Parameters!$D$42,1,"")),""))-SUM(IF(ISNUMBER(AF210:AK210),(IF(AF210:AK210&gt;=Parameters!$D$41,1,"")),""))),0) +
   IF(Parameters!$D$32,SUM(IF(ISNUMBER(AF210:AK210),(IF(AF210:AK210&gt;=Parameters!$D$41,1,"")),"")),0) +
   IF(Parameters!$D$33,AVERAGE(IF(ISNUMBER(AF210:AK210),AF210:AK210)),0) +
   IF(Parameters!$D$34,IF(OR(IF(ISNUMBER(AF210:AK210),AF210:AK210)=0),0,GEOMEAN(IF(ISNUMBER(AF210:AK210),AF210:AK210))),0)</f>
        <v>1.5</v>
      </c>
      <c r="N210" s="23">
        <f t="shared" ca="1" si="22"/>
        <v>1.5</v>
      </c>
      <c r="O210" s="116" t="str">
        <f t="shared" si="23"/>
        <v>!</v>
      </c>
      <c r="P210" s="24"/>
      <c r="Q210" s="49"/>
      <c r="R210" s="25">
        <f ca="1">IFERROR(INDEX(Health!$G$8:$G$225,MATCH($C210,_xlfn.ANCHORARRAY(Health!$C$8),0)),NA())</f>
        <v>0</v>
      </c>
      <c r="S210" s="25">
        <f ca="1">IFERROR(INDEX(Food!$G$8:$G$225,MATCH($C210,_xlfn.ANCHORARRAY(Food!$C$8),0)),NA())</f>
        <v>0</v>
      </c>
      <c r="T210" s="25">
        <f ca="1">IFERROR(INDEX(Macro!$G$8:$G$225,MATCH($C210,_xlfn.ANCHORARRAY(Macro!$C$8),0)),NA())</f>
        <v>2.5471275805594842</v>
      </c>
      <c r="U210" s="25">
        <f ca="1">IFERROR(INDEX(Socioeconomic!$G$8:$G$225,MATCH($C210,_xlfn.ANCHORARRAY(Socioeconomic!$C$8),0)),NA())</f>
        <v>0</v>
      </c>
      <c r="V210" s="25">
        <f ca="1">IFERROR(INDEX('Natural Hazard'!$G$8:$G$225,MATCH($C210,_xlfn.ANCHORARRAY('Natural Hazard'!$C$8),0)),NA())</f>
        <v>9.6609178307929575</v>
      </c>
      <c r="W210" s="25">
        <f ca="1">IFERROR(INDEX(Conflict!$G$8:$G$225,MATCH($C210,_xlfn.ANCHORARRAY(Conflict!$C$8),0)),NA())</f>
        <v>0</v>
      </c>
      <c r="X210" s="50"/>
      <c r="Y210" s="25">
        <f ca="1">IFERROR(INDEX(Health!$H$8:$H$225,MATCH($C210,_xlfn.ANCHORARRAY(Health!$C$8),0)),NA())</f>
        <v>0</v>
      </c>
      <c r="Z210" s="25">
        <f ca="1">IFERROR(INDEX(Food!$H$8:$H$225,MATCH($C210,_xlfn.ANCHORARRAY(Food!$C$8),0)),NA())</f>
        <v>2.31615518239713E-2</v>
      </c>
      <c r="AA210" s="25">
        <f ca="1">IFERROR(INDEX(Macro!$H$8:$H$225,MATCH($C210,_xlfn.ANCHORARRAY(Macro!$C$8),0)),NA())</f>
        <v>1.8224435980076199</v>
      </c>
      <c r="AB210" s="25">
        <f ca="1">IFERROR(INDEX(Socioeconomic!$H$8:$H$225,MATCH($C210,_xlfn.ANCHORARRAY(Socioeconomic!$C$8),0)),NA())</f>
        <v>1.28571428571428</v>
      </c>
      <c r="AC210" s="25">
        <f ca="1">IFERROR(INDEX('Natural Hazard'!$H$8:$H$225,MATCH($C210,_xlfn.ANCHORARRAY('Natural Hazard'!$C$8),0)),NA())</f>
        <v>9.3333333333333304</v>
      </c>
      <c r="AD210" s="25">
        <f ca="1">IFERROR(INDEX(Conflict!$H$8:$H$225,MATCH($C210,_xlfn.ANCHORARRAY(Conflict!$C$8),0)),NA())</f>
        <v>0</v>
      </c>
      <c r="AE210" s="50"/>
      <c r="AF210" s="25">
        <f ca="1">IFERROR(INDEX(Health!$I$8:$I$225,MATCH($C210,_xlfn.ANCHORARRAY(Health!$C$8),0)),NA())</f>
        <v>7</v>
      </c>
      <c r="AG210" s="25" t="e">
        <f ca="1">IFERROR(INDEX(Food!$I$8:$I$225,MATCH($C210,_xlfn.ANCHORARRAY(Food!$C$8),0)),NA())</f>
        <v>#N/A</v>
      </c>
      <c r="AH210" s="25">
        <f ca="1">IFERROR(INDEX(Macro!$I$8:$I$225,MATCH($C210,_xlfn.ANCHORARRAY(Macro!$C$8),0)),NA())</f>
        <v>3.5599778883361002</v>
      </c>
      <c r="AI210" s="25">
        <f ca="1">IFERROR(INDEX(Socioeconomic!$I$8:$I$225,MATCH($C210,_xlfn.ANCHORARRAY(Socioeconomic!$C$8),0)),NA())</f>
        <v>0</v>
      </c>
      <c r="AJ210" s="25">
        <f ca="1">IFERROR(INDEX('Natural Hazard'!$I$8:$I$225,MATCH($C210,_xlfn.ANCHORARRAY('Natural Hazard'!$C$8),0)),NA())</f>
        <v>10</v>
      </c>
      <c r="AK210" s="25">
        <f ca="1">IFERROR(INDEX(Conflict!$I$8:$I$225,MATCH($C210,_xlfn.ANCHORARRAY(Conflict!$C$8),0)),NA())</f>
        <v>6.4516129032257998</v>
      </c>
      <c r="AL210" s="49"/>
      <c r="AM210" s="25">
        <f>IFERROR(INDEX('Data Reliability'!$G$6:$G$409,MATCH($C210,'Data Reliability'!$E$6:$E$409,0)),NA())</f>
        <v>8.3333333333333301E-2</v>
      </c>
      <c r="AN210" s="25">
        <f>IFERROR(INDEX('Data Reliability'!$H$6:$H$409,MATCH($C210,'Data Reliability'!$E$6:$E$409,0)),NA())</f>
        <v>0.52500000000000002</v>
      </c>
    </row>
    <row r="211" spans="2:40" x14ac:dyDescent="0.2">
      <c r="B211" s="28" t="s">
        <v>347</v>
      </c>
      <c r="C211" s="28" t="s">
        <v>348</v>
      </c>
      <c r="D211" s="28" t="s">
        <v>433</v>
      </c>
      <c r="E211" s="28" t="s">
        <v>535</v>
      </c>
      <c r="G211" s="22" cm="1">
        <f t="array" aca="1" ref="G211" ca="1">IF(Parameters!$D$31, SUM(IF(ISNUMBER(R211:W211),(IF(R211:W211&gt;=Parameters!$D$37,1,"")),""))+0.5*(SUM(IF(ISNUMBER(R211:W211),(IF(R211:W211&gt;=Parameters!$D$38,1,"")),""))-SUM(IF(ISNUMBER(R211:W211),(IF(R211:W211&gt;=Parameters!$D$37,1,"")),""))),0) +
   IF(Parameters!$D$32,SUM(IF(ISNUMBER(R211:W211),(IF(R211:W211&gt;=Parameters!$D$41,1,"")),"")),0) +
   IF(Parameters!$D$33,AVERAGE(IF(ISNUMBER(R211:W211),R211:W211)),0) +
   IF(Parameters!$D$34,IF(OR(IF(ISNUMBER(R211:W211),R211:W211)=0),0,GEOMEAN(IF(ISNUMBER(R211:W211),R211:W211))),0)</f>
        <v>1.5</v>
      </c>
      <c r="H211" s="23">
        <f t="shared" ca="1" si="18"/>
        <v>1.5</v>
      </c>
      <c r="I211" s="116" t="str">
        <f t="shared" si="19"/>
        <v/>
      </c>
      <c r="J211" s="22" cm="1">
        <f t="array" aca="1" ref="J211" ca="1">IF(Parameters!$D$31, SUM(IF(ISNUMBER(Y211:AD211),(IF(Y211:AD211&gt;=Parameters!$D$41,1,"")),""))+0.5*(SUM(IF(ISNUMBER(Y211:AD211),(IF(Y211:AD211&gt;=Parameters!$D$42,1,"")),""))-SUM(IF(ISNUMBER(Y211:AD211),(IF(Y211:AD211&gt;=Parameters!$D$41,1,"")),""))),0) +
   IF(Parameters!$D$32,SUM(IF(ISNUMBER(Y211:AD211),(IF(Y211:AD211&gt;=Parameters!$D$41,1,"")),"")),0) +
   IF(Parameters!$D$33,AVERAGE(IF(ISNUMBER(Y211:AD211),Y211:AD211)),0) +
   IF(Parameters!$D$34,IF(OR(IF(ISNUMBER(Y211:AD211),Y211:AD211)=0),0,GEOMEAN(IF(ISNUMBER(Y211:AD211),Y211:AD211))),0)</f>
        <v>1</v>
      </c>
      <c r="K211" s="23">
        <f t="shared" ca="1" si="20"/>
        <v>1</v>
      </c>
      <c r="L211" s="116" t="str">
        <f t="shared" si="21"/>
        <v/>
      </c>
      <c r="M211" s="21" cm="1">
        <f t="array" aca="1" ref="M211" ca="1">IF(Parameters!$D$31, SUM(IF(ISNUMBER(AF211:AK211),(IF(AF211:AK211&gt;=Parameters!$D$41,1,"")),""))+0.5*(SUM(IF(ISNUMBER(AF211:AK211),(IF(AF211:AK211&gt;=Parameters!$D$42,1,"")),""))-SUM(IF(ISNUMBER(AF211:AK211),(IF(AF211:AK211&gt;=Parameters!$D$41,1,"")),""))),0) +
   IF(Parameters!$D$32,SUM(IF(ISNUMBER(AF211:AK211),(IF(AF211:AK211&gt;=Parameters!$D$41,1,"")),"")),0) +
   IF(Parameters!$D$33,AVERAGE(IF(ISNUMBER(AF211:AK211),AF211:AK211)),0) +
   IF(Parameters!$D$34,IF(OR(IF(ISNUMBER(AF211:AK211),AF211:AK211)=0),0,GEOMEAN(IF(ISNUMBER(AF211:AK211),AF211:AK211))),0)</f>
        <v>1</v>
      </c>
      <c r="N211" s="23">
        <f t="shared" ca="1" si="22"/>
        <v>1</v>
      </c>
      <c r="O211" s="116" t="str">
        <f t="shared" si="23"/>
        <v>!</v>
      </c>
      <c r="P211" s="24"/>
      <c r="Q211" s="49"/>
      <c r="R211" s="25">
        <f ca="1">IFERROR(INDEX(Health!$G$8:$G$225,MATCH($C211,_xlfn.ANCHORARRAY(Health!$C$8),0)),NA())</f>
        <v>0</v>
      </c>
      <c r="S211" s="25">
        <f ca="1">IFERROR(INDEX(Food!$G$8:$G$225,MATCH($C211,_xlfn.ANCHORARRAY(Food!$C$8),0)),NA())</f>
        <v>0</v>
      </c>
      <c r="T211" s="25">
        <f ca="1">IFERROR(INDEX(Macro!$G$8:$G$225,MATCH($C211,_xlfn.ANCHORARRAY(Macro!$C$8),0)),NA())</f>
        <v>5.1886605153398522</v>
      </c>
      <c r="U211" s="25">
        <f ca="1">IFERROR(INDEX(Socioeconomic!$G$8:$G$225,MATCH($C211,_xlfn.ANCHORARRAY(Socioeconomic!$C$8),0)),NA())</f>
        <v>0</v>
      </c>
      <c r="V211" s="25">
        <f ca="1">IFERROR(INDEX('Natural Hazard'!$G$8:$G$225,MATCH($C211,_xlfn.ANCHORARRAY('Natural Hazard'!$C$8),0)),NA())</f>
        <v>8.3666002653407556</v>
      </c>
      <c r="W211" s="25">
        <f ca="1">IFERROR(INDEX(Conflict!$G$8:$G$225,MATCH($C211,_xlfn.ANCHORARRAY(Conflict!$C$8),0)),NA())</f>
        <v>0</v>
      </c>
      <c r="X211" s="50"/>
      <c r="Y211" s="25">
        <f ca="1">IFERROR(INDEX(Health!$H$8:$H$225,MATCH($C211,_xlfn.ANCHORARRAY(Health!$C$8),0)),NA())</f>
        <v>4.8046647230320696</v>
      </c>
      <c r="Z211" s="25">
        <f ca="1">IFERROR(INDEX(Food!$H$8:$H$225,MATCH($C211,_xlfn.ANCHORARRAY(Food!$C$8),0)),NA())</f>
        <v>5.9583092067168497</v>
      </c>
      <c r="AA211" s="25">
        <f ca="1">IFERROR(INDEX(Macro!$H$8:$H$225,MATCH($C211,_xlfn.ANCHORARRAY(Macro!$C$8),0)),NA())</f>
        <v>8.0632874304131299</v>
      </c>
      <c r="AB211" s="25">
        <f ca="1">IFERROR(INDEX(Socioeconomic!$H$8:$H$225,MATCH($C211,_xlfn.ANCHORARRAY(Socioeconomic!$C$8),0)),NA())</f>
        <v>4.71428571428571</v>
      </c>
      <c r="AC211" s="25">
        <f ca="1">IFERROR(INDEX('Natural Hazard'!$H$8:$H$225,MATCH($C211,_xlfn.ANCHORARRAY('Natural Hazard'!$C$8),0)),NA())</f>
        <v>7</v>
      </c>
      <c r="AD211" s="25">
        <f ca="1">IFERROR(INDEX(Conflict!$H$8:$H$225,MATCH($C211,_xlfn.ANCHORARRAY(Conflict!$C$8),0)),NA())</f>
        <v>1.10689715999294</v>
      </c>
      <c r="AE211" s="50"/>
      <c r="AF211" s="25">
        <f ca="1">IFERROR(INDEX(Health!$I$8:$I$225,MATCH($C211,_xlfn.ANCHORARRAY(Health!$C$8),0)),NA())</f>
        <v>0</v>
      </c>
      <c r="AG211" s="25" t="e">
        <f ca="1">IFERROR(INDEX(Food!$I$8:$I$225,MATCH($C211,_xlfn.ANCHORARRAY(Food!$C$8),0)),NA())</f>
        <v>#N/A</v>
      </c>
      <c r="AH211" s="25">
        <f ca="1">IFERROR(INDEX(Macro!$I$8:$I$225,MATCH($C211,_xlfn.ANCHORARRAY(Macro!$C$8),0)),NA())</f>
        <v>3.33886124930901</v>
      </c>
      <c r="AI211" s="25">
        <f ca="1">IFERROR(INDEX(Socioeconomic!$I$8:$I$225,MATCH($C211,_xlfn.ANCHORARRAY(Socioeconomic!$C$8),0)),NA())</f>
        <v>0</v>
      </c>
      <c r="AJ211" s="25">
        <f ca="1">IFERROR(INDEX('Natural Hazard'!$I$8:$I$225,MATCH($C211,_xlfn.ANCHORARRAY('Natural Hazard'!$C$8),0)),NA())</f>
        <v>10</v>
      </c>
      <c r="AK211" s="25">
        <f ca="1">IFERROR(INDEX(Conflict!$I$8:$I$225,MATCH($C211,_xlfn.ANCHORARRAY(Conflict!$C$8),0)),NA())</f>
        <v>0</v>
      </c>
      <c r="AL211" s="49"/>
      <c r="AM211" s="25">
        <f>IFERROR(INDEX('Data Reliability'!$G$6:$G$409,MATCH($C211,'Data Reliability'!$E$6:$E$409,0)),NA())</f>
        <v>8.3333333333333301E-2</v>
      </c>
      <c r="AN211" s="25">
        <f>IFERROR(INDEX('Data Reliability'!$H$6:$H$409,MATCH($C211,'Data Reliability'!$E$6:$E$409,0)),NA())</f>
        <v>0.51666666666666705</v>
      </c>
    </row>
    <row r="212" spans="2:40" x14ac:dyDescent="0.2">
      <c r="B212" s="28" t="s">
        <v>765</v>
      </c>
      <c r="C212" s="28" t="s">
        <v>349</v>
      </c>
      <c r="D212" s="28" t="s">
        <v>435</v>
      </c>
      <c r="E212" s="28" t="s">
        <v>535</v>
      </c>
      <c r="G212" s="22" cm="1">
        <f t="array" aca="1" ref="G212" ca="1">IF(Parameters!$D$31, SUM(IF(ISNUMBER(R212:W212),(IF(R212:W212&gt;=Parameters!$D$37,1,"")),""))+0.5*(SUM(IF(ISNUMBER(R212:W212),(IF(R212:W212&gt;=Parameters!$D$38,1,"")),""))-SUM(IF(ISNUMBER(R212:W212),(IF(R212:W212&gt;=Parameters!$D$37,1,"")),""))),0) +
   IF(Parameters!$D$32,SUM(IF(ISNUMBER(R212:W212),(IF(R212:W212&gt;=Parameters!$D$41,1,"")),"")),0) +
   IF(Parameters!$D$33,AVERAGE(IF(ISNUMBER(R212:W212),R212:W212)),0) +
   IF(Parameters!$D$34,IF(OR(IF(ISNUMBER(R212:W212),R212:W212)=0),0,GEOMEAN(IF(ISNUMBER(R212:W212),R212:W212))),0)</f>
        <v>0</v>
      </c>
      <c r="H212" s="23">
        <f t="shared" ca="1" si="18"/>
        <v>0</v>
      </c>
      <c r="I212" s="116" t="str">
        <f t="shared" si="19"/>
        <v>!</v>
      </c>
      <c r="J212" s="22" cm="1">
        <f t="array" aca="1" ref="J212" ca="1">IF(Parameters!$D$31, SUM(IF(ISNUMBER(Y212:AD212),(IF(Y212:AD212&gt;=Parameters!$D$41,1,"")),""))+0.5*(SUM(IF(ISNUMBER(Y212:AD212),(IF(Y212:AD212&gt;=Parameters!$D$42,1,"")),""))-SUM(IF(ISNUMBER(Y212:AD212),(IF(Y212:AD212&gt;=Parameters!$D$41,1,"")),""))),0) +
   IF(Parameters!$D$32,SUM(IF(ISNUMBER(Y212:AD212),(IF(Y212:AD212&gt;=Parameters!$D$41,1,"")),"")),0) +
   IF(Parameters!$D$33,AVERAGE(IF(ISNUMBER(Y212:AD212),Y212:AD212)),0) +
   IF(Parameters!$D$34,IF(OR(IF(ISNUMBER(Y212:AD212),Y212:AD212)=0),0,GEOMEAN(IF(ISNUMBER(Y212:AD212),Y212:AD212))),0)</f>
        <v>0</v>
      </c>
      <c r="K212" s="23">
        <f t="shared" ca="1" si="20"/>
        <v>0</v>
      </c>
      <c r="L212" s="116" t="str">
        <f t="shared" si="21"/>
        <v>!</v>
      </c>
      <c r="M212" s="21" cm="1">
        <f t="array" aca="1" ref="M212" ca="1">IF(Parameters!$D$31, SUM(IF(ISNUMBER(AF212:AK212),(IF(AF212:AK212&gt;=Parameters!$D$41,1,"")),""))+0.5*(SUM(IF(ISNUMBER(AF212:AK212),(IF(AF212:AK212&gt;=Parameters!$D$42,1,"")),""))-SUM(IF(ISNUMBER(AF212:AK212),(IF(AF212:AK212&gt;=Parameters!$D$41,1,"")),""))),0) +
   IF(Parameters!$D$32,SUM(IF(ISNUMBER(AF212:AK212),(IF(AF212:AK212&gt;=Parameters!$D$41,1,"")),"")),0) +
   IF(Parameters!$D$33,AVERAGE(IF(ISNUMBER(AF212:AK212),AF212:AK212)),0) +
   IF(Parameters!$D$34,IF(OR(IF(ISNUMBER(AF212:AK212),AF212:AK212)=0),0,GEOMEAN(IF(ISNUMBER(AF212:AK212),AF212:AK212))),0)</f>
        <v>0</v>
      </c>
      <c r="N212" s="23">
        <f t="shared" ca="1" si="22"/>
        <v>0</v>
      </c>
      <c r="O212" s="116" t="str">
        <f t="shared" si="23"/>
        <v>!!</v>
      </c>
      <c r="P212" s="24"/>
      <c r="Q212" s="49"/>
      <c r="R212" s="25">
        <f ca="1">IFERROR(INDEX(Health!$G$8:$G$225,MATCH($C212,_xlfn.ANCHORARRAY(Health!$C$8),0)),NA())</f>
        <v>0</v>
      </c>
      <c r="S212" s="25">
        <f ca="1">IFERROR(INDEX(Food!$G$8:$G$225,MATCH($C212,_xlfn.ANCHORARRAY(Food!$C$8),0)),NA())</f>
        <v>0</v>
      </c>
      <c r="T212" s="25" t="e">
        <f ca="1">IFERROR(INDEX(Macro!$G$8:$G$225,MATCH($C212,_xlfn.ANCHORARRAY(Macro!$C$8),0)),NA())</f>
        <v>#N/A</v>
      </c>
      <c r="U212" s="25">
        <f ca="1">IFERROR(INDEX(Socioeconomic!$G$8:$G$225,MATCH($C212,_xlfn.ANCHORARRAY(Socioeconomic!$C$8),0)),NA())</f>
        <v>0</v>
      </c>
      <c r="V212" s="25">
        <f ca="1">IFERROR(INDEX('Natural Hazard'!$G$8:$G$225,MATCH($C212,_xlfn.ANCHORARRAY('Natural Hazard'!$C$8),0)),NA())</f>
        <v>0</v>
      </c>
      <c r="W212" s="25">
        <f ca="1">IFERROR(INDEX(Conflict!$G$8:$G$225,MATCH($C212,_xlfn.ANCHORARRAY(Conflict!$C$8),0)),NA())</f>
        <v>0</v>
      </c>
      <c r="X212" s="50"/>
      <c r="Y212" s="25">
        <f ca="1">IFERROR(INDEX(Health!$H$8:$H$225,MATCH($C212,_xlfn.ANCHORARRAY(Health!$C$8),0)),NA())</f>
        <v>6.4081632653061202</v>
      </c>
      <c r="Z212" s="25">
        <f ca="1">IFERROR(INDEX(Food!$H$8:$H$225,MATCH($C212,_xlfn.ANCHORARRAY(Food!$C$8),0)),NA())</f>
        <v>4.4736842105263097</v>
      </c>
      <c r="AA212" s="25" t="e">
        <f ca="1">IFERROR(INDEX(Macro!$H$8:$H$225,MATCH($C212,_xlfn.ANCHORARRAY(Macro!$C$8),0)),NA())</f>
        <v>#N/A</v>
      </c>
      <c r="AB212" s="25">
        <f ca="1">IFERROR(INDEX(Socioeconomic!$H$8:$H$225,MATCH($C212,_xlfn.ANCHORARRAY(Socioeconomic!$C$8),0)),NA())</f>
        <v>4.71428571428571</v>
      </c>
      <c r="AC212" s="25">
        <f ca="1">IFERROR(INDEX('Natural Hazard'!$H$8:$H$225,MATCH($C212,_xlfn.ANCHORARRAY('Natural Hazard'!$C$8),0)),NA())</f>
        <v>2.6666666666666599</v>
      </c>
      <c r="AD212" s="25">
        <f ca="1">IFERROR(INDEX(Conflict!$H$8:$H$225,MATCH($C212,_xlfn.ANCHORARRAY(Conflict!$C$8),0)),NA())</f>
        <v>0</v>
      </c>
      <c r="AE212" s="50"/>
      <c r="AF212" s="25">
        <f ca="1">IFERROR(INDEX(Health!$I$8:$I$225,MATCH($C212,_xlfn.ANCHORARRAY(Health!$C$8),0)),NA())</f>
        <v>0</v>
      </c>
      <c r="AG212" s="25" t="e">
        <f ca="1">IFERROR(INDEX(Food!$I$8:$I$225,MATCH($C212,_xlfn.ANCHORARRAY(Food!$C$8),0)),NA())</f>
        <v>#N/A</v>
      </c>
      <c r="AH212" s="25" t="e">
        <f ca="1">IFERROR(INDEX(Macro!$I$8:$I$225,MATCH($C212,_xlfn.ANCHORARRAY(Macro!$C$8),0)),NA())</f>
        <v>#N/A</v>
      </c>
      <c r="AI212" s="25" t="e">
        <f ca="1">IFERROR(INDEX(Socioeconomic!$I$8:$I$225,MATCH($C212,_xlfn.ANCHORARRAY(Socioeconomic!$C$8),0)),NA())</f>
        <v>#N/A</v>
      </c>
      <c r="AJ212" s="25">
        <f ca="1">IFERROR(INDEX('Natural Hazard'!$I$8:$I$225,MATCH($C212,_xlfn.ANCHORARRAY('Natural Hazard'!$C$8),0)),NA())</f>
        <v>0</v>
      </c>
      <c r="AK212" s="25">
        <f ca="1">IFERROR(INDEX(Conflict!$I$8:$I$225,MATCH($C212,_xlfn.ANCHORARRAY(Conflict!$C$8),0)),NA())</f>
        <v>0</v>
      </c>
      <c r="AL212" s="49"/>
      <c r="AM212" s="25">
        <f>IFERROR(INDEX('Data Reliability'!$G$6:$G$409,MATCH($C212,'Data Reliability'!$E$6:$E$409,0)),NA())</f>
        <v>0.33333333333333298</v>
      </c>
      <c r="AN212" s="25">
        <f>IFERROR(INDEX('Data Reliability'!$H$6:$H$409,MATCH($C212,'Data Reliability'!$E$6:$E$409,0)),NA())</f>
        <v>0.78333333333333299</v>
      </c>
    </row>
    <row r="213" spans="2:40" x14ac:dyDescent="0.2">
      <c r="B213" s="28" t="s">
        <v>766</v>
      </c>
      <c r="C213" s="28" t="s">
        <v>350</v>
      </c>
      <c r="D213" s="28" t="s">
        <v>435</v>
      </c>
      <c r="E213" s="28" t="s">
        <v>430</v>
      </c>
      <c r="G213" s="22" cm="1">
        <f t="array" aca="1" ref="G213" ca="1">IF(Parameters!$D$31, SUM(IF(ISNUMBER(R213:W213),(IF(R213:W213&gt;=Parameters!$D$37,1,"")),""))+0.5*(SUM(IF(ISNUMBER(R213:W213),(IF(R213:W213&gt;=Parameters!$D$38,1,"")),""))-SUM(IF(ISNUMBER(R213:W213),(IF(R213:W213&gt;=Parameters!$D$37,1,"")),""))),0) +
   IF(Parameters!$D$32,SUM(IF(ISNUMBER(R213:W213),(IF(R213:W213&gt;=Parameters!$D$41,1,"")),"")),0) +
   IF(Parameters!$D$33,AVERAGE(IF(ISNUMBER(R213:W213),R213:W213)),0) +
   IF(Parameters!$D$34,IF(OR(IF(ISNUMBER(R213:W213),R213:W213)=0),0,GEOMEAN(IF(ISNUMBER(R213:W213),R213:W213))),0)</f>
        <v>2</v>
      </c>
      <c r="H213" s="23">
        <f t="shared" ca="1" si="18"/>
        <v>2</v>
      </c>
      <c r="I213" s="116" t="str">
        <f t="shared" si="19"/>
        <v>!</v>
      </c>
      <c r="J213" s="22" cm="1">
        <f t="array" aca="1" ref="J213" ca="1">IF(Parameters!$D$31, SUM(IF(ISNUMBER(Y213:AD213),(IF(Y213:AD213&gt;=Parameters!$D$41,1,"")),""))+0.5*(SUM(IF(ISNUMBER(Y213:AD213),(IF(Y213:AD213&gt;=Parameters!$D$42,1,"")),""))-SUM(IF(ISNUMBER(Y213:AD213),(IF(Y213:AD213&gt;=Parameters!$D$41,1,"")),""))),0) +
   IF(Parameters!$D$32,SUM(IF(ISNUMBER(Y213:AD213),(IF(Y213:AD213&gt;=Parameters!$D$41,1,"")),"")),0) +
   IF(Parameters!$D$33,AVERAGE(IF(ISNUMBER(Y213:AD213),Y213:AD213)),0) +
   IF(Parameters!$D$34,IF(OR(IF(ISNUMBER(Y213:AD213),Y213:AD213)=0),0,GEOMEAN(IF(ISNUMBER(Y213:AD213),Y213:AD213))),0)</f>
        <v>4.5</v>
      </c>
      <c r="K213" s="23">
        <f t="shared" ca="1" si="20"/>
        <v>4.5</v>
      </c>
      <c r="L213" s="116" t="str">
        <f t="shared" si="21"/>
        <v/>
      </c>
      <c r="M213" s="21" cm="1">
        <f t="array" aca="1" ref="M213" ca="1">IF(Parameters!$D$31, SUM(IF(ISNUMBER(AF213:AK213),(IF(AF213:AK213&gt;=Parameters!$D$41,1,"")),""))+0.5*(SUM(IF(ISNUMBER(AF213:AK213),(IF(AF213:AK213&gt;=Parameters!$D$42,1,"")),""))-SUM(IF(ISNUMBER(AF213:AK213),(IF(AF213:AK213&gt;=Parameters!$D$41,1,"")),""))),0) +
   IF(Parameters!$D$32,SUM(IF(ISNUMBER(AF213:AK213),(IF(AF213:AK213&gt;=Parameters!$D$41,1,"")),"")),0) +
   IF(Parameters!$D$33,AVERAGE(IF(ISNUMBER(AF213:AK213),AF213:AK213)),0) +
   IF(Parameters!$D$34,IF(OR(IF(ISNUMBER(AF213:AK213),AF213:AK213)=0),0,GEOMEAN(IF(ISNUMBER(AF213:AK213),AF213:AK213))),0)</f>
        <v>1</v>
      </c>
      <c r="N213" s="23">
        <f t="shared" ca="1" si="22"/>
        <v>1</v>
      </c>
      <c r="O213" s="116" t="str">
        <f t="shared" si="23"/>
        <v>!</v>
      </c>
      <c r="P213" s="24"/>
      <c r="Q213" s="49"/>
      <c r="R213" s="25">
        <f ca="1">IFERROR(INDEX(Health!$G$8:$G$225,MATCH($C213,_xlfn.ANCHORARRAY(Health!$C$8),0)),NA())</f>
        <v>0</v>
      </c>
      <c r="S213" s="25">
        <f ca="1">IFERROR(INDEX(Food!$G$8:$G$225,MATCH($C213,_xlfn.ANCHORARRAY(Food!$C$8),0)),NA())</f>
        <v>0</v>
      </c>
      <c r="T213" s="25">
        <f ca="1">IFERROR(INDEX(Macro!$G$8:$G$225,MATCH($C213,_xlfn.ANCHORARRAY(Macro!$C$8),0)),NA())</f>
        <v>7.2238166373733907</v>
      </c>
      <c r="U213" s="25">
        <f ca="1">IFERROR(INDEX(Socioeconomic!$G$8:$G$225,MATCH($C213,_xlfn.ANCHORARRAY(Socioeconomic!$C$8),0)),NA())</f>
        <v>0</v>
      </c>
      <c r="V213" s="25">
        <f ca="1">IFERROR(INDEX('Natural Hazard'!$G$8:$G$225,MATCH($C213,_xlfn.ANCHORARRAY('Natural Hazard'!$C$8),0)),NA())</f>
        <v>9.2195444572928871</v>
      </c>
      <c r="W213" s="25">
        <f ca="1">IFERROR(INDEX(Conflict!$G$8:$G$225,MATCH($C213,_xlfn.ANCHORARRAY(Conflict!$C$8),0)),NA())</f>
        <v>0</v>
      </c>
      <c r="X213" s="50"/>
      <c r="Y213" s="25">
        <f ca="1">IFERROR(INDEX(Health!$H$8:$H$225,MATCH($C213,_xlfn.ANCHORARRAY(Health!$C$8),0)),NA())</f>
        <v>10</v>
      </c>
      <c r="Z213" s="25">
        <f ca="1">IFERROR(INDEX(Food!$H$8:$H$225,MATCH($C213,_xlfn.ANCHORARRAY(Food!$C$8),0)),NA())</f>
        <v>10</v>
      </c>
      <c r="AA213" s="25">
        <f ca="1">IFERROR(INDEX(Macro!$H$8:$H$225,MATCH($C213,_xlfn.ANCHORARRAY(Macro!$C$8),0)),NA())</f>
        <v>10</v>
      </c>
      <c r="AB213" s="25">
        <f ca="1">IFERROR(INDEX(Socioeconomic!$H$8:$H$225,MATCH($C213,_xlfn.ANCHORARRAY(Socioeconomic!$C$8),0)),NA())</f>
        <v>5.1428571428571397</v>
      </c>
      <c r="AC213" s="25">
        <f ca="1">IFERROR(INDEX('Natural Hazard'!$H$8:$H$225,MATCH($C213,_xlfn.ANCHORARRAY('Natural Hazard'!$C$8),0)),NA())</f>
        <v>8.5</v>
      </c>
      <c r="AD213" s="25">
        <f ca="1">IFERROR(INDEX(Conflict!$H$8:$H$225,MATCH($C213,_xlfn.ANCHORARRAY(Conflict!$C$8),0)),NA())</f>
        <v>10</v>
      </c>
      <c r="AE213" s="50"/>
      <c r="AF213" s="25">
        <f ca="1">IFERROR(INDEX(Health!$I$8:$I$225,MATCH($C213,_xlfn.ANCHORARRAY(Health!$C$8),0)),NA())</f>
        <v>0</v>
      </c>
      <c r="AG213" s="25" t="e">
        <f ca="1">IFERROR(INDEX(Food!$I$8:$I$225,MATCH($C213,_xlfn.ANCHORARRAY(Food!$C$8),0)),NA())</f>
        <v>#N/A</v>
      </c>
      <c r="AH213" s="25">
        <f ca="1">IFERROR(INDEX(Macro!$I$8:$I$225,MATCH($C213,_xlfn.ANCHORARRAY(Macro!$C$8),0)),NA())</f>
        <v>5.21835268103926</v>
      </c>
      <c r="AI213" s="25" t="e">
        <f ca="1">IFERROR(INDEX(Socioeconomic!$I$8:$I$225,MATCH($C213,_xlfn.ANCHORARRAY(Socioeconomic!$C$8),0)),NA())</f>
        <v>#N/A</v>
      </c>
      <c r="AJ213" s="25">
        <f ca="1">IFERROR(INDEX('Natural Hazard'!$I$8:$I$225,MATCH($C213,_xlfn.ANCHORARRAY('Natural Hazard'!$C$8),0)),NA())</f>
        <v>10</v>
      </c>
      <c r="AK213" s="25">
        <f ca="1">IFERROR(INDEX(Conflict!$I$8:$I$225,MATCH($C213,_xlfn.ANCHORARRAY(Conflict!$C$8),0)),NA())</f>
        <v>0</v>
      </c>
      <c r="AL213" s="49"/>
      <c r="AM213" s="25">
        <f>IFERROR(INDEX('Data Reliability'!$G$6:$G$409,MATCH($C213,'Data Reliability'!$E$6:$E$409,0)),NA())</f>
        <v>8.3333333333333301E-2</v>
      </c>
      <c r="AN213" s="25">
        <f>IFERROR(INDEX('Data Reliability'!$H$6:$H$409,MATCH($C213,'Data Reliability'!$E$6:$E$409,0)),NA())</f>
        <v>0.6</v>
      </c>
    </row>
    <row r="214" spans="2:40" x14ac:dyDescent="0.2">
      <c r="B214" s="28" t="s">
        <v>767</v>
      </c>
      <c r="C214" s="28" t="s">
        <v>724</v>
      </c>
      <c r="D214" s="28" t="s">
        <v>435</v>
      </c>
      <c r="E214" s="28" t="s">
        <v>409</v>
      </c>
      <c r="G214" s="22" cm="1">
        <f t="array" aca="1" ref="G214" ca="1">IF(Parameters!$D$31, SUM(IF(ISNUMBER(R214:W214),(IF(R214:W214&gt;=Parameters!$D$37,1,"")),""))+0.5*(SUM(IF(ISNUMBER(R214:W214),(IF(R214:W214&gt;=Parameters!$D$38,1,"")),""))-SUM(IF(ISNUMBER(R214:W214),(IF(R214:W214&gt;=Parameters!$D$37,1,"")),""))),0) +
   IF(Parameters!$D$32,SUM(IF(ISNUMBER(R214:W214),(IF(R214:W214&gt;=Parameters!$D$41,1,"")),"")),0) +
   IF(Parameters!$D$33,AVERAGE(IF(ISNUMBER(R214:W214),R214:W214)),0) +
   IF(Parameters!$D$34,IF(OR(IF(ISNUMBER(R214:W214),R214:W214)=0),0,GEOMEAN(IF(ISNUMBER(R214:W214),R214:W214))),0)</f>
        <v>0</v>
      </c>
      <c r="H214" s="23">
        <f t="shared" ca="1" si="18"/>
        <v>0</v>
      </c>
      <c r="I214" s="116" t="str">
        <f t="shared" si="19"/>
        <v>!!</v>
      </c>
      <c r="J214" s="22" cm="1">
        <f t="array" aca="1" ref="J214" ca="1">IF(Parameters!$D$31, SUM(IF(ISNUMBER(Y214:AD214),(IF(Y214:AD214&gt;=Parameters!$D$41,1,"")),""))+0.5*(SUM(IF(ISNUMBER(Y214:AD214),(IF(Y214:AD214&gt;=Parameters!$D$42,1,"")),""))-SUM(IF(ISNUMBER(Y214:AD214),(IF(Y214:AD214&gt;=Parameters!$D$41,1,"")),""))),0) +
   IF(Parameters!$D$32,SUM(IF(ISNUMBER(Y214:AD214),(IF(Y214:AD214&gt;=Parameters!$D$41,1,"")),"")),0) +
   IF(Parameters!$D$33,AVERAGE(IF(ISNUMBER(Y214:AD214),Y214:AD214)),0) +
   IF(Parameters!$D$34,IF(OR(IF(ISNUMBER(Y214:AD214),Y214:AD214)=0),0,GEOMEAN(IF(ISNUMBER(Y214:AD214),Y214:AD214))),0)</f>
        <v>0</v>
      </c>
      <c r="K214" s="23">
        <f t="shared" ca="1" si="20"/>
        <v>0</v>
      </c>
      <c r="L214" s="116" t="str">
        <f t="shared" si="21"/>
        <v>!!</v>
      </c>
      <c r="M214" s="21" cm="1">
        <f t="array" aca="1" ref="M214" ca="1">IF(Parameters!$D$31, SUM(IF(ISNUMBER(AF214:AK214),(IF(AF214:AK214&gt;=Parameters!$D$41,1,"")),""))+0.5*(SUM(IF(ISNUMBER(AF214:AK214),(IF(AF214:AK214&gt;=Parameters!$D$42,1,"")),""))-SUM(IF(ISNUMBER(AF214:AK214),(IF(AF214:AK214&gt;=Parameters!$D$41,1,"")),""))),0) +
   IF(Parameters!$D$32,SUM(IF(ISNUMBER(AF214:AK214),(IF(AF214:AK214&gt;=Parameters!$D$41,1,"")),"")),0) +
   IF(Parameters!$D$33,AVERAGE(IF(ISNUMBER(AF214:AK214),AF214:AK214)),0) +
   IF(Parameters!$D$34,IF(OR(IF(ISNUMBER(AF214:AK214),AF214:AK214)=0),0,GEOMEAN(IF(ISNUMBER(AF214:AK214),AF214:AK214))),0)</f>
        <v>0</v>
      </c>
      <c r="N214" s="23">
        <f t="shared" ca="1" si="22"/>
        <v>0</v>
      </c>
      <c r="O214" s="116" t="str">
        <f t="shared" si="23"/>
        <v>!!</v>
      </c>
      <c r="P214" s="24"/>
      <c r="Q214" s="49"/>
      <c r="R214" s="25">
        <f ca="1">IFERROR(INDEX(Health!$G$8:$G$225,MATCH($C214,_xlfn.ANCHORARRAY(Health!$C$8),0)),NA())</f>
        <v>0</v>
      </c>
      <c r="S214" s="25" t="e">
        <f ca="1">IFERROR(INDEX(Food!$G$8:$G$225,MATCH($C214,_xlfn.ANCHORARRAY(Food!$C$8),0)),NA())</f>
        <v>#N/A</v>
      </c>
      <c r="T214" s="25" t="e">
        <f ca="1">IFERROR(INDEX(Macro!$G$8:$G$225,MATCH($C214,_xlfn.ANCHORARRAY(Macro!$C$8),0)),NA())</f>
        <v>#N/A</v>
      </c>
      <c r="U214" s="25" t="e">
        <f ca="1">IFERROR(INDEX(Socioeconomic!$G$8:$G$225,MATCH($C214,_xlfn.ANCHORARRAY(Socioeconomic!$C$8),0)),NA())</f>
        <v>#N/A</v>
      </c>
      <c r="V214" s="25">
        <f ca="1">IFERROR(INDEX('Natural Hazard'!$G$8:$G$225,MATCH($C214,_xlfn.ANCHORARRAY('Natural Hazard'!$C$8),0)),NA())</f>
        <v>0</v>
      </c>
      <c r="W214" s="25">
        <f ca="1">IFERROR(INDEX(Conflict!$G$8:$G$225,MATCH($C214,_xlfn.ANCHORARRAY(Conflict!$C$8),0)),NA())</f>
        <v>0</v>
      </c>
      <c r="X214" s="50"/>
      <c r="Y214" s="25" t="e">
        <f ca="1">IFERROR(INDEX(Health!$H$8:$H$225,MATCH($C214,_xlfn.ANCHORARRAY(Health!$C$8),0)),NA())</f>
        <v>#N/A</v>
      </c>
      <c r="Z214" s="25" t="e">
        <f ca="1">IFERROR(INDEX(Food!$H$8:$H$225,MATCH($C214,_xlfn.ANCHORARRAY(Food!$C$8),0)),NA())</f>
        <v>#N/A</v>
      </c>
      <c r="AA214" s="25" t="e">
        <f ca="1">IFERROR(INDEX(Macro!$H$8:$H$225,MATCH($C214,_xlfn.ANCHORARRAY(Macro!$C$8),0)),NA())</f>
        <v>#N/A</v>
      </c>
      <c r="AB214" s="25" t="e">
        <f ca="1">IFERROR(INDEX(Socioeconomic!$H$8:$H$225,MATCH($C214,_xlfn.ANCHORARRAY(Socioeconomic!$C$8),0)),NA())</f>
        <v>#N/A</v>
      </c>
      <c r="AC214" s="25" t="e">
        <f ca="1">IFERROR(INDEX('Natural Hazard'!$H$8:$H$225,MATCH($C214,_xlfn.ANCHORARRAY('Natural Hazard'!$C$8),0)),NA())</f>
        <v>#N/A</v>
      </c>
      <c r="AD214" s="25">
        <f ca="1">IFERROR(INDEX(Conflict!$H$8:$H$225,MATCH($C214,_xlfn.ANCHORARRAY(Conflict!$C$8),0)),NA())</f>
        <v>0</v>
      </c>
      <c r="AE214" s="50"/>
      <c r="AF214" s="25">
        <f ca="1">IFERROR(INDEX(Health!$I$8:$I$225,MATCH($C214,_xlfn.ANCHORARRAY(Health!$C$8),0)),NA())</f>
        <v>0</v>
      </c>
      <c r="AG214" s="25" t="e">
        <f ca="1">IFERROR(INDEX(Food!$I$8:$I$225,MATCH($C214,_xlfn.ANCHORARRAY(Food!$C$8),0)),NA())</f>
        <v>#N/A</v>
      </c>
      <c r="AH214" s="25" t="e">
        <f ca="1">IFERROR(INDEX(Macro!$I$8:$I$225,MATCH($C214,_xlfn.ANCHORARRAY(Macro!$C$8),0)),NA())</f>
        <v>#N/A</v>
      </c>
      <c r="AI214" s="25" t="e">
        <f ca="1">IFERROR(INDEX(Socioeconomic!$I$8:$I$225,MATCH($C214,_xlfn.ANCHORARRAY(Socioeconomic!$C$8),0)),NA())</f>
        <v>#N/A</v>
      </c>
      <c r="AJ214" s="25">
        <f ca="1">IFERROR(INDEX('Natural Hazard'!$I$8:$I$225,MATCH($C214,_xlfn.ANCHORARRAY('Natural Hazard'!$C$8),0)),NA())</f>
        <v>0</v>
      </c>
      <c r="AK214" s="25">
        <f ca="1">IFERROR(INDEX(Conflict!$I$8:$I$225,MATCH($C214,_xlfn.ANCHORARRAY(Conflict!$C$8),0)),NA())</f>
        <v>0</v>
      </c>
      <c r="AL214" s="49"/>
      <c r="AM214" s="25">
        <f>IFERROR(INDEX('Data Reliability'!$G$6:$G$409,MATCH($C214,'Data Reliability'!$E$6:$E$409,0)),NA())</f>
        <v>0.91666666666666696</v>
      </c>
      <c r="AN214" s="25">
        <f>IFERROR(INDEX('Data Reliability'!$H$6:$H$409,MATCH($C214,'Data Reliability'!$E$6:$E$409,0)),NA())</f>
        <v>0.85</v>
      </c>
    </row>
    <row r="215" spans="2:40" x14ac:dyDescent="0.2">
      <c r="B215" s="28" t="s">
        <v>768</v>
      </c>
      <c r="C215" s="28" t="s">
        <v>725</v>
      </c>
      <c r="D215" s="28" t="s">
        <v>435</v>
      </c>
      <c r="E215" s="28" t="s">
        <v>409</v>
      </c>
      <c r="G215" s="22" cm="1">
        <f t="array" aca="1" ref="G215" ca="1">IF(Parameters!$D$31, SUM(IF(ISNUMBER(R215:W215),(IF(R215:W215&gt;=Parameters!$D$37,1,"")),""))+0.5*(SUM(IF(ISNUMBER(R215:W215),(IF(R215:W215&gt;=Parameters!$D$38,1,"")),""))-SUM(IF(ISNUMBER(R215:W215),(IF(R215:W215&gt;=Parameters!$D$37,1,"")),""))),0) +
   IF(Parameters!$D$32,SUM(IF(ISNUMBER(R215:W215),(IF(R215:W215&gt;=Parameters!$D$41,1,"")),"")),0) +
   IF(Parameters!$D$33,AVERAGE(IF(ISNUMBER(R215:W215),R215:W215)),0) +
   IF(Parameters!$D$34,IF(OR(IF(ISNUMBER(R215:W215),R215:W215)=0),0,GEOMEAN(IF(ISNUMBER(R215:W215),R215:W215))),0)</f>
        <v>0</v>
      </c>
      <c r="H215" s="23">
        <f t="shared" ca="1" si="18"/>
        <v>0</v>
      </c>
      <c r="I215" s="116" t="str">
        <f t="shared" si="19"/>
        <v>!!</v>
      </c>
      <c r="J215" s="22" cm="1">
        <f t="array" aca="1" ref="J215" ca="1">IF(Parameters!$D$31, SUM(IF(ISNUMBER(Y215:AD215),(IF(Y215:AD215&gt;=Parameters!$D$41,1,"")),""))+0.5*(SUM(IF(ISNUMBER(Y215:AD215),(IF(Y215:AD215&gt;=Parameters!$D$42,1,"")),""))-SUM(IF(ISNUMBER(Y215:AD215),(IF(Y215:AD215&gt;=Parameters!$D$41,1,"")),""))),0) +
   IF(Parameters!$D$32,SUM(IF(ISNUMBER(Y215:AD215),(IF(Y215:AD215&gt;=Parameters!$D$41,1,"")),"")),0) +
   IF(Parameters!$D$33,AVERAGE(IF(ISNUMBER(Y215:AD215),Y215:AD215)),0) +
   IF(Parameters!$D$34,IF(OR(IF(ISNUMBER(Y215:AD215),Y215:AD215)=0),0,GEOMEAN(IF(ISNUMBER(Y215:AD215),Y215:AD215))),0)</f>
        <v>0</v>
      </c>
      <c r="K215" s="23">
        <f t="shared" ca="1" si="20"/>
        <v>0</v>
      </c>
      <c r="L215" s="116" t="str">
        <f t="shared" si="21"/>
        <v>!!</v>
      </c>
      <c r="M215" s="21" cm="1">
        <f t="array" aca="1" ref="M215" ca="1">IF(Parameters!$D$31, SUM(IF(ISNUMBER(AF215:AK215),(IF(AF215:AK215&gt;=Parameters!$D$41,1,"")),""))+0.5*(SUM(IF(ISNUMBER(AF215:AK215),(IF(AF215:AK215&gt;=Parameters!$D$42,1,"")),""))-SUM(IF(ISNUMBER(AF215:AK215),(IF(AF215:AK215&gt;=Parameters!$D$41,1,"")),""))),0) +
   IF(Parameters!$D$32,SUM(IF(ISNUMBER(AF215:AK215),(IF(AF215:AK215&gt;=Parameters!$D$41,1,"")),"")),0) +
   IF(Parameters!$D$33,AVERAGE(IF(ISNUMBER(AF215:AK215),AF215:AK215)),0) +
   IF(Parameters!$D$34,IF(OR(IF(ISNUMBER(AF215:AK215),AF215:AK215)=0),0,GEOMEAN(IF(ISNUMBER(AF215:AK215),AF215:AK215))),0)</f>
        <v>0</v>
      </c>
      <c r="N215" s="23">
        <f t="shared" ca="1" si="22"/>
        <v>0</v>
      </c>
      <c r="O215" s="116" t="str">
        <f t="shared" si="23"/>
        <v>!!</v>
      </c>
      <c r="P215" s="24"/>
      <c r="Q215" s="49"/>
      <c r="R215" s="25">
        <f ca="1">IFERROR(INDEX(Health!$G$8:$G$225,MATCH($C215,_xlfn.ANCHORARRAY(Health!$C$8),0)),NA())</f>
        <v>0</v>
      </c>
      <c r="S215" s="25" t="e">
        <f ca="1">IFERROR(INDEX(Food!$G$8:$G$225,MATCH($C215,_xlfn.ANCHORARRAY(Food!$C$8),0)),NA())</f>
        <v>#N/A</v>
      </c>
      <c r="T215" s="25" t="e">
        <f ca="1">IFERROR(INDEX(Macro!$G$8:$G$225,MATCH($C215,_xlfn.ANCHORARRAY(Macro!$C$8),0)),NA())</f>
        <v>#N/A</v>
      </c>
      <c r="U215" s="25" t="e">
        <f ca="1">IFERROR(INDEX(Socioeconomic!$G$8:$G$225,MATCH($C215,_xlfn.ANCHORARRAY(Socioeconomic!$C$8),0)),NA())</f>
        <v>#N/A</v>
      </c>
      <c r="V215" s="25">
        <f ca="1">IFERROR(INDEX('Natural Hazard'!$G$8:$G$225,MATCH($C215,_xlfn.ANCHORARRAY('Natural Hazard'!$C$8),0)),NA())</f>
        <v>0</v>
      </c>
      <c r="W215" s="25">
        <f ca="1">IFERROR(INDEX(Conflict!$G$8:$G$225,MATCH($C215,_xlfn.ANCHORARRAY(Conflict!$C$8),0)),NA())</f>
        <v>0</v>
      </c>
      <c r="X215" s="50"/>
      <c r="Y215" s="25" t="e">
        <f ca="1">IFERROR(INDEX(Health!$H$8:$H$225,MATCH($C215,_xlfn.ANCHORARRAY(Health!$C$8),0)),NA())</f>
        <v>#N/A</v>
      </c>
      <c r="Z215" s="25" t="e">
        <f ca="1">IFERROR(INDEX(Food!$H$8:$H$225,MATCH($C215,_xlfn.ANCHORARRAY(Food!$C$8),0)),NA())</f>
        <v>#N/A</v>
      </c>
      <c r="AA215" s="25" t="e">
        <f ca="1">IFERROR(INDEX(Macro!$H$8:$H$225,MATCH($C215,_xlfn.ANCHORARRAY(Macro!$C$8),0)),NA())</f>
        <v>#N/A</v>
      </c>
      <c r="AB215" s="25" t="e">
        <f ca="1">IFERROR(INDEX(Socioeconomic!$H$8:$H$225,MATCH($C215,_xlfn.ANCHORARRAY(Socioeconomic!$C$8),0)),NA())</f>
        <v>#N/A</v>
      </c>
      <c r="AC215" s="25" t="e">
        <f ca="1">IFERROR(INDEX('Natural Hazard'!$H$8:$H$225,MATCH($C215,_xlfn.ANCHORARRAY('Natural Hazard'!$C$8),0)),NA())</f>
        <v>#N/A</v>
      </c>
      <c r="AD215" s="25">
        <f ca="1">IFERROR(INDEX(Conflict!$H$8:$H$225,MATCH($C215,_xlfn.ANCHORARRAY(Conflict!$C$8),0)),NA())</f>
        <v>0</v>
      </c>
      <c r="AE215" s="50"/>
      <c r="AF215" s="25">
        <f ca="1">IFERROR(INDEX(Health!$I$8:$I$225,MATCH($C215,_xlfn.ANCHORARRAY(Health!$C$8),0)),NA())</f>
        <v>0</v>
      </c>
      <c r="AG215" s="25" t="e">
        <f ca="1">IFERROR(INDEX(Food!$I$8:$I$225,MATCH($C215,_xlfn.ANCHORARRAY(Food!$C$8),0)),NA())</f>
        <v>#N/A</v>
      </c>
      <c r="AH215" s="25" t="e">
        <f ca="1">IFERROR(INDEX(Macro!$I$8:$I$225,MATCH($C215,_xlfn.ANCHORARRAY(Macro!$C$8),0)),NA())</f>
        <v>#N/A</v>
      </c>
      <c r="AI215" s="25" t="e">
        <f ca="1">IFERROR(INDEX(Socioeconomic!$I$8:$I$225,MATCH($C215,_xlfn.ANCHORARRAY(Socioeconomic!$C$8),0)),NA())</f>
        <v>#N/A</v>
      </c>
      <c r="AJ215" s="25">
        <f ca="1">IFERROR(INDEX('Natural Hazard'!$I$8:$I$225,MATCH($C215,_xlfn.ANCHORARRAY('Natural Hazard'!$C$8),0)),NA())</f>
        <v>0</v>
      </c>
      <c r="AK215" s="25">
        <f ca="1">IFERROR(INDEX(Conflict!$I$8:$I$225,MATCH($C215,_xlfn.ANCHORARRAY(Conflict!$C$8),0)),NA())</f>
        <v>0</v>
      </c>
      <c r="AL215" s="49"/>
      <c r="AM215" s="25">
        <f>IFERROR(INDEX('Data Reliability'!$G$6:$G$409,MATCH($C215,'Data Reliability'!$E$6:$E$409,0)),NA())</f>
        <v>0.91666666666666696</v>
      </c>
      <c r="AN215" s="25">
        <f>IFERROR(INDEX('Data Reliability'!$H$6:$H$409,MATCH($C215,'Data Reliability'!$E$6:$E$409,0)),NA())</f>
        <v>0.85</v>
      </c>
    </row>
    <row r="216" spans="2:40" x14ac:dyDescent="0.2">
      <c r="B216" s="28" t="s">
        <v>534</v>
      </c>
      <c r="C216" s="28" t="s">
        <v>351</v>
      </c>
      <c r="D216" s="28" t="s">
        <v>436</v>
      </c>
      <c r="E216" s="28" t="s">
        <v>430</v>
      </c>
      <c r="G216" s="22" cm="1">
        <f t="array" aca="1" ref="G216" ca="1">IF(Parameters!$D$31, SUM(IF(ISNUMBER(R216:W216),(IF(R216:W216&gt;=Parameters!$D$37,1,"")),""))+0.5*(SUM(IF(ISNUMBER(R216:W216),(IF(R216:W216&gt;=Parameters!$D$38,1,"")),""))-SUM(IF(ISNUMBER(R216:W216),(IF(R216:W216&gt;=Parameters!$D$37,1,"")),""))),0) +
   IF(Parameters!$D$32,SUM(IF(ISNUMBER(R216:W216),(IF(R216:W216&gt;=Parameters!$D$41,1,"")),"")),0) +
   IF(Parameters!$D$33,AVERAGE(IF(ISNUMBER(R216:W216),R216:W216)),0) +
   IF(Parameters!$D$34,IF(OR(IF(ISNUMBER(R216:W216),R216:W216)=0),0,GEOMEAN(IF(ISNUMBER(R216:W216),R216:W216))),0)</f>
        <v>1</v>
      </c>
      <c r="H216" s="23">
        <f t="shared" ca="1" si="18"/>
        <v>1</v>
      </c>
      <c r="I216" s="116" t="str">
        <f t="shared" si="19"/>
        <v/>
      </c>
      <c r="J216" s="22" cm="1">
        <f t="array" aca="1" ref="J216" ca="1">IF(Parameters!$D$31, SUM(IF(ISNUMBER(Y216:AD216),(IF(Y216:AD216&gt;=Parameters!$D$41,1,"")),""))+0.5*(SUM(IF(ISNUMBER(Y216:AD216),(IF(Y216:AD216&gt;=Parameters!$D$42,1,"")),""))-SUM(IF(ISNUMBER(Y216:AD216),(IF(Y216:AD216&gt;=Parameters!$D$41,1,"")),""))),0) +
   IF(Parameters!$D$32,SUM(IF(ISNUMBER(Y216:AD216),(IF(Y216:AD216&gt;=Parameters!$D$41,1,"")),"")),0) +
   IF(Parameters!$D$33,AVERAGE(IF(ISNUMBER(Y216:AD216),Y216:AD216)),0) +
   IF(Parameters!$D$34,IF(OR(IF(ISNUMBER(Y216:AD216),Y216:AD216)=0),0,GEOMEAN(IF(ISNUMBER(Y216:AD216),Y216:AD216))),0)</f>
        <v>1.5</v>
      </c>
      <c r="K216" s="23">
        <f t="shared" ca="1" si="20"/>
        <v>1.5</v>
      </c>
      <c r="L216" s="116" t="str">
        <f t="shared" si="21"/>
        <v/>
      </c>
      <c r="M216" s="21" cm="1">
        <f t="array" aca="1" ref="M216" ca="1">IF(Parameters!$D$31, SUM(IF(ISNUMBER(AF216:AK216),(IF(AF216:AK216&gt;=Parameters!$D$41,1,"")),""))+0.5*(SUM(IF(ISNUMBER(AF216:AK216),(IF(AF216:AK216&gt;=Parameters!$D$42,1,"")),""))-SUM(IF(ISNUMBER(AF216:AK216),(IF(AF216:AK216&gt;=Parameters!$D$41,1,"")),""))),0) +
   IF(Parameters!$D$32,SUM(IF(ISNUMBER(AF216:AK216),(IF(AF216:AK216&gt;=Parameters!$D$41,1,"")),"")),0) +
   IF(Parameters!$D$33,AVERAGE(IF(ISNUMBER(AF216:AK216),AF216:AK216)),0) +
   IF(Parameters!$D$34,IF(OR(IF(ISNUMBER(AF216:AK216),AF216:AK216)=0),0,GEOMEAN(IF(ISNUMBER(AF216:AK216),AF216:AK216))),0)</f>
        <v>1</v>
      </c>
      <c r="N216" s="23">
        <f t="shared" ca="1" si="22"/>
        <v>1</v>
      </c>
      <c r="O216" s="116" t="str">
        <f t="shared" si="23"/>
        <v>!</v>
      </c>
      <c r="P216" s="24"/>
      <c r="Q216" s="49"/>
      <c r="R216" s="25">
        <f ca="1">IFERROR(INDEX(Health!$G$8:$G$225,MATCH($C216,_xlfn.ANCHORARRAY(Health!$C$8),0)),NA())</f>
        <v>0</v>
      </c>
      <c r="S216" s="25">
        <f ca="1">IFERROR(INDEX(Food!$G$8:$G$225,MATCH($C216,_xlfn.ANCHORARRAY(Food!$C$8),0)),NA())</f>
        <v>0</v>
      </c>
      <c r="T216" s="25">
        <f ca="1">IFERROR(INDEX(Macro!$G$8:$G$225,MATCH($C216,_xlfn.ANCHORARRAY(Macro!$C$8),0)),NA())</f>
        <v>6.9</v>
      </c>
      <c r="U216" s="25">
        <f ca="1">IFERROR(INDEX(Socioeconomic!$G$8:$G$225,MATCH($C216,_xlfn.ANCHORARRAY(Socioeconomic!$C$8),0)),NA())</f>
        <v>5.8260498747313445</v>
      </c>
      <c r="V216" s="25">
        <f ca="1">IFERROR(INDEX('Natural Hazard'!$G$8:$G$225,MATCH($C216,_xlfn.ANCHORARRAY('Natural Hazard'!$C$8),0)),NA())</f>
        <v>0</v>
      </c>
      <c r="W216" s="25">
        <f ca="1">IFERROR(INDEX(Conflict!$G$8:$G$225,MATCH($C216,_xlfn.ANCHORARRAY(Conflict!$C$8),0)),NA())</f>
        <v>0</v>
      </c>
      <c r="X216" s="50"/>
      <c r="Y216" s="25">
        <f ca="1">IFERROR(INDEX(Health!$H$8:$H$225,MATCH($C216,_xlfn.ANCHORARRAY(Health!$C$8),0)),NA())</f>
        <v>3.66763848396501</v>
      </c>
      <c r="Z216" s="25">
        <f ca="1">IFERROR(INDEX(Food!$H$8:$H$225,MATCH($C216,_xlfn.ANCHORARRAY(Food!$C$8),0)),NA())</f>
        <v>2.9473074696004602</v>
      </c>
      <c r="AA216" s="25">
        <f ca="1">IFERROR(INDEX(Macro!$H$8:$H$225,MATCH($C216,_xlfn.ANCHORARRAY(Macro!$C$8),0)),NA())</f>
        <v>7</v>
      </c>
      <c r="AB216" s="25">
        <f ca="1">IFERROR(INDEX(Socioeconomic!$H$8:$H$225,MATCH($C216,_xlfn.ANCHORARRAY(Socioeconomic!$C$8),0)),NA())</f>
        <v>4.71428571428571</v>
      </c>
      <c r="AC216" s="25">
        <f ca="1">IFERROR(INDEX('Natural Hazard'!$H$8:$H$225,MATCH($C216,_xlfn.ANCHORARRAY('Natural Hazard'!$C$8),0)),NA())</f>
        <v>10</v>
      </c>
      <c r="AD216" s="25">
        <f ca="1">IFERROR(INDEX(Conflict!$H$8:$H$225,MATCH($C216,_xlfn.ANCHORARRAY(Conflict!$C$8),0)),NA())</f>
        <v>0</v>
      </c>
      <c r="AE216" s="50"/>
      <c r="AF216" s="25">
        <f ca="1">IFERROR(INDEX(Health!$I$8:$I$225,MATCH($C216,_xlfn.ANCHORARRAY(Health!$C$8),0)),NA())</f>
        <v>0</v>
      </c>
      <c r="AG216" s="25" t="e">
        <f ca="1">IFERROR(INDEX(Food!$I$8:$I$225,MATCH($C216,_xlfn.ANCHORARRAY(Food!$C$8),0)),NA())</f>
        <v>#N/A</v>
      </c>
      <c r="AH216" s="25">
        <f ca="1">IFERROR(INDEX(Macro!$I$8:$I$225,MATCH($C216,_xlfn.ANCHORARRAY(Macro!$C$8),0)),NA())</f>
        <v>7</v>
      </c>
      <c r="AI216" s="25">
        <f ca="1">IFERROR(INDEX(Socioeconomic!$I$8:$I$225,MATCH($C216,_xlfn.ANCHORARRAY(Socioeconomic!$C$8),0)),NA())</f>
        <v>7.2</v>
      </c>
      <c r="AJ216" s="25">
        <f ca="1">IFERROR(INDEX('Natural Hazard'!$I$8:$I$225,MATCH($C216,_xlfn.ANCHORARRAY('Natural Hazard'!$C$8),0)),NA())</f>
        <v>0</v>
      </c>
      <c r="AK216" s="25">
        <f ca="1">IFERROR(INDEX(Conflict!$I$8:$I$225,MATCH($C216,_xlfn.ANCHORARRAY(Conflict!$C$8),0)),NA())</f>
        <v>0</v>
      </c>
      <c r="AL216" s="49"/>
      <c r="AM216" s="25">
        <f>IFERROR(INDEX('Data Reliability'!$G$6:$G$409,MATCH($C216,'Data Reliability'!$E$6:$E$409,0)),NA())</f>
        <v>0</v>
      </c>
      <c r="AN216" s="25">
        <f>IFERROR(INDEX('Data Reliability'!$H$6:$H$409,MATCH($C216,'Data Reliability'!$E$6:$E$409,0)),NA())</f>
        <v>0.391666666666667</v>
      </c>
    </row>
    <row r="217" spans="2:40" x14ac:dyDescent="0.2">
      <c r="B217" s="28" t="s">
        <v>352</v>
      </c>
      <c r="C217" s="28" t="s">
        <v>353</v>
      </c>
      <c r="D217" s="28" t="s">
        <v>436</v>
      </c>
      <c r="E217" s="28" t="s">
        <v>429</v>
      </c>
      <c r="G217" s="22" cm="1">
        <f t="array" aca="1" ref="G217" ca="1">IF(Parameters!$D$31, SUM(IF(ISNUMBER(R217:W217),(IF(R217:W217&gt;=Parameters!$D$37,1,"")),""))+0.5*(SUM(IF(ISNUMBER(R217:W217),(IF(R217:W217&gt;=Parameters!$D$38,1,"")),""))-SUM(IF(ISNUMBER(R217:W217),(IF(R217:W217&gt;=Parameters!$D$37,1,"")),""))),0) +
   IF(Parameters!$D$32,SUM(IF(ISNUMBER(R217:W217),(IF(R217:W217&gt;=Parameters!$D$41,1,"")),"")),0) +
   IF(Parameters!$D$33,AVERAGE(IF(ISNUMBER(R217:W217),R217:W217)),0) +
   IF(Parameters!$D$34,IF(OR(IF(ISNUMBER(R217:W217),R217:W217)=0),0,GEOMEAN(IF(ISNUMBER(R217:W217),R217:W217))),0)</f>
        <v>0</v>
      </c>
      <c r="H217" s="23">
        <f t="shared" ca="1" si="18"/>
        <v>0</v>
      </c>
      <c r="I217" s="116" t="str">
        <f t="shared" si="19"/>
        <v>!</v>
      </c>
      <c r="J217" s="22" cm="1">
        <f t="array" aca="1" ref="J217" ca="1">IF(Parameters!$D$31, SUM(IF(ISNUMBER(Y217:AD217),(IF(Y217:AD217&gt;=Parameters!$D$41,1,"")),""))+0.5*(SUM(IF(ISNUMBER(Y217:AD217),(IF(Y217:AD217&gt;=Parameters!$D$42,1,"")),""))-SUM(IF(ISNUMBER(Y217:AD217),(IF(Y217:AD217&gt;=Parameters!$D$41,1,"")),""))),0) +
   IF(Parameters!$D$32,SUM(IF(ISNUMBER(Y217:AD217),(IF(Y217:AD217&gt;=Parameters!$D$41,1,"")),"")),0) +
   IF(Parameters!$D$33,AVERAGE(IF(ISNUMBER(Y217:AD217),Y217:AD217)),0) +
   IF(Parameters!$D$34,IF(OR(IF(ISNUMBER(Y217:AD217),Y217:AD217)=0),0,GEOMEAN(IF(ISNUMBER(Y217:AD217),Y217:AD217))),0)</f>
        <v>2</v>
      </c>
      <c r="K217" s="23">
        <f t="shared" ca="1" si="20"/>
        <v>2</v>
      </c>
      <c r="L217" s="116" t="str">
        <f t="shared" si="21"/>
        <v>!</v>
      </c>
      <c r="M217" s="21" cm="1">
        <f t="array" aca="1" ref="M217" ca="1">IF(Parameters!$D$31, SUM(IF(ISNUMBER(AF217:AK217),(IF(AF217:AK217&gt;=Parameters!$D$41,1,"")),""))+0.5*(SUM(IF(ISNUMBER(AF217:AK217),(IF(AF217:AK217&gt;=Parameters!$D$42,1,"")),""))-SUM(IF(ISNUMBER(AF217:AK217),(IF(AF217:AK217&gt;=Parameters!$D$41,1,"")),""))),0) +
   IF(Parameters!$D$32,SUM(IF(ISNUMBER(AF217:AK217),(IF(AF217:AK217&gt;=Parameters!$D$41,1,"")),"")),0) +
   IF(Parameters!$D$33,AVERAGE(IF(ISNUMBER(AF217:AK217),AF217:AK217)),0) +
   IF(Parameters!$D$34,IF(OR(IF(ISNUMBER(AF217:AK217),AF217:AK217)=0),0,GEOMEAN(IF(ISNUMBER(AF217:AK217),AF217:AK217))),0)</f>
        <v>0</v>
      </c>
      <c r="N217" s="23">
        <f t="shared" ca="1" si="22"/>
        <v>0</v>
      </c>
      <c r="O217" s="116" t="str">
        <f t="shared" si="23"/>
        <v>!!</v>
      </c>
      <c r="P217" s="24"/>
      <c r="Q217" s="49"/>
      <c r="R217" s="25">
        <f ca="1">IFERROR(INDEX(Health!$G$8:$G$225,MATCH($C217,_xlfn.ANCHORARRAY(Health!$C$8),0)),NA())</f>
        <v>0</v>
      </c>
      <c r="S217" s="25">
        <f ca="1">IFERROR(INDEX(Food!$G$8:$G$225,MATCH($C217,_xlfn.ANCHORARRAY(Food!$C$8),0)),NA())</f>
        <v>0</v>
      </c>
      <c r="T217" s="25" t="e">
        <f ca="1">IFERROR(INDEX(Macro!$G$8:$G$225,MATCH($C217,_xlfn.ANCHORARRAY(Macro!$C$8),0)),NA())</f>
        <v>#N/A</v>
      </c>
      <c r="U217" s="25">
        <f ca="1">IFERROR(INDEX(Socioeconomic!$G$8:$G$225,MATCH($C217,_xlfn.ANCHORARRAY(Socioeconomic!$C$8),0)),NA())</f>
        <v>0</v>
      </c>
      <c r="V217" s="25">
        <f ca="1">IFERROR(INDEX('Natural Hazard'!$G$8:$G$225,MATCH($C217,_xlfn.ANCHORARRAY('Natural Hazard'!$C$8),0)),NA())</f>
        <v>0</v>
      </c>
      <c r="W217" s="25">
        <f ca="1">IFERROR(INDEX(Conflict!$G$8:$G$225,MATCH($C217,_xlfn.ANCHORARRAY(Conflict!$C$8),0)),NA())</f>
        <v>0</v>
      </c>
      <c r="X217" s="50"/>
      <c r="Y217" s="25">
        <f ca="1">IFERROR(INDEX(Health!$H$8:$H$225,MATCH($C217,_xlfn.ANCHORARRAY(Health!$C$8),0)),NA())</f>
        <v>8.6239067055393495</v>
      </c>
      <c r="Z217" s="25">
        <f ca="1">IFERROR(INDEX(Food!$H$8:$H$225,MATCH($C217,_xlfn.ANCHORARRAY(Food!$C$8),0)),NA())</f>
        <v>8.2296650717703308</v>
      </c>
      <c r="AA217" s="25" t="e">
        <f ca="1">IFERROR(INDEX(Macro!$H$8:$H$225,MATCH($C217,_xlfn.ANCHORARRAY(Macro!$C$8),0)),NA())</f>
        <v>#N/A</v>
      </c>
      <c r="AB217" s="25">
        <f ca="1">IFERROR(INDEX(Socioeconomic!$H$8:$H$225,MATCH($C217,_xlfn.ANCHORARRAY(Socioeconomic!$C$8),0)),NA())</f>
        <v>7.71428571428571</v>
      </c>
      <c r="AC217" s="25">
        <f ca="1">IFERROR(INDEX('Natural Hazard'!$H$8:$H$225,MATCH($C217,_xlfn.ANCHORARRAY('Natural Hazard'!$C$8),0)),NA())</f>
        <v>7.6666666666666599</v>
      </c>
      <c r="AD217" s="25">
        <f ca="1">IFERROR(INDEX(Conflict!$H$8:$H$225,MATCH($C217,_xlfn.ANCHORARRAY(Conflict!$C$8),0)),NA())</f>
        <v>0</v>
      </c>
      <c r="AE217" s="50"/>
      <c r="AF217" s="25">
        <f ca="1">IFERROR(INDEX(Health!$I$8:$I$225,MATCH($C217,_xlfn.ANCHORARRAY(Health!$C$8),0)),NA())</f>
        <v>0</v>
      </c>
      <c r="AG217" s="25" t="e">
        <f ca="1">IFERROR(INDEX(Food!$I$8:$I$225,MATCH($C217,_xlfn.ANCHORARRAY(Food!$C$8),0)),NA())</f>
        <v>#N/A</v>
      </c>
      <c r="AH217" s="25" t="e">
        <f ca="1">IFERROR(INDEX(Macro!$I$8:$I$225,MATCH($C217,_xlfn.ANCHORARRAY(Macro!$C$8),0)),NA())</f>
        <v>#N/A</v>
      </c>
      <c r="AI217" s="25" t="e">
        <f ca="1">IFERROR(INDEX(Socioeconomic!$I$8:$I$225,MATCH($C217,_xlfn.ANCHORARRAY(Socioeconomic!$C$8),0)),NA())</f>
        <v>#N/A</v>
      </c>
      <c r="AJ217" s="25">
        <f ca="1">IFERROR(INDEX('Natural Hazard'!$I$8:$I$225,MATCH($C217,_xlfn.ANCHORARRAY('Natural Hazard'!$C$8),0)),NA())</f>
        <v>0</v>
      </c>
      <c r="AK217" s="25">
        <f ca="1">IFERROR(INDEX(Conflict!$I$8:$I$225,MATCH($C217,_xlfn.ANCHORARRAY(Conflict!$C$8),0)),NA())</f>
        <v>0</v>
      </c>
      <c r="AL217" s="49"/>
      <c r="AM217" s="25">
        <f>IFERROR(INDEX('Data Reliability'!$G$6:$G$409,MATCH($C217,'Data Reliability'!$E$6:$E$409,0)),NA())</f>
        <v>0.33333333333333298</v>
      </c>
      <c r="AN217" s="25">
        <f>IFERROR(INDEX('Data Reliability'!$H$6:$H$409,MATCH($C217,'Data Reliability'!$E$6:$E$409,0)),NA())</f>
        <v>0.71666666666666701</v>
      </c>
    </row>
    <row r="218" spans="2:40" x14ac:dyDescent="0.2">
      <c r="B218" s="28" t="s">
        <v>354</v>
      </c>
      <c r="C218" s="28" t="s">
        <v>355</v>
      </c>
      <c r="D218" s="28" t="s">
        <v>436</v>
      </c>
      <c r="E218" s="28" t="s">
        <v>429</v>
      </c>
      <c r="G218" s="22" cm="1">
        <f t="array" aca="1" ref="G218" ca="1">IF(Parameters!$D$31, SUM(IF(ISNUMBER(R218:W218),(IF(R218:W218&gt;=Parameters!$D$37,1,"")),""))+0.5*(SUM(IF(ISNUMBER(R218:W218),(IF(R218:W218&gt;=Parameters!$D$38,1,"")),""))-SUM(IF(ISNUMBER(R218:W218),(IF(R218:W218&gt;=Parameters!$D$37,1,"")),""))),0) +
   IF(Parameters!$D$32,SUM(IF(ISNUMBER(R218:W218),(IF(R218:W218&gt;=Parameters!$D$41,1,"")),"")),0) +
   IF(Parameters!$D$33,AVERAGE(IF(ISNUMBER(R218:W218),R218:W218)),0) +
   IF(Parameters!$D$34,IF(OR(IF(ISNUMBER(R218:W218),R218:W218)=0),0,GEOMEAN(IF(ISNUMBER(R218:W218),R218:W218))),0)</f>
        <v>0</v>
      </c>
      <c r="H218" s="23">
        <f t="shared" ca="1" si="18"/>
        <v>0</v>
      </c>
      <c r="I218" s="116" t="str">
        <f t="shared" si="19"/>
        <v>!</v>
      </c>
      <c r="J218" s="22" cm="1">
        <f t="array" aca="1" ref="J218" ca="1">IF(Parameters!$D$31, SUM(IF(ISNUMBER(Y218:AD218),(IF(Y218:AD218&gt;=Parameters!$D$41,1,"")),""))+0.5*(SUM(IF(ISNUMBER(Y218:AD218),(IF(Y218:AD218&gt;=Parameters!$D$42,1,"")),""))-SUM(IF(ISNUMBER(Y218:AD218),(IF(Y218:AD218&gt;=Parameters!$D$41,1,"")),""))),0) +
   IF(Parameters!$D$32,SUM(IF(ISNUMBER(Y218:AD218),(IF(Y218:AD218&gt;=Parameters!$D$41,1,"")),"")),0) +
   IF(Parameters!$D$33,AVERAGE(IF(ISNUMBER(Y218:AD218),Y218:AD218)),0) +
   IF(Parameters!$D$34,IF(OR(IF(ISNUMBER(Y218:AD218),Y218:AD218)=0),0,GEOMEAN(IF(ISNUMBER(Y218:AD218),Y218:AD218))),0)</f>
        <v>1</v>
      </c>
      <c r="K218" s="23">
        <f t="shared" ca="1" si="20"/>
        <v>1</v>
      </c>
      <c r="L218" s="116" t="str">
        <f t="shared" si="21"/>
        <v/>
      </c>
      <c r="M218" s="21" cm="1">
        <f t="array" aca="1" ref="M218" ca="1">IF(Parameters!$D$31, SUM(IF(ISNUMBER(AF218:AK218),(IF(AF218:AK218&gt;=Parameters!$D$41,1,"")),""))+0.5*(SUM(IF(ISNUMBER(AF218:AK218),(IF(AF218:AK218&gt;=Parameters!$D$42,1,"")),""))-SUM(IF(ISNUMBER(AF218:AK218),(IF(AF218:AK218&gt;=Parameters!$D$41,1,"")),""))),0) +
   IF(Parameters!$D$32,SUM(IF(ISNUMBER(AF218:AK218),(IF(AF218:AK218&gt;=Parameters!$D$41,1,"")),"")),0) +
   IF(Parameters!$D$33,AVERAGE(IF(ISNUMBER(AF218:AK218),AF218:AK218)),0) +
   IF(Parameters!$D$34,IF(OR(IF(ISNUMBER(AF218:AK218),AF218:AK218)=0),0,GEOMEAN(IF(ISNUMBER(AF218:AK218),AF218:AK218))),0)</f>
        <v>0</v>
      </c>
      <c r="N218" s="23">
        <f t="shared" ca="1" si="22"/>
        <v>0</v>
      </c>
      <c r="O218" s="116" t="str">
        <f t="shared" si="23"/>
        <v>!!</v>
      </c>
      <c r="P218" s="24"/>
      <c r="Q218" s="49"/>
      <c r="R218" s="25">
        <f ca="1">IFERROR(INDEX(Health!$G$8:$G$225,MATCH($C218,_xlfn.ANCHORARRAY(Health!$C$8),0)),NA())</f>
        <v>0</v>
      </c>
      <c r="S218" s="25">
        <f ca="1">IFERROR(INDEX(Food!$G$8:$G$225,MATCH($C218,_xlfn.ANCHORARRAY(Food!$C$8),0)),NA())</f>
        <v>0</v>
      </c>
      <c r="T218" s="25" t="e">
        <f ca="1">IFERROR(INDEX(Macro!$G$8:$G$225,MATCH($C218,_xlfn.ANCHORARRAY(Macro!$C$8),0)),NA())</f>
        <v>#N/A</v>
      </c>
      <c r="U218" s="25">
        <f ca="1">IFERROR(INDEX(Socioeconomic!$G$8:$G$225,MATCH($C218,_xlfn.ANCHORARRAY(Socioeconomic!$C$8),0)),NA())</f>
        <v>0</v>
      </c>
      <c r="V218" s="25">
        <f ca="1">IFERROR(INDEX('Natural Hazard'!$G$8:$G$225,MATCH($C218,_xlfn.ANCHORARRAY('Natural Hazard'!$C$8),0)),NA())</f>
        <v>0</v>
      </c>
      <c r="W218" s="25">
        <f ca="1">IFERROR(INDEX(Conflict!$G$8:$G$225,MATCH($C218,_xlfn.ANCHORARRAY(Conflict!$C$8),0)),NA())</f>
        <v>0</v>
      </c>
      <c r="X218" s="50"/>
      <c r="Y218" s="25">
        <f ca="1">IFERROR(INDEX(Health!$H$8:$H$225,MATCH($C218,_xlfn.ANCHORARRAY(Health!$C$8),0)),NA())</f>
        <v>7.7784256559766698</v>
      </c>
      <c r="Z218" s="25">
        <f ca="1">IFERROR(INDEX(Food!$H$8:$H$225,MATCH($C218,_xlfn.ANCHORARRAY(Food!$C$8),0)),NA())</f>
        <v>3.20574162679425</v>
      </c>
      <c r="AA218" s="25" t="e">
        <f ca="1">IFERROR(INDEX(Macro!$H$8:$H$225,MATCH($C218,_xlfn.ANCHORARRAY(Macro!$C$8),0)),NA())</f>
        <v>#N/A</v>
      </c>
      <c r="AB218" s="25">
        <f ca="1">IFERROR(INDEX(Socioeconomic!$H$8:$H$225,MATCH($C218,_xlfn.ANCHORARRAY(Socioeconomic!$C$8),0)),NA())</f>
        <v>7.1428571428571397</v>
      </c>
      <c r="AC218" s="25">
        <f ca="1">IFERROR(INDEX('Natural Hazard'!$H$8:$H$225,MATCH($C218,_xlfn.ANCHORARRAY('Natural Hazard'!$C$8),0)),NA())</f>
        <v>4.1666666666666599</v>
      </c>
      <c r="AD218" s="25">
        <f ca="1">IFERROR(INDEX(Conflict!$H$8:$H$225,MATCH($C218,_xlfn.ANCHORARRAY(Conflict!$C$8),0)),NA())</f>
        <v>0.73205150820250398</v>
      </c>
      <c r="AE218" s="50"/>
      <c r="AF218" s="25">
        <f ca="1">IFERROR(INDEX(Health!$I$8:$I$225,MATCH($C218,_xlfn.ANCHORARRAY(Health!$C$8),0)),NA())</f>
        <v>0</v>
      </c>
      <c r="AG218" s="25" t="e">
        <f ca="1">IFERROR(INDEX(Food!$I$8:$I$225,MATCH($C218,_xlfn.ANCHORARRAY(Food!$C$8),0)),NA())</f>
        <v>#N/A</v>
      </c>
      <c r="AH218" s="25" t="e">
        <f ca="1">IFERROR(INDEX(Macro!$I$8:$I$225,MATCH($C218,_xlfn.ANCHORARRAY(Macro!$C$8),0)),NA())</f>
        <v>#N/A</v>
      </c>
      <c r="AI218" s="25" t="e">
        <f ca="1">IFERROR(INDEX(Socioeconomic!$I$8:$I$225,MATCH($C218,_xlfn.ANCHORARRAY(Socioeconomic!$C$8),0)),NA())</f>
        <v>#N/A</v>
      </c>
      <c r="AJ218" s="25">
        <f ca="1">IFERROR(INDEX('Natural Hazard'!$I$8:$I$225,MATCH($C218,_xlfn.ANCHORARRAY('Natural Hazard'!$C$8),0)),NA())</f>
        <v>0</v>
      </c>
      <c r="AK218" s="25">
        <f ca="1">IFERROR(INDEX(Conflict!$I$8:$I$225,MATCH($C218,_xlfn.ANCHORARRAY(Conflict!$C$8),0)),NA())</f>
        <v>0</v>
      </c>
      <c r="AL218" s="49"/>
      <c r="AM218" s="25">
        <f>IFERROR(INDEX('Data Reliability'!$G$6:$G$409,MATCH($C218,'Data Reliability'!$E$6:$E$409,0)),NA())</f>
        <v>0.25</v>
      </c>
      <c r="AN218" s="25">
        <f>IFERROR(INDEX('Data Reliability'!$H$6:$H$409,MATCH($C218,'Data Reliability'!$E$6:$E$409,0)),NA())</f>
        <v>0.78333333333333299</v>
      </c>
    </row>
    <row r="219" spans="2:40" x14ac:dyDescent="0.2">
      <c r="B219" s="28" t="s">
        <v>769</v>
      </c>
      <c r="C219" s="28" t="s">
        <v>726</v>
      </c>
      <c r="D219" s="28" t="s">
        <v>433</v>
      </c>
      <c r="E219" s="28" t="s">
        <v>429</v>
      </c>
      <c r="G219" s="22" cm="1">
        <f t="array" aca="1" ref="G219" ca="1">IF(Parameters!$D$31, SUM(IF(ISNUMBER(R219:W219),(IF(R219:W219&gt;=Parameters!$D$37,1,"")),""))+0.5*(SUM(IF(ISNUMBER(R219:W219),(IF(R219:W219&gt;=Parameters!$D$38,1,"")),""))-SUM(IF(ISNUMBER(R219:W219),(IF(R219:W219&gt;=Parameters!$D$37,1,"")),""))),0) +
   IF(Parameters!$D$32,SUM(IF(ISNUMBER(R219:W219),(IF(R219:W219&gt;=Parameters!$D$41,1,"")),"")),0) +
   IF(Parameters!$D$33,AVERAGE(IF(ISNUMBER(R219:W219),R219:W219)),0) +
   IF(Parameters!$D$34,IF(OR(IF(ISNUMBER(R219:W219),R219:W219)=0),0,GEOMEAN(IF(ISNUMBER(R219:W219),R219:W219))),0)</f>
        <v>1</v>
      </c>
      <c r="H219" s="23">
        <f t="shared" ca="1" si="18"/>
        <v>1</v>
      </c>
      <c r="I219" s="116" t="str">
        <f t="shared" si="19"/>
        <v>!!</v>
      </c>
      <c r="J219" s="22" cm="1">
        <f t="array" aca="1" ref="J219" ca="1">IF(Parameters!$D$31, SUM(IF(ISNUMBER(Y219:AD219),(IF(Y219:AD219&gt;=Parameters!$D$41,1,"")),""))+0.5*(SUM(IF(ISNUMBER(Y219:AD219),(IF(Y219:AD219&gt;=Parameters!$D$42,1,"")),""))-SUM(IF(ISNUMBER(Y219:AD219),(IF(Y219:AD219&gt;=Parameters!$D$41,1,"")),""))),0) +
   IF(Parameters!$D$32,SUM(IF(ISNUMBER(Y219:AD219),(IF(Y219:AD219&gt;=Parameters!$D$41,1,"")),"")),0) +
   IF(Parameters!$D$33,AVERAGE(IF(ISNUMBER(Y219:AD219),Y219:AD219)),0) +
   IF(Parameters!$D$34,IF(OR(IF(ISNUMBER(Y219:AD219),Y219:AD219)=0),0,GEOMEAN(IF(ISNUMBER(Y219:AD219),Y219:AD219))),0)</f>
        <v>1</v>
      </c>
      <c r="K219" s="23">
        <f t="shared" ca="1" si="20"/>
        <v>1</v>
      </c>
      <c r="L219" s="116" t="str">
        <f t="shared" si="21"/>
        <v>!!</v>
      </c>
      <c r="M219" s="21" cm="1">
        <f t="array" aca="1" ref="M219" ca="1">IF(Parameters!$D$31, SUM(IF(ISNUMBER(AF219:AK219),(IF(AF219:AK219&gt;=Parameters!$D$41,1,"")),""))+0.5*(SUM(IF(ISNUMBER(AF219:AK219),(IF(AF219:AK219&gt;=Parameters!$D$42,1,"")),""))-SUM(IF(ISNUMBER(AF219:AK219),(IF(AF219:AK219&gt;=Parameters!$D$41,1,"")),""))),0) +
   IF(Parameters!$D$32,SUM(IF(ISNUMBER(AF219:AK219),(IF(AF219:AK219&gt;=Parameters!$D$41,1,"")),"")),0) +
   IF(Parameters!$D$33,AVERAGE(IF(ISNUMBER(AF219:AK219),AF219:AK219)),0) +
   IF(Parameters!$D$34,IF(OR(IF(ISNUMBER(AF219:AK219),AF219:AK219)=0),0,GEOMEAN(IF(ISNUMBER(AF219:AK219),AF219:AK219))),0)</f>
        <v>1</v>
      </c>
      <c r="N219" s="23">
        <f t="shared" ca="1" si="22"/>
        <v>1</v>
      </c>
      <c r="O219" s="116" t="str">
        <f t="shared" si="23"/>
        <v>!!</v>
      </c>
      <c r="P219" s="24"/>
      <c r="Q219" s="49"/>
      <c r="R219" s="25">
        <f ca="1">IFERROR(INDEX(Health!$G$8:$G$225,MATCH($C219,_xlfn.ANCHORARRAY(Health!$C$8),0)),NA())</f>
        <v>0</v>
      </c>
      <c r="S219" s="25" t="e">
        <f ca="1">IFERROR(INDEX(Food!$G$8:$G$225,MATCH($C219,_xlfn.ANCHORARRAY(Food!$C$8),0)),NA())</f>
        <v>#N/A</v>
      </c>
      <c r="T219" s="25">
        <f ca="1">IFERROR(INDEX(Macro!$G$8:$G$225,MATCH($C219,_xlfn.ANCHORARRAY(Macro!$C$8),0)),NA())</f>
        <v>4.7900886266345912</v>
      </c>
      <c r="U219" s="25" t="e">
        <f ca="1">IFERROR(INDEX(Socioeconomic!$G$8:$G$225,MATCH($C219,_xlfn.ANCHORARRAY(Socioeconomic!$C$8),0)),NA())</f>
        <v>#N/A</v>
      </c>
      <c r="V219" s="25">
        <f ca="1">IFERROR(INDEX('Natural Hazard'!$G$8:$G$225,MATCH($C219,_xlfn.ANCHORARRAY('Natural Hazard'!$C$8),0)),NA())</f>
        <v>0</v>
      </c>
      <c r="W219" s="25">
        <f ca="1">IFERROR(INDEX(Conflict!$G$8:$G$225,MATCH($C219,_xlfn.ANCHORARRAY(Conflict!$C$8),0)),NA())</f>
        <v>10</v>
      </c>
      <c r="X219" s="50"/>
      <c r="Y219" s="25" t="e">
        <f ca="1">IFERROR(INDEX(Health!$H$8:$H$225,MATCH($C219,_xlfn.ANCHORARRAY(Health!$C$8),0)),NA())</f>
        <v>#N/A</v>
      </c>
      <c r="Z219" s="25" t="e">
        <f ca="1">IFERROR(INDEX(Food!$H$8:$H$225,MATCH($C219,_xlfn.ANCHORARRAY(Food!$C$8),0)),NA())</f>
        <v>#N/A</v>
      </c>
      <c r="AA219" s="25">
        <f ca="1">IFERROR(INDEX(Macro!$H$8:$H$225,MATCH($C219,_xlfn.ANCHORARRAY(Macro!$C$8),0)),NA())</f>
        <v>5.1626135364781698</v>
      </c>
      <c r="AB219" s="25" t="e">
        <f ca="1">IFERROR(INDEX(Socioeconomic!$H$8:$H$225,MATCH($C219,_xlfn.ANCHORARRAY(Socioeconomic!$C$8),0)),NA())</f>
        <v>#N/A</v>
      </c>
      <c r="AC219" s="25" t="e">
        <f ca="1">IFERROR(INDEX('Natural Hazard'!$H$8:$H$225,MATCH($C219,_xlfn.ANCHORARRAY('Natural Hazard'!$C$8),0)),NA())</f>
        <v>#N/A</v>
      </c>
      <c r="AD219" s="25">
        <f ca="1">IFERROR(INDEX(Conflict!$H$8:$H$225,MATCH($C219,_xlfn.ANCHORARRAY(Conflict!$C$8),0)),NA())</f>
        <v>10</v>
      </c>
      <c r="AE219" s="50"/>
      <c r="AF219" s="25">
        <f ca="1">IFERROR(INDEX(Health!$I$8:$I$225,MATCH($C219,_xlfn.ANCHORARRAY(Health!$C$8),0)),NA())</f>
        <v>0</v>
      </c>
      <c r="AG219" s="25" t="e">
        <f ca="1">IFERROR(INDEX(Food!$I$8:$I$225,MATCH($C219,_xlfn.ANCHORARRAY(Food!$C$8),0)),NA())</f>
        <v>#N/A</v>
      </c>
      <c r="AH219" s="25">
        <f ca="1">IFERROR(INDEX(Macro!$I$8:$I$225,MATCH($C219,_xlfn.ANCHORARRAY(Macro!$C$8),0)),NA())</f>
        <v>4.4444444444444402</v>
      </c>
      <c r="AI219" s="25" t="e">
        <f ca="1">IFERROR(INDEX(Socioeconomic!$I$8:$I$225,MATCH($C219,_xlfn.ANCHORARRAY(Socioeconomic!$C$8),0)),NA())</f>
        <v>#N/A</v>
      </c>
      <c r="AJ219" s="25">
        <f ca="1">IFERROR(INDEX('Natural Hazard'!$I$8:$I$225,MATCH($C219,_xlfn.ANCHORARRAY('Natural Hazard'!$C$8),0)),NA())</f>
        <v>0</v>
      </c>
      <c r="AK219" s="25">
        <f ca="1">IFERROR(INDEX(Conflict!$I$8:$I$225,MATCH($C219,_xlfn.ANCHORARRAY(Conflict!$C$8),0)),NA())</f>
        <v>10</v>
      </c>
      <c r="AL219" s="49"/>
      <c r="AM219" s="25">
        <f>IFERROR(INDEX('Data Reliability'!$G$6:$G$409,MATCH($C219,'Data Reliability'!$E$6:$E$409,0)),NA())</f>
        <v>0.83333333333333304</v>
      </c>
      <c r="AN219" s="25">
        <f>IFERROR(INDEX('Data Reliability'!$H$6:$H$409,MATCH($C219,'Data Reliability'!$E$6:$E$409,0)),NA())</f>
        <v>0.73333333333333295</v>
      </c>
    </row>
    <row r="220" spans="2:40" x14ac:dyDescent="0.2">
      <c r="B220" s="28" t="s">
        <v>770</v>
      </c>
      <c r="C220" s="28" t="s">
        <v>356</v>
      </c>
      <c r="D220" s="28" t="s">
        <v>434</v>
      </c>
      <c r="E220" s="28" t="s">
        <v>429</v>
      </c>
      <c r="G220" s="22" cm="1">
        <f t="array" aca="1" ref="G220" ca="1">IF(Parameters!$D$31, SUM(IF(ISNUMBER(R220:W220),(IF(R220:W220&gt;=Parameters!$D$37,1,"")),""))+0.5*(SUM(IF(ISNUMBER(R220:W220),(IF(R220:W220&gt;=Parameters!$D$38,1,"")),""))-SUM(IF(ISNUMBER(R220:W220),(IF(R220:W220&gt;=Parameters!$D$37,1,"")),""))),0) +
   IF(Parameters!$D$32,SUM(IF(ISNUMBER(R220:W220),(IF(R220:W220&gt;=Parameters!$D$41,1,"")),"")),0) +
   IF(Parameters!$D$33,AVERAGE(IF(ISNUMBER(R220:W220),R220:W220)),0) +
   IF(Parameters!$D$34,IF(OR(IF(ISNUMBER(R220:W220),R220:W220)=0),0,GEOMEAN(IF(ISNUMBER(R220:W220),R220:W220))),0)</f>
        <v>2</v>
      </c>
      <c r="H220" s="23">
        <f t="shared" ca="1" si="18"/>
        <v>2</v>
      </c>
      <c r="I220" s="116" t="str">
        <f t="shared" si="19"/>
        <v/>
      </c>
      <c r="J220" s="22" cm="1">
        <f t="array" aca="1" ref="J220" ca="1">IF(Parameters!$D$31, SUM(IF(ISNUMBER(Y220:AD220),(IF(Y220:AD220&gt;=Parameters!$D$41,1,"")),""))+0.5*(SUM(IF(ISNUMBER(Y220:AD220),(IF(Y220:AD220&gt;=Parameters!$D$42,1,"")),""))-SUM(IF(ISNUMBER(Y220:AD220),(IF(Y220:AD220&gt;=Parameters!$D$41,1,"")),""))),0) +
   IF(Parameters!$D$32,SUM(IF(ISNUMBER(Y220:AD220),(IF(Y220:AD220&gt;=Parameters!$D$41,1,"")),"")),0) +
   IF(Parameters!$D$33,AVERAGE(IF(ISNUMBER(Y220:AD220),Y220:AD220)),0) +
   IF(Parameters!$D$34,IF(OR(IF(ISNUMBER(Y220:AD220),Y220:AD220)=0),0,GEOMEAN(IF(ISNUMBER(Y220:AD220),Y220:AD220))),0)</f>
        <v>5</v>
      </c>
      <c r="K220" s="23">
        <f t="shared" ca="1" si="20"/>
        <v>5</v>
      </c>
      <c r="L220" s="116" t="str">
        <f t="shared" si="21"/>
        <v/>
      </c>
      <c r="M220" s="21" cm="1">
        <f t="array" aca="1" ref="M220" ca="1">IF(Parameters!$D$31, SUM(IF(ISNUMBER(AF220:AK220),(IF(AF220:AK220&gt;=Parameters!$D$41,1,"")),""))+0.5*(SUM(IF(ISNUMBER(AF220:AK220),(IF(AF220:AK220&gt;=Parameters!$D$42,1,"")),""))-SUM(IF(ISNUMBER(AF220:AK220),(IF(AF220:AK220&gt;=Parameters!$D$41,1,"")),""))),0) +
   IF(Parameters!$D$32,SUM(IF(ISNUMBER(AF220:AK220),(IF(AF220:AK220&gt;=Parameters!$D$41,1,"")),"")),0) +
   IF(Parameters!$D$33,AVERAGE(IF(ISNUMBER(AF220:AK220),AF220:AK220)),0) +
   IF(Parameters!$D$34,IF(OR(IF(ISNUMBER(AF220:AK220),AF220:AK220)=0),0,GEOMEAN(IF(ISNUMBER(AF220:AK220),AF220:AK220))),0)</f>
        <v>1</v>
      </c>
      <c r="N220" s="23">
        <f t="shared" ca="1" si="22"/>
        <v>1</v>
      </c>
      <c r="O220" s="116" t="str">
        <f t="shared" si="23"/>
        <v>!</v>
      </c>
      <c r="P220" s="24"/>
      <c r="Q220" s="49"/>
      <c r="R220" s="25">
        <f ca="1">IFERROR(INDEX(Health!$G$8:$G$225,MATCH($C220,_xlfn.ANCHORARRAY(Health!$C$8),0)),NA())</f>
        <v>0</v>
      </c>
      <c r="S220" s="25">
        <f ca="1">IFERROR(INDEX(Food!$G$8:$G$225,MATCH($C220,_xlfn.ANCHORARRAY(Food!$C$8),0)),NA())</f>
        <v>10</v>
      </c>
      <c r="T220" s="25">
        <f ca="1">IFERROR(INDEX(Macro!$G$8:$G$225,MATCH($C220,_xlfn.ANCHORARRAY(Macro!$C$8),0)),NA())</f>
        <v>7.0691131282588549</v>
      </c>
      <c r="U220" s="25">
        <f ca="1">IFERROR(INDEX(Socioeconomic!$G$8:$G$225,MATCH($C220,_xlfn.ANCHORARRAY(Socioeconomic!$C$8),0)),NA())</f>
        <v>0</v>
      </c>
      <c r="V220" s="25">
        <f ca="1">IFERROR(INDEX('Natural Hazard'!$G$8:$G$225,MATCH($C220,_xlfn.ANCHORARRAY('Natural Hazard'!$C$8),0)),NA())</f>
        <v>0</v>
      </c>
      <c r="W220" s="25">
        <f ca="1">IFERROR(INDEX(Conflict!$G$8:$G$225,MATCH($C220,_xlfn.ANCHORARRAY(Conflict!$C$8),0)),NA())</f>
        <v>0</v>
      </c>
      <c r="X220" s="50"/>
      <c r="Y220" s="25">
        <f ca="1">IFERROR(INDEX(Health!$H$8:$H$225,MATCH($C220,_xlfn.ANCHORARRAY(Health!$C$8),0)),NA())</f>
        <v>10</v>
      </c>
      <c r="Z220" s="25">
        <f ca="1">IFERROR(INDEX(Food!$H$8:$H$225,MATCH($C220,_xlfn.ANCHORARRAY(Food!$C$8),0)),NA())</f>
        <v>10</v>
      </c>
      <c r="AA220" s="25">
        <f ca="1">IFERROR(INDEX(Macro!$H$8:$H$225,MATCH($C220,_xlfn.ANCHORARRAY(Macro!$C$8),0)),NA())</f>
        <v>10</v>
      </c>
      <c r="AB220" s="25">
        <f ca="1">IFERROR(INDEX(Socioeconomic!$H$8:$H$225,MATCH($C220,_xlfn.ANCHORARRAY(Socioeconomic!$C$8),0)),NA())</f>
        <v>10</v>
      </c>
      <c r="AC220" s="25">
        <f ca="1">IFERROR(INDEX('Natural Hazard'!$H$8:$H$225,MATCH($C220,_xlfn.ANCHORARRAY('Natural Hazard'!$C$8),0)),NA())</f>
        <v>5.5</v>
      </c>
      <c r="AD220" s="25">
        <f ca="1">IFERROR(INDEX(Conflict!$H$8:$H$225,MATCH($C220,_xlfn.ANCHORARRAY(Conflict!$C$8),0)),NA())</f>
        <v>10</v>
      </c>
      <c r="AE220" s="50"/>
      <c r="AF220" s="25">
        <f ca="1">IFERROR(INDEX(Health!$I$8:$I$225,MATCH($C220,_xlfn.ANCHORARRAY(Health!$C$8),0)),NA())</f>
        <v>0</v>
      </c>
      <c r="AG220" s="25">
        <f ca="1">IFERROR(INDEX(Food!$I$8:$I$225,MATCH($C220,_xlfn.ANCHORARRAY(Food!$C$8),0)),NA())</f>
        <v>10</v>
      </c>
      <c r="AH220" s="25">
        <f ca="1">IFERROR(INDEX(Macro!$I$8:$I$225,MATCH($C220,_xlfn.ANCHORARRAY(Macro!$C$8),0)),NA())</f>
        <v>4.9972360420121698</v>
      </c>
      <c r="AI220" s="25" t="e">
        <f ca="1">IFERROR(INDEX(Socioeconomic!$I$8:$I$225,MATCH($C220,_xlfn.ANCHORARRAY(Socioeconomic!$C$8),0)),NA())</f>
        <v>#N/A</v>
      </c>
      <c r="AJ220" s="25">
        <f ca="1">IFERROR(INDEX('Natural Hazard'!$I$8:$I$225,MATCH($C220,_xlfn.ANCHORARRAY('Natural Hazard'!$C$8),0)),NA())</f>
        <v>0</v>
      </c>
      <c r="AK220" s="25">
        <f ca="1">IFERROR(INDEX(Conflict!$I$8:$I$225,MATCH($C220,_xlfn.ANCHORARRAY(Conflict!$C$8),0)),NA())</f>
        <v>0</v>
      </c>
      <c r="AL220" s="49"/>
      <c r="AM220" s="25">
        <f>IFERROR(INDEX('Data Reliability'!$G$6:$G$409,MATCH($C220,'Data Reliability'!$E$6:$E$409,0)),NA())</f>
        <v>8.3333333333333301E-2</v>
      </c>
      <c r="AN220" s="25">
        <f>IFERROR(INDEX('Data Reliability'!$H$6:$H$409,MATCH($C220,'Data Reliability'!$E$6:$E$409,0)),NA())</f>
        <v>0.48888888888888898</v>
      </c>
    </row>
    <row r="221" spans="2:40" x14ac:dyDescent="0.2">
      <c r="B221" s="28" t="s">
        <v>357</v>
      </c>
      <c r="C221" s="28" t="s">
        <v>358</v>
      </c>
      <c r="D221" s="28" t="s">
        <v>432</v>
      </c>
      <c r="E221" s="28" t="s">
        <v>430</v>
      </c>
      <c r="G221" s="22" cm="1">
        <f t="array" aca="1" ref="G221" ca="1">IF(Parameters!$D$31, SUM(IF(ISNUMBER(R221:W221),(IF(R221:W221&gt;=Parameters!$D$37,1,"")),""))+0.5*(SUM(IF(ISNUMBER(R221:W221),(IF(R221:W221&gt;=Parameters!$D$38,1,"")),""))-SUM(IF(ISNUMBER(R221:W221),(IF(R221:W221&gt;=Parameters!$D$37,1,"")),""))),0) +
   IF(Parameters!$D$32,SUM(IF(ISNUMBER(R221:W221),(IF(R221:W221&gt;=Parameters!$D$41,1,"")),"")),0) +
   IF(Parameters!$D$33,AVERAGE(IF(ISNUMBER(R221:W221),R221:W221)),0) +
   IF(Parameters!$D$34,IF(OR(IF(ISNUMBER(R221:W221),R221:W221)=0),0,GEOMEAN(IF(ISNUMBER(R221:W221),R221:W221))),0)</f>
        <v>1.5</v>
      </c>
      <c r="H221" s="23">
        <f t="shared" ca="1" si="18"/>
        <v>1.5</v>
      </c>
      <c r="I221" s="116" t="str">
        <f t="shared" si="19"/>
        <v/>
      </c>
      <c r="J221" s="22" cm="1">
        <f t="array" aca="1" ref="J221" ca="1">IF(Parameters!$D$31, SUM(IF(ISNUMBER(Y221:AD221),(IF(Y221:AD221&gt;=Parameters!$D$41,1,"")),""))+0.5*(SUM(IF(ISNUMBER(Y221:AD221),(IF(Y221:AD221&gt;=Parameters!$D$42,1,"")),""))-SUM(IF(ISNUMBER(Y221:AD221),(IF(Y221:AD221&gt;=Parameters!$D$41,1,"")),""))),0) +
   IF(Parameters!$D$32,SUM(IF(ISNUMBER(Y221:AD221),(IF(Y221:AD221&gt;=Parameters!$D$41,1,"")),"")),0) +
   IF(Parameters!$D$33,AVERAGE(IF(ISNUMBER(Y221:AD221),Y221:AD221)),0) +
   IF(Parameters!$D$34,IF(OR(IF(ISNUMBER(Y221:AD221),Y221:AD221)=0),0,GEOMEAN(IF(ISNUMBER(Y221:AD221),Y221:AD221))),0)</f>
        <v>0.5</v>
      </c>
      <c r="K221" s="23">
        <f t="shared" ca="1" si="20"/>
        <v>0.5</v>
      </c>
      <c r="L221" s="116" t="str">
        <f t="shared" si="21"/>
        <v/>
      </c>
      <c r="M221" s="21" cm="1">
        <f t="array" aca="1" ref="M221" ca="1">IF(Parameters!$D$31, SUM(IF(ISNUMBER(AF221:AK221),(IF(AF221:AK221&gt;=Parameters!$D$41,1,"")),""))+0.5*(SUM(IF(ISNUMBER(AF221:AK221),(IF(AF221:AK221&gt;=Parameters!$D$42,1,"")),""))-SUM(IF(ISNUMBER(AF221:AK221),(IF(AF221:AK221&gt;=Parameters!$D$41,1,"")),""))),0) +
   IF(Parameters!$D$32,SUM(IF(ISNUMBER(AF221:AK221),(IF(AF221:AK221&gt;=Parameters!$D$41,1,"")),"")),0) +
   IF(Parameters!$D$33,AVERAGE(IF(ISNUMBER(AF221:AK221),AF221:AK221)),0) +
   IF(Parameters!$D$34,IF(OR(IF(ISNUMBER(AF221:AK221),AF221:AK221)=0),0,GEOMEAN(IF(ISNUMBER(AF221:AK221),AF221:AK221))),0)</f>
        <v>1.5</v>
      </c>
      <c r="N221" s="23">
        <f t="shared" ca="1" si="22"/>
        <v>1.5</v>
      </c>
      <c r="O221" s="116" t="str">
        <f t="shared" si="23"/>
        <v>!</v>
      </c>
      <c r="P221" s="24"/>
      <c r="Q221" s="49"/>
      <c r="R221" s="25">
        <f ca="1">IFERROR(INDEX(Health!$G$8:$G$225,MATCH($C221,_xlfn.ANCHORARRAY(Health!$C$8),0)),NA())</f>
        <v>0</v>
      </c>
      <c r="S221" s="25">
        <f ca="1">IFERROR(INDEX(Food!$G$8:$G$225,MATCH($C221,_xlfn.ANCHORARRAY(Food!$C$8),0)),NA())</f>
        <v>0</v>
      </c>
      <c r="T221" s="25">
        <f ca="1">IFERROR(INDEX(Macro!$G$8:$G$225,MATCH($C221,_xlfn.ANCHORARRAY(Macro!$C$8),0)),NA())</f>
        <v>6.9</v>
      </c>
      <c r="U221" s="25">
        <f ca="1">IFERROR(INDEX(Socioeconomic!$G$8:$G$225,MATCH($C221,_xlfn.ANCHORARRAY(Socioeconomic!$C$8),0)),NA())</f>
        <v>7.745966692414834</v>
      </c>
      <c r="V221" s="25">
        <f ca="1">IFERROR(INDEX('Natural Hazard'!$G$8:$G$225,MATCH($C221,_xlfn.ANCHORARRAY('Natural Hazard'!$C$8),0)),NA())</f>
        <v>0</v>
      </c>
      <c r="W221" s="25">
        <f ca="1">IFERROR(INDEX(Conflict!$G$8:$G$225,MATCH($C221,_xlfn.ANCHORARRAY(Conflict!$C$8),0)),NA())</f>
        <v>1.2420916813874194</v>
      </c>
      <c r="X221" s="50"/>
      <c r="Y221" s="25">
        <f ca="1">IFERROR(INDEX(Health!$H$8:$H$225,MATCH($C221,_xlfn.ANCHORARRAY(Health!$C$8),0)),NA())</f>
        <v>2.8221574344023299</v>
      </c>
      <c r="Z221" s="25">
        <f ca="1">IFERROR(INDEX(Food!$H$8:$H$225,MATCH($C221,_xlfn.ANCHORARRAY(Food!$C$8),0)),NA())</f>
        <v>4.7423277359583</v>
      </c>
      <c r="AA221" s="25">
        <f ca="1">IFERROR(INDEX(Macro!$H$8:$H$225,MATCH($C221,_xlfn.ANCHORARRAY(Macro!$C$8),0)),NA())</f>
        <v>7</v>
      </c>
      <c r="AB221" s="25">
        <f ca="1">IFERROR(INDEX(Socioeconomic!$H$8:$H$225,MATCH($C221,_xlfn.ANCHORARRAY(Socioeconomic!$C$8),0)),NA())</f>
        <v>6</v>
      </c>
      <c r="AC221" s="25">
        <f ca="1">IFERROR(INDEX('Natural Hazard'!$H$8:$H$225,MATCH($C221,_xlfn.ANCHORARRAY('Natural Hazard'!$C$8),0)),NA())</f>
        <v>6.5</v>
      </c>
      <c r="AD221" s="25">
        <f ca="1">IFERROR(INDEX(Conflict!$H$8:$H$225,MATCH($C221,_xlfn.ANCHORARRAY(Conflict!$C$8),0)),NA())</f>
        <v>2.2534838595872202</v>
      </c>
      <c r="AE221" s="50"/>
      <c r="AF221" s="25">
        <f ca="1">IFERROR(INDEX(Health!$I$8:$I$225,MATCH($C221,_xlfn.ANCHORARRAY(Health!$C$8),0)),NA())</f>
        <v>0</v>
      </c>
      <c r="AG221" s="25" t="e">
        <f ca="1">IFERROR(INDEX(Food!$I$8:$I$225,MATCH($C221,_xlfn.ANCHORARRAY(Food!$C$8),0)),NA())</f>
        <v>#N/A</v>
      </c>
      <c r="AH221" s="25">
        <f ca="1">IFERROR(INDEX(Macro!$I$8:$I$225,MATCH($C221,_xlfn.ANCHORARRAY(Macro!$C$8),0)),NA())</f>
        <v>7</v>
      </c>
      <c r="AI221" s="25">
        <f ca="1">IFERROR(INDEX(Socioeconomic!$I$8:$I$225,MATCH($C221,_xlfn.ANCHORARRAY(Socioeconomic!$C$8),0)),NA())</f>
        <v>10</v>
      </c>
      <c r="AJ221" s="25">
        <f ca="1">IFERROR(INDEX('Natural Hazard'!$I$8:$I$225,MATCH($C221,_xlfn.ANCHORARRAY('Natural Hazard'!$C$8),0)),NA())</f>
        <v>0</v>
      </c>
      <c r="AK221" s="25">
        <f ca="1">IFERROR(INDEX(Conflict!$I$8:$I$225,MATCH($C221,_xlfn.ANCHORARRAY(Conflict!$C$8),0)),NA())</f>
        <v>0.68462515868847895</v>
      </c>
      <c r="AL221" s="49"/>
      <c r="AM221" s="25">
        <f>IFERROR(INDEX('Data Reliability'!$G$6:$G$409,MATCH($C221,'Data Reliability'!$E$6:$E$409,0)),NA())</f>
        <v>0</v>
      </c>
      <c r="AN221" s="25">
        <f>IFERROR(INDEX('Data Reliability'!$H$6:$H$409,MATCH($C221,'Data Reliability'!$E$6:$E$409,0)),NA())</f>
        <v>0.391666666666667</v>
      </c>
    </row>
    <row r="222" spans="2:40" x14ac:dyDescent="0.2">
      <c r="B222" s="28" t="s">
        <v>359</v>
      </c>
      <c r="C222" s="28" t="s">
        <v>360</v>
      </c>
      <c r="D222" s="28" t="s">
        <v>432</v>
      </c>
      <c r="E222" s="28" t="s">
        <v>429</v>
      </c>
      <c r="G222" s="22" cm="1">
        <f t="array" aca="1" ref="G222" ca="1">IF(Parameters!$D$31, SUM(IF(ISNUMBER(R222:W222),(IF(R222:W222&gt;=Parameters!$D$37,1,"")),""))+0.5*(SUM(IF(ISNUMBER(R222:W222),(IF(R222:W222&gt;=Parameters!$D$38,1,"")),""))-SUM(IF(ISNUMBER(R222:W222),(IF(R222:W222&gt;=Parameters!$D$37,1,"")),""))),0) +
   IF(Parameters!$D$32,SUM(IF(ISNUMBER(R222:W222),(IF(R222:W222&gt;=Parameters!$D$41,1,"")),"")),0) +
   IF(Parameters!$D$33,AVERAGE(IF(ISNUMBER(R222:W222),R222:W222)),0) +
   IF(Parameters!$D$34,IF(OR(IF(ISNUMBER(R222:W222),R222:W222)=0),0,GEOMEAN(IF(ISNUMBER(R222:W222),R222:W222))),0)</f>
        <v>1.5</v>
      </c>
      <c r="H222" s="23">
        <f t="shared" ca="1" si="18"/>
        <v>1.5</v>
      </c>
      <c r="I222" s="116" t="str">
        <f t="shared" si="19"/>
        <v/>
      </c>
      <c r="J222" s="22" cm="1">
        <f t="array" aca="1" ref="J222" ca="1">IF(Parameters!$D$31, SUM(IF(ISNUMBER(Y222:AD222),(IF(Y222:AD222&gt;=Parameters!$D$41,1,"")),""))+0.5*(SUM(IF(ISNUMBER(Y222:AD222),(IF(Y222:AD222&gt;=Parameters!$D$42,1,"")),""))-SUM(IF(ISNUMBER(Y222:AD222),(IF(Y222:AD222&gt;=Parameters!$D$41,1,"")),""))),0) +
   IF(Parameters!$D$32,SUM(IF(ISNUMBER(Y222:AD222),(IF(Y222:AD222&gt;=Parameters!$D$41,1,"")),"")),0) +
   IF(Parameters!$D$33,AVERAGE(IF(ISNUMBER(Y222:AD222),Y222:AD222)),0) +
   IF(Parameters!$D$34,IF(OR(IF(ISNUMBER(Y222:AD222),Y222:AD222)=0),0,GEOMEAN(IF(ISNUMBER(Y222:AD222),Y222:AD222))),0)</f>
        <v>3</v>
      </c>
      <c r="K222" s="23">
        <f t="shared" ca="1" si="20"/>
        <v>3</v>
      </c>
      <c r="L222" s="116" t="str">
        <f t="shared" si="21"/>
        <v/>
      </c>
      <c r="M222" s="21" cm="1">
        <f t="array" aca="1" ref="M222" ca="1">IF(Parameters!$D$31, SUM(IF(ISNUMBER(AF222:AK222),(IF(AF222:AK222&gt;=Parameters!$D$41,1,"")),""))+0.5*(SUM(IF(ISNUMBER(AF222:AK222),(IF(AF222:AK222&gt;=Parameters!$D$42,1,"")),""))-SUM(IF(ISNUMBER(AF222:AK222),(IF(AF222:AK222&gt;=Parameters!$D$41,1,"")),""))),0) +
   IF(Parameters!$D$32,SUM(IF(ISNUMBER(AF222:AK222),(IF(AF222:AK222&gt;=Parameters!$D$41,1,"")),"")),0) +
   IF(Parameters!$D$33,AVERAGE(IF(ISNUMBER(AF222:AK222),AF222:AK222)),0) +
   IF(Parameters!$D$34,IF(OR(IF(ISNUMBER(AF222:AK222),AF222:AK222)=0),0,GEOMEAN(IF(ISNUMBER(AF222:AK222),AF222:AK222))),0)</f>
        <v>2</v>
      </c>
      <c r="N222" s="23">
        <f t="shared" ca="1" si="22"/>
        <v>2</v>
      </c>
      <c r="O222" s="116" t="str">
        <f t="shared" si="23"/>
        <v>!</v>
      </c>
      <c r="P222" s="24"/>
      <c r="Q222" s="49"/>
      <c r="R222" s="25">
        <f ca="1">IFERROR(INDEX(Health!$G$8:$G$225,MATCH($C222,_xlfn.ANCHORARRAY(Health!$C$8),0)),NA())</f>
        <v>0</v>
      </c>
      <c r="S222" s="25">
        <f ca="1">IFERROR(INDEX(Food!$G$8:$G$225,MATCH($C222,_xlfn.ANCHORARRAY(Food!$C$8),0)),NA())</f>
        <v>0</v>
      </c>
      <c r="T222" s="25">
        <f ca="1">IFERROR(INDEX(Macro!$G$8:$G$225,MATCH($C222,_xlfn.ANCHORARRAY(Macro!$C$8),0)),NA())</f>
        <v>10</v>
      </c>
      <c r="U222" s="25">
        <f ca="1">IFERROR(INDEX(Socioeconomic!$G$8:$G$225,MATCH($C222,_xlfn.ANCHORARRAY(Socioeconomic!$C$8),0)),NA())</f>
        <v>0</v>
      </c>
      <c r="V222" s="25">
        <f ca="1">IFERROR(INDEX('Natural Hazard'!$G$8:$G$225,MATCH($C222,_xlfn.ANCHORARRAY('Natural Hazard'!$C$8),0)),NA())</f>
        <v>6.4549722436790233</v>
      </c>
      <c r="W222" s="25">
        <f ca="1">IFERROR(INDEX(Conflict!$G$8:$G$225,MATCH($C222,_xlfn.ANCHORARRAY(Conflict!$C$8),0)),NA())</f>
        <v>0</v>
      </c>
      <c r="X222" s="50"/>
      <c r="Y222" s="25">
        <f ca="1">IFERROR(INDEX(Health!$H$8:$H$225,MATCH($C222,_xlfn.ANCHORARRAY(Health!$C$8),0)),NA())</f>
        <v>8.4489795918367303</v>
      </c>
      <c r="Z222" s="25">
        <f ca="1">IFERROR(INDEX(Food!$H$8:$H$225,MATCH($C222,_xlfn.ANCHORARRAY(Food!$C$8),0)),NA())</f>
        <v>10</v>
      </c>
      <c r="AA222" s="25">
        <f ca="1">IFERROR(INDEX(Macro!$H$8:$H$225,MATCH($C222,_xlfn.ANCHORARRAY(Macro!$C$8),0)),NA())</f>
        <v>10</v>
      </c>
      <c r="AB222" s="25">
        <f ca="1">IFERROR(INDEX(Socioeconomic!$H$8:$H$225,MATCH($C222,_xlfn.ANCHORARRAY(Socioeconomic!$C$8),0)),NA())</f>
        <v>8.8571428571428505</v>
      </c>
      <c r="AC222" s="25">
        <f ca="1">IFERROR(INDEX('Natural Hazard'!$H$8:$H$225,MATCH($C222,_xlfn.ANCHORARRAY('Natural Hazard'!$C$8),0)),NA())</f>
        <v>4.1666666666666599</v>
      </c>
      <c r="AD222" s="25">
        <f ca="1">IFERROR(INDEX(Conflict!$H$8:$H$225,MATCH($C222,_xlfn.ANCHORARRAY(Conflict!$C$8),0)),NA())</f>
        <v>4.41435879343799</v>
      </c>
      <c r="AE222" s="50"/>
      <c r="AF222" s="25">
        <f ca="1">IFERROR(INDEX(Health!$I$8:$I$225,MATCH($C222,_xlfn.ANCHORARRAY(Health!$C$8),0)),NA())</f>
        <v>0</v>
      </c>
      <c r="AG222" s="25" t="e">
        <f ca="1">IFERROR(INDEX(Food!$I$8:$I$225,MATCH($C222,_xlfn.ANCHORARRAY(Food!$C$8),0)),NA())</f>
        <v>#N/A</v>
      </c>
      <c r="AH222" s="25">
        <f ca="1">IFERROR(INDEX(Macro!$I$8:$I$225,MATCH($C222,_xlfn.ANCHORARRAY(Macro!$C$8),0)),NA())</f>
        <v>10</v>
      </c>
      <c r="AI222" s="25">
        <f ca="1">IFERROR(INDEX(Socioeconomic!$I$8:$I$225,MATCH($C222,_xlfn.ANCHORARRAY(Socioeconomic!$C$8),0)),NA())</f>
        <v>0</v>
      </c>
      <c r="AJ222" s="25">
        <f ca="1">IFERROR(INDEX('Natural Hazard'!$I$8:$I$225,MATCH($C222,_xlfn.ANCHORARRAY('Natural Hazard'!$C$8),0)),NA())</f>
        <v>10</v>
      </c>
      <c r="AK222" s="25">
        <f ca="1">IFERROR(INDEX(Conflict!$I$8:$I$225,MATCH($C222,_xlfn.ANCHORARRAY(Conflict!$C$8),0)),NA())</f>
        <v>0</v>
      </c>
      <c r="AL222" s="49"/>
      <c r="AM222" s="25">
        <f>IFERROR(INDEX('Data Reliability'!$G$6:$G$409,MATCH($C222,'Data Reliability'!$E$6:$E$409,0)),NA())</f>
        <v>0</v>
      </c>
      <c r="AN222" s="25">
        <f>IFERROR(INDEX('Data Reliability'!$H$6:$H$409,MATCH($C222,'Data Reliability'!$E$6:$E$409,0)),NA())</f>
        <v>0.47499999999999998</v>
      </c>
    </row>
    <row r="223" spans="2:40" x14ac:dyDescent="0.2">
      <c r="B223" s="28" t="s">
        <v>361</v>
      </c>
      <c r="C223" s="28" t="s">
        <v>362</v>
      </c>
      <c r="D223" s="28" t="s">
        <v>432</v>
      </c>
      <c r="E223" s="28" t="s">
        <v>535</v>
      </c>
      <c r="G223" s="22" cm="1">
        <f t="array" aca="1" ref="G223" ca="1">IF(Parameters!$D$31, SUM(IF(ISNUMBER(R223:W223),(IF(R223:W223&gt;=Parameters!$D$37,1,"")),""))+0.5*(SUM(IF(ISNUMBER(R223:W223),(IF(R223:W223&gt;=Parameters!$D$38,1,"")),""))-SUM(IF(ISNUMBER(R223:W223),(IF(R223:W223&gt;=Parameters!$D$37,1,"")),""))),0) +
   IF(Parameters!$D$32,SUM(IF(ISNUMBER(R223:W223),(IF(R223:W223&gt;=Parameters!$D$41,1,"")),"")),0) +
   IF(Parameters!$D$33,AVERAGE(IF(ISNUMBER(R223:W223),R223:W223)),0) +
   IF(Parameters!$D$34,IF(OR(IF(ISNUMBER(R223:W223),R223:W223)=0),0,GEOMEAN(IF(ISNUMBER(R223:W223),R223:W223))),0)</f>
        <v>4</v>
      </c>
      <c r="H223" s="23">
        <f t="shared" ca="1" si="18"/>
        <v>4</v>
      </c>
      <c r="I223" s="116" t="str">
        <f t="shared" si="19"/>
        <v/>
      </c>
      <c r="J223" s="22" cm="1">
        <f t="array" aca="1" ref="J223" ca="1">IF(Parameters!$D$31, SUM(IF(ISNUMBER(Y223:AD223),(IF(Y223:AD223&gt;=Parameters!$D$41,1,"")),""))+0.5*(SUM(IF(ISNUMBER(Y223:AD223),(IF(Y223:AD223&gt;=Parameters!$D$42,1,"")),""))-SUM(IF(ISNUMBER(Y223:AD223),(IF(Y223:AD223&gt;=Parameters!$D$41,1,"")),""))),0) +
   IF(Parameters!$D$32,SUM(IF(ISNUMBER(Y223:AD223),(IF(Y223:AD223&gt;=Parameters!$D$41,1,"")),"")),0) +
   IF(Parameters!$D$33,AVERAGE(IF(ISNUMBER(Y223:AD223),Y223:AD223)),0) +
   IF(Parameters!$D$34,IF(OR(IF(ISNUMBER(Y223:AD223),Y223:AD223)=0),0,GEOMEAN(IF(ISNUMBER(Y223:AD223),Y223:AD223))),0)</f>
        <v>3.5</v>
      </c>
      <c r="K223" s="23">
        <f t="shared" ca="1" si="20"/>
        <v>3.5</v>
      </c>
      <c r="L223" s="116" t="str">
        <f t="shared" si="21"/>
        <v/>
      </c>
      <c r="M223" s="21" cm="1">
        <f t="array" aca="1" ref="M223" ca="1">IF(Parameters!$D$31, SUM(IF(ISNUMBER(AF223:AK223),(IF(AF223:AK223&gt;=Parameters!$D$41,1,"")),""))+0.5*(SUM(IF(ISNUMBER(AF223:AK223),(IF(AF223:AK223&gt;=Parameters!$D$42,1,"")),""))-SUM(IF(ISNUMBER(AF223:AK223),(IF(AF223:AK223&gt;=Parameters!$D$41,1,"")),""))),0) +
   IF(Parameters!$D$32,SUM(IF(ISNUMBER(AF223:AK223),(IF(AF223:AK223&gt;=Parameters!$D$41,1,"")),"")),0) +
   IF(Parameters!$D$33,AVERAGE(IF(ISNUMBER(AF223:AK223),AF223:AK223)),0) +
   IF(Parameters!$D$34,IF(OR(IF(ISNUMBER(AF223:AK223),AF223:AK223)=0),0,GEOMEAN(IF(ISNUMBER(AF223:AK223),AF223:AK223))),0)</f>
        <v>2</v>
      </c>
      <c r="N223" s="23">
        <f t="shared" ca="1" si="22"/>
        <v>2</v>
      </c>
      <c r="O223" s="116" t="str">
        <f t="shared" si="23"/>
        <v>!</v>
      </c>
      <c r="P223" s="24"/>
      <c r="Q223" s="49"/>
      <c r="R223" s="25">
        <f ca="1">IFERROR(INDEX(Health!$G$8:$G$225,MATCH($C223,_xlfn.ANCHORARRAY(Health!$C$8),0)),NA())</f>
        <v>8.2029646919640768</v>
      </c>
      <c r="S223" s="25">
        <f ca="1">IFERROR(INDEX(Food!$G$8:$G$225,MATCH($C223,_xlfn.ANCHORARRAY(Food!$C$8),0)),NA())</f>
        <v>0</v>
      </c>
      <c r="T223" s="25">
        <f ca="1">IFERROR(INDEX(Macro!$G$8:$G$225,MATCH($C223,_xlfn.ANCHORARRAY(Macro!$C$8),0)),NA())</f>
        <v>8.0215299012646089</v>
      </c>
      <c r="U223" s="25">
        <f ca="1">IFERROR(INDEX(Socioeconomic!$G$8:$G$225,MATCH($C223,_xlfn.ANCHORARRAY(Socioeconomic!$C$8),0)),NA())</f>
        <v>0</v>
      </c>
      <c r="V223" s="25">
        <f ca="1">IFERROR(INDEX('Natural Hazard'!$G$8:$G$225,MATCH($C223,_xlfn.ANCHORARRAY('Natural Hazard'!$C$8),0)),NA())</f>
        <v>7.8528126595931598</v>
      </c>
      <c r="W223" s="25">
        <f ca="1">IFERROR(INDEX(Conflict!$G$8:$G$225,MATCH($C223,_xlfn.ANCHORARRAY(Conflict!$C$8),0)),NA())</f>
        <v>7.3192505471139802</v>
      </c>
      <c r="X223" s="50"/>
      <c r="Y223" s="25">
        <f ca="1">IFERROR(INDEX(Health!$H$8:$H$225,MATCH($C223,_xlfn.ANCHORARRAY(Health!$C$8),0)),NA())</f>
        <v>6.72886297376093</v>
      </c>
      <c r="Z223" s="25">
        <f ca="1">IFERROR(INDEX(Food!$H$8:$H$225,MATCH($C223,_xlfn.ANCHORARRAY(Food!$C$8),0)),NA())</f>
        <v>10</v>
      </c>
      <c r="AA223" s="25">
        <f ca="1">IFERROR(INDEX(Macro!$H$8:$H$225,MATCH($C223,_xlfn.ANCHORARRAY(Macro!$C$8),0)),NA())</f>
        <v>10</v>
      </c>
      <c r="AB223" s="25">
        <f ca="1">IFERROR(INDEX(Socioeconomic!$H$8:$H$225,MATCH($C223,_xlfn.ANCHORARRAY(Socioeconomic!$C$8),0)),NA())</f>
        <v>8.4285714285714199</v>
      </c>
      <c r="AC223" s="25">
        <f ca="1">IFERROR(INDEX('Natural Hazard'!$H$8:$H$225,MATCH($C223,_xlfn.ANCHORARRAY('Natural Hazard'!$C$8),0)),NA())</f>
        <v>6.1666666666666599</v>
      </c>
      <c r="AD223" s="25">
        <f ca="1">IFERROR(INDEX(Conflict!$H$8:$H$225,MATCH($C223,_xlfn.ANCHORARRAY(Conflict!$C$8),0)),NA())</f>
        <v>10</v>
      </c>
      <c r="AE223" s="50"/>
      <c r="AF223" s="25">
        <f ca="1">IFERROR(INDEX(Health!$I$8:$I$225,MATCH($C223,_xlfn.ANCHORARRAY(Health!$C$8),0)),NA())</f>
        <v>10</v>
      </c>
      <c r="AG223" s="25" t="e">
        <f ca="1">IFERROR(INDEX(Food!$I$8:$I$225,MATCH($C223,_xlfn.ANCHORARRAY(Food!$C$8),0)),NA())</f>
        <v>#N/A</v>
      </c>
      <c r="AH223" s="25">
        <f ca="1">IFERROR(INDEX(Macro!$I$8:$I$225,MATCH($C223,_xlfn.ANCHORARRAY(Macro!$C$8),0)),NA())</f>
        <v>6.4344941956882202</v>
      </c>
      <c r="AI223" s="25">
        <f ca="1">IFERROR(INDEX(Socioeconomic!$I$8:$I$225,MATCH($C223,_xlfn.ANCHORARRAY(Socioeconomic!$C$8),0)),NA())</f>
        <v>0</v>
      </c>
      <c r="AJ223" s="25">
        <f ca="1">IFERROR(INDEX('Natural Hazard'!$I$8:$I$225,MATCH($C223,_xlfn.ANCHORARRAY('Natural Hazard'!$C$8),0)),NA())</f>
        <v>10</v>
      </c>
      <c r="AK223" s="25">
        <f ca="1">IFERROR(INDEX(Conflict!$I$8:$I$225,MATCH($C223,_xlfn.ANCHORARRAY(Conflict!$C$8),0)),NA())</f>
        <v>5.3571428571428301</v>
      </c>
      <c r="AL223" s="49"/>
      <c r="AM223" s="25">
        <f>IFERROR(INDEX('Data Reliability'!$G$6:$G$409,MATCH($C223,'Data Reliability'!$E$6:$E$409,0)),NA())</f>
        <v>0.16666666666666699</v>
      </c>
      <c r="AN223" s="25">
        <f>IFERROR(INDEX('Data Reliability'!$H$6:$H$409,MATCH($C223,'Data Reliability'!$E$6:$E$409,0)),NA())</f>
        <v>0.44166666666666698</v>
      </c>
    </row>
  </sheetData>
  <autoFilter ref="B5:AN223" xr:uid="{B83457C9-F7DA-6C4E-90F1-5D497C3EFA8E}">
    <sortState xmlns:xlrd2="http://schemas.microsoft.com/office/spreadsheetml/2017/richdata2" ref="B6:AN223">
      <sortCondition ref="C5:C223"/>
    </sortState>
  </autoFilter>
  <mergeCells count="12">
    <mergeCell ref="R3:W3"/>
    <mergeCell ref="Y3:AD3"/>
    <mergeCell ref="AF3:AK3"/>
    <mergeCell ref="M4:O4"/>
    <mergeCell ref="G4:I4"/>
    <mergeCell ref="J4:L4"/>
    <mergeCell ref="G3:O3"/>
    <mergeCell ref="G2:O2"/>
    <mergeCell ref="R2:W2"/>
    <mergeCell ref="Y2:AD2"/>
    <mergeCell ref="AF2:AK2"/>
    <mergeCell ref="AM2:AN2"/>
  </mergeCells>
  <conditionalFormatting sqref="G6:G223">
    <cfRule type="dataBar" priority="13">
      <dataBar showValue="0">
        <cfvo type="num" val="0"/>
        <cfvo type="num" val="6"/>
        <color rgb="FFDD2C03"/>
      </dataBar>
      <extLst>
        <ext xmlns:x14="http://schemas.microsoft.com/office/spreadsheetml/2009/9/main" uri="{B025F937-C7B1-47D3-B67F-A62EFF666E3E}">
          <x14:id>{50296FC9-5C0C-B642-BC04-95322836AAFC}</x14:id>
        </ext>
      </extLst>
    </cfRule>
  </conditionalFormatting>
  <conditionalFormatting sqref="J6:J223">
    <cfRule type="dataBar" priority="25">
      <dataBar showValue="0">
        <cfvo type="num" val="0"/>
        <cfvo type="num" val="6"/>
        <color rgb="FFF9696B"/>
      </dataBar>
      <extLst>
        <ext xmlns:x14="http://schemas.microsoft.com/office/spreadsheetml/2009/9/main" uri="{B025F937-C7B1-47D3-B67F-A62EFF666E3E}">
          <x14:id>{76DC19A0-EEFF-B74A-A16B-1AF44A594CD3}</x14:id>
        </ext>
      </extLst>
    </cfRule>
  </conditionalFormatting>
  <conditionalFormatting sqref="M6:M223">
    <cfRule type="dataBar" priority="14">
      <dataBar showValue="0">
        <cfvo type="num" val="0"/>
        <cfvo type="num" val="6"/>
        <color theme="9" tint="-0.249977111117893"/>
      </dataBar>
      <extLst>
        <ext xmlns:x14="http://schemas.microsoft.com/office/spreadsheetml/2009/9/main" uri="{B025F937-C7B1-47D3-B67F-A62EFF666E3E}">
          <x14:id>{0E481C95-ADD7-C847-898D-6F58FDA81A0D}</x14:id>
        </ext>
      </extLst>
    </cfRule>
  </conditionalFormatting>
  <conditionalFormatting sqref="R6:W223">
    <cfRule type="cellIs" dxfId="304" priority="12" stopIfTrue="1" operator="greaterThan">
      <formula>0</formula>
    </cfRule>
    <cfRule type="expression" dxfId="301" priority="1" stopIfTrue="1">
      <formula>R6=""</formula>
    </cfRule>
  </conditionalFormatting>
  <conditionalFormatting sqref="Y6:AD223">
    <cfRule type="expression" dxfId="300" priority="30">
      <formula>Y6=""</formula>
    </cfRule>
    <cfRule type="cellIs" dxfId="299" priority="31" operator="between">
      <formula>0</formula>
      <formula>6.999</formula>
    </cfRule>
    <cfRule type="cellIs" dxfId="298" priority="32" operator="between">
      <formula>7</formula>
      <formula>9.99</formula>
    </cfRule>
    <cfRule type="expression" dxfId="297" priority="33">
      <formula>Y6=10</formula>
    </cfRule>
  </conditionalFormatting>
  <conditionalFormatting sqref="AE6:AE223">
    <cfRule type="colorScale" priority="34">
      <colorScale>
        <cfvo type="min"/>
        <cfvo type="max"/>
        <color rgb="FFF8696B"/>
        <color rgb="FFFCFCFF"/>
      </colorScale>
    </cfRule>
  </conditionalFormatting>
  <conditionalFormatting sqref="AF6:AK223">
    <cfRule type="expression" dxfId="296" priority="16" stopIfTrue="1">
      <formula>AF6=""</formula>
    </cfRule>
    <cfRule type="expression" dxfId="295" priority="24">
      <formula>AF6=10</formula>
    </cfRule>
    <cfRule type="cellIs" dxfId="294" priority="23" stopIfTrue="1" operator="between">
      <formula>7</formula>
      <formula>9.99</formula>
    </cfRule>
    <cfRule type="cellIs" dxfId="293" priority="22" stopIfTrue="1" operator="between">
      <formula>0</formula>
      <formula>6.999</formula>
    </cfRule>
  </conditionalFormatting>
  <conditionalFormatting sqref="AM6:AN223">
    <cfRule type="cellIs" dxfId="292" priority="29" operator="between">
      <formula>0.666666666666667</formula>
      <formula>1</formula>
    </cfRule>
    <cfRule type="cellIs" dxfId="291" priority="28" operator="between">
      <formula>0.333333333333333</formula>
      <formula>0.665</formula>
    </cfRule>
    <cfRule type="cellIs" dxfId="290" priority="27" operator="between">
      <formula>0</formula>
      <formula>0.332</formula>
    </cfRule>
    <cfRule type="expression" dxfId="289" priority="26">
      <formula>AM6=""</formula>
    </cfRule>
  </conditionalFormatting>
  <conditionalFormatting sqref="AZ6:AZ215">
    <cfRule type="expression" dxfId="288" priority="571">
      <formula>MOD(ROW(),2)=0</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50296FC9-5C0C-B642-BC04-95322836AAFC}">
            <x14:dataBar minLength="0" maxLength="100" gradient="0" direction="rightToLeft">
              <x14:cfvo type="num">
                <xm:f>0</xm:f>
              </x14:cfvo>
              <x14:cfvo type="num">
                <xm:f>6</xm:f>
              </x14:cfvo>
              <x14:negativeFillColor rgb="FFFF0000"/>
              <x14:axisColor rgb="FF000000"/>
            </x14:dataBar>
          </x14:cfRule>
          <xm:sqref>G6:G223</xm:sqref>
        </x14:conditionalFormatting>
        <x14:conditionalFormatting xmlns:xm="http://schemas.microsoft.com/office/excel/2006/main">
          <x14:cfRule type="dataBar" id="{76DC19A0-EEFF-B74A-A16B-1AF44A594CD3}">
            <x14:dataBar minLength="0" maxLength="100" gradient="0" direction="rightToLeft">
              <x14:cfvo type="num">
                <xm:f>0</xm:f>
              </x14:cfvo>
              <x14:cfvo type="num">
                <xm:f>6</xm:f>
              </x14:cfvo>
              <x14:negativeFillColor rgb="FFFF0000"/>
              <x14:axisColor rgb="FF000000"/>
            </x14:dataBar>
          </x14:cfRule>
          <xm:sqref>J6:J223</xm:sqref>
        </x14:conditionalFormatting>
        <x14:conditionalFormatting xmlns:xm="http://schemas.microsoft.com/office/excel/2006/main">
          <x14:cfRule type="dataBar" id="{0E481C95-ADD7-C847-898D-6F58FDA81A0D}">
            <x14:dataBar minLength="0" maxLength="100" gradient="0" direction="rightToLeft" negativeBarColorSameAsPositive="1">
              <x14:cfvo type="num">
                <xm:f>0</xm:f>
              </x14:cfvo>
              <x14:cfvo type="num">
                <xm:f>6</xm:f>
              </x14:cfvo>
              <x14:axisColor rgb="FF000000"/>
            </x14:dataBar>
          </x14:cfRule>
          <xm:sqref>M6:M223</xm:sqref>
        </x14:conditionalFormatting>
        <x14:conditionalFormatting xmlns:xm="http://schemas.microsoft.com/office/excel/2006/main">
          <x14:cfRule type="cellIs" priority="11" stopIfTrue="1" operator="greaterThanOrEqual" id="{899B87BF-B149-CD4B-90DF-8D942DCC3A97}">
            <xm:f>Parameters!$D$38</xm:f>
            <x14:dxf>
              <font>
                <sz val="12"/>
                <color theme="1"/>
                <name val="Arial (Body)"/>
              </font>
              <fill>
                <patternFill patternType="solid">
                  <bgColor rgb="FFEE9F8F"/>
                </patternFill>
              </fill>
            </x14:dxf>
          </x14:cfRule>
          <x14:cfRule type="cellIs" priority="10" stopIfTrue="1" operator="greaterThanOrEqual" id="{D3214AC0-5C6E-3B45-9203-A71F207865AE}">
            <xm:f>Parameters!$D$37</xm:f>
            <x14:dxf>
              <font>
                <sz val="12"/>
                <color rgb="FF9C0006"/>
                <name val="Arial"/>
              </font>
              <fill>
                <patternFill patternType="solid">
                  <bgColor rgb="FFE3593A"/>
                </patternFill>
              </fill>
            </x14:dxf>
          </x14:cfRule>
          <xm:sqref>R6:W223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233"/>
  <sheetViews>
    <sheetView zoomScaleNormal="100" workbookViewId="0">
      <selection activeCell="G8" sqref="G8:G225"/>
    </sheetView>
  </sheetViews>
  <sheetFormatPr baseColWidth="10" defaultColWidth="8.7109375" defaultRowHeight="16" x14ac:dyDescent="0.2"/>
  <cols>
    <col min="1" max="1" width="5.28515625" style="35" customWidth="1"/>
    <col min="2" max="2" width="22.7109375" style="35" customWidth="1"/>
    <col min="3" max="3" width="8.7109375" style="35"/>
    <col min="4" max="4" width="7.140625" style="35" customWidth="1"/>
    <col min="5"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14.140625" style="86" bestFit="1" customWidth="1"/>
    <col min="14" max="14" width="13.42578125" style="86" bestFit="1" customWidth="1"/>
    <col min="15" max="15" width="12.140625" style="86" bestFit="1" customWidth="1"/>
    <col min="16" max="16" width="13.140625" style="86" bestFit="1" customWidth="1"/>
    <col min="17" max="17" width="80.5703125" style="86" bestFit="1" customWidth="1"/>
    <col min="18" max="18" width="80.5703125" style="86" customWidth="1"/>
    <col min="19" max="19" width="9.140625" style="86" bestFit="1" customWidth="1"/>
    <col min="20" max="20" width="13.140625" style="86" bestFit="1" customWidth="1"/>
    <col min="21" max="21" width="20.28515625" style="86" bestFit="1" customWidth="1"/>
    <col min="22" max="22" width="80.5703125" style="86" bestFit="1" customWidth="1"/>
    <col min="23" max="23" width="13" style="86" bestFit="1" customWidth="1"/>
    <col min="24" max="24" width="80.5703125" style="86" bestFit="1" customWidth="1"/>
    <col min="25" max="25" width="24.7109375" style="86" bestFit="1" customWidth="1"/>
    <col min="26" max="26" width="25.42578125" style="86" bestFit="1" customWidth="1"/>
    <col min="27" max="27" width="14" style="86" bestFit="1" customWidth="1"/>
    <col min="28" max="28" width="29.140625" style="86" bestFit="1" customWidth="1"/>
    <col min="29" max="29" width="29.85546875" style="86" bestFit="1" customWidth="1"/>
    <col min="30" max="30" width="80.5703125" style="86" customWidth="1"/>
    <col min="31" max="31" width="28.85546875" style="86" bestFit="1" customWidth="1"/>
    <col min="32" max="32" width="80.5703125" style="86" bestFit="1" customWidth="1"/>
    <col min="33" max="33" width="24.7109375" style="86" bestFit="1" customWidth="1"/>
    <col min="34" max="34" width="20" style="86" bestFit="1" customWidth="1"/>
    <col min="35" max="35" width="15.5703125" style="86" bestFit="1" customWidth="1"/>
    <col min="36" max="36" width="14.28515625" style="86" bestFit="1" customWidth="1"/>
    <col min="37" max="16384" width="8.7109375" style="35"/>
  </cols>
  <sheetData>
    <row r="1" spans="1:37" x14ac:dyDescent="0.2">
      <c r="A1" s="174"/>
      <c r="B1" s="174"/>
      <c r="C1" s="174"/>
      <c r="D1" s="174"/>
      <c r="E1" s="174"/>
      <c r="F1" s="85"/>
      <c r="G1" s="175"/>
      <c r="H1" s="175"/>
      <c r="I1" s="175"/>
      <c r="L1" s="91"/>
      <c r="N1" s="87"/>
      <c r="O1" s="87"/>
      <c r="P1" s="87"/>
      <c r="Q1" s="87"/>
      <c r="R1" s="87"/>
      <c r="S1" s="87"/>
      <c r="T1" s="87"/>
      <c r="U1" s="87"/>
      <c r="V1" s="87"/>
      <c r="W1" s="87"/>
      <c r="X1" s="87"/>
      <c r="Y1" s="87"/>
      <c r="Z1" s="87"/>
      <c r="AA1" s="87"/>
      <c r="AB1" s="87"/>
      <c r="AC1" s="87"/>
      <c r="AD1" s="87"/>
      <c r="AE1" s="87"/>
      <c r="AF1" s="87"/>
      <c r="AG1" s="87"/>
      <c r="AH1" s="87"/>
      <c r="AI1" s="87"/>
      <c r="AJ1" s="87"/>
      <c r="AK1" s="89"/>
    </row>
    <row r="2" spans="1:37" x14ac:dyDescent="0.2">
      <c r="A2" s="172"/>
      <c r="B2" s="148" t="s">
        <v>419</v>
      </c>
      <c r="C2" s="172"/>
      <c r="D2" s="172"/>
      <c r="E2" s="172"/>
      <c r="F2" s="89"/>
      <c r="G2" s="87"/>
      <c r="H2" s="87"/>
      <c r="I2" s="87"/>
      <c r="L2" s="91"/>
      <c r="M2" s="177" t="str">
        <f>IF(SUM(M4:M5)&gt;0,"Norm. Values",IF(ISTEXT(M7),"Raw Values",""))</f>
        <v>Norm. Values</v>
      </c>
      <c r="N2" s="177" t="str">
        <f t="shared" ref="N2:Z2" si="0">IF(SUM(N4:N5)&gt;0,"Norm. Values",IF(ISTEXT(N7),"Raw Values",""))</f>
        <v>Norm. Values</v>
      </c>
      <c r="O2" s="177" t="str">
        <f t="shared" si="0"/>
        <v>Norm. Values</v>
      </c>
      <c r="P2" s="177" t="str">
        <f t="shared" si="0"/>
        <v>Raw Values</v>
      </c>
      <c r="Q2" s="177" t="str">
        <f t="shared" si="0"/>
        <v>Raw Values</v>
      </c>
      <c r="R2" s="177" t="str">
        <f t="shared" si="0"/>
        <v>Raw Values</v>
      </c>
      <c r="S2" s="177" t="str">
        <f t="shared" si="0"/>
        <v/>
      </c>
      <c r="T2" s="177" t="str">
        <f t="shared" si="0"/>
        <v/>
      </c>
      <c r="U2" s="177"/>
      <c r="V2" s="177"/>
      <c r="W2" s="177" t="str">
        <f t="shared" si="0"/>
        <v/>
      </c>
      <c r="X2" s="177" t="str">
        <f t="shared" si="0"/>
        <v/>
      </c>
      <c r="Y2" s="177" t="str">
        <f t="shared" si="0"/>
        <v/>
      </c>
      <c r="Z2" s="177" t="str">
        <f t="shared" si="0"/>
        <v/>
      </c>
      <c r="AA2" s="177" t="str">
        <f t="shared" ref="AA2:AF2" si="1">IF(SUM(AA4:AA5)&gt;0,"Norm. Values",IF(ISTEXT(AA7),"Raw Values",""))</f>
        <v/>
      </c>
      <c r="AB2" s="177" t="str">
        <f t="shared" si="1"/>
        <v/>
      </c>
      <c r="AC2" s="177"/>
      <c r="AD2" s="177"/>
      <c r="AE2" s="177" t="str">
        <f t="shared" si="1"/>
        <v/>
      </c>
      <c r="AF2" s="177" t="str">
        <f t="shared" si="1"/>
        <v/>
      </c>
      <c r="AG2" s="173"/>
      <c r="AH2" s="173"/>
      <c r="AI2" s="173"/>
      <c r="AJ2" s="123"/>
      <c r="AK2" s="123"/>
    </row>
    <row r="3" spans="1:37" x14ac:dyDescent="0.2">
      <c r="A3" s="172"/>
      <c r="B3" s="148"/>
      <c r="C3" s="172"/>
      <c r="D3" s="172"/>
      <c r="E3" s="172"/>
      <c r="F3" s="89"/>
      <c r="G3" s="87"/>
      <c r="H3" s="87"/>
      <c r="I3" s="87"/>
      <c r="L3" s="91"/>
      <c r="M3" s="178" t="str">
        <f>IF(M4=1,"Underlying",IF(M5=1,"Emerging",""))</f>
        <v>Underlying</v>
      </c>
      <c r="N3" s="178" t="str">
        <f t="shared" ref="N3:W3" si="2">IF(N4=1,"Underlying",IF(N5=1,"Emerging",""))</f>
        <v>Emerging</v>
      </c>
      <c r="O3" s="178" t="str">
        <f t="shared" si="2"/>
        <v>Emerging</v>
      </c>
      <c r="P3" s="178" t="str">
        <f t="shared" si="2"/>
        <v/>
      </c>
      <c r="Q3" s="178" t="str">
        <f t="shared" si="2"/>
        <v/>
      </c>
      <c r="R3" s="178" t="str">
        <f t="shared" si="2"/>
        <v/>
      </c>
      <c r="S3" s="178" t="str">
        <f t="shared" si="2"/>
        <v/>
      </c>
      <c r="T3" s="178" t="str">
        <f t="shared" si="2"/>
        <v/>
      </c>
      <c r="U3" s="178"/>
      <c r="V3" s="178"/>
      <c r="W3" s="178" t="str">
        <f t="shared" si="2"/>
        <v/>
      </c>
      <c r="X3" s="178" t="str">
        <f>IF(X4=1,"Underlying",IF(X5=1,"Emerging",""))</f>
        <v/>
      </c>
      <c r="Y3" s="178" t="str">
        <f t="shared" ref="Y3:Z3" si="3">IF(Y4=1,"Underlying",IF(Y5=1,"Emerging",""))</f>
        <v/>
      </c>
      <c r="Z3" s="178" t="str">
        <f t="shared" si="3"/>
        <v/>
      </c>
      <c r="AA3" s="178" t="str">
        <f t="shared" ref="AA3:AD3" si="4">IF(AA4=1,"Underlying",IF(AA5=1,"Emerging",""))</f>
        <v/>
      </c>
      <c r="AB3" s="178" t="str">
        <f t="shared" si="4"/>
        <v/>
      </c>
      <c r="AC3" s="178" t="str">
        <f t="shared" si="4"/>
        <v/>
      </c>
      <c r="AD3" s="178" t="str">
        <f t="shared" si="4"/>
        <v/>
      </c>
      <c r="AE3" s="179"/>
      <c r="AF3" s="179"/>
      <c r="AG3" s="173"/>
      <c r="AH3" s="173"/>
      <c r="AI3" s="173"/>
      <c r="AJ3" s="123"/>
      <c r="AK3" s="123"/>
    </row>
    <row r="4" spans="1:37" hidden="1" x14ac:dyDescent="0.2">
      <c r="A4" s="172"/>
      <c r="B4" s="148"/>
      <c r="C4" s="172"/>
      <c r="D4" s="172"/>
      <c r="E4" s="172"/>
      <c r="F4" s="89"/>
      <c r="G4" s="87"/>
      <c r="H4" s="87"/>
      <c r="I4" s="103" t="s">
        <v>412</v>
      </c>
      <c r="L4" s="91"/>
      <c r="M4" s="180">
        <f>IFERROR(INDEX('Data Dictionary'!$I$8:$I$39,MATCH(M7,'Data Dictionary'!$K$8:$K$39,0)),"")</f>
        <v>1</v>
      </c>
      <c r="N4" s="180">
        <f>IFERROR(INDEX('Data Dictionary'!$I$8:$I$39,MATCH(N7,'Data Dictionary'!$K$8:$K$39,0)),"")</f>
        <v>0</v>
      </c>
      <c r="O4" s="180">
        <f>IFERROR(INDEX('Data Dictionary'!$I$8:$I$39,MATCH(O7,'Data Dictionary'!$K$8:$K$39,0)),"")</f>
        <v>0</v>
      </c>
      <c r="P4" s="180" t="str">
        <f>IFERROR(INDEX('Data Dictionary'!$I$8:$I$39,MATCH(P7,'Data Dictionary'!$K$8:$K$39,0)),"")</f>
        <v/>
      </c>
      <c r="Q4" s="180" t="str">
        <f>IFERROR(INDEX('Data Dictionary'!$I$8:$I$39,MATCH(Q7,'Data Dictionary'!$K$8:$K$39,0)),"")</f>
        <v/>
      </c>
      <c r="R4" s="180" t="str">
        <f>IFERROR(INDEX('Data Dictionary'!$I$8:$I$39,MATCH(R7,'Data Dictionary'!$K$8:$K$39,0)),"")</f>
        <v/>
      </c>
      <c r="S4" s="180" t="str">
        <f>IFERROR(INDEX('Data Dictionary'!$I$8:$I$39,MATCH(S7,'Data Dictionary'!$K$8:$K$39,0)),"")</f>
        <v/>
      </c>
      <c r="T4" s="180"/>
      <c r="U4" s="180"/>
      <c r="V4" s="180"/>
      <c r="W4" s="180"/>
      <c r="X4" s="180"/>
      <c r="Y4" s="180"/>
      <c r="Z4" s="180"/>
      <c r="AA4" s="201"/>
      <c r="AB4" s="176"/>
      <c r="AC4" s="176"/>
      <c r="AD4" s="176"/>
      <c r="AE4" s="176"/>
      <c r="AF4" s="176"/>
      <c r="AG4" s="173"/>
      <c r="AH4" s="173"/>
      <c r="AI4" s="173"/>
      <c r="AJ4" s="123"/>
      <c r="AK4" s="123"/>
    </row>
    <row r="5" spans="1:37" hidden="1" x14ac:dyDescent="0.2">
      <c r="A5" s="88"/>
      <c r="B5" s="104"/>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1</v>
      </c>
      <c r="P5" s="181" t="str">
        <f>IFERROR(INDEX('Data Dictionary'!$J$8:$J$39,MATCH(P7,'Data Dictionary'!$K$8:$K$39,0)),"")</f>
        <v/>
      </c>
      <c r="Q5" s="181" t="str">
        <f>IFERROR(INDEX('Data Dictionary'!$J$8:$J$39,MATCH(Q7,'Data Dictionary'!$K$8:$K$39,0)),"")</f>
        <v/>
      </c>
      <c r="R5" s="181" t="str">
        <f>IFERROR(INDEX('Data Dictionary'!$J$8:$J$39,MATCH(R7,'Data Dictionary'!$K$8:$K$39,0)),"")</f>
        <v/>
      </c>
      <c r="S5" s="181" t="str">
        <f>IFERROR(INDEX('Data Dictionary'!$J$8:$J$39,MATCH(S7,'Data Dictionary'!$K$8:$K$39,0)),"")</f>
        <v/>
      </c>
      <c r="T5" s="181"/>
      <c r="U5" s="181"/>
      <c r="V5" s="181"/>
      <c r="W5" s="181"/>
      <c r="X5" s="181"/>
      <c r="Y5" s="181"/>
      <c r="Z5" s="181"/>
      <c r="AA5" s="202"/>
      <c r="AB5" s="92"/>
      <c r="AC5" s="92"/>
      <c r="AD5" s="92"/>
      <c r="AE5" s="92"/>
      <c r="AF5" s="92"/>
      <c r="AG5" s="92"/>
      <c r="AH5" s="92"/>
      <c r="AI5" s="92"/>
      <c r="AJ5" s="92"/>
      <c r="AK5" s="89"/>
    </row>
    <row r="6" spans="1:37" ht="43" x14ac:dyDescent="0.2">
      <c r="A6" s="182"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Global Health Security Index</v>
      </c>
      <c r="N6" s="246" t="str">
        <f>IFERROR(INDEX('Data Dictionary'!$E$8:$E$39,MATCH(N7,'Data Dictionary'!$K$8:$K$39,0)),IFERROR(CONCATENATE(INDEX('Data Dictionary'!$E$8:$E$39,MATCH(LEFT(N7, SEARCH("_raw",N7,1)-1),'Data Dictionary'!$L$8:$L$39,0))," (Raw)"),""))</f>
        <v>WHO Disease Outbreak News</v>
      </c>
      <c r="O6" s="246" t="str">
        <f>IFERROR(INDEX('Data Dictionary'!$E$8:$E$39,MATCH(O7,'Data Dictionary'!$K$8:$K$39,0)),IFERROR(CONCATENATE(INDEX('Data Dictionary'!$E$8:$E$39,MATCH(LEFT(O7, SEARCH("_raw",O7,1)-1),'Data Dictionary'!$L$8:$L$39,0))," (Raw)"),""))</f>
        <v>IFRC Epidemics</v>
      </c>
      <c r="P6" s="246" t="str">
        <f>IFERROR(INDEX('Data Dictionary'!$E$8:$E$39,MATCH(P7,'Data Dictionary'!$K$8:$K$39,0)),IFERROR(CONCATENATE(INDEX('Data Dictionary'!$E$8:$E$39,MATCH(LEFT(P7, SEARCH("_raw",P7,1)-1),'Data Dictionary'!$L$8:$L$39,0))," (Raw)"),""))</f>
        <v>Global Health Security Index (Raw)</v>
      </c>
      <c r="Q6" s="246" t="str">
        <f>IFERROR(INDEX('Data Dictionary'!$E$8:$E$39,MATCH(Q7,'Data Dictionary'!$K$8:$K$39,0)),IFERROR(CONCATENATE(INDEX('Data Dictionary'!$E$8:$E$39,MATCH(LEFT(Q7, SEARCH("_raw",Q7,1)-1),'Data Dictionary'!$L$8:$L$39,0))," (Raw)"),""))</f>
        <v>WHO Disease Outbreak News (Raw)</v>
      </c>
      <c r="R6" s="246" t="str">
        <f>IFERROR(INDEX('Data Dictionary'!$E$8:$E$39,MATCH(R7,'Data Dictionary'!$K$8:$K$39,0)),IFERROR(CONCATENATE(INDEX('Data Dictionary'!$E$8:$E$39,MATCH(LEFT(R7, SEARCH("_raw",R7,1)-1),'Data Dictionary'!$L$8:$L$39,0))," (Raw)"),""))</f>
        <v>IFRC Epidemics (Raw)</v>
      </c>
      <c r="S6" s="246" t="str">
        <f>IFERROR(INDEX('Data Dictionary'!$E$8:$E$39,MATCH(S7,'Data Dictionary'!$K$8:$K$39,0)),IFERROR(CONCATENATE(INDEX('Data Dictionary'!$E$8:$E$39,MATCH(LEFT(S7, SEARCH("_raw",S7,1)-1),'Data Dictionary'!$L$8:$L$39,0))," (Raw)"),""))</f>
        <v/>
      </c>
      <c r="T6" s="246" t="str">
        <f>IFERROR(INDEX('Data Dictionary'!$E$8:$E$39,MATCH(T7,'Data Dictionary'!$K$8:$K$39,0)),IFERROR(CONCATENATE(INDEX('Data Dictionary'!$E$8:$E$39,MATCH(LEFT(T7, SEARCH("_raw",T7,1)-1),'Data Dictionary'!$L$8:$L$39,0))," (Raw)"),""))</f>
        <v/>
      </c>
      <c r="U6" s="246"/>
      <c r="V6" s="246"/>
      <c r="W6" s="246" t="str">
        <f>IFERROR(INDEX('Data Dictionary'!$E$8:$E$39,MATCH(W7,'Data Dictionary'!$K$8:$K$39,0)),IFERROR(CONCATENATE(INDEX('Data Dictionary'!$E$8:$E$39,MATCH(LEFT(W7, SEARCH("_raw",W7,1)-1),'Data Dictionary'!$L$8:$L$39,0))," (Raw)"),""))</f>
        <v/>
      </c>
      <c r="X6" s="246" t="str">
        <f>IFERROR(INDEX('Data Dictionary'!$E$8:$E$39,MATCH(X7,'Data Dictionary'!$K$8:$K$39,0)),IFERROR(CONCATENATE(INDEX('Data Dictionary'!$E$8:$E$39,MATCH(LEFT(X7, SEARCH("_raw",X7,1)-1),'Data Dictionary'!$L$8:$L$39,0))," (Raw)"),""))</f>
        <v/>
      </c>
      <c r="Y6" s="246"/>
      <c r="Z6" s="246"/>
      <c r="AA6" s="204" t="str">
        <f>IFERROR(INDEX('Data Dictionary'!$E$8:$E$39,MATCH(AA7,'Data Dictionary'!$K$8:$K$39,0)),IFERROR(CONCATENATE(INDEX('Data Dictionary'!$E$8:$E$39,MATCH(LEFT(AA7, SEARCH("_raw",AA7,1)-1),'Data Dictionary'!$L$8:$L$39,0))," (Raw)"),""))</f>
        <v/>
      </c>
      <c r="AB6" s="204" t="str">
        <f>IFERROR(INDEX('Data Dictionary'!$E$8:$E$39,MATCH(AB7,'Data Dictionary'!$K$8:$K$39,0)),IFERROR(CONCATENATE(INDEX('Data Dictionary'!$E$8:$E$39,MATCH(LEFT(AB7, SEARCH("_raw",AB7,1)-1),'Data Dictionary'!$L$8:$L$39,0))," (Raw)"),""))</f>
        <v/>
      </c>
      <c r="AC6" s="204"/>
      <c r="AD6" s="204"/>
      <c r="AE6" s="204" t="str">
        <f>IFERROR(INDEX('Data Dictionary'!$E$8:$E$39,MATCH(AE7,'Data Dictionary'!$K$8:$K$39,0)),IFERROR(CONCATENATE(INDEX('Data Dictionary'!$E$8:$E$39,MATCH(LEFT(AE7, SEARCH("_raw",AE7,1)-1),'Data Dictionary'!$L$8:$L$39,0))," (Raw)"),""))</f>
        <v/>
      </c>
      <c r="AF6" s="204" t="str">
        <f>IFERROR(INDEX('Data Dictionary'!$E$8:$E$39,MATCH(AF7,'Data Dictionary'!$K$8:$K$39,0)),IFERROR(CONCATENATE(INDEX('Data Dictionary'!$E$8:$E$39,MATCH(LEFT(AF7, SEARCH("_raw",AF7,1)-1),'Data Dictionary'!$L$8:$L$39,0))," (Raw)"),""))</f>
        <v/>
      </c>
      <c r="AG6" s="187" t="str">
        <f>IFERROR(INDEX('Data Dictionary'!$E$8:$E$39,MATCH(AG7,'Data Dictionary'!$K$8:$K$39,0)),IFERROR(CONCATENATE(INDEX('Data Dictionary'!$E$8:$E$39,MATCH(LEFT(AG7, SEARCH("_raw",AG7,1)-1),'Data Dictionary'!$L$8:$L$39,0))," (Raw)"),""))</f>
        <v/>
      </c>
      <c r="AH6" s="187" t="str">
        <f>IFERROR(INDEX('Data Dictionary'!$E$8:$E$39,MATCH(AH7,'Data Dictionary'!$K$8:$K$39,0)),IFERROR(CONCATENATE(INDEX('Data Dictionary'!$E$8:$E$39,MATCH(LEFT(AH7, SEARCH("_raw",AH7,1)-1),'Data Dictionary'!$L$8:$L$39,0))," (Raw)"),""))</f>
        <v/>
      </c>
      <c r="AI6" s="187" t="str">
        <f>IFERROR(INDEX('Data Dictionary'!$E$8:$E$39,MATCH(AI7,'Data Dictionary'!$K$8:$K$39,0)),IFERROR(CONCATENATE(INDEX('Data Dictionary'!$E$8:$E$39,MATCH(LEFT(AI7, SEARCH("_raw",AI7,1)-1),'Data Dictionary'!$L$8:$L$39,0))," (Raw)"),""))</f>
        <v/>
      </c>
      <c r="AJ6" s="187" t="str">
        <f>IFERROR(INDEX('Data Dictionary'!$E$8:$E$39,MATCH(AJ7,'Data Dictionary'!$K$8:$K$39,0)),IFERROR(CONCATENATE(INDEX('Data Dictionary'!$E$8:$E$39,MATCH(LEFT(AJ7, SEARCH("_raw",AJ7,1)-1),'Data Dictionary'!$L$8:$L$39,0))," (Raw)"),""))</f>
        <v/>
      </c>
      <c r="AK6" s="101"/>
    </row>
    <row r="7" spans="1:37" s="94" customFormat="1" x14ac:dyDescent="0.2">
      <c r="A7" s="188"/>
      <c r="B7" s="188"/>
      <c r="C7" s="188"/>
      <c r="D7" s="218"/>
      <c r="E7" s="218"/>
      <c r="F7" s="102"/>
      <c r="G7" s="189"/>
      <c r="H7" s="189"/>
      <c r="I7" s="189"/>
      <c r="J7" s="243" t="s">
        <v>614</v>
      </c>
      <c r="K7" s="243" t="s">
        <v>615</v>
      </c>
      <c r="L7" s="244" t="s">
        <v>2</v>
      </c>
      <c r="M7" s="247" t="s">
        <v>387</v>
      </c>
      <c r="N7" s="247" t="s">
        <v>524</v>
      </c>
      <c r="O7" s="247" t="s">
        <v>630</v>
      </c>
      <c r="P7" s="247" t="s">
        <v>470</v>
      </c>
      <c r="Q7" s="247" t="s">
        <v>525</v>
      </c>
      <c r="R7" s="247" t="s">
        <v>631</v>
      </c>
      <c r="S7" s="248"/>
      <c r="T7" s="248"/>
      <c r="U7"/>
      <c r="V7"/>
      <c r="W7"/>
      <c r="X7"/>
      <c r="Y7"/>
      <c r="Z7"/>
      <c r="AA7"/>
      <c r="AB7"/>
      <c r="AC7"/>
      <c r="AD7"/>
      <c r="AE7"/>
      <c r="AF7"/>
      <c r="AG7" s="34"/>
      <c r="AH7" s="34"/>
      <c r="AI7" s="34"/>
      <c r="AJ7" s="34"/>
      <c r="AK7" s="102"/>
    </row>
    <row r="8" spans="1:37"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t="e"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#N/A</v>
      </c>
      <c r="I8" s="191"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0</v>
      </c>
      <c r="J8" s="242" t="s">
        <v>409</v>
      </c>
      <c r="K8" s="242">
        <v>44887</v>
      </c>
      <c r="L8" s="91" t="s">
        <v>699</v>
      </c>
      <c r="M8" s="192" t="s">
        <v>409</v>
      </c>
      <c r="N8" s="192">
        <v>0</v>
      </c>
      <c r="O8" s="192" t="s">
        <v>409</v>
      </c>
      <c r="P8" s="192" t="s">
        <v>409</v>
      </c>
      <c r="Q8" s="192" t="s">
        <v>409</v>
      </c>
      <c r="R8" s="192" t="s">
        <v>409</v>
      </c>
      <c r="S8"/>
      <c r="T8"/>
      <c r="U8"/>
      <c r="V8"/>
      <c r="W8"/>
      <c r="X8"/>
      <c r="Y8" s="192"/>
      <c r="Z8" s="192"/>
      <c r="AA8"/>
      <c r="AB8"/>
      <c r="AC8"/>
      <c r="AD8"/>
      <c r="AE8"/>
      <c r="AF8"/>
      <c r="AG8" s="34"/>
      <c r="AH8" s="34"/>
      <c r="AI8" s="34"/>
      <c r="AJ8" s="34"/>
      <c r="AK8" s="205"/>
    </row>
    <row r="9" spans="1:37" x14ac:dyDescent="0.2">
      <c r="A9" s="84">
        <v>2</v>
      </c>
      <c r="B9" s="84" t="str">
        <f ca="1"/>
        <v>Afghanistan</v>
      </c>
      <c r="C9" s="84" t="str">
        <f ca="1"/>
        <v>AFG</v>
      </c>
      <c r="D9" s="84" t="str">
        <f ca="1"/>
        <v>SAS           South Asia</v>
      </c>
      <c r="E9" s="84" t="str">
        <f ca="1"/>
        <v>IDA</v>
      </c>
      <c r="F9" s="190" t="str">
        <f t="shared" ref="F9:F72" ca="1" si="5">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7.7784256559766698</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0</v>
      </c>
      <c r="J9" s="242">
        <v>44753</v>
      </c>
      <c r="K9" s="242">
        <v>44855</v>
      </c>
      <c r="L9" s="91" t="s">
        <v>7</v>
      </c>
      <c r="M9" s="192">
        <v>7.7784256559766698</v>
      </c>
      <c r="N9" s="192">
        <v>0</v>
      </c>
      <c r="O9" s="192" t="s">
        <v>409</v>
      </c>
      <c r="P9" s="192">
        <v>28.8</v>
      </c>
      <c r="Q9" s="192" t="s">
        <v>409</v>
      </c>
      <c r="R9" s="192" t="s">
        <v>409</v>
      </c>
      <c r="S9"/>
      <c r="T9"/>
      <c r="U9"/>
      <c r="V9"/>
      <c r="W9"/>
      <c r="X9"/>
      <c r="Y9" s="192"/>
      <c r="Z9" s="192"/>
      <c r="AA9"/>
      <c r="AB9"/>
      <c r="AC9"/>
      <c r="AD9"/>
      <c r="AE9"/>
      <c r="AF9"/>
      <c r="AG9" s="34"/>
      <c r="AH9" s="34"/>
      <c r="AI9" s="34"/>
      <c r="AJ9" s="34"/>
      <c r="AK9" s="205"/>
    </row>
    <row r="10" spans="1:37" x14ac:dyDescent="0.2">
      <c r="A10" s="84">
        <v>3</v>
      </c>
      <c r="B10" s="84" t="str">
        <f ca="1"/>
        <v>Angola</v>
      </c>
      <c r="C10" s="84" t="str">
        <f ca="1"/>
        <v>AGO</v>
      </c>
      <c r="D10" s="84" t="str">
        <f ca="1"/>
        <v>SSF           Sub-Saharan Africa</v>
      </c>
      <c r="E10" s="84" t="str">
        <f ca="1"/>
        <v>IBRD</v>
      </c>
      <c r="F10" s="190" t="str">
        <f t="shared" ca="1" si="5"/>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0</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7.6909620991253602</v>
      </c>
      <c r="I10" s="191"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0</v>
      </c>
      <c r="J10" s="242">
        <v>44753</v>
      </c>
      <c r="K10" s="242">
        <v>44830</v>
      </c>
      <c r="L10" s="91" t="s">
        <v>9</v>
      </c>
      <c r="M10" s="192">
        <v>7.6909620991253602</v>
      </c>
      <c r="N10" s="192">
        <v>0</v>
      </c>
      <c r="O10" s="192" t="s">
        <v>409</v>
      </c>
      <c r="P10" s="192">
        <v>29.1</v>
      </c>
      <c r="Q10" s="192" t="s">
        <v>409</v>
      </c>
      <c r="R10" s="192" t="s">
        <v>409</v>
      </c>
      <c r="S10"/>
      <c r="T10"/>
      <c r="U10"/>
      <c r="V10"/>
      <c r="W10"/>
      <c r="X10"/>
      <c r="Y10" s="192"/>
      <c r="Z10" s="192"/>
      <c r="AA10"/>
      <c r="AB10"/>
      <c r="AC10"/>
      <c r="AD10"/>
      <c r="AE10"/>
      <c r="AF10"/>
      <c r="AG10" s="34"/>
      <c r="AH10" s="34"/>
      <c r="AI10" s="34"/>
      <c r="AJ10" s="34"/>
      <c r="AK10" s="205"/>
    </row>
    <row r="11" spans="1:37" x14ac:dyDescent="0.2">
      <c r="A11" s="84">
        <v>4</v>
      </c>
      <c r="B11" s="84" t="str">
        <f ca="1"/>
        <v>Albania</v>
      </c>
      <c r="C11" s="84" t="str">
        <f ca="1"/>
        <v>ALB</v>
      </c>
      <c r="D11" s="84" t="str">
        <f ca="1"/>
        <v>ECS           Europe &amp; Central Asia</v>
      </c>
      <c r="E11" s="84" t="str">
        <f ca="1"/>
        <v>IBRD</v>
      </c>
      <c r="F11" s="190" t="str">
        <f t="shared" ca="1" si="5"/>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3.0553935860058301</v>
      </c>
      <c r="I11" s="191"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0</v>
      </c>
      <c r="J11" s="242">
        <v>44753</v>
      </c>
      <c r="K11" s="242">
        <v>44855</v>
      </c>
      <c r="L11" s="91" t="s">
        <v>11</v>
      </c>
      <c r="M11" s="192">
        <v>3.0553935860058301</v>
      </c>
      <c r="N11" s="192">
        <v>0</v>
      </c>
      <c r="O11" s="192" t="s">
        <v>409</v>
      </c>
      <c r="P11" s="192">
        <v>45</v>
      </c>
      <c r="Q11" s="192" t="s">
        <v>409</v>
      </c>
      <c r="R11" s="192" t="s">
        <v>409</v>
      </c>
      <c r="S11"/>
      <c r="T11"/>
      <c r="U11"/>
      <c r="V11"/>
      <c r="W11"/>
      <c r="X11"/>
      <c r="Y11" s="192"/>
      <c r="Z11" s="192"/>
      <c r="AA11"/>
      <c r="AB11"/>
      <c r="AC11"/>
      <c r="AD11"/>
      <c r="AE11"/>
      <c r="AF11"/>
      <c r="AG11" s="34"/>
      <c r="AH11" s="34"/>
      <c r="AI11" s="34"/>
      <c r="AJ11" s="34"/>
      <c r="AK11" s="205"/>
    </row>
    <row r="12" spans="1:37" x14ac:dyDescent="0.2">
      <c r="A12" s="84">
        <v>5</v>
      </c>
      <c r="B12" s="84" t="str">
        <f ca="1"/>
        <v>Andorra</v>
      </c>
      <c r="C12" s="84" t="str">
        <f ca="1"/>
        <v>AND</v>
      </c>
      <c r="D12" s="84" t="str">
        <f ca="1"/>
        <v>ECS           Europe &amp; Central Asia</v>
      </c>
      <c r="E12" s="84" t="str">
        <f ca="1"/>
        <v>NA</v>
      </c>
      <c r="F12" s="190" t="str">
        <f t="shared" ca="1" si="5"/>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v>
      </c>
      <c r="H12" s="80"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6.0583090379008704</v>
      </c>
      <c r="I12" s="191"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0</v>
      </c>
      <c r="J12" s="242">
        <v>44887</v>
      </c>
      <c r="K12" s="242" t="s">
        <v>409</v>
      </c>
      <c r="L12" s="91" t="s">
        <v>700</v>
      </c>
      <c r="M12" s="192">
        <v>6.0583090379008704</v>
      </c>
      <c r="N12" s="192">
        <v>0</v>
      </c>
      <c r="O12" s="192" t="s">
        <v>409</v>
      </c>
      <c r="P12" s="192">
        <v>34.700000000000003</v>
      </c>
      <c r="Q12" s="192" t="s">
        <v>409</v>
      </c>
      <c r="R12" s="192" t="s">
        <v>409</v>
      </c>
      <c r="S12"/>
      <c r="T12"/>
      <c r="U12"/>
      <c r="V12"/>
      <c r="W12"/>
      <c r="X12"/>
      <c r="Y12" s="192"/>
      <c r="Z12" s="192"/>
      <c r="AA12"/>
      <c r="AB12"/>
      <c r="AC12"/>
      <c r="AD12"/>
      <c r="AE12"/>
      <c r="AF12"/>
      <c r="AG12" s="34"/>
      <c r="AH12" s="34"/>
      <c r="AI12" s="34"/>
      <c r="AJ12" s="34"/>
      <c r="AK12" s="205"/>
    </row>
    <row r="13" spans="1:37" x14ac:dyDescent="0.2">
      <c r="A13" s="84">
        <v>6</v>
      </c>
      <c r="B13" s="84" t="str">
        <f ca="1"/>
        <v>United Arab Emirates</v>
      </c>
      <c r="C13" s="84" t="str">
        <f ca="1"/>
        <v>ARE</v>
      </c>
      <c r="D13" s="84" t="str">
        <f ca="1"/>
        <v>MEA           Middle East &amp; North Africa</v>
      </c>
      <c r="E13" s="84" t="str">
        <f ca="1"/>
        <v>NA</v>
      </c>
      <c r="F13" s="190" t="str">
        <f t="shared" ca="1" si="5"/>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5.6928168129060746</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4.6297376093294398</v>
      </c>
      <c r="I13" s="191"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7</v>
      </c>
      <c r="J13" s="242">
        <v>44753</v>
      </c>
      <c r="K13" s="242">
        <v>45142</v>
      </c>
      <c r="L13" s="91" t="s">
        <v>13</v>
      </c>
      <c r="M13" s="192">
        <v>4.6297376093294398</v>
      </c>
      <c r="N13" s="192">
        <v>7</v>
      </c>
      <c r="O13" s="192" t="s">
        <v>409</v>
      </c>
      <c r="P13" s="192">
        <v>39.6</v>
      </c>
      <c r="Q13" s="192" t="s">
        <v>858</v>
      </c>
      <c r="R13" s="192" t="s">
        <v>409</v>
      </c>
      <c r="S13"/>
      <c r="T13"/>
      <c r="U13"/>
      <c r="V13"/>
      <c r="W13"/>
      <c r="X13"/>
      <c r="Y13" s="192"/>
      <c r="Z13" s="192"/>
      <c r="AA13"/>
      <c r="AB13"/>
      <c r="AC13"/>
      <c r="AD13"/>
      <c r="AE13"/>
      <c r="AF13"/>
      <c r="AG13" s="34"/>
      <c r="AH13" s="34"/>
      <c r="AI13" s="34"/>
      <c r="AJ13" s="34"/>
      <c r="AK13" s="205"/>
    </row>
    <row r="14" spans="1:37" x14ac:dyDescent="0.2">
      <c r="A14" s="84">
        <v>7</v>
      </c>
      <c r="B14" s="84" t="str">
        <f ca="1"/>
        <v>Argentina</v>
      </c>
      <c r="C14" s="84" t="str">
        <f ca="1"/>
        <v>ARG</v>
      </c>
      <c r="D14" s="84" t="str">
        <f ca="1"/>
        <v>LCN           Latin America &amp; Caribbean</v>
      </c>
      <c r="E14" s="84" t="str">
        <f ca="1"/>
        <v>IBRD</v>
      </c>
      <c r="F14" s="190" t="str">
        <f t="shared" ca="1" si="5"/>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0.314868804664724</v>
      </c>
      <c r="I14" s="191"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0</v>
      </c>
      <c r="J14" s="242">
        <v>44753</v>
      </c>
      <c r="K14" s="242">
        <v>44929</v>
      </c>
      <c r="L14" s="91" t="s">
        <v>15</v>
      </c>
      <c r="M14" s="192">
        <v>0.314868804664724</v>
      </c>
      <c r="N14" s="192">
        <v>0</v>
      </c>
      <c r="O14" s="192" t="s">
        <v>409</v>
      </c>
      <c r="P14" s="192">
        <v>54.4</v>
      </c>
      <c r="Q14" s="192" t="s">
        <v>409</v>
      </c>
      <c r="R14" s="192" t="s">
        <v>409</v>
      </c>
      <c r="S14"/>
      <c r="T14"/>
      <c r="U14"/>
      <c r="V14"/>
      <c r="W14"/>
      <c r="X14"/>
      <c r="Y14" s="192"/>
      <c r="Z14" s="192"/>
      <c r="AA14"/>
      <c r="AB14"/>
      <c r="AC14"/>
      <c r="AD14"/>
      <c r="AE14"/>
      <c r="AF14"/>
      <c r="AG14" s="34"/>
      <c r="AH14" s="34"/>
      <c r="AI14" s="34"/>
      <c r="AJ14" s="34"/>
      <c r="AK14" s="205"/>
    </row>
    <row r="15" spans="1:37" x14ac:dyDescent="0.2">
      <c r="A15" s="84">
        <v>8</v>
      </c>
      <c r="B15" s="84" t="str">
        <f ca="1"/>
        <v>Armenia</v>
      </c>
      <c r="C15" s="84" t="str">
        <f ca="1"/>
        <v>ARM</v>
      </c>
      <c r="D15" s="84" t="str">
        <f ca="1"/>
        <v>ECS           Europe &amp; Central Asia</v>
      </c>
      <c r="E15" s="84" t="str">
        <f ca="1"/>
        <v>IBRD</v>
      </c>
      <c r="F15" s="190" t="str">
        <f t="shared" ca="1" si="5"/>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0</v>
      </c>
      <c r="I15" s="191"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0</v>
      </c>
      <c r="J15" s="242">
        <v>44753</v>
      </c>
      <c r="K15" s="242">
        <v>44852</v>
      </c>
      <c r="L15" s="91" t="s">
        <v>17</v>
      </c>
      <c r="M15" s="192">
        <v>0</v>
      </c>
      <c r="N15" s="192">
        <v>0</v>
      </c>
      <c r="O15" s="192" t="s">
        <v>409</v>
      </c>
      <c r="P15" s="192">
        <v>61.8</v>
      </c>
      <c r="Q15" s="192" t="s">
        <v>409</v>
      </c>
      <c r="R15" s="192" t="s">
        <v>409</v>
      </c>
      <c r="S15"/>
      <c r="T15"/>
      <c r="U15"/>
      <c r="V15"/>
      <c r="W15"/>
      <c r="X15"/>
      <c r="Y15" s="192"/>
      <c r="Z15" s="192"/>
      <c r="AA15"/>
      <c r="AB15"/>
      <c r="AC15"/>
      <c r="AD15"/>
      <c r="AE15"/>
      <c r="AF15"/>
      <c r="AG15" s="34"/>
      <c r="AH15" s="34"/>
      <c r="AI15" s="34"/>
      <c r="AJ15" s="34"/>
      <c r="AK15" s="205"/>
    </row>
    <row r="16" spans="1:37" x14ac:dyDescent="0.2">
      <c r="A16" s="84">
        <v>9</v>
      </c>
      <c r="B16" s="84" t="str">
        <f ca="1"/>
        <v>American Samoa</v>
      </c>
      <c r="C16" s="84" t="str">
        <f ca="1"/>
        <v>ASM</v>
      </c>
      <c r="D16" s="84" t="str">
        <f ca="1"/>
        <v>EAS           East Asia &amp; Pacific</v>
      </c>
      <c r="E16" s="84" t="str">
        <f ca="1"/>
        <v>NA</v>
      </c>
      <c r="F16" s="190" t="str">
        <f t="shared" ca="1" si="5"/>
        <v/>
      </c>
      <c r="G16" s="80">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0</v>
      </c>
      <c r="J16" s="242" t="s">
        <v>409</v>
      </c>
      <c r="K16" s="242" t="s">
        <v>409</v>
      </c>
      <c r="L16" s="239" t="s">
        <v>701</v>
      </c>
      <c r="M16" s="192" t="s">
        <v>409</v>
      </c>
      <c r="N16" s="192">
        <v>0</v>
      </c>
      <c r="O16" s="192" t="s">
        <v>409</v>
      </c>
      <c r="P16" s="192" t="s">
        <v>409</v>
      </c>
      <c r="Q16" s="192" t="s">
        <v>409</v>
      </c>
      <c r="R16" s="192" t="s">
        <v>409</v>
      </c>
      <c r="S16"/>
      <c r="T16"/>
      <c r="U16"/>
      <c r="V16"/>
      <c r="W16"/>
      <c r="X16"/>
      <c r="Y16" s="192"/>
      <c r="Z16" s="192"/>
      <c r="AA16"/>
      <c r="AB16"/>
      <c r="AC16"/>
      <c r="AD16"/>
      <c r="AE16"/>
      <c r="AF16"/>
      <c r="AG16" s="34"/>
      <c r="AH16" s="34"/>
      <c r="AI16" s="34"/>
      <c r="AJ16" s="34"/>
      <c r="AK16" s="205"/>
    </row>
    <row r="17" spans="1:37" x14ac:dyDescent="0.2">
      <c r="A17" s="84">
        <v>10</v>
      </c>
      <c r="B17" s="84" t="str">
        <f ca="1"/>
        <v>Antigua and Barbuda</v>
      </c>
      <c r="C17" s="84" t="str">
        <f ca="1"/>
        <v>ATG</v>
      </c>
      <c r="D17" s="84" t="str">
        <f ca="1"/>
        <v>LCN           Latin America &amp; Caribbean</v>
      </c>
      <c r="E17" s="84" t="str">
        <f ca="1"/>
        <v>IBRD</v>
      </c>
      <c r="F17" s="190" t="str">
        <f t="shared" ca="1" si="5"/>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7.4285714285714199</v>
      </c>
      <c r="I17" s="191"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0</v>
      </c>
      <c r="J17" s="242">
        <v>44753</v>
      </c>
      <c r="K17" s="242">
        <v>44846</v>
      </c>
      <c r="L17" s="91" t="s">
        <v>19</v>
      </c>
      <c r="M17" s="192">
        <v>7.4285714285714199</v>
      </c>
      <c r="N17" s="192">
        <v>0</v>
      </c>
      <c r="O17" s="192" t="s">
        <v>409</v>
      </c>
      <c r="P17" s="192">
        <v>30</v>
      </c>
      <c r="Q17" s="192" t="s">
        <v>409</v>
      </c>
      <c r="R17" s="192" t="s">
        <v>409</v>
      </c>
      <c r="S17"/>
      <c r="T17"/>
      <c r="U17"/>
      <c r="V17"/>
      <c r="W17"/>
      <c r="X17"/>
      <c r="Y17" s="192"/>
      <c r="Z17" s="192"/>
      <c r="AA17"/>
      <c r="AB17"/>
      <c r="AC17"/>
      <c r="AD17"/>
      <c r="AE17"/>
      <c r="AF17"/>
      <c r="AG17" s="34"/>
      <c r="AH17" s="34"/>
      <c r="AI17" s="34"/>
      <c r="AJ17" s="34"/>
      <c r="AK17" s="205"/>
    </row>
    <row r="18" spans="1:37" x14ac:dyDescent="0.2">
      <c r="A18" s="84">
        <v>11</v>
      </c>
      <c r="B18" s="84" t="str">
        <f ca="1"/>
        <v>Australia</v>
      </c>
      <c r="C18" s="84" t="str">
        <f ca="1"/>
        <v>AUS</v>
      </c>
      <c r="D18" s="84" t="str">
        <f ca="1"/>
        <v>EAS           East Asia &amp; Pacific</v>
      </c>
      <c r="E18" s="84" t="str">
        <f ca="1"/>
        <v>NA</v>
      </c>
      <c r="F18" s="190" t="str">
        <f t="shared" ca="1" si="5"/>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v>
      </c>
      <c r="I18" s="191"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0</v>
      </c>
      <c r="J18" s="242">
        <v>44753</v>
      </c>
      <c r="K18" s="242">
        <v>44855</v>
      </c>
      <c r="L18" s="91" t="s">
        <v>21</v>
      </c>
      <c r="M18" s="192">
        <v>0</v>
      </c>
      <c r="N18" s="192">
        <v>0</v>
      </c>
      <c r="O18" s="192" t="s">
        <v>409</v>
      </c>
      <c r="P18" s="192">
        <v>71.099999999999994</v>
      </c>
      <c r="Q18" s="192" t="s">
        <v>409</v>
      </c>
      <c r="R18" s="192" t="s">
        <v>409</v>
      </c>
      <c r="S18"/>
      <c r="T18"/>
      <c r="U18"/>
      <c r="V18"/>
      <c r="W18"/>
      <c r="X18"/>
      <c r="Y18" s="192"/>
      <c r="Z18" s="192"/>
      <c r="AA18"/>
      <c r="AB18"/>
      <c r="AC18"/>
      <c r="AD18"/>
      <c r="AE18"/>
      <c r="AF18"/>
      <c r="AG18" s="34"/>
      <c r="AH18" s="34"/>
      <c r="AI18" s="34"/>
      <c r="AJ18" s="34"/>
      <c r="AK18" s="205"/>
    </row>
    <row r="19" spans="1:37" x14ac:dyDescent="0.2">
      <c r="A19" s="84">
        <v>12</v>
      </c>
      <c r="B19" s="84" t="str">
        <f ca="1"/>
        <v>Austria</v>
      </c>
      <c r="C19" s="84" t="str">
        <f ca="1"/>
        <v>AUT</v>
      </c>
      <c r="D19" s="84" t="str">
        <f ca="1"/>
        <v>ECS           Europe &amp; Central Asia</v>
      </c>
      <c r="E19" s="84" t="str">
        <f ca="1"/>
        <v>NA</v>
      </c>
      <c r="F19" s="190" t="str">
        <f t="shared" ca="1" si="5"/>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v>
      </c>
      <c r="I19" s="191"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0</v>
      </c>
      <c r="J19" s="242">
        <v>44753</v>
      </c>
      <c r="K19" s="242">
        <v>44855</v>
      </c>
      <c r="L19" s="91" t="s">
        <v>23</v>
      </c>
      <c r="M19" s="192">
        <v>0</v>
      </c>
      <c r="N19" s="192">
        <v>0</v>
      </c>
      <c r="O19" s="192" t="s">
        <v>409</v>
      </c>
      <c r="P19" s="192">
        <v>56.9</v>
      </c>
      <c r="Q19" s="192" t="s">
        <v>409</v>
      </c>
      <c r="R19" s="192" t="s">
        <v>409</v>
      </c>
      <c r="S19"/>
      <c r="T19"/>
      <c r="U19"/>
      <c r="V19"/>
      <c r="W19"/>
      <c r="X19"/>
      <c r="Y19" s="192"/>
      <c r="Z19" s="192"/>
      <c r="AA19"/>
      <c r="AB19"/>
      <c r="AC19"/>
      <c r="AD19"/>
      <c r="AE19"/>
      <c r="AF19"/>
      <c r="AG19" s="34"/>
      <c r="AH19" s="34"/>
      <c r="AI19" s="34"/>
      <c r="AJ19" s="34"/>
      <c r="AK19" s="205"/>
    </row>
    <row r="20" spans="1:37" x14ac:dyDescent="0.2">
      <c r="A20" s="84">
        <v>13</v>
      </c>
      <c r="B20" s="84" t="str">
        <f ca="1"/>
        <v>Azerbaijan</v>
      </c>
      <c r="C20" s="84" t="str">
        <f ca="1"/>
        <v>AZE</v>
      </c>
      <c r="D20" s="84" t="str">
        <f ca="1"/>
        <v>ECS           Europe &amp; Central Asia</v>
      </c>
      <c r="E20" s="84" t="str">
        <f ca="1"/>
        <v>IBRD</v>
      </c>
      <c r="F20" s="190" t="str">
        <f t="shared" ca="1" si="5"/>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6.0583090379008704</v>
      </c>
      <c r="I20" s="191"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0</v>
      </c>
      <c r="J20" s="242">
        <v>44753</v>
      </c>
      <c r="K20" s="242">
        <v>44846</v>
      </c>
      <c r="L20" s="91" t="s">
        <v>25</v>
      </c>
      <c r="M20" s="192">
        <v>6.0583090379008704</v>
      </c>
      <c r="N20" s="192">
        <v>0</v>
      </c>
      <c r="O20" s="192" t="s">
        <v>409</v>
      </c>
      <c r="P20" s="192">
        <v>34.700000000000003</v>
      </c>
      <c r="Q20" s="192" t="s">
        <v>409</v>
      </c>
      <c r="R20" s="192" t="s">
        <v>409</v>
      </c>
      <c r="S20"/>
      <c r="T20"/>
      <c r="U20"/>
      <c r="V20"/>
      <c r="W20"/>
      <c r="X20"/>
      <c r="Y20" s="192"/>
      <c r="Z20" s="192"/>
      <c r="AA20"/>
      <c r="AB20"/>
      <c r="AC20"/>
      <c r="AD20"/>
      <c r="AE20"/>
      <c r="AF20"/>
      <c r="AG20" s="34"/>
      <c r="AH20" s="34"/>
      <c r="AI20" s="34"/>
      <c r="AJ20" s="34"/>
      <c r="AK20" s="205"/>
    </row>
    <row r="21" spans="1:37" x14ac:dyDescent="0.2">
      <c r="A21" s="84">
        <v>14</v>
      </c>
      <c r="B21" s="84" t="str">
        <f ca="1"/>
        <v>Burundi</v>
      </c>
      <c r="C21" s="84" t="str">
        <f ca="1"/>
        <v>BDI</v>
      </c>
      <c r="D21" s="84" t="str">
        <f ca="1"/>
        <v>SSF           Sub-Saharan Africa</v>
      </c>
      <c r="E21" s="84" t="str">
        <f ca="1"/>
        <v>IDA</v>
      </c>
      <c r="F21" s="190" t="str">
        <f t="shared" ca="1" si="5"/>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9.8649776612296343</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9.7317784256559694</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10</v>
      </c>
      <c r="J21" s="242">
        <v>44753</v>
      </c>
      <c r="K21" s="242">
        <v>44966</v>
      </c>
      <c r="L21" s="91" t="s">
        <v>27</v>
      </c>
      <c r="M21" s="192">
        <v>9.7317784256559694</v>
      </c>
      <c r="N21" s="192">
        <v>0</v>
      </c>
      <c r="O21" s="192">
        <v>10</v>
      </c>
      <c r="P21" s="192">
        <v>22.1</v>
      </c>
      <c r="Q21" s="192" t="s">
        <v>409</v>
      </c>
      <c r="R21" s="192" t="s">
        <v>799</v>
      </c>
      <c r="S21"/>
      <c r="T21"/>
      <c r="U21"/>
      <c r="V21"/>
      <c r="W21"/>
      <c r="X21"/>
      <c r="Y21" s="192"/>
      <c r="Z21" s="192"/>
      <c r="AA21"/>
      <c r="AB21"/>
      <c r="AC21"/>
      <c r="AD21"/>
      <c r="AE21"/>
      <c r="AF21"/>
      <c r="AG21" s="34"/>
      <c r="AH21" s="34"/>
      <c r="AI21" s="34"/>
      <c r="AJ21" s="34"/>
      <c r="AK21" s="205"/>
    </row>
    <row r="22" spans="1:37" x14ac:dyDescent="0.2">
      <c r="A22" s="84">
        <v>15</v>
      </c>
      <c r="B22" s="84" t="str">
        <f ca="1"/>
        <v>Belgium</v>
      </c>
      <c r="C22" s="84" t="str">
        <f ca="1"/>
        <v>BEL</v>
      </c>
      <c r="D22" s="84" t="str">
        <f ca="1"/>
        <v>ECS           Europe &amp; Central Asia</v>
      </c>
      <c r="E22" s="84" t="str">
        <f ca="1"/>
        <v>NA</v>
      </c>
      <c r="F22" s="190" t="str">
        <f t="shared" ca="1" si="5"/>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0</v>
      </c>
      <c r="I22" s="191"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0</v>
      </c>
      <c r="J22" s="242">
        <v>44753</v>
      </c>
      <c r="K22" s="242">
        <v>44855</v>
      </c>
      <c r="L22" s="91" t="s">
        <v>29</v>
      </c>
      <c r="M22" s="192">
        <v>0</v>
      </c>
      <c r="N22" s="192">
        <v>0</v>
      </c>
      <c r="O22" s="192" t="s">
        <v>409</v>
      </c>
      <c r="P22" s="192">
        <v>59.3</v>
      </c>
      <c r="Q22" s="192" t="s">
        <v>409</v>
      </c>
      <c r="R22" s="192" t="s">
        <v>409</v>
      </c>
      <c r="S22"/>
      <c r="T22"/>
      <c r="U22"/>
      <c r="V22"/>
      <c r="W22"/>
      <c r="X22"/>
      <c r="Y22" s="192"/>
      <c r="Z22" s="192"/>
      <c r="AA22"/>
      <c r="AB22"/>
      <c r="AC22"/>
      <c r="AD22"/>
      <c r="AE22"/>
      <c r="AF22"/>
      <c r="AG22" s="34"/>
      <c r="AH22" s="34"/>
      <c r="AI22" s="34"/>
      <c r="AJ22" s="34"/>
      <c r="AK22" s="205"/>
    </row>
    <row r="23" spans="1:37" x14ac:dyDescent="0.2">
      <c r="A23" s="84">
        <v>16</v>
      </c>
      <c r="B23" s="84" t="str">
        <f ca="1"/>
        <v>Benin</v>
      </c>
      <c r="C23" s="84" t="str">
        <f ca="1"/>
        <v>BEN</v>
      </c>
      <c r="D23" s="84" t="str">
        <f ca="1"/>
        <v>SSF           Sub-Saharan Africa</v>
      </c>
      <c r="E23" s="84" t="str">
        <f ca="1"/>
        <v>IDA</v>
      </c>
      <c r="F23" s="190" t="str">
        <f t="shared" ca="1" si="5"/>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8.7696793002915392</v>
      </c>
      <c r="I23" s="191"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0</v>
      </c>
      <c r="J23" s="242">
        <v>44753</v>
      </c>
      <c r="K23" s="242">
        <v>44753</v>
      </c>
      <c r="L23" s="91" t="s">
        <v>31</v>
      </c>
      <c r="M23" s="192">
        <v>8.7696793002915392</v>
      </c>
      <c r="N23" s="192">
        <v>0</v>
      </c>
      <c r="O23" s="192" t="s">
        <v>409</v>
      </c>
      <c r="P23" s="192">
        <v>25.4</v>
      </c>
      <c r="Q23" s="192" t="s">
        <v>409</v>
      </c>
      <c r="R23" s="192" t="s">
        <v>409</v>
      </c>
      <c r="S23"/>
      <c r="T23"/>
      <c r="U23"/>
      <c r="V23"/>
      <c r="W23"/>
      <c r="X23"/>
      <c r="Y23" s="192"/>
      <c r="Z23" s="192"/>
      <c r="AA23"/>
      <c r="AB23"/>
      <c r="AC23"/>
      <c r="AD23"/>
      <c r="AE23"/>
      <c r="AF23"/>
      <c r="AG23" s="34"/>
      <c r="AH23" s="34"/>
      <c r="AI23" s="34"/>
      <c r="AJ23" s="34"/>
      <c r="AK23" s="205"/>
    </row>
    <row r="24" spans="1:37" x14ac:dyDescent="0.2">
      <c r="A24" s="84">
        <v>17</v>
      </c>
      <c r="B24" s="84" t="str">
        <f ca="1"/>
        <v>Burkina Faso</v>
      </c>
      <c r="C24" s="84" t="str">
        <f ca="1"/>
        <v>BFA</v>
      </c>
      <c r="D24" s="84" t="str">
        <f ca="1"/>
        <v>SSF           Sub-Saharan Africa</v>
      </c>
      <c r="E24" s="84" t="str">
        <f ca="1"/>
        <v>IDA</v>
      </c>
      <c r="F24" s="190" t="str">
        <f t="shared" ca="1" si="5"/>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7.4868804664723001</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0</v>
      </c>
      <c r="J24" s="242">
        <v>44753</v>
      </c>
      <c r="K24" s="242">
        <v>44762</v>
      </c>
      <c r="L24" s="91" t="s">
        <v>33</v>
      </c>
      <c r="M24" s="192">
        <v>7.4868804664723001</v>
      </c>
      <c r="N24" s="192">
        <v>0</v>
      </c>
      <c r="O24" s="192" t="s">
        <v>409</v>
      </c>
      <c r="P24" s="192">
        <v>29.8</v>
      </c>
      <c r="Q24" s="192" t="s">
        <v>409</v>
      </c>
      <c r="R24" s="192" t="s">
        <v>409</v>
      </c>
      <c r="S24"/>
      <c r="T24"/>
      <c r="U24"/>
      <c r="V24"/>
      <c r="W24"/>
      <c r="X24"/>
      <c r="Y24" s="192"/>
      <c r="Z24" s="192"/>
      <c r="AA24"/>
      <c r="AB24"/>
      <c r="AC24"/>
      <c r="AD24"/>
      <c r="AE24"/>
      <c r="AF24"/>
      <c r="AG24" s="34"/>
      <c r="AH24" s="34"/>
      <c r="AI24" s="34"/>
      <c r="AJ24" s="34"/>
      <c r="AK24" s="205"/>
    </row>
    <row r="25" spans="1:37" x14ac:dyDescent="0.2">
      <c r="A25" s="84">
        <v>18</v>
      </c>
      <c r="B25" s="84" t="str">
        <f ca="1"/>
        <v>Bangladesh</v>
      </c>
      <c r="C25" s="84" t="str">
        <f ca="1"/>
        <v>BGD</v>
      </c>
      <c r="D25" s="84" t="str">
        <f ca="1"/>
        <v>SAS           South Asia</v>
      </c>
      <c r="E25" s="84" t="str">
        <f ca="1"/>
        <v>IDA</v>
      </c>
      <c r="F25" s="190" t="str">
        <f t="shared" ca="1" si="5"/>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6.3855704681791421</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5.8250728862973702</v>
      </c>
      <c r="I25" s="191"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7</v>
      </c>
      <c r="J25" s="242">
        <v>44753</v>
      </c>
      <c r="K25" s="242">
        <v>45154</v>
      </c>
      <c r="L25" s="91" t="s">
        <v>35</v>
      </c>
      <c r="M25" s="192">
        <v>5.8250728862973702</v>
      </c>
      <c r="N25" s="192">
        <v>7</v>
      </c>
      <c r="O25" s="192" t="s">
        <v>409</v>
      </c>
      <c r="P25" s="192">
        <v>35.5</v>
      </c>
      <c r="Q25" s="192" t="s">
        <v>876</v>
      </c>
      <c r="R25" s="192" t="s">
        <v>409</v>
      </c>
      <c r="S25"/>
      <c r="T25"/>
      <c r="U25"/>
      <c r="V25"/>
      <c r="W25"/>
      <c r="X25"/>
      <c r="Y25" s="192"/>
      <c r="Z25" s="192"/>
      <c r="AA25"/>
      <c r="AB25"/>
      <c r="AC25"/>
      <c r="AD25"/>
      <c r="AE25"/>
      <c r="AF25"/>
      <c r="AG25" s="34"/>
      <c r="AH25" s="34"/>
      <c r="AI25" s="34"/>
      <c r="AJ25" s="34"/>
      <c r="AK25" s="205"/>
    </row>
    <row r="26" spans="1:37" x14ac:dyDescent="0.2">
      <c r="A26" s="84">
        <v>19</v>
      </c>
      <c r="B26" s="84" t="str">
        <f ca="1"/>
        <v>Bulgaria</v>
      </c>
      <c r="C26" s="84" t="str">
        <f ca="1"/>
        <v>BGR</v>
      </c>
      <c r="D26" s="84" t="str">
        <f ca="1"/>
        <v>ECS           Europe &amp; Central Asia</v>
      </c>
      <c r="E26" s="84" t="str">
        <f ca="1"/>
        <v>IBRD</v>
      </c>
      <c r="F26" s="190" t="str">
        <f t="shared" ca="1" si="5"/>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0</v>
      </c>
      <c r="I26" s="191"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0</v>
      </c>
      <c r="J26" s="242">
        <v>44753</v>
      </c>
      <c r="K26" s="242">
        <v>44855</v>
      </c>
      <c r="L26" s="91" t="s">
        <v>37</v>
      </c>
      <c r="M26" s="192">
        <v>0</v>
      </c>
      <c r="N26" s="192">
        <v>0</v>
      </c>
      <c r="O26" s="192" t="s">
        <v>409</v>
      </c>
      <c r="P26" s="192">
        <v>59.9</v>
      </c>
      <c r="Q26" s="192" t="s">
        <v>409</v>
      </c>
      <c r="R26" s="192" t="s">
        <v>409</v>
      </c>
      <c r="S26"/>
      <c r="T26"/>
      <c r="U26"/>
      <c r="V26"/>
      <c r="W26"/>
      <c r="X26"/>
      <c r="Y26" s="192"/>
      <c r="Z26" s="192"/>
      <c r="AA26"/>
      <c r="AB26"/>
      <c r="AC26"/>
      <c r="AD26"/>
      <c r="AE26"/>
      <c r="AF26"/>
      <c r="AG26" s="34"/>
      <c r="AH26" s="34"/>
      <c r="AI26" s="34"/>
      <c r="AJ26" s="34"/>
      <c r="AK26" s="205"/>
    </row>
    <row r="27" spans="1:37" x14ac:dyDescent="0.2">
      <c r="A27" s="84">
        <v>20</v>
      </c>
      <c r="B27" s="84" t="str">
        <f ca="1"/>
        <v>Bahrain</v>
      </c>
      <c r="C27" s="84" t="str">
        <f ca="1"/>
        <v>BHR</v>
      </c>
      <c r="D27" s="84" t="str">
        <f ca="1"/>
        <v>MEA           Middle East &amp; North Africa</v>
      </c>
      <c r="E27" s="84" t="str">
        <f ca="1"/>
        <v>NA</v>
      </c>
      <c r="F27" s="190" t="str">
        <f t="shared" ca="1" si="5"/>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5.59183673469387</v>
      </c>
      <c r="I27" s="191"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0</v>
      </c>
      <c r="J27" s="242">
        <v>44753</v>
      </c>
      <c r="K27" s="242">
        <v>44852</v>
      </c>
      <c r="L27" s="91" t="s">
        <v>39</v>
      </c>
      <c r="M27" s="192">
        <v>5.59183673469387</v>
      </c>
      <c r="N27" s="192">
        <v>0</v>
      </c>
      <c r="O27" s="192" t="s">
        <v>409</v>
      </c>
      <c r="P27" s="192">
        <v>36.299999999999997</v>
      </c>
      <c r="Q27" s="192" t="s">
        <v>409</v>
      </c>
      <c r="R27" s="192" t="s">
        <v>409</v>
      </c>
      <c r="S27"/>
      <c r="T27"/>
      <c r="U27"/>
      <c r="V27"/>
      <c r="W27"/>
      <c r="X27"/>
      <c r="Y27" s="192"/>
      <c r="Z27" s="192"/>
      <c r="AA27"/>
      <c r="AB27"/>
      <c r="AC27"/>
      <c r="AD27"/>
      <c r="AE27"/>
      <c r="AF27"/>
      <c r="AG27" s="34"/>
      <c r="AH27" s="34"/>
      <c r="AI27" s="34"/>
      <c r="AJ27" s="34"/>
      <c r="AK27" s="205"/>
    </row>
    <row r="28" spans="1:37" x14ac:dyDescent="0.2">
      <c r="A28" s="84">
        <v>21</v>
      </c>
      <c r="B28" s="84" t="str">
        <f ca="1"/>
        <v>Bahamas, The</v>
      </c>
      <c r="C28" s="84" t="str">
        <f ca="1"/>
        <v>BHS</v>
      </c>
      <c r="D28" s="84" t="str">
        <f ca="1"/>
        <v>LCN           Latin America &amp; Caribbean</v>
      </c>
      <c r="E28" s="84" t="str">
        <f ca="1"/>
        <v>NA</v>
      </c>
      <c r="F28" s="190" t="str">
        <f t="shared" ca="1" si="5"/>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7.3994169096209896</v>
      </c>
      <c r="I28" s="191"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0</v>
      </c>
      <c r="J28" s="242">
        <v>44753</v>
      </c>
      <c r="K28" s="242">
        <v>44852</v>
      </c>
      <c r="L28" s="91" t="s">
        <v>40</v>
      </c>
      <c r="M28" s="192">
        <v>7.3994169096209896</v>
      </c>
      <c r="N28" s="192">
        <v>0</v>
      </c>
      <c r="O28" s="192" t="s">
        <v>409</v>
      </c>
      <c r="P28" s="192">
        <v>30.1</v>
      </c>
      <c r="Q28" s="192" t="s">
        <v>409</v>
      </c>
      <c r="R28" s="192" t="s">
        <v>409</v>
      </c>
      <c r="S28"/>
      <c r="T28"/>
      <c r="U28"/>
      <c r="V28"/>
      <c r="W28"/>
      <c r="X28"/>
      <c r="Y28" s="192"/>
      <c r="Z28" s="192"/>
      <c r="AA28"/>
      <c r="AB28"/>
      <c r="AC28"/>
      <c r="AD28"/>
      <c r="AE28"/>
      <c r="AF28"/>
      <c r="AG28" s="34"/>
      <c r="AH28" s="34"/>
      <c r="AI28" s="34"/>
      <c r="AJ28" s="34"/>
      <c r="AK28" s="205"/>
    </row>
    <row r="29" spans="1:37" x14ac:dyDescent="0.2">
      <c r="A29" s="84">
        <v>22</v>
      </c>
      <c r="B29" s="84" t="str">
        <f ca="1"/>
        <v>Bosnia and Herzegovina</v>
      </c>
      <c r="C29" s="84" t="str">
        <f ca="1"/>
        <v>BIH</v>
      </c>
      <c r="D29" s="84" t="str">
        <f ca="1"/>
        <v>ECS           Europe &amp; Central Asia</v>
      </c>
      <c r="E29" s="84" t="str">
        <f ca="1"/>
        <v>IBRD</v>
      </c>
      <c r="F29" s="190" t="str">
        <f t="shared" ca="1" si="5"/>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5.8542274052478103</v>
      </c>
      <c r="I29" s="191"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0</v>
      </c>
      <c r="J29" s="242">
        <v>44753</v>
      </c>
      <c r="K29" s="242">
        <v>44852</v>
      </c>
      <c r="L29" s="91" t="s">
        <v>42</v>
      </c>
      <c r="M29" s="192">
        <v>5.8542274052478103</v>
      </c>
      <c r="N29" s="192">
        <v>0</v>
      </c>
      <c r="O29" s="192" t="s">
        <v>409</v>
      </c>
      <c r="P29" s="192">
        <v>35.4</v>
      </c>
      <c r="Q29" s="192" t="s">
        <v>409</v>
      </c>
      <c r="R29" s="192" t="s">
        <v>409</v>
      </c>
      <c r="S29"/>
      <c r="T29"/>
      <c r="U29"/>
      <c r="V29"/>
      <c r="W29"/>
      <c r="X29"/>
      <c r="Y29" s="192"/>
      <c r="Z29" s="192"/>
      <c r="AA29"/>
      <c r="AB29"/>
      <c r="AC29"/>
      <c r="AD29"/>
      <c r="AE29"/>
      <c r="AF29"/>
      <c r="AG29" s="34"/>
      <c r="AH29" s="34"/>
      <c r="AI29" s="34"/>
      <c r="AJ29" s="34"/>
      <c r="AK29" s="205"/>
    </row>
    <row r="30" spans="1:37" x14ac:dyDescent="0.2">
      <c r="A30" s="84">
        <v>23</v>
      </c>
      <c r="B30" s="84" t="str">
        <f ca="1"/>
        <v>Belarus</v>
      </c>
      <c r="C30" s="84" t="str">
        <f ca="1"/>
        <v>BLR</v>
      </c>
      <c r="D30" s="84" t="str">
        <f ca="1"/>
        <v>ECS           Europe &amp; Central Asia</v>
      </c>
      <c r="E30" s="84" t="str">
        <f ca="1"/>
        <v>IBRD</v>
      </c>
      <c r="F30" s="190" t="str">
        <f t="shared" ca="1" si="5"/>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3.3760932944606399</v>
      </c>
      <c r="I30" s="191"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0</v>
      </c>
      <c r="J30" s="242">
        <v>44753</v>
      </c>
      <c r="K30" s="242">
        <v>44778</v>
      </c>
      <c r="L30" s="91" t="s">
        <v>44</v>
      </c>
      <c r="M30" s="192">
        <v>3.3760932944606399</v>
      </c>
      <c r="N30" s="192">
        <v>0</v>
      </c>
      <c r="O30" s="192" t="s">
        <v>409</v>
      </c>
      <c r="P30" s="192">
        <v>43.9</v>
      </c>
      <c r="Q30" s="192" t="s">
        <v>409</v>
      </c>
      <c r="R30" s="192" t="s">
        <v>409</v>
      </c>
      <c r="S30"/>
      <c r="T30"/>
      <c r="U30"/>
      <c r="V30"/>
      <c r="W30"/>
      <c r="X30"/>
      <c r="Y30" s="192"/>
      <c r="Z30" s="192"/>
      <c r="AA30"/>
      <c r="AB30"/>
      <c r="AC30"/>
      <c r="AD30"/>
      <c r="AE30"/>
      <c r="AF30"/>
      <c r="AG30" s="34"/>
      <c r="AH30" s="34"/>
      <c r="AI30" s="34"/>
      <c r="AJ30" s="34"/>
      <c r="AK30" s="205"/>
    </row>
    <row r="31" spans="1:37" x14ac:dyDescent="0.2">
      <c r="A31" s="84">
        <v>24</v>
      </c>
      <c r="B31" s="84" t="str">
        <f ca="1"/>
        <v>Belize</v>
      </c>
      <c r="C31" s="84" t="str">
        <f ca="1"/>
        <v>BLZ</v>
      </c>
      <c r="D31" s="84" t="str">
        <f ca="1"/>
        <v>LCN           Latin America &amp; Caribbean</v>
      </c>
      <c r="E31" s="84" t="str">
        <f ca="1"/>
        <v>IBRD</v>
      </c>
      <c r="F31" s="190" t="str">
        <f t="shared" ca="1" si="5"/>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8.6695068979860324</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7.5160349854227402</v>
      </c>
      <c r="I31" s="191"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10</v>
      </c>
      <c r="J31" s="242">
        <v>44753</v>
      </c>
      <c r="K31" s="242">
        <v>45154</v>
      </c>
      <c r="L31" s="91" t="s">
        <v>46</v>
      </c>
      <c r="M31" s="192">
        <v>7.5160349854227402</v>
      </c>
      <c r="N31" s="192">
        <v>0</v>
      </c>
      <c r="O31" s="192">
        <v>10</v>
      </c>
      <c r="P31" s="192">
        <v>29.7</v>
      </c>
      <c r="Q31" s="192" t="s">
        <v>409</v>
      </c>
      <c r="R31" s="192" t="s">
        <v>877</v>
      </c>
      <c r="S31"/>
      <c r="T31"/>
      <c r="U31"/>
      <c r="V31"/>
      <c r="W31"/>
      <c r="X31"/>
      <c r="Y31" s="192"/>
      <c r="Z31" s="192"/>
      <c r="AA31"/>
      <c r="AB31"/>
      <c r="AC31"/>
      <c r="AD31"/>
      <c r="AE31"/>
      <c r="AF31"/>
      <c r="AG31" s="34"/>
      <c r="AH31" s="34"/>
      <c r="AI31" s="34"/>
      <c r="AJ31" s="34"/>
      <c r="AK31" s="205"/>
    </row>
    <row r="32" spans="1:37" x14ac:dyDescent="0.2">
      <c r="A32" s="84">
        <v>25</v>
      </c>
      <c r="B32" s="84" t="str">
        <f ca="1"/>
        <v>Bermuda</v>
      </c>
      <c r="C32" s="84" t="str">
        <f ca="1"/>
        <v>BMU</v>
      </c>
      <c r="D32" s="84" t="str">
        <f ca="1"/>
        <v>NAC           North America</v>
      </c>
      <c r="E32" s="84" t="str">
        <f ca="1"/>
        <v>NA</v>
      </c>
      <c r="F32" s="190" t="str">
        <f t="shared" ca="1" si="5"/>
        <v/>
      </c>
      <c r="G32" s="80">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0</v>
      </c>
      <c r="J32" s="242" t="s">
        <v>409</v>
      </c>
      <c r="K32" s="242" t="s">
        <v>409</v>
      </c>
      <c r="L32" s="91" t="s">
        <v>702</v>
      </c>
      <c r="M32" s="192" t="s">
        <v>409</v>
      </c>
      <c r="N32" s="192">
        <v>0</v>
      </c>
      <c r="O32" s="192" t="s">
        <v>409</v>
      </c>
      <c r="P32" s="192" t="s">
        <v>409</v>
      </c>
      <c r="Q32" s="192" t="s">
        <v>409</v>
      </c>
      <c r="R32" s="192" t="s">
        <v>409</v>
      </c>
      <c r="S32"/>
      <c r="T32"/>
      <c r="U32"/>
      <c r="V32"/>
      <c r="W32"/>
      <c r="X32"/>
      <c r="Y32" s="192"/>
      <c r="Z32" s="192"/>
      <c r="AA32"/>
      <c r="AB32"/>
      <c r="AC32"/>
      <c r="AD32"/>
      <c r="AE32"/>
      <c r="AF32"/>
      <c r="AG32" s="34"/>
      <c r="AH32" s="34"/>
      <c r="AI32" s="34"/>
      <c r="AJ32" s="34"/>
      <c r="AK32" s="205"/>
    </row>
    <row r="33" spans="1:37" x14ac:dyDescent="0.2">
      <c r="A33" s="84">
        <v>26</v>
      </c>
      <c r="B33" s="84" t="str">
        <f ca="1"/>
        <v>Bolivia</v>
      </c>
      <c r="C33" s="84" t="str">
        <f ca="1"/>
        <v>BOL</v>
      </c>
      <c r="D33" s="84" t="str">
        <f ca="1"/>
        <v>LCN           Latin America &amp; Caribbean</v>
      </c>
      <c r="E33" s="84" t="str">
        <f ca="1"/>
        <v>IBRD</v>
      </c>
      <c r="F33" s="190" t="str">
        <f t="shared" ca="1" si="5"/>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8.6358126123265659</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7.45772594752186</v>
      </c>
      <c r="I33" s="191"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10</v>
      </c>
      <c r="J33" s="242">
        <v>44753</v>
      </c>
      <c r="K33" s="242">
        <v>44966</v>
      </c>
      <c r="L33" s="91" t="s">
        <v>48</v>
      </c>
      <c r="M33" s="192">
        <v>7.45772594752186</v>
      </c>
      <c r="N33" s="192">
        <v>0</v>
      </c>
      <c r="O33" s="192">
        <v>10</v>
      </c>
      <c r="P33" s="192">
        <v>29.9</v>
      </c>
      <c r="Q33" s="192" t="s">
        <v>409</v>
      </c>
      <c r="R33" s="192" t="s">
        <v>800</v>
      </c>
      <c r="S33"/>
      <c r="T33"/>
      <c r="U33"/>
      <c r="V33"/>
      <c r="W33"/>
      <c r="X33"/>
      <c r="Y33" s="192"/>
      <c r="Z33" s="192"/>
      <c r="AA33"/>
      <c r="AB33"/>
      <c r="AC33"/>
      <c r="AD33"/>
      <c r="AE33"/>
      <c r="AF33"/>
      <c r="AG33" s="34"/>
      <c r="AH33" s="34"/>
      <c r="AI33" s="34"/>
      <c r="AJ33" s="34"/>
      <c r="AK33" s="205"/>
    </row>
    <row r="34" spans="1:37" x14ac:dyDescent="0.2">
      <c r="A34" s="84">
        <v>27</v>
      </c>
      <c r="B34" s="84" t="str">
        <f ca="1"/>
        <v>Brazil</v>
      </c>
      <c r="C34" s="84" t="str">
        <f ca="1"/>
        <v>BRA</v>
      </c>
      <c r="D34" s="84" t="str">
        <f ca="1"/>
        <v>LCN           Latin America &amp; Caribbean</v>
      </c>
      <c r="E34" s="84" t="str">
        <f ca="1"/>
        <v>IBRD</v>
      </c>
      <c r="F34" s="190" t="str">
        <f t="shared" ca="1" si="5"/>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2.955451552225306</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1.24781341107871</v>
      </c>
      <c r="I34" s="191"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7</v>
      </c>
      <c r="J34" s="242">
        <v>44753</v>
      </c>
      <c r="K34" s="242">
        <v>45099</v>
      </c>
      <c r="L34" s="91" t="s">
        <v>50</v>
      </c>
      <c r="M34" s="192">
        <v>1.24781341107871</v>
      </c>
      <c r="N34" s="192">
        <v>7</v>
      </c>
      <c r="O34" s="192" t="s">
        <v>409</v>
      </c>
      <c r="P34" s="192">
        <v>51.2</v>
      </c>
      <c r="Q34" s="192" t="s">
        <v>842</v>
      </c>
      <c r="R34" s="192" t="s">
        <v>409</v>
      </c>
      <c r="S34"/>
      <c r="T34"/>
      <c r="U34"/>
      <c r="V34"/>
      <c r="W34"/>
      <c r="X34"/>
      <c r="Y34" s="192"/>
      <c r="Z34" s="192"/>
      <c r="AA34"/>
      <c r="AB34"/>
      <c r="AC34"/>
      <c r="AD34"/>
      <c r="AE34"/>
      <c r="AF34"/>
      <c r="AG34" s="34"/>
      <c r="AH34" s="34"/>
      <c r="AI34" s="34"/>
      <c r="AJ34" s="34"/>
      <c r="AK34" s="205"/>
    </row>
    <row r="35" spans="1:37" x14ac:dyDescent="0.2">
      <c r="A35" s="84">
        <v>28</v>
      </c>
      <c r="B35" s="84" t="str">
        <f ca="1"/>
        <v>Barbados</v>
      </c>
      <c r="C35" s="84" t="str">
        <f ca="1"/>
        <v>BRB</v>
      </c>
      <c r="D35" s="84" t="str">
        <f ca="1"/>
        <v>LCN           Latin America &amp; Caribbean</v>
      </c>
      <c r="E35" s="84" t="str">
        <f ca="1"/>
        <v>NA</v>
      </c>
      <c r="F35" s="190" t="str">
        <f t="shared" ca="1" si="5"/>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6</v>
      </c>
      <c r="I35" s="191"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0</v>
      </c>
      <c r="J35" s="242">
        <v>44753</v>
      </c>
      <c r="K35" s="242">
        <v>44852</v>
      </c>
      <c r="L35" s="91" t="s">
        <v>52</v>
      </c>
      <c r="M35" s="192">
        <v>6</v>
      </c>
      <c r="N35" s="192">
        <v>0</v>
      </c>
      <c r="O35" s="192" t="s">
        <v>409</v>
      </c>
      <c r="P35" s="192">
        <v>34.9</v>
      </c>
      <c r="Q35" s="192" t="s">
        <v>409</v>
      </c>
      <c r="R35" s="192" t="s">
        <v>409</v>
      </c>
      <c r="S35"/>
      <c r="T35"/>
      <c r="U35"/>
      <c r="V35"/>
      <c r="W35"/>
      <c r="X35"/>
      <c r="Y35" s="192"/>
      <c r="Z35" s="192"/>
      <c r="AA35"/>
      <c r="AB35"/>
      <c r="AC35"/>
      <c r="AD35"/>
      <c r="AE35"/>
      <c r="AF35"/>
      <c r="AG35" s="34"/>
      <c r="AH35" s="34"/>
      <c r="AI35" s="34"/>
      <c r="AJ35" s="34"/>
      <c r="AK35" s="205"/>
    </row>
    <row r="36" spans="1:37" x14ac:dyDescent="0.2">
      <c r="A36" s="84">
        <v>29</v>
      </c>
      <c r="B36" s="84" t="str">
        <f ca="1"/>
        <v>Brunei Darussalam</v>
      </c>
      <c r="C36" s="84" t="str">
        <f ca="1"/>
        <v>BRN</v>
      </c>
      <c r="D36" s="84" t="str">
        <f ca="1"/>
        <v>EAS           East Asia &amp; Pacific</v>
      </c>
      <c r="E36" s="84" t="str">
        <f ca="1"/>
        <v>NA</v>
      </c>
      <c r="F36" s="190" t="str">
        <f t="shared" ca="1" si="5"/>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3.49271137026239</v>
      </c>
      <c r="I36" s="191"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0</v>
      </c>
      <c r="J36" s="242">
        <v>44753</v>
      </c>
      <c r="K36" s="242" t="s">
        <v>409</v>
      </c>
      <c r="L36" s="91" t="s">
        <v>54</v>
      </c>
      <c r="M36" s="192">
        <v>3.49271137026239</v>
      </c>
      <c r="N36" s="192">
        <v>0</v>
      </c>
      <c r="O36" s="192" t="s">
        <v>409</v>
      </c>
      <c r="P36" s="192">
        <v>43.5</v>
      </c>
      <c r="Q36" s="192" t="s">
        <v>409</v>
      </c>
      <c r="R36" s="192" t="s">
        <v>409</v>
      </c>
      <c r="S36"/>
      <c r="T36"/>
      <c r="U36"/>
      <c r="V36"/>
      <c r="W36"/>
      <c r="X36"/>
      <c r="Y36" s="192"/>
      <c r="Z36" s="192"/>
      <c r="AA36"/>
      <c r="AB36"/>
      <c r="AC36"/>
      <c r="AD36"/>
      <c r="AE36"/>
      <c r="AF36"/>
      <c r="AG36" s="34"/>
      <c r="AH36" s="34"/>
      <c r="AI36" s="34"/>
      <c r="AJ36" s="34"/>
      <c r="AK36" s="205"/>
    </row>
    <row r="37" spans="1:37" x14ac:dyDescent="0.2">
      <c r="A37" s="84">
        <v>30</v>
      </c>
      <c r="B37" s="84" t="str">
        <f ca="1"/>
        <v>Bhutan</v>
      </c>
      <c r="C37" s="84" t="str">
        <f ca="1"/>
        <v>BTN</v>
      </c>
      <c r="D37" s="84" t="str">
        <f ca="1"/>
        <v>SAS           South Asia</v>
      </c>
      <c r="E37" s="84" t="str">
        <f ca="1"/>
        <v>IDA</v>
      </c>
      <c r="F37" s="190" t="str">
        <f t="shared" ca="1" si="5"/>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4.5714285714285703</v>
      </c>
      <c r="I37" s="191"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0</v>
      </c>
      <c r="J37" s="242">
        <v>44753</v>
      </c>
      <c r="K37" s="242" t="s">
        <v>409</v>
      </c>
      <c r="L37" s="91" t="s">
        <v>56</v>
      </c>
      <c r="M37" s="192">
        <v>4.5714285714285703</v>
      </c>
      <c r="N37" s="192">
        <v>0</v>
      </c>
      <c r="O37" s="192" t="s">
        <v>409</v>
      </c>
      <c r="P37" s="192">
        <v>39.799999999999997</v>
      </c>
      <c r="Q37" s="192" t="s">
        <v>409</v>
      </c>
      <c r="R37" s="192" t="s">
        <v>409</v>
      </c>
      <c r="S37"/>
      <c r="T37"/>
      <c r="U37"/>
      <c r="V37"/>
      <c r="W37"/>
      <c r="X37"/>
      <c r="Y37" s="192"/>
      <c r="Z37" s="192"/>
      <c r="AA37"/>
      <c r="AB37"/>
      <c r="AC37"/>
      <c r="AD37"/>
      <c r="AE37"/>
      <c r="AF37"/>
      <c r="AG37" s="34"/>
      <c r="AH37" s="34"/>
      <c r="AI37" s="34"/>
      <c r="AJ37" s="34"/>
      <c r="AK37" s="205"/>
    </row>
    <row r="38" spans="1:37" x14ac:dyDescent="0.2">
      <c r="A38" s="84">
        <v>31</v>
      </c>
      <c r="B38" s="84" t="str">
        <f ca="1"/>
        <v>Botswana</v>
      </c>
      <c r="C38" s="84" t="str">
        <f ca="1"/>
        <v>BWA</v>
      </c>
      <c r="D38" s="84" t="str">
        <f ca="1"/>
        <v>SSF           Sub-Saharan Africa</v>
      </c>
      <c r="E38" s="84" t="str">
        <f ca="1"/>
        <v>IBRD</v>
      </c>
      <c r="F38" s="190" t="str">
        <f t="shared" ca="1" si="5"/>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6.3790087463556802</v>
      </c>
      <c r="I38" s="191"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0</v>
      </c>
      <c r="J38" s="242">
        <v>44753</v>
      </c>
      <c r="K38" s="242">
        <v>44852</v>
      </c>
      <c r="L38" s="91" t="s">
        <v>58</v>
      </c>
      <c r="M38" s="192">
        <v>6.3790087463556802</v>
      </c>
      <c r="N38" s="192">
        <v>0</v>
      </c>
      <c r="O38" s="192" t="s">
        <v>409</v>
      </c>
      <c r="P38" s="192">
        <v>33.6</v>
      </c>
      <c r="Q38" s="192" t="s">
        <v>409</v>
      </c>
      <c r="R38" s="192" t="s">
        <v>409</v>
      </c>
      <c r="S38"/>
      <c r="T38"/>
      <c r="U38"/>
      <c r="V38"/>
      <c r="W38"/>
      <c r="X38"/>
      <c r="Y38" s="192"/>
      <c r="Z38" s="192"/>
      <c r="AA38"/>
      <c r="AB38"/>
      <c r="AC38"/>
      <c r="AD38"/>
      <c r="AE38"/>
      <c r="AF38"/>
      <c r="AG38" s="34"/>
      <c r="AH38" s="34"/>
      <c r="AI38" s="34"/>
      <c r="AJ38" s="34"/>
      <c r="AK38" s="205"/>
    </row>
    <row r="39" spans="1:37" x14ac:dyDescent="0.2">
      <c r="A39" s="84">
        <v>32</v>
      </c>
      <c r="B39" s="84" t="str">
        <f ca="1"/>
        <v>Central African Republic</v>
      </c>
      <c r="C39" s="84" t="str">
        <f ca="1"/>
        <v>CAF</v>
      </c>
      <c r="D39" s="84" t="str">
        <f ca="1"/>
        <v>SSF           Sub-Saharan Africa</v>
      </c>
      <c r="E39" s="84" t="str">
        <f ca="1"/>
        <v>IDA</v>
      </c>
      <c r="F39" s="190" t="str">
        <f t="shared" ca="1" si="5"/>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10</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0</v>
      </c>
      <c r="J39" s="242">
        <v>44753</v>
      </c>
      <c r="K39" s="242">
        <v>44753</v>
      </c>
      <c r="L39" s="91" t="s">
        <v>60</v>
      </c>
      <c r="M39" s="192">
        <v>10</v>
      </c>
      <c r="N39" s="192">
        <v>0</v>
      </c>
      <c r="O39" s="192" t="s">
        <v>409</v>
      </c>
      <c r="P39" s="192">
        <v>18.600000000000001</v>
      </c>
      <c r="Q39" s="192" t="s">
        <v>409</v>
      </c>
      <c r="R39" s="192" t="s">
        <v>409</v>
      </c>
      <c r="S39"/>
      <c r="T39"/>
      <c r="U39"/>
      <c r="V39"/>
      <c r="W39"/>
      <c r="X39"/>
      <c r="Y39" s="192"/>
      <c r="Z39" s="192"/>
      <c r="AA39"/>
      <c r="AB39"/>
      <c r="AC39"/>
      <c r="AD39"/>
      <c r="AE39"/>
      <c r="AF39"/>
      <c r="AG39" s="34"/>
      <c r="AH39" s="34"/>
      <c r="AI39" s="34"/>
      <c r="AJ39" s="34"/>
      <c r="AK39" s="205"/>
    </row>
    <row r="40" spans="1:37" x14ac:dyDescent="0.2">
      <c r="A40" s="84">
        <v>33</v>
      </c>
      <c r="B40" s="84" t="str">
        <f ca="1"/>
        <v>Canada</v>
      </c>
      <c r="C40" s="84" t="str">
        <f ca="1"/>
        <v>CAN</v>
      </c>
      <c r="D40" s="84" t="str">
        <f ca="1"/>
        <v>NAC           North America</v>
      </c>
      <c r="E40" s="84" t="str">
        <f ca="1"/>
        <v>NA</v>
      </c>
      <c r="F40" s="190" t="str">
        <f t="shared" ca="1" si="5"/>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0</v>
      </c>
      <c r="I40" s="191"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0</v>
      </c>
      <c r="J40" s="242">
        <v>44753</v>
      </c>
      <c r="K40" s="242">
        <v>44855</v>
      </c>
      <c r="L40" s="91" t="s">
        <v>62</v>
      </c>
      <c r="M40" s="192">
        <v>0</v>
      </c>
      <c r="N40" s="192">
        <v>0</v>
      </c>
      <c r="O40" s="192" t="s">
        <v>409</v>
      </c>
      <c r="P40" s="192">
        <v>69.8</v>
      </c>
      <c r="Q40" s="192" t="s">
        <v>409</v>
      </c>
      <c r="R40" s="192" t="s">
        <v>409</v>
      </c>
      <c r="S40"/>
      <c r="T40"/>
      <c r="U40"/>
      <c r="V40"/>
      <c r="W40"/>
      <c r="X40"/>
      <c r="Y40" s="192"/>
      <c r="Z40" s="192"/>
      <c r="AA40"/>
      <c r="AB40"/>
      <c r="AC40"/>
      <c r="AD40"/>
      <c r="AE40"/>
      <c r="AF40"/>
      <c r="AG40" s="34"/>
      <c r="AH40" s="34"/>
      <c r="AI40" s="34"/>
      <c r="AJ40" s="34"/>
      <c r="AK40" s="205"/>
    </row>
    <row r="41" spans="1:37" x14ac:dyDescent="0.2">
      <c r="A41" s="84">
        <v>34</v>
      </c>
      <c r="B41" s="84" t="str">
        <f ca="1"/>
        <v>Switzerland</v>
      </c>
      <c r="C41" s="84" t="str">
        <f ca="1"/>
        <v>CHE</v>
      </c>
      <c r="D41" s="84" t="str">
        <f ca="1"/>
        <v>ECS           Europe &amp; Central Asia</v>
      </c>
      <c r="E41" s="84" t="str">
        <f ca="1"/>
        <v>NA</v>
      </c>
      <c r="F41" s="190" t="str">
        <f t="shared" ca="1" si="5"/>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0</v>
      </c>
      <c r="J41" s="242">
        <v>44753</v>
      </c>
      <c r="K41" s="242">
        <v>44855</v>
      </c>
      <c r="L41" s="91" t="s">
        <v>64</v>
      </c>
      <c r="M41" s="192">
        <v>0</v>
      </c>
      <c r="N41" s="192">
        <v>0</v>
      </c>
      <c r="O41" s="192" t="s">
        <v>409</v>
      </c>
      <c r="P41" s="192">
        <v>58.8</v>
      </c>
      <c r="Q41" s="192" t="s">
        <v>409</v>
      </c>
      <c r="R41" s="192" t="s">
        <v>409</v>
      </c>
      <c r="S41"/>
      <c r="T41"/>
      <c r="U41"/>
      <c r="V41"/>
      <c r="W41"/>
      <c r="X41"/>
      <c r="Y41" s="192"/>
      <c r="Z41" s="192"/>
      <c r="AA41"/>
      <c r="AB41"/>
      <c r="AC41"/>
      <c r="AD41"/>
      <c r="AE41"/>
      <c r="AF41"/>
      <c r="AG41" s="34"/>
      <c r="AH41" s="34"/>
      <c r="AI41" s="34"/>
      <c r="AJ41" s="34"/>
      <c r="AK41" s="205"/>
    </row>
    <row r="42" spans="1:37" x14ac:dyDescent="0.2">
      <c r="A42" s="84">
        <v>35</v>
      </c>
      <c r="B42" s="84" t="str">
        <f ca="1"/>
        <v>Channel Islands</v>
      </c>
      <c r="C42" s="84" t="str">
        <f ca="1"/>
        <v>CHI</v>
      </c>
      <c r="D42" s="84" t="str">
        <f ca="1"/>
        <v>ECS           Europe &amp; Central Asia</v>
      </c>
      <c r="E42" s="84" t="str">
        <f ca="1"/>
        <v>NA</v>
      </c>
      <c r="F42" s="190" t="str">
        <f t="shared" ca="1" si="5"/>
        <v/>
      </c>
      <c r="G42" s="80">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0</v>
      </c>
      <c r="J42" s="242" t="s">
        <v>409</v>
      </c>
      <c r="K42" s="242" t="s">
        <v>409</v>
      </c>
      <c r="L42" s="91" t="s">
        <v>703</v>
      </c>
      <c r="M42" s="192" t="s">
        <v>409</v>
      </c>
      <c r="N42" s="192">
        <v>0</v>
      </c>
      <c r="O42" s="192" t="s">
        <v>409</v>
      </c>
      <c r="P42" s="192" t="s">
        <v>409</v>
      </c>
      <c r="Q42" s="192" t="s">
        <v>409</v>
      </c>
      <c r="R42" s="192" t="s">
        <v>409</v>
      </c>
      <c r="S42"/>
      <c r="T42"/>
      <c r="U42"/>
      <c r="V42"/>
      <c r="W42"/>
      <c r="X42"/>
      <c r="Y42" s="192"/>
      <c r="Z42" s="192"/>
      <c r="AA42"/>
      <c r="AB42"/>
      <c r="AC42"/>
      <c r="AD42"/>
      <c r="AE42"/>
      <c r="AF42"/>
      <c r="AG42" s="34"/>
      <c r="AH42" s="34"/>
      <c r="AI42" s="34"/>
      <c r="AJ42" s="34"/>
      <c r="AK42" s="205"/>
    </row>
    <row r="43" spans="1:37" x14ac:dyDescent="0.2">
      <c r="A43" s="84">
        <v>36</v>
      </c>
      <c r="B43" s="84" t="str">
        <f ca="1"/>
        <v>Chile</v>
      </c>
      <c r="C43" s="84" t="str">
        <f ca="1"/>
        <v>CHL</v>
      </c>
      <c r="D43" s="84" t="str">
        <f ca="1"/>
        <v>LCN           Latin America &amp; Caribbean</v>
      </c>
      <c r="E43" s="84" t="str">
        <f ca="1"/>
        <v>IBRD</v>
      </c>
      <c r="F43" s="190" t="str">
        <f t="shared" ca="1" si="5"/>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0</v>
      </c>
      <c r="I43" s="191"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0</v>
      </c>
      <c r="J43" s="242">
        <v>44753</v>
      </c>
      <c r="K43" s="242">
        <v>44855</v>
      </c>
      <c r="L43" s="91" t="s">
        <v>66</v>
      </c>
      <c r="M43" s="192">
        <v>0</v>
      </c>
      <c r="N43" s="192">
        <v>0</v>
      </c>
      <c r="O43" s="192" t="s">
        <v>409</v>
      </c>
      <c r="P43" s="192">
        <v>56.2</v>
      </c>
      <c r="Q43" s="192" t="s">
        <v>409</v>
      </c>
      <c r="R43" s="192" t="s">
        <v>409</v>
      </c>
      <c r="S43"/>
      <c r="T43"/>
      <c r="U43"/>
      <c r="V43"/>
      <c r="W43"/>
      <c r="X43"/>
      <c r="Y43" s="192"/>
      <c r="Z43" s="192"/>
      <c r="AA43"/>
      <c r="AB43"/>
      <c r="AC43"/>
      <c r="AD43"/>
      <c r="AE43"/>
      <c r="AF43"/>
      <c r="AG43" s="34"/>
      <c r="AH43" s="34"/>
      <c r="AI43" s="34"/>
      <c r="AJ43" s="34"/>
      <c r="AK43" s="205"/>
    </row>
    <row r="44" spans="1:37" x14ac:dyDescent="0.2">
      <c r="A44" s="84">
        <v>37</v>
      </c>
      <c r="B44" s="84" t="str">
        <f ca="1"/>
        <v>China</v>
      </c>
      <c r="C44" s="84" t="str">
        <f ca="1"/>
        <v>CHN</v>
      </c>
      <c r="D44" s="84" t="str">
        <f ca="1"/>
        <v>EAS           East Asia &amp; Pacific</v>
      </c>
      <c r="E44" s="84" t="str">
        <f ca="1"/>
        <v>IBRD</v>
      </c>
      <c r="F44" s="190" t="str">
        <f t="shared" ca="1" si="5"/>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2.3265306122448899</v>
      </c>
      <c r="I44" s="191"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0</v>
      </c>
      <c r="J44" s="242">
        <v>44753</v>
      </c>
      <c r="K44" s="242">
        <v>44753</v>
      </c>
      <c r="L44" s="91" t="s">
        <v>68</v>
      </c>
      <c r="M44" s="192">
        <v>2.3265306122448899</v>
      </c>
      <c r="N44" s="192">
        <v>0</v>
      </c>
      <c r="O44" s="192" t="s">
        <v>409</v>
      </c>
      <c r="P44" s="192">
        <v>47.5</v>
      </c>
      <c r="Q44" s="192" t="s">
        <v>409</v>
      </c>
      <c r="R44" s="192" t="s">
        <v>409</v>
      </c>
      <c r="S44"/>
      <c r="T44"/>
      <c r="U44"/>
      <c r="V44"/>
      <c r="W44"/>
      <c r="X44"/>
      <c r="Y44" s="192"/>
      <c r="Z44" s="192"/>
      <c r="AA44"/>
      <c r="AB44"/>
      <c r="AC44"/>
      <c r="AD44"/>
      <c r="AE44"/>
      <c r="AF44"/>
      <c r="AG44" s="34"/>
      <c r="AH44" s="34"/>
      <c r="AI44" s="34"/>
      <c r="AJ44" s="34"/>
      <c r="AK44" s="205"/>
    </row>
    <row r="45" spans="1:37" x14ac:dyDescent="0.2">
      <c r="A45" s="84">
        <v>38</v>
      </c>
      <c r="B45" s="84" t="str">
        <f ca="1"/>
        <v>Côte d’Ivoire</v>
      </c>
      <c r="C45" s="84" t="str">
        <f ca="1"/>
        <v>CIV</v>
      </c>
      <c r="D45" s="84" t="str">
        <f ca="1"/>
        <v>SSF           Sub-Saharan Africa</v>
      </c>
      <c r="E45" s="84" t="str">
        <f ca="1"/>
        <v>IDA</v>
      </c>
      <c r="F45" s="190" t="str">
        <f t="shared" ca="1" si="5"/>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7.0787172011661799</v>
      </c>
      <c r="I45" s="191"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0</v>
      </c>
      <c r="J45" s="242">
        <v>44753</v>
      </c>
      <c r="K45" s="242">
        <v>44753</v>
      </c>
      <c r="L45" s="91" t="s">
        <v>69</v>
      </c>
      <c r="M45" s="192">
        <v>7.0787172011661799</v>
      </c>
      <c r="N45" s="192">
        <v>0</v>
      </c>
      <c r="O45" s="192" t="s">
        <v>409</v>
      </c>
      <c r="P45" s="192">
        <v>31.2</v>
      </c>
      <c r="Q45" s="192" t="s">
        <v>409</v>
      </c>
      <c r="R45" s="192" t="s">
        <v>409</v>
      </c>
      <c r="S45"/>
      <c r="T45"/>
      <c r="U45"/>
      <c r="V45"/>
      <c r="W45"/>
      <c r="X45"/>
      <c r="Y45" s="192"/>
      <c r="Z45" s="192"/>
      <c r="AA45"/>
      <c r="AB45"/>
      <c r="AC45"/>
      <c r="AD45"/>
      <c r="AE45"/>
      <c r="AF45"/>
      <c r="AG45" s="34"/>
      <c r="AH45" s="34"/>
      <c r="AI45" s="34"/>
      <c r="AJ45" s="34"/>
      <c r="AK45" s="205"/>
    </row>
    <row r="46" spans="1:37" x14ac:dyDescent="0.2">
      <c r="A46" s="84">
        <v>39</v>
      </c>
      <c r="B46" s="84" t="str">
        <f ca="1"/>
        <v>Cameroon</v>
      </c>
      <c r="C46" s="84" t="str">
        <f ca="1"/>
        <v>CMR</v>
      </c>
      <c r="D46" s="84" t="str">
        <f ca="1"/>
        <v>SSF           Sub-Saharan Africa</v>
      </c>
      <c r="E46" s="84" t="str">
        <f ca="1"/>
        <v>Blend</v>
      </c>
      <c r="F46" s="190" t="str">
        <f t="shared" ca="1" si="5"/>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8.8525333627598091</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7.83673469387755</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10</v>
      </c>
      <c r="J46" s="242">
        <v>44753</v>
      </c>
      <c r="K46" s="242">
        <v>44900</v>
      </c>
      <c r="L46" s="91" t="s">
        <v>71</v>
      </c>
      <c r="M46" s="192">
        <v>7.83673469387755</v>
      </c>
      <c r="N46" s="192">
        <v>0</v>
      </c>
      <c r="O46" s="192">
        <v>10</v>
      </c>
      <c r="P46" s="192">
        <v>28.6</v>
      </c>
      <c r="Q46" s="192" t="s">
        <v>409</v>
      </c>
      <c r="R46" s="192" t="s">
        <v>783</v>
      </c>
      <c r="S46"/>
      <c r="T46"/>
      <c r="U46"/>
      <c r="V46"/>
      <c r="W46"/>
      <c r="X46"/>
      <c r="Y46" s="192"/>
      <c r="Z46" s="192"/>
      <c r="AA46"/>
      <c r="AB46"/>
      <c r="AC46"/>
      <c r="AD46"/>
      <c r="AE46"/>
      <c r="AF46"/>
      <c r="AG46" s="34"/>
      <c r="AH46" s="34"/>
      <c r="AI46" s="34"/>
      <c r="AJ46" s="34"/>
      <c r="AK46" s="205"/>
    </row>
    <row r="47" spans="1:37" x14ac:dyDescent="0.2">
      <c r="A47" s="84">
        <v>40</v>
      </c>
      <c r="B47" s="84" t="str">
        <f ca="1"/>
        <v>Congo, Dem. Rep.</v>
      </c>
      <c r="C47" s="84" t="str">
        <f ca="1"/>
        <v>COD</v>
      </c>
      <c r="D47" s="84" t="str">
        <f ca="1"/>
        <v>SSF           Sub-Saharan Africa</v>
      </c>
      <c r="E47" s="84" t="str">
        <f ca="1"/>
        <v>IDA</v>
      </c>
      <c r="F47" s="190" t="str">
        <f t="shared" ca="1" si="5"/>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9.25505141403249</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8.56559766763848</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10</v>
      </c>
      <c r="J47" s="242">
        <v>44753</v>
      </c>
      <c r="K47" s="242">
        <v>44865</v>
      </c>
      <c r="L47" s="91" t="s">
        <v>72</v>
      </c>
      <c r="M47" s="192">
        <v>8.56559766763848</v>
      </c>
      <c r="N47" s="192">
        <v>0</v>
      </c>
      <c r="O47" s="192">
        <v>10</v>
      </c>
      <c r="P47" s="192">
        <v>26.1</v>
      </c>
      <c r="Q47" s="192" t="s">
        <v>409</v>
      </c>
      <c r="R47" s="192" t="s">
        <v>632</v>
      </c>
      <c r="S47"/>
      <c r="T47"/>
      <c r="U47"/>
      <c r="V47"/>
      <c r="W47"/>
      <c r="X47"/>
      <c r="Y47" s="192"/>
      <c r="Z47" s="192"/>
      <c r="AA47"/>
      <c r="AB47"/>
      <c r="AC47"/>
      <c r="AD47"/>
      <c r="AE47"/>
      <c r="AF47"/>
      <c r="AG47" s="34"/>
      <c r="AH47" s="34"/>
      <c r="AI47" s="34"/>
      <c r="AJ47" s="34"/>
      <c r="AK47" s="205"/>
    </row>
    <row r="48" spans="1:37" x14ac:dyDescent="0.2">
      <c r="A48" s="84">
        <v>41</v>
      </c>
      <c r="B48" s="84" t="str">
        <f ca="1"/>
        <v>Congo, Rep.</v>
      </c>
      <c r="C48" s="84" t="str">
        <f ca="1"/>
        <v>COG</v>
      </c>
      <c r="D48" s="84" t="str">
        <f ca="1"/>
        <v>SSF           Sub-Saharan Africa</v>
      </c>
      <c r="E48" s="84" t="str">
        <f ca="1"/>
        <v>Blend</v>
      </c>
      <c r="F48" s="190" t="str">
        <f t="shared" ca="1" si="5"/>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8.5072886297375998</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0</v>
      </c>
      <c r="J48" s="242">
        <v>44753</v>
      </c>
      <c r="K48" s="242">
        <v>44778</v>
      </c>
      <c r="L48" s="91" t="s">
        <v>73</v>
      </c>
      <c r="M48" s="192">
        <v>8.5072886297375998</v>
      </c>
      <c r="N48" s="192">
        <v>0</v>
      </c>
      <c r="O48" s="192" t="s">
        <v>409</v>
      </c>
      <c r="P48" s="192">
        <v>26.3</v>
      </c>
      <c r="Q48" s="192" t="s">
        <v>409</v>
      </c>
      <c r="R48" s="192" t="s">
        <v>409</v>
      </c>
      <c r="S48"/>
      <c r="T48"/>
      <c r="U48"/>
      <c r="V48"/>
      <c r="W48"/>
      <c r="X48"/>
      <c r="Y48" s="192"/>
      <c r="Z48" s="192"/>
      <c r="AA48"/>
      <c r="AB48"/>
      <c r="AC48"/>
      <c r="AD48"/>
      <c r="AE48"/>
      <c r="AF48"/>
      <c r="AG48" s="34"/>
      <c r="AH48" s="34"/>
      <c r="AI48" s="34"/>
      <c r="AJ48" s="34"/>
      <c r="AK48" s="205"/>
    </row>
    <row r="49" spans="1:37" x14ac:dyDescent="0.2">
      <c r="A49" s="84">
        <v>42</v>
      </c>
      <c r="B49" s="84" t="str">
        <f ca="1"/>
        <v>Colombia</v>
      </c>
      <c r="C49" s="84" t="str">
        <f ca="1"/>
        <v>COL</v>
      </c>
      <c r="D49" s="84" t="str">
        <f ca="1"/>
        <v>LCN           Latin America &amp; Caribbean</v>
      </c>
      <c r="E49" s="84" t="str">
        <f ca="1"/>
        <v>IBRD</v>
      </c>
      <c r="F49" s="190" t="str">
        <f t="shared" ca="1" si="5"/>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0.66472303206997196</v>
      </c>
      <c r="I49" s="191"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0</v>
      </c>
      <c r="J49" s="242">
        <v>44753</v>
      </c>
      <c r="K49" s="242">
        <v>44855</v>
      </c>
      <c r="L49" s="91" t="s">
        <v>75</v>
      </c>
      <c r="M49" s="192">
        <v>0.66472303206997196</v>
      </c>
      <c r="N49" s="192">
        <v>0</v>
      </c>
      <c r="O49" s="192" t="s">
        <v>409</v>
      </c>
      <c r="P49" s="192">
        <v>53.2</v>
      </c>
      <c r="Q49" s="192" t="s">
        <v>409</v>
      </c>
      <c r="R49" s="192" t="s">
        <v>409</v>
      </c>
      <c r="S49"/>
      <c r="T49"/>
      <c r="U49"/>
      <c r="V49"/>
      <c r="W49"/>
      <c r="X49"/>
      <c r="Y49" s="192"/>
      <c r="Z49" s="192"/>
      <c r="AA49"/>
      <c r="AB49"/>
      <c r="AC49"/>
      <c r="AD49"/>
      <c r="AE49"/>
      <c r="AF49"/>
      <c r="AG49" s="34"/>
      <c r="AH49" s="34"/>
      <c r="AI49" s="34"/>
      <c r="AJ49" s="34"/>
      <c r="AK49" s="205"/>
    </row>
    <row r="50" spans="1:37" x14ac:dyDescent="0.2">
      <c r="A50" s="84">
        <v>43</v>
      </c>
      <c r="B50" s="84" t="str">
        <f ca="1"/>
        <v>Comoros</v>
      </c>
      <c r="C50" s="84" t="str">
        <f ca="1"/>
        <v>COM</v>
      </c>
      <c r="D50" s="84" t="str">
        <f ca="1"/>
        <v>SSF           Sub-Saharan Africa</v>
      </c>
      <c r="E50" s="84" t="str">
        <f ca="1"/>
        <v>IDA</v>
      </c>
      <c r="F50" s="190" t="str">
        <f t="shared" ca="1" si="5"/>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8.9154518950437307</v>
      </c>
      <c r="I50" s="191"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0</v>
      </c>
      <c r="J50" s="242">
        <v>44753</v>
      </c>
      <c r="K50" s="242">
        <v>44830</v>
      </c>
      <c r="L50" s="91" t="s">
        <v>77</v>
      </c>
      <c r="M50" s="192">
        <v>8.9154518950437307</v>
      </c>
      <c r="N50" s="192">
        <v>0</v>
      </c>
      <c r="O50" s="192" t="s">
        <v>409</v>
      </c>
      <c r="P50" s="192">
        <v>24.9</v>
      </c>
      <c r="Q50" s="192" t="s">
        <v>409</v>
      </c>
      <c r="R50" s="192" t="s">
        <v>409</v>
      </c>
      <c r="S50"/>
      <c r="T50"/>
      <c r="U50"/>
      <c r="V50"/>
      <c r="W50"/>
      <c r="X50"/>
      <c r="Y50" s="192"/>
      <c r="Z50" s="192"/>
      <c r="AA50"/>
      <c r="AB50"/>
      <c r="AC50"/>
      <c r="AD50"/>
      <c r="AE50"/>
      <c r="AF50"/>
      <c r="AG50" s="34"/>
      <c r="AH50" s="34"/>
      <c r="AI50" s="34"/>
      <c r="AJ50" s="34"/>
      <c r="AK50" s="205"/>
    </row>
    <row r="51" spans="1:37" x14ac:dyDescent="0.2">
      <c r="A51" s="84">
        <v>44</v>
      </c>
      <c r="B51" s="84" t="str">
        <f ca="1"/>
        <v>Cabo Verde</v>
      </c>
      <c r="C51" s="84" t="str">
        <f ca="1"/>
        <v>CPV</v>
      </c>
      <c r="D51" s="84" t="str">
        <f ca="1"/>
        <v>SSF           Sub-Saharan Africa</v>
      </c>
      <c r="E51" s="84" t="str">
        <f ca="1"/>
        <v>Blend</v>
      </c>
      <c r="F51" s="190" t="str">
        <f t="shared" ca="1" si="5"/>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6.2332361516034904</v>
      </c>
      <c r="I51" s="191"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0</v>
      </c>
      <c r="J51" s="242">
        <v>44753</v>
      </c>
      <c r="K51" s="242">
        <v>44802</v>
      </c>
      <c r="L51" s="91" t="s">
        <v>79</v>
      </c>
      <c r="M51" s="192">
        <v>6.2332361516034904</v>
      </c>
      <c r="N51" s="192">
        <v>0</v>
      </c>
      <c r="O51" s="192" t="s">
        <v>409</v>
      </c>
      <c r="P51" s="192">
        <v>34.1</v>
      </c>
      <c r="Q51" s="192" t="s">
        <v>409</v>
      </c>
      <c r="R51" s="192" t="s">
        <v>409</v>
      </c>
      <c r="S51"/>
      <c r="T51"/>
      <c r="U51"/>
      <c r="V51"/>
      <c r="W51"/>
      <c r="X51"/>
      <c r="Y51" s="192"/>
      <c r="Z51" s="192"/>
      <c r="AA51"/>
      <c r="AB51"/>
      <c r="AC51"/>
      <c r="AD51"/>
      <c r="AE51"/>
      <c r="AF51"/>
      <c r="AG51" s="34"/>
      <c r="AH51" s="34"/>
      <c r="AI51" s="34"/>
      <c r="AJ51" s="34"/>
      <c r="AK51" s="205"/>
    </row>
    <row r="52" spans="1:37" x14ac:dyDescent="0.2">
      <c r="A52" s="84">
        <v>45</v>
      </c>
      <c r="B52" s="84" t="str">
        <f ca="1"/>
        <v>Costa Rica</v>
      </c>
      <c r="C52" s="84" t="str">
        <f ca="1"/>
        <v>CRI</v>
      </c>
      <c r="D52" s="84" t="str">
        <f ca="1"/>
        <v>LCN           Latin America &amp; Caribbean</v>
      </c>
      <c r="E52" s="84" t="str">
        <f ca="1"/>
        <v>IBRD</v>
      </c>
      <c r="F52" s="190" t="str">
        <f t="shared" ca="1" si="5"/>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4.2798833819241997</v>
      </c>
      <c r="I52" s="191"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0</v>
      </c>
      <c r="J52" s="242">
        <v>44753</v>
      </c>
      <c r="K52" s="242">
        <v>44846</v>
      </c>
      <c r="L52" s="91" t="s">
        <v>81</v>
      </c>
      <c r="M52" s="192">
        <v>4.2798833819241997</v>
      </c>
      <c r="N52" s="192">
        <v>0</v>
      </c>
      <c r="O52" s="192" t="s">
        <v>409</v>
      </c>
      <c r="P52" s="192">
        <v>40.799999999999997</v>
      </c>
      <c r="Q52" s="192" t="s">
        <v>409</v>
      </c>
      <c r="R52" s="192" t="s">
        <v>409</v>
      </c>
      <c r="S52"/>
      <c r="T52"/>
      <c r="U52"/>
      <c r="V52"/>
      <c r="W52"/>
      <c r="X52"/>
      <c r="Y52" s="192"/>
      <c r="Z52" s="192"/>
      <c r="AA52"/>
      <c r="AB52"/>
      <c r="AC52"/>
      <c r="AD52"/>
      <c r="AE52"/>
      <c r="AF52"/>
      <c r="AG52" s="34"/>
      <c r="AH52" s="34"/>
      <c r="AI52" s="34"/>
      <c r="AJ52" s="34"/>
      <c r="AK52" s="205"/>
    </row>
    <row r="53" spans="1:37" x14ac:dyDescent="0.2">
      <c r="A53" s="84">
        <v>46</v>
      </c>
      <c r="B53" s="84" t="str">
        <f ca="1"/>
        <v>Cuba</v>
      </c>
      <c r="C53" s="84" t="str">
        <f ca="1"/>
        <v>CUB</v>
      </c>
      <c r="D53" s="84" t="str">
        <f ca="1"/>
        <v>LCN           Latin America &amp; Caribbean</v>
      </c>
      <c r="E53" s="84" t="str">
        <f ca="1"/>
        <v>NA</v>
      </c>
      <c r="F53" s="190" t="str">
        <f t="shared" ca="1" si="5"/>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7.28279883381924</v>
      </c>
      <c r="I53" s="191"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0</v>
      </c>
      <c r="J53" s="242">
        <v>44753</v>
      </c>
      <c r="K53" s="242">
        <v>44753</v>
      </c>
      <c r="L53" s="91" t="s">
        <v>83</v>
      </c>
      <c r="M53" s="192">
        <v>7.28279883381924</v>
      </c>
      <c r="N53" s="192">
        <v>0</v>
      </c>
      <c r="O53" s="192" t="s">
        <v>409</v>
      </c>
      <c r="P53" s="192">
        <v>30.5</v>
      </c>
      <c r="Q53" s="192" t="s">
        <v>409</v>
      </c>
      <c r="R53" s="192" t="s">
        <v>409</v>
      </c>
      <c r="S53"/>
      <c r="T53"/>
      <c r="U53"/>
      <c r="V53"/>
      <c r="W53"/>
      <c r="X53"/>
      <c r="Y53" s="192"/>
      <c r="Z53" s="192"/>
      <c r="AA53"/>
      <c r="AB53"/>
      <c r="AC53"/>
      <c r="AD53"/>
      <c r="AE53"/>
      <c r="AF53"/>
      <c r="AG53" s="34"/>
      <c r="AH53" s="34"/>
      <c r="AI53" s="34"/>
      <c r="AJ53" s="34"/>
      <c r="AK53" s="205"/>
    </row>
    <row r="54" spans="1:37" x14ac:dyDescent="0.2">
      <c r="A54" s="84">
        <v>47</v>
      </c>
      <c r="B54" s="84" t="str">
        <f ca="1"/>
        <v>Curaçao</v>
      </c>
      <c r="C54" s="84" t="str">
        <f ca="1"/>
        <v>CUW</v>
      </c>
      <c r="D54" s="84" t="str">
        <f ca="1"/>
        <v>LCN           Latin America &amp; Caribbean</v>
      </c>
      <c r="E54" s="84" t="str">
        <f ca="1"/>
        <v>NA</v>
      </c>
      <c r="F54" s="190" t="str">
        <f t="shared" ca="1" si="5"/>
        <v/>
      </c>
      <c r="G54" s="80">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0</v>
      </c>
      <c r="J54" s="242" t="s">
        <v>409</v>
      </c>
      <c r="K54" s="242" t="s">
        <v>409</v>
      </c>
      <c r="L54" s="91" t="s">
        <v>704</v>
      </c>
      <c r="M54" s="192" t="s">
        <v>409</v>
      </c>
      <c r="N54" s="192">
        <v>0</v>
      </c>
      <c r="O54" s="192" t="s">
        <v>409</v>
      </c>
      <c r="P54" s="192" t="s">
        <v>409</v>
      </c>
      <c r="Q54" s="192" t="s">
        <v>409</v>
      </c>
      <c r="R54" s="192" t="s">
        <v>409</v>
      </c>
      <c r="S54"/>
      <c r="T54"/>
      <c r="U54"/>
      <c r="V54"/>
      <c r="W54"/>
      <c r="X54"/>
      <c r="Y54" s="192"/>
      <c r="Z54" s="192"/>
      <c r="AA54"/>
      <c r="AB54"/>
      <c r="AC54"/>
      <c r="AD54"/>
      <c r="AE54"/>
      <c r="AF54"/>
      <c r="AG54" s="34"/>
      <c r="AH54" s="34"/>
      <c r="AI54" s="34"/>
      <c r="AJ54" s="34"/>
      <c r="AK54" s="205"/>
    </row>
    <row r="55" spans="1:37" x14ac:dyDescent="0.2">
      <c r="A55" s="84">
        <v>48</v>
      </c>
      <c r="B55" s="84" t="str">
        <f ca="1"/>
        <v>Cayman Islands</v>
      </c>
      <c r="C55" s="84" t="str">
        <f ca="1"/>
        <v>CYM</v>
      </c>
      <c r="D55" s="84" t="str">
        <f ca="1"/>
        <v>LCN           Latin America &amp; Caribbean</v>
      </c>
      <c r="E55" s="84" t="str">
        <f ca="1"/>
        <v>NA</v>
      </c>
      <c r="F55" s="190" t="str">
        <f t="shared" ca="1" si="5"/>
        <v/>
      </c>
      <c r="G55" s="80">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#N/A</v>
      </c>
      <c r="I55" s="191"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0</v>
      </c>
      <c r="J55" s="242" t="s">
        <v>409</v>
      </c>
      <c r="K55" s="242">
        <v>44887</v>
      </c>
      <c r="L55" s="91" t="s">
        <v>705</v>
      </c>
      <c r="M55" s="192" t="s">
        <v>409</v>
      </c>
      <c r="N55" s="192">
        <v>0</v>
      </c>
      <c r="O55" s="192" t="s">
        <v>409</v>
      </c>
      <c r="P55" s="192" t="s">
        <v>409</v>
      </c>
      <c r="Q55" s="192" t="s">
        <v>409</v>
      </c>
      <c r="R55" s="192" t="s">
        <v>409</v>
      </c>
      <c r="S55"/>
      <c r="T55"/>
      <c r="U55"/>
      <c r="V55"/>
      <c r="W55"/>
      <c r="X55"/>
      <c r="Y55" s="192"/>
      <c r="Z55" s="192"/>
      <c r="AA55"/>
      <c r="AB55"/>
      <c r="AC55"/>
      <c r="AD55"/>
      <c r="AE55"/>
      <c r="AF55"/>
      <c r="AG55" s="34"/>
      <c r="AH55" s="34"/>
      <c r="AI55" s="34"/>
      <c r="AJ55" s="34"/>
      <c r="AK55" s="205"/>
    </row>
    <row r="56" spans="1:37" x14ac:dyDescent="0.2">
      <c r="A56" s="84">
        <v>49</v>
      </c>
      <c r="B56" s="84" t="str">
        <f ca="1"/>
        <v>Cyprus</v>
      </c>
      <c r="C56" s="84" t="str">
        <f ca="1"/>
        <v>CYP</v>
      </c>
      <c r="D56" s="84" t="str">
        <f ca="1"/>
        <v>ECS           Europe &amp; Central Asia</v>
      </c>
      <c r="E56" s="84" t="str">
        <f ca="1"/>
        <v>NA</v>
      </c>
      <c r="F56" s="190" t="str">
        <f t="shared" ca="1" si="5"/>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3.9591836734693802</v>
      </c>
      <c r="I56" s="191"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0</v>
      </c>
      <c r="J56" s="242">
        <v>44753</v>
      </c>
      <c r="K56" s="242">
        <v>44852</v>
      </c>
      <c r="L56" s="91" t="s">
        <v>85</v>
      </c>
      <c r="M56" s="192">
        <v>3.9591836734693802</v>
      </c>
      <c r="N56" s="192">
        <v>0</v>
      </c>
      <c r="O56" s="192" t="s">
        <v>409</v>
      </c>
      <c r="P56" s="192">
        <v>41.9</v>
      </c>
      <c r="Q56" s="192" t="s">
        <v>409</v>
      </c>
      <c r="R56" s="192" t="s">
        <v>409</v>
      </c>
      <c r="S56"/>
      <c r="T56"/>
      <c r="U56"/>
      <c r="V56"/>
      <c r="W56"/>
      <c r="X56"/>
      <c r="Y56" s="192"/>
      <c r="Z56" s="192"/>
      <c r="AA56"/>
      <c r="AB56"/>
      <c r="AC56"/>
      <c r="AD56"/>
      <c r="AE56"/>
      <c r="AF56"/>
      <c r="AG56" s="34"/>
      <c r="AH56" s="34"/>
      <c r="AI56" s="34"/>
      <c r="AJ56" s="34"/>
      <c r="AK56" s="205"/>
    </row>
    <row r="57" spans="1:37" x14ac:dyDescent="0.2">
      <c r="A57" s="84">
        <v>50</v>
      </c>
      <c r="B57" s="84" t="str">
        <f ca="1"/>
        <v>Czech Republic</v>
      </c>
      <c r="C57" s="84" t="str">
        <f ca="1"/>
        <v>CZE</v>
      </c>
      <c r="D57" s="84" t="str">
        <f ca="1"/>
        <v>ECS           Europe &amp; Central Asia</v>
      </c>
      <c r="E57" s="84" t="str">
        <f ca="1"/>
        <v>NA</v>
      </c>
      <c r="F57" s="190" t="str">
        <f t="shared" ca="1" si="5"/>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0.78134110787172095</v>
      </c>
      <c r="I57" s="191"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0</v>
      </c>
      <c r="J57" s="242">
        <v>44753</v>
      </c>
      <c r="K57" s="242">
        <v>44855</v>
      </c>
      <c r="L57" s="91" t="s">
        <v>87</v>
      </c>
      <c r="M57" s="192">
        <v>0.78134110787172095</v>
      </c>
      <c r="N57" s="192">
        <v>0</v>
      </c>
      <c r="O57" s="192" t="s">
        <v>409</v>
      </c>
      <c r="P57" s="192">
        <v>52.8</v>
      </c>
      <c r="Q57" s="192" t="s">
        <v>409</v>
      </c>
      <c r="R57" s="192" t="s">
        <v>409</v>
      </c>
      <c r="S57"/>
      <c r="T57"/>
      <c r="U57"/>
      <c r="V57"/>
      <c r="W57"/>
      <c r="X57"/>
      <c r="Y57" s="192"/>
      <c r="Z57" s="192"/>
      <c r="AA57"/>
      <c r="AB57"/>
      <c r="AC57"/>
      <c r="AD57"/>
      <c r="AE57"/>
      <c r="AF57"/>
      <c r="AG57" s="34"/>
      <c r="AH57" s="34"/>
      <c r="AI57" s="34"/>
      <c r="AJ57" s="34"/>
      <c r="AK57" s="205"/>
    </row>
    <row r="58" spans="1:37" x14ac:dyDescent="0.2">
      <c r="A58" s="84">
        <v>51</v>
      </c>
      <c r="B58" s="84" t="str">
        <f ca="1"/>
        <v>Germany</v>
      </c>
      <c r="C58" s="84" t="str">
        <f ca="1"/>
        <v>DEU</v>
      </c>
      <c r="D58" s="84" t="str">
        <f ca="1"/>
        <v>ECS           Europe &amp; Central Asia</v>
      </c>
      <c r="E58" s="84" t="str">
        <f ca="1"/>
        <v>NA</v>
      </c>
      <c r="F58" s="190" t="str">
        <f t="shared" ca="1" si="5"/>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v>
      </c>
      <c r="I58" s="191"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0</v>
      </c>
      <c r="J58" s="242">
        <v>44753</v>
      </c>
      <c r="K58" s="242">
        <v>44855</v>
      </c>
      <c r="L58" s="91" t="s">
        <v>89</v>
      </c>
      <c r="M58" s="192">
        <v>0</v>
      </c>
      <c r="N58" s="192">
        <v>0</v>
      </c>
      <c r="O58" s="192" t="s">
        <v>409</v>
      </c>
      <c r="P58" s="192">
        <v>65.5</v>
      </c>
      <c r="Q58" s="192" t="s">
        <v>409</v>
      </c>
      <c r="R58" s="192" t="s">
        <v>409</v>
      </c>
      <c r="S58"/>
      <c r="T58"/>
      <c r="U58"/>
      <c r="V58"/>
      <c r="W58"/>
      <c r="X58"/>
      <c r="Y58" s="192"/>
      <c r="Z58" s="192"/>
      <c r="AA58"/>
      <c r="AB58"/>
      <c r="AC58"/>
      <c r="AD58"/>
      <c r="AE58"/>
      <c r="AF58"/>
      <c r="AG58" s="34"/>
      <c r="AH58" s="34"/>
      <c r="AI58" s="34"/>
      <c r="AJ58" s="34"/>
      <c r="AK58" s="205"/>
    </row>
    <row r="59" spans="1:37" x14ac:dyDescent="0.2">
      <c r="A59" s="84">
        <v>52</v>
      </c>
      <c r="B59" s="84" t="str">
        <f ca="1"/>
        <v>Djibouti</v>
      </c>
      <c r="C59" s="84" t="str">
        <f ca="1"/>
        <v>DJI</v>
      </c>
      <c r="D59" s="84" t="str">
        <f ca="1"/>
        <v>MEA           Middle East &amp; North Africa</v>
      </c>
      <c r="E59" s="84" t="str">
        <f ca="1"/>
        <v>IDA</v>
      </c>
      <c r="F59" s="190" t="str">
        <f t="shared" ca="1" si="5"/>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8.8279883381924193</v>
      </c>
      <c r="I59" s="191"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0</v>
      </c>
      <c r="J59" s="242">
        <v>44753</v>
      </c>
      <c r="K59" s="242">
        <v>44753</v>
      </c>
      <c r="L59" s="91" t="s">
        <v>91</v>
      </c>
      <c r="M59" s="192">
        <v>8.8279883381924193</v>
      </c>
      <c r="N59" s="192">
        <v>0</v>
      </c>
      <c r="O59" s="192" t="s">
        <v>409</v>
      </c>
      <c r="P59" s="192">
        <v>25.2</v>
      </c>
      <c r="Q59" s="192" t="s">
        <v>409</v>
      </c>
      <c r="R59" s="192" t="s">
        <v>409</v>
      </c>
      <c r="S59"/>
      <c r="T59"/>
      <c r="U59"/>
      <c r="V59"/>
      <c r="W59"/>
      <c r="X59"/>
      <c r="Y59" s="192"/>
      <c r="Z59" s="192"/>
      <c r="AA59"/>
      <c r="AB59"/>
      <c r="AC59"/>
      <c r="AD59"/>
      <c r="AE59"/>
      <c r="AF59"/>
      <c r="AG59" s="34"/>
      <c r="AH59" s="34"/>
      <c r="AI59" s="34"/>
      <c r="AJ59" s="34"/>
      <c r="AK59" s="205"/>
    </row>
    <row r="60" spans="1:37" x14ac:dyDescent="0.2">
      <c r="A60" s="84">
        <v>53</v>
      </c>
      <c r="B60" s="84" t="str">
        <f ca="1"/>
        <v>Dominica</v>
      </c>
      <c r="C60" s="84" t="str">
        <f ca="1"/>
        <v>DMA</v>
      </c>
      <c r="D60" s="84" t="str">
        <f ca="1"/>
        <v>LCN           Latin America &amp; Caribbean</v>
      </c>
      <c r="E60" s="84" t="str">
        <f ca="1"/>
        <v>Blend</v>
      </c>
      <c r="F60" s="190" t="str">
        <f t="shared" ca="1" si="5"/>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8.4781341107871704</v>
      </c>
      <c r="I60" s="191"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0</v>
      </c>
      <c r="J60" s="242">
        <v>44753</v>
      </c>
      <c r="K60" s="242">
        <v>44846</v>
      </c>
      <c r="L60" s="91" t="s">
        <v>93</v>
      </c>
      <c r="M60" s="192">
        <v>8.4781341107871704</v>
      </c>
      <c r="N60" s="192">
        <v>0</v>
      </c>
      <c r="O60" s="192" t="s">
        <v>409</v>
      </c>
      <c r="P60" s="192">
        <v>26.4</v>
      </c>
      <c r="Q60" s="192" t="s">
        <v>409</v>
      </c>
      <c r="R60" s="192" t="s">
        <v>409</v>
      </c>
      <c r="S60"/>
      <c r="T60"/>
      <c r="U60"/>
      <c r="V60"/>
      <c r="W60"/>
      <c r="X60"/>
      <c r="Y60" s="192"/>
      <c r="Z60" s="192"/>
      <c r="AA60"/>
      <c r="AB60"/>
      <c r="AC60"/>
      <c r="AD60"/>
      <c r="AE60"/>
      <c r="AF60"/>
      <c r="AG60" s="34"/>
      <c r="AH60" s="34"/>
      <c r="AI60" s="34"/>
      <c r="AJ60" s="34"/>
      <c r="AK60" s="205"/>
    </row>
    <row r="61" spans="1:37" x14ac:dyDescent="0.2">
      <c r="A61" s="84">
        <v>54</v>
      </c>
      <c r="B61" s="84" t="str">
        <f ca="1"/>
        <v>Denmark</v>
      </c>
      <c r="C61" s="84" t="str">
        <f ca="1"/>
        <v>DNK</v>
      </c>
      <c r="D61" s="84" t="str">
        <f ca="1"/>
        <v>ECS           Europe &amp; Central Asia</v>
      </c>
      <c r="E61" s="84" t="str">
        <f ca="1"/>
        <v>NA</v>
      </c>
      <c r="F61" s="190" t="str">
        <f t="shared" ca="1" si="5"/>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0</v>
      </c>
      <c r="I61" s="191"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0</v>
      </c>
      <c r="J61" s="242">
        <v>44753</v>
      </c>
      <c r="K61" s="242">
        <v>44855</v>
      </c>
      <c r="L61" s="91" t="s">
        <v>95</v>
      </c>
      <c r="M61" s="192">
        <v>0</v>
      </c>
      <c r="N61" s="192">
        <v>0</v>
      </c>
      <c r="O61" s="192" t="s">
        <v>409</v>
      </c>
      <c r="P61" s="192">
        <v>64.400000000000006</v>
      </c>
      <c r="Q61" s="192" t="s">
        <v>409</v>
      </c>
      <c r="R61" s="192" t="s">
        <v>409</v>
      </c>
      <c r="S61"/>
      <c r="T61"/>
      <c r="U61"/>
      <c r="V61"/>
      <c r="W61"/>
      <c r="X61"/>
      <c r="Y61" s="192"/>
      <c r="Z61" s="192"/>
      <c r="AA61"/>
      <c r="AB61"/>
      <c r="AC61"/>
      <c r="AD61"/>
      <c r="AE61"/>
      <c r="AF61"/>
      <c r="AG61" s="34"/>
      <c r="AH61" s="34"/>
      <c r="AI61" s="34"/>
      <c r="AJ61" s="34"/>
      <c r="AK61" s="205"/>
    </row>
    <row r="62" spans="1:37" x14ac:dyDescent="0.2">
      <c r="A62" s="84">
        <v>55</v>
      </c>
      <c r="B62" s="84" t="str">
        <f ca="1"/>
        <v>Dominican Republic</v>
      </c>
      <c r="C62" s="84" t="str">
        <f ca="1"/>
        <v>DOM</v>
      </c>
      <c r="D62" s="84" t="str">
        <f ca="1"/>
        <v>LCN           Latin America &amp; Caribbean</v>
      </c>
      <c r="E62" s="84" t="str">
        <f ca="1"/>
        <v>IBRD</v>
      </c>
      <c r="F62" s="190" t="str">
        <f t="shared" ca="1" si="5"/>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7.8208810730005034</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6.1166180758017497</v>
      </c>
      <c r="I62" s="191"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10</v>
      </c>
      <c r="J62" s="242">
        <v>44753</v>
      </c>
      <c r="K62" s="242">
        <v>44966</v>
      </c>
      <c r="L62" s="91" t="s">
        <v>97</v>
      </c>
      <c r="M62" s="192">
        <v>6.1166180758017497</v>
      </c>
      <c r="N62" s="192">
        <v>0</v>
      </c>
      <c r="O62" s="192">
        <v>10</v>
      </c>
      <c r="P62" s="192">
        <v>34.5</v>
      </c>
      <c r="Q62" s="192" t="s">
        <v>409</v>
      </c>
      <c r="R62" s="192" t="s">
        <v>801</v>
      </c>
      <c r="S62"/>
      <c r="T62"/>
      <c r="U62"/>
      <c r="V62"/>
      <c r="W62"/>
      <c r="X62"/>
      <c r="Y62" s="192"/>
      <c r="Z62" s="192"/>
      <c r="AA62"/>
      <c r="AB62"/>
      <c r="AC62"/>
      <c r="AD62"/>
      <c r="AE62"/>
      <c r="AF62"/>
      <c r="AG62" s="34"/>
      <c r="AH62" s="34"/>
      <c r="AI62" s="34"/>
      <c r="AJ62" s="34"/>
      <c r="AK62" s="205"/>
    </row>
    <row r="63" spans="1:37" x14ac:dyDescent="0.2">
      <c r="A63" s="84">
        <v>56</v>
      </c>
      <c r="B63" s="84" t="str">
        <f ca="1"/>
        <v>Algeria</v>
      </c>
      <c r="C63" s="84" t="str">
        <f ca="1"/>
        <v>DZA</v>
      </c>
      <c r="D63" s="84" t="str">
        <f ca="1"/>
        <v>MEA           Middle East &amp; North Africa</v>
      </c>
      <c r="E63" s="84" t="str">
        <f ca="1"/>
        <v>IBRD</v>
      </c>
      <c r="F63" s="190" t="str">
        <f t="shared" ca="1" si="5"/>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8.5364431486880399</v>
      </c>
      <c r="I63" s="191"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0</v>
      </c>
      <c r="J63" s="242">
        <v>44753</v>
      </c>
      <c r="K63" s="242">
        <v>44929</v>
      </c>
      <c r="L63" s="91" t="s">
        <v>99</v>
      </c>
      <c r="M63" s="192">
        <v>8.5364431486880399</v>
      </c>
      <c r="N63" s="192">
        <v>0</v>
      </c>
      <c r="O63" s="192" t="s">
        <v>409</v>
      </c>
      <c r="P63" s="192">
        <v>26.2</v>
      </c>
      <c r="Q63" s="192" t="s">
        <v>409</v>
      </c>
      <c r="R63" s="192" t="s">
        <v>409</v>
      </c>
      <c r="S63"/>
      <c r="T63"/>
      <c r="U63"/>
      <c r="V63"/>
      <c r="W63"/>
      <c r="X63"/>
      <c r="Y63" s="192"/>
      <c r="Z63" s="192"/>
      <c r="AA63"/>
      <c r="AB63"/>
      <c r="AC63"/>
      <c r="AD63"/>
      <c r="AE63"/>
      <c r="AF63"/>
      <c r="AG63" s="34"/>
      <c r="AH63" s="34"/>
      <c r="AI63" s="34"/>
      <c r="AJ63" s="34"/>
      <c r="AK63" s="205"/>
    </row>
    <row r="64" spans="1:37" x14ac:dyDescent="0.2">
      <c r="A64" s="84">
        <v>57</v>
      </c>
      <c r="B64" s="84" t="str">
        <f ca="1"/>
        <v>Ecuador</v>
      </c>
      <c r="C64" s="84" t="str">
        <f ca="1"/>
        <v>ECU</v>
      </c>
      <c r="D64" s="84" t="str">
        <f ca="1"/>
        <v>LCN           Latin America &amp; Caribbean</v>
      </c>
      <c r="E64" s="84" t="str">
        <f ca="1"/>
        <v>IBRD</v>
      </c>
      <c r="F64" s="190" t="str">
        <f t="shared" ca="1" si="5"/>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0</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1.3644314868804599</v>
      </c>
      <c r="I64" s="191"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0</v>
      </c>
      <c r="J64" s="242">
        <v>44753</v>
      </c>
      <c r="K64" s="242">
        <v>45041</v>
      </c>
      <c r="L64" s="91" t="s">
        <v>101</v>
      </c>
      <c r="M64" s="192">
        <v>1.3644314868804599</v>
      </c>
      <c r="N64" s="192">
        <v>0</v>
      </c>
      <c r="O64" s="192" t="s">
        <v>409</v>
      </c>
      <c r="P64" s="192">
        <v>50.8</v>
      </c>
      <c r="Q64" s="192" t="s">
        <v>409</v>
      </c>
      <c r="R64" s="192" t="s">
        <v>409</v>
      </c>
      <c r="S64"/>
      <c r="T64"/>
      <c r="U64"/>
      <c r="V64"/>
      <c r="W64"/>
      <c r="X64"/>
      <c r="Y64" s="192"/>
      <c r="Z64" s="192"/>
      <c r="AA64"/>
      <c r="AB64"/>
      <c r="AC64"/>
      <c r="AD64"/>
      <c r="AE64"/>
      <c r="AF64"/>
      <c r="AG64" s="34"/>
      <c r="AH64" s="34"/>
      <c r="AI64" s="34"/>
      <c r="AJ64" s="34"/>
      <c r="AK64" s="205"/>
    </row>
    <row r="65" spans="1:37" x14ac:dyDescent="0.2">
      <c r="A65" s="84">
        <v>58</v>
      </c>
      <c r="B65" s="84" t="str">
        <f ca="1"/>
        <v>Egypt, Arab Rep.</v>
      </c>
      <c r="C65" s="84" t="str">
        <f ca="1"/>
        <v>EGY</v>
      </c>
      <c r="D65" s="84" t="str">
        <f ca="1"/>
        <v>MEA           Middle East &amp; North Africa</v>
      </c>
      <c r="E65" s="84" t="str">
        <f ca="1"/>
        <v>IBRD</v>
      </c>
      <c r="F65" s="190" t="str">
        <f t="shared" ca="1" si="5"/>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8.01166180758017</v>
      </c>
      <c r="I65" s="191"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0</v>
      </c>
      <c r="J65" s="242">
        <v>44753</v>
      </c>
      <c r="K65" s="242">
        <v>44802</v>
      </c>
      <c r="L65" s="91" t="s">
        <v>102</v>
      </c>
      <c r="M65" s="192">
        <v>8.01166180758017</v>
      </c>
      <c r="N65" s="192">
        <v>0</v>
      </c>
      <c r="O65" s="192" t="s">
        <v>409</v>
      </c>
      <c r="P65" s="192">
        <v>28</v>
      </c>
      <c r="Q65" s="192" t="s">
        <v>409</v>
      </c>
      <c r="R65" s="192" t="s">
        <v>409</v>
      </c>
      <c r="S65"/>
      <c r="T65"/>
      <c r="U65"/>
      <c r="V65"/>
      <c r="W65"/>
      <c r="X65"/>
      <c r="Y65" s="192"/>
      <c r="Z65" s="192"/>
      <c r="AA65"/>
      <c r="AB65"/>
      <c r="AC65"/>
      <c r="AD65"/>
      <c r="AE65"/>
      <c r="AF65"/>
      <c r="AG65" s="34"/>
      <c r="AH65" s="34"/>
      <c r="AI65" s="34"/>
      <c r="AJ65" s="34"/>
      <c r="AK65" s="205"/>
    </row>
    <row r="66" spans="1:37" x14ac:dyDescent="0.2">
      <c r="A66" s="84">
        <v>59</v>
      </c>
      <c r="B66" s="84" t="str">
        <f ca="1"/>
        <v>Eritrea</v>
      </c>
      <c r="C66" s="84" t="str">
        <f ca="1"/>
        <v>ERI</v>
      </c>
      <c r="D66" s="84" t="str">
        <f ca="1"/>
        <v>SSF           Sub-Saharan Africa</v>
      </c>
      <c r="E66" s="84" t="str">
        <f ca="1"/>
        <v>IDA</v>
      </c>
      <c r="F66" s="190" t="str">
        <f t="shared" ca="1" si="5"/>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9.9358600583090304</v>
      </c>
      <c r="I66" s="191"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0</v>
      </c>
      <c r="J66" s="242">
        <v>44753</v>
      </c>
      <c r="K66" s="242">
        <v>44753</v>
      </c>
      <c r="L66" s="91" t="s">
        <v>104</v>
      </c>
      <c r="M66" s="192">
        <v>9.9358600583090304</v>
      </c>
      <c r="N66" s="192">
        <v>0</v>
      </c>
      <c r="O66" s="192" t="s">
        <v>409</v>
      </c>
      <c r="P66" s="192">
        <v>21.4</v>
      </c>
      <c r="Q66" s="192" t="s">
        <v>409</v>
      </c>
      <c r="R66" s="192" t="s">
        <v>409</v>
      </c>
      <c r="S66"/>
      <c r="T66"/>
      <c r="U66"/>
      <c r="V66"/>
      <c r="W66"/>
      <c r="X66"/>
      <c r="Y66" s="192"/>
      <c r="Z66" s="192"/>
      <c r="AA66"/>
      <c r="AB66"/>
      <c r="AC66"/>
      <c r="AD66"/>
      <c r="AE66"/>
      <c r="AF66"/>
      <c r="AG66" s="34"/>
      <c r="AH66" s="34"/>
      <c r="AI66" s="34"/>
      <c r="AJ66" s="34"/>
      <c r="AK66" s="205"/>
    </row>
    <row r="67" spans="1:37" x14ac:dyDescent="0.2">
      <c r="A67" s="84">
        <v>60</v>
      </c>
      <c r="B67" s="84" t="str">
        <f ca="1"/>
        <v>Spain</v>
      </c>
      <c r="C67" s="84" t="str">
        <f ca="1"/>
        <v>ESP</v>
      </c>
      <c r="D67" s="84" t="str">
        <f ca="1"/>
        <v>ECS           Europe &amp; Central Asia</v>
      </c>
      <c r="E67" s="84" t="str">
        <f ca="1"/>
        <v>NA</v>
      </c>
      <c r="F67" s="190" t="str">
        <f t="shared" ca="1" si="5"/>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v>
      </c>
      <c r="I67" s="191"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0</v>
      </c>
      <c r="J67" s="242">
        <v>44753</v>
      </c>
      <c r="K67" s="242">
        <v>44966</v>
      </c>
      <c r="L67" s="91" t="s">
        <v>106</v>
      </c>
      <c r="M67" s="192">
        <v>0</v>
      </c>
      <c r="N67" s="192">
        <v>0</v>
      </c>
      <c r="O67" s="192" t="s">
        <v>409</v>
      </c>
      <c r="P67" s="192">
        <v>60.9</v>
      </c>
      <c r="Q67" s="192" t="s">
        <v>409</v>
      </c>
      <c r="R67" s="192" t="s">
        <v>409</v>
      </c>
      <c r="S67"/>
      <c r="T67"/>
      <c r="U67"/>
      <c r="V67"/>
      <c r="W67"/>
      <c r="X67"/>
      <c r="Y67" s="192"/>
      <c r="Z67" s="192"/>
      <c r="AA67"/>
      <c r="AB67"/>
      <c r="AC67"/>
      <c r="AD67"/>
      <c r="AE67"/>
      <c r="AF67"/>
      <c r="AG67" s="34"/>
      <c r="AH67" s="34"/>
      <c r="AI67" s="34"/>
      <c r="AJ67" s="34"/>
      <c r="AK67" s="205"/>
    </row>
    <row r="68" spans="1:37" x14ac:dyDescent="0.2">
      <c r="A68" s="84">
        <v>61</v>
      </c>
      <c r="B68" s="84" t="str">
        <f ca="1"/>
        <v>Estonia</v>
      </c>
      <c r="C68" s="84" t="str">
        <f ca="1"/>
        <v>EST</v>
      </c>
      <c r="D68" s="84" t="str">
        <f ca="1"/>
        <v>ECS           Europe &amp; Central Asia</v>
      </c>
      <c r="E68" s="84" t="str">
        <f ca="1"/>
        <v>NA</v>
      </c>
      <c r="F68" s="190" t="str">
        <f t="shared" ca="1" si="5"/>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0</v>
      </c>
      <c r="I68" s="191"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0</v>
      </c>
      <c r="J68" s="242">
        <v>44753</v>
      </c>
      <c r="K68" s="242">
        <v>44855</v>
      </c>
      <c r="L68" s="91" t="s">
        <v>108</v>
      </c>
      <c r="M68" s="192">
        <v>0</v>
      </c>
      <c r="N68" s="192">
        <v>0</v>
      </c>
      <c r="O68" s="192" t="s">
        <v>409</v>
      </c>
      <c r="P68" s="192">
        <v>55.5</v>
      </c>
      <c r="Q68" s="192" t="s">
        <v>409</v>
      </c>
      <c r="R68" s="192" t="s">
        <v>409</v>
      </c>
      <c r="S68"/>
      <c r="T68"/>
      <c r="U68"/>
      <c r="V68"/>
      <c r="W68"/>
      <c r="X68"/>
      <c r="Y68" s="192"/>
      <c r="Z68" s="192"/>
      <c r="AA68"/>
      <c r="AB68"/>
      <c r="AC68"/>
      <c r="AD68"/>
      <c r="AE68"/>
      <c r="AF68"/>
      <c r="AG68" s="34"/>
      <c r="AH68" s="34"/>
      <c r="AI68" s="34"/>
      <c r="AJ68" s="34"/>
      <c r="AK68" s="205"/>
    </row>
    <row r="69" spans="1:37" x14ac:dyDescent="0.2">
      <c r="A69" s="84">
        <v>62</v>
      </c>
      <c r="B69" s="84" t="str">
        <f ca="1"/>
        <v>Ethiopia</v>
      </c>
      <c r="C69" s="84" t="str">
        <f ca="1"/>
        <v>ETH</v>
      </c>
      <c r="D69" s="84" t="str">
        <f ca="1"/>
        <v>SSF           Sub-Saharan Africa</v>
      </c>
      <c r="E69" s="84" t="str">
        <f ca="1"/>
        <v>IDA</v>
      </c>
      <c r="F69" s="190" t="str">
        <f t="shared" ca="1" si="5"/>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7.1794978587902021</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5.1545189504373097</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10</v>
      </c>
      <c r="J69" s="242">
        <v>44753</v>
      </c>
      <c r="K69" s="242">
        <v>44865</v>
      </c>
      <c r="L69" s="91" t="s">
        <v>110</v>
      </c>
      <c r="M69" s="192">
        <v>5.1545189504373097</v>
      </c>
      <c r="N69" s="192">
        <v>0</v>
      </c>
      <c r="O69" s="192">
        <v>10</v>
      </c>
      <c r="P69" s="192">
        <v>37.799999999999997</v>
      </c>
      <c r="Q69" s="192" t="s">
        <v>409</v>
      </c>
      <c r="R69" s="192" t="s">
        <v>633</v>
      </c>
      <c r="S69"/>
      <c r="T69"/>
      <c r="U69"/>
      <c r="V69"/>
      <c r="W69"/>
      <c r="X69"/>
      <c r="Y69" s="192"/>
      <c r="Z69" s="192"/>
      <c r="AA69"/>
      <c r="AB69"/>
      <c r="AC69"/>
      <c r="AD69"/>
      <c r="AE69"/>
      <c r="AF69"/>
      <c r="AG69" s="34"/>
      <c r="AH69" s="34"/>
      <c r="AI69" s="34"/>
      <c r="AJ69" s="34"/>
      <c r="AK69" s="205"/>
    </row>
    <row r="70" spans="1:37" x14ac:dyDescent="0.2">
      <c r="A70" s="84">
        <v>63</v>
      </c>
      <c r="B70" s="84" t="str">
        <f ca="1"/>
        <v>Finland</v>
      </c>
      <c r="C70" s="84" t="str">
        <f ca="1"/>
        <v>FIN</v>
      </c>
      <c r="D70" s="84" t="str">
        <f ca="1"/>
        <v>ECS           Europe &amp; Central Asia</v>
      </c>
      <c r="E70" s="84" t="str">
        <f ca="1"/>
        <v>NA</v>
      </c>
      <c r="F70" s="190" t="str">
        <f t="shared" ca="1" si="5"/>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0</v>
      </c>
      <c r="J70" s="242">
        <v>44753</v>
      </c>
      <c r="K70" s="242">
        <v>44855</v>
      </c>
      <c r="L70" s="91" t="s">
        <v>112</v>
      </c>
      <c r="M70" s="192">
        <v>0</v>
      </c>
      <c r="N70" s="192">
        <v>0</v>
      </c>
      <c r="O70" s="192" t="s">
        <v>409</v>
      </c>
      <c r="P70" s="192">
        <v>70.900000000000006</v>
      </c>
      <c r="Q70" s="192" t="s">
        <v>409</v>
      </c>
      <c r="R70" s="192" t="s">
        <v>409</v>
      </c>
      <c r="S70"/>
      <c r="T70"/>
      <c r="U70"/>
      <c r="V70"/>
      <c r="W70"/>
      <c r="X70"/>
      <c r="Y70" s="192"/>
      <c r="Z70" s="192"/>
      <c r="AA70"/>
      <c r="AB70"/>
      <c r="AC70"/>
      <c r="AD70"/>
      <c r="AE70"/>
      <c r="AF70"/>
      <c r="AG70" s="34"/>
      <c r="AH70" s="34"/>
      <c r="AI70" s="34"/>
      <c r="AJ70" s="34"/>
      <c r="AK70" s="205"/>
    </row>
    <row r="71" spans="1:37" x14ac:dyDescent="0.2">
      <c r="A71" s="84">
        <v>64</v>
      </c>
      <c r="B71" s="84" t="str">
        <f ca="1"/>
        <v>Fiji</v>
      </c>
      <c r="C71" s="84" t="str">
        <f ca="1"/>
        <v>FJI</v>
      </c>
      <c r="D71" s="84" t="str">
        <f ca="1"/>
        <v>EAS           East Asia &amp; Pacific</v>
      </c>
      <c r="E71" s="84" t="str">
        <f ca="1"/>
        <v>Blend</v>
      </c>
      <c r="F71" s="190" t="str">
        <f t="shared" ca="1" si="5"/>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9.3021831977712583</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8.6530612244897895</v>
      </c>
      <c r="I71" s="191"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10</v>
      </c>
      <c r="J71" s="242">
        <v>44753</v>
      </c>
      <c r="K71" s="242">
        <v>44998</v>
      </c>
      <c r="L71" s="91" t="s">
        <v>114</v>
      </c>
      <c r="M71" s="192">
        <v>8.6530612244897895</v>
      </c>
      <c r="N71" s="192">
        <v>0</v>
      </c>
      <c r="O71" s="192">
        <v>10</v>
      </c>
      <c r="P71" s="192">
        <v>25.8</v>
      </c>
      <c r="Q71" s="192" t="s">
        <v>409</v>
      </c>
      <c r="R71" s="192" t="s">
        <v>810</v>
      </c>
      <c r="S71"/>
      <c r="T71"/>
      <c r="U71"/>
      <c r="V71"/>
      <c r="W71"/>
      <c r="X71"/>
      <c r="Y71" s="192"/>
      <c r="Z71" s="192"/>
      <c r="AA71"/>
      <c r="AB71"/>
      <c r="AC71"/>
      <c r="AD71"/>
      <c r="AE71"/>
      <c r="AF71"/>
      <c r="AG71" s="34"/>
      <c r="AH71" s="34"/>
      <c r="AI71" s="34"/>
      <c r="AJ71" s="34"/>
      <c r="AK71" s="205"/>
    </row>
    <row r="72" spans="1:37" x14ac:dyDescent="0.2">
      <c r="A72" s="84">
        <v>65</v>
      </c>
      <c r="B72" s="84" t="str">
        <f ca="1"/>
        <v>France</v>
      </c>
      <c r="C72" s="84" t="str">
        <f ca="1"/>
        <v>FRA</v>
      </c>
      <c r="D72" s="84" t="str">
        <f ca="1"/>
        <v>ECS           Europe &amp; Central Asia</v>
      </c>
      <c r="E72" s="84" t="str">
        <f ca="1"/>
        <v>NA</v>
      </c>
      <c r="F72" s="190" t="str">
        <f t="shared" ca="1" si="5"/>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v>
      </c>
      <c r="I72" s="191"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7</v>
      </c>
      <c r="J72" s="242">
        <v>44753</v>
      </c>
      <c r="K72" s="242">
        <v>45077</v>
      </c>
      <c r="L72" s="91" t="s">
        <v>116</v>
      </c>
      <c r="M72" s="192">
        <v>0</v>
      </c>
      <c r="N72" s="192">
        <v>7</v>
      </c>
      <c r="O72" s="192" t="s">
        <v>409</v>
      </c>
      <c r="P72" s="192">
        <v>61.9</v>
      </c>
      <c r="Q72" s="192" t="s">
        <v>816</v>
      </c>
      <c r="R72" s="192" t="s">
        <v>409</v>
      </c>
      <c r="S72"/>
      <c r="T72"/>
      <c r="U72"/>
      <c r="V72"/>
      <c r="W72"/>
      <c r="X72"/>
      <c r="Y72" s="192"/>
      <c r="Z72" s="192"/>
      <c r="AA72"/>
      <c r="AB72"/>
      <c r="AC72"/>
      <c r="AD72"/>
      <c r="AE72"/>
      <c r="AF72"/>
      <c r="AG72" s="34"/>
      <c r="AH72" s="34"/>
      <c r="AI72" s="34"/>
      <c r="AJ72" s="34"/>
      <c r="AK72" s="205"/>
    </row>
    <row r="73" spans="1:37" x14ac:dyDescent="0.2">
      <c r="A73" s="84">
        <v>66</v>
      </c>
      <c r="B73" s="84" t="str">
        <f ca="1"/>
        <v>Faroe Islands</v>
      </c>
      <c r="C73" s="84" t="str">
        <f ca="1"/>
        <v>FRO</v>
      </c>
      <c r="D73" s="84" t="str">
        <f ca="1"/>
        <v>ECS           Europe &amp; Central Asia</v>
      </c>
      <c r="E73" s="84" t="str">
        <f ca="1"/>
        <v>NA</v>
      </c>
      <c r="F73" s="190" t="str">
        <f t="shared" ref="F73:F125" ca="1" si="6">IF(L73 &lt;&gt; C73, "Countries don't match", "")</f>
        <v/>
      </c>
      <c r="G73" s="80">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0</v>
      </c>
      <c r="J73" s="242" t="s">
        <v>409</v>
      </c>
      <c r="K73" s="242" t="s">
        <v>409</v>
      </c>
      <c r="L73" s="91" t="s">
        <v>706</v>
      </c>
      <c r="M73" s="192" t="s">
        <v>409</v>
      </c>
      <c r="N73" s="192">
        <v>0</v>
      </c>
      <c r="O73" s="192" t="s">
        <v>409</v>
      </c>
      <c r="P73" s="192" t="s">
        <v>409</v>
      </c>
      <c r="Q73" s="192" t="s">
        <v>409</v>
      </c>
      <c r="R73" s="192" t="s">
        <v>409</v>
      </c>
      <c r="S73"/>
      <c r="T73"/>
      <c r="U73"/>
      <c r="V73"/>
      <c r="W73"/>
      <c r="X73"/>
      <c r="Y73" s="192"/>
      <c r="Z73" s="192"/>
      <c r="AA73"/>
      <c r="AB73"/>
      <c r="AC73"/>
      <c r="AD73"/>
      <c r="AE73"/>
      <c r="AF73"/>
      <c r="AG73" s="34"/>
      <c r="AH73" s="34"/>
      <c r="AI73" s="34"/>
      <c r="AJ73" s="34"/>
      <c r="AK73" s="205"/>
    </row>
    <row r="74" spans="1:37" x14ac:dyDescent="0.2">
      <c r="A74" s="84">
        <v>67</v>
      </c>
      <c r="B74" s="84" t="str">
        <f ca="1"/>
        <v>Micronesia, Fed. Sts.</v>
      </c>
      <c r="C74" s="84" t="str">
        <f ca="1"/>
        <v>FSM</v>
      </c>
      <c r="D74" s="84" t="str">
        <f ca="1"/>
        <v>EAS           East Asia &amp; Pacific</v>
      </c>
      <c r="E74" s="84" t="str">
        <f ca="1"/>
        <v>IDA</v>
      </c>
      <c r="F74" s="190" t="str">
        <f t="shared" ca="1" si="6"/>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7.8658892128279803</v>
      </c>
      <c r="I74" s="191"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0</v>
      </c>
      <c r="J74" s="242">
        <v>44753</v>
      </c>
      <c r="K74" s="242">
        <v>44855</v>
      </c>
      <c r="L74" s="91" t="s">
        <v>117</v>
      </c>
      <c r="M74" s="192">
        <v>7.8658892128279803</v>
      </c>
      <c r="N74" s="192">
        <v>0</v>
      </c>
      <c r="O74" s="192" t="s">
        <v>409</v>
      </c>
      <c r="P74" s="192">
        <v>28.5</v>
      </c>
      <c r="Q74" s="192" t="s">
        <v>409</v>
      </c>
      <c r="R74" s="192" t="s">
        <v>409</v>
      </c>
      <c r="S74"/>
      <c r="T74"/>
      <c r="U74"/>
      <c r="V74"/>
      <c r="W74"/>
      <c r="X74"/>
      <c r="Y74" s="192"/>
      <c r="Z74" s="192"/>
      <c r="AA74"/>
      <c r="AB74"/>
      <c r="AC74"/>
      <c r="AD74"/>
      <c r="AE74"/>
      <c r="AF74"/>
      <c r="AG74" s="34"/>
      <c r="AH74" s="34"/>
      <c r="AI74" s="34"/>
      <c r="AJ74" s="34"/>
      <c r="AK74" s="205"/>
    </row>
    <row r="75" spans="1:37" x14ac:dyDescent="0.2">
      <c r="A75" s="84">
        <v>68</v>
      </c>
      <c r="B75" s="84" t="str">
        <f ca="1"/>
        <v>Gabon</v>
      </c>
      <c r="C75" s="84" t="str">
        <f ca="1"/>
        <v>GAB</v>
      </c>
      <c r="D75" s="84" t="str">
        <f ca="1"/>
        <v>SSF           Sub-Saharan Africa</v>
      </c>
      <c r="E75" s="84" t="str">
        <f ca="1"/>
        <v>IBRD</v>
      </c>
      <c r="F75" s="190" t="str">
        <f t="shared" ca="1" si="6"/>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9.9092088395125071</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9.8192419825072808</v>
      </c>
      <c r="I75" s="191"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10</v>
      </c>
      <c r="J75" s="242">
        <v>44753</v>
      </c>
      <c r="K75" s="242">
        <v>45034</v>
      </c>
      <c r="L75" s="91" t="s">
        <v>119</v>
      </c>
      <c r="M75" s="192">
        <v>9.8192419825072808</v>
      </c>
      <c r="N75" s="192">
        <v>0</v>
      </c>
      <c r="O75" s="192">
        <v>10</v>
      </c>
      <c r="P75" s="192">
        <v>21.8</v>
      </c>
      <c r="Q75" s="192" t="s">
        <v>409</v>
      </c>
      <c r="R75" s="192" t="s">
        <v>814</v>
      </c>
      <c r="S75"/>
      <c r="T75"/>
      <c r="U75"/>
      <c r="V75"/>
      <c r="W75"/>
      <c r="X75"/>
      <c r="Y75" s="192"/>
      <c r="Z75" s="192"/>
      <c r="AA75"/>
      <c r="AB75"/>
      <c r="AC75"/>
      <c r="AD75"/>
      <c r="AE75"/>
      <c r="AF75"/>
      <c r="AG75" s="34"/>
      <c r="AH75" s="34"/>
      <c r="AI75" s="34"/>
      <c r="AJ75" s="34"/>
      <c r="AK75" s="205"/>
    </row>
    <row r="76" spans="1:37" x14ac:dyDescent="0.2">
      <c r="A76" s="84">
        <v>69</v>
      </c>
      <c r="B76" s="84" t="str">
        <f ca="1"/>
        <v>United Kingdom</v>
      </c>
      <c r="C76" s="84" t="str">
        <f ca="1"/>
        <v>GBR</v>
      </c>
      <c r="D76" s="84" t="str">
        <f ca="1"/>
        <v>ECS           Europe &amp; Central Asia</v>
      </c>
      <c r="E76" s="84" t="str">
        <f ca="1"/>
        <v>NA</v>
      </c>
      <c r="F76" s="190" t="str">
        <f t="shared" ca="1" si="6"/>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0</v>
      </c>
      <c r="I76" s="191"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7</v>
      </c>
      <c r="J76" s="242">
        <v>44753</v>
      </c>
      <c r="K76" s="242">
        <v>44855</v>
      </c>
      <c r="L76" s="91" t="s">
        <v>121</v>
      </c>
      <c r="M76" s="192">
        <v>0</v>
      </c>
      <c r="N76" s="192">
        <v>7</v>
      </c>
      <c r="O76" s="192" t="s">
        <v>409</v>
      </c>
      <c r="P76" s="192">
        <v>67.2</v>
      </c>
      <c r="Q76" s="192" t="s">
        <v>817</v>
      </c>
      <c r="R76" s="192" t="s">
        <v>409</v>
      </c>
      <c r="S76"/>
      <c r="T76"/>
      <c r="U76"/>
      <c r="V76"/>
      <c r="W76"/>
      <c r="X76"/>
      <c r="Y76" s="192"/>
      <c r="Z76" s="192"/>
      <c r="AA76"/>
      <c r="AB76"/>
      <c r="AC76"/>
      <c r="AD76"/>
      <c r="AE76"/>
      <c r="AF76"/>
      <c r="AG76" s="34"/>
      <c r="AH76" s="34"/>
      <c r="AI76" s="34"/>
      <c r="AJ76" s="34"/>
      <c r="AK76" s="205"/>
    </row>
    <row r="77" spans="1:37" x14ac:dyDescent="0.2">
      <c r="A77" s="84">
        <v>70</v>
      </c>
      <c r="B77" s="84" t="str">
        <f ca="1"/>
        <v>Georgia</v>
      </c>
      <c r="C77" s="84" t="str">
        <f ca="1"/>
        <v>GEO</v>
      </c>
      <c r="D77" s="84" t="str">
        <f ca="1"/>
        <v>ECS           Europe &amp; Central Asia</v>
      </c>
      <c r="E77" s="84" t="str">
        <f ca="1"/>
        <v>IBRD</v>
      </c>
      <c r="F77" s="190" t="str">
        <f t="shared" ca="1" si="6"/>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0.839650145772596</v>
      </c>
      <c r="I77" s="191"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0</v>
      </c>
      <c r="J77" s="242">
        <v>44753</v>
      </c>
      <c r="K77" s="242">
        <v>44846</v>
      </c>
      <c r="L77" s="91" t="s">
        <v>123</v>
      </c>
      <c r="M77" s="192">
        <v>0.839650145772596</v>
      </c>
      <c r="N77" s="192">
        <v>0</v>
      </c>
      <c r="O77" s="192" t="s">
        <v>409</v>
      </c>
      <c r="P77" s="192">
        <v>52.6</v>
      </c>
      <c r="Q77" s="192" t="s">
        <v>409</v>
      </c>
      <c r="R77" s="192" t="s">
        <v>409</v>
      </c>
      <c r="S77"/>
      <c r="T77"/>
      <c r="U77"/>
      <c r="V77"/>
      <c r="W77"/>
      <c r="X77"/>
      <c r="Y77" s="192"/>
      <c r="Z77" s="192"/>
      <c r="AA77"/>
      <c r="AB77"/>
      <c r="AC77"/>
      <c r="AD77"/>
      <c r="AE77"/>
      <c r="AF77"/>
      <c r="AG77" s="34"/>
      <c r="AH77" s="34"/>
      <c r="AI77" s="34"/>
      <c r="AJ77" s="34"/>
      <c r="AK77" s="205"/>
    </row>
    <row r="78" spans="1:37" x14ac:dyDescent="0.2">
      <c r="A78" s="84">
        <v>71</v>
      </c>
      <c r="B78" s="84" t="str">
        <f ca="1"/>
        <v>Ghana</v>
      </c>
      <c r="C78" s="84" t="str">
        <f ca="1"/>
        <v>GHA</v>
      </c>
      <c r="D78" s="84" t="str">
        <f ca="1"/>
        <v>SSF           Sub-Saharan Africa</v>
      </c>
      <c r="E78" s="84" t="str">
        <f ca="1"/>
        <v>IDA</v>
      </c>
      <c r="F78" s="190" t="str">
        <f t="shared" ca="1" si="6"/>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6.17492711370262</v>
      </c>
      <c r="I78" s="191"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0</v>
      </c>
      <c r="J78" s="242">
        <v>44753</v>
      </c>
      <c r="K78" s="242">
        <v>44830</v>
      </c>
      <c r="L78" s="91" t="s">
        <v>125</v>
      </c>
      <c r="M78" s="192">
        <v>6.17492711370262</v>
      </c>
      <c r="N78" s="192">
        <v>0</v>
      </c>
      <c r="O78" s="192" t="s">
        <v>409</v>
      </c>
      <c r="P78" s="192">
        <v>34.299999999999997</v>
      </c>
      <c r="Q78" s="192" t="s">
        <v>409</v>
      </c>
      <c r="R78" s="192" t="s">
        <v>409</v>
      </c>
      <c r="S78"/>
      <c r="T78"/>
      <c r="U78"/>
      <c r="V78"/>
      <c r="W78"/>
      <c r="X78"/>
      <c r="Y78" s="192"/>
      <c r="Z78" s="192"/>
      <c r="AA78"/>
      <c r="AB78"/>
      <c r="AC78"/>
      <c r="AD78"/>
      <c r="AE78"/>
      <c r="AF78"/>
      <c r="AG78" s="34"/>
      <c r="AH78" s="34"/>
      <c r="AI78" s="34"/>
      <c r="AJ78" s="34"/>
      <c r="AK78" s="205"/>
    </row>
    <row r="79" spans="1:37" x14ac:dyDescent="0.2">
      <c r="A79" s="84">
        <v>72</v>
      </c>
      <c r="B79" s="84" t="str">
        <f ca="1"/>
        <v>Gibraltar</v>
      </c>
      <c r="C79" s="84" t="str">
        <f ca="1"/>
        <v>GIB</v>
      </c>
      <c r="D79" s="84" t="str">
        <f ca="1"/>
        <v>ECS           Europe &amp; Central Asia</v>
      </c>
      <c r="E79" s="84" t="str">
        <f ca="1"/>
        <v>NA</v>
      </c>
      <c r="F79" s="190" t="str">
        <f t="shared" ca="1" si="6"/>
        <v/>
      </c>
      <c r="G79" s="80">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0</v>
      </c>
      <c r="J79" s="242" t="s">
        <v>409</v>
      </c>
      <c r="K79" s="242" t="s">
        <v>409</v>
      </c>
      <c r="L79" s="91" t="s">
        <v>707</v>
      </c>
      <c r="M79" s="192" t="s">
        <v>409</v>
      </c>
      <c r="N79" s="192">
        <v>0</v>
      </c>
      <c r="O79" s="192" t="s">
        <v>409</v>
      </c>
      <c r="P79" s="192" t="s">
        <v>409</v>
      </c>
      <c r="Q79" s="192" t="s">
        <v>409</v>
      </c>
      <c r="R79" s="192" t="s">
        <v>409</v>
      </c>
      <c r="S79"/>
      <c r="T79"/>
      <c r="U79"/>
      <c r="V79"/>
      <c r="W79"/>
      <c r="X79"/>
      <c r="Y79" s="192"/>
      <c r="Z79" s="192"/>
      <c r="AA79"/>
      <c r="AB79"/>
      <c r="AC79"/>
      <c r="AD79"/>
      <c r="AE79"/>
      <c r="AF79"/>
      <c r="AG79" s="34"/>
      <c r="AH79" s="34"/>
      <c r="AI79" s="34"/>
      <c r="AJ79" s="34"/>
      <c r="AK79" s="205"/>
    </row>
    <row r="80" spans="1:37" x14ac:dyDescent="0.2">
      <c r="A80" s="84">
        <v>73</v>
      </c>
      <c r="B80" s="84" t="str">
        <f ca="1"/>
        <v>Guinea</v>
      </c>
      <c r="C80" s="84" t="str">
        <f ca="1"/>
        <v>GIN</v>
      </c>
      <c r="D80" s="84" t="str">
        <f ca="1"/>
        <v>SSF           Sub-Saharan Africa</v>
      </c>
      <c r="E80" s="84" t="str">
        <f ca="1"/>
        <v>IDA</v>
      </c>
      <c r="F80" s="190" t="str">
        <f t="shared" ca="1" si="6"/>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9.1441325641011026</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8.3615160349854207</v>
      </c>
      <c r="I80" s="191"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10</v>
      </c>
      <c r="J80" s="242">
        <v>44753</v>
      </c>
      <c r="K80" s="242">
        <v>44966</v>
      </c>
      <c r="L80" s="91" t="s">
        <v>127</v>
      </c>
      <c r="M80" s="192">
        <v>8.3615160349854207</v>
      </c>
      <c r="N80" s="192">
        <v>0</v>
      </c>
      <c r="O80" s="192">
        <v>10</v>
      </c>
      <c r="P80" s="192">
        <v>26.8</v>
      </c>
      <c r="Q80" s="192" t="s">
        <v>409</v>
      </c>
      <c r="R80" s="192" t="s">
        <v>802</v>
      </c>
      <c r="S80"/>
      <c r="T80"/>
      <c r="U80"/>
      <c r="V80"/>
      <c r="W80"/>
      <c r="X80"/>
      <c r="Y80" s="192"/>
      <c r="Z80" s="192"/>
      <c r="AA80"/>
      <c r="AB80"/>
      <c r="AC80"/>
      <c r="AD80"/>
      <c r="AE80"/>
      <c r="AF80"/>
      <c r="AG80" s="34"/>
      <c r="AH80" s="34"/>
      <c r="AI80" s="34"/>
      <c r="AJ80" s="34"/>
      <c r="AK80" s="205"/>
    </row>
    <row r="81" spans="1:37" x14ac:dyDescent="0.2">
      <c r="A81" s="84">
        <v>74</v>
      </c>
      <c r="B81" s="84" t="str">
        <f ca="1"/>
        <v>Gambia, The</v>
      </c>
      <c r="C81" s="84" t="str">
        <f ca="1"/>
        <v>GMB</v>
      </c>
      <c r="D81" s="84" t="str">
        <f ca="1"/>
        <v>SSF           Sub-Saharan Africa</v>
      </c>
      <c r="E81" s="84" t="str">
        <f ca="1"/>
        <v>IDA</v>
      </c>
      <c r="F81" s="190" t="str">
        <f t="shared" ca="1" si="6"/>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7.8075801749271099</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0</v>
      </c>
      <c r="J81" s="242">
        <v>44753</v>
      </c>
      <c r="K81" s="242">
        <v>44846</v>
      </c>
      <c r="L81" s="91" t="s">
        <v>128</v>
      </c>
      <c r="M81" s="192">
        <v>7.8075801749271099</v>
      </c>
      <c r="N81" s="192">
        <v>0</v>
      </c>
      <c r="O81" s="192" t="s">
        <v>409</v>
      </c>
      <c r="P81" s="192">
        <v>28.7</v>
      </c>
      <c r="Q81" s="192" t="s">
        <v>409</v>
      </c>
      <c r="R81" s="192" t="s">
        <v>409</v>
      </c>
      <c r="S81"/>
      <c r="T81"/>
      <c r="U81"/>
      <c r="V81"/>
      <c r="W81"/>
      <c r="X81"/>
      <c r="Y81" s="192"/>
      <c r="Z81" s="192"/>
      <c r="AA81"/>
      <c r="AB81"/>
      <c r="AC81"/>
      <c r="AD81"/>
      <c r="AE81"/>
      <c r="AF81"/>
      <c r="AG81" s="34"/>
      <c r="AH81" s="34"/>
      <c r="AI81" s="34"/>
      <c r="AJ81" s="34"/>
      <c r="AK81" s="205"/>
    </row>
    <row r="82" spans="1:37" x14ac:dyDescent="0.2">
      <c r="A82" s="84">
        <v>75</v>
      </c>
      <c r="B82" s="84" t="str">
        <f ca="1"/>
        <v>Guinea-Bissau</v>
      </c>
      <c r="C82" s="84" t="str">
        <f ca="1"/>
        <v>GNB</v>
      </c>
      <c r="D82" s="84" t="str">
        <f ca="1"/>
        <v>SSF           Sub-Saharan Africa</v>
      </c>
      <c r="E82" s="84" t="str">
        <f ca="1"/>
        <v>IDA</v>
      </c>
      <c r="F82" s="190" t="str">
        <f t="shared" ca="1" si="6"/>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9.9358600583090304</v>
      </c>
      <c r="I82" s="191"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0</v>
      </c>
      <c r="J82" s="242">
        <v>44753</v>
      </c>
      <c r="K82" s="242">
        <v>44830</v>
      </c>
      <c r="L82" s="91" t="s">
        <v>130</v>
      </c>
      <c r="M82" s="192">
        <v>9.9358600583090304</v>
      </c>
      <c r="N82" s="192">
        <v>0</v>
      </c>
      <c r="O82" s="192" t="s">
        <v>409</v>
      </c>
      <c r="P82" s="192">
        <v>21.4</v>
      </c>
      <c r="Q82" s="192" t="s">
        <v>409</v>
      </c>
      <c r="R82" s="192" t="s">
        <v>409</v>
      </c>
      <c r="S82"/>
      <c r="T82"/>
      <c r="U82"/>
      <c r="V82"/>
      <c r="W82"/>
      <c r="X82"/>
      <c r="Y82" s="192"/>
      <c r="Z82" s="192"/>
      <c r="AA82"/>
      <c r="AB82"/>
      <c r="AC82"/>
      <c r="AD82"/>
      <c r="AE82"/>
      <c r="AF82"/>
      <c r="AG82" s="34"/>
      <c r="AH82" s="34"/>
      <c r="AI82" s="34"/>
      <c r="AJ82" s="34"/>
      <c r="AK82" s="205"/>
    </row>
    <row r="83" spans="1:37" x14ac:dyDescent="0.2">
      <c r="A83" s="84">
        <v>76</v>
      </c>
      <c r="B83" s="84" t="str">
        <f ca="1"/>
        <v>Equatorial Guinea</v>
      </c>
      <c r="C83" s="84" t="str">
        <f ca="1"/>
        <v>GNQ</v>
      </c>
      <c r="D83" s="84" t="str">
        <f ca="1"/>
        <v>SSF           Sub-Saharan Africa</v>
      </c>
      <c r="E83" s="84" t="str">
        <f ca="1"/>
        <v>IBRD</v>
      </c>
      <c r="F83" s="190" t="str">
        <f t="shared" ca="1" si="6"/>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10</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10</v>
      </c>
      <c r="I83" s="191"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10</v>
      </c>
      <c r="J83" s="242">
        <v>44753</v>
      </c>
      <c r="K83" s="242">
        <v>44979</v>
      </c>
      <c r="L83" s="91" t="s">
        <v>132</v>
      </c>
      <c r="M83" s="192">
        <v>10</v>
      </c>
      <c r="N83" s="192">
        <v>7</v>
      </c>
      <c r="O83" s="192">
        <v>10</v>
      </c>
      <c r="P83" s="192">
        <v>17.399999999999999</v>
      </c>
      <c r="Q83" s="192" t="s">
        <v>859</v>
      </c>
      <c r="R83" s="192" t="s">
        <v>805</v>
      </c>
      <c r="S83"/>
      <c r="T83"/>
      <c r="U83"/>
      <c r="V83"/>
      <c r="W83"/>
      <c r="X83"/>
      <c r="Y83" s="192"/>
      <c r="Z83" s="192"/>
      <c r="AA83"/>
      <c r="AB83"/>
      <c r="AC83"/>
      <c r="AD83"/>
      <c r="AE83"/>
      <c r="AF83"/>
      <c r="AG83" s="34"/>
      <c r="AH83" s="34"/>
      <c r="AI83" s="34"/>
      <c r="AJ83" s="34"/>
      <c r="AK83" s="205"/>
    </row>
    <row r="84" spans="1:37" x14ac:dyDescent="0.2">
      <c r="A84" s="84">
        <v>77</v>
      </c>
      <c r="B84" s="84" t="str">
        <f ca="1"/>
        <v>Greece</v>
      </c>
      <c r="C84" s="84" t="str">
        <f ca="1"/>
        <v>GRC</v>
      </c>
      <c r="D84" s="84" t="str">
        <f ca="1"/>
        <v>ECS           Europe &amp; Central Asia</v>
      </c>
      <c r="E84" s="84" t="str">
        <f ca="1"/>
        <v>NA</v>
      </c>
      <c r="F84" s="190" t="str">
        <f t="shared" ca="1" si="6"/>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1.1603498542274</v>
      </c>
      <c r="I84" s="191"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0</v>
      </c>
      <c r="J84" s="242">
        <v>44753</v>
      </c>
      <c r="K84" s="242">
        <v>44855</v>
      </c>
      <c r="L84" s="91" t="s">
        <v>134</v>
      </c>
      <c r="M84" s="192">
        <v>1.1603498542274</v>
      </c>
      <c r="N84" s="192">
        <v>0</v>
      </c>
      <c r="O84" s="192" t="s">
        <v>409</v>
      </c>
      <c r="P84" s="192">
        <v>51.5</v>
      </c>
      <c r="Q84" s="192" t="s">
        <v>409</v>
      </c>
      <c r="R84" s="192" t="s">
        <v>409</v>
      </c>
      <c r="S84"/>
      <c r="T84"/>
      <c r="U84"/>
      <c r="V84"/>
      <c r="W84"/>
      <c r="X84"/>
      <c r="Y84" s="192"/>
      <c r="Z84" s="192"/>
      <c r="AA84"/>
      <c r="AB84"/>
      <c r="AC84"/>
      <c r="AD84"/>
      <c r="AE84"/>
      <c r="AF84"/>
      <c r="AG84" s="34"/>
      <c r="AH84" s="34"/>
      <c r="AI84" s="34"/>
      <c r="AJ84" s="34"/>
      <c r="AK84" s="205"/>
    </row>
    <row r="85" spans="1:37" x14ac:dyDescent="0.2">
      <c r="A85" s="84">
        <v>78</v>
      </c>
      <c r="B85" s="84" t="str">
        <f ca="1"/>
        <v>Grenada</v>
      </c>
      <c r="C85" s="84" t="str">
        <f ca="1"/>
        <v>GRD</v>
      </c>
      <c r="D85" s="84" t="str">
        <f ca="1"/>
        <v>LCN           Latin America &amp; Caribbean</v>
      </c>
      <c r="E85" s="84" t="str">
        <f ca="1"/>
        <v>Blend</v>
      </c>
      <c r="F85" s="190" t="str">
        <f t="shared" ca="1" si="6"/>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8.3906705539358608</v>
      </c>
      <c r="I85" s="191"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0</v>
      </c>
      <c r="J85" s="242">
        <v>44753</v>
      </c>
      <c r="K85" s="242">
        <v>44846</v>
      </c>
      <c r="L85" s="91" t="s">
        <v>136</v>
      </c>
      <c r="M85" s="192">
        <v>8.3906705539358608</v>
      </c>
      <c r="N85" s="192">
        <v>0</v>
      </c>
      <c r="O85" s="192" t="s">
        <v>409</v>
      </c>
      <c r="P85" s="192">
        <v>26.7</v>
      </c>
      <c r="Q85" s="192" t="s">
        <v>409</v>
      </c>
      <c r="R85" s="192" t="s">
        <v>409</v>
      </c>
      <c r="S85"/>
      <c r="T85"/>
      <c r="U85"/>
      <c r="V85"/>
      <c r="W85"/>
      <c r="X85"/>
      <c r="Y85" s="192"/>
      <c r="Z85" s="192"/>
      <c r="AA85"/>
      <c r="AB85"/>
      <c r="AC85"/>
      <c r="AD85"/>
      <c r="AE85"/>
      <c r="AF85"/>
      <c r="AG85" s="34"/>
      <c r="AH85" s="34"/>
      <c r="AI85" s="34"/>
      <c r="AJ85" s="34"/>
      <c r="AK85" s="205"/>
    </row>
    <row r="86" spans="1:37" x14ac:dyDescent="0.2">
      <c r="A86" s="84">
        <v>79</v>
      </c>
      <c r="B86" s="84" t="str">
        <f ca="1"/>
        <v>Greenland</v>
      </c>
      <c r="C86" s="84" t="str">
        <f ca="1"/>
        <v>GRL</v>
      </c>
      <c r="D86" s="84" t="str">
        <f ca="1"/>
        <v>ECS           Europe &amp; Central Asia</v>
      </c>
      <c r="E86" s="84" t="str">
        <f ca="1"/>
        <v>NA</v>
      </c>
      <c r="F86" s="190" t="str">
        <f t="shared" ca="1" si="6"/>
        <v/>
      </c>
      <c r="G86" s="80">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#N/A</v>
      </c>
      <c r="I86" s="191"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0</v>
      </c>
      <c r="J86" s="242" t="s">
        <v>409</v>
      </c>
      <c r="K86" s="242">
        <v>44887</v>
      </c>
      <c r="L86" s="91" t="s">
        <v>708</v>
      </c>
      <c r="M86" s="192" t="s">
        <v>409</v>
      </c>
      <c r="N86" s="192">
        <v>0</v>
      </c>
      <c r="O86" s="192" t="s">
        <v>409</v>
      </c>
      <c r="P86" s="192" t="s">
        <v>409</v>
      </c>
      <c r="Q86" s="192" t="s">
        <v>409</v>
      </c>
      <c r="R86" s="192" t="s">
        <v>409</v>
      </c>
      <c r="S86"/>
      <c r="T86"/>
      <c r="U86"/>
      <c r="V86"/>
      <c r="W86"/>
      <c r="X86"/>
      <c r="Y86" s="192"/>
      <c r="Z86" s="192"/>
      <c r="AA86"/>
      <c r="AB86"/>
      <c r="AC86"/>
      <c r="AD86"/>
      <c r="AE86"/>
      <c r="AF86"/>
      <c r="AG86" s="34"/>
      <c r="AH86" s="34"/>
      <c r="AI86" s="34"/>
      <c r="AJ86" s="34"/>
      <c r="AK86" s="205"/>
    </row>
    <row r="87" spans="1:37" x14ac:dyDescent="0.2">
      <c r="A87" s="84">
        <v>80</v>
      </c>
      <c r="B87" s="84" t="str">
        <f ca="1"/>
        <v>Guatemala</v>
      </c>
      <c r="C87" s="84" t="str">
        <f ca="1"/>
        <v>GTM</v>
      </c>
      <c r="D87" s="84" t="str">
        <f ca="1"/>
        <v>LCN           Latin America &amp; Caribbean</v>
      </c>
      <c r="E87" s="84" t="str">
        <f ca="1"/>
        <v>IBRD</v>
      </c>
      <c r="F87" s="190" t="str">
        <f t="shared" ca="1" si="6"/>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8.769813053381105</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7.6909620991253602</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10</v>
      </c>
      <c r="J87" s="242">
        <v>44753</v>
      </c>
      <c r="K87" s="242">
        <v>44979</v>
      </c>
      <c r="L87" s="91" t="s">
        <v>138</v>
      </c>
      <c r="M87" s="192">
        <v>7.6909620991253602</v>
      </c>
      <c r="N87" s="192">
        <v>0</v>
      </c>
      <c r="O87" s="192">
        <v>10</v>
      </c>
      <c r="P87" s="192">
        <v>29.1</v>
      </c>
      <c r="Q87" s="192" t="s">
        <v>409</v>
      </c>
      <c r="R87" s="192" t="s">
        <v>806</v>
      </c>
      <c r="S87"/>
      <c r="T87"/>
      <c r="U87"/>
      <c r="V87"/>
      <c r="W87"/>
      <c r="X87"/>
      <c r="Y87" s="192"/>
      <c r="Z87" s="192"/>
      <c r="AA87"/>
      <c r="AB87"/>
      <c r="AC87"/>
      <c r="AD87"/>
      <c r="AE87"/>
      <c r="AF87"/>
      <c r="AG87" s="34"/>
      <c r="AH87" s="34"/>
      <c r="AI87" s="34"/>
      <c r="AJ87" s="34"/>
      <c r="AK87" s="205"/>
    </row>
    <row r="88" spans="1:37" x14ac:dyDescent="0.2">
      <c r="A88" s="84">
        <v>81</v>
      </c>
      <c r="B88" s="84" t="str">
        <f ca="1"/>
        <v>Guam</v>
      </c>
      <c r="C88" s="84" t="str">
        <f ca="1"/>
        <v>GUM</v>
      </c>
      <c r="D88" s="84" t="str">
        <f ca="1"/>
        <v>EAS           East Asia &amp; Pacific</v>
      </c>
      <c r="E88" s="84" t="str">
        <f ca="1"/>
        <v>NA</v>
      </c>
      <c r="F88" s="190" t="str">
        <f t="shared" ca="1" si="6"/>
        <v/>
      </c>
      <c r="G88" s="80">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0</v>
      </c>
      <c r="J88" s="242" t="s">
        <v>409</v>
      </c>
      <c r="K88" s="242" t="s">
        <v>409</v>
      </c>
      <c r="L88" s="91" t="s">
        <v>709</v>
      </c>
      <c r="M88" s="192" t="s">
        <v>409</v>
      </c>
      <c r="N88" s="192">
        <v>0</v>
      </c>
      <c r="O88" s="192" t="s">
        <v>409</v>
      </c>
      <c r="P88" s="192" t="s">
        <v>409</v>
      </c>
      <c r="Q88" s="192" t="s">
        <v>409</v>
      </c>
      <c r="R88" s="192" t="s">
        <v>409</v>
      </c>
      <c r="S88"/>
      <c r="T88"/>
      <c r="U88"/>
      <c r="V88"/>
      <c r="W88"/>
      <c r="X88"/>
      <c r="Y88" s="192"/>
      <c r="Z88" s="192"/>
      <c r="AA88"/>
      <c r="AB88"/>
      <c r="AC88"/>
      <c r="AD88"/>
      <c r="AE88"/>
      <c r="AF88"/>
      <c r="AG88" s="34"/>
      <c r="AH88" s="34"/>
      <c r="AI88" s="34"/>
      <c r="AJ88" s="34"/>
      <c r="AK88" s="205"/>
    </row>
    <row r="89" spans="1:37" x14ac:dyDescent="0.2">
      <c r="A89" s="84">
        <v>82</v>
      </c>
      <c r="B89" s="84" t="str">
        <f ca="1"/>
        <v>Guyana</v>
      </c>
      <c r="C89" s="84" t="str">
        <f ca="1"/>
        <v>GUY</v>
      </c>
      <c r="D89" s="84" t="str">
        <f ca="1"/>
        <v>LCN           Latin America &amp; Caribbean</v>
      </c>
      <c r="E89" s="84" t="str">
        <f ca="1"/>
        <v>IDA</v>
      </c>
      <c r="F89" s="190" t="str">
        <f t="shared" ca="1" si="6"/>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7.1953352769679304</v>
      </c>
      <c r="I89" s="191"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0</v>
      </c>
      <c r="J89" s="242">
        <v>44753</v>
      </c>
      <c r="K89" s="242">
        <v>44852</v>
      </c>
      <c r="L89" s="91" t="s">
        <v>140</v>
      </c>
      <c r="M89" s="192">
        <v>7.1953352769679304</v>
      </c>
      <c r="N89" s="192">
        <v>0</v>
      </c>
      <c r="O89" s="192" t="s">
        <v>409</v>
      </c>
      <c r="P89" s="192">
        <v>30.8</v>
      </c>
      <c r="Q89" s="192" t="s">
        <v>409</v>
      </c>
      <c r="R89" s="192" t="s">
        <v>409</v>
      </c>
      <c r="S89"/>
      <c r="T89"/>
      <c r="U89"/>
      <c r="V89"/>
      <c r="W89"/>
      <c r="X89"/>
      <c r="Y89" s="192"/>
      <c r="Z89" s="192"/>
      <c r="AA89"/>
      <c r="AB89"/>
      <c r="AC89"/>
      <c r="AD89"/>
      <c r="AE89"/>
      <c r="AF89"/>
      <c r="AG89" s="34"/>
      <c r="AH89" s="34"/>
      <c r="AI89" s="34"/>
      <c r="AJ89" s="34"/>
      <c r="AK89" s="205"/>
    </row>
    <row r="90" spans="1:37" x14ac:dyDescent="0.2">
      <c r="A90" s="84">
        <v>83</v>
      </c>
      <c r="B90" s="84" t="str">
        <f ca="1"/>
        <v>Hong Kong SAR, China</v>
      </c>
      <c r="C90" s="84" t="str">
        <f ca="1"/>
        <v>HKG</v>
      </c>
      <c r="D90" s="84" t="str">
        <f ca="1"/>
        <v>EAS           East Asia &amp; Pacific</v>
      </c>
      <c r="E90" s="84" t="str">
        <f ca="1"/>
        <v>NA</v>
      </c>
      <c r="F90" s="190" t="str">
        <f t="shared" ca="1" si="6"/>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#N/A</v>
      </c>
      <c r="I90" s="191"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0</v>
      </c>
      <c r="J90" s="242" t="s">
        <v>409</v>
      </c>
      <c r="K90" s="242">
        <v>44887</v>
      </c>
      <c r="L90" s="91" t="s">
        <v>710</v>
      </c>
      <c r="M90" s="192" t="s">
        <v>409</v>
      </c>
      <c r="N90" s="192">
        <v>0</v>
      </c>
      <c r="O90" s="192" t="s">
        <v>409</v>
      </c>
      <c r="P90" s="192" t="s">
        <v>409</v>
      </c>
      <c r="Q90" s="192" t="s">
        <v>409</v>
      </c>
      <c r="R90" s="192" t="s">
        <v>409</v>
      </c>
      <c r="S90"/>
      <c r="T90"/>
      <c r="U90"/>
      <c r="V90"/>
      <c r="W90"/>
      <c r="X90"/>
      <c r="Y90" s="192"/>
      <c r="Z90" s="192"/>
      <c r="AA90"/>
      <c r="AB90"/>
      <c r="AC90"/>
      <c r="AD90"/>
      <c r="AE90"/>
      <c r="AF90"/>
      <c r="AG90" s="34"/>
      <c r="AH90" s="34"/>
      <c r="AI90" s="34"/>
      <c r="AJ90" s="34"/>
      <c r="AK90" s="205"/>
    </row>
    <row r="91" spans="1:37" x14ac:dyDescent="0.2">
      <c r="A91" s="84">
        <v>84</v>
      </c>
      <c r="B91" s="84" t="str">
        <f ca="1"/>
        <v>Honduras</v>
      </c>
      <c r="C91" s="84" t="str">
        <f ca="1"/>
        <v>HND</v>
      </c>
      <c r="D91" s="84" t="str">
        <f ca="1"/>
        <v>LCN           Latin America &amp; Caribbean</v>
      </c>
      <c r="E91" s="84" t="str">
        <f ca="1"/>
        <v>IDA</v>
      </c>
      <c r="F91" s="190" t="str">
        <f t="shared" ca="1" si="6"/>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0</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8.5364431486880399</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0</v>
      </c>
      <c r="J91" s="242">
        <v>44753</v>
      </c>
      <c r="K91" s="242">
        <v>44855</v>
      </c>
      <c r="L91" s="91" t="s">
        <v>142</v>
      </c>
      <c r="M91" s="192">
        <v>8.5364431486880399</v>
      </c>
      <c r="N91" s="192">
        <v>0</v>
      </c>
      <c r="O91" s="192" t="s">
        <v>409</v>
      </c>
      <c r="P91" s="192">
        <v>26.2</v>
      </c>
      <c r="Q91" s="192" t="s">
        <v>409</v>
      </c>
      <c r="R91" s="192" t="s">
        <v>409</v>
      </c>
      <c r="S91"/>
      <c r="T91"/>
      <c r="U91"/>
      <c r="V91"/>
      <c r="W91"/>
      <c r="X91"/>
      <c r="Y91" s="192"/>
      <c r="Z91" s="192"/>
      <c r="AA91"/>
      <c r="AB91"/>
      <c r="AC91"/>
      <c r="AD91"/>
      <c r="AE91"/>
      <c r="AF91"/>
      <c r="AG91" s="34"/>
      <c r="AH91" s="34"/>
      <c r="AI91" s="34"/>
      <c r="AJ91" s="34"/>
      <c r="AK91" s="205"/>
    </row>
    <row r="92" spans="1:37" x14ac:dyDescent="0.2">
      <c r="A92" s="84">
        <v>85</v>
      </c>
      <c r="B92" s="84" t="str">
        <f ca="1"/>
        <v>Croatia</v>
      </c>
      <c r="C92" s="84" t="str">
        <f ca="1"/>
        <v>HRV</v>
      </c>
      <c r="D92" s="84" t="str">
        <f ca="1"/>
        <v>ECS           Europe &amp; Central Asia</v>
      </c>
      <c r="E92" s="84" t="str">
        <f ca="1"/>
        <v>IBRD</v>
      </c>
      <c r="F92" s="190" t="str">
        <f t="shared" ca="1" si="6"/>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1.9475218658892099</v>
      </c>
      <c r="I92" s="191"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0</v>
      </c>
      <c r="J92" s="242">
        <v>44753</v>
      </c>
      <c r="K92" s="242">
        <v>44855</v>
      </c>
      <c r="L92" s="91" t="s">
        <v>144</v>
      </c>
      <c r="M92" s="192">
        <v>1.9475218658892099</v>
      </c>
      <c r="N92" s="192">
        <v>0</v>
      </c>
      <c r="O92" s="192" t="s">
        <v>409</v>
      </c>
      <c r="P92" s="192">
        <v>48.8</v>
      </c>
      <c r="Q92" s="192" t="s">
        <v>409</v>
      </c>
      <c r="R92" s="192" t="s">
        <v>409</v>
      </c>
      <c r="S92"/>
      <c r="T92"/>
      <c r="U92"/>
      <c r="V92"/>
      <c r="W92"/>
      <c r="X92"/>
      <c r="Y92" s="192"/>
      <c r="Z92" s="192"/>
      <c r="AA92"/>
      <c r="AB92"/>
      <c r="AC92"/>
      <c r="AD92"/>
      <c r="AE92"/>
      <c r="AF92"/>
      <c r="AG92" s="34"/>
      <c r="AH92" s="34"/>
      <c r="AI92" s="34"/>
      <c r="AJ92" s="34"/>
      <c r="AK92" s="205"/>
    </row>
    <row r="93" spans="1:37" x14ac:dyDescent="0.2">
      <c r="A93" s="84">
        <v>86</v>
      </c>
      <c r="B93" s="84" t="str">
        <f ca="1"/>
        <v>Haiti</v>
      </c>
      <c r="C93" s="84" t="str">
        <f ca="1"/>
        <v>HTI</v>
      </c>
      <c r="D93" s="84" t="str">
        <f ca="1"/>
        <v>LCN           Latin America &amp; Caribbean</v>
      </c>
      <c r="E93" s="84" t="str">
        <f ca="1"/>
        <v>IDA</v>
      </c>
      <c r="F93" s="190" t="str">
        <f t="shared" ca="1" si="6"/>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8.5509960547118027</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7.3119533527696801</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10</v>
      </c>
      <c r="J93" s="242">
        <v>44753</v>
      </c>
      <c r="K93" s="242">
        <v>44865</v>
      </c>
      <c r="L93" s="91" t="s">
        <v>146</v>
      </c>
      <c r="M93" s="192">
        <v>7.3119533527696801</v>
      </c>
      <c r="N93" s="192">
        <v>0</v>
      </c>
      <c r="O93" s="192">
        <v>10</v>
      </c>
      <c r="P93" s="192">
        <v>30.4</v>
      </c>
      <c r="Q93" s="192" t="s">
        <v>409</v>
      </c>
      <c r="R93" s="192" t="s">
        <v>634</v>
      </c>
      <c r="S93"/>
      <c r="T93"/>
      <c r="U93"/>
      <c r="V93"/>
      <c r="W93"/>
      <c r="X93"/>
      <c r="Y93" s="192"/>
      <c r="Z93" s="192"/>
      <c r="AA93"/>
      <c r="AB93"/>
      <c r="AC93"/>
      <c r="AD93"/>
      <c r="AE93"/>
      <c r="AF93"/>
      <c r="AG93" s="34"/>
      <c r="AH93" s="34"/>
      <c r="AI93" s="34"/>
      <c r="AJ93" s="34"/>
      <c r="AK93" s="205"/>
    </row>
    <row r="94" spans="1:37" x14ac:dyDescent="0.2">
      <c r="A94" s="84">
        <v>87</v>
      </c>
      <c r="B94" s="84" t="str">
        <f ca="1"/>
        <v>Hungary</v>
      </c>
      <c r="C94" s="84" t="str">
        <f ca="1"/>
        <v>HUN</v>
      </c>
      <c r="D94" s="84" t="str">
        <f ca="1"/>
        <v>ECS           Europe &amp; Central Asia</v>
      </c>
      <c r="E94" s="84" t="str">
        <f ca="1"/>
        <v>NA</v>
      </c>
      <c r="F94" s="190" t="str">
        <f t="shared" ca="1" si="6"/>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0.314868804664724</v>
      </c>
      <c r="I94" s="191"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0</v>
      </c>
      <c r="J94" s="242">
        <v>44753</v>
      </c>
      <c r="K94" s="242">
        <v>44855</v>
      </c>
      <c r="L94" s="91" t="s">
        <v>148</v>
      </c>
      <c r="M94" s="192">
        <v>0.314868804664724</v>
      </c>
      <c r="N94" s="192">
        <v>0</v>
      </c>
      <c r="O94" s="192" t="s">
        <v>409</v>
      </c>
      <c r="P94" s="192">
        <v>54.4</v>
      </c>
      <c r="Q94" s="192" t="s">
        <v>409</v>
      </c>
      <c r="R94" s="192" t="s">
        <v>409</v>
      </c>
      <c r="S94"/>
      <c r="T94"/>
      <c r="U94"/>
      <c r="V94"/>
      <c r="W94"/>
      <c r="X94"/>
      <c r="Y94" s="192"/>
      <c r="Z94" s="192"/>
      <c r="AA94"/>
      <c r="AB94"/>
      <c r="AC94"/>
      <c r="AD94"/>
      <c r="AE94"/>
      <c r="AF94"/>
      <c r="AG94" s="34"/>
      <c r="AH94" s="34"/>
      <c r="AI94" s="34"/>
      <c r="AJ94" s="34"/>
      <c r="AK94" s="205"/>
    </row>
    <row r="95" spans="1:37" x14ac:dyDescent="0.2">
      <c r="A95" s="84">
        <v>88</v>
      </c>
      <c r="B95" s="84" t="str">
        <f ca="1"/>
        <v>Indonesia</v>
      </c>
      <c r="C95" s="84" t="str">
        <f ca="1"/>
        <v>IDN</v>
      </c>
      <c r="D95" s="84" t="str">
        <f ca="1"/>
        <v>EAS           East Asia &amp; Pacific</v>
      </c>
      <c r="E95" s="84" t="str">
        <f ca="1"/>
        <v>IBRD</v>
      </c>
      <c r="F95" s="190" t="str">
        <f t="shared" ca="1" si="6"/>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1.48104956268221</v>
      </c>
      <c r="I95" s="191"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0</v>
      </c>
      <c r="J95" s="242">
        <v>44753</v>
      </c>
      <c r="K95" s="242">
        <v>44852</v>
      </c>
      <c r="L95" s="91" t="s">
        <v>150</v>
      </c>
      <c r="M95" s="192">
        <v>1.48104956268221</v>
      </c>
      <c r="N95" s="192">
        <v>0</v>
      </c>
      <c r="O95" s="192" t="s">
        <v>409</v>
      </c>
      <c r="P95" s="192">
        <v>50.4</v>
      </c>
      <c r="Q95" s="192" t="s">
        <v>409</v>
      </c>
      <c r="R95" s="192" t="s">
        <v>409</v>
      </c>
      <c r="S95"/>
      <c r="T95"/>
      <c r="U95"/>
      <c r="V95"/>
      <c r="W95"/>
      <c r="X95"/>
      <c r="Y95" s="192"/>
      <c r="Z95" s="192"/>
      <c r="AA95"/>
      <c r="AB95"/>
      <c r="AC95"/>
      <c r="AD95"/>
      <c r="AE95"/>
      <c r="AF95"/>
      <c r="AG95" s="34"/>
      <c r="AH95" s="34"/>
      <c r="AI95" s="34"/>
      <c r="AJ95" s="34"/>
      <c r="AK95" s="205"/>
    </row>
    <row r="96" spans="1:37" x14ac:dyDescent="0.2">
      <c r="A96" s="84">
        <v>89</v>
      </c>
      <c r="B96" s="84" t="str">
        <f ca="1"/>
        <v>Isle of Man</v>
      </c>
      <c r="C96" s="84" t="str">
        <f ca="1"/>
        <v>IMN</v>
      </c>
      <c r="D96" s="84" t="str">
        <f ca="1"/>
        <v>ECS           Europe &amp; Central Asia</v>
      </c>
      <c r="E96" s="84" t="str">
        <f ca="1"/>
        <v>NA</v>
      </c>
      <c r="F96" s="190" t="str">
        <f t="shared" ca="1" si="6"/>
        <v/>
      </c>
      <c r="G96" s="80">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0</v>
      </c>
      <c r="J96" s="242" t="s">
        <v>409</v>
      </c>
      <c r="K96" s="242" t="s">
        <v>409</v>
      </c>
      <c r="L96" s="91" t="s">
        <v>711</v>
      </c>
      <c r="M96" s="192" t="s">
        <v>409</v>
      </c>
      <c r="N96" s="192">
        <v>0</v>
      </c>
      <c r="O96" s="192" t="s">
        <v>409</v>
      </c>
      <c r="P96" s="192" t="s">
        <v>409</v>
      </c>
      <c r="Q96" s="192" t="s">
        <v>409</v>
      </c>
      <c r="R96" s="192" t="s">
        <v>409</v>
      </c>
      <c r="S96"/>
      <c r="T96"/>
      <c r="U96"/>
      <c r="V96"/>
      <c r="W96"/>
      <c r="X96"/>
      <c r="Y96" s="192"/>
      <c r="Z96" s="192"/>
      <c r="AA96"/>
      <c r="AB96"/>
      <c r="AC96"/>
      <c r="AD96"/>
      <c r="AE96"/>
      <c r="AF96"/>
      <c r="AG96" s="34"/>
      <c r="AH96" s="34"/>
      <c r="AI96" s="34"/>
      <c r="AJ96" s="34"/>
      <c r="AK96" s="205"/>
    </row>
    <row r="97" spans="1:37" x14ac:dyDescent="0.2">
      <c r="A97" s="84">
        <v>90</v>
      </c>
      <c r="B97" s="84" t="str">
        <f ca="1"/>
        <v>India</v>
      </c>
      <c r="C97" s="84" t="str">
        <f ca="1"/>
        <v>IND</v>
      </c>
      <c r="D97" s="84" t="str">
        <f ca="1"/>
        <v>SAS           South Asia</v>
      </c>
      <c r="E97" s="84" t="str">
        <f ca="1"/>
        <v>IBRD</v>
      </c>
      <c r="F97" s="190" t="str">
        <f t="shared" ca="1" si="6"/>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3.6967930029154501</v>
      </c>
      <c r="I97" s="191"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0</v>
      </c>
      <c r="J97" s="242">
        <v>44753</v>
      </c>
      <c r="K97" s="242">
        <v>44839</v>
      </c>
      <c r="L97" s="91" t="s">
        <v>152</v>
      </c>
      <c r="M97" s="192">
        <v>3.6967930029154501</v>
      </c>
      <c r="N97" s="192">
        <v>0</v>
      </c>
      <c r="O97" s="192" t="s">
        <v>409</v>
      </c>
      <c r="P97" s="192">
        <v>42.8</v>
      </c>
      <c r="Q97" s="192" t="s">
        <v>409</v>
      </c>
      <c r="R97" s="192" t="s">
        <v>409</v>
      </c>
      <c r="S97"/>
      <c r="T97"/>
      <c r="U97"/>
      <c r="V97"/>
      <c r="W97"/>
      <c r="X97"/>
      <c r="Y97" s="192"/>
      <c r="Z97" s="192"/>
      <c r="AA97"/>
      <c r="AB97"/>
      <c r="AC97"/>
      <c r="AD97"/>
      <c r="AE97"/>
      <c r="AF97"/>
      <c r="AG97" s="34"/>
      <c r="AH97" s="34"/>
      <c r="AI97" s="34"/>
      <c r="AJ97" s="34"/>
      <c r="AK97" s="205"/>
    </row>
    <row r="98" spans="1:37" x14ac:dyDescent="0.2">
      <c r="A98" s="84">
        <v>91</v>
      </c>
      <c r="B98" s="84" t="str">
        <f ca="1"/>
        <v>Ireland</v>
      </c>
      <c r="C98" s="84" t="str">
        <f ca="1"/>
        <v>IRL</v>
      </c>
      <c r="D98" s="84" t="str">
        <f ca="1"/>
        <v>ECS           Europe &amp; Central Asia</v>
      </c>
      <c r="E98" s="84" t="str">
        <f ca="1"/>
        <v>NA</v>
      </c>
      <c r="F98" s="190" t="str">
        <f t="shared" ca="1" si="6"/>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5.2478134110788902E-2</v>
      </c>
      <c r="I98" s="191"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0</v>
      </c>
      <c r="J98" s="242">
        <v>44753</v>
      </c>
      <c r="K98" s="242">
        <v>44855</v>
      </c>
      <c r="L98" s="91" t="s">
        <v>154</v>
      </c>
      <c r="M98" s="192">
        <v>5.2478134110788902E-2</v>
      </c>
      <c r="N98" s="192">
        <v>0</v>
      </c>
      <c r="O98" s="192" t="s">
        <v>409</v>
      </c>
      <c r="P98" s="192">
        <v>55.3</v>
      </c>
      <c r="Q98" s="192" t="s">
        <v>409</v>
      </c>
      <c r="R98" s="192" t="s">
        <v>409</v>
      </c>
      <c r="S98"/>
      <c r="T98"/>
      <c r="U98"/>
      <c r="V98"/>
      <c r="W98"/>
      <c r="X98"/>
      <c r="Y98" s="192"/>
      <c r="Z98" s="192"/>
      <c r="AA98"/>
      <c r="AB98"/>
      <c r="AC98"/>
      <c r="AD98"/>
      <c r="AE98"/>
      <c r="AF98"/>
      <c r="AG98" s="34"/>
      <c r="AH98" s="34"/>
      <c r="AI98" s="34"/>
      <c r="AJ98" s="34"/>
      <c r="AK98" s="205"/>
    </row>
    <row r="99" spans="1:37" x14ac:dyDescent="0.2">
      <c r="A99" s="84">
        <v>92</v>
      </c>
      <c r="B99" s="84" t="str">
        <f ca="1"/>
        <v>Iran, Islamic Rep.</v>
      </c>
      <c r="C99" s="84" t="str">
        <f ca="1"/>
        <v>IRN</v>
      </c>
      <c r="D99" s="84" t="str">
        <f ca="1"/>
        <v>MEA           Middle East &amp; North Africa</v>
      </c>
      <c r="E99" s="84" t="str">
        <f ca="1"/>
        <v>IBRD</v>
      </c>
      <c r="F99" s="190" t="str">
        <f t="shared" ca="1" si="6"/>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5.5335276967929996</v>
      </c>
      <c r="I99" s="191"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0</v>
      </c>
      <c r="J99" s="242">
        <v>44753</v>
      </c>
      <c r="K99" s="242">
        <v>44855</v>
      </c>
      <c r="L99" s="91" t="s">
        <v>155</v>
      </c>
      <c r="M99" s="192">
        <v>5.5335276967929996</v>
      </c>
      <c r="N99" s="192">
        <v>0</v>
      </c>
      <c r="O99" s="192" t="s">
        <v>409</v>
      </c>
      <c r="P99" s="192">
        <v>36.5</v>
      </c>
      <c r="Q99" s="192" t="s">
        <v>409</v>
      </c>
      <c r="R99" s="192" t="s">
        <v>409</v>
      </c>
      <c r="S99"/>
      <c r="T99"/>
      <c r="U99"/>
      <c r="V99"/>
      <c r="W99"/>
      <c r="X99"/>
      <c r="Y99" s="192"/>
      <c r="Z99" s="192"/>
      <c r="AA99"/>
      <c r="AB99"/>
      <c r="AC99"/>
      <c r="AD99"/>
      <c r="AE99"/>
      <c r="AF99"/>
      <c r="AG99" s="34"/>
      <c r="AH99" s="34"/>
      <c r="AI99" s="34"/>
      <c r="AJ99" s="34"/>
      <c r="AK99" s="205"/>
    </row>
    <row r="100" spans="1:37" x14ac:dyDescent="0.2">
      <c r="A100" s="84">
        <v>93</v>
      </c>
      <c r="B100" s="84" t="str">
        <f ca="1"/>
        <v>Iraq</v>
      </c>
      <c r="C100" s="84" t="str">
        <f ca="1"/>
        <v>IRQ</v>
      </c>
      <c r="D100" s="84" t="str">
        <f ca="1"/>
        <v>MEA           Middle East &amp; North Africa</v>
      </c>
      <c r="E100" s="84" t="str">
        <f ca="1"/>
        <v>IBRD</v>
      </c>
      <c r="F100" s="190" t="str">
        <f t="shared" ca="1" si="6"/>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9.1778425655976594</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0</v>
      </c>
      <c r="J100" s="242">
        <v>44753</v>
      </c>
      <c r="K100" s="242">
        <v>44852</v>
      </c>
      <c r="L100" s="91" t="s">
        <v>157</v>
      </c>
      <c r="M100" s="192">
        <v>9.1778425655976594</v>
      </c>
      <c r="N100" s="192">
        <v>0</v>
      </c>
      <c r="O100" s="192" t="s">
        <v>409</v>
      </c>
      <c r="P100" s="192">
        <v>24</v>
      </c>
      <c r="Q100" s="192" t="s">
        <v>409</v>
      </c>
      <c r="R100" s="192" t="s">
        <v>409</v>
      </c>
      <c r="S100"/>
      <c r="T100"/>
      <c r="U100"/>
      <c r="V100"/>
      <c r="W100"/>
      <c r="X100"/>
      <c r="Y100" s="192"/>
      <c r="Z100" s="192"/>
      <c r="AA100"/>
      <c r="AB100"/>
      <c r="AC100"/>
      <c r="AD100"/>
      <c r="AE100"/>
      <c r="AF100"/>
      <c r="AG100" s="34"/>
      <c r="AH100" s="34"/>
      <c r="AI100" s="34"/>
      <c r="AJ100" s="34"/>
      <c r="AK100" s="205"/>
    </row>
    <row r="101" spans="1:37" x14ac:dyDescent="0.2">
      <c r="A101" s="84">
        <v>94</v>
      </c>
      <c r="B101" s="84" t="str">
        <f ca="1"/>
        <v>Iceland</v>
      </c>
      <c r="C101" s="84" t="str">
        <f ca="1"/>
        <v>ISL</v>
      </c>
      <c r="D101" s="84" t="str">
        <f ca="1"/>
        <v>ECS           Europe &amp; Central Asia</v>
      </c>
      <c r="E101" s="84" t="str">
        <f ca="1"/>
        <v>NA</v>
      </c>
      <c r="F101" s="190" t="str">
        <f t="shared" ca="1" si="6"/>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2.0349854227405202</v>
      </c>
      <c r="I101" s="191"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0</v>
      </c>
      <c r="J101" s="242">
        <v>44753</v>
      </c>
      <c r="K101" s="242">
        <v>44831</v>
      </c>
      <c r="L101" s="91" t="s">
        <v>159</v>
      </c>
      <c r="M101" s="192">
        <v>2.0349854227405202</v>
      </c>
      <c r="N101" s="192">
        <v>0</v>
      </c>
      <c r="O101" s="192" t="s">
        <v>409</v>
      </c>
      <c r="P101" s="192">
        <v>48.5</v>
      </c>
      <c r="Q101" s="192" t="s">
        <v>409</v>
      </c>
      <c r="R101" s="192" t="s">
        <v>409</v>
      </c>
      <c r="S101"/>
      <c r="T101"/>
      <c r="U101"/>
      <c r="V101"/>
      <c r="W101"/>
      <c r="X101"/>
      <c r="Y101" s="192"/>
      <c r="Z101" s="192"/>
      <c r="AA101"/>
      <c r="AB101"/>
      <c r="AC101"/>
      <c r="AD101"/>
      <c r="AE101"/>
      <c r="AF101"/>
      <c r="AG101" s="34"/>
      <c r="AH101" s="34"/>
      <c r="AI101" s="34"/>
      <c r="AJ101" s="34"/>
      <c r="AK101" s="205"/>
    </row>
    <row r="102" spans="1:37" x14ac:dyDescent="0.2">
      <c r="A102" s="84">
        <v>95</v>
      </c>
      <c r="B102" s="84" t="str">
        <f ca="1"/>
        <v>Israel</v>
      </c>
      <c r="C102" s="84" t="str">
        <f ca="1"/>
        <v>ISR</v>
      </c>
      <c r="D102" s="84" t="str">
        <f ca="1"/>
        <v>MEA           Middle East &amp; North Africa</v>
      </c>
      <c r="E102" s="84" t="str">
        <f ca="1"/>
        <v>NA</v>
      </c>
      <c r="F102" s="190" t="str">
        <f t="shared" ca="1" si="6"/>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2.4139941690961999</v>
      </c>
      <c r="I102" s="191"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0</v>
      </c>
      <c r="J102" s="242">
        <v>44753</v>
      </c>
      <c r="K102" s="242">
        <v>44855</v>
      </c>
      <c r="L102" s="91" t="s">
        <v>161</v>
      </c>
      <c r="M102" s="192">
        <v>2.4139941690961999</v>
      </c>
      <c r="N102" s="192">
        <v>0</v>
      </c>
      <c r="O102" s="192" t="s">
        <v>409</v>
      </c>
      <c r="P102" s="192">
        <v>47.2</v>
      </c>
      <c r="Q102" s="192" t="s">
        <v>409</v>
      </c>
      <c r="R102" s="192" t="s">
        <v>409</v>
      </c>
      <c r="S102"/>
      <c r="T102"/>
      <c r="U102"/>
      <c r="V102"/>
      <c r="W102"/>
      <c r="X102"/>
      <c r="Y102" s="192"/>
      <c r="Z102" s="192"/>
      <c r="AA102"/>
      <c r="AB102"/>
      <c r="AC102"/>
      <c r="AD102"/>
      <c r="AE102"/>
      <c r="AF102"/>
      <c r="AG102" s="34"/>
      <c r="AH102" s="34"/>
      <c r="AI102" s="34"/>
      <c r="AJ102" s="34"/>
      <c r="AK102" s="205"/>
    </row>
    <row r="103" spans="1:37" x14ac:dyDescent="0.2">
      <c r="A103" s="84">
        <v>96</v>
      </c>
      <c r="B103" s="84" t="str">
        <f ca="1"/>
        <v>Italy</v>
      </c>
      <c r="C103" s="84" t="str">
        <f ca="1"/>
        <v>ITA</v>
      </c>
      <c r="D103" s="84" t="str">
        <f ca="1"/>
        <v>ECS           Europe &amp; Central Asia</v>
      </c>
      <c r="E103" s="84" t="str">
        <f ca="1"/>
        <v>NA</v>
      </c>
      <c r="F103" s="190" t="str">
        <f t="shared" ca="1" si="6"/>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1.0437317784256499</v>
      </c>
      <c r="I103" s="191"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0</v>
      </c>
      <c r="J103" s="242">
        <v>44753</v>
      </c>
      <c r="K103" s="242">
        <v>44855</v>
      </c>
      <c r="L103" s="91" t="s">
        <v>163</v>
      </c>
      <c r="M103" s="192">
        <v>1.0437317784256499</v>
      </c>
      <c r="N103" s="192">
        <v>0</v>
      </c>
      <c r="O103" s="192" t="s">
        <v>409</v>
      </c>
      <c r="P103" s="192">
        <v>51.9</v>
      </c>
      <c r="Q103" s="192" t="s">
        <v>409</v>
      </c>
      <c r="R103" s="192" t="s">
        <v>409</v>
      </c>
      <c r="S103"/>
      <c r="T103"/>
      <c r="U103"/>
      <c r="V103"/>
      <c r="W103"/>
      <c r="X103"/>
      <c r="Y103" s="192"/>
      <c r="Z103" s="192"/>
      <c r="AA103"/>
      <c r="AB103"/>
      <c r="AC103"/>
      <c r="AD103"/>
      <c r="AE103"/>
      <c r="AF103"/>
      <c r="AG103" s="34"/>
      <c r="AH103" s="34"/>
      <c r="AI103" s="34"/>
      <c r="AJ103" s="34"/>
      <c r="AK103" s="205"/>
    </row>
    <row r="104" spans="1:37" x14ac:dyDescent="0.2">
      <c r="A104" s="84">
        <v>97</v>
      </c>
      <c r="B104" s="84" t="str">
        <f ca="1"/>
        <v>Jamaica</v>
      </c>
      <c r="C104" s="84" t="str">
        <f ca="1"/>
        <v>JAM</v>
      </c>
      <c r="D104" s="84" t="str">
        <f ca="1"/>
        <v>LCN           Latin America &amp; Caribbean</v>
      </c>
      <c r="E104" s="84" t="str">
        <f ca="1"/>
        <v>IBRD</v>
      </c>
      <c r="F104" s="190" t="str">
        <f t="shared" ca="1" si="6"/>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6.9037900874635501</v>
      </c>
      <c r="I104" s="191"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0</v>
      </c>
      <c r="J104" s="242">
        <v>44753</v>
      </c>
      <c r="K104" s="242">
        <v>44852</v>
      </c>
      <c r="L104" s="91" t="s">
        <v>165</v>
      </c>
      <c r="M104" s="192">
        <v>6.9037900874635501</v>
      </c>
      <c r="N104" s="192">
        <v>0</v>
      </c>
      <c r="O104" s="192" t="s">
        <v>409</v>
      </c>
      <c r="P104" s="192">
        <v>31.8</v>
      </c>
      <c r="Q104" s="192" t="s">
        <v>409</v>
      </c>
      <c r="R104" s="192" t="s">
        <v>409</v>
      </c>
      <c r="S104"/>
      <c r="T104"/>
      <c r="U104"/>
      <c r="V104"/>
      <c r="W104"/>
      <c r="X104"/>
      <c r="Y104" s="192"/>
      <c r="Z104" s="192"/>
      <c r="AA104"/>
      <c r="AB104"/>
      <c r="AC104"/>
      <c r="AD104"/>
      <c r="AE104"/>
      <c r="AF104"/>
      <c r="AG104" s="34"/>
      <c r="AH104" s="34"/>
      <c r="AI104" s="34"/>
      <c r="AJ104" s="34"/>
      <c r="AK104" s="205"/>
    </row>
    <row r="105" spans="1:37" x14ac:dyDescent="0.2">
      <c r="A105" s="84">
        <v>98</v>
      </c>
      <c r="B105" s="84" t="str">
        <f ca="1"/>
        <v>Jordan</v>
      </c>
      <c r="C105" s="84" t="str">
        <f ca="1"/>
        <v>JOR</v>
      </c>
      <c r="D105" s="84" t="str">
        <f ca="1"/>
        <v>MEA           Middle East &amp; North Africa</v>
      </c>
      <c r="E105" s="84" t="str">
        <f ca="1"/>
        <v>IBRD</v>
      </c>
      <c r="F105" s="190" t="str">
        <f t="shared" ca="1" si="6"/>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3.6967930029154501</v>
      </c>
      <c r="I105" s="191"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0</v>
      </c>
      <c r="J105" s="242">
        <v>44753</v>
      </c>
      <c r="K105" s="242">
        <v>44846</v>
      </c>
      <c r="L105" s="91" t="s">
        <v>167</v>
      </c>
      <c r="M105" s="192">
        <v>3.6967930029154501</v>
      </c>
      <c r="N105" s="192">
        <v>0</v>
      </c>
      <c r="O105" s="192" t="s">
        <v>409</v>
      </c>
      <c r="P105" s="192">
        <v>42.8</v>
      </c>
      <c r="Q105" s="192" t="s">
        <v>409</v>
      </c>
      <c r="R105" s="192" t="s">
        <v>409</v>
      </c>
      <c r="S105"/>
      <c r="T105"/>
      <c r="U105"/>
      <c r="V105"/>
      <c r="W105"/>
      <c r="X105"/>
      <c r="Y105" s="192"/>
      <c r="Z105" s="192"/>
      <c r="AA105"/>
      <c r="AB105"/>
      <c r="AC105"/>
      <c r="AD105"/>
      <c r="AE105"/>
      <c r="AF105"/>
      <c r="AG105" s="34"/>
      <c r="AH105" s="34"/>
      <c r="AI105" s="34"/>
      <c r="AJ105" s="34"/>
      <c r="AK105" s="205"/>
    </row>
    <row r="106" spans="1:37" x14ac:dyDescent="0.2">
      <c r="A106" s="84">
        <v>99</v>
      </c>
      <c r="B106" s="84" t="str">
        <f ca="1"/>
        <v>Japan</v>
      </c>
      <c r="C106" s="84" t="str">
        <f ca="1"/>
        <v>JPN</v>
      </c>
      <c r="D106" s="84" t="str">
        <f ca="1"/>
        <v>EAS           East Asia &amp; Pacific</v>
      </c>
      <c r="E106" s="84" t="str">
        <f ca="1"/>
        <v>NA</v>
      </c>
      <c r="F106" s="190" t="str">
        <f t="shared" ca="1" si="6"/>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0</v>
      </c>
      <c r="J106" s="242">
        <v>44753</v>
      </c>
      <c r="K106" s="242">
        <v>44852</v>
      </c>
      <c r="L106" s="91" t="s">
        <v>169</v>
      </c>
      <c r="M106" s="192">
        <v>0</v>
      </c>
      <c r="N106" s="192">
        <v>0</v>
      </c>
      <c r="O106" s="192" t="s">
        <v>409</v>
      </c>
      <c r="P106" s="192">
        <v>60.5</v>
      </c>
      <c r="Q106" s="192" t="s">
        <v>409</v>
      </c>
      <c r="R106" s="192" t="s">
        <v>409</v>
      </c>
      <c r="S106"/>
      <c r="T106"/>
      <c r="U106"/>
      <c r="V106"/>
      <c r="W106"/>
      <c r="X106"/>
      <c r="Y106" s="192"/>
      <c r="Z106" s="192"/>
      <c r="AA106"/>
      <c r="AB106"/>
      <c r="AC106"/>
      <c r="AD106"/>
      <c r="AE106"/>
      <c r="AF106"/>
      <c r="AG106" s="34"/>
      <c r="AH106" s="34"/>
      <c r="AI106" s="34"/>
      <c r="AJ106" s="34"/>
      <c r="AK106" s="205"/>
    </row>
    <row r="107" spans="1:37" x14ac:dyDescent="0.2">
      <c r="A107" s="84">
        <v>100</v>
      </c>
      <c r="B107" s="84" t="str">
        <f ca="1"/>
        <v>Kazakhstan</v>
      </c>
      <c r="C107" s="84" t="str">
        <f ca="1"/>
        <v>KAZ</v>
      </c>
      <c r="D107" s="84" t="str">
        <f ca="1"/>
        <v>ECS           Europe &amp; Central Asia</v>
      </c>
      <c r="E107" s="84" t="str">
        <f ca="1"/>
        <v>IBRD</v>
      </c>
      <c r="F107" s="190" t="str">
        <f t="shared" ca="1" si="6"/>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2.7346938775510199</v>
      </c>
      <c r="I107" s="191"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0</v>
      </c>
      <c r="J107" s="242">
        <v>44753</v>
      </c>
      <c r="K107" s="242">
        <v>44852</v>
      </c>
      <c r="L107" s="91" t="s">
        <v>171</v>
      </c>
      <c r="M107" s="192">
        <v>2.7346938775510199</v>
      </c>
      <c r="N107" s="192">
        <v>0</v>
      </c>
      <c r="O107" s="192" t="s">
        <v>409</v>
      </c>
      <c r="P107" s="192">
        <v>46.1</v>
      </c>
      <c r="Q107" s="192" t="s">
        <v>409</v>
      </c>
      <c r="R107" s="192" t="s">
        <v>409</v>
      </c>
      <c r="S107"/>
      <c r="T107"/>
      <c r="U107"/>
      <c r="V107"/>
      <c r="W107"/>
      <c r="X107"/>
      <c r="Y107" s="192"/>
      <c r="Z107" s="192"/>
      <c r="AA107"/>
      <c r="AB107"/>
      <c r="AC107"/>
      <c r="AD107"/>
      <c r="AE107"/>
      <c r="AF107"/>
      <c r="AG107" s="34"/>
      <c r="AH107" s="34"/>
      <c r="AI107" s="34"/>
      <c r="AJ107" s="34"/>
      <c r="AK107" s="205"/>
    </row>
    <row r="108" spans="1:37" x14ac:dyDescent="0.2">
      <c r="A108" s="84">
        <v>101</v>
      </c>
      <c r="B108" s="84" t="str">
        <f ca="1"/>
        <v>Kenya</v>
      </c>
      <c r="C108" s="84" t="str">
        <f ca="1"/>
        <v>KEN</v>
      </c>
      <c r="D108" s="84" t="str">
        <f ca="1"/>
        <v>SSF           Sub-Saharan Africa</v>
      </c>
      <c r="E108" s="84" t="str">
        <f ca="1"/>
        <v>Blend</v>
      </c>
      <c r="F108" s="190" t="str">
        <f t="shared" ca="1" si="6"/>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6.9735025352637106</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4.86297376093294</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10</v>
      </c>
      <c r="J108" s="242">
        <v>44753</v>
      </c>
      <c r="K108" s="242">
        <v>44873</v>
      </c>
      <c r="L108" s="91" t="s">
        <v>173</v>
      </c>
      <c r="M108" s="192">
        <v>4.86297376093294</v>
      </c>
      <c r="N108" s="192">
        <v>7</v>
      </c>
      <c r="O108" s="192">
        <v>10</v>
      </c>
      <c r="P108" s="192">
        <v>38.799999999999997</v>
      </c>
      <c r="Q108" s="192" t="s">
        <v>905</v>
      </c>
      <c r="R108" s="192" t="s">
        <v>697</v>
      </c>
      <c r="S108"/>
      <c r="T108"/>
      <c r="U108"/>
      <c r="V108"/>
      <c r="W108"/>
      <c r="X108"/>
      <c r="Y108" s="192"/>
      <c r="Z108" s="192"/>
      <c r="AA108"/>
      <c r="AB108"/>
      <c r="AC108"/>
      <c r="AD108"/>
      <c r="AE108"/>
      <c r="AF108"/>
      <c r="AG108" s="34"/>
      <c r="AH108" s="34"/>
      <c r="AI108" s="34"/>
      <c r="AJ108" s="34"/>
      <c r="AK108" s="205"/>
    </row>
    <row r="109" spans="1:37" x14ac:dyDescent="0.2">
      <c r="A109" s="84">
        <v>102</v>
      </c>
      <c r="B109" s="84" t="str">
        <f ca="1"/>
        <v>Kyrgyz Republic</v>
      </c>
      <c r="C109" s="84" t="str">
        <f ca="1"/>
        <v>KGZ</v>
      </c>
      <c r="D109" s="84" t="str">
        <f ca="1"/>
        <v>ECS           Europe &amp; Central Asia</v>
      </c>
      <c r="E109" s="84" t="str">
        <f ca="1"/>
        <v>IDA</v>
      </c>
      <c r="F109" s="190" t="str">
        <f t="shared" ca="1" si="6"/>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6.1752822435231254</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3.8134110787172002</v>
      </c>
      <c r="I109" s="191"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10</v>
      </c>
      <c r="J109" s="242">
        <v>44753</v>
      </c>
      <c r="K109" s="242">
        <v>45154</v>
      </c>
      <c r="L109" s="91" t="s">
        <v>174</v>
      </c>
      <c r="M109" s="192">
        <v>3.8134110787172002</v>
      </c>
      <c r="N109" s="192">
        <v>0</v>
      </c>
      <c r="O109" s="192">
        <v>10</v>
      </c>
      <c r="P109" s="192">
        <v>42.4</v>
      </c>
      <c r="Q109" s="192" t="s">
        <v>409</v>
      </c>
      <c r="R109" s="192" t="s">
        <v>878</v>
      </c>
      <c r="S109"/>
      <c r="T109"/>
      <c r="U109"/>
      <c r="V109"/>
      <c r="W109"/>
      <c r="X109"/>
      <c r="Y109" s="192"/>
      <c r="Z109" s="192"/>
      <c r="AA109"/>
      <c r="AB109"/>
      <c r="AC109"/>
      <c r="AD109"/>
      <c r="AE109"/>
      <c r="AF109"/>
      <c r="AG109" s="34"/>
      <c r="AH109" s="34"/>
      <c r="AI109" s="34"/>
      <c r="AJ109" s="34"/>
      <c r="AK109" s="205"/>
    </row>
    <row r="110" spans="1:37" x14ac:dyDescent="0.2">
      <c r="A110" s="84">
        <v>103</v>
      </c>
      <c r="B110" s="84" t="str">
        <f ca="1"/>
        <v>Cambodia</v>
      </c>
      <c r="C110" s="84" t="str">
        <f ca="1"/>
        <v>KHM</v>
      </c>
      <c r="D110" s="84" t="str">
        <f ca="1"/>
        <v>EAS           East Asia &amp; Pacific</v>
      </c>
      <c r="E110" s="84" t="str">
        <f ca="1"/>
        <v>IDA</v>
      </c>
      <c r="F110" s="190" t="str">
        <f t="shared" ca="1" si="6"/>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7.1078717201166102</v>
      </c>
      <c r="I110" s="191"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0</v>
      </c>
      <c r="J110" s="242">
        <v>44753</v>
      </c>
      <c r="K110" s="242" t="s">
        <v>409</v>
      </c>
      <c r="L110" s="91" t="s">
        <v>176</v>
      </c>
      <c r="M110" s="192">
        <v>7.1078717201166102</v>
      </c>
      <c r="N110" s="192">
        <v>0</v>
      </c>
      <c r="O110" s="192" t="s">
        <v>409</v>
      </c>
      <c r="P110" s="192">
        <v>31.1</v>
      </c>
      <c r="Q110" s="192" t="s">
        <v>409</v>
      </c>
      <c r="R110" s="192" t="s">
        <v>409</v>
      </c>
      <c r="S110"/>
      <c r="T110"/>
      <c r="U110"/>
      <c r="V110"/>
      <c r="W110"/>
      <c r="X110"/>
      <c r="Y110" s="192"/>
      <c r="Z110" s="192"/>
      <c r="AA110"/>
      <c r="AB110"/>
      <c r="AC110"/>
      <c r="AD110"/>
      <c r="AE110"/>
      <c r="AF110"/>
      <c r="AG110" s="34"/>
      <c r="AH110" s="34"/>
      <c r="AI110" s="34"/>
      <c r="AJ110" s="34"/>
      <c r="AK110" s="205"/>
    </row>
    <row r="111" spans="1:37" x14ac:dyDescent="0.2">
      <c r="A111" s="84">
        <v>104</v>
      </c>
      <c r="B111" s="84" t="str">
        <f ca="1"/>
        <v>Kiribati</v>
      </c>
      <c r="C111" s="84" t="str">
        <f ca="1"/>
        <v>KIR</v>
      </c>
      <c r="D111" s="84" t="str">
        <f ca="1"/>
        <v>EAS           East Asia &amp; Pacific</v>
      </c>
      <c r="E111" s="84" t="str">
        <f ca="1"/>
        <v>IDA</v>
      </c>
      <c r="F111" s="190" t="str">
        <f t="shared" ca="1" si="6"/>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8.5364431486880399</v>
      </c>
      <c r="I111" s="191"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0</v>
      </c>
      <c r="J111" s="242">
        <v>44753</v>
      </c>
      <c r="K111" s="242">
        <v>44753</v>
      </c>
      <c r="L111" s="91" t="s">
        <v>178</v>
      </c>
      <c r="M111" s="192">
        <v>8.5364431486880399</v>
      </c>
      <c r="N111" s="192">
        <v>0</v>
      </c>
      <c r="O111" s="192" t="s">
        <v>409</v>
      </c>
      <c r="P111" s="192">
        <v>26.2</v>
      </c>
      <c r="Q111" s="192" t="s">
        <v>409</v>
      </c>
      <c r="R111" s="192" t="s">
        <v>409</v>
      </c>
      <c r="S111"/>
      <c r="T111"/>
      <c r="U111"/>
      <c r="V111"/>
      <c r="W111"/>
      <c r="X111"/>
      <c r="Y111" s="192"/>
      <c r="Z111" s="192"/>
      <c r="AA111"/>
      <c r="AB111"/>
      <c r="AC111"/>
      <c r="AD111"/>
      <c r="AE111"/>
      <c r="AF111"/>
      <c r="AG111" s="34"/>
      <c r="AH111" s="34"/>
      <c r="AI111" s="34"/>
      <c r="AJ111" s="34"/>
      <c r="AK111" s="205"/>
    </row>
    <row r="112" spans="1:37" x14ac:dyDescent="0.2">
      <c r="A112" s="84">
        <v>105</v>
      </c>
      <c r="B112" s="84" t="str">
        <f ca="1"/>
        <v>St. Kitts and Nevis</v>
      </c>
      <c r="C112" s="84" t="str">
        <f ca="1"/>
        <v>KNA</v>
      </c>
      <c r="D112" s="84" t="str">
        <f ca="1"/>
        <v>LCN           Latin America &amp; Caribbean</v>
      </c>
      <c r="E112" s="84" t="str">
        <f ca="1"/>
        <v>IBRD</v>
      </c>
      <c r="F112" s="190" t="str">
        <f t="shared" ca="1" si="6"/>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6.9329446064139901</v>
      </c>
      <c r="I112" s="191"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0</v>
      </c>
      <c r="J112" s="242">
        <v>44753</v>
      </c>
      <c r="K112" s="242">
        <v>44802</v>
      </c>
      <c r="L112" s="91" t="s">
        <v>179</v>
      </c>
      <c r="M112" s="192">
        <v>6.9329446064139901</v>
      </c>
      <c r="N112" s="192">
        <v>0</v>
      </c>
      <c r="O112" s="192" t="s">
        <v>409</v>
      </c>
      <c r="P112" s="192">
        <v>31.7</v>
      </c>
      <c r="Q112" s="192" t="s">
        <v>409</v>
      </c>
      <c r="R112" s="192" t="s">
        <v>409</v>
      </c>
      <c r="S112"/>
      <c r="T112"/>
      <c r="U112"/>
      <c r="V112"/>
      <c r="W112"/>
      <c r="X112"/>
      <c r="Y112" s="192"/>
      <c r="Z112" s="192"/>
      <c r="AA112"/>
      <c r="AB112"/>
      <c r="AC112"/>
      <c r="AD112"/>
      <c r="AE112"/>
      <c r="AF112"/>
      <c r="AG112" s="34"/>
      <c r="AH112" s="34"/>
      <c r="AI112" s="34"/>
      <c r="AJ112" s="34"/>
      <c r="AK112" s="205"/>
    </row>
    <row r="113" spans="1:37" x14ac:dyDescent="0.2">
      <c r="A113" s="84">
        <v>106</v>
      </c>
      <c r="B113" s="84" t="str">
        <f ca="1"/>
        <v>Korea, Rep.</v>
      </c>
      <c r="C113" s="84" t="str">
        <f ca="1"/>
        <v>KOR</v>
      </c>
      <c r="D113" s="84" t="str">
        <f ca="1"/>
        <v>EAS           East Asia &amp; Pacific</v>
      </c>
      <c r="E113" s="84" t="str">
        <f ca="1"/>
        <v>NA</v>
      </c>
      <c r="F113" s="190" t="str">
        <f t="shared" ca="1" si="6"/>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0</v>
      </c>
      <c r="I113" s="191"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0</v>
      </c>
      <c r="J113" s="242">
        <v>44753</v>
      </c>
      <c r="K113" s="242">
        <v>44855</v>
      </c>
      <c r="L113" s="91" t="s">
        <v>180</v>
      </c>
      <c r="M113" s="192">
        <v>0</v>
      </c>
      <c r="N113" s="192">
        <v>0</v>
      </c>
      <c r="O113" s="192" t="s">
        <v>409</v>
      </c>
      <c r="P113" s="192">
        <v>65.400000000000006</v>
      </c>
      <c r="Q113" s="192" t="s">
        <v>409</v>
      </c>
      <c r="R113" s="192" t="s">
        <v>409</v>
      </c>
      <c r="S113"/>
      <c r="T113"/>
      <c r="U113"/>
      <c r="V113"/>
      <c r="W113"/>
      <c r="X113"/>
      <c r="Y113" s="192"/>
      <c r="Z113" s="192"/>
      <c r="AA113"/>
      <c r="AB113"/>
      <c r="AC113"/>
      <c r="AD113"/>
      <c r="AE113"/>
      <c r="AF113"/>
      <c r="AG113" s="34"/>
      <c r="AH113" s="34"/>
      <c r="AI113" s="34"/>
      <c r="AJ113" s="34"/>
      <c r="AK113" s="205"/>
    </row>
    <row r="114" spans="1:37" x14ac:dyDescent="0.2">
      <c r="A114" s="84">
        <v>107</v>
      </c>
      <c r="B114" s="84" t="str">
        <f ca="1"/>
        <v>Kuwait</v>
      </c>
      <c r="C114" s="84" t="str">
        <f ca="1"/>
        <v>KWT</v>
      </c>
      <c r="D114" s="84" t="str">
        <f ca="1"/>
        <v>MEA           Middle East &amp; North Africa</v>
      </c>
      <c r="E114" s="84" t="str">
        <f ca="1"/>
        <v>NA</v>
      </c>
      <c r="F114" s="190" t="str">
        <f t="shared" ca="1" si="6"/>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5.44606413994169</v>
      </c>
      <c r="I114" s="191"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0</v>
      </c>
      <c r="J114" s="242">
        <v>44753</v>
      </c>
      <c r="K114" s="242">
        <v>44778</v>
      </c>
      <c r="L114" s="91" t="s">
        <v>182</v>
      </c>
      <c r="M114" s="192">
        <v>5.44606413994169</v>
      </c>
      <c r="N114" s="192">
        <v>0</v>
      </c>
      <c r="O114" s="192" t="s">
        <v>409</v>
      </c>
      <c r="P114" s="192">
        <v>36.799999999999997</v>
      </c>
      <c r="Q114" s="192" t="s">
        <v>409</v>
      </c>
      <c r="R114" s="192" t="s">
        <v>409</v>
      </c>
      <c r="S114"/>
      <c r="T114"/>
      <c r="U114"/>
      <c r="V114"/>
      <c r="W114"/>
      <c r="X114"/>
      <c r="Y114" s="192"/>
      <c r="Z114" s="192"/>
      <c r="AA114"/>
      <c r="AB114"/>
      <c r="AC114"/>
      <c r="AD114"/>
      <c r="AE114"/>
      <c r="AF114"/>
      <c r="AG114" s="34"/>
      <c r="AH114" s="34"/>
      <c r="AI114" s="34"/>
      <c r="AJ114" s="34"/>
      <c r="AK114" s="205"/>
    </row>
    <row r="115" spans="1:37" x14ac:dyDescent="0.2">
      <c r="A115" s="84">
        <v>108</v>
      </c>
      <c r="B115" s="84" t="str">
        <f ca="1"/>
        <v>Lao PDR</v>
      </c>
      <c r="C115" s="84" t="str">
        <f ca="1"/>
        <v>LAO</v>
      </c>
      <c r="D115" s="84" t="str">
        <f ca="1"/>
        <v>EAS           East Asia &amp; Pacific</v>
      </c>
      <c r="E115" s="84" t="str">
        <f ca="1"/>
        <v>IDA</v>
      </c>
      <c r="F115" s="190" t="str">
        <f t="shared" ca="1" si="6"/>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6.0291545189504303</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0</v>
      </c>
      <c r="J115" s="242">
        <v>44753</v>
      </c>
      <c r="K115" s="242">
        <v>44852</v>
      </c>
      <c r="L115" s="91" t="s">
        <v>184</v>
      </c>
      <c r="M115" s="192">
        <v>6.0291545189504303</v>
      </c>
      <c r="N115" s="192">
        <v>0</v>
      </c>
      <c r="O115" s="192" t="s">
        <v>409</v>
      </c>
      <c r="P115" s="192">
        <v>34.799999999999997</v>
      </c>
      <c r="Q115" s="192" t="s">
        <v>409</v>
      </c>
      <c r="R115" s="192" t="s">
        <v>409</v>
      </c>
      <c r="S115"/>
      <c r="T115"/>
      <c r="U115"/>
      <c r="V115"/>
      <c r="W115"/>
      <c r="X115"/>
      <c r="Y115" s="192"/>
      <c r="Z115" s="192"/>
      <c r="AA115"/>
      <c r="AB115"/>
      <c r="AC115"/>
      <c r="AD115"/>
      <c r="AE115"/>
      <c r="AF115"/>
      <c r="AG115" s="34"/>
      <c r="AH115" s="34"/>
      <c r="AI115" s="34"/>
      <c r="AJ115" s="34"/>
      <c r="AK115" s="205"/>
    </row>
    <row r="116" spans="1:37" x14ac:dyDescent="0.2">
      <c r="A116" s="84">
        <v>109</v>
      </c>
      <c r="B116" s="84" t="str">
        <f ca="1"/>
        <v>Lebanon</v>
      </c>
      <c r="C116" s="84" t="str">
        <f ca="1"/>
        <v>LBN</v>
      </c>
      <c r="D116" s="84" t="str">
        <f ca="1"/>
        <v>MEA           Middle East &amp; North Africa</v>
      </c>
      <c r="E116" s="84" t="str">
        <f ca="1"/>
        <v>IBRD</v>
      </c>
      <c r="F116" s="190" t="str">
        <f t="shared" ca="1" si="6"/>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8.0232897144852995</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6.4373177842565603</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10</v>
      </c>
      <c r="J116" s="242">
        <v>44753</v>
      </c>
      <c r="K116" s="242">
        <v>44865</v>
      </c>
      <c r="L116" s="91" t="s">
        <v>186</v>
      </c>
      <c r="M116" s="192">
        <v>6.4373177842565603</v>
      </c>
      <c r="N116" s="192">
        <v>0</v>
      </c>
      <c r="O116" s="192">
        <v>10</v>
      </c>
      <c r="P116" s="192">
        <v>33.4</v>
      </c>
      <c r="Q116" s="192" t="s">
        <v>409</v>
      </c>
      <c r="R116" s="192" t="s">
        <v>635</v>
      </c>
      <c r="S116"/>
      <c r="T116"/>
      <c r="U116"/>
      <c r="V116"/>
      <c r="W116"/>
      <c r="X116"/>
      <c r="Y116" s="192"/>
      <c r="Z116" s="192"/>
      <c r="AA116"/>
      <c r="AB116"/>
      <c r="AC116"/>
      <c r="AD116"/>
      <c r="AE116"/>
      <c r="AF116"/>
      <c r="AG116" s="34"/>
      <c r="AH116" s="34"/>
      <c r="AI116" s="34"/>
      <c r="AJ116" s="34"/>
      <c r="AK116" s="205"/>
    </row>
    <row r="117" spans="1:37" x14ac:dyDescent="0.2">
      <c r="A117" s="84">
        <v>110</v>
      </c>
      <c r="B117" s="84" t="str">
        <f ca="1"/>
        <v>Liberia</v>
      </c>
      <c r="C117" s="84" t="str">
        <f ca="1"/>
        <v>LBR</v>
      </c>
      <c r="D117" s="84" t="str">
        <f ca="1"/>
        <v>SSF           Sub-Saharan Africa</v>
      </c>
      <c r="E117" s="84" t="str">
        <f ca="1"/>
        <v>IDA</v>
      </c>
      <c r="F117" s="190" t="str">
        <f t="shared" ca="1" si="6"/>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5.7667638483964998</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0</v>
      </c>
      <c r="J117" s="242">
        <v>44753</v>
      </c>
      <c r="K117" s="242">
        <v>44753</v>
      </c>
      <c r="L117" s="91" t="s">
        <v>188</v>
      </c>
      <c r="M117" s="192">
        <v>5.7667638483964998</v>
      </c>
      <c r="N117" s="192">
        <v>0</v>
      </c>
      <c r="O117" s="192" t="s">
        <v>409</v>
      </c>
      <c r="P117" s="192">
        <v>35.700000000000003</v>
      </c>
      <c r="Q117" s="192" t="s">
        <v>409</v>
      </c>
      <c r="R117" s="192" t="s">
        <v>409</v>
      </c>
      <c r="S117"/>
      <c r="T117"/>
      <c r="U117"/>
      <c r="V117"/>
      <c r="W117"/>
      <c r="X117"/>
      <c r="Y117" s="192"/>
      <c r="Z117" s="192"/>
      <c r="AA117"/>
      <c r="AB117"/>
      <c r="AC117"/>
      <c r="AD117"/>
      <c r="AE117"/>
      <c r="AF117"/>
      <c r="AG117" s="34"/>
      <c r="AH117" s="34"/>
      <c r="AI117" s="34"/>
      <c r="AJ117" s="34"/>
      <c r="AK117" s="205"/>
    </row>
    <row r="118" spans="1:37" x14ac:dyDescent="0.2">
      <c r="A118" s="84">
        <v>111</v>
      </c>
      <c r="B118" s="84" t="str">
        <f ca="1"/>
        <v>Libya</v>
      </c>
      <c r="C118" s="84" t="str">
        <f ca="1"/>
        <v>LBY</v>
      </c>
      <c r="D118" s="84" t="str">
        <f ca="1"/>
        <v>MEA           Middle East &amp; North Africa</v>
      </c>
      <c r="E118" s="84" t="str">
        <f ca="1"/>
        <v>IBRD</v>
      </c>
      <c r="F118" s="190" t="str">
        <f t="shared" ca="1" si="6"/>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8.7988338192419793</v>
      </c>
      <c r="I118" s="191"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0</v>
      </c>
      <c r="J118" s="242">
        <v>44753</v>
      </c>
      <c r="K118" s="242">
        <v>44830</v>
      </c>
      <c r="L118" s="91" t="s">
        <v>190</v>
      </c>
      <c r="M118" s="192">
        <v>8.7988338192419793</v>
      </c>
      <c r="N118" s="192">
        <v>0</v>
      </c>
      <c r="O118" s="192" t="s">
        <v>409</v>
      </c>
      <c r="P118" s="192">
        <v>25.3</v>
      </c>
      <c r="Q118" s="192" t="s">
        <v>409</v>
      </c>
      <c r="R118" s="192" t="s">
        <v>409</v>
      </c>
      <c r="S118"/>
      <c r="T118"/>
      <c r="U118"/>
      <c r="V118"/>
      <c r="W118"/>
      <c r="X118"/>
      <c r="Y118" s="192"/>
      <c r="Z118" s="192"/>
      <c r="AA118"/>
      <c r="AB118"/>
      <c r="AC118"/>
      <c r="AD118"/>
      <c r="AE118"/>
      <c r="AF118"/>
      <c r="AG118" s="34"/>
      <c r="AH118" s="34"/>
      <c r="AI118" s="34"/>
      <c r="AJ118" s="34"/>
      <c r="AK118" s="205"/>
    </row>
    <row r="119" spans="1:37" x14ac:dyDescent="0.2">
      <c r="A119" s="84">
        <v>112</v>
      </c>
      <c r="B119" s="84" t="str">
        <f ca="1"/>
        <v>St. Lucia</v>
      </c>
      <c r="C119" s="84" t="str">
        <f ca="1"/>
        <v>LCA</v>
      </c>
      <c r="D119" s="84" t="str">
        <f ca="1"/>
        <v>LCN           Latin America &amp; Caribbean</v>
      </c>
      <c r="E119" s="84" t="str">
        <f ca="1"/>
        <v>Blend</v>
      </c>
      <c r="F119" s="190" t="str">
        <f t="shared" ca="1" si="6"/>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6.0583090379008704</v>
      </c>
      <c r="I119" s="191"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0</v>
      </c>
      <c r="J119" s="242">
        <v>44753</v>
      </c>
      <c r="K119" s="242">
        <v>44855</v>
      </c>
      <c r="L119" s="91" t="s">
        <v>191</v>
      </c>
      <c r="M119" s="192">
        <v>6.0583090379008704</v>
      </c>
      <c r="N119" s="192">
        <v>0</v>
      </c>
      <c r="O119" s="192" t="s">
        <v>409</v>
      </c>
      <c r="P119" s="192">
        <v>34.700000000000003</v>
      </c>
      <c r="Q119" s="192" t="s">
        <v>409</v>
      </c>
      <c r="R119" s="192" t="s">
        <v>409</v>
      </c>
      <c r="S119"/>
      <c r="T119"/>
      <c r="U119"/>
      <c r="V119"/>
      <c r="W119"/>
      <c r="X119"/>
      <c r="Y119" s="192"/>
      <c r="Z119" s="192"/>
      <c r="AA119"/>
      <c r="AB119"/>
      <c r="AC119"/>
      <c r="AD119"/>
      <c r="AE119"/>
      <c r="AF119"/>
      <c r="AG119" s="34"/>
      <c r="AH119" s="34"/>
      <c r="AI119" s="34"/>
      <c r="AJ119" s="34"/>
      <c r="AK119" s="205"/>
    </row>
    <row r="120" spans="1:37" x14ac:dyDescent="0.2">
      <c r="A120" s="84">
        <v>113</v>
      </c>
      <c r="B120" s="84" t="str">
        <f ca="1"/>
        <v>Liechtenstein</v>
      </c>
      <c r="C120" s="84" t="str">
        <f ca="1"/>
        <v>LIE</v>
      </c>
      <c r="D120" s="84" t="str">
        <f ca="1"/>
        <v>ECS           Europe &amp; Central Asia</v>
      </c>
      <c r="E120" s="84" t="str">
        <f ca="1"/>
        <v>NA</v>
      </c>
      <c r="F120" s="190" t="str">
        <f t="shared" ca="1" si="6"/>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2.6472303206997001</v>
      </c>
      <c r="I120" s="191"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0</v>
      </c>
      <c r="J120" s="242">
        <v>44753</v>
      </c>
      <c r="K120" s="242" t="s">
        <v>409</v>
      </c>
      <c r="L120" s="91" t="s">
        <v>193</v>
      </c>
      <c r="M120" s="192">
        <v>2.6472303206997001</v>
      </c>
      <c r="N120" s="192">
        <v>0</v>
      </c>
      <c r="O120" s="192" t="s">
        <v>409</v>
      </c>
      <c r="P120" s="192">
        <v>46.4</v>
      </c>
      <c r="Q120" s="192" t="s">
        <v>409</v>
      </c>
      <c r="R120" s="192" t="s">
        <v>409</v>
      </c>
      <c r="S120"/>
      <c r="T120"/>
      <c r="U120"/>
      <c r="V120"/>
      <c r="W120"/>
      <c r="X120"/>
      <c r="Y120" s="192"/>
      <c r="Z120" s="192"/>
      <c r="AA120"/>
      <c r="AB120"/>
      <c r="AC120"/>
      <c r="AD120"/>
      <c r="AE120"/>
      <c r="AF120"/>
      <c r="AG120" s="34"/>
      <c r="AH120" s="34"/>
      <c r="AI120" s="34"/>
      <c r="AJ120" s="34"/>
      <c r="AK120" s="205"/>
    </row>
    <row r="121" spans="1:37" x14ac:dyDescent="0.2">
      <c r="A121" s="84">
        <v>114</v>
      </c>
      <c r="B121" s="84" t="str">
        <f ca="1"/>
        <v>Sri Lanka</v>
      </c>
      <c r="C121" s="84" t="str">
        <f ca="1"/>
        <v>LKA</v>
      </c>
      <c r="D121" s="84" t="str">
        <f ca="1"/>
        <v>SAS           South Asia</v>
      </c>
      <c r="E121" s="84" t="str">
        <f ca="1"/>
        <v>IBRD</v>
      </c>
      <c r="F121" s="190" t="str">
        <f t="shared" ca="1" si="6"/>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7.8950846427403745</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6.2332361516034904</v>
      </c>
      <c r="I121" s="191"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10</v>
      </c>
      <c r="J121" s="242">
        <v>44753</v>
      </c>
      <c r="K121" s="242">
        <v>45145</v>
      </c>
      <c r="L121" s="91" t="s">
        <v>195</v>
      </c>
      <c r="M121" s="192">
        <v>6.2332361516034904</v>
      </c>
      <c r="N121" s="192">
        <v>0</v>
      </c>
      <c r="O121" s="192">
        <v>10</v>
      </c>
      <c r="P121" s="192">
        <v>34.1</v>
      </c>
      <c r="Q121" s="192" t="s">
        <v>409</v>
      </c>
      <c r="R121" s="192" t="s">
        <v>879</v>
      </c>
      <c r="S121"/>
      <c r="T121"/>
      <c r="U121"/>
      <c r="V121"/>
      <c r="W121"/>
      <c r="X121"/>
      <c r="Y121" s="192"/>
      <c r="Z121" s="192"/>
      <c r="AA121"/>
      <c r="AB121"/>
      <c r="AC121"/>
      <c r="AD121"/>
      <c r="AE121"/>
      <c r="AF121"/>
      <c r="AG121" s="34"/>
      <c r="AH121" s="34"/>
      <c r="AI121" s="34"/>
      <c r="AJ121" s="34"/>
      <c r="AK121" s="205"/>
    </row>
    <row r="122" spans="1:37" x14ac:dyDescent="0.2">
      <c r="A122" s="84">
        <v>115</v>
      </c>
      <c r="B122" s="84" t="str">
        <f ca="1"/>
        <v>Lesotho</v>
      </c>
      <c r="C122" s="84" t="str">
        <f ca="1"/>
        <v>LSO</v>
      </c>
      <c r="D122" s="84" t="str">
        <f ca="1"/>
        <v>SSF           Sub-Saharan Africa</v>
      </c>
      <c r="E122" s="84" t="str">
        <f ca="1"/>
        <v>IDA</v>
      </c>
      <c r="F122" s="190" t="str">
        <f t="shared" ca="1" si="6"/>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7.1661807580174903</v>
      </c>
      <c r="I122" s="191"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0</v>
      </c>
      <c r="J122" s="242">
        <v>44753</v>
      </c>
      <c r="K122" s="242">
        <v>44852</v>
      </c>
      <c r="L122" s="91" t="s">
        <v>197</v>
      </c>
      <c r="M122" s="192">
        <v>7.1661807580174903</v>
      </c>
      <c r="N122" s="192">
        <v>0</v>
      </c>
      <c r="O122" s="192" t="s">
        <v>409</v>
      </c>
      <c r="P122" s="192">
        <v>30.9</v>
      </c>
      <c r="Q122" s="192" t="s">
        <v>409</v>
      </c>
      <c r="R122" s="192" t="s">
        <v>409</v>
      </c>
      <c r="S122"/>
      <c r="T122"/>
      <c r="U122"/>
      <c r="V122"/>
      <c r="W122"/>
      <c r="X122"/>
      <c r="Y122" s="192"/>
      <c r="Z122" s="192"/>
      <c r="AA122"/>
      <c r="AB122"/>
      <c r="AC122"/>
      <c r="AD122"/>
      <c r="AE122"/>
      <c r="AF122"/>
      <c r="AG122" s="34"/>
      <c r="AH122" s="34"/>
      <c r="AI122" s="34"/>
      <c r="AJ122" s="34"/>
      <c r="AK122" s="205"/>
    </row>
    <row r="123" spans="1:37" x14ac:dyDescent="0.2">
      <c r="A123" s="84">
        <v>116</v>
      </c>
      <c r="B123" s="84" t="str">
        <f ca="1"/>
        <v>Lithuania</v>
      </c>
      <c r="C123" s="84" t="str">
        <f ca="1"/>
        <v>LTU</v>
      </c>
      <c r="D123" s="84" t="str">
        <f ca="1"/>
        <v>ECS           Europe &amp; Central Asia</v>
      </c>
      <c r="E123" s="84" t="str">
        <f ca="1"/>
        <v>NA</v>
      </c>
      <c r="F123" s="190" t="str">
        <f t="shared" ca="1" si="6"/>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0</v>
      </c>
      <c r="I123" s="191"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0</v>
      </c>
      <c r="J123" s="242">
        <v>44753</v>
      </c>
      <c r="K123" s="242">
        <v>44855</v>
      </c>
      <c r="L123" s="91" t="s">
        <v>199</v>
      </c>
      <c r="M123" s="192">
        <v>0</v>
      </c>
      <c r="N123" s="192">
        <v>0</v>
      </c>
      <c r="O123" s="192" t="s">
        <v>409</v>
      </c>
      <c r="P123" s="192">
        <v>59.5</v>
      </c>
      <c r="Q123" s="192" t="s">
        <v>409</v>
      </c>
      <c r="R123" s="192" t="s">
        <v>409</v>
      </c>
      <c r="S123"/>
      <c r="T123"/>
      <c r="U123"/>
      <c r="V123"/>
      <c r="W123"/>
      <c r="X123"/>
      <c r="Y123" s="192"/>
      <c r="Z123" s="192"/>
      <c r="AA123"/>
      <c r="AB123"/>
      <c r="AC123"/>
      <c r="AD123"/>
      <c r="AE123"/>
      <c r="AF123"/>
      <c r="AG123" s="34"/>
      <c r="AH123" s="34"/>
      <c r="AI123" s="34"/>
      <c r="AJ123" s="34"/>
      <c r="AK123" s="205"/>
    </row>
    <row r="124" spans="1:37" x14ac:dyDescent="0.2">
      <c r="A124" s="84">
        <v>117</v>
      </c>
      <c r="B124" s="84" t="str">
        <f ca="1"/>
        <v>Luxembourg</v>
      </c>
      <c r="C124" s="84" t="str">
        <f ca="1"/>
        <v>LUX</v>
      </c>
      <c r="D124" s="84" t="str">
        <f ca="1"/>
        <v>ECS           Europe &amp; Central Asia</v>
      </c>
      <c r="E124" s="84" t="str">
        <f ca="1"/>
        <v>NA</v>
      </c>
      <c r="F124" s="190" t="str">
        <f t="shared" ca="1" si="6"/>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2.0641399416909598</v>
      </c>
      <c r="I124" s="191"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0</v>
      </c>
      <c r="J124" s="242">
        <v>44753</v>
      </c>
      <c r="K124" s="242">
        <v>44855</v>
      </c>
      <c r="L124" s="91" t="s">
        <v>201</v>
      </c>
      <c r="M124" s="192">
        <v>2.0641399416909598</v>
      </c>
      <c r="N124" s="192">
        <v>0</v>
      </c>
      <c r="O124" s="192" t="s">
        <v>409</v>
      </c>
      <c r="P124" s="192">
        <v>48.4</v>
      </c>
      <c r="Q124" s="192" t="s">
        <v>409</v>
      </c>
      <c r="R124" s="192" t="s">
        <v>409</v>
      </c>
      <c r="S124"/>
      <c r="T124"/>
      <c r="U124"/>
      <c r="V124"/>
      <c r="W124"/>
      <c r="X124"/>
      <c r="Y124" s="192"/>
      <c r="Z124" s="192"/>
      <c r="AA124"/>
      <c r="AB124"/>
      <c r="AC124"/>
      <c r="AD124"/>
      <c r="AE124"/>
      <c r="AF124"/>
      <c r="AG124" s="34"/>
      <c r="AH124" s="34"/>
      <c r="AI124" s="34"/>
      <c r="AJ124" s="34"/>
      <c r="AK124" s="205"/>
    </row>
    <row r="125" spans="1:37" x14ac:dyDescent="0.2">
      <c r="A125" s="84">
        <v>118</v>
      </c>
      <c r="B125" s="84" t="str">
        <f ca="1"/>
        <v>Latvia</v>
      </c>
      <c r="C125" s="84" t="str">
        <f ca="1"/>
        <v>LVA</v>
      </c>
      <c r="D125" s="84" t="str">
        <f ca="1"/>
        <v>ECS           Europe &amp; Central Asia</v>
      </c>
      <c r="E125" s="84" t="str">
        <f ca="1"/>
        <v>NA</v>
      </c>
      <c r="F125" s="190" t="str">
        <f t="shared" ca="1" si="6"/>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0</v>
      </c>
      <c r="I125" s="191"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0</v>
      </c>
      <c r="J125" s="242">
        <v>44753</v>
      </c>
      <c r="K125" s="242">
        <v>44855</v>
      </c>
      <c r="L125" s="91" t="s">
        <v>203</v>
      </c>
      <c r="M125" s="192">
        <v>0</v>
      </c>
      <c r="N125" s="192">
        <v>0</v>
      </c>
      <c r="O125" s="192" t="s">
        <v>409</v>
      </c>
      <c r="P125" s="192">
        <v>61.9</v>
      </c>
      <c r="Q125" s="192" t="s">
        <v>409</v>
      </c>
      <c r="R125" s="192" t="s">
        <v>409</v>
      </c>
      <c r="S125"/>
      <c r="T125"/>
      <c r="U125"/>
      <c r="V125"/>
      <c r="W125"/>
      <c r="X125"/>
      <c r="Y125" s="192"/>
      <c r="Z125" s="192"/>
      <c r="AA125"/>
      <c r="AB125"/>
      <c r="AC125"/>
      <c r="AD125"/>
      <c r="AE125"/>
      <c r="AF125"/>
      <c r="AG125" s="34"/>
      <c r="AH125" s="34"/>
      <c r="AI125" s="34"/>
      <c r="AJ125" s="34"/>
      <c r="AK125" s="205"/>
    </row>
    <row r="126" spans="1:37" x14ac:dyDescent="0.2">
      <c r="A126" s="84">
        <v>119</v>
      </c>
      <c r="B126" s="84" t="str">
        <f ca="1"/>
        <v>Macao SAR, China</v>
      </c>
      <c r="C126" s="84" t="str">
        <f ca="1"/>
        <v>MAC</v>
      </c>
      <c r="D126" s="84" t="str">
        <f ca="1"/>
        <v>EAS           East Asia &amp; Pacific</v>
      </c>
      <c r="E126" s="84" t="str">
        <f ca="1"/>
        <v>NA</v>
      </c>
      <c r="F126" s="190" t="str">
        <f t="shared" ref="F126:F157" ca="1" si="7">IF(L126 &lt;&gt; C126, "Countries don't match", "")</f>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t="e"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#N/A</v>
      </c>
      <c r="I126" s="191"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0</v>
      </c>
      <c r="J126" s="242" t="s">
        <v>409</v>
      </c>
      <c r="K126" s="242">
        <v>44887</v>
      </c>
      <c r="L126" s="91" t="s">
        <v>712</v>
      </c>
      <c r="M126" s="192" t="s">
        <v>409</v>
      </c>
      <c r="N126" s="192">
        <v>0</v>
      </c>
      <c r="O126" s="192" t="s">
        <v>409</v>
      </c>
      <c r="P126" s="192" t="s">
        <v>409</v>
      </c>
      <c r="Q126" s="192" t="s">
        <v>409</v>
      </c>
      <c r="R126" s="192" t="s">
        <v>409</v>
      </c>
      <c r="S126"/>
      <c r="T126"/>
      <c r="U126"/>
      <c r="V126"/>
      <c r="W126"/>
      <c r="X126"/>
      <c r="Y126" s="192"/>
      <c r="Z126" s="192"/>
      <c r="AA126"/>
      <c r="AB126"/>
      <c r="AC126"/>
      <c r="AD126"/>
      <c r="AE126"/>
      <c r="AF126"/>
      <c r="AG126" s="34"/>
      <c r="AH126" s="34"/>
      <c r="AI126" s="34"/>
      <c r="AJ126" s="34"/>
      <c r="AK126" s="205"/>
    </row>
    <row r="127" spans="1:37" x14ac:dyDescent="0.2">
      <c r="A127" s="84">
        <v>120</v>
      </c>
      <c r="B127" s="84" t="str">
        <f ca="1"/>
        <v>St. Martin (French part)</v>
      </c>
      <c r="C127" s="84" t="str">
        <f ca="1"/>
        <v>MAF</v>
      </c>
      <c r="D127" s="84" t="str">
        <f ca="1"/>
        <v>LCN           Latin America &amp; Caribbean</v>
      </c>
      <c r="E127" s="84" t="str">
        <f ca="1"/>
        <v>NA</v>
      </c>
      <c r="F127" s="190" t="str">
        <f t="shared" ca="1" si="7"/>
        <v/>
      </c>
      <c r="G127" s="80">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0</v>
      </c>
      <c r="J127" s="242" t="s">
        <v>409</v>
      </c>
      <c r="K127" s="242" t="s">
        <v>409</v>
      </c>
      <c r="L127" s="91" t="s">
        <v>713</v>
      </c>
      <c r="M127" s="192" t="s">
        <v>409</v>
      </c>
      <c r="N127" s="192">
        <v>0</v>
      </c>
      <c r="O127" s="192" t="s">
        <v>409</v>
      </c>
      <c r="P127" s="192" t="s">
        <v>409</v>
      </c>
      <c r="Q127" s="192" t="s">
        <v>409</v>
      </c>
      <c r="R127" s="192" t="s">
        <v>409</v>
      </c>
      <c r="S127"/>
      <c r="T127"/>
      <c r="U127"/>
      <c r="V127"/>
      <c r="W127"/>
      <c r="X127"/>
      <c r="Y127" s="192"/>
      <c r="Z127" s="192"/>
      <c r="AA127"/>
      <c r="AB127"/>
      <c r="AC127"/>
      <c r="AD127"/>
      <c r="AE127"/>
      <c r="AF127"/>
      <c r="AG127" s="34"/>
      <c r="AH127" s="34"/>
      <c r="AI127" s="34"/>
      <c r="AJ127" s="34"/>
      <c r="AK127" s="205"/>
    </row>
    <row r="128" spans="1:37" x14ac:dyDescent="0.2">
      <c r="A128" s="84">
        <v>121</v>
      </c>
      <c r="B128" s="84" t="str">
        <f ca="1"/>
        <v>Morocco</v>
      </c>
      <c r="C128" s="84" t="str">
        <f ca="1"/>
        <v>MAR</v>
      </c>
      <c r="D128" s="84" t="str">
        <f ca="1"/>
        <v>MEA           Middle East &amp; North Africa</v>
      </c>
      <c r="E128" s="84" t="str">
        <f ca="1"/>
        <v>IBRD</v>
      </c>
      <c r="F128" s="190" t="str">
        <f t="shared" ca="1" si="7"/>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6.3790087463556802</v>
      </c>
      <c r="I128" s="191"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0</v>
      </c>
      <c r="J128" s="242">
        <v>44753</v>
      </c>
      <c r="K128" s="242">
        <v>44802</v>
      </c>
      <c r="L128" s="91" t="s">
        <v>205</v>
      </c>
      <c r="M128" s="192">
        <v>6.3790087463556802</v>
      </c>
      <c r="N128" s="192">
        <v>0</v>
      </c>
      <c r="O128" s="192" t="s">
        <v>409</v>
      </c>
      <c r="P128" s="192">
        <v>33.6</v>
      </c>
      <c r="Q128" s="192" t="s">
        <v>409</v>
      </c>
      <c r="R128" s="192" t="s">
        <v>409</v>
      </c>
      <c r="S128"/>
      <c r="T128"/>
      <c r="U128"/>
      <c r="V128"/>
      <c r="W128"/>
      <c r="X128"/>
      <c r="Y128" s="192"/>
      <c r="Z128" s="192"/>
      <c r="AA128"/>
      <c r="AB128"/>
      <c r="AC128"/>
      <c r="AD128"/>
      <c r="AE128"/>
      <c r="AF128"/>
      <c r="AG128" s="34"/>
      <c r="AH128" s="34"/>
      <c r="AI128" s="34"/>
      <c r="AJ128" s="34"/>
      <c r="AK128" s="205"/>
    </row>
    <row r="129" spans="1:37" x14ac:dyDescent="0.2">
      <c r="A129" s="84">
        <v>122</v>
      </c>
      <c r="B129" s="84" t="str">
        <f ca="1"/>
        <v>Monaco</v>
      </c>
      <c r="C129" s="84" t="str">
        <f ca="1"/>
        <v>MCO</v>
      </c>
      <c r="D129" s="84" t="str">
        <f ca="1"/>
        <v>ECS           Europe &amp; Central Asia</v>
      </c>
      <c r="E129" s="84" t="str">
        <f ca="1"/>
        <v>NA</v>
      </c>
      <c r="F129" s="190" t="str">
        <f t="shared" ca="1" si="7"/>
        <v/>
      </c>
      <c r="G129" s="80">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6.4664723032069897</v>
      </c>
      <c r="I129" s="191"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0</v>
      </c>
      <c r="J129" s="242">
        <v>44887</v>
      </c>
      <c r="K129" s="242" t="s">
        <v>409</v>
      </c>
      <c r="L129" s="91" t="s">
        <v>714</v>
      </c>
      <c r="M129" s="192">
        <v>6.4664723032069897</v>
      </c>
      <c r="N129" s="192">
        <v>0</v>
      </c>
      <c r="O129" s="192" t="s">
        <v>409</v>
      </c>
      <c r="P129" s="192">
        <v>33.299999999999997</v>
      </c>
      <c r="Q129" s="192" t="s">
        <v>409</v>
      </c>
      <c r="R129" s="192" t="s">
        <v>409</v>
      </c>
      <c r="S129"/>
      <c r="T129"/>
      <c r="U129"/>
      <c r="V129"/>
      <c r="W129"/>
      <c r="X129"/>
      <c r="Y129" s="192"/>
      <c r="Z129" s="192"/>
      <c r="AA129"/>
      <c r="AB129"/>
      <c r="AC129"/>
      <c r="AD129"/>
      <c r="AE129"/>
      <c r="AF129"/>
      <c r="AG129" s="34"/>
      <c r="AH129" s="34"/>
      <c r="AI129" s="34"/>
      <c r="AJ129" s="34"/>
      <c r="AK129" s="205"/>
    </row>
    <row r="130" spans="1:37" x14ac:dyDescent="0.2">
      <c r="A130" s="84">
        <v>123</v>
      </c>
      <c r="B130" s="84" t="str">
        <f ca="1"/>
        <v>Moldova</v>
      </c>
      <c r="C130" s="84" t="str">
        <f ca="1"/>
        <v>MDA</v>
      </c>
      <c r="D130" s="84" t="str">
        <f ca="1"/>
        <v>ECS           Europe &amp; Central Asia</v>
      </c>
      <c r="E130" s="84" t="str">
        <f ca="1"/>
        <v>IBRD</v>
      </c>
      <c r="F130" s="190" t="str">
        <f t="shared" ca="1" si="7"/>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4.2215743440233204</v>
      </c>
      <c r="I130" s="191"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0</v>
      </c>
      <c r="J130" s="242">
        <v>44753</v>
      </c>
      <c r="K130" s="242">
        <v>44855</v>
      </c>
      <c r="L130" s="91" t="s">
        <v>206</v>
      </c>
      <c r="M130" s="192">
        <v>4.2215743440233204</v>
      </c>
      <c r="N130" s="192">
        <v>0</v>
      </c>
      <c r="O130" s="192" t="s">
        <v>409</v>
      </c>
      <c r="P130" s="192">
        <v>41</v>
      </c>
      <c r="Q130" s="192" t="s">
        <v>409</v>
      </c>
      <c r="R130" s="192" t="s">
        <v>409</v>
      </c>
      <c r="S130"/>
      <c r="T130"/>
      <c r="U130"/>
      <c r="V130"/>
      <c r="W130"/>
      <c r="X130"/>
      <c r="Y130" s="192"/>
      <c r="Z130" s="192"/>
      <c r="AA130"/>
      <c r="AB130"/>
      <c r="AC130"/>
      <c r="AD130"/>
      <c r="AE130"/>
      <c r="AF130"/>
      <c r="AG130" s="34"/>
      <c r="AH130" s="34"/>
      <c r="AI130" s="34"/>
      <c r="AJ130" s="34"/>
      <c r="AK130" s="205"/>
    </row>
    <row r="131" spans="1:37" x14ac:dyDescent="0.2">
      <c r="A131" s="84">
        <v>124</v>
      </c>
      <c r="B131" s="84" t="str">
        <f ca="1"/>
        <v>Madagascar</v>
      </c>
      <c r="C131" s="84" t="str">
        <f ca="1"/>
        <v>MDG</v>
      </c>
      <c r="D131" s="84" t="str">
        <f ca="1"/>
        <v>SSF           Sub-Saharan Africa</v>
      </c>
      <c r="E131" s="84" t="str">
        <f ca="1"/>
        <v>IDA</v>
      </c>
      <c r="F131" s="190" t="str">
        <f t="shared" ca="1" si="7"/>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7.3119533527696801</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0</v>
      </c>
      <c r="J131" s="242">
        <v>44753</v>
      </c>
      <c r="K131" s="242">
        <v>44830</v>
      </c>
      <c r="L131" s="91" t="s">
        <v>208</v>
      </c>
      <c r="M131" s="192">
        <v>7.3119533527696801</v>
      </c>
      <c r="N131" s="192">
        <v>0</v>
      </c>
      <c r="O131" s="192" t="s">
        <v>409</v>
      </c>
      <c r="P131" s="192">
        <v>30.4</v>
      </c>
      <c r="Q131" s="192" t="s">
        <v>409</v>
      </c>
      <c r="R131" s="192" t="s">
        <v>409</v>
      </c>
      <c r="S131"/>
      <c r="T131"/>
      <c r="U131"/>
      <c r="V131"/>
      <c r="W131"/>
      <c r="X131"/>
      <c r="Y131" s="192"/>
      <c r="Z131" s="192"/>
      <c r="AA131"/>
      <c r="AB131"/>
      <c r="AC131"/>
      <c r="AD131"/>
      <c r="AE131"/>
      <c r="AF131"/>
      <c r="AG131" s="34"/>
      <c r="AH131" s="34"/>
      <c r="AI131" s="34"/>
      <c r="AJ131" s="34"/>
      <c r="AK131" s="205"/>
    </row>
    <row r="132" spans="1:37" x14ac:dyDescent="0.2">
      <c r="A132" s="84">
        <v>125</v>
      </c>
      <c r="B132" s="84" t="str">
        <f ca="1"/>
        <v>Maldives</v>
      </c>
      <c r="C132" s="84" t="str">
        <f ca="1"/>
        <v>MDV</v>
      </c>
      <c r="D132" s="84" t="str">
        <f ca="1"/>
        <v>SAS           South Asia</v>
      </c>
      <c r="E132" s="84" t="str">
        <f ca="1"/>
        <v>IDA</v>
      </c>
      <c r="F132" s="190" t="str">
        <f t="shared" ca="1" si="7"/>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6.8454810495626797</v>
      </c>
      <c r="I132" s="191"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0</v>
      </c>
      <c r="J132" s="242">
        <v>44753</v>
      </c>
      <c r="K132" s="242">
        <v>44802</v>
      </c>
      <c r="L132" s="91" t="s">
        <v>210</v>
      </c>
      <c r="M132" s="192">
        <v>6.8454810495626797</v>
      </c>
      <c r="N132" s="192">
        <v>0</v>
      </c>
      <c r="O132" s="192" t="s">
        <v>409</v>
      </c>
      <c r="P132" s="192">
        <v>32</v>
      </c>
      <c r="Q132" s="192" t="s">
        <v>409</v>
      </c>
      <c r="R132" s="192" t="s">
        <v>409</v>
      </c>
      <c r="S132"/>
      <c r="T132"/>
      <c r="U132"/>
      <c r="V132"/>
      <c r="W132"/>
      <c r="X132"/>
      <c r="Y132" s="192"/>
      <c r="Z132" s="192"/>
      <c r="AA132"/>
      <c r="AB132"/>
      <c r="AC132"/>
      <c r="AD132"/>
      <c r="AE132"/>
      <c r="AF132"/>
      <c r="AG132" s="34"/>
      <c r="AH132" s="34"/>
      <c r="AI132" s="34"/>
      <c r="AJ132" s="34"/>
      <c r="AK132" s="205"/>
    </row>
    <row r="133" spans="1:37" x14ac:dyDescent="0.2">
      <c r="A133" s="84">
        <v>126</v>
      </c>
      <c r="B133" s="84" t="str">
        <f ca="1"/>
        <v>Mexico</v>
      </c>
      <c r="C133" s="84" t="str">
        <f ca="1"/>
        <v>MEX</v>
      </c>
      <c r="D133" s="84" t="str">
        <f ca="1"/>
        <v>LCN           Latin America &amp; Caribbean</v>
      </c>
      <c r="E133" s="84" t="str">
        <f ca="1"/>
        <v>IBRD</v>
      </c>
      <c r="F133" s="190" t="str">
        <f t="shared" ca="1" si="7"/>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0</v>
      </c>
      <c r="I133" s="191"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0</v>
      </c>
      <c r="J133" s="242">
        <v>44753</v>
      </c>
      <c r="K133" s="242">
        <v>44831</v>
      </c>
      <c r="L133" s="91" t="s">
        <v>212</v>
      </c>
      <c r="M133" s="192">
        <v>0</v>
      </c>
      <c r="N133" s="192">
        <v>0</v>
      </c>
      <c r="O133" s="192" t="s">
        <v>409</v>
      </c>
      <c r="P133" s="192">
        <v>57</v>
      </c>
      <c r="Q133" s="192" t="s">
        <v>409</v>
      </c>
      <c r="R133" s="192" t="s">
        <v>409</v>
      </c>
      <c r="S133"/>
      <c r="T133"/>
      <c r="U133"/>
      <c r="V133"/>
      <c r="W133"/>
      <c r="X133"/>
      <c r="Y133" s="192"/>
      <c r="Z133" s="192"/>
      <c r="AA133"/>
      <c r="AB133"/>
      <c r="AC133"/>
      <c r="AD133"/>
      <c r="AE133"/>
      <c r="AF133"/>
      <c r="AG133" s="34"/>
      <c r="AH133" s="34"/>
      <c r="AI133" s="34"/>
      <c r="AJ133" s="34"/>
      <c r="AK133" s="205"/>
    </row>
    <row r="134" spans="1:37" x14ac:dyDescent="0.2">
      <c r="A134" s="84">
        <v>127</v>
      </c>
      <c r="B134" s="84" t="str">
        <f ca="1"/>
        <v>Marshall Islands</v>
      </c>
      <c r="C134" s="84" t="str">
        <f ca="1"/>
        <v>MHL</v>
      </c>
      <c r="D134" s="84" t="str">
        <f ca="1"/>
        <v>EAS           East Asia &amp; Pacific</v>
      </c>
      <c r="E134" s="84" t="str">
        <f ca="1"/>
        <v>IDA</v>
      </c>
      <c r="F134" s="190" t="str">
        <f t="shared" ca="1" si="7"/>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9.0029154518950403</v>
      </c>
      <c r="I134" s="191"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0</v>
      </c>
      <c r="J134" s="242">
        <v>44753</v>
      </c>
      <c r="K134" s="242">
        <v>44831</v>
      </c>
      <c r="L134" s="91" t="s">
        <v>214</v>
      </c>
      <c r="M134" s="192">
        <v>9.0029154518950403</v>
      </c>
      <c r="N134" s="192">
        <v>0</v>
      </c>
      <c r="O134" s="192" t="s">
        <v>409</v>
      </c>
      <c r="P134" s="192">
        <v>24.6</v>
      </c>
      <c r="Q134" s="192" t="s">
        <v>409</v>
      </c>
      <c r="R134" s="192" t="s">
        <v>409</v>
      </c>
      <c r="S134"/>
      <c r="T134"/>
      <c r="U134"/>
      <c r="V134"/>
      <c r="W134"/>
      <c r="X134"/>
      <c r="Y134" s="192"/>
      <c r="Z134" s="192"/>
      <c r="AA134"/>
      <c r="AB134"/>
      <c r="AC134"/>
      <c r="AD134"/>
      <c r="AE134"/>
      <c r="AF134"/>
      <c r="AG134" s="34"/>
      <c r="AH134" s="34"/>
      <c r="AI134" s="34"/>
      <c r="AJ134" s="34"/>
      <c r="AK134" s="205"/>
    </row>
    <row r="135" spans="1:37" x14ac:dyDescent="0.2">
      <c r="A135" s="84">
        <v>128</v>
      </c>
      <c r="B135" s="84" t="str">
        <f ca="1"/>
        <v>North Macedonia</v>
      </c>
      <c r="C135" s="84" t="str">
        <f ca="1"/>
        <v>MKD</v>
      </c>
      <c r="D135" s="84" t="str">
        <f ca="1"/>
        <v>ECS           Europe &amp; Central Asia</v>
      </c>
      <c r="E135" s="84" t="str">
        <f ca="1"/>
        <v>IBRD</v>
      </c>
      <c r="F135" s="190" t="str">
        <f t="shared" ca="1" si="7"/>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3.8717201166180701</v>
      </c>
      <c r="I135" s="191"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0</v>
      </c>
      <c r="J135" s="242">
        <v>44753</v>
      </c>
      <c r="K135" s="242">
        <v>44855</v>
      </c>
      <c r="L135" s="91" t="s">
        <v>216</v>
      </c>
      <c r="M135" s="192">
        <v>3.8717201166180701</v>
      </c>
      <c r="N135" s="192">
        <v>0</v>
      </c>
      <c r="O135" s="192" t="s">
        <v>409</v>
      </c>
      <c r="P135" s="192">
        <v>42.2</v>
      </c>
      <c r="Q135" s="192" t="s">
        <v>409</v>
      </c>
      <c r="R135" s="192" t="s">
        <v>409</v>
      </c>
      <c r="S135"/>
      <c r="T135"/>
      <c r="U135"/>
      <c r="V135"/>
      <c r="W135"/>
      <c r="X135"/>
      <c r="Y135" s="192"/>
      <c r="Z135" s="192"/>
      <c r="AA135"/>
      <c r="AB135"/>
      <c r="AC135"/>
      <c r="AD135"/>
      <c r="AE135"/>
      <c r="AF135"/>
      <c r="AG135" s="34"/>
      <c r="AH135" s="34"/>
      <c r="AI135" s="34"/>
      <c r="AJ135" s="34"/>
      <c r="AK135" s="205"/>
    </row>
    <row r="136" spans="1:37" x14ac:dyDescent="0.2">
      <c r="A136" s="84">
        <v>129</v>
      </c>
      <c r="B136" s="84" t="str">
        <f ca="1"/>
        <v>Mali</v>
      </c>
      <c r="C136" s="84" t="str">
        <f ca="1"/>
        <v>MLI</v>
      </c>
      <c r="D136" s="84" t="str">
        <f ca="1"/>
        <v>SSF           Sub-Saharan Africa</v>
      </c>
      <c r="E136" s="84" t="str">
        <f ca="1"/>
        <v>IDA</v>
      </c>
      <c r="F136" s="190" t="str">
        <f t="shared" ca="1" si="7"/>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0</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7.7201166180758003</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0</v>
      </c>
      <c r="J136" s="242">
        <v>44753</v>
      </c>
      <c r="K136" s="242">
        <v>44852</v>
      </c>
      <c r="L136" s="91" t="s">
        <v>218</v>
      </c>
      <c r="M136" s="192">
        <v>7.7201166180758003</v>
      </c>
      <c r="N136" s="192">
        <v>0</v>
      </c>
      <c r="O136" s="192" t="s">
        <v>409</v>
      </c>
      <c r="P136" s="192">
        <v>29</v>
      </c>
      <c r="Q136" s="192" t="s">
        <v>409</v>
      </c>
      <c r="R136" s="192" t="s">
        <v>409</v>
      </c>
      <c r="S136"/>
      <c r="T136"/>
      <c r="U136"/>
      <c r="V136"/>
      <c r="W136"/>
      <c r="X136"/>
      <c r="Y136" s="192"/>
      <c r="Z136" s="192"/>
      <c r="AA136"/>
      <c r="AB136"/>
      <c r="AC136"/>
      <c r="AD136"/>
      <c r="AE136"/>
      <c r="AF136"/>
      <c r="AG136" s="34"/>
      <c r="AH136" s="34"/>
      <c r="AI136" s="34"/>
      <c r="AJ136" s="34"/>
      <c r="AK136" s="205"/>
    </row>
    <row r="137" spans="1:37" x14ac:dyDescent="0.2">
      <c r="A137" s="84">
        <v>130</v>
      </c>
      <c r="B137" s="84" t="str">
        <f ca="1"/>
        <v>Malta</v>
      </c>
      <c r="C137" s="84" t="str">
        <f ca="1"/>
        <v>MLT</v>
      </c>
      <c r="D137" s="84" t="str">
        <f ca="1"/>
        <v>MEA           Middle East &amp; North Africa</v>
      </c>
      <c r="E137" s="84" t="str">
        <f ca="1"/>
        <v>NA</v>
      </c>
      <c r="F137" s="190" t="str">
        <f t="shared" ca="1" si="7"/>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4.4548104956268197</v>
      </c>
      <c r="I137" s="191"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0</v>
      </c>
      <c r="J137" s="242">
        <v>44753</v>
      </c>
      <c r="K137" s="242">
        <v>44855</v>
      </c>
      <c r="L137" s="91" t="s">
        <v>220</v>
      </c>
      <c r="M137" s="192">
        <v>4.4548104956268197</v>
      </c>
      <c r="N137" s="192">
        <v>0</v>
      </c>
      <c r="O137" s="192" t="s">
        <v>409</v>
      </c>
      <c r="P137" s="192">
        <v>40.200000000000003</v>
      </c>
      <c r="Q137" s="192" t="s">
        <v>409</v>
      </c>
      <c r="R137" s="192" t="s">
        <v>409</v>
      </c>
      <c r="S137"/>
      <c r="T137"/>
      <c r="U137"/>
      <c r="V137"/>
      <c r="W137"/>
      <c r="X137"/>
      <c r="Y137" s="192"/>
      <c r="Z137" s="192"/>
      <c r="AA137"/>
      <c r="AB137"/>
      <c r="AC137"/>
      <c r="AD137"/>
      <c r="AE137"/>
      <c r="AF137"/>
      <c r="AG137" s="34"/>
      <c r="AH137" s="34"/>
      <c r="AI137" s="34"/>
      <c r="AJ137" s="34"/>
      <c r="AK137" s="205"/>
    </row>
    <row r="138" spans="1:37" x14ac:dyDescent="0.2">
      <c r="A138" s="84">
        <v>131</v>
      </c>
      <c r="B138" s="84" t="str">
        <f ca="1"/>
        <v>Myanmar</v>
      </c>
      <c r="C138" s="84" t="str">
        <f ca="1"/>
        <v>MMR</v>
      </c>
      <c r="D138" s="84" t="str">
        <f ca="1"/>
        <v>EAS           East Asia &amp; Pacific</v>
      </c>
      <c r="E138" s="84" t="str">
        <f ca="1"/>
        <v>IDA</v>
      </c>
      <c r="F138" s="190" t="str">
        <f t="shared" ca="1" si="7"/>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0</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5.0087463556851297</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0</v>
      </c>
      <c r="J138" s="242">
        <v>44753</v>
      </c>
      <c r="K138" s="242">
        <v>44753</v>
      </c>
      <c r="L138" s="91" t="s">
        <v>222</v>
      </c>
      <c r="M138" s="192">
        <v>5.0087463556851297</v>
      </c>
      <c r="N138" s="192">
        <v>0</v>
      </c>
      <c r="O138" s="192" t="s">
        <v>409</v>
      </c>
      <c r="P138" s="192">
        <v>38.299999999999997</v>
      </c>
      <c r="Q138" s="192" t="s">
        <v>409</v>
      </c>
      <c r="R138" s="192" t="s">
        <v>409</v>
      </c>
      <c r="S138"/>
      <c r="T138"/>
      <c r="U138"/>
      <c r="V138"/>
      <c r="W138"/>
      <c r="X138"/>
      <c r="Y138" s="192"/>
      <c r="Z138" s="192"/>
      <c r="AA138"/>
      <c r="AB138"/>
      <c r="AC138"/>
      <c r="AD138"/>
      <c r="AE138"/>
      <c r="AF138"/>
      <c r="AG138" s="34"/>
      <c r="AH138" s="34"/>
      <c r="AI138" s="34"/>
      <c r="AJ138" s="34"/>
      <c r="AK138" s="205"/>
    </row>
    <row r="139" spans="1:37" x14ac:dyDescent="0.2">
      <c r="A139" s="84">
        <v>132</v>
      </c>
      <c r="B139" s="84" t="str">
        <f ca="1"/>
        <v>Montenegro</v>
      </c>
      <c r="C139" s="84" t="str">
        <f ca="1"/>
        <v>MNE</v>
      </c>
      <c r="D139" s="84" t="str">
        <f ca="1"/>
        <v>ECS           Europe &amp; Central Asia</v>
      </c>
      <c r="E139" s="84" t="str">
        <f ca="1"/>
        <v>IBRD</v>
      </c>
      <c r="F139" s="190" t="str">
        <f t="shared" ca="1" si="7"/>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3.3177842565597602</v>
      </c>
      <c r="I139" s="191"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0</v>
      </c>
      <c r="J139" s="242">
        <v>44753</v>
      </c>
      <c r="K139" s="242">
        <v>44855</v>
      </c>
      <c r="L139" s="91" t="s">
        <v>224</v>
      </c>
      <c r="M139" s="192">
        <v>3.3177842565597602</v>
      </c>
      <c r="N139" s="192">
        <v>0</v>
      </c>
      <c r="O139" s="192" t="s">
        <v>409</v>
      </c>
      <c r="P139" s="192">
        <v>44.1</v>
      </c>
      <c r="Q139" s="192" t="s">
        <v>409</v>
      </c>
      <c r="R139" s="192" t="s">
        <v>409</v>
      </c>
      <c r="S139"/>
      <c r="T139"/>
      <c r="U139"/>
      <c r="V139"/>
      <c r="W139"/>
      <c r="X139"/>
      <c r="Y139" s="192"/>
      <c r="Z139" s="192"/>
      <c r="AA139"/>
      <c r="AB139"/>
      <c r="AC139"/>
      <c r="AD139"/>
      <c r="AE139"/>
      <c r="AF139"/>
      <c r="AG139" s="34"/>
      <c r="AH139" s="34"/>
      <c r="AI139" s="34"/>
      <c r="AJ139" s="34"/>
      <c r="AK139" s="205"/>
    </row>
    <row r="140" spans="1:37" x14ac:dyDescent="0.2">
      <c r="A140" s="84">
        <v>133</v>
      </c>
      <c r="B140" s="84" t="str">
        <f ca="1"/>
        <v>Mongolia</v>
      </c>
      <c r="C140" s="84" t="str">
        <f ca="1"/>
        <v>MNG</v>
      </c>
      <c r="D140" s="84" t="str">
        <f ca="1"/>
        <v>EAS           East Asia &amp; Pacific</v>
      </c>
      <c r="E140" s="84" t="str">
        <f ca="1"/>
        <v>IBRD</v>
      </c>
      <c r="F140" s="190" t="str">
        <f t="shared" ca="1" si="7"/>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6.4973643456584149</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4.2215743440233204</v>
      </c>
      <c r="I140" s="191"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10</v>
      </c>
      <c r="J140" s="242">
        <v>44753</v>
      </c>
      <c r="K140" s="242">
        <v>45142</v>
      </c>
      <c r="L140" s="91" t="s">
        <v>226</v>
      </c>
      <c r="M140" s="192">
        <v>4.2215743440233204</v>
      </c>
      <c r="N140" s="192">
        <v>0</v>
      </c>
      <c r="O140" s="192">
        <v>10</v>
      </c>
      <c r="P140" s="192">
        <v>41</v>
      </c>
      <c r="Q140" s="192" t="s">
        <v>409</v>
      </c>
      <c r="R140" s="192" t="s">
        <v>860</v>
      </c>
      <c r="S140"/>
      <c r="T140"/>
      <c r="U140"/>
      <c r="V140"/>
      <c r="W140"/>
      <c r="X140"/>
      <c r="Y140" s="192"/>
      <c r="Z140" s="192"/>
      <c r="AA140"/>
      <c r="AB140"/>
      <c r="AC140"/>
      <c r="AD140"/>
      <c r="AE140"/>
      <c r="AF140"/>
      <c r="AG140" s="34"/>
      <c r="AH140" s="34"/>
      <c r="AI140" s="34"/>
      <c r="AJ140" s="34"/>
      <c r="AK140" s="205"/>
    </row>
    <row r="141" spans="1:37" x14ac:dyDescent="0.2">
      <c r="A141" s="84">
        <v>134</v>
      </c>
      <c r="B141" s="84" t="str">
        <f ca="1"/>
        <v>Northern Mariana Islands</v>
      </c>
      <c r="C141" s="84" t="str">
        <f ca="1"/>
        <v>MNP</v>
      </c>
      <c r="D141" s="84" t="str">
        <f ca="1"/>
        <v>EAS           East Asia &amp; Pacific</v>
      </c>
      <c r="E141" s="84" t="str">
        <f ca="1"/>
        <v>NA</v>
      </c>
      <c r="F141" s="190" t="str">
        <f t="shared" ca="1" si="7"/>
        <v/>
      </c>
      <c r="G141" s="80">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0</v>
      </c>
      <c r="J141" s="242" t="s">
        <v>409</v>
      </c>
      <c r="K141" s="242" t="s">
        <v>409</v>
      </c>
      <c r="L141" s="91" t="s">
        <v>715</v>
      </c>
      <c r="M141" s="192" t="s">
        <v>409</v>
      </c>
      <c r="N141" s="192">
        <v>0</v>
      </c>
      <c r="O141" s="192" t="s">
        <v>409</v>
      </c>
      <c r="P141" s="192" t="s">
        <v>409</v>
      </c>
      <c r="Q141" s="192" t="s">
        <v>409</v>
      </c>
      <c r="R141" s="192" t="s">
        <v>409</v>
      </c>
      <c r="S141"/>
      <c r="T141"/>
      <c r="U141"/>
      <c r="V141"/>
      <c r="W141"/>
      <c r="X141"/>
      <c r="Y141" s="192"/>
      <c r="Z141" s="192"/>
      <c r="AA141"/>
      <c r="AB141"/>
      <c r="AC141"/>
      <c r="AD141"/>
      <c r="AE141"/>
      <c r="AF141"/>
      <c r="AG141" s="34"/>
      <c r="AH141" s="34"/>
      <c r="AI141" s="34"/>
      <c r="AJ141" s="34"/>
      <c r="AK141" s="205"/>
    </row>
    <row r="142" spans="1:37" x14ac:dyDescent="0.2">
      <c r="A142" s="84">
        <v>135</v>
      </c>
      <c r="B142" s="84" t="str">
        <f ca="1"/>
        <v>Mozambique</v>
      </c>
      <c r="C142" s="84" t="str">
        <f ca="1"/>
        <v>MOZ</v>
      </c>
      <c r="D142" s="84" t="str">
        <f ca="1"/>
        <v>SSF           Sub-Saharan Africa</v>
      </c>
      <c r="E142" s="84" t="str">
        <f ca="1"/>
        <v>IDA</v>
      </c>
      <c r="F142" s="190" t="str">
        <f t="shared" ca="1" si="7"/>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8.5509960547118027</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7.3119533527696801</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10</v>
      </c>
      <c r="J142" s="242">
        <v>44753</v>
      </c>
      <c r="K142" s="242">
        <v>44966</v>
      </c>
      <c r="L142" s="91" t="s">
        <v>228</v>
      </c>
      <c r="M142" s="192">
        <v>7.3119533527696801</v>
      </c>
      <c r="N142" s="192">
        <v>0</v>
      </c>
      <c r="O142" s="192">
        <v>10</v>
      </c>
      <c r="P142" s="192">
        <v>30.4</v>
      </c>
      <c r="Q142" s="192" t="s">
        <v>409</v>
      </c>
      <c r="R142" s="192" t="s">
        <v>803</v>
      </c>
      <c r="S142"/>
      <c r="T142"/>
      <c r="U142"/>
      <c r="V142"/>
      <c r="W142"/>
      <c r="X142"/>
      <c r="Y142" s="192"/>
      <c r="Z142" s="192"/>
      <c r="AA142"/>
      <c r="AB142"/>
      <c r="AC142"/>
      <c r="AD142"/>
      <c r="AE142"/>
      <c r="AF142"/>
      <c r="AG142" s="34"/>
      <c r="AH142" s="34"/>
      <c r="AI142" s="34"/>
      <c r="AJ142" s="34"/>
      <c r="AK142" s="205"/>
    </row>
    <row r="143" spans="1:37" x14ac:dyDescent="0.2">
      <c r="A143" s="84">
        <v>136</v>
      </c>
      <c r="B143" s="84" t="str">
        <f ca="1"/>
        <v>Mauritania</v>
      </c>
      <c r="C143" s="84" t="str">
        <f ca="1"/>
        <v>MRT</v>
      </c>
      <c r="D143" s="84" t="str">
        <f ca="1"/>
        <v>SSF           Sub-Saharan Africa</v>
      </c>
      <c r="E143" s="84" t="str">
        <f ca="1"/>
        <v>IDA</v>
      </c>
      <c r="F143" s="190" t="str">
        <f t="shared" ca="1" si="7"/>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8.5364431486880399</v>
      </c>
      <c r="I143" s="191"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0</v>
      </c>
      <c r="J143" s="242">
        <v>44753</v>
      </c>
      <c r="K143" s="242">
        <v>44855</v>
      </c>
      <c r="L143" s="91" t="s">
        <v>230</v>
      </c>
      <c r="M143" s="192">
        <v>8.5364431486880399</v>
      </c>
      <c r="N143" s="192">
        <v>0</v>
      </c>
      <c r="O143" s="192" t="s">
        <v>409</v>
      </c>
      <c r="P143" s="192">
        <v>26.2</v>
      </c>
      <c r="Q143" s="192" t="s">
        <v>409</v>
      </c>
      <c r="R143" s="192" t="s">
        <v>409</v>
      </c>
      <c r="S143"/>
      <c r="T143"/>
      <c r="U143"/>
      <c r="V143"/>
      <c r="W143"/>
      <c r="X143"/>
      <c r="Y143" s="192"/>
      <c r="Z143" s="192"/>
      <c r="AA143"/>
      <c r="AB143"/>
      <c r="AC143"/>
      <c r="AD143"/>
      <c r="AE143"/>
      <c r="AF143"/>
      <c r="AG143" s="34"/>
      <c r="AH143" s="34"/>
      <c r="AI143" s="34"/>
      <c r="AJ143" s="34"/>
      <c r="AK143" s="205"/>
    </row>
    <row r="144" spans="1:37" x14ac:dyDescent="0.2">
      <c r="A144" s="84">
        <v>137</v>
      </c>
      <c r="B144" s="84" t="str">
        <f ca="1"/>
        <v>Mauritius</v>
      </c>
      <c r="C144" s="84" t="str">
        <f ca="1"/>
        <v>MUS</v>
      </c>
      <c r="D144" s="84" t="str">
        <f ca="1"/>
        <v>SSF           Sub-Saharan Africa</v>
      </c>
      <c r="E144" s="84" t="str">
        <f ca="1"/>
        <v>IBRD</v>
      </c>
      <c r="F144" s="190" t="str">
        <f t="shared" ca="1" si="7"/>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4.6005830903789997</v>
      </c>
      <c r="I144" s="191"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0</v>
      </c>
      <c r="J144" s="242">
        <v>44753</v>
      </c>
      <c r="K144" s="242">
        <v>44855</v>
      </c>
      <c r="L144" s="91" t="s">
        <v>232</v>
      </c>
      <c r="M144" s="192">
        <v>4.6005830903789997</v>
      </c>
      <c r="N144" s="192">
        <v>0</v>
      </c>
      <c r="O144" s="192" t="s">
        <v>409</v>
      </c>
      <c r="P144" s="192">
        <v>39.700000000000003</v>
      </c>
      <c r="Q144" s="192" t="s">
        <v>409</v>
      </c>
      <c r="R144" s="192" t="s">
        <v>409</v>
      </c>
      <c r="S144"/>
      <c r="T144"/>
      <c r="U144"/>
      <c r="V144"/>
      <c r="W144"/>
      <c r="X144"/>
      <c r="Y144" s="192"/>
      <c r="Z144" s="192"/>
      <c r="AA144"/>
      <c r="AB144"/>
      <c r="AC144"/>
      <c r="AD144"/>
      <c r="AE144"/>
      <c r="AF144"/>
      <c r="AG144" s="34"/>
      <c r="AH144" s="34"/>
      <c r="AI144" s="34"/>
      <c r="AJ144" s="34"/>
      <c r="AK144" s="205"/>
    </row>
    <row r="145" spans="1:37" x14ac:dyDescent="0.2">
      <c r="A145" s="84">
        <v>138</v>
      </c>
      <c r="B145" s="84" t="str">
        <f ca="1"/>
        <v>Malawi</v>
      </c>
      <c r="C145" s="84" t="str">
        <f ca="1"/>
        <v>MWI</v>
      </c>
      <c r="D145" s="84" t="str">
        <f ca="1"/>
        <v>SSF           Sub-Saharan Africa</v>
      </c>
      <c r="E145" s="84" t="str">
        <f ca="1"/>
        <v>IDA</v>
      </c>
      <c r="F145" s="190" t="str">
        <f t="shared" ca="1" si="7"/>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0</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7.8658892128279803</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0</v>
      </c>
      <c r="J145" s="242">
        <v>44753</v>
      </c>
      <c r="K145" s="242">
        <v>44753</v>
      </c>
      <c r="L145" s="91" t="s">
        <v>234</v>
      </c>
      <c r="M145" s="192">
        <v>7.8658892128279803</v>
      </c>
      <c r="N145" s="192">
        <v>0</v>
      </c>
      <c r="O145" s="192" t="s">
        <v>409</v>
      </c>
      <c r="P145" s="192">
        <v>28.5</v>
      </c>
      <c r="Q145" s="192" t="s">
        <v>409</v>
      </c>
      <c r="R145" s="192" t="s">
        <v>409</v>
      </c>
      <c r="S145"/>
      <c r="T145"/>
      <c r="U145"/>
      <c r="V145"/>
      <c r="W145"/>
      <c r="X145"/>
      <c r="Y145" s="192"/>
      <c r="Z145" s="192"/>
      <c r="AA145"/>
      <c r="AB145"/>
      <c r="AC145"/>
      <c r="AD145"/>
      <c r="AE145"/>
      <c r="AF145"/>
      <c r="AG145" s="34"/>
      <c r="AH145" s="34"/>
      <c r="AI145" s="34"/>
      <c r="AJ145" s="34"/>
      <c r="AK145" s="205"/>
    </row>
    <row r="146" spans="1:37" x14ac:dyDescent="0.2">
      <c r="A146" s="84">
        <v>139</v>
      </c>
      <c r="B146" s="84" t="str">
        <f ca="1"/>
        <v>Malaysia</v>
      </c>
      <c r="C146" s="84" t="str">
        <f ca="1"/>
        <v>MYS</v>
      </c>
      <c r="D146" s="84" t="str">
        <f ca="1"/>
        <v>EAS           East Asia &amp; Pacific</v>
      </c>
      <c r="E146" s="84" t="str">
        <f ca="1"/>
        <v>IBRD</v>
      </c>
      <c r="F146" s="190" t="str">
        <f t="shared" ca="1" si="7"/>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0</v>
      </c>
      <c r="I146" s="191"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0</v>
      </c>
      <c r="J146" s="242">
        <v>44753</v>
      </c>
      <c r="K146" s="242">
        <v>44839</v>
      </c>
      <c r="L146" s="91" t="s">
        <v>236</v>
      </c>
      <c r="M146" s="192">
        <v>0</v>
      </c>
      <c r="N146" s="192">
        <v>0</v>
      </c>
      <c r="O146" s="192" t="s">
        <v>409</v>
      </c>
      <c r="P146" s="192">
        <v>56.4</v>
      </c>
      <c r="Q146" s="192" t="s">
        <v>409</v>
      </c>
      <c r="R146" s="192" t="s">
        <v>409</v>
      </c>
      <c r="S146"/>
      <c r="T146"/>
      <c r="U146"/>
      <c r="V146"/>
      <c r="W146"/>
      <c r="X146"/>
      <c r="Y146" s="192"/>
      <c r="Z146" s="192"/>
      <c r="AA146"/>
      <c r="AB146"/>
      <c r="AC146"/>
      <c r="AD146"/>
      <c r="AE146"/>
      <c r="AF146"/>
      <c r="AG146" s="34"/>
      <c r="AH146" s="34"/>
      <c r="AI146" s="34"/>
      <c r="AJ146" s="34"/>
      <c r="AK146" s="205"/>
    </row>
    <row r="147" spans="1:37" x14ac:dyDescent="0.2">
      <c r="A147" s="84">
        <v>140</v>
      </c>
      <c r="B147" s="84" t="str">
        <f ca="1"/>
        <v>Namibia</v>
      </c>
      <c r="C147" s="84" t="str">
        <f ca="1"/>
        <v>NAM</v>
      </c>
      <c r="D147" s="84" t="str">
        <f ca="1"/>
        <v>SSF           Sub-Saharan Africa</v>
      </c>
      <c r="E147" s="84" t="str">
        <f ca="1"/>
        <v>IBRD</v>
      </c>
      <c r="F147" s="190" t="str">
        <f t="shared" ca="1" si="7"/>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7.3411078717201104</v>
      </c>
      <c r="I147" s="191"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0</v>
      </c>
      <c r="J147" s="242">
        <v>44753</v>
      </c>
      <c r="K147" s="242">
        <v>44855</v>
      </c>
      <c r="L147" s="91" t="s">
        <v>238</v>
      </c>
      <c r="M147" s="192">
        <v>7.3411078717201104</v>
      </c>
      <c r="N147" s="192">
        <v>0</v>
      </c>
      <c r="O147" s="192" t="s">
        <v>409</v>
      </c>
      <c r="P147" s="192">
        <v>30.3</v>
      </c>
      <c r="Q147" s="192" t="s">
        <v>409</v>
      </c>
      <c r="R147" s="192" t="s">
        <v>409</v>
      </c>
      <c r="S147"/>
      <c r="T147"/>
      <c r="U147"/>
      <c r="V147"/>
      <c r="W147"/>
      <c r="X147"/>
      <c r="Y147" s="192"/>
      <c r="Z147" s="192"/>
      <c r="AA147"/>
      <c r="AB147"/>
      <c r="AC147"/>
      <c r="AD147"/>
      <c r="AE147"/>
      <c r="AF147"/>
      <c r="AG147" s="34"/>
      <c r="AH147" s="34"/>
      <c r="AI147" s="34"/>
      <c r="AJ147" s="34"/>
      <c r="AK147" s="205"/>
    </row>
    <row r="148" spans="1:37" x14ac:dyDescent="0.2">
      <c r="A148" s="84">
        <v>141</v>
      </c>
      <c r="B148" s="84" t="str">
        <f ca="1"/>
        <v>New Caledonia</v>
      </c>
      <c r="C148" s="84" t="str">
        <f ca="1"/>
        <v>NCL</v>
      </c>
      <c r="D148" s="84" t="str">
        <f ca="1"/>
        <v>EAS           East Asia &amp; Pacific</v>
      </c>
      <c r="E148" s="84" t="str">
        <f ca="1"/>
        <v>NA</v>
      </c>
      <c r="F148" s="190" t="str">
        <f t="shared" ca="1" si="7"/>
        <v/>
      </c>
      <c r="G148" s="80">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0</v>
      </c>
      <c r="J148" s="242" t="s">
        <v>409</v>
      </c>
      <c r="K148" s="242" t="s">
        <v>409</v>
      </c>
      <c r="L148" s="91" t="s">
        <v>716</v>
      </c>
      <c r="M148" s="192" t="s">
        <v>409</v>
      </c>
      <c r="N148" s="192">
        <v>0</v>
      </c>
      <c r="O148" s="192" t="s">
        <v>409</v>
      </c>
      <c r="P148" s="192" t="s">
        <v>409</v>
      </c>
      <c r="Q148" s="192" t="s">
        <v>409</v>
      </c>
      <c r="R148" s="192" t="s">
        <v>409</v>
      </c>
      <c r="S148"/>
      <c r="T148"/>
      <c r="U148"/>
      <c r="V148"/>
      <c r="W148"/>
      <c r="X148"/>
      <c r="Y148" s="192"/>
      <c r="Z148" s="192"/>
      <c r="AA148"/>
      <c r="AB148"/>
      <c r="AC148"/>
      <c r="AD148"/>
      <c r="AE148"/>
      <c r="AF148"/>
      <c r="AG148" s="34"/>
      <c r="AH148" s="34"/>
      <c r="AI148" s="34"/>
      <c r="AJ148" s="34"/>
      <c r="AK148" s="205"/>
    </row>
    <row r="149" spans="1:37" x14ac:dyDescent="0.2">
      <c r="A149" s="84">
        <v>142</v>
      </c>
      <c r="B149" s="84" t="str">
        <f ca="1"/>
        <v>Niger</v>
      </c>
      <c r="C149" s="84" t="str">
        <f ca="1"/>
        <v>NER</v>
      </c>
      <c r="D149" s="84" t="str">
        <f ca="1"/>
        <v>SSF           Sub-Saharan Africa</v>
      </c>
      <c r="E149" s="84" t="str">
        <f ca="1"/>
        <v>IDA</v>
      </c>
      <c r="F149" s="190" t="str">
        <f t="shared" ca="1" si="7"/>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0</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7.8075801749271099</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0</v>
      </c>
      <c r="J149" s="242">
        <v>44753</v>
      </c>
      <c r="K149" s="242">
        <v>45058</v>
      </c>
      <c r="L149" s="91" t="s">
        <v>240</v>
      </c>
      <c r="M149" s="192">
        <v>7.8075801749271099</v>
      </c>
      <c r="N149" s="192">
        <v>0</v>
      </c>
      <c r="O149" s="192" t="s">
        <v>409</v>
      </c>
      <c r="P149" s="192">
        <v>28.7</v>
      </c>
      <c r="Q149" s="192" t="s">
        <v>409</v>
      </c>
      <c r="R149" s="192" t="s">
        <v>409</v>
      </c>
      <c r="S149"/>
      <c r="T149"/>
      <c r="U149"/>
      <c r="V149"/>
      <c r="W149"/>
      <c r="X149"/>
      <c r="Y149" s="192"/>
      <c r="Z149" s="192"/>
      <c r="AA149"/>
      <c r="AB149"/>
      <c r="AC149"/>
      <c r="AD149"/>
      <c r="AE149"/>
      <c r="AF149"/>
      <c r="AG149" s="34"/>
      <c r="AH149" s="34"/>
      <c r="AI149" s="34"/>
      <c r="AJ149" s="34"/>
      <c r="AK149" s="205"/>
    </row>
    <row r="150" spans="1:37" x14ac:dyDescent="0.2">
      <c r="A150" s="84">
        <v>143</v>
      </c>
      <c r="B150" s="84" t="str">
        <f ca="1"/>
        <v>Nigeria</v>
      </c>
      <c r="C150" s="84" t="str">
        <f ca="1"/>
        <v>NGA</v>
      </c>
      <c r="D150" s="84" t="str">
        <f ca="1"/>
        <v>SSF           Sub-Saharan Africa</v>
      </c>
      <c r="E150" s="84" t="str">
        <f ca="1"/>
        <v>Blend</v>
      </c>
      <c r="F150" s="190" t="str">
        <f t="shared" ca="1" si="7"/>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7.1387743433564559</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5.0962099125364402</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10</v>
      </c>
      <c r="J150" s="242">
        <v>44753</v>
      </c>
      <c r="K150" s="242">
        <v>44966</v>
      </c>
      <c r="L150" s="91" t="s">
        <v>242</v>
      </c>
      <c r="M150" s="192">
        <v>5.0962099125364402</v>
      </c>
      <c r="N150" s="192">
        <v>0</v>
      </c>
      <c r="O150" s="192">
        <v>10</v>
      </c>
      <c r="P150" s="192">
        <v>38</v>
      </c>
      <c r="Q150" s="192" t="s">
        <v>409</v>
      </c>
      <c r="R150" s="192" t="s">
        <v>804</v>
      </c>
      <c r="S150"/>
      <c r="T150"/>
      <c r="U150"/>
      <c r="V150"/>
      <c r="W150"/>
      <c r="X150"/>
      <c r="Y150" s="192"/>
      <c r="Z150" s="192"/>
      <c r="AA150"/>
      <c r="AB150"/>
      <c r="AC150"/>
      <c r="AD150"/>
      <c r="AE150"/>
      <c r="AF150"/>
      <c r="AG150" s="34"/>
      <c r="AH150" s="34"/>
      <c r="AI150" s="34"/>
      <c r="AJ150" s="34"/>
      <c r="AK150" s="205"/>
    </row>
    <row r="151" spans="1:37" x14ac:dyDescent="0.2">
      <c r="A151" s="84">
        <v>144</v>
      </c>
      <c r="B151" s="84" t="str">
        <f ca="1"/>
        <v>Nicaragua</v>
      </c>
      <c r="C151" s="84" t="str">
        <f ca="1"/>
        <v>NIC</v>
      </c>
      <c r="D151" s="84" t="str">
        <f ca="1"/>
        <v>LCN           Latin America &amp; Caribbean</v>
      </c>
      <c r="E151" s="84" t="str">
        <f ca="1"/>
        <v>IDA</v>
      </c>
      <c r="F151" s="190" t="str">
        <f t="shared" ca="1" si="7"/>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5.59183673469387</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0</v>
      </c>
      <c r="J151" s="242">
        <v>44753</v>
      </c>
      <c r="K151" s="242">
        <v>44852</v>
      </c>
      <c r="L151" s="91" t="s">
        <v>244</v>
      </c>
      <c r="M151" s="192">
        <v>5.59183673469387</v>
      </c>
      <c r="N151" s="192">
        <v>0</v>
      </c>
      <c r="O151" s="192" t="s">
        <v>409</v>
      </c>
      <c r="P151" s="192">
        <v>36.299999999999997</v>
      </c>
      <c r="Q151" s="192" t="s">
        <v>409</v>
      </c>
      <c r="R151" s="192" t="s">
        <v>409</v>
      </c>
      <c r="S151"/>
      <c r="T151"/>
      <c r="U151"/>
      <c r="V151"/>
      <c r="W151"/>
      <c r="X151"/>
      <c r="Y151" s="192"/>
      <c r="Z151" s="192"/>
      <c r="AA151"/>
      <c r="AB151"/>
      <c r="AC151"/>
      <c r="AD151"/>
      <c r="AE151"/>
      <c r="AF151"/>
      <c r="AG151" s="34"/>
      <c r="AH151" s="34"/>
      <c r="AI151" s="34"/>
      <c r="AJ151" s="34"/>
      <c r="AK151" s="205"/>
    </row>
    <row r="152" spans="1:37" x14ac:dyDescent="0.2">
      <c r="A152" s="84">
        <v>145</v>
      </c>
      <c r="B152" s="84" t="str">
        <f ca="1"/>
        <v>Netherlands</v>
      </c>
      <c r="C152" s="84" t="str">
        <f ca="1"/>
        <v>NLD</v>
      </c>
      <c r="D152" s="84" t="str">
        <f ca="1"/>
        <v>ECS           Europe &amp; Central Asia</v>
      </c>
      <c r="E152" s="84" t="str">
        <f ca="1"/>
        <v>NA</v>
      </c>
      <c r="F152" s="190" t="str">
        <f t="shared" ca="1" si="7"/>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v>
      </c>
      <c r="I152" s="191"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0</v>
      </c>
      <c r="J152" s="242">
        <v>44753</v>
      </c>
      <c r="K152" s="242">
        <v>44855</v>
      </c>
      <c r="L152" s="91" t="s">
        <v>246</v>
      </c>
      <c r="M152" s="192">
        <v>0</v>
      </c>
      <c r="N152" s="192">
        <v>0</v>
      </c>
      <c r="O152" s="192" t="s">
        <v>409</v>
      </c>
      <c r="P152" s="192">
        <v>64.7</v>
      </c>
      <c r="Q152" s="192" t="s">
        <v>409</v>
      </c>
      <c r="R152" s="192" t="s">
        <v>409</v>
      </c>
      <c r="S152"/>
      <c r="T152"/>
      <c r="U152"/>
      <c r="V152"/>
      <c r="W152"/>
      <c r="X152"/>
      <c r="Y152" s="192"/>
      <c r="Z152" s="192"/>
      <c r="AA152"/>
      <c r="AB152"/>
      <c r="AC152"/>
      <c r="AD152"/>
      <c r="AE152"/>
      <c r="AF152"/>
      <c r="AG152" s="34"/>
      <c r="AH152" s="34"/>
      <c r="AI152" s="34"/>
      <c r="AJ152" s="34"/>
      <c r="AK152" s="205"/>
    </row>
    <row r="153" spans="1:37" x14ac:dyDescent="0.2">
      <c r="A153" s="84">
        <v>146</v>
      </c>
      <c r="B153" s="84" t="str">
        <f ca="1"/>
        <v>Norway</v>
      </c>
      <c r="C153" s="84" t="str">
        <f ca="1"/>
        <v>NOR</v>
      </c>
      <c r="D153" s="84" t="str">
        <f ca="1"/>
        <v>ECS           Europe &amp; Central Asia</v>
      </c>
      <c r="E153" s="84" t="str">
        <f ca="1"/>
        <v>NA</v>
      </c>
      <c r="F153" s="190" t="str">
        <f t="shared" ca="1" si="7"/>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0</v>
      </c>
      <c r="J153" s="242">
        <v>44753</v>
      </c>
      <c r="K153" s="242">
        <v>44855</v>
      </c>
      <c r="L153" s="91" t="s">
        <v>248</v>
      </c>
      <c r="M153" s="192">
        <v>0</v>
      </c>
      <c r="N153" s="192">
        <v>0</v>
      </c>
      <c r="O153" s="192" t="s">
        <v>409</v>
      </c>
      <c r="P153" s="192">
        <v>60.2</v>
      </c>
      <c r="Q153" s="192" t="s">
        <v>409</v>
      </c>
      <c r="R153" s="192" t="s">
        <v>409</v>
      </c>
      <c r="S153"/>
      <c r="T153"/>
      <c r="U153"/>
      <c r="V153"/>
      <c r="W153"/>
      <c r="X153"/>
      <c r="Y153" s="192"/>
      <c r="Z153" s="192"/>
      <c r="AA153"/>
      <c r="AB153"/>
      <c r="AC153"/>
      <c r="AD153"/>
      <c r="AE153"/>
      <c r="AF153"/>
      <c r="AG153" s="34"/>
      <c r="AH153" s="34"/>
      <c r="AI153" s="34"/>
      <c r="AJ153" s="34"/>
      <c r="AK153" s="205"/>
    </row>
    <row r="154" spans="1:37" x14ac:dyDescent="0.2">
      <c r="A154" s="84">
        <v>147</v>
      </c>
      <c r="B154" s="84" t="str">
        <f ca="1"/>
        <v>Nepal</v>
      </c>
      <c r="C154" s="84" t="str">
        <f ca="1"/>
        <v>NPL</v>
      </c>
      <c r="D154" s="84" t="str">
        <f ca="1"/>
        <v>SAS           South Asia</v>
      </c>
      <c r="E154" s="84" t="str">
        <f ca="1"/>
        <v>IDA</v>
      </c>
      <c r="F154" s="190" t="str">
        <f t="shared" ca="1" si="7"/>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7.9135268184002063</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6.2623906705539296</v>
      </c>
      <c r="I154" s="191"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10</v>
      </c>
      <c r="J154" s="242">
        <v>44753</v>
      </c>
      <c r="K154" s="242">
        <v>45142</v>
      </c>
      <c r="L154" s="91" t="s">
        <v>250</v>
      </c>
      <c r="M154" s="192">
        <v>6.2623906705539296</v>
      </c>
      <c r="N154" s="192">
        <v>0</v>
      </c>
      <c r="O154" s="192">
        <v>10</v>
      </c>
      <c r="P154" s="192">
        <v>34</v>
      </c>
      <c r="Q154" s="192" t="s">
        <v>409</v>
      </c>
      <c r="R154" s="192" t="s">
        <v>861</v>
      </c>
      <c r="S154"/>
      <c r="T154"/>
      <c r="U154"/>
      <c r="V154"/>
      <c r="W154"/>
      <c r="X154"/>
      <c r="Y154" s="192"/>
      <c r="Z154" s="192"/>
      <c r="AA154"/>
      <c r="AB154"/>
      <c r="AC154"/>
      <c r="AD154"/>
      <c r="AE154"/>
      <c r="AF154"/>
      <c r="AG154" s="34"/>
      <c r="AH154" s="34"/>
      <c r="AI154" s="34"/>
      <c r="AJ154" s="34"/>
      <c r="AK154" s="205"/>
    </row>
    <row r="155" spans="1:37" x14ac:dyDescent="0.2">
      <c r="A155" s="84">
        <v>148</v>
      </c>
      <c r="B155" s="84" t="str">
        <f ca="1"/>
        <v>Nauru</v>
      </c>
      <c r="C155" s="84" t="str">
        <f ca="1"/>
        <v>NRU</v>
      </c>
      <c r="D155" s="84" t="str">
        <f ca="1"/>
        <v>EAS           East Asia &amp; Pacific</v>
      </c>
      <c r="E155" s="84" t="str">
        <f ca="1"/>
        <v>IBRD</v>
      </c>
      <c r="F155" s="190" t="str">
        <f t="shared" ca="1" si="7"/>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10</v>
      </c>
      <c r="I155" s="191"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0</v>
      </c>
      <c r="J155" s="242">
        <v>44753</v>
      </c>
      <c r="K155" s="242">
        <v>44830</v>
      </c>
      <c r="L155" s="91" t="s">
        <v>252</v>
      </c>
      <c r="M155" s="192">
        <v>10</v>
      </c>
      <c r="N155" s="192">
        <v>0</v>
      </c>
      <c r="O155" s="192" t="s">
        <v>409</v>
      </c>
      <c r="P155" s="192">
        <v>18</v>
      </c>
      <c r="Q155" s="192" t="s">
        <v>409</v>
      </c>
      <c r="R155" s="192" t="s">
        <v>409</v>
      </c>
      <c r="S155"/>
      <c r="T155"/>
      <c r="U155"/>
      <c r="V155"/>
      <c r="W155"/>
      <c r="X155"/>
      <c r="Y155" s="192"/>
      <c r="Z155" s="192"/>
      <c r="AA155"/>
      <c r="AB155"/>
      <c r="AC155"/>
      <c r="AD155"/>
      <c r="AE155"/>
      <c r="AF155"/>
      <c r="AG155" s="34"/>
      <c r="AH155" s="34"/>
      <c r="AI155" s="34"/>
      <c r="AJ155" s="34"/>
      <c r="AK155" s="205"/>
    </row>
    <row r="156" spans="1:37" x14ac:dyDescent="0.2">
      <c r="A156" s="84">
        <v>149</v>
      </c>
      <c r="B156" s="84" t="str">
        <f ca="1"/>
        <v>New Zealand</v>
      </c>
      <c r="C156" s="84" t="str">
        <f ca="1"/>
        <v>NZL</v>
      </c>
      <c r="D156" s="84" t="str">
        <f ca="1"/>
        <v>EAS           East Asia &amp; Pacific</v>
      </c>
      <c r="E156" s="84" t="str">
        <f ca="1"/>
        <v>NA</v>
      </c>
      <c r="F156" s="190" t="str">
        <f t="shared" ca="1" si="7"/>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0</v>
      </c>
      <c r="I156" s="191"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0</v>
      </c>
      <c r="J156" s="242">
        <v>44753</v>
      </c>
      <c r="K156" s="242">
        <v>44855</v>
      </c>
      <c r="L156" s="91" t="s">
        <v>254</v>
      </c>
      <c r="M156" s="192">
        <v>0</v>
      </c>
      <c r="N156" s="192">
        <v>0</v>
      </c>
      <c r="O156" s="192" t="s">
        <v>409</v>
      </c>
      <c r="P156" s="192">
        <v>62.5</v>
      </c>
      <c r="Q156" s="192" t="s">
        <v>409</v>
      </c>
      <c r="R156" s="192" t="s">
        <v>409</v>
      </c>
      <c r="S156"/>
      <c r="T156"/>
      <c r="U156"/>
      <c r="V156"/>
      <c r="W156"/>
      <c r="X156"/>
      <c r="Y156" s="192"/>
      <c r="Z156" s="192"/>
      <c r="AA156"/>
      <c r="AB156"/>
      <c r="AC156"/>
      <c r="AD156"/>
      <c r="AE156"/>
      <c r="AF156"/>
      <c r="AG156" s="34"/>
      <c r="AH156" s="34"/>
      <c r="AI156" s="34"/>
      <c r="AJ156" s="34"/>
      <c r="AK156" s="205"/>
    </row>
    <row r="157" spans="1:37" x14ac:dyDescent="0.2">
      <c r="A157" s="84">
        <v>150</v>
      </c>
      <c r="B157" s="84" t="str">
        <f ca="1"/>
        <v>Oman</v>
      </c>
      <c r="C157" s="84" t="str">
        <f ca="1"/>
        <v>OMN</v>
      </c>
      <c r="D157" s="84" t="str">
        <f ca="1"/>
        <v>MEA           Middle East &amp; North Africa</v>
      </c>
      <c r="E157" s="84" t="str">
        <f ca="1"/>
        <v>NA</v>
      </c>
      <c r="F157" s="190" t="str">
        <f t="shared" ca="1" si="7"/>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4.7755102040816304</v>
      </c>
      <c r="I157" s="191"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0</v>
      </c>
      <c r="J157" s="242">
        <v>44753</v>
      </c>
      <c r="K157" s="242" t="s">
        <v>409</v>
      </c>
      <c r="L157" s="91" t="s">
        <v>256</v>
      </c>
      <c r="M157" s="192">
        <v>4.7755102040816304</v>
      </c>
      <c r="N157" s="192">
        <v>0</v>
      </c>
      <c r="O157" s="192" t="s">
        <v>409</v>
      </c>
      <c r="P157" s="192">
        <v>39.1</v>
      </c>
      <c r="Q157" s="192" t="s">
        <v>409</v>
      </c>
      <c r="R157" s="192" t="s">
        <v>409</v>
      </c>
      <c r="S157"/>
      <c r="T157"/>
      <c r="U157"/>
      <c r="V157"/>
      <c r="W157"/>
      <c r="X157"/>
      <c r="Y157" s="192"/>
      <c r="Z157" s="192"/>
      <c r="AA157"/>
      <c r="AB157"/>
      <c r="AC157"/>
      <c r="AD157"/>
      <c r="AE157"/>
      <c r="AF157"/>
      <c r="AG157" s="34"/>
      <c r="AH157" s="34"/>
      <c r="AI157" s="34"/>
      <c r="AJ157" s="34"/>
      <c r="AK157" s="205"/>
    </row>
    <row r="158" spans="1:37" x14ac:dyDescent="0.2">
      <c r="A158" s="84">
        <v>151</v>
      </c>
      <c r="B158" s="84" t="str">
        <f ca="1"/>
        <v>Pakistan</v>
      </c>
      <c r="C158" s="84" t="str">
        <f ca="1"/>
        <v>PAK</v>
      </c>
      <c r="D158" s="84" t="str">
        <f ca="1"/>
        <v>SAS           South Asia</v>
      </c>
      <c r="E158" s="84" t="str">
        <f ca="1"/>
        <v>Blend</v>
      </c>
      <c r="F158" s="190" t="str">
        <f t="shared" ref="F158:F189" ca="1" si="8">IF(L158 &lt;&gt; C158, "Countries don't match", "")</f>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0</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7.3119533527696801</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0</v>
      </c>
      <c r="J158" s="242">
        <v>44753</v>
      </c>
      <c r="K158" s="242">
        <v>44966</v>
      </c>
      <c r="L158" s="91" t="s">
        <v>258</v>
      </c>
      <c r="M158" s="192">
        <v>7.3119533527696801</v>
      </c>
      <c r="N158" s="192">
        <v>0</v>
      </c>
      <c r="O158" s="192" t="s">
        <v>409</v>
      </c>
      <c r="P158" s="192">
        <v>30.4</v>
      </c>
      <c r="Q158" s="192" t="s">
        <v>409</v>
      </c>
      <c r="R158" s="192" t="s">
        <v>409</v>
      </c>
      <c r="S158"/>
      <c r="T158"/>
      <c r="U158"/>
      <c r="V158"/>
      <c r="W158"/>
      <c r="X158"/>
      <c r="Y158" s="192"/>
      <c r="Z158" s="192"/>
      <c r="AA158"/>
      <c r="AB158"/>
      <c r="AC158"/>
      <c r="AD158"/>
      <c r="AE158"/>
      <c r="AF158"/>
      <c r="AG158" s="34"/>
      <c r="AH158" s="34"/>
      <c r="AI158" s="34"/>
      <c r="AJ158" s="34"/>
      <c r="AK158" s="205"/>
    </row>
    <row r="159" spans="1:37" x14ac:dyDescent="0.2">
      <c r="A159" s="84">
        <v>152</v>
      </c>
      <c r="B159" s="84" t="str">
        <f ca="1"/>
        <v>Panama</v>
      </c>
      <c r="C159" s="84" t="str">
        <f ca="1"/>
        <v>PAN</v>
      </c>
      <c r="D159" s="84" t="str">
        <f ca="1"/>
        <v>LCN           Latin America &amp; Caribbean</v>
      </c>
      <c r="E159" s="84" t="str">
        <f ca="1"/>
        <v>IBRD</v>
      </c>
      <c r="F159" s="190" t="str">
        <f t="shared" ca="1" si="8"/>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0.57725947521865995</v>
      </c>
      <c r="I159" s="191"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0</v>
      </c>
      <c r="J159" s="242">
        <v>44753</v>
      </c>
      <c r="K159" s="242">
        <v>44852</v>
      </c>
      <c r="L159" s="91" t="s">
        <v>260</v>
      </c>
      <c r="M159" s="192">
        <v>0.57725947521865995</v>
      </c>
      <c r="N159" s="192">
        <v>0</v>
      </c>
      <c r="O159" s="192" t="s">
        <v>409</v>
      </c>
      <c r="P159" s="192">
        <v>53.5</v>
      </c>
      <c r="Q159" s="192" t="s">
        <v>409</v>
      </c>
      <c r="R159" s="192" t="s">
        <v>409</v>
      </c>
      <c r="S159"/>
      <c r="T159"/>
      <c r="U159"/>
      <c r="V159"/>
      <c r="W159"/>
      <c r="X159"/>
      <c r="Y159" s="192"/>
      <c r="Z159" s="192"/>
      <c r="AA159"/>
      <c r="AB159"/>
      <c r="AC159"/>
      <c r="AD159"/>
      <c r="AE159"/>
      <c r="AF159"/>
      <c r="AG159" s="34"/>
      <c r="AH159" s="34"/>
      <c r="AI159" s="34"/>
      <c r="AJ159" s="34"/>
      <c r="AK159" s="205"/>
    </row>
    <row r="160" spans="1:37" x14ac:dyDescent="0.2">
      <c r="A160" s="84">
        <v>153</v>
      </c>
      <c r="B160" s="84" t="str">
        <f ca="1"/>
        <v>Peru</v>
      </c>
      <c r="C160" s="84" t="str">
        <f ca="1"/>
        <v>PER</v>
      </c>
      <c r="D160" s="84" t="str">
        <f ca="1"/>
        <v>LCN           Latin America &amp; Caribbean</v>
      </c>
      <c r="E160" s="84" t="str">
        <f ca="1"/>
        <v>IBRD</v>
      </c>
      <c r="F160" s="190" t="str">
        <f t="shared" ca="1" si="8"/>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1.087967586551992</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0.16909620991253799</v>
      </c>
      <c r="I160" s="191"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7</v>
      </c>
      <c r="J160" s="242">
        <v>44753</v>
      </c>
      <c r="K160" s="242">
        <v>45142</v>
      </c>
      <c r="L160" s="91" t="s">
        <v>262</v>
      </c>
      <c r="M160" s="192">
        <v>0.16909620991253799</v>
      </c>
      <c r="N160" s="192">
        <v>7</v>
      </c>
      <c r="O160" s="192" t="s">
        <v>409</v>
      </c>
      <c r="P160" s="192">
        <v>54.9</v>
      </c>
      <c r="Q160" s="192" t="s">
        <v>862</v>
      </c>
      <c r="R160" s="192" t="s">
        <v>409</v>
      </c>
      <c r="S160"/>
      <c r="T160"/>
      <c r="U160"/>
      <c r="V160"/>
      <c r="W160"/>
      <c r="X160"/>
      <c r="Y160" s="192"/>
      <c r="Z160" s="192"/>
      <c r="AA160"/>
      <c r="AB160"/>
      <c r="AC160"/>
      <c r="AD160"/>
      <c r="AE160"/>
      <c r="AF160"/>
      <c r="AG160" s="34"/>
      <c r="AH160" s="34"/>
      <c r="AI160" s="34"/>
      <c r="AJ160" s="34"/>
      <c r="AK160" s="205"/>
    </row>
    <row r="161" spans="1:37" x14ac:dyDescent="0.2">
      <c r="A161" s="84">
        <v>154</v>
      </c>
      <c r="B161" s="84" t="str">
        <f ca="1"/>
        <v>Philippines</v>
      </c>
      <c r="C161" s="84" t="str">
        <f ca="1"/>
        <v>PHL</v>
      </c>
      <c r="D161" s="84" t="str">
        <f ca="1"/>
        <v>EAS           East Asia &amp; Pacific</v>
      </c>
      <c r="E161" s="84" t="str">
        <f ca="1"/>
        <v>IBRD</v>
      </c>
      <c r="F161" s="190" t="str">
        <f t="shared" ca="1" si="8"/>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2.85131195335277</v>
      </c>
      <c r="I161" s="191"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0</v>
      </c>
      <c r="J161" s="242">
        <v>44753</v>
      </c>
      <c r="K161" s="242">
        <v>44855</v>
      </c>
      <c r="L161" s="91" t="s">
        <v>264</v>
      </c>
      <c r="M161" s="192">
        <v>2.85131195335277</v>
      </c>
      <c r="N161" s="192">
        <v>0</v>
      </c>
      <c r="O161" s="192" t="s">
        <v>409</v>
      </c>
      <c r="P161" s="192">
        <v>45.7</v>
      </c>
      <c r="Q161" s="192" t="s">
        <v>409</v>
      </c>
      <c r="R161" s="192" t="s">
        <v>409</v>
      </c>
      <c r="S161"/>
      <c r="T161"/>
      <c r="U161"/>
      <c r="V161"/>
      <c r="W161"/>
      <c r="X161"/>
      <c r="Y161" s="192"/>
      <c r="Z161" s="192"/>
      <c r="AA161"/>
      <c r="AB161"/>
      <c r="AC161"/>
      <c r="AD161"/>
      <c r="AE161"/>
      <c r="AF161"/>
      <c r="AG161" s="34"/>
      <c r="AH161" s="34"/>
      <c r="AI161" s="34"/>
      <c r="AJ161" s="34"/>
      <c r="AK161" s="205"/>
    </row>
    <row r="162" spans="1:37" x14ac:dyDescent="0.2">
      <c r="A162" s="84">
        <v>155</v>
      </c>
      <c r="B162" s="84" t="str">
        <f ca="1"/>
        <v>Palau</v>
      </c>
      <c r="C162" s="84" t="str">
        <f ca="1"/>
        <v>PLW</v>
      </c>
      <c r="D162" s="84" t="str">
        <f ca="1"/>
        <v>EAS           East Asia &amp; Pacific</v>
      </c>
      <c r="E162" s="84" t="str">
        <f ca="1"/>
        <v>IBRD</v>
      </c>
      <c r="F162" s="190" t="str">
        <f t="shared" ca="1" si="8"/>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8.7405247813410991</v>
      </c>
      <c r="I162" s="191"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0</v>
      </c>
      <c r="J162" s="242">
        <v>44753</v>
      </c>
      <c r="K162" s="242">
        <v>44852</v>
      </c>
      <c r="L162" s="91" t="s">
        <v>266</v>
      </c>
      <c r="M162" s="192">
        <v>8.7405247813410991</v>
      </c>
      <c r="N162" s="192">
        <v>0</v>
      </c>
      <c r="O162" s="192" t="s">
        <v>409</v>
      </c>
      <c r="P162" s="192">
        <v>25.5</v>
      </c>
      <c r="Q162" s="192" t="s">
        <v>409</v>
      </c>
      <c r="R162" s="192" t="s">
        <v>409</v>
      </c>
      <c r="S162"/>
      <c r="T162"/>
      <c r="U162"/>
      <c r="V162"/>
      <c r="W162"/>
      <c r="X162"/>
      <c r="Y162" s="192"/>
      <c r="Z162" s="192"/>
      <c r="AA162"/>
      <c r="AB162"/>
      <c r="AC162"/>
      <c r="AD162"/>
      <c r="AE162"/>
      <c r="AF162"/>
      <c r="AG162" s="34"/>
      <c r="AH162" s="34"/>
      <c r="AI162" s="34"/>
      <c r="AJ162" s="34"/>
      <c r="AK162" s="205"/>
    </row>
    <row r="163" spans="1:37" x14ac:dyDescent="0.2">
      <c r="A163" s="84">
        <v>156</v>
      </c>
      <c r="B163" s="84" t="str">
        <f ca="1"/>
        <v>Papua New Guinea</v>
      </c>
      <c r="C163" s="84" t="str">
        <f ca="1"/>
        <v>PNG</v>
      </c>
      <c r="D163" s="84" t="str">
        <f ca="1"/>
        <v>EAS           East Asia &amp; Pacific</v>
      </c>
      <c r="E163" s="84" t="str">
        <f ca="1"/>
        <v>Blend</v>
      </c>
      <c r="F163" s="190" t="str">
        <f t="shared" ca="1" si="8"/>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8.8862973760932906</v>
      </c>
      <c r="I163" s="191"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0</v>
      </c>
      <c r="J163" s="242">
        <v>44753</v>
      </c>
      <c r="K163" s="242">
        <v>44852</v>
      </c>
      <c r="L163" s="91" t="s">
        <v>268</v>
      </c>
      <c r="M163" s="192">
        <v>8.8862973760932906</v>
      </c>
      <c r="N163" s="192">
        <v>0</v>
      </c>
      <c r="O163" s="192" t="s">
        <v>409</v>
      </c>
      <c r="P163" s="192">
        <v>25</v>
      </c>
      <c r="Q163" s="192" t="s">
        <v>409</v>
      </c>
      <c r="R163" s="192" t="s">
        <v>409</v>
      </c>
      <c r="S163"/>
      <c r="T163"/>
      <c r="U163"/>
      <c r="V163"/>
      <c r="W163"/>
      <c r="X163"/>
      <c r="Y163" s="192"/>
      <c r="Z163" s="192"/>
      <c r="AA163"/>
      <c r="AB163"/>
      <c r="AC163"/>
      <c r="AD163"/>
      <c r="AE163"/>
      <c r="AF163"/>
      <c r="AG163" s="34"/>
      <c r="AH163" s="34"/>
      <c r="AI163" s="34"/>
      <c r="AJ163" s="34"/>
      <c r="AK163" s="205"/>
    </row>
    <row r="164" spans="1:37" x14ac:dyDescent="0.2">
      <c r="A164" s="84">
        <v>157</v>
      </c>
      <c r="B164" s="84" t="str">
        <f ca="1"/>
        <v>Poland</v>
      </c>
      <c r="C164" s="84" t="str">
        <f ca="1"/>
        <v>POL</v>
      </c>
      <c r="D164" s="84" t="str">
        <f ca="1"/>
        <v>ECS           Europe &amp; Central Asia</v>
      </c>
      <c r="E164" s="84" t="str">
        <f ca="1"/>
        <v>IBRD</v>
      </c>
      <c r="F164" s="190" t="str">
        <f t="shared" ca="1" si="8"/>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0</v>
      </c>
      <c r="I164" s="191"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7</v>
      </c>
      <c r="J164" s="242">
        <v>44753</v>
      </c>
      <c r="K164" s="242">
        <v>45142</v>
      </c>
      <c r="L164" s="91" t="s">
        <v>270</v>
      </c>
      <c r="M164" s="192">
        <v>0</v>
      </c>
      <c r="N164" s="192">
        <v>7</v>
      </c>
      <c r="O164" s="192" t="s">
        <v>409</v>
      </c>
      <c r="P164" s="192">
        <v>55.7</v>
      </c>
      <c r="Q164" s="192" t="s">
        <v>863</v>
      </c>
      <c r="R164" s="192" t="s">
        <v>409</v>
      </c>
      <c r="S164"/>
      <c r="T164"/>
      <c r="U164"/>
      <c r="V164"/>
      <c r="W164"/>
      <c r="X164"/>
      <c r="Y164" s="192"/>
      <c r="Z164" s="192"/>
      <c r="AA164"/>
      <c r="AB164"/>
      <c r="AC164"/>
      <c r="AD164"/>
      <c r="AE164"/>
      <c r="AF164"/>
      <c r="AG164" s="34"/>
      <c r="AH164" s="34"/>
      <c r="AI164" s="34"/>
      <c r="AJ164" s="34"/>
      <c r="AK164" s="205"/>
    </row>
    <row r="165" spans="1:37" x14ac:dyDescent="0.2">
      <c r="A165" s="84">
        <v>158</v>
      </c>
      <c r="B165" s="84" t="str">
        <f ca="1"/>
        <v>Puerto Rico</v>
      </c>
      <c r="C165" s="84" t="str">
        <f ca="1"/>
        <v>PRI</v>
      </c>
      <c r="D165" s="84" t="str">
        <f ca="1"/>
        <v>LCN           Latin America &amp; Caribbean</v>
      </c>
      <c r="E165" s="84" t="str">
        <f ca="1"/>
        <v>NA</v>
      </c>
      <c r="F165" s="190" t="str">
        <f t="shared" ca="1" si="8"/>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t="e"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#N/A</v>
      </c>
      <c r="I165" s="191"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0</v>
      </c>
      <c r="J165" s="242" t="s">
        <v>409</v>
      </c>
      <c r="K165" s="242">
        <v>44887</v>
      </c>
      <c r="L165" s="91" t="s">
        <v>717</v>
      </c>
      <c r="M165" s="192" t="s">
        <v>409</v>
      </c>
      <c r="N165" s="192">
        <v>0</v>
      </c>
      <c r="O165" s="192" t="s">
        <v>409</v>
      </c>
      <c r="P165" s="192" t="s">
        <v>409</v>
      </c>
      <c r="Q165" s="192" t="s">
        <v>409</v>
      </c>
      <c r="R165" s="192" t="s">
        <v>409</v>
      </c>
      <c r="S165"/>
      <c r="T165"/>
      <c r="U165"/>
      <c r="V165"/>
      <c r="W165"/>
      <c r="X165"/>
      <c r="Y165" s="192"/>
      <c r="Z165" s="192"/>
      <c r="AA165"/>
      <c r="AB165"/>
      <c r="AC165"/>
      <c r="AD165"/>
      <c r="AE165"/>
      <c r="AF165"/>
      <c r="AG165" s="34"/>
      <c r="AH165" s="34"/>
      <c r="AI165" s="34"/>
      <c r="AJ165" s="34"/>
      <c r="AK165" s="205"/>
    </row>
    <row r="166" spans="1:37" x14ac:dyDescent="0.2">
      <c r="A166" s="84">
        <v>159</v>
      </c>
      <c r="B166" s="84" t="str">
        <f ca="1"/>
        <v>Korea, Dem. People's Rep.</v>
      </c>
      <c r="C166" s="84" t="str">
        <f ca="1"/>
        <v>PRK</v>
      </c>
      <c r="D166" s="84" t="str">
        <f ca="1"/>
        <v>EAS           East Asia &amp; Pacific</v>
      </c>
      <c r="E166" s="84" t="str">
        <f ca="1"/>
        <v>NA</v>
      </c>
      <c r="F166" s="190" t="str">
        <f t="shared" ca="1" si="8"/>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10</v>
      </c>
      <c r="I166" s="191"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0</v>
      </c>
      <c r="J166" s="242">
        <v>44753</v>
      </c>
      <c r="K166" s="242">
        <v>44753</v>
      </c>
      <c r="L166" s="91" t="s">
        <v>271</v>
      </c>
      <c r="M166" s="192">
        <v>10</v>
      </c>
      <c r="N166" s="192">
        <v>0</v>
      </c>
      <c r="O166" s="192" t="s">
        <v>409</v>
      </c>
      <c r="P166" s="192">
        <v>16.100000000000001</v>
      </c>
      <c r="Q166" s="192" t="s">
        <v>409</v>
      </c>
      <c r="R166" s="192" t="s">
        <v>409</v>
      </c>
      <c r="S166"/>
      <c r="T166"/>
      <c r="U166"/>
      <c r="V166"/>
      <c r="W166"/>
      <c r="X166"/>
      <c r="Y166" s="192"/>
      <c r="Z166" s="192"/>
      <c r="AA166"/>
      <c r="AB166"/>
      <c r="AC166"/>
      <c r="AD166"/>
      <c r="AE166"/>
      <c r="AF166"/>
      <c r="AG166" s="34"/>
      <c r="AH166" s="34"/>
      <c r="AI166" s="34"/>
      <c r="AJ166" s="34"/>
      <c r="AK166" s="205"/>
    </row>
    <row r="167" spans="1:37" x14ac:dyDescent="0.2">
      <c r="A167" s="84">
        <v>160</v>
      </c>
      <c r="B167" s="84" t="str">
        <f ca="1"/>
        <v>Portugal</v>
      </c>
      <c r="C167" s="84" t="str">
        <f ca="1"/>
        <v>PRT</v>
      </c>
      <c r="D167" s="84" t="str">
        <f ca="1"/>
        <v>ECS           Europe &amp; Central Asia</v>
      </c>
      <c r="E167" s="84" t="str">
        <f ca="1"/>
        <v>NA</v>
      </c>
      <c r="F167" s="190" t="str">
        <f t="shared" ca="1" si="8"/>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0.22740524781341101</v>
      </c>
      <c r="I167" s="191"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0</v>
      </c>
      <c r="J167" s="242">
        <v>44753</v>
      </c>
      <c r="K167" s="242">
        <v>44855</v>
      </c>
      <c r="L167" s="91" t="s">
        <v>273</v>
      </c>
      <c r="M167" s="192">
        <v>0.22740524781341101</v>
      </c>
      <c r="N167" s="192">
        <v>0</v>
      </c>
      <c r="O167" s="192" t="s">
        <v>409</v>
      </c>
      <c r="P167" s="192">
        <v>54.7</v>
      </c>
      <c r="Q167" s="192" t="s">
        <v>409</v>
      </c>
      <c r="R167" s="192" t="s">
        <v>409</v>
      </c>
      <c r="S167"/>
      <c r="T167"/>
      <c r="U167"/>
      <c r="V167"/>
      <c r="W167"/>
      <c r="X167"/>
      <c r="Y167" s="192"/>
      <c r="Z167" s="192"/>
      <c r="AA167"/>
      <c r="AB167"/>
      <c r="AC167"/>
      <c r="AD167"/>
      <c r="AE167"/>
      <c r="AF167"/>
      <c r="AG167" s="34"/>
      <c r="AH167" s="34"/>
      <c r="AI167" s="34"/>
      <c r="AJ167" s="34"/>
      <c r="AK167" s="205"/>
    </row>
    <row r="168" spans="1:37" x14ac:dyDescent="0.2">
      <c r="A168" s="84">
        <v>161</v>
      </c>
      <c r="B168" s="84" t="str">
        <f ca="1"/>
        <v>Paraguay</v>
      </c>
      <c r="C168" s="84" t="str">
        <f ca="1"/>
        <v>PRY</v>
      </c>
      <c r="D168" s="84" t="str">
        <f ca="1"/>
        <v>LCN           Latin America &amp; Caribbean</v>
      </c>
      <c r="E168" s="84" t="str">
        <f ca="1"/>
        <v>IBRD</v>
      </c>
      <c r="F168" s="190" t="str">
        <f t="shared" ca="1" si="8"/>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4.4256559766763797</v>
      </c>
      <c r="I168" s="191"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0</v>
      </c>
      <c r="J168" s="242">
        <v>44753</v>
      </c>
      <c r="K168" s="242">
        <v>44852</v>
      </c>
      <c r="L168" s="91" t="s">
        <v>275</v>
      </c>
      <c r="M168" s="192">
        <v>4.4256559766763797</v>
      </c>
      <c r="N168" s="192">
        <v>0</v>
      </c>
      <c r="O168" s="192" t="s">
        <v>409</v>
      </c>
      <c r="P168" s="192">
        <v>40.299999999999997</v>
      </c>
      <c r="Q168" s="192" t="s">
        <v>409</v>
      </c>
      <c r="R168" s="192" t="s">
        <v>409</v>
      </c>
      <c r="S168"/>
      <c r="T168"/>
      <c r="U168"/>
      <c r="V168"/>
      <c r="W168"/>
      <c r="X168"/>
      <c r="Y168" s="192"/>
      <c r="Z168" s="192"/>
      <c r="AA168"/>
      <c r="AB168"/>
      <c r="AC168"/>
      <c r="AD168"/>
      <c r="AE168"/>
      <c r="AF168"/>
      <c r="AG168" s="34"/>
      <c r="AH168" s="34"/>
      <c r="AI168" s="34"/>
      <c r="AJ168" s="34"/>
      <c r="AK168" s="205"/>
    </row>
    <row r="169" spans="1:37" x14ac:dyDescent="0.2">
      <c r="A169" s="84">
        <v>162</v>
      </c>
      <c r="B169" s="84" t="str">
        <f ca="1"/>
        <v>West Bank and Gaza</v>
      </c>
      <c r="C169" s="84" t="str">
        <f ca="1"/>
        <v>PSE</v>
      </c>
      <c r="D169" s="84" t="str">
        <f ca="1"/>
        <v>MEA           Middle East &amp; North Africa</v>
      </c>
      <c r="E169" s="84" t="str">
        <f ca="1"/>
        <v>NA</v>
      </c>
      <c r="F169" s="190" t="str">
        <f t="shared" ca="1" si="8"/>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t="e"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#N/A</v>
      </c>
      <c r="I169" s="191"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0</v>
      </c>
      <c r="J169" s="242">
        <v>44887</v>
      </c>
      <c r="K169" s="242">
        <v>44887</v>
      </c>
      <c r="L169" s="91" t="s">
        <v>718</v>
      </c>
      <c r="M169" s="192" t="s">
        <v>409</v>
      </c>
      <c r="N169" s="192">
        <v>0</v>
      </c>
      <c r="O169" s="192" t="s">
        <v>409</v>
      </c>
      <c r="P169" s="192" t="s">
        <v>409</v>
      </c>
      <c r="Q169" s="192" t="s">
        <v>409</v>
      </c>
      <c r="R169" s="192" t="s">
        <v>409</v>
      </c>
      <c r="S169"/>
      <c r="T169"/>
      <c r="U169"/>
      <c r="V169"/>
      <c r="W169"/>
      <c r="X169"/>
      <c r="Y169" s="192"/>
      <c r="Z169" s="192"/>
      <c r="AA169"/>
      <c r="AB169"/>
      <c r="AC169"/>
      <c r="AD169"/>
      <c r="AE169"/>
      <c r="AF169"/>
      <c r="AG169" s="34"/>
      <c r="AH169" s="34"/>
      <c r="AI169" s="34"/>
      <c r="AJ169" s="34"/>
      <c r="AK169" s="205"/>
    </row>
    <row r="170" spans="1:37" x14ac:dyDescent="0.2">
      <c r="A170" s="84">
        <v>163</v>
      </c>
      <c r="B170" s="84" t="str">
        <f ca="1"/>
        <v>French Polynesia</v>
      </c>
      <c r="C170" s="84" t="str">
        <f ca="1"/>
        <v>PYF</v>
      </c>
      <c r="D170" s="84" t="str">
        <f ca="1"/>
        <v>EAS           East Asia &amp; Pacific</v>
      </c>
      <c r="E170" s="84" t="str">
        <f ca="1"/>
        <v>NA</v>
      </c>
      <c r="F170" s="190" t="str">
        <f t="shared" ca="1" si="8"/>
        <v/>
      </c>
      <c r="G170" s="80">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0</v>
      </c>
      <c r="J170" s="242" t="s">
        <v>409</v>
      </c>
      <c r="K170" s="242" t="s">
        <v>409</v>
      </c>
      <c r="L170" s="91" t="s">
        <v>719</v>
      </c>
      <c r="M170" s="192" t="s">
        <v>409</v>
      </c>
      <c r="N170" s="192">
        <v>0</v>
      </c>
      <c r="O170" s="192" t="s">
        <v>409</v>
      </c>
      <c r="P170" s="192" t="s">
        <v>409</v>
      </c>
      <c r="Q170" s="192" t="s">
        <v>409</v>
      </c>
      <c r="R170" s="192" t="s">
        <v>409</v>
      </c>
      <c r="S170"/>
      <c r="T170"/>
      <c r="U170"/>
      <c r="V170"/>
      <c r="W170"/>
      <c r="X170"/>
      <c r="Y170" s="192"/>
      <c r="Z170" s="192"/>
      <c r="AA170"/>
      <c r="AB170"/>
      <c r="AC170"/>
      <c r="AD170"/>
      <c r="AE170"/>
      <c r="AF170"/>
      <c r="AG170" s="34"/>
      <c r="AH170" s="34"/>
      <c r="AI170" s="34"/>
      <c r="AJ170" s="34"/>
      <c r="AK170" s="205"/>
    </row>
    <row r="171" spans="1:37" x14ac:dyDescent="0.2">
      <c r="A171" s="84">
        <v>164</v>
      </c>
      <c r="B171" s="84" t="str">
        <f ca="1"/>
        <v>Qatar</v>
      </c>
      <c r="C171" s="84" t="str">
        <f ca="1"/>
        <v>QAT</v>
      </c>
      <c r="D171" s="84" t="str">
        <f ca="1"/>
        <v>MEA           Middle East &amp; North Africa</v>
      </c>
      <c r="E171" s="84" t="str">
        <f ca="1"/>
        <v>NA</v>
      </c>
      <c r="F171" s="190" t="str">
        <f t="shared" ca="1" si="8"/>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1.97667638483965</v>
      </c>
      <c r="I171" s="191"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0</v>
      </c>
      <c r="J171" s="242">
        <v>44753</v>
      </c>
      <c r="K171" s="242">
        <v>44852</v>
      </c>
      <c r="L171" s="91" t="s">
        <v>277</v>
      </c>
      <c r="M171" s="192">
        <v>1.97667638483965</v>
      </c>
      <c r="N171" s="192">
        <v>0</v>
      </c>
      <c r="O171" s="192" t="s">
        <v>409</v>
      </c>
      <c r="P171" s="192">
        <v>48.7</v>
      </c>
      <c r="Q171" s="192" t="s">
        <v>409</v>
      </c>
      <c r="R171" s="192" t="s">
        <v>409</v>
      </c>
      <c r="S171"/>
      <c r="T171"/>
      <c r="U171"/>
      <c r="V171"/>
      <c r="W171"/>
      <c r="X171"/>
      <c r="Y171" s="192"/>
      <c r="Z171" s="192"/>
      <c r="AA171"/>
      <c r="AB171"/>
      <c r="AC171"/>
      <c r="AD171"/>
      <c r="AE171"/>
      <c r="AF171"/>
      <c r="AG171" s="34"/>
      <c r="AH171" s="34"/>
      <c r="AI171" s="34"/>
      <c r="AJ171" s="34"/>
      <c r="AK171" s="205"/>
    </row>
    <row r="172" spans="1:37" x14ac:dyDescent="0.2">
      <c r="A172" s="84">
        <v>165</v>
      </c>
      <c r="B172" s="84" t="str">
        <f ca="1"/>
        <v>Romania</v>
      </c>
      <c r="C172" s="84" t="str">
        <f ca="1"/>
        <v>ROU</v>
      </c>
      <c r="D172" s="84" t="str">
        <f ca="1"/>
        <v>ECS           Europe &amp; Central Asia</v>
      </c>
      <c r="E172" s="84" t="str">
        <f ca="1"/>
        <v>IBRD</v>
      </c>
      <c r="F172" s="190" t="str">
        <f t="shared" ca="1" si="8"/>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2.85131195335277</v>
      </c>
      <c r="I172" s="191"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0</v>
      </c>
      <c r="J172" s="242">
        <v>44753</v>
      </c>
      <c r="K172" s="242">
        <v>44846</v>
      </c>
      <c r="L172" s="91" t="s">
        <v>279</v>
      </c>
      <c r="M172" s="192">
        <v>2.85131195335277</v>
      </c>
      <c r="N172" s="192">
        <v>0</v>
      </c>
      <c r="O172" s="192" t="s">
        <v>409</v>
      </c>
      <c r="P172" s="192">
        <v>45.7</v>
      </c>
      <c r="Q172" s="192" t="s">
        <v>409</v>
      </c>
      <c r="R172" s="192" t="s">
        <v>409</v>
      </c>
      <c r="S172"/>
      <c r="T172"/>
      <c r="U172"/>
      <c r="V172"/>
      <c r="W172"/>
      <c r="X172"/>
      <c r="Y172" s="192"/>
      <c r="Z172" s="192"/>
      <c r="AA172"/>
      <c r="AB172"/>
      <c r="AC172"/>
      <c r="AD172"/>
      <c r="AE172"/>
      <c r="AF172"/>
      <c r="AG172" s="34"/>
      <c r="AH172" s="34"/>
      <c r="AI172" s="34"/>
      <c r="AJ172" s="34"/>
      <c r="AK172" s="205"/>
    </row>
    <row r="173" spans="1:37" x14ac:dyDescent="0.2">
      <c r="A173" s="84">
        <v>166</v>
      </c>
      <c r="B173" s="84" t="str">
        <f ca="1"/>
        <v>Russian Federation</v>
      </c>
      <c r="C173" s="84" t="str">
        <f ca="1"/>
        <v>RUS</v>
      </c>
      <c r="D173" s="84" t="str">
        <f ca="1"/>
        <v>ECS           Europe &amp; Central Asia</v>
      </c>
      <c r="E173" s="84" t="str">
        <f ca="1"/>
        <v>IBRD</v>
      </c>
      <c r="F173" s="190" t="str">
        <f t="shared" ca="1" si="8"/>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1.8600583090378999</v>
      </c>
      <c r="I173" s="191"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0</v>
      </c>
      <c r="J173" s="242">
        <v>44753</v>
      </c>
      <c r="K173" s="242">
        <v>44855</v>
      </c>
      <c r="L173" s="91" t="s">
        <v>281</v>
      </c>
      <c r="M173" s="192">
        <v>1.8600583090378999</v>
      </c>
      <c r="N173" s="192">
        <v>0</v>
      </c>
      <c r="O173" s="192" t="s">
        <v>409</v>
      </c>
      <c r="P173" s="192">
        <v>49.1</v>
      </c>
      <c r="Q173" s="192" t="s">
        <v>409</v>
      </c>
      <c r="R173" s="192" t="s">
        <v>409</v>
      </c>
      <c r="S173"/>
      <c r="T173"/>
      <c r="U173"/>
      <c r="V173"/>
      <c r="W173"/>
      <c r="X173"/>
      <c r="Y173" s="192"/>
      <c r="Z173" s="192"/>
      <c r="AA173"/>
      <c r="AB173"/>
      <c r="AC173"/>
      <c r="AD173"/>
      <c r="AE173"/>
      <c r="AF173"/>
      <c r="AG173" s="34"/>
      <c r="AH173" s="34"/>
      <c r="AI173" s="34"/>
      <c r="AJ173" s="34"/>
      <c r="AK173" s="205"/>
    </row>
    <row r="174" spans="1:37" x14ac:dyDescent="0.2">
      <c r="A174" s="84">
        <v>167</v>
      </c>
      <c r="B174" s="84" t="str">
        <f ca="1"/>
        <v>Rwanda</v>
      </c>
      <c r="C174" s="84" t="str">
        <f ca="1"/>
        <v>RWA</v>
      </c>
      <c r="D174" s="84" t="str">
        <f ca="1"/>
        <v>SSF           Sub-Saharan Africa</v>
      </c>
      <c r="E174" s="84" t="str">
        <f ca="1"/>
        <v>IDA</v>
      </c>
      <c r="F174" s="190" t="str">
        <f t="shared" ca="1" si="8"/>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6.5247813411078699</v>
      </c>
      <c r="I174" s="191"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0</v>
      </c>
      <c r="J174" s="242">
        <v>44753</v>
      </c>
      <c r="K174" s="242">
        <v>44852</v>
      </c>
      <c r="L174" s="91" t="s">
        <v>283</v>
      </c>
      <c r="M174" s="192">
        <v>6.5247813411078699</v>
      </c>
      <c r="N174" s="192">
        <v>0</v>
      </c>
      <c r="O174" s="192" t="s">
        <v>409</v>
      </c>
      <c r="P174" s="192">
        <v>33.1</v>
      </c>
      <c r="Q174" s="192" t="s">
        <v>409</v>
      </c>
      <c r="R174" s="192" t="s">
        <v>409</v>
      </c>
      <c r="S174"/>
      <c r="T174"/>
      <c r="U174"/>
      <c r="V174"/>
      <c r="W174"/>
      <c r="X174"/>
      <c r="Y174" s="192"/>
      <c r="Z174" s="192"/>
      <c r="AA174"/>
      <c r="AB174"/>
      <c r="AC174"/>
      <c r="AD174"/>
      <c r="AE174"/>
      <c r="AF174"/>
      <c r="AG174" s="34"/>
      <c r="AH174" s="34"/>
      <c r="AI174" s="34"/>
      <c r="AJ174" s="34"/>
      <c r="AK174" s="205"/>
    </row>
    <row r="175" spans="1:37" x14ac:dyDescent="0.2">
      <c r="A175" s="84">
        <v>168</v>
      </c>
      <c r="B175" s="84" t="str">
        <f ca="1"/>
        <v>Saudi Arabia</v>
      </c>
      <c r="C175" s="84" t="str">
        <f ca="1"/>
        <v>SAU</v>
      </c>
      <c r="D175" s="84" t="str">
        <f ca="1"/>
        <v>MEA           Middle East &amp; North Africa</v>
      </c>
      <c r="E175" s="84" t="str">
        <f ca="1"/>
        <v>NA</v>
      </c>
      <c r="F175" s="190" t="str">
        <f t="shared" ca="1" si="8"/>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3.08454810495626</v>
      </c>
      <c r="I175" s="191"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0</v>
      </c>
      <c r="J175" s="242">
        <v>44753</v>
      </c>
      <c r="K175" s="242">
        <v>44855</v>
      </c>
      <c r="L175" s="91" t="s">
        <v>285</v>
      </c>
      <c r="M175" s="192">
        <v>3.08454810495626</v>
      </c>
      <c r="N175" s="192">
        <v>0</v>
      </c>
      <c r="O175" s="192" t="s">
        <v>409</v>
      </c>
      <c r="P175" s="192">
        <v>44.9</v>
      </c>
      <c r="Q175" s="192" t="s">
        <v>409</v>
      </c>
      <c r="R175" s="192" t="s">
        <v>409</v>
      </c>
      <c r="S175"/>
      <c r="T175"/>
      <c r="U175"/>
      <c r="V175"/>
      <c r="W175"/>
      <c r="X175"/>
      <c r="Y175" s="192"/>
      <c r="Z175" s="192"/>
      <c r="AA175"/>
      <c r="AB175"/>
      <c r="AC175"/>
      <c r="AD175"/>
      <c r="AE175"/>
      <c r="AF175"/>
      <c r="AG175" s="34"/>
      <c r="AH175" s="34"/>
      <c r="AI175" s="34"/>
      <c r="AJ175" s="34"/>
      <c r="AK175" s="205"/>
    </row>
    <row r="176" spans="1:37" x14ac:dyDescent="0.2">
      <c r="A176" s="84">
        <v>169</v>
      </c>
      <c r="B176" s="84" t="str">
        <f ca="1"/>
        <v>Sudan</v>
      </c>
      <c r="C176" s="84" t="str">
        <f ca="1"/>
        <v>SDN</v>
      </c>
      <c r="D176" s="84" t="str">
        <f ca="1"/>
        <v>SSF           Sub-Saharan Africa</v>
      </c>
      <c r="E176" s="84" t="str">
        <f ca="1"/>
        <v>IDA</v>
      </c>
      <c r="F176" s="190" t="str">
        <f t="shared" ca="1" si="8"/>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8.9017965887391863</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7.9241982507288604</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10</v>
      </c>
      <c r="J176" s="242">
        <v>44753</v>
      </c>
      <c r="K176" s="242">
        <v>45145</v>
      </c>
      <c r="L176" s="91" t="s">
        <v>287</v>
      </c>
      <c r="M176" s="192">
        <v>7.9241982507288604</v>
      </c>
      <c r="N176" s="192">
        <v>0</v>
      </c>
      <c r="O176" s="192">
        <v>10</v>
      </c>
      <c r="P176" s="192">
        <v>28.3</v>
      </c>
      <c r="Q176" s="192" t="s">
        <v>409</v>
      </c>
      <c r="R176" s="192" t="s">
        <v>880</v>
      </c>
      <c r="S176"/>
      <c r="T176"/>
      <c r="U176"/>
      <c r="V176"/>
      <c r="W176"/>
      <c r="X176"/>
      <c r="Y176" s="192"/>
      <c r="Z176" s="192"/>
      <c r="AA176"/>
      <c r="AB176"/>
      <c r="AC176"/>
      <c r="AD176"/>
      <c r="AE176"/>
      <c r="AF176"/>
      <c r="AG176" s="34"/>
      <c r="AH176" s="34"/>
      <c r="AI176" s="34"/>
      <c r="AJ176" s="34"/>
      <c r="AK176" s="205"/>
    </row>
    <row r="177" spans="1:37" x14ac:dyDescent="0.2">
      <c r="A177" s="84">
        <v>170</v>
      </c>
      <c r="B177" s="84" t="str">
        <f ca="1"/>
        <v>Senegal</v>
      </c>
      <c r="C177" s="84" t="str">
        <f ca="1"/>
        <v>SEN</v>
      </c>
      <c r="D177" s="84" t="str">
        <f ca="1"/>
        <v>SSF           Sub-Saharan Africa</v>
      </c>
      <c r="E177" s="84" t="str">
        <f ca="1"/>
        <v>IDA</v>
      </c>
      <c r="F177" s="190" t="str">
        <f t="shared" ca="1" si="8"/>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6.6122448979591804</v>
      </c>
      <c r="I177" s="191"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0</v>
      </c>
      <c r="J177" s="242">
        <v>44753</v>
      </c>
      <c r="K177" s="242">
        <v>44762</v>
      </c>
      <c r="L177" s="91" t="s">
        <v>289</v>
      </c>
      <c r="M177" s="192">
        <v>6.6122448979591804</v>
      </c>
      <c r="N177" s="192">
        <v>0</v>
      </c>
      <c r="O177" s="192" t="s">
        <v>409</v>
      </c>
      <c r="P177" s="192">
        <v>32.799999999999997</v>
      </c>
      <c r="Q177" s="192" t="s">
        <v>409</v>
      </c>
      <c r="R177" s="192" t="s">
        <v>409</v>
      </c>
      <c r="S177"/>
      <c r="T177"/>
      <c r="U177"/>
      <c r="V177"/>
      <c r="W177"/>
      <c r="X177"/>
      <c r="Y177" s="192"/>
      <c r="Z177" s="192"/>
      <c r="AA177"/>
      <c r="AB177"/>
      <c r="AC177"/>
      <c r="AD177"/>
      <c r="AE177"/>
      <c r="AF177"/>
      <c r="AG177" s="34"/>
      <c r="AH177" s="34"/>
      <c r="AI177" s="34"/>
      <c r="AJ177" s="34"/>
      <c r="AK177" s="205"/>
    </row>
    <row r="178" spans="1:37" x14ac:dyDescent="0.2">
      <c r="A178" s="84">
        <v>171</v>
      </c>
      <c r="B178" s="84" t="str">
        <f ca="1"/>
        <v>Singapore</v>
      </c>
      <c r="C178" s="84" t="str">
        <f ca="1"/>
        <v>SGP</v>
      </c>
      <c r="D178" s="84" t="str">
        <f ca="1"/>
        <v>EAS           East Asia &amp; Pacific</v>
      </c>
      <c r="E178" s="84" t="str">
        <f ca="1"/>
        <v>NA</v>
      </c>
      <c r="F178" s="190" t="str">
        <f t="shared" ca="1" si="8"/>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0</v>
      </c>
      <c r="I178" s="191"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0</v>
      </c>
      <c r="J178" s="242">
        <v>44753</v>
      </c>
      <c r="K178" s="242">
        <v>44855</v>
      </c>
      <c r="L178" s="91" t="s">
        <v>291</v>
      </c>
      <c r="M178" s="192">
        <v>0</v>
      </c>
      <c r="N178" s="192">
        <v>0</v>
      </c>
      <c r="O178" s="192" t="s">
        <v>409</v>
      </c>
      <c r="P178" s="192">
        <v>57.4</v>
      </c>
      <c r="Q178" s="192" t="s">
        <v>409</v>
      </c>
      <c r="R178" s="192" t="s">
        <v>409</v>
      </c>
      <c r="S178"/>
      <c r="T178"/>
      <c r="U178"/>
      <c r="V178"/>
      <c r="W178"/>
      <c r="X178"/>
      <c r="Y178" s="192"/>
      <c r="Z178" s="192"/>
      <c r="AA178"/>
      <c r="AB178"/>
      <c r="AC178"/>
      <c r="AD178"/>
      <c r="AE178"/>
      <c r="AF178"/>
      <c r="AG178" s="34"/>
      <c r="AH178" s="34"/>
      <c r="AI178" s="34"/>
      <c r="AJ178" s="34"/>
      <c r="AK178" s="205"/>
    </row>
    <row r="179" spans="1:37" x14ac:dyDescent="0.2">
      <c r="A179" s="84">
        <v>172</v>
      </c>
      <c r="B179" s="84" t="str">
        <f ca="1"/>
        <v>Solomon Islands</v>
      </c>
      <c r="C179" s="84" t="str">
        <f ca="1"/>
        <v>SLB</v>
      </c>
      <c r="D179" s="84" t="str">
        <f ca="1"/>
        <v>EAS           East Asia &amp; Pacific</v>
      </c>
      <c r="E179" s="84" t="str">
        <f ca="1"/>
        <v>IDA</v>
      </c>
      <c r="F179" s="190" t="str">
        <f t="shared" ca="1" si="8"/>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9.3819241982507293</v>
      </c>
      <c r="I179" s="191"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0</v>
      </c>
      <c r="J179" s="242">
        <v>44753</v>
      </c>
      <c r="K179" s="242">
        <v>44762</v>
      </c>
      <c r="L179" s="91" t="s">
        <v>293</v>
      </c>
      <c r="M179" s="192">
        <v>9.3819241982507293</v>
      </c>
      <c r="N179" s="192">
        <v>0</v>
      </c>
      <c r="O179" s="192" t="s">
        <v>409</v>
      </c>
      <c r="P179" s="192">
        <v>23.3</v>
      </c>
      <c r="Q179" s="192" t="s">
        <v>409</v>
      </c>
      <c r="R179" s="192" t="s">
        <v>409</v>
      </c>
      <c r="S179"/>
      <c r="T179"/>
      <c r="U179"/>
      <c r="V179"/>
      <c r="W179"/>
      <c r="X179"/>
      <c r="Y179" s="192"/>
      <c r="Z179" s="192"/>
      <c r="AA179"/>
      <c r="AB179"/>
      <c r="AC179"/>
      <c r="AD179"/>
      <c r="AE179"/>
      <c r="AF179"/>
      <c r="AG179" s="34"/>
      <c r="AH179" s="34"/>
      <c r="AI179" s="34"/>
      <c r="AJ179" s="34"/>
      <c r="AK179" s="205"/>
    </row>
    <row r="180" spans="1:37" x14ac:dyDescent="0.2">
      <c r="A180" s="84">
        <v>173</v>
      </c>
      <c r="B180" s="84" t="str">
        <f ca="1"/>
        <v>Sierra Leone</v>
      </c>
      <c r="C180" s="84" t="str">
        <f ca="1"/>
        <v>SLE</v>
      </c>
      <c r="D180" s="84" t="str">
        <f ca="1"/>
        <v>SSF           Sub-Saharan Africa</v>
      </c>
      <c r="E180" s="84" t="str">
        <f ca="1"/>
        <v>IDA</v>
      </c>
      <c r="F180" s="190" t="str">
        <f t="shared" ca="1" si="8"/>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6.6413994169096204</v>
      </c>
      <c r="I180" s="191"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0</v>
      </c>
      <c r="J180" s="242">
        <v>44753</v>
      </c>
      <c r="K180" s="242">
        <v>44830</v>
      </c>
      <c r="L180" s="91" t="s">
        <v>295</v>
      </c>
      <c r="M180" s="192">
        <v>6.6413994169096204</v>
      </c>
      <c r="N180" s="192">
        <v>0</v>
      </c>
      <c r="O180" s="192" t="s">
        <v>409</v>
      </c>
      <c r="P180" s="192">
        <v>32.700000000000003</v>
      </c>
      <c r="Q180" s="192" t="s">
        <v>409</v>
      </c>
      <c r="R180" s="192" t="s">
        <v>409</v>
      </c>
      <c r="S180"/>
      <c r="T180"/>
      <c r="U180"/>
      <c r="V180"/>
      <c r="W180"/>
      <c r="X180"/>
      <c r="Y180" s="192"/>
      <c r="Z180" s="192"/>
      <c r="AA180"/>
      <c r="AB180"/>
      <c r="AC180"/>
      <c r="AD180"/>
      <c r="AE180"/>
      <c r="AF180"/>
      <c r="AG180" s="34"/>
      <c r="AH180" s="34"/>
      <c r="AI180" s="34"/>
      <c r="AJ180" s="34"/>
      <c r="AK180" s="205"/>
    </row>
    <row r="181" spans="1:37" x14ac:dyDescent="0.2">
      <c r="A181" s="84">
        <v>174</v>
      </c>
      <c r="B181" s="84" t="str">
        <f ca="1"/>
        <v>El Salvador</v>
      </c>
      <c r="C181" s="84" t="str">
        <f ca="1"/>
        <v>SLV</v>
      </c>
      <c r="D181" s="84" t="str">
        <f ca="1"/>
        <v>LCN           Latin America &amp; Caribbean</v>
      </c>
      <c r="E181" s="84" t="str">
        <f ca="1"/>
        <v>IBRD</v>
      </c>
      <c r="F181" s="190" t="str">
        <f t="shared" ca="1" si="8"/>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0</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4.2798833819241997</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0</v>
      </c>
      <c r="J181" s="242">
        <v>44753</v>
      </c>
      <c r="K181" s="242">
        <v>44855</v>
      </c>
      <c r="L181" s="91" t="s">
        <v>297</v>
      </c>
      <c r="M181" s="192">
        <v>4.2798833819241997</v>
      </c>
      <c r="N181" s="192">
        <v>0</v>
      </c>
      <c r="O181" s="192" t="s">
        <v>409</v>
      </c>
      <c r="P181" s="192">
        <v>40.799999999999997</v>
      </c>
      <c r="Q181" s="192" t="s">
        <v>409</v>
      </c>
      <c r="R181" s="192" t="s">
        <v>409</v>
      </c>
      <c r="S181"/>
      <c r="T181"/>
      <c r="U181"/>
      <c r="V181"/>
      <c r="W181"/>
      <c r="X181"/>
      <c r="Y181" s="192"/>
      <c r="Z181" s="192"/>
      <c r="AA181"/>
      <c r="AB181"/>
      <c r="AC181"/>
      <c r="AD181"/>
      <c r="AE181"/>
      <c r="AF181"/>
      <c r="AG181" s="34"/>
      <c r="AH181" s="34"/>
      <c r="AI181" s="34"/>
      <c r="AJ181" s="34"/>
      <c r="AK181" s="205"/>
    </row>
    <row r="182" spans="1:37" x14ac:dyDescent="0.2">
      <c r="A182" s="84">
        <v>175</v>
      </c>
      <c r="B182" s="84" t="str">
        <f ca="1"/>
        <v>San Marino</v>
      </c>
      <c r="C182" s="84" t="str">
        <f ca="1"/>
        <v>SMR</v>
      </c>
      <c r="D182" s="84" t="str">
        <f ca="1"/>
        <v>ECS           Europe &amp; Central Asia</v>
      </c>
      <c r="E182" s="84" t="str">
        <f ca="1"/>
        <v>NA</v>
      </c>
      <c r="F182" s="190" t="str">
        <f t="shared" ca="1" si="8"/>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6.5830903790087403</v>
      </c>
      <c r="I182" s="191"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0</v>
      </c>
      <c r="J182" s="242">
        <v>44887</v>
      </c>
      <c r="K182" s="242" t="s">
        <v>409</v>
      </c>
      <c r="L182" s="91" t="s">
        <v>720</v>
      </c>
      <c r="M182" s="192">
        <v>6.5830903790087403</v>
      </c>
      <c r="N182" s="192">
        <v>0</v>
      </c>
      <c r="O182" s="192" t="s">
        <v>409</v>
      </c>
      <c r="P182" s="192">
        <v>32.9</v>
      </c>
      <c r="Q182" s="192" t="s">
        <v>409</v>
      </c>
      <c r="R182" s="192" t="s">
        <v>409</v>
      </c>
      <c r="S182"/>
      <c r="T182"/>
      <c r="U182"/>
      <c r="V182"/>
      <c r="W182"/>
      <c r="X182"/>
      <c r="Y182" s="192"/>
      <c r="Z182" s="192"/>
      <c r="AA182"/>
      <c r="AB182"/>
      <c r="AC182"/>
      <c r="AD182"/>
      <c r="AE182"/>
      <c r="AF182"/>
      <c r="AG182" s="34"/>
      <c r="AH182" s="34"/>
      <c r="AI182" s="34"/>
      <c r="AJ182" s="34"/>
      <c r="AK182" s="205"/>
    </row>
    <row r="183" spans="1:37" x14ac:dyDescent="0.2">
      <c r="A183" s="84">
        <v>176</v>
      </c>
      <c r="B183" s="84" t="str">
        <f ca="1"/>
        <v>Somalia</v>
      </c>
      <c r="C183" s="84" t="str">
        <f ca="1"/>
        <v>SOM</v>
      </c>
      <c r="D183" s="84" t="str">
        <f ca="1"/>
        <v>SSF           Sub-Saharan Africa</v>
      </c>
      <c r="E183" s="84" t="str">
        <f ca="1"/>
        <v>IDA</v>
      </c>
      <c r="F183" s="190" t="str">
        <f t="shared" ca="1" si="8"/>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0</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10</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0</v>
      </c>
      <c r="J183" s="242">
        <v>44753</v>
      </c>
      <c r="K183" s="242">
        <v>44753</v>
      </c>
      <c r="L183" s="91" t="s">
        <v>299</v>
      </c>
      <c r="M183" s="192">
        <v>10</v>
      </c>
      <c r="N183" s="192">
        <v>0</v>
      </c>
      <c r="O183" s="192" t="s">
        <v>409</v>
      </c>
      <c r="P183" s="192">
        <v>16</v>
      </c>
      <c r="Q183" s="192" t="s">
        <v>409</v>
      </c>
      <c r="R183" s="192" t="s">
        <v>409</v>
      </c>
      <c r="S183"/>
      <c r="T183"/>
      <c r="U183"/>
      <c r="V183"/>
      <c r="W183"/>
      <c r="X183"/>
      <c r="Y183" s="192"/>
      <c r="Z183" s="192"/>
      <c r="AA183"/>
      <c r="AB183"/>
      <c r="AC183"/>
      <c r="AD183"/>
      <c r="AE183"/>
      <c r="AF183"/>
      <c r="AG183" s="34"/>
      <c r="AH183" s="34"/>
      <c r="AI183" s="34"/>
      <c r="AJ183" s="34"/>
      <c r="AK183" s="205"/>
    </row>
    <row r="184" spans="1:37" x14ac:dyDescent="0.2">
      <c r="A184" s="84">
        <v>177</v>
      </c>
      <c r="B184" s="84" t="str">
        <f ca="1"/>
        <v>Serbia</v>
      </c>
      <c r="C184" s="84" t="str">
        <f ca="1"/>
        <v>SRB</v>
      </c>
      <c r="D184" s="84" t="str">
        <f ca="1"/>
        <v>ECS           Europe &amp; Central Asia</v>
      </c>
      <c r="E184" s="84" t="str">
        <f ca="1"/>
        <v>IBRD</v>
      </c>
      <c r="F184" s="190" t="str">
        <f t="shared" ca="1" si="8"/>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3.0553935860058301</v>
      </c>
      <c r="I184" s="191"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0</v>
      </c>
      <c r="J184" s="242">
        <v>44753</v>
      </c>
      <c r="K184" s="242">
        <v>44852</v>
      </c>
      <c r="L184" s="91" t="s">
        <v>301</v>
      </c>
      <c r="M184" s="192">
        <v>3.0553935860058301</v>
      </c>
      <c r="N184" s="192">
        <v>0</v>
      </c>
      <c r="O184" s="192" t="s">
        <v>409</v>
      </c>
      <c r="P184" s="192">
        <v>45</v>
      </c>
      <c r="Q184" s="192" t="s">
        <v>409</v>
      </c>
      <c r="R184" s="192" t="s">
        <v>409</v>
      </c>
      <c r="S184"/>
      <c r="T184"/>
      <c r="U184"/>
      <c r="V184"/>
      <c r="W184"/>
      <c r="X184"/>
      <c r="Y184" s="192"/>
      <c r="Z184" s="192"/>
      <c r="AA184"/>
      <c r="AB184"/>
      <c r="AC184"/>
      <c r="AD184"/>
      <c r="AE184"/>
      <c r="AF184"/>
      <c r="AG184" s="34"/>
      <c r="AH184" s="34"/>
      <c r="AI184" s="34"/>
      <c r="AJ184" s="34"/>
      <c r="AK184" s="205"/>
    </row>
    <row r="185" spans="1:37" x14ac:dyDescent="0.2">
      <c r="A185" s="84">
        <v>178</v>
      </c>
      <c r="B185" s="84" t="str">
        <f ca="1"/>
        <v>South Sudan</v>
      </c>
      <c r="C185" s="84" t="str">
        <f ca="1"/>
        <v>SSD</v>
      </c>
      <c r="D185" s="84" t="str">
        <f ca="1"/>
        <v>SSF           Sub-Saharan Africa</v>
      </c>
      <c r="E185" s="84" t="str">
        <f ca="1"/>
        <v>IDA</v>
      </c>
      <c r="F185" s="190" t="str">
        <f t="shared" ca="1" si="8"/>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9.9824919620601094</v>
      </c>
      <c r="H185" s="80"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9.9650145772594705</v>
      </c>
      <c r="I185" s="191"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10</v>
      </c>
      <c r="J185" s="242">
        <v>44753</v>
      </c>
      <c r="K185" s="242">
        <v>44873</v>
      </c>
      <c r="L185" s="91" t="s">
        <v>303</v>
      </c>
      <c r="M185" s="192">
        <v>9.9650145772594705</v>
      </c>
      <c r="N185" s="192">
        <v>0</v>
      </c>
      <c r="O185" s="192">
        <v>10</v>
      </c>
      <c r="P185" s="192">
        <v>21.3</v>
      </c>
      <c r="Q185" s="192" t="s">
        <v>409</v>
      </c>
      <c r="R185" s="192" t="s">
        <v>698</v>
      </c>
      <c r="S185"/>
      <c r="T185"/>
      <c r="U185"/>
      <c r="V185"/>
      <c r="W185"/>
      <c r="X185"/>
      <c r="Y185" s="192"/>
      <c r="Z185" s="192"/>
      <c r="AA185"/>
      <c r="AB185"/>
      <c r="AC185"/>
      <c r="AD185"/>
      <c r="AE185"/>
      <c r="AF185"/>
      <c r="AG185" s="34"/>
      <c r="AH185" s="34"/>
      <c r="AI185" s="34"/>
      <c r="AJ185" s="34"/>
      <c r="AK185" s="205"/>
    </row>
    <row r="186" spans="1:37" x14ac:dyDescent="0.2">
      <c r="A186" s="84">
        <v>179</v>
      </c>
      <c r="B186" s="84" t="str">
        <f ca="1"/>
        <v>São Tomé and Príncipe</v>
      </c>
      <c r="C186" s="84" t="str">
        <f ca="1"/>
        <v>STP</v>
      </c>
      <c r="D186" s="84" t="str">
        <f ca="1"/>
        <v>SSF           Sub-Saharan Africa</v>
      </c>
      <c r="E186" s="84" t="str">
        <f ca="1"/>
        <v>IDA</v>
      </c>
      <c r="F186" s="190" t="str">
        <f t="shared" ca="1" si="8"/>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8.4198250728862902</v>
      </c>
      <c r="I186" s="191"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0</v>
      </c>
      <c r="J186" s="242">
        <v>44753</v>
      </c>
      <c r="K186" s="242">
        <v>44852</v>
      </c>
      <c r="L186" s="91" t="s">
        <v>304</v>
      </c>
      <c r="M186" s="192">
        <v>8.4198250728862902</v>
      </c>
      <c r="N186" s="192">
        <v>0</v>
      </c>
      <c r="O186" s="192" t="s">
        <v>409</v>
      </c>
      <c r="P186" s="192">
        <v>26.6</v>
      </c>
      <c r="Q186" s="192" t="s">
        <v>409</v>
      </c>
      <c r="R186" s="192" t="s">
        <v>409</v>
      </c>
      <c r="S186"/>
      <c r="T186"/>
      <c r="U186"/>
      <c r="V186"/>
      <c r="W186"/>
      <c r="X186"/>
      <c r="Y186" s="192"/>
      <c r="Z186" s="192"/>
      <c r="AA186"/>
      <c r="AB186"/>
      <c r="AC186"/>
      <c r="AD186"/>
      <c r="AE186"/>
      <c r="AF186"/>
      <c r="AG186" s="34"/>
      <c r="AH186" s="34"/>
      <c r="AI186" s="34"/>
      <c r="AJ186" s="34"/>
      <c r="AK186" s="205"/>
    </row>
    <row r="187" spans="1:37" x14ac:dyDescent="0.2">
      <c r="A187" s="84">
        <v>180</v>
      </c>
      <c r="B187" s="84" t="str">
        <f ca="1"/>
        <v>Suriname</v>
      </c>
      <c r="C187" s="84" t="str">
        <f ca="1"/>
        <v>SUR</v>
      </c>
      <c r="D187" s="84" t="str">
        <f ca="1"/>
        <v>LCN           Latin America &amp; Caribbean</v>
      </c>
      <c r="E187" s="84" t="str">
        <f ca="1"/>
        <v>IBRD</v>
      </c>
      <c r="F187" s="190" t="str">
        <f t="shared" ca="1" si="8"/>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5.9708454810495599</v>
      </c>
      <c r="I187" s="191"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0</v>
      </c>
      <c r="J187" s="242">
        <v>44753</v>
      </c>
      <c r="K187" s="242">
        <v>44855</v>
      </c>
      <c r="L187" s="91" t="s">
        <v>306</v>
      </c>
      <c r="M187" s="192">
        <v>5.9708454810495599</v>
      </c>
      <c r="N187" s="192">
        <v>0</v>
      </c>
      <c r="O187" s="192" t="s">
        <v>409</v>
      </c>
      <c r="P187" s="192">
        <v>35</v>
      </c>
      <c r="Q187" s="192" t="s">
        <v>409</v>
      </c>
      <c r="R187" s="192" t="s">
        <v>409</v>
      </c>
      <c r="S187"/>
      <c r="T187"/>
      <c r="U187"/>
      <c r="V187"/>
      <c r="W187"/>
      <c r="X187"/>
      <c r="Y187" s="192"/>
      <c r="Z187" s="192"/>
      <c r="AA187"/>
      <c r="AB187"/>
      <c r="AC187"/>
      <c r="AD187"/>
      <c r="AE187"/>
      <c r="AF187"/>
      <c r="AG187" s="34"/>
      <c r="AH187" s="34"/>
      <c r="AI187" s="34"/>
      <c r="AJ187" s="34"/>
      <c r="AK187" s="205"/>
    </row>
    <row r="188" spans="1:37" x14ac:dyDescent="0.2">
      <c r="A188" s="84">
        <v>181</v>
      </c>
      <c r="B188" s="84" t="str">
        <f ca="1"/>
        <v>Slovak Republic</v>
      </c>
      <c r="C188" s="84" t="str">
        <f ca="1"/>
        <v>SVK</v>
      </c>
      <c r="D188" s="84" t="str">
        <f ca="1"/>
        <v>ECS           Europe &amp; Central Asia</v>
      </c>
      <c r="E188" s="84" t="str">
        <f ca="1"/>
        <v>NA</v>
      </c>
      <c r="F188" s="190" t="str">
        <f t="shared" ca="1" si="8"/>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0.314868804664724</v>
      </c>
      <c r="I188" s="191"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0</v>
      </c>
      <c r="J188" s="242">
        <v>44753</v>
      </c>
      <c r="K188" s="242">
        <v>44855</v>
      </c>
      <c r="L188" s="91" t="s">
        <v>307</v>
      </c>
      <c r="M188" s="192">
        <v>0.314868804664724</v>
      </c>
      <c r="N188" s="192">
        <v>0</v>
      </c>
      <c r="O188" s="192" t="s">
        <v>409</v>
      </c>
      <c r="P188" s="192">
        <v>54.4</v>
      </c>
      <c r="Q188" s="192" t="s">
        <v>409</v>
      </c>
      <c r="R188" s="192" t="s">
        <v>409</v>
      </c>
      <c r="S188"/>
      <c r="T188"/>
      <c r="U188"/>
      <c r="V188"/>
      <c r="W188"/>
      <c r="X188"/>
      <c r="Y188" s="192"/>
      <c r="Z188" s="192"/>
      <c r="AA188"/>
      <c r="AB188"/>
      <c r="AC188"/>
      <c r="AD188"/>
      <c r="AE188"/>
      <c r="AF188"/>
      <c r="AG188" s="34"/>
      <c r="AH188" s="34"/>
      <c r="AI188" s="34"/>
      <c r="AJ188" s="34"/>
      <c r="AK188" s="205"/>
    </row>
    <row r="189" spans="1:37" x14ac:dyDescent="0.2">
      <c r="A189" s="84">
        <v>182</v>
      </c>
      <c r="B189" s="84" t="str">
        <f ca="1"/>
        <v>Slovenia</v>
      </c>
      <c r="C189" s="84" t="str">
        <f ca="1"/>
        <v>SVN</v>
      </c>
      <c r="D189" s="84" t="str">
        <f ca="1"/>
        <v>ECS           Europe &amp; Central Asia</v>
      </c>
      <c r="E189" s="84" t="str">
        <f ca="1"/>
        <v>NA</v>
      </c>
      <c r="F189" s="190" t="str">
        <f t="shared" ca="1" si="8"/>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0</v>
      </c>
      <c r="I189" s="191"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0</v>
      </c>
      <c r="J189" s="242">
        <v>44753</v>
      </c>
      <c r="K189" s="242">
        <v>44855</v>
      </c>
      <c r="L189" s="91" t="s">
        <v>309</v>
      </c>
      <c r="M189" s="192">
        <v>0</v>
      </c>
      <c r="N189" s="192">
        <v>0</v>
      </c>
      <c r="O189" s="192" t="s">
        <v>409</v>
      </c>
      <c r="P189" s="192">
        <v>67.8</v>
      </c>
      <c r="Q189" s="192" t="s">
        <v>409</v>
      </c>
      <c r="R189" s="192" t="s">
        <v>409</v>
      </c>
      <c r="S189"/>
      <c r="T189"/>
      <c r="U189"/>
      <c r="V189"/>
      <c r="W189"/>
      <c r="X189"/>
      <c r="Y189" s="192"/>
      <c r="Z189" s="192"/>
      <c r="AA189"/>
      <c r="AB189"/>
      <c r="AC189"/>
      <c r="AD189"/>
      <c r="AE189"/>
      <c r="AF189"/>
      <c r="AG189" s="34"/>
      <c r="AH189" s="34"/>
      <c r="AI189" s="34"/>
      <c r="AJ189" s="34"/>
      <c r="AK189" s="205"/>
    </row>
    <row r="190" spans="1:37" x14ac:dyDescent="0.2">
      <c r="A190" s="84">
        <v>183</v>
      </c>
      <c r="B190" s="84" t="str">
        <f ca="1"/>
        <v>Sweden</v>
      </c>
      <c r="C190" s="84" t="str">
        <f ca="1"/>
        <v>SWE</v>
      </c>
      <c r="D190" s="84" t="str">
        <f ca="1"/>
        <v>ECS           Europe &amp; Central Asia</v>
      </c>
      <c r="E190" s="84" t="str">
        <f ca="1"/>
        <v>NA</v>
      </c>
      <c r="F190" s="190" t="str">
        <f t="shared" ref="F190:F225" ca="1" si="9">IF(L190 &lt;&gt; C190, "Countries don't match", "")</f>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v>
      </c>
      <c r="I190" s="191"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0</v>
      </c>
      <c r="J190" s="242">
        <v>44753</v>
      </c>
      <c r="K190" s="242">
        <v>44855</v>
      </c>
      <c r="L190" s="91" t="s">
        <v>311</v>
      </c>
      <c r="M190" s="192">
        <v>0</v>
      </c>
      <c r="N190" s="192">
        <v>0</v>
      </c>
      <c r="O190" s="192" t="s">
        <v>409</v>
      </c>
      <c r="P190" s="192">
        <v>64.900000000000006</v>
      </c>
      <c r="Q190" s="192" t="s">
        <v>409</v>
      </c>
      <c r="R190" s="192" t="s">
        <v>409</v>
      </c>
      <c r="S190"/>
      <c r="T190"/>
      <c r="U190"/>
      <c r="V190"/>
      <c r="W190"/>
      <c r="X190"/>
      <c r="Y190" s="192"/>
      <c r="Z190" s="192"/>
      <c r="AA190"/>
      <c r="AB190"/>
      <c r="AC190"/>
      <c r="AD190"/>
      <c r="AE190"/>
      <c r="AF190"/>
      <c r="AG190" s="34"/>
      <c r="AH190" s="34"/>
      <c r="AI190" s="34"/>
      <c r="AJ190" s="34"/>
      <c r="AK190" s="205"/>
    </row>
    <row r="191" spans="1:37" x14ac:dyDescent="0.2">
      <c r="A191" s="84">
        <v>184</v>
      </c>
      <c r="B191" s="84" t="str">
        <f ca="1"/>
        <v>Eswatini</v>
      </c>
      <c r="C191" s="84" t="str">
        <f ca="1"/>
        <v>SWZ</v>
      </c>
      <c r="D191" s="84" t="str">
        <f ca="1"/>
        <v>SSF           Sub-Saharan Africa</v>
      </c>
      <c r="E191" s="84" t="str">
        <f ca="1"/>
        <v>IBRD</v>
      </c>
      <c r="F191" s="190" t="str">
        <f t="shared" ca="1" si="9"/>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7.6326530612244898</v>
      </c>
      <c r="I191" s="191"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0</v>
      </c>
      <c r="J191" s="242">
        <v>44753</v>
      </c>
      <c r="K191" s="242">
        <v>44830</v>
      </c>
      <c r="L191" s="91" t="s">
        <v>313</v>
      </c>
      <c r="M191" s="192">
        <v>7.6326530612244898</v>
      </c>
      <c r="N191" s="192">
        <v>0</v>
      </c>
      <c r="O191" s="192" t="s">
        <v>409</v>
      </c>
      <c r="P191" s="192">
        <v>29.3</v>
      </c>
      <c r="Q191" s="192" t="s">
        <v>409</v>
      </c>
      <c r="R191" s="192" t="s">
        <v>409</v>
      </c>
      <c r="S191"/>
      <c r="T191"/>
      <c r="U191"/>
      <c r="V191"/>
      <c r="W191"/>
      <c r="X191"/>
      <c r="Y191" s="192"/>
      <c r="Z191" s="192"/>
      <c r="AA191"/>
      <c r="AB191"/>
      <c r="AC191"/>
      <c r="AD191"/>
      <c r="AE191"/>
      <c r="AF191"/>
      <c r="AG191" s="34"/>
      <c r="AH191" s="34"/>
      <c r="AI191" s="34"/>
      <c r="AJ191" s="34"/>
      <c r="AK191" s="205"/>
    </row>
    <row r="192" spans="1:37" x14ac:dyDescent="0.2">
      <c r="A192" s="84">
        <v>185</v>
      </c>
      <c r="B192" s="84" t="str">
        <f ca="1"/>
        <v>Sint Maarten (Dutch part)</v>
      </c>
      <c r="C192" s="84" t="str">
        <f ca="1"/>
        <v>SXM</v>
      </c>
      <c r="D192" s="84" t="str">
        <f ca="1"/>
        <v>LCN           Latin America &amp; Caribbean</v>
      </c>
      <c r="E192" s="84" t="str">
        <f ca="1"/>
        <v>NA</v>
      </c>
      <c r="F192" s="190" t="str">
        <f t="shared" ca="1" si="9"/>
        <v/>
      </c>
      <c r="G192" s="80">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0</v>
      </c>
      <c r="J192" s="242" t="s">
        <v>409</v>
      </c>
      <c r="K192" s="242" t="s">
        <v>409</v>
      </c>
      <c r="L192" s="91" t="s">
        <v>721</v>
      </c>
      <c r="M192" s="192" t="s">
        <v>409</v>
      </c>
      <c r="N192" s="192">
        <v>0</v>
      </c>
      <c r="O192" s="192" t="s">
        <v>409</v>
      </c>
      <c r="P192" s="192" t="s">
        <v>409</v>
      </c>
      <c r="Q192" s="192" t="s">
        <v>409</v>
      </c>
      <c r="R192" s="192" t="s">
        <v>409</v>
      </c>
      <c r="S192"/>
      <c r="T192"/>
      <c r="U192"/>
      <c r="V192"/>
      <c r="W192"/>
      <c r="X192"/>
      <c r="Y192" s="192"/>
      <c r="Z192" s="192"/>
      <c r="AA192"/>
      <c r="AB192"/>
      <c r="AC192"/>
      <c r="AD192"/>
      <c r="AE192"/>
      <c r="AF192"/>
      <c r="AG192" s="34"/>
      <c r="AH192" s="34"/>
      <c r="AI192" s="34"/>
      <c r="AJ192" s="34"/>
      <c r="AK192" s="205"/>
    </row>
    <row r="193" spans="1:37" x14ac:dyDescent="0.2">
      <c r="A193" s="84">
        <v>186</v>
      </c>
      <c r="B193" s="84" t="str">
        <f ca="1"/>
        <v>Seychelles</v>
      </c>
      <c r="C193" s="84" t="str">
        <f ca="1"/>
        <v>SYC</v>
      </c>
      <c r="D193" s="84" t="str">
        <f ca="1"/>
        <v>SSF           Sub-Saharan Africa</v>
      </c>
      <c r="E193" s="84" t="str">
        <f ca="1"/>
        <v>IBRD</v>
      </c>
      <c r="F193" s="190" t="str">
        <f t="shared" ca="1" si="9"/>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6.9037900874635501</v>
      </c>
      <c r="I193" s="191"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0</v>
      </c>
      <c r="J193" s="242">
        <v>44753</v>
      </c>
      <c r="K193" s="242">
        <v>44852</v>
      </c>
      <c r="L193" s="91" t="s">
        <v>315</v>
      </c>
      <c r="M193" s="192">
        <v>6.9037900874635501</v>
      </c>
      <c r="N193" s="192">
        <v>0</v>
      </c>
      <c r="O193" s="192" t="s">
        <v>409</v>
      </c>
      <c r="P193" s="192">
        <v>31.8</v>
      </c>
      <c r="Q193" s="192" t="s">
        <v>409</v>
      </c>
      <c r="R193" s="192" t="s">
        <v>409</v>
      </c>
      <c r="S193"/>
      <c r="T193"/>
      <c r="U193"/>
      <c r="V193"/>
      <c r="W193"/>
      <c r="X193"/>
      <c r="Y193" s="192"/>
      <c r="Z193" s="192"/>
      <c r="AA193"/>
      <c r="AB193"/>
      <c r="AC193"/>
      <c r="AD193"/>
      <c r="AE193"/>
      <c r="AF193"/>
      <c r="AG193" s="34"/>
      <c r="AH193" s="34"/>
      <c r="AI193" s="34"/>
      <c r="AJ193" s="34"/>
      <c r="AK193" s="205"/>
    </row>
    <row r="194" spans="1:37" x14ac:dyDescent="0.2">
      <c r="A194" s="84">
        <v>187</v>
      </c>
      <c r="B194" s="84" t="str">
        <f ca="1"/>
        <v>Syrian Arab Republic</v>
      </c>
      <c r="C194" s="84" t="str">
        <f ca="1"/>
        <v>SYR</v>
      </c>
      <c r="D194" s="84" t="str">
        <f ca="1"/>
        <v>MEA           Middle East &amp; North Africa</v>
      </c>
      <c r="E194" s="84" t="str">
        <f ca="1"/>
        <v>IDA</v>
      </c>
      <c r="F194" s="190" t="str">
        <f t="shared" ca="1" si="9"/>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0</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0</v>
      </c>
      <c r="J194" s="242">
        <v>44753</v>
      </c>
      <c r="K194" s="242">
        <v>44830</v>
      </c>
      <c r="L194" s="91" t="s">
        <v>316</v>
      </c>
      <c r="M194" s="192">
        <v>10</v>
      </c>
      <c r="N194" s="192">
        <v>0</v>
      </c>
      <c r="O194" s="192" t="s">
        <v>409</v>
      </c>
      <c r="P194" s="192">
        <v>16.7</v>
      </c>
      <c r="Q194" s="192" t="s">
        <v>409</v>
      </c>
      <c r="R194" s="192" t="s">
        <v>409</v>
      </c>
      <c r="S194"/>
      <c r="T194"/>
      <c r="U194"/>
      <c r="V194"/>
      <c r="W194"/>
      <c r="X194"/>
      <c r="Y194" s="192"/>
      <c r="Z194" s="192"/>
      <c r="AA194"/>
      <c r="AB194"/>
      <c r="AC194"/>
      <c r="AD194"/>
      <c r="AE194"/>
      <c r="AF194"/>
      <c r="AG194" s="34"/>
      <c r="AH194" s="34"/>
      <c r="AI194" s="34"/>
      <c r="AJ194" s="34"/>
      <c r="AK194" s="205"/>
    </row>
    <row r="195" spans="1:37" x14ac:dyDescent="0.2">
      <c r="A195" s="84">
        <v>188</v>
      </c>
      <c r="B195" s="84" t="str">
        <f ca="1"/>
        <v>Turks and Caicos Islands</v>
      </c>
      <c r="C195" s="84" t="str">
        <f ca="1"/>
        <v>TCA</v>
      </c>
      <c r="D195" s="84" t="str">
        <f ca="1"/>
        <v>LCN           Latin America &amp; Caribbean</v>
      </c>
      <c r="E195" s="84" t="str">
        <f ca="1"/>
        <v>NA</v>
      </c>
      <c r="F195" s="190" t="str">
        <f t="shared" ca="1" si="9"/>
        <v/>
      </c>
      <c r="G195" s="80">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0</v>
      </c>
      <c r="J195" s="242" t="s">
        <v>409</v>
      </c>
      <c r="K195" s="242" t="s">
        <v>409</v>
      </c>
      <c r="L195" s="91" t="s">
        <v>722</v>
      </c>
      <c r="M195" s="192" t="s">
        <v>409</v>
      </c>
      <c r="N195" s="192">
        <v>0</v>
      </c>
      <c r="O195" s="192" t="s">
        <v>409</v>
      </c>
      <c r="P195" s="192" t="s">
        <v>409</v>
      </c>
      <c r="Q195" s="192" t="s">
        <v>409</v>
      </c>
      <c r="R195" s="192" t="s">
        <v>409</v>
      </c>
      <c r="S195"/>
      <c r="T195"/>
      <c r="U195"/>
      <c r="V195"/>
      <c r="W195"/>
      <c r="X195"/>
      <c r="Y195" s="192"/>
      <c r="Z195" s="192"/>
      <c r="AA195"/>
      <c r="AB195"/>
      <c r="AC195"/>
      <c r="AD195"/>
      <c r="AE195"/>
      <c r="AF195"/>
      <c r="AG195" s="34"/>
      <c r="AH195" s="34"/>
      <c r="AI195" s="34"/>
      <c r="AJ195" s="34"/>
      <c r="AK195" s="205"/>
    </row>
    <row r="196" spans="1:37" x14ac:dyDescent="0.2">
      <c r="A196" s="84">
        <v>189</v>
      </c>
      <c r="B196" s="84" t="str">
        <f ca="1"/>
        <v>Chad</v>
      </c>
      <c r="C196" s="84" t="str">
        <f ca="1"/>
        <v>TCD</v>
      </c>
      <c r="D196" s="84" t="str">
        <f ca="1"/>
        <v>SSF           Sub-Saharan Africa</v>
      </c>
      <c r="E196" s="84" t="str">
        <f ca="1"/>
        <v>IDA</v>
      </c>
      <c r="F196" s="190" t="str">
        <f t="shared" ca="1" si="9"/>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0</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9.2069970845480995</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0</v>
      </c>
      <c r="J196" s="242">
        <v>44753</v>
      </c>
      <c r="K196" s="242">
        <v>44753</v>
      </c>
      <c r="L196" s="91" t="s">
        <v>318</v>
      </c>
      <c r="M196" s="192">
        <v>9.2069970845480995</v>
      </c>
      <c r="N196" s="192">
        <v>0</v>
      </c>
      <c r="O196" s="192" t="s">
        <v>409</v>
      </c>
      <c r="P196" s="192">
        <v>23.9</v>
      </c>
      <c r="Q196" s="192" t="s">
        <v>409</v>
      </c>
      <c r="R196" s="192" t="s">
        <v>409</v>
      </c>
      <c r="S196"/>
      <c r="T196"/>
      <c r="U196"/>
      <c r="V196"/>
      <c r="W196"/>
      <c r="X196"/>
      <c r="Y196" s="192"/>
      <c r="Z196" s="192"/>
      <c r="AA196"/>
      <c r="AB196"/>
      <c r="AC196"/>
      <c r="AD196"/>
      <c r="AE196"/>
      <c r="AF196"/>
      <c r="AG196" s="34"/>
      <c r="AH196" s="34"/>
      <c r="AI196" s="34"/>
      <c r="AJ196" s="34"/>
      <c r="AK196" s="205"/>
    </row>
    <row r="197" spans="1:37" x14ac:dyDescent="0.2">
      <c r="A197" s="84">
        <v>190</v>
      </c>
      <c r="B197" s="84" t="str">
        <f ca="1"/>
        <v>Togo</v>
      </c>
      <c r="C197" s="84" t="str">
        <f ca="1"/>
        <v>TGO</v>
      </c>
      <c r="D197" s="84" t="str">
        <f ca="1"/>
        <v>SSF           Sub-Saharan Africa</v>
      </c>
      <c r="E197" s="84" t="str">
        <f ca="1"/>
        <v>IDA</v>
      </c>
      <c r="F197" s="190" t="str">
        <f t="shared" ca="1" si="9"/>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8.0699708454810501</v>
      </c>
      <c r="I197" s="191"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0</v>
      </c>
      <c r="J197" s="242">
        <v>44753</v>
      </c>
      <c r="K197" s="242">
        <v>44855</v>
      </c>
      <c r="L197" s="91" t="s">
        <v>320</v>
      </c>
      <c r="M197" s="192">
        <v>8.0699708454810501</v>
      </c>
      <c r="N197" s="192">
        <v>0</v>
      </c>
      <c r="O197" s="192" t="s">
        <v>409</v>
      </c>
      <c r="P197" s="192">
        <v>27.8</v>
      </c>
      <c r="Q197" s="192" t="s">
        <v>409</v>
      </c>
      <c r="R197" s="192" t="s">
        <v>409</v>
      </c>
      <c r="S197"/>
      <c r="T197"/>
      <c r="U197"/>
      <c r="V197"/>
      <c r="W197"/>
      <c r="X197"/>
      <c r="Y197" s="192"/>
      <c r="Z197" s="192"/>
      <c r="AA197"/>
      <c r="AB197"/>
      <c r="AC197"/>
      <c r="AD197"/>
      <c r="AE197"/>
      <c r="AF197"/>
      <c r="AG197" s="34"/>
      <c r="AH197" s="34"/>
      <c r="AI197" s="34"/>
      <c r="AJ197" s="34"/>
      <c r="AK197" s="205"/>
    </row>
    <row r="198" spans="1:37" x14ac:dyDescent="0.2">
      <c r="A198" s="84">
        <v>191</v>
      </c>
      <c r="B198" s="84" t="str">
        <f ca="1"/>
        <v>Thailand</v>
      </c>
      <c r="C198" s="84" t="str">
        <f ca="1"/>
        <v>THA</v>
      </c>
      <c r="D198" s="84" t="str">
        <f ca="1"/>
        <v>EAS           East Asia &amp; Pacific</v>
      </c>
      <c r="E198" s="84" t="str">
        <f ca="1"/>
        <v>IBRD</v>
      </c>
      <c r="F198" s="190" t="str">
        <f t="shared" ca="1" si="9"/>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0</v>
      </c>
      <c r="I198" s="191"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0</v>
      </c>
      <c r="J198" s="242">
        <v>44753</v>
      </c>
      <c r="K198" s="242">
        <v>44855</v>
      </c>
      <c r="L198" s="91" t="s">
        <v>322</v>
      </c>
      <c r="M198" s="192">
        <v>0</v>
      </c>
      <c r="N198" s="192">
        <v>0</v>
      </c>
      <c r="O198" s="192" t="s">
        <v>409</v>
      </c>
      <c r="P198" s="192">
        <v>68.2</v>
      </c>
      <c r="Q198" s="192" t="s">
        <v>409</v>
      </c>
      <c r="R198" s="192" t="s">
        <v>409</v>
      </c>
      <c r="S198" s="80"/>
      <c r="T198" s="80"/>
      <c r="U198" s="80"/>
      <c r="V198" s="80"/>
      <c r="W198" s="199"/>
      <c r="X198" s="87"/>
      <c r="Y198" s="87"/>
      <c r="Z198" s="87"/>
      <c r="AA198" s="87"/>
      <c r="AB198" s="87"/>
      <c r="AC198" s="87"/>
      <c r="AD198" s="87"/>
      <c r="AE198" s="87"/>
      <c r="AF198" s="87"/>
      <c r="AG198" s="87"/>
      <c r="AH198" s="87"/>
      <c r="AI198" s="87"/>
      <c r="AJ198" s="87"/>
      <c r="AK198" s="89"/>
    </row>
    <row r="199" spans="1:37" x14ac:dyDescent="0.2">
      <c r="A199" s="84">
        <v>192</v>
      </c>
      <c r="B199" s="84" t="str">
        <f ca="1"/>
        <v>Tajikistan</v>
      </c>
      <c r="C199" s="84" t="str">
        <f ca="1"/>
        <v>TJK</v>
      </c>
      <c r="D199" s="84" t="str">
        <f ca="1"/>
        <v>ECS           Europe &amp; Central Asia</v>
      </c>
      <c r="E199" s="84" t="str">
        <f ca="1"/>
        <v>IDA</v>
      </c>
      <c r="F199" s="190" t="str">
        <f t="shared" ca="1" si="9"/>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7.6326530612244898</v>
      </c>
      <c r="I199" s="191"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0</v>
      </c>
      <c r="J199" s="242">
        <v>44753</v>
      </c>
      <c r="K199" s="242">
        <v>44753</v>
      </c>
      <c r="L199" s="91" t="s">
        <v>324</v>
      </c>
      <c r="M199" s="192">
        <v>7.6326530612244898</v>
      </c>
      <c r="N199" s="192">
        <v>0</v>
      </c>
      <c r="O199" s="192" t="s">
        <v>409</v>
      </c>
      <c r="P199" s="192">
        <v>29.3</v>
      </c>
      <c r="Q199" s="192" t="s">
        <v>409</v>
      </c>
      <c r="R199" s="192" t="s">
        <v>409</v>
      </c>
      <c r="S199" s="80"/>
      <c r="T199" s="80"/>
      <c r="U199" s="80"/>
      <c r="V199" s="80"/>
      <c r="W199" s="199"/>
      <c r="X199" s="87"/>
      <c r="Y199" s="87"/>
      <c r="Z199" s="87"/>
      <c r="AA199" s="87"/>
      <c r="AB199" s="87"/>
      <c r="AC199" s="87"/>
      <c r="AD199" s="87"/>
      <c r="AE199" s="87"/>
      <c r="AF199" s="87"/>
      <c r="AG199" s="87"/>
      <c r="AH199" s="87"/>
      <c r="AI199" s="87"/>
      <c r="AJ199" s="87"/>
      <c r="AK199" s="89"/>
    </row>
    <row r="200" spans="1:37" x14ac:dyDescent="0.2">
      <c r="A200" s="84">
        <v>193</v>
      </c>
      <c r="B200" s="84" t="str">
        <f ca="1"/>
        <v>Turkmenistan</v>
      </c>
      <c r="C200" s="84" t="str">
        <f ca="1"/>
        <v>TKM</v>
      </c>
      <c r="D200" s="84" t="str">
        <f ca="1"/>
        <v>ECS           Europe &amp; Central Asia</v>
      </c>
      <c r="E200" s="84" t="str">
        <f ca="1"/>
        <v>IBRD</v>
      </c>
      <c r="F200" s="190" t="str">
        <f t="shared" ca="1" si="9"/>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6.8746355685131197</v>
      </c>
      <c r="I200" s="191"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0</v>
      </c>
      <c r="J200" s="242">
        <v>44753</v>
      </c>
      <c r="K200" s="242">
        <v>44753</v>
      </c>
      <c r="L200" s="91" t="s">
        <v>326</v>
      </c>
      <c r="M200" s="192">
        <v>6.8746355685131197</v>
      </c>
      <c r="N200" s="192">
        <v>0</v>
      </c>
      <c r="O200" s="192" t="s">
        <v>409</v>
      </c>
      <c r="P200" s="192">
        <v>31.9</v>
      </c>
      <c r="Q200" s="192" t="s">
        <v>409</v>
      </c>
      <c r="R200" s="192" t="s">
        <v>409</v>
      </c>
      <c r="S200" s="80"/>
      <c r="T200" s="80"/>
      <c r="U200" s="80"/>
      <c r="V200" s="80"/>
      <c r="W200" s="199"/>
      <c r="X200" s="87"/>
      <c r="Y200" s="87"/>
      <c r="Z200" s="87"/>
      <c r="AA200" s="87"/>
      <c r="AB200" s="87"/>
      <c r="AC200" s="87"/>
      <c r="AD200" s="87"/>
      <c r="AE200" s="87"/>
      <c r="AF200" s="87"/>
      <c r="AG200" s="87"/>
      <c r="AH200" s="87"/>
      <c r="AI200" s="87"/>
      <c r="AJ200" s="87"/>
      <c r="AK200" s="89"/>
    </row>
    <row r="201" spans="1:37" x14ac:dyDescent="0.2">
      <c r="A201" s="84">
        <v>194</v>
      </c>
      <c r="B201" s="84" t="str">
        <f ca="1"/>
        <v>Timor-Leste</v>
      </c>
      <c r="C201" s="84" t="str">
        <f ca="1"/>
        <v>TLS</v>
      </c>
      <c r="D201" s="84" t="str">
        <f ca="1"/>
        <v>EAS           East Asia &amp; Pacific</v>
      </c>
      <c r="E201" s="84" t="str">
        <f ca="1"/>
        <v>Blend</v>
      </c>
      <c r="F201" s="190" t="str">
        <f t="shared" ca="1" si="9"/>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8.0699708454810501</v>
      </c>
      <c r="I201" s="191"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0</v>
      </c>
      <c r="J201" s="242">
        <v>44753</v>
      </c>
      <c r="K201" s="242">
        <v>44830</v>
      </c>
      <c r="L201" s="91" t="s">
        <v>328</v>
      </c>
      <c r="M201" s="192">
        <v>8.0699708454810501</v>
      </c>
      <c r="N201" s="192">
        <v>0</v>
      </c>
      <c r="O201" s="192" t="s">
        <v>409</v>
      </c>
      <c r="P201" s="192">
        <v>27.8</v>
      </c>
      <c r="Q201" s="192" t="s">
        <v>409</v>
      </c>
      <c r="R201" s="192" t="s">
        <v>409</v>
      </c>
      <c r="S201" s="35"/>
      <c r="T201" s="35"/>
      <c r="U201" s="35"/>
      <c r="V201" s="35"/>
      <c r="W201" s="35"/>
      <c r="X201" s="35"/>
      <c r="Y201" s="35"/>
      <c r="Z201" s="35"/>
      <c r="AA201" s="35"/>
      <c r="AB201" s="202"/>
      <c r="AC201" s="202"/>
      <c r="AD201" s="202"/>
      <c r="AE201" s="202"/>
      <c r="AF201" s="202"/>
      <c r="AG201" s="202"/>
      <c r="AH201" s="202"/>
      <c r="AI201" s="202"/>
      <c r="AJ201" s="202"/>
      <c r="AK201" s="89"/>
    </row>
    <row r="202" spans="1:37" x14ac:dyDescent="0.2">
      <c r="A202" s="84">
        <v>195</v>
      </c>
      <c r="B202" s="84" t="str">
        <f ca="1"/>
        <v>Tonga</v>
      </c>
      <c r="C202" s="84" t="str">
        <f ca="1"/>
        <v>TON</v>
      </c>
      <c r="D202" s="84" t="str">
        <f ca="1"/>
        <v>EAS           East Asia &amp; Pacific</v>
      </c>
      <c r="E202" s="84" t="str">
        <f ca="1"/>
        <v>IDA</v>
      </c>
      <c r="F202" s="190" t="str">
        <f t="shared" ca="1" si="9"/>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8.4781341107871704</v>
      </c>
      <c r="I202" s="191"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0</v>
      </c>
      <c r="J202" s="242">
        <v>44753</v>
      </c>
      <c r="K202" s="242">
        <v>44753</v>
      </c>
      <c r="L202" s="91" t="s">
        <v>330</v>
      </c>
      <c r="M202" s="192">
        <v>8.4781341107871704</v>
      </c>
      <c r="N202" s="192">
        <v>0</v>
      </c>
      <c r="O202" s="192" t="s">
        <v>409</v>
      </c>
      <c r="P202" s="192">
        <v>26.4</v>
      </c>
      <c r="Q202" s="192" t="s">
        <v>409</v>
      </c>
      <c r="R202" s="192" t="s">
        <v>409</v>
      </c>
      <c r="S202" s="35"/>
      <c r="T202" s="35"/>
      <c r="U202" s="35"/>
      <c r="V202" s="35"/>
      <c r="W202" s="35"/>
      <c r="X202" s="35"/>
      <c r="Y202" s="35"/>
      <c r="Z202" s="35"/>
      <c r="AA202" s="35"/>
      <c r="AB202" s="202"/>
      <c r="AC202" s="202"/>
      <c r="AD202" s="202"/>
      <c r="AE202" s="202"/>
      <c r="AF202" s="202"/>
      <c r="AG202" s="202"/>
      <c r="AH202" s="202"/>
      <c r="AI202" s="202"/>
      <c r="AJ202" s="202"/>
      <c r="AK202" s="89"/>
    </row>
    <row r="203" spans="1:37" x14ac:dyDescent="0.2">
      <c r="A203" s="84">
        <v>196</v>
      </c>
      <c r="B203" s="84" t="str">
        <f ca="1"/>
        <v>Trinidad and Tobago</v>
      </c>
      <c r="C203" s="84" t="str">
        <f ca="1"/>
        <v>TTO</v>
      </c>
      <c r="D203" s="84" t="str">
        <f ca="1"/>
        <v>LCN           Latin America &amp; Caribbean</v>
      </c>
      <c r="E203" s="84" t="str">
        <f ca="1"/>
        <v>IBRD</v>
      </c>
      <c r="F203" s="190" t="str">
        <f t="shared" ca="1" si="9"/>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5.44606413994169</v>
      </c>
      <c r="I203" s="191"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0</v>
      </c>
      <c r="J203" s="242">
        <v>44753</v>
      </c>
      <c r="K203" s="242">
        <v>44855</v>
      </c>
      <c r="L203" s="91" t="s">
        <v>332</v>
      </c>
      <c r="M203" s="192">
        <v>5.44606413994169</v>
      </c>
      <c r="N203" s="192">
        <v>0</v>
      </c>
      <c r="O203" s="192" t="s">
        <v>409</v>
      </c>
      <c r="P203" s="192">
        <v>36.799999999999997</v>
      </c>
      <c r="Q203" s="192" t="s">
        <v>409</v>
      </c>
      <c r="R203" s="192" t="s">
        <v>409</v>
      </c>
      <c r="S203" s="80"/>
      <c r="T203" s="80"/>
      <c r="U203" s="80"/>
      <c r="V203" s="80"/>
      <c r="W203" s="199"/>
      <c r="X203" s="87"/>
      <c r="Y203" s="87"/>
      <c r="Z203" s="87"/>
      <c r="AA203" s="87"/>
      <c r="AB203" s="87"/>
      <c r="AC203" s="87"/>
      <c r="AD203" s="87"/>
      <c r="AE203" s="87"/>
      <c r="AF203" s="87"/>
      <c r="AG203" s="87"/>
      <c r="AH203" s="87"/>
      <c r="AI203" s="87"/>
      <c r="AJ203" s="87"/>
      <c r="AK203" s="89"/>
    </row>
    <row r="204" spans="1:37" x14ac:dyDescent="0.2">
      <c r="A204" s="84">
        <v>197</v>
      </c>
      <c r="B204" s="84" t="str">
        <f ca="1"/>
        <v>Tunisia</v>
      </c>
      <c r="C204" s="84" t="str">
        <f ca="1"/>
        <v>TUN</v>
      </c>
      <c r="D204" s="84" t="str">
        <f ca="1"/>
        <v>MEA           Middle East &amp; North Africa</v>
      </c>
      <c r="E204" s="84" t="str">
        <f ca="1"/>
        <v>IBRD</v>
      </c>
      <c r="F204" s="190" t="str">
        <f t="shared" ca="1" si="9"/>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6.9912536443148596</v>
      </c>
      <c r="I204" s="191"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0</v>
      </c>
      <c r="J204" s="242">
        <v>44753</v>
      </c>
      <c r="K204" s="242">
        <v>44846</v>
      </c>
      <c r="L204" s="91" t="s">
        <v>334</v>
      </c>
      <c r="M204" s="192">
        <v>6.9912536443148596</v>
      </c>
      <c r="N204" s="192">
        <v>0</v>
      </c>
      <c r="O204" s="192" t="s">
        <v>409</v>
      </c>
      <c r="P204" s="192">
        <v>31.5</v>
      </c>
      <c r="Q204" s="192" t="s">
        <v>409</v>
      </c>
      <c r="R204" s="192" t="s">
        <v>409</v>
      </c>
      <c r="S204" s="80"/>
      <c r="T204" s="80"/>
      <c r="U204" s="80"/>
      <c r="V204" s="80"/>
      <c r="W204" s="199"/>
      <c r="X204" s="87"/>
      <c r="Y204" s="87"/>
      <c r="Z204" s="87"/>
      <c r="AA204" s="87"/>
      <c r="AB204" s="87"/>
      <c r="AC204" s="87"/>
      <c r="AD204" s="87"/>
      <c r="AE204" s="87"/>
      <c r="AF204" s="87"/>
      <c r="AG204" s="87"/>
      <c r="AH204" s="87"/>
      <c r="AI204" s="87"/>
      <c r="AJ204" s="87"/>
      <c r="AK204" s="89"/>
    </row>
    <row r="205" spans="1:37" x14ac:dyDescent="0.2">
      <c r="A205" s="84">
        <v>198</v>
      </c>
      <c r="B205" s="84" t="str">
        <f ca="1"/>
        <v>Türkiye</v>
      </c>
      <c r="C205" s="84" t="str">
        <f ca="1"/>
        <v>TUR</v>
      </c>
      <c r="D205" s="84" t="str">
        <f ca="1"/>
        <v>ECS           Europe &amp; Central Asia</v>
      </c>
      <c r="E205" s="84" t="str">
        <f ca="1"/>
        <v>IBRD</v>
      </c>
      <c r="F205" s="190" t="str">
        <f t="shared" ca="1" si="9"/>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1.5976676384839601</v>
      </c>
      <c r="I205" s="191"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0</v>
      </c>
      <c r="J205" s="242">
        <v>44753</v>
      </c>
      <c r="K205" s="242">
        <v>44852</v>
      </c>
      <c r="L205" s="91" t="s">
        <v>335</v>
      </c>
      <c r="M205" s="192">
        <v>1.5976676384839601</v>
      </c>
      <c r="N205" s="192">
        <v>0</v>
      </c>
      <c r="O205" s="192" t="s">
        <v>409</v>
      </c>
      <c r="P205" s="192">
        <v>50</v>
      </c>
      <c r="Q205" s="192" t="s">
        <v>409</v>
      </c>
      <c r="R205" s="192" t="s">
        <v>409</v>
      </c>
      <c r="S205" s="80"/>
      <c r="T205" s="80"/>
      <c r="U205" s="80"/>
      <c r="V205" s="80"/>
      <c r="W205" s="199"/>
      <c r="X205" s="87"/>
      <c r="Y205" s="87"/>
      <c r="Z205" s="87"/>
      <c r="AA205" s="87"/>
      <c r="AB205" s="87"/>
      <c r="AC205" s="87"/>
      <c r="AD205" s="87"/>
      <c r="AE205" s="87"/>
      <c r="AF205" s="87"/>
      <c r="AG205" s="87"/>
      <c r="AH205" s="87"/>
      <c r="AI205" s="87"/>
      <c r="AJ205" s="87"/>
      <c r="AK205" s="89"/>
    </row>
    <row r="206" spans="1:37" x14ac:dyDescent="0.2">
      <c r="A206" s="84">
        <v>199</v>
      </c>
      <c r="B206" s="35" t="str">
        <f ca="1"/>
        <v>Tuvalu</v>
      </c>
      <c r="C206" s="35" t="str">
        <f ca="1"/>
        <v>TUV</v>
      </c>
      <c r="D206" s="35" t="str">
        <f ca="1"/>
        <v>EAS           East Asia &amp; Pacific</v>
      </c>
      <c r="E206" s="35" t="str">
        <f ca="1"/>
        <v>IDA</v>
      </c>
      <c r="F206" s="190" t="str">
        <f t="shared" ca="1" si="9"/>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10</v>
      </c>
      <c r="I206" s="191"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0</v>
      </c>
      <c r="J206" s="242">
        <v>44753</v>
      </c>
      <c r="K206" s="242" t="s">
        <v>409</v>
      </c>
      <c r="L206" s="91" t="s">
        <v>337</v>
      </c>
      <c r="M206" s="192">
        <v>10</v>
      </c>
      <c r="N206" s="192">
        <v>0</v>
      </c>
      <c r="O206" s="192" t="s">
        <v>409</v>
      </c>
      <c r="P206" s="192">
        <v>20</v>
      </c>
      <c r="Q206" s="192" t="s">
        <v>409</v>
      </c>
      <c r="R206" s="192" t="s">
        <v>409</v>
      </c>
    </row>
    <row r="207" spans="1:37" x14ac:dyDescent="0.2">
      <c r="A207" s="84">
        <v>200</v>
      </c>
      <c r="B207" s="35" t="str">
        <f ca="1"/>
        <v>Taiwan, China</v>
      </c>
      <c r="C207" s="35" t="str">
        <f ca="1"/>
        <v>TWN</v>
      </c>
      <c r="D207" s="35" t="str">
        <f ca="1"/>
        <v>EAS           East Asia &amp; Pacific</v>
      </c>
      <c r="E207" s="35" t="str">
        <f ca="1"/>
        <v>NA</v>
      </c>
      <c r="F207" s="190" t="str">
        <f t="shared" ca="1" si="9"/>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#N/A</v>
      </c>
      <c r="I207" s="191"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0</v>
      </c>
      <c r="J207" s="242" t="s">
        <v>409</v>
      </c>
      <c r="K207" s="242">
        <v>44887</v>
      </c>
      <c r="L207" s="91" t="s">
        <v>723</v>
      </c>
      <c r="M207" s="192" t="s">
        <v>409</v>
      </c>
      <c r="N207" s="192">
        <v>0</v>
      </c>
      <c r="O207" s="192" t="s">
        <v>409</v>
      </c>
      <c r="P207" s="192" t="s">
        <v>409</v>
      </c>
      <c r="Q207" s="192" t="s">
        <v>409</v>
      </c>
      <c r="R207" s="192" t="s">
        <v>409</v>
      </c>
    </row>
    <row r="208" spans="1:37" x14ac:dyDescent="0.2">
      <c r="A208" s="84">
        <v>201</v>
      </c>
      <c r="B208" s="35" t="str">
        <f ca="1"/>
        <v>Tanzania</v>
      </c>
      <c r="C208" s="35" t="str">
        <f ca="1"/>
        <v>TZA</v>
      </c>
      <c r="D208" s="35" t="str">
        <f ca="1"/>
        <v>SSF           Sub-Saharan Africa</v>
      </c>
      <c r="E208" s="35" t="str">
        <f ca="1"/>
        <v>IDA</v>
      </c>
      <c r="F208" s="190" t="str">
        <f t="shared" ca="1" si="9"/>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8.3961673888838941</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7.0495626822157398</v>
      </c>
      <c r="I208" s="191"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10</v>
      </c>
      <c r="J208" s="242">
        <v>44753</v>
      </c>
      <c r="K208" s="242">
        <v>44887</v>
      </c>
      <c r="L208" s="91" t="s">
        <v>339</v>
      </c>
      <c r="M208" s="192">
        <v>7.0495626822157398</v>
      </c>
      <c r="N208" s="192">
        <v>7</v>
      </c>
      <c r="O208" s="192">
        <v>10</v>
      </c>
      <c r="P208" s="192">
        <v>31.3</v>
      </c>
      <c r="Q208" s="192" t="s">
        <v>864</v>
      </c>
      <c r="R208" s="192" t="s">
        <v>727</v>
      </c>
    </row>
    <row r="209" spans="1:18" x14ac:dyDescent="0.2">
      <c r="A209" s="84">
        <v>202</v>
      </c>
      <c r="B209" s="35" t="str">
        <f ca="1"/>
        <v>Uganda</v>
      </c>
      <c r="C209" s="35" t="str">
        <f ca="1"/>
        <v>UGA</v>
      </c>
      <c r="D209" s="35" t="str">
        <f ca="1"/>
        <v>SSF           Sub-Saharan Africa</v>
      </c>
      <c r="E209" s="35" t="str">
        <f ca="1"/>
        <v>IDA</v>
      </c>
      <c r="F209" s="190" t="str">
        <f t="shared" ca="1" si="9"/>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5.5335276967929996</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0</v>
      </c>
      <c r="J209" s="242">
        <v>44753</v>
      </c>
      <c r="K209" s="242">
        <v>44852</v>
      </c>
      <c r="L209" s="91" t="s">
        <v>341</v>
      </c>
      <c r="M209" s="192">
        <v>5.5335276967929996</v>
      </c>
      <c r="N209" s="192">
        <v>0</v>
      </c>
      <c r="O209" s="192" t="s">
        <v>409</v>
      </c>
      <c r="P209" s="192">
        <v>36.5</v>
      </c>
      <c r="Q209" s="192" t="s">
        <v>409</v>
      </c>
      <c r="R209" s="192" t="s">
        <v>409</v>
      </c>
    </row>
    <row r="210" spans="1:18" x14ac:dyDescent="0.2">
      <c r="A210" s="84">
        <v>203</v>
      </c>
      <c r="B210" s="35" t="str">
        <f ca="1"/>
        <v>Ukraine</v>
      </c>
      <c r="C210" s="35" t="str">
        <f ca="1"/>
        <v>UKR</v>
      </c>
      <c r="D210" s="35" t="str">
        <f ca="1"/>
        <v>ECS           Europe &amp; Central Asia</v>
      </c>
      <c r="E210" s="35" t="str">
        <f ca="1"/>
        <v>IBRD</v>
      </c>
      <c r="F210" s="190" t="str">
        <f t="shared" ca="1" si="9"/>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4.8338192419824999</v>
      </c>
      <c r="I210" s="191"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0</v>
      </c>
      <c r="J210" s="242">
        <v>44753</v>
      </c>
      <c r="K210" s="242">
        <v>44855</v>
      </c>
      <c r="L210" s="91" t="s">
        <v>343</v>
      </c>
      <c r="M210" s="192">
        <v>4.8338192419824999</v>
      </c>
      <c r="N210" s="192">
        <v>0</v>
      </c>
      <c r="O210" s="192" t="s">
        <v>409</v>
      </c>
      <c r="P210" s="192">
        <v>38.9</v>
      </c>
      <c r="Q210" s="192" t="s">
        <v>409</v>
      </c>
      <c r="R210" s="192" t="s">
        <v>409</v>
      </c>
    </row>
    <row r="211" spans="1:18" x14ac:dyDescent="0.2">
      <c r="A211" s="84">
        <v>204</v>
      </c>
      <c r="B211" s="35" t="str">
        <f ca="1"/>
        <v>Uruguay</v>
      </c>
      <c r="C211" s="35" t="str">
        <f ca="1"/>
        <v>URY</v>
      </c>
      <c r="D211" s="35" t="str">
        <f ca="1"/>
        <v>LCN           Latin America &amp; Caribbean</v>
      </c>
      <c r="E211" s="35" t="str">
        <f ca="1"/>
        <v>IBRD</v>
      </c>
      <c r="F211" s="190" t="str">
        <f t="shared" ca="1" si="9"/>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4.4256559766763797</v>
      </c>
      <c r="I211" s="191"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0</v>
      </c>
      <c r="J211" s="242">
        <v>44753</v>
      </c>
      <c r="K211" s="242">
        <v>44855</v>
      </c>
      <c r="L211" s="91" t="s">
        <v>345</v>
      </c>
      <c r="M211" s="192">
        <v>4.4256559766763797</v>
      </c>
      <c r="N211" s="192">
        <v>0</v>
      </c>
      <c r="O211" s="192" t="s">
        <v>409</v>
      </c>
      <c r="P211" s="192">
        <v>40.299999999999997</v>
      </c>
      <c r="Q211" s="192" t="s">
        <v>409</v>
      </c>
      <c r="R211" s="192" t="s">
        <v>409</v>
      </c>
    </row>
    <row r="212" spans="1:18" x14ac:dyDescent="0.2">
      <c r="A212" s="84">
        <v>205</v>
      </c>
      <c r="B212" s="35" t="str">
        <f ca="1"/>
        <v>United States</v>
      </c>
      <c r="C212" s="35" t="str">
        <f ca="1"/>
        <v>USA</v>
      </c>
      <c r="D212" s="35" t="str">
        <f ca="1"/>
        <v>NAC           North America</v>
      </c>
      <c r="E212" s="35" t="str">
        <f ca="1"/>
        <v>NA</v>
      </c>
      <c r="F212" s="190" t="str">
        <f t="shared" ca="1" si="9"/>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0</v>
      </c>
      <c r="I212" s="191"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7</v>
      </c>
      <c r="J212" s="242">
        <v>44753</v>
      </c>
      <c r="K212" s="242">
        <v>45154</v>
      </c>
      <c r="L212" s="91" t="s">
        <v>346</v>
      </c>
      <c r="M212" s="192">
        <v>0</v>
      </c>
      <c r="N212" s="192">
        <v>7</v>
      </c>
      <c r="O212" s="192" t="s">
        <v>409</v>
      </c>
      <c r="P212" s="192">
        <v>75.900000000000006</v>
      </c>
      <c r="Q212" s="192" t="s">
        <v>881</v>
      </c>
      <c r="R212" s="192" t="s">
        <v>409</v>
      </c>
    </row>
    <row r="213" spans="1:18" x14ac:dyDescent="0.2">
      <c r="A213" s="84">
        <v>206</v>
      </c>
      <c r="B213" s="35" t="str">
        <f ca="1"/>
        <v>Uzbekistan</v>
      </c>
      <c r="C213" s="35" t="str">
        <f ca="1"/>
        <v>UZB</v>
      </c>
      <c r="D213" s="35" t="str">
        <f ca="1"/>
        <v>ECS           Europe &amp; Central Asia</v>
      </c>
      <c r="E213" s="35" t="str">
        <f ca="1"/>
        <v>Blend</v>
      </c>
      <c r="F213" s="190" t="str">
        <f t="shared" ca="1" si="9"/>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4.8046647230320696</v>
      </c>
      <c r="I213" s="191"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0</v>
      </c>
      <c r="J213" s="242">
        <v>44753</v>
      </c>
      <c r="K213" s="242">
        <v>44753</v>
      </c>
      <c r="L213" s="91" t="s">
        <v>348</v>
      </c>
      <c r="M213" s="192">
        <v>4.8046647230320696</v>
      </c>
      <c r="N213" s="192">
        <v>0</v>
      </c>
      <c r="O213" s="192" t="s">
        <v>409</v>
      </c>
      <c r="P213" s="192">
        <v>39</v>
      </c>
      <c r="Q213" s="192" t="s">
        <v>409</v>
      </c>
      <c r="R213" s="192" t="s">
        <v>409</v>
      </c>
    </row>
    <row r="214" spans="1:18" x14ac:dyDescent="0.2">
      <c r="A214" s="84">
        <v>207</v>
      </c>
      <c r="B214" s="35" t="str">
        <f ca="1"/>
        <v>St. Vincent and the Grenadines</v>
      </c>
      <c r="C214" s="35" t="str">
        <f ca="1"/>
        <v>VCT</v>
      </c>
      <c r="D214" s="35" t="str">
        <f ca="1"/>
        <v>LCN           Latin America &amp; Caribbean</v>
      </c>
      <c r="E214" s="35" t="str">
        <f ca="1"/>
        <v>Blend</v>
      </c>
      <c r="F214" s="190" t="str">
        <f t="shared" ca="1" si="9"/>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6.4081632653061202</v>
      </c>
      <c r="I214" s="191"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0</v>
      </c>
      <c r="J214" s="242">
        <v>44753</v>
      </c>
      <c r="K214" s="242">
        <v>44846</v>
      </c>
      <c r="L214" s="91" t="s">
        <v>349</v>
      </c>
      <c r="M214" s="192">
        <v>6.4081632653061202</v>
      </c>
      <c r="N214" s="192">
        <v>0</v>
      </c>
      <c r="O214" s="192" t="s">
        <v>409</v>
      </c>
      <c r="P214" s="192">
        <v>33.5</v>
      </c>
      <c r="Q214" s="192" t="s">
        <v>409</v>
      </c>
      <c r="R214" s="192" t="s">
        <v>409</v>
      </c>
    </row>
    <row r="215" spans="1:18" x14ac:dyDescent="0.2">
      <c r="A215" s="84">
        <v>208</v>
      </c>
      <c r="B215" s="35" t="str">
        <f ca="1"/>
        <v>Venezuela, RB</v>
      </c>
      <c r="C215" s="35" t="str">
        <f ca="1"/>
        <v>VEN</v>
      </c>
      <c r="D215" s="35" t="str">
        <f ca="1"/>
        <v>LCN           Latin America &amp; Caribbean</v>
      </c>
      <c r="E215" s="35" t="str">
        <f ca="1"/>
        <v>IBRD</v>
      </c>
      <c r="F215" s="190" t="str">
        <f t="shared" ca="1" si="9"/>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0</v>
      </c>
      <c r="J215" s="242">
        <v>44753</v>
      </c>
      <c r="K215" s="242">
        <v>44753</v>
      </c>
      <c r="L215" s="91" t="s">
        <v>350</v>
      </c>
      <c r="M215" s="192">
        <v>10</v>
      </c>
      <c r="N215" s="192">
        <v>0</v>
      </c>
      <c r="O215" s="192" t="s">
        <v>409</v>
      </c>
      <c r="P215" s="192">
        <v>20.9</v>
      </c>
      <c r="Q215" s="192" t="s">
        <v>409</v>
      </c>
      <c r="R215" s="192" t="s">
        <v>409</v>
      </c>
    </row>
    <row r="216" spans="1:18" x14ac:dyDescent="0.2">
      <c r="A216" s="84">
        <v>209</v>
      </c>
      <c r="B216" s="35" t="str">
        <f ca="1"/>
        <v>British Virgin Islands</v>
      </c>
      <c r="C216" s="35" t="str">
        <f ca="1"/>
        <v>VGB</v>
      </c>
      <c r="D216" s="35" t="str">
        <f ca="1"/>
        <v>LCN           Latin America &amp; Caribbean</v>
      </c>
      <c r="E216" s="35" t="str">
        <f ca="1"/>
        <v>NA</v>
      </c>
      <c r="F216" s="190" t="str">
        <f t="shared" ca="1" si="9"/>
        <v/>
      </c>
      <c r="G216" s="80">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0</v>
      </c>
      <c r="J216" s="242" t="s">
        <v>409</v>
      </c>
      <c r="K216" s="242" t="s">
        <v>409</v>
      </c>
      <c r="L216" s="91" t="s">
        <v>724</v>
      </c>
      <c r="M216" s="192" t="s">
        <v>409</v>
      </c>
      <c r="N216" s="192">
        <v>0</v>
      </c>
      <c r="O216" s="192" t="s">
        <v>409</v>
      </c>
      <c r="P216" s="192" t="s">
        <v>409</v>
      </c>
      <c r="Q216" s="192" t="s">
        <v>409</v>
      </c>
      <c r="R216" s="192" t="s">
        <v>409</v>
      </c>
    </row>
    <row r="217" spans="1:18" x14ac:dyDescent="0.2">
      <c r="A217" s="84">
        <v>210</v>
      </c>
      <c r="B217" s="35" t="str">
        <f ca="1"/>
        <v>Virgin Islands (U.S.)</v>
      </c>
      <c r="C217" s="35" t="str">
        <f ca="1"/>
        <v>VIR</v>
      </c>
      <c r="D217" s="35" t="str">
        <f ca="1"/>
        <v>LCN           Latin America &amp; Caribbean</v>
      </c>
      <c r="E217" s="35" t="str">
        <f ca="1"/>
        <v>NA</v>
      </c>
      <c r="F217" s="190" t="str">
        <f t="shared" ca="1" si="9"/>
        <v/>
      </c>
      <c r="G217" s="80">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0</v>
      </c>
      <c r="J217" s="242" t="s">
        <v>409</v>
      </c>
      <c r="K217" s="242" t="s">
        <v>409</v>
      </c>
      <c r="L217" s="91" t="s">
        <v>725</v>
      </c>
      <c r="M217" s="192" t="s">
        <v>409</v>
      </c>
      <c r="N217" s="192">
        <v>0</v>
      </c>
      <c r="O217" s="192" t="s">
        <v>409</v>
      </c>
      <c r="P217" s="192" t="s">
        <v>409</v>
      </c>
      <c r="Q217" s="192" t="s">
        <v>409</v>
      </c>
      <c r="R217" s="192" t="s">
        <v>409</v>
      </c>
    </row>
    <row r="218" spans="1:18" x14ac:dyDescent="0.2">
      <c r="A218" s="84">
        <v>211</v>
      </c>
      <c r="B218" s="35" t="str">
        <f ca="1"/>
        <v>Vietnam</v>
      </c>
      <c r="C218" s="35" t="str">
        <f ca="1"/>
        <v>VNM</v>
      </c>
      <c r="D218" s="35" t="str">
        <f ca="1"/>
        <v>EAS           East Asia &amp; Pacific</v>
      </c>
      <c r="E218" s="35" t="str">
        <f ca="1"/>
        <v>IBRD</v>
      </c>
      <c r="F218" s="190" t="str">
        <f t="shared" ca="1" si="9"/>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3.66763848396501</v>
      </c>
      <c r="I218" s="191"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0</v>
      </c>
      <c r="J218" s="242">
        <v>44753</v>
      </c>
      <c r="K218" s="242">
        <v>44855</v>
      </c>
      <c r="L218" s="91" t="s">
        <v>351</v>
      </c>
      <c r="M218" s="192">
        <v>3.66763848396501</v>
      </c>
      <c r="N218" s="192">
        <v>0</v>
      </c>
      <c r="O218" s="192" t="s">
        <v>409</v>
      </c>
      <c r="P218" s="192">
        <v>42.9</v>
      </c>
      <c r="Q218" s="192" t="s">
        <v>409</v>
      </c>
      <c r="R218" s="192" t="s">
        <v>409</v>
      </c>
    </row>
    <row r="219" spans="1:18" x14ac:dyDescent="0.2">
      <c r="A219" s="84">
        <v>212</v>
      </c>
      <c r="B219" s="35" t="str">
        <f ca="1"/>
        <v>Vanuatu</v>
      </c>
      <c r="C219" s="35" t="str">
        <f ca="1"/>
        <v>VUT</v>
      </c>
      <c r="D219" s="35" t="str">
        <f ca="1"/>
        <v>EAS           East Asia &amp; Pacific</v>
      </c>
      <c r="E219" s="35" t="str">
        <f ca="1"/>
        <v>IDA</v>
      </c>
      <c r="F219" s="190" t="str">
        <f t="shared" ca="1" si="9"/>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8.6239067055393495</v>
      </c>
      <c r="I219" s="191"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0</v>
      </c>
      <c r="J219" s="242">
        <v>44753</v>
      </c>
      <c r="K219" s="242">
        <v>44753</v>
      </c>
      <c r="L219" s="91" t="s">
        <v>353</v>
      </c>
      <c r="M219" s="192">
        <v>8.6239067055393495</v>
      </c>
      <c r="N219" s="192">
        <v>0</v>
      </c>
      <c r="O219" s="192" t="s">
        <v>409</v>
      </c>
      <c r="P219" s="192">
        <v>25.9</v>
      </c>
      <c r="Q219" s="192" t="s">
        <v>409</v>
      </c>
      <c r="R219" s="192" t="s">
        <v>409</v>
      </c>
    </row>
    <row r="220" spans="1:18" x14ac:dyDescent="0.2">
      <c r="A220" s="84">
        <v>213</v>
      </c>
      <c r="B220" s="35" t="str">
        <f ca="1"/>
        <v>Samoa</v>
      </c>
      <c r="C220" s="35" t="str">
        <f ca="1"/>
        <v>WSM</v>
      </c>
      <c r="D220" s="35" t="str">
        <f ca="1"/>
        <v>EAS           East Asia &amp; Pacific</v>
      </c>
      <c r="E220" s="35" t="str">
        <f ca="1"/>
        <v>IDA</v>
      </c>
      <c r="F220" s="190" t="str">
        <f t="shared" ca="1" si="9"/>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7.7784256559766698</v>
      </c>
      <c r="I220" s="191"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0</v>
      </c>
      <c r="J220" s="242">
        <v>44753</v>
      </c>
      <c r="K220" s="242">
        <v>44767</v>
      </c>
      <c r="L220" s="91" t="s">
        <v>355</v>
      </c>
      <c r="M220" s="192">
        <v>7.7784256559766698</v>
      </c>
      <c r="N220" s="192">
        <v>0</v>
      </c>
      <c r="O220" s="192" t="s">
        <v>409</v>
      </c>
      <c r="P220" s="192">
        <v>28.8</v>
      </c>
      <c r="Q220" s="192" t="s">
        <v>409</v>
      </c>
      <c r="R220" s="192" t="s">
        <v>409</v>
      </c>
    </row>
    <row r="221" spans="1:18" x14ac:dyDescent="0.2">
      <c r="A221" s="84">
        <v>214</v>
      </c>
      <c r="B221" s="35" t="str">
        <f ca="1"/>
        <v>Kosovo</v>
      </c>
      <c r="C221" s="35" t="str">
        <f ca="1"/>
        <v>XKX</v>
      </c>
      <c r="D221" s="35" t="str">
        <f ca="1"/>
        <v>ECS           Europe &amp; Central Asia</v>
      </c>
      <c r="E221" s="35" t="str">
        <f ca="1"/>
        <v>IDA</v>
      </c>
      <c r="F221" s="190" t="str">
        <f t="shared" ca="1" si="9"/>
        <v/>
      </c>
      <c r="G221" s="80">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0</v>
      </c>
      <c r="H221" s="80" t="e"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#N/A</v>
      </c>
      <c r="I221" s="191"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0</v>
      </c>
      <c r="J221" s="242">
        <v>44887</v>
      </c>
      <c r="K221" s="242">
        <v>44887</v>
      </c>
      <c r="L221" s="91" t="s">
        <v>726</v>
      </c>
      <c r="M221" s="192" t="s">
        <v>409</v>
      </c>
      <c r="N221" s="192">
        <v>0</v>
      </c>
      <c r="O221" s="192" t="s">
        <v>409</v>
      </c>
      <c r="P221" s="192" t="s">
        <v>409</v>
      </c>
      <c r="Q221" s="192" t="s">
        <v>409</v>
      </c>
      <c r="R221" s="192" t="s">
        <v>409</v>
      </c>
    </row>
    <row r="222" spans="1:18" x14ac:dyDescent="0.2">
      <c r="A222" s="84">
        <v>215</v>
      </c>
      <c r="B222" s="35" t="str">
        <f ca="1"/>
        <v>Yemen, Rep.</v>
      </c>
      <c r="C222" s="35" t="str">
        <f ca="1"/>
        <v>YEM</v>
      </c>
      <c r="D222" s="35" t="str">
        <f ca="1"/>
        <v>MEA           Middle East &amp; North Africa</v>
      </c>
      <c r="E222" s="35" t="str">
        <f ca="1"/>
        <v>IDA</v>
      </c>
      <c r="F222" s="190" t="str">
        <f t="shared" ca="1" si="9"/>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0</v>
      </c>
      <c r="J222" s="242">
        <v>44753</v>
      </c>
      <c r="K222" s="242">
        <v>44855</v>
      </c>
      <c r="L222" s="91" t="s">
        <v>356</v>
      </c>
      <c r="M222" s="192">
        <v>10</v>
      </c>
      <c r="N222" s="192">
        <v>0</v>
      </c>
      <c r="O222" s="192" t="s">
        <v>409</v>
      </c>
      <c r="P222" s="192">
        <v>16.100000000000001</v>
      </c>
      <c r="Q222" s="192" t="s">
        <v>409</v>
      </c>
      <c r="R222" s="192" t="s">
        <v>409</v>
      </c>
    </row>
    <row r="223" spans="1:18" x14ac:dyDescent="0.2">
      <c r="A223" s="84">
        <v>216</v>
      </c>
      <c r="B223" s="35" t="str">
        <f ca="1"/>
        <v>South Africa</v>
      </c>
      <c r="C223" s="35" t="str">
        <f ca="1"/>
        <v>ZAF</v>
      </c>
      <c r="D223" s="35" t="str">
        <f ca="1"/>
        <v>SSF           Sub-Saharan Africa</v>
      </c>
      <c r="E223" s="35" t="str">
        <f ca="1"/>
        <v>IBRD</v>
      </c>
      <c r="F223" s="190" t="str">
        <f t="shared" ca="1" si="9"/>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2.8221574344023299</v>
      </c>
      <c r="I223" s="191"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0</v>
      </c>
      <c r="J223" s="242">
        <v>44753</v>
      </c>
      <c r="K223" s="242">
        <v>44855</v>
      </c>
      <c r="L223" s="91" t="s">
        <v>358</v>
      </c>
      <c r="M223" s="192">
        <v>2.8221574344023299</v>
      </c>
      <c r="N223" s="192">
        <v>0</v>
      </c>
      <c r="O223" s="192" t="s">
        <v>409</v>
      </c>
      <c r="P223" s="192">
        <v>45.8</v>
      </c>
      <c r="Q223" s="192" t="s">
        <v>409</v>
      </c>
      <c r="R223" s="192" t="s">
        <v>409</v>
      </c>
    </row>
    <row r="224" spans="1:18" x14ac:dyDescent="0.2">
      <c r="A224" s="84">
        <v>217</v>
      </c>
      <c r="B224" s="35" t="str">
        <f ca="1"/>
        <v>Zambia</v>
      </c>
      <c r="C224" s="35" t="str">
        <f ca="1"/>
        <v>ZMB</v>
      </c>
      <c r="D224" s="35" t="str">
        <f ca="1"/>
        <v>SSF           Sub-Saharan Africa</v>
      </c>
      <c r="E224" s="35" t="str">
        <f ca="1"/>
        <v>IDA</v>
      </c>
      <c r="F224" s="190" t="str">
        <f t="shared" ca="1" si="9"/>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8.4489795918367303</v>
      </c>
      <c r="I224" s="191"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0</v>
      </c>
      <c r="J224" s="242">
        <v>44753</v>
      </c>
      <c r="K224" s="242">
        <v>44839</v>
      </c>
      <c r="L224" s="91" t="s">
        <v>360</v>
      </c>
      <c r="M224" s="192">
        <v>8.4489795918367303</v>
      </c>
      <c r="N224" s="192">
        <v>0</v>
      </c>
      <c r="O224" s="192" t="s">
        <v>409</v>
      </c>
      <c r="P224" s="192">
        <v>26.5</v>
      </c>
      <c r="Q224" s="192" t="s">
        <v>409</v>
      </c>
      <c r="R224" s="192" t="s">
        <v>409</v>
      </c>
    </row>
    <row r="225" spans="1:18" x14ac:dyDescent="0.2">
      <c r="A225" s="84">
        <v>218</v>
      </c>
      <c r="B225" s="35" t="str">
        <f ca="1"/>
        <v>Zimbabwe</v>
      </c>
      <c r="C225" s="35" t="str">
        <f ca="1"/>
        <v>ZWE</v>
      </c>
      <c r="D225" s="35" t="str">
        <f ca="1"/>
        <v>SSF           Sub-Saharan Africa</v>
      </c>
      <c r="E225" s="35" t="str">
        <f ca="1"/>
        <v>Blend</v>
      </c>
      <c r="F225" s="190" t="str">
        <f t="shared" ca="1" si="9"/>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8.2029646919640768</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6.72886297376093</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10</v>
      </c>
      <c r="J225" s="242">
        <v>44753</v>
      </c>
      <c r="K225" s="242">
        <v>45099</v>
      </c>
      <c r="L225" s="91" t="s">
        <v>362</v>
      </c>
      <c r="M225" s="192">
        <v>6.72886297376093</v>
      </c>
      <c r="N225" s="192">
        <v>0</v>
      </c>
      <c r="O225" s="192">
        <v>10</v>
      </c>
      <c r="P225" s="192">
        <v>32.4</v>
      </c>
      <c r="Q225" s="192" t="s">
        <v>409</v>
      </c>
      <c r="R225" s="192" t="s">
        <v>843</v>
      </c>
    </row>
    <row r="226" spans="1:18" x14ac:dyDescent="0.2">
      <c r="L226" s="79"/>
      <c r="M226" s="80"/>
      <c r="N226" s="80"/>
      <c r="O226" s="80"/>
      <c r="P226" s="80"/>
      <c r="Q226" s="80"/>
      <c r="R226" s="80"/>
    </row>
    <row r="227" spans="1:18" x14ac:dyDescent="0.2">
      <c r="L227" s="79"/>
      <c r="M227" s="80"/>
      <c r="N227" s="80"/>
      <c r="O227" s="80"/>
      <c r="P227" s="80"/>
      <c r="Q227" s="80"/>
      <c r="R227" s="80"/>
    </row>
    <row r="228" spans="1:18" x14ac:dyDescent="0.2">
      <c r="L228" s="79"/>
      <c r="M228" s="80"/>
      <c r="N228" s="80"/>
      <c r="O228" s="80"/>
      <c r="P228" s="80"/>
      <c r="Q228" s="80"/>
      <c r="R228" s="80"/>
    </row>
    <row r="229" spans="1:18" x14ac:dyDescent="0.2">
      <c r="L229" s="91"/>
      <c r="M229" s="35"/>
      <c r="N229" s="35"/>
      <c r="O229" s="35"/>
      <c r="P229" s="35"/>
      <c r="Q229" s="35"/>
      <c r="R229" s="35"/>
    </row>
    <row r="230" spans="1:18" x14ac:dyDescent="0.2">
      <c r="L230" s="91"/>
      <c r="M230" s="35"/>
      <c r="N230" s="35"/>
      <c r="O230" s="35"/>
      <c r="P230" s="35"/>
      <c r="Q230" s="35"/>
      <c r="R230" s="35"/>
    </row>
    <row r="231" spans="1:18" x14ac:dyDescent="0.2">
      <c r="L231" s="79"/>
      <c r="M231" s="80"/>
      <c r="N231" s="80"/>
      <c r="O231" s="80"/>
      <c r="P231" s="80"/>
      <c r="Q231" s="80"/>
      <c r="R231" s="80"/>
    </row>
    <row r="232" spans="1:18" x14ac:dyDescent="0.2">
      <c r="L232" s="79"/>
      <c r="M232" s="80"/>
      <c r="N232" s="80"/>
      <c r="O232" s="80"/>
      <c r="P232" s="80"/>
      <c r="Q232" s="80"/>
      <c r="R232" s="80"/>
    </row>
    <row r="233" spans="1:18" x14ac:dyDescent="0.2">
      <c r="L233" s="79"/>
      <c r="M233" s="80"/>
      <c r="N233" s="80"/>
      <c r="O233" s="80"/>
      <c r="P233" s="80"/>
      <c r="Q233" s="80"/>
      <c r="R233" s="80"/>
    </row>
  </sheetData>
  <autoFilter ref="A7:R225" xr:uid="{00000000-0001-0000-0100-000000000000}"/>
  <conditionalFormatting sqref="G1:G5 G8:G225">
    <cfRule type="cellIs" dxfId="287" priority="51" stopIfTrue="1" operator="greaterThanOrEqual">
      <formula>0</formula>
    </cfRule>
  </conditionalFormatting>
  <conditionalFormatting sqref="G1:H5">
    <cfRule type="expression" dxfId="284" priority="47" stopIfTrue="1">
      <formula>G1=""</formula>
    </cfRule>
  </conditionalFormatting>
  <conditionalFormatting sqref="G8:H225">
    <cfRule type="expression" dxfId="283" priority="36" stopIfTrue="1">
      <formula>G8=""</formula>
    </cfRule>
  </conditionalFormatting>
  <conditionalFormatting sqref="H1:H5">
    <cfRule type="expression" dxfId="281" priority="58">
      <formula>H1=10</formula>
    </cfRule>
    <cfRule type="cellIs" dxfId="279" priority="56" operator="between">
      <formula>0</formula>
      <formula>6.999</formula>
    </cfRule>
    <cfRule type="cellIs" dxfId="277" priority="57" operator="between">
      <formula>7</formula>
      <formula>9.99</formula>
    </cfRule>
  </conditionalFormatting>
  <conditionalFormatting sqref="H8:H225">
    <cfRule type="cellIs" dxfId="274" priority="39" stopIfTrue="1" operator="greaterThanOrEqual">
      <formula>0</formula>
    </cfRule>
  </conditionalFormatting>
  <conditionalFormatting sqref="I1:I5">
    <cfRule type="cellIs" dxfId="273" priority="53" operator="between">
      <formula>0</formula>
      <formula>6.999</formula>
    </cfRule>
    <cfRule type="cellIs" dxfId="272" priority="45" operator="between">
      <formula>7</formula>
      <formula>9.99</formula>
    </cfRule>
    <cfRule type="expression" dxfId="271" priority="52">
      <formula>I1=""</formula>
    </cfRule>
    <cfRule type="cellIs" dxfId="270" priority="54" operator="between">
      <formula>7</formula>
      <formula>9.99</formula>
    </cfRule>
    <cfRule type="expression" dxfId="269" priority="55">
      <formula>I1=10</formula>
    </cfRule>
    <cfRule type="expression" dxfId="268" priority="46">
      <formula>I1=10</formula>
    </cfRule>
    <cfRule type="expression" dxfId="267" priority="43">
      <formula>I1=""</formula>
    </cfRule>
    <cfRule type="cellIs" dxfId="266" priority="44" operator="between">
      <formula>0</formula>
      <formula>6.999</formula>
    </cfRule>
  </conditionalFormatting>
  <conditionalFormatting sqref="I8:I225">
    <cfRule type="cellIs" dxfId="264" priority="35" stopIfTrue="1" operator="greaterThanOrEqual">
      <formula>0</formula>
    </cfRule>
    <cfRule type="expression" dxfId="263" priority="32">
      <formula>I8=""</formula>
    </cfRule>
  </conditionalFormatting>
  <conditionalFormatting sqref="J8:K225">
    <cfRule type="colorScale" priority="839">
      <colorScale>
        <cfvo type="min"/>
        <cfvo type="max"/>
        <color rgb="FFFCDCDF"/>
        <color rgb="FFF2676B"/>
      </colorScale>
    </cfRule>
  </conditionalFormatting>
  <conditionalFormatting sqref="L8:L15 L17:L225">
    <cfRule type="expression" dxfId="261" priority="107">
      <formula>$L8&lt;&gt;$C8</formula>
    </cfRule>
  </conditionalFormatting>
  <conditionalFormatting sqref="M7:R225 Y8:Z197">
    <cfRule type="expression" dxfId="260" priority="11" stopIfTrue="1">
      <formula>ISNUMBER(SEARCH("_raw",M$7))</formula>
    </cfRule>
  </conditionalFormatting>
  <conditionalFormatting sqref="M8:R225 Y8:Z197">
    <cfRule type="colorScale" priority="12">
      <colorScale>
        <cfvo type="num" val="0"/>
        <cfvo type="num" val="10"/>
        <color rgb="FFFCFCFF"/>
        <color rgb="FFFFFF00"/>
      </colorScale>
    </cfRule>
  </conditionalFormatting>
  <conditionalFormatting sqref="M2:V3 W3:Z3">
    <cfRule type="expression" dxfId="259" priority="4">
      <formula>M2=L2</formula>
    </cfRule>
    <cfRule type="expression" dxfId="258" priority="5">
      <formula>M2&lt;&gt;L2</formula>
    </cfRule>
    <cfRule type="expression" dxfId="257" priority="6">
      <formula>M2=L2</formula>
    </cfRule>
  </conditionalFormatting>
  <conditionalFormatting sqref="M6:Z6">
    <cfRule type="expression" dxfId="256" priority="3">
      <formula>ISNUMBER(SEARCH("_raw",M$7))</formula>
    </cfRule>
  </conditionalFormatting>
  <conditionalFormatting sqref="W2:Z3">
    <cfRule type="expression" dxfId="255" priority="7">
      <formula>W2=R2</formula>
    </cfRule>
    <cfRule type="expression" dxfId="254" priority="9">
      <formula>W2=R2</formula>
    </cfRule>
    <cfRule type="expression" dxfId="253" priority="8">
      <formula>W2&lt;&gt;R2</formula>
    </cfRule>
  </conditionalFormatting>
  <conditionalFormatting sqref="AA2:AD3">
    <cfRule type="expression" dxfId="252" priority="758">
      <formula>AA2&lt;&gt;X2</formula>
    </cfRule>
    <cfRule type="expression" dxfId="251" priority="757">
      <formula>AA2=X2</formula>
    </cfRule>
  </conditionalFormatting>
  <conditionalFormatting sqref="AA2:AD4">
    <cfRule type="expression" dxfId="250" priority="760">
      <formula>AA2=X2</formula>
    </cfRule>
  </conditionalFormatting>
  <conditionalFormatting sqref="AA6:AF6">
    <cfRule type="expression" dxfId="249" priority="29" stopIfTrue="1">
      <formula>ISNUMBER(SEARCH("_raw",AA$7))</formula>
    </cfRule>
  </conditionalFormatting>
  <conditionalFormatting sqref="AE2:AF3">
    <cfRule type="expression" dxfId="248" priority="690">
      <formula>AE2&lt;&gt;Z2</formula>
    </cfRule>
    <cfRule type="expression" dxfId="247" priority="689">
      <formula>AE2=Z2</formula>
    </cfRule>
  </conditionalFormatting>
  <conditionalFormatting sqref="AE2:AF4">
    <cfRule type="expression" dxfId="246" priority="692">
      <formula>AE2=Z2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50" stopIfTrue="1" operator="greaterThanOrEqual" id="{B2095BB9-FCB1-F944-A047-B9A26DD4B0CD}">
            <xm:f>Parameters!$D$38</xm:f>
            <x14:dxf>
              <font>
                <sz val="12"/>
                <color rgb="FF000000"/>
                <name val="Arial"/>
              </font>
              <fill>
                <patternFill patternType="solid">
                  <bgColor rgb="FFEE9F8F"/>
                </patternFill>
              </fill>
            </x14:dxf>
          </x14:cfRule>
          <x14:cfRule type="cellIs" priority="49" stopIfTrue="1" operator="greaterThanOrEqual" id="{8FB8644B-3B73-2044-A066-4511C8E069FF}">
            <xm:f>Parameters!$D$37</xm:f>
            <x14:dxf>
              <font>
                <sz val="12"/>
                <color rgb="FF000000"/>
                <name val="Arial"/>
              </font>
              <fill>
                <patternFill patternType="solid">
                  <bgColor rgb="FFE35A3A"/>
                </patternFill>
              </fill>
            </x14:dxf>
          </x14:cfRule>
          <xm:sqref>G1:G5 G8:G225</xm:sqref>
        </x14:conditionalFormatting>
        <x14:conditionalFormatting xmlns:xm="http://schemas.microsoft.com/office/excel/2006/main">
          <x14:cfRule type="cellIs" priority="59" stopIfTrue="1" operator="greaterThanOrEqual" id="{D5424255-80CF-664D-B01A-9D71862B8479}">
            <xm:f>Parameters!$D$41</xm:f>
            <x14:dxf>
              <font>
                <sz val="12"/>
                <color rgb="FF000000"/>
                <name val="Arial"/>
              </font>
              <fill>
                <patternFill patternType="solid">
                  <bgColor rgb="FFF2676B"/>
                </patternFill>
              </fill>
            </x14:dxf>
          </x14:cfRule>
          <x14:cfRule type="cellIs" priority="60" stopIfTrue="1" operator="greaterThanOrEqual" id="{243D9328-4039-094C-AB64-53C2218A05C9}">
            <xm:f>Parameters!$D$42</xm:f>
            <x14:dxf>
              <font>
                <sz val="12"/>
                <color rgb="FF000000"/>
                <name val="Arial"/>
              </font>
              <fill>
                <patternFill patternType="solid">
                  <bgColor rgb="FFF7A9AC"/>
                </patternFill>
              </fill>
            </x14:dxf>
          </x14:cfRule>
          <x14:cfRule type="cellIs" priority="61" stopIfTrue="1" operator="between" id="{6EC99874-3DED-1142-BCAC-AF4899D41E96}">
            <xm:f>0</xm:f>
            <xm:f>Parameters!$D$42</xm:f>
            <x14:dxf>
              <font>
                <sz val="12"/>
                <color rgb="FF000000"/>
                <name val="Arial"/>
              </font>
              <fill>
                <patternFill patternType="solid">
                  <bgColor rgb="FFFCDCDF"/>
                </patternFill>
              </fill>
            </x14:dxf>
          </x14:cfRule>
          <xm:sqref>H1:H5</xm:sqref>
        </x14:conditionalFormatting>
        <x14:conditionalFormatting xmlns:xm="http://schemas.microsoft.com/office/excel/2006/main">
          <x14:cfRule type="cellIs" priority="38" stopIfTrue="1" operator="greaterThanOrEqual" id="{FCE01102-6505-0D46-86DA-BB36F8207042}">
            <xm:f>Parameters!$D$42</xm:f>
            <x14:dxf>
              <font>
                <sz val="12"/>
                <color rgb="FF000000"/>
                <name val="Arial"/>
              </font>
              <fill>
                <patternFill patternType="solid">
                  <bgColor rgb="FFF7A9AC"/>
                </patternFill>
              </fill>
            </x14:dxf>
          </x14:cfRule>
          <x14:cfRule type="cellIs" priority="37" stopIfTrue="1" operator="greaterThanOrEqual" id="{1926BAC4-AFE0-5249-A5C7-7E59B8B1240E}">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34" stopIfTrue="1" operator="greaterThanOrEqual" id="{940DCCAD-808D-234A-8077-8FA0DBE5865F}">
            <xm:f>Parameters!$D$42</xm:f>
            <x14:dxf>
              <font>
                <sz val="12"/>
                <color rgb="FF000000"/>
                <name val="Arial"/>
              </font>
              <fill>
                <patternFill patternType="solid">
                  <bgColor rgb="FFF9BF8E"/>
                </patternFill>
              </fill>
            </x14:dxf>
          </x14:cfRule>
          <x14:cfRule type="cellIs" priority="33" stopIfTrue="1" operator="greaterThanOrEqual" id="{DFB456B2-989C-E74B-8FC5-62C886037A55}">
            <xm:f>Parameters!$D$41</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841" id="{3AEEC220-601F-6B47-A5DD-A511F9701290}">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M226:R228 M231:R1048576 M1:AJ1 S198:AF200 S203:AF1048576 AA4:AA5 AB201:AF202 AB5:AJ5 AG198:AJ1048576 AJ2:AJ4</xm:sqref>
        </x14:conditionalFormatting>
        <x14:conditionalFormatting xmlns:xm="http://schemas.microsoft.com/office/excel/2006/main">
          <x14:cfRule type="iconSet" priority="1" id="{930BCD63-A2C0-A144-B93C-CACA7ADF91F4}">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M2:Z3</xm:sqref>
        </x14:conditionalFormatting>
        <x14:conditionalFormatting xmlns:xm="http://schemas.microsoft.com/office/excel/2006/main">
          <x14:cfRule type="iconSet" priority="2" id="{BE266260-6714-9849-A395-2ACB4F17E78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 xmlns:xm="http://schemas.microsoft.com/office/excel/2006/main">
          <x14:cfRule type="iconSet" priority="226" id="{F48A4066-4CE7-1244-8986-F147936F5412}">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AA3:AD3 AA2:AF2</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641AF-9D4B-E94B-87F4-063A4FD39111}">
  <dimension ref="A1:AL233"/>
  <sheetViews>
    <sheetView zoomScaleNormal="100" workbookViewId="0">
      <pane ySplit="6" topLeftCell="A7" activePane="bottomLeft" state="frozen"/>
      <selection pane="bottomLeft" activeCell="G8" sqref="G8"/>
    </sheetView>
  </sheetViews>
  <sheetFormatPr baseColWidth="10" defaultColWidth="8.7109375" defaultRowHeight="16" x14ac:dyDescent="0.2"/>
  <cols>
    <col min="1" max="1" width="5.28515625" style="200" customWidth="1"/>
    <col min="2" max="2" width="22.7109375" style="35" customWidth="1"/>
    <col min="3" max="3" width="8.7109375" style="35"/>
    <col min="4" max="4" width="7.28515625" style="35" customWidth="1"/>
    <col min="5" max="5" width="8.7109375" style="35"/>
    <col min="6" max="6" width="4.140625" style="35" customWidth="1"/>
    <col min="7" max="9" width="9.7109375" style="86" customWidth="1"/>
    <col min="10" max="10" width="23.140625" style="242" bestFit="1" customWidth="1"/>
    <col min="11" max="11" width="22.28515625" style="242" bestFit="1" customWidth="1"/>
    <col min="12" max="12" width="6.140625" style="44" bestFit="1" customWidth="1"/>
    <col min="13" max="13" width="9.7109375" style="86" bestFit="1" customWidth="1"/>
    <col min="14" max="14" width="10.28515625" style="86" bestFit="1" customWidth="1"/>
    <col min="15" max="15" width="11.5703125" style="86" bestFit="1" customWidth="1"/>
    <col min="16" max="16" width="8.85546875" style="86" bestFit="1" customWidth="1"/>
    <col min="17" max="17" width="9.28515625" style="86" bestFit="1" customWidth="1"/>
    <col min="18" max="18" width="8.7109375" style="86" bestFit="1" customWidth="1"/>
    <col min="19" max="19" width="9.28515625" style="86" bestFit="1" customWidth="1"/>
    <col min="20" max="20" width="10.5703125" style="86" bestFit="1" customWidth="1"/>
    <col min="21" max="21" width="12" style="86" bestFit="1" customWidth="1"/>
    <col min="22" max="22" width="11.140625" style="86" customWidth="1"/>
    <col min="23" max="29" width="9.7109375" style="86" customWidth="1"/>
    <col min="30"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E1" s="89"/>
      <c r="AF1" s="89"/>
      <c r="AG1" s="89"/>
      <c r="AH1" s="89"/>
      <c r="AI1" s="89"/>
      <c r="AJ1" s="89"/>
      <c r="AK1" s="89"/>
      <c r="AL1" s="196"/>
    </row>
    <row r="2" spans="1:38" x14ac:dyDescent="0.2">
      <c r="A2" s="93"/>
      <c r="B2" s="95" t="s">
        <v>422</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Norm. Values</v>
      </c>
      <c r="Q2" s="177" t="str">
        <f t="shared" si="0"/>
        <v>Norm. Values</v>
      </c>
      <c r="R2" s="177" t="str">
        <f t="shared" si="0"/>
        <v>Raw Values</v>
      </c>
      <c r="S2" s="177" t="str">
        <f t="shared" si="0"/>
        <v>Raw Values</v>
      </c>
      <c r="T2" s="177" t="str">
        <f t="shared" si="0"/>
        <v>Raw Values</v>
      </c>
      <c r="U2" s="177"/>
      <c r="V2" s="177"/>
      <c r="W2" s="177" t="str">
        <f t="shared" si="0"/>
        <v/>
      </c>
      <c r="X2" s="177" t="str">
        <f t="shared" si="0"/>
        <v/>
      </c>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IF(M4=1,"Underlying",IF(M5=1,"Emerging",""))</f>
        <v/>
      </c>
      <c r="N3" s="178" t="str">
        <f t="shared" ref="N3:W3" si="1">IF(N4=1,"Underlying",IF(N5=1,"Emerging",""))</f>
        <v>Underlying</v>
      </c>
      <c r="O3" s="178" t="str">
        <f t="shared" si="1"/>
        <v>Emerging</v>
      </c>
      <c r="P3" s="178" t="str">
        <f t="shared" si="1"/>
        <v>Emerging</v>
      </c>
      <c r="Q3" s="178" t="str">
        <f t="shared" si="1"/>
        <v>Emerging</v>
      </c>
      <c r="R3" s="178" t="str">
        <f t="shared" si="1"/>
        <v/>
      </c>
      <c r="S3" s="178" t="str">
        <f t="shared" si="1"/>
        <v/>
      </c>
      <c r="T3" s="178" t="str">
        <f t="shared" si="1"/>
        <v/>
      </c>
      <c r="U3" s="178"/>
      <c r="V3" s="178"/>
      <c r="W3" s="178" t="str">
        <f t="shared" si="1"/>
        <v/>
      </c>
      <c r="X3" s="178" t="str">
        <f>IF(X4=1,"Underlying",IF(X5=1,"Emerging",""))</f>
        <v/>
      </c>
      <c r="Y3" s="178" t="str">
        <f t="shared" ref="Y3:Z3" si="2">IF(Y4=1,"Underlying",IF(Y5=1,"Emerging",""))</f>
        <v/>
      </c>
      <c r="Z3" s="178" t="str">
        <f t="shared" si="2"/>
        <v/>
      </c>
      <c r="AA3" s="179"/>
      <c r="AB3" s="179"/>
      <c r="AC3" s="179"/>
      <c r="AD3" s="179"/>
      <c r="AE3" s="89"/>
      <c r="AF3" s="89"/>
      <c r="AG3" s="89"/>
      <c r="AH3" s="89"/>
      <c r="AI3" s="89"/>
      <c r="AJ3" s="89"/>
      <c r="AK3" s="89"/>
      <c r="AL3" s="93"/>
    </row>
    <row r="4" spans="1:38" hidden="1" x14ac:dyDescent="0.2">
      <c r="A4" s="93"/>
      <c r="B4" s="95"/>
      <c r="C4" s="88"/>
      <c r="D4" s="172"/>
      <c r="E4" s="172"/>
      <c r="F4" s="89"/>
      <c r="G4" s="90"/>
      <c r="H4" s="90"/>
      <c r="I4" s="80" t="s">
        <v>412</v>
      </c>
      <c r="L4" s="91"/>
      <c r="M4" s="180">
        <f>IFERROR(INDEX('Data Dictionary'!$I$8:$I$39,MATCH(M7,'Data Dictionary'!$K$8:$K$39,0)),"")</f>
        <v>2</v>
      </c>
      <c r="N4" s="180">
        <f>IFERROR(INDEX('Data Dictionary'!$I$8:$I$39,MATCH(N7,'Data Dictionary'!$K$8:$K$39,0)),"")</f>
        <v>1</v>
      </c>
      <c r="O4" s="180">
        <f>IFERROR(INDEX('Data Dictionary'!$I$8:$I$39,MATCH(O7,'Data Dictionary'!$K$8:$K$39,0)),"")</f>
        <v>0</v>
      </c>
      <c r="P4" s="180">
        <f>IFERROR(INDEX('Data Dictionary'!$I$8:$I$39,MATCH(P7,'Data Dictionary'!$K$8:$K$39,0)),"")</f>
        <v>0</v>
      </c>
      <c r="Q4" s="180">
        <f>IFERROR(INDEX('Data Dictionary'!$I$8:$I$39,MATCH(Q7,'Data Dictionary'!$K$8:$K$39,0)),"")</f>
        <v>0</v>
      </c>
      <c r="R4" s="180" t="str">
        <f>IFERROR(INDEX('Data Dictionary'!$I$8:$I$39,MATCH(R7,'Data Dictionary'!$K$8:$K$39,0)),"")</f>
        <v/>
      </c>
      <c r="S4" s="180" t="str">
        <f>IFERROR(INDEX('Data Dictionary'!$I$8:$I$39,MATCH(S7,'Data Dictionary'!$K$8:$K$39,0)),"")</f>
        <v/>
      </c>
      <c r="T4" s="180"/>
      <c r="U4" s="180"/>
      <c r="V4" s="180"/>
      <c r="W4" s="180"/>
      <c r="X4" s="180"/>
      <c r="Y4" s="180"/>
      <c r="Z4" s="180"/>
      <c r="AA4" s="92"/>
      <c r="AB4" s="92"/>
      <c r="AC4" s="87"/>
      <c r="AD4" s="89"/>
      <c r="AE4" s="89"/>
      <c r="AF4" s="89"/>
      <c r="AG4" s="89"/>
      <c r="AH4" s="89"/>
      <c r="AI4" s="89"/>
      <c r="AJ4" s="89"/>
      <c r="AK4" s="89"/>
      <c r="AL4" s="93"/>
    </row>
    <row r="5" spans="1:38"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0</v>
      </c>
      <c r="O5" s="181">
        <f>IFERROR(INDEX('Data Dictionary'!$J$8:$J$39,MATCH(O7,'Data Dictionary'!$K$8:$K$39,0)),"")</f>
        <v>1</v>
      </c>
      <c r="P5" s="181">
        <f>IFERROR(INDEX('Data Dictionary'!$J$8:$J$39,MATCH(P7,'Data Dictionary'!$K$8:$K$39,0)),"")</f>
        <v>1</v>
      </c>
      <c r="Q5" s="181">
        <f>IFERROR(INDEX('Data Dictionary'!$J$8:$J$39,MATCH(Q7,'Data Dictionary'!$K$8:$K$39,0)),"")</f>
        <v>1</v>
      </c>
      <c r="R5" s="181" t="str">
        <f>IFERROR(INDEX('Data Dictionary'!$J$8:$J$39,MATCH(R7,'Data Dictionary'!$K$8:$K$39,0)),"")</f>
        <v/>
      </c>
      <c r="S5" s="181" t="str">
        <f>IFERROR(INDEX('Data Dictionary'!$J$8:$J$39,MATCH(S7,'Data Dictionary'!$K$8:$K$39,0)),"")</f>
        <v/>
      </c>
      <c r="T5" s="181"/>
      <c r="U5" s="181"/>
      <c r="V5" s="181"/>
      <c r="W5" s="181"/>
      <c r="X5" s="181"/>
      <c r="Y5" s="181"/>
      <c r="Z5" s="181"/>
      <c r="AA5" s="92"/>
      <c r="AB5" s="92"/>
      <c r="AC5" s="87"/>
      <c r="AD5" s="89"/>
      <c r="AE5" s="89"/>
      <c r="AF5" s="89"/>
      <c r="AG5" s="89"/>
      <c r="AH5" s="89"/>
      <c r="AI5" s="89"/>
      <c r="AJ5" s="89"/>
      <c r="AK5" s="89"/>
      <c r="AL5" s="93"/>
    </row>
    <row r="6" spans="1:38" ht="57" x14ac:dyDescent="0.2">
      <c r="A6" s="197"/>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Proteus Composite Index</v>
      </c>
      <c r="N6" s="246" t="str">
        <f>IFERROR(INDEX('Data Dictionary'!$E$8:$E$39,MATCH(N7,'Data Dictionary'!$K$8:$K$39,0)),IFERROR(CONCATENATE(INDEX('Data Dictionary'!$E$8:$E$39,MATCH(LEFT(N7, SEARCH("_raw",N7,1)-1),'Data Dictionary'!$L$8:$L$39,0))," (Raw)"),""))</f>
        <v>Global Food Security Index</v>
      </c>
      <c r="O6" s="246" t="str">
        <f>IFERROR(INDEX('Data Dictionary'!$E$8:$E$39,MATCH(O7,'Data Dictionary'!$K$8:$K$39,0)),IFERROR(CONCATENATE(INDEX('Data Dictionary'!$E$8:$E$39,MATCH(LEFT(O7, SEARCH("_raw",O7,1)-1),'Data Dictionary'!$L$8:$L$39,0))," (Raw)"),""))</f>
        <v>FAO WFP Warning</v>
      </c>
      <c r="P6" s="246" t="str">
        <f>IFERROR(INDEX('Data Dictionary'!$E$8:$E$39,MATCH(P7,'Data Dictionary'!$K$8:$K$39,0)),IFERROR(CONCATENATE(INDEX('Data Dictionary'!$E$8:$E$39,MATCH(LEFT(P7, SEARCH("_raw",P7,1)-1),'Data Dictionary'!$L$8:$L$39,0))," (Raw)"),""))</f>
        <v>FEWS NET Score</v>
      </c>
      <c r="Q6" s="246" t="str">
        <f>IFERROR(INDEX('Data Dictionary'!$E$8:$E$39,MATCH(Q7,'Data Dictionary'!$K$8:$K$39,0)),IFERROR(CONCATENATE(INDEX('Data Dictionary'!$E$8:$E$39,MATCH(LEFT(Q7, SEARCH("_raw",Q7,1)-1),'Data Dictionary'!$L$8:$L$39,0))," (Raw)"),""))</f>
        <v>Food Price Inflation</v>
      </c>
      <c r="R6" s="246" t="str">
        <f>IFERROR(INDEX('Data Dictionary'!$E$8:$E$39,MATCH(R7,'Data Dictionary'!$K$8:$K$39,0)),IFERROR(CONCATENATE(INDEX('Data Dictionary'!$E$8:$E$39,MATCH(LEFT(R7, SEARCH("_raw",R7,1)-1),'Data Dictionary'!$L$8:$L$39,0))," (Raw)"),""))</f>
        <v>Proteus Composite Index (Raw)</v>
      </c>
      <c r="S6" s="246" t="str">
        <f>IFERROR(INDEX('Data Dictionary'!$E$8:$E$39,MATCH(S7,'Data Dictionary'!$K$8:$K$39,0)),IFERROR(CONCATENATE(INDEX('Data Dictionary'!$E$8:$E$39,MATCH(LEFT(S7, SEARCH("_raw",S7,1)-1),'Data Dictionary'!$L$8:$L$39,0))," (Raw)"),""))</f>
        <v>Global Food Security Index (Raw)</v>
      </c>
      <c r="T6" s="246" t="str">
        <f>IFERROR(INDEX('Data Dictionary'!$E$8:$E$39,MATCH(T7,'Data Dictionary'!$K$8:$K$39,0)),IFERROR(CONCATENATE(INDEX('Data Dictionary'!$E$8:$E$39,MATCH(LEFT(T7, SEARCH("_raw",T7,1)-1),'Data Dictionary'!$L$8:$L$39,0))," (Raw)"),""))</f>
        <v>FAO WFP Warning (Raw)</v>
      </c>
      <c r="U6" s="246"/>
      <c r="V6" s="246"/>
      <c r="W6" s="246" t="str">
        <f>IFERROR(INDEX('Data Dictionary'!$E$8:$E$39,MATCH(W7,'Data Dictionary'!$K$8:$K$39,0)),IFERROR(CONCATENATE(INDEX('Data Dictionary'!$E$8:$E$39,MATCH(LEFT(W7, SEARCH("_raw",W7,1)-1),'Data Dictionary'!$L$8:$L$39,0))," (Raw)"),""))</f>
        <v/>
      </c>
      <c r="X6" s="246" t="str">
        <f>IFERROR(INDEX('Data Dictionary'!$E$8:$E$39,MATCH(X7,'Data Dictionary'!$K$8:$K$39,0)),IFERROR(CONCATENATE(INDEX('Data Dictionary'!$E$8:$E$39,MATCH(LEFT(X7, SEARCH("_raw",X7,1)-1),'Data Dictionary'!$L$8:$L$39,0))," (Raw)"),""))</f>
        <v/>
      </c>
      <c r="Y6" s="246"/>
      <c r="Z6" s="246"/>
      <c r="AA6" s="99"/>
      <c r="AB6" s="99"/>
      <c r="AC6" s="99"/>
    </row>
    <row r="7" spans="1:38" s="94" customFormat="1" ht="29" x14ac:dyDescent="0.2">
      <c r="A7" s="198"/>
      <c r="B7" s="188"/>
      <c r="C7" s="188"/>
      <c r="D7" s="218"/>
      <c r="E7" s="218"/>
      <c r="F7" s="102"/>
      <c r="G7" s="189"/>
      <c r="H7" s="189"/>
      <c r="I7" s="189"/>
      <c r="J7" s="243" t="s">
        <v>614</v>
      </c>
      <c r="K7" s="243" t="s">
        <v>615</v>
      </c>
      <c r="L7" s="244" t="s">
        <v>2</v>
      </c>
      <c r="M7" s="247" t="s">
        <v>386</v>
      </c>
      <c r="N7" s="247" t="s">
        <v>775</v>
      </c>
      <c r="O7" s="247" t="s">
        <v>790</v>
      </c>
      <c r="P7" s="247" t="s">
        <v>438</v>
      </c>
      <c r="Q7" s="247" t="s">
        <v>392</v>
      </c>
      <c r="R7" s="247" t="s">
        <v>471</v>
      </c>
      <c r="S7" s="247" t="s">
        <v>776</v>
      </c>
      <c r="T7" s="247" t="s">
        <v>791</v>
      </c>
      <c r="U7" s="247" t="s">
        <v>538</v>
      </c>
      <c r="V7" s="247" t="s">
        <v>536</v>
      </c>
      <c r="W7" s="247"/>
      <c r="X7" s="247"/>
      <c r="Y7" s="247"/>
      <c r="Z7" s="247"/>
      <c r="AA7" s="100"/>
      <c r="AB7" s="99"/>
      <c r="AC7" s="100"/>
      <c r="AD7" s="35"/>
    </row>
    <row r="8" spans="1:38" x14ac:dyDescent="0.2">
      <c r="A8" s="81">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81" t="str">
        <f ca="1">IF(L8 &lt;&gt; C8, "Countries don't match", "")</f>
        <v/>
      </c>
      <c r="G8" s="80" t="e">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#N/A</v>
      </c>
      <c r="H8" s="80" t="e"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#N/A</v>
      </c>
      <c r="I8" s="191" t="e"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#N/A</v>
      </c>
      <c r="J8" s="242">
        <v>44887</v>
      </c>
      <c r="K8" s="242" t="s">
        <v>409</v>
      </c>
      <c r="L8" s="91" t="s">
        <v>699</v>
      </c>
      <c r="M8" s="192" t="s">
        <v>409</v>
      </c>
      <c r="N8" s="192" t="s">
        <v>409</v>
      </c>
      <c r="O8" s="192" t="s">
        <v>409</v>
      </c>
      <c r="P8" s="192" t="s">
        <v>409</v>
      </c>
      <c r="Q8" s="192" t="s">
        <v>409</v>
      </c>
      <c r="R8" s="192" t="s">
        <v>409</v>
      </c>
      <c r="S8" s="192" t="s">
        <v>409</v>
      </c>
      <c r="T8" s="192" t="s">
        <v>409</v>
      </c>
      <c r="U8" s="192" t="s">
        <v>409</v>
      </c>
      <c r="V8" s="192" t="s">
        <v>409</v>
      </c>
      <c r="W8" s="192"/>
      <c r="X8" s="192"/>
      <c r="Y8" s="192"/>
      <c r="Z8" s="192"/>
      <c r="AA8" s="87"/>
    </row>
    <row r="9" spans="1:38" x14ac:dyDescent="0.2">
      <c r="A9" s="81">
        <v>2</v>
      </c>
      <c r="B9" s="84" t="str">
        <f ca="1"/>
        <v>Afghanistan</v>
      </c>
      <c r="C9" s="84" t="str">
        <f ca="1"/>
        <v>AFG</v>
      </c>
      <c r="D9" s="84" t="str">
        <f ca="1"/>
        <v>SAS           South Asia</v>
      </c>
      <c r="E9" s="84" t="str">
        <f ca="1"/>
        <v>IDA</v>
      </c>
      <c r="F9" s="81" t="str">
        <f t="shared" ref="F9:F72" ca="1" si="3">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10</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10</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10</v>
      </c>
      <c r="J9" s="242">
        <v>44753</v>
      </c>
      <c r="K9" s="242">
        <v>44900</v>
      </c>
      <c r="L9" s="91" t="s">
        <v>7</v>
      </c>
      <c r="M9" s="192">
        <v>10</v>
      </c>
      <c r="N9" s="192" t="s">
        <v>409</v>
      </c>
      <c r="O9" s="192">
        <v>10</v>
      </c>
      <c r="P9" s="192" t="s">
        <v>409</v>
      </c>
      <c r="Q9" s="192">
        <v>1</v>
      </c>
      <c r="R9" s="192">
        <v>0.66100000000000003</v>
      </c>
      <c r="S9" s="192" t="s">
        <v>409</v>
      </c>
      <c r="T9" s="192" t="s">
        <v>792</v>
      </c>
      <c r="U9" s="192" t="s">
        <v>409</v>
      </c>
      <c r="V9" s="192">
        <v>-3.9</v>
      </c>
      <c r="W9" s="192"/>
      <c r="X9" s="192"/>
      <c r="Y9" s="192"/>
      <c r="Z9" s="192"/>
      <c r="AA9" s="87"/>
    </row>
    <row r="10" spans="1:38" x14ac:dyDescent="0.2">
      <c r="A10" s="81">
        <v>3</v>
      </c>
      <c r="B10" s="84" t="str">
        <f ca="1"/>
        <v>Angola</v>
      </c>
      <c r="C10" s="84" t="str">
        <f ca="1"/>
        <v>AGO</v>
      </c>
      <c r="D10" s="84" t="str">
        <f ca="1"/>
        <v>SSF           Sub-Saharan Africa</v>
      </c>
      <c r="E10" s="84" t="str">
        <f ca="1"/>
        <v>IBRD</v>
      </c>
      <c r="F10" s="81" t="str">
        <f t="shared" ca="1" si="3"/>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0</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9.9536768963520501</v>
      </c>
      <c r="I10" s="191" t="e"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#N/A</v>
      </c>
      <c r="J10" s="242">
        <v>44888</v>
      </c>
      <c r="K10" s="242">
        <v>44839</v>
      </c>
      <c r="L10" s="91" t="s">
        <v>9</v>
      </c>
      <c r="M10" s="192">
        <v>9.8325358851674594</v>
      </c>
      <c r="N10" s="192">
        <v>9.9536768963520501</v>
      </c>
      <c r="O10" s="192" t="s">
        <v>409</v>
      </c>
      <c r="P10" s="192" t="s">
        <v>409</v>
      </c>
      <c r="Q10" s="192" t="s">
        <v>409</v>
      </c>
      <c r="R10" s="192">
        <v>0.56899999999999995</v>
      </c>
      <c r="S10" s="192">
        <v>43.7</v>
      </c>
      <c r="T10" s="192" t="s">
        <v>409</v>
      </c>
      <c r="U10" s="192" t="s">
        <v>409</v>
      </c>
      <c r="V10" s="192" t="s">
        <v>409</v>
      </c>
      <c r="W10" s="192"/>
      <c r="X10" s="192"/>
      <c r="Y10" s="192"/>
      <c r="Z10" s="192"/>
      <c r="AA10" s="87"/>
    </row>
    <row r="11" spans="1:38" x14ac:dyDescent="0.2">
      <c r="A11" s="81">
        <v>4</v>
      </c>
      <c r="B11" s="84" t="str">
        <f ca="1"/>
        <v>Albania</v>
      </c>
      <c r="C11" s="84" t="str">
        <f ca="1"/>
        <v>ALB</v>
      </c>
      <c r="D11" s="84" t="str">
        <f ca="1"/>
        <v>ECS           Europe &amp; Central Asia</v>
      </c>
      <c r="E11" s="84" t="str">
        <f ca="1"/>
        <v>IBRD</v>
      </c>
      <c r="F11" s="81" t="str">
        <f t="shared" ca="1" si="3"/>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3.3971291866028701</v>
      </c>
      <c r="I11" s="191" t="e"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#N/A</v>
      </c>
      <c r="J11" s="242">
        <v>44753</v>
      </c>
      <c r="K11" s="242">
        <v>44753</v>
      </c>
      <c r="L11" s="91" t="s">
        <v>11</v>
      </c>
      <c r="M11" s="192">
        <v>3.3971291866028701</v>
      </c>
      <c r="N11" s="192" t="s">
        <v>409</v>
      </c>
      <c r="O11" s="192" t="s">
        <v>409</v>
      </c>
      <c r="P11" s="192" t="s">
        <v>409</v>
      </c>
      <c r="Q11" s="192" t="s">
        <v>409</v>
      </c>
      <c r="R11" s="192">
        <v>0.3</v>
      </c>
      <c r="S11" s="192" t="s">
        <v>409</v>
      </c>
      <c r="T11" s="192" t="s">
        <v>409</v>
      </c>
      <c r="U11" s="192" t="s">
        <v>409</v>
      </c>
      <c r="V11" s="192" t="s">
        <v>409</v>
      </c>
      <c r="W11" s="192"/>
      <c r="X11" s="192"/>
      <c r="Y11" s="192"/>
      <c r="Z11" s="192"/>
      <c r="AA11" s="87"/>
    </row>
    <row r="12" spans="1:38" x14ac:dyDescent="0.2">
      <c r="A12" s="81">
        <v>5</v>
      </c>
      <c r="B12" s="84" t="str">
        <f ca="1"/>
        <v>Andorra</v>
      </c>
      <c r="C12" s="84" t="str">
        <f ca="1"/>
        <v>AND</v>
      </c>
      <c r="D12" s="84" t="str">
        <f ca="1"/>
        <v>ECS           Europe &amp; Central Asia</v>
      </c>
      <c r="E12" s="84" t="str">
        <f ca="1"/>
        <v>NA</v>
      </c>
      <c r="F12" s="81" t="str">
        <f t="shared" ca="1" si="3"/>
        <v/>
      </c>
      <c r="G12" s="80" t="e">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#N/A</v>
      </c>
      <c r="H12" s="80" t="e"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#N/A</v>
      </c>
      <c r="I12" s="191" t="e"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#N/A</v>
      </c>
      <c r="J12" s="242">
        <v>44887</v>
      </c>
      <c r="K12" s="242" t="s">
        <v>409</v>
      </c>
      <c r="L12" s="91" t="s">
        <v>700</v>
      </c>
      <c r="M12" s="192" t="s">
        <v>409</v>
      </c>
      <c r="N12" s="192" t="s">
        <v>409</v>
      </c>
      <c r="O12" s="192" t="s">
        <v>409</v>
      </c>
      <c r="P12" s="192" t="s">
        <v>409</v>
      </c>
      <c r="Q12" s="192" t="s">
        <v>409</v>
      </c>
      <c r="R12" s="192" t="s">
        <v>409</v>
      </c>
      <c r="S12" s="192" t="s">
        <v>409</v>
      </c>
      <c r="T12" s="192" t="s">
        <v>409</v>
      </c>
      <c r="U12" s="192" t="s">
        <v>409</v>
      </c>
      <c r="V12" s="192" t="s">
        <v>409</v>
      </c>
      <c r="W12" s="192"/>
      <c r="X12" s="192"/>
      <c r="Y12" s="192"/>
      <c r="Z12" s="192"/>
      <c r="AA12" s="87"/>
    </row>
    <row r="13" spans="1:38" x14ac:dyDescent="0.2">
      <c r="A13" s="81">
        <v>6</v>
      </c>
      <c r="B13" s="84" t="str">
        <f ca="1"/>
        <v>United Arab Emirates</v>
      </c>
      <c r="C13" s="84" t="str">
        <f ca="1"/>
        <v>ARE</v>
      </c>
      <c r="D13" s="84" t="str">
        <f ca="1"/>
        <v>MEA           Middle East &amp; North Africa</v>
      </c>
      <c r="E13" s="84" t="str">
        <f ca="1"/>
        <v>NA</v>
      </c>
      <c r="F13" s="81" t="str">
        <f t="shared" ca="1" si="3"/>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0.83381586566299803</v>
      </c>
      <c r="I13" s="191" t="e"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#N/A</v>
      </c>
      <c r="J13" s="242">
        <v>44753</v>
      </c>
      <c r="K13" s="242">
        <v>44753</v>
      </c>
      <c r="L13" s="91" t="s">
        <v>13</v>
      </c>
      <c r="M13" s="192">
        <v>1.07655502392344</v>
      </c>
      <c r="N13" s="192">
        <v>0.83381586566299803</v>
      </c>
      <c r="O13" s="192" t="s">
        <v>409</v>
      </c>
      <c r="P13" s="192" t="s">
        <v>409</v>
      </c>
      <c r="Q13" s="192" t="s">
        <v>409</v>
      </c>
      <c r="R13" s="192">
        <v>0.20300000000000001</v>
      </c>
      <c r="S13" s="192">
        <v>75.2</v>
      </c>
      <c r="T13" s="192" t="s">
        <v>409</v>
      </c>
      <c r="U13" s="192" t="s">
        <v>409</v>
      </c>
      <c r="V13" s="192" t="s">
        <v>409</v>
      </c>
      <c r="W13" s="192"/>
      <c r="X13" s="192"/>
      <c r="Y13" s="192"/>
      <c r="Z13" s="192"/>
      <c r="AA13" s="87"/>
      <c r="AH13" s="86"/>
    </row>
    <row r="14" spans="1:38" x14ac:dyDescent="0.2">
      <c r="A14" s="81">
        <v>7</v>
      </c>
      <c r="B14" s="84" t="str">
        <f ca="1"/>
        <v>Argentina</v>
      </c>
      <c r="C14" s="84" t="str">
        <f ca="1"/>
        <v>ARG</v>
      </c>
      <c r="D14" s="84" t="str">
        <f ca="1"/>
        <v>LCN           Latin America &amp; Caribbean</v>
      </c>
      <c r="E14" s="84" t="str">
        <f ca="1"/>
        <v>IBRD</v>
      </c>
      <c r="F14" s="81" t="str">
        <f t="shared" ca="1" si="3"/>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3.8448176027793801</v>
      </c>
      <c r="I14" s="191" t="e"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#N/A</v>
      </c>
      <c r="J14" s="242">
        <v>44888</v>
      </c>
      <c r="K14" s="242">
        <v>44753</v>
      </c>
      <c r="L14" s="91" t="s">
        <v>15</v>
      </c>
      <c r="M14" s="192">
        <v>2.2727272727272698</v>
      </c>
      <c r="N14" s="192">
        <v>3.8448176027793801</v>
      </c>
      <c r="O14" s="192" t="s">
        <v>409</v>
      </c>
      <c r="P14" s="192" t="s">
        <v>409</v>
      </c>
      <c r="Q14" s="192" t="s">
        <v>409</v>
      </c>
      <c r="R14" s="192">
        <v>0.253</v>
      </c>
      <c r="S14" s="192">
        <v>64.8</v>
      </c>
      <c r="T14" s="192" t="s">
        <v>409</v>
      </c>
      <c r="U14" s="192" t="s">
        <v>409</v>
      </c>
      <c r="V14" s="192" t="s">
        <v>409</v>
      </c>
      <c r="W14" s="192"/>
      <c r="X14" s="192"/>
      <c r="Y14" s="192"/>
      <c r="Z14" s="192"/>
      <c r="AA14" s="87"/>
      <c r="AH14" s="86"/>
    </row>
    <row r="15" spans="1:38" x14ac:dyDescent="0.2">
      <c r="A15" s="81">
        <v>8</v>
      </c>
      <c r="B15" s="84" t="str">
        <f ca="1"/>
        <v>Armenia</v>
      </c>
      <c r="C15" s="84" t="str">
        <f ca="1"/>
        <v>ARM</v>
      </c>
      <c r="D15" s="84" t="str">
        <f ca="1"/>
        <v>ECS           Europe &amp; Central Asia</v>
      </c>
      <c r="E15" s="84" t="str">
        <f ca="1"/>
        <v>IBRD</v>
      </c>
      <c r="F15" s="81" t="str">
        <f t="shared" ca="1" si="3"/>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2.7033492822966498</v>
      </c>
      <c r="I15" s="191" t="e"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#N/A</v>
      </c>
      <c r="J15" s="242">
        <v>44753</v>
      </c>
      <c r="K15" s="242">
        <v>44753</v>
      </c>
      <c r="L15" s="91" t="s">
        <v>17</v>
      </c>
      <c r="M15" s="192">
        <v>2.7033492822966498</v>
      </c>
      <c r="N15" s="192" t="s">
        <v>409</v>
      </c>
      <c r="O15" s="192" t="s">
        <v>409</v>
      </c>
      <c r="P15" s="192" t="s">
        <v>409</v>
      </c>
      <c r="Q15" s="192" t="s">
        <v>409</v>
      </c>
      <c r="R15" s="192">
        <v>0.27100000000000002</v>
      </c>
      <c r="S15" s="192" t="s">
        <v>409</v>
      </c>
      <c r="T15" s="192" t="s">
        <v>409</v>
      </c>
      <c r="U15" s="192" t="s">
        <v>409</v>
      </c>
      <c r="V15" s="192" t="s">
        <v>409</v>
      </c>
      <c r="W15" s="192"/>
      <c r="X15" s="192"/>
      <c r="Y15" s="192"/>
      <c r="Z15" s="192"/>
      <c r="AA15" s="87"/>
    </row>
    <row r="16" spans="1:38" x14ac:dyDescent="0.2">
      <c r="A16" s="81">
        <v>9</v>
      </c>
      <c r="B16" s="84" t="str">
        <f ca="1"/>
        <v>American Samoa</v>
      </c>
      <c r="C16" s="84" t="str">
        <f ca="1"/>
        <v>ASM</v>
      </c>
      <c r="D16" s="84" t="str">
        <f ca="1"/>
        <v>EAS           East Asia &amp; Pacific</v>
      </c>
      <c r="E16" s="84" t="str">
        <f ca="1"/>
        <v>NA</v>
      </c>
      <c r="F16" s="81" t="str">
        <f t="shared" ca="1" si="3"/>
        <v/>
      </c>
      <c r="G16" s="80" t="e">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#N/A</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t="e"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#N/A</v>
      </c>
      <c r="J16" s="242">
        <v>44887</v>
      </c>
      <c r="K16" s="242" t="s">
        <v>409</v>
      </c>
      <c r="L16" s="239" t="s">
        <v>701</v>
      </c>
      <c r="M16" s="192" t="s">
        <v>409</v>
      </c>
      <c r="N16" s="192" t="s">
        <v>409</v>
      </c>
      <c r="O16" s="192" t="s">
        <v>409</v>
      </c>
      <c r="P16" s="192" t="s">
        <v>409</v>
      </c>
      <c r="Q16" s="192" t="s">
        <v>409</v>
      </c>
      <c r="R16" s="192" t="s">
        <v>409</v>
      </c>
      <c r="S16" s="192" t="s">
        <v>409</v>
      </c>
      <c r="T16" s="192" t="s">
        <v>409</v>
      </c>
      <c r="U16" s="192" t="s">
        <v>409</v>
      </c>
      <c r="V16" s="192" t="s">
        <v>409</v>
      </c>
      <c r="W16" s="192"/>
      <c r="X16" s="192"/>
      <c r="Y16" s="192"/>
      <c r="Z16" s="192"/>
      <c r="AA16" s="87"/>
    </row>
    <row r="17" spans="1:31" x14ac:dyDescent="0.2">
      <c r="A17" s="81">
        <v>10</v>
      </c>
      <c r="B17" s="84" t="str">
        <f ca="1"/>
        <v>Antigua and Barbuda</v>
      </c>
      <c r="C17" s="84" t="str">
        <f ca="1"/>
        <v>ATG</v>
      </c>
      <c r="D17" s="84" t="str">
        <f ca="1"/>
        <v>LCN           Latin America &amp; Caribbean</v>
      </c>
      <c r="E17" s="84" t="str">
        <f ca="1"/>
        <v>IBRD</v>
      </c>
      <c r="F17" s="81" t="str">
        <f t="shared" ca="1" si="3"/>
        <v/>
      </c>
      <c r="G17" s="80" t="e">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#N/A</v>
      </c>
      <c r="H17" s="80" t="e"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#N/A</v>
      </c>
      <c r="I17" s="191" t="e"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#N/A</v>
      </c>
      <c r="J17" s="242">
        <v>44753</v>
      </c>
      <c r="K17" s="242">
        <v>44753</v>
      </c>
      <c r="L17" s="91" t="s">
        <v>19</v>
      </c>
      <c r="M17" s="192" t="s">
        <v>409</v>
      </c>
      <c r="N17" s="192" t="s">
        <v>409</v>
      </c>
      <c r="O17" s="192" t="s">
        <v>409</v>
      </c>
      <c r="P17" s="192" t="s">
        <v>409</v>
      </c>
      <c r="Q17" s="192" t="s">
        <v>409</v>
      </c>
      <c r="R17" s="192" t="s">
        <v>409</v>
      </c>
      <c r="S17" s="192" t="s">
        <v>409</v>
      </c>
      <c r="T17" s="192" t="s">
        <v>409</v>
      </c>
      <c r="U17" s="192" t="s">
        <v>409</v>
      </c>
      <c r="V17" s="192" t="s">
        <v>409</v>
      </c>
      <c r="W17" s="192"/>
      <c r="X17" s="192"/>
      <c r="Y17" s="192"/>
      <c r="Z17" s="192"/>
      <c r="AA17" s="87"/>
      <c r="AE17" s="86"/>
    </row>
    <row r="18" spans="1:31" x14ac:dyDescent="0.2">
      <c r="A18" s="81">
        <v>11</v>
      </c>
      <c r="B18" s="84" t="str">
        <f ca="1"/>
        <v>Australia</v>
      </c>
      <c r="C18" s="84" t="str">
        <f ca="1"/>
        <v>AUS</v>
      </c>
      <c r="D18" s="84" t="str">
        <f ca="1"/>
        <v>EAS           East Asia &amp; Pacific</v>
      </c>
      <c r="E18" s="84" t="str">
        <f ca="1"/>
        <v>NA</v>
      </c>
      <c r="F18" s="81" t="str">
        <f t="shared" ca="1" si="3"/>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0.775911986103066</v>
      </c>
      <c r="I18" s="191" t="e"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#N/A</v>
      </c>
      <c r="J18" s="242">
        <v>44753</v>
      </c>
      <c r="K18" s="242">
        <v>44753</v>
      </c>
      <c r="L18" s="91" t="s">
        <v>21</v>
      </c>
      <c r="M18" s="192">
        <v>0.88516746411483205</v>
      </c>
      <c r="N18" s="192">
        <v>0.775911986103066</v>
      </c>
      <c r="O18" s="192" t="s">
        <v>409</v>
      </c>
      <c r="P18" s="192" t="s">
        <v>409</v>
      </c>
      <c r="Q18" s="192" t="s">
        <v>409</v>
      </c>
      <c r="R18" s="192">
        <v>0.19500000000000001</v>
      </c>
      <c r="S18" s="192">
        <v>75.400000000000006</v>
      </c>
      <c r="T18" s="192" t="s">
        <v>409</v>
      </c>
      <c r="U18" s="192" t="s">
        <v>409</v>
      </c>
      <c r="V18" s="192" t="s">
        <v>409</v>
      </c>
      <c r="W18" s="192"/>
      <c r="X18" s="192"/>
      <c r="Y18" s="192"/>
      <c r="Z18" s="192"/>
      <c r="AA18" s="87"/>
    </row>
    <row r="19" spans="1:31" x14ac:dyDescent="0.2">
      <c r="A19" s="81">
        <v>12</v>
      </c>
      <c r="B19" s="84" t="str">
        <f ca="1"/>
        <v>Austria</v>
      </c>
      <c r="C19" s="84" t="str">
        <f ca="1"/>
        <v>AUT</v>
      </c>
      <c r="D19" s="84" t="str">
        <f ca="1"/>
        <v>ECS           Europe &amp; Central Asia</v>
      </c>
      <c r="E19" s="84" t="str">
        <f ca="1"/>
        <v>NA</v>
      </c>
      <c r="F19" s="81" t="str">
        <f t="shared" ca="1" si="3"/>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v>
      </c>
      <c r="I19" s="191" t="e"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#N/A</v>
      </c>
      <c r="J19" s="242">
        <v>44888</v>
      </c>
      <c r="K19" s="242">
        <v>44753</v>
      </c>
      <c r="L19" s="91" t="s">
        <v>23</v>
      </c>
      <c r="M19" s="192">
        <v>0</v>
      </c>
      <c r="N19" s="192">
        <v>0</v>
      </c>
      <c r="O19" s="192" t="s">
        <v>409</v>
      </c>
      <c r="P19" s="192" t="s">
        <v>409</v>
      </c>
      <c r="Q19" s="192" t="s">
        <v>409</v>
      </c>
      <c r="R19" s="192">
        <v>9.7000000000000003E-2</v>
      </c>
      <c r="S19" s="192">
        <v>78.099999999999994</v>
      </c>
      <c r="T19" s="192" t="s">
        <v>409</v>
      </c>
      <c r="U19" s="192" t="s">
        <v>409</v>
      </c>
      <c r="V19" s="192" t="s">
        <v>409</v>
      </c>
      <c r="W19" s="192"/>
      <c r="X19" s="192"/>
      <c r="Y19" s="192"/>
      <c r="Z19" s="192"/>
      <c r="AA19" s="87"/>
    </row>
    <row r="20" spans="1:31" x14ac:dyDescent="0.2">
      <c r="A20" s="81">
        <v>13</v>
      </c>
      <c r="B20" s="84" t="str">
        <f ca="1"/>
        <v>Azerbaijan</v>
      </c>
      <c r="C20" s="84" t="str">
        <f ca="1"/>
        <v>AZE</v>
      </c>
      <c r="D20" s="84" t="str">
        <f ca="1"/>
        <v>ECS           Europe &amp; Central Asia</v>
      </c>
      <c r="E20" s="84" t="str">
        <f ca="1"/>
        <v>IBRD</v>
      </c>
      <c r="F20" s="81" t="str">
        <f t="shared" ca="1" si="3"/>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5.2924145917776402</v>
      </c>
      <c r="I20" s="191" t="e"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#N/A</v>
      </c>
      <c r="J20" s="242">
        <v>44888</v>
      </c>
      <c r="K20" s="242">
        <v>44753</v>
      </c>
      <c r="L20" s="91" t="s">
        <v>25</v>
      </c>
      <c r="M20" s="192">
        <v>4.2344497607655498</v>
      </c>
      <c r="N20" s="192">
        <v>5.2924145917776402</v>
      </c>
      <c r="O20" s="192" t="s">
        <v>409</v>
      </c>
      <c r="P20" s="192" t="s">
        <v>409</v>
      </c>
      <c r="Q20" s="192" t="s">
        <v>409</v>
      </c>
      <c r="R20" s="192">
        <v>0.33500000000000002</v>
      </c>
      <c r="S20" s="192">
        <v>59.8</v>
      </c>
      <c r="T20" s="192" t="s">
        <v>409</v>
      </c>
      <c r="U20" s="192" t="s">
        <v>409</v>
      </c>
      <c r="V20" s="192" t="s">
        <v>409</v>
      </c>
      <c r="W20" s="192"/>
      <c r="X20" s="192"/>
      <c r="Y20" s="192"/>
      <c r="Z20" s="192"/>
      <c r="AA20" s="87"/>
      <c r="AE20" s="86"/>
    </row>
    <row r="21" spans="1:31" x14ac:dyDescent="0.2">
      <c r="A21" s="81">
        <v>14</v>
      </c>
      <c r="B21" s="84" t="str">
        <f ca="1"/>
        <v>Burundi</v>
      </c>
      <c r="C21" s="84" t="str">
        <f ca="1"/>
        <v>BDI</v>
      </c>
      <c r="D21" s="84" t="str">
        <f ca="1"/>
        <v>SSF           Sub-Saharan Africa</v>
      </c>
      <c r="E21" s="84" t="str">
        <f ca="1"/>
        <v>IDA</v>
      </c>
      <c r="F21" s="81" t="str">
        <f t="shared" ca="1" si="3"/>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7.0710678118654755</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10</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5</v>
      </c>
      <c r="J21" s="242">
        <v>44888</v>
      </c>
      <c r="K21" s="242">
        <v>45154</v>
      </c>
      <c r="L21" s="91" t="s">
        <v>27</v>
      </c>
      <c r="M21" s="192">
        <v>9.9282296650717701</v>
      </c>
      <c r="N21" s="192">
        <v>10</v>
      </c>
      <c r="O21" s="192" t="s">
        <v>409</v>
      </c>
      <c r="P21" s="192" t="s">
        <v>409</v>
      </c>
      <c r="Q21" s="192">
        <v>5</v>
      </c>
      <c r="R21" s="192">
        <v>0.57299999999999995</v>
      </c>
      <c r="S21" s="192">
        <v>40.6</v>
      </c>
      <c r="T21" s="192" t="s">
        <v>409</v>
      </c>
      <c r="U21" s="192" t="s">
        <v>409</v>
      </c>
      <c r="V21" s="192">
        <v>28.28</v>
      </c>
      <c r="W21" s="192"/>
      <c r="X21" s="192"/>
      <c r="Y21" s="192"/>
      <c r="Z21" s="192"/>
      <c r="AA21" s="87"/>
    </row>
    <row r="22" spans="1:31" x14ac:dyDescent="0.2">
      <c r="A22" s="81">
        <v>15</v>
      </c>
      <c r="B22" s="84" t="str">
        <f ca="1"/>
        <v>Belgium</v>
      </c>
      <c r="C22" s="84" t="str">
        <f ca="1"/>
        <v>BEL</v>
      </c>
      <c r="D22" s="84" t="str">
        <f ca="1"/>
        <v>ECS           Europe &amp; Central Asia</v>
      </c>
      <c r="E22" s="84" t="str">
        <f ca="1"/>
        <v>NA</v>
      </c>
      <c r="F22" s="81" t="str">
        <f t="shared" ca="1" si="3"/>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0.16792125072379799</v>
      </c>
      <c r="I22" s="191" t="e"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#N/A</v>
      </c>
      <c r="J22" s="242">
        <v>44888</v>
      </c>
      <c r="K22" s="242">
        <v>44753</v>
      </c>
      <c r="L22" s="91" t="s">
        <v>29</v>
      </c>
      <c r="M22" s="192">
        <v>0</v>
      </c>
      <c r="N22" s="192">
        <v>0.16792125072379799</v>
      </c>
      <c r="O22" s="192" t="s">
        <v>409</v>
      </c>
      <c r="P22" s="192" t="s">
        <v>409</v>
      </c>
      <c r="Q22" s="192" t="s">
        <v>409</v>
      </c>
      <c r="R22" s="192">
        <v>0.08</v>
      </c>
      <c r="S22" s="192">
        <v>77.5</v>
      </c>
      <c r="T22" s="192" t="s">
        <v>409</v>
      </c>
      <c r="U22" s="192" t="s">
        <v>409</v>
      </c>
      <c r="V22" s="192" t="s">
        <v>409</v>
      </c>
      <c r="W22" s="192"/>
      <c r="X22" s="192"/>
      <c r="Y22" s="192"/>
      <c r="Z22" s="192"/>
      <c r="AA22" s="87"/>
    </row>
    <row r="23" spans="1:31" x14ac:dyDescent="0.2">
      <c r="A23" s="81">
        <v>16</v>
      </c>
      <c r="B23" s="84" t="str">
        <f ca="1"/>
        <v>Benin</v>
      </c>
      <c r="C23" s="84" t="str">
        <f ca="1"/>
        <v>BEN</v>
      </c>
      <c r="D23" s="84" t="str">
        <f ca="1"/>
        <v>SSF           Sub-Saharan Africa</v>
      </c>
      <c r="E23" s="84" t="str">
        <f ca="1"/>
        <v>IDA</v>
      </c>
      <c r="F23" s="81" t="str">
        <f t="shared" ca="1" si="3"/>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8.6797915460335808</v>
      </c>
      <c r="I23" s="191" t="e"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#N/A</v>
      </c>
      <c r="J23" s="242">
        <v>44888</v>
      </c>
      <c r="K23" s="242">
        <v>44839</v>
      </c>
      <c r="L23" s="91" t="s">
        <v>31</v>
      </c>
      <c r="M23" s="192">
        <v>8.6124401913875595</v>
      </c>
      <c r="N23" s="192">
        <v>8.6797915460335808</v>
      </c>
      <c r="O23" s="192" t="s">
        <v>409</v>
      </c>
      <c r="P23" s="192" t="s">
        <v>409</v>
      </c>
      <c r="Q23" s="192" t="s">
        <v>409</v>
      </c>
      <c r="R23" s="192">
        <v>0.51800000000000002</v>
      </c>
      <c r="S23" s="192">
        <v>48.1</v>
      </c>
      <c r="T23" s="192" t="s">
        <v>409</v>
      </c>
      <c r="U23" s="192" t="s">
        <v>409</v>
      </c>
      <c r="V23" s="192" t="s">
        <v>409</v>
      </c>
      <c r="W23" s="192"/>
      <c r="X23" s="192"/>
      <c r="Y23" s="192"/>
      <c r="Z23" s="192"/>
      <c r="AA23" s="87"/>
    </row>
    <row r="24" spans="1:31" x14ac:dyDescent="0.2">
      <c r="A24" s="81">
        <v>17</v>
      </c>
      <c r="B24" s="84" t="str">
        <f ca="1"/>
        <v>Burkina Faso</v>
      </c>
      <c r="C24" s="84" t="str">
        <f ca="1"/>
        <v>BFA</v>
      </c>
      <c r="D24" s="84" t="str">
        <f ca="1"/>
        <v>SSF           Sub-Saharan Africa</v>
      </c>
      <c r="E24" s="84" t="str">
        <f ca="1"/>
        <v>IDA</v>
      </c>
      <c r="F24" s="81" t="str">
        <f t="shared" ca="1" si="3"/>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9.080480410933168</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8.2455124493341003</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10</v>
      </c>
      <c r="J24" s="242">
        <v>44753</v>
      </c>
      <c r="K24" s="242">
        <v>45077</v>
      </c>
      <c r="L24" s="91" t="s">
        <v>33</v>
      </c>
      <c r="M24" s="192">
        <v>8.7559808612440193</v>
      </c>
      <c r="N24" s="192">
        <v>8.2455124493341003</v>
      </c>
      <c r="O24" s="192">
        <v>10</v>
      </c>
      <c r="P24" s="192" t="s">
        <v>409</v>
      </c>
      <c r="Q24" s="192">
        <v>1</v>
      </c>
      <c r="R24" s="192">
        <v>0.52400000000000002</v>
      </c>
      <c r="S24" s="192">
        <v>49.6</v>
      </c>
      <c r="T24" s="192" t="s">
        <v>792</v>
      </c>
      <c r="U24" s="192" t="s">
        <v>409</v>
      </c>
      <c r="V24" s="192">
        <v>-18.02</v>
      </c>
      <c r="W24" s="192"/>
      <c r="X24" s="192"/>
      <c r="Y24" s="192"/>
      <c r="Z24" s="192"/>
      <c r="AA24" s="87"/>
    </row>
    <row r="25" spans="1:31" x14ac:dyDescent="0.2">
      <c r="A25" s="81">
        <v>18</v>
      </c>
      <c r="B25" s="84" t="str">
        <f ca="1"/>
        <v>Bangladesh</v>
      </c>
      <c r="C25" s="84" t="str">
        <f ca="1"/>
        <v>BGD</v>
      </c>
      <c r="D25" s="84" t="str">
        <f ca="1"/>
        <v>SAS           South Asia</v>
      </c>
      <c r="E25" s="84" t="str">
        <f ca="1"/>
        <v>IDA</v>
      </c>
      <c r="F25" s="81" t="str">
        <f t="shared" ca="1" si="3"/>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6.9716270990156302</v>
      </c>
      <c r="I25" s="191" t="e"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#N/A</v>
      </c>
      <c r="J25" s="242">
        <v>44753</v>
      </c>
      <c r="K25" s="242">
        <v>44753</v>
      </c>
      <c r="L25" s="91" t="s">
        <v>35</v>
      </c>
      <c r="M25" s="192">
        <v>8.03827751196172</v>
      </c>
      <c r="N25" s="192">
        <v>6.9716270990156302</v>
      </c>
      <c r="O25" s="192" t="s">
        <v>409</v>
      </c>
      <c r="P25" s="192" t="s">
        <v>409</v>
      </c>
      <c r="Q25" s="192" t="s">
        <v>409</v>
      </c>
      <c r="R25" s="192">
        <v>0.49399999999999999</v>
      </c>
      <c r="S25" s="192">
        <v>54</v>
      </c>
      <c r="T25" s="192" t="s">
        <v>409</v>
      </c>
      <c r="U25" s="192" t="s">
        <v>409</v>
      </c>
      <c r="V25" s="192" t="s">
        <v>409</v>
      </c>
      <c r="W25" s="192"/>
      <c r="X25" s="192"/>
      <c r="Y25" s="192"/>
      <c r="Z25" s="192"/>
      <c r="AA25" s="87"/>
    </row>
    <row r="26" spans="1:31" x14ac:dyDescent="0.2">
      <c r="A26" s="81">
        <v>19</v>
      </c>
      <c r="B26" s="84" t="str">
        <f ca="1"/>
        <v>Bulgaria</v>
      </c>
      <c r="C26" s="84" t="str">
        <f ca="1"/>
        <v>BGR</v>
      </c>
      <c r="D26" s="84" t="str">
        <f ca="1"/>
        <v>ECS           Europe &amp; Central Asia</v>
      </c>
      <c r="E26" s="84" t="str">
        <f ca="1"/>
        <v>IBRD</v>
      </c>
      <c r="F26" s="81" t="str">
        <f t="shared" ca="1" si="3"/>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1.4707585408222299</v>
      </c>
      <c r="I26" s="191" t="e"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#N/A</v>
      </c>
      <c r="J26" s="242">
        <v>44753</v>
      </c>
      <c r="K26" s="242">
        <v>44753</v>
      </c>
      <c r="L26" s="91" t="s">
        <v>37</v>
      </c>
      <c r="M26" s="192">
        <v>2.4162679425837301</v>
      </c>
      <c r="N26" s="192">
        <v>1.4707585408222299</v>
      </c>
      <c r="O26" s="192" t="s">
        <v>409</v>
      </c>
      <c r="P26" s="192" t="s">
        <v>409</v>
      </c>
      <c r="Q26" s="192" t="s">
        <v>409</v>
      </c>
      <c r="R26" s="192">
        <v>0.25900000000000001</v>
      </c>
      <c r="S26" s="192">
        <v>73</v>
      </c>
      <c r="T26" s="192" t="s">
        <v>409</v>
      </c>
      <c r="U26" s="192" t="s">
        <v>409</v>
      </c>
      <c r="V26" s="192" t="s">
        <v>409</v>
      </c>
      <c r="W26" s="192"/>
      <c r="X26" s="192"/>
      <c r="Y26" s="192"/>
      <c r="Z26" s="192"/>
      <c r="AA26" s="87"/>
    </row>
    <row r="27" spans="1:31" x14ac:dyDescent="0.2">
      <c r="A27" s="81">
        <v>20</v>
      </c>
      <c r="B27" s="84" t="str">
        <f ca="1"/>
        <v>Bahrain</v>
      </c>
      <c r="C27" s="84" t="str">
        <f ca="1"/>
        <v>BHR</v>
      </c>
      <c r="D27" s="84" t="str">
        <f ca="1"/>
        <v>MEA           Middle East &amp; North Africa</v>
      </c>
      <c r="E27" s="84" t="str">
        <f ca="1"/>
        <v>NA</v>
      </c>
      <c r="F27" s="81" t="str">
        <f t="shared" ca="1" si="3"/>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2.25246091488129</v>
      </c>
      <c r="I27" s="191" t="e"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#N/A</v>
      </c>
      <c r="J27" s="242">
        <v>44888</v>
      </c>
      <c r="K27" s="242">
        <v>44753</v>
      </c>
      <c r="L27" s="91" t="s">
        <v>39</v>
      </c>
      <c r="M27" s="192">
        <v>0.52631578947368296</v>
      </c>
      <c r="N27" s="192">
        <v>2.25246091488129</v>
      </c>
      <c r="O27" s="192" t="s">
        <v>409</v>
      </c>
      <c r="P27" s="192" t="s">
        <v>409</v>
      </c>
      <c r="Q27" s="192" t="s">
        <v>409</v>
      </c>
      <c r="R27" s="192">
        <v>0.18</v>
      </c>
      <c r="S27" s="192">
        <v>70.3</v>
      </c>
      <c r="T27" s="192" t="s">
        <v>409</v>
      </c>
      <c r="U27" s="192" t="s">
        <v>409</v>
      </c>
      <c r="V27" s="192" t="s">
        <v>409</v>
      </c>
      <c r="W27" s="192"/>
      <c r="X27" s="192"/>
      <c r="Y27" s="192"/>
      <c r="Z27" s="192"/>
      <c r="AA27" s="87"/>
    </row>
    <row r="28" spans="1:31" x14ac:dyDescent="0.2">
      <c r="A28" s="81">
        <v>21</v>
      </c>
      <c r="B28" s="84" t="str">
        <f ca="1"/>
        <v>Bahamas, The</v>
      </c>
      <c r="C28" s="84" t="str">
        <f ca="1"/>
        <v>BHS</v>
      </c>
      <c r="D28" s="84" t="str">
        <f ca="1"/>
        <v>LCN           Latin America &amp; Caribbean</v>
      </c>
      <c r="E28" s="84" t="str">
        <f ca="1"/>
        <v>NA</v>
      </c>
      <c r="F28" s="81" t="str">
        <f t="shared" ca="1" si="3"/>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3.58851674641148</v>
      </c>
      <c r="I28" s="191" t="e"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#N/A</v>
      </c>
      <c r="J28" s="242">
        <v>44753</v>
      </c>
      <c r="K28" s="242">
        <v>44753</v>
      </c>
      <c r="L28" s="91" t="s">
        <v>40</v>
      </c>
      <c r="M28" s="192">
        <v>3.58851674641148</v>
      </c>
      <c r="N28" s="192" t="s">
        <v>409</v>
      </c>
      <c r="O28" s="192" t="s">
        <v>409</v>
      </c>
      <c r="P28" s="192" t="s">
        <v>409</v>
      </c>
      <c r="Q28" s="192" t="s">
        <v>409</v>
      </c>
      <c r="R28" s="192">
        <v>0.308</v>
      </c>
      <c r="S28" s="192" t="s">
        <v>409</v>
      </c>
      <c r="T28" s="192" t="s">
        <v>409</v>
      </c>
      <c r="U28" s="192" t="s">
        <v>409</v>
      </c>
      <c r="V28" s="192" t="s">
        <v>409</v>
      </c>
      <c r="W28" s="192"/>
      <c r="X28" s="192"/>
      <c r="Y28" s="192"/>
      <c r="Z28" s="192"/>
      <c r="AA28" s="87"/>
    </row>
    <row r="29" spans="1:31" x14ac:dyDescent="0.2">
      <c r="A29" s="81">
        <v>22</v>
      </c>
      <c r="B29" s="84" t="str">
        <f ca="1"/>
        <v>Bosnia and Herzegovina</v>
      </c>
      <c r="C29" s="84" t="str">
        <f ca="1"/>
        <v>BIH</v>
      </c>
      <c r="D29" s="84" t="str">
        <f ca="1"/>
        <v>ECS           Europe &amp; Central Asia</v>
      </c>
      <c r="E29" s="84" t="str">
        <f ca="1"/>
        <v>IBRD</v>
      </c>
      <c r="F29" s="81" t="str">
        <f t="shared" ca="1" si="3"/>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3.2296650717703299</v>
      </c>
      <c r="I29" s="191" t="e"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#N/A</v>
      </c>
      <c r="J29" s="242">
        <v>44753</v>
      </c>
      <c r="K29" s="242">
        <v>44753</v>
      </c>
      <c r="L29" s="91" t="s">
        <v>42</v>
      </c>
      <c r="M29" s="192">
        <v>3.2296650717703299</v>
      </c>
      <c r="N29" s="192" t="s">
        <v>409</v>
      </c>
      <c r="O29" s="192" t="s">
        <v>409</v>
      </c>
      <c r="P29" s="192" t="s">
        <v>409</v>
      </c>
      <c r="Q29" s="192" t="s">
        <v>409</v>
      </c>
      <c r="R29" s="192">
        <v>0.29299999999999998</v>
      </c>
      <c r="S29" s="192" t="s">
        <v>409</v>
      </c>
      <c r="T29" s="192" t="s">
        <v>409</v>
      </c>
      <c r="U29" s="192" t="s">
        <v>409</v>
      </c>
      <c r="V29" s="192" t="s">
        <v>409</v>
      </c>
      <c r="W29" s="192"/>
      <c r="X29" s="192"/>
      <c r="Y29" s="192"/>
      <c r="Z29" s="192"/>
      <c r="AA29" s="87"/>
    </row>
    <row r="30" spans="1:31" x14ac:dyDescent="0.2">
      <c r="A30" s="81">
        <v>23</v>
      </c>
      <c r="B30" s="84" t="str">
        <f ca="1"/>
        <v>Belarus</v>
      </c>
      <c r="C30" s="84" t="str">
        <f ca="1"/>
        <v>BLR</v>
      </c>
      <c r="D30" s="84" t="str">
        <f ca="1"/>
        <v>ECS           Europe &amp; Central Asia</v>
      </c>
      <c r="E30" s="84" t="str">
        <f ca="1"/>
        <v>IBRD</v>
      </c>
      <c r="F30" s="81" t="str">
        <f t="shared" ca="1" si="3"/>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3.9316734221192799</v>
      </c>
      <c r="I30" s="191" t="e"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#N/A</v>
      </c>
      <c r="J30" s="242">
        <v>44888</v>
      </c>
      <c r="K30" s="242">
        <v>44753</v>
      </c>
      <c r="L30" s="91" t="s">
        <v>44</v>
      </c>
      <c r="M30" s="192">
        <v>1.02870813397129</v>
      </c>
      <c r="N30" s="192">
        <v>3.9316734221192799</v>
      </c>
      <c r="O30" s="192" t="s">
        <v>409</v>
      </c>
      <c r="P30" s="192" t="s">
        <v>409</v>
      </c>
      <c r="Q30" s="192" t="s">
        <v>409</v>
      </c>
      <c r="R30" s="192">
        <v>0.20100000000000001</v>
      </c>
      <c r="S30" s="192">
        <v>64.5</v>
      </c>
      <c r="T30" s="192" t="s">
        <v>409</v>
      </c>
      <c r="U30" s="192" t="s">
        <v>409</v>
      </c>
      <c r="V30" s="192" t="s">
        <v>409</v>
      </c>
      <c r="W30" s="192"/>
      <c r="X30" s="192"/>
      <c r="Y30" s="192"/>
      <c r="Z30" s="192"/>
      <c r="AA30" s="87"/>
    </row>
    <row r="31" spans="1:31" x14ac:dyDescent="0.2">
      <c r="A31" s="81">
        <v>24</v>
      </c>
      <c r="B31" s="84" t="str">
        <f ca="1"/>
        <v>Belize</v>
      </c>
      <c r="C31" s="84" t="str">
        <f ca="1"/>
        <v>BLZ</v>
      </c>
      <c r="D31" s="84" t="str">
        <f ca="1"/>
        <v>LCN           Latin America &amp; Caribbean</v>
      </c>
      <c r="E31" s="84" t="str">
        <f ca="1"/>
        <v>IBRD</v>
      </c>
      <c r="F31" s="81" t="str">
        <f t="shared" ca="1" si="3"/>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4.6650717703349196</v>
      </c>
      <c r="I31" s="191" t="e"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#N/A</v>
      </c>
      <c r="J31" s="242">
        <v>44753</v>
      </c>
      <c r="K31" s="242">
        <v>44753</v>
      </c>
      <c r="L31" s="91" t="s">
        <v>46</v>
      </c>
      <c r="M31" s="192">
        <v>4.6650717703349196</v>
      </c>
      <c r="N31" s="192" t="s">
        <v>409</v>
      </c>
      <c r="O31" s="192" t="s">
        <v>409</v>
      </c>
      <c r="P31" s="192" t="s">
        <v>409</v>
      </c>
      <c r="Q31" s="192" t="s">
        <v>409</v>
      </c>
      <c r="R31" s="192">
        <v>0.35299999999999998</v>
      </c>
      <c r="S31" s="192" t="s">
        <v>409</v>
      </c>
      <c r="T31" s="192" t="s">
        <v>409</v>
      </c>
      <c r="U31" s="192" t="s">
        <v>409</v>
      </c>
      <c r="V31" s="192" t="s">
        <v>409</v>
      </c>
      <c r="W31" s="192"/>
      <c r="X31" s="192"/>
      <c r="Y31" s="192"/>
      <c r="Z31" s="192"/>
      <c r="AA31" s="87"/>
      <c r="AD31" s="86"/>
    </row>
    <row r="32" spans="1:31" x14ac:dyDescent="0.2">
      <c r="A32" s="81">
        <v>25</v>
      </c>
      <c r="B32" s="84" t="str">
        <f ca="1"/>
        <v>Bermuda</v>
      </c>
      <c r="C32" s="84" t="str">
        <f ca="1"/>
        <v>BMU</v>
      </c>
      <c r="D32" s="84" t="str">
        <f ca="1"/>
        <v>NAC           North America</v>
      </c>
      <c r="E32" s="84" t="str">
        <f ca="1"/>
        <v>NA</v>
      </c>
      <c r="F32" s="81" t="str">
        <f t="shared" ca="1" si="3"/>
        <v/>
      </c>
      <c r="G32" s="80" t="e">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#N/A</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t="e"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#N/A</v>
      </c>
      <c r="J32" s="242" t="s">
        <v>409</v>
      </c>
      <c r="K32" s="242" t="s">
        <v>409</v>
      </c>
      <c r="L32" s="91" t="s">
        <v>702</v>
      </c>
      <c r="M32" s="192" t="s">
        <v>409</v>
      </c>
      <c r="N32" s="192" t="s">
        <v>409</v>
      </c>
      <c r="O32" s="192" t="s">
        <v>409</v>
      </c>
      <c r="P32" s="192" t="s">
        <v>409</v>
      </c>
      <c r="Q32" s="192" t="s">
        <v>409</v>
      </c>
      <c r="R32" s="192" t="s">
        <v>409</v>
      </c>
      <c r="S32" s="192" t="s">
        <v>409</v>
      </c>
      <c r="T32" s="192" t="s">
        <v>409</v>
      </c>
      <c r="U32" s="192" t="s">
        <v>409</v>
      </c>
      <c r="V32" s="192" t="s">
        <v>409</v>
      </c>
      <c r="W32" s="192"/>
      <c r="X32" s="192"/>
      <c r="Y32" s="192"/>
      <c r="Z32" s="192"/>
      <c r="AA32" s="87"/>
    </row>
    <row r="33" spans="1:31" x14ac:dyDescent="0.2">
      <c r="A33" s="81">
        <v>26</v>
      </c>
      <c r="B33" s="84" t="str">
        <f ca="1"/>
        <v>Bolivia</v>
      </c>
      <c r="C33" s="84" t="str">
        <f ca="1"/>
        <v>BOL</v>
      </c>
      <c r="D33" s="84" t="str">
        <f ca="1"/>
        <v>LCN           Latin America &amp; Caribbean</v>
      </c>
      <c r="E33" s="84" t="str">
        <f ca="1"/>
        <v>IBRD</v>
      </c>
      <c r="F33" s="81" t="str">
        <f t="shared" ca="1" si="3"/>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0</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3.7869137232194499</v>
      </c>
      <c r="I33" s="191" t="e"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#N/A</v>
      </c>
      <c r="J33" s="242">
        <v>44753</v>
      </c>
      <c r="K33" s="242">
        <v>44753</v>
      </c>
      <c r="L33" s="91" t="s">
        <v>48</v>
      </c>
      <c r="M33" s="192">
        <v>8.0861244019138692</v>
      </c>
      <c r="N33" s="192">
        <v>3.7869137232194499</v>
      </c>
      <c r="O33" s="192" t="s">
        <v>409</v>
      </c>
      <c r="P33" s="192" t="s">
        <v>409</v>
      </c>
      <c r="Q33" s="192" t="s">
        <v>409</v>
      </c>
      <c r="R33" s="192">
        <v>0.496</v>
      </c>
      <c r="S33" s="192">
        <v>65</v>
      </c>
      <c r="T33" s="192" t="s">
        <v>409</v>
      </c>
      <c r="U33" s="192" t="s">
        <v>409</v>
      </c>
      <c r="V33" s="192" t="s">
        <v>409</v>
      </c>
      <c r="W33" s="192"/>
      <c r="X33" s="192"/>
      <c r="Y33" s="192"/>
      <c r="Z33" s="192"/>
      <c r="AA33" s="87"/>
      <c r="AE33" s="86"/>
    </row>
    <row r="34" spans="1:31" x14ac:dyDescent="0.2">
      <c r="A34" s="81">
        <v>27</v>
      </c>
      <c r="B34" s="84" t="str">
        <f ca="1"/>
        <v>Brazil</v>
      </c>
      <c r="C34" s="84" t="str">
        <f ca="1"/>
        <v>BRA</v>
      </c>
      <c r="D34" s="84" t="str">
        <f ca="1"/>
        <v>LCN           Latin America &amp; Caribbean</v>
      </c>
      <c r="E34" s="84" t="str">
        <f ca="1"/>
        <v>IBRD</v>
      </c>
      <c r="F34" s="81" t="str">
        <f t="shared" ca="1" si="3"/>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0</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3.7579617834394901</v>
      </c>
      <c r="I34" s="191" t="e"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#N/A</v>
      </c>
      <c r="J34" s="242">
        <v>44888</v>
      </c>
      <c r="K34" s="242">
        <v>44753</v>
      </c>
      <c r="L34" s="91" t="s">
        <v>50</v>
      </c>
      <c r="M34" s="192">
        <v>3.7320574162679399</v>
      </c>
      <c r="N34" s="192">
        <v>3.7579617834394901</v>
      </c>
      <c r="O34" s="192" t="s">
        <v>409</v>
      </c>
      <c r="P34" s="192" t="s">
        <v>409</v>
      </c>
      <c r="Q34" s="192" t="s">
        <v>409</v>
      </c>
      <c r="R34" s="192">
        <v>0.314</v>
      </c>
      <c r="S34" s="192">
        <v>65.099999999999994</v>
      </c>
      <c r="T34" s="192" t="s">
        <v>409</v>
      </c>
      <c r="U34" s="192" t="s">
        <v>409</v>
      </c>
      <c r="V34" s="192" t="s">
        <v>409</v>
      </c>
      <c r="W34" s="192"/>
      <c r="X34" s="192"/>
      <c r="Y34" s="192"/>
      <c r="Z34" s="192"/>
      <c r="AA34" s="87"/>
    </row>
    <row r="35" spans="1:31" x14ac:dyDescent="0.2">
      <c r="A35" s="81">
        <v>28</v>
      </c>
      <c r="B35" s="84" t="str">
        <f ca="1"/>
        <v>Barbados</v>
      </c>
      <c r="C35" s="84" t="str">
        <f ca="1"/>
        <v>BRB</v>
      </c>
      <c r="D35" s="84" t="str">
        <f ca="1"/>
        <v>LCN           Latin America &amp; Caribbean</v>
      </c>
      <c r="E35" s="84" t="str">
        <f ca="1"/>
        <v>NA</v>
      </c>
      <c r="F35" s="81" t="str">
        <f t="shared" ca="1" si="3"/>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1.8181818181818099</v>
      </c>
      <c r="I35" s="191" t="e"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#N/A</v>
      </c>
      <c r="J35" s="242">
        <v>44753</v>
      </c>
      <c r="K35" s="242">
        <v>44753</v>
      </c>
      <c r="L35" s="91" t="s">
        <v>52</v>
      </c>
      <c r="M35" s="192">
        <v>1.8181818181818099</v>
      </c>
      <c r="N35" s="192" t="s">
        <v>409</v>
      </c>
      <c r="O35" s="192" t="s">
        <v>409</v>
      </c>
      <c r="P35" s="192" t="s">
        <v>409</v>
      </c>
      <c r="Q35" s="192" t="s">
        <v>409</v>
      </c>
      <c r="R35" s="192">
        <v>0.23400000000000001</v>
      </c>
      <c r="S35" s="192" t="s">
        <v>409</v>
      </c>
      <c r="T35" s="192" t="s">
        <v>409</v>
      </c>
      <c r="U35" s="192" t="s">
        <v>409</v>
      </c>
      <c r="V35" s="192" t="s">
        <v>409</v>
      </c>
      <c r="W35" s="192"/>
      <c r="X35" s="192"/>
      <c r="Y35" s="192"/>
      <c r="Z35" s="192"/>
      <c r="AA35" s="87"/>
    </row>
    <row r="36" spans="1:31" x14ac:dyDescent="0.2">
      <c r="A36" s="81">
        <v>29</v>
      </c>
      <c r="B36" s="84" t="str">
        <f ca="1"/>
        <v>Brunei Darussalam</v>
      </c>
      <c r="C36" s="84" t="str">
        <f ca="1"/>
        <v>BRN</v>
      </c>
      <c r="D36" s="84" t="str">
        <f ca="1"/>
        <v>EAS           East Asia &amp; Pacific</v>
      </c>
      <c r="E36" s="84" t="str">
        <f ca="1"/>
        <v>NA</v>
      </c>
      <c r="F36" s="81" t="str">
        <f t="shared" ca="1" si="3"/>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1.8181818181818099</v>
      </c>
      <c r="I36" s="191" t="e"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#N/A</v>
      </c>
      <c r="J36" s="242">
        <v>44753</v>
      </c>
      <c r="K36" s="242">
        <v>44753</v>
      </c>
      <c r="L36" s="91" t="s">
        <v>54</v>
      </c>
      <c r="M36" s="192">
        <v>1.8181818181818099</v>
      </c>
      <c r="N36" s="192" t="s">
        <v>409</v>
      </c>
      <c r="O36" s="192" t="s">
        <v>409</v>
      </c>
      <c r="P36" s="192" t="s">
        <v>409</v>
      </c>
      <c r="Q36" s="192" t="s">
        <v>409</v>
      </c>
      <c r="R36" s="192">
        <v>0.23400000000000001</v>
      </c>
      <c r="S36" s="192" t="s">
        <v>409</v>
      </c>
      <c r="T36" s="192" t="s">
        <v>409</v>
      </c>
      <c r="U36" s="192" t="s">
        <v>409</v>
      </c>
      <c r="V36" s="192" t="s">
        <v>409</v>
      </c>
      <c r="W36" s="192"/>
      <c r="X36" s="192"/>
      <c r="Y36" s="192"/>
      <c r="Z36" s="192"/>
      <c r="AA36" s="87"/>
    </row>
    <row r="37" spans="1:31" x14ac:dyDescent="0.2">
      <c r="A37" s="81">
        <v>30</v>
      </c>
      <c r="B37" s="84" t="str">
        <f ca="1"/>
        <v>Bhutan</v>
      </c>
      <c r="C37" s="84" t="str">
        <f ca="1"/>
        <v>BTN</v>
      </c>
      <c r="D37" s="84" t="str">
        <f ca="1"/>
        <v>SAS           South Asia</v>
      </c>
      <c r="E37" s="84" t="str">
        <f ca="1"/>
        <v>IDA</v>
      </c>
      <c r="F37" s="81" t="str">
        <f t="shared" ca="1" si="3"/>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6.9856459330143501</v>
      </c>
      <c r="I37" s="191" t="e"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#N/A</v>
      </c>
      <c r="J37" s="242">
        <v>44753</v>
      </c>
      <c r="K37" s="242">
        <v>44753</v>
      </c>
      <c r="L37" s="91" t="s">
        <v>56</v>
      </c>
      <c r="M37" s="192">
        <v>6.9856459330143501</v>
      </c>
      <c r="N37" s="192" t="s">
        <v>409</v>
      </c>
      <c r="O37" s="192" t="s">
        <v>409</v>
      </c>
      <c r="P37" s="192" t="s">
        <v>409</v>
      </c>
      <c r="Q37" s="192" t="s">
        <v>409</v>
      </c>
      <c r="R37" s="192">
        <v>0.45</v>
      </c>
      <c r="S37" s="192" t="s">
        <v>409</v>
      </c>
      <c r="T37" s="192" t="s">
        <v>409</v>
      </c>
      <c r="U37" s="192" t="s">
        <v>409</v>
      </c>
      <c r="V37" s="192" t="s">
        <v>409</v>
      </c>
      <c r="W37" s="192"/>
      <c r="X37" s="192"/>
      <c r="Y37" s="192"/>
      <c r="Z37" s="192"/>
      <c r="AA37" s="87"/>
    </row>
    <row r="38" spans="1:31" x14ac:dyDescent="0.2">
      <c r="A38" s="81">
        <v>31</v>
      </c>
      <c r="B38" s="84" t="str">
        <f ca="1"/>
        <v>Botswana</v>
      </c>
      <c r="C38" s="84" t="str">
        <f ca="1"/>
        <v>BWA</v>
      </c>
      <c r="D38" s="84" t="str">
        <f ca="1"/>
        <v>SSF           Sub-Saharan Africa</v>
      </c>
      <c r="E38" s="84" t="str">
        <f ca="1"/>
        <v>IBRD</v>
      </c>
      <c r="F38" s="81" t="str">
        <f t="shared" ca="1" si="3"/>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7.8112333526346198</v>
      </c>
      <c r="I38" s="191" t="e"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#N/A</v>
      </c>
      <c r="J38" s="242">
        <v>44888</v>
      </c>
      <c r="K38" s="242">
        <v>44753</v>
      </c>
      <c r="L38" s="91" t="s">
        <v>58</v>
      </c>
      <c r="M38" s="192">
        <v>6.9377990430622001</v>
      </c>
      <c r="N38" s="192">
        <v>7.8112333526346198</v>
      </c>
      <c r="O38" s="192" t="s">
        <v>409</v>
      </c>
      <c r="P38" s="192" t="s">
        <v>409</v>
      </c>
      <c r="Q38" s="192" t="s">
        <v>409</v>
      </c>
      <c r="R38" s="192">
        <v>0.44800000000000001</v>
      </c>
      <c r="S38" s="192">
        <v>51.1</v>
      </c>
      <c r="T38" s="192" t="s">
        <v>409</v>
      </c>
      <c r="U38" s="192" t="s">
        <v>409</v>
      </c>
      <c r="V38" s="192" t="s">
        <v>409</v>
      </c>
      <c r="W38" s="192"/>
      <c r="X38" s="192"/>
      <c r="Y38" s="192"/>
      <c r="Z38" s="192"/>
      <c r="AA38" s="87"/>
    </row>
    <row r="39" spans="1:31" x14ac:dyDescent="0.2">
      <c r="A39" s="81">
        <v>32</v>
      </c>
      <c r="B39" s="84" t="str">
        <f ca="1"/>
        <v>Central African Republic</v>
      </c>
      <c r="C39" s="84" t="str">
        <f ca="1"/>
        <v>CAF</v>
      </c>
      <c r="D39" s="84" t="str">
        <f ca="1"/>
        <v>SSF           Sub-Saharan Africa</v>
      </c>
      <c r="E39" s="84" t="str">
        <f ca="1"/>
        <v>IDA</v>
      </c>
      <c r="F39" s="81" t="str">
        <f t="shared" ca="1" si="3"/>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8.3666002653407556</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10</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7</v>
      </c>
      <c r="J39" s="242">
        <v>44753</v>
      </c>
      <c r="K39" s="242">
        <v>44900</v>
      </c>
      <c r="L39" s="91" t="s">
        <v>60</v>
      </c>
      <c r="M39" s="192">
        <v>10</v>
      </c>
      <c r="N39" s="192" t="s">
        <v>409</v>
      </c>
      <c r="O39" s="192">
        <v>7</v>
      </c>
      <c r="P39" s="192" t="s">
        <v>409</v>
      </c>
      <c r="Q39" s="192">
        <v>1</v>
      </c>
      <c r="R39" s="192">
        <v>0.69499999999999995</v>
      </c>
      <c r="S39" s="192" t="s">
        <v>409</v>
      </c>
      <c r="T39" s="192" t="s">
        <v>793</v>
      </c>
      <c r="U39" s="192" t="s">
        <v>409</v>
      </c>
      <c r="V39" s="192">
        <v>-2.1</v>
      </c>
      <c r="W39" s="192"/>
      <c r="X39" s="192"/>
      <c r="Y39" s="192"/>
      <c r="Z39" s="192"/>
      <c r="AA39" s="87"/>
    </row>
    <row r="40" spans="1:31" x14ac:dyDescent="0.2">
      <c r="A40" s="81">
        <v>33</v>
      </c>
      <c r="B40" s="84" t="str">
        <f ca="1"/>
        <v>Canada</v>
      </c>
      <c r="C40" s="84" t="str">
        <f ca="1"/>
        <v>CAN</v>
      </c>
      <c r="D40" s="84" t="str">
        <f ca="1"/>
        <v>NAC           North America</v>
      </c>
      <c r="E40" s="84" t="str">
        <f ca="1"/>
        <v>NA</v>
      </c>
      <c r="F40" s="81" t="str">
        <f t="shared" ca="1" si="3"/>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0</v>
      </c>
      <c r="I40" s="191" t="e"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#N/A</v>
      </c>
      <c r="J40" s="242">
        <v>44753</v>
      </c>
      <c r="K40" s="242">
        <v>44753</v>
      </c>
      <c r="L40" s="91" t="s">
        <v>62</v>
      </c>
      <c r="M40" s="192">
        <v>0.83732057416267802</v>
      </c>
      <c r="N40" s="192">
        <v>0</v>
      </c>
      <c r="O40" s="192" t="s">
        <v>409</v>
      </c>
      <c r="P40" s="192" t="s">
        <v>409</v>
      </c>
      <c r="Q40" s="192" t="s">
        <v>409</v>
      </c>
      <c r="R40" s="192">
        <v>0.193</v>
      </c>
      <c r="S40" s="192">
        <v>79.099999999999994</v>
      </c>
      <c r="T40" s="192" t="s">
        <v>409</v>
      </c>
      <c r="U40" s="192" t="s">
        <v>409</v>
      </c>
      <c r="V40" s="192" t="s">
        <v>409</v>
      </c>
      <c r="W40" s="192"/>
      <c r="X40" s="192"/>
      <c r="Y40" s="192"/>
      <c r="Z40" s="192"/>
      <c r="AA40" s="87"/>
    </row>
    <row r="41" spans="1:31" x14ac:dyDescent="0.2">
      <c r="A41" s="81">
        <v>34</v>
      </c>
      <c r="B41" s="84" t="str">
        <f ca="1"/>
        <v>Switzerland</v>
      </c>
      <c r="C41" s="84" t="str">
        <f ca="1"/>
        <v>CHE</v>
      </c>
      <c r="D41" s="84" t="str">
        <f ca="1"/>
        <v>ECS           Europe &amp; Central Asia</v>
      </c>
      <c r="E41" s="84" t="str">
        <f ca="1"/>
        <v>NA</v>
      </c>
      <c r="F41" s="81" t="str">
        <f t="shared" ca="1" si="3"/>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t="e"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#N/A</v>
      </c>
      <c r="J41" s="242">
        <v>44888</v>
      </c>
      <c r="K41" s="242">
        <v>44753</v>
      </c>
      <c r="L41" s="91" t="s">
        <v>64</v>
      </c>
      <c r="M41" s="192">
        <v>0</v>
      </c>
      <c r="N41" s="192">
        <v>0</v>
      </c>
      <c r="O41" s="192" t="s">
        <v>409</v>
      </c>
      <c r="P41" s="192" t="s">
        <v>409</v>
      </c>
      <c r="Q41" s="192" t="s">
        <v>409</v>
      </c>
      <c r="R41" s="192">
        <v>0.105</v>
      </c>
      <c r="S41" s="192">
        <v>78.2</v>
      </c>
      <c r="T41" s="192" t="s">
        <v>409</v>
      </c>
      <c r="U41" s="192" t="s">
        <v>409</v>
      </c>
      <c r="V41" s="192" t="s">
        <v>409</v>
      </c>
      <c r="W41" s="192"/>
      <c r="X41" s="192"/>
      <c r="Y41" s="192"/>
      <c r="Z41" s="192"/>
      <c r="AA41" s="87"/>
    </row>
    <row r="42" spans="1:31" x14ac:dyDescent="0.2">
      <c r="A42" s="81">
        <v>35</v>
      </c>
      <c r="B42" s="84" t="str">
        <f ca="1"/>
        <v>Channel Islands</v>
      </c>
      <c r="C42" s="84" t="str">
        <f ca="1"/>
        <v>CHI</v>
      </c>
      <c r="D42" s="84" t="str">
        <f ca="1"/>
        <v>ECS           Europe &amp; Central Asia</v>
      </c>
      <c r="E42" s="84" t="str">
        <f ca="1"/>
        <v>NA</v>
      </c>
      <c r="F42" s="81" t="str">
        <f t="shared" ca="1" si="3"/>
        <v/>
      </c>
      <c r="G42" s="80" t="e">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#N/A</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t="e"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#N/A</v>
      </c>
      <c r="J42" s="242" t="s">
        <v>409</v>
      </c>
      <c r="K42" s="242" t="s">
        <v>409</v>
      </c>
      <c r="L42" s="91" t="s">
        <v>703</v>
      </c>
      <c r="M42" s="192" t="s">
        <v>409</v>
      </c>
      <c r="N42" s="192" t="s">
        <v>409</v>
      </c>
      <c r="O42" s="192" t="s">
        <v>409</v>
      </c>
      <c r="P42" s="192" t="s">
        <v>409</v>
      </c>
      <c r="Q42" s="192" t="s">
        <v>409</v>
      </c>
      <c r="R42" s="192" t="s">
        <v>409</v>
      </c>
      <c r="S42" s="192" t="s">
        <v>409</v>
      </c>
      <c r="T42" s="192" t="s">
        <v>409</v>
      </c>
      <c r="U42" s="192" t="s">
        <v>409</v>
      </c>
      <c r="V42" s="192" t="s">
        <v>409</v>
      </c>
      <c r="W42" s="192"/>
      <c r="X42" s="192"/>
      <c r="Y42" s="192"/>
      <c r="Z42" s="192"/>
      <c r="AA42" s="87"/>
    </row>
    <row r="43" spans="1:31" x14ac:dyDescent="0.2">
      <c r="A43" s="81">
        <v>36</v>
      </c>
      <c r="B43" s="84" t="str">
        <f ca="1"/>
        <v>Chile</v>
      </c>
      <c r="C43" s="84" t="str">
        <f ca="1"/>
        <v>CHL</v>
      </c>
      <c r="D43" s="84" t="str">
        <f ca="1"/>
        <v>LCN           Latin America &amp; Caribbean</v>
      </c>
      <c r="E43" s="84" t="str">
        <f ca="1"/>
        <v>IBRD</v>
      </c>
      <c r="F43" s="81" t="str">
        <f t="shared" ca="1" si="3"/>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1.1233352634626499</v>
      </c>
      <c r="I43" s="191" t="e"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#N/A</v>
      </c>
      <c r="J43" s="242">
        <v>44753</v>
      </c>
      <c r="K43" s="242">
        <v>44753</v>
      </c>
      <c r="L43" s="91" t="s">
        <v>66</v>
      </c>
      <c r="M43" s="192">
        <v>3.4210526315789398</v>
      </c>
      <c r="N43" s="192">
        <v>1.1233352634626499</v>
      </c>
      <c r="O43" s="192" t="s">
        <v>409</v>
      </c>
      <c r="P43" s="192" t="s">
        <v>409</v>
      </c>
      <c r="Q43" s="192" t="s">
        <v>409</v>
      </c>
      <c r="R43" s="192">
        <v>0.30099999999999999</v>
      </c>
      <c r="S43" s="192">
        <v>74.2</v>
      </c>
      <c r="T43" s="192" t="s">
        <v>409</v>
      </c>
      <c r="U43" s="192" t="s">
        <v>409</v>
      </c>
      <c r="V43" s="192" t="s">
        <v>409</v>
      </c>
      <c r="W43" s="192"/>
      <c r="X43" s="192"/>
      <c r="Y43" s="192"/>
      <c r="Z43" s="192"/>
      <c r="AA43" s="87"/>
    </row>
    <row r="44" spans="1:31" x14ac:dyDescent="0.2">
      <c r="A44" s="81">
        <v>37</v>
      </c>
      <c r="B44" s="84" t="str">
        <f ca="1"/>
        <v>China</v>
      </c>
      <c r="C44" s="84" t="str">
        <f ca="1"/>
        <v>CHN</v>
      </c>
      <c r="D44" s="84" t="str">
        <f ca="1"/>
        <v>EAS           East Asia &amp; Pacific</v>
      </c>
      <c r="E44" s="84" t="str">
        <f ca="1"/>
        <v>IBRD</v>
      </c>
      <c r="F44" s="81" t="str">
        <f t="shared" ca="1" si="3"/>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1.1233352634626499</v>
      </c>
      <c r="I44" s="191" t="e"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#N/A</v>
      </c>
      <c r="J44" s="242">
        <v>44753</v>
      </c>
      <c r="K44" s="242">
        <v>44753</v>
      </c>
      <c r="L44" s="91" t="s">
        <v>68</v>
      </c>
      <c r="M44" s="192">
        <v>2.9186602870813401</v>
      </c>
      <c r="N44" s="192">
        <v>1.1233352634626499</v>
      </c>
      <c r="O44" s="192" t="s">
        <v>409</v>
      </c>
      <c r="P44" s="192" t="s">
        <v>409</v>
      </c>
      <c r="Q44" s="192" t="s">
        <v>409</v>
      </c>
      <c r="R44" s="192">
        <v>0.28000000000000003</v>
      </c>
      <c r="S44" s="192">
        <v>74.2</v>
      </c>
      <c r="T44" s="192" t="s">
        <v>409</v>
      </c>
      <c r="U44" s="192" t="s">
        <v>409</v>
      </c>
      <c r="V44" s="192" t="s">
        <v>409</v>
      </c>
      <c r="W44" s="192"/>
      <c r="X44" s="192"/>
      <c r="Y44" s="192"/>
      <c r="Z44" s="192"/>
      <c r="AA44" s="87"/>
    </row>
    <row r="45" spans="1:31" x14ac:dyDescent="0.2">
      <c r="A45" s="81">
        <v>38</v>
      </c>
      <c r="B45" s="84" t="str">
        <f ca="1"/>
        <v>Côte d’Ivoire</v>
      </c>
      <c r="C45" s="84" t="str">
        <f ca="1"/>
        <v>CIV</v>
      </c>
      <c r="D45" s="84" t="str">
        <f ca="1"/>
        <v>SSF           Sub-Saharan Africa</v>
      </c>
      <c r="E45" s="84" t="str">
        <f ca="1"/>
        <v>IDA</v>
      </c>
      <c r="F45" s="81" t="str">
        <f t="shared" ca="1" si="3"/>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9.1430225825130194</v>
      </c>
      <c r="I45" s="191" t="e"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#N/A</v>
      </c>
      <c r="J45" s="242">
        <v>44888</v>
      </c>
      <c r="K45" s="242">
        <v>44753</v>
      </c>
      <c r="L45" s="91" t="s">
        <v>69</v>
      </c>
      <c r="M45" s="192">
        <v>7.2966507177033497</v>
      </c>
      <c r="N45" s="192">
        <v>9.1430225825130194</v>
      </c>
      <c r="O45" s="192" t="s">
        <v>409</v>
      </c>
      <c r="P45" s="192" t="s">
        <v>409</v>
      </c>
      <c r="Q45" s="192" t="s">
        <v>409</v>
      </c>
      <c r="R45" s="192">
        <v>0.46300000000000002</v>
      </c>
      <c r="S45" s="192">
        <v>46.5</v>
      </c>
      <c r="T45" s="192" t="s">
        <v>409</v>
      </c>
      <c r="U45" s="192" t="s">
        <v>409</v>
      </c>
      <c r="V45" s="192" t="s">
        <v>409</v>
      </c>
      <c r="W45" s="192"/>
      <c r="X45" s="192"/>
      <c r="Y45" s="192"/>
      <c r="Z45" s="192"/>
      <c r="AA45" s="87"/>
    </row>
    <row r="46" spans="1:31" x14ac:dyDescent="0.2">
      <c r="A46" s="81">
        <v>39</v>
      </c>
      <c r="B46" s="84" t="str">
        <f ca="1"/>
        <v>Cameroon</v>
      </c>
      <c r="C46" s="84" t="str">
        <f ca="1"/>
        <v>CMR</v>
      </c>
      <c r="D46" s="84" t="str">
        <f ca="1"/>
        <v>SSF           Sub-Saharan Africa</v>
      </c>
      <c r="E46" s="84" t="str">
        <f ca="1"/>
        <v>Blend</v>
      </c>
      <c r="F46" s="81" t="str">
        <f t="shared" ca="1" si="3"/>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5.2455622736632312</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9.1719745222929898</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3</v>
      </c>
      <c r="J46" s="242">
        <v>44888</v>
      </c>
      <c r="K46" s="242">
        <v>45154</v>
      </c>
      <c r="L46" s="91" t="s">
        <v>71</v>
      </c>
      <c r="M46" s="192">
        <v>8.1339712918660201</v>
      </c>
      <c r="N46" s="192">
        <v>9.1719745222929898</v>
      </c>
      <c r="O46" s="192" t="s">
        <v>409</v>
      </c>
      <c r="P46" s="192" t="s">
        <v>409</v>
      </c>
      <c r="Q46" s="192">
        <v>3</v>
      </c>
      <c r="R46" s="192">
        <v>0.498</v>
      </c>
      <c r="S46" s="192">
        <v>46.4</v>
      </c>
      <c r="T46" s="192" t="s">
        <v>409</v>
      </c>
      <c r="U46" s="192" t="s">
        <v>409</v>
      </c>
      <c r="V46" s="192">
        <v>2.86</v>
      </c>
      <c r="W46" s="192"/>
      <c r="X46" s="192"/>
      <c r="Y46" s="192"/>
      <c r="Z46" s="192"/>
      <c r="AA46" s="87"/>
    </row>
    <row r="47" spans="1:31" x14ac:dyDescent="0.2">
      <c r="A47" s="81">
        <v>40</v>
      </c>
      <c r="B47" s="84" t="str">
        <f ca="1"/>
        <v>Congo, Dem. Rep.</v>
      </c>
      <c r="C47" s="84" t="str">
        <f ca="1"/>
        <v>COD</v>
      </c>
      <c r="D47" s="84" t="str">
        <f ca="1"/>
        <v>SSF           Sub-Saharan Africa</v>
      </c>
      <c r="E47" s="84" t="str">
        <f ca="1"/>
        <v>IDA</v>
      </c>
      <c r="F47" s="81" t="str">
        <f t="shared" ca="1" si="3"/>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8.3666002653407556</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10</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7</v>
      </c>
      <c r="J47" s="242">
        <v>44888</v>
      </c>
      <c r="K47" s="242">
        <v>45154</v>
      </c>
      <c r="L47" s="91" t="s">
        <v>72</v>
      </c>
      <c r="M47" s="192">
        <v>10</v>
      </c>
      <c r="N47" s="192">
        <v>10</v>
      </c>
      <c r="O47" s="192">
        <v>7</v>
      </c>
      <c r="P47" s="192" t="s">
        <v>409</v>
      </c>
      <c r="Q47" s="192">
        <v>7</v>
      </c>
      <c r="R47" s="192">
        <v>0.629</v>
      </c>
      <c r="S47" s="192">
        <v>43</v>
      </c>
      <c r="T47" s="192" t="s">
        <v>793</v>
      </c>
      <c r="U47" s="192" t="s">
        <v>409</v>
      </c>
      <c r="V47" s="192">
        <v>31.21</v>
      </c>
      <c r="W47" s="192"/>
      <c r="X47" s="192"/>
      <c r="Y47" s="192"/>
      <c r="Z47" s="192"/>
      <c r="AA47" s="87"/>
    </row>
    <row r="48" spans="1:31" x14ac:dyDescent="0.2">
      <c r="A48" s="81">
        <v>41</v>
      </c>
      <c r="B48" s="84" t="str">
        <f ca="1"/>
        <v>Congo, Rep.</v>
      </c>
      <c r="C48" s="84" t="str">
        <f ca="1"/>
        <v>COG</v>
      </c>
      <c r="D48" s="84" t="str">
        <f ca="1"/>
        <v>SSF           Sub-Saharan Africa</v>
      </c>
      <c r="E48" s="84" t="str">
        <f ca="1"/>
        <v>Blend</v>
      </c>
      <c r="F48" s="81" t="str">
        <f t="shared" ca="1" si="3"/>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5.4772255750516612</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10</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3</v>
      </c>
      <c r="J48" s="242">
        <v>44753</v>
      </c>
      <c r="K48" s="242">
        <v>45154</v>
      </c>
      <c r="L48" s="91" t="s">
        <v>73</v>
      </c>
      <c r="M48" s="192">
        <v>10</v>
      </c>
      <c r="N48" s="192" t="s">
        <v>409</v>
      </c>
      <c r="O48" s="192" t="s">
        <v>409</v>
      </c>
      <c r="P48" s="192" t="s">
        <v>409</v>
      </c>
      <c r="Q48" s="192">
        <v>3</v>
      </c>
      <c r="R48" s="192">
        <v>0.57599999999999996</v>
      </c>
      <c r="S48" s="192" t="s">
        <v>409</v>
      </c>
      <c r="T48" s="192" t="s">
        <v>409</v>
      </c>
      <c r="U48" s="192" t="s">
        <v>409</v>
      </c>
      <c r="V48" s="192">
        <v>4.22</v>
      </c>
      <c r="W48" s="192"/>
      <c r="X48" s="192"/>
      <c r="Y48" s="192"/>
      <c r="Z48" s="192"/>
      <c r="AA48" s="87"/>
    </row>
    <row r="49" spans="1:27" x14ac:dyDescent="0.2">
      <c r="A49" s="81">
        <v>42</v>
      </c>
      <c r="B49" s="84" t="str">
        <f ca="1"/>
        <v>Colombia</v>
      </c>
      <c r="C49" s="84" t="str">
        <f ca="1"/>
        <v>COL</v>
      </c>
      <c r="D49" s="84" t="str">
        <f ca="1"/>
        <v>LCN           Latin America &amp; Caribbean</v>
      </c>
      <c r="E49" s="84" t="str">
        <f ca="1"/>
        <v>IBRD</v>
      </c>
      <c r="F49" s="81" t="str">
        <f t="shared" ca="1" si="3"/>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5.2055587724377501</v>
      </c>
      <c r="I49" s="191" t="e"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#N/A</v>
      </c>
      <c r="J49" s="242">
        <v>44888</v>
      </c>
      <c r="K49" s="242">
        <v>44753</v>
      </c>
      <c r="L49" s="91" t="s">
        <v>75</v>
      </c>
      <c r="M49" s="192">
        <v>5.0717703349282299</v>
      </c>
      <c r="N49" s="192">
        <v>5.2055587724377501</v>
      </c>
      <c r="O49" s="192" t="s">
        <v>409</v>
      </c>
      <c r="P49" s="192" t="s">
        <v>409</v>
      </c>
      <c r="Q49" s="192" t="s">
        <v>409</v>
      </c>
      <c r="R49" s="192">
        <v>0.37</v>
      </c>
      <c r="S49" s="192">
        <v>60.1</v>
      </c>
      <c r="T49" s="192" t="s">
        <v>409</v>
      </c>
      <c r="U49" s="192" t="s">
        <v>409</v>
      </c>
      <c r="V49" s="192" t="s">
        <v>409</v>
      </c>
      <c r="W49" s="192"/>
      <c r="X49" s="192"/>
      <c r="Y49" s="192"/>
      <c r="Z49" s="192"/>
      <c r="AA49" s="87"/>
    </row>
    <row r="50" spans="1:27" x14ac:dyDescent="0.2">
      <c r="A50" s="81">
        <v>43</v>
      </c>
      <c r="B50" s="84" t="str">
        <f ca="1"/>
        <v>Comoros</v>
      </c>
      <c r="C50" s="84" t="str">
        <f ca="1"/>
        <v>COM</v>
      </c>
      <c r="D50" s="84" t="str">
        <f ca="1"/>
        <v>SSF           Sub-Saharan Africa</v>
      </c>
      <c r="E50" s="84" t="str">
        <f ca="1"/>
        <v>IDA</v>
      </c>
      <c r="F50" s="81" t="str">
        <f t="shared" ca="1" si="3"/>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8.2296650717703308</v>
      </c>
      <c r="I50" s="191" t="e"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#N/A</v>
      </c>
      <c r="J50" s="242">
        <v>44753</v>
      </c>
      <c r="K50" s="242">
        <v>44753</v>
      </c>
      <c r="L50" s="91" t="s">
        <v>77</v>
      </c>
      <c r="M50" s="192">
        <v>8.2296650717703308</v>
      </c>
      <c r="N50" s="192" t="s">
        <v>409</v>
      </c>
      <c r="O50" s="192" t="s">
        <v>409</v>
      </c>
      <c r="P50" s="192" t="s">
        <v>409</v>
      </c>
      <c r="Q50" s="192" t="s">
        <v>409</v>
      </c>
      <c r="R50" s="192">
        <v>0.502</v>
      </c>
      <c r="S50" s="192" t="s">
        <v>409</v>
      </c>
      <c r="T50" s="192" t="s">
        <v>409</v>
      </c>
      <c r="U50" s="192" t="s">
        <v>409</v>
      </c>
      <c r="V50" s="192" t="s">
        <v>409</v>
      </c>
      <c r="W50" s="192"/>
      <c r="X50" s="192"/>
      <c r="Y50" s="192"/>
      <c r="Z50" s="192"/>
      <c r="AA50" s="87"/>
    </row>
    <row r="51" spans="1:27" x14ac:dyDescent="0.2">
      <c r="A51" s="81">
        <v>44</v>
      </c>
      <c r="B51" s="84" t="str">
        <f ca="1"/>
        <v>Cabo Verde</v>
      </c>
      <c r="C51" s="84" t="str">
        <f ca="1"/>
        <v>CPV</v>
      </c>
      <c r="D51" s="84" t="str">
        <f ca="1"/>
        <v>SSF           Sub-Saharan Africa</v>
      </c>
      <c r="E51" s="84" t="str">
        <f ca="1"/>
        <v>Blend</v>
      </c>
      <c r="F51" s="81" t="str">
        <f t="shared" ca="1" si="3"/>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6.3636363636363598</v>
      </c>
      <c r="I51" s="191" t="e"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#N/A</v>
      </c>
      <c r="J51" s="242">
        <v>44753</v>
      </c>
      <c r="K51" s="242">
        <v>44839</v>
      </c>
      <c r="L51" s="91" t="s">
        <v>79</v>
      </c>
      <c r="M51" s="192">
        <v>6.3636363636363598</v>
      </c>
      <c r="N51" s="192" t="s">
        <v>409</v>
      </c>
      <c r="O51" s="192" t="s">
        <v>409</v>
      </c>
      <c r="P51" s="192" t="s">
        <v>409</v>
      </c>
      <c r="Q51" s="192" t="s">
        <v>409</v>
      </c>
      <c r="R51" s="192">
        <v>0.42399999999999999</v>
      </c>
      <c r="S51" s="192" t="s">
        <v>409</v>
      </c>
      <c r="T51" s="192" t="s">
        <v>409</v>
      </c>
      <c r="U51" s="192" t="s">
        <v>409</v>
      </c>
      <c r="V51" s="192" t="s">
        <v>409</v>
      </c>
      <c r="W51" s="192"/>
      <c r="X51" s="192"/>
      <c r="Y51" s="192"/>
      <c r="Z51" s="192"/>
      <c r="AA51" s="87"/>
    </row>
    <row r="52" spans="1:27" x14ac:dyDescent="0.2">
      <c r="A52" s="81">
        <v>45</v>
      </c>
      <c r="B52" s="84" t="str">
        <f ca="1"/>
        <v>Costa Rica</v>
      </c>
      <c r="C52" s="84" t="str">
        <f ca="1"/>
        <v>CRI</v>
      </c>
      <c r="D52" s="84" t="str">
        <f ca="1"/>
        <v>LCN           Latin America &amp; Caribbean</v>
      </c>
      <c r="E52" s="84" t="str">
        <f ca="1"/>
        <v>IBRD</v>
      </c>
      <c r="F52" s="81" t="str">
        <f t="shared" ca="1" si="3"/>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0.19687319050376201</v>
      </c>
      <c r="I52" s="191" t="e"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#N/A</v>
      </c>
      <c r="J52" s="242">
        <v>44753</v>
      </c>
      <c r="K52" s="242">
        <v>44753</v>
      </c>
      <c r="L52" s="91" t="s">
        <v>81</v>
      </c>
      <c r="M52" s="192">
        <v>3.3971291866028701</v>
      </c>
      <c r="N52" s="192">
        <v>0.19687319050376201</v>
      </c>
      <c r="O52" s="192" t="s">
        <v>409</v>
      </c>
      <c r="P52" s="192" t="s">
        <v>409</v>
      </c>
      <c r="Q52" s="192" t="s">
        <v>409</v>
      </c>
      <c r="R52" s="192">
        <v>0.3</v>
      </c>
      <c r="S52" s="192">
        <v>77.400000000000006</v>
      </c>
      <c r="T52" s="192" t="s">
        <v>409</v>
      </c>
      <c r="U52" s="192" t="s">
        <v>409</v>
      </c>
      <c r="V52" s="192" t="s">
        <v>409</v>
      </c>
      <c r="W52" s="192"/>
      <c r="X52" s="192"/>
      <c r="Y52" s="192"/>
      <c r="Z52" s="192"/>
      <c r="AA52" s="87"/>
    </row>
    <row r="53" spans="1:27" x14ac:dyDescent="0.2">
      <c r="A53" s="81">
        <v>46</v>
      </c>
      <c r="B53" s="84" t="str">
        <f ca="1"/>
        <v>Cuba</v>
      </c>
      <c r="C53" s="84" t="str">
        <f ca="1"/>
        <v>CUB</v>
      </c>
      <c r="D53" s="84" t="str">
        <f ca="1"/>
        <v>LCN           Latin America &amp; Caribbean</v>
      </c>
      <c r="E53" s="84" t="str">
        <f ca="1"/>
        <v>NA</v>
      </c>
      <c r="F53" s="81" t="str">
        <f t="shared" ca="1" si="3"/>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4.3301435406698499</v>
      </c>
      <c r="I53" s="191" t="e"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#N/A</v>
      </c>
      <c r="J53" s="242">
        <v>44753</v>
      </c>
      <c r="K53" s="242">
        <v>44753</v>
      </c>
      <c r="L53" s="91" t="s">
        <v>83</v>
      </c>
      <c r="M53" s="192">
        <v>4.3301435406698499</v>
      </c>
      <c r="N53" s="192" t="s">
        <v>409</v>
      </c>
      <c r="O53" s="192" t="s">
        <v>409</v>
      </c>
      <c r="P53" s="192" t="s">
        <v>409</v>
      </c>
      <c r="Q53" s="192" t="s">
        <v>409</v>
      </c>
      <c r="R53" s="192">
        <v>0.33900000000000002</v>
      </c>
      <c r="S53" s="192" t="s">
        <v>409</v>
      </c>
      <c r="T53" s="192" t="s">
        <v>409</v>
      </c>
      <c r="U53" s="192" t="s">
        <v>409</v>
      </c>
      <c r="V53" s="192" t="s">
        <v>409</v>
      </c>
      <c r="W53" s="192"/>
      <c r="X53" s="192"/>
      <c r="Y53" s="192"/>
      <c r="Z53" s="192"/>
      <c r="AA53" s="87"/>
    </row>
    <row r="54" spans="1:27" x14ac:dyDescent="0.2">
      <c r="A54" s="81">
        <v>47</v>
      </c>
      <c r="B54" s="84" t="str">
        <f ca="1"/>
        <v>Curaçao</v>
      </c>
      <c r="C54" s="84" t="str">
        <f ca="1"/>
        <v>CUW</v>
      </c>
      <c r="D54" s="84" t="str">
        <f ca="1"/>
        <v>LCN           Latin America &amp; Caribbean</v>
      </c>
      <c r="E54" s="84" t="str">
        <f ca="1"/>
        <v>NA</v>
      </c>
      <c r="F54" s="81" t="str">
        <f t="shared" ca="1" si="3"/>
        <v/>
      </c>
      <c r="G54" s="80" t="e">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#N/A</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t="e"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#N/A</v>
      </c>
      <c r="J54" s="242" t="s">
        <v>409</v>
      </c>
      <c r="K54" s="242" t="s">
        <v>409</v>
      </c>
      <c r="L54" s="91" t="s">
        <v>704</v>
      </c>
      <c r="M54" s="192" t="s">
        <v>409</v>
      </c>
      <c r="N54" s="192" t="s">
        <v>409</v>
      </c>
      <c r="O54" s="192" t="s">
        <v>409</v>
      </c>
      <c r="P54" s="192" t="s">
        <v>409</v>
      </c>
      <c r="Q54" s="192" t="s">
        <v>409</v>
      </c>
      <c r="R54" s="192" t="s">
        <v>409</v>
      </c>
      <c r="S54" s="192" t="s">
        <v>409</v>
      </c>
      <c r="T54" s="192" t="s">
        <v>409</v>
      </c>
      <c r="U54" s="192" t="s">
        <v>409</v>
      </c>
      <c r="V54" s="192" t="s">
        <v>409</v>
      </c>
      <c r="W54" s="192"/>
      <c r="X54" s="192"/>
      <c r="Y54" s="192"/>
      <c r="Z54" s="192"/>
      <c r="AA54" s="87"/>
    </row>
    <row r="55" spans="1:27" x14ac:dyDescent="0.2">
      <c r="A55" s="81">
        <v>48</v>
      </c>
      <c r="B55" s="84" t="str">
        <f ca="1"/>
        <v>Cayman Islands</v>
      </c>
      <c r="C55" s="84" t="str">
        <f ca="1"/>
        <v>CYM</v>
      </c>
      <c r="D55" s="84" t="str">
        <f ca="1"/>
        <v>LCN           Latin America &amp; Caribbean</v>
      </c>
      <c r="E55" s="84" t="str">
        <f ca="1"/>
        <v>NA</v>
      </c>
      <c r="F55" s="81" t="str">
        <f t="shared" ca="1" si="3"/>
        <v/>
      </c>
      <c r="G55" s="80" t="e">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#N/A</v>
      </c>
      <c r="H55" s="80" t="e"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#N/A</v>
      </c>
      <c r="I55" s="191" t="e"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#N/A</v>
      </c>
      <c r="J55" s="242" t="s">
        <v>409</v>
      </c>
      <c r="K55" s="242" t="s">
        <v>409</v>
      </c>
      <c r="L55" s="91" t="s">
        <v>705</v>
      </c>
      <c r="M55" s="192" t="s">
        <v>409</v>
      </c>
      <c r="N55" s="192" t="s">
        <v>409</v>
      </c>
      <c r="O55" s="192" t="s">
        <v>409</v>
      </c>
      <c r="P55" s="192" t="s">
        <v>409</v>
      </c>
      <c r="Q55" s="192" t="s">
        <v>409</v>
      </c>
      <c r="R55" s="192" t="s">
        <v>409</v>
      </c>
      <c r="S55" s="192" t="s">
        <v>409</v>
      </c>
      <c r="T55" s="192" t="s">
        <v>409</v>
      </c>
      <c r="U55" s="192" t="s">
        <v>409</v>
      </c>
      <c r="V55" s="192" t="s">
        <v>409</v>
      </c>
      <c r="W55" s="192"/>
      <c r="X55" s="192"/>
      <c r="Y55" s="192"/>
      <c r="Z55" s="192"/>
      <c r="AA55" s="87"/>
    </row>
    <row r="56" spans="1:27" x14ac:dyDescent="0.2">
      <c r="A56" s="81">
        <v>49</v>
      </c>
      <c r="B56" s="84" t="str">
        <f ca="1"/>
        <v>Cyprus</v>
      </c>
      <c r="C56" s="84" t="str">
        <f ca="1"/>
        <v>CYP</v>
      </c>
      <c r="D56" s="84" t="str">
        <f ca="1"/>
        <v>ECS           Europe &amp; Central Asia</v>
      </c>
      <c r="E56" s="84" t="str">
        <f ca="1"/>
        <v>NA</v>
      </c>
      <c r="F56" s="81" t="str">
        <f t="shared" ca="1" si="3"/>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2.12918660287081</v>
      </c>
      <c r="I56" s="191" t="e"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#N/A</v>
      </c>
      <c r="J56" s="242">
        <v>44753</v>
      </c>
      <c r="K56" s="242">
        <v>44753</v>
      </c>
      <c r="L56" s="91" t="s">
        <v>85</v>
      </c>
      <c r="M56" s="192">
        <v>2.12918660287081</v>
      </c>
      <c r="N56" s="192" t="s">
        <v>409</v>
      </c>
      <c r="O56" s="192" t="s">
        <v>409</v>
      </c>
      <c r="P56" s="192" t="s">
        <v>409</v>
      </c>
      <c r="Q56" s="192" t="s">
        <v>409</v>
      </c>
      <c r="R56" s="192">
        <v>0.247</v>
      </c>
      <c r="S56" s="192" t="s">
        <v>409</v>
      </c>
      <c r="T56" s="192" t="s">
        <v>409</v>
      </c>
      <c r="U56" s="192" t="s">
        <v>409</v>
      </c>
      <c r="V56" s="192" t="s">
        <v>409</v>
      </c>
      <c r="W56" s="192"/>
      <c r="X56" s="192"/>
      <c r="Y56" s="192"/>
      <c r="Z56" s="192"/>
      <c r="AA56" s="87"/>
    </row>
    <row r="57" spans="1:27" x14ac:dyDescent="0.2">
      <c r="A57" s="81">
        <v>50</v>
      </c>
      <c r="B57" s="84" t="str">
        <f ca="1"/>
        <v>Czech Republic</v>
      </c>
      <c r="C57" s="84" t="str">
        <f ca="1"/>
        <v>CZE</v>
      </c>
      <c r="D57" s="84" t="str">
        <f ca="1"/>
        <v>ECS           Europe &amp; Central Asia</v>
      </c>
      <c r="E57" s="84" t="str">
        <f ca="1"/>
        <v>NA</v>
      </c>
      <c r="F57" s="81" t="str">
        <f t="shared" ca="1" si="3"/>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0.11001737116386601</v>
      </c>
      <c r="I57" s="191" t="e"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#N/A</v>
      </c>
      <c r="J57" s="242">
        <v>44888</v>
      </c>
      <c r="K57" s="242">
        <v>44753</v>
      </c>
      <c r="L57" s="91" t="s">
        <v>87</v>
      </c>
      <c r="M57" s="192">
        <v>0</v>
      </c>
      <c r="N57" s="192">
        <v>0.11001737116386601</v>
      </c>
      <c r="O57" s="192" t="s">
        <v>409</v>
      </c>
      <c r="P57" s="192" t="s">
        <v>409</v>
      </c>
      <c r="Q57" s="192" t="s">
        <v>409</v>
      </c>
      <c r="R57" s="192">
        <v>0.14199999999999999</v>
      </c>
      <c r="S57" s="192">
        <v>77.7</v>
      </c>
      <c r="T57" s="192" t="s">
        <v>409</v>
      </c>
      <c r="U57" s="192" t="s">
        <v>409</v>
      </c>
      <c r="V57" s="192" t="s">
        <v>409</v>
      </c>
      <c r="W57" s="192"/>
      <c r="X57" s="192"/>
      <c r="Y57" s="192"/>
      <c r="Z57" s="192"/>
      <c r="AA57" s="87"/>
    </row>
    <row r="58" spans="1:27" x14ac:dyDescent="0.2">
      <c r="A58" s="81">
        <v>51</v>
      </c>
      <c r="B58" s="84" t="str">
        <f ca="1"/>
        <v>Germany</v>
      </c>
      <c r="C58" s="84" t="str">
        <f ca="1"/>
        <v>DEU</v>
      </c>
      <c r="D58" s="84" t="str">
        <f ca="1"/>
        <v>ECS           Europe &amp; Central Asia</v>
      </c>
      <c r="E58" s="84" t="str">
        <f ca="1"/>
        <v>NA</v>
      </c>
      <c r="F58" s="81" t="str">
        <f t="shared" ca="1" si="3"/>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0.31268094962362403</v>
      </c>
      <c r="I58" s="191" t="e"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#N/A</v>
      </c>
      <c r="J58" s="242">
        <v>44888</v>
      </c>
      <c r="K58" s="242">
        <v>44753</v>
      </c>
      <c r="L58" s="91" t="s">
        <v>89</v>
      </c>
      <c r="M58" s="192">
        <v>0</v>
      </c>
      <c r="N58" s="192">
        <v>0.31268094962362403</v>
      </c>
      <c r="O58" s="192" t="s">
        <v>409</v>
      </c>
      <c r="P58" s="192" t="s">
        <v>409</v>
      </c>
      <c r="Q58" s="192" t="s">
        <v>409</v>
      </c>
      <c r="R58" s="192">
        <v>0.111</v>
      </c>
      <c r="S58" s="192">
        <v>77</v>
      </c>
      <c r="T58" s="192" t="s">
        <v>409</v>
      </c>
      <c r="U58" s="192" t="s">
        <v>409</v>
      </c>
      <c r="V58" s="192" t="s">
        <v>409</v>
      </c>
      <c r="W58" s="192"/>
      <c r="X58" s="192"/>
      <c r="Y58" s="192"/>
      <c r="Z58" s="192"/>
      <c r="AA58" s="87"/>
    </row>
    <row r="59" spans="1:27" x14ac:dyDescent="0.2">
      <c r="A59" s="81">
        <v>52</v>
      </c>
      <c r="B59" s="84" t="str">
        <f ca="1"/>
        <v>Djibouti</v>
      </c>
      <c r="C59" s="84" t="str">
        <f ca="1"/>
        <v>DJI</v>
      </c>
      <c r="D59" s="84" t="str">
        <f ca="1"/>
        <v>MEA           Middle East &amp; North Africa</v>
      </c>
      <c r="E59" s="84" t="str">
        <f ca="1"/>
        <v>IDA</v>
      </c>
      <c r="F59" s="81" t="str">
        <f t="shared" ca="1" si="3"/>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8.2535885167464098</v>
      </c>
      <c r="I59" s="191" t="e"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#N/A</v>
      </c>
      <c r="J59" s="242">
        <v>44753</v>
      </c>
      <c r="K59" s="242">
        <v>44753</v>
      </c>
      <c r="L59" s="91" t="s">
        <v>91</v>
      </c>
      <c r="M59" s="192">
        <v>8.2535885167464098</v>
      </c>
      <c r="N59" s="192" t="s">
        <v>409</v>
      </c>
      <c r="O59" s="192" t="s">
        <v>409</v>
      </c>
      <c r="P59" s="192" t="s">
        <v>409</v>
      </c>
      <c r="Q59" s="192" t="s">
        <v>409</v>
      </c>
      <c r="R59" s="192">
        <v>0.503</v>
      </c>
      <c r="S59" s="192" t="s">
        <v>409</v>
      </c>
      <c r="T59" s="192" t="s">
        <v>409</v>
      </c>
      <c r="U59" s="192" t="s">
        <v>409</v>
      </c>
      <c r="V59" s="192" t="s">
        <v>409</v>
      </c>
      <c r="W59" s="192"/>
      <c r="X59" s="192"/>
      <c r="Y59" s="192"/>
      <c r="Z59" s="192"/>
      <c r="AA59" s="87"/>
    </row>
    <row r="60" spans="1:27" x14ac:dyDescent="0.2">
      <c r="A60" s="81">
        <v>53</v>
      </c>
      <c r="B60" s="84" t="str">
        <f ca="1"/>
        <v>Dominica</v>
      </c>
      <c r="C60" s="84" t="str">
        <f ca="1"/>
        <v>DMA</v>
      </c>
      <c r="D60" s="84" t="str">
        <f ca="1"/>
        <v>LCN           Latin America &amp; Caribbean</v>
      </c>
      <c r="E60" s="84" t="str">
        <f ca="1"/>
        <v>Blend</v>
      </c>
      <c r="F60" s="81" t="str">
        <f t="shared" ca="1" si="3"/>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5.5023923444975997</v>
      </c>
      <c r="I60" s="191" t="e"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#N/A</v>
      </c>
      <c r="J60" s="242">
        <v>44753</v>
      </c>
      <c r="K60" s="242">
        <v>44753</v>
      </c>
      <c r="L60" s="91" t="s">
        <v>93</v>
      </c>
      <c r="M60" s="192">
        <v>5.5023923444975997</v>
      </c>
      <c r="N60" s="192" t="s">
        <v>409</v>
      </c>
      <c r="O60" s="192" t="s">
        <v>409</v>
      </c>
      <c r="P60" s="192" t="s">
        <v>409</v>
      </c>
      <c r="Q60" s="192" t="s">
        <v>409</v>
      </c>
      <c r="R60" s="192">
        <v>0.38800000000000001</v>
      </c>
      <c r="S60" s="192" t="s">
        <v>409</v>
      </c>
      <c r="T60" s="192" t="s">
        <v>409</v>
      </c>
      <c r="U60" s="192" t="s">
        <v>409</v>
      </c>
      <c r="V60" s="192" t="s">
        <v>409</v>
      </c>
      <c r="W60" s="192"/>
      <c r="X60" s="192"/>
      <c r="Y60" s="192"/>
      <c r="Z60" s="192"/>
      <c r="AA60" s="87"/>
    </row>
    <row r="61" spans="1:27" x14ac:dyDescent="0.2">
      <c r="A61" s="81">
        <v>54</v>
      </c>
      <c r="B61" s="84" t="str">
        <f ca="1"/>
        <v>Denmark</v>
      </c>
      <c r="C61" s="84" t="str">
        <f ca="1"/>
        <v>DNK</v>
      </c>
      <c r="D61" s="84" t="str">
        <f ca="1"/>
        <v>ECS           Europe &amp; Central Asia</v>
      </c>
      <c r="E61" s="84" t="str">
        <f ca="1"/>
        <v>NA</v>
      </c>
      <c r="F61" s="81" t="str">
        <f t="shared" ca="1" si="3"/>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8.1065431383903402E-2</v>
      </c>
      <c r="I61" s="191" t="e"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#N/A</v>
      </c>
      <c r="J61" s="242">
        <v>44888</v>
      </c>
      <c r="K61" s="242">
        <v>44753</v>
      </c>
      <c r="L61" s="91" t="s">
        <v>95</v>
      </c>
      <c r="M61" s="192">
        <v>0</v>
      </c>
      <c r="N61" s="192">
        <v>8.1065431383903402E-2</v>
      </c>
      <c r="O61" s="192" t="s">
        <v>409</v>
      </c>
      <c r="P61" s="192" t="s">
        <v>409</v>
      </c>
      <c r="Q61" s="192" t="s">
        <v>409</v>
      </c>
      <c r="R61" s="192">
        <v>0.14000000000000001</v>
      </c>
      <c r="S61" s="192">
        <v>77.8</v>
      </c>
      <c r="T61" s="192" t="s">
        <v>409</v>
      </c>
      <c r="U61" s="192" t="s">
        <v>409</v>
      </c>
      <c r="V61" s="192" t="s">
        <v>409</v>
      </c>
      <c r="W61" s="192"/>
      <c r="X61" s="192"/>
      <c r="Y61" s="192"/>
      <c r="Z61" s="192"/>
      <c r="AA61" s="87"/>
    </row>
    <row r="62" spans="1:27" x14ac:dyDescent="0.2">
      <c r="A62" s="81">
        <v>55</v>
      </c>
      <c r="B62" s="84" t="str">
        <f ca="1"/>
        <v>Dominican Republic</v>
      </c>
      <c r="C62" s="84" t="str">
        <f ca="1"/>
        <v>DOM</v>
      </c>
      <c r="D62" s="84" t="str">
        <f ca="1"/>
        <v>LCN           Latin America &amp; Caribbean</v>
      </c>
      <c r="E62" s="84" t="str">
        <f ca="1"/>
        <v>IBRD</v>
      </c>
      <c r="F62" s="81" t="str">
        <f t="shared" ca="1" si="3"/>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3.7869137232194499</v>
      </c>
      <c r="I62" s="191" t="e"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#N/A</v>
      </c>
      <c r="J62" s="242">
        <v>44753</v>
      </c>
      <c r="K62" s="242">
        <v>44753</v>
      </c>
      <c r="L62" s="91" t="s">
        <v>97</v>
      </c>
      <c r="M62" s="192">
        <v>4.5933014354066897</v>
      </c>
      <c r="N62" s="192">
        <v>3.7869137232194499</v>
      </c>
      <c r="O62" s="192" t="s">
        <v>409</v>
      </c>
      <c r="P62" s="192" t="s">
        <v>409</v>
      </c>
      <c r="Q62" s="192" t="s">
        <v>409</v>
      </c>
      <c r="R62" s="192">
        <v>0.35</v>
      </c>
      <c r="S62" s="192">
        <v>65</v>
      </c>
      <c r="T62" s="192" t="s">
        <v>409</v>
      </c>
      <c r="U62" s="192" t="s">
        <v>409</v>
      </c>
      <c r="V62" s="192" t="s">
        <v>409</v>
      </c>
      <c r="W62" s="192"/>
      <c r="X62" s="192"/>
      <c r="Y62" s="192"/>
      <c r="Z62" s="192"/>
      <c r="AA62" s="87"/>
    </row>
    <row r="63" spans="1:27" x14ac:dyDescent="0.2">
      <c r="A63" s="81">
        <v>56</v>
      </c>
      <c r="B63" s="84" t="str">
        <f ca="1"/>
        <v>Algeria</v>
      </c>
      <c r="C63" s="84" t="str">
        <f ca="1"/>
        <v>DZA</v>
      </c>
      <c r="D63" s="84" t="str">
        <f ca="1"/>
        <v>MEA           Middle East &amp; North Africa</v>
      </c>
      <c r="E63" s="84" t="str">
        <f ca="1"/>
        <v>IBRD</v>
      </c>
      <c r="F63" s="81" t="str">
        <f t="shared" ca="1" si="3"/>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5.5529820497973299</v>
      </c>
      <c r="I63" s="191" t="e"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#N/A</v>
      </c>
      <c r="J63" s="242">
        <v>44888</v>
      </c>
      <c r="K63" s="242">
        <v>44753</v>
      </c>
      <c r="L63" s="91" t="s">
        <v>99</v>
      </c>
      <c r="M63" s="192">
        <v>2.9665071770334901</v>
      </c>
      <c r="N63" s="192">
        <v>5.5529820497973299</v>
      </c>
      <c r="O63" s="192" t="s">
        <v>409</v>
      </c>
      <c r="P63" s="192" t="s">
        <v>409</v>
      </c>
      <c r="Q63" s="192" t="s">
        <v>409</v>
      </c>
      <c r="R63" s="192">
        <v>0.28199999999999997</v>
      </c>
      <c r="S63" s="192">
        <v>58.9</v>
      </c>
      <c r="T63" s="192" t="s">
        <v>409</v>
      </c>
      <c r="U63" s="192" t="s">
        <v>409</v>
      </c>
      <c r="V63" s="192" t="s">
        <v>409</v>
      </c>
      <c r="W63" s="192"/>
      <c r="X63" s="192"/>
      <c r="Y63" s="192"/>
      <c r="Z63" s="192"/>
      <c r="AA63" s="87"/>
    </row>
    <row r="64" spans="1:27" x14ac:dyDescent="0.2">
      <c r="A64" s="81">
        <v>57</v>
      </c>
      <c r="B64" s="84" t="str">
        <f ca="1"/>
        <v>Ecuador</v>
      </c>
      <c r="C64" s="84" t="str">
        <f ca="1"/>
        <v>ECU</v>
      </c>
      <c r="D64" s="84" t="str">
        <f ca="1"/>
        <v>LCN           Latin America &amp; Caribbean</v>
      </c>
      <c r="E64" s="84" t="str">
        <f ca="1"/>
        <v>IBRD</v>
      </c>
      <c r="F64" s="81" t="str">
        <f t="shared" ca="1" si="3"/>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0</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3.61320208453966</v>
      </c>
      <c r="I64" s="191" t="e"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#N/A</v>
      </c>
      <c r="J64" s="242">
        <v>44753</v>
      </c>
      <c r="K64" s="242">
        <v>44753</v>
      </c>
      <c r="L64" s="91" t="s">
        <v>101</v>
      </c>
      <c r="M64" s="192">
        <v>5.1435406698564599</v>
      </c>
      <c r="N64" s="192">
        <v>3.61320208453966</v>
      </c>
      <c r="O64" s="192" t="s">
        <v>409</v>
      </c>
      <c r="P64" s="192" t="s">
        <v>409</v>
      </c>
      <c r="Q64" s="192" t="s">
        <v>409</v>
      </c>
      <c r="R64" s="192">
        <v>0.373</v>
      </c>
      <c r="S64" s="192">
        <v>65.599999999999994</v>
      </c>
      <c r="T64" s="192" t="s">
        <v>409</v>
      </c>
      <c r="U64" s="192" t="s">
        <v>409</v>
      </c>
      <c r="V64" s="192" t="s">
        <v>409</v>
      </c>
      <c r="W64" s="192"/>
      <c r="X64" s="192"/>
      <c r="Y64" s="192"/>
      <c r="Z64" s="192"/>
      <c r="AA64" s="87"/>
    </row>
    <row r="65" spans="1:27" x14ac:dyDescent="0.2">
      <c r="A65" s="81">
        <v>58</v>
      </c>
      <c r="B65" s="84" t="str">
        <f ca="1"/>
        <v>Egypt, Arab Rep.</v>
      </c>
      <c r="C65" s="84" t="str">
        <f ca="1"/>
        <v>EGY</v>
      </c>
      <c r="D65" s="84" t="str">
        <f ca="1"/>
        <v>MEA           Middle East &amp; North Africa</v>
      </c>
      <c r="E65" s="84" t="str">
        <f ca="1"/>
        <v>IBRD</v>
      </c>
      <c r="F65" s="81" t="str">
        <f t="shared" ca="1" si="3"/>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6.3925883034163196</v>
      </c>
      <c r="I65" s="191" t="e"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#N/A</v>
      </c>
      <c r="J65" s="242">
        <v>44888</v>
      </c>
      <c r="K65" s="242">
        <v>44753</v>
      </c>
      <c r="L65" s="91" t="s">
        <v>102</v>
      </c>
      <c r="M65" s="192">
        <v>1.79425837320574</v>
      </c>
      <c r="N65" s="192">
        <v>6.3925883034163196</v>
      </c>
      <c r="O65" s="192" t="s">
        <v>409</v>
      </c>
      <c r="P65" s="192" t="s">
        <v>409</v>
      </c>
      <c r="Q65" s="192" t="s">
        <v>409</v>
      </c>
      <c r="R65" s="192">
        <v>0.23300000000000001</v>
      </c>
      <c r="S65" s="192">
        <v>56</v>
      </c>
      <c r="T65" s="192" t="s">
        <v>409</v>
      </c>
      <c r="U65" s="192" t="s">
        <v>409</v>
      </c>
      <c r="V65" s="192" t="s">
        <v>409</v>
      </c>
      <c r="W65" s="192"/>
      <c r="X65" s="192"/>
      <c r="Y65" s="192"/>
      <c r="Z65" s="192"/>
      <c r="AA65" s="87"/>
    </row>
    <row r="66" spans="1:27" x14ac:dyDescent="0.2">
      <c r="A66" s="81">
        <v>59</v>
      </c>
      <c r="B66" s="84" t="str">
        <f ca="1"/>
        <v>Eritrea</v>
      </c>
      <c r="C66" s="84" t="str">
        <f ca="1"/>
        <v>ERI</v>
      </c>
      <c r="D66" s="84" t="str">
        <f ca="1"/>
        <v>SSF           Sub-Saharan Africa</v>
      </c>
      <c r="E66" s="84" t="str">
        <f ca="1"/>
        <v>IDA</v>
      </c>
      <c r="F66" s="81" t="str">
        <f t="shared" ca="1" si="3"/>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10</v>
      </c>
      <c r="I66" s="191" t="e"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#N/A</v>
      </c>
      <c r="J66" s="242">
        <v>44753</v>
      </c>
      <c r="K66" s="242">
        <v>44753</v>
      </c>
      <c r="L66" s="91" t="s">
        <v>104</v>
      </c>
      <c r="M66" s="192">
        <v>10</v>
      </c>
      <c r="N66" s="192" t="s">
        <v>409</v>
      </c>
      <c r="O66" s="192" t="s">
        <v>409</v>
      </c>
      <c r="P66" s="192" t="s">
        <v>409</v>
      </c>
      <c r="Q66" s="192" t="s">
        <v>409</v>
      </c>
      <c r="R66" s="192">
        <v>0.67700000000000005</v>
      </c>
      <c r="S66" s="192" t="s">
        <v>409</v>
      </c>
      <c r="T66" s="192" t="s">
        <v>409</v>
      </c>
      <c r="U66" s="192" t="s">
        <v>409</v>
      </c>
      <c r="V66" s="192" t="s">
        <v>409</v>
      </c>
      <c r="W66" s="192"/>
      <c r="X66" s="192"/>
      <c r="Y66" s="192"/>
      <c r="Z66" s="192"/>
      <c r="AA66" s="87"/>
    </row>
    <row r="67" spans="1:27" x14ac:dyDescent="0.2">
      <c r="A67" s="81">
        <v>60</v>
      </c>
      <c r="B67" s="84" t="str">
        <f ca="1"/>
        <v>Spain</v>
      </c>
      <c r="C67" s="84" t="str">
        <f ca="1"/>
        <v>ESP</v>
      </c>
      <c r="D67" s="84" t="str">
        <f ca="1"/>
        <v>ECS           Europe &amp; Central Asia</v>
      </c>
      <c r="E67" s="84" t="str">
        <f ca="1"/>
        <v>NA</v>
      </c>
      <c r="F67" s="81" t="str">
        <f t="shared" ca="1" si="3"/>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0.68905616676317205</v>
      </c>
      <c r="I67" s="191" t="e"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#N/A</v>
      </c>
      <c r="J67" s="242">
        <v>44888</v>
      </c>
      <c r="K67" s="242">
        <v>44753</v>
      </c>
      <c r="L67" s="91" t="s">
        <v>106</v>
      </c>
      <c r="M67" s="192">
        <v>0</v>
      </c>
      <c r="N67" s="192">
        <v>0.68905616676317205</v>
      </c>
      <c r="O67" s="192" t="s">
        <v>409</v>
      </c>
      <c r="P67" s="192" t="s">
        <v>409</v>
      </c>
      <c r="Q67" s="192" t="s">
        <v>409</v>
      </c>
      <c r="R67" s="192">
        <v>0.151</v>
      </c>
      <c r="S67" s="192">
        <v>75.7</v>
      </c>
      <c r="T67" s="192" t="s">
        <v>409</v>
      </c>
      <c r="U67" s="192" t="s">
        <v>409</v>
      </c>
      <c r="V67" s="192" t="s">
        <v>409</v>
      </c>
      <c r="W67" s="192"/>
      <c r="X67" s="192"/>
      <c r="Y67" s="192"/>
      <c r="Z67" s="192"/>
      <c r="AA67" s="87"/>
    </row>
    <row r="68" spans="1:27" x14ac:dyDescent="0.2">
      <c r="A68" s="81">
        <v>61</v>
      </c>
      <c r="B68" s="84" t="str">
        <f ca="1"/>
        <v>Estonia</v>
      </c>
      <c r="C68" s="84" t="str">
        <f ca="1"/>
        <v>EST</v>
      </c>
      <c r="D68" s="84" t="str">
        <f ca="1"/>
        <v>ECS           Europe &amp; Central Asia</v>
      </c>
      <c r="E68" s="84" t="str">
        <f ca="1"/>
        <v>NA</v>
      </c>
      <c r="F68" s="81" t="str">
        <f t="shared" ca="1" si="3"/>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2.2488038277511899</v>
      </c>
      <c r="I68" s="191" t="e"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#N/A</v>
      </c>
      <c r="J68" s="242">
        <v>44753</v>
      </c>
      <c r="K68" s="242">
        <v>44753</v>
      </c>
      <c r="L68" s="91" t="s">
        <v>108</v>
      </c>
      <c r="M68" s="192">
        <v>2.2488038277511899</v>
      </c>
      <c r="N68" s="192" t="s">
        <v>409</v>
      </c>
      <c r="O68" s="192" t="s">
        <v>409</v>
      </c>
      <c r="P68" s="192" t="s">
        <v>409</v>
      </c>
      <c r="Q68" s="192" t="s">
        <v>409</v>
      </c>
      <c r="R68" s="192">
        <v>0.252</v>
      </c>
      <c r="S68" s="192" t="s">
        <v>409</v>
      </c>
      <c r="T68" s="192" t="s">
        <v>409</v>
      </c>
      <c r="U68" s="192" t="s">
        <v>409</v>
      </c>
      <c r="V68" s="192" t="s">
        <v>409</v>
      </c>
      <c r="W68" s="192"/>
      <c r="X68" s="192"/>
      <c r="Y68" s="192"/>
      <c r="Z68" s="192"/>
      <c r="AA68" s="87"/>
    </row>
    <row r="69" spans="1:27" x14ac:dyDescent="0.2">
      <c r="A69" s="81">
        <v>62</v>
      </c>
      <c r="B69" s="84" t="str">
        <f ca="1"/>
        <v>Ethiopia</v>
      </c>
      <c r="C69" s="84" t="str">
        <f ca="1"/>
        <v>ETH</v>
      </c>
      <c r="D69" s="84" t="str">
        <f ca="1"/>
        <v>SSF           Sub-Saharan Africa</v>
      </c>
      <c r="E69" s="84" t="str">
        <f ca="1"/>
        <v>IDA</v>
      </c>
      <c r="F69" s="81" t="str">
        <f t="shared" ca="1" si="3"/>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8.2495108731843203</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9.7220613781123308</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7</v>
      </c>
      <c r="J69" s="242">
        <v>44753</v>
      </c>
      <c r="K69" s="242">
        <v>45077</v>
      </c>
      <c r="L69" s="91" t="s">
        <v>110</v>
      </c>
      <c r="M69" s="192">
        <v>10</v>
      </c>
      <c r="N69" s="192">
        <v>9.7220613781123308</v>
      </c>
      <c r="O69" s="192">
        <v>7</v>
      </c>
      <c r="P69" s="192" t="s">
        <v>409</v>
      </c>
      <c r="Q69" s="192" t="s">
        <v>409</v>
      </c>
      <c r="R69" s="192">
        <v>0.64600000000000002</v>
      </c>
      <c r="S69" s="192">
        <v>44.5</v>
      </c>
      <c r="T69" s="192" t="s">
        <v>793</v>
      </c>
      <c r="U69" s="192" t="s">
        <v>409</v>
      </c>
      <c r="V69" s="192" t="s">
        <v>409</v>
      </c>
      <c r="W69" s="192"/>
      <c r="X69" s="192"/>
      <c r="Y69" s="192"/>
      <c r="Z69" s="192"/>
      <c r="AA69" s="87"/>
    </row>
    <row r="70" spans="1:27" x14ac:dyDescent="0.2">
      <c r="A70" s="81">
        <v>63</v>
      </c>
      <c r="B70" s="84" t="str">
        <f ca="1"/>
        <v>Finland</v>
      </c>
      <c r="C70" s="84" t="str">
        <f ca="1"/>
        <v>FIN</v>
      </c>
      <c r="D70" s="84" t="str">
        <f ca="1"/>
        <v>ECS           Europe &amp; Central Asia</v>
      </c>
      <c r="E70" s="84" t="str">
        <f ca="1"/>
        <v>NA</v>
      </c>
      <c r="F70" s="81" t="str">
        <f t="shared" ca="1" si="3"/>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t="e"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#N/A</v>
      </c>
      <c r="J70" s="242">
        <v>44753</v>
      </c>
      <c r="K70" s="242">
        <v>44753</v>
      </c>
      <c r="L70" s="91" t="s">
        <v>112</v>
      </c>
      <c r="M70" s="192">
        <v>0.88516746411483205</v>
      </c>
      <c r="N70" s="192">
        <v>0</v>
      </c>
      <c r="O70" s="192" t="s">
        <v>409</v>
      </c>
      <c r="P70" s="192" t="s">
        <v>409</v>
      </c>
      <c r="Q70" s="192" t="s">
        <v>409</v>
      </c>
      <c r="R70" s="192">
        <v>0.19500000000000001</v>
      </c>
      <c r="S70" s="192">
        <v>83.7</v>
      </c>
      <c r="T70" s="192" t="s">
        <v>409</v>
      </c>
      <c r="U70" s="192" t="s">
        <v>409</v>
      </c>
      <c r="V70" s="192" t="s">
        <v>409</v>
      </c>
      <c r="W70" s="192"/>
      <c r="X70" s="192"/>
      <c r="Y70" s="192"/>
      <c r="Z70" s="192"/>
      <c r="AA70" s="87"/>
    </row>
    <row r="71" spans="1:27" x14ac:dyDescent="0.2">
      <c r="A71" s="81">
        <v>64</v>
      </c>
      <c r="B71" s="84" t="str">
        <f ca="1"/>
        <v>Fiji</v>
      </c>
      <c r="C71" s="84" t="str">
        <f ca="1"/>
        <v>FJI</v>
      </c>
      <c r="D71" s="84" t="str">
        <f ca="1"/>
        <v>EAS           East Asia &amp; Pacific</v>
      </c>
      <c r="E71" s="84" t="str">
        <f ca="1"/>
        <v>Blend</v>
      </c>
      <c r="F71" s="81" t="str">
        <f t="shared" ca="1" si="3"/>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4.9043062200956902</v>
      </c>
      <c r="I71" s="191" t="e"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#N/A</v>
      </c>
      <c r="J71" s="242">
        <v>44753</v>
      </c>
      <c r="K71" s="242">
        <v>44753</v>
      </c>
      <c r="L71" s="91" t="s">
        <v>114</v>
      </c>
      <c r="M71" s="192">
        <v>4.9043062200956902</v>
      </c>
      <c r="N71" s="192" t="s">
        <v>409</v>
      </c>
      <c r="O71" s="192" t="s">
        <v>409</v>
      </c>
      <c r="P71" s="192" t="s">
        <v>409</v>
      </c>
      <c r="Q71" s="192" t="s">
        <v>409</v>
      </c>
      <c r="R71" s="192">
        <v>0.36299999999999999</v>
      </c>
      <c r="S71" s="192" t="s">
        <v>409</v>
      </c>
      <c r="T71" s="192" t="s">
        <v>409</v>
      </c>
      <c r="U71" s="192" t="s">
        <v>409</v>
      </c>
      <c r="V71" s="192" t="s">
        <v>409</v>
      </c>
      <c r="W71" s="192"/>
      <c r="X71" s="192"/>
      <c r="Y71" s="192"/>
      <c r="Z71" s="192"/>
      <c r="AA71" s="87"/>
    </row>
    <row r="72" spans="1:27" x14ac:dyDescent="0.2">
      <c r="A72" s="81">
        <v>65</v>
      </c>
      <c r="B72" s="84" t="str">
        <f ca="1"/>
        <v>France</v>
      </c>
      <c r="C72" s="84" t="str">
        <f ca="1"/>
        <v>FRA</v>
      </c>
      <c r="D72" s="84" t="str">
        <f ca="1"/>
        <v>ECS           Europe &amp; Central Asia</v>
      </c>
      <c r="E72" s="84" t="str">
        <f ca="1"/>
        <v>NA</v>
      </c>
      <c r="F72" s="81" t="str">
        <f t="shared" ca="1" si="3"/>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v>
      </c>
      <c r="I72" s="191" t="e"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#N/A</v>
      </c>
      <c r="J72" s="242">
        <v>44888</v>
      </c>
      <c r="K72" s="242">
        <v>44753</v>
      </c>
      <c r="L72" s="91" t="s">
        <v>116</v>
      </c>
      <c r="M72" s="192">
        <v>0</v>
      </c>
      <c r="N72" s="192">
        <v>0</v>
      </c>
      <c r="O72" s="192" t="s">
        <v>409</v>
      </c>
      <c r="P72" s="192" t="s">
        <v>409</v>
      </c>
      <c r="Q72" s="192" t="s">
        <v>409</v>
      </c>
      <c r="R72" s="192">
        <v>0.11600000000000001</v>
      </c>
      <c r="S72" s="192">
        <v>80.2</v>
      </c>
      <c r="T72" s="192" t="s">
        <v>409</v>
      </c>
      <c r="U72" s="192" t="s">
        <v>409</v>
      </c>
      <c r="V72" s="192" t="s">
        <v>409</v>
      </c>
      <c r="W72" s="192"/>
      <c r="X72" s="192"/>
      <c r="Y72" s="192"/>
      <c r="Z72" s="192"/>
      <c r="AA72" s="87"/>
    </row>
    <row r="73" spans="1:27" x14ac:dyDescent="0.2">
      <c r="A73" s="81">
        <v>66</v>
      </c>
      <c r="B73" s="84" t="str">
        <f ca="1"/>
        <v>Faroe Islands</v>
      </c>
      <c r="C73" s="84" t="str">
        <f ca="1"/>
        <v>FRO</v>
      </c>
      <c r="D73" s="84" t="str">
        <f ca="1"/>
        <v>ECS           Europe &amp; Central Asia</v>
      </c>
      <c r="E73" s="84" t="str">
        <f ca="1"/>
        <v>NA</v>
      </c>
      <c r="F73" s="81" t="str">
        <f t="shared" ref="F73:F136" ca="1" si="4">IF(L73 &lt;&gt; C73, "Countries don't match", "")</f>
        <v/>
      </c>
      <c r="G73" s="80" t="e">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#N/A</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t="e"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#N/A</v>
      </c>
      <c r="J73" s="242" t="s">
        <v>409</v>
      </c>
      <c r="K73" s="242" t="s">
        <v>409</v>
      </c>
      <c r="L73" s="91" t="s">
        <v>706</v>
      </c>
      <c r="M73" s="192" t="s">
        <v>409</v>
      </c>
      <c r="N73" s="192" t="s">
        <v>409</v>
      </c>
      <c r="O73" s="192" t="s">
        <v>409</v>
      </c>
      <c r="P73" s="192" t="s">
        <v>409</v>
      </c>
      <c r="Q73" s="192" t="s">
        <v>409</v>
      </c>
      <c r="R73" s="192" t="s">
        <v>409</v>
      </c>
      <c r="S73" s="192" t="s">
        <v>409</v>
      </c>
      <c r="T73" s="192" t="s">
        <v>409</v>
      </c>
      <c r="U73" s="192" t="s">
        <v>409</v>
      </c>
      <c r="V73" s="192" t="s">
        <v>409</v>
      </c>
      <c r="W73" s="192"/>
      <c r="X73" s="192"/>
      <c r="Y73" s="192"/>
      <c r="Z73" s="192"/>
      <c r="AA73" s="87"/>
    </row>
    <row r="74" spans="1:27" x14ac:dyDescent="0.2">
      <c r="A74" s="81">
        <v>67</v>
      </c>
      <c r="B74" s="84" t="str">
        <f ca="1"/>
        <v>Micronesia, Fed. Sts.</v>
      </c>
      <c r="C74" s="84" t="str">
        <f ca="1"/>
        <v>FSM</v>
      </c>
      <c r="D74" s="84" t="str">
        <f ca="1"/>
        <v>EAS           East Asia &amp; Pacific</v>
      </c>
      <c r="E74" s="84" t="str">
        <f ca="1"/>
        <v>IDA</v>
      </c>
      <c r="F74" s="81" t="str">
        <f t="shared" ca="1" si="4"/>
        <v/>
      </c>
      <c r="G74" s="80" t="e">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#N/A</v>
      </c>
      <c r="H74" s="80" t="e"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#N/A</v>
      </c>
      <c r="I74" s="191" t="e"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#N/A</v>
      </c>
      <c r="J74" s="242">
        <v>44753</v>
      </c>
      <c r="K74" s="242">
        <v>44753</v>
      </c>
      <c r="L74" s="91" t="s">
        <v>117</v>
      </c>
      <c r="M74" s="192" t="s">
        <v>409</v>
      </c>
      <c r="N74" s="192" t="s">
        <v>409</v>
      </c>
      <c r="O74" s="192" t="s">
        <v>409</v>
      </c>
      <c r="P74" s="192" t="s">
        <v>409</v>
      </c>
      <c r="Q74" s="192" t="s">
        <v>409</v>
      </c>
      <c r="R74" s="192" t="s">
        <v>409</v>
      </c>
      <c r="S74" s="192" t="s">
        <v>409</v>
      </c>
      <c r="T74" s="192" t="s">
        <v>409</v>
      </c>
      <c r="U74" s="192" t="s">
        <v>409</v>
      </c>
      <c r="V74" s="192" t="s">
        <v>409</v>
      </c>
      <c r="W74" s="192"/>
      <c r="X74" s="192"/>
      <c r="Y74" s="192"/>
      <c r="Z74" s="192"/>
      <c r="AA74" s="87"/>
    </row>
    <row r="75" spans="1:27" x14ac:dyDescent="0.2">
      <c r="A75" s="81">
        <v>68</v>
      </c>
      <c r="B75" s="84" t="str">
        <f ca="1"/>
        <v>Gabon</v>
      </c>
      <c r="C75" s="84" t="str">
        <f ca="1"/>
        <v>GAB</v>
      </c>
      <c r="D75" s="84" t="str">
        <f ca="1"/>
        <v>SSF           Sub-Saharan Africa</v>
      </c>
      <c r="E75" s="84" t="str">
        <f ca="1"/>
        <v>IBRD</v>
      </c>
      <c r="F75" s="81" t="str">
        <f t="shared" ca="1" si="4"/>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6.6028708133971303</v>
      </c>
      <c r="I75" s="191" t="e"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#N/A</v>
      </c>
      <c r="J75" s="242">
        <v>44753</v>
      </c>
      <c r="K75" s="242">
        <v>44753</v>
      </c>
      <c r="L75" s="91" t="s">
        <v>119</v>
      </c>
      <c r="M75" s="192">
        <v>6.6028708133971303</v>
      </c>
      <c r="N75" s="192" t="s">
        <v>409</v>
      </c>
      <c r="O75" s="192" t="s">
        <v>409</v>
      </c>
      <c r="P75" s="192" t="s">
        <v>409</v>
      </c>
      <c r="Q75" s="192" t="s">
        <v>409</v>
      </c>
      <c r="R75" s="192">
        <v>0.434</v>
      </c>
      <c r="S75" s="192" t="s">
        <v>409</v>
      </c>
      <c r="T75" s="192" t="s">
        <v>409</v>
      </c>
      <c r="U75" s="192" t="s">
        <v>409</v>
      </c>
      <c r="V75" s="192" t="s">
        <v>409</v>
      </c>
      <c r="W75" s="192"/>
      <c r="X75" s="192"/>
      <c r="Y75" s="192"/>
      <c r="Z75" s="192"/>
      <c r="AA75" s="87"/>
    </row>
    <row r="76" spans="1:27" x14ac:dyDescent="0.2">
      <c r="A76" s="81">
        <v>69</v>
      </c>
      <c r="B76" s="84" t="str">
        <f ca="1"/>
        <v>United Kingdom</v>
      </c>
      <c r="C76" s="84" t="str">
        <f ca="1"/>
        <v>GBR</v>
      </c>
      <c r="D76" s="84" t="str">
        <f ca="1"/>
        <v>ECS           Europe &amp; Central Asia</v>
      </c>
      <c r="E76" s="84" t="str">
        <f ca="1"/>
        <v>NA</v>
      </c>
      <c r="F76" s="81" t="str">
        <f t="shared" ca="1" si="4"/>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0</v>
      </c>
      <c r="I76" s="191" t="e"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#N/A</v>
      </c>
      <c r="J76" s="242">
        <v>44888</v>
      </c>
      <c r="K76" s="242">
        <v>44753</v>
      </c>
      <c r="L76" s="91" t="s">
        <v>121</v>
      </c>
      <c r="M76" s="192">
        <v>0</v>
      </c>
      <c r="N76" s="192">
        <v>0</v>
      </c>
      <c r="O76" s="192" t="s">
        <v>409</v>
      </c>
      <c r="P76" s="192" t="s">
        <v>409</v>
      </c>
      <c r="Q76" s="192" t="s">
        <v>409</v>
      </c>
      <c r="R76" s="192">
        <v>0.128</v>
      </c>
      <c r="S76" s="192">
        <v>78.8</v>
      </c>
      <c r="T76" s="192" t="s">
        <v>409</v>
      </c>
      <c r="U76" s="192" t="s">
        <v>409</v>
      </c>
      <c r="V76" s="192" t="s">
        <v>409</v>
      </c>
      <c r="W76" s="192"/>
      <c r="X76" s="192"/>
      <c r="Y76" s="192"/>
      <c r="Z76" s="192"/>
      <c r="AA76" s="87"/>
    </row>
    <row r="77" spans="1:27" x14ac:dyDescent="0.2">
      <c r="A77" s="81">
        <v>70</v>
      </c>
      <c r="B77" s="84" t="str">
        <f ca="1"/>
        <v>Georgia</v>
      </c>
      <c r="C77" s="84" t="str">
        <f ca="1"/>
        <v>GEO</v>
      </c>
      <c r="D77" s="84" t="str">
        <f ca="1"/>
        <v>ECS           Europe &amp; Central Asia</v>
      </c>
      <c r="E77" s="84" t="str">
        <f ca="1"/>
        <v>IBRD</v>
      </c>
      <c r="F77" s="81" t="str">
        <f t="shared" ca="1" si="4"/>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4.9282296650717701</v>
      </c>
      <c r="I77" s="191" t="e"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#N/A</v>
      </c>
      <c r="J77" s="242">
        <v>44753</v>
      </c>
      <c r="K77" s="242">
        <v>44753</v>
      </c>
      <c r="L77" s="91" t="s">
        <v>123</v>
      </c>
      <c r="M77" s="192">
        <v>4.9282296650717701</v>
      </c>
      <c r="N77" s="192" t="s">
        <v>409</v>
      </c>
      <c r="O77" s="192" t="s">
        <v>409</v>
      </c>
      <c r="P77" s="192" t="s">
        <v>409</v>
      </c>
      <c r="Q77" s="192" t="s">
        <v>409</v>
      </c>
      <c r="R77" s="192">
        <v>0.36399999999999999</v>
      </c>
      <c r="S77" s="192" t="s">
        <v>409</v>
      </c>
      <c r="T77" s="192" t="s">
        <v>409</v>
      </c>
      <c r="U77" s="192" t="s">
        <v>409</v>
      </c>
      <c r="V77" s="192" t="s">
        <v>409</v>
      </c>
      <c r="W77" s="192"/>
      <c r="X77" s="192"/>
      <c r="Y77" s="192"/>
      <c r="Z77" s="192"/>
      <c r="AA77" s="87"/>
    </row>
    <row r="78" spans="1:27" x14ac:dyDescent="0.2">
      <c r="A78" s="81">
        <v>71</v>
      </c>
      <c r="B78" s="84" t="str">
        <f ca="1"/>
        <v>Ghana</v>
      </c>
      <c r="C78" s="84" t="str">
        <f ca="1"/>
        <v>GHA</v>
      </c>
      <c r="D78" s="84" t="str">
        <f ca="1"/>
        <v>SSF           Sub-Saharan Africa</v>
      </c>
      <c r="E78" s="84" t="str">
        <f ca="1"/>
        <v>IDA</v>
      </c>
      <c r="F78" s="81" t="str">
        <f t="shared" ca="1" si="4"/>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7.3769542559351402</v>
      </c>
      <c r="I78" s="191" t="e"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#N/A</v>
      </c>
      <c r="J78" s="242">
        <v>44888</v>
      </c>
      <c r="K78" s="242">
        <v>44753</v>
      </c>
      <c r="L78" s="91" t="s">
        <v>125</v>
      </c>
      <c r="M78" s="192">
        <v>7.17703349282296</v>
      </c>
      <c r="N78" s="192">
        <v>7.3769542559351402</v>
      </c>
      <c r="O78" s="192" t="s">
        <v>409</v>
      </c>
      <c r="P78" s="192" t="s">
        <v>409</v>
      </c>
      <c r="Q78" s="192" t="s">
        <v>409</v>
      </c>
      <c r="R78" s="192">
        <v>0.45800000000000002</v>
      </c>
      <c r="S78" s="192">
        <v>52.6</v>
      </c>
      <c r="T78" s="192" t="s">
        <v>409</v>
      </c>
      <c r="U78" s="192" t="s">
        <v>409</v>
      </c>
      <c r="V78" s="192" t="s">
        <v>409</v>
      </c>
      <c r="W78" s="192"/>
      <c r="X78" s="192"/>
      <c r="Y78" s="192"/>
      <c r="Z78" s="192"/>
      <c r="AA78" s="87"/>
    </row>
    <row r="79" spans="1:27" x14ac:dyDescent="0.2">
      <c r="A79" s="81">
        <v>72</v>
      </c>
      <c r="B79" s="84" t="str">
        <f ca="1"/>
        <v>Gibraltar</v>
      </c>
      <c r="C79" s="84" t="str">
        <f ca="1"/>
        <v>GIB</v>
      </c>
      <c r="D79" s="84" t="str">
        <f ca="1"/>
        <v>ECS           Europe &amp; Central Asia</v>
      </c>
      <c r="E79" s="84" t="str">
        <f ca="1"/>
        <v>NA</v>
      </c>
      <c r="F79" s="81" t="str">
        <f t="shared" ca="1" si="4"/>
        <v/>
      </c>
      <c r="G79" s="80" t="e">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#N/A</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t="e"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#N/A</v>
      </c>
      <c r="J79" s="242" t="s">
        <v>409</v>
      </c>
      <c r="K79" s="242" t="s">
        <v>409</v>
      </c>
      <c r="L79" s="91" t="s">
        <v>707</v>
      </c>
      <c r="M79" s="192" t="s">
        <v>409</v>
      </c>
      <c r="N79" s="192" t="s">
        <v>409</v>
      </c>
      <c r="O79" s="192" t="s">
        <v>409</v>
      </c>
      <c r="P79" s="192" t="s">
        <v>409</v>
      </c>
      <c r="Q79" s="192" t="s">
        <v>409</v>
      </c>
      <c r="R79" s="192" t="s">
        <v>409</v>
      </c>
      <c r="S79" s="192" t="s">
        <v>409</v>
      </c>
      <c r="T79" s="192" t="s">
        <v>409</v>
      </c>
      <c r="U79" s="192" t="s">
        <v>409</v>
      </c>
      <c r="V79" s="192" t="s">
        <v>409</v>
      </c>
      <c r="W79" s="192"/>
      <c r="X79" s="192"/>
      <c r="Y79" s="192"/>
      <c r="Z79" s="192"/>
      <c r="AA79" s="87"/>
    </row>
    <row r="80" spans="1:27" x14ac:dyDescent="0.2">
      <c r="A80" s="81">
        <v>73</v>
      </c>
      <c r="B80" s="84" t="str">
        <f ca="1"/>
        <v>Guinea</v>
      </c>
      <c r="C80" s="84" t="str">
        <f ca="1"/>
        <v>GIN</v>
      </c>
      <c r="D80" s="84" t="str">
        <f ca="1"/>
        <v>SSF           Sub-Saharan Africa</v>
      </c>
      <c r="E80" s="84" t="str">
        <f ca="1"/>
        <v>IDA</v>
      </c>
      <c r="F80" s="81" t="str">
        <f t="shared" ca="1" si="4"/>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9.5483497394325401</v>
      </c>
      <c r="I80" s="191" t="e"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#N/A</v>
      </c>
      <c r="J80" s="242">
        <v>44888</v>
      </c>
      <c r="K80" s="242">
        <v>44839</v>
      </c>
      <c r="L80" s="91" t="s">
        <v>127</v>
      </c>
      <c r="M80" s="192">
        <v>8.8277511961722492</v>
      </c>
      <c r="N80" s="192">
        <v>9.5483497394325401</v>
      </c>
      <c r="O80" s="192" t="s">
        <v>409</v>
      </c>
      <c r="P80" s="192" t="s">
        <v>409</v>
      </c>
      <c r="Q80" s="192" t="s">
        <v>409</v>
      </c>
      <c r="R80" s="192">
        <v>0.52700000000000002</v>
      </c>
      <c r="S80" s="192">
        <v>45.1</v>
      </c>
      <c r="T80" s="192" t="s">
        <v>409</v>
      </c>
      <c r="U80" s="192" t="s">
        <v>409</v>
      </c>
      <c r="V80" s="192" t="s">
        <v>409</v>
      </c>
      <c r="W80" s="192"/>
      <c r="X80" s="192"/>
      <c r="Y80" s="192"/>
      <c r="Z80" s="192"/>
      <c r="AA80" s="87"/>
    </row>
    <row r="81" spans="1:27" x14ac:dyDescent="0.2">
      <c r="A81" s="81">
        <v>74</v>
      </c>
      <c r="B81" s="84" t="str">
        <f ca="1"/>
        <v>Gambia, The</v>
      </c>
      <c r="C81" s="84" t="str">
        <f ca="1"/>
        <v>GMB</v>
      </c>
      <c r="D81" s="84" t="str">
        <f ca="1"/>
        <v>SSF           Sub-Saharan Africa</v>
      </c>
      <c r="E81" s="84" t="str">
        <f ca="1"/>
        <v>IDA</v>
      </c>
      <c r="F81" s="81" t="str">
        <f t="shared" ca="1" si="4"/>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6.1286057641555107</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7.5119617224880297</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5</v>
      </c>
      <c r="J81" s="242">
        <v>44753</v>
      </c>
      <c r="K81" s="242">
        <v>45154</v>
      </c>
      <c r="L81" s="91" t="s">
        <v>128</v>
      </c>
      <c r="M81" s="192">
        <v>7.5119617224880297</v>
      </c>
      <c r="N81" s="192" t="s">
        <v>409</v>
      </c>
      <c r="O81" s="192" t="s">
        <v>409</v>
      </c>
      <c r="P81" s="192" t="s">
        <v>409</v>
      </c>
      <c r="Q81" s="192">
        <v>5</v>
      </c>
      <c r="R81" s="192">
        <v>0.47199999999999998</v>
      </c>
      <c r="S81" s="192" t="s">
        <v>409</v>
      </c>
      <c r="T81" s="192" t="s">
        <v>409</v>
      </c>
      <c r="U81" s="192" t="s">
        <v>409</v>
      </c>
      <c r="V81" s="192">
        <v>15.56</v>
      </c>
      <c r="W81" s="192"/>
      <c r="X81" s="192"/>
      <c r="Y81" s="192"/>
      <c r="Z81" s="192"/>
      <c r="AA81" s="87"/>
    </row>
    <row r="82" spans="1:27" x14ac:dyDescent="0.2">
      <c r="A82" s="81">
        <v>75</v>
      </c>
      <c r="B82" s="84" t="str">
        <f ca="1"/>
        <v>Guinea-Bissau</v>
      </c>
      <c r="C82" s="84" t="str">
        <f ca="1"/>
        <v>GNB</v>
      </c>
      <c r="D82" s="84" t="str">
        <f ca="1"/>
        <v>SSF           Sub-Saharan Africa</v>
      </c>
      <c r="E82" s="84" t="str">
        <f ca="1"/>
        <v>IDA</v>
      </c>
      <c r="F82" s="81" t="str">
        <f t="shared" ca="1" si="4"/>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6.5803826185639505</v>
      </c>
      <c r="H82" s="80"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8.6602870813397104</v>
      </c>
      <c r="I82" s="191"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5</v>
      </c>
      <c r="J82" s="242">
        <v>44753</v>
      </c>
      <c r="K82" s="242">
        <v>45154</v>
      </c>
      <c r="L82" s="91" t="s">
        <v>130</v>
      </c>
      <c r="M82" s="192">
        <v>8.6602870813397104</v>
      </c>
      <c r="N82" s="192" t="s">
        <v>409</v>
      </c>
      <c r="O82" s="192" t="s">
        <v>409</v>
      </c>
      <c r="P82" s="192" t="s">
        <v>409</v>
      </c>
      <c r="Q82" s="192">
        <v>5</v>
      </c>
      <c r="R82" s="192">
        <v>0.52</v>
      </c>
      <c r="S82" s="192" t="s">
        <v>409</v>
      </c>
      <c r="T82" s="192" t="s">
        <v>409</v>
      </c>
      <c r="U82" s="192" t="s">
        <v>409</v>
      </c>
      <c r="V82" s="192">
        <v>10.8</v>
      </c>
      <c r="W82" s="192"/>
      <c r="X82" s="192"/>
      <c r="Y82" s="192"/>
      <c r="Z82" s="192"/>
      <c r="AA82" s="87"/>
    </row>
    <row r="83" spans="1:27" x14ac:dyDescent="0.2">
      <c r="A83" s="81">
        <v>76</v>
      </c>
      <c r="B83" s="84" t="str">
        <f ca="1"/>
        <v>Equatorial Guinea</v>
      </c>
      <c r="C83" s="84" t="str">
        <f ca="1"/>
        <v>GNQ</v>
      </c>
      <c r="D83" s="84" t="str">
        <f ca="1"/>
        <v>SSF           Sub-Saharan Africa</v>
      </c>
      <c r="E83" s="84" t="str">
        <f ca="1"/>
        <v>IBRD</v>
      </c>
      <c r="F83" s="81" t="str">
        <f t="shared" ca="1" si="4"/>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5.4066985645932997</v>
      </c>
      <c r="I83" s="191" t="e"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#N/A</v>
      </c>
      <c r="J83" s="242">
        <v>44753</v>
      </c>
      <c r="K83" s="242">
        <v>44753</v>
      </c>
      <c r="L83" s="91" t="s">
        <v>132</v>
      </c>
      <c r="M83" s="192">
        <v>5.4066985645932997</v>
      </c>
      <c r="N83" s="192" t="s">
        <v>409</v>
      </c>
      <c r="O83" s="192" t="s">
        <v>409</v>
      </c>
      <c r="P83" s="192" t="s">
        <v>409</v>
      </c>
      <c r="Q83" s="192" t="s">
        <v>409</v>
      </c>
      <c r="R83" s="192">
        <v>0.38400000000000001</v>
      </c>
      <c r="S83" s="192" t="s">
        <v>409</v>
      </c>
      <c r="T83" s="192" t="s">
        <v>409</v>
      </c>
      <c r="U83" s="192" t="s">
        <v>409</v>
      </c>
      <c r="V83" s="192" t="s">
        <v>409</v>
      </c>
      <c r="W83" s="192"/>
      <c r="X83" s="192"/>
      <c r="Y83" s="192"/>
      <c r="Z83" s="192"/>
      <c r="AA83" s="87"/>
    </row>
    <row r="84" spans="1:27" x14ac:dyDescent="0.2">
      <c r="A84" s="81">
        <v>77</v>
      </c>
      <c r="B84" s="84" t="str">
        <f ca="1"/>
        <v>Greece</v>
      </c>
      <c r="C84" s="84" t="str">
        <f ca="1"/>
        <v>GRC</v>
      </c>
      <c r="D84" s="84" t="str">
        <f ca="1"/>
        <v>ECS           Europe &amp; Central Asia</v>
      </c>
      <c r="E84" s="84" t="str">
        <f ca="1"/>
        <v>NA</v>
      </c>
      <c r="F84" s="81" t="str">
        <f t="shared" ca="1" si="4"/>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1.7023740590619501</v>
      </c>
      <c r="I84" s="191" t="e"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#N/A</v>
      </c>
      <c r="J84" s="242">
        <v>44888</v>
      </c>
      <c r="K84" s="242">
        <v>44753</v>
      </c>
      <c r="L84" s="91" t="s">
        <v>134</v>
      </c>
      <c r="M84" s="192">
        <v>0.119617224880382</v>
      </c>
      <c r="N84" s="192">
        <v>1.7023740590619501</v>
      </c>
      <c r="O84" s="192" t="s">
        <v>409</v>
      </c>
      <c r="P84" s="192" t="s">
        <v>409</v>
      </c>
      <c r="Q84" s="192" t="s">
        <v>409</v>
      </c>
      <c r="R84" s="192">
        <v>0.16300000000000001</v>
      </c>
      <c r="S84" s="192">
        <v>72.2</v>
      </c>
      <c r="T84" s="192" t="s">
        <v>409</v>
      </c>
      <c r="U84" s="192" t="s">
        <v>409</v>
      </c>
      <c r="V84" s="192" t="s">
        <v>409</v>
      </c>
      <c r="W84" s="192"/>
      <c r="X84" s="192"/>
      <c r="Y84" s="192"/>
      <c r="Z84" s="192"/>
      <c r="AA84" s="87"/>
    </row>
    <row r="85" spans="1:27" x14ac:dyDescent="0.2">
      <c r="A85" s="81">
        <v>78</v>
      </c>
      <c r="B85" s="84" t="str">
        <f ca="1"/>
        <v>Grenada</v>
      </c>
      <c r="C85" s="84" t="str">
        <f ca="1"/>
        <v>GRD</v>
      </c>
      <c r="D85" s="84" t="str">
        <f ca="1"/>
        <v>LCN           Latin America &amp; Caribbean</v>
      </c>
      <c r="E85" s="84" t="str">
        <f ca="1"/>
        <v>Blend</v>
      </c>
      <c r="F85" s="81" t="str">
        <f t="shared" ca="1" si="4"/>
        <v/>
      </c>
      <c r="G85" s="80" t="e">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#N/A</v>
      </c>
      <c r="H85" s="80" t="e"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#N/A</v>
      </c>
      <c r="I85" s="191" t="e"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#N/A</v>
      </c>
      <c r="J85" s="242">
        <v>44753</v>
      </c>
      <c r="K85" s="242">
        <v>44753</v>
      </c>
      <c r="L85" s="91" t="s">
        <v>136</v>
      </c>
      <c r="M85" s="192" t="s">
        <v>409</v>
      </c>
      <c r="N85" s="192" t="s">
        <v>409</v>
      </c>
      <c r="O85" s="192" t="s">
        <v>409</v>
      </c>
      <c r="P85" s="192" t="s">
        <v>409</v>
      </c>
      <c r="Q85" s="192" t="s">
        <v>409</v>
      </c>
      <c r="R85" s="192" t="s">
        <v>409</v>
      </c>
      <c r="S85" s="192" t="s">
        <v>409</v>
      </c>
      <c r="T85" s="192" t="s">
        <v>409</v>
      </c>
      <c r="U85" s="192" t="s">
        <v>409</v>
      </c>
      <c r="V85" s="192" t="s">
        <v>409</v>
      </c>
      <c r="W85" s="192"/>
      <c r="X85" s="192"/>
      <c r="Y85" s="192"/>
      <c r="Z85" s="192"/>
      <c r="AA85" s="87"/>
    </row>
    <row r="86" spans="1:27" x14ac:dyDescent="0.2">
      <c r="A86" s="81">
        <v>79</v>
      </c>
      <c r="B86" s="84" t="str">
        <f ca="1"/>
        <v>Greenland</v>
      </c>
      <c r="C86" s="84" t="str">
        <f ca="1"/>
        <v>GRL</v>
      </c>
      <c r="D86" s="84" t="str">
        <f ca="1"/>
        <v>ECS           Europe &amp; Central Asia</v>
      </c>
      <c r="E86" s="84" t="str">
        <f ca="1"/>
        <v>NA</v>
      </c>
      <c r="F86" s="81" t="str">
        <f t="shared" ca="1" si="4"/>
        <v/>
      </c>
      <c r="G86" s="80" t="e">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#N/A</v>
      </c>
      <c r="H86" s="80" t="e"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#N/A</v>
      </c>
      <c r="I86" s="191" t="e"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#N/A</v>
      </c>
      <c r="J86" s="242" t="s">
        <v>409</v>
      </c>
      <c r="K86" s="242" t="s">
        <v>409</v>
      </c>
      <c r="L86" s="91" t="s">
        <v>708</v>
      </c>
      <c r="M86" s="192" t="s">
        <v>409</v>
      </c>
      <c r="N86" s="192" t="s">
        <v>409</v>
      </c>
      <c r="O86" s="192" t="s">
        <v>409</v>
      </c>
      <c r="P86" s="192" t="s">
        <v>409</v>
      </c>
      <c r="Q86" s="192" t="s">
        <v>409</v>
      </c>
      <c r="R86" s="192" t="s">
        <v>409</v>
      </c>
      <c r="S86" s="192" t="s">
        <v>409</v>
      </c>
      <c r="T86" s="192" t="s">
        <v>409</v>
      </c>
      <c r="U86" s="192" t="s">
        <v>409</v>
      </c>
      <c r="V86" s="192" t="s">
        <v>409</v>
      </c>
      <c r="W86" s="192"/>
      <c r="X86" s="192"/>
      <c r="Y86" s="192"/>
      <c r="Z86" s="192"/>
      <c r="AA86" s="87"/>
    </row>
    <row r="87" spans="1:27" x14ac:dyDescent="0.2">
      <c r="A87" s="81">
        <v>80</v>
      </c>
      <c r="B87" s="84" t="str">
        <f ca="1"/>
        <v>Guatemala</v>
      </c>
      <c r="C87" s="84" t="str">
        <f ca="1"/>
        <v>GTM</v>
      </c>
      <c r="D87" s="84" t="str">
        <f ca="1"/>
        <v>LCN           Latin America &amp; Caribbean</v>
      </c>
      <c r="E87" s="84" t="str">
        <f ca="1"/>
        <v>IBRD</v>
      </c>
      <c r="F87" s="81" t="str">
        <f t="shared" ca="1" si="4"/>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4.7031140738763124</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4.4238563983786898</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5</v>
      </c>
      <c r="J87" s="242">
        <v>44753</v>
      </c>
      <c r="K87" s="242">
        <v>44900</v>
      </c>
      <c r="L87" s="91" t="s">
        <v>138</v>
      </c>
      <c r="M87" s="192">
        <v>6.5071770334928196</v>
      </c>
      <c r="N87" s="192">
        <v>4.4238563983786898</v>
      </c>
      <c r="O87" s="192">
        <v>5</v>
      </c>
      <c r="P87" s="192" t="s">
        <v>409</v>
      </c>
      <c r="Q87" s="192" t="s">
        <v>409</v>
      </c>
      <c r="R87" s="192">
        <v>0.43</v>
      </c>
      <c r="S87" s="192">
        <v>62.8</v>
      </c>
      <c r="T87" s="192" t="s">
        <v>794</v>
      </c>
      <c r="U87" s="192" t="s">
        <v>409</v>
      </c>
      <c r="V87" s="192" t="s">
        <v>409</v>
      </c>
      <c r="W87" s="192"/>
      <c r="X87" s="192"/>
      <c r="Y87" s="192"/>
      <c r="Z87" s="192"/>
      <c r="AA87" s="87"/>
    </row>
    <row r="88" spans="1:27" x14ac:dyDescent="0.2">
      <c r="A88" s="81">
        <v>81</v>
      </c>
      <c r="B88" s="84" t="str">
        <f ca="1"/>
        <v>Guam</v>
      </c>
      <c r="C88" s="84" t="str">
        <f ca="1"/>
        <v>GUM</v>
      </c>
      <c r="D88" s="84" t="str">
        <f ca="1"/>
        <v>EAS           East Asia &amp; Pacific</v>
      </c>
      <c r="E88" s="84" t="str">
        <f ca="1"/>
        <v>NA</v>
      </c>
      <c r="F88" s="81" t="str">
        <f t="shared" ca="1" si="4"/>
        <v/>
      </c>
      <c r="G88" s="80" t="e">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#N/A</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t="e"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#N/A</v>
      </c>
      <c r="J88" s="242" t="s">
        <v>409</v>
      </c>
      <c r="K88" s="242" t="s">
        <v>409</v>
      </c>
      <c r="L88" s="91" t="s">
        <v>709</v>
      </c>
      <c r="M88" s="192" t="s">
        <v>409</v>
      </c>
      <c r="N88" s="192" t="s">
        <v>409</v>
      </c>
      <c r="O88" s="192" t="s">
        <v>409</v>
      </c>
      <c r="P88" s="192" t="s">
        <v>409</v>
      </c>
      <c r="Q88" s="192" t="s">
        <v>409</v>
      </c>
      <c r="R88" s="192" t="s">
        <v>409</v>
      </c>
      <c r="S88" s="192" t="s">
        <v>409</v>
      </c>
      <c r="T88" s="192" t="s">
        <v>409</v>
      </c>
      <c r="U88" s="192" t="s">
        <v>409</v>
      </c>
      <c r="V88" s="192" t="s">
        <v>409</v>
      </c>
      <c r="W88" s="192"/>
      <c r="X88" s="192"/>
      <c r="Y88" s="192"/>
      <c r="Z88" s="192"/>
      <c r="AA88" s="87"/>
    </row>
    <row r="89" spans="1:27" x14ac:dyDescent="0.2">
      <c r="A89" s="81">
        <v>82</v>
      </c>
      <c r="B89" s="84" t="str">
        <f ca="1"/>
        <v>Guyana</v>
      </c>
      <c r="C89" s="84" t="str">
        <f ca="1"/>
        <v>GUY</v>
      </c>
      <c r="D89" s="84" t="str">
        <f ca="1"/>
        <v>LCN           Latin America &amp; Caribbean</v>
      </c>
      <c r="E89" s="84" t="str">
        <f ca="1"/>
        <v>IDA</v>
      </c>
      <c r="F89" s="81" t="str">
        <f t="shared" ca="1" si="4"/>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4.6650717703349196</v>
      </c>
      <c r="I89" s="191" t="e"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#N/A</v>
      </c>
      <c r="J89" s="242">
        <v>44753</v>
      </c>
      <c r="K89" s="242">
        <v>44753</v>
      </c>
      <c r="L89" s="91" t="s">
        <v>140</v>
      </c>
      <c r="M89" s="192">
        <v>4.6650717703349196</v>
      </c>
      <c r="N89" s="192" t="s">
        <v>409</v>
      </c>
      <c r="O89" s="192" t="s">
        <v>409</v>
      </c>
      <c r="P89" s="192" t="s">
        <v>409</v>
      </c>
      <c r="Q89" s="192" t="s">
        <v>409</v>
      </c>
      <c r="R89" s="192">
        <v>0.35299999999999998</v>
      </c>
      <c r="S89" s="192" t="s">
        <v>409</v>
      </c>
      <c r="T89" s="192" t="s">
        <v>409</v>
      </c>
      <c r="U89" s="192" t="s">
        <v>409</v>
      </c>
      <c r="V89" s="192" t="s">
        <v>409</v>
      </c>
      <c r="W89" s="192"/>
      <c r="X89" s="192"/>
      <c r="Y89" s="192"/>
      <c r="Z89" s="192"/>
      <c r="AA89" s="87"/>
    </row>
    <row r="90" spans="1:27" x14ac:dyDescent="0.2">
      <c r="A90" s="81">
        <v>83</v>
      </c>
      <c r="B90" s="84" t="str">
        <f ca="1"/>
        <v>Hong Kong SAR, China</v>
      </c>
      <c r="C90" s="84" t="str">
        <f ca="1"/>
        <v>HKG</v>
      </c>
      <c r="D90" s="84" t="str">
        <f ca="1"/>
        <v>EAS           East Asia &amp; Pacific</v>
      </c>
      <c r="E90" s="84" t="str">
        <f ca="1"/>
        <v>NA</v>
      </c>
      <c r="F90" s="81" t="str">
        <f t="shared" ca="1" si="4"/>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0.71770334928229496</v>
      </c>
      <c r="I90" s="191" t="e"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#N/A</v>
      </c>
      <c r="J90" s="242">
        <v>44887</v>
      </c>
      <c r="K90" s="242" t="s">
        <v>409</v>
      </c>
      <c r="L90" s="91" t="s">
        <v>710</v>
      </c>
      <c r="M90" s="192">
        <v>0.71770334928229496</v>
      </c>
      <c r="N90" s="192" t="s">
        <v>409</v>
      </c>
      <c r="O90" s="192" t="s">
        <v>409</v>
      </c>
      <c r="P90" s="192" t="s">
        <v>409</v>
      </c>
      <c r="Q90" s="192" t="s">
        <v>409</v>
      </c>
      <c r="R90" s="192">
        <v>0.188</v>
      </c>
      <c r="S90" s="192" t="s">
        <v>409</v>
      </c>
      <c r="T90" s="192" t="s">
        <v>409</v>
      </c>
      <c r="U90" s="192" t="s">
        <v>409</v>
      </c>
      <c r="V90" s="192" t="s">
        <v>409</v>
      </c>
      <c r="W90" s="192"/>
      <c r="X90" s="192"/>
      <c r="Y90" s="192"/>
      <c r="Z90" s="192"/>
      <c r="AA90" s="87"/>
    </row>
    <row r="91" spans="1:27" x14ac:dyDescent="0.2">
      <c r="A91" s="81">
        <v>84</v>
      </c>
      <c r="B91" s="84" t="str">
        <f ca="1"/>
        <v>Honduras</v>
      </c>
      <c r="C91" s="84" t="str">
        <f ca="1"/>
        <v>HND</v>
      </c>
      <c r="D91" s="84" t="str">
        <f ca="1"/>
        <v>LCN           Latin America &amp; Caribbean</v>
      </c>
      <c r="E91" s="84" t="str">
        <f ca="1"/>
        <v>IDA</v>
      </c>
      <c r="F91" s="81" t="str">
        <f t="shared" ca="1" si="4"/>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4.8990976799397608</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4.8002316155182303</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5</v>
      </c>
      <c r="J91" s="242">
        <v>44753</v>
      </c>
      <c r="K91" s="242">
        <v>44900</v>
      </c>
      <c r="L91" s="91" t="s">
        <v>142</v>
      </c>
      <c r="M91" s="192">
        <v>6.14832535885167</v>
      </c>
      <c r="N91" s="192">
        <v>4.8002316155182303</v>
      </c>
      <c r="O91" s="192">
        <v>5</v>
      </c>
      <c r="P91" s="192" t="s">
        <v>409</v>
      </c>
      <c r="Q91" s="192" t="s">
        <v>409</v>
      </c>
      <c r="R91" s="192">
        <v>0.41499999999999998</v>
      </c>
      <c r="S91" s="192">
        <v>61.5</v>
      </c>
      <c r="T91" s="192" t="s">
        <v>794</v>
      </c>
      <c r="U91" s="192" t="s">
        <v>409</v>
      </c>
      <c r="V91" s="192" t="s">
        <v>409</v>
      </c>
      <c r="W91" s="192"/>
      <c r="X91" s="192"/>
      <c r="Y91" s="192"/>
      <c r="Z91" s="192"/>
      <c r="AA91" s="87"/>
    </row>
    <row r="92" spans="1:27" x14ac:dyDescent="0.2">
      <c r="A92" s="81">
        <v>85</v>
      </c>
      <c r="B92" s="84" t="str">
        <f ca="1"/>
        <v>Croatia</v>
      </c>
      <c r="C92" s="84" t="str">
        <f ca="1"/>
        <v>HRV</v>
      </c>
      <c r="D92" s="84" t="str">
        <f ca="1"/>
        <v>ECS           Europe &amp; Central Asia</v>
      </c>
      <c r="E92" s="84" t="str">
        <f ca="1"/>
        <v>IBRD</v>
      </c>
      <c r="F92" s="81" t="str">
        <f t="shared" ca="1" si="4"/>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1.2200956937798999</v>
      </c>
      <c r="I92" s="191" t="e"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#N/A</v>
      </c>
      <c r="J92" s="242">
        <v>44753</v>
      </c>
      <c r="K92" s="242">
        <v>44753</v>
      </c>
      <c r="L92" s="91" t="s">
        <v>144</v>
      </c>
      <c r="M92" s="192">
        <v>1.2200956937798999</v>
      </c>
      <c r="N92" s="192" t="s">
        <v>409</v>
      </c>
      <c r="O92" s="192" t="s">
        <v>409</v>
      </c>
      <c r="P92" s="192" t="s">
        <v>409</v>
      </c>
      <c r="Q92" s="192" t="s">
        <v>409</v>
      </c>
      <c r="R92" s="192">
        <v>0.20899999999999999</v>
      </c>
      <c r="S92" s="192" t="s">
        <v>409</v>
      </c>
      <c r="T92" s="192" t="s">
        <v>409</v>
      </c>
      <c r="U92" s="192" t="s">
        <v>409</v>
      </c>
      <c r="V92" s="192" t="s">
        <v>409</v>
      </c>
      <c r="W92" s="192"/>
      <c r="X92" s="192"/>
      <c r="Y92" s="192"/>
      <c r="Z92" s="192"/>
      <c r="AA92" s="87"/>
    </row>
    <row r="93" spans="1:27" x14ac:dyDescent="0.2">
      <c r="A93" s="81">
        <v>86</v>
      </c>
      <c r="B93" s="84" t="str">
        <f ca="1"/>
        <v>Haiti</v>
      </c>
      <c r="C93" s="84" t="str">
        <f ca="1"/>
        <v>HTI</v>
      </c>
      <c r="D93" s="84" t="str">
        <f ca="1"/>
        <v>LCN           Latin America &amp; Caribbean</v>
      </c>
      <c r="E93" s="84" t="str">
        <f ca="1"/>
        <v>IDA</v>
      </c>
      <c r="F93" s="81" t="str">
        <f t="shared" ca="1" si="4"/>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10</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10</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10</v>
      </c>
      <c r="J93" s="242">
        <v>44888</v>
      </c>
      <c r="K93" s="242">
        <v>45077</v>
      </c>
      <c r="L93" s="91" t="s">
        <v>146</v>
      </c>
      <c r="M93" s="192">
        <v>10</v>
      </c>
      <c r="N93" s="192">
        <v>10</v>
      </c>
      <c r="O93" s="192">
        <v>10</v>
      </c>
      <c r="P93" s="192" t="s">
        <v>409</v>
      </c>
      <c r="Q93" s="192">
        <v>7</v>
      </c>
      <c r="R93" s="192">
        <v>0.70099999999999996</v>
      </c>
      <c r="S93" s="192">
        <v>38.5</v>
      </c>
      <c r="T93" s="192" t="s">
        <v>792</v>
      </c>
      <c r="U93" s="192" t="s">
        <v>409</v>
      </c>
      <c r="V93" s="192">
        <v>39.64</v>
      </c>
      <c r="W93" s="192"/>
      <c r="X93" s="192"/>
      <c r="Y93" s="192"/>
      <c r="Z93" s="192"/>
      <c r="AA93" s="87"/>
    </row>
    <row r="94" spans="1:27" x14ac:dyDescent="0.2">
      <c r="A94" s="81">
        <v>87</v>
      </c>
      <c r="B94" s="84" t="str">
        <f ca="1"/>
        <v>Hungary</v>
      </c>
      <c r="C94" s="84" t="str">
        <f ca="1"/>
        <v>HUN</v>
      </c>
      <c r="D94" s="84" t="str">
        <f ca="1"/>
        <v>ECS           Europe &amp; Central Asia</v>
      </c>
      <c r="E94" s="84" t="str">
        <f ca="1"/>
        <v>NA</v>
      </c>
      <c r="F94" s="81" t="str">
        <f t="shared" ca="1" si="4"/>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1.93398957730167</v>
      </c>
      <c r="I94" s="191" t="e"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#N/A</v>
      </c>
      <c r="J94" s="242">
        <v>44888</v>
      </c>
      <c r="K94" s="242">
        <v>44753</v>
      </c>
      <c r="L94" s="91" t="s">
        <v>148</v>
      </c>
      <c r="M94" s="192">
        <v>0.93301435406698496</v>
      </c>
      <c r="N94" s="192">
        <v>1.93398957730167</v>
      </c>
      <c r="O94" s="192" t="s">
        <v>409</v>
      </c>
      <c r="P94" s="192" t="s">
        <v>409</v>
      </c>
      <c r="Q94" s="192" t="s">
        <v>409</v>
      </c>
      <c r="R94" s="192">
        <v>0.19700000000000001</v>
      </c>
      <c r="S94" s="192">
        <v>71.400000000000006</v>
      </c>
      <c r="T94" s="192" t="s">
        <v>409</v>
      </c>
      <c r="U94" s="192" t="s">
        <v>409</v>
      </c>
      <c r="V94" s="192" t="s">
        <v>409</v>
      </c>
      <c r="W94" s="192"/>
      <c r="X94" s="192"/>
      <c r="Y94" s="192"/>
      <c r="Z94" s="192"/>
      <c r="AA94" s="87"/>
    </row>
    <row r="95" spans="1:27" x14ac:dyDescent="0.2">
      <c r="A95" s="81">
        <v>88</v>
      </c>
      <c r="B95" s="84" t="str">
        <f ca="1"/>
        <v>Indonesia</v>
      </c>
      <c r="C95" s="84" t="str">
        <f ca="1"/>
        <v>IDN</v>
      </c>
      <c r="D95" s="84" t="str">
        <f ca="1"/>
        <v>EAS           East Asia &amp; Pacific</v>
      </c>
      <c r="E95" s="84" t="str">
        <f ca="1"/>
        <v>IBRD</v>
      </c>
      <c r="F95" s="81" t="str">
        <f t="shared" ca="1" si="4"/>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5.1766068326577797</v>
      </c>
      <c r="I95" s="191" t="e"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#N/A</v>
      </c>
      <c r="J95" s="242">
        <v>44753</v>
      </c>
      <c r="K95" s="242">
        <v>44753</v>
      </c>
      <c r="L95" s="91" t="s">
        <v>150</v>
      </c>
      <c r="M95" s="192">
        <v>5.2392344497607599</v>
      </c>
      <c r="N95" s="192">
        <v>5.1766068326577797</v>
      </c>
      <c r="O95" s="192" t="s">
        <v>409</v>
      </c>
      <c r="P95" s="192" t="s">
        <v>409</v>
      </c>
      <c r="Q95" s="192" t="s">
        <v>409</v>
      </c>
      <c r="R95" s="192">
        <v>0.377</v>
      </c>
      <c r="S95" s="192">
        <v>60.2</v>
      </c>
      <c r="T95" s="192" t="s">
        <v>409</v>
      </c>
      <c r="U95" s="192" t="s">
        <v>409</v>
      </c>
      <c r="V95" s="192" t="s">
        <v>409</v>
      </c>
      <c r="W95" s="192"/>
      <c r="X95" s="192"/>
      <c r="Y95" s="192"/>
      <c r="Z95" s="192"/>
      <c r="AA95" s="87"/>
    </row>
    <row r="96" spans="1:27" x14ac:dyDescent="0.2">
      <c r="A96" s="81">
        <v>89</v>
      </c>
      <c r="B96" s="84" t="str">
        <f ca="1"/>
        <v>Isle of Man</v>
      </c>
      <c r="C96" s="84" t="str">
        <f ca="1"/>
        <v>IMN</v>
      </c>
      <c r="D96" s="84" t="str">
        <f ca="1"/>
        <v>ECS           Europe &amp; Central Asia</v>
      </c>
      <c r="E96" s="84" t="str">
        <f ca="1"/>
        <v>NA</v>
      </c>
      <c r="F96" s="81" t="str">
        <f t="shared" ca="1" si="4"/>
        <v/>
      </c>
      <c r="G96" s="80" t="e">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#N/A</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t="e"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#N/A</v>
      </c>
      <c r="J96" s="242">
        <v>44887</v>
      </c>
      <c r="K96" s="242" t="s">
        <v>409</v>
      </c>
      <c r="L96" s="91" t="s">
        <v>711</v>
      </c>
      <c r="M96" s="192" t="s">
        <v>409</v>
      </c>
      <c r="N96" s="192" t="s">
        <v>409</v>
      </c>
      <c r="O96" s="192" t="s">
        <v>409</v>
      </c>
      <c r="P96" s="192" t="s">
        <v>409</v>
      </c>
      <c r="Q96" s="192" t="s">
        <v>409</v>
      </c>
      <c r="R96" s="192" t="s">
        <v>409</v>
      </c>
      <c r="S96" s="192" t="s">
        <v>409</v>
      </c>
      <c r="T96" s="192" t="s">
        <v>409</v>
      </c>
      <c r="U96" s="192" t="s">
        <v>409</v>
      </c>
      <c r="V96" s="192" t="s">
        <v>409</v>
      </c>
      <c r="W96" s="192"/>
      <c r="X96" s="192"/>
      <c r="Y96" s="192"/>
      <c r="Z96" s="192"/>
      <c r="AA96" s="87"/>
    </row>
    <row r="97" spans="1:27" x14ac:dyDescent="0.2">
      <c r="A97" s="81">
        <v>90</v>
      </c>
      <c r="B97" s="84" t="str">
        <f ca="1"/>
        <v>India</v>
      </c>
      <c r="C97" s="84" t="str">
        <f ca="1"/>
        <v>IND</v>
      </c>
      <c r="D97" s="84" t="str">
        <f ca="1"/>
        <v>SAS           South Asia</v>
      </c>
      <c r="E97" s="84" t="str">
        <f ca="1"/>
        <v>IBRD</v>
      </c>
      <c r="F97" s="81" t="str">
        <f t="shared" ca="1" si="4"/>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5.5529820497973299</v>
      </c>
      <c r="I97" s="191" t="e"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#N/A</v>
      </c>
      <c r="J97" s="242">
        <v>44753</v>
      </c>
      <c r="K97" s="242">
        <v>44753</v>
      </c>
      <c r="L97" s="91" t="s">
        <v>152</v>
      </c>
      <c r="M97" s="192">
        <v>7.17703349282296</v>
      </c>
      <c r="N97" s="192">
        <v>5.5529820497973299</v>
      </c>
      <c r="O97" s="192" t="s">
        <v>409</v>
      </c>
      <c r="P97" s="192" t="s">
        <v>409</v>
      </c>
      <c r="Q97" s="192" t="s">
        <v>409</v>
      </c>
      <c r="R97" s="192">
        <v>0.45800000000000002</v>
      </c>
      <c r="S97" s="192">
        <v>58.9</v>
      </c>
      <c r="T97" s="192" t="s">
        <v>409</v>
      </c>
      <c r="U97" s="192" t="s">
        <v>409</v>
      </c>
      <c r="V97" s="192" t="s">
        <v>409</v>
      </c>
      <c r="W97" s="192"/>
      <c r="X97" s="192"/>
      <c r="Y97" s="192"/>
      <c r="Z97" s="192"/>
      <c r="AA97" s="87"/>
    </row>
    <row r="98" spans="1:27" x14ac:dyDescent="0.2">
      <c r="A98" s="81">
        <v>91</v>
      </c>
      <c r="B98" s="84" t="str">
        <f ca="1"/>
        <v>Ireland</v>
      </c>
      <c r="C98" s="84" t="str">
        <f ca="1"/>
        <v>IRL</v>
      </c>
      <c r="D98" s="84" t="str">
        <f ca="1"/>
        <v>ECS           Europe &amp; Central Asia</v>
      </c>
      <c r="E98" s="84" t="str">
        <f ca="1"/>
        <v>NA</v>
      </c>
      <c r="F98" s="81" t="str">
        <f t="shared" ca="1" si="4"/>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0</v>
      </c>
      <c r="I98" s="191" t="e"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#N/A</v>
      </c>
      <c r="J98" s="242">
        <v>44888</v>
      </c>
      <c r="K98" s="242">
        <v>44753</v>
      </c>
      <c r="L98" s="91" t="s">
        <v>154</v>
      </c>
      <c r="M98" s="192">
        <v>0</v>
      </c>
      <c r="N98" s="192">
        <v>0</v>
      </c>
      <c r="O98" s="192" t="s">
        <v>409</v>
      </c>
      <c r="P98" s="192" t="s">
        <v>409</v>
      </c>
      <c r="Q98" s="192" t="s">
        <v>409</v>
      </c>
      <c r="R98" s="192">
        <v>0.11899999999999999</v>
      </c>
      <c r="S98" s="192">
        <v>81.7</v>
      </c>
      <c r="T98" s="192" t="s">
        <v>409</v>
      </c>
      <c r="U98" s="192" t="s">
        <v>409</v>
      </c>
      <c r="V98" s="192" t="s">
        <v>409</v>
      </c>
      <c r="W98" s="192"/>
      <c r="X98" s="192"/>
      <c r="Y98" s="192"/>
      <c r="Z98" s="192"/>
      <c r="AA98" s="87"/>
    </row>
    <row r="99" spans="1:27" x14ac:dyDescent="0.2">
      <c r="A99" s="81">
        <v>92</v>
      </c>
      <c r="B99" s="84" t="str">
        <f ca="1"/>
        <v>Iran, Islamic Rep.</v>
      </c>
      <c r="C99" s="84" t="str">
        <f ca="1"/>
        <v>IRN</v>
      </c>
      <c r="D99" s="84" t="str">
        <f ca="1"/>
        <v>MEA           Middle East &amp; North Africa</v>
      </c>
      <c r="E99" s="84" t="str">
        <f ca="1"/>
        <v>IBRD</v>
      </c>
      <c r="F99" s="81" t="str">
        <f t="shared" ca="1" si="4"/>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2.9665071770334901</v>
      </c>
      <c r="I99" s="191" t="e"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#N/A</v>
      </c>
      <c r="J99" s="242">
        <v>44753</v>
      </c>
      <c r="K99" s="242">
        <v>44753</v>
      </c>
      <c r="L99" s="91" t="s">
        <v>155</v>
      </c>
      <c r="M99" s="192">
        <v>2.9665071770334901</v>
      </c>
      <c r="N99" s="192" t="s">
        <v>409</v>
      </c>
      <c r="O99" s="192" t="s">
        <v>409</v>
      </c>
      <c r="P99" s="192" t="s">
        <v>409</v>
      </c>
      <c r="Q99" s="192" t="s">
        <v>409</v>
      </c>
      <c r="R99" s="192">
        <v>0.28199999999999997</v>
      </c>
      <c r="S99" s="192" t="s">
        <v>409</v>
      </c>
      <c r="T99" s="192" t="s">
        <v>409</v>
      </c>
      <c r="U99" s="192" t="s">
        <v>409</v>
      </c>
      <c r="V99" s="192" t="s">
        <v>409</v>
      </c>
      <c r="W99" s="192"/>
      <c r="X99" s="192"/>
      <c r="Y99" s="192"/>
      <c r="Z99" s="192"/>
      <c r="AA99" s="87"/>
    </row>
    <row r="100" spans="1:27" x14ac:dyDescent="0.2">
      <c r="A100" s="81">
        <v>93</v>
      </c>
      <c r="B100" s="84" t="str">
        <f ca="1"/>
        <v>Iraq</v>
      </c>
      <c r="C100" s="84" t="str">
        <f ca="1"/>
        <v>IRQ</v>
      </c>
      <c r="D100" s="84" t="str">
        <f ca="1"/>
        <v>MEA           Middle East &amp; North Africa</v>
      </c>
      <c r="E100" s="84" t="str">
        <f ca="1"/>
        <v>IBRD</v>
      </c>
      <c r="F100" s="81" t="str">
        <f t="shared" ca="1" si="4"/>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2.4308621740219887</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5.9090909090909101</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1</v>
      </c>
      <c r="J100" s="242">
        <v>44753</v>
      </c>
      <c r="K100" s="242">
        <v>45154</v>
      </c>
      <c r="L100" s="91" t="s">
        <v>157</v>
      </c>
      <c r="M100" s="192">
        <v>5.9090909090909101</v>
      </c>
      <c r="N100" s="192" t="s">
        <v>409</v>
      </c>
      <c r="O100" s="192" t="s">
        <v>409</v>
      </c>
      <c r="P100" s="192" t="s">
        <v>409</v>
      </c>
      <c r="Q100" s="192">
        <v>1</v>
      </c>
      <c r="R100" s="192">
        <v>0.40500000000000003</v>
      </c>
      <c r="S100" s="192" t="s">
        <v>409</v>
      </c>
      <c r="T100" s="192" t="s">
        <v>409</v>
      </c>
      <c r="U100" s="192" t="s">
        <v>409</v>
      </c>
      <c r="V100" s="192">
        <v>1.54</v>
      </c>
      <c r="W100" s="192"/>
      <c r="X100" s="192"/>
      <c r="Y100" s="192"/>
      <c r="Z100" s="192"/>
      <c r="AA100" s="87"/>
    </row>
    <row r="101" spans="1:27" x14ac:dyDescent="0.2">
      <c r="A101" s="81">
        <v>94</v>
      </c>
      <c r="B101" s="84" t="str">
        <f ca="1"/>
        <v>Iceland</v>
      </c>
      <c r="C101" s="84" t="str">
        <f ca="1"/>
        <v>ISL</v>
      </c>
      <c r="D101" s="84" t="str">
        <f ca="1"/>
        <v>ECS           Europe &amp; Central Asia</v>
      </c>
      <c r="E101" s="84" t="str">
        <f ca="1"/>
        <v>NA</v>
      </c>
      <c r="F101" s="81" t="str">
        <f t="shared" ca="1" si="4"/>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0.55023923444975997</v>
      </c>
      <c r="I101" s="191" t="e"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#N/A</v>
      </c>
      <c r="J101" s="242">
        <v>44753</v>
      </c>
      <c r="K101" s="242">
        <v>44753</v>
      </c>
      <c r="L101" s="91" t="s">
        <v>159</v>
      </c>
      <c r="M101" s="192">
        <v>0.55023923444975997</v>
      </c>
      <c r="N101" s="192" t="s">
        <v>409</v>
      </c>
      <c r="O101" s="192" t="s">
        <v>409</v>
      </c>
      <c r="P101" s="192" t="s">
        <v>409</v>
      </c>
      <c r="Q101" s="192" t="s">
        <v>409</v>
      </c>
      <c r="R101" s="192">
        <v>0.18099999999999999</v>
      </c>
      <c r="S101" s="192" t="s">
        <v>409</v>
      </c>
      <c r="T101" s="192" t="s">
        <v>409</v>
      </c>
      <c r="U101" s="192" t="s">
        <v>409</v>
      </c>
      <c r="V101" s="192" t="s">
        <v>409</v>
      </c>
      <c r="W101" s="192"/>
      <c r="X101" s="192"/>
      <c r="Y101" s="192"/>
      <c r="Z101" s="192"/>
      <c r="AA101" s="87"/>
    </row>
    <row r="102" spans="1:27" x14ac:dyDescent="0.2">
      <c r="A102" s="81">
        <v>95</v>
      </c>
      <c r="B102" s="84" t="str">
        <f ca="1"/>
        <v>Israel</v>
      </c>
      <c r="C102" s="84" t="str">
        <f ca="1"/>
        <v>ISR</v>
      </c>
      <c r="D102" s="84" t="str">
        <f ca="1"/>
        <v>MEA           Middle East &amp; North Africa</v>
      </c>
      <c r="E102" s="84" t="str">
        <f ca="1"/>
        <v>NA</v>
      </c>
      <c r="F102" s="81" t="str">
        <f t="shared" ca="1" si="4"/>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0.94962362478286</v>
      </c>
      <c r="I102" s="191" t="e"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#N/A</v>
      </c>
      <c r="J102" s="242">
        <v>44888</v>
      </c>
      <c r="K102" s="242">
        <v>44753</v>
      </c>
      <c r="L102" s="91" t="s">
        <v>161</v>
      </c>
      <c r="M102" s="192">
        <v>0</v>
      </c>
      <c r="N102" s="192">
        <v>0.94962362478286</v>
      </c>
      <c r="O102" s="192" t="s">
        <v>409</v>
      </c>
      <c r="P102" s="192" t="s">
        <v>409</v>
      </c>
      <c r="Q102" s="192" t="s">
        <v>409</v>
      </c>
      <c r="R102" s="192">
        <v>0.129</v>
      </c>
      <c r="S102" s="192">
        <v>74.8</v>
      </c>
      <c r="T102" s="192" t="s">
        <v>409</v>
      </c>
      <c r="U102" s="192" t="s">
        <v>409</v>
      </c>
      <c r="V102" s="192" t="s">
        <v>409</v>
      </c>
      <c r="W102" s="192"/>
      <c r="X102" s="192"/>
      <c r="Y102" s="192"/>
      <c r="Z102" s="192"/>
      <c r="AA102" s="87"/>
    </row>
    <row r="103" spans="1:27" x14ac:dyDescent="0.2">
      <c r="A103" s="81">
        <v>96</v>
      </c>
      <c r="B103" s="84" t="str">
        <f ca="1"/>
        <v>Italy</v>
      </c>
      <c r="C103" s="84" t="str">
        <f ca="1"/>
        <v>ITA</v>
      </c>
      <c r="D103" s="84" t="str">
        <f ca="1"/>
        <v>ECS           Europe &amp; Central Asia</v>
      </c>
      <c r="E103" s="84" t="str">
        <f ca="1"/>
        <v>NA</v>
      </c>
      <c r="F103" s="81" t="str">
        <f t="shared" ca="1" si="4"/>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1.1812391430225799</v>
      </c>
      <c r="I103" s="191" t="e"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#N/A</v>
      </c>
      <c r="J103" s="242">
        <v>44888</v>
      </c>
      <c r="K103" s="242">
        <v>44753</v>
      </c>
      <c r="L103" s="91" t="s">
        <v>163</v>
      </c>
      <c r="M103" s="192">
        <v>0</v>
      </c>
      <c r="N103" s="192">
        <v>1.1812391430225799</v>
      </c>
      <c r="O103" s="192" t="s">
        <v>409</v>
      </c>
      <c r="P103" s="192" t="s">
        <v>409</v>
      </c>
      <c r="Q103" s="192" t="s">
        <v>409</v>
      </c>
      <c r="R103" s="192">
        <v>0.113</v>
      </c>
      <c r="S103" s="192">
        <v>74</v>
      </c>
      <c r="T103" s="192" t="s">
        <v>409</v>
      </c>
      <c r="U103" s="192" t="s">
        <v>409</v>
      </c>
      <c r="V103" s="192" t="s">
        <v>409</v>
      </c>
      <c r="W103" s="192"/>
      <c r="X103" s="192"/>
      <c r="Y103" s="192"/>
      <c r="Z103" s="192"/>
      <c r="AA103" s="87"/>
    </row>
    <row r="104" spans="1:27" x14ac:dyDescent="0.2">
      <c r="A104" s="81">
        <v>97</v>
      </c>
      <c r="B104" s="84" t="str">
        <f ca="1"/>
        <v>Jamaica</v>
      </c>
      <c r="C104" s="84" t="str">
        <f ca="1"/>
        <v>JAM</v>
      </c>
      <c r="D104" s="84" t="str">
        <f ca="1"/>
        <v>LCN           Latin America &amp; Caribbean</v>
      </c>
      <c r="E104" s="84" t="str">
        <f ca="1"/>
        <v>IBRD</v>
      </c>
      <c r="F104" s="81" t="str">
        <f t="shared" ca="1" si="4"/>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4.2105263157894699</v>
      </c>
      <c r="I104" s="191" t="e"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#N/A</v>
      </c>
      <c r="J104" s="242">
        <v>44753</v>
      </c>
      <c r="K104" s="242">
        <v>44753</v>
      </c>
      <c r="L104" s="91" t="s">
        <v>165</v>
      </c>
      <c r="M104" s="192">
        <v>4.2105263157894699</v>
      </c>
      <c r="N104" s="192" t="s">
        <v>409</v>
      </c>
      <c r="O104" s="192" t="s">
        <v>409</v>
      </c>
      <c r="P104" s="192" t="s">
        <v>409</v>
      </c>
      <c r="Q104" s="192" t="s">
        <v>409</v>
      </c>
      <c r="R104" s="192">
        <v>0.33400000000000002</v>
      </c>
      <c r="S104" s="192" t="s">
        <v>409</v>
      </c>
      <c r="T104" s="192" t="s">
        <v>409</v>
      </c>
      <c r="U104" s="192" t="s">
        <v>409</v>
      </c>
      <c r="V104" s="192" t="s">
        <v>409</v>
      </c>
      <c r="W104" s="192"/>
      <c r="X104" s="192"/>
      <c r="Y104" s="192"/>
      <c r="Z104" s="192"/>
      <c r="AA104" s="87"/>
    </row>
    <row r="105" spans="1:27" x14ac:dyDescent="0.2">
      <c r="A105" s="81">
        <v>98</v>
      </c>
      <c r="B105" s="84" t="str">
        <f ca="1"/>
        <v>Jordan</v>
      </c>
      <c r="C105" s="84" t="str">
        <f ca="1"/>
        <v>JOR</v>
      </c>
      <c r="D105" s="84" t="str">
        <f ca="1"/>
        <v>MEA           Middle East &amp; North Africa</v>
      </c>
      <c r="E105" s="84" t="str">
        <f ca="1"/>
        <v>IBRD</v>
      </c>
      <c r="F105" s="81" t="str">
        <f t="shared" ca="1" si="4"/>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3.4394904458598701</v>
      </c>
      <c r="I105" s="191" t="e"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#N/A</v>
      </c>
      <c r="J105" s="242">
        <v>44888</v>
      </c>
      <c r="K105" s="242">
        <v>44753</v>
      </c>
      <c r="L105" s="91" t="s">
        <v>167</v>
      </c>
      <c r="M105" s="192">
        <v>2.5358851674641101</v>
      </c>
      <c r="N105" s="192">
        <v>3.4394904458598701</v>
      </c>
      <c r="O105" s="192" t="s">
        <v>409</v>
      </c>
      <c r="P105" s="192" t="s">
        <v>409</v>
      </c>
      <c r="Q105" s="192" t="s">
        <v>409</v>
      </c>
      <c r="R105" s="192">
        <v>0.26400000000000001</v>
      </c>
      <c r="S105" s="192">
        <v>66.2</v>
      </c>
      <c r="T105" s="192" t="s">
        <v>409</v>
      </c>
      <c r="U105" s="192" t="s">
        <v>409</v>
      </c>
      <c r="V105" s="192" t="s">
        <v>409</v>
      </c>
      <c r="W105" s="192"/>
      <c r="X105" s="192"/>
      <c r="Y105" s="192"/>
      <c r="Z105" s="192"/>
      <c r="AA105" s="87"/>
    </row>
    <row r="106" spans="1:27" x14ac:dyDescent="0.2">
      <c r="A106" s="81">
        <v>99</v>
      </c>
      <c r="B106" s="84" t="str">
        <f ca="1"/>
        <v>Japan</v>
      </c>
      <c r="C106" s="84" t="str">
        <f ca="1"/>
        <v>JPN</v>
      </c>
      <c r="D106" s="84" t="str">
        <f ca="1"/>
        <v>EAS           East Asia &amp; Pacific</v>
      </c>
      <c r="E106" s="84" t="str">
        <f ca="1"/>
        <v>NA</v>
      </c>
      <c r="F106" s="81" t="str">
        <f t="shared" ca="1" si="4"/>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t="e"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#N/A</v>
      </c>
      <c r="J106" s="242">
        <v>44753</v>
      </c>
      <c r="K106" s="242">
        <v>44753</v>
      </c>
      <c r="L106" s="91" t="s">
        <v>169</v>
      </c>
      <c r="M106" s="192">
        <v>2.17703349282296</v>
      </c>
      <c r="N106" s="192">
        <v>0</v>
      </c>
      <c r="O106" s="192" t="s">
        <v>409</v>
      </c>
      <c r="P106" s="192" t="s">
        <v>409</v>
      </c>
      <c r="Q106" s="192" t="s">
        <v>409</v>
      </c>
      <c r="R106" s="192">
        <v>0.249</v>
      </c>
      <c r="S106" s="192">
        <v>79.5</v>
      </c>
      <c r="T106" s="192" t="s">
        <v>409</v>
      </c>
      <c r="U106" s="192" t="s">
        <v>409</v>
      </c>
      <c r="V106" s="192" t="s">
        <v>409</v>
      </c>
      <c r="W106" s="192"/>
      <c r="X106" s="192"/>
      <c r="Y106" s="192"/>
      <c r="Z106" s="192"/>
      <c r="AA106" s="87"/>
    </row>
    <row r="107" spans="1:27" x14ac:dyDescent="0.2">
      <c r="A107" s="81">
        <v>100</v>
      </c>
      <c r="B107" s="84" t="str">
        <f ca="1"/>
        <v>Kazakhstan</v>
      </c>
      <c r="C107" s="84" t="str">
        <f ca="1"/>
        <v>KAZ</v>
      </c>
      <c r="D107" s="84" t="str">
        <f ca="1"/>
        <v>ECS           Europe &amp; Central Asia</v>
      </c>
      <c r="E107" s="84" t="str">
        <f ca="1"/>
        <v>IBRD</v>
      </c>
      <c r="F107" s="81" t="str">
        <f t="shared" ca="1" si="4"/>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1.7313259988419201</v>
      </c>
      <c r="I107" s="191" t="e"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#N/A</v>
      </c>
      <c r="J107" s="242">
        <v>44888</v>
      </c>
      <c r="K107" s="242">
        <v>44753</v>
      </c>
      <c r="L107" s="91" t="s">
        <v>171</v>
      </c>
      <c r="M107" s="192">
        <v>1.2679425837320499</v>
      </c>
      <c r="N107" s="192">
        <v>1.7313259988419201</v>
      </c>
      <c r="O107" s="192" t="s">
        <v>409</v>
      </c>
      <c r="P107" s="192" t="s">
        <v>409</v>
      </c>
      <c r="Q107" s="192" t="s">
        <v>409</v>
      </c>
      <c r="R107" s="192">
        <v>0.21099999999999999</v>
      </c>
      <c r="S107" s="192">
        <v>72.099999999999994</v>
      </c>
      <c r="T107" s="192" t="s">
        <v>409</v>
      </c>
      <c r="U107" s="192" t="s">
        <v>409</v>
      </c>
      <c r="V107" s="192" t="s">
        <v>409</v>
      </c>
      <c r="W107" s="192"/>
      <c r="X107" s="192"/>
      <c r="Y107" s="192"/>
      <c r="Z107" s="192"/>
      <c r="AA107" s="87"/>
    </row>
    <row r="108" spans="1:27" x14ac:dyDescent="0.2">
      <c r="A108" s="81">
        <v>101</v>
      </c>
      <c r="B108" s="84" t="str">
        <f ca="1"/>
        <v>Kenya</v>
      </c>
      <c r="C108" s="84" t="str">
        <f ca="1"/>
        <v>KEN</v>
      </c>
      <c r="D108" s="84" t="str">
        <f ca="1"/>
        <v>SSF           Sub-Saharan Africa</v>
      </c>
      <c r="E108" s="84" t="str">
        <f ca="1"/>
        <v>Blend</v>
      </c>
      <c r="F108" s="81" t="str">
        <f t="shared" ca="1" si="4"/>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7.1293776360708341</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7.2611464968152797</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7</v>
      </c>
      <c r="J108" s="242">
        <v>44753</v>
      </c>
      <c r="K108" s="242">
        <v>44900</v>
      </c>
      <c r="L108" s="91" t="s">
        <v>173</v>
      </c>
      <c r="M108" s="192">
        <v>10</v>
      </c>
      <c r="N108" s="192">
        <v>7.2611464968152797</v>
      </c>
      <c r="O108" s="192">
        <v>7</v>
      </c>
      <c r="P108" s="192" t="s">
        <v>409</v>
      </c>
      <c r="Q108" s="192" t="s">
        <v>409</v>
      </c>
      <c r="R108" s="192">
        <v>0.59299999999999997</v>
      </c>
      <c r="S108" s="192">
        <v>53</v>
      </c>
      <c r="T108" s="192" t="s">
        <v>793</v>
      </c>
      <c r="U108" s="192" t="s">
        <v>409</v>
      </c>
      <c r="V108" s="192" t="s">
        <v>409</v>
      </c>
      <c r="W108" s="192"/>
      <c r="X108" s="192"/>
      <c r="Y108" s="192"/>
      <c r="Z108" s="192"/>
      <c r="AA108" s="87"/>
    </row>
    <row r="109" spans="1:27" x14ac:dyDescent="0.2">
      <c r="A109" s="81">
        <v>102</v>
      </c>
      <c r="B109" s="84" t="str">
        <f ca="1"/>
        <v>Kyrgyz Republic</v>
      </c>
      <c r="C109" s="84" t="str">
        <f ca="1"/>
        <v>KGZ</v>
      </c>
      <c r="D109" s="84" t="str">
        <f ca="1"/>
        <v>ECS           Europe &amp; Central Asia</v>
      </c>
      <c r="E109" s="84" t="str">
        <f ca="1"/>
        <v>IDA</v>
      </c>
      <c r="F109" s="81" t="str">
        <f t="shared" ca="1" si="4"/>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0</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3.7320574162679399</v>
      </c>
      <c r="I109" s="191" t="e"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#N/A</v>
      </c>
      <c r="J109" s="242">
        <v>44753</v>
      </c>
      <c r="K109" s="242">
        <v>44753</v>
      </c>
      <c r="L109" s="91" t="s">
        <v>174</v>
      </c>
      <c r="M109" s="192">
        <v>3.7320574162679399</v>
      </c>
      <c r="N109" s="192" t="s">
        <v>409</v>
      </c>
      <c r="O109" s="192" t="s">
        <v>409</v>
      </c>
      <c r="P109" s="192" t="s">
        <v>409</v>
      </c>
      <c r="Q109" s="192" t="s">
        <v>409</v>
      </c>
      <c r="R109" s="192">
        <v>0.314</v>
      </c>
      <c r="S109" s="192" t="s">
        <v>409</v>
      </c>
      <c r="T109" s="192" t="s">
        <v>409</v>
      </c>
      <c r="U109" s="192" t="s">
        <v>409</v>
      </c>
      <c r="V109" s="192" t="s">
        <v>409</v>
      </c>
      <c r="W109" s="192"/>
      <c r="X109" s="192"/>
      <c r="Y109" s="192"/>
      <c r="Z109" s="192"/>
      <c r="AA109" s="87"/>
    </row>
    <row r="110" spans="1:27" x14ac:dyDescent="0.2">
      <c r="A110" s="81">
        <v>103</v>
      </c>
      <c r="B110" s="84" t="str">
        <f ca="1"/>
        <v>Cambodia</v>
      </c>
      <c r="C110" s="84" t="str">
        <f ca="1"/>
        <v>KHM</v>
      </c>
      <c r="D110" s="84" t="str">
        <f ca="1"/>
        <v>EAS           East Asia &amp; Pacific</v>
      </c>
      <c r="E110" s="84" t="str">
        <f ca="1"/>
        <v>IDA</v>
      </c>
      <c r="F110" s="81" t="str">
        <f t="shared" ca="1" si="4"/>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6.4794441227562203</v>
      </c>
      <c r="I110" s="191" t="e"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#N/A</v>
      </c>
      <c r="J110" s="242">
        <v>44753</v>
      </c>
      <c r="K110" s="242">
        <v>44753</v>
      </c>
      <c r="L110" s="91" t="s">
        <v>176</v>
      </c>
      <c r="M110" s="192">
        <v>9.3301435406698499</v>
      </c>
      <c r="N110" s="192">
        <v>6.4794441227562203</v>
      </c>
      <c r="O110" s="192" t="s">
        <v>409</v>
      </c>
      <c r="P110" s="192" t="s">
        <v>409</v>
      </c>
      <c r="Q110" s="192" t="s">
        <v>409</v>
      </c>
      <c r="R110" s="192">
        <v>0.54800000000000004</v>
      </c>
      <c r="S110" s="192">
        <v>55.7</v>
      </c>
      <c r="T110" s="192" t="s">
        <v>409</v>
      </c>
      <c r="U110" s="192" t="s">
        <v>409</v>
      </c>
      <c r="V110" s="192" t="s">
        <v>409</v>
      </c>
      <c r="W110" s="192"/>
      <c r="X110" s="192"/>
      <c r="Y110" s="192"/>
      <c r="Z110" s="192"/>
      <c r="AA110" s="87"/>
    </row>
    <row r="111" spans="1:27" x14ac:dyDescent="0.2">
      <c r="A111" s="81">
        <v>104</v>
      </c>
      <c r="B111" s="84" t="str">
        <f ca="1"/>
        <v>Kiribati</v>
      </c>
      <c r="C111" s="84" t="str">
        <f ca="1"/>
        <v>KIR</v>
      </c>
      <c r="D111" s="84" t="str">
        <f ca="1"/>
        <v>EAS           East Asia &amp; Pacific</v>
      </c>
      <c r="E111" s="84" t="str">
        <f ca="1"/>
        <v>IDA</v>
      </c>
      <c r="F111" s="81" t="str">
        <f t="shared" ca="1" si="4"/>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5.7655502392344502</v>
      </c>
      <c r="I111" s="191" t="e"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#N/A</v>
      </c>
      <c r="J111" s="242">
        <v>44753</v>
      </c>
      <c r="K111" s="242">
        <v>44753</v>
      </c>
      <c r="L111" s="91" t="s">
        <v>178</v>
      </c>
      <c r="M111" s="192">
        <v>5.7655502392344502</v>
      </c>
      <c r="N111" s="192" t="s">
        <v>409</v>
      </c>
      <c r="O111" s="192" t="s">
        <v>409</v>
      </c>
      <c r="P111" s="192" t="s">
        <v>409</v>
      </c>
      <c r="Q111" s="192" t="s">
        <v>409</v>
      </c>
      <c r="R111" s="192">
        <v>0.39900000000000002</v>
      </c>
      <c r="S111" s="192" t="s">
        <v>409</v>
      </c>
      <c r="T111" s="192" t="s">
        <v>409</v>
      </c>
      <c r="U111" s="192" t="s">
        <v>409</v>
      </c>
      <c r="V111" s="192" t="s">
        <v>409</v>
      </c>
      <c r="W111" s="192"/>
      <c r="X111" s="192"/>
      <c r="Y111" s="192"/>
      <c r="Z111" s="192"/>
      <c r="AA111" s="87"/>
    </row>
    <row r="112" spans="1:27" x14ac:dyDescent="0.2">
      <c r="A112" s="81">
        <v>105</v>
      </c>
      <c r="B112" s="84" t="str">
        <f ca="1"/>
        <v>St. Kitts and Nevis</v>
      </c>
      <c r="C112" s="84" t="str">
        <f ca="1"/>
        <v>KNA</v>
      </c>
      <c r="D112" s="84" t="str">
        <f ca="1"/>
        <v>LCN           Latin America &amp; Caribbean</v>
      </c>
      <c r="E112" s="84" t="str">
        <f ca="1"/>
        <v>IBRD</v>
      </c>
      <c r="F112" s="81" t="str">
        <f t="shared" ca="1" si="4"/>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4.01913875598086</v>
      </c>
      <c r="I112" s="191" t="e"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#N/A</v>
      </c>
      <c r="J112" s="242">
        <v>44753</v>
      </c>
      <c r="K112" s="242">
        <v>44753</v>
      </c>
      <c r="L112" s="91" t="s">
        <v>179</v>
      </c>
      <c r="M112" s="192">
        <v>4.01913875598086</v>
      </c>
      <c r="N112" s="192" t="s">
        <v>409</v>
      </c>
      <c r="O112" s="192" t="s">
        <v>409</v>
      </c>
      <c r="P112" s="192" t="s">
        <v>409</v>
      </c>
      <c r="Q112" s="192" t="s">
        <v>409</v>
      </c>
      <c r="R112" s="192">
        <v>0.32600000000000001</v>
      </c>
      <c r="S112" s="192" t="s">
        <v>409</v>
      </c>
      <c r="T112" s="192" t="s">
        <v>409</v>
      </c>
      <c r="U112" s="192" t="s">
        <v>409</v>
      </c>
      <c r="V112" s="192" t="s">
        <v>409</v>
      </c>
      <c r="W112" s="192"/>
      <c r="X112" s="192"/>
      <c r="Y112" s="192"/>
      <c r="Z112" s="192"/>
      <c r="AA112" s="87"/>
    </row>
    <row r="113" spans="1:27" x14ac:dyDescent="0.2">
      <c r="A113" s="81">
        <v>106</v>
      </c>
      <c r="B113" s="84" t="str">
        <f ca="1"/>
        <v>Korea, Rep.</v>
      </c>
      <c r="C113" s="84" t="str">
        <f ca="1"/>
        <v>KOR</v>
      </c>
      <c r="D113" s="84" t="str">
        <f ca="1"/>
        <v>EAS           East Asia &amp; Pacific</v>
      </c>
      <c r="E113" s="84" t="str">
        <f ca="1"/>
        <v>NA</v>
      </c>
      <c r="F113" s="81" t="str">
        <f t="shared" ca="1" si="4"/>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2.28141285466126</v>
      </c>
      <c r="I113" s="191" t="e"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#N/A</v>
      </c>
      <c r="J113" s="242">
        <v>44888</v>
      </c>
      <c r="K113" s="242">
        <v>44753</v>
      </c>
      <c r="L113" s="91" t="s">
        <v>180</v>
      </c>
      <c r="M113" s="192">
        <v>0.47846889952152999</v>
      </c>
      <c r="N113" s="192">
        <v>2.28141285466126</v>
      </c>
      <c r="O113" s="192" t="s">
        <v>409</v>
      </c>
      <c r="P113" s="192" t="s">
        <v>409</v>
      </c>
      <c r="Q113" s="192" t="s">
        <v>409</v>
      </c>
      <c r="R113" s="192">
        <v>0.17799999999999999</v>
      </c>
      <c r="S113" s="192">
        <v>70.2</v>
      </c>
      <c r="T113" s="192" t="s">
        <v>409</v>
      </c>
      <c r="U113" s="192" t="s">
        <v>409</v>
      </c>
      <c r="V113" s="192" t="s">
        <v>409</v>
      </c>
      <c r="W113" s="192"/>
      <c r="X113" s="192"/>
      <c r="Y113" s="192"/>
      <c r="Z113" s="192"/>
      <c r="AA113" s="87"/>
    </row>
    <row r="114" spans="1:27" x14ac:dyDescent="0.2">
      <c r="A114" s="81">
        <v>107</v>
      </c>
      <c r="B114" s="84" t="str">
        <f ca="1"/>
        <v>Kuwait</v>
      </c>
      <c r="C114" s="84" t="str">
        <f ca="1"/>
        <v>KWT</v>
      </c>
      <c r="D114" s="84" t="str">
        <f ca="1"/>
        <v>MEA           Middle East &amp; North Africa</v>
      </c>
      <c r="E114" s="84" t="str">
        <f ca="1"/>
        <v>NA</v>
      </c>
      <c r="F114" s="81" t="str">
        <f t="shared" ca="1" si="4"/>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3.72900984365952</v>
      </c>
      <c r="I114" s="191" t="e"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#N/A</v>
      </c>
      <c r="J114" s="242">
        <v>44888</v>
      </c>
      <c r="K114" s="242">
        <v>44753</v>
      </c>
      <c r="L114" s="91" t="s">
        <v>182</v>
      </c>
      <c r="M114" s="192">
        <v>0.64593301435406503</v>
      </c>
      <c r="N114" s="192">
        <v>3.72900984365952</v>
      </c>
      <c r="O114" s="192" t="s">
        <v>409</v>
      </c>
      <c r="P114" s="192" t="s">
        <v>409</v>
      </c>
      <c r="Q114" s="192" t="s">
        <v>409</v>
      </c>
      <c r="R114" s="192">
        <v>0.185</v>
      </c>
      <c r="S114" s="192">
        <v>65.2</v>
      </c>
      <c r="T114" s="192" t="s">
        <v>409</v>
      </c>
      <c r="U114" s="192" t="s">
        <v>409</v>
      </c>
      <c r="V114" s="192" t="s">
        <v>409</v>
      </c>
      <c r="W114" s="192"/>
      <c r="X114" s="192"/>
      <c r="Y114" s="192"/>
      <c r="Z114" s="192"/>
      <c r="AA114" s="87"/>
    </row>
    <row r="115" spans="1:27" x14ac:dyDescent="0.2">
      <c r="A115" s="81">
        <v>108</v>
      </c>
      <c r="B115" s="84" t="str">
        <f ca="1"/>
        <v>Lao PDR</v>
      </c>
      <c r="C115" s="84" t="str">
        <f ca="1"/>
        <v>LAO</v>
      </c>
      <c r="D115" s="84" t="str">
        <f ca="1"/>
        <v>EAS           East Asia &amp; Pacific</v>
      </c>
      <c r="E115" s="84" t="str">
        <f ca="1"/>
        <v>IDA</v>
      </c>
      <c r="F115" s="81" t="str">
        <f t="shared" ca="1" si="4"/>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6.0133994366894168</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7.2321945570353199</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5</v>
      </c>
      <c r="J115" s="242">
        <v>44753</v>
      </c>
      <c r="K115" s="242">
        <v>45154</v>
      </c>
      <c r="L115" s="91" t="s">
        <v>184</v>
      </c>
      <c r="M115" s="192">
        <v>8.6602870813397104</v>
      </c>
      <c r="N115" s="192">
        <v>7.2321945570353199</v>
      </c>
      <c r="O115" s="192" t="s">
        <v>409</v>
      </c>
      <c r="P115" s="192" t="s">
        <v>409</v>
      </c>
      <c r="Q115" s="192">
        <v>5</v>
      </c>
      <c r="R115" s="192">
        <v>0.52</v>
      </c>
      <c r="S115" s="192">
        <v>53.1</v>
      </c>
      <c r="T115" s="192" t="s">
        <v>409</v>
      </c>
      <c r="U115" s="192" t="s">
        <v>409</v>
      </c>
      <c r="V115" s="192">
        <v>20.22</v>
      </c>
      <c r="W115" s="192"/>
      <c r="X115" s="192"/>
      <c r="Y115" s="192"/>
      <c r="Z115" s="192"/>
      <c r="AA115" s="87"/>
    </row>
    <row r="116" spans="1:27" x14ac:dyDescent="0.2">
      <c r="A116" s="81">
        <v>109</v>
      </c>
      <c r="B116" s="84" t="str">
        <f ca="1"/>
        <v>Lebanon</v>
      </c>
      <c r="C116" s="84" t="str">
        <f ca="1"/>
        <v>LBN</v>
      </c>
      <c r="D116" s="84" t="str">
        <f ca="1"/>
        <v>MEA           Middle East &amp; North Africa</v>
      </c>
      <c r="E116" s="84" t="str">
        <f ca="1"/>
        <v>IBRD</v>
      </c>
      <c r="F116" s="81" t="str">
        <f t="shared" ca="1" si="4"/>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4.8592633383453849</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3.3732057416267902</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7</v>
      </c>
      <c r="J116" s="242">
        <v>44753</v>
      </c>
      <c r="K116" s="242">
        <v>45154</v>
      </c>
      <c r="L116" s="91" t="s">
        <v>186</v>
      </c>
      <c r="M116" s="192">
        <v>3.3732057416267902</v>
      </c>
      <c r="N116" s="192" t="s">
        <v>409</v>
      </c>
      <c r="O116" s="192">
        <v>5</v>
      </c>
      <c r="P116" s="192" t="s">
        <v>409</v>
      </c>
      <c r="Q116" s="192">
        <v>7</v>
      </c>
      <c r="R116" s="192">
        <v>0.29899999999999999</v>
      </c>
      <c r="S116" s="192" t="s">
        <v>409</v>
      </c>
      <c r="T116" s="192" t="s">
        <v>794</v>
      </c>
      <c r="U116" s="192" t="s">
        <v>409</v>
      </c>
      <c r="V116" s="192">
        <v>136.02000000000001</v>
      </c>
      <c r="W116" s="192"/>
      <c r="X116" s="192"/>
      <c r="Y116" s="192"/>
      <c r="Z116" s="192"/>
      <c r="AA116" s="87"/>
    </row>
    <row r="117" spans="1:27" x14ac:dyDescent="0.2">
      <c r="A117" s="81">
        <v>110</v>
      </c>
      <c r="B117" s="84" t="str">
        <f ca="1"/>
        <v>Liberia</v>
      </c>
      <c r="C117" s="84" t="str">
        <f ca="1"/>
        <v>LBR</v>
      </c>
      <c r="D117" s="84" t="str">
        <f ca="1"/>
        <v>SSF           Sub-Saharan Africa</v>
      </c>
      <c r="E117" s="84" t="str">
        <f ca="1"/>
        <v>IDA</v>
      </c>
      <c r="F117" s="81" t="str">
        <f t="shared" ca="1" si="4"/>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6.9774071492436036</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9.7368421052631504</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5</v>
      </c>
      <c r="J117" s="242">
        <v>44753</v>
      </c>
      <c r="K117" s="242">
        <v>45154</v>
      </c>
      <c r="L117" s="91" t="s">
        <v>188</v>
      </c>
      <c r="M117" s="192">
        <v>9.7368421052631504</v>
      </c>
      <c r="N117" s="192" t="s">
        <v>409</v>
      </c>
      <c r="O117" s="192" t="s">
        <v>409</v>
      </c>
      <c r="P117" s="192" t="s">
        <v>409</v>
      </c>
      <c r="Q117" s="192">
        <v>5</v>
      </c>
      <c r="R117" s="192">
        <v>0.56499999999999995</v>
      </c>
      <c r="S117" s="192" t="s">
        <v>409</v>
      </c>
      <c r="T117" s="192" t="s">
        <v>409</v>
      </c>
      <c r="U117" s="192" t="s">
        <v>409</v>
      </c>
      <c r="V117" s="192">
        <v>10.039999999999999</v>
      </c>
      <c r="W117" s="192"/>
      <c r="X117" s="192"/>
      <c r="Y117" s="192"/>
      <c r="Z117" s="192"/>
      <c r="AA117" s="87"/>
    </row>
    <row r="118" spans="1:27" x14ac:dyDescent="0.2">
      <c r="A118" s="81">
        <v>111</v>
      </c>
      <c r="B118" s="84" t="str">
        <f ca="1"/>
        <v>Libya</v>
      </c>
      <c r="C118" s="84" t="str">
        <f ca="1"/>
        <v>LBY</v>
      </c>
      <c r="D118" s="84" t="str">
        <f ca="1"/>
        <v>MEA           Middle East &amp; North Africa</v>
      </c>
      <c r="E118" s="84" t="str">
        <f ca="1"/>
        <v>IBRD</v>
      </c>
      <c r="F118" s="81" t="str">
        <f t="shared" ca="1" si="4"/>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3.4210526315789398</v>
      </c>
      <c r="I118" s="191" t="e"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#N/A</v>
      </c>
      <c r="J118" s="242">
        <v>44753</v>
      </c>
      <c r="K118" s="242">
        <v>44753</v>
      </c>
      <c r="L118" s="91" t="s">
        <v>190</v>
      </c>
      <c r="M118" s="192">
        <v>3.4210526315789398</v>
      </c>
      <c r="N118" s="192" t="s">
        <v>409</v>
      </c>
      <c r="O118" s="192" t="s">
        <v>409</v>
      </c>
      <c r="P118" s="192" t="s">
        <v>409</v>
      </c>
      <c r="Q118" s="192" t="s">
        <v>409</v>
      </c>
      <c r="R118" s="192">
        <v>0.30099999999999999</v>
      </c>
      <c r="S118" s="192" t="s">
        <v>409</v>
      </c>
      <c r="T118" s="192" t="s">
        <v>409</v>
      </c>
      <c r="U118" s="192" t="s">
        <v>409</v>
      </c>
      <c r="V118" s="192" t="s">
        <v>409</v>
      </c>
      <c r="W118" s="192"/>
      <c r="X118" s="192"/>
      <c r="Y118" s="192"/>
      <c r="Z118" s="192"/>
      <c r="AA118" s="87"/>
    </row>
    <row r="119" spans="1:27" x14ac:dyDescent="0.2">
      <c r="A119" s="81">
        <v>112</v>
      </c>
      <c r="B119" s="84" t="str">
        <f ca="1"/>
        <v>St. Lucia</v>
      </c>
      <c r="C119" s="84" t="str">
        <f ca="1"/>
        <v>LCA</v>
      </c>
      <c r="D119" s="84" t="str">
        <f ca="1"/>
        <v>LCN           Latin America &amp; Caribbean</v>
      </c>
      <c r="E119" s="84" t="str">
        <f ca="1"/>
        <v>Blend</v>
      </c>
      <c r="F119" s="81" t="str">
        <f t="shared" ca="1" si="4"/>
        <v/>
      </c>
      <c r="G119" s="80" t="e">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#N/A</v>
      </c>
      <c r="H119" s="80" t="e"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#N/A</v>
      </c>
      <c r="I119" s="191" t="e"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#N/A</v>
      </c>
      <c r="J119" s="242" t="s">
        <v>409</v>
      </c>
      <c r="K119" s="242">
        <v>44753</v>
      </c>
      <c r="L119" s="91" t="s">
        <v>191</v>
      </c>
      <c r="M119" s="192" t="s">
        <v>409</v>
      </c>
      <c r="N119" s="192" t="s">
        <v>409</v>
      </c>
      <c r="O119" s="192" t="s">
        <v>409</v>
      </c>
      <c r="P119" s="192" t="s">
        <v>409</v>
      </c>
      <c r="Q119" s="192" t="s">
        <v>409</v>
      </c>
      <c r="R119" s="192" t="s">
        <v>409</v>
      </c>
      <c r="S119" s="192" t="s">
        <v>409</v>
      </c>
      <c r="T119" s="192" t="s">
        <v>409</v>
      </c>
      <c r="U119" s="192" t="s">
        <v>409</v>
      </c>
      <c r="V119" s="192" t="s">
        <v>409</v>
      </c>
      <c r="W119" s="192"/>
      <c r="X119" s="192"/>
      <c r="Y119" s="192"/>
      <c r="Z119" s="192"/>
      <c r="AA119" s="87"/>
    </row>
    <row r="120" spans="1:27" x14ac:dyDescent="0.2">
      <c r="A120" s="81">
        <v>113</v>
      </c>
      <c r="B120" s="84" t="str">
        <f ca="1"/>
        <v>Liechtenstein</v>
      </c>
      <c r="C120" s="84" t="str">
        <f ca="1"/>
        <v>LIE</v>
      </c>
      <c r="D120" s="84" t="str">
        <f ca="1"/>
        <v>ECS           Europe &amp; Central Asia</v>
      </c>
      <c r="E120" s="84" t="str">
        <f ca="1"/>
        <v>NA</v>
      </c>
      <c r="F120" s="81" t="str">
        <f t="shared" ca="1" si="4"/>
        <v/>
      </c>
      <c r="G120" s="80" t="e">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#N/A</v>
      </c>
      <c r="H120" s="80" t="e"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#N/A</v>
      </c>
      <c r="I120" s="191" t="e"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#N/A</v>
      </c>
      <c r="J120" s="242">
        <v>44753</v>
      </c>
      <c r="K120" s="242">
        <v>44753</v>
      </c>
      <c r="L120" s="91" t="s">
        <v>193</v>
      </c>
      <c r="M120" s="192" t="s">
        <v>409</v>
      </c>
      <c r="N120" s="192" t="s">
        <v>409</v>
      </c>
      <c r="O120" s="192" t="s">
        <v>409</v>
      </c>
      <c r="P120" s="192" t="s">
        <v>409</v>
      </c>
      <c r="Q120" s="192" t="s">
        <v>409</v>
      </c>
      <c r="R120" s="192" t="s">
        <v>409</v>
      </c>
      <c r="S120" s="192" t="s">
        <v>409</v>
      </c>
      <c r="T120" s="192" t="s">
        <v>409</v>
      </c>
      <c r="U120" s="192" t="s">
        <v>409</v>
      </c>
      <c r="V120" s="192" t="s">
        <v>409</v>
      </c>
      <c r="W120" s="192"/>
      <c r="X120" s="192"/>
      <c r="Y120" s="192"/>
      <c r="Z120" s="192"/>
      <c r="AA120" s="87"/>
    </row>
    <row r="121" spans="1:27" x14ac:dyDescent="0.2">
      <c r="A121" s="81">
        <v>114</v>
      </c>
      <c r="B121" s="84" t="str">
        <f ca="1"/>
        <v>Sri Lanka</v>
      </c>
      <c r="C121" s="84" t="str">
        <f ca="1"/>
        <v>LKA</v>
      </c>
      <c r="D121" s="84" t="str">
        <f ca="1"/>
        <v>SAS           South Asia</v>
      </c>
      <c r="E121" s="84" t="str">
        <f ca="1"/>
        <v>IBRD</v>
      </c>
      <c r="F121" s="81" t="str">
        <f t="shared" ca="1" si="4"/>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0</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6.6242038216560397</v>
      </c>
      <c r="I121" s="191" t="e"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#N/A</v>
      </c>
      <c r="J121" s="242">
        <v>44888</v>
      </c>
      <c r="K121" s="242">
        <v>45077</v>
      </c>
      <c r="L121" s="91" t="s">
        <v>195</v>
      </c>
      <c r="M121" s="192">
        <v>5.6698564593301404</v>
      </c>
      <c r="N121" s="192">
        <v>6.6242038216560397</v>
      </c>
      <c r="O121" s="192" t="s">
        <v>409</v>
      </c>
      <c r="P121" s="192" t="s">
        <v>409</v>
      </c>
      <c r="Q121" s="192" t="s">
        <v>409</v>
      </c>
      <c r="R121" s="192">
        <v>0.39500000000000002</v>
      </c>
      <c r="S121" s="192">
        <v>55.2</v>
      </c>
      <c r="T121" s="192" t="s">
        <v>409</v>
      </c>
      <c r="U121" s="192" t="s">
        <v>409</v>
      </c>
      <c r="V121" s="192" t="s">
        <v>409</v>
      </c>
      <c r="W121" s="192"/>
      <c r="X121" s="192"/>
      <c r="Y121" s="192"/>
      <c r="Z121" s="192"/>
      <c r="AA121" s="87"/>
    </row>
    <row r="122" spans="1:27" x14ac:dyDescent="0.2">
      <c r="A122" s="81">
        <v>115</v>
      </c>
      <c r="B122" s="84" t="str">
        <f ca="1"/>
        <v>Lesotho</v>
      </c>
      <c r="C122" s="84" t="str">
        <f ca="1"/>
        <v>LSO</v>
      </c>
      <c r="D122" s="84" t="str">
        <f ca="1"/>
        <v>SSF           Sub-Saharan Africa</v>
      </c>
      <c r="E122" s="84" t="str">
        <f ca="1"/>
        <v>IDA</v>
      </c>
      <c r="F122" s="81" t="str">
        <f t="shared" ca="1" si="4"/>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8.7559808612440193</v>
      </c>
      <c r="I122" s="191" t="e"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#N/A</v>
      </c>
      <c r="J122" s="242">
        <v>44753</v>
      </c>
      <c r="K122" s="242">
        <v>44753</v>
      </c>
      <c r="L122" s="91" t="s">
        <v>197</v>
      </c>
      <c r="M122" s="192">
        <v>8.7559808612440193</v>
      </c>
      <c r="N122" s="192" t="s">
        <v>409</v>
      </c>
      <c r="O122" s="192" t="s">
        <v>409</v>
      </c>
      <c r="P122" s="192" t="s">
        <v>409</v>
      </c>
      <c r="Q122" s="192" t="s">
        <v>409</v>
      </c>
      <c r="R122" s="192">
        <v>0.52400000000000002</v>
      </c>
      <c r="S122" s="192" t="s">
        <v>409</v>
      </c>
      <c r="T122" s="192" t="s">
        <v>409</v>
      </c>
      <c r="U122" s="192" t="s">
        <v>409</v>
      </c>
      <c r="V122" s="192" t="s">
        <v>409</v>
      </c>
      <c r="W122" s="192"/>
      <c r="X122" s="192"/>
      <c r="Y122" s="192"/>
      <c r="Z122" s="192"/>
      <c r="AA122" s="87"/>
    </row>
    <row r="123" spans="1:27" x14ac:dyDescent="0.2">
      <c r="A123" s="81">
        <v>116</v>
      </c>
      <c r="B123" s="84" t="str">
        <f ca="1"/>
        <v>Lithuania</v>
      </c>
      <c r="C123" s="84" t="str">
        <f ca="1"/>
        <v>LTU</v>
      </c>
      <c r="D123" s="84" t="str">
        <f ca="1"/>
        <v>ECS           Europe &amp; Central Asia</v>
      </c>
      <c r="E123" s="84" t="str">
        <f ca="1"/>
        <v>NA</v>
      </c>
      <c r="F123" s="81" t="str">
        <f t="shared" ca="1" si="4"/>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2.2727272727272698</v>
      </c>
      <c r="I123" s="191" t="e"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#N/A</v>
      </c>
      <c r="J123" s="242">
        <v>44753</v>
      </c>
      <c r="K123" s="242">
        <v>44753</v>
      </c>
      <c r="L123" s="91" t="s">
        <v>199</v>
      </c>
      <c r="M123" s="192">
        <v>2.2727272727272698</v>
      </c>
      <c r="N123" s="192" t="s">
        <v>409</v>
      </c>
      <c r="O123" s="192" t="s">
        <v>409</v>
      </c>
      <c r="P123" s="192" t="s">
        <v>409</v>
      </c>
      <c r="Q123" s="192" t="s">
        <v>409</v>
      </c>
      <c r="R123" s="192">
        <v>0.253</v>
      </c>
      <c r="S123" s="192" t="s">
        <v>409</v>
      </c>
      <c r="T123" s="192" t="s">
        <v>409</v>
      </c>
      <c r="U123" s="192" t="s">
        <v>409</v>
      </c>
      <c r="V123" s="192" t="s">
        <v>409</v>
      </c>
      <c r="W123" s="192"/>
      <c r="X123" s="192"/>
      <c r="Y123" s="192"/>
      <c r="Z123" s="192"/>
      <c r="AA123" s="87"/>
    </row>
    <row r="124" spans="1:27" x14ac:dyDescent="0.2">
      <c r="A124" s="81">
        <v>117</v>
      </c>
      <c r="B124" s="84" t="str">
        <f ca="1"/>
        <v>Luxembourg</v>
      </c>
      <c r="C124" s="84" t="str">
        <f ca="1"/>
        <v>LUX</v>
      </c>
      <c r="D124" s="84" t="str">
        <f ca="1"/>
        <v>ECS           Europe &amp; Central Asia</v>
      </c>
      <c r="E124" s="84" t="str">
        <f ca="1"/>
        <v>NA</v>
      </c>
      <c r="F124" s="81" t="str">
        <f t="shared" ca="1" si="4"/>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0</v>
      </c>
      <c r="I124" s="191" t="e"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#N/A</v>
      </c>
      <c r="J124" s="242">
        <v>44753</v>
      </c>
      <c r="K124" s="242">
        <v>44753</v>
      </c>
      <c r="L124" s="91" t="s">
        <v>201</v>
      </c>
      <c r="M124" s="192">
        <v>0</v>
      </c>
      <c r="N124" s="192" t="s">
        <v>409</v>
      </c>
      <c r="O124" s="192" t="s">
        <v>409</v>
      </c>
      <c r="P124" s="192" t="s">
        <v>409</v>
      </c>
      <c r="Q124" s="192" t="s">
        <v>409</v>
      </c>
      <c r="R124" s="192">
        <v>9.0999999999999998E-2</v>
      </c>
      <c r="S124" s="192" t="s">
        <v>409</v>
      </c>
      <c r="T124" s="192" t="s">
        <v>409</v>
      </c>
      <c r="U124" s="192" t="s">
        <v>409</v>
      </c>
      <c r="V124" s="192" t="s">
        <v>409</v>
      </c>
      <c r="W124" s="192"/>
      <c r="X124" s="192"/>
      <c r="Y124" s="192"/>
      <c r="Z124" s="192"/>
      <c r="AA124" s="87"/>
    </row>
    <row r="125" spans="1:27" x14ac:dyDescent="0.2">
      <c r="A125" s="81">
        <v>118</v>
      </c>
      <c r="B125" s="84" t="str">
        <f ca="1"/>
        <v>Latvia</v>
      </c>
      <c r="C125" s="84" t="str">
        <f ca="1"/>
        <v>LVA</v>
      </c>
      <c r="D125" s="84" t="str">
        <f ca="1"/>
        <v>ECS           Europe &amp; Central Asia</v>
      </c>
      <c r="E125" s="84" t="str">
        <f ca="1"/>
        <v>NA</v>
      </c>
      <c r="F125" s="81" t="str">
        <f t="shared" ca="1" si="4"/>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0.93301435406698496</v>
      </c>
      <c r="I125" s="191" t="e"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#N/A</v>
      </c>
      <c r="J125" s="242">
        <v>44753</v>
      </c>
      <c r="K125" s="242">
        <v>44753</v>
      </c>
      <c r="L125" s="91" t="s">
        <v>203</v>
      </c>
      <c r="M125" s="192">
        <v>0.93301435406698496</v>
      </c>
      <c r="N125" s="192" t="s">
        <v>409</v>
      </c>
      <c r="O125" s="192" t="s">
        <v>409</v>
      </c>
      <c r="P125" s="192" t="s">
        <v>409</v>
      </c>
      <c r="Q125" s="192" t="s">
        <v>409</v>
      </c>
      <c r="R125" s="192">
        <v>0.19700000000000001</v>
      </c>
      <c r="S125" s="192" t="s">
        <v>409</v>
      </c>
      <c r="T125" s="192" t="s">
        <v>409</v>
      </c>
      <c r="U125" s="192" t="s">
        <v>409</v>
      </c>
      <c r="V125" s="192" t="s">
        <v>409</v>
      </c>
      <c r="W125" s="192"/>
      <c r="X125" s="192"/>
      <c r="Y125" s="192"/>
      <c r="Z125" s="192"/>
      <c r="AA125" s="87"/>
    </row>
    <row r="126" spans="1:27" x14ac:dyDescent="0.2">
      <c r="A126" s="81">
        <v>119</v>
      </c>
      <c r="B126" s="84" t="str">
        <f ca="1"/>
        <v>Macao SAR, China</v>
      </c>
      <c r="C126" s="84" t="str">
        <f ca="1"/>
        <v>MAC</v>
      </c>
      <c r="D126" s="84" t="str">
        <f ca="1"/>
        <v>EAS           East Asia &amp; Pacific</v>
      </c>
      <c r="E126" s="84" t="str">
        <f ca="1"/>
        <v>NA</v>
      </c>
      <c r="F126" s="81" t="str">
        <f t="shared" ca="1" si="4"/>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0</v>
      </c>
      <c r="I126" s="191" t="e"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#N/A</v>
      </c>
      <c r="J126" s="242">
        <v>44887</v>
      </c>
      <c r="K126" s="242" t="s">
        <v>409</v>
      </c>
      <c r="L126" s="91" t="s">
        <v>712</v>
      </c>
      <c r="M126" s="192">
        <v>0</v>
      </c>
      <c r="N126" s="192" t="s">
        <v>409</v>
      </c>
      <c r="O126" s="192" t="s">
        <v>409</v>
      </c>
      <c r="P126" s="192" t="s">
        <v>409</v>
      </c>
      <c r="Q126" s="192" t="s">
        <v>409</v>
      </c>
      <c r="R126" s="192">
        <v>0.08</v>
      </c>
      <c r="S126" s="192" t="s">
        <v>409</v>
      </c>
      <c r="T126" s="192" t="s">
        <v>409</v>
      </c>
      <c r="U126" s="192" t="s">
        <v>409</v>
      </c>
      <c r="V126" s="192" t="s">
        <v>409</v>
      </c>
      <c r="W126" s="192"/>
      <c r="X126" s="192"/>
      <c r="Y126" s="192"/>
      <c r="Z126" s="192"/>
      <c r="AA126" s="87"/>
    </row>
    <row r="127" spans="1:27" x14ac:dyDescent="0.2">
      <c r="A127" s="81">
        <v>120</v>
      </c>
      <c r="B127" s="84" t="str">
        <f ca="1"/>
        <v>St. Martin (French part)</v>
      </c>
      <c r="C127" s="84" t="str">
        <f ca="1"/>
        <v>MAF</v>
      </c>
      <c r="D127" s="84" t="str">
        <f ca="1"/>
        <v>LCN           Latin America &amp; Caribbean</v>
      </c>
      <c r="E127" s="84" t="str">
        <f ca="1"/>
        <v>NA</v>
      </c>
      <c r="F127" s="81" t="str">
        <f t="shared" ca="1" si="4"/>
        <v/>
      </c>
      <c r="G127" s="80" t="e">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#N/A</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t="e"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#N/A</v>
      </c>
      <c r="J127" s="242">
        <v>44887</v>
      </c>
      <c r="K127" s="242" t="s">
        <v>409</v>
      </c>
      <c r="L127" s="91" t="s">
        <v>713</v>
      </c>
      <c r="M127" s="192" t="s">
        <v>409</v>
      </c>
      <c r="N127" s="192" t="s">
        <v>409</v>
      </c>
      <c r="O127" s="192" t="s">
        <v>409</v>
      </c>
      <c r="P127" s="192" t="s">
        <v>409</v>
      </c>
      <c r="Q127" s="192" t="s">
        <v>409</v>
      </c>
      <c r="R127" s="192" t="s">
        <v>409</v>
      </c>
      <c r="S127" s="192" t="s">
        <v>409</v>
      </c>
      <c r="T127" s="192" t="s">
        <v>409</v>
      </c>
      <c r="U127" s="192" t="s">
        <v>409</v>
      </c>
      <c r="V127" s="192" t="s">
        <v>409</v>
      </c>
      <c r="W127" s="192"/>
      <c r="X127" s="192"/>
      <c r="Y127" s="192"/>
      <c r="Z127" s="192"/>
      <c r="AA127" s="87"/>
    </row>
    <row r="128" spans="1:27" x14ac:dyDescent="0.2">
      <c r="A128" s="81">
        <v>121</v>
      </c>
      <c r="B128" s="84" t="str">
        <f ca="1"/>
        <v>Morocco</v>
      </c>
      <c r="C128" s="84" t="str">
        <f ca="1"/>
        <v>MAR</v>
      </c>
      <c r="D128" s="84" t="str">
        <f ca="1"/>
        <v>MEA           Middle East &amp; North Africa</v>
      </c>
      <c r="E128" s="84" t="str">
        <f ca="1"/>
        <v>IBRD</v>
      </c>
      <c r="F128" s="81" t="str">
        <f t="shared" ca="1" si="4"/>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4.3659525188187596</v>
      </c>
      <c r="I128" s="191" t="e"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#N/A</v>
      </c>
      <c r="J128" s="242">
        <v>44888</v>
      </c>
      <c r="K128" s="242">
        <v>44753</v>
      </c>
      <c r="L128" s="91" t="s">
        <v>205</v>
      </c>
      <c r="M128" s="192">
        <v>3.4928229665071702</v>
      </c>
      <c r="N128" s="192">
        <v>4.3659525188187596</v>
      </c>
      <c r="O128" s="192" t="s">
        <v>409</v>
      </c>
      <c r="P128" s="192" t="s">
        <v>409</v>
      </c>
      <c r="Q128" s="192" t="s">
        <v>409</v>
      </c>
      <c r="R128" s="192">
        <v>0.30399999999999999</v>
      </c>
      <c r="S128" s="192">
        <v>63</v>
      </c>
      <c r="T128" s="192" t="s">
        <v>409</v>
      </c>
      <c r="U128" s="192" t="s">
        <v>409</v>
      </c>
      <c r="V128" s="192" t="s">
        <v>409</v>
      </c>
      <c r="W128" s="192"/>
      <c r="X128" s="192"/>
      <c r="Y128" s="192"/>
      <c r="Z128" s="192"/>
      <c r="AA128" s="87"/>
    </row>
    <row r="129" spans="1:27" x14ac:dyDescent="0.2">
      <c r="A129" s="81">
        <v>122</v>
      </c>
      <c r="B129" s="84" t="str">
        <f ca="1"/>
        <v>Monaco</v>
      </c>
      <c r="C129" s="84" t="str">
        <f ca="1"/>
        <v>MCO</v>
      </c>
      <c r="D129" s="84" t="str">
        <f ca="1"/>
        <v>ECS           Europe &amp; Central Asia</v>
      </c>
      <c r="E129" s="84" t="str">
        <f ca="1"/>
        <v>NA</v>
      </c>
      <c r="F129" s="81" t="str">
        <f t="shared" ca="1" si="4"/>
        <v/>
      </c>
      <c r="G129" s="80" t="e">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#N/A</v>
      </c>
      <c r="H129" s="80" t="e"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#N/A</v>
      </c>
      <c r="I129" s="191" t="e"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#N/A</v>
      </c>
      <c r="J129" s="242" t="s">
        <v>409</v>
      </c>
      <c r="K129" s="242" t="s">
        <v>409</v>
      </c>
      <c r="L129" s="91" t="s">
        <v>714</v>
      </c>
      <c r="M129" s="192" t="s">
        <v>409</v>
      </c>
      <c r="N129" s="192" t="s">
        <v>409</v>
      </c>
      <c r="O129" s="192" t="s">
        <v>409</v>
      </c>
      <c r="P129" s="192" t="s">
        <v>409</v>
      </c>
      <c r="Q129" s="192" t="s">
        <v>409</v>
      </c>
      <c r="R129" s="192" t="s">
        <v>409</v>
      </c>
      <c r="S129" s="192" t="s">
        <v>409</v>
      </c>
      <c r="T129" s="192" t="s">
        <v>409</v>
      </c>
      <c r="U129" s="192" t="s">
        <v>409</v>
      </c>
      <c r="V129" s="192" t="s">
        <v>409</v>
      </c>
      <c r="W129" s="192"/>
      <c r="X129" s="192"/>
      <c r="Y129" s="192"/>
      <c r="Z129" s="192"/>
      <c r="AA129" s="87"/>
    </row>
    <row r="130" spans="1:27" x14ac:dyDescent="0.2">
      <c r="A130" s="81">
        <v>123</v>
      </c>
      <c r="B130" s="84" t="str">
        <f ca="1"/>
        <v>Moldova</v>
      </c>
      <c r="C130" s="84" t="str">
        <f ca="1"/>
        <v>MDA</v>
      </c>
      <c r="D130" s="84" t="str">
        <f ca="1"/>
        <v>ECS           Europe &amp; Central Asia</v>
      </c>
      <c r="E130" s="84" t="str">
        <f ca="1"/>
        <v>IBRD</v>
      </c>
      <c r="F130" s="81" t="str">
        <f t="shared" ca="1" si="4"/>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4.5933014354066897</v>
      </c>
      <c r="I130" s="191" t="e"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#N/A</v>
      </c>
      <c r="J130" s="242">
        <v>44753</v>
      </c>
      <c r="K130" s="242">
        <v>44753</v>
      </c>
      <c r="L130" s="91" t="s">
        <v>206</v>
      </c>
      <c r="M130" s="192">
        <v>4.5933014354066897</v>
      </c>
      <c r="N130" s="192" t="s">
        <v>409</v>
      </c>
      <c r="O130" s="192" t="s">
        <v>409</v>
      </c>
      <c r="P130" s="192" t="s">
        <v>409</v>
      </c>
      <c r="Q130" s="192" t="s">
        <v>409</v>
      </c>
      <c r="R130" s="192">
        <v>0.35</v>
      </c>
      <c r="S130" s="192" t="s">
        <v>409</v>
      </c>
      <c r="T130" s="192" t="s">
        <v>409</v>
      </c>
      <c r="U130" s="192" t="s">
        <v>409</v>
      </c>
      <c r="V130" s="192" t="s">
        <v>409</v>
      </c>
      <c r="W130" s="192"/>
      <c r="X130" s="192"/>
      <c r="Y130" s="192"/>
      <c r="Z130" s="192"/>
      <c r="AA130" s="87"/>
    </row>
    <row r="131" spans="1:27" x14ac:dyDescent="0.2">
      <c r="A131" s="81">
        <v>124</v>
      </c>
      <c r="B131" s="84" t="str">
        <f ca="1"/>
        <v>Madagascar</v>
      </c>
      <c r="C131" s="84" t="str">
        <f ca="1"/>
        <v>MDG</v>
      </c>
      <c r="D131" s="84" t="str">
        <f ca="1"/>
        <v>SSF           Sub-Saharan Africa</v>
      </c>
      <c r="E131" s="84" t="str">
        <f ca="1"/>
        <v>IDA</v>
      </c>
      <c r="F131" s="81" t="str">
        <f t="shared" ca="1" si="4"/>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10</v>
      </c>
      <c r="I131" s="191" t="e"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#N/A</v>
      </c>
      <c r="J131" s="242">
        <v>44888</v>
      </c>
      <c r="K131" s="242">
        <v>45091</v>
      </c>
      <c r="L131" s="91" t="s">
        <v>208</v>
      </c>
      <c r="M131" s="192">
        <v>10</v>
      </c>
      <c r="N131" s="192">
        <v>10</v>
      </c>
      <c r="O131" s="192" t="s">
        <v>409</v>
      </c>
      <c r="P131" s="192" t="s">
        <v>409</v>
      </c>
      <c r="Q131" s="192" t="s">
        <v>409</v>
      </c>
      <c r="R131" s="192">
        <v>0.63500000000000001</v>
      </c>
      <c r="S131" s="192">
        <v>40.6</v>
      </c>
      <c r="T131" s="192" t="s">
        <v>409</v>
      </c>
      <c r="U131" s="192" t="s">
        <v>409</v>
      </c>
      <c r="V131" s="192" t="s">
        <v>409</v>
      </c>
      <c r="W131" s="192"/>
      <c r="X131" s="192"/>
      <c r="Y131" s="192"/>
      <c r="Z131" s="192"/>
      <c r="AA131" s="87"/>
    </row>
    <row r="132" spans="1:27" x14ac:dyDescent="0.2">
      <c r="A132" s="81">
        <v>125</v>
      </c>
      <c r="B132" s="84" t="str">
        <f ca="1"/>
        <v>Maldives</v>
      </c>
      <c r="C132" s="84" t="str">
        <f ca="1"/>
        <v>MDV</v>
      </c>
      <c r="D132" s="84" t="str">
        <f ca="1"/>
        <v>SAS           South Asia</v>
      </c>
      <c r="E132" s="84" t="str">
        <f ca="1"/>
        <v>IDA</v>
      </c>
      <c r="F132" s="81" t="str">
        <f t="shared" ca="1" si="4"/>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2.9186602870813401</v>
      </c>
      <c r="I132" s="191" t="e"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#N/A</v>
      </c>
      <c r="J132" s="242">
        <v>44753</v>
      </c>
      <c r="K132" s="242">
        <v>44753</v>
      </c>
      <c r="L132" s="91" t="s">
        <v>210</v>
      </c>
      <c r="M132" s="192">
        <v>2.9186602870813401</v>
      </c>
      <c r="N132" s="192" t="s">
        <v>409</v>
      </c>
      <c r="O132" s="192" t="s">
        <v>409</v>
      </c>
      <c r="P132" s="192" t="s">
        <v>409</v>
      </c>
      <c r="Q132" s="192" t="s">
        <v>409</v>
      </c>
      <c r="R132" s="192">
        <v>0.28000000000000003</v>
      </c>
      <c r="S132" s="192" t="s">
        <v>409</v>
      </c>
      <c r="T132" s="192" t="s">
        <v>409</v>
      </c>
      <c r="U132" s="192" t="s">
        <v>409</v>
      </c>
      <c r="V132" s="192" t="s">
        <v>409</v>
      </c>
      <c r="W132" s="192"/>
      <c r="X132" s="192"/>
      <c r="Y132" s="192"/>
      <c r="Z132" s="192"/>
      <c r="AA132" s="87"/>
    </row>
    <row r="133" spans="1:27" x14ac:dyDescent="0.2">
      <c r="A133" s="81">
        <v>126</v>
      </c>
      <c r="B133" s="84" t="str">
        <f ca="1"/>
        <v>Mexico</v>
      </c>
      <c r="C133" s="84" t="str">
        <f ca="1"/>
        <v>MEX</v>
      </c>
      <c r="D133" s="84" t="str">
        <f ca="1"/>
        <v>LCN           Latin America &amp; Caribbean</v>
      </c>
      <c r="E133" s="84" t="str">
        <f ca="1"/>
        <v>IBRD</v>
      </c>
      <c r="F133" s="81" t="str">
        <f t="shared" ca="1" si="4"/>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2.59988419224088</v>
      </c>
      <c r="I133" s="191" t="e"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#N/A</v>
      </c>
      <c r="J133" s="242">
        <v>44753</v>
      </c>
      <c r="K133" s="242">
        <v>44753</v>
      </c>
      <c r="L133" s="91" t="s">
        <v>212</v>
      </c>
      <c r="M133" s="192">
        <v>3.2296650717703299</v>
      </c>
      <c r="N133" s="192">
        <v>2.59988419224088</v>
      </c>
      <c r="O133" s="192" t="s">
        <v>409</v>
      </c>
      <c r="P133" s="192" t="s">
        <v>409</v>
      </c>
      <c r="Q133" s="192" t="s">
        <v>409</v>
      </c>
      <c r="R133" s="192">
        <v>0.29299999999999998</v>
      </c>
      <c r="S133" s="192">
        <v>69.099999999999994</v>
      </c>
      <c r="T133" s="192" t="s">
        <v>409</v>
      </c>
      <c r="U133" s="192" t="s">
        <v>409</v>
      </c>
      <c r="V133" s="192" t="s">
        <v>409</v>
      </c>
      <c r="W133" s="192"/>
      <c r="X133" s="192"/>
      <c r="Y133" s="192"/>
      <c r="Z133" s="192"/>
      <c r="AA133" s="87"/>
    </row>
    <row r="134" spans="1:27" x14ac:dyDescent="0.2">
      <c r="A134" s="81">
        <v>127</v>
      </c>
      <c r="B134" s="84" t="str">
        <f ca="1"/>
        <v>Marshall Islands</v>
      </c>
      <c r="C134" s="84" t="str">
        <f ca="1"/>
        <v>MHL</v>
      </c>
      <c r="D134" s="84" t="str">
        <f ca="1"/>
        <v>EAS           East Asia &amp; Pacific</v>
      </c>
      <c r="E134" s="84" t="str">
        <f ca="1"/>
        <v>IDA</v>
      </c>
      <c r="F134" s="81" t="str">
        <f t="shared" ca="1" si="4"/>
        <v/>
      </c>
      <c r="G134" s="80" t="e">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#N/A</v>
      </c>
      <c r="H134" s="80" t="e"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#N/A</v>
      </c>
      <c r="I134" s="191" t="e"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#N/A</v>
      </c>
      <c r="J134" s="242">
        <v>44753</v>
      </c>
      <c r="K134" s="242">
        <v>44753</v>
      </c>
      <c r="L134" s="91" t="s">
        <v>214</v>
      </c>
      <c r="M134" s="192" t="s">
        <v>409</v>
      </c>
      <c r="N134" s="192" t="s">
        <v>409</v>
      </c>
      <c r="O134" s="192" t="s">
        <v>409</v>
      </c>
      <c r="P134" s="192" t="s">
        <v>409</v>
      </c>
      <c r="Q134" s="192" t="s">
        <v>409</v>
      </c>
      <c r="R134" s="192" t="s">
        <v>409</v>
      </c>
      <c r="S134" s="192" t="s">
        <v>409</v>
      </c>
      <c r="T134" s="192" t="s">
        <v>409</v>
      </c>
      <c r="U134" s="192" t="s">
        <v>409</v>
      </c>
      <c r="V134" s="192" t="s">
        <v>409</v>
      </c>
      <c r="W134" s="192"/>
      <c r="X134" s="192"/>
      <c r="Y134" s="192"/>
      <c r="Z134" s="192"/>
      <c r="AA134" s="87"/>
    </row>
    <row r="135" spans="1:27" x14ac:dyDescent="0.2">
      <c r="A135" s="81">
        <v>128</v>
      </c>
      <c r="B135" s="84" t="str">
        <f ca="1"/>
        <v>North Macedonia</v>
      </c>
      <c r="C135" s="84" t="str">
        <f ca="1"/>
        <v>MKD</v>
      </c>
      <c r="D135" s="84" t="str">
        <f ca="1"/>
        <v>ECS           Europe &amp; Central Asia</v>
      </c>
      <c r="E135" s="84" t="str">
        <f ca="1"/>
        <v>IBRD</v>
      </c>
      <c r="F135" s="81" t="str">
        <f t="shared" ca="1" si="4"/>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3.6124401913875501</v>
      </c>
      <c r="I135" s="191" t="e"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#N/A</v>
      </c>
      <c r="J135" s="242">
        <v>44753</v>
      </c>
      <c r="K135" s="242">
        <v>44753</v>
      </c>
      <c r="L135" s="91" t="s">
        <v>216</v>
      </c>
      <c r="M135" s="192">
        <v>3.6124401913875501</v>
      </c>
      <c r="N135" s="192" t="s">
        <v>409</v>
      </c>
      <c r="O135" s="192" t="s">
        <v>409</v>
      </c>
      <c r="P135" s="192" t="s">
        <v>409</v>
      </c>
      <c r="Q135" s="192" t="s">
        <v>409</v>
      </c>
      <c r="R135" s="192">
        <v>0.309</v>
      </c>
      <c r="S135" s="192" t="s">
        <v>409</v>
      </c>
      <c r="T135" s="192" t="s">
        <v>409</v>
      </c>
      <c r="U135" s="192" t="s">
        <v>409</v>
      </c>
      <c r="V135" s="192" t="s">
        <v>409</v>
      </c>
      <c r="W135" s="192"/>
      <c r="X135" s="192"/>
      <c r="Y135" s="192"/>
      <c r="Z135" s="192"/>
      <c r="AA135" s="87"/>
    </row>
    <row r="136" spans="1:27" x14ac:dyDescent="0.2">
      <c r="A136" s="81">
        <v>129</v>
      </c>
      <c r="B136" s="84" t="str">
        <f ca="1"/>
        <v>Mali</v>
      </c>
      <c r="C136" s="84" t="str">
        <f ca="1"/>
        <v>MLI</v>
      </c>
      <c r="D136" s="84" t="str">
        <f ca="1"/>
        <v>SSF           Sub-Saharan Africa</v>
      </c>
      <c r="E136" s="84" t="str">
        <f ca="1"/>
        <v>IDA</v>
      </c>
      <c r="F136" s="81" t="str">
        <f t="shared" ca="1" si="4"/>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8.7061000651238203</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7.5796178343948997</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10</v>
      </c>
      <c r="J136" s="242">
        <v>44753</v>
      </c>
      <c r="K136" s="242">
        <v>45077</v>
      </c>
      <c r="L136" s="91" t="s">
        <v>218</v>
      </c>
      <c r="M136" s="192">
        <v>8.2296650717703308</v>
      </c>
      <c r="N136" s="192">
        <v>7.5796178343948997</v>
      </c>
      <c r="O136" s="192">
        <v>10</v>
      </c>
      <c r="P136" s="192" t="s">
        <v>409</v>
      </c>
      <c r="Q136" s="192">
        <v>1</v>
      </c>
      <c r="R136" s="192">
        <v>0.502</v>
      </c>
      <c r="S136" s="192">
        <v>51.9</v>
      </c>
      <c r="T136" s="192" t="s">
        <v>792</v>
      </c>
      <c r="U136" s="192" t="s">
        <v>409</v>
      </c>
      <c r="V136" s="192">
        <v>-14.5</v>
      </c>
      <c r="W136" s="192"/>
      <c r="X136" s="192"/>
      <c r="Y136" s="192"/>
      <c r="Z136" s="192"/>
      <c r="AA136" s="87"/>
    </row>
    <row r="137" spans="1:27" x14ac:dyDescent="0.2">
      <c r="A137" s="81">
        <v>130</v>
      </c>
      <c r="B137" s="84" t="str">
        <f ca="1"/>
        <v>Malta</v>
      </c>
      <c r="C137" s="84" t="str">
        <f ca="1"/>
        <v>MLT</v>
      </c>
      <c r="D137" s="84" t="str">
        <f ca="1"/>
        <v>MEA           Middle East &amp; North Africa</v>
      </c>
      <c r="E137" s="84" t="str">
        <f ca="1"/>
        <v>NA</v>
      </c>
      <c r="F137" s="81" t="str">
        <f t="shared" ref="F137:F196" ca="1" si="5">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0</v>
      </c>
      <c r="I137" s="191" t="e"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#N/A</v>
      </c>
      <c r="J137" s="242">
        <v>44753</v>
      </c>
      <c r="K137" s="242">
        <v>44753</v>
      </c>
      <c r="L137" s="91" t="s">
        <v>220</v>
      </c>
      <c r="M137" s="192">
        <v>0</v>
      </c>
      <c r="N137" s="192" t="s">
        <v>409</v>
      </c>
      <c r="O137" s="192" t="s">
        <v>409</v>
      </c>
      <c r="P137" s="192" t="s">
        <v>409</v>
      </c>
      <c r="Q137" s="192" t="s">
        <v>409</v>
      </c>
      <c r="R137" s="192">
        <v>0.158</v>
      </c>
      <c r="S137" s="192" t="s">
        <v>409</v>
      </c>
      <c r="T137" s="192" t="s">
        <v>409</v>
      </c>
      <c r="U137" s="192" t="s">
        <v>409</v>
      </c>
      <c r="V137" s="192" t="s">
        <v>409</v>
      </c>
      <c r="W137" s="192"/>
      <c r="X137" s="192"/>
      <c r="Y137" s="192"/>
      <c r="Z137" s="192"/>
      <c r="AA137" s="87"/>
    </row>
    <row r="138" spans="1:27" x14ac:dyDescent="0.2">
      <c r="A138" s="81">
        <v>131</v>
      </c>
      <c r="B138" s="84" t="str">
        <f ca="1"/>
        <v>Myanmar</v>
      </c>
      <c r="C138" s="84" t="str">
        <f ca="1"/>
        <v>MMR</v>
      </c>
      <c r="D138" s="84" t="str">
        <f ca="1"/>
        <v>EAS           East Asia &amp; Pacific</v>
      </c>
      <c r="E138" s="84" t="str">
        <f ca="1"/>
        <v>IDA</v>
      </c>
      <c r="F138" s="81" t="str">
        <f t="shared" ca="1" si="5"/>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6.4424762994176517</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5.9293572669368801</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7</v>
      </c>
      <c r="J138" s="242">
        <v>44753</v>
      </c>
      <c r="K138" s="242">
        <v>45154</v>
      </c>
      <c r="L138" s="91" t="s">
        <v>222</v>
      </c>
      <c r="M138" s="192">
        <v>7.0813397129186599</v>
      </c>
      <c r="N138" s="192">
        <v>5.9293572669368801</v>
      </c>
      <c r="O138" s="192">
        <v>7</v>
      </c>
      <c r="P138" s="192" t="s">
        <v>409</v>
      </c>
      <c r="Q138" s="192">
        <v>7</v>
      </c>
      <c r="R138" s="192">
        <v>0.45400000000000001</v>
      </c>
      <c r="S138" s="192">
        <v>57.6</v>
      </c>
      <c r="T138" s="192" t="s">
        <v>793</v>
      </c>
      <c r="U138" s="192" t="s">
        <v>409</v>
      </c>
      <c r="V138" s="192">
        <v>51.61</v>
      </c>
      <c r="W138" s="192"/>
      <c r="X138" s="192"/>
      <c r="Y138" s="192"/>
      <c r="Z138" s="192"/>
      <c r="AA138" s="87"/>
    </row>
    <row r="139" spans="1:27" x14ac:dyDescent="0.2">
      <c r="A139" s="81">
        <v>132</v>
      </c>
      <c r="B139" s="84" t="str">
        <f ca="1"/>
        <v>Montenegro</v>
      </c>
      <c r="C139" s="84" t="str">
        <f ca="1"/>
        <v>MNE</v>
      </c>
      <c r="D139" s="84" t="str">
        <f ca="1"/>
        <v>ECS           Europe &amp; Central Asia</v>
      </c>
      <c r="E139" s="84" t="str">
        <f ca="1"/>
        <v>IBRD</v>
      </c>
      <c r="F139" s="81" t="str">
        <f t="shared" ca="1" si="5"/>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1.1722488038277501</v>
      </c>
      <c r="I139" s="191" t="e"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#N/A</v>
      </c>
      <c r="J139" s="242">
        <v>44753</v>
      </c>
      <c r="K139" s="242">
        <v>44753</v>
      </c>
      <c r="L139" s="91" t="s">
        <v>224</v>
      </c>
      <c r="M139" s="192">
        <v>1.1722488038277501</v>
      </c>
      <c r="N139" s="192" t="s">
        <v>409</v>
      </c>
      <c r="O139" s="192" t="s">
        <v>409</v>
      </c>
      <c r="P139" s="192" t="s">
        <v>409</v>
      </c>
      <c r="Q139" s="192" t="s">
        <v>409</v>
      </c>
      <c r="R139" s="192">
        <v>0.20699999999999999</v>
      </c>
      <c r="S139" s="192" t="s">
        <v>409</v>
      </c>
      <c r="T139" s="192" t="s">
        <v>409</v>
      </c>
      <c r="U139" s="192" t="s">
        <v>409</v>
      </c>
      <c r="V139" s="192" t="s">
        <v>409</v>
      </c>
      <c r="W139" s="192"/>
      <c r="X139" s="192"/>
      <c r="Y139" s="192"/>
      <c r="Z139" s="192"/>
      <c r="AA139" s="87"/>
    </row>
    <row r="140" spans="1:27" x14ac:dyDescent="0.2">
      <c r="A140" s="81">
        <v>133</v>
      </c>
      <c r="B140" s="84" t="str">
        <f ca="1"/>
        <v>Mongolia</v>
      </c>
      <c r="C140" s="84" t="str">
        <f ca="1"/>
        <v>MNG</v>
      </c>
      <c r="D140" s="84" t="str">
        <f ca="1"/>
        <v>EAS           East Asia &amp; Pacific</v>
      </c>
      <c r="E140" s="84" t="str">
        <f ca="1"/>
        <v>IBRD</v>
      </c>
      <c r="F140" s="81" t="str">
        <f t="shared" ca="1" si="5"/>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7.2009569377990399</v>
      </c>
      <c r="I140" s="191" t="e"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#N/A</v>
      </c>
      <c r="J140" s="242">
        <v>44753</v>
      </c>
      <c r="K140" s="242">
        <v>44753</v>
      </c>
      <c r="L140" s="91" t="s">
        <v>226</v>
      </c>
      <c r="M140" s="192">
        <v>7.2009569377990399</v>
      </c>
      <c r="N140" s="192" t="s">
        <v>409</v>
      </c>
      <c r="O140" s="192" t="s">
        <v>409</v>
      </c>
      <c r="P140" s="192" t="s">
        <v>409</v>
      </c>
      <c r="Q140" s="192" t="s">
        <v>409</v>
      </c>
      <c r="R140" s="192">
        <v>0.45900000000000002</v>
      </c>
      <c r="S140" s="192" t="s">
        <v>409</v>
      </c>
      <c r="T140" s="192" t="s">
        <v>409</v>
      </c>
      <c r="U140" s="192" t="s">
        <v>409</v>
      </c>
      <c r="V140" s="192" t="s">
        <v>409</v>
      </c>
      <c r="W140" s="192"/>
      <c r="X140" s="192"/>
      <c r="Y140" s="192"/>
      <c r="Z140" s="192"/>
      <c r="AA140" s="87"/>
    </row>
    <row r="141" spans="1:27" x14ac:dyDescent="0.2">
      <c r="A141" s="81">
        <v>134</v>
      </c>
      <c r="B141" s="84" t="str">
        <f ca="1"/>
        <v>Northern Mariana Islands</v>
      </c>
      <c r="C141" s="84" t="str">
        <f ca="1"/>
        <v>MNP</v>
      </c>
      <c r="D141" s="84" t="str">
        <f ca="1"/>
        <v>EAS           East Asia &amp; Pacific</v>
      </c>
      <c r="E141" s="84" t="str">
        <f ca="1"/>
        <v>NA</v>
      </c>
      <c r="F141" s="81" t="str">
        <f t="shared" ca="1" si="5"/>
        <v/>
      </c>
      <c r="G141" s="80" t="e">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#N/A</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t="e"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#N/A</v>
      </c>
      <c r="J141" s="242" t="s">
        <v>409</v>
      </c>
      <c r="K141" s="242" t="s">
        <v>409</v>
      </c>
      <c r="L141" s="91" t="s">
        <v>715</v>
      </c>
      <c r="M141" s="192" t="s">
        <v>409</v>
      </c>
      <c r="N141" s="192" t="s">
        <v>409</v>
      </c>
      <c r="O141" s="192" t="s">
        <v>409</v>
      </c>
      <c r="P141" s="192" t="s">
        <v>409</v>
      </c>
      <c r="Q141" s="192" t="s">
        <v>409</v>
      </c>
      <c r="R141" s="192" t="s">
        <v>409</v>
      </c>
      <c r="S141" s="192" t="s">
        <v>409</v>
      </c>
      <c r="T141" s="192" t="s">
        <v>409</v>
      </c>
      <c r="U141" s="192" t="s">
        <v>409</v>
      </c>
      <c r="V141" s="192" t="s">
        <v>409</v>
      </c>
      <c r="W141" s="192"/>
      <c r="X141" s="192"/>
      <c r="Y141" s="192"/>
      <c r="Z141" s="192"/>
      <c r="AA141" s="87"/>
    </row>
    <row r="142" spans="1:27" x14ac:dyDescent="0.2">
      <c r="A142" s="81">
        <v>135</v>
      </c>
      <c r="B142" s="84" t="str">
        <f ca="1"/>
        <v>Mozambique</v>
      </c>
      <c r="C142" s="84" t="str">
        <f ca="1"/>
        <v>MOZ</v>
      </c>
      <c r="D142" s="84" t="str">
        <f ca="1"/>
        <v>SSF           Sub-Saharan Africa</v>
      </c>
      <c r="E142" s="84" t="str">
        <f ca="1"/>
        <v>IDA</v>
      </c>
      <c r="F142" s="81" t="str">
        <f t="shared" ca="1" si="5"/>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2.9851979941493494</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8.9114070642733001</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1</v>
      </c>
      <c r="J142" s="242">
        <v>44753</v>
      </c>
      <c r="K142" s="242">
        <v>45154</v>
      </c>
      <c r="L142" s="91" t="s">
        <v>228</v>
      </c>
      <c r="M142" s="192">
        <v>10</v>
      </c>
      <c r="N142" s="192">
        <v>8.9114070642733001</v>
      </c>
      <c r="O142" s="192" t="s">
        <v>409</v>
      </c>
      <c r="P142" s="192" t="s">
        <v>409</v>
      </c>
      <c r="Q142" s="192">
        <v>1</v>
      </c>
      <c r="R142" s="192">
        <v>0.59199999999999997</v>
      </c>
      <c r="S142" s="192">
        <v>47.3</v>
      </c>
      <c r="T142" s="192" t="s">
        <v>409</v>
      </c>
      <c r="U142" s="192" t="s">
        <v>409</v>
      </c>
      <c r="V142" s="192">
        <v>0.76</v>
      </c>
      <c r="W142" s="192"/>
      <c r="X142" s="192"/>
      <c r="Y142" s="192"/>
      <c r="Z142" s="192"/>
      <c r="AA142" s="87"/>
    </row>
    <row r="143" spans="1:27" x14ac:dyDescent="0.2">
      <c r="A143" s="81">
        <v>136</v>
      </c>
      <c r="B143" s="84" t="str">
        <f ca="1"/>
        <v>Mauritania</v>
      </c>
      <c r="C143" s="84" t="str">
        <f ca="1"/>
        <v>MRT</v>
      </c>
      <c r="D143" s="84" t="str">
        <f ca="1"/>
        <v>SSF           Sub-Saharan Africa</v>
      </c>
      <c r="E143" s="84" t="str">
        <f ca="1"/>
        <v>IDA</v>
      </c>
      <c r="F143" s="81" t="str">
        <f t="shared" ca="1" si="5"/>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8.1339712918660201</v>
      </c>
      <c r="I143" s="191" t="e"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#N/A</v>
      </c>
      <c r="J143" s="242">
        <v>44753</v>
      </c>
      <c r="K143" s="242">
        <v>45077</v>
      </c>
      <c r="L143" s="91" t="s">
        <v>230</v>
      </c>
      <c r="M143" s="192">
        <v>8.1339712918660201</v>
      </c>
      <c r="N143" s="192" t="s">
        <v>409</v>
      </c>
      <c r="O143" s="192" t="s">
        <v>409</v>
      </c>
      <c r="P143" s="192" t="s">
        <v>409</v>
      </c>
      <c r="Q143" s="192" t="s">
        <v>409</v>
      </c>
      <c r="R143" s="192">
        <v>0.498</v>
      </c>
      <c r="S143" s="192" t="s">
        <v>409</v>
      </c>
      <c r="T143" s="192" t="s">
        <v>409</v>
      </c>
      <c r="U143" s="192" t="s">
        <v>409</v>
      </c>
      <c r="V143" s="192" t="s">
        <v>409</v>
      </c>
      <c r="W143" s="192"/>
      <c r="X143" s="192"/>
      <c r="Y143" s="192"/>
      <c r="Z143" s="192"/>
      <c r="AA143" s="87"/>
    </row>
    <row r="144" spans="1:27" x14ac:dyDescent="0.2">
      <c r="A144" s="81">
        <v>137</v>
      </c>
      <c r="B144" s="84" t="str">
        <f ca="1"/>
        <v>Mauritius</v>
      </c>
      <c r="C144" s="84" t="str">
        <f ca="1"/>
        <v>MUS</v>
      </c>
      <c r="D144" s="84" t="str">
        <f ca="1"/>
        <v>SSF           Sub-Saharan Africa</v>
      </c>
      <c r="E144" s="84" t="str">
        <f ca="1"/>
        <v>IBRD</v>
      </c>
      <c r="F144" s="81" t="str">
        <f t="shared" ca="1" si="5"/>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1.79425837320574</v>
      </c>
      <c r="I144" s="191" t="e"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#N/A</v>
      </c>
      <c r="J144" s="242">
        <v>44753</v>
      </c>
      <c r="K144" s="242">
        <v>44753</v>
      </c>
      <c r="L144" s="91" t="s">
        <v>232</v>
      </c>
      <c r="M144" s="192">
        <v>1.79425837320574</v>
      </c>
      <c r="N144" s="192" t="s">
        <v>409</v>
      </c>
      <c r="O144" s="192" t="s">
        <v>409</v>
      </c>
      <c r="P144" s="192" t="s">
        <v>409</v>
      </c>
      <c r="Q144" s="192" t="s">
        <v>409</v>
      </c>
      <c r="R144" s="192">
        <v>0.23300000000000001</v>
      </c>
      <c r="S144" s="192" t="s">
        <v>409</v>
      </c>
      <c r="T144" s="192" t="s">
        <v>409</v>
      </c>
      <c r="U144" s="192" t="s">
        <v>409</v>
      </c>
      <c r="V144" s="192" t="s">
        <v>409</v>
      </c>
      <c r="W144" s="192"/>
      <c r="X144" s="192"/>
      <c r="Y144" s="192"/>
      <c r="Z144" s="192"/>
      <c r="AA144" s="87"/>
    </row>
    <row r="145" spans="1:27" x14ac:dyDescent="0.2">
      <c r="A145" s="81">
        <v>138</v>
      </c>
      <c r="B145" s="84" t="str">
        <f ca="1"/>
        <v>Malawi</v>
      </c>
      <c r="C145" s="84" t="str">
        <f ca="1"/>
        <v>MWI</v>
      </c>
      <c r="D145" s="84" t="str">
        <f ca="1"/>
        <v>SSF           Sub-Saharan Africa</v>
      </c>
      <c r="E145" s="84" t="str">
        <f ca="1"/>
        <v>IDA</v>
      </c>
      <c r="F145" s="81" t="str">
        <f t="shared" ca="1" si="5"/>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6.5877885310753488</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8.6797915460335808</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5</v>
      </c>
      <c r="J145" s="242">
        <v>44753</v>
      </c>
      <c r="K145" s="242">
        <v>44900</v>
      </c>
      <c r="L145" s="91" t="s">
        <v>234</v>
      </c>
      <c r="M145" s="192">
        <v>10</v>
      </c>
      <c r="N145" s="192">
        <v>8.6797915460335808</v>
      </c>
      <c r="O145" s="192">
        <v>5</v>
      </c>
      <c r="P145" s="192" t="s">
        <v>409</v>
      </c>
      <c r="Q145" s="192" t="s">
        <v>409</v>
      </c>
      <c r="R145" s="192">
        <v>0.57699999999999996</v>
      </c>
      <c r="S145" s="192">
        <v>48.1</v>
      </c>
      <c r="T145" s="192" t="s">
        <v>794</v>
      </c>
      <c r="U145" s="192" t="s">
        <v>409</v>
      </c>
      <c r="V145" s="192" t="s">
        <v>409</v>
      </c>
      <c r="W145" s="192"/>
      <c r="X145" s="192"/>
      <c r="Y145" s="192"/>
      <c r="Z145" s="192"/>
      <c r="AA145" s="87"/>
    </row>
    <row r="146" spans="1:27" x14ac:dyDescent="0.2">
      <c r="A146" s="81">
        <v>139</v>
      </c>
      <c r="B146" s="84" t="str">
        <f ca="1"/>
        <v>Malaysia</v>
      </c>
      <c r="C146" s="84" t="str">
        <f ca="1"/>
        <v>MYS</v>
      </c>
      <c r="D146" s="84" t="str">
        <f ca="1"/>
        <v>EAS           East Asia &amp; Pacific</v>
      </c>
      <c r="E146" s="84" t="str">
        <f ca="1"/>
        <v>IBRD</v>
      </c>
      <c r="F146" s="81" t="str">
        <f t="shared" ca="1" si="5"/>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2.36826867400115</v>
      </c>
      <c r="I146" s="191" t="e"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#N/A</v>
      </c>
      <c r="J146" s="242">
        <v>44888</v>
      </c>
      <c r="K146" s="242">
        <v>44753</v>
      </c>
      <c r="L146" s="91" t="s">
        <v>236</v>
      </c>
      <c r="M146" s="192">
        <v>2.3444976076555002</v>
      </c>
      <c r="N146" s="192">
        <v>2.36826867400115</v>
      </c>
      <c r="O146" s="192" t="s">
        <v>409</v>
      </c>
      <c r="P146" s="192" t="s">
        <v>409</v>
      </c>
      <c r="Q146" s="192" t="s">
        <v>409</v>
      </c>
      <c r="R146" s="192">
        <v>0.25600000000000001</v>
      </c>
      <c r="S146" s="192">
        <v>69.900000000000006</v>
      </c>
      <c r="T146" s="192" t="s">
        <v>409</v>
      </c>
      <c r="U146" s="192" t="s">
        <v>409</v>
      </c>
      <c r="V146" s="192" t="s">
        <v>409</v>
      </c>
      <c r="W146" s="192"/>
      <c r="X146" s="192"/>
      <c r="Y146" s="192"/>
      <c r="Z146" s="192"/>
      <c r="AA146" s="87"/>
    </row>
    <row r="147" spans="1:27" x14ac:dyDescent="0.2">
      <c r="A147" s="81">
        <v>140</v>
      </c>
      <c r="B147" s="84" t="str">
        <f ca="1"/>
        <v>Namibia</v>
      </c>
      <c r="C147" s="84" t="str">
        <f ca="1"/>
        <v>NAM</v>
      </c>
      <c r="D147" s="84" t="str">
        <f ca="1"/>
        <v>SSF           Sub-Saharan Africa</v>
      </c>
      <c r="E147" s="84" t="str">
        <f ca="1"/>
        <v>IBRD</v>
      </c>
      <c r="F147" s="81" t="str">
        <f t="shared" ca="1" si="5"/>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9.2822966507177007</v>
      </c>
      <c r="I147" s="191" t="e"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#N/A</v>
      </c>
      <c r="J147" s="242">
        <v>44753</v>
      </c>
      <c r="K147" s="242">
        <v>44753</v>
      </c>
      <c r="L147" s="91" t="s">
        <v>238</v>
      </c>
      <c r="M147" s="192">
        <v>9.2822966507177007</v>
      </c>
      <c r="N147" s="192" t="s">
        <v>409</v>
      </c>
      <c r="O147" s="192" t="s">
        <v>409</v>
      </c>
      <c r="P147" s="192" t="s">
        <v>409</v>
      </c>
      <c r="Q147" s="192" t="s">
        <v>409</v>
      </c>
      <c r="R147" s="192">
        <v>0.54600000000000004</v>
      </c>
      <c r="S147" s="192" t="s">
        <v>409</v>
      </c>
      <c r="T147" s="192" t="s">
        <v>409</v>
      </c>
      <c r="U147" s="192" t="s">
        <v>409</v>
      </c>
      <c r="V147" s="192" t="s">
        <v>409</v>
      </c>
      <c r="W147" s="192"/>
      <c r="X147" s="192"/>
      <c r="Y147" s="192"/>
      <c r="Z147" s="192"/>
      <c r="AA147" s="87"/>
    </row>
    <row r="148" spans="1:27" x14ac:dyDescent="0.2">
      <c r="A148" s="81">
        <v>141</v>
      </c>
      <c r="B148" s="84" t="str">
        <f ca="1"/>
        <v>New Caledonia</v>
      </c>
      <c r="C148" s="84" t="str">
        <f ca="1"/>
        <v>NCL</v>
      </c>
      <c r="D148" s="84" t="str">
        <f ca="1"/>
        <v>EAS           East Asia &amp; Pacific</v>
      </c>
      <c r="E148" s="84" t="str">
        <f ca="1"/>
        <v>NA</v>
      </c>
      <c r="F148" s="81" t="str">
        <f t="shared" ca="1" si="5"/>
        <v/>
      </c>
      <c r="G148" s="80" t="e">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#N/A</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t="e"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#N/A</v>
      </c>
      <c r="J148" s="242" t="s">
        <v>409</v>
      </c>
      <c r="K148" s="242" t="s">
        <v>409</v>
      </c>
      <c r="L148" s="91" t="s">
        <v>716</v>
      </c>
      <c r="M148" s="192" t="s">
        <v>409</v>
      </c>
      <c r="N148" s="192" t="s">
        <v>409</v>
      </c>
      <c r="O148" s="192" t="s">
        <v>409</v>
      </c>
      <c r="P148" s="192" t="s">
        <v>409</v>
      </c>
      <c r="Q148" s="192" t="s">
        <v>409</v>
      </c>
      <c r="R148" s="192" t="s">
        <v>409</v>
      </c>
      <c r="S148" s="192" t="s">
        <v>409</v>
      </c>
      <c r="T148" s="192" t="s">
        <v>409</v>
      </c>
      <c r="U148" s="192" t="s">
        <v>409</v>
      </c>
      <c r="V148" s="192" t="s">
        <v>409</v>
      </c>
      <c r="W148" s="192"/>
      <c r="X148" s="192"/>
      <c r="Y148" s="192"/>
      <c r="Z148" s="192"/>
      <c r="AA148" s="87"/>
    </row>
    <row r="149" spans="1:27" x14ac:dyDescent="0.2">
      <c r="A149" s="81">
        <v>142</v>
      </c>
      <c r="B149" s="84" t="str">
        <f ca="1"/>
        <v>Niger</v>
      </c>
      <c r="C149" s="84" t="str">
        <f ca="1"/>
        <v>NER</v>
      </c>
      <c r="D149" s="84" t="str">
        <f ca="1"/>
        <v>SSF           Sub-Saharan Africa</v>
      </c>
      <c r="E149" s="84" t="str">
        <f ca="1"/>
        <v>IDA</v>
      </c>
      <c r="F149" s="81" t="str">
        <f t="shared" ca="1" si="5"/>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3.0333028965259898</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9.2009264620729603</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1</v>
      </c>
      <c r="J149" s="242">
        <v>44753</v>
      </c>
      <c r="K149" s="242">
        <v>45154</v>
      </c>
      <c r="L149" s="91" t="s">
        <v>240</v>
      </c>
      <c r="M149" s="192">
        <v>10</v>
      </c>
      <c r="N149" s="192">
        <v>9.2009264620729603</v>
      </c>
      <c r="O149" s="192" t="s">
        <v>409</v>
      </c>
      <c r="P149" s="192" t="s">
        <v>409</v>
      </c>
      <c r="Q149" s="192">
        <v>1</v>
      </c>
      <c r="R149" s="192">
        <v>0.60599999999999998</v>
      </c>
      <c r="S149" s="192">
        <v>46.3</v>
      </c>
      <c r="T149" s="192" t="s">
        <v>409</v>
      </c>
      <c r="U149" s="192" t="s">
        <v>409</v>
      </c>
      <c r="V149" s="192">
        <v>0.31</v>
      </c>
      <c r="W149" s="192"/>
      <c r="X149" s="192"/>
      <c r="Y149" s="192"/>
      <c r="Z149" s="192"/>
      <c r="AA149" s="87"/>
    </row>
    <row r="150" spans="1:27" x14ac:dyDescent="0.2">
      <c r="A150" s="81">
        <v>143</v>
      </c>
      <c r="B150" s="84" t="str">
        <f ca="1"/>
        <v>Nigeria</v>
      </c>
      <c r="C150" s="84" t="str">
        <f ca="1"/>
        <v>NGA</v>
      </c>
      <c r="D150" s="84" t="str">
        <f ca="1"/>
        <v>SSF           Sub-Saharan Africa</v>
      </c>
      <c r="E150" s="84" t="str">
        <f ca="1"/>
        <v>Blend</v>
      </c>
      <c r="F150" s="81" t="str">
        <f t="shared" ca="1" si="5"/>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10</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10</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10</v>
      </c>
      <c r="J150" s="242">
        <v>44888</v>
      </c>
      <c r="K150" s="242">
        <v>44900</v>
      </c>
      <c r="L150" s="91" t="s">
        <v>242</v>
      </c>
      <c r="M150" s="192">
        <v>8.4928229665071697</v>
      </c>
      <c r="N150" s="192">
        <v>10</v>
      </c>
      <c r="O150" s="192">
        <v>10</v>
      </c>
      <c r="P150" s="192" t="s">
        <v>409</v>
      </c>
      <c r="Q150" s="192">
        <v>5</v>
      </c>
      <c r="R150" s="192">
        <v>0.51300000000000001</v>
      </c>
      <c r="S150" s="192">
        <v>42</v>
      </c>
      <c r="T150" s="192" t="s">
        <v>792</v>
      </c>
      <c r="U150" s="192" t="s">
        <v>409</v>
      </c>
      <c r="V150" s="192">
        <v>15.98</v>
      </c>
      <c r="W150" s="192"/>
      <c r="X150" s="192"/>
      <c r="Y150" s="192"/>
      <c r="Z150" s="192"/>
      <c r="AA150" s="87"/>
    </row>
    <row r="151" spans="1:27" x14ac:dyDescent="0.2">
      <c r="A151" s="81">
        <v>144</v>
      </c>
      <c r="B151" s="84" t="str">
        <f ca="1"/>
        <v>Nicaragua</v>
      </c>
      <c r="C151" s="84" t="str">
        <f ca="1"/>
        <v>NIC</v>
      </c>
      <c r="D151" s="84" t="str">
        <f ca="1"/>
        <v>LCN           Latin America &amp; Caribbean</v>
      </c>
      <c r="E151" s="84" t="str">
        <f ca="1"/>
        <v>IDA</v>
      </c>
      <c r="F151" s="81" t="str">
        <f t="shared" ca="1" si="5"/>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5.5762337938507072</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6.2188766647365297</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5</v>
      </c>
      <c r="J151" s="242">
        <v>44753</v>
      </c>
      <c r="K151" s="242">
        <v>45077</v>
      </c>
      <c r="L151" s="91" t="s">
        <v>244</v>
      </c>
      <c r="M151" s="192">
        <v>6.7942583732057402</v>
      </c>
      <c r="N151" s="192">
        <v>6.2188766647365297</v>
      </c>
      <c r="O151" s="192">
        <v>5</v>
      </c>
      <c r="P151" s="192" t="s">
        <v>409</v>
      </c>
      <c r="Q151" s="192" t="s">
        <v>409</v>
      </c>
      <c r="R151" s="192">
        <v>0.442</v>
      </c>
      <c r="S151" s="192">
        <v>56.6</v>
      </c>
      <c r="T151" s="192" t="s">
        <v>794</v>
      </c>
      <c r="U151" s="192" t="s">
        <v>409</v>
      </c>
      <c r="V151" s="192" t="s">
        <v>409</v>
      </c>
      <c r="W151" s="192"/>
      <c r="X151" s="192"/>
      <c r="Y151" s="192"/>
      <c r="Z151" s="192"/>
      <c r="AA151" s="87"/>
    </row>
    <row r="152" spans="1:27" x14ac:dyDescent="0.2">
      <c r="A152" s="81">
        <v>145</v>
      </c>
      <c r="B152" s="84" t="str">
        <f ca="1"/>
        <v>Netherlands</v>
      </c>
      <c r="C152" s="84" t="str">
        <f ca="1"/>
        <v>NLD</v>
      </c>
      <c r="D152" s="84" t="str">
        <f ca="1"/>
        <v>ECS           Europe &amp; Central Asia</v>
      </c>
      <c r="E152" s="84" t="str">
        <f ca="1"/>
        <v>NA</v>
      </c>
      <c r="F152" s="81" t="str">
        <f t="shared" ca="1" si="5"/>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v>
      </c>
      <c r="I152" s="191" t="e"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#N/A</v>
      </c>
      <c r="J152" s="242">
        <v>44888</v>
      </c>
      <c r="K152" s="242">
        <v>44753</v>
      </c>
      <c r="L152" s="91" t="s">
        <v>246</v>
      </c>
      <c r="M152" s="192">
        <v>0</v>
      </c>
      <c r="N152" s="192">
        <v>0</v>
      </c>
      <c r="O152" s="192" t="s">
        <v>409</v>
      </c>
      <c r="P152" s="192" t="s">
        <v>409</v>
      </c>
      <c r="Q152" s="192" t="s">
        <v>409</v>
      </c>
      <c r="R152" s="192">
        <v>0.155</v>
      </c>
      <c r="S152" s="192">
        <v>80.099999999999994</v>
      </c>
      <c r="T152" s="192" t="s">
        <v>409</v>
      </c>
      <c r="U152" s="192" t="s">
        <v>409</v>
      </c>
      <c r="V152" s="192" t="s">
        <v>409</v>
      </c>
      <c r="W152" s="192"/>
      <c r="X152" s="192"/>
      <c r="Y152" s="192"/>
      <c r="Z152" s="192"/>
      <c r="AA152" s="87"/>
    </row>
    <row r="153" spans="1:27" x14ac:dyDescent="0.2">
      <c r="A153" s="81">
        <v>146</v>
      </c>
      <c r="B153" s="84" t="str">
        <f ca="1"/>
        <v>Norway</v>
      </c>
      <c r="C153" s="84" t="str">
        <f ca="1"/>
        <v>NOR</v>
      </c>
      <c r="D153" s="84" t="str">
        <f ca="1"/>
        <v>ECS           Europe &amp; Central Asia</v>
      </c>
      <c r="E153" s="84" t="str">
        <f ca="1"/>
        <v>NA</v>
      </c>
      <c r="F153" s="81" t="str">
        <f t="shared" ca="1" si="5"/>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t="e"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#N/A</v>
      </c>
      <c r="J153" s="242">
        <v>44888</v>
      </c>
      <c r="K153" s="242">
        <v>44753</v>
      </c>
      <c r="L153" s="91" t="s">
        <v>248</v>
      </c>
      <c r="M153" s="192">
        <v>0</v>
      </c>
      <c r="N153" s="192">
        <v>0</v>
      </c>
      <c r="O153" s="192" t="s">
        <v>409</v>
      </c>
      <c r="P153" s="192" t="s">
        <v>409</v>
      </c>
      <c r="Q153" s="192" t="s">
        <v>409</v>
      </c>
      <c r="R153" s="192">
        <v>0.14899999999999999</v>
      </c>
      <c r="S153" s="192">
        <v>80.5</v>
      </c>
      <c r="T153" s="192" t="s">
        <v>409</v>
      </c>
      <c r="U153" s="192" t="s">
        <v>409</v>
      </c>
      <c r="V153" s="192" t="s">
        <v>409</v>
      </c>
      <c r="W153" s="192"/>
      <c r="X153" s="192"/>
      <c r="Y153" s="192"/>
      <c r="Z153" s="192"/>
      <c r="AA153" s="87"/>
    </row>
    <row r="154" spans="1:27" x14ac:dyDescent="0.2">
      <c r="A154" s="81">
        <v>147</v>
      </c>
      <c r="B154" s="84" t="str">
        <f ca="1"/>
        <v>Nepal</v>
      </c>
      <c r="C154" s="84" t="str">
        <f ca="1"/>
        <v>NPL</v>
      </c>
      <c r="D154" s="84" t="str">
        <f ca="1"/>
        <v>SAS           South Asia</v>
      </c>
      <c r="E154" s="84" t="str">
        <f ca="1"/>
        <v>IDA</v>
      </c>
      <c r="F154" s="81" t="str">
        <f t="shared" ca="1" si="5"/>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6.1320208453966396</v>
      </c>
      <c r="I154" s="191" t="e"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#N/A</v>
      </c>
      <c r="J154" s="242">
        <v>44753</v>
      </c>
      <c r="K154" s="242">
        <v>44753</v>
      </c>
      <c r="L154" s="91" t="s">
        <v>250</v>
      </c>
      <c r="M154" s="192">
        <v>9.0430622009569301</v>
      </c>
      <c r="N154" s="192">
        <v>6.1320208453966396</v>
      </c>
      <c r="O154" s="192" t="s">
        <v>409</v>
      </c>
      <c r="P154" s="192" t="s">
        <v>409</v>
      </c>
      <c r="Q154" s="192" t="s">
        <v>409</v>
      </c>
      <c r="R154" s="192">
        <v>0.53600000000000003</v>
      </c>
      <c r="S154" s="192">
        <v>56.9</v>
      </c>
      <c r="T154" s="192" t="s">
        <v>409</v>
      </c>
      <c r="U154" s="192" t="s">
        <v>409</v>
      </c>
      <c r="V154" s="192" t="s">
        <v>409</v>
      </c>
      <c r="W154" s="192"/>
      <c r="X154" s="192"/>
      <c r="Y154" s="192"/>
      <c r="Z154" s="192"/>
      <c r="AA154" s="87"/>
    </row>
    <row r="155" spans="1:27" x14ac:dyDescent="0.2">
      <c r="A155" s="81">
        <v>148</v>
      </c>
      <c r="B155" s="84" t="str">
        <f ca="1"/>
        <v>Nauru</v>
      </c>
      <c r="C155" s="84" t="str">
        <f ca="1"/>
        <v>NRU</v>
      </c>
      <c r="D155" s="84" t="str">
        <f ca="1"/>
        <v>EAS           East Asia &amp; Pacific</v>
      </c>
      <c r="E155" s="84" t="str">
        <f ca="1"/>
        <v>IBRD</v>
      </c>
      <c r="F155" s="81" t="str">
        <f t="shared" ca="1" si="5"/>
        <v/>
      </c>
      <c r="G155" s="80" t="e">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#N/A</v>
      </c>
      <c r="H155" s="80" t="e"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#N/A</v>
      </c>
      <c r="I155" s="191" t="e"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#N/A</v>
      </c>
      <c r="J155" s="242" t="s">
        <v>409</v>
      </c>
      <c r="K155" s="242">
        <v>44753</v>
      </c>
      <c r="L155" s="91" t="s">
        <v>252</v>
      </c>
      <c r="M155" s="192" t="s">
        <v>409</v>
      </c>
      <c r="N155" s="192" t="s">
        <v>409</v>
      </c>
      <c r="O155" s="192" t="s">
        <v>409</v>
      </c>
      <c r="P155" s="192" t="s">
        <v>409</v>
      </c>
      <c r="Q155" s="192" t="s">
        <v>409</v>
      </c>
      <c r="R155" s="192" t="s">
        <v>409</v>
      </c>
      <c r="S155" s="192" t="s">
        <v>409</v>
      </c>
      <c r="T155" s="192" t="s">
        <v>409</v>
      </c>
      <c r="U155" s="192" t="s">
        <v>409</v>
      </c>
      <c r="V155" s="192" t="s">
        <v>409</v>
      </c>
      <c r="W155" s="192"/>
      <c r="X155" s="192"/>
      <c r="Y155" s="192"/>
      <c r="Z155" s="192"/>
      <c r="AA155" s="87"/>
    </row>
    <row r="156" spans="1:27" x14ac:dyDescent="0.2">
      <c r="A156" s="81">
        <v>149</v>
      </c>
      <c r="B156" s="84" t="str">
        <f ca="1"/>
        <v>New Zealand</v>
      </c>
      <c r="C156" s="84" t="str">
        <f ca="1"/>
        <v>NZL</v>
      </c>
      <c r="D156" s="84" t="str">
        <f ca="1"/>
        <v>EAS           East Asia &amp; Pacific</v>
      </c>
      <c r="E156" s="84" t="str">
        <f ca="1"/>
        <v>NA</v>
      </c>
      <c r="F156" s="81" t="str">
        <f t="shared" ca="1" si="5"/>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8.1065431383903402E-2</v>
      </c>
      <c r="I156" s="191" t="e"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#N/A</v>
      </c>
      <c r="J156" s="242">
        <v>44753</v>
      </c>
      <c r="K156" s="242">
        <v>44753</v>
      </c>
      <c r="L156" s="91" t="s">
        <v>254</v>
      </c>
      <c r="M156" s="192">
        <v>1.84210526315789</v>
      </c>
      <c r="N156" s="192">
        <v>8.1065431383903402E-2</v>
      </c>
      <c r="O156" s="192" t="s">
        <v>409</v>
      </c>
      <c r="P156" s="192" t="s">
        <v>409</v>
      </c>
      <c r="Q156" s="192" t="s">
        <v>409</v>
      </c>
      <c r="R156" s="192">
        <v>0.23499999999999999</v>
      </c>
      <c r="S156" s="192">
        <v>77.8</v>
      </c>
      <c r="T156" s="192" t="s">
        <v>409</v>
      </c>
      <c r="U156" s="192" t="s">
        <v>409</v>
      </c>
      <c r="V156" s="192" t="s">
        <v>409</v>
      </c>
      <c r="W156" s="192"/>
      <c r="X156" s="192"/>
      <c r="Y156" s="192"/>
      <c r="Z156" s="192"/>
      <c r="AA156" s="87"/>
    </row>
    <row r="157" spans="1:27" x14ac:dyDescent="0.2">
      <c r="A157" s="81">
        <v>150</v>
      </c>
      <c r="B157" s="84" t="str">
        <f ca="1"/>
        <v>Oman</v>
      </c>
      <c r="C157" s="84" t="str">
        <f ca="1"/>
        <v>OMN</v>
      </c>
      <c r="D157" s="84" t="str">
        <f ca="1"/>
        <v>MEA           Middle East &amp; North Africa</v>
      </c>
      <c r="E157" s="84" t="str">
        <f ca="1"/>
        <v>NA</v>
      </c>
      <c r="F157" s="81" t="str">
        <f t="shared" ca="1" si="5"/>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1.9918934568616</v>
      </c>
      <c r="I157" s="191" t="e"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#N/A</v>
      </c>
      <c r="J157" s="242">
        <v>44753</v>
      </c>
      <c r="K157" s="242">
        <v>44753</v>
      </c>
      <c r="L157" s="91" t="s">
        <v>256</v>
      </c>
      <c r="M157" s="192">
        <v>3.2296650717703299</v>
      </c>
      <c r="N157" s="192">
        <v>1.9918934568616</v>
      </c>
      <c r="O157" s="192" t="s">
        <v>409</v>
      </c>
      <c r="P157" s="192" t="s">
        <v>409</v>
      </c>
      <c r="Q157" s="192" t="s">
        <v>409</v>
      </c>
      <c r="R157" s="192">
        <v>0.29299999999999998</v>
      </c>
      <c r="S157" s="192">
        <v>71.2</v>
      </c>
      <c r="T157" s="192" t="s">
        <v>409</v>
      </c>
      <c r="U157" s="192" t="s">
        <v>409</v>
      </c>
      <c r="V157" s="192" t="s">
        <v>409</v>
      </c>
      <c r="W157" s="192"/>
      <c r="X157" s="192"/>
      <c r="Y157" s="192"/>
      <c r="Z157" s="192"/>
      <c r="AA157" s="87"/>
    </row>
    <row r="158" spans="1:27" x14ac:dyDescent="0.2">
      <c r="A158" s="81">
        <v>151</v>
      </c>
      <c r="B158" s="84" t="str">
        <f ca="1"/>
        <v>Pakistan</v>
      </c>
      <c r="C158" s="84" t="str">
        <f ca="1"/>
        <v>PAK</v>
      </c>
      <c r="D158" s="84" t="str">
        <f ca="1"/>
        <v>SAS           South Asia</v>
      </c>
      <c r="E158" s="84" t="str">
        <f ca="1"/>
        <v>Blend</v>
      </c>
      <c r="F158" s="81" t="str">
        <f t="shared" ca="1" si="5"/>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7.242191250262934</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7.4927620150549998</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7</v>
      </c>
      <c r="J158" s="242">
        <v>44888</v>
      </c>
      <c r="K158" s="242">
        <v>44900</v>
      </c>
      <c r="L158" s="91" t="s">
        <v>258</v>
      </c>
      <c r="M158" s="192">
        <v>6.6267942583731996</v>
      </c>
      <c r="N158" s="192">
        <v>7.4927620150549998</v>
      </c>
      <c r="O158" s="192">
        <v>7</v>
      </c>
      <c r="P158" s="192" t="s">
        <v>409</v>
      </c>
      <c r="Q158" s="192" t="s">
        <v>409</v>
      </c>
      <c r="R158" s="192">
        <v>0.435</v>
      </c>
      <c r="S158" s="192">
        <v>52.2</v>
      </c>
      <c r="T158" s="192" t="s">
        <v>793</v>
      </c>
      <c r="U158" s="192" t="s">
        <v>409</v>
      </c>
      <c r="V158" s="192" t="s">
        <v>409</v>
      </c>
      <c r="W158" s="192"/>
      <c r="X158" s="192"/>
      <c r="Y158" s="192"/>
      <c r="Z158" s="192"/>
      <c r="AA158" s="87"/>
    </row>
    <row r="159" spans="1:27" x14ac:dyDescent="0.2">
      <c r="A159" s="81">
        <v>152</v>
      </c>
      <c r="B159" s="84" t="str">
        <f ca="1"/>
        <v>Panama</v>
      </c>
      <c r="C159" s="84" t="str">
        <f ca="1"/>
        <v>PAN</v>
      </c>
      <c r="D159" s="84" t="str">
        <f ca="1"/>
        <v>LCN           Latin America &amp; Caribbean</v>
      </c>
      <c r="E159" s="84" t="str">
        <f ca="1"/>
        <v>IBRD</v>
      </c>
      <c r="F159" s="81" t="str">
        <f t="shared" ca="1" si="5"/>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2.3393167342211898</v>
      </c>
      <c r="I159" s="191" t="e"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#N/A</v>
      </c>
      <c r="J159" s="242">
        <v>44753</v>
      </c>
      <c r="K159" s="242">
        <v>44753</v>
      </c>
      <c r="L159" s="91" t="s">
        <v>260</v>
      </c>
      <c r="M159" s="192">
        <v>5.0956937799043001</v>
      </c>
      <c r="N159" s="192">
        <v>2.3393167342211898</v>
      </c>
      <c r="O159" s="192" t="s">
        <v>409</v>
      </c>
      <c r="P159" s="192" t="s">
        <v>409</v>
      </c>
      <c r="Q159" s="192" t="s">
        <v>409</v>
      </c>
      <c r="R159" s="192">
        <v>0.371</v>
      </c>
      <c r="S159" s="192">
        <v>70</v>
      </c>
      <c r="T159" s="192" t="s">
        <v>409</v>
      </c>
      <c r="U159" s="192" t="s">
        <v>409</v>
      </c>
      <c r="V159" s="192" t="s">
        <v>409</v>
      </c>
      <c r="W159" s="192"/>
      <c r="X159" s="192"/>
      <c r="Y159" s="192"/>
      <c r="Z159" s="192"/>
      <c r="AA159" s="87"/>
    </row>
    <row r="160" spans="1:27" x14ac:dyDescent="0.2">
      <c r="A160" s="81">
        <v>153</v>
      </c>
      <c r="B160" s="84" t="str">
        <f ca="1"/>
        <v>Peru</v>
      </c>
      <c r="C160" s="84" t="str">
        <f ca="1"/>
        <v>PER</v>
      </c>
      <c r="D160" s="84" t="str">
        <f ca="1"/>
        <v>LCN           Latin America &amp; Caribbean</v>
      </c>
      <c r="E160" s="84" t="str">
        <f ca="1"/>
        <v>IBRD</v>
      </c>
      <c r="F160" s="81" t="str">
        <f t="shared" ca="1" si="5"/>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2.1077012159814701</v>
      </c>
      <c r="I160" s="191" t="e"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#N/A</v>
      </c>
      <c r="J160" s="242">
        <v>44753</v>
      </c>
      <c r="K160" s="242">
        <v>44753</v>
      </c>
      <c r="L160" s="91" t="s">
        <v>262</v>
      </c>
      <c r="M160" s="192">
        <v>6.6507177033492804</v>
      </c>
      <c r="N160" s="192">
        <v>2.1077012159814701</v>
      </c>
      <c r="O160" s="192" t="s">
        <v>409</v>
      </c>
      <c r="P160" s="192" t="s">
        <v>409</v>
      </c>
      <c r="Q160" s="192" t="s">
        <v>409</v>
      </c>
      <c r="R160" s="192">
        <v>0.436</v>
      </c>
      <c r="S160" s="192">
        <v>70.8</v>
      </c>
      <c r="T160" s="192" t="s">
        <v>409</v>
      </c>
      <c r="U160" s="192" t="s">
        <v>409</v>
      </c>
      <c r="V160" s="192" t="s">
        <v>409</v>
      </c>
      <c r="W160" s="192"/>
      <c r="X160" s="192"/>
      <c r="Y160" s="192"/>
      <c r="Z160" s="192"/>
      <c r="AA160" s="87"/>
    </row>
    <row r="161" spans="1:27" x14ac:dyDescent="0.2">
      <c r="A161" s="81">
        <v>154</v>
      </c>
      <c r="B161" s="84" t="str">
        <f ca="1"/>
        <v>Philippines</v>
      </c>
      <c r="C161" s="84" t="str">
        <f ca="1"/>
        <v>PHL</v>
      </c>
      <c r="D161" s="84" t="str">
        <f ca="1"/>
        <v>EAS           East Asia &amp; Pacific</v>
      </c>
      <c r="E161" s="84" t="str">
        <f ca="1"/>
        <v>IBRD</v>
      </c>
      <c r="F161" s="81" t="str">
        <f t="shared" ca="1" si="5"/>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5.4371742906774703</v>
      </c>
      <c r="I161" s="191" t="e"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#N/A</v>
      </c>
      <c r="J161" s="242">
        <v>44753</v>
      </c>
      <c r="K161" s="242">
        <v>44753</v>
      </c>
      <c r="L161" s="91" t="s">
        <v>264</v>
      </c>
      <c r="M161" s="192">
        <v>7.2009569377990399</v>
      </c>
      <c r="N161" s="192">
        <v>5.4371742906774703</v>
      </c>
      <c r="O161" s="192" t="s">
        <v>409</v>
      </c>
      <c r="P161" s="192" t="s">
        <v>409</v>
      </c>
      <c r="Q161" s="192" t="s">
        <v>409</v>
      </c>
      <c r="R161" s="192">
        <v>0.45900000000000002</v>
      </c>
      <c r="S161" s="192">
        <v>59.3</v>
      </c>
      <c r="T161" s="192" t="s">
        <v>409</v>
      </c>
      <c r="U161" s="192" t="s">
        <v>409</v>
      </c>
      <c r="V161" s="192" t="s">
        <v>409</v>
      </c>
      <c r="W161" s="192"/>
      <c r="X161" s="192"/>
      <c r="Y161" s="192"/>
      <c r="Z161" s="192"/>
      <c r="AA161" s="87"/>
    </row>
    <row r="162" spans="1:27" x14ac:dyDescent="0.2">
      <c r="A162" s="81">
        <v>155</v>
      </c>
      <c r="B162" s="84" t="str">
        <f ca="1"/>
        <v>Palau</v>
      </c>
      <c r="C162" s="84" t="str">
        <f ca="1"/>
        <v>PLW</v>
      </c>
      <c r="D162" s="84" t="str">
        <f ca="1"/>
        <v>EAS           East Asia &amp; Pacific</v>
      </c>
      <c r="E162" s="84" t="str">
        <f ca="1"/>
        <v>IBRD</v>
      </c>
      <c r="F162" s="81" t="str">
        <f t="shared" ca="1" si="5"/>
        <v/>
      </c>
      <c r="G162" s="80" t="e">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#N/A</v>
      </c>
      <c r="H162" s="80" t="e"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#N/A</v>
      </c>
      <c r="I162" s="191" t="e"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#N/A</v>
      </c>
      <c r="J162" s="242">
        <v>44753</v>
      </c>
      <c r="K162" s="242">
        <v>44753</v>
      </c>
      <c r="L162" s="91" t="s">
        <v>266</v>
      </c>
      <c r="M162" s="192" t="s">
        <v>409</v>
      </c>
      <c r="N162" s="192" t="s">
        <v>409</v>
      </c>
      <c r="O162" s="192" t="s">
        <v>409</v>
      </c>
      <c r="P162" s="192" t="s">
        <v>409</v>
      </c>
      <c r="Q162" s="192" t="s">
        <v>409</v>
      </c>
      <c r="R162" s="192" t="s">
        <v>409</v>
      </c>
      <c r="S162" s="192" t="s">
        <v>409</v>
      </c>
      <c r="T162" s="192" t="s">
        <v>409</v>
      </c>
      <c r="U162" s="192" t="s">
        <v>409</v>
      </c>
      <c r="V162" s="192" t="s">
        <v>409</v>
      </c>
      <c r="W162" s="192"/>
      <c r="X162" s="192"/>
      <c r="Y162" s="192"/>
      <c r="Z162" s="192"/>
      <c r="AA162" s="87"/>
    </row>
    <row r="163" spans="1:27" x14ac:dyDescent="0.2">
      <c r="A163" s="81">
        <v>156</v>
      </c>
      <c r="B163" s="84" t="str">
        <f ca="1"/>
        <v>Papua New Guinea</v>
      </c>
      <c r="C163" s="84" t="str">
        <f ca="1"/>
        <v>PNG</v>
      </c>
      <c r="D163" s="84" t="str">
        <f ca="1"/>
        <v>EAS           East Asia &amp; Pacific</v>
      </c>
      <c r="E163" s="84" t="str">
        <f ca="1"/>
        <v>Blend</v>
      </c>
      <c r="F163" s="81" t="str">
        <f t="shared" ca="1" si="5"/>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10</v>
      </c>
      <c r="I163" s="191" t="e"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#N/A</v>
      </c>
      <c r="J163" s="242">
        <v>44753</v>
      </c>
      <c r="K163" s="242">
        <v>44753</v>
      </c>
      <c r="L163" s="91" t="s">
        <v>268</v>
      </c>
      <c r="M163" s="192">
        <v>10</v>
      </c>
      <c r="N163" s="192" t="s">
        <v>409</v>
      </c>
      <c r="O163" s="192" t="s">
        <v>409</v>
      </c>
      <c r="P163" s="192" t="s">
        <v>409</v>
      </c>
      <c r="Q163" s="192" t="s">
        <v>409</v>
      </c>
      <c r="R163" s="192">
        <v>0.60699999999999998</v>
      </c>
      <c r="S163" s="192" t="s">
        <v>409</v>
      </c>
      <c r="T163" s="192" t="s">
        <v>409</v>
      </c>
      <c r="U163" s="192" t="s">
        <v>409</v>
      </c>
      <c r="V163" s="192" t="s">
        <v>409</v>
      </c>
      <c r="W163" s="192"/>
      <c r="X163" s="192"/>
      <c r="Y163" s="192"/>
      <c r="Z163" s="192"/>
      <c r="AA163" s="87"/>
    </row>
    <row r="164" spans="1:27" x14ac:dyDescent="0.2">
      <c r="A164" s="81">
        <v>157</v>
      </c>
      <c r="B164" s="84" t="str">
        <f ca="1"/>
        <v>Poland</v>
      </c>
      <c r="C164" s="84" t="str">
        <f ca="1"/>
        <v>POL</v>
      </c>
      <c r="D164" s="84" t="str">
        <f ca="1"/>
        <v>ECS           Europe &amp; Central Asia</v>
      </c>
      <c r="E164" s="84" t="str">
        <f ca="1"/>
        <v>IBRD</v>
      </c>
      <c r="F164" s="81" t="str">
        <f t="shared" ca="1" si="5"/>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0.74696004632310298</v>
      </c>
      <c r="I164" s="191" t="e"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#N/A</v>
      </c>
      <c r="J164" s="242">
        <v>44753</v>
      </c>
      <c r="K164" s="242">
        <v>44753</v>
      </c>
      <c r="L164" s="91" t="s">
        <v>270</v>
      </c>
      <c r="M164" s="192">
        <v>0.789473684210525</v>
      </c>
      <c r="N164" s="192">
        <v>0.74696004632310298</v>
      </c>
      <c r="O164" s="192" t="s">
        <v>409</v>
      </c>
      <c r="P164" s="192" t="s">
        <v>409</v>
      </c>
      <c r="Q164" s="192" t="s">
        <v>409</v>
      </c>
      <c r="R164" s="192">
        <v>0.191</v>
      </c>
      <c r="S164" s="192">
        <v>75.5</v>
      </c>
      <c r="T164" s="192" t="s">
        <v>409</v>
      </c>
      <c r="U164" s="192" t="s">
        <v>409</v>
      </c>
      <c r="V164" s="192" t="s">
        <v>409</v>
      </c>
      <c r="W164" s="192"/>
      <c r="X164" s="192"/>
      <c r="Y164" s="192"/>
      <c r="Z164" s="192"/>
      <c r="AA164" s="87"/>
    </row>
    <row r="165" spans="1:27" x14ac:dyDescent="0.2">
      <c r="A165" s="81">
        <v>158</v>
      </c>
      <c r="B165" s="84" t="str">
        <f ca="1"/>
        <v>Puerto Rico</v>
      </c>
      <c r="C165" s="84" t="str">
        <f ca="1"/>
        <v>PRI</v>
      </c>
      <c r="D165" s="84" t="str">
        <f ca="1"/>
        <v>LCN           Latin America &amp; Caribbean</v>
      </c>
      <c r="E165" s="84" t="str">
        <f ca="1"/>
        <v>NA</v>
      </c>
      <c r="F165" s="81" t="str">
        <f t="shared" ca="1" si="5"/>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2.7990430622009499</v>
      </c>
      <c r="I165" s="191" t="e"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#N/A</v>
      </c>
      <c r="J165" s="242">
        <v>44887</v>
      </c>
      <c r="K165" s="242" t="s">
        <v>409</v>
      </c>
      <c r="L165" s="91" t="s">
        <v>717</v>
      </c>
      <c r="M165" s="192">
        <v>2.7990430622009499</v>
      </c>
      <c r="N165" s="192" t="s">
        <v>409</v>
      </c>
      <c r="O165" s="192" t="s">
        <v>409</v>
      </c>
      <c r="P165" s="192" t="s">
        <v>409</v>
      </c>
      <c r="Q165" s="192" t="s">
        <v>409</v>
      </c>
      <c r="R165" s="192">
        <v>0.27500000000000002</v>
      </c>
      <c r="S165" s="192" t="s">
        <v>409</v>
      </c>
      <c r="T165" s="192" t="s">
        <v>409</v>
      </c>
      <c r="U165" s="192" t="s">
        <v>409</v>
      </c>
      <c r="V165" s="192" t="s">
        <v>409</v>
      </c>
      <c r="W165" s="192"/>
      <c r="X165" s="192"/>
      <c r="Y165" s="192"/>
      <c r="Z165" s="192"/>
      <c r="AA165" s="87"/>
    </row>
    <row r="166" spans="1:27" x14ac:dyDescent="0.2">
      <c r="A166" s="81">
        <v>159</v>
      </c>
      <c r="B166" s="84" t="str">
        <f ca="1"/>
        <v>Korea, Dem. People's Rep.</v>
      </c>
      <c r="C166" s="84" t="str">
        <f ca="1"/>
        <v>PRK</v>
      </c>
      <c r="D166" s="84" t="str">
        <f ca="1"/>
        <v>EAS           East Asia &amp; Pacific</v>
      </c>
      <c r="E166" s="84" t="str">
        <f ca="1"/>
        <v>NA</v>
      </c>
      <c r="F166" s="81" t="str">
        <f t="shared" ca="1" si="5"/>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8.6363636363636296</v>
      </c>
      <c r="I166" s="191" t="e"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#N/A</v>
      </c>
      <c r="J166" s="242">
        <v>44753</v>
      </c>
      <c r="K166" s="242">
        <v>44753</v>
      </c>
      <c r="L166" s="91" t="s">
        <v>271</v>
      </c>
      <c r="M166" s="192">
        <v>8.6363636363636296</v>
      </c>
      <c r="N166" s="192" t="s">
        <v>409</v>
      </c>
      <c r="O166" s="192" t="s">
        <v>409</v>
      </c>
      <c r="P166" s="192" t="s">
        <v>409</v>
      </c>
      <c r="Q166" s="192" t="s">
        <v>409</v>
      </c>
      <c r="R166" s="192">
        <v>0.51900000000000002</v>
      </c>
      <c r="S166" s="192" t="s">
        <v>409</v>
      </c>
      <c r="T166" s="192" t="s">
        <v>409</v>
      </c>
      <c r="U166" s="192" t="s">
        <v>409</v>
      </c>
      <c r="V166" s="192" t="s">
        <v>409</v>
      </c>
      <c r="W166" s="192"/>
      <c r="X166" s="192"/>
      <c r="Y166" s="192"/>
      <c r="Z166" s="192"/>
      <c r="AA166" s="87"/>
    </row>
    <row r="167" spans="1:27" x14ac:dyDescent="0.2">
      <c r="A167" s="81">
        <v>160</v>
      </c>
      <c r="B167" s="84" t="str">
        <f ca="1"/>
        <v>Portugal</v>
      </c>
      <c r="C167" s="84" t="str">
        <f ca="1"/>
        <v>PRT</v>
      </c>
      <c r="D167" s="84" t="str">
        <f ca="1"/>
        <v>ECS           Europe &amp; Central Asia</v>
      </c>
      <c r="E167" s="84" t="str">
        <f ca="1"/>
        <v>NA</v>
      </c>
      <c r="F167" s="81" t="str">
        <f t="shared" ca="1" si="5"/>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0</v>
      </c>
      <c r="I167" s="191" t="e"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#N/A</v>
      </c>
      <c r="J167" s="242">
        <v>44888</v>
      </c>
      <c r="K167" s="242">
        <v>44753</v>
      </c>
      <c r="L167" s="91" t="s">
        <v>273</v>
      </c>
      <c r="M167" s="192">
        <v>0</v>
      </c>
      <c r="N167" s="192">
        <v>0</v>
      </c>
      <c r="O167" s="192" t="s">
        <v>409</v>
      </c>
      <c r="P167" s="192" t="s">
        <v>409</v>
      </c>
      <c r="Q167" s="192" t="s">
        <v>409</v>
      </c>
      <c r="R167" s="192">
        <v>0.158</v>
      </c>
      <c r="S167" s="192">
        <v>78.7</v>
      </c>
      <c r="T167" s="192" t="s">
        <v>409</v>
      </c>
      <c r="U167" s="192" t="s">
        <v>409</v>
      </c>
      <c r="V167" s="192" t="s">
        <v>409</v>
      </c>
      <c r="W167" s="192"/>
      <c r="X167" s="192"/>
      <c r="Y167" s="192"/>
      <c r="Z167" s="192"/>
      <c r="AA167" s="87"/>
    </row>
    <row r="168" spans="1:27" x14ac:dyDescent="0.2">
      <c r="A168" s="81">
        <v>161</v>
      </c>
      <c r="B168" s="84" t="str">
        <f ca="1"/>
        <v>Paraguay</v>
      </c>
      <c r="C168" s="84" t="str">
        <f ca="1"/>
        <v>PRY</v>
      </c>
      <c r="D168" s="84" t="str">
        <f ca="1"/>
        <v>LCN           Latin America &amp; Caribbean</v>
      </c>
      <c r="E168" s="84" t="str">
        <f ca="1"/>
        <v>IBRD</v>
      </c>
      <c r="F168" s="81" t="str">
        <f t="shared" ca="1" si="5"/>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5.6398378691372297</v>
      </c>
      <c r="I168" s="191" t="e"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#N/A</v>
      </c>
      <c r="J168" s="242">
        <v>44888</v>
      </c>
      <c r="K168" s="242">
        <v>44753</v>
      </c>
      <c r="L168" s="91" t="s">
        <v>275</v>
      </c>
      <c r="M168" s="192">
        <v>5.2870813397129099</v>
      </c>
      <c r="N168" s="192">
        <v>5.6398378691372297</v>
      </c>
      <c r="O168" s="192" t="s">
        <v>409</v>
      </c>
      <c r="P168" s="192" t="s">
        <v>409</v>
      </c>
      <c r="Q168" s="192" t="s">
        <v>409</v>
      </c>
      <c r="R168" s="192">
        <v>0.379</v>
      </c>
      <c r="S168" s="192">
        <v>58.6</v>
      </c>
      <c r="T168" s="192" t="s">
        <v>409</v>
      </c>
      <c r="U168" s="192" t="s">
        <v>409</v>
      </c>
      <c r="V168" s="192" t="s">
        <v>409</v>
      </c>
      <c r="W168" s="192"/>
      <c r="X168" s="192"/>
      <c r="Y168" s="192"/>
      <c r="Z168" s="192"/>
      <c r="AA168" s="87"/>
    </row>
    <row r="169" spans="1:27" x14ac:dyDescent="0.2">
      <c r="A169" s="81">
        <v>162</v>
      </c>
      <c r="B169" s="84" t="str">
        <f ca="1"/>
        <v>West Bank and Gaza</v>
      </c>
      <c r="C169" s="84" t="str">
        <f ca="1"/>
        <v>PSE</v>
      </c>
      <c r="D169" s="84" t="str">
        <f ca="1"/>
        <v>MEA           Middle East &amp; North Africa</v>
      </c>
      <c r="E169" s="84" t="str">
        <f ca="1"/>
        <v>NA</v>
      </c>
      <c r="F169" s="81" t="str">
        <f t="shared" ca="1" si="5"/>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3.8038277511961698</v>
      </c>
      <c r="I169" s="191" t="e"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#N/A</v>
      </c>
      <c r="J169" s="242">
        <v>44887</v>
      </c>
      <c r="K169" s="242">
        <v>44887</v>
      </c>
      <c r="L169" s="91" t="s">
        <v>718</v>
      </c>
      <c r="M169" s="192">
        <v>3.8038277511961698</v>
      </c>
      <c r="N169" s="192" t="s">
        <v>409</v>
      </c>
      <c r="O169" s="192" t="s">
        <v>409</v>
      </c>
      <c r="P169" s="192" t="s">
        <v>409</v>
      </c>
      <c r="Q169" s="192" t="s">
        <v>409</v>
      </c>
      <c r="R169" s="192">
        <v>0.317</v>
      </c>
      <c r="S169" s="192" t="s">
        <v>409</v>
      </c>
      <c r="T169" s="192" t="s">
        <v>409</v>
      </c>
      <c r="U169" s="192" t="s">
        <v>409</v>
      </c>
      <c r="V169" s="192" t="s">
        <v>409</v>
      </c>
      <c r="W169" s="192"/>
      <c r="X169" s="192"/>
      <c r="Y169" s="192"/>
      <c r="Z169" s="192"/>
      <c r="AA169" s="87"/>
    </row>
    <row r="170" spans="1:27" x14ac:dyDescent="0.2">
      <c r="A170" s="81">
        <v>163</v>
      </c>
      <c r="B170" s="84" t="str">
        <f ca="1"/>
        <v>French Polynesia</v>
      </c>
      <c r="C170" s="84" t="str">
        <f ca="1"/>
        <v>PYF</v>
      </c>
      <c r="D170" s="84" t="str">
        <f ca="1"/>
        <v>EAS           East Asia &amp; Pacific</v>
      </c>
      <c r="E170" s="84" t="str">
        <f ca="1"/>
        <v>NA</v>
      </c>
      <c r="F170" s="81" t="str">
        <f t="shared" ca="1" si="5"/>
        <v/>
      </c>
      <c r="G170" s="80" t="e">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#N/A</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t="e"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#N/A</v>
      </c>
      <c r="J170" s="242">
        <v>44887</v>
      </c>
      <c r="K170" s="242" t="s">
        <v>409</v>
      </c>
      <c r="L170" s="91" t="s">
        <v>719</v>
      </c>
      <c r="M170" s="192" t="s">
        <v>409</v>
      </c>
      <c r="N170" s="192" t="s">
        <v>409</v>
      </c>
      <c r="O170" s="192" t="s">
        <v>409</v>
      </c>
      <c r="P170" s="192" t="s">
        <v>409</v>
      </c>
      <c r="Q170" s="192" t="s">
        <v>409</v>
      </c>
      <c r="R170" s="192" t="s">
        <v>409</v>
      </c>
      <c r="S170" s="192" t="s">
        <v>409</v>
      </c>
      <c r="T170" s="192" t="s">
        <v>409</v>
      </c>
      <c r="U170" s="192" t="s">
        <v>409</v>
      </c>
      <c r="V170" s="192" t="s">
        <v>409</v>
      </c>
      <c r="W170" s="192"/>
      <c r="X170" s="192"/>
      <c r="Y170" s="192"/>
      <c r="Z170" s="192"/>
      <c r="AA170" s="87"/>
    </row>
    <row r="171" spans="1:27" x14ac:dyDescent="0.2">
      <c r="A171" s="81">
        <v>164</v>
      </c>
      <c r="B171" s="84" t="str">
        <f ca="1"/>
        <v>Qatar</v>
      </c>
      <c r="C171" s="84" t="str">
        <f ca="1"/>
        <v>QAT</v>
      </c>
      <c r="D171" s="84" t="str">
        <f ca="1"/>
        <v>MEA           Middle East &amp; North Africa</v>
      </c>
      <c r="E171" s="84" t="str">
        <f ca="1"/>
        <v>NA</v>
      </c>
      <c r="F171" s="81" t="str">
        <f t="shared" ca="1" si="5"/>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1.64447017950202</v>
      </c>
      <c r="I171" s="191" t="e"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#N/A</v>
      </c>
      <c r="J171" s="242">
        <v>44888</v>
      </c>
      <c r="K171" s="242">
        <v>44753</v>
      </c>
      <c r="L171" s="91" t="s">
        <v>277</v>
      </c>
      <c r="M171" s="192">
        <v>0</v>
      </c>
      <c r="N171" s="192">
        <v>1.64447017950202</v>
      </c>
      <c r="O171" s="192" t="s">
        <v>409</v>
      </c>
      <c r="P171" s="192" t="s">
        <v>409</v>
      </c>
      <c r="Q171" s="192" t="s">
        <v>409</v>
      </c>
      <c r="R171" s="192">
        <v>0.11899999999999999</v>
      </c>
      <c r="S171" s="192">
        <v>72.400000000000006</v>
      </c>
      <c r="T171" s="192" t="s">
        <v>409</v>
      </c>
      <c r="U171" s="192" t="s">
        <v>409</v>
      </c>
      <c r="V171" s="192" t="s">
        <v>409</v>
      </c>
      <c r="W171" s="192"/>
      <c r="X171" s="192"/>
      <c r="Y171" s="192"/>
      <c r="Z171" s="192"/>
      <c r="AA171" s="87"/>
    </row>
    <row r="172" spans="1:27" x14ac:dyDescent="0.2">
      <c r="A172" s="81">
        <v>165</v>
      </c>
      <c r="B172" s="84" t="str">
        <f ca="1"/>
        <v>Romania</v>
      </c>
      <c r="C172" s="84" t="str">
        <f ca="1"/>
        <v>ROU</v>
      </c>
      <c r="D172" s="84" t="str">
        <f ca="1"/>
        <v>ECS           Europe &amp; Central Asia</v>
      </c>
      <c r="E172" s="84" t="str">
        <f ca="1"/>
        <v>IBRD</v>
      </c>
      <c r="F172" s="81" t="str">
        <f t="shared" ca="1" si="5"/>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2.68674001158077</v>
      </c>
      <c r="I172" s="191" t="e"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#N/A</v>
      </c>
      <c r="J172" s="242">
        <v>44888</v>
      </c>
      <c r="K172" s="242">
        <v>44753</v>
      </c>
      <c r="L172" s="91" t="s">
        <v>279</v>
      </c>
      <c r="M172" s="192">
        <v>2.4641148325358802</v>
      </c>
      <c r="N172" s="192">
        <v>2.68674001158077</v>
      </c>
      <c r="O172" s="192" t="s">
        <v>409</v>
      </c>
      <c r="P172" s="192" t="s">
        <v>409</v>
      </c>
      <c r="Q172" s="192" t="s">
        <v>409</v>
      </c>
      <c r="R172" s="192">
        <v>0.26100000000000001</v>
      </c>
      <c r="S172" s="192">
        <v>68.8</v>
      </c>
      <c r="T172" s="192" t="s">
        <v>409</v>
      </c>
      <c r="U172" s="192" t="s">
        <v>409</v>
      </c>
      <c r="V172" s="192" t="s">
        <v>409</v>
      </c>
      <c r="W172" s="192"/>
      <c r="X172" s="192"/>
      <c r="Y172" s="192"/>
      <c r="Z172" s="192"/>
      <c r="AA172" s="87"/>
    </row>
    <row r="173" spans="1:27" x14ac:dyDescent="0.2">
      <c r="A173" s="81">
        <v>166</v>
      </c>
      <c r="B173" s="84" t="str">
        <f ca="1"/>
        <v>Russian Federation</v>
      </c>
      <c r="C173" s="84" t="str">
        <f ca="1"/>
        <v>RUS</v>
      </c>
      <c r="D173" s="84" t="str">
        <f ca="1"/>
        <v>ECS           Europe &amp; Central Asia</v>
      </c>
      <c r="E173" s="84" t="str">
        <f ca="1"/>
        <v>IBRD</v>
      </c>
      <c r="F173" s="81" t="str">
        <f t="shared" ca="1" si="5"/>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2.59988419224088</v>
      </c>
      <c r="I173" s="191" t="e"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#N/A</v>
      </c>
      <c r="J173" s="242">
        <v>44888</v>
      </c>
      <c r="K173" s="242">
        <v>44753</v>
      </c>
      <c r="L173" s="91" t="s">
        <v>281</v>
      </c>
      <c r="M173" s="192">
        <v>2.5837320574162601</v>
      </c>
      <c r="N173" s="192">
        <v>2.59988419224088</v>
      </c>
      <c r="O173" s="192" t="s">
        <v>409</v>
      </c>
      <c r="P173" s="192" t="s">
        <v>409</v>
      </c>
      <c r="Q173" s="192" t="s">
        <v>409</v>
      </c>
      <c r="R173" s="192">
        <v>0.26600000000000001</v>
      </c>
      <c r="S173" s="192">
        <v>69.099999999999994</v>
      </c>
      <c r="T173" s="192" t="s">
        <v>409</v>
      </c>
      <c r="U173" s="192" t="s">
        <v>409</v>
      </c>
      <c r="V173" s="192" t="s">
        <v>409</v>
      </c>
      <c r="W173" s="192"/>
      <c r="X173" s="192"/>
      <c r="Y173" s="192"/>
      <c r="Z173" s="192"/>
      <c r="AA173" s="87"/>
    </row>
    <row r="174" spans="1:27" x14ac:dyDescent="0.2">
      <c r="A174" s="81">
        <v>167</v>
      </c>
      <c r="B174" s="84" t="str">
        <f ca="1"/>
        <v>Rwanda</v>
      </c>
      <c r="C174" s="84" t="str">
        <f ca="1"/>
        <v>RWA</v>
      </c>
      <c r="D174" s="84" t="str">
        <f ca="1"/>
        <v>SSF           Sub-Saharan Africa</v>
      </c>
      <c r="E174" s="84" t="str">
        <f ca="1"/>
        <v>IDA</v>
      </c>
      <c r="F174" s="81" t="str">
        <f t="shared" ca="1" si="5"/>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7.9559930515344499</v>
      </c>
      <c r="I174" s="191" t="e"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#N/A</v>
      </c>
      <c r="J174" s="242">
        <v>44753</v>
      </c>
      <c r="K174" s="242">
        <v>44753</v>
      </c>
      <c r="L174" s="91" t="s">
        <v>283</v>
      </c>
      <c r="M174" s="192">
        <v>9.0669856459330092</v>
      </c>
      <c r="N174" s="192">
        <v>7.9559930515344499</v>
      </c>
      <c r="O174" s="192" t="s">
        <v>409</v>
      </c>
      <c r="P174" s="192" t="s">
        <v>409</v>
      </c>
      <c r="Q174" s="192" t="s">
        <v>409</v>
      </c>
      <c r="R174" s="192">
        <v>0.53700000000000003</v>
      </c>
      <c r="S174" s="192">
        <v>50.6</v>
      </c>
      <c r="T174" s="192" t="s">
        <v>409</v>
      </c>
      <c r="U174" s="192" t="s">
        <v>409</v>
      </c>
      <c r="V174" s="192" t="s">
        <v>409</v>
      </c>
      <c r="W174" s="192"/>
      <c r="X174" s="192"/>
      <c r="Y174" s="192"/>
      <c r="Z174" s="192"/>
      <c r="AA174" s="87"/>
    </row>
    <row r="175" spans="1:27" x14ac:dyDescent="0.2">
      <c r="A175" s="81">
        <v>168</v>
      </c>
      <c r="B175" s="84" t="str">
        <f ca="1"/>
        <v>Saudi Arabia</v>
      </c>
      <c r="C175" s="84" t="str">
        <f ca="1"/>
        <v>SAU</v>
      </c>
      <c r="D175" s="84" t="str">
        <f ca="1"/>
        <v>MEA           Middle East &amp; North Africa</v>
      </c>
      <c r="E175" s="84" t="str">
        <f ca="1"/>
        <v>NA</v>
      </c>
      <c r="F175" s="81" t="str">
        <f t="shared" ca="1" si="5"/>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2.36826867400115</v>
      </c>
      <c r="I175" s="191" t="e"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#N/A</v>
      </c>
      <c r="J175" s="242">
        <v>44753</v>
      </c>
      <c r="K175" s="242">
        <v>44753</v>
      </c>
      <c r="L175" s="91" t="s">
        <v>285</v>
      </c>
      <c r="M175" s="192">
        <v>2.3923444976076498</v>
      </c>
      <c r="N175" s="192">
        <v>2.36826867400115</v>
      </c>
      <c r="O175" s="192" t="s">
        <v>409</v>
      </c>
      <c r="P175" s="192" t="s">
        <v>409</v>
      </c>
      <c r="Q175" s="192" t="s">
        <v>409</v>
      </c>
      <c r="R175" s="192">
        <v>0.25800000000000001</v>
      </c>
      <c r="S175" s="192">
        <v>69.900000000000006</v>
      </c>
      <c r="T175" s="192" t="s">
        <v>409</v>
      </c>
      <c r="U175" s="192" t="s">
        <v>409</v>
      </c>
      <c r="V175" s="192" t="s">
        <v>409</v>
      </c>
      <c r="W175" s="192"/>
      <c r="X175" s="192"/>
      <c r="Y175" s="192"/>
      <c r="Z175" s="192"/>
      <c r="AA175" s="87"/>
    </row>
    <row r="176" spans="1:27" x14ac:dyDescent="0.2">
      <c r="A176" s="81">
        <v>169</v>
      </c>
      <c r="B176" s="84" t="str">
        <f ca="1"/>
        <v>Sudan</v>
      </c>
      <c r="C176" s="84" t="str">
        <f ca="1"/>
        <v>SDN</v>
      </c>
      <c r="D176" s="84" t="str">
        <f ca="1"/>
        <v>SSF           Sub-Saharan Africa</v>
      </c>
      <c r="E176" s="84" t="str">
        <f ca="1"/>
        <v>IDA</v>
      </c>
      <c r="F176" s="81" t="str">
        <f t="shared" ca="1" si="5"/>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10</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10</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10</v>
      </c>
      <c r="J176" s="242">
        <v>44888</v>
      </c>
      <c r="K176" s="242">
        <v>45077</v>
      </c>
      <c r="L176" s="91" t="s">
        <v>287</v>
      </c>
      <c r="M176" s="192">
        <v>10</v>
      </c>
      <c r="N176" s="192">
        <v>10</v>
      </c>
      <c r="O176" s="192">
        <v>10</v>
      </c>
      <c r="P176" s="192" t="s">
        <v>409</v>
      </c>
      <c r="Q176" s="192">
        <v>5</v>
      </c>
      <c r="R176" s="192">
        <v>0.57599999999999996</v>
      </c>
      <c r="S176" s="192">
        <v>42.8</v>
      </c>
      <c r="T176" s="192" t="s">
        <v>792</v>
      </c>
      <c r="U176" s="192" t="s">
        <v>409</v>
      </c>
      <c r="V176" s="192">
        <v>26.94</v>
      </c>
      <c r="W176" s="192"/>
      <c r="X176" s="192"/>
      <c r="Y176" s="192"/>
      <c r="Z176" s="192"/>
      <c r="AA176" s="87"/>
    </row>
    <row r="177" spans="1:27" x14ac:dyDescent="0.2">
      <c r="A177" s="81">
        <v>170</v>
      </c>
      <c r="B177" s="84" t="str">
        <f ca="1"/>
        <v>Senegal</v>
      </c>
      <c r="C177" s="84" t="str">
        <f ca="1"/>
        <v>SEN</v>
      </c>
      <c r="D177" s="84" t="str">
        <f ca="1"/>
        <v>SSF           Sub-Saharan Africa</v>
      </c>
      <c r="E177" s="84" t="str">
        <f ca="1"/>
        <v>IDA</v>
      </c>
      <c r="F177" s="81" t="str">
        <f t="shared" ca="1" si="5"/>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7.78228141285466</v>
      </c>
      <c r="I177" s="191" t="e"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#N/A</v>
      </c>
      <c r="J177" s="242">
        <v>44888</v>
      </c>
      <c r="K177" s="242">
        <v>44753</v>
      </c>
      <c r="L177" s="91" t="s">
        <v>289</v>
      </c>
      <c r="M177" s="192">
        <v>7.3923444976076498</v>
      </c>
      <c r="N177" s="192">
        <v>7.78228141285466</v>
      </c>
      <c r="O177" s="192" t="s">
        <v>409</v>
      </c>
      <c r="P177" s="192" t="s">
        <v>409</v>
      </c>
      <c r="Q177" s="192" t="s">
        <v>409</v>
      </c>
      <c r="R177" s="192">
        <v>0.46700000000000003</v>
      </c>
      <c r="S177" s="192">
        <v>51.2</v>
      </c>
      <c r="T177" s="192" t="s">
        <v>409</v>
      </c>
      <c r="U177" s="192" t="s">
        <v>409</v>
      </c>
      <c r="V177" s="192" t="s">
        <v>409</v>
      </c>
      <c r="W177" s="192"/>
      <c r="X177" s="192"/>
      <c r="Y177" s="192"/>
      <c r="Z177" s="192"/>
      <c r="AA177" s="87"/>
    </row>
    <row r="178" spans="1:27" x14ac:dyDescent="0.2">
      <c r="A178" s="81">
        <v>171</v>
      </c>
      <c r="B178" s="84" t="str">
        <f ca="1"/>
        <v>Singapore</v>
      </c>
      <c r="C178" s="84" t="str">
        <f ca="1"/>
        <v>SGP</v>
      </c>
      <c r="D178" s="84" t="str">
        <f ca="1"/>
        <v>EAS           East Asia &amp; Pacific</v>
      </c>
      <c r="E178" s="84" t="str">
        <f ca="1"/>
        <v>NA</v>
      </c>
      <c r="F178" s="81" t="str">
        <f t="shared" ca="1" si="5"/>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1.4418066010422701</v>
      </c>
      <c r="I178" s="191" t="e"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#N/A</v>
      </c>
      <c r="J178" s="242">
        <v>44888</v>
      </c>
      <c r="K178" s="242">
        <v>44753</v>
      </c>
      <c r="L178" s="91" t="s">
        <v>291</v>
      </c>
      <c r="M178" s="192">
        <v>0</v>
      </c>
      <c r="N178" s="192">
        <v>1.4418066010422701</v>
      </c>
      <c r="O178" s="192" t="s">
        <v>409</v>
      </c>
      <c r="P178" s="192" t="s">
        <v>409</v>
      </c>
      <c r="Q178" s="192" t="s">
        <v>409</v>
      </c>
      <c r="R178" s="192">
        <v>0.10100000000000001</v>
      </c>
      <c r="S178" s="192">
        <v>73.099999999999994</v>
      </c>
      <c r="T178" s="192" t="s">
        <v>409</v>
      </c>
      <c r="U178" s="192" t="s">
        <v>409</v>
      </c>
      <c r="V178" s="192" t="s">
        <v>409</v>
      </c>
      <c r="W178" s="192"/>
      <c r="X178" s="192"/>
      <c r="Y178" s="192"/>
      <c r="Z178" s="192"/>
      <c r="AA178" s="87"/>
    </row>
    <row r="179" spans="1:27" x14ac:dyDescent="0.2">
      <c r="A179" s="81">
        <v>172</v>
      </c>
      <c r="B179" s="84" t="str">
        <f ca="1"/>
        <v>Solomon Islands</v>
      </c>
      <c r="C179" s="84" t="str">
        <f ca="1"/>
        <v>SLB</v>
      </c>
      <c r="D179" s="84" t="str">
        <f ca="1"/>
        <v>EAS           East Asia &amp; Pacific</v>
      </c>
      <c r="E179" s="84" t="str">
        <f ca="1"/>
        <v>IDA</v>
      </c>
      <c r="F179" s="81" t="str">
        <f t="shared" ca="1" si="5"/>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9.1387559808612409</v>
      </c>
      <c r="I179" s="191" t="e"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#N/A</v>
      </c>
      <c r="J179" s="242">
        <v>44753</v>
      </c>
      <c r="K179" s="242">
        <v>44753</v>
      </c>
      <c r="L179" s="91" t="s">
        <v>293</v>
      </c>
      <c r="M179" s="192">
        <v>9.1387559808612409</v>
      </c>
      <c r="N179" s="192" t="s">
        <v>409</v>
      </c>
      <c r="O179" s="192" t="s">
        <v>409</v>
      </c>
      <c r="P179" s="192" t="s">
        <v>409</v>
      </c>
      <c r="Q179" s="192" t="s">
        <v>409</v>
      </c>
      <c r="R179" s="192">
        <v>0.54</v>
      </c>
      <c r="S179" s="192" t="s">
        <v>409</v>
      </c>
      <c r="T179" s="192" t="s">
        <v>409</v>
      </c>
      <c r="U179" s="192" t="s">
        <v>409</v>
      </c>
      <c r="V179" s="192" t="s">
        <v>409</v>
      </c>
      <c r="W179" s="192"/>
      <c r="X179" s="192"/>
      <c r="Y179" s="192"/>
      <c r="Z179" s="192"/>
      <c r="AA179" s="87"/>
    </row>
    <row r="180" spans="1:27" x14ac:dyDescent="0.2">
      <c r="A180" s="81">
        <v>173</v>
      </c>
      <c r="B180" s="84" t="str">
        <f ca="1"/>
        <v>Sierra Leone</v>
      </c>
      <c r="C180" s="84" t="str">
        <f ca="1"/>
        <v>SLE</v>
      </c>
      <c r="D180" s="84" t="str">
        <f ca="1"/>
        <v>SSF           Sub-Saharan Africa</v>
      </c>
      <c r="E180" s="84" t="str">
        <f ca="1"/>
        <v>IDA</v>
      </c>
      <c r="F180" s="81" t="str">
        <f t="shared" ca="1" si="5"/>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10</v>
      </c>
      <c r="I180" s="191" t="e"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#N/A</v>
      </c>
      <c r="J180" s="242">
        <v>44888</v>
      </c>
      <c r="K180" s="242">
        <v>44753</v>
      </c>
      <c r="L180" s="91" t="s">
        <v>295</v>
      </c>
      <c r="M180" s="192">
        <v>9.6411483253588504</v>
      </c>
      <c r="N180" s="192">
        <v>10</v>
      </c>
      <c r="O180" s="192" t="s">
        <v>409</v>
      </c>
      <c r="P180" s="192" t="s">
        <v>409</v>
      </c>
      <c r="Q180" s="192" t="s">
        <v>409</v>
      </c>
      <c r="R180" s="192">
        <v>0.56100000000000005</v>
      </c>
      <c r="S180" s="192">
        <v>40.5</v>
      </c>
      <c r="T180" s="192" t="s">
        <v>409</v>
      </c>
      <c r="U180" s="192" t="s">
        <v>409</v>
      </c>
      <c r="V180" s="192" t="s">
        <v>409</v>
      </c>
      <c r="W180" s="192"/>
      <c r="X180" s="192"/>
      <c r="Y180" s="192"/>
      <c r="Z180" s="192"/>
      <c r="AA180" s="87"/>
    </row>
    <row r="181" spans="1:27" x14ac:dyDescent="0.2">
      <c r="A181" s="81">
        <v>174</v>
      </c>
      <c r="B181" s="84" t="str">
        <f ca="1"/>
        <v>El Salvador</v>
      </c>
      <c r="C181" s="84" t="str">
        <f ca="1"/>
        <v>SLV</v>
      </c>
      <c r="D181" s="84" t="str">
        <f ca="1"/>
        <v>LCN           Latin America &amp; Caribbean</v>
      </c>
      <c r="E181" s="84" t="str">
        <f ca="1"/>
        <v>IBRD</v>
      </c>
      <c r="F181" s="81" t="str">
        <f t="shared" ca="1" si="5"/>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4.4824821480175299</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4.01852924145917</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5</v>
      </c>
      <c r="J181" s="242">
        <v>44753</v>
      </c>
      <c r="K181" s="242">
        <v>45077</v>
      </c>
      <c r="L181" s="91" t="s">
        <v>297</v>
      </c>
      <c r="M181" s="192">
        <v>4.9760765550239201</v>
      </c>
      <c r="N181" s="192">
        <v>4.01852924145917</v>
      </c>
      <c r="O181" s="192">
        <v>5</v>
      </c>
      <c r="P181" s="192" t="s">
        <v>409</v>
      </c>
      <c r="Q181" s="192" t="s">
        <v>409</v>
      </c>
      <c r="R181" s="192">
        <v>0.36599999999999999</v>
      </c>
      <c r="S181" s="192">
        <v>64.2</v>
      </c>
      <c r="T181" s="192" t="s">
        <v>794</v>
      </c>
      <c r="U181" s="192" t="s">
        <v>409</v>
      </c>
      <c r="V181" s="192" t="s">
        <v>409</v>
      </c>
      <c r="W181" s="192"/>
      <c r="X181" s="192"/>
      <c r="Y181" s="192"/>
      <c r="Z181" s="192"/>
      <c r="AA181" s="87"/>
    </row>
    <row r="182" spans="1:27" x14ac:dyDescent="0.2">
      <c r="A182" s="81">
        <v>175</v>
      </c>
      <c r="B182" s="84" t="str">
        <f ca="1"/>
        <v>San Marino</v>
      </c>
      <c r="C182" s="84" t="str">
        <f ca="1"/>
        <v>SMR</v>
      </c>
      <c r="D182" s="84" t="str">
        <f ca="1"/>
        <v>ECS           Europe &amp; Central Asia</v>
      </c>
      <c r="E182" s="84" t="str">
        <f ca="1"/>
        <v>NA</v>
      </c>
      <c r="F182" s="81" t="str">
        <f t="shared" ca="1" si="5"/>
        <v/>
      </c>
      <c r="G182" s="80" t="e">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#N/A</v>
      </c>
      <c r="H182" s="80" t="e"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#N/A</v>
      </c>
      <c r="I182" s="191" t="e"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#N/A</v>
      </c>
      <c r="J182" s="242" t="s">
        <v>409</v>
      </c>
      <c r="K182" s="242" t="s">
        <v>409</v>
      </c>
      <c r="L182" s="91" t="s">
        <v>720</v>
      </c>
      <c r="M182" s="192" t="s">
        <v>409</v>
      </c>
      <c r="N182" s="192" t="s">
        <v>409</v>
      </c>
      <c r="O182" s="192" t="s">
        <v>409</v>
      </c>
      <c r="P182" s="192" t="s">
        <v>409</v>
      </c>
      <c r="Q182" s="192" t="s">
        <v>409</v>
      </c>
      <c r="R182" s="192" t="s">
        <v>409</v>
      </c>
      <c r="S182" s="192" t="s">
        <v>409</v>
      </c>
      <c r="T182" s="192" t="s">
        <v>409</v>
      </c>
      <c r="U182" s="192" t="s">
        <v>409</v>
      </c>
      <c r="V182" s="192" t="s">
        <v>409</v>
      </c>
      <c r="W182" s="192"/>
      <c r="X182" s="192"/>
      <c r="Y182" s="192"/>
      <c r="Z182" s="192"/>
      <c r="AA182" s="87"/>
    </row>
    <row r="183" spans="1:27" x14ac:dyDescent="0.2">
      <c r="A183" s="81">
        <v>176</v>
      </c>
      <c r="B183" s="84" t="str">
        <f ca="1"/>
        <v>Somalia</v>
      </c>
      <c r="C183" s="84" t="str">
        <f ca="1"/>
        <v>SOM</v>
      </c>
      <c r="D183" s="84" t="str">
        <f ca="1"/>
        <v>SSF           Sub-Saharan Africa</v>
      </c>
      <c r="E183" s="84" t="str">
        <f ca="1"/>
        <v>IDA</v>
      </c>
      <c r="F183" s="81" t="str">
        <f t="shared" ca="1" si="5"/>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10</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10</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10</v>
      </c>
      <c r="J183" s="242">
        <v>44753</v>
      </c>
      <c r="K183" s="242">
        <v>44900</v>
      </c>
      <c r="L183" s="91" t="s">
        <v>299</v>
      </c>
      <c r="M183" s="192">
        <v>10</v>
      </c>
      <c r="N183" s="192" t="s">
        <v>409</v>
      </c>
      <c r="O183" s="192">
        <v>10</v>
      </c>
      <c r="P183" s="192" t="s">
        <v>409</v>
      </c>
      <c r="Q183" s="192">
        <v>1</v>
      </c>
      <c r="R183" s="192">
        <v>0.77500000000000002</v>
      </c>
      <c r="S183" s="192" t="s">
        <v>409</v>
      </c>
      <c r="T183" s="192" t="s">
        <v>792</v>
      </c>
      <c r="U183" s="192" t="s">
        <v>409</v>
      </c>
      <c r="V183" s="192">
        <v>-16.809999999999999</v>
      </c>
      <c r="W183" s="192"/>
      <c r="X183" s="192"/>
      <c r="Y183" s="192"/>
      <c r="Z183" s="192"/>
      <c r="AA183" s="87"/>
    </row>
    <row r="184" spans="1:27" x14ac:dyDescent="0.2">
      <c r="A184" s="81">
        <v>177</v>
      </c>
      <c r="B184" s="84" t="str">
        <f ca="1"/>
        <v>Serbia</v>
      </c>
      <c r="C184" s="84" t="str">
        <f ca="1"/>
        <v>SRB</v>
      </c>
      <c r="D184" s="84" t="str">
        <f ca="1"/>
        <v>ECS           Europe &amp; Central Asia</v>
      </c>
      <c r="E184" s="84" t="str">
        <f ca="1"/>
        <v>IBRD</v>
      </c>
      <c r="F184" s="81" t="str">
        <f t="shared" ca="1" si="5"/>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4.8291835552981999</v>
      </c>
      <c r="I184" s="191" t="e"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#N/A</v>
      </c>
      <c r="J184" s="242">
        <v>44888</v>
      </c>
      <c r="K184" s="242">
        <v>44753</v>
      </c>
      <c r="L184" s="91" t="s">
        <v>301</v>
      </c>
      <c r="M184" s="192">
        <v>3.8995215311004698</v>
      </c>
      <c r="N184" s="192">
        <v>4.8291835552981999</v>
      </c>
      <c r="O184" s="192" t="s">
        <v>409</v>
      </c>
      <c r="P184" s="192" t="s">
        <v>409</v>
      </c>
      <c r="Q184" s="192" t="s">
        <v>409</v>
      </c>
      <c r="R184" s="192">
        <v>0.32100000000000001</v>
      </c>
      <c r="S184" s="192">
        <v>61.4</v>
      </c>
      <c r="T184" s="192" t="s">
        <v>409</v>
      </c>
      <c r="U184" s="192" t="s">
        <v>409</v>
      </c>
      <c r="V184" s="192" t="s">
        <v>409</v>
      </c>
      <c r="W184" s="192"/>
      <c r="X184" s="192"/>
      <c r="Y184" s="192"/>
      <c r="Z184" s="192"/>
      <c r="AA184" s="87"/>
    </row>
    <row r="185" spans="1:27" x14ac:dyDescent="0.2">
      <c r="A185" s="81">
        <v>178</v>
      </c>
      <c r="B185" s="84" t="str">
        <f ca="1"/>
        <v>South Sudan</v>
      </c>
      <c r="C185" s="84" t="str">
        <f ca="1"/>
        <v>SSD</v>
      </c>
      <c r="D185" s="84" t="str">
        <f ca="1"/>
        <v>SSF           Sub-Saharan Africa</v>
      </c>
      <c r="E185" s="84" t="str">
        <f ca="1"/>
        <v>IDA</v>
      </c>
      <c r="F185" s="81" t="str">
        <f t="shared" ca="1" si="5"/>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10</v>
      </c>
      <c r="H185" s="80"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10</v>
      </c>
      <c r="I185" s="191"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10</v>
      </c>
      <c r="J185" s="242">
        <v>44753</v>
      </c>
      <c r="K185" s="242">
        <v>44900</v>
      </c>
      <c r="L185" s="91" t="s">
        <v>303</v>
      </c>
      <c r="M185" s="192">
        <v>10</v>
      </c>
      <c r="N185" s="192" t="s">
        <v>409</v>
      </c>
      <c r="O185" s="192">
        <v>10</v>
      </c>
      <c r="P185" s="192" t="s">
        <v>409</v>
      </c>
      <c r="Q185" s="192">
        <v>7</v>
      </c>
      <c r="R185" s="192">
        <v>0.752</v>
      </c>
      <c r="S185" s="192" t="s">
        <v>409</v>
      </c>
      <c r="T185" s="192" t="s">
        <v>792</v>
      </c>
      <c r="U185" s="192" t="s">
        <v>409</v>
      </c>
      <c r="V185" s="192">
        <v>49.2</v>
      </c>
      <c r="W185" s="192"/>
      <c r="X185" s="192"/>
      <c r="Y185" s="192"/>
      <c r="Z185" s="192"/>
      <c r="AA185" s="87"/>
    </row>
    <row r="186" spans="1:27" x14ac:dyDescent="0.2">
      <c r="A186" s="81">
        <v>179</v>
      </c>
      <c r="B186" s="84" t="str">
        <f ca="1"/>
        <v>São Tomé and Príncipe</v>
      </c>
      <c r="C186" s="84" t="str">
        <f ca="1"/>
        <v>STP</v>
      </c>
      <c r="D186" s="84" t="str">
        <f ca="1"/>
        <v>SSF           Sub-Saharan Africa</v>
      </c>
      <c r="E186" s="84" t="str">
        <f ca="1"/>
        <v>IDA</v>
      </c>
      <c r="F186" s="81" t="str">
        <f t="shared" ca="1" si="5"/>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8.20574162679425</v>
      </c>
      <c r="I186" s="191" t="e"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#N/A</v>
      </c>
      <c r="J186" s="242">
        <v>44753</v>
      </c>
      <c r="K186" s="242">
        <v>44753</v>
      </c>
      <c r="L186" s="91" t="s">
        <v>304</v>
      </c>
      <c r="M186" s="192">
        <v>8.20574162679425</v>
      </c>
      <c r="N186" s="192" t="s">
        <v>409</v>
      </c>
      <c r="O186" s="192" t="s">
        <v>409</v>
      </c>
      <c r="P186" s="192" t="s">
        <v>409</v>
      </c>
      <c r="Q186" s="192" t="s">
        <v>409</v>
      </c>
      <c r="R186" s="192">
        <v>0.501</v>
      </c>
      <c r="S186" s="192" t="s">
        <v>409</v>
      </c>
      <c r="T186" s="192" t="s">
        <v>409</v>
      </c>
      <c r="U186" s="192" t="s">
        <v>409</v>
      </c>
      <c r="V186" s="192" t="s">
        <v>409</v>
      </c>
      <c r="W186" s="192"/>
      <c r="X186" s="192"/>
      <c r="Y186" s="192"/>
      <c r="Z186" s="192"/>
      <c r="AA186" s="87"/>
    </row>
    <row r="187" spans="1:27" x14ac:dyDescent="0.2">
      <c r="A187" s="81">
        <v>180</v>
      </c>
      <c r="B187" s="84" t="str">
        <f ca="1"/>
        <v>Suriname</v>
      </c>
      <c r="C187" s="84" t="str">
        <f ca="1"/>
        <v>SUR</v>
      </c>
      <c r="D187" s="84" t="str">
        <f ca="1"/>
        <v>LCN           Latin America &amp; Caribbean</v>
      </c>
      <c r="E187" s="84" t="str">
        <f ca="1"/>
        <v>IBRD</v>
      </c>
      <c r="F187" s="81" t="str">
        <f t="shared" ca="1" si="5"/>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5.5263157894736796</v>
      </c>
      <c r="I187" s="191" t="e"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#N/A</v>
      </c>
      <c r="J187" s="242">
        <v>44753</v>
      </c>
      <c r="K187" s="242">
        <v>44753</v>
      </c>
      <c r="L187" s="91" t="s">
        <v>306</v>
      </c>
      <c r="M187" s="192">
        <v>5.5263157894736796</v>
      </c>
      <c r="N187" s="192" t="s">
        <v>409</v>
      </c>
      <c r="O187" s="192" t="s">
        <v>409</v>
      </c>
      <c r="P187" s="192" t="s">
        <v>409</v>
      </c>
      <c r="Q187" s="192" t="s">
        <v>409</v>
      </c>
      <c r="R187" s="192">
        <v>0.38900000000000001</v>
      </c>
      <c r="S187" s="192" t="s">
        <v>409</v>
      </c>
      <c r="T187" s="192" t="s">
        <v>409</v>
      </c>
      <c r="U187" s="192" t="s">
        <v>409</v>
      </c>
      <c r="V187" s="192" t="s">
        <v>409</v>
      </c>
      <c r="W187" s="192"/>
      <c r="X187" s="192"/>
      <c r="Y187" s="192"/>
      <c r="Z187" s="192"/>
      <c r="AA187" s="87"/>
    </row>
    <row r="188" spans="1:27" x14ac:dyDescent="0.2">
      <c r="A188" s="81">
        <v>181</v>
      </c>
      <c r="B188" s="84" t="str">
        <f ca="1"/>
        <v>Slovak Republic</v>
      </c>
      <c r="C188" s="84" t="str">
        <f ca="1"/>
        <v>SVK</v>
      </c>
      <c r="D188" s="84" t="str">
        <f ca="1"/>
        <v>ECS           Europe &amp; Central Asia</v>
      </c>
      <c r="E188" s="84" t="str">
        <f ca="1"/>
        <v>NA</v>
      </c>
      <c r="F188" s="81" t="str">
        <f t="shared" ca="1" si="5"/>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2.0208453966415698</v>
      </c>
      <c r="I188" s="191" t="e"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#N/A</v>
      </c>
      <c r="J188" s="242">
        <v>44888</v>
      </c>
      <c r="K188" s="242">
        <v>44753</v>
      </c>
      <c r="L188" s="91" t="s">
        <v>307</v>
      </c>
      <c r="M188" s="192">
        <v>0.86124401913875503</v>
      </c>
      <c r="N188" s="192">
        <v>2.0208453966415698</v>
      </c>
      <c r="O188" s="192" t="s">
        <v>409</v>
      </c>
      <c r="P188" s="192" t="s">
        <v>409</v>
      </c>
      <c r="Q188" s="192" t="s">
        <v>409</v>
      </c>
      <c r="R188" s="192">
        <v>0.19400000000000001</v>
      </c>
      <c r="S188" s="192">
        <v>71.099999999999994</v>
      </c>
      <c r="T188" s="192" t="s">
        <v>409</v>
      </c>
      <c r="U188" s="192" t="s">
        <v>409</v>
      </c>
      <c r="V188" s="192" t="s">
        <v>409</v>
      </c>
      <c r="W188" s="192"/>
      <c r="X188" s="192"/>
      <c r="Y188" s="192"/>
      <c r="Z188" s="192"/>
      <c r="AA188" s="87"/>
    </row>
    <row r="189" spans="1:27" x14ac:dyDescent="0.2">
      <c r="A189" s="81">
        <v>182</v>
      </c>
      <c r="B189" s="84" t="str">
        <f ca="1"/>
        <v>Slovenia</v>
      </c>
      <c r="C189" s="84" t="str">
        <f ca="1"/>
        <v>SVN</v>
      </c>
      <c r="D189" s="84" t="str">
        <f ca="1"/>
        <v>ECS           Europe &amp; Central Asia</v>
      </c>
      <c r="E189" s="84" t="str">
        <f ca="1"/>
        <v>NA</v>
      </c>
      <c r="F189" s="81" t="str">
        <f t="shared" ca="1" si="5"/>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0.21531100478468901</v>
      </c>
      <c r="I189" s="191" t="e"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#N/A</v>
      </c>
      <c r="J189" s="242" t="s">
        <v>409</v>
      </c>
      <c r="K189" s="242">
        <v>44753</v>
      </c>
      <c r="L189" s="91" t="s">
        <v>309</v>
      </c>
      <c r="M189" s="192">
        <v>0.21531100478468901</v>
      </c>
      <c r="N189" s="192" t="s">
        <v>409</v>
      </c>
      <c r="O189" s="192" t="s">
        <v>409</v>
      </c>
      <c r="P189" s="192" t="s">
        <v>409</v>
      </c>
      <c r="Q189" s="192" t="s">
        <v>409</v>
      </c>
      <c r="R189" s="192">
        <v>0.16700000000000001</v>
      </c>
      <c r="S189" s="192" t="s">
        <v>409</v>
      </c>
      <c r="T189" s="192" t="s">
        <v>409</v>
      </c>
      <c r="U189" s="192" t="s">
        <v>409</v>
      </c>
      <c r="V189" s="192" t="s">
        <v>409</v>
      </c>
      <c r="W189" s="192"/>
      <c r="X189" s="192"/>
      <c r="Y189" s="192"/>
      <c r="Z189" s="192"/>
      <c r="AA189" s="87"/>
    </row>
    <row r="190" spans="1:27" x14ac:dyDescent="0.2">
      <c r="A190" s="81">
        <v>183</v>
      </c>
      <c r="B190" s="84" t="str">
        <f ca="1"/>
        <v>Sweden</v>
      </c>
      <c r="C190" s="84" t="str">
        <f ca="1"/>
        <v>SWE</v>
      </c>
      <c r="D190" s="84" t="str">
        <f ca="1"/>
        <v>ECS           Europe &amp; Central Asia</v>
      </c>
      <c r="E190" s="84" t="str">
        <f ca="1"/>
        <v>NA</v>
      </c>
      <c r="F190" s="81" t="str">
        <f t="shared" ca="1" si="5"/>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v>
      </c>
      <c r="I190" s="191" t="e"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#N/A</v>
      </c>
      <c r="J190" s="242">
        <v>44753</v>
      </c>
      <c r="K190" s="242">
        <v>44753</v>
      </c>
      <c r="L190" s="91" t="s">
        <v>311</v>
      </c>
      <c r="M190" s="192">
        <v>1.5550239234449701</v>
      </c>
      <c r="N190" s="192">
        <v>0</v>
      </c>
      <c r="O190" s="192" t="s">
        <v>409</v>
      </c>
      <c r="P190" s="192" t="s">
        <v>409</v>
      </c>
      <c r="Q190" s="192" t="s">
        <v>409</v>
      </c>
      <c r="R190" s="192">
        <v>0.223</v>
      </c>
      <c r="S190" s="192">
        <v>79.099999999999994</v>
      </c>
      <c r="T190" s="192" t="s">
        <v>409</v>
      </c>
      <c r="U190" s="192" t="s">
        <v>409</v>
      </c>
      <c r="V190" s="192" t="s">
        <v>409</v>
      </c>
      <c r="W190" s="192"/>
      <c r="X190" s="192"/>
      <c r="Y190" s="192"/>
      <c r="Z190" s="192"/>
      <c r="AA190" s="87"/>
    </row>
    <row r="191" spans="1:27" x14ac:dyDescent="0.2">
      <c r="A191" s="81">
        <v>184</v>
      </c>
      <c r="B191" s="84" t="str">
        <f ca="1"/>
        <v>Eswatini</v>
      </c>
      <c r="C191" s="84" t="str">
        <f ca="1"/>
        <v>SWZ</v>
      </c>
      <c r="D191" s="84" t="str">
        <f ca="1"/>
        <v>SSF           Sub-Saharan Africa</v>
      </c>
      <c r="E191" s="84" t="str">
        <f ca="1"/>
        <v>IBRD</v>
      </c>
      <c r="F191" s="81" t="str">
        <f t="shared" ca="1" si="5"/>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7.9186602870813401</v>
      </c>
      <c r="I191" s="191" t="e"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#N/A</v>
      </c>
      <c r="J191" s="242">
        <v>44753</v>
      </c>
      <c r="K191" s="242">
        <v>44753</v>
      </c>
      <c r="L191" s="91" t="s">
        <v>313</v>
      </c>
      <c r="M191" s="192">
        <v>7.9186602870813401</v>
      </c>
      <c r="N191" s="192" t="s">
        <v>409</v>
      </c>
      <c r="O191" s="192" t="s">
        <v>409</v>
      </c>
      <c r="P191" s="192" t="s">
        <v>409</v>
      </c>
      <c r="Q191" s="192" t="s">
        <v>409</v>
      </c>
      <c r="R191" s="192">
        <v>0.48899999999999999</v>
      </c>
      <c r="S191" s="192" t="s">
        <v>409</v>
      </c>
      <c r="T191" s="192" t="s">
        <v>409</v>
      </c>
      <c r="U191" s="192" t="s">
        <v>409</v>
      </c>
      <c r="V191" s="192" t="s">
        <v>409</v>
      </c>
      <c r="W191" s="192"/>
      <c r="X191" s="192"/>
      <c r="Y191" s="192"/>
      <c r="Z191" s="192"/>
      <c r="AA191" s="87"/>
    </row>
    <row r="192" spans="1:27" x14ac:dyDescent="0.2">
      <c r="A192" s="81">
        <v>185</v>
      </c>
      <c r="B192" s="84" t="str">
        <f ca="1"/>
        <v>Sint Maarten (Dutch part)</v>
      </c>
      <c r="C192" s="84" t="str">
        <f ca="1"/>
        <v>SXM</v>
      </c>
      <c r="D192" s="84" t="str">
        <f ca="1"/>
        <v>LCN           Latin America &amp; Caribbean</v>
      </c>
      <c r="E192" s="84" t="str">
        <f ca="1"/>
        <v>NA</v>
      </c>
      <c r="F192" s="81" t="str">
        <f t="shared" ca="1" si="5"/>
        <v/>
      </c>
      <c r="G192" s="80" t="e">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#N/A</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t="e"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#N/A</v>
      </c>
      <c r="J192" s="242">
        <v>44887</v>
      </c>
      <c r="K192" s="242" t="s">
        <v>409</v>
      </c>
      <c r="L192" s="91" t="s">
        <v>721</v>
      </c>
      <c r="M192" s="192" t="s">
        <v>409</v>
      </c>
      <c r="N192" s="192" t="s">
        <v>409</v>
      </c>
      <c r="O192" s="192" t="s">
        <v>409</v>
      </c>
      <c r="P192" s="192" t="s">
        <v>409</v>
      </c>
      <c r="Q192" s="192" t="s">
        <v>409</v>
      </c>
      <c r="R192" s="192" t="s">
        <v>409</v>
      </c>
      <c r="S192" s="192" t="s">
        <v>409</v>
      </c>
      <c r="T192" s="192" t="s">
        <v>409</v>
      </c>
      <c r="U192" s="192" t="s">
        <v>409</v>
      </c>
      <c r="V192" s="192" t="s">
        <v>409</v>
      </c>
      <c r="W192" s="192"/>
      <c r="X192" s="192"/>
      <c r="Y192" s="192"/>
      <c r="Z192" s="192"/>
      <c r="AA192" s="87"/>
    </row>
    <row r="193" spans="1:38" x14ac:dyDescent="0.2">
      <c r="A193" s="81">
        <v>186</v>
      </c>
      <c r="B193" s="84" t="str">
        <f ca="1"/>
        <v>Seychelles</v>
      </c>
      <c r="C193" s="84" t="str">
        <f ca="1"/>
        <v>SYC</v>
      </c>
      <c r="D193" s="84" t="str">
        <f ca="1"/>
        <v>SSF           Sub-Saharan Africa</v>
      </c>
      <c r="E193" s="84" t="str">
        <f ca="1"/>
        <v>IBRD</v>
      </c>
      <c r="F193" s="81" t="str">
        <f t="shared" ca="1" si="5"/>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2.2009569377990399</v>
      </c>
      <c r="I193" s="191" t="e"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#N/A</v>
      </c>
      <c r="J193" s="242">
        <v>44753</v>
      </c>
      <c r="K193" s="242">
        <v>44753</v>
      </c>
      <c r="L193" s="91" t="s">
        <v>315</v>
      </c>
      <c r="M193" s="192">
        <v>2.2009569377990399</v>
      </c>
      <c r="N193" s="192" t="s">
        <v>409</v>
      </c>
      <c r="O193" s="192" t="s">
        <v>409</v>
      </c>
      <c r="P193" s="192" t="s">
        <v>409</v>
      </c>
      <c r="Q193" s="192" t="s">
        <v>409</v>
      </c>
      <c r="R193" s="192">
        <v>0.25</v>
      </c>
      <c r="S193" s="192" t="s">
        <v>409</v>
      </c>
      <c r="T193" s="192" t="s">
        <v>409</v>
      </c>
      <c r="U193" s="192" t="s">
        <v>409</v>
      </c>
      <c r="V193" s="192" t="s">
        <v>409</v>
      </c>
      <c r="W193" s="192"/>
      <c r="X193" s="192"/>
      <c r="Y193" s="192"/>
      <c r="Z193" s="192"/>
      <c r="AA193" s="87"/>
    </row>
    <row r="194" spans="1:38" x14ac:dyDescent="0.2">
      <c r="A194" s="81">
        <v>187</v>
      </c>
      <c r="B194" s="84" t="str">
        <f ca="1"/>
        <v>Syrian Arab Republic</v>
      </c>
      <c r="C194" s="84" t="str">
        <f ca="1"/>
        <v>SYR</v>
      </c>
      <c r="D194" s="84" t="str">
        <f ca="1"/>
        <v>MEA           Middle East &amp; North Africa</v>
      </c>
      <c r="E194" s="84" t="str">
        <f ca="1"/>
        <v>IDA</v>
      </c>
      <c r="F194" s="81" t="str">
        <f t="shared" ca="1" si="5"/>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8.3666002653407556</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7</v>
      </c>
      <c r="J194" s="242">
        <v>44888</v>
      </c>
      <c r="K194" s="242">
        <v>45154</v>
      </c>
      <c r="L194" s="91" t="s">
        <v>316</v>
      </c>
      <c r="M194" s="192">
        <v>6.1722488038277499</v>
      </c>
      <c r="N194" s="192">
        <v>10</v>
      </c>
      <c r="O194" s="192">
        <v>7</v>
      </c>
      <c r="P194" s="192" t="s">
        <v>409</v>
      </c>
      <c r="Q194" s="192">
        <v>7</v>
      </c>
      <c r="R194" s="192">
        <v>0.41599999999999998</v>
      </c>
      <c r="S194" s="192">
        <v>36.299999999999997</v>
      </c>
      <c r="T194" s="192" t="s">
        <v>793</v>
      </c>
      <c r="U194" s="192" t="s">
        <v>409</v>
      </c>
      <c r="V194" s="192">
        <v>57.79</v>
      </c>
      <c r="W194" s="192"/>
      <c r="X194" s="192"/>
      <c r="Y194" s="192"/>
      <c r="Z194" s="192"/>
      <c r="AA194" s="87"/>
    </row>
    <row r="195" spans="1:38" x14ac:dyDescent="0.2">
      <c r="A195" s="81">
        <v>188</v>
      </c>
      <c r="B195" s="84" t="str">
        <f ca="1"/>
        <v>Turks and Caicos Islands</v>
      </c>
      <c r="C195" s="84" t="str">
        <f ca="1"/>
        <v>TCA</v>
      </c>
      <c r="D195" s="84" t="str">
        <f ca="1"/>
        <v>LCN           Latin America &amp; Caribbean</v>
      </c>
      <c r="E195" s="84" t="str">
        <f ca="1"/>
        <v>NA</v>
      </c>
      <c r="F195" s="81" t="str">
        <f t="shared" ca="1" si="5"/>
        <v/>
      </c>
      <c r="G195" s="80" t="e">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#N/A</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t="e"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#N/A</v>
      </c>
      <c r="J195" s="242" t="s">
        <v>409</v>
      </c>
      <c r="K195" s="242" t="s">
        <v>409</v>
      </c>
      <c r="L195" s="91" t="s">
        <v>722</v>
      </c>
      <c r="M195" s="192" t="s">
        <v>409</v>
      </c>
      <c r="N195" s="192" t="s">
        <v>409</v>
      </c>
      <c r="O195" s="192" t="s">
        <v>409</v>
      </c>
      <c r="P195" s="192" t="s">
        <v>409</v>
      </c>
      <c r="Q195" s="192" t="s">
        <v>409</v>
      </c>
      <c r="R195" s="192" t="s">
        <v>409</v>
      </c>
      <c r="S195" s="192" t="s">
        <v>409</v>
      </c>
      <c r="T195" s="192" t="s">
        <v>409</v>
      </c>
      <c r="U195" s="192" t="s">
        <v>409</v>
      </c>
      <c r="V195" s="192" t="s">
        <v>409</v>
      </c>
      <c r="W195" s="192"/>
      <c r="X195" s="192"/>
      <c r="Y195" s="192"/>
      <c r="Z195" s="192"/>
      <c r="AA195" s="87"/>
    </row>
    <row r="196" spans="1:38" x14ac:dyDescent="0.2">
      <c r="A196" s="81">
        <v>189</v>
      </c>
      <c r="B196" s="84" t="str">
        <f ca="1"/>
        <v>Chad</v>
      </c>
      <c r="C196" s="84" t="str">
        <f ca="1"/>
        <v>TCD</v>
      </c>
      <c r="D196" s="84" t="str">
        <f ca="1"/>
        <v>SSF           Sub-Saharan Africa</v>
      </c>
      <c r="E196" s="84" t="str">
        <f ca="1"/>
        <v>IDA</v>
      </c>
      <c r="F196" s="81" t="str">
        <f t="shared" ca="1" si="5"/>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3.1622776601683795</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10</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1</v>
      </c>
      <c r="J196" s="242">
        <v>44888</v>
      </c>
      <c r="K196" s="242">
        <v>45154</v>
      </c>
      <c r="L196" s="91" t="s">
        <v>318</v>
      </c>
      <c r="M196" s="192">
        <v>10</v>
      </c>
      <c r="N196" s="192">
        <v>10</v>
      </c>
      <c r="O196" s="192" t="s">
        <v>409</v>
      </c>
      <c r="P196" s="192" t="s">
        <v>409</v>
      </c>
      <c r="Q196" s="192">
        <v>1</v>
      </c>
      <c r="R196" s="192">
        <v>0.64800000000000002</v>
      </c>
      <c r="S196" s="192">
        <v>43.2</v>
      </c>
      <c r="T196" s="192" t="s">
        <v>409</v>
      </c>
      <c r="U196" s="192" t="s">
        <v>409</v>
      </c>
      <c r="V196" s="192">
        <v>1.84</v>
      </c>
      <c r="W196" s="192"/>
      <c r="X196" s="192"/>
      <c r="Y196" s="192"/>
      <c r="Z196" s="192"/>
      <c r="AA196" s="87"/>
    </row>
    <row r="197" spans="1:38" x14ac:dyDescent="0.2">
      <c r="A197" s="81">
        <v>190</v>
      </c>
      <c r="B197" s="84" t="str">
        <f ca="1"/>
        <v>Togo</v>
      </c>
      <c r="C197" s="84" t="str">
        <f ca="1"/>
        <v>TGO</v>
      </c>
      <c r="D197" s="84" t="str">
        <f ca="1"/>
        <v>SSF           Sub-Saharan Africa</v>
      </c>
      <c r="E197" s="84" t="str">
        <f ca="1"/>
        <v>IDA</v>
      </c>
      <c r="F197" s="81" t="str">
        <f t="shared" ref="F197:F225" ca="1" si="6">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9.2298784018529201</v>
      </c>
      <c r="I197" s="191" t="e"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#N/A</v>
      </c>
      <c r="J197" s="242">
        <v>44888</v>
      </c>
      <c r="K197" s="242">
        <v>44753</v>
      </c>
      <c r="L197" s="91" t="s">
        <v>320</v>
      </c>
      <c r="M197" s="192">
        <v>8.6842105263157894</v>
      </c>
      <c r="N197" s="192">
        <v>9.2298784018529201</v>
      </c>
      <c r="O197" s="192" t="s">
        <v>409</v>
      </c>
      <c r="P197" s="192" t="s">
        <v>409</v>
      </c>
      <c r="Q197" s="192" t="s">
        <v>409</v>
      </c>
      <c r="R197" s="192">
        <v>0.52100000000000002</v>
      </c>
      <c r="S197" s="192">
        <v>46.2</v>
      </c>
      <c r="T197" s="192" t="s">
        <v>409</v>
      </c>
      <c r="U197" s="192" t="s">
        <v>409</v>
      </c>
      <c r="V197" s="192" t="s">
        <v>409</v>
      </c>
      <c r="W197" s="192"/>
      <c r="X197" s="192"/>
      <c r="Y197" s="192"/>
      <c r="Z197" s="192"/>
      <c r="AA197" s="87"/>
    </row>
    <row r="198" spans="1:38" x14ac:dyDescent="0.2">
      <c r="A198" s="81">
        <v>191</v>
      </c>
      <c r="B198" s="84" t="str">
        <f ca="1"/>
        <v>Thailand</v>
      </c>
      <c r="C198" s="84" t="str">
        <f ca="1"/>
        <v>THA</v>
      </c>
      <c r="D198" s="84" t="str">
        <f ca="1"/>
        <v>EAS           East Asia &amp; Pacific</v>
      </c>
      <c r="E198" s="84" t="str">
        <f ca="1"/>
        <v>IBRD</v>
      </c>
      <c r="F198" s="81" t="str">
        <f t="shared" ca="1" si="6"/>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5.2055587724377501</v>
      </c>
      <c r="I198" s="191" t="e"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#N/A</v>
      </c>
      <c r="J198" s="242">
        <v>44888</v>
      </c>
      <c r="K198" s="242">
        <v>44753</v>
      </c>
      <c r="L198" s="91" t="s">
        <v>322</v>
      </c>
      <c r="M198" s="192">
        <v>3.5645933014354001</v>
      </c>
      <c r="N198" s="192">
        <v>5.2055587724377501</v>
      </c>
      <c r="O198" s="192" t="s">
        <v>409</v>
      </c>
      <c r="P198" s="192" t="s">
        <v>409</v>
      </c>
      <c r="Q198" s="192" t="s">
        <v>409</v>
      </c>
      <c r="R198" s="192">
        <v>0.307</v>
      </c>
      <c r="S198" s="192">
        <v>60.1</v>
      </c>
      <c r="T198" s="192" t="s">
        <v>409</v>
      </c>
      <c r="U198" s="192" t="s">
        <v>409</v>
      </c>
      <c r="V198" s="192" t="s">
        <v>409</v>
      </c>
      <c r="W198" s="87"/>
      <c r="X198" s="87"/>
      <c r="Y198" s="87"/>
      <c r="Z198" s="87"/>
      <c r="AA198" s="87"/>
      <c r="AB198" s="87"/>
      <c r="AC198" s="87"/>
    </row>
    <row r="199" spans="1:38" x14ac:dyDescent="0.2">
      <c r="A199" s="81">
        <v>192</v>
      </c>
      <c r="B199" s="84" t="str">
        <f ca="1"/>
        <v>Tajikistan</v>
      </c>
      <c r="C199" s="84" t="str">
        <f ca="1"/>
        <v>TJK</v>
      </c>
      <c r="D199" s="84" t="str">
        <f ca="1"/>
        <v>ECS           Europe &amp; Central Asia</v>
      </c>
      <c r="E199" s="84" t="str">
        <f ca="1"/>
        <v>IDA</v>
      </c>
      <c r="F199" s="81" t="str">
        <f t="shared" ca="1" si="6"/>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6.1899247249565699</v>
      </c>
      <c r="I199" s="191" t="e"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#N/A</v>
      </c>
      <c r="J199" s="242">
        <v>44888</v>
      </c>
      <c r="K199" s="242">
        <v>44753</v>
      </c>
      <c r="L199" s="91" t="s">
        <v>324</v>
      </c>
      <c r="M199" s="192">
        <v>5.9090909090909101</v>
      </c>
      <c r="N199" s="192">
        <v>6.1899247249565699</v>
      </c>
      <c r="O199" s="192" t="s">
        <v>409</v>
      </c>
      <c r="P199" s="192" t="s">
        <v>409</v>
      </c>
      <c r="Q199" s="192" t="s">
        <v>409</v>
      </c>
      <c r="R199" s="192">
        <v>0.40500000000000003</v>
      </c>
      <c r="S199" s="192">
        <v>56.7</v>
      </c>
      <c r="T199" s="192" t="s">
        <v>409</v>
      </c>
      <c r="U199" s="192" t="s">
        <v>409</v>
      </c>
      <c r="V199" s="192" t="s">
        <v>409</v>
      </c>
      <c r="W199" s="87"/>
      <c r="X199" s="87"/>
      <c r="Y199" s="87"/>
      <c r="Z199" s="87"/>
      <c r="AA199" s="87"/>
      <c r="AB199" s="87"/>
      <c r="AC199" s="87"/>
      <c r="AD199" s="89"/>
      <c r="AE199" s="89"/>
      <c r="AF199" s="89"/>
      <c r="AG199" s="89"/>
      <c r="AH199" s="89"/>
      <c r="AI199" s="89"/>
      <c r="AJ199" s="89"/>
      <c r="AK199" s="89"/>
      <c r="AL199" s="196"/>
    </row>
    <row r="200" spans="1:38" x14ac:dyDescent="0.2">
      <c r="A200" s="81">
        <v>193</v>
      </c>
      <c r="B200" s="84" t="str">
        <f ca="1"/>
        <v>Turkmenistan</v>
      </c>
      <c r="C200" s="84" t="str">
        <f ca="1"/>
        <v>TKM</v>
      </c>
      <c r="D200" s="84" t="str">
        <f ca="1"/>
        <v>ECS           Europe &amp; Central Asia</v>
      </c>
      <c r="E200" s="84" t="str">
        <f ca="1"/>
        <v>IBRD</v>
      </c>
      <c r="F200" s="81" t="str">
        <f t="shared" ca="1" si="6"/>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3.2775119617224799</v>
      </c>
      <c r="I200" s="191" t="e"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#N/A</v>
      </c>
      <c r="J200" s="242">
        <v>44753</v>
      </c>
      <c r="K200" s="242">
        <v>44753</v>
      </c>
      <c r="L200" s="91" t="s">
        <v>326</v>
      </c>
      <c r="M200" s="192">
        <v>3.2775119617224799</v>
      </c>
      <c r="N200" s="192" t="s">
        <v>409</v>
      </c>
      <c r="O200" s="192" t="s">
        <v>409</v>
      </c>
      <c r="P200" s="192" t="s">
        <v>409</v>
      </c>
      <c r="Q200" s="192" t="s">
        <v>409</v>
      </c>
      <c r="R200" s="192">
        <v>0.29499999999999998</v>
      </c>
      <c r="S200" s="192" t="s">
        <v>409</v>
      </c>
      <c r="T200" s="192" t="s">
        <v>409</v>
      </c>
      <c r="U200" s="192" t="s">
        <v>409</v>
      </c>
      <c r="V200" s="192" t="s">
        <v>409</v>
      </c>
      <c r="W200" s="87"/>
      <c r="X200" s="87"/>
      <c r="Y200" s="87"/>
      <c r="Z200" s="87"/>
      <c r="AA200" s="87"/>
      <c r="AB200" s="87"/>
      <c r="AC200" s="87"/>
      <c r="AD200" s="89"/>
      <c r="AE200" s="89"/>
      <c r="AF200" s="89"/>
      <c r="AG200" s="89"/>
      <c r="AH200" s="89"/>
      <c r="AI200" s="89"/>
      <c r="AJ200" s="89"/>
      <c r="AK200" s="89"/>
      <c r="AL200" s="196"/>
    </row>
    <row r="201" spans="1:38" x14ac:dyDescent="0.2">
      <c r="A201" s="81">
        <v>194</v>
      </c>
      <c r="B201" s="84" t="str">
        <f ca="1"/>
        <v>Timor-Leste</v>
      </c>
      <c r="C201" s="84" t="str">
        <f ca="1"/>
        <v>TLS</v>
      </c>
      <c r="D201" s="84" t="str">
        <f ca="1"/>
        <v>EAS           East Asia &amp; Pacific</v>
      </c>
      <c r="E201" s="84" t="str">
        <f ca="1"/>
        <v>Blend</v>
      </c>
      <c r="F201" s="81" t="str">
        <f t="shared" ca="1" si="6"/>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9.3062200956937797</v>
      </c>
      <c r="I201" s="191" t="e"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#N/A</v>
      </c>
      <c r="J201" s="242">
        <v>44753</v>
      </c>
      <c r="K201" s="242">
        <v>44753</v>
      </c>
      <c r="L201" s="91" t="s">
        <v>328</v>
      </c>
      <c r="M201" s="192">
        <v>9.3062200956937797</v>
      </c>
      <c r="N201" s="192" t="s">
        <v>409</v>
      </c>
      <c r="O201" s="192" t="s">
        <v>409</v>
      </c>
      <c r="P201" s="192" t="s">
        <v>409</v>
      </c>
      <c r="Q201" s="192" t="s">
        <v>409</v>
      </c>
      <c r="R201" s="192">
        <v>0.54700000000000004</v>
      </c>
      <c r="S201" s="192" t="s">
        <v>409</v>
      </c>
      <c r="T201" s="192" t="s">
        <v>409</v>
      </c>
      <c r="U201" s="192" t="s">
        <v>409</v>
      </c>
      <c r="V201" s="192" t="s">
        <v>409</v>
      </c>
      <c r="W201" s="181"/>
      <c r="X201" s="181"/>
      <c r="Y201" s="181"/>
      <c r="Z201" s="181"/>
      <c r="AA201" s="181"/>
      <c r="AB201" s="181"/>
      <c r="AC201" s="87"/>
      <c r="AD201" s="89"/>
      <c r="AE201" s="89"/>
      <c r="AF201" s="89"/>
      <c r="AG201" s="89"/>
      <c r="AH201" s="89"/>
      <c r="AI201" s="89"/>
      <c r="AJ201" s="89"/>
      <c r="AK201" s="89"/>
      <c r="AL201" s="196"/>
    </row>
    <row r="202" spans="1:38" x14ac:dyDescent="0.2">
      <c r="A202" s="81">
        <v>195</v>
      </c>
      <c r="B202" s="84" t="str">
        <f ca="1"/>
        <v>Tonga</v>
      </c>
      <c r="C202" s="84" t="str">
        <f ca="1"/>
        <v>TON</v>
      </c>
      <c r="D202" s="84" t="str">
        <f ca="1"/>
        <v>EAS           East Asia &amp; Pacific</v>
      </c>
      <c r="E202" s="84" t="str">
        <f ca="1"/>
        <v>IDA</v>
      </c>
      <c r="F202" s="81" t="str">
        <f t="shared" ca="1" si="6"/>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4.5215311004784597</v>
      </c>
      <c r="I202" s="191" t="e"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#N/A</v>
      </c>
      <c r="J202" s="242">
        <v>44753</v>
      </c>
      <c r="K202" s="242">
        <v>44753</v>
      </c>
      <c r="L202" s="91" t="s">
        <v>330</v>
      </c>
      <c r="M202" s="192">
        <v>4.5215311004784597</v>
      </c>
      <c r="N202" s="192" t="s">
        <v>409</v>
      </c>
      <c r="O202" s="192" t="s">
        <v>409</v>
      </c>
      <c r="P202" s="192" t="s">
        <v>409</v>
      </c>
      <c r="Q202" s="192" t="s">
        <v>409</v>
      </c>
      <c r="R202" s="192">
        <v>0.34699999999999998</v>
      </c>
      <c r="S202" s="192" t="s">
        <v>409</v>
      </c>
      <c r="T202" s="192" t="s">
        <v>409</v>
      </c>
      <c r="U202" s="192" t="s">
        <v>409</v>
      </c>
      <c r="V202" s="192" t="s">
        <v>409</v>
      </c>
      <c r="W202" s="181"/>
      <c r="X202" s="181"/>
      <c r="Y202" s="181"/>
      <c r="Z202" s="181"/>
      <c r="AA202" s="181"/>
      <c r="AB202" s="181"/>
      <c r="AC202" s="87"/>
      <c r="AD202" s="89"/>
      <c r="AE202" s="89"/>
      <c r="AF202" s="89"/>
      <c r="AG202" s="89"/>
      <c r="AH202" s="89"/>
      <c r="AI202" s="89"/>
      <c r="AJ202" s="89"/>
      <c r="AK202" s="89"/>
      <c r="AL202" s="196"/>
    </row>
    <row r="203" spans="1:38" x14ac:dyDescent="0.2">
      <c r="A203" s="81">
        <v>196</v>
      </c>
      <c r="B203" s="84" t="str">
        <f ca="1"/>
        <v>Trinidad and Tobago</v>
      </c>
      <c r="C203" s="84" t="str">
        <f ca="1"/>
        <v>TTO</v>
      </c>
      <c r="D203" s="84" t="str">
        <f ca="1"/>
        <v>LCN           Latin America &amp; Caribbean</v>
      </c>
      <c r="E203" s="84" t="str">
        <f ca="1"/>
        <v>IBRD</v>
      </c>
      <c r="F203" s="81" t="str">
        <f t="shared" ca="1" si="6"/>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2.8947368421052602</v>
      </c>
      <c r="I203" s="191" t="e"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#N/A</v>
      </c>
      <c r="J203" s="242">
        <v>44753</v>
      </c>
      <c r="K203" s="242">
        <v>44753</v>
      </c>
      <c r="L203" s="91" t="s">
        <v>332</v>
      </c>
      <c r="M203" s="192">
        <v>2.8947368421052602</v>
      </c>
      <c r="N203" s="192" t="s">
        <v>409</v>
      </c>
      <c r="O203" s="192" t="s">
        <v>409</v>
      </c>
      <c r="P203" s="192" t="s">
        <v>409</v>
      </c>
      <c r="Q203" s="192" t="s">
        <v>409</v>
      </c>
      <c r="R203" s="192">
        <v>0.27900000000000003</v>
      </c>
      <c r="S203" s="192" t="s">
        <v>409</v>
      </c>
      <c r="T203" s="192" t="s">
        <v>409</v>
      </c>
      <c r="U203" s="192" t="s">
        <v>409</v>
      </c>
      <c r="V203" s="192" t="s">
        <v>409</v>
      </c>
      <c r="W203" s="87"/>
      <c r="X203" s="87"/>
      <c r="Y203" s="87"/>
      <c r="Z203" s="87"/>
      <c r="AA203" s="87"/>
      <c r="AB203" s="87"/>
      <c r="AC203" s="87"/>
      <c r="AD203" s="89"/>
      <c r="AE203" s="89"/>
      <c r="AF203" s="89"/>
      <c r="AG203" s="89"/>
      <c r="AH203" s="89"/>
      <c r="AI203" s="89"/>
      <c r="AJ203" s="89"/>
      <c r="AK203" s="89"/>
      <c r="AL203" s="196"/>
    </row>
    <row r="204" spans="1:38" x14ac:dyDescent="0.2">
      <c r="A204" s="81">
        <v>197</v>
      </c>
      <c r="B204" s="84" t="str">
        <f ca="1"/>
        <v>Tunisia</v>
      </c>
      <c r="C204" s="84" t="str">
        <f ca="1"/>
        <v>TUN</v>
      </c>
      <c r="D204" s="84" t="str">
        <f ca="1"/>
        <v>MEA           Middle East &amp; North Africa</v>
      </c>
      <c r="E204" s="84" t="str">
        <f ca="1"/>
        <v>IBRD</v>
      </c>
      <c r="F204" s="81" t="str">
        <f t="shared" ca="1" si="6"/>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5.1476548928778199</v>
      </c>
      <c r="I204" s="191" t="e"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#N/A</v>
      </c>
      <c r="J204" s="242">
        <v>44888</v>
      </c>
      <c r="K204" s="242">
        <v>44753</v>
      </c>
      <c r="L204" s="91" t="s">
        <v>334</v>
      </c>
      <c r="M204" s="192">
        <v>2.05741626794258</v>
      </c>
      <c r="N204" s="192">
        <v>5.1476548928778199</v>
      </c>
      <c r="O204" s="192" t="s">
        <v>409</v>
      </c>
      <c r="P204" s="192" t="s">
        <v>409</v>
      </c>
      <c r="Q204" s="192" t="s">
        <v>409</v>
      </c>
      <c r="R204" s="192">
        <v>0.24399999999999999</v>
      </c>
      <c r="S204" s="192">
        <v>60.3</v>
      </c>
      <c r="T204" s="192" t="s">
        <v>409</v>
      </c>
      <c r="U204" s="192" t="s">
        <v>409</v>
      </c>
      <c r="V204" s="192" t="s">
        <v>409</v>
      </c>
      <c r="W204" s="87"/>
      <c r="X204" s="87"/>
      <c r="Y204" s="87"/>
      <c r="Z204" s="87"/>
      <c r="AA204" s="87"/>
      <c r="AB204" s="87"/>
      <c r="AC204" s="87"/>
      <c r="AD204" s="89"/>
      <c r="AE204" s="89"/>
      <c r="AF204" s="89"/>
      <c r="AG204" s="89"/>
      <c r="AH204" s="89"/>
      <c r="AI204" s="89"/>
      <c r="AJ204" s="89"/>
      <c r="AK204" s="89"/>
      <c r="AL204" s="196"/>
    </row>
    <row r="205" spans="1:38" x14ac:dyDescent="0.2">
      <c r="A205" s="81">
        <v>198</v>
      </c>
      <c r="B205" s="84" t="str">
        <f ca="1"/>
        <v>Türkiye</v>
      </c>
      <c r="C205" s="84" t="str">
        <f ca="1"/>
        <v>TUR</v>
      </c>
      <c r="D205" s="84" t="str">
        <f ca="1"/>
        <v>ECS           Europe &amp; Central Asia</v>
      </c>
      <c r="E205" s="84" t="str">
        <f ca="1"/>
        <v>IBRD</v>
      </c>
      <c r="F205" s="81" t="str">
        <f t="shared" ca="1" si="6"/>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3.7000579038795598</v>
      </c>
      <c r="I205" s="191" t="e"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#N/A</v>
      </c>
      <c r="J205" s="242">
        <v>44888</v>
      </c>
      <c r="K205" s="242">
        <v>44753</v>
      </c>
      <c r="L205" s="91" t="s">
        <v>335</v>
      </c>
      <c r="M205" s="192">
        <v>0.45454545454545298</v>
      </c>
      <c r="N205" s="192">
        <v>3.7000579038795598</v>
      </c>
      <c r="O205" s="192" t="s">
        <v>409</v>
      </c>
      <c r="P205" s="192" t="s">
        <v>409</v>
      </c>
      <c r="Q205" s="192" t="s">
        <v>409</v>
      </c>
      <c r="R205" s="192">
        <v>0.17699999999999999</v>
      </c>
      <c r="S205" s="192">
        <v>65.3</v>
      </c>
      <c r="T205" s="192" t="s">
        <v>409</v>
      </c>
      <c r="U205" s="192" t="s">
        <v>409</v>
      </c>
      <c r="V205" s="192" t="s">
        <v>409</v>
      </c>
      <c r="W205" s="87"/>
      <c r="X205" s="87"/>
      <c r="Y205" s="87"/>
      <c r="Z205" s="87"/>
      <c r="AA205" s="87"/>
      <c r="AB205" s="87"/>
      <c r="AC205" s="87"/>
      <c r="AD205" s="89"/>
      <c r="AE205" s="89"/>
      <c r="AF205" s="89"/>
      <c r="AG205" s="89"/>
      <c r="AH205" s="89"/>
      <c r="AI205" s="89"/>
      <c r="AJ205" s="89"/>
      <c r="AK205" s="89"/>
      <c r="AL205" s="196"/>
    </row>
    <row r="206" spans="1:38" x14ac:dyDescent="0.2">
      <c r="A206" s="81">
        <v>199</v>
      </c>
      <c r="B206" s="35" t="str">
        <f ca="1"/>
        <v>Tuvalu</v>
      </c>
      <c r="C206" s="35" t="str">
        <f ca="1"/>
        <v>TUV</v>
      </c>
      <c r="D206" s="35" t="str">
        <f ca="1"/>
        <v>EAS           East Asia &amp; Pacific</v>
      </c>
      <c r="E206" s="35" t="str">
        <f ca="1"/>
        <v>IDA</v>
      </c>
      <c r="F206" s="81" t="str">
        <f t="shared" ca="1" si="6"/>
        <v/>
      </c>
      <c r="G206" s="80" t="e">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#N/A</v>
      </c>
      <c r="H206" s="80" t="e"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#N/A</v>
      </c>
      <c r="I206" s="191" t="e"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#N/A</v>
      </c>
      <c r="J206" s="242">
        <v>44753</v>
      </c>
      <c r="K206" s="242">
        <v>44753</v>
      </c>
      <c r="L206" s="91" t="s">
        <v>337</v>
      </c>
      <c r="M206" s="192" t="s">
        <v>409</v>
      </c>
      <c r="N206" s="192" t="s">
        <v>409</v>
      </c>
      <c r="O206" s="192" t="s">
        <v>409</v>
      </c>
      <c r="P206" s="192" t="s">
        <v>409</v>
      </c>
      <c r="Q206" s="192" t="s">
        <v>409</v>
      </c>
      <c r="R206" s="192" t="s">
        <v>409</v>
      </c>
      <c r="S206" s="192" t="s">
        <v>409</v>
      </c>
      <c r="T206" s="192" t="s">
        <v>409</v>
      </c>
      <c r="U206" s="192" t="s">
        <v>409</v>
      </c>
      <c r="V206" s="192" t="s">
        <v>409</v>
      </c>
    </row>
    <row r="207" spans="1:38" x14ac:dyDescent="0.2">
      <c r="A207" s="81">
        <v>200</v>
      </c>
      <c r="B207" s="35" t="str">
        <f ca="1"/>
        <v>Taiwan, China</v>
      </c>
      <c r="C207" s="35" t="str">
        <f ca="1"/>
        <v>TWN</v>
      </c>
      <c r="D207" s="35" t="str">
        <f ca="1"/>
        <v>EAS           East Asia &amp; Pacific</v>
      </c>
      <c r="E207" s="35" t="str">
        <f ca="1"/>
        <v>NA</v>
      </c>
      <c r="F207" s="81" t="str">
        <f t="shared" ca="1" si="6"/>
        <v/>
      </c>
      <c r="G207" s="80" t="e">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#N/A</v>
      </c>
      <c r="H207" s="80" t="e"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#N/A</v>
      </c>
      <c r="I207" s="191" t="e"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#N/A</v>
      </c>
      <c r="J207" s="242" t="s">
        <v>409</v>
      </c>
      <c r="K207" s="242" t="s">
        <v>409</v>
      </c>
      <c r="L207" s="91" t="s">
        <v>723</v>
      </c>
      <c r="M207" s="192" t="s">
        <v>409</v>
      </c>
      <c r="N207" s="192" t="s">
        <v>409</v>
      </c>
      <c r="O207" s="192" t="s">
        <v>409</v>
      </c>
      <c r="P207" s="192" t="s">
        <v>409</v>
      </c>
      <c r="Q207" s="192" t="s">
        <v>409</v>
      </c>
      <c r="R207" s="192" t="s">
        <v>409</v>
      </c>
      <c r="S207" s="192" t="s">
        <v>409</v>
      </c>
      <c r="T207" s="192" t="s">
        <v>409</v>
      </c>
      <c r="U207" s="192" t="s">
        <v>409</v>
      </c>
      <c r="V207" s="192" t="s">
        <v>409</v>
      </c>
    </row>
    <row r="208" spans="1:38" x14ac:dyDescent="0.2">
      <c r="A208" s="81">
        <v>201</v>
      </c>
      <c r="B208" s="35" t="str">
        <f ca="1"/>
        <v>Tanzania</v>
      </c>
      <c r="C208" s="35" t="str">
        <f ca="1"/>
        <v>TZA</v>
      </c>
      <c r="D208" s="35" t="str">
        <f ca="1"/>
        <v>SSF           Sub-Saharan Africa</v>
      </c>
      <c r="E208" s="35" t="str">
        <f ca="1"/>
        <v>IDA</v>
      </c>
      <c r="F208" s="81" t="str">
        <f t="shared" ca="1" si="6"/>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8.3902721482339295</v>
      </c>
      <c r="I208" s="191" t="e"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#N/A</v>
      </c>
      <c r="J208" s="242">
        <v>44753</v>
      </c>
      <c r="K208" s="242">
        <v>44753</v>
      </c>
      <c r="L208" s="91" t="s">
        <v>339</v>
      </c>
      <c r="M208" s="192">
        <v>9.7129186602870803</v>
      </c>
      <c r="N208" s="192">
        <v>8.3902721482339295</v>
      </c>
      <c r="O208" s="192" t="s">
        <v>409</v>
      </c>
      <c r="P208" s="192" t="s">
        <v>409</v>
      </c>
      <c r="Q208" s="192" t="s">
        <v>409</v>
      </c>
      <c r="R208" s="192">
        <v>0.56399999999999995</v>
      </c>
      <c r="S208" s="192">
        <v>49.1</v>
      </c>
      <c r="T208" s="192" t="s">
        <v>409</v>
      </c>
      <c r="U208" s="192" t="s">
        <v>409</v>
      </c>
      <c r="V208" s="192" t="s">
        <v>409</v>
      </c>
    </row>
    <row r="209" spans="1:22" x14ac:dyDescent="0.2">
      <c r="A209" s="81">
        <v>202</v>
      </c>
      <c r="B209" s="35" t="str">
        <f ca="1"/>
        <v>Uganda</v>
      </c>
      <c r="C209" s="35" t="str">
        <f ca="1"/>
        <v>UGA</v>
      </c>
      <c r="D209" s="35" t="str">
        <f ca="1"/>
        <v>SSF           Sub-Saharan Africa</v>
      </c>
      <c r="E209" s="35" t="str">
        <f ca="1"/>
        <v>IDA</v>
      </c>
      <c r="F209" s="81" t="str">
        <f t="shared" ca="1" si="6"/>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8.7955993051534396</v>
      </c>
      <c r="I209" s="191" t="e"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#N/A</v>
      </c>
      <c r="J209" s="242">
        <v>44753</v>
      </c>
      <c r="K209" s="242">
        <v>45091</v>
      </c>
      <c r="L209" s="91" t="s">
        <v>341</v>
      </c>
      <c r="M209" s="192">
        <v>10</v>
      </c>
      <c r="N209" s="192">
        <v>8.7955993051534396</v>
      </c>
      <c r="O209" s="192" t="s">
        <v>409</v>
      </c>
      <c r="P209" s="192" t="s">
        <v>409</v>
      </c>
      <c r="Q209" s="192" t="s">
        <v>409</v>
      </c>
      <c r="R209" s="192">
        <v>0.59299999999999997</v>
      </c>
      <c r="S209" s="192">
        <v>47.7</v>
      </c>
      <c r="T209" s="192" t="s">
        <v>409</v>
      </c>
      <c r="U209" s="192" t="s">
        <v>409</v>
      </c>
      <c r="V209" s="192" t="s">
        <v>409</v>
      </c>
    </row>
    <row r="210" spans="1:22" x14ac:dyDescent="0.2">
      <c r="A210" s="81">
        <v>203</v>
      </c>
      <c r="B210" s="35" t="str">
        <f ca="1"/>
        <v>Ukraine</v>
      </c>
      <c r="C210" s="35" t="str">
        <f ca="1"/>
        <v>UKR</v>
      </c>
      <c r="D210" s="35" t="str">
        <f ca="1"/>
        <v>ECS           Europe &amp; Central Asia</v>
      </c>
      <c r="E210" s="35" t="str">
        <f ca="1"/>
        <v>IBRD</v>
      </c>
      <c r="F210" s="81" t="str">
        <f t="shared" ca="1" si="6"/>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5.8425014475969803</v>
      </c>
      <c r="I210" s="191" t="e"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#N/A</v>
      </c>
      <c r="J210" s="242">
        <v>44888</v>
      </c>
      <c r="K210" s="242">
        <v>44753</v>
      </c>
      <c r="L210" s="91" t="s">
        <v>343</v>
      </c>
      <c r="M210" s="192">
        <v>2.29665071770334</v>
      </c>
      <c r="N210" s="192">
        <v>5.8425014475969803</v>
      </c>
      <c r="O210" s="192" t="s">
        <v>409</v>
      </c>
      <c r="P210" s="192" t="s">
        <v>409</v>
      </c>
      <c r="Q210" s="192" t="s">
        <v>409</v>
      </c>
      <c r="R210" s="192">
        <v>0.254</v>
      </c>
      <c r="S210" s="192">
        <v>57.9</v>
      </c>
      <c r="T210" s="192" t="s">
        <v>409</v>
      </c>
      <c r="U210" s="192" t="s">
        <v>409</v>
      </c>
      <c r="V210" s="192" t="s">
        <v>409</v>
      </c>
    </row>
    <row r="211" spans="1:22" x14ac:dyDescent="0.2">
      <c r="A211" s="81">
        <v>204</v>
      </c>
      <c r="B211" s="35" t="str">
        <f ca="1"/>
        <v>Uruguay</v>
      </c>
      <c r="C211" s="35" t="str">
        <f ca="1"/>
        <v>URY</v>
      </c>
      <c r="D211" s="35" t="str">
        <f ca="1"/>
        <v>LCN           Latin America &amp; Caribbean</v>
      </c>
      <c r="E211" s="35" t="str">
        <f ca="1"/>
        <v>IBRD</v>
      </c>
      <c r="F211" s="81" t="str">
        <f t="shared" ca="1" si="6"/>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1.8181818181818099</v>
      </c>
      <c r="I211" s="191" t="e"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#N/A</v>
      </c>
      <c r="J211" s="242">
        <v>44753</v>
      </c>
      <c r="K211" s="242">
        <v>44753</v>
      </c>
      <c r="L211" s="91" t="s">
        <v>345</v>
      </c>
      <c r="M211" s="192">
        <v>3.1339712918660201</v>
      </c>
      <c r="N211" s="192">
        <v>1.8181818181818099</v>
      </c>
      <c r="O211" s="192" t="s">
        <v>409</v>
      </c>
      <c r="P211" s="192" t="s">
        <v>409</v>
      </c>
      <c r="Q211" s="192" t="s">
        <v>409</v>
      </c>
      <c r="R211" s="192">
        <v>0.28899999999999998</v>
      </c>
      <c r="S211" s="192">
        <v>71.8</v>
      </c>
      <c r="T211" s="192" t="s">
        <v>409</v>
      </c>
      <c r="U211" s="192" t="s">
        <v>409</v>
      </c>
      <c r="V211" s="192" t="s">
        <v>409</v>
      </c>
    </row>
    <row r="212" spans="1:22" x14ac:dyDescent="0.2">
      <c r="A212" s="81">
        <v>205</v>
      </c>
      <c r="B212" s="35" t="str">
        <f ca="1"/>
        <v>United States</v>
      </c>
      <c r="C212" s="35" t="str">
        <f ca="1"/>
        <v>USA</v>
      </c>
      <c r="D212" s="35" t="str">
        <f ca="1"/>
        <v>NAC           North America</v>
      </c>
      <c r="E212" s="35" t="str">
        <f ca="1"/>
        <v>NA</v>
      </c>
      <c r="F212" s="81" t="str">
        <f t="shared" ca="1" si="6"/>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2.31615518239713E-2</v>
      </c>
      <c r="I212" s="191" t="e"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#N/A</v>
      </c>
      <c r="J212" s="242">
        <v>44753</v>
      </c>
      <c r="K212" s="242">
        <v>44753</v>
      </c>
      <c r="L212" s="91" t="s">
        <v>346</v>
      </c>
      <c r="M212" s="192">
        <v>0.191387559808612</v>
      </c>
      <c r="N212" s="192">
        <v>2.31615518239713E-2</v>
      </c>
      <c r="O212" s="192" t="s">
        <v>409</v>
      </c>
      <c r="P212" s="192" t="s">
        <v>409</v>
      </c>
      <c r="Q212" s="192" t="s">
        <v>409</v>
      </c>
      <c r="R212" s="192">
        <v>0.16600000000000001</v>
      </c>
      <c r="S212" s="192">
        <v>78</v>
      </c>
      <c r="T212" s="192" t="s">
        <v>409</v>
      </c>
      <c r="U212" s="192" t="s">
        <v>409</v>
      </c>
      <c r="V212" s="192" t="s">
        <v>409</v>
      </c>
    </row>
    <row r="213" spans="1:22" x14ac:dyDescent="0.2">
      <c r="A213" s="81">
        <v>206</v>
      </c>
      <c r="B213" s="35" t="str">
        <f ca="1"/>
        <v>Uzbekistan</v>
      </c>
      <c r="C213" s="35" t="str">
        <f ca="1"/>
        <v>UZB</v>
      </c>
      <c r="D213" s="35" t="str">
        <f ca="1"/>
        <v>ECS           Europe &amp; Central Asia</v>
      </c>
      <c r="E213" s="35" t="str">
        <f ca="1"/>
        <v>Blend</v>
      </c>
      <c r="F213" s="81" t="str">
        <f t="shared" ca="1" si="6"/>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5.9583092067168497</v>
      </c>
      <c r="I213" s="191" t="e"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#N/A</v>
      </c>
      <c r="J213" s="242">
        <v>44888</v>
      </c>
      <c r="K213" s="242">
        <v>44753</v>
      </c>
      <c r="L213" s="91" t="s">
        <v>348</v>
      </c>
      <c r="M213" s="192">
        <v>3.2535885167464098</v>
      </c>
      <c r="N213" s="192">
        <v>5.9583092067168497</v>
      </c>
      <c r="O213" s="192" t="s">
        <v>409</v>
      </c>
      <c r="P213" s="192" t="s">
        <v>409</v>
      </c>
      <c r="Q213" s="192" t="s">
        <v>409</v>
      </c>
      <c r="R213" s="192">
        <v>0.29399999999999998</v>
      </c>
      <c r="S213" s="192">
        <v>57.5</v>
      </c>
      <c r="T213" s="192" t="s">
        <v>409</v>
      </c>
      <c r="U213" s="192" t="s">
        <v>409</v>
      </c>
      <c r="V213" s="192" t="s">
        <v>409</v>
      </c>
    </row>
    <row r="214" spans="1:22" x14ac:dyDescent="0.2">
      <c r="A214" s="81">
        <v>207</v>
      </c>
      <c r="B214" s="35" t="str">
        <f ca="1"/>
        <v>St. Vincent and the Grenadines</v>
      </c>
      <c r="C214" s="35" t="str">
        <f ca="1"/>
        <v>VCT</v>
      </c>
      <c r="D214" s="35" t="str">
        <f ca="1"/>
        <v>LCN           Latin America &amp; Caribbean</v>
      </c>
      <c r="E214" s="35" t="str">
        <f ca="1"/>
        <v>Blend</v>
      </c>
      <c r="F214" s="81" t="str">
        <f t="shared" ca="1" si="6"/>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4.4736842105263097</v>
      </c>
      <c r="I214" s="191" t="e"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#N/A</v>
      </c>
      <c r="J214" s="242">
        <v>44753</v>
      </c>
      <c r="K214" s="242">
        <v>44753</v>
      </c>
      <c r="L214" s="91" t="s">
        <v>349</v>
      </c>
      <c r="M214" s="192">
        <v>4.4736842105263097</v>
      </c>
      <c r="N214" s="192" t="s">
        <v>409</v>
      </c>
      <c r="O214" s="192" t="s">
        <v>409</v>
      </c>
      <c r="P214" s="192" t="s">
        <v>409</v>
      </c>
      <c r="Q214" s="192" t="s">
        <v>409</v>
      </c>
      <c r="R214" s="192">
        <v>0.34499999999999997</v>
      </c>
      <c r="S214" s="192" t="s">
        <v>409</v>
      </c>
      <c r="T214" s="192" t="s">
        <v>409</v>
      </c>
      <c r="U214" s="192" t="s">
        <v>409</v>
      </c>
      <c r="V214" s="192" t="s">
        <v>409</v>
      </c>
    </row>
    <row r="215" spans="1:22" x14ac:dyDescent="0.2">
      <c r="A215" s="81">
        <v>208</v>
      </c>
      <c r="B215" s="35" t="str">
        <f ca="1"/>
        <v>Venezuela, RB</v>
      </c>
      <c r="C215" s="35" t="str">
        <f ca="1"/>
        <v>VEN</v>
      </c>
      <c r="D215" s="35" t="str">
        <f ca="1"/>
        <v>LCN           Latin America &amp; Caribbean</v>
      </c>
      <c r="E215" s="35" t="str">
        <f ca="1"/>
        <v>IBRD</v>
      </c>
      <c r="F215" s="81" t="str">
        <f t="shared" ca="1" si="6"/>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t="e"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#N/A</v>
      </c>
      <c r="J215" s="242">
        <v>44888</v>
      </c>
      <c r="K215" s="242">
        <v>44753</v>
      </c>
      <c r="L215" s="91" t="s">
        <v>350</v>
      </c>
      <c r="M215" s="192">
        <v>5.0717703349282299</v>
      </c>
      <c r="N215" s="192">
        <v>10</v>
      </c>
      <c r="O215" s="192" t="s">
        <v>409</v>
      </c>
      <c r="P215" s="192" t="s">
        <v>409</v>
      </c>
      <c r="Q215" s="192" t="s">
        <v>409</v>
      </c>
      <c r="R215" s="192">
        <v>0.37</v>
      </c>
      <c r="S215" s="192">
        <v>42.6</v>
      </c>
      <c r="T215" s="192" t="s">
        <v>409</v>
      </c>
      <c r="U215" s="192" t="s">
        <v>409</v>
      </c>
      <c r="V215" s="192" t="s">
        <v>409</v>
      </c>
    </row>
    <row r="216" spans="1:22" x14ac:dyDescent="0.2">
      <c r="A216" s="81">
        <v>209</v>
      </c>
      <c r="B216" s="35" t="str">
        <f ca="1"/>
        <v>British Virgin Islands</v>
      </c>
      <c r="C216" s="35" t="str">
        <f ca="1"/>
        <v>VGB</v>
      </c>
      <c r="D216" s="35" t="str">
        <f ca="1"/>
        <v>LCN           Latin America &amp; Caribbean</v>
      </c>
      <c r="E216" s="35" t="str">
        <f ca="1"/>
        <v>NA</v>
      </c>
      <c r="F216" s="81" t="str">
        <f t="shared" ca="1" si="6"/>
        <v/>
      </c>
      <c r="G216" s="80" t="e">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#N/A</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t="e"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#N/A</v>
      </c>
      <c r="J216" s="242">
        <v>44887</v>
      </c>
      <c r="K216" s="242" t="s">
        <v>409</v>
      </c>
      <c r="L216" s="91" t="s">
        <v>724</v>
      </c>
      <c r="M216" s="192" t="s">
        <v>409</v>
      </c>
      <c r="N216" s="192" t="s">
        <v>409</v>
      </c>
      <c r="O216" s="192" t="s">
        <v>409</v>
      </c>
      <c r="P216" s="192" t="s">
        <v>409</v>
      </c>
      <c r="Q216" s="192" t="s">
        <v>409</v>
      </c>
      <c r="R216" s="192" t="s">
        <v>409</v>
      </c>
      <c r="S216" s="192" t="s">
        <v>409</v>
      </c>
      <c r="T216" s="192" t="s">
        <v>409</v>
      </c>
      <c r="U216" s="192" t="s">
        <v>409</v>
      </c>
      <c r="V216" s="192" t="s">
        <v>409</v>
      </c>
    </row>
    <row r="217" spans="1:22" x14ac:dyDescent="0.2">
      <c r="A217" s="81">
        <v>210</v>
      </c>
      <c r="B217" s="35" t="str">
        <f ca="1"/>
        <v>Virgin Islands (U.S.)</v>
      </c>
      <c r="C217" s="35" t="str">
        <f ca="1"/>
        <v>VIR</v>
      </c>
      <c r="D217" s="35" t="str">
        <f ca="1"/>
        <v>LCN           Latin America &amp; Caribbean</v>
      </c>
      <c r="E217" s="35" t="str">
        <f ca="1"/>
        <v>NA</v>
      </c>
      <c r="F217" s="81" t="str">
        <f t="shared" ca="1" si="6"/>
        <v/>
      </c>
      <c r="G217" s="80" t="e">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#N/A</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t="e"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#N/A</v>
      </c>
      <c r="J217" s="242" t="s">
        <v>409</v>
      </c>
      <c r="K217" s="242" t="s">
        <v>409</v>
      </c>
      <c r="L217" s="91" t="s">
        <v>725</v>
      </c>
      <c r="M217" s="192" t="s">
        <v>409</v>
      </c>
      <c r="N217" s="192" t="s">
        <v>409</v>
      </c>
      <c r="O217" s="192" t="s">
        <v>409</v>
      </c>
      <c r="P217" s="192" t="s">
        <v>409</v>
      </c>
      <c r="Q217" s="192" t="s">
        <v>409</v>
      </c>
      <c r="R217" s="192" t="s">
        <v>409</v>
      </c>
      <c r="S217" s="192" t="s">
        <v>409</v>
      </c>
      <c r="T217" s="192" t="s">
        <v>409</v>
      </c>
      <c r="U217" s="192" t="s">
        <v>409</v>
      </c>
      <c r="V217" s="192" t="s">
        <v>409</v>
      </c>
    </row>
    <row r="218" spans="1:22" x14ac:dyDescent="0.2">
      <c r="A218" s="81">
        <v>211</v>
      </c>
      <c r="B218" s="35" t="str">
        <f ca="1"/>
        <v>Vietnam</v>
      </c>
      <c r="C218" s="35" t="str">
        <f ca="1"/>
        <v>VNM</v>
      </c>
      <c r="D218" s="35" t="str">
        <f ca="1"/>
        <v>EAS           East Asia &amp; Pacific</v>
      </c>
      <c r="E218" s="35" t="str">
        <f ca="1"/>
        <v>IBRD</v>
      </c>
      <c r="F218" s="81" t="str">
        <f t="shared" ca="1" si="6"/>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2.9473074696004602</v>
      </c>
      <c r="I218" s="191" t="e"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#N/A</v>
      </c>
      <c r="J218" s="242">
        <v>44753</v>
      </c>
      <c r="K218" s="242">
        <v>44753</v>
      </c>
      <c r="L218" s="91" t="s">
        <v>351</v>
      </c>
      <c r="M218" s="192">
        <v>5.5263157894736796</v>
      </c>
      <c r="N218" s="192">
        <v>2.9473074696004602</v>
      </c>
      <c r="O218" s="192" t="s">
        <v>409</v>
      </c>
      <c r="P218" s="192" t="s">
        <v>409</v>
      </c>
      <c r="Q218" s="192" t="s">
        <v>409</v>
      </c>
      <c r="R218" s="192">
        <v>0.38900000000000001</v>
      </c>
      <c r="S218" s="192">
        <v>67.900000000000006</v>
      </c>
      <c r="T218" s="192" t="s">
        <v>409</v>
      </c>
      <c r="U218" s="192" t="s">
        <v>409</v>
      </c>
      <c r="V218" s="192" t="s">
        <v>409</v>
      </c>
    </row>
    <row r="219" spans="1:22" x14ac:dyDescent="0.2">
      <c r="A219" s="81">
        <v>212</v>
      </c>
      <c r="B219" s="35" t="str">
        <f ca="1"/>
        <v>Vanuatu</v>
      </c>
      <c r="C219" s="35" t="str">
        <f ca="1"/>
        <v>VUT</v>
      </c>
      <c r="D219" s="35" t="str">
        <f ca="1"/>
        <v>EAS           East Asia &amp; Pacific</v>
      </c>
      <c r="E219" s="35" t="str">
        <f ca="1"/>
        <v>IDA</v>
      </c>
      <c r="F219" s="81" t="str">
        <f t="shared" ca="1" si="6"/>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8.2296650717703308</v>
      </c>
      <c r="I219" s="191" t="e"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#N/A</v>
      </c>
      <c r="J219" s="242">
        <v>44753</v>
      </c>
      <c r="K219" s="242">
        <v>44753</v>
      </c>
      <c r="L219" s="91" t="s">
        <v>353</v>
      </c>
      <c r="M219" s="192">
        <v>8.2296650717703308</v>
      </c>
      <c r="N219" s="192" t="s">
        <v>409</v>
      </c>
      <c r="O219" s="192" t="s">
        <v>409</v>
      </c>
      <c r="P219" s="192" t="s">
        <v>409</v>
      </c>
      <c r="Q219" s="192" t="s">
        <v>409</v>
      </c>
      <c r="R219" s="192">
        <v>0.502</v>
      </c>
      <c r="S219" s="192" t="s">
        <v>409</v>
      </c>
      <c r="T219" s="192" t="s">
        <v>409</v>
      </c>
      <c r="U219" s="192" t="s">
        <v>409</v>
      </c>
      <c r="V219" s="192" t="s">
        <v>409</v>
      </c>
    </row>
    <row r="220" spans="1:22" x14ac:dyDescent="0.2">
      <c r="A220" s="81">
        <v>213</v>
      </c>
      <c r="B220" s="35" t="str">
        <f ca="1"/>
        <v>Samoa</v>
      </c>
      <c r="C220" s="35" t="str">
        <f ca="1"/>
        <v>WSM</v>
      </c>
      <c r="D220" s="35" t="str">
        <f ca="1"/>
        <v>EAS           East Asia &amp; Pacific</v>
      </c>
      <c r="E220" s="35" t="str">
        <f ca="1"/>
        <v>IDA</v>
      </c>
      <c r="F220" s="81" t="str">
        <f t="shared" ca="1" si="6"/>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3.20574162679425</v>
      </c>
      <c r="I220" s="191" t="e"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#N/A</v>
      </c>
      <c r="J220" s="242">
        <v>44753</v>
      </c>
      <c r="K220" s="242">
        <v>44753</v>
      </c>
      <c r="L220" s="91" t="s">
        <v>355</v>
      </c>
      <c r="M220" s="192">
        <v>3.20574162679425</v>
      </c>
      <c r="N220" s="192" t="s">
        <v>409</v>
      </c>
      <c r="O220" s="192" t="s">
        <v>409</v>
      </c>
      <c r="P220" s="192" t="s">
        <v>409</v>
      </c>
      <c r="Q220" s="192" t="s">
        <v>409</v>
      </c>
      <c r="R220" s="192">
        <v>0.29199999999999998</v>
      </c>
      <c r="S220" s="192" t="s">
        <v>409</v>
      </c>
      <c r="T220" s="192" t="s">
        <v>409</v>
      </c>
      <c r="U220" s="192" t="s">
        <v>409</v>
      </c>
      <c r="V220" s="192" t="s">
        <v>409</v>
      </c>
    </row>
    <row r="221" spans="1:22" x14ac:dyDescent="0.2">
      <c r="A221" s="81">
        <v>214</v>
      </c>
      <c r="B221" s="35" t="str">
        <f ca="1"/>
        <v>Kosovo</v>
      </c>
      <c r="C221" s="35" t="str">
        <f ca="1"/>
        <v>XKX</v>
      </c>
      <c r="D221" s="35" t="str">
        <f ca="1"/>
        <v>ECS           Europe &amp; Central Asia</v>
      </c>
      <c r="E221" s="35" t="str">
        <f ca="1"/>
        <v>IDA</v>
      </c>
      <c r="F221" s="81" t="str">
        <f t="shared" ca="1" si="6"/>
        <v/>
      </c>
      <c r="G221" s="80" t="e">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#N/A</v>
      </c>
      <c r="H221" s="80" t="e"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#N/A</v>
      </c>
      <c r="I221" s="191" t="e"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#N/A</v>
      </c>
      <c r="J221" s="242" t="s">
        <v>409</v>
      </c>
      <c r="K221" s="242" t="s">
        <v>409</v>
      </c>
      <c r="L221" s="91" t="s">
        <v>726</v>
      </c>
      <c r="M221" s="192" t="s">
        <v>409</v>
      </c>
      <c r="N221" s="192" t="s">
        <v>409</v>
      </c>
      <c r="O221" s="192" t="s">
        <v>409</v>
      </c>
      <c r="P221" s="192" t="s">
        <v>409</v>
      </c>
      <c r="Q221" s="192" t="s">
        <v>409</v>
      </c>
      <c r="R221" s="192" t="s">
        <v>409</v>
      </c>
      <c r="S221" s="192" t="s">
        <v>409</v>
      </c>
      <c r="T221" s="192" t="s">
        <v>409</v>
      </c>
      <c r="U221" s="192" t="s">
        <v>409</v>
      </c>
      <c r="V221" s="192" t="s">
        <v>409</v>
      </c>
    </row>
    <row r="222" spans="1:22" x14ac:dyDescent="0.2">
      <c r="A222" s="81">
        <v>215</v>
      </c>
      <c r="B222" s="35" t="str">
        <f ca="1"/>
        <v>Yemen, Rep.</v>
      </c>
      <c r="C222" s="35" t="str">
        <f ca="1"/>
        <v>YEM</v>
      </c>
      <c r="D222" s="35" t="str">
        <f ca="1"/>
        <v>MEA           Middle East &amp; North Africa</v>
      </c>
      <c r="E222" s="35" t="str">
        <f ca="1"/>
        <v>IDA</v>
      </c>
      <c r="F222" s="81" t="str">
        <f t="shared" ca="1" si="6"/>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10</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10</v>
      </c>
      <c r="J222" s="242">
        <v>44888</v>
      </c>
      <c r="K222" s="242">
        <v>44900</v>
      </c>
      <c r="L222" s="91" t="s">
        <v>356</v>
      </c>
      <c r="M222" s="192">
        <v>10</v>
      </c>
      <c r="N222" s="192">
        <v>10</v>
      </c>
      <c r="O222" s="192">
        <v>10</v>
      </c>
      <c r="P222" s="192" t="s">
        <v>409</v>
      </c>
      <c r="Q222" s="192">
        <v>1</v>
      </c>
      <c r="R222" s="192">
        <v>0.60399999999999998</v>
      </c>
      <c r="S222" s="192">
        <v>40.1</v>
      </c>
      <c r="T222" s="192" t="s">
        <v>792</v>
      </c>
      <c r="U222" s="192" t="s">
        <v>409</v>
      </c>
      <c r="V222" s="192">
        <v>-6.09</v>
      </c>
    </row>
    <row r="223" spans="1:22" x14ac:dyDescent="0.2">
      <c r="A223" s="81">
        <v>216</v>
      </c>
      <c r="B223" s="35" t="str">
        <f ca="1"/>
        <v>South Africa</v>
      </c>
      <c r="C223" s="35" t="str">
        <f ca="1"/>
        <v>ZAF</v>
      </c>
      <c r="D223" s="35" t="str">
        <f ca="1"/>
        <v>SSF           Sub-Saharan Africa</v>
      </c>
      <c r="E223" s="35" t="str">
        <f ca="1"/>
        <v>IBRD</v>
      </c>
      <c r="F223" s="81" t="str">
        <f t="shared" ca="1" si="6"/>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4.7423277359583</v>
      </c>
      <c r="I223" s="191" t="e"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#N/A</v>
      </c>
      <c r="J223" s="242">
        <v>44753</v>
      </c>
      <c r="K223" s="242">
        <v>44753</v>
      </c>
      <c r="L223" s="91" t="s">
        <v>358</v>
      </c>
      <c r="M223" s="192">
        <v>5.4306220095693698</v>
      </c>
      <c r="N223" s="192">
        <v>4.7423277359583</v>
      </c>
      <c r="O223" s="192" t="s">
        <v>409</v>
      </c>
      <c r="P223" s="192" t="s">
        <v>409</v>
      </c>
      <c r="Q223" s="192" t="s">
        <v>409</v>
      </c>
      <c r="R223" s="192">
        <v>0.38500000000000001</v>
      </c>
      <c r="S223" s="192">
        <v>61.7</v>
      </c>
      <c r="T223" s="192" t="s">
        <v>409</v>
      </c>
      <c r="U223" s="192" t="s">
        <v>409</v>
      </c>
      <c r="V223" s="192" t="s">
        <v>409</v>
      </c>
    </row>
    <row r="224" spans="1:22" x14ac:dyDescent="0.2">
      <c r="A224" s="81">
        <v>217</v>
      </c>
      <c r="B224" s="35" t="str">
        <f ca="1"/>
        <v>Zambia</v>
      </c>
      <c r="C224" s="35" t="str">
        <f ca="1"/>
        <v>ZMB</v>
      </c>
      <c r="D224" s="35" t="str">
        <f ca="1"/>
        <v>SSF           Sub-Saharan Africa</v>
      </c>
      <c r="E224" s="35" t="str">
        <f ca="1"/>
        <v>IDA</v>
      </c>
      <c r="F224" s="81" t="str">
        <f t="shared" ca="1" si="6"/>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10</v>
      </c>
      <c r="I224" s="191" t="e"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#N/A</v>
      </c>
      <c r="J224" s="242">
        <v>44888</v>
      </c>
      <c r="K224" s="242">
        <v>44753</v>
      </c>
      <c r="L224" s="91" t="s">
        <v>360</v>
      </c>
      <c r="M224" s="192">
        <v>8.7081339712918595</v>
      </c>
      <c r="N224" s="192">
        <v>10</v>
      </c>
      <c r="O224" s="192" t="s">
        <v>409</v>
      </c>
      <c r="P224" s="192" t="s">
        <v>409</v>
      </c>
      <c r="Q224" s="192" t="s">
        <v>409</v>
      </c>
      <c r="R224" s="192">
        <v>0.52200000000000002</v>
      </c>
      <c r="S224" s="192">
        <v>43.5</v>
      </c>
      <c r="T224" s="192" t="s">
        <v>409</v>
      </c>
      <c r="U224" s="192" t="s">
        <v>409</v>
      </c>
      <c r="V224" s="192" t="s">
        <v>409</v>
      </c>
    </row>
    <row r="225" spans="1:22" x14ac:dyDescent="0.2">
      <c r="A225" s="81">
        <v>218</v>
      </c>
      <c r="B225" s="35" t="str">
        <f ca="1"/>
        <v>Zimbabwe</v>
      </c>
      <c r="C225" s="35" t="str">
        <f ca="1"/>
        <v>ZWE</v>
      </c>
      <c r="D225" s="35" t="str">
        <f ca="1"/>
        <v>SSF           Sub-Saharan Africa</v>
      </c>
      <c r="E225" s="35" t="str">
        <f ca="1"/>
        <v>Blend</v>
      </c>
      <c r="F225" s="81" t="str">
        <f t="shared" ca="1" si="6"/>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0</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10</v>
      </c>
      <c r="I225" s="191" t="e"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#N/A</v>
      </c>
      <c r="J225" s="242">
        <v>44753</v>
      </c>
      <c r="K225" s="242">
        <v>45091</v>
      </c>
      <c r="L225" s="91" t="s">
        <v>362</v>
      </c>
      <c r="M225" s="192">
        <v>10</v>
      </c>
      <c r="N225" s="192" t="s">
        <v>409</v>
      </c>
      <c r="O225" s="192" t="s">
        <v>409</v>
      </c>
      <c r="P225" s="192" t="s">
        <v>409</v>
      </c>
      <c r="Q225" s="192" t="s">
        <v>409</v>
      </c>
      <c r="R225" s="192">
        <v>0.58099999999999996</v>
      </c>
      <c r="S225" s="192" t="s">
        <v>409</v>
      </c>
      <c r="T225" s="192" t="s">
        <v>409</v>
      </c>
      <c r="U225" s="192" t="s">
        <v>409</v>
      </c>
      <c r="V225" s="192" t="s">
        <v>409</v>
      </c>
    </row>
    <row r="226" spans="1:22" x14ac:dyDescent="0.2">
      <c r="L226" s="79"/>
      <c r="M226" s="80"/>
      <c r="N226" s="80"/>
      <c r="O226" s="199"/>
      <c r="P226" s="87"/>
      <c r="Q226" s="87"/>
      <c r="R226" s="87"/>
      <c r="S226" s="87"/>
      <c r="T226" s="87"/>
      <c r="U226" s="87"/>
      <c r="V226" s="87"/>
    </row>
    <row r="227" spans="1:22" x14ac:dyDescent="0.2">
      <c r="L227" s="79"/>
      <c r="M227" s="80"/>
      <c r="N227" s="80"/>
      <c r="O227" s="199"/>
      <c r="P227" s="87"/>
      <c r="Q227" s="87"/>
      <c r="R227" s="87"/>
      <c r="S227" s="87"/>
      <c r="T227" s="87"/>
      <c r="U227" s="87"/>
      <c r="V227" s="87"/>
    </row>
    <row r="228" spans="1:22" x14ac:dyDescent="0.2">
      <c r="L228" s="79"/>
      <c r="M228" s="80"/>
      <c r="N228" s="80"/>
      <c r="O228" s="199"/>
      <c r="P228" s="87"/>
      <c r="Q228" s="87"/>
      <c r="R228" s="87"/>
      <c r="S228" s="87"/>
      <c r="T228" s="87"/>
      <c r="U228" s="87"/>
      <c r="V228" s="87"/>
    </row>
    <row r="229" spans="1:22" x14ac:dyDescent="0.2">
      <c r="L229" s="91"/>
      <c r="M229" s="181"/>
      <c r="N229" s="181"/>
      <c r="O229" s="181"/>
      <c r="P229" s="181"/>
      <c r="Q229" s="181"/>
      <c r="R229" s="181"/>
      <c r="S229" s="181"/>
      <c r="T229" s="181"/>
      <c r="U229" s="202"/>
      <c r="V229" s="202"/>
    </row>
    <row r="230" spans="1:22" x14ac:dyDescent="0.2">
      <c r="L230" s="91"/>
      <c r="M230" s="181"/>
      <c r="N230" s="181"/>
      <c r="O230" s="181"/>
      <c r="P230" s="181"/>
      <c r="Q230" s="181"/>
      <c r="R230" s="181"/>
      <c r="S230" s="181"/>
      <c r="T230" s="181"/>
      <c r="U230" s="202"/>
      <c r="V230" s="202"/>
    </row>
    <row r="231" spans="1:22" x14ac:dyDescent="0.2">
      <c r="L231" s="79"/>
      <c r="M231" s="80"/>
      <c r="N231" s="80"/>
      <c r="O231" s="199"/>
      <c r="P231" s="87"/>
      <c r="Q231" s="87"/>
      <c r="R231" s="87"/>
      <c r="S231" s="87"/>
      <c r="T231" s="87"/>
      <c r="U231" s="87"/>
      <c r="V231" s="87"/>
    </row>
    <row r="232" spans="1:22" x14ac:dyDescent="0.2">
      <c r="L232" s="79"/>
      <c r="M232" s="80"/>
      <c r="N232" s="80"/>
      <c r="O232" s="199"/>
      <c r="P232" s="87"/>
      <c r="Q232" s="87"/>
      <c r="R232" s="87"/>
      <c r="S232" s="87"/>
      <c r="T232" s="87"/>
      <c r="U232" s="87"/>
      <c r="V232" s="87"/>
    </row>
    <row r="233" spans="1:22" x14ac:dyDescent="0.2">
      <c r="L233" s="79"/>
      <c r="M233" s="80"/>
      <c r="N233" s="80"/>
      <c r="O233" s="199"/>
      <c r="P233" s="87"/>
      <c r="Q233" s="87"/>
      <c r="R233" s="87"/>
      <c r="S233" s="87"/>
      <c r="T233" s="87"/>
      <c r="U233" s="87"/>
      <c r="V233" s="87"/>
    </row>
  </sheetData>
  <conditionalFormatting sqref="G1:G5">
    <cfRule type="cellIs" dxfId="245" priority="114" stopIfTrue="1" operator="greaterThanOrEqual">
      <formula>0</formula>
    </cfRule>
  </conditionalFormatting>
  <conditionalFormatting sqref="G8:G225">
    <cfRule type="cellIs" dxfId="240" priority="4" stopIfTrue="1" operator="greaterThanOrEqual">
      <formula>0</formula>
    </cfRule>
  </conditionalFormatting>
  <conditionalFormatting sqref="G1:H5">
    <cfRule type="expression" dxfId="239" priority="20" stopIfTrue="1">
      <formula>G1=""</formula>
    </cfRule>
  </conditionalFormatting>
  <conditionalFormatting sqref="G8:H225">
    <cfRule type="expression" dxfId="238" priority="1" stopIfTrue="1">
      <formula>G8=""</formula>
    </cfRule>
  </conditionalFormatting>
  <conditionalFormatting sqref="H1:H5">
    <cfRule type="cellIs" dxfId="236" priority="26" operator="between">
      <formula>7</formula>
      <formula>9.99</formula>
    </cfRule>
    <cfRule type="expression" dxfId="233" priority="27">
      <formula>H1=10</formula>
    </cfRule>
    <cfRule type="cellIs" dxfId="232" priority="25" operator="between">
      <formula>0</formula>
      <formula>6.999</formula>
    </cfRule>
  </conditionalFormatting>
  <conditionalFormatting sqref="H8:H225">
    <cfRule type="cellIs" dxfId="229" priority="46" stopIfTrue="1" operator="greaterThanOrEqual">
      <formula>0</formula>
    </cfRule>
  </conditionalFormatting>
  <conditionalFormatting sqref="I2:I3">
    <cfRule type="cellIs" dxfId="228" priority="116" operator="between">
      <formula>0</formula>
      <formula>6.999</formula>
    </cfRule>
    <cfRule type="expression" dxfId="227" priority="118">
      <formula>I2=10</formula>
    </cfRule>
    <cfRule type="cellIs" dxfId="226" priority="117" operator="between">
      <formula>7</formula>
      <formula>9.99</formula>
    </cfRule>
    <cfRule type="expression" dxfId="225" priority="115">
      <formula>I2=""</formula>
    </cfRule>
  </conditionalFormatting>
  <conditionalFormatting sqref="I2:I5">
    <cfRule type="cellIs" dxfId="224" priority="23" operator="between">
      <formula>7</formula>
      <formula>9.99</formula>
    </cfRule>
    <cfRule type="expression" dxfId="223" priority="24">
      <formula>I2=10</formula>
    </cfRule>
    <cfRule type="expression" dxfId="222" priority="21">
      <formula>I2=""</formula>
    </cfRule>
    <cfRule type="cellIs" dxfId="221" priority="22" operator="between">
      <formula>0</formula>
      <formula>6.999</formula>
    </cfRule>
  </conditionalFormatting>
  <conditionalFormatting sqref="I4:I5">
    <cfRule type="cellIs" dxfId="220" priority="17" operator="between">
      <formula>0</formula>
      <formula>6.999</formula>
    </cfRule>
    <cfRule type="cellIs" dxfId="219" priority="18" operator="between">
      <formula>7</formula>
      <formula>9.99</formula>
    </cfRule>
    <cfRule type="expression" dxfId="218" priority="19">
      <formula>I4=10</formula>
    </cfRule>
    <cfRule type="expression" dxfId="217" priority="16">
      <formula>I4=""</formula>
    </cfRule>
  </conditionalFormatting>
  <conditionalFormatting sqref="I8:I225">
    <cfRule type="cellIs" dxfId="216" priority="42" stopIfTrue="1" operator="greaterThanOrEqual">
      <formula>0</formula>
    </cfRule>
    <cfRule type="expression" dxfId="214" priority="39">
      <formula>I8=""</formula>
    </cfRule>
  </conditionalFormatting>
  <conditionalFormatting sqref="J8:K225">
    <cfRule type="colorScale" priority="827">
      <colorScale>
        <cfvo type="min"/>
        <cfvo type="max"/>
        <color rgb="FFFCDCDF"/>
        <color rgb="FFF2676B"/>
      </colorScale>
    </cfRule>
  </conditionalFormatting>
  <conditionalFormatting sqref="L8:L15 L17:L225">
    <cfRule type="expression" dxfId="212" priority="10">
      <formula>$L8&lt;&gt;$C8</formula>
    </cfRule>
  </conditionalFormatting>
  <conditionalFormatting sqref="M2:V3 M3:Z3">
    <cfRule type="expression" dxfId="211" priority="676">
      <formula>M2=L2</formula>
    </cfRule>
    <cfRule type="expression" dxfId="210" priority="675">
      <formula>M2&lt;&gt;L2</formula>
    </cfRule>
    <cfRule type="expression" dxfId="209" priority="674">
      <formula>M2=L2</formula>
    </cfRule>
  </conditionalFormatting>
  <conditionalFormatting sqref="M198:V225 M8:Z197">
    <cfRule type="colorScale" priority="7">
      <colorScale>
        <cfvo type="num" val="0"/>
        <cfvo type="num" val="10"/>
        <color rgb="FFFCFCFF"/>
        <color rgb="FFFFFF00"/>
      </colorScale>
    </cfRule>
  </conditionalFormatting>
  <conditionalFormatting sqref="M6:Z6">
    <cfRule type="expression" dxfId="208" priority="52">
      <formula>ISNUMBER(SEARCH("_raw",M$7))</formula>
    </cfRule>
  </conditionalFormatting>
  <conditionalFormatting sqref="M8:Z197 M198:V225">
    <cfRule type="expression" dxfId="207" priority="6" stopIfTrue="1">
      <formula>ISNUMBER(SEARCH("_raw",M$7))</formula>
    </cfRule>
  </conditionalFormatting>
  <conditionalFormatting sqref="W2:AD3">
    <cfRule type="expression" dxfId="206" priority="860">
      <formula>W2=R2</formula>
    </cfRule>
    <cfRule type="expression" dxfId="205" priority="861">
      <formula>W2&lt;&gt;R2</formula>
    </cfRule>
    <cfRule type="expression" dxfId="204" priority="863">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112" stopIfTrue="1" operator="greaterThanOrEqual" id="{1975FF7A-1774-A44A-83E4-F650308CBD81}">
            <xm:f>Parameters!$D$37</xm:f>
            <x14:dxf>
              <font>
                <sz val="12"/>
                <color rgb="FF000000"/>
                <name val="Arial"/>
              </font>
              <fill>
                <patternFill patternType="solid">
                  <bgColor rgb="FFE35A3A"/>
                </patternFill>
              </fill>
            </x14:dxf>
          </x14:cfRule>
          <x14:cfRule type="cellIs" priority="113" stopIfTrue="1" operator="greaterThanOrEqual" id="{0FDA0C68-2090-0C41-A204-D2F787391508}">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2" stopIfTrue="1" operator="greaterThanOrEqual" id="{83ABDDAA-0A91-144E-B0FA-FEB38FDF1F50}">
            <xm:f>Parameters!$D$37</xm:f>
            <x14:dxf>
              <font>
                <sz val="12"/>
                <color rgb="FF000000"/>
                <name val="Arial"/>
              </font>
              <fill>
                <patternFill patternType="solid">
                  <bgColor rgb="FFE35A3A"/>
                </patternFill>
              </fill>
            </x14:dxf>
          </x14:cfRule>
          <x14:cfRule type="cellIs" priority="3" stopIfTrue="1" operator="greaterThanOrEqual" id="{08AD3AAB-B893-6143-91B0-7F5381B9413B}">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30" stopIfTrue="1" operator="between" id="{D95EA67C-BB0E-F945-BD06-1698C1396474}">
            <xm:f>0</xm:f>
            <xm:f>Parameters!$D$42</xm:f>
            <x14:dxf>
              <font>
                <sz val="12"/>
                <color rgb="FF000000"/>
                <name val="Arial"/>
              </font>
              <fill>
                <patternFill patternType="solid">
                  <bgColor rgb="FFFCDCDF"/>
                </patternFill>
              </fill>
            </x14:dxf>
          </x14:cfRule>
          <x14:cfRule type="cellIs" priority="29" stopIfTrue="1" operator="greaterThanOrEqual" id="{036D49CD-DDD3-B141-82BD-AEE979FF4B0F}">
            <xm:f>Parameters!$D$42</xm:f>
            <x14:dxf>
              <font>
                <sz val="12"/>
                <color rgb="FF000000"/>
                <name val="Arial"/>
              </font>
              <fill>
                <patternFill patternType="solid">
                  <bgColor rgb="FFF7A9AC"/>
                </patternFill>
              </fill>
            </x14:dxf>
          </x14:cfRule>
          <x14:cfRule type="cellIs" priority="28" stopIfTrue="1" operator="greaterThanOrEqual" id="{EDBCA1BD-74CD-A242-A809-8C83AC75CBAB}">
            <xm:f>Parameters!$D$41</xm:f>
            <x14:dxf>
              <font>
                <sz val="12"/>
                <color rgb="FF000000"/>
                <name val="Arial"/>
              </font>
              <fill>
                <patternFill patternType="solid">
                  <bgColor rgb="FFF2676B"/>
                </patternFill>
              </fill>
            </x14:dxf>
          </x14:cfRule>
          <xm:sqref>H1:H5</xm:sqref>
        </x14:conditionalFormatting>
        <x14:conditionalFormatting xmlns:xm="http://schemas.microsoft.com/office/excel/2006/main">
          <x14:cfRule type="cellIs" priority="44" stopIfTrue="1" operator="greaterThanOrEqual" id="{17C90AF8-A1F4-784E-89A9-30EF27036C0B}">
            <xm:f>Parameters!$D$41</xm:f>
            <x14:dxf>
              <font>
                <sz val="12"/>
                <color rgb="FF000000"/>
                <name val="Arial"/>
              </font>
              <fill>
                <patternFill patternType="solid">
                  <bgColor rgb="FFF2676B"/>
                </patternFill>
              </fill>
            </x14:dxf>
          </x14:cfRule>
          <x14:cfRule type="cellIs" priority="45" stopIfTrue="1" operator="greaterThanOrEqual" id="{1187B0E6-D127-D44D-AEA4-596A927F91DA}">
            <xm:f>Parameters!$D$42</xm:f>
            <x14:dxf>
              <font>
                <sz val="12"/>
                <color rgb="FF000000"/>
                <name val="Arial"/>
              </font>
              <fill>
                <patternFill patternType="solid">
                  <bgColor rgb="FFF7A9AC"/>
                </patternFill>
              </fill>
            </x14:dxf>
          </x14:cfRule>
          <xm:sqref>H8:H225</xm:sqref>
        </x14:conditionalFormatting>
        <x14:conditionalFormatting xmlns:xm="http://schemas.microsoft.com/office/excel/2006/main">
          <x14:cfRule type="cellIs" priority="41" stopIfTrue="1" operator="greaterThanOrEqual" id="{392BDCB5-8CC5-964C-A1B9-19796C2290BD}">
            <xm:f>Parameters!$D$42</xm:f>
            <x14:dxf>
              <font>
                <sz val="12"/>
                <color rgb="FF000000"/>
                <name val="Arial"/>
              </font>
              <fill>
                <patternFill patternType="solid">
                  <bgColor rgb="FFF9BF8E"/>
                </patternFill>
              </fill>
            </x14:dxf>
          </x14:cfRule>
          <x14:cfRule type="cellIs" priority="40" stopIfTrue="1" operator="greaterThanOrEqual" id="{96C053CC-03F7-B14A-8383-F6A03DDCEB04}">
            <xm:f>Parameters!$D$41</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14" id="{607084A5-DDFB-4A4B-A876-594C554AE3AE}">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15" id="{8BF92844-4C5B-9C49-91F6-9B14C6E8085B}">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A8196-EEF8-F848-943B-DA8EC7BC36FA}">
  <dimension ref="A1:AL233"/>
  <sheetViews>
    <sheetView zoomScaleNormal="100" workbookViewId="0">
      <pane ySplit="6" topLeftCell="A11" activePane="bottomLeft" state="frozen"/>
      <selection pane="bottomLeft" activeCell="J15" sqref="J15"/>
    </sheetView>
  </sheetViews>
  <sheetFormatPr baseColWidth="10" defaultColWidth="8.7109375" defaultRowHeight="16" x14ac:dyDescent="0.2"/>
  <cols>
    <col min="1" max="1" width="5.28515625" style="35" customWidth="1"/>
    <col min="2" max="2" width="22.7109375" style="35" customWidth="1"/>
    <col min="3" max="3" width="8.7109375" style="35"/>
    <col min="4" max="4" width="7.7109375" style="35" customWidth="1"/>
    <col min="5"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11" style="86" bestFit="1" customWidth="1"/>
    <col min="14" max="14" width="6" style="86" bestFit="1" customWidth="1"/>
    <col min="15" max="15" width="10.7109375" style="86" bestFit="1" customWidth="1"/>
    <col min="16" max="16" width="17.140625" style="86" bestFit="1" customWidth="1"/>
    <col min="17" max="17" width="23.5703125" style="86" bestFit="1" customWidth="1"/>
    <col min="18" max="18" width="11.5703125" style="86" bestFit="1" customWidth="1"/>
    <col min="19" max="19" width="9.28515625" style="86" bestFit="1" customWidth="1"/>
    <col min="20" max="20" width="9.140625" style="86" bestFit="1" customWidth="1"/>
    <col min="21" max="28" width="9.7109375" style="86" customWidth="1"/>
    <col min="29"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E1" s="89"/>
      <c r="AF1" s="89"/>
      <c r="AG1" s="89"/>
      <c r="AH1" s="89"/>
      <c r="AI1" s="89"/>
      <c r="AJ1" s="89"/>
      <c r="AK1" s="89"/>
      <c r="AL1" s="196"/>
    </row>
    <row r="2" spans="1:38" x14ac:dyDescent="0.2">
      <c r="A2" s="93"/>
      <c r="B2" s="95" t="s">
        <v>424</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Raw Values</v>
      </c>
      <c r="Q2" s="177"/>
      <c r="R2" s="177"/>
      <c r="S2" s="177" t="str">
        <f t="shared" si="0"/>
        <v/>
      </c>
      <c r="T2" s="177" t="str">
        <f t="shared" si="0"/>
        <v/>
      </c>
      <c r="U2" s="177" t="str">
        <f t="shared" si="0"/>
        <v/>
      </c>
      <c r="V2" s="177" t="str">
        <f t="shared" si="0"/>
        <v/>
      </c>
      <c r="W2" s="177" t="str">
        <f t="shared" si="0"/>
        <v/>
      </c>
      <c r="X2" s="177" t="str">
        <f t="shared" si="0"/>
        <v/>
      </c>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IF(M4&gt;0,"Underlying",IF(M5=1,"Emerging",""))</f>
        <v>Underlying</v>
      </c>
      <c r="N3" s="178" t="str">
        <f t="shared" ref="N3:W3" si="1">IF(N4=1,"Underlying",IF(N5=1,"Emerging",""))</f>
        <v>Underlying</v>
      </c>
      <c r="O3" s="178" t="str">
        <f t="shared" si="1"/>
        <v/>
      </c>
      <c r="P3" s="178" t="str">
        <f t="shared" si="1"/>
        <v/>
      </c>
      <c r="Q3" s="178"/>
      <c r="R3" s="178"/>
      <c r="S3" s="178" t="str">
        <f t="shared" si="1"/>
        <v/>
      </c>
      <c r="T3" s="178" t="str">
        <f t="shared" si="1"/>
        <v/>
      </c>
      <c r="U3" s="178" t="str">
        <f t="shared" si="1"/>
        <v/>
      </c>
      <c r="V3" s="178" t="str">
        <f t="shared" si="1"/>
        <v/>
      </c>
      <c r="W3" s="178" t="str">
        <f t="shared" si="1"/>
        <v/>
      </c>
      <c r="X3" s="178" t="str">
        <f>IF(X4=1,"Underlying",IF(X5=1,"Emerging",""))</f>
        <v/>
      </c>
      <c r="Y3" s="178" t="str">
        <f t="shared" ref="Y3:Z3" si="2">IF(Y4=1,"Underlying",IF(Y5=1,"Emerging",""))</f>
        <v/>
      </c>
      <c r="Z3" s="178" t="str">
        <f t="shared" si="2"/>
        <v/>
      </c>
      <c r="AA3" s="179"/>
      <c r="AB3" s="179"/>
      <c r="AC3" s="179"/>
      <c r="AD3" s="179"/>
      <c r="AE3" s="89"/>
      <c r="AF3" s="89"/>
      <c r="AG3" s="89"/>
      <c r="AH3" s="89"/>
      <c r="AI3" s="89"/>
      <c r="AJ3" s="89"/>
      <c r="AK3" s="89"/>
      <c r="AL3" s="93"/>
    </row>
    <row r="4" spans="1:38" x14ac:dyDescent="0.2">
      <c r="A4" s="93"/>
      <c r="B4" s="95"/>
      <c r="C4" s="88"/>
      <c r="D4" s="172"/>
      <c r="E4" s="172"/>
      <c r="F4" s="89"/>
      <c r="G4" s="90"/>
      <c r="H4" s="90"/>
      <c r="I4" s="80" t="s">
        <v>412</v>
      </c>
      <c r="L4" s="91"/>
      <c r="M4" s="180">
        <f>IFERROR(INDEX('Data Dictionary'!$I$8:$I$39,MATCH(M7,'Data Dictionary'!$K$8:$K$39,0)),"")</f>
        <v>2</v>
      </c>
      <c r="N4" s="180">
        <f>IFERROR(INDEX('Data Dictionary'!$I$8:$I$39,MATCH(N7,'Data Dictionary'!$K$8:$K$39,0)),"")</f>
        <v>1</v>
      </c>
      <c r="O4" s="180">
        <f>IFERROR(INDEX('Data Dictionary'!$I$8:$I$39,MATCH(O7,'Data Dictionary'!$K$8:$K$39,0)),"")</f>
        <v>0</v>
      </c>
      <c r="P4" s="180" t="str">
        <f>IFERROR(INDEX('Data Dictionary'!$I$8:$I$39,MATCH(P7,'Data Dictionary'!$K$8:$K$39,0)),"")</f>
        <v/>
      </c>
      <c r="Q4" s="180"/>
      <c r="R4" s="180"/>
      <c r="S4" s="180" t="str">
        <f>IFERROR(INDEX('Data Dictionary'!$I$8:$I$39,MATCH(S7,'Data Dictionary'!$K$8:$K$39,0)),"")</f>
        <v/>
      </c>
      <c r="T4" s="180" t="str">
        <f>IFERROR(INDEX('Data Dictionary'!$I$8:$I$39,MATCH(T7,'Data Dictionary'!$K$8:$K$39,0)),"")</f>
        <v/>
      </c>
      <c r="U4" s="180" t="str">
        <f>IFERROR(INDEX('Data Dictionary'!$I$8:$I$39,MATCH(U7,'Data Dictionary'!$K$8:$K$39,0)),"")</f>
        <v/>
      </c>
      <c r="V4" s="180"/>
      <c r="W4" s="180"/>
      <c r="X4" s="180"/>
      <c r="Y4" s="180"/>
      <c r="Z4" s="180"/>
      <c r="AA4" s="92"/>
      <c r="AB4" s="92"/>
      <c r="AC4" s="87"/>
      <c r="AD4" s="89"/>
      <c r="AE4" s="89"/>
      <c r="AF4" s="89"/>
      <c r="AG4" s="89"/>
      <c r="AH4" s="89"/>
      <c r="AI4" s="89"/>
      <c r="AJ4" s="89"/>
      <c r="AK4" s="89"/>
      <c r="AL4" s="93"/>
    </row>
    <row r="5" spans="1:38"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2</v>
      </c>
      <c r="P5" s="181" t="str">
        <f>IFERROR(INDEX('Data Dictionary'!$J$8:$J$39,MATCH(P7,'Data Dictionary'!$K$8:$K$39,0)),"")</f>
        <v/>
      </c>
      <c r="Q5" s="181"/>
      <c r="R5" s="181"/>
      <c r="S5" s="181" t="str">
        <f>IFERROR(INDEX('Data Dictionary'!$J$8:$J$39,MATCH(S7,'Data Dictionary'!$K$8:$K$39,0)),"")</f>
        <v/>
      </c>
      <c r="T5" s="181" t="str">
        <f>IFERROR(INDEX('Data Dictionary'!$J$8:$J$39,MATCH(T7,'Data Dictionary'!$K$8:$K$39,0)),"")</f>
        <v/>
      </c>
      <c r="U5" s="181" t="str">
        <f>IFERROR(INDEX('Data Dictionary'!$J$8:$J$39,MATCH(U7,'Data Dictionary'!$K$8:$K$39,0)),"")</f>
        <v/>
      </c>
      <c r="V5" s="181"/>
      <c r="W5" s="181"/>
      <c r="X5" s="181"/>
      <c r="Y5" s="181"/>
      <c r="Z5" s="181"/>
      <c r="AA5" s="92"/>
      <c r="AB5" s="92"/>
      <c r="AC5" s="87"/>
      <c r="AD5" s="89"/>
      <c r="AE5" s="89"/>
      <c r="AF5" s="89"/>
      <c r="AG5" s="89"/>
      <c r="AH5" s="89"/>
      <c r="AI5" s="89"/>
      <c r="AJ5" s="89"/>
      <c r="AK5" s="89"/>
      <c r="AL5" s="93"/>
    </row>
    <row r="6" spans="1:38" ht="57" x14ac:dyDescent="0.2">
      <c r="A6" s="197"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Operational Risk Score, 12M</v>
      </c>
      <c r="N6" s="246" t="str">
        <f>IFERROR(INDEX('Data Dictionary'!$E$8:$E$39,MATCH(N7,'Data Dictionary'!$K$8:$K$39,0)),IFERROR(CONCATENATE(INDEX('Data Dictionary'!$E$8:$E$39,MATCH(LEFT(N7, SEARCH("_raw",N7,1)-1),'Data Dictionary'!$L$8:$L$39,0))," (Raw)"),""))</f>
        <v>MFR Macro-fiscal Risk</v>
      </c>
      <c r="O6" s="246" t="str">
        <f>IFERROR(INDEX('Data Dictionary'!$E$8:$E$39,MATCH(O7,'Data Dictionary'!$K$8:$K$39,0)),IFERROR(CONCATENATE(INDEX('Data Dictionary'!$E$8:$E$39,MATCH(LEFT(O7, SEARCH("_raw",O7,1)-1),'Data Dictionary'!$L$8:$L$39,0))," (Raw)"),""))</f>
        <v>Operational Risk Score, Change</v>
      </c>
      <c r="P6" s="246" t="str">
        <f>IFERROR(INDEX('Data Dictionary'!$E$8:$E$39,MATCH(P7,'Data Dictionary'!$K$8:$K$39,0)),IFERROR(CONCATENATE(INDEX('Data Dictionary'!$E$8:$E$39,MATCH(LEFT(P7, SEARCH("_raw",P7,1)-1),'Data Dictionary'!$L$8:$L$39,0))," (Raw)"),""))</f>
        <v>Operational Risk Score, 12M (Raw)</v>
      </c>
      <c r="Q6" s="246"/>
      <c r="R6" s="246"/>
      <c r="S6" s="246" t="str">
        <f>IFERROR(INDEX('Data Dictionary'!$E$8:$E$39,MATCH(S7,'Data Dictionary'!$K$8:$K$39,0)),IFERROR(CONCATENATE(INDEX('Data Dictionary'!$E$8:$E$39,MATCH(LEFT(S7, SEARCH("_raw",S7,1)-1),'Data Dictionary'!$L$8:$L$39,0))," (Raw)"),""))</f>
        <v/>
      </c>
      <c r="T6" s="246" t="str">
        <f>IFERROR(INDEX('Data Dictionary'!$E$8:$E$39,MATCH(T7,'Data Dictionary'!$K$8:$K$39,0)),IFERROR(CONCATENATE(INDEX('Data Dictionary'!$E$8:$E$39,MATCH(LEFT(T7, SEARCH("_raw",T7,1)-1),'Data Dictionary'!$L$8:$L$39,0))," (Raw)"),""))</f>
        <v/>
      </c>
      <c r="U6" s="246" t="str">
        <f>IFERROR(INDEX('Data Dictionary'!$E$8:$E$39,MATCH(U7,'Data Dictionary'!$K$8:$K$39,0)),IFERROR(CONCATENATE(INDEX('Data Dictionary'!$E$8:$E$39,MATCH(LEFT(U7, SEARCH("_raw",U7,1)-1),'Data Dictionary'!$L$8:$L$39,0))," (Raw)"),""))</f>
        <v/>
      </c>
      <c r="V6" s="246" t="str">
        <f>IFERROR(INDEX('Data Dictionary'!$E$8:$E$39,MATCH(V7,'Data Dictionary'!$K$8:$K$39,0)),IFERROR(CONCATENATE(INDEX('Data Dictionary'!$E$8:$E$39,MATCH(LEFT(V7, SEARCH("_raw",V7,1)-1),'Data Dictionary'!$L$8:$L$39,0))," (Raw)"),""))</f>
        <v/>
      </c>
      <c r="W6" s="246"/>
      <c r="X6" s="246"/>
      <c r="Y6" s="246"/>
      <c r="Z6" s="246"/>
      <c r="AA6" s="99"/>
      <c r="AB6" s="99"/>
      <c r="AC6" s="99"/>
    </row>
    <row r="7" spans="1:38" s="94" customFormat="1" ht="29" x14ac:dyDescent="0.2">
      <c r="A7" s="198"/>
      <c r="B7" s="188"/>
      <c r="C7" s="188"/>
      <c r="D7" s="218"/>
      <c r="E7" s="218"/>
      <c r="F7" s="102"/>
      <c r="G7" s="189"/>
      <c r="H7" s="189"/>
      <c r="I7" s="189"/>
      <c r="J7" s="243" t="s">
        <v>614</v>
      </c>
      <c r="K7" s="243" t="s">
        <v>615</v>
      </c>
      <c r="L7" s="244" t="s">
        <v>2</v>
      </c>
      <c r="M7" s="247" t="s">
        <v>388</v>
      </c>
      <c r="N7" s="247" t="s">
        <v>618</v>
      </c>
      <c r="O7" s="247" t="s">
        <v>393</v>
      </c>
      <c r="P7" s="247" t="s">
        <v>473</v>
      </c>
      <c r="Q7" s="247" t="s">
        <v>621</v>
      </c>
      <c r="R7" s="247" t="s">
        <v>474</v>
      </c>
      <c r="S7" s="247"/>
      <c r="T7" s="247"/>
      <c r="U7" s="247"/>
      <c r="V7" s="247"/>
      <c r="W7" s="247"/>
      <c r="X7" s="247"/>
      <c r="Y7" s="247"/>
      <c r="Z7" s="247"/>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IF(N8=7, 6.9, 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0</v>
      </c>
      <c r="I8" s="191"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4.4444444444444402</v>
      </c>
      <c r="J8" s="242">
        <v>44887</v>
      </c>
      <c r="K8" s="242">
        <v>44887</v>
      </c>
      <c r="L8" s="91" t="s">
        <v>699</v>
      </c>
      <c r="M8" s="192">
        <v>0</v>
      </c>
      <c r="N8" s="192" t="s">
        <v>409</v>
      </c>
      <c r="O8" s="192">
        <v>4.4444444444444402</v>
      </c>
      <c r="P8" s="192">
        <v>16.3333333333333</v>
      </c>
      <c r="Q8" s="192" t="s">
        <v>409</v>
      </c>
      <c r="R8" s="192">
        <v>0</v>
      </c>
      <c r="S8" s="192"/>
      <c r="T8" s="192"/>
      <c r="U8" s="192"/>
      <c r="V8" s="192"/>
      <c r="W8" s="192"/>
      <c r="X8" s="192"/>
      <c r="Y8" s="87"/>
      <c r="Z8" s="87"/>
    </row>
    <row r="9" spans="1:38" x14ac:dyDescent="0.2">
      <c r="A9" s="84">
        <v>2</v>
      </c>
      <c r="B9" s="84" t="str">
        <f ca="1"/>
        <v>Afghanistan</v>
      </c>
      <c r="C9" s="84" t="str">
        <f ca="1"/>
        <v>AFG</v>
      </c>
      <c r="D9" s="219" t="str">
        <f ca="1"/>
        <v>SAS           South Asia</v>
      </c>
      <c r="E9" s="219" t="str">
        <f ca="1"/>
        <v>IDA</v>
      </c>
      <c r="F9" s="190" t="str">
        <f t="shared" ref="F9:F72" ca="1" si="3">IF(L9 &lt;&gt; C9, "Countries don't match", "")</f>
        <v/>
      </c>
      <c r="G9" s="80">
        <f>IF(N9=7, 6.9, 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10</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0</v>
      </c>
      <c r="J9" s="242">
        <v>45142</v>
      </c>
      <c r="K9" s="242">
        <v>45142</v>
      </c>
      <c r="L9" s="91" t="s">
        <v>7</v>
      </c>
      <c r="M9" s="192">
        <v>10</v>
      </c>
      <c r="N9" s="192" t="s">
        <v>409</v>
      </c>
      <c r="O9" s="192">
        <v>0</v>
      </c>
      <c r="P9" s="192">
        <v>83.1666666666666</v>
      </c>
      <c r="Q9" s="192" t="s">
        <v>409</v>
      </c>
      <c r="R9" s="192">
        <v>-7.1666666666666501</v>
      </c>
      <c r="S9" s="192"/>
      <c r="T9" s="192"/>
      <c r="U9" s="192"/>
      <c r="V9" s="192"/>
      <c r="W9" s="192"/>
      <c r="X9" s="192"/>
      <c r="Y9" s="87"/>
      <c r="Z9" s="87"/>
    </row>
    <row r="10" spans="1:38" x14ac:dyDescent="0.2">
      <c r="A10" s="84">
        <v>3</v>
      </c>
      <c r="B10" s="84" t="str">
        <f ca="1"/>
        <v>Angola</v>
      </c>
      <c r="C10" s="84" t="str">
        <f ca="1"/>
        <v>AGO</v>
      </c>
      <c r="D10" s="219" t="str">
        <f ca="1"/>
        <v>SSF           Sub-Saharan Africa</v>
      </c>
      <c r="E10" s="219" t="str">
        <f ca="1"/>
        <v>IBRD</v>
      </c>
      <c r="F10" s="190" t="str">
        <f t="shared" ca="1" si="3"/>
        <v/>
      </c>
      <c r="G10" s="80">
        <f>IF(N10=7, 6.9, 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6.9</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7</v>
      </c>
      <c r="I10" s="191"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7</v>
      </c>
      <c r="J10" s="242">
        <v>44895</v>
      </c>
      <c r="K10" s="242">
        <v>45142</v>
      </c>
      <c r="L10" s="91" t="s">
        <v>9</v>
      </c>
      <c r="M10" s="192">
        <v>6.2613536478171703</v>
      </c>
      <c r="N10" s="192">
        <v>7</v>
      </c>
      <c r="O10" s="192">
        <v>9.4195688225538898</v>
      </c>
      <c r="P10" s="192">
        <v>56.9166666666666</v>
      </c>
      <c r="Q10" s="192" t="s">
        <v>784</v>
      </c>
      <c r="R10" s="192">
        <v>3.7499999999999898</v>
      </c>
      <c r="S10" s="192"/>
      <c r="T10" s="192"/>
      <c r="U10" s="192"/>
      <c r="V10" s="192"/>
      <c r="W10" s="192"/>
      <c r="X10" s="192"/>
      <c r="Y10" s="87"/>
      <c r="Z10" s="87"/>
    </row>
    <row r="11" spans="1:38" x14ac:dyDescent="0.2">
      <c r="A11" s="84">
        <v>4</v>
      </c>
      <c r="B11" s="84" t="str">
        <f ca="1"/>
        <v>Albania</v>
      </c>
      <c r="C11" s="84" t="str">
        <f ca="1"/>
        <v>ALB</v>
      </c>
      <c r="D11" s="219" t="str">
        <f ca="1"/>
        <v>ECS           Europe &amp; Central Asia</v>
      </c>
      <c r="E11" s="219" t="str">
        <f ca="1"/>
        <v>IBRD</v>
      </c>
      <c r="F11" s="190" t="str">
        <f t="shared" ca="1" si="3"/>
        <v/>
      </c>
      <c r="G11" s="80">
        <f>IF(N11=7, 6.9, 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3.6367997417718034</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3.9613243480808702</v>
      </c>
      <c r="I11" s="191"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3.3388612493090002</v>
      </c>
      <c r="J11" s="242">
        <v>45142</v>
      </c>
      <c r="K11" s="242">
        <v>45142</v>
      </c>
      <c r="L11" s="91" t="s">
        <v>11</v>
      </c>
      <c r="M11" s="192">
        <v>3.9613243480808702</v>
      </c>
      <c r="N11" s="192" t="s">
        <v>409</v>
      </c>
      <c r="O11" s="192">
        <v>3.3388612493090002</v>
      </c>
      <c r="P11" s="192">
        <v>43.8333333333333</v>
      </c>
      <c r="Q11" s="192" t="s">
        <v>409</v>
      </c>
      <c r="R11" s="192">
        <v>-0.83333333333333504</v>
      </c>
      <c r="S11" s="192"/>
      <c r="T11" s="192"/>
      <c r="U11" s="192"/>
      <c r="V11" s="192"/>
      <c r="W11" s="192"/>
      <c r="X11" s="192"/>
      <c r="Y11" s="103"/>
      <c r="Z11" s="103"/>
    </row>
    <row r="12" spans="1:38" x14ac:dyDescent="0.2">
      <c r="A12" s="84">
        <v>5</v>
      </c>
      <c r="B12" s="84" t="str">
        <f ca="1"/>
        <v>Andorra</v>
      </c>
      <c r="C12" s="84" t="str">
        <f ca="1"/>
        <v>AND</v>
      </c>
      <c r="D12" s="219" t="str">
        <f ca="1"/>
        <v>ECS           Europe &amp; Central Asia</v>
      </c>
      <c r="E12" s="219" t="str">
        <f ca="1"/>
        <v>NA</v>
      </c>
      <c r="F12" s="190" t="str">
        <f t="shared" ca="1" si="3"/>
        <v/>
      </c>
      <c r="G12" s="80" t="e">
        <f>IF(N12=7, 6.9, 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#N/A</v>
      </c>
      <c r="H12" s="80" t="e"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#N/A</v>
      </c>
      <c r="I12" s="191" t="e"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#N/A</v>
      </c>
      <c r="J12" s="242">
        <v>44887</v>
      </c>
      <c r="K12" s="242" t="s">
        <v>409</v>
      </c>
      <c r="L12" s="91" t="s">
        <v>700</v>
      </c>
      <c r="M12" s="192" t="s">
        <v>409</v>
      </c>
      <c r="N12" s="192" t="s">
        <v>409</v>
      </c>
      <c r="O12" s="192" t="s">
        <v>409</v>
      </c>
      <c r="P12" s="192" t="s">
        <v>409</v>
      </c>
      <c r="Q12" s="192" t="s">
        <v>409</v>
      </c>
      <c r="R12" s="192" t="s">
        <v>409</v>
      </c>
      <c r="S12" s="192"/>
      <c r="T12" s="192"/>
      <c r="U12" s="192"/>
      <c r="V12" s="192"/>
      <c r="W12" s="192"/>
      <c r="X12" s="192"/>
      <c r="Y12" s="80"/>
      <c r="Z12" s="80"/>
    </row>
    <row r="13" spans="1:38" x14ac:dyDescent="0.2">
      <c r="A13" s="84">
        <v>6</v>
      </c>
      <c r="B13" s="84" t="str">
        <f ca="1"/>
        <v>United Arab Emirates</v>
      </c>
      <c r="C13" s="84" t="str">
        <f ca="1"/>
        <v>ARE</v>
      </c>
      <c r="D13" s="219" t="str">
        <f ca="1"/>
        <v>MEA           Middle East &amp; North Africa</v>
      </c>
      <c r="E13" s="219" t="str">
        <f ca="1"/>
        <v>NA</v>
      </c>
      <c r="F13" s="190" t="str">
        <f t="shared" ca="1" si="3"/>
        <v/>
      </c>
      <c r="G13" s="80">
        <f>IF(N13=7, 6.9, 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0.94345150893641905</v>
      </c>
      <c r="I13" s="191"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0</v>
      </c>
      <c r="J13" s="242">
        <v>45142</v>
      </c>
      <c r="K13" s="242">
        <v>45142</v>
      </c>
      <c r="L13" s="91" t="s">
        <v>13</v>
      </c>
      <c r="M13" s="192">
        <v>0.94345150893641905</v>
      </c>
      <c r="N13" s="192" t="s">
        <v>409</v>
      </c>
      <c r="O13" s="192">
        <v>0</v>
      </c>
      <c r="P13" s="192">
        <v>26.6666666666666</v>
      </c>
      <c r="Q13" s="192" t="s">
        <v>409</v>
      </c>
      <c r="R13" s="192">
        <v>-5.3333333333333304</v>
      </c>
      <c r="S13" s="192"/>
      <c r="T13" s="192"/>
      <c r="U13" s="192"/>
      <c r="V13" s="192"/>
      <c r="W13" s="192"/>
      <c r="X13" s="192"/>
      <c r="Y13" s="80"/>
      <c r="Z13" s="80"/>
    </row>
    <row r="14" spans="1:38" x14ac:dyDescent="0.2">
      <c r="A14" s="84">
        <v>7</v>
      </c>
      <c r="B14" s="84" t="str">
        <f ca="1"/>
        <v>Argentina</v>
      </c>
      <c r="C14" s="84" t="str">
        <f ca="1"/>
        <v>ARG</v>
      </c>
      <c r="D14" s="219" t="str">
        <f ca="1"/>
        <v>LCN           Latin America &amp; Caribbean</v>
      </c>
      <c r="E14" s="219" t="str">
        <f ca="1"/>
        <v>IBRD</v>
      </c>
      <c r="F14" s="190" t="str">
        <f t="shared" ca="1" si="3"/>
        <v/>
      </c>
      <c r="G14" s="80">
        <f>IF(N14=7, 6.9, 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10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10</v>
      </c>
      <c r="I14" s="191"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10</v>
      </c>
      <c r="J14" s="242">
        <v>44895</v>
      </c>
      <c r="K14" s="242">
        <v>44887</v>
      </c>
      <c r="L14" s="91" t="s">
        <v>15</v>
      </c>
      <c r="M14" s="192">
        <v>9.9824201582185808</v>
      </c>
      <c r="N14" s="192">
        <v>10</v>
      </c>
      <c r="O14" s="192">
        <v>6.1028192371475898</v>
      </c>
      <c r="P14" s="192">
        <v>78.0833333333333</v>
      </c>
      <c r="Q14" s="192" t="s">
        <v>785</v>
      </c>
      <c r="R14" s="192">
        <v>1.25</v>
      </c>
      <c r="S14" s="192"/>
      <c r="T14" s="192"/>
      <c r="U14" s="192"/>
      <c r="V14" s="192"/>
      <c r="W14" s="192"/>
      <c r="X14" s="192"/>
      <c r="Y14" s="80"/>
      <c r="Z14" s="80"/>
    </row>
    <row r="15" spans="1:38" x14ac:dyDescent="0.2">
      <c r="A15" s="84">
        <v>8</v>
      </c>
      <c r="B15" s="84" t="str">
        <f ca="1"/>
        <v>Armenia</v>
      </c>
      <c r="C15" s="84" t="str">
        <f ca="1"/>
        <v>ARM</v>
      </c>
      <c r="D15" s="219" t="str">
        <f ca="1"/>
        <v>ECS           Europe &amp; Central Asia</v>
      </c>
      <c r="E15" s="219" t="str">
        <f ca="1"/>
        <v>IBRD</v>
      </c>
      <c r="F15" s="190" t="str">
        <f t="shared" ca="1" si="3"/>
        <v/>
      </c>
      <c r="G15" s="80">
        <f>IF(N15=7, 6.9, 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2.4778932405919334</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3.6536771169059499</v>
      </c>
      <c r="I15" s="191"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1.6804864566058599</v>
      </c>
      <c r="J15" s="242">
        <v>45142</v>
      </c>
      <c r="K15" s="242">
        <v>45142</v>
      </c>
      <c r="L15" s="91" t="s">
        <v>17</v>
      </c>
      <c r="M15" s="192">
        <v>3.6536771169059499</v>
      </c>
      <c r="N15" s="192" t="s">
        <v>409</v>
      </c>
      <c r="O15" s="192">
        <v>1.6804864566058599</v>
      </c>
      <c r="P15" s="192">
        <v>42.0833333333333</v>
      </c>
      <c r="Q15" s="192" t="s">
        <v>409</v>
      </c>
      <c r="R15" s="192">
        <v>-2.0833333333333202</v>
      </c>
      <c r="S15" s="192"/>
      <c r="T15" s="192"/>
      <c r="U15" s="192"/>
      <c r="V15" s="192"/>
      <c r="W15" s="192"/>
      <c r="X15" s="192"/>
      <c r="Y15" s="80"/>
      <c r="Z15" s="80"/>
    </row>
    <row r="16" spans="1:38" x14ac:dyDescent="0.2">
      <c r="A16" s="84">
        <v>9</v>
      </c>
      <c r="B16" s="84" t="str">
        <f ca="1"/>
        <v>American Samoa</v>
      </c>
      <c r="C16" s="84" t="str">
        <f ca="1"/>
        <v>ASM</v>
      </c>
      <c r="D16" s="219" t="str">
        <f ca="1"/>
        <v>EAS           East Asia &amp; Pacific</v>
      </c>
      <c r="E16" s="219" t="str">
        <f ca="1"/>
        <v>NA</v>
      </c>
      <c r="F16" s="190" t="str">
        <f t="shared" ca="1" si="3"/>
        <v/>
      </c>
      <c r="G16" s="80" t="e">
        <f>IF(N16=7, 6.9, 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#N/A</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t="e"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#N/A</v>
      </c>
      <c r="J16" s="242" t="s">
        <v>409</v>
      </c>
      <c r="K16" s="242" t="s">
        <v>409</v>
      </c>
      <c r="L16" s="239" t="s">
        <v>701</v>
      </c>
      <c r="M16" s="192" t="s">
        <v>409</v>
      </c>
      <c r="N16" s="192" t="s">
        <v>409</v>
      </c>
      <c r="O16" s="192" t="s">
        <v>409</v>
      </c>
      <c r="P16" s="192" t="s">
        <v>409</v>
      </c>
      <c r="Q16" s="192" t="s">
        <v>409</v>
      </c>
      <c r="R16" s="192" t="s">
        <v>409</v>
      </c>
      <c r="S16" s="192"/>
      <c r="T16" s="192"/>
      <c r="U16" s="192"/>
      <c r="V16" s="192"/>
      <c r="W16" s="192"/>
      <c r="X16" s="192"/>
      <c r="Y16" s="80"/>
      <c r="Z16" s="80"/>
    </row>
    <row r="17" spans="1:26" x14ac:dyDescent="0.2">
      <c r="A17" s="84">
        <v>10</v>
      </c>
      <c r="B17" s="84" t="str">
        <f ca="1"/>
        <v>Antigua and Barbuda</v>
      </c>
      <c r="C17" s="84" t="str">
        <f ca="1"/>
        <v>ATG</v>
      </c>
      <c r="D17" s="219" t="str">
        <f ca="1"/>
        <v>LCN           Latin America &amp; Caribbean</v>
      </c>
      <c r="E17" s="219" t="str">
        <f ca="1"/>
        <v>IBRD</v>
      </c>
      <c r="F17" s="190" t="str">
        <f t="shared" ca="1" si="3"/>
        <v/>
      </c>
      <c r="G17" s="80" t="e">
        <f>IF(N17=7, 6.9, 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#N/A</v>
      </c>
      <c r="H17" s="80" t="e"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#N/A</v>
      </c>
      <c r="I17" s="191" t="e"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#N/A</v>
      </c>
      <c r="J17" s="242">
        <v>44753</v>
      </c>
      <c r="K17" s="242" t="s">
        <v>409</v>
      </c>
      <c r="L17" s="91" t="s">
        <v>19</v>
      </c>
      <c r="M17" s="192" t="s">
        <v>409</v>
      </c>
      <c r="N17" s="192" t="s">
        <v>409</v>
      </c>
      <c r="O17" s="192" t="s">
        <v>409</v>
      </c>
      <c r="P17" s="192" t="s">
        <v>409</v>
      </c>
      <c r="Q17" s="192" t="s">
        <v>409</v>
      </c>
      <c r="R17" s="192" t="s">
        <v>409</v>
      </c>
      <c r="S17" s="192"/>
      <c r="T17" s="192"/>
      <c r="U17" s="192"/>
      <c r="V17" s="192"/>
      <c r="W17" s="192"/>
      <c r="X17" s="192"/>
      <c r="Y17" s="80"/>
      <c r="Z17" s="80"/>
    </row>
    <row r="18" spans="1:26" x14ac:dyDescent="0.2">
      <c r="A18" s="84">
        <v>11</v>
      </c>
      <c r="B18" s="84" t="str">
        <f ca="1"/>
        <v>Australia</v>
      </c>
      <c r="C18" s="84" t="str">
        <f ca="1"/>
        <v>AUS</v>
      </c>
      <c r="D18" s="219" t="str">
        <f ca="1"/>
        <v>EAS           East Asia &amp; Pacific</v>
      </c>
      <c r="E18" s="219" t="str">
        <f ca="1"/>
        <v>NA</v>
      </c>
      <c r="F18" s="190" t="str">
        <f t="shared" ca="1" si="3"/>
        <v/>
      </c>
      <c r="G18" s="80">
        <f>IF(N18=7, 6.9, 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v>
      </c>
      <c r="I18" s="191"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6.4344941956882202</v>
      </c>
      <c r="J18" s="242">
        <v>45142</v>
      </c>
      <c r="K18" s="242">
        <v>45142</v>
      </c>
      <c r="L18" s="91" t="s">
        <v>21</v>
      </c>
      <c r="M18" s="192">
        <v>0</v>
      </c>
      <c r="N18" s="192" t="s">
        <v>409</v>
      </c>
      <c r="O18" s="192">
        <v>6.4344941956882202</v>
      </c>
      <c r="P18" s="192">
        <v>14.1666666666666</v>
      </c>
      <c r="Q18" s="192" t="s">
        <v>409</v>
      </c>
      <c r="R18" s="192">
        <v>1.5</v>
      </c>
      <c r="S18" s="192"/>
      <c r="T18" s="192"/>
      <c r="U18" s="192"/>
      <c r="V18" s="192"/>
      <c r="W18" s="192"/>
      <c r="X18" s="192"/>
      <c r="Y18" s="80"/>
      <c r="Z18" s="80"/>
    </row>
    <row r="19" spans="1:26" x14ac:dyDescent="0.2">
      <c r="A19" s="84">
        <v>12</v>
      </c>
      <c r="B19" s="84" t="str">
        <f ca="1"/>
        <v>Austria</v>
      </c>
      <c r="C19" s="84" t="str">
        <f ca="1"/>
        <v>AUT</v>
      </c>
      <c r="D19" s="219" t="str">
        <f ca="1"/>
        <v>ECS           Europe &amp; Central Asia</v>
      </c>
      <c r="E19" s="219" t="str">
        <f ca="1"/>
        <v>NA</v>
      </c>
      <c r="F19" s="190" t="str">
        <f t="shared" ca="1" si="3"/>
        <v/>
      </c>
      <c r="G19" s="80">
        <f>IF(N19=7, 6.9, 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1.1086619080568101</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1.08995019044828</v>
      </c>
      <c r="I19" s="191"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1.1276948590381399</v>
      </c>
      <c r="J19" s="242">
        <v>45142</v>
      </c>
      <c r="K19" s="242">
        <v>45142</v>
      </c>
      <c r="L19" s="91" t="s">
        <v>23</v>
      </c>
      <c r="M19" s="192">
        <v>1.08995019044828</v>
      </c>
      <c r="N19" s="192" t="s">
        <v>409</v>
      </c>
      <c r="O19" s="192">
        <v>1.1276948590381399</v>
      </c>
      <c r="P19" s="192">
        <v>27.5</v>
      </c>
      <c r="Q19" s="192" t="s">
        <v>409</v>
      </c>
      <c r="R19" s="192">
        <v>-2.5</v>
      </c>
      <c r="S19" s="192"/>
      <c r="T19" s="192"/>
      <c r="U19" s="192"/>
      <c r="V19" s="192"/>
      <c r="W19" s="192"/>
      <c r="X19" s="192"/>
      <c r="Y19" s="80"/>
      <c r="Z19" s="80"/>
    </row>
    <row r="20" spans="1:26" x14ac:dyDescent="0.2">
      <c r="A20" s="84">
        <v>13</v>
      </c>
      <c r="B20" s="84" t="str">
        <f ca="1"/>
        <v>Azerbaijan</v>
      </c>
      <c r="C20" s="84" t="str">
        <f ca="1"/>
        <v>AZE</v>
      </c>
      <c r="D20" s="219" t="str">
        <f ca="1"/>
        <v>ECS           Europe &amp; Central Asia</v>
      </c>
      <c r="E20" s="219" t="str">
        <f ca="1"/>
        <v>IBRD</v>
      </c>
      <c r="F20" s="190" t="str">
        <f t="shared" ca="1" si="3"/>
        <v/>
      </c>
      <c r="G20" s="80">
        <f>IF(N20=7, 6.9, 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3.181671667142592</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3.9466744799296798</v>
      </c>
      <c r="I20" s="191"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2.5649530127142102</v>
      </c>
      <c r="J20" s="242">
        <v>45142</v>
      </c>
      <c r="K20" s="242">
        <v>45142</v>
      </c>
      <c r="L20" s="91" t="s">
        <v>25</v>
      </c>
      <c r="M20" s="192">
        <v>3.9466744799296798</v>
      </c>
      <c r="N20" s="192" t="s">
        <v>409</v>
      </c>
      <c r="O20" s="192">
        <v>2.5649530127142102</v>
      </c>
      <c r="P20" s="192">
        <v>43.75</v>
      </c>
      <c r="Q20" s="192" t="s">
        <v>409</v>
      </c>
      <c r="R20" s="192">
        <v>-1.4166666666666601</v>
      </c>
      <c r="S20" s="192"/>
      <c r="T20" s="192"/>
      <c r="U20" s="192"/>
      <c r="V20" s="192"/>
      <c r="W20" s="192"/>
      <c r="X20" s="192"/>
      <c r="Y20" s="80"/>
      <c r="Z20" s="80"/>
    </row>
    <row r="21" spans="1:26" x14ac:dyDescent="0.2">
      <c r="A21" s="84">
        <v>14</v>
      </c>
      <c r="B21" s="84" t="str">
        <f ca="1"/>
        <v>Burundi</v>
      </c>
      <c r="C21" s="84" t="str">
        <f ca="1"/>
        <v>BDI</v>
      </c>
      <c r="D21" s="219" t="str">
        <f ca="1"/>
        <v>SSF           Sub-Saharan Africa</v>
      </c>
      <c r="E21" s="219" t="str">
        <f ca="1"/>
        <v>IDA</v>
      </c>
      <c r="F21" s="190" t="str">
        <f t="shared" ca="1" si="3"/>
        <v/>
      </c>
      <c r="G21" s="80">
        <f>IF(N21=7, 6.9, 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10</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10</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10</v>
      </c>
      <c r="J21" s="242">
        <v>44895</v>
      </c>
      <c r="K21" s="242">
        <v>45142</v>
      </c>
      <c r="L21" s="91" t="s">
        <v>27</v>
      </c>
      <c r="M21" s="192">
        <v>8.1072370348666905</v>
      </c>
      <c r="N21" s="192">
        <v>10</v>
      </c>
      <c r="O21" s="192">
        <v>7.4295190713101098</v>
      </c>
      <c r="P21" s="192">
        <v>67.4166666666666</v>
      </c>
      <c r="Q21" s="192" t="s">
        <v>786</v>
      </c>
      <c r="R21" s="192">
        <v>2.25</v>
      </c>
      <c r="S21" s="192"/>
      <c r="T21" s="192"/>
      <c r="U21" s="192"/>
      <c r="V21" s="192"/>
      <c r="W21" s="192"/>
      <c r="X21" s="192"/>
      <c r="Y21" s="80"/>
      <c r="Z21" s="80"/>
    </row>
    <row r="22" spans="1:26" x14ac:dyDescent="0.2">
      <c r="A22" s="84">
        <v>15</v>
      </c>
      <c r="B22" s="84" t="str">
        <f ca="1"/>
        <v>Belgium</v>
      </c>
      <c r="C22" s="84" t="str">
        <f ca="1"/>
        <v>BEL</v>
      </c>
      <c r="D22" s="219" t="str">
        <f ca="1"/>
        <v>ECS           Europe &amp; Central Asia</v>
      </c>
      <c r="E22" s="219" t="str">
        <f ca="1"/>
        <v>NA</v>
      </c>
      <c r="F22" s="190" t="str">
        <f t="shared" ca="1" si="3"/>
        <v/>
      </c>
      <c r="G22" s="80">
        <f>IF(N22=7, 6.9, 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2.1103459237671691</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1.00205098154116</v>
      </c>
      <c r="I22" s="191"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4.4444444444444402</v>
      </c>
      <c r="J22" s="242">
        <v>45142</v>
      </c>
      <c r="K22" s="242">
        <v>45142</v>
      </c>
      <c r="L22" s="91" t="s">
        <v>29</v>
      </c>
      <c r="M22" s="192">
        <v>1.00205098154116</v>
      </c>
      <c r="N22" s="192" t="s">
        <v>409</v>
      </c>
      <c r="O22" s="192">
        <v>4.4444444444444402</v>
      </c>
      <c r="P22" s="192">
        <v>27</v>
      </c>
      <c r="Q22" s="192" t="s">
        <v>409</v>
      </c>
      <c r="R22" s="192">
        <v>0</v>
      </c>
      <c r="S22" s="192"/>
      <c r="T22" s="192"/>
      <c r="U22" s="192"/>
      <c r="V22" s="192"/>
      <c r="W22" s="192"/>
      <c r="X22" s="192"/>
      <c r="Y22" s="80"/>
      <c r="Z22" s="80"/>
    </row>
    <row r="23" spans="1:26" x14ac:dyDescent="0.2">
      <c r="A23" s="84">
        <v>16</v>
      </c>
      <c r="B23" s="84" t="str">
        <f ca="1"/>
        <v>Benin</v>
      </c>
      <c r="C23" s="84" t="str">
        <f ca="1"/>
        <v>BEN</v>
      </c>
      <c r="D23" s="219" t="str">
        <f ca="1"/>
        <v>SSF           Sub-Saharan Africa</v>
      </c>
      <c r="E23" s="219" t="str">
        <f ca="1"/>
        <v>IDA</v>
      </c>
      <c r="F23" s="190" t="str">
        <f t="shared" ca="1" si="3"/>
        <v/>
      </c>
      <c r="G23" s="80">
        <f>IF(N23=7, 6.9, 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3.9563329281013453</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3.52182830354527</v>
      </c>
      <c r="I23" s="191"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4.4444444444444402</v>
      </c>
      <c r="J23" s="242">
        <v>44830</v>
      </c>
      <c r="K23" s="242">
        <v>44830</v>
      </c>
      <c r="L23" s="91" t="s">
        <v>31</v>
      </c>
      <c r="M23" s="192">
        <v>3.52182830354527</v>
      </c>
      <c r="N23" s="192" t="s">
        <v>409</v>
      </c>
      <c r="O23" s="192">
        <v>4.4444444444444402</v>
      </c>
      <c r="P23" s="192">
        <v>41.3333333333333</v>
      </c>
      <c r="Q23" s="192" t="s">
        <v>409</v>
      </c>
      <c r="R23" s="192">
        <v>0</v>
      </c>
      <c r="S23" s="192"/>
      <c r="T23" s="192"/>
      <c r="U23" s="192"/>
      <c r="V23" s="192"/>
      <c r="W23" s="192"/>
      <c r="X23" s="192"/>
      <c r="Y23" s="80"/>
      <c r="Z23" s="80"/>
    </row>
    <row r="24" spans="1:26" x14ac:dyDescent="0.2">
      <c r="A24" s="84">
        <v>17</v>
      </c>
      <c r="B24" s="84" t="str">
        <f ca="1"/>
        <v>Burkina Faso</v>
      </c>
      <c r="C24" s="84" t="str">
        <f ca="1"/>
        <v>BFA</v>
      </c>
      <c r="D24" s="219" t="str">
        <f ca="1"/>
        <v>SSF           Sub-Saharan Africa</v>
      </c>
      <c r="E24" s="219" t="str">
        <f ca="1"/>
        <v>IDA</v>
      </c>
      <c r="F24" s="190" t="str">
        <f t="shared" ca="1" si="3"/>
        <v/>
      </c>
      <c r="G24" s="80">
        <f>IF(N24=7, 6.9, 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1.9845670838557328</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3.4925285672428901</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1.1276948590381399</v>
      </c>
      <c r="J24" s="242">
        <v>45142</v>
      </c>
      <c r="K24" s="242">
        <v>45142</v>
      </c>
      <c r="L24" s="91" t="s">
        <v>33</v>
      </c>
      <c r="M24" s="192">
        <v>3.4925285672428901</v>
      </c>
      <c r="N24" s="192" t="s">
        <v>409</v>
      </c>
      <c r="O24" s="192">
        <v>1.1276948590381399</v>
      </c>
      <c r="P24" s="192">
        <v>41.1666666666666</v>
      </c>
      <c r="Q24" s="192" t="s">
        <v>409</v>
      </c>
      <c r="R24" s="192">
        <v>-2.5</v>
      </c>
      <c r="S24" s="192"/>
      <c r="T24" s="192"/>
      <c r="U24" s="192"/>
      <c r="V24" s="192"/>
      <c r="W24" s="192"/>
      <c r="X24" s="192"/>
      <c r="Y24" s="80"/>
      <c r="Z24" s="80"/>
    </row>
    <row r="25" spans="1:26" x14ac:dyDescent="0.2">
      <c r="A25" s="84">
        <v>18</v>
      </c>
      <c r="B25" s="84" t="str">
        <f ca="1"/>
        <v>Bangladesh</v>
      </c>
      <c r="C25" s="84" t="str">
        <f ca="1"/>
        <v>BGD</v>
      </c>
      <c r="D25" s="219" t="str">
        <f ca="1"/>
        <v>SAS           South Asia</v>
      </c>
      <c r="E25" s="219" t="str">
        <f ca="1"/>
        <v>IDA</v>
      </c>
      <c r="F25" s="190" t="str">
        <f t="shared" ca="1" si="3"/>
        <v/>
      </c>
      <c r="G25" s="80">
        <f>IF(N25=7, 6.9, 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6.9</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7</v>
      </c>
      <c r="I25" s="191"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7</v>
      </c>
      <c r="J25" s="242">
        <v>44895</v>
      </c>
      <c r="K25" s="242">
        <v>45142</v>
      </c>
      <c r="L25" s="91" t="s">
        <v>35</v>
      </c>
      <c r="M25" s="192">
        <v>4.2250219748022202</v>
      </c>
      <c r="N25" s="192">
        <v>7</v>
      </c>
      <c r="O25" s="192">
        <v>7</v>
      </c>
      <c r="P25" s="192">
        <v>45.3333333333333</v>
      </c>
      <c r="Q25" s="192" t="s">
        <v>784</v>
      </c>
      <c r="R25" s="192">
        <v>2.6666666666666701</v>
      </c>
      <c r="S25" s="192"/>
      <c r="T25" s="192"/>
      <c r="U25" s="192"/>
      <c r="V25" s="192"/>
      <c r="W25" s="192"/>
      <c r="X25" s="192"/>
      <c r="Y25" s="80"/>
      <c r="Z25" s="80"/>
    </row>
    <row r="26" spans="1:26" x14ac:dyDescent="0.2">
      <c r="A26" s="84">
        <v>19</v>
      </c>
      <c r="B26" s="84" t="str">
        <f ca="1"/>
        <v>Bulgaria</v>
      </c>
      <c r="C26" s="84" t="str">
        <f ca="1"/>
        <v>BGR</v>
      </c>
      <c r="D26" s="219" t="str">
        <f ca="1"/>
        <v>ECS           Europe &amp; Central Asia</v>
      </c>
      <c r="E26" s="219" t="str">
        <f ca="1"/>
        <v>IBRD</v>
      </c>
      <c r="F26" s="190" t="str">
        <f t="shared" ca="1" si="3"/>
        <v/>
      </c>
      <c r="G26" s="80">
        <f>IF(N26=7, 6.9, 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2.7161330641084698</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1.8956929387635499</v>
      </c>
      <c r="I26" s="191"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3.89165284687672</v>
      </c>
      <c r="J26" s="242">
        <v>45142</v>
      </c>
      <c r="K26" s="242">
        <v>45142</v>
      </c>
      <c r="L26" s="91" t="s">
        <v>37</v>
      </c>
      <c r="M26" s="192">
        <v>1.8956929387635499</v>
      </c>
      <c r="N26" s="192" t="s">
        <v>409</v>
      </c>
      <c r="O26" s="192">
        <v>3.89165284687672</v>
      </c>
      <c r="P26" s="192">
        <v>32.0833333333333</v>
      </c>
      <c r="Q26" s="192" t="s">
        <v>409</v>
      </c>
      <c r="R26" s="192">
        <v>-0.41666666666666702</v>
      </c>
      <c r="S26" s="192"/>
      <c r="T26" s="192"/>
      <c r="U26" s="192"/>
      <c r="V26" s="192"/>
      <c r="W26" s="192"/>
      <c r="X26" s="192"/>
      <c r="Y26" s="80"/>
      <c r="Z26" s="80"/>
    </row>
    <row r="27" spans="1:26" x14ac:dyDescent="0.2">
      <c r="A27" s="84">
        <v>20</v>
      </c>
      <c r="B27" s="84" t="str">
        <f ca="1"/>
        <v>Bahrain</v>
      </c>
      <c r="C27" s="84" t="str">
        <f ca="1"/>
        <v>BHR</v>
      </c>
      <c r="D27" s="219" t="str">
        <f ca="1"/>
        <v>MEA           Middle East &amp; North Africa</v>
      </c>
      <c r="E27" s="219" t="str">
        <f ca="1"/>
        <v>NA</v>
      </c>
      <c r="F27" s="190" t="str">
        <f t="shared" ca="1" si="3"/>
        <v/>
      </c>
      <c r="G27" s="80">
        <f>IF(N27=7, 6.9, 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3.7881868665169129</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3.2288309405215299</v>
      </c>
      <c r="I27" s="191"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4.4444444444444402</v>
      </c>
      <c r="J27" s="242">
        <v>44900</v>
      </c>
      <c r="K27" s="242">
        <v>44900</v>
      </c>
      <c r="L27" s="91" t="s">
        <v>39</v>
      </c>
      <c r="M27" s="192">
        <v>3.2288309405215299</v>
      </c>
      <c r="N27" s="192" t="s">
        <v>409</v>
      </c>
      <c r="O27" s="192">
        <v>4.4444444444444402</v>
      </c>
      <c r="P27" s="192">
        <v>39.6666666666666</v>
      </c>
      <c r="Q27" s="192" t="s">
        <v>409</v>
      </c>
      <c r="R27" s="192">
        <v>0</v>
      </c>
      <c r="S27" s="192"/>
      <c r="T27" s="192"/>
      <c r="U27" s="192"/>
      <c r="V27" s="192"/>
      <c r="W27" s="192"/>
      <c r="X27" s="192"/>
      <c r="Y27" s="80"/>
      <c r="Z27" s="80"/>
    </row>
    <row r="28" spans="1:26" x14ac:dyDescent="0.2">
      <c r="A28" s="84">
        <v>21</v>
      </c>
      <c r="B28" s="84" t="str">
        <f ca="1"/>
        <v>Bahamas, The</v>
      </c>
      <c r="C28" s="84" t="str">
        <f ca="1"/>
        <v>BHS</v>
      </c>
      <c r="D28" s="219" t="str">
        <f ca="1"/>
        <v>LCN           Latin America &amp; Caribbean</v>
      </c>
      <c r="E28" s="219" t="str">
        <f ca="1"/>
        <v>NA</v>
      </c>
      <c r="F28" s="190" t="str">
        <f t="shared" ca="1" si="3"/>
        <v/>
      </c>
      <c r="G28" s="80">
        <f>IF(N28=7, 6.9, 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4.1513085992944143</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3.44857896278933</v>
      </c>
      <c r="I28" s="191"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4.99723604201216</v>
      </c>
      <c r="J28" s="242">
        <v>45142</v>
      </c>
      <c r="K28" s="242">
        <v>45142</v>
      </c>
      <c r="L28" s="91" t="s">
        <v>40</v>
      </c>
      <c r="M28" s="192">
        <v>3.44857896278933</v>
      </c>
      <c r="N28" s="192" t="s">
        <v>409</v>
      </c>
      <c r="O28" s="192">
        <v>4.99723604201216</v>
      </c>
      <c r="P28" s="192">
        <v>40.9166666666666</v>
      </c>
      <c r="Q28" s="192" t="s">
        <v>409</v>
      </c>
      <c r="R28" s="192">
        <v>0.41666666666666402</v>
      </c>
      <c r="S28" s="192"/>
      <c r="T28" s="192"/>
      <c r="U28" s="192"/>
      <c r="V28" s="192"/>
      <c r="W28" s="192"/>
      <c r="X28" s="192"/>
      <c r="Y28" s="80"/>
      <c r="Z28" s="80"/>
    </row>
    <row r="29" spans="1:26" x14ac:dyDescent="0.2">
      <c r="A29" s="84">
        <v>22</v>
      </c>
      <c r="B29" s="84" t="str">
        <f ca="1"/>
        <v>Bosnia and Herzegovina</v>
      </c>
      <c r="C29" s="84" t="str">
        <f ca="1"/>
        <v>BIH</v>
      </c>
      <c r="D29" s="219" t="str">
        <f ca="1"/>
        <v>ECS           Europe &amp; Central Asia</v>
      </c>
      <c r="E29" s="219" t="str">
        <f ca="1"/>
        <v>IBRD</v>
      </c>
      <c r="F29" s="190" t="str">
        <f t="shared" ca="1" si="3"/>
        <v/>
      </c>
      <c r="G29" s="80">
        <f>IF(N29=7, 6.9, 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3.0696402942846253</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3.52182830354527</v>
      </c>
      <c r="I29" s="191"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2.6755113322277499</v>
      </c>
      <c r="J29" s="242">
        <v>45142</v>
      </c>
      <c r="K29" s="242">
        <v>45142</v>
      </c>
      <c r="L29" s="91" t="s">
        <v>42</v>
      </c>
      <c r="M29" s="192">
        <v>3.52182830354527</v>
      </c>
      <c r="N29" s="192" t="s">
        <v>409</v>
      </c>
      <c r="O29" s="192">
        <v>2.6755113322277499</v>
      </c>
      <c r="P29" s="192">
        <v>41.3333333333333</v>
      </c>
      <c r="Q29" s="192" t="s">
        <v>409</v>
      </c>
      <c r="R29" s="192">
        <v>-1.3333333333333199</v>
      </c>
      <c r="S29" s="192"/>
      <c r="T29" s="192"/>
      <c r="U29" s="192"/>
      <c r="V29" s="192"/>
      <c r="W29" s="192"/>
      <c r="X29" s="192"/>
      <c r="Y29" s="80"/>
      <c r="Z29" s="80"/>
    </row>
    <row r="30" spans="1:26" x14ac:dyDescent="0.2">
      <c r="A30" s="84">
        <v>23</v>
      </c>
      <c r="B30" s="84" t="str">
        <f ca="1"/>
        <v>Belarus</v>
      </c>
      <c r="C30" s="84" t="str">
        <f ca="1"/>
        <v>BLR</v>
      </c>
      <c r="D30" s="219" t="str">
        <f ca="1"/>
        <v>ECS           Europe &amp; Central Asia</v>
      </c>
      <c r="E30" s="219" t="str">
        <f ca="1"/>
        <v>IBRD</v>
      </c>
      <c r="F30" s="190" t="str">
        <f t="shared" ca="1" si="3"/>
        <v/>
      </c>
      <c r="G30" s="80">
        <f>IF(N30=7, 6.9, 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9.0594784646938198</v>
      </c>
      <c r="I30" s="191"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0</v>
      </c>
      <c r="J30" s="242">
        <v>45142</v>
      </c>
      <c r="K30" s="242">
        <v>45142</v>
      </c>
      <c r="L30" s="91" t="s">
        <v>44</v>
      </c>
      <c r="M30" s="192">
        <v>9.0594784646938198</v>
      </c>
      <c r="N30" s="192" t="s">
        <v>409</v>
      </c>
      <c r="O30" s="192">
        <v>0</v>
      </c>
      <c r="P30" s="192">
        <v>72.8333333333333</v>
      </c>
      <c r="Q30" s="192" t="s">
        <v>409</v>
      </c>
      <c r="R30" s="192">
        <v>-4.8333333333333401</v>
      </c>
      <c r="S30" s="192"/>
      <c r="T30" s="192"/>
      <c r="U30" s="192"/>
      <c r="V30" s="192"/>
      <c r="W30" s="192"/>
      <c r="X30" s="192"/>
      <c r="Y30" s="80"/>
      <c r="Z30" s="80"/>
    </row>
    <row r="31" spans="1:26" x14ac:dyDescent="0.2">
      <c r="A31" s="84">
        <v>24</v>
      </c>
      <c r="B31" s="84" t="str">
        <f ca="1"/>
        <v>Belize</v>
      </c>
      <c r="C31" s="84" t="str">
        <f ca="1"/>
        <v>BLZ</v>
      </c>
      <c r="D31" s="219" t="str">
        <f ca="1"/>
        <v>LCN           Latin America &amp; Caribbean</v>
      </c>
      <c r="E31" s="219" t="str">
        <f ca="1"/>
        <v>IBRD</v>
      </c>
      <c r="F31" s="190" t="str">
        <f t="shared" ca="1" si="3"/>
        <v/>
      </c>
      <c r="G31" s="80">
        <f>IF(N31=7, 6.9, 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3.9589521274535162</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4.8549663053032504</v>
      </c>
      <c r="I31" s="191"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3.22830292979546</v>
      </c>
      <c r="J31" s="242">
        <v>45142</v>
      </c>
      <c r="K31" s="242">
        <v>45142</v>
      </c>
      <c r="L31" s="91" t="s">
        <v>46</v>
      </c>
      <c r="M31" s="192">
        <v>4.8549663053032504</v>
      </c>
      <c r="N31" s="192" t="s">
        <v>409</v>
      </c>
      <c r="O31" s="192">
        <v>3.22830292979546</v>
      </c>
      <c r="P31" s="192">
        <v>48.9166666666666</v>
      </c>
      <c r="Q31" s="192" t="s">
        <v>409</v>
      </c>
      <c r="R31" s="192">
        <v>-0.91666666666667096</v>
      </c>
      <c r="S31" s="192"/>
      <c r="T31" s="192"/>
      <c r="U31" s="192"/>
      <c r="V31" s="192"/>
      <c r="W31" s="192"/>
      <c r="X31" s="192"/>
      <c r="Y31" s="80"/>
      <c r="Z31" s="80"/>
    </row>
    <row r="32" spans="1:26" x14ac:dyDescent="0.2">
      <c r="A32" s="84">
        <v>25</v>
      </c>
      <c r="B32" s="84" t="str">
        <f ca="1"/>
        <v>Bermuda</v>
      </c>
      <c r="C32" s="84" t="str">
        <f ca="1"/>
        <v>BMU</v>
      </c>
      <c r="D32" s="219" t="str">
        <f ca="1"/>
        <v>NAC           North America</v>
      </c>
      <c r="E32" s="219" t="str">
        <f ca="1"/>
        <v>NA</v>
      </c>
      <c r="F32" s="190" t="str">
        <f t="shared" ca="1" si="3"/>
        <v/>
      </c>
      <c r="G32" s="80" t="e">
        <f>IF(N32=7, 6.9, 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#N/A</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t="e"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#N/A</v>
      </c>
      <c r="J32" s="242" t="s">
        <v>409</v>
      </c>
      <c r="K32" s="242" t="s">
        <v>409</v>
      </c>
      <c r="L32" s="91" t="s">
        <v>702</v>
      </c>
      <c r="M32" s="192" t="s">
        <v>409</v>
      </c>
      <c r="N32" s="192" t="s">
        <v>409</v>
      </c>
      <c r="O32" s="192" t="s">
        <v>409</v>
      </c>
      <c r="P32" s="192" t="s">
        <v>409</v>
      </c>
      <c r="Q32" s="192" t="s">
        <v>409</v>
      </c>
      <c r="R32" s="192" t="s">
        <v>409</v>
      </c>
      <c r="S32" s="192"/>
      <c r="T32" s="192"/>
      <c r="U32" s="192"/>
      <c r="V32" s="192"/>
      <c r="W32" s="192"/>
      <c r="X32" s="192"/>
      <c r="Y32" s="80"/>
      <c r="Z32" s="80"/>
    </row>
    <row r="33" spans="1:26" x14ac:dyDescent="0.2">
      <c r="A33" s="84">
        <v>26</v>
      </c>
      <c r="B33" s="84" t="str">
        <f ca="1"/>
        <v>Bolivia</v>
      </c>
      <c r="C33" s="84" t="str">
        <f ca="1"/>
        <v>BOL</v>
      </c>
      <c r="D33" s="219" t="str">
        <f ca="1"/>
        <v>LCN           Latin America &amp; Caribbean</v>
      </c>
      <c r="E33" s="219" t="str">
        <f ca="1"/>
        <v>IBRD</v>
      </c>
      <c r="F33" s="190" t="str">
        <f t="shared" ca="1" si="3"/>
        <v/>
      </c>
      <c r="G33" s="80">
        <f>IF(N33=7, 6.9, 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7.5042716617378273</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5.6314093173161401</v>
      </c>
      <c r="I33" s="191"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10</v>
      </c>
      <c r="J33" s="242">
        <v>45142</v>
      </c>
      <c r="K33" s="242">
        <v>45142</v>
      </c>
      <c r="L33" s="91" t="s">
        <v>48</v>
      </c>
      <c r="M33" s="192">
        <v>5.6314093173161401</v>
      </c>
      <c r="N33" s="192" t="s">
        <v>409</v>
      </c>
      <c r="O33" s="192">
        <v>10</v>
      </c>
      <c r="P33" s="192">
        <v>53.3333333333333</v>
      </c>
      <c r="Q33" s="192" t="s">
        <v>409</v>
      </c>
      <c r="R33" s="192">
        <v>5.3333333333333197</v>
      </c>
      <c r="S33" s="192"/>
      <c r="T33" s="192"/>
      <c r="U33" s="192"/>
      <c r="V33" s="192"/>
      <c r="W33" s="192"/>
      <c r="X33" s="192"/>
      <c r="Y33" s="80"/>
      <c r="Z33" s="80"/>
    </row>
    <row r="34" spans="1:26" x14ac:dyDescent="0.2">
      <c r="A34" s="84">
        <v>27</v>
      </c>
      <c r="B34" s="84" t="str">
        <f ca="1"/>
        <v>Brazil</v>
      </c>
      <c r="C34" s="84" t="str">
        <f ca="1"/>
        <v>BRA</v>
      </c>
      <c r="D34" s="219" t="str">
        <f ca="1"/>
        <v>LCN           Latin America &amp; Caribbean</v>
      </c>
      <c r="E34" s="219" t="str">
        <f ca="1"/>
        <v>IBRD</v>
      </c>
      <c r="F34" s="190" t="str">
        <f t="shared" ca="1" si="3"/>
        <v/>
      </c>
      <c r="G34" s="80">
        <f>IF(N34=7, 6.9, 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10</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10</v>
      </c>
      <c r="I34" s="191"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10</v>
      </c>
      <c r="J34" s="242">
        <v>44895</v>
      </c>
      <c r="K34" s="242">
        <v>44887</v>
      </c>
      <c r="L34" s="91" t="s">
        <v>50</v>
      </c>
      <c r="M34" s="192">
        <v>4.7231174919425696</v>
      </c>
      <c r="N34" s="192">
        <v>10</v>
      </c>
      <c r="O34" s="192">
        <v>2.0121614151464899</v>
      </c>
      <c r="P34" s="192">
        <v>48.1666666666666</v>
      </c>
      <c r="Q34" s="192" t="s">
        <v>785</v>
      </c>
      <c r="R34" s="192">
        <v>-1.8333333333333199</v>
      </c>
      <c r="S34" s="192"/>
      <c r="T34" s="192"/>
      <c r="U34" s="192"/>
      <c r="V34" s="192"/>
      <c r="W34" s="192"/>
      <c r="X34" s="192"/>
      <c r="Y34" s="80"/>
      <c r="Z34" s="80"/>
    </row>
    <row r="35" spans="1:26" x14ac:dyDescent="0.2">
      <c r="A35" s="84">
        <v>28</v>
      </c>
      <c r="B35" s="84" t="str">
        <f ca="1"/>
        <v>Barbados</v>
      </c>
      <c r="C35" s="84" t="str">
        <f ca="1"/>
        <v>BRB</v>
      </c>
      <c r="D35" s="219" t="str">
        <f ca="1"/>
        <v>LCN           Latin America &amp; Caribbean</v>
      </c>
      <c r="E35" s="219" t="str">
        <f ca="1"/>
        <v>NA</v>
      </c>
      <c r="F35" s="190" t="str">
        <f t="shared" ca="1" si="3"/>
        <v/>
      </c>
      <c r="G35" s="80">
        <f>IF(N35=7, 6.9, 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3.143878507901301</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3.17023146791679</v>
      </c>
      <c r="I35" s="191"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3.1177446102819202</v>
      </c>
      <c r="J35" s="242">
        <v>44966</v>
      </c>
      <c r="K35" s="242">
        <v>45142</v>
      </c>
      <c r="L35" s="91" t="s">
        <v>52</v>
      </c>
      <c r="M35" s="192">
        <v>3.17023146791679</v>
      </c>
      <c r="N35" s="192" t="s">
        <v>409</v>
      </c>
      <c r="O35" s="192">
        <v>3.1177446102819202</v>
      </c>
      <c r="P35" s="192">
        <v>39.3333333333333</v>
      </c>
      <c r="Q35" s="192" t="s">
        <v>409</v>
      </c>
      <c r="R35" s="192">
        <v>-1</v>
      </c>
      <c r="S35" s="192"/>
      <c r="T35" s="192"/>
      <c r="U35" s="192"/>
      <c r="V35" s="192"/>
      <c r="W35" s="192"/>
      <c r="X35" s="192"/>
      <c r="Y35" s="80"/>
      <c r="Z35" s="80"/>
    </row>
    <row r="36" spans="1:26" x14ac:dyDescent="0.2">
      <c r="A36" s="84">
        <v>29</v>
      </c>
      <c r="B36" s="84" t="str">
        <f ca="1"/>
        <v>Brunei Darussalam</v>
      </c>
      <c r="C36" s="84" t="str">
        <f ca="1"/>
        <v>BRN</v>
      </c>
      <c r="D36" s="219" t="str">
        <f ca="1"/>
        <v>EAS           East Asia &amp; Pacific</v>
      </c>
      <c r="E36" s="219" t="str">
        <f ca="1"/>
        <v>NA</v>
      </c>
      <c r="F36" s="190" t="str">
        <f t="shared" ca="1" si="3"/>
        <v/>
      </c>
      <c r="G36" s="80">
        <f>IF(N36=7, 6.9, 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0</v>
      </c>
      <c r="I36" s="191"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4.4444444444444402</v>
      </c>
      <c r="J36" s="242">
        <v>44778</v>
      </c>
      <c r="K36" s="242">
        <v>44778</v>
      </c>
      <c r="L36" s="91" t="s">
        <v>54</v>
      </c>
      <c r="M36" s="192">
        <v>0</v>
      </c>
      <c r="N36" s="192" t="s">
        <v>409</v>
      </c>
      <c r="O36" s="192">
        <v>4.4444444444444402</v>
      </c>
      <c r="P36" s="192">
        <v>19.3333333333333</v>
      </c>
      <c r="Q36" s="192" t="s">
        <v>409</v>
      </c>
      <c r="R36" s="192">
        <v>0</v>
      </c>
      <c r="S36" s="192"/>
      <c r="T36" s="192"/>
      <c r="U36" s="192"/>
      <c r="V36" s="192"/>
      <c r="W36" s="192"/>
      <c r="X36" s="192"/>
      <c r="Y36" s="80"/>
      <c r="Z36" s="80"/>
    </row>
    <row r="37" spans="1:26" x14ac:dyDescent="0.2">
      <c r="A37" s="84">
        <v>30</v>
      </c>
      <c r="B37" s="84" t="str">
        <f ca="1"/>
        <v>Bhutan</v>
      </c>
      <c r="C37" s="84" t="str">
        <f ca="1"/>
        <v>BTN</v>
      </c>
      <c r="D37" s="219" t="str">
        <f ca="1"/>
        <v>SAS           South Asia</v>
      </c>
      <c r="E37" s="219" t="str">
        <f ca="1"/>
        <v>IDA</v>
      </c>
      <c r="F37" s="190" t="str">
        <f t="shared" ca="1" si="3"/>
        <v/>
      </c>
      <c r="G37" s="80">
        <f>IF(N37=7, 6.9, 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3.240584560798661</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2.4230881922062699</v>
      </c>
      <c r="I37" s="191"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4.3338861249309</v>
      </c>
      <c r="J37" s="242">
        <v>45142</v>
      </c>
      <c r="K37" s="242">
        <v>45142</v>
      </c>
      <c r="L37" s="91" t="s">
        <v>56</v>
      </c>
      <c r="M37" s="192">
        <v>2.4230881922062699</v>
      </c>
      <c r="N37" s="192" t="s">
        <v>409</v>
      </c>
      <c r="O37" s="192">
        <v>4.3338861249309</v>
      </c>
      <c r="P37" s="192">
        <v>35.0833333333333</v>
      </c>
      <c r="Q37" s="192" t="s">
        <v>409</v>
      </c>
      <c r="R37" s="192">
        <v>-8.3333333333328596E-2</v>
      </c>
      <c r="S37" s="192"/>
      <c r="T37" s="192"/>
      <c r="U37" s="192"/>
      <c r="V37" s="192"/>
      <c r="W37" s="192"/>
      <c r="X37" s="192"/>
      <c r="Y37" s="80"/>
      <c r="Z37" s="80"/>
    </row>
    <row r="38" spans="1:26" x14ac:dyDescent="0.2">
      <c r="A38" s="84">
        <v>31</v>
      </c>
      <c r="B38" s="84" t="str">
        <f ca="1"/>
        <v>Botswana</v>
      </c>
      <c r="C38" s="84" t="str">
        <f ca="1"/>
        <v>BWA</v>
      </c>
      <c r="D38" s="219" t="str">
        <f ca="1"/>
        <v>SSF           Sub-Saharan Africa</v>
      </c>
      <c r="E38" s="219" t="str">
        <f ca="1"/>
        <v>IBRD</v>
      </c>
      <c r="F38" s="190" t="str">
        <f t="shared" ca="1" si="3"/>
        <v/>
      </c>
      <c r="G38" s="80">
        <f>IF(N38=7, 6.9, 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2.8226910345414762</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1.7491942572516801</v>
      </c>
      <c r="I38" s="191"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4.5550027639579804</v>
      </c>
      <c r="J38" s="242">
        <v>45142</v>
      </c>
      <c r="K38" s="242">
        <v>45142</v>
      </c>
      <c r="L38" s="91" t="s">
        <v>58</v>
      </c>
      <c r="M38" s="192">
        <v>1.7491942572516801</v>
      </c>
      <c r="N38" s="192" t="s">
        <v>409</v>
      </c>
      <c r="O38" s="192">
        <v>4.5550027639579804</v>
      </c>
      <c r="P38" s="192">
        <v>31.25</v>
      </c>
      <c r="Q38" s="192" t="s">
        <v>409</v>
      </c>
      <c r="R38" s="192">
        <v>8.3333333333332094E-2</v>
      </c>
      <c r="S38" s="192"/>
      <c r="T38" s="192"/>
      <c r="U38" s="192"/>
      <c r="V38" s="192"/>
      <c r="W38" s="192"/>
      <c r="X38" s="192"/>
      <c r="Y38" s="80"/>
      <c r="Z38" s="80"/>
    </row>
    <row r="39" spans="1:26" x14ac:dyDescent="0.2">
      <c r="A39" s="84">
        <v>32</v>
      </c>
      <c r="B39" s="84" t="str">
        <f ca="1"/>
        <v>Central African Republic</v>
      </c>
      <c r="C39" s="84" t="str">
        <f ca="1"/>
        <v>CAF</v>
      </c>
      <c r="D39" s="219" t="str">
        <f ca="1"/>
        <v>SSF           Sub-Saharan Africa</v>
      </c>
      <c r="E39" s="219" t="str">
        <f ca="1"/>
        <v>IDA</v>
      </c>
      <c r="F39" s="190" t="str">
        <f t="shared" ca="1" si="3"/>
        <v/>
      </c>
      <c r="G39" s="80">
        <f>IF(N39=7, 6.9, 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2.4333056179372994</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5.25051274538529</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1.1276948590381399</v>
      </c>
      <c r="J39" s="242">
        <v>45142</v>
      </c>
      <c r="K39" s="242">
        <v>45142</v>
      </c>
      <c r="L39" s="91" t="s">
        <v>60</v>
      </c>
      <c r="M39" s="192">
        <v>5.25051274538529</v>
      </c>
      <c r="N39" s="192" t="s">
        <v>409</v>
      </c>
      <c r="O39" s="192">
        <v>1.1276948590381399</v>
      </c>
      <c r="P39" s="192">
        <v>51.1666666666666</v>
      </c>
      <c r="Q39" s="192" t="s">
        <v>409</v>
      </c>
      <c r="R39" s="192">
        <v>-2.5</v>
      </c>
      <c r="S39" s="192"/>
      <c r="T39" s="192"/>
      <c r="U39" s="192"/>
      <c r="V39" s="192"/>
      <c r="W39" s="192"/>
      <c r="X39" s="192"/>
      <c r="Y39" s="80"/>
      <c r="Z39" s="80"/>
    </row>
    <row r="40" spans="1:26" x14ac:dyDescent="0.2">
      <c r="A40" s="84">
        <v>33</v>
      </c>
      <c r="B40" s="84" t="str">
        <f ca="1"/>
        <v>Canada</v>
      </c>
      <c r="C40" s="84" t="str">
        <f ca="1"/>
        <v>CAN</v>
      </c>
      <c r="D40" s="219" t="str">
        <f ca="1"/>
        <v>NAC           North America</v>
      </c>
      <c r="E40" s="219" t="str">
        <f ca="1"/>
        <v>NA</v>
      </c>
      <c r="F40" s="190" t="str">
        <f t="shared" ca="1" si="3"/>
        <v/>
      </c>
      <c r="G40" s="80">
        <f>IF(N40=7, 6.9, 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2.2169439447375892</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1.33899794901846</v>
      </c>
      <c r="I40" s="191"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3.67053620784964</v>
      </c>
      <c r="J40" s="242">
        <v>45142</v>
      </c>
      <c r="K40" s="242">
        <v>45142</v>
      </c>
      <c r="L40" s="91" t="s">
        <v>62</v>
      </c>
      <c r="M40" s="192">
        <v>1.33899794901846</v>
      </c>
      <c r="N40" s="192" t="s">
        <v>409</v>
      </c>
      <c r="O40" s="192">
        <v>3.67053620784964</v>
      </c>
      <c r="P40" s="192">
        <v>28.9166666666666</v>
      </c>
      <c r="Q40" s="192" t="s">
        <v>409</v>
      </c>
      <c r="R40" s="192">
        <v>-0.58333333333333504</v>
      </c>
      <c r="S40" s="192"/>
      <c r="T40" s="192"/>
      <c r="U40" s="192"/>
      <c r="V40" s="192"/>
      <c r="W40" s="192"/>
      <c r="X40" s="192"/>
      <c r="Y40" s="80"/>
      <c r="Z40" s="80"/>
    </row>
    <row r="41" spans="1:26" x14ac:dyDescent="0.2">
      <c r="A41" s="84">
        <v>34</v>
      </c>
      <c r="B41" s="84" t="str">
        <f ca="1"/>
        <v>Switzerland</v>
      </c>
      <c r="C41" s="84" t="str">
        <f ca="1"/>
        <v>CHE</v>
      </c>
      <c r="D41" s="219" t="str">
        <f ca="1"/>
        <v>ECS           Europe &amp; Central Asia</v>
      </c>
      <c r="E41" s="219" t="str">
        <f ca="1"/>
        <v>NA</v>
      </c>
      <c r="F41" s="190" t="str">
        <f t="shared" ca="1" si="3"/>
        <v/>
      </c>
      <c r="G41" s="80">
        <f>IF(N41=7, 6.9, 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7</v>
      </c>
      <c r="J41" s="242">
        <v>45142</v>
      </c>
      <c r="K41" s="242">
        <v>44998</v>
      </c>
      <c r="L41" s="91" t="s">
        <v>64</v>
      </c>
      <c r="M41" s="192">
        <v>0</v>
      </c>
      <c r="N41" s="192" t="s">
        <v>409</v>
      </c>
      <c r="O41" s="192">
        <v>7</v>
      </c>
      <c r="P41" s="192">
        <v>13.4166666666666</v>
      </c>
      <c r="Q41" s="192" t="s">
        <v>409</v>
      </c>
      <c r="R41" s="192">
        <v>2.9166666666666599</v>
      </c>
      <c r="S41" s="192"/>
      <c r="T41" s="192"/>
      <c r="U41" s="192"/>
      <c r="V41" s="192"/>
      <c r="W41" s="192"/>
      <c r="X41" s="192"/>
      <c r="Y41" s="80"/>
      <c r="Z41" s="80"/>
    </row>
    <row r="42" spans="1:26" x14ac:dyDescent="0.2">
      <c r="A42" s="84">
        <v>35</v>
      </c>
      <c r="B42" s="84" t="str">
        <f ca="1"/>
        <v>Channel Islands</v>
      </c>
      <c r="C42" s="84" t="str">
        <f ca="1"/>
        <v>CHI</v>
      </c>
      <c r="D42" s="219" t="str">
        <f ca="1"/>
        <v>ECS           Europe &amp; Central Asia</v>
      </c>
      <c r="E42" s="219" t="str">
        <f ca="1"/>
        <v>NA</v>
      </c>
      <c r="F42" s="190" t="str">
        <f t="shared" ca="1" si="3"/>
        <v/>
      </c>
      <c r="G42" s="80" t="e">
        <f>IF(N42=7, 6.9, 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#N/A</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t="e"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#N/A</v>
      </c>
      <c r="J42" s="242" t="s">
        <v>409</v>
      </c>
      <c r="K42" s="242" t="s">
        <v>409</v>
      </c>
      <c r="L42" s="91" t="s">
        <v>703</v>
      </c>
      <c r="M42" s="192" t="s">
        <v>409</v>
      </c>
      <c r="N42" s="192" t="s">
        <v>409</v>
      </c>
      <c r="O42" s="192" t="s">
        <v>409</v>
      </c>
      <c r="P42" s="192" t="s">
        <v>409</v>
      </c>
      <c r="Q42" s="192" t="s">
        <v>409</v>
      </c>
      <c r="R42" s="192" t="s">
        <v>409</v>
      </c>
      <c r="S42" s="192"/>
      <c r="T42" s="192"/>
      <c r="U42" s="192"/>
      <c r="V42" s="192"/>
      <c r="W42" s="192"/>
      <c r="X42" s="192"/>
      <c r="Y42" s="80"/>
      <c r="Z42" s="80"/>
    </row>
    <row r="43" spans="1:26" x14ac:dyDescent="0.2">
      <c r="A43" s="84">
        <v>36</v>
      </c>
      <c r="B43" s="84" t="str">
        <f ca="1"/>
        <v>Chile</v>
      </c>
      <c r="C43" s="84" t="str">
        <f ca="1"/>
        <v>CHL</v>
      </c>
      <c r="D43" s="219" t="str">
        <f ca="1"/>
        <v>LCN           Latin America &amp; Caribbean</v>
      </c>
      <c r="E43" s="219" t="str">
        <f ca="1"/>
        <v>IBRD</v>
      </c>
      <c r="F43" s="190" t="str">
        <f t="shared" ca="1" si="3"/>
        <v/>
      </c>
      <c r="G43" s="80">
        <f>IF(N43=7, 6.9, 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1.8556769509413071</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1.0313507178435399</v>
      </c>
      <c r="I43" s="191"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3.33886124930901</v>
      </c>
      <c r="J43" s="242">
        <v>45142</v>
      </c>
      <c r="K43" s="242">
        <v>45142</v>
      </c>
      <c r="L43" s="91" t="s">
        <v>66</v>
      </c>
      <c r="M43" s="192">
        <v>1.0313507178435399</v>
      </c>
      <c r="N43" s="192" t="s">
        <v>409</v>
      </c>
      <c r="O43" s="192">
        <v>3.33886124930901</v>
      </c>
      <c r="P43" s="192">
        <v>27.1666666666666</v>
      </c>
      <c r="Q43" s="192" t="s">
        <v>409</v>
      </c>
      <c r="R43" s="192">
        <v>-0.83333333333333204</v>
      </c>
      <c r="S43" s="192"/>
      <c r="T43" s="192"/>
      <c r="U43" s="192"/>
      <c r="V43" s="192"/>
      <c r="W43" s="192"/>
      <c r="X43" s="192"/>
      <c r="Y43" s="80"/>
      <c r="Z43" s="80"/>
    </row>
    <row r="44" spans="1:26" x14ac:dyDescent="0.2">
      <c r="A44" s="84">
        <v>37</v>
      </c>
      <c r="B44" s="84" t="str">
        <f ca="1"/>
        <v>China</v>
      </c>
      <c r="C44" s="84" t="str">
        <f ca="1"/>
        <v>CHN</v>
      </c>
      <c r="D44" s="219" t="str">
        <f ca="1"/>
        <v>EAS           East Asia &amp; Pacific</v>
      </c>
      <c r="E44" s="219" t="str">
        <f ca="1"/>
        <v>IBRD</v>
      </c>
      <c r="F44" s="190" t="str">
        <f t="shared" ca="1" si="3"/>
        <v/>
      </c>
      <c r="G44" s="80">
        <f>IF(N44=7, 6.9, 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6.9</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7</v>
      </c>
      <c r="I44" s="191"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7</v>
      </c>
      <c r="J44" s="242">
        <v>44895</v>
      </c>
      <c r="K44" s="242">
        <v>44887</v>
      </c>
      <c r="L44" s="91" t="s">
        <v>68</v>
      </c>
      <c r="M44" s="192">
        <v>3.2874304131262799</v>
      </c>
      <c r="N44" s="192">
        <v>7</v>
      </c>
      <c r="O44" s="192">
        <v>1.7910447761193999</v>
      </c>
      <c r="P44" s="192">
        <v>40</v>
      </c>
      <c r="Q44" s="192" t="s">
        <v>784</v>
      </c>
      <c r="R44" s="192">
        <v>-2</v>
      </c>
      <c r="S44" s="192"/>
      <c r="T44" s="192"/>
      <c r="U44" s="192"/>
      <c r="V44" s="192"/>
      <c r="W44" s="192"/>
      <c r="X44" s="192"/>
      <c r="Y44" s="80"/>
      <c r="Z44" s="80"/>
    </row>
    <row r="45" spans="1:26" x14ac:dyDescent="0.2">
      <c r="A45" s="84">
        <v>38</v>
      </c>
      <c r="B45" s="84" t="str">
        <f ca="1"/>
        <v>Côte d’Ivoire</v>
      </c>
      <c r="C45" s="84" t="str">
        <f ca="1"/>
        <v>CIV</v>
      </c>
      <c r="D45" s="219" t="str">
        <f ca="1"/>
        <v>SSF           Sub-Saharan Africa</v>
      </c>
      <c r="E45" s="219" t="str">
        <f ca="1"/>
        <v>IDA</v>
      </c>
      <c r="F45" s="190" t="str">
        <f t="shared" ca="1" si="3"/>
        <v/>
      </c>
      <c r="G45" s="80">
        <f>IF(N45=7, 6.9, 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6.9</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7</v>
      </c>
      <c r="I45" s="191"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7</v>
      </c>
      <c r="J45" s="242">
        <v>44998</v>
      </c>
      <c r="K45" s="242" t="s">
        <v>409</v>
      </c>
      <c r="L45" s="91" t="s">
        <v>69</v>
      </c>
      <c r="M45" s="192">
        <v>2.58423674186932</v>
      </c>
      <c r="N45" s="192">
        <v>7</v>
      </c>
      <c r="O45" s="192">
        <v>4.4444444444444402</v>
      </c>
      <c r="P45" s="192">
        <v>36</v>
      </c>
      <c r="Q45" s="192" t="s">
        <v>784</v>
      </c>
      <c r="R45" s="192">
        <v>0</v>
      </c>
      <c r="S45" s="192"/>
      <c r="T45" s="192"/>
      <c r="U45" s="192"/>
      <c r="V45" s="192"/>
      <c r="W45" s="192"/>
      <c r="X45" s="192"/>
      <c r="Y45" s="80"/>
      <c r="Z45" s="80"/>
    </row>
    <row r="46" spans="1:26" x14ac:dyDescent="0.2">
      <c r="A46" s="84">
        <v>39</v>
      </c>
      <c r="B46" s="84" t="str">
        <f ca="1"/>
        <v>Cameroon</v>
      </c>
      <c r="C46" s="84" t="str">
        <f ca="1"/>
        <v>CMR</v>
      </c>
      <c r="D46" s="219" t="str">
        <f ca="1"/>
        <v>SSF           Sub-Saharan Africa</v>
      </c>
      <c r="E46" s="219" t="str">
        <f ca="1"/>
        <v>Blend</v>
      </c>
      <c r="F46" s="190" t="str">
        <f t="shared" ca="1" si="3"/>
        <v/>
      </c>
      <c r="G46" s="80">
        <f>IF(N46=7, 6.9, 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0</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0</v>
      </c>
      <c r="J46" s="242">
        <v>45142</v>
      </c>
      <c r="K46" s="242">
        <v>44887</v>
      </c>
      <c r="L46" s="91" t="s">
        <v>71</v>
      </c>
      <c r="M46" s="192">
        <v>5.25051274538529</v>
      </c>
      <c r="N46" s="192">
        <v>0</v>
      </c>
      <c r="O46" s="192">
        <v>1.1276948590381399</v>
      </c>
      <c r="P46" s="192">
        <v>51.1666666666666</v>
      </c>
      <c r="Q46" s="192" t="s">
        <v>787</v>
      </c>
      <c r="R46" s="192">
        <v>-2.5</v>
      </c>
      <c r="S46" s="192"/>
      <c r="T46" s="192"/>
      <c r="U46" s="192"/>
      <c r="V46" s="192"/>
      <c r="W46" s="192"/>
      <c r="X46" s="192"/>
      <c r="Y46" s="80"/>
      <c r="Z46" s="80"/>
    </row>
    <row r="47" spans="1:26" x14ac:dyDescent="0.2">
      <c r="A47" s="84">
        <v>40</v>
      </c>
      <c r="B47" s="84" t="str">
        <f ca="1"/>
        <v>Congo, Dem. Rep.</v>
      </c>
      <c r="C47" s="84" t="str">
        <f ca="1"/>
        <v>COD</v>
      </c>
      <c r="D47" s="219" t="str">
        <f ca="1"/>
        <v>SSF           Sub-Saharan Africa</v>
      </c>
      <c r="E47" s="219" t="str">
        <f ca="1"/>
        <v>IDA</v>
      </c>
      <c r="F47" s="190" t="str">
        <f t="shared" ca="1" si="3"/>
        <v/>
      </c>
      <c r="G47" s="80">
        <f>IF(N47=7, 6.9, 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8.1782555424044023</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7.6384412540287103</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8.7562189054726396</v>
      </c>
      <c r="J47" s="242">
        <v>45142</v>
      </c>
      <c r="K47" s="242">
        <v>45142</v>
      </c>
      <c r="L47" s="91" t="s">
        <v>72</v>
      </c>
      <c r="M47" s="192">
        <v>7.6384412540287103</v>
      </c>
      <c r="N47" s="192" t="s">
        <v>409</v>
      </c>
      <c r="O47" s="192">
        <v>8.7562189054726396</v>
      </c>
      <c r="P47" s="192">
        <v>64.75</v>
      </c>
      <c r="Q47" s="192" t="s">
        <v>409</v>
      </c>
      <c r="R47" s="192">
        <v>3.25</v>
      </c>
      <c r="S47" s="192"/>
      <c r="T47" s="192"/>
      <c r="U47" s="192"/>
      <c r="V47" s="192"/>
      <c r="W47" s="192"/>
      <c r="X47" s="192"/>
      <c r="Y47" s="80"/>
      <c r="Z47" s="80"/>
    </row>
    <row r="48" spans="1:26" x14ac:dyDescent="0.2">
      <c r="A48" s="84">
        <v>41</v>
      </c>
      <c r="B48" s="84" t="str">
        <f ca="1"/>
        <v>Congo, Rep.</v>
      </c>
      <c r="C48" s="84" t="str">
        <f ca="1"/>
        <v>COG</v>
      </c>
      <c r="D48" s="219" t="str">
        <f ca="1"/>
        <v>SSF           Sub-Saharan Africa</v>
      </c>
      <c r="E48" s="219" t="str">
        <f ca="1"/>
        <v>Blend</v>
      </c>
      <c r="F48" s="190" t="str">
        <f t="shared" ca="1" si="3"/>
        <v/>
      </c>
      <c r="G48" s="80">
        <f>IF(N48=7, 6.9, 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10</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10</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10</v>
      </c>
      <c r="J48" s="242">
        <v>44895</v>
      </c>
      <c r="K48" s="242">
        <v>45142</v>
      </c>
      <c r="L48" s="91" t="s">
        <v>73</v>
      </c>
      <c r="M48" s="192">
        <v>5.6314093173161401</v>
      </c>
      <c r="N48" s="192">
        <v>10</v>
      </c>
      <c r="O48" s="192">
        <v>4.4444444444444402</v>
      </c>
      <c r="P48" s="192">
        <v>53.3333333333333</v>
      </c>
      <c r="Q48" s="192" t="s">
        <v>788</v>
      </c>
      <c r="R48" s="192">
        <v>0</v>
      </c>
      <c r="S48" s="192"/>
      <c r="T48" s="192"/>
      <c r="U48" s="192"/>
      <c r="V48" s="192"/>
      <c r="W48" s="192"/>
      <c r="X48" s="192"/>
      <c r="Y48" s="80"/>
      <c r="Z48" s="80"/>
    </row>
    <row r="49" spans="1:26" x14ac:dyDescent="0.2">
      <c r="A49" s="84">
        <v>42</v>
      </c>
      <c r="B49" s="84" t="str">
        <f ca="1"/>
        <v>Colombia</v>
      </c>
      <c r="C49" s="84" t="str">
        <f ca="1"/>
        <v>COL</v>
      </c>
      <c r="D49" s="219" t="str">
        <f ca="1"/>
        <v>LCN           Latin America &amp; Caribbean</v>
      </c>
      <c r="E49" s="219" t="str">
        <f ca="1"/>
        <v>IBRD</v>
      </c>
      <c r="F49" s="190" t="str">
        <f t="shared" ca="1" si="3"/>
        <v/>
      </c>
      <c r="G49" s="80">
        <f>IF(N49=7, 6.9, 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6.9</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7</v>
      </c>
      <c r="I49" s="191"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7</v>
      </c>
      <c r="J49" s="242">
        <v>44895</v>
      </c>
      <c r="K49" s="242">
        <v>44887</v>
      </c>
      <c r="L49" s="91" t="s">
        <v>75</v>
      </c>
      <c r="M49" s="192">
        <v>4.6352182830354502</v>
      </c>
      <c r="N49" s="192">
        <v>7</v>
      </c>
      <c r="O49" s="192">
        <v>4.8866777224986198</v>
      </c>
      <c r="P49" s="192">
        <v>47.6666666666666</v>
      </c>
      <c r="Q49" s="192" t="s">
        <v>784</v>
      </c>
      <c r="R49" s="192">
        <v>0.33333333333333498</v>
      </c>
      <c r="S49" s="192"/>
      <c r="T49" s="192"/>
      <c r="U49" s="192"/>
      <c r="V49" s="192"/>
      <c r="W49" s="192"/>
      <c r="X49" s="192"/>
      <c r="Y49" s="80"/>
      <c r="Z49" s="80"/>
    </row>
    <row r="50" spans="1:26" x14ac:dyDescent="0.2">
      <c r="A50" s="84">
        <v>43</v>
      </c>
      <c r="B50" s="84" t="str">
        <f ca="1"/>
        <v>Comoros</v>
      </c>
      <c r="C50" s="84" t="str">
        <f ca="1"/>
        <v>COM</v>
      </c>
      <c r="D50" s="219" t="str">
        <f ca="1"/>
        <v>SSF           Sub-Saharan Africa</v>
      </c>
      <c r="E50" s="219" t="str">
        <f ca="1"/>
        <v>IDA</v>
      </c>
      <c r="F50" s="190" t="str">
        <f t="shared" ca="1" si="3"/>
        <v/>
      </c>
      <c r="G50" s="80" t="e">
        <f>IF(N50=7, 6.9, 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#N/A</v>
      </c>
      <c r="H50" s="80" t="e"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#N/A</v>
      </c>
      <c r="I50" s="191" t="e"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#N/A</v>
      </c>
      <c r="J50" s="242">
        <v>44753</v>
      </c>
      <c r="K50" s="242">
        <v>44753</v>
      </c>
      <c r="L50" s="91" t="s">
        <v>77</v>
      </c>
      <c r="M50" s="192" t="s">
        <v>409</v>
      </c>
      <c r="N50" s="192" t="s">
        <v>409</v>
      </c>
      <c r="O50" s="192" t="s">
        <v>409</v>
      </c>
      <c r="P50" s="192" t="s">
        <v>409</v>
      </c>
      <c r="Q50" s="192" t="s">
        <v>409</v>
      </c>
      <c r="R50" s="192" t="s">
        <v>409</v>
      </c>
      <c r="S50" s="192"/>
      <c r="T50" s="192"/>
      <c r="U50" s="192"/>
      <c r="V50" s="192"/>
      <c r="W50" s="192"/>
      <c r="X50" s="192"/>
      <c r="Y50" s="80"/>
      <c r="Z50" s="80"/>
    </row>
    <row r="51" spans="1:26" x14ac:dyDescent="0.2">
      <c r="A51" s="84">
        <v>44</v>
      </c>
      <c r="B51" s="84" t="str">
        <f ca="1"/>
        <v>Cabo Verde</v>
      </c>
      <c r="C51" s="84" t="str">
        <f ca="1"/>
        <v>CPV</v>
      </c>
      <c r="D51" s="219" t="str">
        <f ca="1"/>
        <v>SSF           Sub-Saharan Africa</v>
      </c>
      <c r="E51" s="219" t="str">
        <f ca="1"/>
        <v>Blend</v>
      </c>
      <c r="F51" s="190" t="str">
        <f t="shared" ca="1" si="3"/>
        <v/>
      </c>
      <c r="G51" s="80">
        <f>IF(N51=7, 6.9, 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4.1176183334916621</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3.8148256665689999</v>
      </c>
      <c r="I51" s="191"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4.4444444444444402</v>
      </c>
      <c r="J51" s="242">
        <v>45142</v>
      </c>
      <c r="K51" s="242">
        <v>45142</v>
      </c>
      <c r="L51" s="91" t="s">
        <v>79</v>
      </c>
      <c r="M51" s="192">
        <v>3.8148256665689999</v>
      </c>
      <c r="N51" s="192" t="s">
        <v>409</v>
      </c>
      <c r="O51" s="192">
        <v>4.4444444444444402</v>
      </c>
      <c r="P51" s="192">
        <v>43</v>
      </c>
      <c r="Q51" s="192" t="s">
        <v>409</v>
      </c>
      <c r="R51" s="192">
        <v>0</v>
      </c>
      <c r="S51" s="192"/>
      <c r="T51" s="192"/>
      <c r="U51" s="192"/>
      <c r="V51" s="192"/>
      <c r="W51" s="192"/>
      <c r="X51" s="192"/>
      <c r="Y51" s="80"/>
      <c r="Z51" s="80"/>
    </row>
    <row r="52" spans="1:26" x14ac:dyDescent="0.2">
      <c r="A52" s="84">
        <v>45</v>
      </c>
      <c r="B52" s="84" t="str">
        <f ca="1"/>
        <v>Costa Rica</v>
      </c>
      <c r="C52" s="84" t="str">
        <f ca="1"/>
        <v>CRI</v>
      </c>
      <c r="D52" s="219" t="str">
        <f ca="1"/>
        <v>LCN           Latin America &amp; Caribbean</v>
      </c>
      <c r="E52" s="219" t="str">
        <f ca="1"/>
        <v>IBRD</v>
      </c>
      <c r="F52" s="190" t="str">
        <f t="shared" ca="1" si="3"/>
        <v/>
      </c>
      <c r="G52" s="80">
        <f>IF(N52=7, 6.9, 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1.2428362443113594</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2.6867858189276301</v>
      </c>
      <c r="I52" s="191"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0.57490326147041904</v>
      </c>
      <c r="J52" s="242">
        <v>45142</v>
      </c>
      <c r="K52" s="242">
        <v>45142</v>
      </c>
      <c r="L52" s="91" t="s">
        <v>81</v>
      </c>
      <c r="M52" s="192">
        <v>2.6867858189276301</v>
      </c>
      <c r="N52" s="192" t="s">
        <v>409</v>
      </c>
      <c r="O52" s="192">
        <v>0.57490326147041904</v>
      </c>
      <c r="P52" s="192">
        <v>36.5833333333333</v>
      </c>
      <c r="Q52" s="192" t="s">
        <v>409</v>
      </c>
      <c r="R52" s="192">
        <v>-2.9166666666666701</v>
      </c>
      <c r="S52" s="192"/>
      <c r="T52" s="192"/>
      <c r="U52" s="192"/>
      <c r="V52" s="192"/>
      <c r="W52" s="192"/>
      <c r="X52" s="192"/>
      <c r="Y52" s="80"/>
      <c r="Z52" s="80"/>
    </row>
    <row r="53" spans="1:26" x14ac:dyDescent="0.2">
      <c r="A53" s="84">
        <v>46</v>
      </c>
      <c r="B53" s="84" t="str">
        <f ca="1"/>
        <v>Cuba</v>
      </c>
      <c r="C53" s="84" t="str">
        <f ca="1"/>
        <v>CUB</v>
      </c>
      <c r="D53" s="219" t="str">
        <f ca="1"/>
        <v>LCN           Latin America &amp; Caribbean</v>
      </c>
      <c r="E53" s="219" t="str">
        <f ca="1"/>
        <v>NA</v>
      </c>
      <c r="F53" s="190" t="str">
        <f t="shared" ca="1" si="3"/>
        <v/>
      </c>
      <c r="G53" s="80">
        <f>IF(N53=7, 6.9, 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8.4845595906262012</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9.6894227951948508</v>
      </c>
      <c r="I53" s="191"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7.4295190713101098</v>
      </c>
      <c r="J53" s="242">
        <v>45142</v>
      </c>
      <c r="K53" s="242">
        <v>45142</v>
      </c>
      <c r="L53" s="91" t="s">
        <v>83</v>
      </c>
      <c r="M53" s="192">
        <v>9.6894227951948508</v>
      </c>
      <c r="N53" s="192" t="s">
        <v>409</v>
      </c>
      <c r="O53" s="192">
        <v>7.4295190713101098</v>
      </c>
      <c r="P53" s="192">
        <v>76.4166666666666</v>
      </c>
      <c r="Q53" s="192" t="s">
        <v>409</v>
      </c>
      <c r="R53" s="192">
        <v>2.25</v>
      </c>
      <c r="S53" s="192"/>
      <c r="T53" s="192"/>
      <c r="U53" s="192"/>
      <c r="V53" s="192"/>
      <c r="W53" s="192"/>
      <c r="X53" s="192"/>
      <c r="Y53" s="80"/>
      <c r="Z53" s="80"/>
    </row>
    <row r="54" spans="1:26" x14ac:dyDescent="0.2">
      <c r="A54" s="84">
        <v>47</v>
      </c>
      <c r="B54" s="84" t="str">
        <f ca="1"/>
        <v>Curaçao</v>
      </c>
      <c r="C54" s="84" t="str">
        <f ca="1"/>
        <v>CUW</v>
      </c>
      <c r="D54" s="219" t="str">
        <f ca="1"/>
        <v>LCN           Latin America &amp; Caribbean</v>
      </c>
      <c r="E54" s="219" t="str">
        <f ca="1"/>
        <v>NA</v>
      </c>
      <c r="F54" s="190" t="str">
        <f t="shared" ca="1" si="3"/>
        <v/>
      </c>
      <c r="G54" s="80" t="e">
        <f>IF(N54=7, 6.9, 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#N/A</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t="e"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#N/A</v>
      </c>
      <c r="J54" s="242" t="s">
        <v>409</v>
      </c>
      <c r="K54" s="242" t="s">
        <v>409</v>
      </c>
      <c r="L54" s="91" t="s">
        <v>704</v>
      </c>
      <c r="M54" s="192" t="s">
        <v>409</v>
      </c>
      <c r="N54" s="192" t="s">
        <v>409</v>
      </c>
      <c r="O54" s="192" t="s">
        <v>409</v>
      </c>
      <c r="P54" s="192" t="s">
        <v>409</v>
      </c>
      <c r="Q54" s="192" t="s">
        <v>409</v>
      </c>
      <c r="R54" s="192" t="s">
        <v>409</v>
      </c>
      <c r="S54" s="192"/>
      <c r="T54" s="192"/>
      <c r="U54" s="192"/>
      <c r="V54" s="192"/>
      <c r="W54" s="192"/>
      <c r="X54" s="192"/>
      <c r="Y54" s="80"/>
      <c r="Z54" s="80"/>
    </row>
    <row r="55" spans="1:26" x14ac:dyDescent="0.2">
      <c r="A55" s="84">
        <v>48</v>
      </c>
      <c r="B55" s="84" t="str">
        <f ca="1"/>
        <v>Cayman Islands</v>
      </c>
      <c r="C55" s="84" t="str">
        <f ca="1"/>
        <v>CYM</v>
      </c>
      <c r="D55" s="219" t="str">
        <f ca="1"/>
        <v>LCN           Latin America &amp; Caribbean</v>
      </c>
      <c r="E55" s="219" t="str">
        <f ca="1"/>
        <v>NA</v>
      </c>
      <c r="F55" s="190" t="str">
        <f t="shared" ca="1" si="3"/>
        <v/>
      </c>
      <c r="G55" s="80">
        <f>IF(N55=7, 6.9, 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0.32815704658658001</v>
      </c>
      <c r="I55" s="191"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0</v>
      </c>
      <c r="J55" s="242">
        <v>45142</v>
      </c>
      <c r="K55" s="242">
        <v>45142</v>
      </c>
      <c r="L55" s="91" t="s">
        <v>705</v>
      </c>
      <c r="M55" s="192">
        <v>0.32815704658658001</v>
      </c>
      <c r="N55" s="192" t="s">
        <v>409</v>
      </c>
      <c r="O55" s="192">
        <v>0</v>
      </c>
      <c r="P55" s="192">
        <v>23.1666666666666</v>
      </c>
      <c r="Q55" s="192" t="s">
        <v>409</v>
      </c>
      <c r="R55" s="192">
        <v>-3.4999999999999898</v>
      </c>
      <c r="S55" s="192"/>
      <c r="T55" s="192"/>
      <c r="U55" s="192"/>
      <c r="V55" s="192"/>
      <c r="W55" s="192"/>
      <c r="X55" s="192"/>
      <c r="Y55" s="80"/>
      <c r="Z55" s="80"/>
    </row>
    <row r="56" spans="1:26" x14ac:dyDescent="0.2">
      <c r="A56" s="84">
        <v>49</v>
      </c>
      <c r="B56" s="84" t="str">
        <f ca="1"/>
        <v>Cyprus</v>
      </c>
      <c r="C56" s="84" t="str">
        <f ca="1"/>
        <v>CYP</v>
      </c>
      <c r="D56" s="219" t="str">
        <f ca="1"/>
        <v>ECS           Europe &amp; Central Asia</v>
      </c>
      <c r="E56" s="219" t="str">
        <f ca="1"/>
        <v>NA</v>
      </c>
      <c r="F56" s="190" t="str">
        <f t="shared" ca="1" si="3"/>
        <v/>
      </c>
      <c r="G56" s="80">
        <f>IF(N56=7, 6.9, 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3.2717228380676868</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2.40843832405508</v>
      </c>
      <c r="I56" s="191"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4.4444444444444402</v>
      </c>
      <c r="J56" s="242">
        <v>45142</v>
      </c>
      <c r="K56" s="242">
        <v>45142</v>
      </c>
      <c r="L56" s="91" t="s">
        <v>85</v>
      </c>
      <c r="M56" s="192">
        <v>2.40843832405508</v>
      </c>
      <c r="N56" s="192" t="s">
        <v>409</v>
      </c>
      <c r="O56" s="192">
        <v>4.4444444444444402</v>
      </c>
      <c r="P56" s="192">
        <v>35</v>
      </c>
      <c r="Q56" s="192" t="s">
        <v>409</v>
      </c>
      <c r="R56" s="192">
        <v>0</v>
      </c>
      <c r="S56" s="192"/>
      <c r="T56" s="192"/>
      <c r="U56" s="192"/>
      <c r="V56" s="192"/>
      <c r="W56" s="192"/>
      <c r="X56" s="192"/>
      <c r="Y56" s="80"/>
      <c r="Z56" s="80"/>
    </row>
    <row r="57" spans="1:26" x14ac:dyDescent="0.2">
      <c r="A57" s="84">
        <v>50</v>
      </c>
      <c r="B57" s="84" t="str">
        <f ca="1"/>
        <v>Czech Republic</v>
      </c>
      <c r="C57" s="84" t="str">
        <f ca="1"/>
        <v>CZE</v>
      </c>
      <c r="D57" s="219" t="str">
        <f ca="1"/>
        <v>ECS           Europe &amp; Central Asia</v>
      </c>
      <c r="E57" s="219" t="str">
        <f ca="1"/>
        <v>NA</v>
      </c>
      <c r="F57" s="190" t="str">
        <f t="shared" ca="1" si="3"/>
        <v/>
      </c>
      <c r="G57" s="80">
        <f>IF(N57=7, 6.9, 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2.2049298058081237</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3.33138001757984</v>
      </c>
      <c r="I57" s="191"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1.4593698175787699</v>
      </c>
      <c r="J57" s="242">
        <v>45142</v>
      </c>
      <c r="K57" s="242">
        <v>45142</v>
      </c>
      <c r="L57" s="91" t="s">
        <v>87</v>
      </c>
      <c r="M57" s="192">
        <v>3.33138001757984</v>
      </c>
      <c r="N57" s="192" t="s">
        <v>409</v>
      </c>
      <c r="O57" s="192">
        <v>1.4593698175787699</v>
      </c>
      <c r="P57" s="192">
        <v>40.25</v>
      </c>
      <c r="Q57" s="192" t="s">
        <v>409</v>
      </c>
      <c r="R57" s="192">
        <v>-2.25</v>
      </c>
      <c r="S57" s="192"/>
      <c r="T57" s="192"/>
      <c r="U57" s="192"/>
      <c r="V57" s="192"/>
      <c r="W57" s="192"/>
      <c r="X57" s="192"/>
      <c r="Y57" s="80"/>
      <c r="Z57" s="80"/>
    </row>
    <row r="58" spans="1:26" x14ac:dyDescent="0.2">
      <c r="A58" s="84">
        <v>51</v>
      </c>
      <c r="B58" s="84" t="str">
        <f ca="1"/>
        <v>Germany</v>
      </c>
      <c r="C58" s="84" t="str">
        <f ca="1"/>
        <v>DEU</v>
      </c>
      <c r="D58" s="219" t="str">
        <f ca="1"/>
        <v>ECS           Europe &amp; Central Asia</v>
      </c>
      <c r="E58" s="219" t="str">
        <f ca="1"/>
        <v>NA</v>
      </c>
      <c r="F58" s="190" t="str">
        <f t="shared" ca="1" si="3"/>
        <v/>
      </c>
      <c r="G58" s="80">
        <f>IF(N58=7, 6.9, 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1.6795647637526347</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0.51860533255200802</v>
      </c>
      <c r="I58" s="191"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5.4394693200663298</v>
      </c>
      <c r="J58" s="242">
        <v>45142</v>
      </c>
      <c r="K58" s="242">
        <v>45142</v>
      </c>
      <c r="L58" s="91" t="s">
        <v>89</v>
      </c>
      <c r="M58" s="192">
        <v>0.51860533255200802</v>
      </c>
      <c r="N58" s="192" t="s">
        <v>409</v>
      </c>
      <c r="O58" s="192">
        <v>5.4394693200663298</v>
      </c>
      <c r="P58" s="192">
        <v>24.25</v>
      </c>
      <c r="Q58" s="192" t="s">
        <v>409</v>
      </c>
      <c r="R58" s="192">
        <v>0.75</v>
      </c>
      <c r="S58" s="192"/>
      <c r="T58" s="192"/>
      <c r="U58" s="192"/>
      <c r="V58" s="192"/>
      <c r="W58" s="192"/>
      <c r="X58" s="192"/>
      <c r="Y58" s="80"/>
      <c r="Z58" s="80"/>
    </row>
    <row r="59" spans="1:26" x14ac:dyDescent="0.2">
      <c r="A59" s="84">
        <v>52</v>
      </c>
      <c r="B59" s="84" t="str">
        <f ca="1"/>
        <v>Djibouti</v>
      </c>
      <c r="C59" s="84" t="str">
        <f ca="1"/>
        <v>DJI</v>
      </c>
      <c r="D59" s="219" t="str">
        <f ca="1"/>
        <v>MEA           Middle East &amp; North Africa</v>
      </c>
      <c r="E59" s="219" t="str">
        <f ca="1"/>
        <v>IDA</v>
      </c>
      <c r="F59" s="190" t="str">
        <f t="shared" ca="1" si="3"/>
        <v/>
      </c>
      <c r="G59" s="80">
        <f>IF(N59=7, 6.9, 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3.8713320622933978</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4.4887196015235897</v>
      </c>
      <c r="I59" s="191"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3.3388612493090002</v>
      </c>
      <c r="J59" s="242">
        <v>44900</v>
      </c>
      <c r="K59" s="242">
        <v>44900</v>
      </c>
      <c r="L59" s="91" t="s">
        <v>91</v>
      </c>
      <c r="M59" s="192">
        <v>4.4887196015235897</v>
      </c>
      <c r="N59" s="192" t="s">
        <v>409</v>
      </c>
      <c r="O59" s="192">
        <v>3.3388612493090002</v>
      </c>
      <c r="P59" s="192">
        <v>46.8333333333333</v>
      </c>
      <c r="Q59" s="192" t="s">
        <v>409</v>
      </c>
      <c r="R59" s="192">
        <v>-0.83333333333333504</v>
      </c>
      <c r="S59" s="192"/>
      <c r="T59" s="192"/>
      <c r="U59" s="192"/>
      <c r="V59" s="192"/>
      <c r="W59" s="192"/>
      <c r="X59" s="192"/>
      <c r="Y59" s="80"/>
      <c r="Z59" s="80"/>
    </row>
    <row r="60" spans="1:26" x14ac:dyDescent="0.2">
      <c r="A60" s="84">
        <v>53</v>
      </c>
      <c r="B60" s="84" t="str">
        <f ca="1"/>
        <v>Dominica</v>
      </c>
      <c r="C60" s="84" t="str">
        <f ca="1"/>
        <v>DMA</v>
      </c>
      <c r="D60" s="219" t="str">
        <f ca="1"/>
        <v>LCN           Latin America &amp; Caribbean</v>
      </c>
      <c r="E60" s="219" t="str">
        <f ca="1"/>
        <v>Blend</v>
      </c>
      <c r="F60" s="190" t="str">
        <f t="shared" ca="1" si="3"/>
        <v/>
      </c>
      <c r="G60" s="80" t="e">
        <f>IF(N60=7, 6.9, 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#N/A</v>
      </c>
      <c r="H60" s="80" t="e"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#N/A</v>
      </c>
      <c r="I60" s="191" t="e"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#N/A</v>
      </c>
      <c r="J60" s="242">
        <v>44753</v>
      </c>
      <c r="K60" s="242" t="s">
        <v>409</v>
      </c>
      <c r="L60" s="91" t="s">
        <v>93</v>
      </c>
      <c r="M60" s="192" t="s">
        <v>409</v>
      </c>
      <c r="N60" s="192" t="s">
        <v>409</v>
      </c>
      <c r="O60" s="192" t="s">
        <v>409</v>
      </c>
      <c r="P60" s="192" t="s">
        <v>409</v>
      </c>
      <c r="Q60" s="192" t="s">
        <v>409</v>
      </c>
      <c r="R60" s="192" t="s">
        <v>409</v>
      </c>
      <c r="S60" s="192"/>
      <c r="T60" s="192"/>
      <c r="U60" s="192"/>
      <c r="V60" s="192"/>
      <c r="W60" s="192"/>
      <c r="X60" s="192"/>
      <c r="Y60" s="80"/>
      <c r="Z60" s="80"/>
    </row>
    <row r="61" spans="1:26" x14ac:dyDescent="0.2">
      <c r="A61" s="84">
        <v>54</v>
      </c>
      <c r="B61" s="84" t="str">
        <f ca="1"/>
        <v>Denmark</v>
      </c>
      <c r="C61" s="84" t="str">
        <f ca="1"/>
        <v>DNK</v>
      </c>
      <c r="D61" s="219" t="str">
        <f ca="1"/>
        <v>ECS           Europe &amp; Central Asia</v>
      </c>
      <c r="E61" s="219" t="str">
        <f ca="1"/>
        <v>NA</v>
      </c>
      <c r="F61" s="190" t="str">
        <f t="shared" ca="1" si="3"/>
        <v/>
      </c>
      <c r="G61" s="80">
        <f>IF(N61=7, 6.9, 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0</v>
      </c>
      <c r="I61" s="191"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7</v>
      </c>
      <c r="J61" s="242">
        <v>45142</v>
      </c>
      <c r="K61" s="242">
        <v>45142</v>
      </c>
      <c r="L61" s="91" t="s">
        <v>95</v>
      </c>
      <c r="M61" s="192">
        <v>0</v>
      </c>
      <c r="N61" s="192" t="s">
        <v>409</v>
      </c>
      <c r="O61" s="192">
        <v>7</v>
      </c>
      <c r="P61" s="192">
        <v>19.25</v>
      </c>
      <c r="Q61" s="192" t="s">
        <v>409</v>
      </c>
      <c r="R61" s="192">
        <v>2.0833333333333299</v>
      </c>
      <c r="S61" s="192"/>
      <c r="T61" s="192"/>
      <c r="U61" s="192"/>
      <c r="V61" s="192"/>
      <c r="W61" s="192"/>
      <c r="X61" s="192"/>
      <c r="Y61" s="80"/>
      <c r="Z61" s="80"/>
    </row>
    <row r="62" spans="1:26" x14ac:dyDescent="0.2">
      <c r="A62" s="84">
        <v>55</v>
      </c>
      <c r="B62" s="84" t="str">
        <f ca="1"/>
        <v>Dominican Republic</v>
      </c>
      <c r="C62" s="84" t="str">
        <f ca="1"/>
        <v>DOM</v>
      </c>
      <c r="D62" s="219" t="str">
        <f ca="1"/>
        <v>LCN           Latin America &amp; Caribbean</v>
      </c>
      <c r="E62" s="219" t="str">
        <f ca="1"/>
        <v>IBRD</v>
      </c>
      <c r="F62" s="190" t="str">
        <f t="shared" ca="1" si="3"/>
        <v/>
      </c>
      <c r="G62" s="80">
        <f>IF(N62=7, 6.9, 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4.1371227658951</v>
      </c>
      <c r="I62" s="191"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0</v>
      </c>
      <c r="J62" s="242">
        <v>45142</v>
      </c>
      <c r="K62" s="242">
        <v>45142</v>
      </c>
      <c r="L62" s="91" t="s">
        <v>97</v>
      </c>
      <c r="M62" s="192">
        <v>4.1371227658951</v>
      </c>
      <c r="N62" s="192" t="s">
        <v>409</v>
      </c>
      <c r="O62" s="192">
        <v>0</v>
      </c>
      <c r="P62" s="192">
        <v>44.8333333333333</v>
      </c>
      <c r="Q62" s="192" t="s">
        <v>409</v>
      </c>
      <c r="R62" s="192">
        <v>-3.4999999999999898</v>
      </c>
      <c r="S62" s="192"/>
      <c r="T62" s="192"/>
      <c r="U62" s="192"/>
      <c r="V62" s="192"/>
      <c r="W62" s="192"/>
      <c r="X62" s="192"/>
      <c r="Y62" s="80"/>
      <c r="Z62" s="80"/>
    </row>
    <row r="63" spans="1:26" x14ac:dyDescent="0.2">
      <c r="A63" s="84">
        <v>56</v>
      </c>
      <c r="B63" s="84" t="str">
        <f ca="1"/>
        <v>Algeria</v>
      </c>
      <c r="C63" s="84" t="str">
        <f ca="1"/>
        <v>DZA</v>
      </c>
      <c r="D63" s="219" t="str">
        <f ca="1"/>
        <v>MEA           Middle East &amp; North Africa</v>
      </c>
      <c r="E63" s="219" t="str">
        <f ca="1"/>
        <v>IBRD</v>
      </c>
      <c r="F63" s="190" t="str">
        <f t="shared" ca="1" si="3"/>
        <v/>
      </c>
      <c r="G63" s="80">
        <f>IF(N63=7, 6.9, 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3.8020996674028567</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7.1842953413419304</v>
      </c>
      <c r="I63" s="191"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2.0121614151464899</v>
      </c>
      <c r="J63" s="242">
        <v>45142</v>
      </c>
      <c r="K63" s="242">
        <v>45142</v>
      </c>
      <c r="L63" s="91" t="s">
        <v>99</v>
      </c>
      <c r="M63" s="192">
        <v>7.1842953413419304</v>
      </c>
      <c r="N63" s="192" t="s">
        <v>409</v>
      </c>
      <c r="O63" s="192">
        <v>2.0121614151464899</v>
      </c>
      <c r="P63" s="192">
        <v>62.1666666666666</v>
      </c>
      <c r="Q63" s="192" t="s">
        <v>409</v>
      </c>
      <c r="R63" s="192">
        <v>-1.8333333333333199</v>
      </c>
      <c r="S63" s="192"/>
      <c r="T63" s="192"/>
      <c r="U63" s="192"/>
      <c r="V63" s="192"/>
      <c r="W63" s="192"/>
      <c r="X63" s="192"/>
      <c r="Y63" s="80"/>
      <c r="Z63" s="80"/>
    </row>
    <row r="64" spans="1:26" x14ac:dyDescent="0.2">
      <c r="A64" s="84">
        <v>57</v>
      </c>
      <c r="B64" s="84" t="str">
        <f ca="1"/>
        <v>Ecuador</v>
      </c>
      <c r="C64" s="84" t="str">
        <f ca="1"/>
        <v>ECU</v>
      </c>
      <c r="D64" s="219" t="str">
        <f ca="1"/>
        <v>LCN           Latin America &amp; Caribbean</v>
      </c>
      <c r="E64" s="219" t="str">
        <f ca="1"/>
        <v>IBRD</v>
      </c>
      <c r="F64" s="190" t="str">
        <f t="shared" ca="1" si="3"/>
        <v/>
      </c>
      <c r="G64" s="80">
        <f>IF(N64=7, 6.9, 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1.888038101730414</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2.64283621447407</v>
      </c>
      <c r="I64" s="191"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1.3488114980652199</v>
      </c>
      <c r="J64" s="242">
        <v>45142</v>
      </c>
      <c r="K64" s="242">
        <v>45142</v>
      </c>
      <c r="L64" s="91" t="s">
        <v>101</v>
      </c>
      <c r="M64" s="192">
        <v>2.64283621447407</v>
      </c>
      <c r="N64" s="192" t="s">
        <v>409</v>
      </c>
      <c r="O64" s="192">
        <v>1.3488114980652199</v>
      </c>
      <c r="P64" s="192">
        <v>36.3333333333333</v>
      </c>
      <c r="Q64" s="192" t="s">
        <v>409</v>
      </c>
      <c r="R64" s="192">
        <v>-2.3333333333333299</v>
      </c>
      <c r="S64" s="192"/>
      <c r="T64" s="192"/>
      <c r="U64" s="192"/>
      <c r="V64" s="192"/>
      <c r="W64" s="192"/>
      <c r="X64" s="192"/>
      <c r="Y64" s="80"/>
      <c r="Z64" s="80"/>
    </row>
    <row r="65" spans="1:26" x14ac:dyDescent="0.2">
      <c r="A65" s="84">
        <v>58</v>
      </c>
      <c r="B65" s="84" t="str">
        <f ca="1"/>
        <v>Egypt, Arab Rep.</v>
      </c>
      <c r="C65" s="84" t="str">
        <f ca="1"/>
        <v>EGY</v>
      </c>
      <c r="D65" s="219" t="str">
        <f ca="1"/>
        <v>MEA           Middle East &amp; North Africa</v>
      </c>
      <c r="E65" s="219" t="str">
        <f ca="1"/>
        <v>IBRD</v>
      </c>
      <c r="F65" s="190" t="str">
        <f t="shared" ca="1" si="3"/>
        <v/>
      </c>
      <c r="G65" s="80">
        <f>IF(N65=7, 6.9, 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10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10</v>
      </c>
      <c r="I65" s="191"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10</v>
      </c>
      <c r="J65" s="242">
        <v>44895</v>
      </c>
      <c r="K65" s="242">
        <v>44887</v>
      </c>
      <c r="L65" s="91" t="s">
        <v>102</v>
      </c>
      <c r="M65" s="192">
        <v>5.5874597128625796</v>
      </c>
      <c r="N65" s="192">
        <v>10</v>
      </c>
      <c r="O65" s="192">
        <v>8.3139856274184698</v>
      </c>
      <c r="P65" s="192">
        <v>53.0833333333333</v>
      </c>
      <c r="Q65" s="192" t="s">
        <v>785</v>
      </c>
      <c r="R65" s="192">
        <v>2.9166666666666701</v>
      </c>
      <c r="S65" s="192"/>
      <c r="T65" s="192"/>
      <c r="U65" s="192"/>
      <c r="V65" s="192"/>
      <c r="W65" s="192"/>
      <c r="X65" s="192"/>
      <c r="Y65" s="80"/>
      <c r="Z65" s="80"/>
    </row>
    <row r="66" spans="1:26" x14ac:dyDescent="0.2">
      <c r="A66" s="84">
        <v>59</v>
      </c>
      <c r="B66" s="84" t="str">
        <f ca="1"/>
        <v>Eritrea</v>
      </c>
      <c r="C66" s="84" t="str">
        <f ca="1"/>
        <v>ERI</v>
      </c>
      <c r="D66" s="219" t="str">
        <f ca="1"/>
        <v>SSF           Sub-Saharan Africa</v>
      </c>
      <c r="E66" s="219" t="str">
        <f ca="1"/>
        <v>IDA</v>
      </c>
      <c r="F66" s="190" t="str">
        <f t="shared" ca="1" si="3"/>
        <v/>
      </c>
      <c r="G66" s="80">
        <f>IF(N66=7, 6.9, 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5.24491796583861</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8.2390858482273703</v>
      </c>
      <c r="I66" s="191"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3.33886124930901</v>
      </c>
      <c r="J66" s="242">
        <v>45142</v>
      </c>
      <c r="K66" s="242">
        <v>45142</v>
      </c>
      <c r="L66" s="91" t="s">
        <v>104</v>
      </c>
      <c r="M66" s="192">
        <v>8.2390858482273703</v>
      </c>
      <c r="N66" s="192" t="s">
        <v>409</v>
      </c>
      <c r="O66" s="192">
        <v>3.33886124930901</v>
      </c>
      <c r="P66" s="192">
        <v>68.1666666666666</v>
      </c>
      <c r="Q66" s="192" t="s">
        <v>409</v>
      </c>
      <c r="R66" s="192">
        <v>-0.83333333333332804</v>
      </c>
      <c r="S66" s="192"/>
      <c r="T66" s="192"/>
      <c r="U66" s="192"/>
      <c r="V66" s="192"/>
      <c r="W66" s="192"/>
      <c r="X66" s="192"/>
      <c r="Y66" s="80"/>
      <c r="Z66" s="80"/>
    </row>
    <row r="67" spans="1:26" x14ac:dyDescent="0.2">
      <c r="A67" s="84">
        <v>60</v>
      </c>
      <c r="B67" s="84" t="str">
        <f ca="1"/>
        <v>Spain</v>
      </c>
      <c r="C67" s="84" t="str">
        <f ca="1"/>
        <v>ESP</v>
      </c>
      <c r="D67" s="219" t="str">
        <f ca="1"/>
        <v>ECS           Europe &amp; Central Asia</v>
      </c>
      <c r="E67" s="219" t="str">
        <f ca="1"/>
        <v>NA</v>
      </c>
      <c r="F67" s="190" t="str">
        <f t="shared" ca="1" si="3"/>
        <v/>
      </c>
      <c r="G67" s="80">
        <f>IF(N67=7, 6.9, 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1.3799302578889989</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0.48930559624963399</v>
      </c>
      <c r="I67" s="191"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3.89165284687672</v>
      </c>
      <c r="J67" s="242">
        <v>45142</v>
      </c>
      <c r="K67" s="242">
        <v>45142</v>
      </c>
      <c r="L67" s="91" t="s">
        <v>106</v>
      </c>
      <c r="M67" s="192">
        <v>0.48930559624963399</v>
      </c>
      <c r="N67" s="192" t="s">
        <v>409</v>
      </c>
      <c r="O67" s="192">
        <v>3.89165284687672</v>
      </c>
      <c r="P67" s="192">
        <v>24.0833333333333</v>
      </c>
      <c r="Q67" s="192" t="s">
        <v>409</v>
      </c>
      <c r="R67" s="192">
        <v>-0.41666666666666702</v>
      </c>
      <c r="S67" s="192"/>
      <c r="T67" s="192"/>
      <c r="U67" s="192"/>
      <c r="V67" s="192"/>
      <c r="W67" s="192"/>
      <c r="X67" s="192"/>
      <c r="Y67" s="80"/>
      <c r="Z67" s="80"/>
    </row>
    <row r="68" spans="1:26" x14ac:dyDescent="0.2">
      <c r="A68" s="84">
        <v>61</v>
      </c>
      <c r="B68" s="84" t="str">
        <f ca="1"/>
        <v>Estonia</v>
      </c>
      <c r="C68" s="84" t="str">
        <f ca="1"/>
        <v>EST</v>
      </c>
      <c r="D68" s="219" t="str">
        <f ca="1"/>
        <v>ECS           Europe &amp; Central Asia</v>
      </c>
      <c r="E68" s="219" t="str">
        <f ca="1"/>
        <v>NA</v>
      </c>
      <c r="F68" s="190" t="str">
        <f t="shared" ca="1" si="3"/>
        <v/>
      </c>
      <c r="G68" s="80">
        <f>IF(N68=7, 6.9, 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1.8391948101352797</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2.0128918839730399</v>
      </c>
      <c r="I68" s="191"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1.6804864566058599</v>
      </c>
      <c r="J68" s="242">
        <v>45142</v>
      </c>
      <c r="K68" s="242">
        <v>45142</v>
      </c>
      <c r="L68" s="91" t="s">
        <v>108</v>
      </c>
      <c r="M68" s="192">
        <v>2.0128918839730399</v>
      </c>
      <c r="N68" s="192" t="s">
        <v>409</v>
      </c>
      <c r="O68" s="192">
        <v>1.6804864566058599</v>
      </c>
      <c r="P68" s="192">
        <v>32.75</v>
      </c>
      <c r="Q68" s="192" t="s">
        <v>409</v>
      </c>
      <c r="R68" s="192">
        <v>-2.0833333333333299</v>
      </c>
      <c r="S68" s="192"/>
      <c r="T68" s="192"/>
      <c r="U68" s="192"/>
      <c r="V68" s="192"/>
      <c r="W68" s="192"/>
      <c r="X68" s="192"/>
      <c r="Y68" s="80"/>
      <c r="Z68" s="80"/>
    </row>
    <row r="69" spans="1:26" x14ac:dyDescent="0.2">
      <c r="A69" s="84">
        <v>62</v>
      </c>
      <c r="B69" s="84" t="str">
        <f ca="1"/>
        <v>Ethiopia</v>
      </c>
      <c r="C69" s="84" t="str">
        <f ca="1"/>
        <v>ETH</v>
      </c>
      <c r="D69" s="219" t="str">
        <f ca="1"/>
        <v>SSF           Sub-Saharan Africa</v>
      </c>
      <c r="E69" s="219" t="str">
        <f ca="1"/>
        <v>IDA</v>
      </c>
      <c r="F69" s="190" t="str">
        <f t="shared" ca="1" si="3"/>
        <v/>
      </c>
      <c r="G69" s="80">
        <f>IF(N69=7, 6.9, 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10</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10</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10</v>
      </c>
      <c r="J69" s="242">
        <v>44895</v>
      </c>
      <c r="K69" s="242">
        <v>45142</v>
      </c>
      <c r="L69" s="91" t="s">
        <v>110</v>
      </c>
      <c r="M69" s="192">
        <v>8.6785818927629705</v>
      </c>
      <c r="N69" s="192">
        <v>10</v>
      </c>
      <c r="O69" s="192">
        <v>1.3488114980652099</v>
      </c>
      <c r="P69" s="192">
        <v>70.6666666666666</v>
      </c>
      <c r="Q69" s="192" t="s">
        <v>786</v>
      </c>
      <c r="R69" s="192">
        <v>-2.3333333333333401</v>
      </c>
      <c r="S69" s="192"/>
      <c r="T69" s="192"/>
      <c r="U69" s="192"/>
      <c r="V69" s="192"/>
      <c r="W69" s="192"/>
      <c r="X69" s="192"/>
      <c r="Y69" s="80"/>
      <c r="Z69" s="80"/>
    </row>
    <row r="70" spans="1:26" x14ac:dyDescent="0.2">
      <c r="A70" s="84">
        <v>63</v>
      </c>
      <c r="B70" s="84" t="str">
        <f ca="1"/>
        <v>Finland</v>
      </c>
      <c r="C70" s="84" t="str">
        <f ca="1"/>
        <v>FIN</v>
      </c>
      <c r="D70" s="219" t="str">
        <f ca="1"/>
        <v>ECS           Europe &amp; Central Asia</v>
      </c>
      <c r="E70" s="219" t="str">
        <f ca="1"/>
        <v>NA</v>
      </c>
      <c r="F70" s="190" t="str">
        <f t="shared" ca="1" si="3"/>
        <v/>
      </c>
      <c r="G70" s="80">
        <f>IF(N70=7, 6.9, 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0.14443435420324455</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5.8599472604754501E-3</v>
      </c>
      <c r="I70" s="191"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3.5599778883361002</v>
      </c>
      <c r="J70" s="242">
        <v>45142</v>
      </c>
      <c r="K70" s="242">
        <v>45142</v>
      </c>
      <c r="L70" s="91" t="s">
        <v>112</v>
      </c>
      <c r="M70" s="192">
        <v>5.8599472604754501E-3</v>
      </c>
      <c r="N70" s="192" t="s">
        <v>409</v>
      </c>
      <c r="O70" s="192">
        <v>3.5599778883361002</v>
      </c>
      <c r="P70" s="192">
        <v>21.3333333333333</v>
      </c>
      <c r="Q70" s="192" t="s">
        <v>409</v>
      </c>
      <c r="R70" s="192">
        <v>-0.66666666666666397</v>
      </c>
      <c r="S70" s="192"/>
      <c r="T70" s="192"/>
      <c r="U70" s="192"/>
      <c r="V70" s="192"/>
      <c r="W70" s="192"/>
      <c r="X70" s="192"/>
      <c r="Y70" s="80"/>
      <c r="Z70" s="80"/>
    </row>
    <row r="71" spans="1:26" x14ac:dyDescent="0.2">
      <c r="A71" s="84">
        <v>64</v>
      </c>
      <c r="B71" s="84" t="str">
        <f ca="1"/>
        <v>Fiji</v>
      </c>
      <c r="C71" s="84" t="str">
        <f ca="1"/>
        <v>FJI</v>
      </c>
      <c r="D71" s="219" t="str">
        <f ca="1"/>
        <v>EAS           East Asia &amp; Pacific</v>
      </c>
      <c r="E71" s="219" t="str">
        <f ca="1"/>
        <v>Blend</v>
      </c>
      <c r="F71" s="190" t="str">
        <f t="shared" ca="1" si="3"/>
        <v/>
      </c>
      <c r="G71" s="80">
        <f>IF(N71=7, 6.9, 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6.9</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7</v>
      </c>
      <c r="I71" s="191"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7</v>
      </c>
      <c r="J71" s="242">
        <v>44895</v>
      </c>
      <c r="K71" s="242">
        <v>44887</v>
      </c>
      <c r="L71" s="91" t="s">
        <v>114</v>
      </c>
      <c r="M71" s="192" t="s">
        <v>409</v>
      </c>
      <c r="N71" s="192">
        <v>7</v>
      </c>
      <c r="O71" s="192" t="s">
        <v>409</v>
      </c>
      <c r="P71" s="192" t="s">
        <v>409</v>
      </c>
      <c r="Q71" s="192" t="s">
        <v>784</v>
      </c>
      <c r="R71" s="192" t="s">
        <v>409</v>
      </c>
      <c r="S71" s="192"/>
      <c r="T71" s="192"/>
      <c r="U71" s="192"/>
      <c r="V71" s="192"/>
      <c r="W71" s="192"/>
      <c r="X71" s="192"/>
      <c r="Y71" s="80"/>
      <c r="Z71" s="80"/>
    </row>
    <row r="72" spans="1:26" x14ac:dyDescent="0.2">
      <c r="A72" s="84">
        <v>65</v>
      </c>
      <c r="B72" s="84" t="str">
        <f ca="1"/>
        <v>France</v>
      </c>
      <c r="C72" s="84" t="str">
        <f ca="1"/>
        <v>FRA</v>
      </c>
      <c r="D72" s="219" t="str">
        <f ca="1"/>
        <v>ECS           Europe &amp; Central Asia</v>
      </c>
      <c r="E72" s="219" t="str">
        <f ca="1"/>
        <v>NA</v>
      </c>
      <c r="F72" s="190" t="str">
        <f t="shared" ca="1" si="3"/>
        <v/>
      </c>
      <c r="G72" s="80">
        <f>IF(N72=7, 6.9, 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0.60832640448432607</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0.32815704658658201</v>
      </c>
      <c r="I72" s="191"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1.1276948590381399</v>
      </c>
      <c r="J72" s="242">
        <v>45142</v>
      </c>
      <c r="K72" s="242">
        <v>45142</v>
      </c>
      <c r="L72" s="91" t="s">
        <v>116</v>
      </c>
      <c r="M72" s="192">
        <v>0.32815704658658201</v>
      </c>
      <c r="N72" s="192" t="s">
        <v>409</v>
      </c>
      <c r="O72" s="192">
        <v>1.1276948590381399</v>
      </c>
      <c r="P72" s="192">
        <v>23.1666666666666</v>
      </c>
      <c r="Q72" s="192" t="s">
        <v>409</v>
      </c>
      <c r="R72" s="192">
        <v>-2.5</v>
      </c>
      <c r="S72" s="192"/>
      <c r="T72" s="192"/>
      <c r="U72" s="192"/>
      <c r="V72" s="192"/>
      <c r="W72" s="192"/>
      <c r="X72" s="192"/>
      <c r="Y72" s="80"/>
      <c r="Z72" s="80"/>
    </row>
    <row r="73" spans="1:26"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t="e">
        <f>IF(N73=7, 6.9, 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#N/A</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t="e"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#N/A</v>
      </c>
      <c r="J73" s="242" t="s">
        <v>409</v>
      </c>
      <c r="K73" s="242" t="s">
        <v>409</v>
      </c>
      <c r="L73" s="91" t="s">
        <v>706</v>
      </c>
      <c r="M73" s="192" t="s">
        <v>409</v>
      </c>
      <c r="N73" s="192" t="s">
        <v>409</v>
      </c>
      <c r="O73" s="192" t="s">
        <v>409</v>
      </c>
      <c r="P73" s="192" t="s">
        <v>409</v>
      </c>
      <c r="Q73" s="192" t="s">
        <v>409</v>
      </c>
      <c r="R73" s="192" t="s">
        <v>409</v>
      </c>
      <c r="S73" s="192"/>
      <c r="T73" s="192"/>
      <c r="U73" s="192"/>
      <c r="V73" s="192"/>
      <c r="W73" s="192"/>
      <c r="X73" s="192"/>
      <c r="Y73" s="80"/>
      <c r="Z73" s="80"/>
    </row>
    <row r="74" spans="1:26" x14ac:dyDescent="0.2">
      <c r="A74" s="84">
        <v>67</v>
      </c>
      <c r="B74" s="84" t="str">
        <f ca="1"/>
        <v>Micronesia, Fed. Sts.</v>
      </c>
      <c r="C74" s="84" t="str">
        <f ca="1"/>
        <v>FSM</v>
      </c>
      <c r="D74" s="219" t="str">
        <f ca="1"/>
        <v>EAS           East Asia &amp; Pacific</v>
      </c>
      <c r="E74" s="219" t="str">
        <f ca="1"/>
        <v>IDA</v>
      </c>
      <c r="F74" s="190" t="str">
        <f t="shared" ca="1" si="4"/>
        <v/>
      </c>
      <c r="G74" s="80" t="e">
        <f>IF(N74=7, 6.9, 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#N/A</v>
      </c>
      <c r="H74" s="80" t="e"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#N/A</v>
      </c>
      <c r="I74" s="191" t="e"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#N/A</v>
      </c>
      <c r="J74" s="242">
        <v>44753</v>
      </c>
      <c r="K74" s="242">
        <v>44753</v>
      </c>
      <c r="L74" s="91" t="s">
        <v>117</v>
      </c>
      <c r="M74" s="192" t="s">
        <v>409</v>
      </c>
      <c r="N74" s="192" t="s">
        <v>409</v>
      </c>
      <c r="O74" s="192" t="s">
        <v>409</v>
      </c>
      <c r="P74" s="192" t="s">
        <v>409</v>
      </c>
      <c r="Q74" s="192" t="s">
        <v>409</v>
      </c>
      <c r="R74" s="192" t="s">
        <v>409</v>
      </c>
      <c r="S74" s="192"/>
      <c r="T74" s="192"/>
      <c r="U74" s="192"/>
      <c r="V74" s="192"/>
      <c r="W74" s="192"/>
      <c r="X74" s="192"/>
      <c r="Y74" s="80"/>
      <c r="Z74" s="80"/>
    </row>
    <row r="75" spans="1:26" x14ac:dyDescent="0.2">
      <c r="A75" s="84">
        <v>68</v>
      </c>
      <c r="B75" s="84" t="str">
        <f ca="1"/>
        <v>Gabon</v>
      </c>
      <c r="C75" s="84" t="str">
        <f ca="1"/>
        <v>GAB</v>
      </c>
      <c r="D75" s="219" t="str">
        <f ca="1"/>
        <v>SSF           Sub-Saharan Africa</v>
      </c>
      <c r="E75" s="219" t="str">
        <f ca="1"/>
        <v>IBRD</v>
      </c>
      <c r="F75" s="190" t="str">
        <f t="shared" ca="1" si="4"/>
        <v/>
      </c>
      <c r="G75" s="80">
        <f>IF(N75=7, 6.9, 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2.9496306605676468</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5.1772634046293602</v>
      </c>
      <c r="I75" s="191"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1.6804864566058499</v>
      </c>
      <c r="J75" s="242">
        <v>45142</v>
      </c>
      <c r="K75" s="242">
        <v>45142</v>
      </c>
      <c r="L75" s="91" t="s">
        <v>119</v>
      </c>
      <c r="M75" s="192">
        <v>5.1772634046293602</v>
      </c>
      <c r="N75" s="192" t="s">
        <v>409</v>
      </c>
      <c r="O75" s="192">
        <v>1.6804864566058499</v>
      </c>
      <c r="P75" s="192">
        <v>50.75</v>
      </c>
      <c r="Q75" s="192" t="s">
        <v>409</v>
      </c>
      <c r="R75" s="192">
        <v>-2.0833333333333299</v>
      </c>
      <c r="S75" s="192"/>
      <c r="T75" s="192"/>
      <c r="U75" s="192"/>
      <c r="V75" s="192"/>
      <c r="W75" s="192"/>
      <c r="X75" s="192"/>
      <c r="Y75" s="80"/>
      <c r="Z75" s="80"/>
    </row>
    <row r="76" spans="1:26" x14ac:dyDescent="0.2">
      <c r="A76" s="84">
        <v>69</v>
      </c>
      <c r="B76" s="84" t="str">
        <f ca="1"/>
        <v>United Kingdom</v>
      </c>
      <c r="C76" s="84" t="str">
        <f ca="1"/>
        <v>GBR</v>
      </c>
      <c r="D76" s="219" t="str">
        <f ca="1"/>
        <v>ECS           Europe &amp; Central Asia</v>
      </c>
      <c r="E76" s="219" t="str">
        <f ca="1"/>
        <v>NA</v>
      </c>
      <c r="F76" s="190" t="str">
        <f t="shared" ca="1" si="4"/>
        <v/>
      </c>
      <c r="G76" s="80">
        <f>IF(N76=7, 6.9, 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3.1287990743888519</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1.4708467623791399</v>
      </c>
      <c r="I76" s="191"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6.6556108347153096</v>
      </c>
      <c r="J76" s="242">
        <v>45142</v>
      </c>
      <c r="K76" s="242">
        <v>45142</v>
      </c>
      <c r="L76" s="91" t="s">
        <v>121</v>
      </c>
      <c r="M76" s="192">
        <v>1.4708467623791399</v>
      </c>
      <c r="N76" s="192" t="s">
        <v>409</v>
      </c>
      <c r="O76" s="192">
        <v>6.6556108347153096</v>
      </c>
      <c r="P76" s="192">
        <v>29.6666666666666</v>
      </c>
      <c r="Q76" s="192" t="s">
        <v>409</v>
      </c>
      <c r="R76" s="192">
        <v>1.6666666666666601</v>
      </c>
      <c r="S76" s="192"/>
      <c r="T76" s="192"/>
      <c r="U76" s="192"/>
      <c r="V76" s="192"/>
      <c r="W76" s="192"/>
      <c r="X76" s="192"/>
      <c r="Y76" s="80"/>
      <c r="Z76" s="80"/>
    </row>
    <row r="77" spans="1:26" x14ac:dyDescent="0.2">
      <c r="A77" s="84">
        <v>70</v>
      </c>
      <c r="B77" s="84" t="str">
        <f ca="1"/>
        <v>Georgia</v>
      </c>
      <c r="C77" s="84" t="str">
        <f ca="1"/>
        <v>GEO</v>
      </c>
      <c r="D77" s="219" t="str">
        <f ca="1"/>
        <v>ECS           Europe &amp; Central Asia</v>
      </c>
      <c r="E77" s="219" t="str">
        <f ca="1"/>
        <v>IBRD</v>
      </c>
      <c r="F77" s="190" t="str">
        <f t="shared" ca="1" si="4"/>
        <v/>
      </c>
      <c r="G77" s="80">
        <f>IF(N77=7, 6.9, 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1.9514828874706718</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1.70524465279812</v>
      </c>
      <c r="I77" s="191"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2.2332780541735699</v>
      </c>
      <c r="J77" s="242">
        <v>45142</v>
      </c>
      <c r="K77" s="242">
        <v>45142</v>
      </c>
      <c r="L77" s="91" t="s">
        <v>123</v>
      </c>
      <c r="M77" s="192">
        <v>1.70524465279812</v>
      </c>
      <c r="N77" s="192" t="s">
        <v>409</v>
      </c>
      <c r="O77" s="192">
        <v>2.2332780541735699</v>
      </c>
      <c r="P77" s="192">
        <v>31</v>
      </c>
      <c r="Q77" s="192" t="s">
        <v>409</v>
      </c>
      <c r="R77" s="192">
        <v>-1.6666666666666601</v>
      </c>
      <c r="S77" s="192"/>
      <c r="T77" s="192"/>
      <c r="U77" s="192"/>
      <c r="V77" s="192"/>
      <c r="W77" s="192"/>
      <c r="X77" s="192"/>
      <c r="Y77" s="80"/>
      <c r="Z77" s="80"/>
    </row>
    <row r="78" spans="1:26" x14ac:dyDescent="0.2">
      <c r="A78" s="84">
        <v>71</v>
      </c>
      <c r="B78" s="84" t="str">
        <f ca="1"/>
        <v>Ghana</v>
      </c>
      <c r="C78" s="84" t="str">
        <f ca="1"/>
        <v>GHA</v>
      </c>
      <c r="D78" s="219" t="str">
        <f ca="1"/>
        <v>SSF           Sub-Saharan Africa</v>
      </c>
      <c r="E78" s="219" t="str">
        <f ca="1"/>
        <v>IDA</v>
      </c>
      <c r="F78" s="190" t="str">
        <f t="shared" ca="1" si="4"/>
        <v/>
      </c>
      <c r="G78" s="80">
        <f>IF(N78=7, 6.9, 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10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10</v>
      </c>
      <c r="I78" s="191"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10</v>
      </c>
      <c r="J78" s="242">
        <v>44895</v>
      </c>
      <c r="K78" s="242">
        <v>44887</v>
      </c>
      <c r="L78" s="91" t="s">
        <v>125</v>
      </c>
      <c r="M78" s="192">
        <v>7.52124230881922</v>
      </c>
      <c r="N78" s="192">
        <v>10</v>
      </c>
      <c r="O78" s="192">
        <v>5.6605859590934298</v>
      </c>
      <c r="P78" s="192">
        <v>64.0833333333333</v>
      </c>
      <c r="Q78" s="192" t="s">
        <v>785</v>
      </c>
      <c r="R78" s="192">
        <v>0.91666666666667096</v>
      </c>
      <c r="S78" s="192"/>
      <c r="T78" s="192"/>
      <c r="U78" s="192"/>
      <c r="V78" s="192"/>
      <c r="W78" s="192"/>
      <c r="X78" s="192"/>
      <c r="Y78" s="80"/>
      <c r="Z78" s="80"/>
    </row>
    <row r="79" spans="1:26" x14ac:dyDescent="0.2">
      <c r="A79" s="84">
        <v>72</v>
      </c>
      <c r="B79" s="84" t="str">
        <f ca="1"/>
        <v>Gibraltar</v>
      </c>
      <c r="C79" s="84" t="str">
        <f ca="1"/>
        <v>GIB</v>
      </c>
      <c r="D79" s="219" t="str">
        <f ca="1"/>
        <v>ECS           Europe &amp; Central Asia</v>
      </c>
      <c r="E79" s="219" t="str">
        <f ca="1"/>
        <v>NA</v>
      </c>
      <c r="F79" s="190" t="str">
        <f t="shared" ca="1" si="4"/>
        <v/>
      </c>
      <c r="G79" s="80" t="e">
        <f>IF(N79=7, 6.9, 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#N/A</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t="e"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#N/A</v>
      </c>
      <c r="J79" s="242" t="s">
        <v>409</v>
      </c>
      <c r="K79" s="242" t="s">
        <v>409</v>
      </c>
      <c r="L79" s="91" t="s">
        <v>707</v>
      </c>
      <c r="M79" s="192" t="s">
        <v>409</v>
      </c>
      <c r="N79" s="192" t="s">
        <v>409</v>
      </c>
      <c r="O79" s="192" t="s">
        <v>409</v>
      </c>
      <c r="P79" s="192" t="s">
        <v>409</v>
      </c>
      <c r="Q79" s="192" t="s">
        <v>409</v>
      </c>
      <c r="R79" s="192" t="s">
        <v>409</v>
      </c>
      <c r="S79" s="192"/>
      <c r="T79" s="192"/>
      <c r="U79" s="192"/>
      <c r="V79" s="192"/>
      <c r="W79" s="192"/>
      <c r="X79" s="192"/>
      <c r="Y79" s="80"/>
      <c r="Z79" s="80"/>
    </row>
    <row r="80" spans="1:26" x14ac:dyDescent="0.2">
      <c r="A80" s="84">
        <v>73</v>
      </c>
      <c r="B80" s="84" t="str">
        <f ca="1"/>
        <v>Guinea</v>
      </c>
      <c r="C80" s="84" t="str">
        <f ca="1"/>
        <v>GIN</v>
      </c>
      <c r="D80" s="219" t="str">
        <f ca="1"/>
        <v>SSF           Sub-Saharan Africa</v>
      </c>
      <c r="E80" s="219" t="str">
        <f ca="1"/>
        <v>IDA</v>
      </c>
      <c r="F80" s="190" t="str">
        <f t="shared" ca="1" si="4"/>
        <v/>
      </c>
      <c r="G80" s="80">
        <f>IF(N80=7, 6.9, 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4.9176234938339531</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7.2428948139466698</v>
      </c>
      <c r="I80" s="191"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3.3388612493090002</v>
      </c>
      <c r="J80" s="242">
        <v>45142</v>
      </c>
      <c r="K80" s="242">
        <v>45142</v>
      </c>
      <c r="L80" s="91" t="s">
        <v>127</v>
      </c>
      <c r="M80" s="192">
        <v>7.2428948139466698</v>
      </c>
      <c r="N80" s="192" t="s">
        <v>409</v>
      </c>
      <c r="O80" s="192">
        <v>3.3388612493090002</v>
      </c>
      <c r="P80" s="192">
        <v>62.5</v>
      </c>
      <c r="Q80" s="192" t="s">
        <v>409</v>
      </c>
      <c r="R80" s="192">
        <v>-0.83333333333333504</v>
      </c>
      <c r="S80" s="192"/>
      <c r="T80" s="192"/>
      <c r="U80" s="192"/>
      <c r="V80" s="192"/>
      <c r="W80" s="192"/>
      <c r="X80" s="192"/>
      <c r="Y80" s="80"/>
      <c r="Z80" s="80"/>
    </row>
    <row r="81" spans="1:26" x14ac:dyDescent="0.2">
      <c r="A81" s="84">
        <v>74</v>
      </c>
      <c r="B81" s="84" t="str">
        <f ca="1"/>
        <v>Gambia, The</v>
      </c>
      <c r="C81" s="84" t="str">
        <f ca="1"/>
        <v>GMB</v>
      </c>
      <c r="D81" s="219" t="str">
        <f ca="1"/>
        <v>SSF           Sub-Saharan Africa</v>
      </c>
      <c r="E81" s="219" t="str">
        <f ca="1"/>
        <v>IDA</v>
      </c>
      <c r="F81" s="190" t="str">
        <f t="shared" ca="1" si="4"/>
        <v/>
      </c>
      <c r="G81" s="80">
        <f>IF(N81=7, 6.9, 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10</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10</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10</v>
      </c>
      <c r="J81" s="242">
        <v>44895</v>
      </c>
      <c r="K81" s="242">
        <v>45142</v>
      </c>
      <c r="L81" s="91" t="s">
        <v>128</v>
      </c>
      <c r="M81" s="192">
        <v>5.4556108995018997</v>
      </c>
      <c r="N81" s="192">
        <v>10</v>
      </c>
      <c r="O81" s="192">
        <v>8.42454394693201</v>
      </c>
      <c r="P81" s="192">
        <v>52.3333333333333</v>
      </c>
      <c r="Q81" s="192" t="s">
        <v>786</v>
      </c>
      <c r="R81" s="192">
        <v>3</v>
      </c>
      <c r="S81" s="192"/>
      <c r="T81" s="192"/>
      <c r="U81" s="192"/>
      <c r="V81" s="192"/>
      <c r="W81" s="192"/>
      <c r="X81" s="192"/>
      <c r="Y81" s="80"/>
      <c r="Z81" s="80"/>
    </row>
    <row r="82" spans="1:26" x14ac:dyDescent="0.2">
      <c r="A82" s="84">
        <v>75</v>
      </c>
      <c r="B82" s="84" t="str">
        <f ca="1"/>
        <v>Guinea-Bissau</v>
      </c>
      <c r="C82" s="84" t="str">
        <f ca="1"/>
        <v>GNB</v>
      </c>
      <c r="D82" s="219" t="str">
        <f ca="1"/>
        <v>SSF           Sub-Saharan Africa</v>
      </c>
      <c r="E82" s="219" t="str">
        <f ca="1"/>
        <v>IDA</v>
      </c>
      <c r="F82" s="190" t="str">
        <f t="shared" ca="1" si="4"/>
        <v/>
      </c>
      <c r="G82" s="80" t="e">
        <f>IF(N82=7, 6.9, 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#N/A</v>
      </c>
      <c r="H82" s="80" t="e"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#N/A</v>
      </c>
      <c r="I82" s="191" t="e"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#N/A</v>
      </c>
      <c r="J82" s="242">
        <v>44753</v>
      </c>
      <c r="K82" s="242">
        <v>44753</v>
      </c>
      <c r="L82" s="91" t="s">
        <v>130</v>
      </c>
      <c r="M82" s="192" t="s">
        <v>409</v>
      </c>
      <c r="N82" s="192" t="s">
        <v>409</v>
      </c>
      <c r="O82" s="192" t="s">
        <v>409</v>
      </c>
      <c r="P82" s="192" t="s">
        <v>409</v>
      </c>
      <c r="Q82" s="192" t="s">
        <v>409</v>
      </c>
      <c r="R82" s="192" t="s">
        <v>409</v>
      </c>
      <c r="S82" s="192"/>
      <c r="T82" s="192"/>
      <c r="U82" s="192"/>
      <c r="V82" s="192"/>
      <c r="W82" s="192"/>
      <c r="X82" s="192"/>
      <c r="Y82" s="80"/>
      <c r="Z82" s="80"/>
    </row>
    <row r="83" spans="1:26" x14ac:dyDescent="0.2">
      <c r="A83" s="84">
        <v>76</v>
      </c>
      <c r="B83" s="84" t="str">
        <f ca="1"/>
        <v>Equatorial Guinea</v>
      </c>
      <c r="C83" s="84" t="str">
        <f ca="1"/>
        <v>GNQ</v>
      </c>
      <c r="D83" s="219" t="str">
        <f ca="1"/>
        <v>SSF           Sub-Saharan Africa</v>
      </c>
      <c r="E83" s="219" t="str">
        <f ca="1"/>
        <v>IBRD</v>
      </c>
      <c r="F83" s="190" t="str">
        <f t="shared" ca="1" si="4"/>
        <v/>
      </c>
      <c r="G83" s="80">
        <f>IF(N83=7, 6.9, 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5.7064712728933484</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6.81804863756226</v>
      </c>
      <c r="I83" s="191"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4.7761194029850698</v>
      </c>
      <c r="J83" s="242">
        <v>45142</v>
      </c>
      <c r="K83" s="242">
        <v>45142</v>
      </c>
      <c r="L83" s="91" t="s">
        <v>132</v>
      </c>
      <c r="M83" s="192">
        <v>6.81804863756226</v>
      </c>
      <c r="N83" s="192" t="s">
        <v>409</v>
      </c>
      <c r="O83" s="192">
        <v>4.7761194029850698</v>
      </c>
      <c r="P83" s="192">
        <v>60.0833333333333</v>
      </c>
      <c r="Q83" s="192" t="s">
        <v>409</v>
      </c>
      <c r="R83" s="192">
        <v>0.25</v>
      </c>
      <c r="S83" s="192"/>
      <c r="T83" s="192"/>
      <c r="U83" s="192"/>
      <c r="V83" s="192"/>
      <c r="W83" s="192"/>
      <c r="X83" s="192"/>
      <c r="Y83" s="80"/>
      <c r="Z83" s="80"/>
    </row>
    <row r="84" spans="1:26" x14ac:dyDescent="0.2">
      <c r="A84" s="84">
        <v>77</v>
      </c>
      <c r="B84" s="84" t="str">
        <f ca="1"/>
        <v>Greece</v>
      </c>
      <c r="C84" s="84" t="str">
        <f ca="1"/>
        <v>GRC</v>
      </c>
      <c r="D84" s="219" t="str">
        <f ca="1"/>
        <v>ECS           Europe &amp; Central Asia</v>
      </c>
      <c r="E84" s="219" t="str">
        <f ca="1"/>
        <v>NA</v>
      </c>
      <c r="F84" s="190" t="str">
        <f t="shared" ca="1" si="4"/>
        <v/>
      </c>
      <c r="G84" s="80">
        <f>IF(N84=7, 6.9, 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2.5753316314901586</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3.9466744799296798</v>
      </c>
      <c r="I84" s="191"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1.6804864566058499</v>
      </c>
      <c r="J84" s="242">
        <v>45142</v>
      </c>
      <c r="K84" s="242">
        <v>45142</v>
      </c>
      <c r="L84" s="91" t="s">
        <v>134</v>
      </c>
      <c r="M84" s="192">
        <v>3.9466744799296798</v>
      </c>
      <c r="N84" s="192" t="s">
        <v>409</v>
      </c>
      <c r="O84" s="192">
        <v>1.6804864566058499</v>
      </c>
      <c r="P84" s="192">
        <v>43.75</v>
      </c>
      <c r="Q84" s="192" t="s">
        <v>409</v>
      </c>
      <c r="R84" s="192">
        <v>-2.0833333333333299</v>
      </c>
      <c r="S84" s="192"/>
      <c r="T84" s="192"/>
      <c r="U84" s="192"/>
      <c r="V84" s="192"/>
      <c r="W84" s="192"/>
      <c r="X84" s="192"/>
      <c r="Y84" s="80"/>
      <c r="Z84" s="80"/>
    </row>
    <row r="85" spans="1:26" x14ac:dyDescent="0.2">
      <c r="A85" s="84">
        <v>78</v>
      </c>
      <c r="B85" s="84" t="str">
        <f ca="1"/>
        <v>Grenada</v>
      </c>
      <c r="C85" s="84" t="str">
        <f ca="1"/>
        <v>GRD</v>
      </c>
      <c r="D85" s="219" t="str">
        <f ca="1"/>
        <v>LCN           Latin America &amp; Caribbean</v>
      </c>
      <c r="E85" s="219" t="str">
        <f ca="1"/>
        <v>Blend</v>
      </c>
      <c r="F85" s="190" t="str">
        <f t="shared" ca="1" si="4"/>
        <v/>
      </c>
      <c r="G85" s="80" t="e">
        <f>IF(N85=7, 6.9, 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#N/A</v>
      </c>
      <c r="H85" s="80" t="e"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#N/A</v>
      </c>
      <c r="I85" s="191" t="e"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#N/A</v>
      </c>
      <c r="J85" s="242">
        <v>44753</v>
      </c>
      <c r="K85" s="242" t="s">
        <v>409</v>
      </c>
      <c r="L85" s="91" t="s">
        <v>136</v>
      </c>
      <c r="M85" s="192" t="s">
        <v>409</v>
      </c>
      <c r="N85" s="192" t="s">
        <v>409</v>
      </c>
      <c r="O85" s="192" t="s">
        <v>409</v>
      </c>
      <c r="P85" s="192" t="s">
        <v>409</v>
      </c>
      <c r="Q85" s="192" t="s">
        <v>409</v>
      </c>
      <c r="R85" s="192" t="s">
        <v>409</v>
      </c>
      <c r="S85" s="192"/>
      <c r="T85" s="192"/>
      <c r="U85" s="192"/>
      <c r="V85" s="192"/>
      <c r="W85" s="192"/>
      <c r="X85" s="192"/>
      <c r="Y85" s="80"/>
      <c r="Z85" s="80"/>
    </row>
    <row r="86" spans="1:26" x14ac:dyDescent="0.2">
      <c r="A86" s="84">
        <v>79</v>
      </c>
      <c r="B86" s="84" t="str">
        <f ca="1"/>
        <v>Greenland</v>
      </c>
      <c r="C86" s="84" t="str">
        <f ca="1"/>
        <v>GRL</v>
      </c>
      <c r="D86" s="219" t="str">
        <f ca="1"/>
        <v>ECS           Europe &amp; Central Asia</v>
      </c>
      <c r="E86" s="219" t="str">
        <f ca="1"/>
        <v>NA</v>
      </c>
      <c r="F86" s="190" t="str">
        <f t="shared" ca="1" si="4"/>
        <v/>
      </c>
      <c r="G86" s="80">
        <f>IF(N86=7, 6.9, 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0</v>
      </c>
      <c r="I86" s="191"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5.5500276395798798</v>
      </c>
      <c r="J86" s="242">
        <v>45142</v>
      </c>
      <c r="K86" s="242">
        <v>45142</v>
      </c>
      <c r="L86" s="91" t="s">
        <v>708</v>
      </c>
      <c r="M86" s="192">
        <v>0</v>
      </c>
      <c r="N86" s="192" t="s">
        <v>409</v>
      </c>
      <c r="O86" s="192">
        <v>5.5500276395798798</v>
      </c>
      <c r="P86" s="192">
        <v>12.5</v>
      </c>
      <c r="Q86" s="192" t="s">
        <v>409</v>
      </c>
      <c r="R86" s="192">
        <v>0.83333333333333304</v>
      </c>
      <c r="S86" s="192"/>
      <c r="T86" s="192"/>
      <c r="U86" s="192"/>
      <c r="V86" s="192"/>
      <c r="W86" s="192"/>
      <c r="X86" s="192"/>
      <c r="Y86" s="80"/>
      <c r="Z86" s="80"/>
    </row>
    <row r="87" spans="1:26" x14ac:dyDescent="0.2">
      <c r="A87" s="84">
        <v>80</v>
      </c>
      <c r="B87" s="84" t="str">
        <f ca="1"/>
        <v>Guatemala</v>
      </c>
      <c r="C87" s="84" t="str">
        <f ca="1"/>
        <v>GTM</v>
      </c>
      <c r="D87" s="219" t="str">
        <f ca="1"/>
        <v>LCN           Latin America &amp; Caribbean</v>
      </c>
      <c r="E87" s="219" t="str">
        <f ca="1"/>
        <v>IBRD</v>
      </c>
      <c r="F87" s="190" t="str">
        <f t="shared" ca="1" si="4"/>
        <v/>
      </c>
      <c r="G87" s="80">
        <f>IF(N87=7, 6.9, 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3.8899467910304186</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3.4046293583357699</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4.4444444444444402</v>
      </c>
      <c r="J87" s="242">
        <v>44753</v>
      </c>
      <c r="K87" s="242">
        <v>44753</v>
      </c>
      <c r="L87" s="91" t="s">
        <v>138</v>
      </c>
      <c r="M87" s="192">
        <v>3.4046293583357699</v>
      </c>
      <c r="N87" s="192" t="s">
        <v>409</v>
      </c>
      <c r="O87" s="192">
        <v>4.4444444444444402</v>
      </c>
      <c r="P87" s="192">
        <v>40.6666666666666</v>
      </c>
      <c r="Q87" s="192" t="s">
        <v>409</v>
      </c>
      <c r="R87" s="192">
        <v>0</v>
      </c>
      <c r="S87" s="192"/>
      <c r="T87" s="192"/>
      <c r="U87" s="192"/>
      <c r="V87" s="192"/>
      <c r="W87" s="192"/>
      <c r="X87" s="192"/>
      <c r="Y87" s="80"/>
      <c r="Z87" s="80"/>
    </row>
    <row r="88" spans="1:26" x14ac:dyDescent="0.2">
      <c r="A88" s="84">
        <v>81</v>
      </c>
      <c r="B88" s="84" t="str">
        <f ca="1"/>
        <v>Guam</v>
      </c>
      <c r="C88" s="84" t="str">
        <f ca="1"/>
        <v>GUM</v>
      </c>
      <c r="D88" s="219" t="str">
        <f ca="1"/>
        <v>EAS           East Asia &amp; Pacific</v>
      </c>
      <c r="E88" s="219" t="str">
        <f ca="1"/>
        <v>NA</v>
      </c>
      <c r="F88" s="190" t="str">
        <f t="shared" ca="1" si="4"/>
        <v/>
      </c>
      <c r="G88" s="80" t="e">
        <f>IF(N88=7, 6.9, 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#N/A</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t="e"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#N/A</v>
      </c>
      <c r="J88" s="242" t="s">
        <v>409</v>
      </c>
      <c r="K88" s="242" t="s">
        <v>409</v>
      </c>
      <c r="L88" s="91" t="s">
        <v>709</v>
      </c>
      <c r="M88" s="192" t="s">
        <v>409</v>
      </c>
      <c r="N88" s="192" t="s">
        <v>409</v>
      </c>
      <c r="O88" s="192" t="s">
        <v>409</v>
      </c>
      <c r="P88" s="192" t="s">
        <v>409</v>
      </c>
      <c r="Q88" s="192" t="s">
        <v>409</v>
      </c>
      <c r="R88" s="192" t="s">
        <v>409</v>
      </c>
      <c r="S88" s="192"/>
      <c r="T88" s="192"/>
      <c r="U88" s="192"/>
      <c r="V88" s="192"/>
      <c r="W88" s="192"/>
      <c r="X88" s="192"/>
      <c r="Y88" s="80"/>
      <c r="Z88" s="80"/>
    </row>
    <row r="89" spans="1:26" x14ac:dyDescent="0.2">
      <c r="A89" s="84">
        <v>82</v>
      </c>
      <c r="B89" s="84" t="str">
        <f ca="1"/>
        <v>Guyana</v>
      </c>
      <c r="C89" s="84" t="str">
        <f ca="1"/>
        <v>GUY</v>
      </c>
      <c r="D89" s="219" t="str">
        <f ca="1"/>
        <v>LCN           Latin America &amp; Caribbean</v>
      </c>
      <c r="E89" s="219" t="str">
        <f ca="1"/>
        <v>IDA</v>
      </c>
      <c r="F89" s="190" t="str">
        <f t="shared" ca="1" si="4"/>
        <v/>
      </c>
      <c r="G89" s="80">
        <f>IF(N89=7, 6.9, 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4.1271264236530145</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3.0090829182537302</v>
      </c>
      <c r="I89" s="191"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5.66058595909342</v>
      </c>
      <c r="J89" s="242">
        <v>45142</v>
      </c>
      <c r="K89" s="242">
        <v>45142</v>
      </c>
      <c r="L89" s="91" t="s">
        <v>140</v>
      </c>
      <c r="M89" s="192">
        <v>3.0090829182537302</v>
      </c>
      <c r="N89" s="192" t="s">
        <v>409</v>
      </c>
      <c r="O89" s="192">
        <v>5.66058595909342</v>
      </c>
      <c r="P89" s="192">
        <v>38.4166666666666</v>
      </c>
      <c r="Q89" s="192" t="s">
        <v>409</v>
      </c>
      <c r="R89" s="192">
        <v>0.91666666666666397</v>
      </c>
      <c r="S89" s="192"/>
      <c r="T89" s="192"/>
      <c r="U89" s="192"/>
      <c r="V89" s="192"/>
      <c r="W89" s="192"/>
      <c r="X89" s="192"/>
      <c r="Y89" s="80"/>
      <c r="Z89" s="80"/>
    </row>
    <row r="90" spans="1:26" x14ac:dyDescent="0.2">
      <c r="A90" s="84">
        <v>83</v>
      </c>
      <c r="B90" s="84" t="str">
        <f ca="1"/>
        <v>Hong Kong SAR, China</v>
      </c>
      <c r="C90" s="84" t="str">
        <f ca="1"/>
        <v>HKG</v>
      </c>
      <c r="D90" s="219" t="str">
        <f ca="1"/>
        <v>EAS           East Asia &amp; Pacific</v>
      </c>
      <c r="E90" s="219" t="str">
        <f ca="1"/>
        <v>NA</v>
      </c>
      <c r="F90" s="190" t="str">
        <f t="shared" ca="1" si="4"/>
        <v/>
      </c>
      <c r="G90" s="80">
        <f>IF(N90=7, 6.9, 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0</v>
      </c>
      <c r="I90" s="191"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4.4444444444444402</v>
      </c>
      <c r="J90" s="242">
        <v>45142</v>
      </c>
      <c r="K90" s="242">
        <v>45142</v>
      </c>
      <c r="L90" s="91" t="s">
        <v>710</v>
      </c>
      <c r="M90" s="192">
        <v>0</v>
      </c>
      <c r="N90" s="192" t="s">
        <v>409</v>
      </c>
      <c r="O90" s="192">
        <v>4.4444444444444402</v>
      </c>
      <c r="P90" s="192">
        <v>5.3333333333333304</v>
      </c>
      <c r="Q90" s="192" t="s">
        <v>409</v>
      </c>
      <c r="R90" s="192">
        <v>0</v>
      </c>
      <c r="S90" s="192"/>
      <c r="T90" s="192"/>
      <c r="U90" s="192"/>
      <c r="V90" s="192"/>
      <c r="W90" s="192"/>
      <c r="X90" s="192"/>
      <c r="Y90" s="80"/>
      <c r="Z90" s="80"/>
    </row>
    <row r="91" spans="1:26" x14ac:dyDescent="0.2">
      <c r="A91" s="84">
        <v>84</v>
      </c>
      <c r="B91" s="84" t="str">
        <f ca="1"/>
        <v>Honduras</v>
      </c>
      <c r="C91" s="84" t="str">
        <f ca="1"/>
        <v>HND</v>
      </c>
      <c r="D91" s="219" t="str">
        <f ca="1"/>
        <v>LCN           Latin America &amp; Caribbean</v>
      </c>
      <c r="E91" s="219" t="str">
        <f ca="1"/>
        <v>IDA</v>
      </c>
      <c r="F91" s="190" t="str">
        <f t="shared" ca="1" si="4"/>
        <v/>
      </c>
      <c r="G91" s="80">
        <f>IF(N91=7, 6.9, 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4.4203807265116168</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2.9358335774977999</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6.6556108347153096</v>
      </c>
      <c r="J91" s="242">
        <v>45142</v>
      </c>
      <c r="K91" s="242">
        <v>45142</v>
      </c>
      <c r="L91" s="91" t="s">
        <v>142</v>
      </c>
      <c r="M91" s="192">
        <v>2.9358335774977999</v>
      </c>
      <c r="N91" s="192" t="s">
        <v>409</v>
      </c>
      <c r="O91" s="192">
        <v>6.6556108347153096</v>
      </c>
      <c r="P91" s="192">
        <v>38</v>
      </c>
      <c r="Q91" s="192" t="s">
        <v>409</v>
      </c>
      <c r="R91" s="192">
        <v>1.6666666666666601</v>
      </c>
      <c r="S91" s="192"/>
      <c r="T91" s="192"/>
      <c r="U91" s="192"/>
      <c r="V91" s="192"/>
      <c r="W91" s="192"/>
      <c r="X91" s="192"/>
      <c r="Y91" s="80"/>
      <c r="Z91" s="80"/>
    </row>
    <row r="92" spans="1:26" x14ac:dyDescent="0.2">
      <c r="A92" s="84">
        <v>85</v>
      </c>
      <c r="B92" s="84" t="str">
        <f ca="1"/>
        <v>Croatia</v>
      </c>
      <c r="C92" s="84" t="str">
        <f ca="1"/>
        <v>HRV</v>
      </c>
      <c r="D92" s="219" t="str">
        <f ca="1"/>
        <v>ECS           Europe &amp; Central Asia</v>
      </c>
      <c r="E92" s="219" t="str">
        <f ca="1"/>
        <v>IBRD</v>
      </c>
      <c r="F92" s="190" t="str">
        <f t="shared" ca="1" si="4"/>
        <v/>
      </c>
      <c r="G92" s="80">
        <f>IF(N92=7, 6.9, 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2.5256372692645699</v>
      </c>
      <c r="I92" s="191"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0</v>
      </c>
      <c r="J92" s="242">
        <v>45142</v>
      </c>
      <c r="K92" s="242">
        <v>45142</v>
      </c>
      <c r="L92" s="91" t="s">
        <v>144</v>
      </c>
      <c r="M92" s="192">
        <v>2.5256372692645699</v>
      </c>
      <c r="N92" s="192" t="s">
        <v>409</v>
      </c>
      <c r="O92" s="192">
        <v>0</v>
      </c>
      <c r="P92" s="192">
        <v>35.6666666666666</v>
      </c>
      <c r="Q92" s="192" t="s">
        <v>409</v>
      </c>
      <c r="R92" s="192">
        <v>-9.6666666666666607</v>
      </c>
      <c r="S92" s="192"/>
      <c r="T92" s="192"/>
      <c r="U92" s="192"/>
      <c r="V92" s="192"/>
      <c r="W92" s="192"/>
      <c r="X92" s="192"/>
      <c r="Y92" s="80"/>
      <c r="Z92" s="80"/>
    </row>
    <row r="93" spans="1:26" x14ac:dyDescent="0.2">
      <c r="A93" s="84">
        <v>86</v>
      </c>
      <c r="B93" s="84" t="str">
        <f ca="1"/>
        <v>Haiti</v>
      </c>
      <c r="C93" s="84" t="str">
        <f ca="1"/>
        <v>HTI</v>
      </c>
      <c r="D93" s="219" t="str">
        <f ca="1"/>
        <v>LCN           Latin America &amp; Caribbean</v>
      </c>
      <c r="E93" s="219" t="str">
        <f ca="1"/>
        <v>IDA</v>
      </c>
      <c r="F93" s="190" t="str">
        <f t="shared" ca="1" si="4"/>
        <v/>
      </c>
      <c r="G93" s="80">
        <f>IF(N93=7, 6.9, 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5.507324264718144</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7.3747436273073497</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4.1127694859038098</v>
      </c>
      <c r="J93" s="242">
        <v>45142</v>
      </c>
      <c r="K93" s="242">
        <v>45142</v>
      </c>
      <c r="L93" s="91" t="s">
        <v>146</v>
      </c>
      <c r="M93" s="192">
        <v>7.3747436273073497</v>
      </c>
      <c r="N93" s="192" t="s">
        <v>409</v>
      </c>
      <c r="O93" s="192">
        <v>4.1127694859038098</v>
      </c>
      <c r="P93" s="192">
        <v>63.25</v>
      </c>
      <c r="Q93" s="192" t="s">
        <v>409</v>
      </c>
      <c r="R93" s="192">
        <v>-0.25</v>
      </c>
      <c r="S93" s="192"/>
      <c r="T93" s="192"/>
      <c r="U93" s="192"/>
      <c r="V93" s="192"/>
      <c r="W93" s="192"/>
      <c r="X93" s="192"/>
      <c r="Y93" s="80"/>
      <c r="Z93" s="80"/>
    </row>
    <row r="94" spans="1:26" x14ac:dyDescent="0.2">
      <c r="A94" s="84">
        <v>87</v>
      </c>
      <c r="B94" s="84" t="str">
        <f ca="1"/>
        <v>Hungary</v>
      </c>
      <c r="C94" s="84" t="str">
        <f ca="1"/>
        <v>HUN</v>
      </c>
      <c r="D94" s="219" t="str">
        <f ca="1"/>
        <v>ECS           Europe &amp; Central Asia</v>
      </c>
      <c r="E94" s="219" t="str">
        <f ca="1"/>
        <v>NA</v>
      </c>
      <c r="F94" s="190" t="str">
        <f t="shared" ca="1" si="4"/>
        <v/>
      </c>
      <c r="G94" s="80">
        <f>IF(N94=7, 6.9, 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5.4288677223300699</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4.2103721066510396</v>
      </c>
      <c r="I94" s="191"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7</v>
      </c>
      <c r="J94" s="242">
        <v>45142</v>
      </c>
      <c r="K94" s="242">
        <v>45142</v>
      </c>
      <c r="L94" s="91" t="s">
        <v>148</v>
      </c>
      <c r="M94" s="192">
        <v>4.2103721066510396</v>
      </c>
      <c r="N94" s="192" t="s">
        <v>409</v>
      </c>
      <c r="O94" s="192">
        <v>7</v>
      </c>
      <c r="P94" s="192">
        <v>45.25</v>
      </c>
      <c r="Q94" s="192" t="s">
        <v>409</v>
      </c>
      <c r="R94" s="192">
        <v>4.0833333333333304</v>
      </c>
      <c r="S94" s="192"/>
      <c r="T94" s="192"/>
      <c r="U94" s="192"/>
      <c r="V94" s="192"/>
      <c r="W94" s="192"/>
      <c r="X94" s="192"/>
      <c r="Y94" s="80"/>
      <c r="Z94" s="80"/>
    </row>
    <row r="95" spans="1:26" x14ac:dyDescent="0.2">
      <c r="A95" s="84">
        <v>88</v>
      </c>
      <c r="B95" s="84" t="str">
        <f ca="1"/>
        <v>Indonesia</v>
      </c>
      <c r="C95" s="84" t="str">
        <f ca="1"/>
        <v>IDN</v>
      </c>
      <c r="D95" s="219" t="str">
        <f ca="1"/>
        <v>EAS           East Asia &amp; Pacific</v>
      </c>
      <c r="E95" s="219" t="str">
        <f ca="1"/>
        <v>IBRD</v>
      </c>
      <c r="F95" s="190" t="str">
        <f t="shared" ca="1" si="4"/>
        <v/>
      </c>
      <c r="G95" s="80">
        <f>IF(N95=7, 6.9, 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6.9</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7</v>
      </c>
      <c r="I95" s="191"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7</v>
      </c>
      <c r="J95" s="242">
        <v>44895</v>
      </c>
      <c r="K95" s="242">
        <v>44887</v>
      </c>
      <c r="L95" s="91" t="s">
        <v>150</v>
      </c>
      <c r="M95" s="192">
        <v>3.0676823908584798</v>
      </c>
      <c r="N95" s="192">
        <v>7</v>
      </c>
      <c r="O95" s="192">
        <v>1.6804864566058499</v>
      </c>
      <c r="P95" s="192">
        <v>38.75</v>
      </c>
      <c r="Q95" s="192" t="s">
        <v>784</v>
      </c>
      <c r="R95" s="192">
        <v>-2.0833333333333299</v>
      </c>
      <c r="S95" s="192"/>
      <c r="T95" s="192"/>
      <c r="U95" s="192"/>
      <c r="V95" s="192"/>
      <c r="W95" s="192"/>
      <c r="X95" s="192"/>
      <c r="Y95" s="80"/>
      <c r="Z95" s="80"/>
    </row>
    <row r="96" spans="1:26" x14ac:dyDescent="0.2">
      <c r="A96" s="84">
        <v>89</v>
      </c>
      <c r="B96" s="84" t="str">
        <f ca="1"/>
        <v>Isle of Man</v>
      </c>
      <c r="C96" s="84" t="str">
        <f ca="1"/>
        <v>IMN</v>
      </c>
      <c r="D96" s="219" t="str">
        <f ca="1"/>
        <v>ECS           Europe &amp; Central Asia</v>
      </c>
      <c r="E96" s="219" t="str">
        <f ca="1"/>
        <v>NA</v>
      </c>
      <c r="F96" s="190" t="str">
        <f t="shared" ca="1" si="4"/>
        <v/>
      </c>
      <c r="G96" s="80" t="e">
        <f>IF(N96=7, 6.9, 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#N/A</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t="e"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#N/A</v>
      </c>
      <c r="J96" s="242" t="s">
        <v>409</v>
      </c>
      <c r="K96" s="242" t="s">
        <v>409</v>
      </c>
      <c r="L96" s="91" t="s">
        <v>711</v>
      </c>
      <c r="M96" s="192" t="s">
        <v>409</v>
      </c>
      <c r="N96" s="192" t="s">
        <v>409</v>
      </c>
      <c r="O96" s="192" t="s">
        <v>409</v>
      </c>
      <c r="P96" s="192" t="s">
        <v>409</v>
      </c>
      <c r="Q96" s="192" t="s">
        <v>409</v>
      </c>
      <c r="R96" s="192" t="s">
        <v>409</v>
      </c>
      <c r="S96" s="192"/>
      <c r="T96" s="192"/>
      <c r="U96" s="192"/>
      <c r="V96" s="192"/>
      <c r="W96" s="192"/>
      <c r="X96" s="192"/>
      <c r="Y96" s="80"/>
      <c r="Z96" s="80"/>
    </row>
    <row r="97" spans="1:26" x14ac:dyDescent="0.2">
      <c r="A97" s="84">
        <v>90</v>
      </c>
      <c r="B97" s="84" t="str">
        <f ca="1"/>
        <v>India</v>
      </c>
      <c r="C97" s="84" t="str">
        <f ca="1"/>
        <v>IND</v>
      </c>
      <c r="D97" s="219" t="str">
        <f ca="1"/>
        <v>SAS           South Asia</v>
      </c>
      <c r="E97" s="219" t="str">
        <f ca="1"/>
        <v>IBRD</v>
      </c>
      <c r="F97" s="190" t="str">
        <f t="shared" ca="1" si="4"/>
        <v/>
      </c>
      <c r="G97" s="80">
        <f>IF(N97=7, 6.9, 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6.9</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7</v>
      </c>
      <c r="I97" s="191"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7</v>
      </c>
      <c r="J97" s="242">
        <v>44895</v>
      </c>
      <c r="K97" s="242">
        <v>44887</v>
      </c>
      <c r="L97" s="91" t="s">
        <v>152</v>
      </c>
      <c r="M97" s="192">
        <v>2.7160855552299998</v>
      </c>
      <c r="N97" s="192">
        <v>7</v>
      </c>
      <c r="O97" s="192">
        <v>6.5450525152017702</v>
      </c>
      <c r="P97" s="192">
        <v>36.75</v>
      </c>
      <c r="Q97" s="192" t="s">
        <v>784</v>
      </c>
      <c r="R97" s="192">
        <v>1.5833333333333299</v>
      </c>
      <c r="S97" s="192"/>
      <c r="T97" s="192"/>
      <c r="U97" s="192"/>
      <c r="V97" s="192"/>
      <c r="W97" s="192"/>
      <c r="X97" s="192"/>
      <c r="Y97" s="80"/>
      <c r="Z97" s="80"/>
    </row>
    <row r="98" spans="1:26" x14ac:dyDescent="0.2">
      <c r="A98" s="84">
        <v>91</v>
      </c>
      <c r="B98" s="84" t="str">
        <f ca="1"/>
        <v>Ireland</v>
      </c>
      <c r="C98" s="84" t="str">
        <f ca="1"/>
        <v>IRL</v>
      </c>
      <c r="D98" s="219" t="str">
        <f ca="1"/>
        <v>ECS           Europe &amp; Central Asia</v>
      </c>
      <c r="E98" s="219" t="str">
        <f ca="1"/>
        <v>NA</v>
      </c>
      <c r="F98" s="190" t="str">
        <f t="shared" ca="1" si="4"/>
        <v/>
      </c>
      <c r="G98" s="80">
        <f>IF(N98=7, 6.9, 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1.8184711261954318</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1.0606504541459101</v>
      </c>
      <c r="I98" s="191"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3.1177446102819202</v>
      </c>
      <c r="J98" s="242">
        <v>45142</v>
      </c>
      <c r="K98" s="242">
        <v>45142</v>
      </c>
      <c r="L98" s="91" t="s">
        <v>154</v>
      </c>
      <c r="M98" s="192">
        <v>1.0606504541459101</v>
      </c>
      <c r="N98" s="192" t="s">
        <v>409</v>
      </c>
      <c r="O98" s="192">
        <v>3.1177446102819202</v>
      </c>
      <c r="P98" s="192">
        <v>27.3333333333333</v>
      </c>
      <c r="Q98" s="192" t="s">
        <v>409</v>
      </c>
      <c r="R98" s="192">
        <v>-1</v>
      </c>
      <c r="S98" s="192"/>
      <c r="T98" s="192"/>
      <c r="U98" s="192"/>
      <c r="V98" s="192"/>
      <c r="W98" s="192"/>
      <c r="X98" s="192"/>
      <c r="Y98" s="80"/>
      <c r="Z98" s="80"/>
    </row>
    <row r="99" spans="1:26" x14ac:dyDescent="0.2">
      <c r="A99" s="84">
        <v>92</v>
      </c>
      <c r="B99" s="84" t="str">
        <f ca="1"/>
        <v>Iran, Islamic Rep.</v>
      </c>
      <c r="C99" s="84" t="str">
        <f ca="1"/>
        <v>IRN</v>
      </c>
      <c r="D99" s="219" t="str">
        <f ca="1"/>
        <v>MEA           Middle East &amp; North Africa</v>
      </c>
      <c r="E99" s="219" t="str">
        <f ca="1"/>
        <v>IBRD</v>
      </c>
      <c r="F99" s="190" t="str">
        <f t="shared" ca="1" si="4"/>
        <v/>
      </c>
      <c r="G99" s="80">
        <f>IF(N99=7, 6.9, 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4.7609888227831956</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9.2352768825080602</v>
      </c>
      <c r="I99" s="191"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2.4543946932006602</v>
      </c>
      <c r="J99" s="242">
        <v>45142</v>
      </c>
      <c r="K99" s="242">
        <v>45142</v>
      </c>
      <c r="L99" s="91" t="s">
        <v>155</v>
      </c>
      <c r="M99" s="192">
        <v>9.2352768825080602</v>
      </c>
      <c r="N99" s="192" t="s">
        <v>409</v>
      </c>
      <c r="O99" s="192">
        <v>2.4543946932006602</v>
      </c>
      <c r="P99" s="192">
        <v>73.8333333333333</v>
      </c>
      <c r="Q99" s="192" t="s">
        <v>409</v>
      </c>
      <c r="R99" s="192">
        <v>-1.5</v>
      </c>
      <c r="S99" s="192"/>
      <c r="T99" s="192"/>
      <c r="U99" s="192"/>
      <c r="V99" s="192"/>
      <c r="W99" s="192"/>
      <c r="X99" s="192"/>
      <c r="Y99" s="80"/>
      <c r="Z99" s="80"/>
    </row>
    <row r="100" spans="1:26" x14ac:dyDescent="0.2">
      <c r="A100" s="84">
        <v>93</v>
      </c>
      <c r="B100" s="84" t="str">
        <f ca="1"/>
        <v>Iraq</v>
      </c>
      <c r="C100" s="84" t="str">
        <f ca="1"/>
        <v>IRQ</v>
      </c>
      <c r="D100" s="219" t="str">
        <f ca="1"/>
        <v>MEA           Middle East &amp; North Africa</v>
      </c>
      <c r="E100" s="219" t="str">
        <f ca="1"/>
        <v>IBRD</v>
      </c>
      <c r="F100" s="190" t="str">
        <f t="shared" ca="1" si="4"/>
        <v/>
      </c>
      <c r="G100" s="80">
        <f>IF(N100=7, 6.9, 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6.012305889247</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0</v>
      </c>
      <c r="J100" s="242">
        <v>45142</v>
      </c>
      <c r="K100" s="242">
        <v>45142</v>
      </c>
      <c r="L100" s="91" t="s">
        <v>157</v>
      </c>
      <c r="M100" s="192">
        <v>6.012305889247</v>
      </c>
      <c r="N100" s="192" t="s">
        <v>409</v>
      </c>
      <c r="O100" s="192">
        <v>0</v>
      </c>
      <c r="P100" s="192">
        <v>55.5</v>
      </c>
      <c r="Q100" s="192" t="s">
        <v>409</v>
      </c>
      <c r="R100" s="192">
        <v>-6.1666666666666599</v>
      </c>
      <c r="S100" s="192"/>
      <c r="T100" s="192"/>
      <c r="U100" s="192"/>
      <c r="V100" s="192"/>
      <c r="W100" s="192"/>
      <c r="X100" s="192"/>
      <c r="Y100" s="80"/>
      <c r="Z100" s="80"/>
    </row>
    <row r="101" spans="1:26" x14ac:dyDescent="0.2">
      <c r="A101" s="84">
        <v>94</v>
      </c>
      <c r="B101" s="84" t="str">
        <f ca="1"/>
        <v>Iceland</v>
      </c>
      <c r="C101" s="84" t="str">
        <f ca="1"/>
        <v>ISL</v>
      </c>
      <c r="D101" s="219" t="str">
        <f ca="1"/>
        <v>ECS           Europe &amp; Central Asia</v>
      </c>
      <c r="E101" s="219" t="str">
        <f ca="1"/>
        <v>NA</v>
      </c>
      <c r="F101" s="190" t="str">
        <f t="shared" ca="1" si="4"/>
        <v/>
      </c>
      <c r="G101" s="80">
        <f>IF(N101=7, 6.9, 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4.1802347698108298</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2.4963375329622002</v>
      </c>
      <c r="I101" s="191"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7</v>
      </c>
      <c r="J101" s="242">
        <v>45142</v>
      </c>
      <c r="K101" s="242">
        <v>45142</v>
      </c>
      <c r="L101" s="91" t="s">
        <v>159</v>
      </c>
      <c r="M101" s="192">
        <v>2.4963375329622002</v>
      </c>
      <c r="N101" s="192" t="s">
        <v>409</v>
      </c>
      <c r="O101" s="192">
        <v>7</v>
      </c>
      <c r="P101" s="192">
        <v>35.5</v>
      </c>
      <c r="Q101" s="192" t="s">
        <v>409</v>
      </c>
      <c r="R101" s="192">
        <v>2.5</v>
      </c>
      <c r="S101" s="192"/>
      <c r="T101" s="192"/>
      <c r="U101" s="192"/>
      <c r="V101" s="192"/>
      <c r="W101" s="192"/>
      <c r="X101" s="192"/>
      <c r="Y101" s="80"/>
      <c r="Z101" s="80"/>
    </row>
    <row r="102" spans="1:26" x14ac:dyDescent="0.2">
      <c r="A102" s="84">
        <v>95</v>
      </c>
      <c r="B102" s="84" t="str">
        <f ca="1"/>
        <v>Israel</v>
      </c>
      <c r="C102" s="84" t="str">
        <f ca="1"/>
        <v>ISR</v>
      </c>
      <c r="D102" s="219" t="str">
        <f ca="1"/>
        <v>MEA           Middle East &amp; North Africa</v>
      </c>
      <c r="E102" s="219" t="str">
        <f ca="1"/>
        <v>NA</v>
      </c>
      <c r="F102" s="190" t="str">
        <f t="shared" ca="1" si="4"/>
        <v/>
      </c>
      <c r="G102" s="80">
        <f>IF(N102=7, 6.9, 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1.3736458851803273</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0.269557573981835</v>
      </c>
      <c r="I102" s="191"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7</v>
      </c>
      <c r="J102" s="242">
        <v>45142</v>
      </c>
      <c r="K102" s="242">
        <v>45142</v>
      </c>
      <c r="L102" s="91" t="s">
        <v>161</v>
      </c>
      <c r="M102" s="192">
        <v>0.269557573981835</v>
      </c>
      <c r="N102" s="192" t="s">
        <v>409</v>
      </c>
      <c r="O102" s="192">
        <v>7</v>
      </c>
      <c r="P102" s="192">
        <v>22.8333333333333</v>
      </c>
      <c r="Q102" s="192" t="s">
        <v>409</v>
      </c>
      <c r="R102" s="192">
        <v>2.5</v>
      </c>
      <c r="S102" s="192"/>
      <c r="T102" s="192"/>
      <c r="U102" s="192"/>
      <c r="V102" s="192"/>
      <c r="W102" s="192"/>
      <c r="X102" s="192"/>
      <c r="Y102" s="80"/>
      <c r="Z102" s="80"/>
    </row>
    <row r="103" spans="1:26" x14ac:dyDescent="0.2">
      <c r="A103" s="84">
        <v>96</v>
      </c>
      <c r="B103" s="84" t="str">
        <f ca="1"/>
        <v>Italy</v>
      </c>
      <c r="C103" s="84" t="str">
        <f ca="1"/>
        <v>ITA</v>
      </c>
      <c r="D103" s="219" t="str">
        <f ca="1"/>
        <v>ECS           Europe &amp; Central Asia</v>
      </c>
      <c r="E103" s="219" t="str">
        <f ca="1"/>
        <v>NA</v>
      </c>
      <c r="F103" s="190" t="str">
        <f t="shared" ca="1" si="4"/>
        <v/>
      </c>
      <c r="G103" s="80">
        <f>IF(N103=7, 6.9, 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1.8002096857887897</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1.16319953120422</v>
      </c>
      <c r="I103" s="191"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2.7860696517412902</v>
      </c>
      <c r="J103" s="242">
        <v>45142</v>
      </c>
      <c r="K103" s="242">
        <v>45142</v>
      </c>
      <c r="L103" s="91" t="s">
        <v>163</v>
      </c>
      <c r="M103" s="192">
        <v>1.16319953120422</v>
      </c>
      <c r="N103" s="192" t="s">
        <v>409</v>
      </c>
      <c r="O103" s="192">
        <v>2.7860696517412902</v>
      </c>
      <c r="P103" s="192">
        <v>27.9166666666666</v>
      </c>
      <c r="Q103" s="192" t="s">
        <v>409</v>
      </c>
      <c r="R103" s="192">
        <v>-1.25</v>
      </c>
      <c r="S103" s="192"/>
      <c r="T103" s="192"/>
      <c r="U103" s="192"/>
      <c r="V103" s="192"/>
      <c r="W103" s="192"/>
      <c r="X103" s="192"/>
      <c r="Y103" s="80"/>
      <c r="Z103" s="80"/>
    </row>
    <row r="104" spans="1:26" x14ac:dyDescent="0.2">
      <c r="A104" s="84">
        <v>97</v>
      </c>
      <c r="B104" s="84" t="str">
        <f ca="1"/>
        <v>Jamaica</v>
      </c>
      <c r="C104" s="84" t="str">
        <f ca="1"/>
        <v>JAM</v>
      </c>
      <c r="D104" s="219" t="str">
        <f ca="1"/>
        <v>LCN           Latin America &amp; Caribbean</v>
      </c>
      <c r="E104" s="219" t="str">
        <f ca="1"/>
        <v>IBRD</v>
      </c>
      <c r="F104" s="190" t="str">
        <f t="shared" ca="1" si="4"/>
        <v/>
      </c>
      <c r="G104" s="80">
        <f>IF(N104=7, 6.9, 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3.3112856158294823</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2.46703779665983</v>
      </c>
      <c r="I104" s="191"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4.4444444444444402</v>
      </c>
      <c r="J104" s="242">
        <v>44753</v>
      </c>
      <c r="K104" s="242">
        <v>44753</v>
      </c>
      <c r="L104" s="91" t="s">
        <v>165</v>
      </c>
      <c r="M104" s="192">
        <v>2.46703779665983</v>
      </c>
      <c r="N104" s="192" t="s">
        <v>409</v>
      </c>
      <c r="O104" s="192">
        <v>4.4444444444444402</v>
      </c>
      <c r="P104" s="192">
        <v>35.3333333333333</v>
      </c>
      <c r="Q104" s="192" t="s">
        <v>409</v>
      </c>
      <c r="R104" s="192">
        <v>0</v>
      </c>
      <c r="S104" s="192"/>
      <c r="T104" s="192"/>
      <c r="U104" s="192"/>
      <c r="V104" s="192"/>
      <c r="W104" s="192"/>
      <c r="X104" s="192"/>
      <c r="Y104" s="80"/>
      <c r="Z104" s="80"/>
    </row>
    <row r="105" spans="1:26" x14ac:dyDescent="0.2">
      <c r="A105" s="84">
        <v>98</v>
      </c>
      <c r="B105" s="84" t="str">
        <f ca="1"/>
        <v>Jordan</v>
      </c>
      <c r="C105" s="84" t="str">
        <f ca="1"/>
        <v>JOR</v>
      </c>
      <c r="D105" s="219" t="str">
        <f ca="1"/>
        <v>MEA           Middle East &amp; North Africa</v>
      </c>
      <c r="E105" s="219" t="str">
        <f ca="1"/>
        <v>IBRD</v>
      </c>
      <c r="F105" s="190" t="str">
        <f t="shared" ca="1" si="4"/>
        <v/>
      </c>
      <c r="G105" s="80">
        <f>IF(N105=7, 6.9, 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1.5934604230298701</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1.617345443891</v>
      </c>
      <c r="I105" s="191"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1.5699281370923099</v>
      </c>
      <c r="J105" s="242">
        <v>45142</v>
      </c>
      <c r="K105" s="242">
        <v>45142</v>
      </c>
      <c r="L105" s="91" t="s">
        <v>167</v>
      </c>
      <c r="M105" s="192">
        <v>1.617345443891</v>
      </c>
      <c r="N105" s="192" t="s">
        <v>409</v>
      </c>
      <c r="O105" s="192">
        <v>1.5699281370923099</v>
      </c>
      <c r="P105" s="192">
        <v>30.5</v>
      </c>
      <c r="Q105" s="192" t="s">
        <v>409</v>
      </c>
      <c r="R105" s="192">
        <v>-2.1666666666666599</v>
      </c>
      <c r="S105" s="192"/>
      <c r="T105" s="192"/>
      <c r="U105" s="192"/>
      <c r="V105" s="192"/>
      <c r="W105" s="192"/>
      <c r="X105" s="192"/>
      <c r="Y105" s="80"/>
      <c r="Z105" s="80"/>
    </row>
    <row r="106" spans="1:26" x14ac:dyDescent="0.2">
      <c r="A106" s="84">
        <v>99</v>
      </c>
      <c r="B106" s="84" t="str">
        <f ca="1"/>
        <v>Japan</v>
      </c>
      <c r="C106" s="84" t="str">
        <f ca="1"/>
        <v>JPN</v>
      </c>
      <c r="D106" s="219" t="str">
        <f ca="1"/>
        <v>EAS           East Asia &amp; Pacific</v>
      </c>
      <c r="E106" s="219" t="str">
        <f ca="1"/>
        <v>NA</v>
      </c>
      <c r="F106" s="190" t="str">
        <f t="shared" ca="1" si="4"/>
        <v/>
      </c>
      <c r="G106" s="80">
        <f>IF(N106=7, 6.9, 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5.66058595909342</v>
      </c>
      <c r="J106" s="242">
        <v>45142</v>
      </c>
      <c r="K106" s="242">
        <v>45142</v>
      </c>
      <c r="L106" s="91" t="s">
        <v>169</v>
      </c>
      <c r="M106" s="192">
        <v>0</v>
      </c>
      <c r="N106" s="192" t="s">
        <v>409</v>
      </c>
      <c r="O106" s="192">
        <v>5.66058595909342</v>
      </c>
      <c r="P106" s="192">
        <v>19.4166666666666</v>
      </c>
      <c r="Q106" s="192" t="s">
        <v>409</v>
      </c>
      <c r="R106" s="192">
        <v>0.91666666666666397</v>
      </c>
      <c r="S106" s="192"/>
      <c r="T106" s="192"/>
      <c r="U106" s="192"/>
      <c r="V106" s="192"/>
      <c r="W106" s="192"/>
      <c r="X106" s="192"/>
      <c r="Y106" s="80"/>
      <c r="Z106" s="80"/>
    </row>
    <row r="107" spans="1:26" x14ac:dyDescent="0.2">
      <c r="A107" s="84">
        <v>100</v>
      </c>
      <c r="B107" s="84" t="str">
        <f ca="1"/>
        <v>Kazakhstan</v>
      </c>
      <c r="C107" s="84" t="str">
        <f ca="1"/>
        <v>KAZ</v>
      </c>
      <c r="D107" s="219" t="str">
        <f ca="1"/>
        <v>ECS           Europe &amp; Central Asia</v>
      </c>
      <c r="E107" s="219" t="str">
        <f ca="1"/>
        <v>IBRD</v>
      </c>
      <c r="F107" s="190" t="str">
        <f t="shared" ca="1" si="4"/>
        <v/>
      </c>
      <c r="G107" s="80">
        <f>IF(N107=7, 6.9, 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2.8549834907195599</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5.1919132727805399</v>
      </c>
      <c r="I107" s="191"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1.5699281370923199</v>
      </c>
      <c r="J107" s="242">
        <v>45142</v>
      </c>
      <c r="K107" s="242">
        <v>45142</v>
      </c>
      <c r="L107" s="91" t="s">
        <v>171</v>
      </c>
      <c r="M107" s="192">
        <v>5.1919132727805399</v>
      </c>
      <c r="N107" s="192" t="s">
        <v>409</v>
      </c>
      <c r="O107" s="192">
        <v>1.5699281370923199</v>
      </c>
      <c r="P107" s="192">
        <v>50.8333333333333</v>
      </c>
      <c r="Q107" s="192" t="s">
        <v>409</v>
      </c>
      <c r="R107" s="192">
        <v>-2.1666666666666599</v>
      </c>
      <c r="S107" s="192"/>
      <c r="T107" s="192"/>
      <c r="U107" s="192"/>
      <c r="V107" s="192"/>
      <c r="W107" s="192"/>
      <c r="X107" s="192"/>
      <c r="Y107" s="80"/>
      <c r="Z107" s="80"/>
    </row>
    <row r="108" spans="1:26" x14ac:dyDescent="0.2">
      <c r="A108" s="84">
        <v>101</v>
      </c>
      <c r="B108" s="84" t="str">
        <f ca="1"/>
        <v>Kenya</v>
      </c>
      <c r="C108" s="84" t="str">
        <f ca="1"/>
        <v>KEN</v>
      </c>
      <c r="D108" s="219" t="str">
        <f ca="1"/>
        <v>SSF           Sub-Saharan Africa</v>
      </c>
      <c r="E108" s="219" t="str">
        <f ca="1"/>
        <v>Blend</v>
      </c>
      <c r="F108" s="190" t="str">
        <f t="shared" ca="1" si="4"/>
        <v/>
      </c>
      <c r="G108" s="80">
        <f>IF(N108=7, 6.9, 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0</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0</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0</v>
      </c>
      <c r="J108" s="242">
        <v>45142</v>
      </c>
      <c r="K108" s="242">
        <v>44887</v>
      </c>
      <c r="L108" s="91" t="s">
        <v>173</v>
      </c>
      <c r="M108" s="192">
        <v>4.6645180193378302</v>
      </c>
      <c r="N108" s="192">
        <v>0</v>
      </c>
      <c r="O108" s="192">
        <v>6.4344941956882202</v>
      </c>
      <c r="P108" s="192">
        <v>47.8333333333333</v>
      </c>
      <c r="Q108" s="192" t="s">
        <v>787</v>
      </c>
      <c r="R108" s="192">
        <v>1.5</v>
      </c>
      <c r="S108" s="192"/>
      <c r="T108" s="192"/>
      <c r="U108" s="192"/>
      <c r="V108" s="192"/>
      <c r="W108" s="192"/>
      <c r="X108" s="192"/>
      <c r="Y108" s="80"/>
      <c r="Z108" s="80"/>
    </row>
    <row r="109" spans="1:26" x14ac:dyDescent="0.2">
      <c r="A109" s="84">
        <v>102</v>
      </c>
      <c r="B109" s="84" t="str">
        <f ca="1"/>
        <v>Kyrgyz Republic</v>
      </c>
      <c r="C109" s="84" t="str">
        <f ca="1"/>
        <v>KGZ</v>
      </c>
      <c r="D109" s="219" t="str">
        <f ca="1"/>
        <v>ECS           Europe &amp; Central Asia</v>
      </c>
      <c r="E109" s="219" t="str">
        <f ca="1"/>
        <v>IDA</v>
      </c>
      <c r="F109" s="190" t="str">
        <f t="shared" ca="1" si="4"/>
        <v/>
      </c>
      <c r="G109" s="80">
        <f>IF(N109=7, 6.9, 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3.9233628437139201</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5.1186639320246101</v>
      </c>
      <c r="I109" s="191"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3.00718629076838</v>
      </c>
      <c r="J109" s="242">
        <v>45142</v>
      </c>
      <c r="K109" s="242">
        <v>45142</v>
      </c>
      <c r="L109" s="91" t="s">
        <v>174</v>
      </c>
      <c r="M109" s="192">
        <v>5.1186639320246101</v>
      </c>
      <c r="N109" s="192" t="s">
        <v>409</v>
      </c>
      <c r="O109" s="192">
        <v>3.00718629076838</v>
      </c>
      <c r="P109" s="192">
        <v>50.4166666666666</v>
      </c>
      <c r="Q109" s="192" t="s">
        <v>409</v>
      </c>
      <c r="R109" s="192">
        <v>-1.0833333333333199</v>
      </c>
      <c r="S109" s="192"/>
      <c r="T109" s="192"/>
      <c r="U109" s="192"/>
      <c r="V109" s="192"/>
      <c r="W109" s="192"/>
      <c r="X109" s="192"/>
      <c r="Y109" s="80"/>
      <c r="Z109" s="80"/>
    </row>
    <row r="110" spans="1:26" x14ac:dyDescent="0.2">
      <c r="A110" s="84">
        <v>103</v>
      </c>
      <c r="B110" s="84" t="str">
        <f ca="1"/>
        <v>Cambodia</v>
      </c>
      <c r="C110" s="84" t="str">
        <f ca="1"/>
        <v>KHM</v>
      </c>
      <c r="D110" s="219" t="str">
        <f ca="1"/>
        <v>EAS           East Asia &amp; Pacific</v>
      </c>
      <c r="E110" s="219" t="str">
        <f ca="1"/>
        <v>IDA</v>
      </c>
      <c r="F110" s="190" t="str">
        <f t="shared" ca="1" si="4"/>
        <v/>
      </c>
      <c r="G110" s="80">
        <f>IF(N110=7, 6.9, 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4.6938177556402003</v>
      </c>
      <c r="I110" s="191"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0</v>
      </c>
      <c r="J110" s="242">
        <v>45142</v>
      </c>
      <c r="K110" s="242">
        <v>45142</v>
      </c>
      <c r="L110" s="91" t="s">
        <v>176</v>
      </c>
      <c r="M110" s="192">
        <v>4.6938177556402003</v>
      </c>
      <c r="N110" s="192" t="s">
        <v>409</v>
      </c>
      <c r="O110" s="192">
        <v>0</v>
      </c>
      <c r="P110" s="192">
        <v>48</v>
      </c>
      <c r="Q110" s="192" t="s">
        <v>409</v>
      </c>
      <c r="R110" s="192">
        <v>-4.3333333333333304</v>
      </c>
      <c r="S110" s="192"/>
      <c r="T110" s="192"/>
      <c r="U110" s="192"/>
      <c r="V110" s="192"/>
      <c r="W110" s="192"/>
      <c r="X110" s="192"/>
      <c r="Y110" s="80"/>
      <c r="Z110" s="80"/>
    </row>
    <row r="111" spans="1:26" x14ac:dyDescent="0.2">
      <c r="A111" s="84">
        <v>104</v>
      </c>
      <c r="B111" s="84" t="str">
        <f ca="1"/>
        <v>Kiribati</v>
      </c>
      <c r="C111" s="84" t="str">
        <f ca="1"/>
        <v>KIR</v>
      </c>
      <c r="D111" s="219" t="str">
        <f ca="1"/>
        <v>EAS           East Asia &amp; Pacific</v>
      </c>
      <c r="E111" s="219" t="str">
        <f ca="1"/>
        <v>IDA</v>
      </c>
      <c r="F111" s="190" t="str">
        <f t="shared" ca="1" si="4"/>
        <v/>
      </c>
      <c r="G111" s="80" t="e">
        <f>IF(N111=7, 6.9, 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#N/A</v>
      </c>
      <c r="H111" s="80" t="e"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#N/A</v>
      </c>
      <c r="I111" s="191" t="e"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#N/A</v>
      </c>
      <c r="J111" s="242">
        <v>44753</v>
      </c>
      <c r="K111" s="242">
        <v>44753</v>
      </c>
      <c r="L111" s="91" t="s">
        <v>178</v>
      </c>
      <c r="M111" s="192" t="s">
        <v>409</v>
      </c>
      <c r="N111" s="192" t="s">
        <v>409</v>
      </c>
      <c r="O111" s="192" t="s">
        <v>409</v>
      </c>
      <c r="P111" s="192" t="s">
        <v>409</v>
      </c>
      <c r="Q111" s="192" t="s">
        <v>409</v>
      </c>
      <c r="R111" s="192" t="s">
        <v>409</v>
      </c>
      <c r="S111" s="192"/>
      <c r="T111" s="192"/>
      <c r="U111" s="192"/>
      <c r="V111" s="192"/>
      <c r="W111" s="192"/>
      <c r="X111" s="192"/>
      <c r="Y111" s="80"/>
      <c r="Z111" s="80"/>
    </row>
    <row r="112" spans="1:26" x14ac:dyDescent="0.2">
      <c r="A112" s="84">
        <v>105</v>
      </c>
      <c r="B112" s="84" t="str">
        <f ca="1"/>
        <v>St. Kitts and Nevis</v>
      </c>
      <c r="C112" s="84" t="str">
        <f ca="1"/>
        <v>KNA</v>
      </c>
      <c r="D112" s="219" t="str">
        <f ca="1"/>
        <v>LCN           Latin America &amp; Caribbean</v>
      </c>
      <c r="E112" s="219" t="str">
        <f ca="1"/>
        <v>IBRD</v>
      </c>
      <c r="F112" s="190" t="str">
        <f t="shared" ca="1" si="4"/>
        <v/>
      </c>
      <c r="G112" s="80" t="e">
        <f>IF(N112=7, 6.9, 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#N/A</v>
      </c>
      <c r="H112" s="80" t="e"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#N/A</v>
      </c>
      <c r="I112" s="191" t="e"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#N/A</v>
      </c>
      <c r="J112" s="242">
        <v>44753</v>
      </c>
      <c r="K112" s="242">
        <v>44753</v>
      </c>
      <c r="L112" s="91" t="s">
        <v>179</v>
      </c>
      <c r="M112" s="192" t="s">
        <v>409</v>
      </c>
      <c r="N112" s="192" t="s">
        <v>409</v>
      </c>
      <c r="O112" s="192" t="s">
        <v>409</v>
      </c>
      <c r="P112" s="192" t="s">
        <v>409</v>
      </c>
      <c r="Q112" s="192" t="s">
        <v>409</v>
      </c>
      <c r="R112" s="192" t="s">
        <v>409</v>
      </c>
      <c r="S112" s="192"/>
      <c r="T112" s="192"/>
      <c r="U112" s="192"/>
      <c r="V112" s="192"/>
      <c r="W112" s="192"/>
      <c r="X112" s="192"/>
      <c r="Y112" s="80"/>
      <c r="Z112" s="80"/>
    </row>
    <row r="113" spans="1:26" x14ac:dyDescent="0.2">
      <c r="A113" s="84">
        <v>106</v>
      </c>
      <c r="B113" s="84" t="str">
        <f ca="1"/>
        <v>Korea, Rep.</v>
      </c>
      <c r="C113" s="84" t="str">
        <f ca="1"/>
        <v>KOR</v>
      </c>
      <c r="D113" s="219" t="str">
        <f ca="1"/>
        <v>EAS           East Asia &amp; Pacific</v>
      </c>
      <c r="E113" s="219" t="str">
        <f ca="1"/>
        <v>NA</v>
      </c>
      <c r="F113" s="190" t="str">
        <f t="shared" ca="1" si="4"/>
        <v/>
      </c>
      <c r="G113" s="80">
        <f>IF(N113=7, 6.9, 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0.26961186249605174</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4.98095517140342E-2</v>
      </c>
      <c r="I113" s="191"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1.4593698175787599</v>
      </c>
      <c r="J113" s="242">
        <v>45142</v>
      </c>
      <c r="K113" s="242">
        <v>45142</v>
      </c>
      <c r="L113" s="91" t="s">
        <v>180</v>
      </c>
      <c r="M113" s="192">
        <v>4.98095517140342E-2</v>
      </c>
      <c r="N113" s="192" t="s">
        <v>409</v>
      </c>
      <c r="O113" s="192">
        <v>1.4593698175787599</v>
      </c>
      <c r="P113" s="192">
        <v>21.5833333333333</v>
      </c>
      <c r="Q113" s="192" t="s">
        <v>409</v>
      </c>
      <c r="R113" s="192">
        <v>-2.25</v>
      </c>
      <c r="S113" s="192"/>
      <c r="T113" s="192"/>
      <c r="U113" s="192"/>
      <c r="V113" s="192"/>
      <c r="W113" s="192"/>
      <c r="X113" s="192"/>
      <c r="Y113" s="80"/>
      <c r="Z113" s="80"/>
    </row>
    <row r="114" spans="1:26" x14ac:dyDescent="0.2">
      <c r="A114" s="84">
        <v>107</v>
      </c>
      <c r="B114" s="84" t="str">
        <f ca="1"/>
        <v>Kuwait</v>
      </c>
      <c r="C114" s="84" t="str">
        <f ca="1"/>
        <v>KWT</v>
      </c>
      <c r="D114" s="219" t="str">
        <f ca="1"/>
        <v>MEA           Middle East &amp; North Africa</v>
      </c>
      <c r="E114" s="219" t="str">
        <f ca="1"/>
        <v>NA</v>
      </c>
      <c r="F114" s="190" t="str">
        <f t="shared" ca="1" si="4"/>
        <v/>
      </c>
      <c r="G114" s="80">
        <f>IF(N114=7, 6.9, 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0</v>
      </c>
      <c r="I114" s="191"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6.1028192371475898</v>
      </c>
      <c r="J114" s="242">
        <v>45142</v>
      </c>
      <c r="K114" s="242">
        <v>45142</v>
      </c>
      <c r="L114" s="91" t="s">
        <v>182</v>
      </c>
      <c r="M114" s="192">
        <v>0</v>
      </c>
      <c r="N114" s="192" t="s">
        <v>409</v>
      </c>
      <c r="O114" s="192">
        <v>6.1028192371475898</v>
      </c>
      <c r="P114" s="192">
        <v>20.4166666666666</v>
      </c>
      <c r="Q114" s="192" t="s">
        <v>409</v>
      </c>
      <c r="R114" s="192">
        <v>1.25</v>
      </c>
      <c r="S114" s="192"/>
      <c r="T114" s="192"/>
      <c r="U114" s="192"/>
      <c r="V114" s="192"/>
      <c r="W114" s="192"/>
      <c r="X114" s="192"/>
      <c r="Y114" s="80"/>
      <c r="Z114" s="80"/>
    </row>
    <row r="115" spans="1:26" x14ac:dyDescent="0.2">
      <c r="A115" s="84">
        <v>108</v>
      </c>
      <c r="B115" s="84" t="str">
        <f ca="1"/>
        <v>Lao PDR</v>
      </c>
      <c r="C115" s="84" t="str">
        <f ca="1"/>
        <v>LAO</v>
      </c>
      <c r="D115" s="219" t="str">
        <f ca="1"/>
        <v>EAS           East Asia &amp; Pacific</v>
      </c>
      <c r="E115" s="219" t="str">
        <f ca="1"/>
        <v>IDA</v>
      </c>
      <c r="F115" s="190" t="str">
        <f t="shared" ca="1" si="4"/>
        <v/>
      </c>
      <c r="G115" s="80">
        <f>IF(N115=7, 6.9, 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7.4356305988516134</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5.5288602402578402</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10</v>
      </c>
      <c r="J115" s="242">
        <v>45142</v>
      </c>
      <c r="K115" s="242">
        <v>45142</v>
      </c>
      <c r="L115" s="91" t="s">
        <v>184</v>
      </c>
      <c r="M115" s="192">
        <v>5.5288602402578402</v>
      </c>
      <c r="N115" s="192" t="s">
        <v>409</v>
      </c>
      <c r="O115" s="192">
        <v>10</v>
      </c>
      <c r="P115" s="192">
        <v>52.75</v>
      </c>
      <c r="Q115" s="192" t="s">
        <v>409</v>
      </c>
      <c r="R115" s="192">
        <v>9.9166666666666607</v>
      </c>
      <c r="S115" s="192"/>
      <c r="T115" s="192"/>
      <c r="U115" s="192"/>
      <c r="V115" s="192"/>
      <c r="W115" s="192"/>
      <c r="X115" s="192"/>
      <c r="Y115" s="80"/>
      <c r="Z115" s="80"/>
    </row>
    <row r="116" spans="1:26" x14ac:dyDescent="0.2">
      <c r="A116" s="84">
        <v>109</v>
      </c>
      <c r="B116" s="84" t="str">
        <f ca="1"/>
        <v>Lebanon</v>
      </c>
      <c r="C116" s="84" t="str">
        <f ca="1"/>
        <v>LBN</v>
      </c>
      <c r="D116" s="219" t="str">
        <f ca="1"/>
        <v>MEA           Middle East &amp; North Africa</v>
      </c>
      <c r="E116" s="219" t="str">
        <f ca="1"/>
        <v>IBRD</v>
      </c>
      <c r="F116" s="190" t="str">
        <f t="shared" ca="1" si="4"/>
        <v/>
      </c>
      <c r="G116" s="80">
        <f>IF(N116=7, 6.9, 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10</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10</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10</v>
      </c>
      <c r="J116" s="242">
        <v>45142</v>
      </c>
      <c r="K116" s="242">
        <v>44887</v>
      </c>
      <c r="L116" s="91" t="s">
        <v>186</v>
      </c>
      <c r="M116" s="192">
        <v>10</v>
      </c>
      <c r="N116" s="192">
        <v>10</v>
      </c>
      <c r="O116" s="192">
        <v>7.54007739082365</v>
      </c>
      <c r="P116" s="192">
        <v>85</v>
      </c>
      <c r="Q116" s="192" t="s">
        <v>785</v>
      </c>
      <c r="R116" s="192">
        <v>2.3333333333333202</v>
      </c>
      <c r="S116" s="192"/>
      <c r="T116" s="192"/>
      <c r="U116" s="192"/>
      <c r="V116" s="192"/>
      <c r="W116" s="192"/>
      <c r="X116" s="192"/>
      <c r="Y116" s="80"/>
      <c r="Z116" s="80"/>
    </row>
    <row r="117" spans="1:26" x14ac:dyDescent="0.2">
      <c r="A117" s="84">
        <v>110</v>
      </c>
      <c r="B117" s="84" t="str">
        <f ca="1"/>
        <v>Liberia</v>
      </c>
      <c r="C117" s="84" t="str">
        <f ca="1"/>
        <v>LBR</v>
      </c>
      <c r="D117" s="219" t="str">
        <f ca="1"/>
        <v>SSF           Sub-Saharan Africa</v>
      </c>
      <c r="E117" s="219" t="str">
        <f ca="1"/>
        <v>IDA</v>
      </c>
      <c r="F117" s="190" t="str">
        <f t="shared" ca="1" si="4"/>
        <v/>
      </c>
      <c r="G117" s="80">
        <f>IF(N117=7, 6.9, 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7.7556401992382096</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0</v>
      </c>
      <c r="J117" s="242">
        <v>45142</v>
      </c>
      <c r="K117" s="242">
        <v>45142</v>
      </c>
      <c r="L117" s="91" t="s">
        <v>188</v>
      </c>
      <c r="M117" s="192">
        <v>7.7556401992382096</v>
      </c>
      <c r="N117" s="192" t="s">
        <v>409</v>
      </c>
      <c r="O117" s="192">
        <v>0</v>
      </c>
      <c r="P117" s="192">
        <v>65.4166666666666</v>
      </c>
      <c r="Q117" s="192" t="s">
        <v>409</v>
      </c>
      <c r="R117" s="192">
        <v>-7.0833333333333304</v>
      </c>
      <c r="S117" s="192"/>
      <c r="T117" s="192"/>
      <c r="U117" s="192"/>
      <c r="V117" s="192"/>
      <c r="W117" s="192"/>
      <c r="X117" s="192"/>
      <c r="Y117" s="80"/>
      <c r="Z117" s="80"/>
    </row>
    <row r="118" spans="1:26" x14ac:dyDescent="0.2">
      <c r="A118" s="84">
        <v>111</v>
      </c>
      <c r="B118" s="84" t="str">
        <f ca="1"/>
        <v>Libya</v>
      </c>
      <c r="C118" s="84" t="str">
        <f ca="1"/>
        <v>LBY</v>
      </c>
      <c r="D118" s="219" t="str">
        <f ca="1"/>
        <v>MEA           Middle East &amp; North Africa</v>
      </c>
      <c r="E118" s="219" t="str">
        <f ca="1"/>
        <v>IBRD</v>
      </c>
      <c r="F118" s="190" t="str">
        <f t="shared" ca="1" si="4"/>
        <v/>
      </c>
      <c r="G118" s="80">
        <f>IF(N118=7, 6.9, 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7.8581892762965104</v>
      </c>
      <c r="I118" s="191"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0</v>
      </c>
      <c r="J118" s="242">
        <v>45142</v>
      </c>
      <c r="K118" s="242">
        <v>45142</v>
      </c>
      <c r="L118" s="91" t="s">
        <v>190</v>
      </c>
      <c r="M118" s="192">
        <v>7.8581892762965104</v>
      </c>
      <c r="N118" s="192" t="s">
        <v>409</v>
      </c>
      <c r="O118" s="192">
        <v>0</v>
      </c>
      <c r="P118" s="192">
        <v>66</v>
      </c>
      <c r="Q118" s="192" t="s">
        <v>409</v>
      </c>
      <c r="R118" s="192">
        <v>-8</v>
      </c>
      <c r="S118" s="192"/>
      <c r="T118" s="192"/>
      <c r="U118" s="192"/>
      <c r="V118" s="192"/>
      <c r="W118" s="192"/>
      <c r="X118" s="192"/>
      <c r="Y118" s="80"/>
      <c r="Z118" s="80"/>
    </row>
    <row r="119" spans="1:26" x14ac:dyDescent="0.2">
      <c r="A119" s="84">
        <v>112</v>
      </c>
      <c r="B119" s="84" t="str">
        <f ca="1"/>
        <v>St. Lucia</v>
      </c>
      <c r="C119" s="84" t="str">
        <f ca="1"/>
        <v>LCA</v>
      </c>
      <c r="D119" s="219" t="str">
        <f ca="1"/>
        <v>LCN           Latin America &amp; Caribbean</v>
      </c>
      <c r="E119" s="219" t="str">
        <f ca="1"/>
        <v>Blend</v>
      </c>
      <c r="F119" s="190" t="str">
        <f t="shared" ca="1" si="4"/>
        <v/>
      </c>
      <c r="G119" s="80" t="e">
        <f>IF(N119=7, 6.9, 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#N/A</v>
      </c>
      <c r="H119" s="80" t="e"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#N/A</v>
      </c>
      <c r="I119" s="191" t="e"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#N/A</v>
      </c>
      <c r="J119" s="242">
        <v>44753</v>
      </c>
      <c r="K119" s="242" t="s">
        <v>409</v>
      </c>
      <c r="L119" s="91" t="s">
        <v>191</v>
      </c>
      <c r="M119" s="192" t="s">
        <v>409</v>
      </c>
      <c r="N119" s="192" t="s">
        <v>409</v>
      </c>
      <c r="O119" s="192" t="s">
        <v>409</v>
      </c>
      <c r="P119" s="192" t="s">
        <v>409</v>
      </c>
      <c r="Q119" s="192" t="s">
        <v>409</v>
      </c>
      <c r="R119" s="192" t="s">
        <v>409</v>
      </c>
      <c r="S119" s="192"/>
      <c r="T119" s="192"/>
      <c r="U119" s="192"/>
      <c r="V119" s="192"/>
      <c r="W119" s="192"/>
      <c r="X119" s="192"/>
      <c r="Y119" s="80"/>
      <c r="Z119" s="80"/>
    </row>
    <row r="120" spans="1:26" x14ac:dyDescent="0.2">
      <c r="A120" s="84">
        <v>113</v>
      </c>
      <c r="B120" s="84" t="str">
        <f ca="1"/>
        <v>Liechtenstein</v>
      </c>
      <c r="C120" s="84" t="str">
        <f ca="1"/>
        <v>LIE</v>
      </c>
      <c r="D120" s="219" t="str">
        <f ca="1"/>
        <v>ECS           Europe &amp; Central Asia</v>
      </c>
      <c r="E120" s="219" t="str">
        <f ca="1"/>
        <v>NA</v>
      </c>
      <c r="F120" s="190" t="str">
        <f t="shared" ca="1" si="4"/>
        <v/>
      </c>
      <c r="G120" s="80">
        <f>IF(N120=7, 6.9, 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0</v>
      </c>
      <c r="I120" s="191"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2.7860696517412902</v>
      </c>
      <c r="J120" s="242">
        <v>45142</v>
      </c>
      <c r="K120" s="242">
        <v>45142</v>
      </c>
      <c r="L120" s="91" t="s">
        <v>193</v>
      </c>
      <c r="M120" s="192">
        <v>0</v>
      </c>
      <c r="N120" s="192" t="s">
        <v>409</v>
      </c>
      <c r="O120" s="192">
        <v>2.7860696517412902</v>
      </c>
      <c r="P120" s="192">
        <v>14.25</v>
      </c>
      <c r="Q120" s="192" t="s">
        <v>409</v>
      </c>
      <c r="R120" s="192">
        <v>-1.25</v>
      </c>
      <c r="S120" s="192"/>
      <c r="T120" s="192"/>
      <c r="U120" s="192"/>
      <c r="V120" s="192"/>
      <c r="W120" s="192"/>
      <c r="X120" s="192"/>
      <c r="Y120" s="80"/>
      <c r="Z120" s="80"/>
    </row>
    <row r="121" spans="1:26" x14ac:dyDescent="0.2">
      <c r="A121" s="84">
        <v>114</v>
      </c>
      <c r="B121" s="84" t="str">
        <f ca="1"/>
        <v>Sri Lanka</v>
      </c>
      <c r="C121" s="84" t="str">
        <f ca="1"/>
        <v>LKA</v>
      </c>
      <c r="D121" s="219" t="str">
        <f ca="1"/>
        <v>SAS           South Asia</v>
      </c>
      <c r="E121" s="219" t="str">
        <f ca="1"/>
        <v>IBRD</v>
      </c>
      <c r="F121" s="190" t="str">
        <f t="shared" ca="1" si="4"/>
        <v/>
      </c>
      <c r="G121" s="80">
        <f>IF(N121=7, 6.9, 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10</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10</v>
      </c>
      <c r="I121" s="191"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10</v>
      </c>
      <c r="J121" s="242">
        <v>44895</v>
      </c>
      <c r="K121" s="242">
        <v>44887</v>
      </c>
      <c r="L121" s="91" t="s">
        <v>195</v>
      </c>
      <c r="M121" s="192">
        <v>8.4002343978904204</v>
      </c>
      <c r="N121" s="192">
        <v>10</v>
      </c>
      <c r="O121" s="192">
        <v>3.00718629076838</v>
      </c>
      <c r="P121" s="192">
        <v>69.0833333333333</v>
      </c>
      <c r="Q121" s="192" t="s">
        <v>785</v>
      </c>
      <c r="R121" s="192">
        <v>-1.0833333333333199</v>
      </c>
      <c r="S121" s="192"/>
      <c r="T121" s="192"/>
      <c r="U121" s="192"/>
      <c r="V121" s="192"/>
      <c r="W121" s="192"/>
      <c r="X121" s="192"/>
      <c r="Y121" s="80"/>
      <c r="Z121" s="80"/>
    </row>
    <row r="122" spans="1:26" x14ac:dyDescent="0.2">
      <c r="A122" s="84">
        <v>115</v>
      </c>
      <c r="B122" s="84" t="str">
        <f ca="1"/>
        <v>Lesotho</v>
      </c>
      <c r="C122" s="84" t="str">
        <f ca="1"/>
        <v>LSO</v>
      </c>
      <c r="D122" s="219" t="str">
        <f ca="1"/>
        <v>SSF           Sub-Saharan Africa</v>
      </c>
      <c r="E122" s="219" t="str">
        <f ca="1"/>
        <v>IDA</v>
      </c>
      <c r="F122" s="190" t="str">
        <f t="shared" ca="1" si="4"/>
        <v/>
      </c>
      <c r="G122" s="80">
        <f>IF(N122=7, 6.9, 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0</v>
      </c>
      <c r="I122" s="191"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0</v>
      </c>
      <c r="J122" s="242">
        <v>45142</v>
      </c>
      <c r="K122" s="242">
        <v>45142</v>
      </c>
      <c r="L122" s="91" t="s">
        <v>197</v>
      </c>
      <c r="M122" s="192">
        <v>5.0307647231174899</v>
      </c>
      <c r="N122" s="192">
        <v>0</v>
      </c>
      <c r="O122" s="192">
        <v>7.2084024322830196</v>
      </c>
      <c r="P122" s="192">
        <v>49.9166666666666</v>
      </c>
      <c r="Q122" s="192" t="s">
        <v>789</v>
      </c>
      <c r="R122" s="192">
        <v>2.0833333333333202</v>
      </c>
      <c r="S122" s="192"/>
      <c r="T122" s="192"/>
      <c r="U122" s="192"/>
      <c r="V122" s="192"/>
      <c r="W122" s="192"/>
      <c r="X122" s="192"/>
      <c r="Y122" s="80"/>
      <c r="Z122" s="80"/>
    </row>
    <row r="123" spans="1:26" x14ac:dyDescent="0.2">
      <c r="A123" s="84">
        <v>116</v>
      </c>
      <c r="B123" s="84" t="str">
        <f ca="1"/>
        <v>Lithuania</v>
      </c>
      <c r="C123" s="84" t="str">
        <f ca="1"/>
        <v>LTU</v>
      </c>
      <c r="D123" s="219" t="str">
        <f ca="1"/>
        <v>ECS           Europe &amp; Central Asia</v>
      </c>
      <c r="E123" s="219" t="str">
        <f ca="1"/>
        <v>NA</v>
      </c>
      <c r="F123" s="190" t="str">
        <f t="shared" ca="1" si="4"/>
        <v/>
      </c>
      <c r="G123" s="80">
        <f>IF(N123=7, 6.9, 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3.3167301494286501</v>
      </c>
      <c r="I123" s="191"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0</v>
      </c>
      <c r="J123" s="242">
        <v>45142</v>
      </c>
      <c r="K123" s="242">
        <v>45142</v>
      </c>
      <c r="L123" s="91" t="s">
        <v>199</v>
      </c>
      <c r="M123" s="192">
        <v>3.3167301494286501</v>
      </c>
      <c r="N123" s="192" t="s">
        <v>409</v>
      </c>
      <c r="O123" s="192">
        <v>0</v>
      </c>
      <c r="P123" s="192">
        <v>40.1666666666666</v>
      </c>
      <c r="Q123" s="192" t="s">
        <v>409</v>
      </c>
      <c r="R123" s="192">
        <v>-5.5</v>
      </c>
      <c r="S123" s="192"/>
      <c r="T123" s="192"/>
      <c r="U123" s="192"/>
      <c r="V123" s="192"/>
      <c r="W123" s="192"/>
      <c r="X123" s="192"/>
      <c r="Y123" s="80"/>
      <c r="Z123" s="80"/>
    </row>
    <row r="124" spans="1:26" x14ac:dyDescent="0.2">
      <c r="A124" s="84">
        <v>117</v>
      </c>
      <c r="B124" s="84" t="str">
        <f ca="1"/>
        <v>Luxembourg</v>
      </c>
      <c r="C124" s="84" t="str">
        <f ca="1"/>
        <v>LUX</v>
      </c>
      <c r="D124" s="219" t="str">
        <f ca="1"/>
        <v>ECS           Europe &amp; Central Asia</v>
      </c>
      <c r="E124" s="219" t="str">
        <f ca="1"/>
        <v>NA</v>
      </c>
      <c r="F124" s="190" t="str">
        <f t="shared" ca="1" si="4"/>
        <v/>
      </c>
      <c r="G124" s="80">
        <f>IF(N124=7, 6.9, 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0</v>
      </c>
      <c r="I124" s="191"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6.1028192371475898</v>
      </c>
      <c r="J124" s="242">
        <v>45142</v>
      </c>
      <c r="K124" s="242">
        <v>45142</v>
      </c>
      <c r="L124" s="91" t="s">
        <v>201</v>
      </c>
      <c r="M124" s="192">
        <v>0</v>
      </c>
      <c r="N124" s="192" t="s">
        <v>409</v>
      </c>
      <c r="O124" s="192">
        <v>6.1028192371475898</v>
      </c>
      <c r="P124" s="192">
        <v>16.75</v>
      </c>
      <c r="Q124" s="192" t="s">
        <v>409</v>
      </c>
      <c r="R124" s="192">
        <v>1.25</v>
      </c>
      <c r="S124" s="192"/>
      <c r="T124" s="192"/>
      <c r="U124" s="192"/>
      <c r="V124" s="192"/>
      <c r="W124" s="192"/>
      <c r="X124" s="192"/>
      <c r="Y124" s="80"/>
      <c r="Z124" s="80"/>
    </row>
    <row r="125" spans="1:26" x14ac:dyDescent="0.2">
      <c r="A125" s="84">
        <v>118</v>
      </c>
      <c r="B125" s="84" t="str">
        <f ca="1"/>
        <v>Latvia</v>
      </c>
      <c r="C125" s="84" t="str">
        <f ca="1"/>
        <v>LVA</v>
      </c>
      <c r="D125" s="219" t="str">
        <f ca="1"/>
        <v>ECS           Europe &amp; Central Asia</v>
      </c>
      <c r="E125" s="219" t="str">
        <f ca="1"/>
        <v>NA</v>
      </c>
      <c r="F125" s="190" t="str">
        <f t="shared" ca="1" si="4"/>
        <v/>
      </c>
      <c r="G125" s="80">
        <f>IF(N125=7, 6.9, 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3.8636263110913971</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3.1995312042191602</v>
      </c>
      <c r="I125" s="191"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4.6655610834715304</v>
      </c>
      <c r="J125" s="242">
        <v>45142</v>
      </c>
      <c r="K125" s="242">
        <v>45142</v>
      </c>
      <c r="L125" s="91" t="s">
        <v>203</v>
      </c>
      <c r="M125" s="192">
        <v>3.1995312042191602</v>
      </c>
      <c r="N125" s="192" t="s">
        <v>409</v>
      </c>
      <c r="O125" s="192">
        <v>4.6655610834715304</v>
      </c>
      <c r="P125" s="192">
        <v>39.5</v>
      </c>
      <c r="Q125" s="192" t="s">
        <v>409</v>
      </c>
      <c r="R125" s="192">
        <v>0.16666666666666399</v>
      </c>
      <c r="S125" s="192"/>
      <c r="T125" s="192"/>
      <c r="U125" s="192"/>
      <c r="V125" s="192"/>
      <c r="W125" s="192"/>
      <c r="X125" s="192"/>
      <c r="Y125" s="80"/>
      <c r="Z125" s="80"/>
    </row>
    <row r="126" spans="1:26" x14ac:dyDescent="0.2">
      <c r="A126" s="84">
        <v>119</v>
      </c>
      <c r="B126" s="84" t="str">
        <f ca="1"/>
        <v>Macao SAR, China</v>
      </c>
      <c r="C126" s="84" t="str">
        <f ca="1"/>
        <v>MAC</v>
      </c>
      <c r="D126" s="219" t="str">
        <f ca="1"/>
        <v>EAS           East Asia &amp; Pacific</v>
      </c>
      <c r="E126" s="219" t="str">
        <f ca="1"/>
        <v>NA</v>
      </c>
      <c r="F126" s="190" t="str">
        <f t="shared" ca="1" si="4"/>
        <v/>
      </c>
      <c r="G126" s="80">
        <f>IF(N126=7, 6.9, 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0</v>
      </c>
      <c r="I126" s="191"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0</v>
      </c>
      <c r="J126" s="242">
        <v>45142</v>
      </c>
      <c r="K126" s="242">
        <v>45142</v>
      </c>
      <c r="L126" s="91" t="s">
        <v>712</v>
      </c>
      <c r="M126" s="192">
        <v>0</v>
      </c>
      <c r="N126" s="192" t="s">
        <v>409</v>
      </c>
      <c r="O126" s="192">
        <v>0</v>
      </c>
      <c r="P126" s="192">
        <v>15.25</v>
      </c>
      <c r="Q126" s="192" t="s">
        <v>409</v>
      </c>
      <c r="R126" s="192">
        <v>-3.9166666666666599</v>
      </c>
      <c r="S126" s="192"/>
      <c r="T126" s="192"/>
      <c r="U126" s="192"/>
      <c r="V126" s="192"/>
      <c r="W126" s="192"/>
      <c r="X126" s="192"/>
      <c r="Y126" s="80"/>
      <c r="Z126" s="80"/>
    </row>
    <row r="127" spans="1:26" x14ac:dyDescent="0.2">
      <c r="A127" s="84">
        <v>120</v>
      </c>
      <c r="B127" s="84" t="str">
        <f ca="1"/>
        <v>St. Martin (French part)</v>
      </c>
      <c r="C127" s="84" t="str">
        <f ca="1"/>
        <v>MAF</v>
      </c>
      <c r="D127" s="219" t="str">
        <f ca="1"/>
        <v>LCN           Latin America &amp; Caribbean</v>
      </c>
      <c r="E127" s="219" t="str">
        <f ca="1"/>
        <v>NA</v>
      </c>
      <c r="F127" s="190" t="str">
        <f t="shared" ca="1" si="4"/>
        <v/>
      </c>
      <c r="G127" s="80" t="e">
        <f>IF(N127=7, 6.9, 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#N/A</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t="e"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#N/A</v>
      </c>
      <c r="J127" s="242" t="s">
        <v>409</v>
      </c>
      <c r="K127" s="242" t="s">
        <v>409</v>
      </c>
      <c r="L127" s="91" t="s">
        <v>713</v>
      </c>
      <c r="M127" s="192" t="s">
        <v>409</v>
      </c>
      <c r="N127" s="192" t="s">
        <v>409</v>
      </c>
      <c r="O127" s="192" t="s">
        <v>409</v>
      </c>
      <c r="P127" s="192" t="s">
        <v>409</v>
      </c>
      <c r="Q127" s="192" t="s">
        <v>409</v>
      </c>
      <c r="R127" s="192" t="s">
        <v>409</v>
      </c>
      <c r="S127" s="192"/>
      <c r="T127" s="192"/>
      <c r="U127" s="192"/>
      <c r="V127" s="192"/>
      <c r="W127" s="192"/>
      <c r="X127" s="192"/>
      <c r="Y127" s="80"/>
      <c r="Z127" s="80"/>
    </row>
    <row r="128" spans="1:26" x14ac:dyDescent="0.2">
      <c r="A128" s="84">
        <v>121</v>
      </c>
      <c r="B128" s="84" t="str">
        <f ca="1"/>
        <v>Morocco</v>
      </c>
      <c r="C128" s="84" t="str">
        <f ca="1"/>
        <v>MAR</v>
      </c>
      <c r="D128" s="219" t="str">
        <f ca="1"/>
        <v>MEA           Middle East &amp; North Africa</v>
      </c>
      <c r="E128" s="219" t="str">
        <f ca="1"/>
        <v>IBRD</v>
      </c>
      <c r="F128" s="190" t="str">
        <f t="shared" ca="1" si="4"/>
        <v/>
      </c>
      <c r="G128" s="80">
        <f>IF(N128=7, 6.9, 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6.9</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7</v>
      </c>
      <c r="I128" s="191"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7</v>
      </c>
      <c r="J128" s="242">
        <v>44895</v>
      </c>
      <c r="K128" s="242">
        <v>44887</v>
      </c>
      <c r="L128" s="91" t="s">
        <v>205</v>
      </c>
      <c r="M128" s="192">
        <v>2.40843832405508</v>
      </c>
      <c r="N128" s="192">
        <v>7</v>
      </c>
      <c r="O128" s="192">
        <v>6.6556108347153096</v>
      </c>
      <c r="P128" s="192">
        <v>35</v>
      </c>
      <c r="Q128" s="192" t="s">
        <v>784</v>
      </c>
      <c r="R128" s="192">
        <v>1.6666666666666601</v>
      </c>
      <c r="S128" s="192"/>
      <c r="T128" s="192"/>
      <c r="U128" s="192"/>
      <c r="V128" s="192"/>
      <c r="W128" s="192"/>
      <c r="X128" s="192"/>
      <c r="Y128" s="80"/>
      <c r="Z128" s="80"/>
    </row>
    <row r="129" spans="1:26" x14ac:dyDescent="0.2">
      <c r="A129" s="84">
        <v>122</v>
      </c>
      <c r="B129" s="84" t="str">
        <f ca="1"/>
        <v>Monaco</v>
      </c>
      <c r="C129" s="84" t="str">
        <f ca="1"/>
        <v>MCO</v>
      </c>
      <c r="D129" s="219" t="str">
        <f ca="1"/>
        <v>ECS           Europe &amp; Central Asia</v>
      </c>
      <c r="E129" s="219" t="str">
        <f ca="1"/>
        <v>NA</v>
      </c>
      <c r="F129" s="190" t="str">
        <f t="shared" ca="1" si="4"/>
        <v/>
      </c>
      <c r="G129" s="80" t="e">
        <f>IF(N129=7, 6.9, 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#N/A</v>
      </c>
      <c r="H129" s="80" t="e"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#N/A</v>
      </c>
      <c r="I129" s="191" t="e"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#N/A</v>
      </c>
      <c r="J129" s="242">
        <v>44887</v>
      </c>
      <c r="K129" s="242" t="s">
        <v>409</v>
      </c>
      <c r="L129" s="91" t="s">
        <v>714</v>
      </c>
      <c r="M129" s="192" t="s">
        <v>409</v>
      </c>
      <c r="N129" s="192" t="s">
        <v>409</v>
      </c>
      <c r="O129" s="192" t="s">
        <v>409</v>
      </c>
      <c r="P129" s="192" t="s">
        <v>409</v>
      </c>
      <c r="Q129" s="192" t="s">
        <v>409</v>
      </c>
      <c r="R129" s="192" t="s">
        <v>409</v>
      </c>
      <c r="S129" s="192"/>
      <c r="T129" s="192"/>
      <c r="U129" s="192"/>
      <c r="V129" s="192"/>
      <c r="W129" s="192"/>
      <c r="X129" s="192"/>
      <c r="Y129" s="80"/>
      <c r="Z129" s="80"/>
    </row>
    <row r="130" spans="1:26" x14ac:dyDescent="0.2">
      <c r="A130" s="84">
        <v>123</v>
      </c>
      <c r="B130" s="84" t="str">
        <f ca="1"/>
        <v>Moldova</v>
      </c>
      <c r="C130" s="84" t="str">
        <f ca="1"/>
        <v>MDA</v>
      </c>
      <c r="D130" s="219" t="str">
        <f ca="1"/>
        <v>ECS           Europe &amp; Central Asia</v>
      </c>
      <c r="E130" s="219" t="str">
        <f ca="1"/>
        <v>IBRD</v>
      </c>
      <c r="F130" s="190" t="str">
        <f t="shared" ca="1" si="4"/>
        <v/>
      </c>
      <c r="G130" s="80">
        <f>IF(N130=7, 6.9, 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4.9937097192166711</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6.4078523293290397</v>
      </c>
      <c r="I130" s="191"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3.8916528468767302</v>
      </c>
      <c r="J130" s="242">
        <v>45142</v>
      </c>
      <c r="K130" s="242">
        <v>45142</v>
      </c>
      <c r="L130" s="91" t="s">
        <v>206</v>
      </c>
      <c r="M130" s="192">
        <v>6.4078523293290397</v>
      </c>
      <c r="N130" s="192" t="s">
        <v>409</v>
      </c>
      <c r="O130" s="192">
        <v>3.8916528468767302</v>
      </c>
      <c r="P130" s="192">
        <v>57.75</v>
      </c>
      <c r="Q130" s="192" t="s">
        <v>409</v>
      </c>
      <c r="R130" s="192">
        <v>-0.41666666666666402</v>
      </c>
      <c r="S130" s="192"/>
      <c r="T130" s="192"/>
      <c r="U130" s="192"/>
      <c r="V130" s="192"/>
      <c r="W130" s="192"/>
      <c r="X130" s="192"/>
      <c r="Y130" s="80"/>
      <c r="Z130" s="80"/>
    </row>
    <row r="131" spans="1:26" x14ac:dyDescent="0.2">
      <c r="A131" s="84">
        <v>124</v>
      </c>
      <c r="B131" s="84" t="str">
        <f ca="1"/>
        <v>Madagascar</v>
      </c>
      <c r="C131" s="84" t="str">
        <f ca="1"/>
        <v>MDG</v>
      </c>
      <c r="D131" s="219" t="str">
        <f ca="1"/>
        <v>SSF           Sub-Saharan Africa</v>
      </c>
      <c r="E131" s="219" t="str">
        <f ca="1"/>
        <v>IDA</v>
      </c>
      <c r="F131" s="190" t="str">
        <f t="shared" ca="1" si="4"/>
        <v/>
      </c>
      <c r="G131" s="80">
        <f>IF(N131=7, 6.9, 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5.9003813944390782</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5.7046586580720797</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6.1028192371475898</v>
      </c>
      <c r="J131" s="242">
        <v>45142</v>
      </c>
      <c r="K131" s="242">
        <v>45142</v>
      </c>
      <c r="L131" s="91" t="s">
        <v>208</v>
      </c>
      <c r="M131" s="192">
        <v>5.7046586580720797</v>
      </c>
      <c r="N131" s="192" t="s">
        <v>409</v>
      </c>
      <c r="O131" s="192">
        <v>6.1028192371475898</v>
      </c>
      <c r="P131" s="192">
        <v>53.75</v>
      </c>
      <c r="Q131" s="192" t="s">
        <v>409</v>
      </c>
      <c r="R131" s="192">
        <v>1.25</v>
      </c>
      <c r="S131" s="192"/>
      <c r="T131" s="192"/>
      <c r="U131" s="192"/>
      <c r="V131" s="192"/>
      <c r="W131" s="192"/>
      <c r="X131" s="192"/>
      <c r="Y131" s="80"/>
      <c r="Z131" s="80"/>
    </row>
    <row r="132" spans="1:26" x14ac:dyDescent="0.2">
      <c r="A132" s="84">
        <v>125</v>
      </c>
      <c r="B132" s="84" t="str">
        <f ca="1"/>
        <v>Maldives</v>
      </c>
      <c r="C132" s="84" t="str">
        <f ca="1"/>
        <v>MDV</v>
      </c>
      <c r="D132" s="219" t="str">
        <f ca="1"/>
        <v>SAS           South Asia</v>
      </c>
      <c r="E132" s="219" t="str">
        <f ca="1"/>
        <v>IDA</v>
      </c>
      <c r="F132" s="190" t="str">
        <f t="shared" ca="1" si="4"/>
        <v/>
      </c>
      <c r="G132" s="80" t="e">
        <f>IF(N132=7, 6.9, 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#N/A</v>
      </c>
      <c r="H132" s="80" t="e"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#N/A</v>
      </c>
      <c r="I132" s="191" t="e"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#N/A</v>
      </c>
      <c r="J132" s="242">
        <v>44753</v>
      </c>
      <c r="K132" s="242">
        <v>44753</v>
      </c>
      <c r="L132" s="91" t="s">
        <v>210</v>
      </c>
      <c r="M132" s="192" t="s">
        <v>409</v>
      </c>
      <c r="N132" s="192" t="s">
        <v>409</v>
      </c>
      <c r="O132" s="192" t="s">
        <v>409</v>
      </c>
      <c r="P132" s="192" t="s">
        <v>409</v>
      </c>
      <c r="Q132" s="192" t="s">
        <v>409</v>
      </c>
      <c r="R132" s="192" t="s">
        <v>409</v>
      </c>
      <c r="S132" s="192"/>
      <c r="T132" s="192"/>
      <c r="U132" s="192"/>
      <c r="V132" s="192"/>
      <c r="W132" s="192"/>
      <c r="X132" s="192"/>
      <c r="Y132" s="80"/>
      <c r="Z132" s="80"/>
    </row>
    <row r="133" spans="1:26" x14ac:dyDescent="0.2">
      <c r="A133" s="84">
        <v>126</v>
      </c>
      <c r="B133" s="84" t="str">
        <f ca="1"/>
        <v>Mexico</v>
      </c>
      <c r="C133" s="84" t="str">
        <f ca="1"/>
        <v>MEX</v>
      </c>
      <c r="D133" s="219" t="str">
        <f ca="1"/>
        <v>LCN           Latin America &amp; Caribbean</v>
      </c>
      <c r="E133" s="219" t="str">
        <f ca="1"/>
        <v>IBRD</v>
      </c>
      <c r="F133" s="190" t="str">
        <f t="shared" ca="1" si="4"/>
        <v/>
      </c>
      <c r="G133" s="80">
        <f>IF(N133=7, 6.9, 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6.9</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7</v>
      </c>
      <c r="I133" s="191"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7</v>
      </c>
      <c r="J133" s="242">
        <v>44895</v>
      </c>
      <c r="K133" s="242">
        <v>44887</v>
      </c>
      <c r="L133" s="91" t="s">
        <v>212</v>
      </c>
      <c r="M133" s="192">
        <v>2.0568414884266</v>
      </c>
      <c r="N133" s="192">
        <v>7</v>
      </c>
      <c r="O133" s="192">
        <v>4.4444444444444402</v>
      </c>
      <c r="P133" s="192">
        <v>33</v>
      </c>
      <c r="Q133" s="192" t="s">
        <v>784</v>
      </c>
      <c r="R133" s="192">
        <v>0</v>
      </c>
      <c r="S133" s="192"/>
      <c r="T133" s="192"/>
      <c r="U133" s="192"/>
      <c r="V133" s="192"/>
      <c r="W133" s="192"/>
      <c r="X133" s="192"/>
      <c r="Y133" s="80"/>
      <c r="Z133" s="80"/>
    </row>
    <row r="134" spans="1:26" x14ac:dyDescent="0.2">
      <c r="A134" s="84">
        <v>127</v>
      </c>
      <c r="B134" s="84" t="str">
        <f ca="1"/>
        <v>Marshall Islands</v>
      </c>
      <c r="C134" s="84" t="str">
        <f ca="1"/>
        <v>MHL</v>
      </c>
      <c r="D134" s="219" t="str">
        <f ca="1"/>
        <v>EAS           East Asia &amp; Pacific</v>
      </c>
      <c r="E134" s="219" t="str">
        <f ca="1"/>
        <v>IDA</v>
      </c>
      <c r="F134" s="190" t="str">
        <f t="shared" ca="1" si="4"/>
        <v/>
      </c>
      <c r="G134" s="80" t="e">
        <f>IF(N134=7, 6.9, 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#N/A</v>
      </c>
      <c r="H134" s="80" t="e"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#N/A</v>
      </c>
      <c r="I134" s="191" t="e"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#N/A</v>
      </c>
      <c r="J134" s="242">
        <v>44753</v>
      </c>
      <c r="K134" s="242">
        <v>44753</v>
      </c>
      <c r="L134" s="91" t="s">
        <v>214</v>
      </c>
      <c r="M134" s="192" t="s">
        <v>409</v>
      </c>
      <c r="N134" s="192" t="s">
        <v>409</v>
      </c>
      <c r="O134" s="192" t="s">
        <v>409</v>
      </c>
      <c r="P134" s="192" t="s">
        <v>409</v>
      </c>
      <c r="Q134" s="192" t="s">
        <v>409</v>
      </c>
      <c r="R134" s="192" t="s">
        <v>409</v>
      </c>
      <c r="S134" s="192"/>
      <c r="T134" s="192"/>
      <c r="U134" s="192"/>
      <c r="V134" s="192"/>
      <c r="W134" s="192"/>
      <c r="X134" s="192"/>
      <c r="Y134" s="80"/>
      <c r="Z134" s="80"/>
    </row>
    <row r="135" spans="1:26" x14ac:dyDescent="0.2">
      <c r="A135" s="84">
        <v>128</v>
      </c>
      <c r="B135" s="84" t="str">
        <f ca="1"/>
        <v>North Macedonia</v>
      </c>
      <c r="C135" s="84" t="str">
        <f ca="1"/>
        <v>MKD</v>
      </c>
      <c r="D135" s="219" t="str">
        <f ca="1"/>
        <v>ECS           Europe &amp; Central Asia</v>
      </c>
      <c r="E135" s="219" t="str">
        <f ca="1"/>
        <v>IBRD</v>
      </c>
      <c r="F135" s="190" t="str">
        <f t="shared" ca="1" si="4"/>
        <v/>
      </c>
      <c r="G135" s="80">
        <f>IF(N135=7, 6.9, 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2.5871282165327742</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1.7198945209493099</v>
      </c>
      <c r="I135" s="191"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3.89165284687672</v>
      </c>
      <c r="J135" s="242">
        <v>45142</v>
      </c>
      <c r="K135" s="242">
        <v>45142</v>
      </c>
      <c r="L135" s="91" t="s">
        <v>216</v>
      </c>
      <c r="M135" s="192">
        <v>1.7198945209493099</v>
      </c>
      <c r="N135" s="192" t="s">
        <v>409</v>
      </c>
      <c r="O135" s="192">
        <v>3.89165284687672</v>
      </c>
      <c r="P135" s="192">
        <v>31.0833333333333</v>
      </c>
      <c r="Q135" s="192" t="s">
        <v>409</v>
      </c>
      <c r="R135" s="192">
        <v>-0.41666666666666702</v>
      </c>
      <c r="S135" s="192"/>
      <c r="T135" s="192"/>
      <c r="U135" s="192"/>
      <c r="V135" s="192"/>
      <c r="W135" s="192"/>
      <c r="X135" s="192"/>
      <c r="Y135" s="80"/>
      <c r="Z135" s="80"/>
    </row>
    <row r="136" spans="1:26" x14ac:dyDescent="0.2">
      <c r="A136" s="84">
        <v>129</v>
      </c>
      <c r="B136" s="84" t="str">
        <f ca="1"/>
        <v>Mali</v>
      </c>
      <c r="C136" s="84" t="str">
        <f ca="1"/>
        <v>MLI</v>
      </c>
      <c r="D136" s="219" t="str">
        <f ca="1"/>
        <v>SSF           Sub-Saharan Africa</v>
      </c>
      <c r="E136" s="219" t="str">
        <f ca="1"/>
        <v>IDA</v>
      </c>
      <c r="F136" s="190" t="str">
        <f t="shared" ca="1" si="4"/>
        <v/>
      </c>
      <c r="G136" s="80">
        <f>IF(N136=7, 6.9, 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1.5597647606698277</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6.8766481101670101</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0.35378662244334602</v>
      </c>
      <c r="J136" s="242">
        <v>45142</v>
      </c>
      <c r="K136" s="242">
        <v>45142</v>
      </c>
      <c r="L136" s="91" t="s">
        <v>218</v>
      </c>
      <c r="M136" s="192">
        <v>6.8766481101670101</v>
      </c>
      <c r="N136" s="192" t="s">
        <v>409</v>
      </c>
      <c r="O136" s="192">
        <v>0.35378662244334602</v>
      </c>
      <c r="P136" s="192">
        <v>60.4166666666666</v>
      </c>
      <c r="Q136" s="192" t="s">
        <v>409</v>
      </c>
      <c r="R136" s="192">
        <v>-3.0833333333333202</v>
      </c>
      <c r="S136" s="192"/>
      <c r="T136" s="192"/>
      <c r="U136" s="192"/>
      <c r="V136" s="192"/>
      <c r="W136" s="192"/>
      <c r="X136" s="192"/>
      <c r="Y136" s="80"/>
      <c r="Z136" s="80"/>
    </row>
    <row r="137" spans="1:26" x14ac:dyDescent="0.2">
      <c r="A137" s="84">
        <v>130</v>
      </c>
      <c r="B137" s="84" t="str">
        <f ca="1"/>
        <v>Malta</v>
      </c>
      <c r="C137" s="84" t="str">
        <f ca="1"/>
        <v>MLT</v>
      </c>
      <c r="D137" s="219" t="str">
        <f ca="1"/>
        <v>MEA           Middle East &amp; North Africa</v>
      </c>
      <c r="E137" s="219" t="str">
        <f ca="1"/>
        <v>NA</v>
      </c>
      <c r="F137" s="190" t="str">
        <f t="shared" ref="F137:F195" ca="1" si="5">IF(L137 &lt;&gt; C137, "Countries don't match", "")</f>
        <v/>
      </c>
      <c r="G137" s="80">
        <f>IF(N137=7, 6.9, 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0</v>
      </c>
      <c r="I137" s="191"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4.4444444444444402</v>
      </c>
      <c r="J137" s="242">
        <v>45142</v>
      </c>
      <c r="K137" s="242">
        <v>45142</v>
      </c>
      <c r="L137" s="91" t="s">
        <v>220</v>
      </c>
      <c r="M137" s="192">
        <v>0</v>
      </c>
      <c r="N137" s="192" t="s">
        <v>409</v>
      </c>
      <c r="O137" s="192">
        <v>4.4444444444444402</v>
      </c>
      <c r="P137" s="192">
        <v>21</v>
      </c>
      <c r="Q137" s="192" t="s">
        <v>409</v>
      </c>
      <c r="R137" s="192">
        <v>0</v>
      </c>
      <c r="S137" s="192"/>
      <c r="T137" s="192"/>
      <c r="U137" s="192"/>
      <c r="V137" s="192"/>
      <c r="W137" s="192"/>
      <c r="X137" s="192"/>
      <c r="Y137" s="80"/>
      <c r="Z137" s="80"/>
    </row>
    <row r="138" spans="1:26" x14ac:dyDescent="0.2">
      <c r="A138" s="84">
        <v>131</v>
      </c>
      <c r="B138" s="84" t="str">
        <f ca="1"/>
        <v>Myanmar</v>
      </c>
      <c r="C138" s="84" t="str">
        <f ca="1"/>
        <v>MMR</v>
      </c>
      <c r="D138" s="219" t="str">
        <f ca="1"/>
        <v>EAS           East Asia &amp; Pacific</v>
      </c>
      <c r="E138" s="219" t="str">
        <f ca="1"/>
        <v>IDA</v>
      </c>
      <c r="F138" s="190" t="str">
        <f t="shared" ca="1" si="5"/>
        <v/>
      </c>
      <c r="G138" s="80">
        <f>IF(N138=7, 6.9, 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9.0423474940508815</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9.33782595956637</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8.7562189054726396</v>
      </c>
      <c r="J138" s="242">
        <v>45142</v>
      </c>
      <c r="K138" s="242">
        <v>45142</v>
      </c>
      <c r="L138" s="91" t="s">
        <v>222</v>
      </c>
      <c r="M138" s="192">
        <v>9.33782595956637</v>
      </c>
      <c r="N138" s="192" t="s">
        <v>409</v>
      </c>
      <c r="O138" s="192">
        <v>8.7562189054726396</v>
      </c>
      <c r="P138" s="192">
        <v>74.4166666666666</v>
      </c>
      <c r="Q138" s="192" t="s">
        <v>409</v>
      </c>
      <c r="R138" s="192">
        <v>3.25</v>
      </c>
      <c r="S138" s="192"/>
      <c r="T138" s="192"/>
      <c r="U138" s="192"/>
      <c r="V138" s="192"/>
      <c r="W138" s="192"/>
      <c r="X138" s="192"/>
      <c r="Y138" s="80"/>
      <c r="Z138" s="80"/>
    </row>
    <row r="139" spans="1:26" x14ac:dyDescent="0.2">
      <c r="A139" s="84">
        <v>132</v>
      </c>
      <c r="B139" s="84" t="str">
        <f ca="1"/>
        <v>Montenegro</v>
      </c>
      <c r="C139" s="84" t="str">
        <f ca="1"/>
        <v>MNE</v>
      </c>
      <c r="D139" s="219" t="str">
        <f ca="1"/>
        <v>ECS           Europe &amp; Central Asia</v>
      </c>
      <c r="E139" s="219" t="str">
        <f ca="1"/>
        <v>IBRD</v>
      </c>
      <c r="F139" s="190" t="str">
        <f t="shared" ca="1" si="5"/>
        <v/>
      </c>
      <c r="G139" s="80">
        <f>IF(N139=7, 6.9, 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1.5394879389707516</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5.1040140638734197</v>
      </c>
      <c r="I139" s="191"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0.46434494195688197</v>
      </c>
      <c r="J139" s="242">
        <v>45142</v>
      </c>
      <c r="K139" s="242">
        <v>45142</v>
      </c>
      <c r="L139" s="91" t="s">
        <v>224</v>
      </c>
      <c r="M139" s="192">
        <v>5.1040140638734197</v>
      </c>
      <c r="N139" s="192" t="s">
        <v>409</v>
      </c>
      <c r="O139" s="192">
        <v>0.46434494195688197</v>
      </c>
      <c r="P139" s="192">
        <v>50.3333333333333</v>
      </c>
      <c r="Q139" s="192" t="s">
        <v>409</v>
      </c>
      <c r="R139" s="192">
        <v>-3</v>
      </c>
      <c r="S139" s="192"/>
      <c r="T139" s="192"/>
      <c r="U139" s="192"/>
      <c r="V139" s="192"/>
      <c r="W139" s="192"/>
      <c r="X139" s="192"/>
      <c r="Y139" s="80"/>
      <c r="Z139" s="80"/>
    </row>
    <row r="140" spans="1:26" x14ac:dyDescent="0.2">
      <c r="A140" s="84">
        <v>133</v>
      </c>
      <c r="B140" s="84" t="str">
        <f ca="1"/>
        <v>Mongolia</v>
      </c>
      <c r="C140" s="84" t="str">
        <f ca="1"/>
        <v>MNG</v>
      </c>
      <c r="D140" s="219" t="str">
        <f ca="1"/>
        <v>EAS           East Asia &amp; Pacific</v>
      </c>
      <c r="E140" s="219" t="str">
        <f ca="1"/>
        <v>IBRD</v>
      </c>
      <c r="F140" s="190" t="str">
        <f t="shared" ca="1" si="5"/>
        <v/>
      </c>
      <c r="G140" s="80">
        <f>IF(N140=7, 6.9, 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2.9828295750702596</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5.2944623498388497</v>
      </c>
      <c r="I140" s="191"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1.6804864566058599</v>
      </c>
      <c r="J140" s="242">
        <v>45142</v>
      </c>
      <c r="K140" s="242">
        <v>45142</v>
      </c>
      <c r="L140" s="91" t="s">
        <v>226</v>
      </c>
      <c r="M140" s="192">
        <v>5.2944623498388497</v>
      </c>
      <c r="N140" s="192" t="s">
        <v>409</v>
      </c>
      <c r="O140" s="192">
        <v>1.6804864566058599</v>
      </c>
      <c r="P140" s="192">
        <v>51.4166666666666</v>
      </c>
      <c r="Q140" s="192" t="s">
        <v>409</v>
      </c>
      <c r="R140" s="192">
        <v>-2.0833333333333202</v>
      </c>
      <c r="S140" s="192"/>
      <c r="T140" s="192"/>
      <c r="U140" s="192"/>
      <c r="V140" s="192"/>
      <c r="W140" s="192"/>
      <c r="X140" s="192"/>
      <c r="Y140" s="80"/>
      <c r="Z140" s="80"/>
    </row>
    <row r="141" spans="1:26" x14ac:dyDescent="0.2">
      <c r="A141" s="84">
        <v>134</v>
      </c>
      <c r="B141" s="84" t="str">
        <f ca="1"/>
        <v>Northern Mariana Islands</v>
      </c>
      <c r="C141" s="84" t="str">
        <f ca="1"/>
        <v>MNP</v>
      </c>
      <c r="D141" s="219" t="str">
        <f ca="1"/>
        <v>EAS           East Asia &amp; Pacific</v>
      </c>
      <c r="E141" s="219" t="str">
        <f ca="1"/>
        <v>NA</v>
      </c>
      <c r="F141" s="190" t="str">
        <f t="shared" ca="1" si="5"/>
        <v/>
      </c>
      <c r="G141" s="80" t="e">
        <f>IF(N141=7, 6.9, 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#N/A</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t="e"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#N/A</v>
      </c>
      <c r="J141" s="242" t="s">
        <v>409</v>
      </c>
      <c r="K141" s="242" t="s">
        <v>409</v>
      </c>
      <c r="L141" s="91" t="s">
        <v>715</v>
      </c>
      <c r="M141" s="192" t="s">
        <v>409</v>
      </c>
      <c r="N141" s="192" t="s">
        <v>409</v>
      </c>
      <c r="O141" s="192" t="s">
        <v>409</v>
      </c>
      <c r="P141" s="192" t="s">
        <v>409</v>
      </c>
      <c r="Q141" s="192" t="s">
        <v>409</v>
      </c>
      <c r="R141" s="192" t="s">
        <v>409</v>
      </c>
      <c r="S141" s="192"/>
      <c r="T141" s="192"/>
      <c r="U141" s="192"/>
      <c r="V141" s="192"/>
      <c r="W141" s="192"/>
      <c r="X141" s="192"/>
      <c r="Y141" s="80"/>
      <c r="Z141" s="80"/>
    </row>
    <row r="142" spans="1:26" x14ac:dyDescent="0.2">
      <c r="A142" s="84">
        <v>135</v>
      </c>
      <c r="B142" s="84" t="str">
        <f ca="1"/>
        <v>Mozambique</v>
      </c>
      <c r="C142" s="84" t="str">
        <f ca="1"/>
        <v>MOZ</v>
      </c>
      <c r="D142" s="219" t="str">
        <f ca="1"/>
        <v>SSF           Sub-Saharan Africa</v>
      </c>
      <c r="E142" s="219" t="str">
        <f ca="1"/>
        <v>IDA</v>
      </c>
      <c r="F142" s="190" t="str">
        <f t="shared" ca="1" si="5"/>
        <v/>
      </c>
      <c r="G142" s="80">
        <f>IF(N142=7, 6.9, 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10</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10</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10</v>
      </c>
      <c r="J142" s="242">
        <v>44895</v>
      </c>
      <c r="K142" s="242">
        <v>45142</v>
      </c>
      <c r="L142" s="91" t="s">
        <v>228</v>
      </c>
      <c r="M142" s="192">
        <v>4.4594198652212098</v>
      </c>
      <c r="N142" s="192">
        <v>10</v>
      </c>
      <c r="O142" s="192">
        <v>4.4444444444444402</v>
      </c>
      <c r="P142" s="192">
        <v>46.6666666666666</v>
      </c>
      <c r="Q142" s="192" t="s">
        <v>788</v>
      </c>
      <c r="R142" s="192">
        <v>0</v>
      </c>
      <c r="S142" s="192"/>
      <c r="T142" s="192"/>
      <c r="U142" s="192"/>
      <c r="V142" s="192"/>
      <c r="W142" s="192"/>
      <c r="X142" s="192"/>
      <c r="Y142" s="80"/>
      <c r="Z142" s="80"/>
    </row>
    <row r="143" spans="1:26" x14ac:dyDescent="0.2">
      <c r="A143" s="84">
        <v>136</v>
      </c>
      <c r="B143" s="84" t="str">
        <f ca="1"/>
        <v>Mauritania</v>
      </c>
      <c r="C143" s="84" t="str">
        <f ca="1"/>
        <v>MRT</v>
      </c>
      <c r="D143" s="219" t="str">
        <f ca="1"/>
        <v>SSF           Sub-Saharan Africa</v>
      </c>
      <c r="E143" s="219" t="str">
        <f ca="1"/>
        <v>IDA</v>
      </c>
      <c r="F143" s="190" t="str">
        <f t="shared" ca="1" si="5"/>
        <v/>
      </c>
      <c r="G143" s="80">
        <f>IF(N143=7, 6.9, 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4.6645180193378302</v>
      </c>
      <c r="I143" s="191"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0</v>
      </c>
      <c r="J143" s="242">
        <v>45142</v>
      </c>
      <c r="K143" s="242">
        <v>45142</v>
      </c>
      <c r="L143" s="91" t="s">
        <v>230</v>
      </c>
      <c r="M143" s="192">
        <v>4.6645180193378302</v>
      </c>
      <c r="N143" s="192" t="s">
        <v>409</v>
      </c>
      <c r="O143" s="192">
        <v>0</v>
      </c>
      <c r="P143" s="192">
        <v>47.8333333333333</v>
      </c>
      <c r="Q143" s="192" t="s">
        <v>409</v>
      </c>
      <c r="R143" s="192">
        <v>-3.5</v>
      </c>
      <c r="S143" s="192"/>
      <c r="T143" s="192"/>
      <c r="U143" s="192"/>
      <c r="V143" s="192"/>
      <c r="W143" s="192"/>
      <c r="X143" s="192"/>
      <c r="Y143" s="80"/>
      <c r="Z143" s="80"/>
    </row>
    <row r="144" spans="1:26" x14ac:dyDescent="0.2">
      <c r="A144" s="84">
        <v>137</v>
      </c>
      <c r="B144" s="84" t="str">
        <f ca="1"/>
        <v>Mauritius</v>
      </c>
      <c r="C144" s="84" t="str">
        <f ca="1"/>
        <v>MUS</v>
      </c>
      <c r="D144" s="219" t="str">
        <f ca="1"/>
        <v>SSF           Sub-Saharan Africa</v>
      </c>
      <c r="E144" s="219" t="str">
        <f ca="1"/>
        <v>IBRD</v>
      </c>
      <c r="F144" s="190" t="str">
        <f t="shared" ca="1" si="5"/>
        <v/>
      </c>
      <c r="G144" s="80">
        <f>IF(N144=7, 6.9, 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3.2510635517396498</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1.5880457075886301</v>
      </c>
      <c r="I144" s="191"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6.6556108347153096</v>
      </c>
      <c r="J144" s="242">
        <v>45142</v>
      </c>
      <c r="K144" s="242">
        <v>45142</v>
      </c>
      <c r="L144" s="91" t="s">
        <v>232</v>
      </c>
      <c r="M144" s="192">
        <v>1.5880457075886301</v>
      </c>
      <c r="N144" s="192" t="s">
        <v>409</v>
      </c>
      <c r="O144" s="192">
        <v>6.6556108347153096</v>
      </c>
      <c r="P144" s="192">
        <v>30.3333333333333</v>
      </c>
      <c r="Q144" s="192" t="s">
        <v>409</v>
      </c>
      <c r="R144" s="192">
        <v>1.6666666666666601</v>
      </c>
      <c r="S144" s="192"/>
      <c r="T144" s="192"/>
      <c r="U144" s="192"/>
      <c r="V144" s="192"/>
      <c r="W144" s="192"/>
      <c r="X144" s="192"/>
      <c r="Y144" s="80"/>
      <c r="Z144" s="80"/>
    </row>
    <row r="145" spans="1:26" x14ac:dyDescent="0.2">
      <c r="A145" s="84">
        <v>138</v>
      </c>
      <c r="B145" s="84" t="str">
        <f ca="1"/>
        <v>Malawi</v>
      </c>
      <c r="C145" s="84" t="str">
        <f ca="1"/>
        <v>MWI</v>
      </c>
      <c r="D145" s="219" t="str">
        <f ca="1"/>
        <v>SSF           Sub-Saharan Africa</v>
      </c>
      <c r="E145" s="219" t="str">
        <f ca="1"/>
        <v>IDA</v>
      </c>
      <c r="F145" s="190" t="str">
        <f t="shared" ca="1" si="5"/>
        <v/>
      </c>
      <c r="G145" s="80">
        <f>IF(N145=7, 6.9, 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8.630175530117155</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7.4479929680632901</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10</v>
      </c>
      <c r="J145" s="242">
        <v>45142</v>
      </c>
      <c r="K145" s="242">
        <v>45142</v>
      </c>
      <c r="L145" s="91" t="s">
        <v>234</v>
      </c>
      <c r="M145" s="192">
        <v>7.4479929680632901</v>
      </c>
      <c r="N145" s="192" t="s">
        <v>409</v>
      </c>
      <c r="O145" s="192">
        <v>10</v>
      </c>
      <c r="P145" s="192">
        <v>63.6666666666666</v>
      </c>
      <c r="Q145" s="192" t="s">
        <v>409</v>
      </c>
      <c r="R145" s="192">
        <v>4.6666666666666599</v>
      </c>
      <c r="S145" s="192"/>
      <c r="T145" s="192"/>
      <c r="U145" s="192"/>
      <c r="V145" s="192"/>
      <c r="W145" s="192"/>
      <c r="X145" s="192"/>
      <c r="Y145" s="80"/>
      <c r="Z145" s="80"/>
    </row>
    <row r="146" spans="1:26" x14ac:dyDescent="0.2">
      <c r="A146" s="84">
        <v>139</v>
      </c>
      <c r="B146" s="84" t="str">
        <f ca="1"/>
        <v>Malaysia</v>
      </c>
      <c r="C146" s="84" t="str">
        <f ca="1"/>
        <v>MYS</v>
      </c>
      <c r="D146" s="219" t="str">
        <f ca="1"/>
        <v>EAS           East Asia &amp; Pacific</v>
      </c>
      <c r="E146" s="219" t="str">
        <f ca="1"/>
        <v>IBRD</v>
      </c>
      <c r="F146" s="190" t="str">
        <f t="shared" ca="1" si="5"/>
        <v/>
      </c>
      <c r="G146" s="80">
        <f>IF(N146=7, 6.9, 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6.9</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7</v>
      </c>
      <c r="I146" s="191"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7</v>
      </c>
      <c r="J146" s="242">
        <v>44895</v>
      </c>
      <c r="K146" s="242">
        <v>44887</v>
      </c>
      <c r="L146" s="91" t="s">
        <v>236</v>
      </c>
      <c r="M146" s="192">
        <v>0</v>
      </c>
      <c r="N146" s="192">
        <v>7</v>
      </c>
      <c r="O146" s="192">
        <v>4.7761194029850698</v>
      </c>
      <c r="P146" s="192">
        <v>20.0833333333333</v>
      </c>
      <c r="Q146" s="192" t="s">
        <v>784</v>
      </c>
      <c r="R146" s="192">
        <v>0.25</v>
      </c>
      <c r="S146" s="192"/>
      <c r="T146" s="192"/>
      <c r="U146" s="192"/>
      <c r="V146" s="192"/>
      <c r="W146" s="192"/>
      <c r="X146" s="192"/>
      <c r="Y146" s="80"/>
      <c r="Z146" s="80"/>
    </row>
    <row r="147" spans="1:26" x14ac:dyDescent="0.2">
      <c r="A147" s="84">
        <v>140</v>
      </c>
      <c r="B147" s="84" t="str">
        <f ca="1"/>
        <v>Namibia</v>
      </c>
      <c r="C147" s="84" t="str">
        <f ca="1"/>
        <v>NAM</v>
      </c>
      <c r="D147" s="219" t="str">
        <f ca="1"/>
        <v>SSF           Sub-Saharan Africa</v>
      </c>
      <c r="E147" s="219" t="str">
        <f ca="1"/>
        <v>IBRD</v>
      </c>
      <c r="F147" s="190" t="str">
        <f t="shared" ca="1" si="5"/>
        <v/>
      </c>
      <c r="G147" s="80">
        <f>IF(N147=7, 6.9, 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3.4969413553211206</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2.2033401699384698</v>
      </c>
      <c r="I147" s="191"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5.55002763957987</v>
      </c>
      <c r="J147" s="242">
        <v>45142</v>
      </c>
      <c r="K147" s="242">
        <v>45142</v>
      </c>
      <c r="L147" s="91" t="s">
        <v>238</v>
      </c>
      <c r="M147" s="192">
        <v>2.2033401699384698</v>
      </c>
      <c r="N147" s="192" t="s">
        <v>409</v>
      </c>
      <c r="O147" s="192">
        <v>5.55002763957987</v>
      </c>
      <c r="P147" s="192">
        <v>33.8333333333333</v>
      </c>
      <c r="Q147" s="192" t="s">
        <v>409</v>
      </c>
      <c r="R147" s="192">
        <v>0.83333333333332804</v>
      </c>
      <c r="S147" s="192"/>
      <c r="T147" s="192"/>
      <c r="U147" s="192"/>
      <c r="V147" s="192"/>
      <c r="W147" s="192"/>
      <c r="X147" s="192"/>
      <c r="Y147" s="80"/>
      <c r="Z147" s="80"/>
    </row>
    <row r="148" spans="1:26" x14ac:dyDescent="0.2">
      <c r="A148" s="84">
        <v>141</v>
      </c>
      <c r="B148" s="84" t="str">
        <f ca="1"/>
        <v>New Caledonia</v>
      </c>
      <c r="C148" s="84" t="str">
        <f ca="1"/>
        <v>NCL</v>
      </c>
      <c r="D148" s="219" t="str">
        <f ca="1"/>
        <v>EAS           East Asia &amp; Pacific</v>
      </c>
      <c r="E148" s="219" t="str">
        <f ca="1"/>
        <v>NA</v>
      </c>
      <c r="F148" s="190" t="str">
        <f t="shared" ca="1" si="5"/>
        <v/>
      </c>
      <c r="G148" s="80" t="e">
        <f>IF(N148=7, 6.9, 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#N/A</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t="e"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#N/A</v>
      </c>
      <c r="J148" s="242" t="s">
        <v>409</v>
      </c>
      <c r="K148" s="242" t="s">
        <v>409</v>
      </c>
      <c r="L148" s="91" t="s">
        <v>716</v>
      </c>
      <c r="M148" s="192" t="s">
        <v>409</v>
      </c>
      <c r="N148" s="192" t="s">
        <v>409</v>
      </c>
      <c r="O148" s="192" t="s">
        <v>409</v>
      </c>
      <c r="P148" s="192" t="s">
        <v>409</v>
      </c>
      <c r="Q148" s="192" t="s">
        <v>409</v>
      </c>
      <c r="R148" s="192" t="s">
        <v>409</v>
      </c>
      <c r="S148" s="192"/>
      <c r="T148" s="192"/>
      <c r="U148" s="192"/>
      <c r="V148" s="192"/>
      <c r="W148" s="192"/>
      <c r="X148" s="192"/>
      <c r="Y148" s="80"/>
      <c r="Z148" s="80"/>
    </row>
    <row r="149" spans="1:26" x14ac:dyDescent="0.2">
      <c r="A149" s="84">
        <v>142</v>
      </c>
      <c r="B149" s="84" t="str">
        <f ca="1"/>
        <v>Niger</v>
      </c>
      <c r="C149" s="84" t="str">
        <f ca="1"/>
        <v>NER</v>
      </c>
      <c r="D149" s="219" t="str">
        <f ca="1"/>
        <v>SSF           Sub-Saharan Africa</v>
      </c>
      <c r="E149" s="219" t="str">
        <f ca="1"/>
        <v>IDA</v>
      </c>
      <c r="F149" s="190" t="str">
        <f t="shared" ca="1" si="5"/>
        <v/>
      </c>
      <c r="G149" s="80">
        <f>IF(N149=7, 6.9, 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2.1259450232683439</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3.09698212716085</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1.4593698175787699</v>
      </c>
      <c r="J149" s="242">
        <v>45142</v>
      </c>
      <c r="K149" s="242">
        <v>45142</v>
      </c>
      <c r="L149" s="91" t="s">
        <v>240</v>
      </c>
      <c r="M149" s="192">
        <v>3.09698212716085</v>
      </c>
      <c r="N149" s="192" t="s">
        <v>409</v>
      </c>
      <c r="O149" s="192">
        <v>1.4593698175787699</v>
      </c>
      <c r="P149" s="192">
        <v>38.9166666666666</v>
      </c>
      <c r="Q149" s="192" t="s">
        <v>409</v>
      </c>
      <c r="R149" s="192">
        <v>-2.25</v>
      </c>
      <c r="S149" s="192"/>
      <c r="T149" s="192"/>
      <c r="U149" s="192"/>
      <c r="V149" s="192"/>
      <c r="W149" s="192"/>
      <c r="X149" s="192"/>
      <c r="Y149" s="80"/>
      <c r="Z149" s="80"/>
    </row>
    <row r="150" spans="1:26" x14ac:dyDescent="0.2">
      <c r="A150" s="84">
        <v>143</v>
      </c>
      <c r="B150" s="84" t="str">
        <f ca="1"/>
        <v>Nigeria</v>
      </c>
      <c r="C150" s="84" t="str">
        <f ca="1"/>
        <v>NGA</v>
      </c>
      <c r="D150" s="219" t="str">
        <f ca="1"/>
        <v>SSF           Sub-Saharan Africa</v>
      </c>
      <c r="E150" s="219" t="str">
        <f ca="1"/>
        <v>Blend</v>
      </c>
      <c r="F150" s="190" t="str">
        <f t="shared" ca="1" si="5"/>
        <v/>
      </c>
      <c r="G150" s="80">
        <f>IF(N150=7, 6.9, 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10</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10</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10</v>
      </c>
      <c r="J150" s="242">
        <v>44895</v>
      </c>
      <c r="K150" s="242">
        <v>45142</v>
      </c>
      <c r="L150" s="91" t="s">
        <v>242</v>
      </c>
      <c r="M150" s="192">
        <v>8.4588338704951695</v>
      </c>
      <c r="N150" s="192">
        <v>10</v>
      </c>
      <c r="O150" s="192">
        <v>10</v>
      </c>
      <c r="P150" s="192">
        <v>69.4166666666666</v>
      </c>
      <c r="Q150" s="192" t="s">
        <v>785</v>
      </c>
      <c r="R150" s="192">
        <v>4.5833333333333197</v>
      </c>
      <c r="S150" s="192"/>
      <c r="T150" s="192"/>
      <c r="U150" s="192"/>
      <c r="V150" s="192"/>
      <c r="W150" s="192"/>
      <c r="X150" s="192"/>
      <c r="Y150" s="80"/>
      <c r="Z150" s="80"/>
    </row>
    <row r="151" spans="1:26" x14ac:dyDescent="0.2">
      <c r="A151" s="84">
        <v>144</v>
      </c>
      <c r="B151" s="84" t="str">
        <f ca="1"/>
        <v>Nicaragua</v>
      </c>
      <c r="C151" s="84" t="str">
        <f ca="1"/>
        <v>NIC</v>
      </c>
      <c r="D151" s="219" t="str">
        <f ca="1"/>
        <v>LCN           Latin America &amp; Caribbean</v>
      </c>
      <c r="E151" s="219" t="str">
        <f ca="1"/>
        <v>IDA</v>
      </c>
      <c r="F151" s="190" t="str">
        <f t="shared" ca="1" si="5"/>
        <v/>
      </c>
      <c r="G151" s="80">
        <f>IF(N151=7, 6.9, 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5.3376055936733016</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5.1333138001757996</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5.5500276395798798</v>
      </c>
      <c r="J151" s="242">
        <v>44998</v>
      </c>
      <c r="K151" s="242">
        <v>44998</v>
      </c>
      <c r="L151" s="91" t="s">
        <v>244</v>
      </c>
      <c r="M151" s="192">
        <v>5.1333138001757996</v>
      </c>
      <c r="N151" s="192" t="s">
        <v>409</v>
      </c>
      <c r="O151" s="192">
        <v>5.5500276395798798</v>
      </c>
      <c r="P151" s="192">
        <v>50.5</v>
      </c>
      <c r="Q151" s="192" t="s">
        <v>409</v>
      </c>
      <c r="R151" s="192">
        <v>0.83333333333333504</v>
      </c>
      <c r="S151" s="192"/>
      <c r="T151" s="192"/>
      <c r="U151" s="192"/>
      <c r="V151" s="192"/>
      <c r="W151" s="192"/>
      <c r="X151" s="192"/>
      <c r="Y151" s="80"/>
      <c r="Z151" s="80"/>
    </row>
    <row r="152" spans="1:26" x14ac:dyDescent="0.2">
      <c r="A152" s="84">
        <v>145</v>
      </c>
      <c r="B152" s="84" t="str">
        <f ca="1"/>
        <v>Netherlands</v>
      </c>
      <c r="C152" s="84" t="str">
        <f ca="1"/>
        <v>NLD</v>
      </c>
      <c r="D152" s="219" t="str">
        <f ca="1"/>
        <v>ECS           Europe &amp; Central Asia</v>
      </c>
      <c r="E152" s="219" t="str">
        <f ca="1"/>
        <v>NA</v>
      </c>
      <c r="F152" s="190" t="str">
        <f t="shared" ca="1" si="5"/>
        <v/>
      </c>
      <c r="G152" s="80">
        <f>IF(N152=7, 6.9, 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0.75343222685748812</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0.98740111338998005</v>
      </c>
      <c r="I152" s="191"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0.57490326147043003</v>
      </c>
      <c r="J152" s="242">
        <v>45142</v>
      </c>
      <c r="K152" s="242">
        <v>45142</v>
      </c>
      <c r="L152" s="91" t="s">
        <v>246</v>
      </c>
      <c r="M152" s="192">
        <v>0.98740111338998005</v>
      </c>
      <c r="N152" s="192" t="s">
        <v>409</v>
      </c>
      <c r="O152" s="192">
        <v>0.57490326147043003</v>
      </c>
      <c r="P152" s="192">
        <v>26.9166666666666</v>
      </c>
      <c r="Q152" s="192" t="s">
        <v>409</v>
      </c>
      <c r="R152" s="192">
        <v>-2.9166666666666599</v>
      </c>
      <c r="S152" s="192"/>
      <c r="T152" s="192"/>
      <c r="U152" s="192"/>
      <c r="V152" s="192"/>
      <c r="W152" s="192"/>
      <c r="X152" s="192"/>
      <c r="Y152" s="80"/>
      <c r="Z152" s="80"/>
    </row>
    <row r="153" spans="1:26" x14ac:dyDescent="0.2">
      <c r="A153" s="84">
        <v>146</v>
      </c>
      <c r="B153" s="84" t="str">
        <f ca="1"/>
        <v>Norway</v>
      </c>
      <c r="C153" s="84" t="str">
        <f ca="1"/>
        <v>NOR</v>
      </c>
      <c r="D153" s="219" t="str">
        <f ca="1"/>
        <v>ECS           Europe &amp; Central Asia</v>
      </c>
      <c r="E153" s="219" t="str">
        <f ca="1"/>
        <v>NA</v>
      </c>
      <c r="F153" s="190" t="str">
        <f t="shared" ca="1" si="5"/>
        <v/>
      </c>
      <c r="G153" s="80">
        <f>IF(N153=7, 6.9, 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4.0022111663902704</v>
      </c>
      <c r="J153" s="242">
        <v>45142</v>
      </c>
      <c r="K153" s="242">
        <v>45142</v>
      </c>
      <c r="L153" s="91" t="s">
        <v>248</v>
      </c>
      <c r="M153" s="192">
        <v>0</v>
      </c>
      <c r="N153" s="192" t="s">
        <v>409</v>
      </c>
      <c r="O153" s="192">
        <v>4.0022111663902704</v>
      </c>
      <c r="P153" s="192">
        <v>20</v>
      </c>
      <c r="Q153" s="192" t="s">
        <v>409</v>
      </c>
      <c r="R153" s="192">
        <v>-0.33333333333333198</v>
      </c>
      <c r="S153" s="192"/>
      <c r="T153" s="192"/>
      <c r="U153" s="192"/>
      <c r="V153" s="192"/>
      <c r="W153" s="192"/>
      <c r="X153" s="192"/>
      <c r="Y153" s="80"/>
      <c r="Z153" s="80"/>
    </row>
    <row r="154" spans="1:26" x14ac:dyDescent="0.2">
      <c r="A154" s="84">
        <v>147</v>
      </c>
      <c r="B154" s="84" t="str">
        <f ca="1"/>
        <v>Nepal</v>
      </c>
      <c r="C154" s="84" t="str">
        <f ca="1"/>
        <v>NPL</v>
      </c>
      <c r="D154" s="219" t="str">
        <f ca="1"/>
        <v>SAS           South Asia</v>
      </c>
      <c r="E154" s="219" t="str">
        <f ca="1"/>
        <v>IDA</v>
      </c>
      <c r="F154" s="190" t="str">
        <f t="shared" ca="1" si="5"/>
        <v/>
      </c>
      <c r="G154" s="80">
        <f>IF(N154=7, 6.9, 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4.7078256923570825</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4.9868151186639302</v>
      </c>
      <c r="I154" s="191"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4.4444444444444402</v>
      </c>
      <c r="J154" s="242">
        <v>45142</v>
      </c>
      <c r="K154" s="242">
        <v>45142</v>
      </c>
      <c r="L154" s="91" t="s">
        <v>250</v>
      </c>
      <c r="M154" s="192">
        <v>4.9868151186639302</v>
      </c>
      <c r="N154" s="192" t="s">
        <v>409</v>
      </c>
      <c r="O154" s="192">
        <v>4.4444444444444402</v>
      </c>
      <c r="P154" s="192">
        <v>49.6666666666666</v>
      </c>
      <c r="Q154" s="192" t="s">
        <v>409</v>
      </c>
      <c r="R154" s="192">
        <v>0</v>
      </c>
      <c r="S154" s="192"/>
      <c r="T154" s="192"/>
      <c r="U154" s="192"/>
      <c r="V154" s="192"/>
      <c r="W154" s="192"/>
      <c r="X154" s="192"/>
      <c r="Y154" s="80"/>
      <c r="Z154" s="80"/>
    </row>
    <row r="155" spans="1:26" x14ac:dyDescent="0.2">
      <c r="A155" s="84">
        <v>148</v>
      </c>
      <c r="B155" s="84" t="str">
        <f ca="1"/>
        <v>Nauru</v>
      </c>
      <c r="C155" s="84" t="str">
        <f ca="1"/>
        <v>NRU</v>
      </c>
      <c r="D155" s="219" t="str">
        <f ca="1"/>
        <v>EAS           East Asia &amp; Pacific</v>
      </c>
      <c r="E155" s="219" t="str">
        <f ca="1"/>
        <v>IBRD</v>
      </c>
      <c r="F155" s="190" t="str">
        <f t="shared" ca="1" si="5"/>
        <v/>
      </c>
      <c r="G155" s="80" t="e">
        <f>IF(N155=7, 6.9, 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#N/A</v>
      </c>
      <c r="H155" s="80" t="e"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#N/A</v>
      </c>
      <c r="I155" s="191" t="e"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#N/A</v>
      </c>
      <c r="J155" s="242">
        <v>44753</v>
      </c>
      <c r="K155" s="242">
        <v>44753</v>
      </c>
      <c r="L155" s="91" t="s">
        <v>252</v>
      </c>
      <c r="M155" s="192" t="s">
        <v>409</v>
      </c>
      <c r="N155" s="192" t="s">
        <v>409</v>
      </c>
      <c r="O155" s="192" t="s">
        <v>409</v>
      </c>
      <c r="P155" s="192" t="s">
        <v>409</v>
      </c>
      <c r="Q155" s="192" t="s">
        <v>409</v>
      </c>
      <c r="R155" s="192" t="s">
        <v>409</v>
      </c>
      <c r="S155" s="192"/>
      <c r="T155" s="192"/>
      <c r="U155" s="192"/>
      <c r="V155" s="192"/>
      <c r="W155" s="192"/>
      <c r="X155" s="192"/>
      <c r="Y155" s="80"/>
      <c r="Z155" s="80"/>
    </row>
    <row r="156" spans="1:26" x14ac:dyDescent="0.2">
      <c r="A156" s="84">
        <v>149</v>
      </c>
      <c r="B156" s="84" t="str">
        <f ca="1"/>
        <v>New Zealand</v>
      </c>
      <c r="C156" s="84" t="str">
        <f ca="1"/>
        <v>NZL</v>
      </c>
      <c r="D156" s="219" t="str">
        <f ca="1"/>
        <v>EAS           East Asia &amp; Pacific</v>
      </c>
      <c r="E156" s="219" t="str">
        <f ca="1"/>
        <v>NA</v>
      </c>
      <c r="F156" s="190" t="str">
        <f t="shared" ca="1" si="5"/>
        <v/>
      </c>
      <c r="G156" s="80">
        <f>IF(N156=7, 6.9, 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0</v>
      </c>
      <c r="I156" s="191"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7</v>
      </c>
      <c r="J156" s="242">
        <v>45142</v>
      </c>
      <c r="K156" s="242">
        <v>45142</v>
      </c>
      <c r="L156" s="91" t="s">
        <v>254</v>
      </c>
      <c r="M156" s="192">
        <v>0</v>
      </c>
      <c r="N156" s="192" t="s">
        <v>409</v>
      </c>
      <c r="O156" s="192">
        <v>7</v>
      </c>
      <c r="P156" s="192">
        <v>20</v>
      </c>
      <c r="Q156" s="192" t="s">
        <v>409</v>
      </c>
      <c r="R156" s="192">
        <v>3.3333333333333299</v>
      </c>
      <c r="S156" s="192"/>
      <c r="T156" s="192"/>
      <c r="U156" s="192"/>
      <c r="V156" s="192"/>
      <c r="W156" s="192"/>
      <c r="X156" s="192"/>
      <c r="Y156" s="80"/>
      <c r="Z156" s="80"/>
    </row>
    <row r="157" spans="1:26" x14ac:dyDescent="0.2">
      <c r="A157" s="84">
        <v>150</v>
      </c>
      <c r="B157" s="84" t="str">
        <f ca="1"/>
        <v>Oman</v>
      </c>
      <c r="C157" s="84" t="str">
        <f ca="1"/>
        <v>OMN</v>
      </c>
      <c r="D157" s="219" t="str">
        <f ca="1"/>
        <v>MEA           Middle East &amp; North Africa</v>
      </c>
      <c r="E157" s="219" t="str">
        <f ca="1"/>
        <v>NA</v>
      </c>
      <c r="F157" s="190" t="str">
        <f t="shared" ca="1" si="5"/>
        <v/>
      </c>
      <c r="G157" s="80">
        <f>IF(N157=7, 6.9, 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1.8077937298564299</v>
      </c>
      <c r="I157" s="191"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0</v>
      </c>
      <c r="J157" s="242">
        <v>45142</v>
      </c>
      <c r="K157" s="242">
        <v>45142</v>
      </c>
      <c r="L157" s="91" t="s">
        <v>256</v>
      </c>
      <c r="M157" s="192">
        <v>1.8077937298564299</v>
      </c>
      <c r="N157" s="192" t="s">
        <v>409</v>
      </c>
      <c r="O157" s="192">
        <v>0</v>
      </c>
      <c r="P157" s="192">
        <v>31.5833333333333</v>
      </c>
      <c r="Q157" s="192" t="s">
        <v>409</v>
      </c>
      <c r="R157" s="192">
        <v>-6.5833333333333304</v>
      </c>
      <c r="S157" s="192"/>
      <c r="T157" s="192"/>
      <c r="U157" s="192"/>
      <c r="V157" s="192"/>
      <c r="W157" s="192"/>
      <c r="X157" s="192"/>
      <c r="Y157" s="80"/>
      <c r="Z157" s="80"/>
    </row>
    <row r="158" spans="1:26" x14ac:dyDescent="0.2">
      <c r="A158" s="84">
        <v>151</v>
      </c>
      <c r="B158" s="84" t="str">
        <f ca="1"/>
        <v>Pakistan</v>
      </c>
      <c r="C158" s="84" t="str">
        <f ca="1"/>
        <v>PAK</v>
      </c>
      <c r="D158" s="219" t="str">
        <f ca="1"/>
        <v>SAS           South Asia</v>
      </c>
      <c r="E158" s="219" t="str">
        <f ca="1"/>
        <v>Blend</v>
      </c>
      <c r="F158" s="190" t="str">
        <f t="shared" ca="1" si="5"/>
        <v/>
      </c>
      <c r="G158" s="80">
        <f>IF(N158=7, 6.9, 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10</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10</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10</v>
      </c>
      <c r="J158" s="242">
        <v>44895</v>
      </c>
      <c r="K158" s="242">
        <v>45142</v>
      </c>
      <c r="L158" s="91" t="s">
        <v>258</v>
      </c>
      <c r="M158" s="192">
        <v>8.0339876941107509</v>
      </c>
      <c r="N158" s="192">
        <v>10</v>
      </c>
      <c r="O158" s="192">
        <v>10</v>
      </c>
      <c r="P158" s="192">
        <v>67</v>
      </c>
      <c r="Q158" s="192" t="s">
        <v>785</v>
      </c>
      <c r="R158" s="192">
        <v>8.6666666666666696</v>
      </c>
      <c r="S158" s="192"/>
      <c r="T158" s="192"/>
      <c r="U158" s="192"/>
      <c r="V158" s="192"/>
      <c r="W158" s="192"/>
      <c r="X158" s="192"/>
      <c r="Y158" s="80"/>
      <c r="Z158" s="80"/>
    </row>
    <row r="159" spans="1:26" x14ac:dyDescent="0.2">
      <c r="A159" s="84">
        <v>152</v>
      </c>
      <c r="B159" s="84" t="str">
        <f ca="1"/>
        <v>Panama</v>
      </c>
      <c r="C159" s="84" t="str">
        <f ca="1"/>
        <v>PAN</v>
      </c>
      <c r="D159" s="219" t="str">
        <f ca="1"/>
        <v>LCN           Latin America &amp; Caribbean</v>
      </c>
      <c r="E159" s="219" t="str">
        <f ca="1"/>
        <v>IBRD</v>
      </c>
      <c r="F159" s="190" t="str">
        <f t="shared" ca="1" si="5"/>
        <v/>
      </c>
      <c r="G159" s="80">
        <f>IF(N159=7, 6.9, 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2.0243224859262052</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0.73835335481980702</v>
      </c>
      <c r="I159" s="191"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5.55002763957987</v>
      </c>
      <c r="J159" s="242">
        <v>45142</v>
      </c>
      <c r="K159" s="242">
        <v>45142</v>
      </c>
      <c r="L159" s="91" t="s">
        <v>260</v>
      </c>
      <c r="M159" s="192">
        <v>0.73835335481980702</v>
      </c>
      <c r="N159" s="192" t="s">
        <v>409</v>
      </c>
      <c r="O159" s="192">
        <v>5.55002763957987</v>
      </c>
      <c r="P159" s="192">
        <v>25.5</v>
      </c>
      <c r="Q159" s="192" t="s">
        <v>409</v>
      </c>
      <c r="R159" s="192">
        <v>0.83333333333333204</v>
      </c>
      <c r="S159" s="192"/>
      <c r="T159" s="192"/>
      <c r="U159" s="192"/>
      <c r="V159" s="192"/>
      <c r="W159" s="192"/>
      <c r="X159" s="192"/>
      <c r="Y159" s="80"/>
      <c r="Z159" s="80"/>
    </row>
    <row r="160" spans="1:26" x14ac:dyDescent="0.2">
      <c r="A160" s="84">
        <v>153</v>
      </c>
      <c r="B160" s="84" t="str">
        <f ca="1"/>
        <v>Peru</v>
      </c>
      <c r="C160" s="84" t="str">
        <f ca="1"/>
        <v>PER</v>
      </c>
      <c r="D160" s="219" t="str">
        <f ca="1"/>
        <v>LCN           Latin America &amp; Caribbean</v>
      </c>
      <c r="E160" s="219" t="str">
        <f ca="1"/>
        <v>IBRD</v>
      </c>
      <c r="F160" s="190" t="str">
        <f t="shared" ca="1" si="5"/>
        <v/>
      </c>
      <c r="G160" s="80">
        <f>IF(N160=7, 6.9, 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6.9</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7</v>
      </c>
      <c r="I160" s="191"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7</v>
      </c>
      <c r="J160" s="242">
        <v>44895</v>
      </c>
      <c r="K160" s="242">
        <v>44887</v>
      </c>
      <c r="L160" s="91" t="s">
        <v>262</v>
      </c>
      <c r="M160" s="192">
        <v>1.79314386170524</v>
      </c>
      <c r="N160" s="192">
        <v>7</v>
      </c>
      <c r="O160" s="192">
        <v>0.68546158098397203</v>
      </c>
      <c r="P160" s="192">
        <v>31.5</v>
      </c>
      <c r="Q160" s="192" t="s">
        <v>784</v>
      </c>
      <c r="R160" s="192">
        <v>-2.8333333333333299</v>
      </c>
      <c r="S160" s="192"/>
      <c r="T160" s="192"/>
      <c r="U160" s="192"/>
      <c r="V160" s="192"/>
      <c r="W160" s="192"/>
      <c r="X160" s="192"/>
      <c r="Y160" s="80"/>
      <c r="Z160" s="80"/>
    </row>
    <row r="161" spans="1:26" x14ac:dyDescent="0.2">
      <c r="A161" s="84">
        <v>154</v>
      </c>
      <c r="B161" s="84" t="str">
        <f ca="1"/>
        <v>Philippines</v>
      </c>
      <c r="C161" s="84" t="str">
        <f ca="1"/>
        <v>PHL</v>
      </c>
      <c r="D161" s="219" t="str">
        <f ca="1"/>
        <v>EAS           East Asia &amp; Pacific</v>
      </c>
      <c r="E161" s="219" t="str">
        <f ca="1"/>
        <v>IBRD</v>
      </c>
      <c r="F161" s="190" t="str">
        <f t="shared" ca="1" si="5"/>
        <v/>
      </c>
      <c r="G161" s="80">
        <f>IF(N161=7, 6.9, 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2.9650750629115898</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3.1555815997656</v>
      </c>
      <c r="I161" s="191"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2.7860696517412902</v>
      </c>
      <c r="J161" s="242">
        <v>45142</v>
      </c>
      <c r="K161" s="242">
        <v>45142</v>
      </c>
      <c r="L161" s="91" t="s">
        <v>264</v>
      </c>
      <c r="M161" s="192">
        <v>3.1555815997656</v>
      </c>
      <c r="N161" s="192" t="s">
        <v>409</v>
      </c>
      <c r="O161" s="192">
        <v>2.7860696517412902</v>
      </c>
      <c r="P161" s="192">
        <v>39.25</v>
      </c>
      <c r="Q161" s="192" t="s">
        <v>409</v>
      </c>
      <c r="R161" s="192">
        <v>-1.25</v>
      </c>
      <c r="S161" s="192"/>
      <c r="T161" s="192"/>
      <c r="U161" s="192"/>
      <c r="V161" s="192"/>
      <c r="W161" s="192"/>
      <c r="X161" s="192"/>
      <c r="Y161" s="80"/>
      <c r="Z161" s="80"/>
    </row>
    <row r="162" spans="1:26" x14ac:dyDescent="0.2">
      <c r="A162" s="84">
        <v>155</v>
      </c>
      <c r="B162" s="84" t="str">
        <f ca="1"/>
        <v>Palau</v>
      </c>
      <c r="C162" s="84" t="str">
        <f ca="1"/>
        <v>PLW</v>
      </c>
      <c r="D162" s="219" t="str">
        <f ca="1"/>
        <v>EAS           East Asia &amp; Pacific</v>
      </c>
      <c r="E162" s="219" t="str">
        <f ca="1"/>
        <v>IBRD</v>
      </c>
      <c r="F162" s="190" t="str">
        <f t="shared" ca="1" si="5"/>
        <v/>
      </c>
      <c r="G162" s="80" t="e">
        <f>IF(N162=7, 6.9, 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#N/A</v>
      </c>
      <c r="H162" s="80" t="e"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#N/A</v>
      </c>
      <c r="I162" s="191" t="e"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#N/A</v>
      </c>
      <c r="J162" s="242">
        <v>44753</v>
      </c>
      <c r="K162" s="242">
        <v>44753</v>
      </c>
      <c r="L162" s="91" t="s">
        <v>266</v>
      </c>
      <c r="M162" s="192" t="s">
        <v>409</v>
      </c>
      <c r="N162" s="192" t="s">
        <v>409</v>
      </c>
      <c r="O162" s="192" t="s">
        <v>409</v>
      </c>
      <c r="P162" s="192" t="s">
        <v>409</v>
      </c>
      <c r="Q162" s="192" t="s">
        <v>409</v>
      </c>
      <c r="R162" s="192" t="s">
        <v>409</v>
      </c>
      <c r="S162" s="192"/>
      <c r="T162" s="192"/>
      <c r="U162" s="192"/>
      <c r="V162" s="192"/>
      <c r="W162" s="192"/>
      <c r="X162" s="192"/>
      <c r="Y162" s="80"/>
      <c r="Z162" s="80"/>
    </row>
    <row r="163" spans="1:26" x14ac:dyDescent="0.2">
      <c r="A163" s="84">
        <v>156</v>
      </c>
      <c r="B163" s="84" t="str">
        <f ca="1"/>
        <v>Papua New Guinea</v>
      </c>
      <c r="C163" s="84" t="str">
        <f ca="1"/>
        <v>PNG</v>
      </c>
      <c r="D163" s="219" t="str">
        <f ca="1"/>
        <v>EAS           East Asia &amp; Pacific</v>
      </c>
      <c r="E163" s="219" t="str">
        <f ca="1"/>
        <v>Blend</v>
      </c>
      <c r="F163" s="190" t="str">
        <f t="shared" ca="1" si="5"/>
        <v/>
      </c>
      <c r="G163" s="80">
        <f>IF(N163=7, 6.9, 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10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10</v>
      </c>
      <c r="I163" s="191"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10</v>
      </c>
      <c r="J163" s="242">
        <v>44895</v>
      </c>
      <c r="K163" s="242">
        <v>45142</v>
      </c>
      <c r="L163" s="91" t="s">
        <v>268</v>
      </c>
      <c r="M163" s="192">
        <v>5.7046586580720797</v>
      </c>
      <c r="N163" s="192">
        <v>10</v>
      </c>
      <c r="O163" s="192">
        <v>3.0071862907683702</v>
      </c>
      <c r="P163" s="192">
        <v>53.75</v>
      </c>
      <c r="Q163" s="192" t="s">
        <v>786</v>
      </c>
      <c r="R163" s="192">
        <v>-1.0833333333333299</v>
      </c>
      <c r="S163" s="192"/>
      <c r="T163" s="192"/>
      <c r="U163" s="192"/>
      <c r="V163" s="192"/>
      <c r="W163" s="192"/>
      <c r="X163" s="192"/>
      <c r="Y163" s="80"/>
      <c r="Z163" s="80"/>
    </row>
    <row r="164" spans="1:26" x14ac:dyDescent="0.2">
      <c r="A164" s="84">
        <v>157</v>
      </c>
      <c r="B164" s="84" t="str">
        <f ca="1"/>
        <v>Poland</v>
      </c>
      <c r="C164" s="84" t="str">
        <f ca="1"/>
        <v>POL</v>
      </c>
      <c r="D164" s="219" t="str">
        <f ca="1"/>
        <v>ECS           Europe &amp; Central Asia</v>
      </c>
      <c r="E164" s="219" t="str">
        <f ca="1"/>
        <v>IBRD</v>
      </c>
      <c r="F164" s="190" t="str">
        <f t="shared" ca="1" si="5"/>
        <v/>
      </c>
      <c r="G164" s="80">
        <f>IF(N164=7, 6.9, 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3.9759742162320499</v>
      </c>
      <c r="I164" s="191"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0</v>
      </c>
      <c r="J164" s="242">
        <v>45142</v>
      </c>
      <c r="K164" s="242">
        <v>45142</v>
      </c>
      <c r="L164" s="91" t="s">
        <v>270</v>
      </c>
      <c r="M164" s="192">
        <v>3.9759742162320499</v>
      </c>
      <c r="N164" s="192" t="s">
        <v>409</v>
      </c>
      <c r="O164" s="192">
        <v>0</v>
      </c>
      <c r="P164" s="192">
        <v>43.9166666666666</v>
      </c>
      <c r="Q164" s="192" t="s">
        <v>409</v>
      </c>
      <c r="R164" s="192">
        <v>-9.5833333333333197</v>
      </c>
      <c r="S164" s="192"/>
      <c r="T164" s="192"/>
      <c r="U164" s="192"/>
      <c r="V164" s="192"/>
      <c r="W164" s="192"/>
      <c r="X164" s="192"/>
      <c r="Y164" s="80"/>
      <c r="Z164" s="80"/>
    </row>
    <row r="165" spans="1:26" x14ac:dyDescent="0.2">
      <c r="A165" s="84">
        <v>158</v>
      </c>
      <c r="B165" s="84" t="str">
        <f ca="1"/>
        <v>Puerto Rico</v>
      </c>
      <c r="C165" s="84" t="str">
        <f ca="1"/>
        <v>PRI</v>
      </c>
      <c r="D165" s="219" t="str">
        <f ca="1"/>
        <v>LCN           Latin America &amp; Caribbean</v>
      </c>
      <c r="E165" s="219" t="str">
        <f ca="1"/>
        <v>NA</v>
      </c>
      <c r="F165" s="190" t="str">
        <f t="shared" ca="1" si="5"/>
        <v/>
      </c>
      <c r="G165" s="80">
        <f>IF(N165=7, 6.9, 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2.307863798905105</v>
      </c>
      <c r="H165" s="80"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4.7231174919425696</v>
      </c>
      <c r="I165" s="191"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1.1276948590381299</v>
      </c>
      <c r="J165" s="242">
        <v>45142</v>
      </c>
      <c r="K165" s="242">
        <v>45142</v>
      </c>
      <c r="L165" s="91" t="s">
        <v>717</v>
      </c>
      <c r="M165" s="192">
        <v>4.7231174919425696</v>
      </c>
      <c r="N165" s="192" t="s">
        <v>409</v>
      </c>
      <c r="O165" s="192">
        <v>1.1276948590381299</v>
      </c>
      <c r="P165" s="192">
        <v>48.1666666666666</v>
      </c>
      <c r="Q165" s="192" t="s">
        <v>409</v>
      </c>
      <c r="R165" s="192">
        <v>-2.5</v>
      </c>
      <c r="S165" s="192"/>
      <c r="T165" s="192"/>
      <c r="U165" s="192"/>
      <c r="V165" s="192"/>
      <c r="W165" s="192"/>
      <c r="X165" s="192"/>
      <c r="Y165" s="80"/>
      <c r="Z165" s="80"/>
    </row>
    <row r="166" spans="1:26" x14ac:dyDescent="0.2">
      <c r="A166" s="84">
        <v>159</v>
      </c>
      <c r="B166" s="84" t="str">
        <f ca="1"/>
        <v>Korea, Dem. People's Rep.</v>
      </c>
      <c r="C166" s="84" t="str">
        <f ca="1"/>
        <v>PRK</v>
      </c>
      <c r="D166" s="219" t="str">
        <f ca="1"/>
        <v>EAS           East Asia &amp; Pacific</v>
      </c>
      <c r="E166" s="219" t="str">
        <f ca="1"/>
        <v>NA</v>
      </c>
      <c r="F166" s="190" t="str">
        <f t="shared" ca="1" si="5"/>
        <v/>
      </c>
      <c r="G166" s="80">
        <f>IF(N166=7, 6.9, 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8.9960374545637531</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10</v>
      </c>
      <c r="I166" s="191"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8.0928689883913894</v>
      </c>
      <c r="J166" s="242">
        <v>45142</v>
      </c>
      <c r="K166" s="242">
        <v>45142</v>
      </c>
      <c r="L166" s="91" t="s">
        <v>271</v>
      </c>
      <c r="M166" s="192">
        <v>10</v>
      </c>
      <c r="N166" s="192" t="s">
        <v>409</v>
      </c>
      <c r="O166" s="192">
        <v>8.0928689883913894</v>
      </c>
      <c r="P166" s="192">
        <v>85.9166666666666</v>
      </c>
      <c r="Q166" s="192" t="s">
        <v>409</v>
      </c>
      <c r="R166" s="192">
        <v>2.7500000000000102</v>
      </c>
      <c r="S166" s="192"/>
      <c r="T166" s="192"/>
      <c r="U166" s="192"/>
      <c r="V166" s="192"/>
      <c r="W166" s="192"/>
      <c r="X166" s="192"/>
      <c r="Y166" s="80"/>
      <c r="Z166" s="80"/>
    </row>
    <row r="167" spans="1:26" x14ac:dyDescent="0.2">
      <c r="A167" s="84">
        <v>160</v>
      </c>
      <c r="B167" s="84" t="str">
        <f ca="1"/>
        <v>Portugal</v>
      </c>
      <c r="C167" s="84" t="str">
        <f ca="1"/>
        <v>PRT</v>
      </c>
      <c r="D167" s="219" t="str">
        <f ca="1"/>
        <v>ECS           Europe &amp; Central Asia</v>
      </c>
      <c r="E167" s="219" t="str">
        <f ca="1"/>
        <v>NA</v>
      </c>
      <c r="F167" s="190" t="str">
        <f t="shared" ca="1" si="5"/>
        <v/>
      </c>
      <c r="G167" s="80">
        <f>IF(N167=7, 6.9, 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3.3950723499438991</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1.6466451801933699</v>
      </c>
      <c r="I167" s="191"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7</v>
      </c>
      <c r="J167" s="242">
        <v>45142</v>
      </c>
      <c r="K167" s="242">
        <v>45142</v>
      </c>
      <c r="L167" s="91" t="s">
        <v>273</v>
      </c>
      <c r="M167" s="192">
        <v>1.6466451801933699</v>
      </c>
      <c r="N167" s="192" t="s">
        <v>409</v>
      </c>
      <c r="O167" s="192">
        <v>7</v>
      </c>
      <c r="P167" s="192">
        <v>30.6666666666666</v>
      </c>
      <c r="Q167" s="192" t="s">
        <v>409</v>
      </c>
      <c r="R167" s="192">
        <v>3.3333333333333299</v>
      </c>
      <c r="S167" s="192"/>
      <c r="T167" s="192"/>
      <c r="U167" s="192"/>
      <c r="V167" s="192"/>
      <c r="W167" s="192"/>
      <c r="X167" s="192"/>
      <c r="Y167" s="80"/>
      <c r="Z167" s="80"/>
    </row>
    <row r="168" spans="1:26" x14ac:dyDescent="0.2">
      <c r="A168" s="84">
        <v>161</v>
      </c>
      <c r="B168" s="84" t="str">
        <f ca="1"/>
        <v>Paraguay</v>
      </c>
      <c r="C168" s="84" t="str">
        <f ca="1"/>
        <v>PRY</v>
      </c>
      <c r="D168" s="219" t="str">
        <f ca="1"/>
        <v>LCN           Latin America &amp; Caribbean</v>
      </c>
      <c r="E168" s="219" t="str">
        <f ca="1"/>
        <v>IBRD</v>
      </c>
      <c r="F168" s="190" t="str">
        <f t="shared" ca="1" si="5"/>
        <v/>
      </c>
      <c r="G168" s="80">
        <f>IF(N168=7, 6.9, 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3.43392909463814</v>
      </c>
      <c r="I168" s="191"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0</v>
      </c>
      <c r="J168" s="242">
        <v>45142</v>
      </c>
      <c r="K168" s="242">
        <v>45142</v>
      </c>
      <c r="L168" s="91" t="s">
        <v>275</v>
      </c>
      <c r="M168" s="192">
        <v>3.43392909463814</v>
      </c>
      <c r="N168" s="192" t="s">
        <v>409</v>
      </c>
      <c r="O168" s="192">
        <v>0</v>
      </c>
      <c r="P168" s="192">
        <v>40.8333333333333</v>
      </c>
      <c r="Q168" s="192" t="s">
        <v>409</v>
      </c>
      <c r="R168" s="192">
        <v>-4.1666666666666599</v>
      </c>
      <c r="S168" s="192"/>
      <c r="T168" s="192"/>
      <c r="U168" s="192"/>
      <c r="V168" s="192"/>
      <c r="W168" s="192"/>
      <c r="X168" s="192"/>
      <c r="Y168" s="80"/>
      <c r="Z168" s="80"/>
    </row>
    <row r="169" spans="1:26" x14ac:dyDescent="0.2">
      <c r="A169" s="84">
        <v>162</v>
      </c>
      <c r="B169" s="84" t="str">
        <f ca="1"/>
        <v>West Bank and Gaza</v>
      </c>
      <c r="C169" s="84" t="str">
        <f ca="1"/>
        <v>PSE</v>
      </c>
      <c r="D169" s="219" t="str">
        <f ca="1"/>
        <v>MEA           Middle East &amp; North Africa</v>
      </c>
      <c r="E169" s="219" t="str">
        <f ca="1"/>
        <v>NA</v>
      </c>
      <c r="F169" s="190" t="str">
        <f t="shared" ca="1" si="5"/>
        <v/>
      </c>
      <c r="G169" s="80">
        <f>IF(N169=7, 6.9, 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4.1635415257038169</v>
      </c>
      <c r="H169" s="80"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5.1919132727805399</v>
      </c>
      <c r="I169" s="191"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3.33886124930901</v>
      </c>
      <c r="J169" s="242">
        <v>45142</v>
      </c>
      <c r="K169" s="242">
        <v>45142</v>
      </c>
      <c r="L169" s="91" t="s">
        <v>718</v>
      </c>
      <c r="M169" s="192">
        <v>5.1919132727805399</v>
      </c>
      <c r="N169" s="192" t="s">
        <v>409</v>
      </c>
      <c r="O169" s="192">
        <v>3.33886124930901</v>
      </c>
      <c r="P169" s="192">
        <v>50.8333333333333</v>
      </c>
      <c r="Q169" s="192" t="s">
        <v>409</v>
      </c>
      <c r="R169" s="192">
        <v>-0.83333333333332804</v>
      </c>
      <c r="S169" s="192"/>
      <c r="T169" s="192"/>
      <c r="U169" s="192"/>
      <c r="V169" s="192"/>
      <c r="W169" s="192"/>
      <c r="X169" s="192"/>
      <c r="Y169" s="80"/>
      <c r="Z169" s="80"/>
    </row>
    <row r="170" spans="1:26" x14ac:dyDescent="0.2">
      <c r="A170" s="84">
        <v>163</v>
      </c>
      <c r="B170" s="84" t="str">
        <f ca="1"/>
        <v>French Polynesia</v>
      </c>
      <c r="C170" s="84" t="str">
        <f ca="1"/>
        <v>PYF</v>
      </c>
      <c r="D170" s="219" t="str">
        <f ca="1"/>
        <v>EAS           East Asia &amp; Pacific</v>
      </c>
      <c r="E170" s="219" t="str">
        <f ca="1"/>
        <v>NA</v>
      </c>
      <c r="F170" s="190" t="str">
        <f t="shared" ca="1" si="5"/>
        <v/>
      </c>
      <c r="G170" s="80" t="e">
        <f>IF(N170=7, 6.9, 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#N/A</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t="e"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#N/A</v>
      </c>
      <c r="J170" s="242" t="s">
        <v>409</v>
      </c>
      <c r="K170" s="242" t="s">
        <v>409</v>
      </c>
      <c r="L170" s="91" t="s">
        <v>719</v>
      </c>
      <c r="M170" s="192" t="s">
        <v>409</v>
      </c>
      <c r="N170" s="192" t="s">
        <v>409</v>
      </c>
      <c r="O170" s="192" t="s">
        <v>409</v>
      </c>
      <c r="P170" s="192" t="s">
        <v>409</v>
      </c>
      <c r="Q170" s="192" t="s">
        <v>409</v>
      </c>
      <c r="R170" s="192" t="s">
        <v>409</v>
      </c>
      <c r="S170" s="192"/>
      <c r="T170" s="192"/>
      <c r="U170" s="192"/>
      <c r="V170" s="192"/>
      <c r="W170" s="192"/>
      <c r="X170" s="192"/>
      <c r="Y170" s="80"/>
      <c r="Z170" s="80"/>
    </row>
    <row r="171" spans="1:26" x14ac:dyDescent="0.2">
      <c r="A171" s="84">
        <v>164</v>
      </c>
      <c r="B171" s="84" t="str">
        <f ca="1"/>
        <v>Qatar</v>
      </c>
      <c r="C171" s="84" t="str">
        <f ca="1"/>
        <v>QAT</v>
      </c>
      <c r="D171" s="219" t="str">
        <f ca="1"/>
        <v>MEA           Middle East &amp; North Africa</v>
      </c>
      <c r="E171" s="219" t="str">
        <f ca="1"/>
        <v>NA</v>
      </c>
      <c r="F171" s="190" t="str">
        <f t="shared" ca="1" si="5"/>
        <v/>
      </c>
      <c r="G171" s="80">
        <f>IF(N171=7, 6.9, 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2.2879873730764619</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1.1778493993554</v>
      </c>
      <c r="I171" s="191"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4.4444444444444402</v>
      </c>
      <c r="J171" s="242">
        <v>45142</v>
      </c>
      <c r="K171" s="242">
        <v>45142</v>
      </c>
      <c r="L171" s="91" t="s">
        <v>277</v>
      </c>
      <c r="M171" s="192">
        <v>1.1778493993554</v>
      </c>
      <c r="N171" s="192" t="s">
        <v>409</v>
      </c>
      <c r="O171" s="192">
        <v>4.4444444444444402</v>
      </c>
      <c r="P171" s="192">
        <v>28</v>
      </c>
      <c r="Q171" s="192" t="s">
        <v>409</v>
      </c>
      <c r="R171" s="192">
        <v>0</v>
      </c>
      <c r="S171" s="192"/>
      <c r="T171" s="192"/>
      <c r="U171" s="192"/>
      <c r="V171" s="192"/>
      <c r="W171" s="192"/>
      <c r="X171" s="192"/>
      <c r="Y171" s="80"/>
      <c r="Z171" s="80"/>
    </row>
    <row r="172" spans="1:26" x14ac:dyDescent="0.2">
      <c r="A172" s="84">
        <v>165</v>
      </c>
      <c r="B172" s="84" t="str">
        <f ca="1"/>
        <v>Romania</v>
      </c>
      <c r="C172" s="84" t="str">
        <f ca="1"/>
        <v>ROU</v>
      </c>
      <c r="D172" s="219" t="str">
        <f ca="1"/>
        <v>ECS           Europe &amp; Central Asia</v>
      </c>
      <c r="E172" s="219" t="str">
        <f ca="1"/>
        <v>IBRD</v>
      </c>
      <c r="F172" s="190" t="str">
        <f t="shared" ca="1" si="5"/>
        <v/>
      </c>
      <c r="G172" s="80">
        <f>IF(N172=7, 6.9, 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4.970954001723852</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3.5364781716964502</v>
      </c>
      <c r="I172" s="191"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6.9872857932559498</v>
      </c>
      <c r="J172" s="242">
        <v>45142</v>
      </c>
      <c r="K172" s="242">
        <v>45142</v>
      </c>
      <c r="L172" s="91" t="s">
        <v>279</v>
      </c>
      <c r="M172" s="192">
        <v>3.5364781716964502</v>
      </c>
      <c r="N172" s="192" t="s">
        <v>409</v>
      </c>
      <c r="O172" s="192">
        <v>6.9872857932559498</v>
      </c>
      <c r="P172" s="192">
        <v>41.4166666666666</v>
      </c>
      <c r="Q172" s="192" t="s">
        <v>409</v>
      </c>
      <c r="R172" s="192">
        <v>1.9166666666666701</v>
      </c>
      <c r="S172" s="192"/>
      <c r="T172" s="192"/>
      <c r="U172" s="192"/>
      <c r="V172" s="192"/>
      <c r="W172" s="192"/>
      <c r="X172" s="192"/>
      <c r="Y172" s="80"/>
      <c r="Z172" s="80"/>
    </row>
    <row r="173" spans="1:26" x14ac:dyDescent="0.2">
      <c r="A173" s="84">
        <v>166</v>
      </c>
      <c r="B173" s="84" t="str">
        <f ca="1"/>
        <v>Russian Federation</v>
      </c>
      <c r="C173" s="84" t="str">
        <f ca="1"/>
        <v>RUS</v>
      </c>
      <c r="D173" s="219" t="str">
        <f ca="1"/>
        <v>ECS           Europe &amp; Central Asia</v>
      </c>
      <c r="E173" s="219" t="str">
        <f ca="1"/>
        <v>IBRD</v>
      </c>
      <c r="F173" s="190" t="str">
        <f t="shared" ca="1" si="5"/>
        <v/>
      </c>
      <c r="G173" s="80">
        <f>IF(N173=7, 6.9, 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10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10</v>
      </c>
      <c r="I173" s="191"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10</v>
      </c>
      <c r="J173" s="242">
        <v>44895</v>
      </c>
      <c r="K173" s="242">
        <v>44887</v>
      </c>
      <c r="L173" s="91" t="s">
        <v>281</v>
      </c>
      <c r="M173" s="192">
        <v>7.8728391444476999</v>
      </c>
      <c r="N173" s="192">
        <v>10</v>
      </c>
      <c r="O173" s="192">
        <v>3.89165284687672</v>
      </c>
      <c r="P173" s="192">
        <v>66.0833333333333</v>
      </c>
      <c r="Q173" s="192" t="s">
        <v>785</v>
      </c>
      <c r="R173" s="192">
        <v>-0.41666666666667102</v>
      </c>
      <c r="S173" s="192"/>
      <c r="T173" s="192"/>
      <c r="U173" s="192"/>
      <c r="V173" s="192"/>
      <c r="W173" s="192"/>
      <c r="X173" s="192"/>
      <c r="Y173" s="80"/>
      <c r="Z173" s="80"/>
    </row>
    <row r="174" spans="1:26" x14ac:dyDescent="0.2">
      <c r="A174" s="84">
        <v>167</v>
      </c>
      <c r="B174" s="84" t="str">
        <f ca="1"/>
        <v>Rwanda</v>
      </c>
      <c r="C174" s="84" t="str">
        <f ca="1"/>
        <v>RWA</v>
      </c>
      <c r="D174" s="219" t="str">
        <f ca="1"/>
        <v>SSF           Sub-Saharan Africa</v>
      </c>
      <c r="E174" s="219" t="str">
        <f ca="1"/>
        <v>IDA</v>
      </c>
      <c r="F174" s="190" t="str">
        <f t="shared" ca="1" si="5"/>
        <v/>
      </c>
      <c r="G174" s="80">
        <f>IF(N174=7, 6.9, 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5.6842894612211792</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5.2944623498388497</v>
      </c>
      <c r="I174" s="191"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6.1028192371475898</v>
      </c>
      <c r="J174" s="242">
        <v>45142</v>
      </c>
      <c r="K174" s="242">
        <v>45142</v>
      </c>
      <c r="L174" s="91" t="s">
        <v>283</v>
      </c>
      <c r="M174" s="192">
        <v>5.2944623498388497</v>
      </c>
      <c r="N174" s="192" t="s">
        <v>409</v>
      </c>
      <c r="O174" s="192">
        <v>6.1028192371475898</v>
      </c>
      <c r="P174" s="192">
        <v>51.4166666666666</v>
      </c>
      <c r="Q174" s="192" t="s">
        <v>409</v>
      </c>
      <c r="R174" s="192">
        <v>1.25</v>
      </c>
      <c r="S174" s="192"/>
      <c r="T174" s="192"/>
      <c r="U174" s="192"/>
      <c r="V174" s="192"/>
      <c r="W174" s="192"/>
      <c r="X174" s="192"/>
      <c r="Y174" s="80"/>
      <c r="Z174" s="80"/>
    </row>
    <row r="175" spans="1:26" x14ac:dyDescent="0.2">
      <c r="A175" s="84">
        <v>168</v>
      </c>
      <c r="B175" s="84" t="str">
        <f ca="1"/>
        <v>Saudi Arabia</v>
      </c>
      <c r="C175" s="84" t="str">
        <f ca="1"/>
        <v>SAU</v>
      </c>
      <c r="D175" s="219" t="str">
        <f ca="1"/>
        <v>MEA           Middle East &amp; North Africa</v>
      </c>
      <c r="E175" s="219" t="str">
        <f ca="1"/>
        <v>NA</v>
      </c>
      <c r="F175" s="190" t="str">
        <f t="shared" ca="1" si="5"/>
        <v/>
      </c>
      <c r="G175" s="80">
        <f>IF(N175=7, 6.9, 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6.9</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7</v>
      </c>
      <c r="I175" s="191"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7</v>
      </c>
      <c r="J175" s="242">
        <v>44895</v>
      </c>
      <c r="K175" s="242">
        <v>44887</v>
      </c>
      <c r="L175" s="91" t="s">
        <v>285</v>
      </c>
      <c r="M175" s="192">
        <v>0.46000585994726001</v>
      </c>
      <c r="N175" s="192">
        <v>7</v>
      </c>
      <c r="O175" s="192">
        <v>5.8817025981205102</v>
      </c>
      <c r="P175" s="192">
        <v>23.9166666666666</v>
      </c>
      <c r="Q175" s="192" t="s">
        <v>784</v>
      </c>
      <c r="R175" s="192">
        <v>1.0833333333333299</v>
      </c>
      <c r="S175" s="192"/>
      <c r="T175" s="192"/>
      <c r="U175" s="192"/>
      <c r="V175" s="192"/>
      <c r="W175" s="192"/>
      <c r="X175" s="192"/>
      <c r="Y175" s="80"/>
      <c r="Z175" s="80"/>
    </row>
    <row r="176" spans="1:26" x14ac:dyDescent="0.2">
      <c r="A176" s="84">
        <v>169</v>
      </c>
      <c r="B176" s="84" t="str">
        <f ca="1"/>
        <v>Sudan</v>
      </c>
      <c r="C176" s="84" t="str">
        <f ca="1"/>
        <v>SDN</v>
      </c>
      <c r="D176" s="219" t="str">
        <f ca="1"/>
        <v>SSF           Sub-Saharan Africa</v>
      </c>
      <c r="E176" s="219" t="str">
        <f ca="1"/>
        <v>IDA</v>
      </c>
      <c r="F176" s="190" t="str">
        <f t="shared" ca="1" si="5"/>
        <v/>
      </c>
      <c r="G176" s="80">
        <f>IF(N176=7, 6.9, 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10</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10</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10</v>
      </c>
      <c r="J176" s="242">
        <v>45142</v>
      </c>
      <c r="K176" s="242">
        <v>45142</v>
      </c>
      <c r="L176" s="91" t="s">
        <v>287</v>
      </c>
      <c r="M176" s="192">
        <v>10</v>
      </c>
      <c r="N176" s="192" t="s">
        <v>409</v>
      </c>
      <c r="O176" s="192">
        <v>10</v>
      </c>
      <c r="P176" s="192">
        <v>83.4166666666666</v>
      </c>
      <c r="Q176" s="192" t="s">
        <v>409</v>
      </c>
      <c r="R176" s="192">
        <v>5.5833333333333197</v>
      </c>
      <c r="S176" s="192"/>
      <c r="T176" s="192"/>
      <c r="U176" s="192"/>
      <c r="V176" s="192"/>
      <c r="W176" s="192"/>
      <c r="X176" s="192"/>
      <c r="Y176" s="80"/>
      <c r="Z176" s="80"/>
    </row>
    <row r="177" spans="1:26" x14ac:dyDescent="0.2">
      <c r="A177" s="84">
        <v>170</v>
      </c>
      <c r="B177" s="84" t="str">
        <f ca="1"/>
        <v>Senegal</v>
      </c>
      <c r="C177" s="84" t="str">
        <f ca="1"/>
        <v>SEN</v>
      </c>
      <c r="D177" s="219" t="str">
        <f ca="1"/>
        <v>SSF           Sub-Saharan Africa</v>
      </c>
      <c r="E177" s="219" t="str">
        <f ca="1"/>
        <v>IDA</v>
      </c>
      <c r="F177" s="190" t="str">
        <f t="shared" ca="1" si="5"/>
        <v/>
      </c>
      <c r="G177" s="80">
        <f>IF(N177=7, 6.9, 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3.3560808422081534</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2.5988866100205099</v>
      </c>
      <c r="I177" s="191"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4.3338861249309</v>
      </c>
      <c r="J177" s="242">
        <v>45142</v>
      </c>
      <c r="K177" s="242">
        <v>45142</v>
      </c>
      <c r="L177" s="91" t="s">
        <v>289</v>
      </c>
      <c r="M177" s="192">
        <v>2.5988866100205099</v>
      </c>
      <c r="N177" s="192" t="s">
        <v>409</v>
      </c>
      <c r="O177" s="192">
        <v>4.3338861249309</v>
      </c>
      <c r="P177" s="192">
        <v>36.0833333333333</v>
      </c>
      <c r="Q177" s="192" t="s">
        <v>409</v>
      </c>
      <c r="R177" s="192">
        <v>-8.3333333333328596E-2</v>
      </c>
      <c r="S177" s="192"/>
      <c r="T177" s="192"/>
      <c r="U177" s="192"/>
      <c r="V177" s="192"/>
      <c r="W177" s="192"/>
      <c r="X177" s="192"/>
      <c r="Y177" s="80"/>
      <c r="Z177" s="80"/>
    </row>
    <row r="178" spans="1:26" x14ac:dyDescent="0.2">
      <c r="A178" s="84">
        <v>171</v>
      </c>
      <c r="B178" s="84" t="str">
        <f ca="1"/>
        <v>Singapore</v>
      </c>
      <c r="C178" s="84" t="str">
        <f ca="1"/>
        <v>SGP</v>
      </c>
      <c r="D178" s="219" t="str">
        <f ca="1"/>
        <v>EAS           East Asia &amp; Pacific</v>
      </c>
      <c r="E178" s="219" t="str">
        <f ca="1"/>
        <v>NA</v>
      </c>
      <c r="F178" s="190" t="str">
        <f t="shared" ca="1" si="5"/>
        <v/>
      </c>
      <c r="G178" s="80">
        <f>IF(N178=7, 6.9, 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0</v>
      </c>
      <c r="I178" s="191"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3.33886124930901</v>
      </c>
      <c r="J178" s="242">
        <v>45142</v>
      </c>
      <c r="K178" s="242">
        <v>45142</v>
      </c>
      <c r="L178" s="91" t="s">
        <v>291</v>
      </c>
      <c r="M178" s="192">
        <v>0</v>
      </c>
      <c r="N178" s="192" t="s">
        <v>409</v>
      </c>
      <c r="O178" s="192">
        <v>3.33886124930901</v>
      </c>
      <c r="P178" s="192">
        <v>9.1666666666666607</v>
      </c>
      <c r="Q178" s="192" t="s">
        <v>409</v>
      </c>
      <c r="R178" s="192">
        <v>-0.83333333333333304</v>
      </c>
      <c r="S178" s="192"/>
      <c r="T178" s="192"/>
      <c r="U178" s="192"/>
      <c r="V178" s="192"/>
      <c r="W178" s="192"/>
      <c r="X178" s="192"/>
      <c r="Y178" s="80"/>
      <c r="Z178" s="80"/>
    </row>
    <row r="179" spans="1:26" x14ac:dyDescent="0.2">
      <c r="A179" s="84">
        <v>172</v>
      </c>
      <c r="B179" s="84" t="str">
        <f ca="1"/>
        <v>Solomon Islands</v>
      </c>
      <c r="C179" s="84" t="str">
        <f ca="1"/>
        <v>SLB</v>
      </c>
      <c r="D179" s="219" t="str">
        <f ca="1"/>
        <v>EAS           East Asia &amp; Pacific</v>
      </c>
      <c r="E179" s="219" t="str">
        <f ca="1"/>
        <v>IDA</v>
      </c>
      <c r="F179" s="190" t="str">
        <f t="shared" ca="1" si="5"/>
        <v/>
      </c>
      <c r="G179" s="80" t="e">
        <f>IF(N179=7, 6.9, 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#N/A</v>
      </c>
      <c r="H179" s="80" t="e"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#N/A</v>
      </c>
      <c r="I179" s="191" t="e"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#N/A</v>
      </c>
      <c r="J179" s="242">
        <v>44753</v>
      </c>
      <c r="K179" s="242">
        <v>44753</v>
      </c>
      <c r="L179" s="91" t="s">
        <v>293</v>
      </c>
      <c r="M179" s="192" t="s">
        <v>409</v>
      </c>
      <c r="N179" s="192" t="s">
        <v>409</v>
      </c>
      <c r="O179" s="192" t="s">
        <v>409</v>
      </c>
      <c r="P179" s="192" t="s">
        <v>409</v>
      </c>
      <c r="Q179" s="192" t="s">
        <v>409</v>
      </c>
      <c r="R179" s="192" t="s">
        <v>409</v>
      </c>
      <c r="S179" s="192"/>
      <c r="T179" s="192"/>
      <c r="U179" s="192"/>
      <c r="V179" s="192"/>
      <c r="W179" s="192"/>
      <c r="X179" s="192"/>
      <c r="Y179" s="80"/>
      <c r="Z179" s="80"/>
    </row>
    <row r="180" spans="1:26" x14ac:dyDescent="0.2">
      <c r="A180" s="84">
        <v>173</v>
      </c>
      <c r="B180" s="84" t="str">
        <f ca="1"/>
        <v>Sierra Leone</v>
      </c>
      <c r="C180" s="84" t="str">
        <f ca="1"/>
        <v>SLE</v>
      </c>
      <c r="D180" s="219" t="str">
        <f ca="1"/>
        <v>SSF           Sub-Saharan Africa</v>
      </c>
      <c r="E180" s="219" t="str">
        <f ca="1"/>
        <v>IDA</v>
      </c>
      <c r="F180" s="190" t="str">
        <f t="shared" ca="1" si="5"/>
        <v/>
      </c>
      <c r="G180" s="80">
        <f>IF(N180=7, 6.9, 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10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10</v>
      </c>
      <c r="I180" s="191"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10</v>
      </c>
      <c r="J180" s="242">
        <v>44895</v>
      </c>
      <c r="K180" s="242">
        <v>45142</v>
      </c>
      <c r="L180" s="91" t="s">
        <v>295</v>
      </c>
      <c r="M180" s="192">
        <v>7.2135950776442996</v>
      </c>
      <c r="N180" s="192">
        <v>10</v>
      </c>
      <c r="O180" s="192">
        <v>6.6556108347153096</v>
      </c>
      <c r="P180" s="192">
        <v>62.3333333333333</v>
      </c>
      <c r="Q180" s="192" t="s">
        <v>786</v>
      </c>
      <c r="R180" s="192">
        <v>1.6666666666666601</v>
      </c>
      <c r="S180" s="192"/>
      <c r="T180" s="192"/>
      <c r="U180" s="192"/>
      <c r="V180" s="192"/>
      <c r="W180" s="192"/>
      <c r="X180" s="192"/>
      <c r="Y180" s="80"/>
      <c r="Z180" s="80"/>
    </row>
    <row r="181" spans="1:26" x14ac:dyDescent="0.2">
      <c r="A181" s="84">
        <v>174</v>
      </c>
      <c r="B181" s="84" t="str">
        <f ca="1"/>
        <v>El Salvador</v>
      </c>
      <c r="C181" s="84" t="str">
        <f ca="1"/>
        <v>SLV</v>
      </c>
      <c r="D181" s="219" t="str">
        <f ca="1"/>
        <v>LCN           Latin America &amp; Caribbean</v>
      </c>
      <c r="E181" s="219" t="str">
        <f ca="1"/>
        <v>IBRD</v>
      </c>
      <c r="F181" s="190" t="str">
        <f t="shared" ca="1" si="5"/>
        <v/>
      </c>
      <c r="G181" s="80">
        <f>IF(N181=7, 6.9, 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3.7688977040112288</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4.2543217111046001</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3.3388612493090002</v>
      </c>
      <c r="J181" s="242">
        <v>45142</v>
      </c>
      <c r="K181" s="242">
        <v>45142</v>
      </c>
      <c r="L181" s="91" t="s">
        <v>297</v>
      </c>
      <c r="M181" s="192">
        <v>4.2543217111046001</v>
      </c>
      <c r="N181" s="192" t="s">
        <v>409</v>
      </c>
      <c r="O181" s="192">
        <v>3.3388612493090002</v>
      </c>
      <c r="P181" s="192">
        <v>45.5</v>
      </c>
      <c r="Q181" s="192" t="s">
        <v>409</v>
      </c>
      <c r="R181" s="192">
        <v>-0.83333333333333504</v>
      </c>
      <c r="S181" s="192"/>
      <c r="T181" s="192"/>
      <c r="U181" s="192"/>
      <c r="V181" s="192"/>
      <c r="W181" s="192"/>
      <c r="X181" s="192"/>
      <c r="Y181" s="80"/>
      <c r="Z181" s="80"/>
    </row>
    <row r="182" spans="1:26" x14ac:dyDescent="0.2">
      <c r="A182" s="84">
        <v>175</v>
      </c>
      <c r="B182" s="84" t="str">
        <f ca="1"/>
        <v>San Marino</v>
      </c>
      <c r="C182" s="84" t="str">
        <f ca="1"/>
        <v>SMR</v>
      </c>
      <c r="D182" s="219" t="str">
        <f ca="1"/>
        <v>ECS           Europe &amp; Central Asia</v>
      </c>
      <c r="E182" s="219" t="str">
        <f ca="1"/>
        <v>NA</v>
      </c>
      <c r="F182" s="190" t="str">
        <f t="shared" ca="1" si="5"/>
        <v/>
      </c>
      <c r="G182" s="80" t="e">
        <f>IF(N182=7, 6.9, 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#N/A</v>
      </c>
      <c r="H182" s="80" t="e"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#N/A</v>
      </c>
      <c r="I182" s="191" t="e"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#N/A</v>
      </c>
      <c r="J182" s="242">
        <v>44887</v>
      </c>
      <c r="K182" s="242" t="s">
        <v>409</v>
      </c>
      <c r="L182" s="91" t="s">
        <v>720</v>
      </c>
      <c r="M182" s="192" t="s">
        <v>409</v>
      </c>
      <c r="N182" s="192" t="s">
        <v>409</v>
      </c>
      <c r="O182" s="192" t="s">
        <v>409</v>
      </c>
      <c r="P182" s="192" t="s">
        <v>409</v>
      </c>
      <c r="Q182" s="192" t="s">
        <v>409</v>
      </c>
      <c r="R182" s="192" t="s">
        <v>409</v>
      </c>
      <c r="S182" s="192"/>
      <c r="T182" s="192"/>
      <c r="U182" s="192"/>
      <c r="V182" s="192"/>
      <c r="W182" s="192"/>
      <c r="X182" s="192"/>
      <c r="Y182" s="80"/>
      <c r="Z182" s="80"/>
    </row>
    <row r="183" spans="1:26" x14ac:dyDescent="0.2">
      <c r="A183" s="84">
        <v>176</v>
      </c>
      <c r="B183" s="84" t="str">
        <f ca="1"/>
        <v>Somalia</v>
      </c>
      <c r="C183" s="84" t="str">
        <f ca="1"/>
        <v>SOM</v>
      </c>
      <c r="D183" s="219" t="str">
        <f ca="1"/>
        <v>SSF           Sub-Saharan Africa</v>
      </c>
      <c r="E183" s="219" t="str">
        <f ca="1"/>
        <v>IDA</v>
      </c>
      <c r="F183" s="190" t="str">
        <f t="shared" ca="1" si="5"/>
        <v/>
      </c>
      <c r="G183" s="80">
        <f>IF(N183=7, 6.9, 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9.3707688957850568</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8.7811309698212696</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10</v>
      </c>
      <c r="J183" s="242">
        <v>45142</v>
      </c>
      <c r="K183" s="242">
        <v>45142</v>
      </c>
      <c r="L183" s="91" t="s">
        <v>299</v>
      </c>
      <c r="M183" s="192">
        <v>8.7811309698212696</v>
      </c>
      <c r="N183" s="192" t="s">
        <v>409</v>
      </c>
      <c r="O183" s="192">
        <v>10</v>
      </c>
      <c r="P183" s="192">
        <v>71.25</v>
      </c>
      <c r="Q183" s="192" t="s">
        <v>409</v>
      </c>
      <c r="R183" s="192">
        <v>5.0833333333333197</v>
      </c>
      <c r="S183" s="192"/>
      <c r="T183" s="192"/>
      <c r="U183" s="192"/>
      <c r="V183" s="192"/>
      <c r="W183" s="192"/>
      <c r="X183" s="192"/>
      <c r="Y183" s="80"/>
      <c r="Z183" s="80"/>
    </row>
    <row r="184" spans="1:26" x14ac:dyDescent="0.2">
      <c r="A184" s="84">
        <v>177</v>
      </c>
      <c r="B184" s="84" t="str">
        <f ca="1"/>
        <v>Serbia</v>
      </c>
      <c r="C184" s="84" t="str">
        <f ca="1"/>
        <v>SRB</v>
      </c>
      <c r="D184" s="219" t="str">
        <f ca="1"/>
        <v>ECS           Europe &amp; Central Asia</v>
      </c>
      <c r="E184" s="219" t="str">
        <f ca="1"/>
        <v>IBRD</v>
      </c>
      <c r="F184" s="190" t="str">
        <f t="shared" ca="1" si="5"/>
        <v/>
      </c>
      <c r="G184" s="80">
        <f>IF(N184=7, 6.9, 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4.0924456638213558</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5.0161148549663004</v>
      </c>
      <c r="I184" s="191"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3.3388612493090002</v>
      </c>
      <c r="J184" s="242">
        <v>45142</v>
      </c>
      <c r="K184" s="242">
        <v>45142</v>
      </c>
      <c r="L184" s="91" t="s">
        <v>301</v>
      </c>
      <c r="M184" s="192">
        <v>5.0161148549663004</v>
      </c>
      <c r="N184" s="192" t="s">
        <v>409</v>
      </c>
      <c r="O184" s="192">
        <v>3.3388612493090002</v>
      </c>
      <c r="P184" s="192">
        <v>49.8333333333333</v>
      </c>
      <c r="Q184" s="192" t="s">
        <v>409</v>
      </c>
      <c r="R184" s="192">
        <v>-0.83333333333333504</v>
      </c>
      <c r="S184" s="192"/>
      <c r="T184" s="192"/>
      <c r="U184" s="192"/>
      <c r="V184" s="192"/>
      <c r="W184" s="192"/>
      <c r="X184" s="192"/>
      <c r="Y184" s="80"/>
      <c r="Z184" s="80"/>
    </row>
    <row r="185" spans="1:26" x14ac:dyDescent="0.2">
      <c r="A185" s="84">
        <v>178</v>
      </c>
      <c r="B185" s="84" t="str">
        <f ca="1"/>
        <v>South Sudan</v>
      </c>
      <c r="C185" s="84" t="str">
        <f ca="1"/>
        <v>SSD</v>
      </c>
      <c r="D185" s="219" t="str">
        <f ca="1"/>
        <v>SSF           Sub-Saharan Africa</v>
      </c>
      <c r="E185" s="219" t="str">
        <f ca="1"/>
        <v>IDA</v>
      </c>
      <c r="F185" s="190" t="str">
        <f t="shared" ca="1" si="5"/>
        <v/>
      </c>
      <c r="G185" s="80" t="e">
        <f>IF(N185=7, 6.9, 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#N/A</v>
      </c>
      <c r="H185" s="80" t="e"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#N/A</v>
      </c>
      <c r="I185" s="191" t="e"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#N/A</v>
      </c>
      <c r="J185" s="242">
        <v>44753</v>
      </c>
      <c r="K185" s="242">
        <v>44753</v>
      </c>
      <c r="L185" s="91" t="s">
        <v>303</v>
      </c>
      <c r="M185" s="192" t="s">
        <v>409</v>
      </c>
      <c r="N185" s="192" t="s">
        <v>409</v>
      </c>
      <c r="O185" s="192" t="s">
        <v>409</v>
      </c>
      <c r="P185" s="192" t="s">
        <v>409</v>
      </c>
      <c r="Q185" s="192" t="s">
        <v>409</v>
      </c>
      <c r="R185" s="192" t="s">
        <v>409</v>
      </c>
      <c r="S185" s="192"/>
      <c r="T185" s="192"/>
      <c r="U185" s="192"/>
      <c r="V185" s="192"/>
      <c r="W185" s="192"/>
      <c r="X185" s="192"/>
      <c r="Y185" s="80"/>
      <c r="Z185" s="80"/>
    </row>
    <row r="186" spans="1:26" x14ac:dyDescent="0.2">
      <c r="A186" s="84">
        <v>179</v>
      </c>
      <c r="B186" s="84" t="str">
        <f ca="1"/>
        <v>São Tomé and Príncipe</v>
      </c>
      <c r="C186" s="84" t="str">
        <f ca="1"/>
        <v>STP</v>
      </c>
      <c r="D186" s="219" t="str">
        <f ca="1"/>
        <v>SSF           Sub-Saharan Africa</v>
      </c>
      <c r="E186" s="219" t="str">
        <f ca="1"/>
        <v>IDA</v>
      </c>
      <c r="F186" s="190" t="str">
        <f t="shared" ca="1" si="5"/>
        <v/>
      </c>
      <c r="G186" s="80">
        <f>IF(N186=7, 6.9, 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4.2051908282570478</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5.8804570758863202</v>
      </c>
      <c r="I186" s="191"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3.0071862907683702</v>
      </c>
      <c r="J186" s="242">
        <v>45142</v>
      </c>
      <c r="K186" s="242">
        <v>45142</v>
      </c>
      <c r="L186" s="91" t="s">
        <v>304</v>
      </c>
      <c r="M186" s="192">
        <v>5.8804570758863202</v>
      </c>
      <c r="N186" s="192" t="s">
        <v>409</v>
      </c>
      <c r="O186" s="192">
        <v>3.0071862907683702</v>
      </c>
      <c r="P186" s="192">
        <v>54.75</v>
      </c>
      <c r="Q186" s="192" t="s">
        <v>409</v>
      </c>
      <c r="R186" s="192">
        <v>-1.0833333333333299</v>
      </c>
      <c r="S186" s="192"/>
      <c r="T186" s="192"/>
      <c r="U186" s="192"/>
      <c r="V186" s="192"/>
      <c r="W186" s="192"/>
      <c r="X186" s="192"/>
      <c r="Y186" s="80"/>
      <c r="Z186" s="80"/>
    </row>
    <row r="187" spans="1:26" x14ac:dyDescent="0.2">
      <c r="A187" s="84">
        <v>180</v>
      </c>
      <c r="B187" s="84" t="str">
        <f ca="1"/>
        <v>Suriname</v>
      </c>
      <c r="C187" s="84" t="str">
        <f ca="1"/>
        <v>SUR</v>
      </c>
      <c r="D187" s="219" t="str">
        <f ca="1"/>
        <v>LCN           Latin America &amp; Caribbean</v>
      </c>
      <c r="E187" s="219" t="str">
        <f ca="1"/>
        <v>IBRD</v>
      </c>
      <c r="F187" s="190" t="str">
        <f t="shared" ca="1" si="5"/>
        <v/>
      </c>
      <c r="G187" s="80">
        <f>IF(N187=7, 6.9, 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5.4381902467986354</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7.3893934954585401</v>
      </c>
      <c r="I187" s="191"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4.0022111663902704</v>
      </c>
      <c r="J187" s="242">
        <v>44966</v>
      </c>
      <c r="K187" s="242">
        <v>44966</v>
      </c>
      <c r="L187" s="91" t="s">
        <v>306</v>
      </c>
      <c r="M187" s="192">
        <v>7.3893934954585401</v>
      </c>
      <c r="N187" s="192" t="s">
        <v>409</v>
      </c>
      <c r="O187" s="192">
        <v>4.0022111663902704</v>
      </c>
      <c r="P187" s="192">
        <v>63.3333333333333</v>
      </c>
      <c r="Q187" s="192" t="s">
        <v>409</v>
      </c>
      <c r="R187" s="192">
        <v>-0.33333333333332799</v>
      </c>
      <c r="S187" s="192"/>
      <c r="T187" s="192"/>
      <c r="U187" s="192"/>
      <c r="V187" s="192"/>
      <c r="W187" s="192"/>
      <c r="X187" s="192"/>
      <c r="Y187" s="80"/>
      <c r="Z187" s="80"/>
    </row>
    <row r="188" spans="1:26" x14ac:dyDescent="0.2">
      <c r="A188" s="84">
        <v>181</v>
      </c>
      <c r="B188" s="84" t="str">
        <f ca="1"/>
        <v>Slovak Republic</v>
      </c>
      <c r="C188" s="84" t="str">
        <f ca="1"/>
        <v>SVK</v>
      </c>
      <c r="D188" s="219" t="str">
        <f ca="1"/>
        <v>ECS           Europe &amp; Central Asia</v>
      </c>
      <c r="E188" s="219" t="str">
        <f ca="1"/>
        <v>NA</v>
      </c>
      <c r="F188" s="190" t="str">
        <f t="shared" ca="1" si="5"/>
        <v/>
      </c>
      <c r="G188" s="80">
        <f>IF(N188=7, 6.9, 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3.2581306768239102</v>
      </c>
      <c r="I188" s="191"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0</v>
      </c>
      <c r="J188" s="242">
        <v>45142</v>
      </c>
      <c r="K188" s="242">
        <v>45142</v>
      </c>
      <c r="L188" s="91" t="s">
        <v>307</v>
      </c>
      <c r="M188" s="192">
        <v>3.2581306768239102</v>
      </c>
      <c r="N188" s="192" t="s">
        <v>409</v>
      </c>
      <c r="O188" s="192">
        <v>0</v>
      </c>
      <c r="P188" s="192">
        <v>39.8333333333333</v>
      </c>
      <c r="Q188" s="192" t="s">
        <v>409</v>
      </c>
      <c r="R188" s="192">
        <v>-6.1666666666666696</v>
      </c>
      <c r="S188" s="192"/>
      <c r="T188" s="192"/>
      <c r="U188" s="192"/>
      <c r="V188" s="192"/>
      <c r="W188" s="192"/>
      <c r="X188" s="192"/>
      <c r="Y188" s="80"/>
      <c r="Z188" s="80"/>
    </row>
    <row r="189" spans="1:26" x14ac:dyDescent="0.2">
      <c r="A189" s="84">
        <v>182</v>
      </c>
      <c r="B189" s="84" t="str">
        <f ca="1"/>
        <v>Slovenia</v>
      </c>
      <c r="C189" s="84" t="str">
        <f ca="1"/>
        <v>SVN</v>
      </c>
      <c r="D189" s="219" t="str">
        <f ca="1"/>
        <v>ECS           Europe &amp; Central Asia</v>
      </c>
      <c r="E189" s="219" t="str">
        <f ca="1"/>
        <v>NA</v>
      </c>
      <c r="F189" s="190" t="str">
        <f t="shared" ca="1" si="5"/>
        <v/>
      </c>
      <c r="G189" s="80">
        <f>IF(N189=7, 6.9, 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2.8854556886393778</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1.5001464986815101</v>
      </c>
      <c r="I189" s="191"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5.55002763957987</v>
      </c>
      <c r="J189" s="242">
        <v>45142</v>
      </c>
      <c r="K189" s="242">
        <v>45142</v>
      </c>
      <c r="L189" s="91" t="s">
        <v>309</v>
      </c>
      <c r="M189" s="192">
        <v>1.5001464986815101</v>
      </c>
      <c r="N189" s="192" t="s">
        <v>409</v>
      </c>
      <c r="O189" s="192">
        <v>5.55002763957987</v>
      </c>
      <c r="P189" s="192">
        <v>29.8333333333333</v>
      </c>
      <c r="Q189" s="192" t="s">
        <v>409</v>
      </c>
      <c r="R189" s="192">
        <v>0.83333333333333204</v>
      </c>
      <c r="S189" s="192"/>
      <c r="T189" s="192"/>
      <c r="U189" s="192"/>
      <c r="V189" s="192"/>
      <c r="W189" s="192"/>
      <c r="X189" s="192"/>
      <c r="Y189" s="80"/>
      <c r="Z189" s="80"/>
    </row>
    <row r="190" spans="1:26" x14ac:dyDescent="0.2">
      <c r="A190" s="84">
        <v>183</v>
      </c>
      <c r="B190" s="84" t="str">
        <f ca="1"/>
        <v>Sweden</v>
      </c>
      <c r="C190" s="84" t="str">
        <f ca="1"/>
        <v>SWE</v>
      </c>
      <c r="D190" s="219" t="str">
        <f ca="1"/>
        <v>ECS           Europe &amp; Central Asia</v>
      </c>
      <c r="E190" s="219" t="str">
        <f ca="1"/>
        <v>NA</v>
      </c>
      <c r="F190" s="190" t="str">
        <f t="shared" ca="1" si="5"/>
        <v/>
      </c>
      <c r="G190" s="80">
        <f>IF(N190=7, 6.9, 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1.1335112243070218</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0.19630823322590199</v>
      </c>
      <c r="I190" s="191"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6.5450525152017596</v>
      </c>
      <c r="J190" s="242">
        <v>45142</v>
      </c>
      <c r="K190" s="242">
        <v>45142</v>
      </c>
      <c r="L190" s="91" t="s">
        <v>311</v>
      </c>
      <c r="M190" s="192">
        <v>0.19630823322590199</v>
      </c>
      <c r="N190" s="192" t="s">
        <v>409</v>
      </c>
      <c r="O190" s="192">
        <v>6.5450525152017596</v>
      </c>
      <c r="P190" s="192">
        <v>22.4166666666666</v>
      </c>
      <c r="Q190" s="192" t="s">
        <v>409</v>
      </c>
      <c r="R190" s="192">
        <v>1.5833333333333299</v>
      </c>
      <c r="S190" s="192"/>
      <c r="T190" s="192"/>
      <c r="U190" s="192"/>
      <c r="V190" s="192"/>
      <c r="W190" s="192"/>
      <c r="X190" s="192"/>
      <c r="Y190" s="80"/>
      <c r="Z190" s="80"/>
    </row>
    <row r="191" spans="1:26" x14ac:dyDescent="0.2">
      <c r="A191" s="84">
        <v>184</v>
      </c>
      <c r="B191" s="84" t="str">
        <f ca="1"/>
        <v>Eswatini</v>
      </c>
      <c r="C191" s="84" t="str">
        <f ca="1"/>
        <v>SWZ</v>
      </c>
      <c r="D191" s="219" t="str">
        <f ca="1"/>
        <v>SSF           Sub-Saharan Africa</v>
      </c>
      <c r="E191" s="219" t="str">
        <f ca="1"/>
        <v>IBRD</v>
      </c>
      <c r="F191" s="190" t="str">
        <f t="shared" ca="1" si="5"/>
        <v/>
      </c>
      <c r="G191" s="80">
        <f>IF(N191=7, 6.9, 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5.2646444859339239</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5.4263111631995304</v>
      </c>
      <c r="I191" s="191"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5.1077943615256904</v>
      </c>
      <c r="J191" s="242">
        <v>45142</v>
      </c>
      <c r="K191" s="242">
        <v>45142</v>
      </c>
      <c r="L191" s="91" t="s">
        <v>313</v>
      </c>
      <c r="M191" s="192">
        <v>5.4263111631995304</v>
      </c>
      <c r="N191" s="192" t="s">
        <v>409</v>
      </c>
      <c r="O191" s="192">
        <v>5.1077943615256904</v>
      </c>
      <c r="P191" s="192">
        <v>52.1666666666666</v>
      </c>
      <c r="Q191" s="192" t="s">
        <v>409</v>
      </c>
      <c r="R191" s="192">
        <v>0.49999999999999201</v>
      </c>
      <c r="S191" s="192"/>
      <c r="T191" s="192"/>
      <c r="U191" s="192"/>
      <c r="V191" s="192"/>
      <c r="W191" s="192"/>
      <c r="X191" s="192"/>
      <c r="Y191" s="80"/>
      <c r="Z191" s="80"/>
    </row>
    <row r="192" spans="1:26" x14ac:dyDescent="0.2">
      <c r="A192" s="84">
        <v>185</v>
      </c>
      <c r="B192" s="84" t="str">
        <f ca="1"/>
        <v>Sint Maarten (Dutch part)</v>
      </c>
      <c r="C192" s="84" t="str">
        <f ca="1"/>
        <v>SXM</v>
      </c>
      <c r="D192" s="219" t="str">
        <f ca="1"/>
        <v>LCN           Latin America &amp; Caribbean</v>
      </c>
      <c r="E192" s="219" t="str">
        <f ca="1"/>
        <v>NA</v>
      </c>
      <c r="F192" s="190" t="str">
        <f t="shared" ca="1" si="5"/>
        <v/>
      </c>
      <c r="G192" s="80" t="e">
        <f>IF(N192=7, 6.9, 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#N/A</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t="e"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#N/A</v>
      </c>
      <c r="J192" s="242" t="s">
        <v>409</v>
      </c>
      <c r="K192" s="242" t="s">
        <v>409</v>
      </c>
      <c r="L192" s="91" t="s">
        <v>721</v>
      </c>
      <c r="M192" s="192" t="s">
        <v>409</v>
      </c>
      <c r="N192" s="192" t="s">
        <v>409</v>
      </c>
      <c r="O192" s="192" t="s">
        <v>409</v>
      </c>
      <c r="P192" s="192" t="s">
        <v>409</v>
      </c>
      <c r="Q192" s="192" t="s">
        <v>409</v>
      </c>
      <c r="R192" s="192" t="s">
        <v>409</v>
      </c>
      <c r="S192" s="192"/>
      <c r="T192" s="192"/>
      <c r="U192" s="192"/>
      <c r="V192" s="192"/>
      <c r="W192" s="192"/>
      <c r="X192" s="192"/>
      <c r="Y192" s="80"/>
      <c r="Z192" s="80"/>
    </row>
    <row r="193" spans="1:37" x14ac:dyDescent="0.2">
      <c r="A193" s="84">
        <v>186</v>
      </c>
      <c r="B193" s="84" t="str">
        <f ca="1"/>
        <v>Seychelles</v>
      </c>
      <c r="C193" s="84" t="str">
        <f ca="1"/>
        <v>SYC</v>
      </c>
      <c r="D193" s="219" t="str">
        <f ca="1"/>
        <v>SSF           Sub-Saharan Africa</v>
      </c>
      <c r="E193" s="219" t="str">
        <f ca="1"/>
        <v>IBRD</v>
      </c>
      <c r="F193" s="190" t="str">
        <f t="shared" ca="1" si="5"/>
        <v/>
      </c>
      <c r="G193" s="80">
        <f>IF(N193=7, 6.9, 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0.27437569149763574</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3.4046293583357699</v>
      </c>
      <c r="I193" s="191"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2.21116639027059E-2</v>
      </c>
      <c r="J193" s="242">
        <v>45142</v>
      </c>
      <c r="K193" s="242">
        <v>45142</v>
      </c>
      <c r="L193" s="91" t="s">
        <v>315</v>
      </c>
      <c r="M193" s="192">
        <v>3.4046293583357699</v>
      </c>
      <c r="N193" s="192" t="s">
        <v>409</v>
      </c>
      <c r="O193" s="192">
        <v>2.21116639027059E-2</v>
      </c>
      <c r="P193" s="192">
        <v>40.6666666666666</v>
      </c>
      <c r="Q193" s="192" t="s">
        <v>409</v>
      </c>
      <c r="R193" s="192">
        <v>-3.3333333333333299</v>
      </c>
      <c r="S193" s="192"/>
      <c r="T193" s="192"/>
      <c r="U193" s="192"/>
      <c r="V193" s="192"/>
      <c r="W193" s="192"/>
      <c r="X193" s="192"/>
      <c r="Y193" s="80"/>
      <c r="Z193" s="80"/>
    </row>
    <row r="194" spans="1:37" x14ac:dyDescent="0.2">
      <c r="A194" s="84">
        <v>187</v>
      </c>
      <c r="B194" s="84" t="str">
        <f ca="1"/>
        <v>Syrian Arab Republic</v>
      </c>
      <c r="C194" s="84" t="str">
        <f ca="1"/>
        <v>SYR</v>
      </c>
      <c r="D194" s="219" t="str">
        <f ca="1"/>
        <v>MEA           Middle East &amp; North Africa</v>
      </c>
      <c r="E194" s="219" t="str">
        <f ca="1"/>
        <v>IDA</v>
      </c>
      <c r="F194" s="190" t="str">
        <f t="shared" ca="1" si="5"/>
        <v/>
      </c>
      <c r="G194" s="80">
        <f>IF(N194=7, 6.9, 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7.4498507633239681</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5.55002763957987</v>
      </c>
      <c r="J194" s="242">
        <v>44998</v>
      </c>
      <c r="K194" s="242">
        <v>45142</v>
      </c>
      <c r="L194" s="91" t="s">
        <v>316</v>
      </c>
      <c r="M194" s="192">
        <v>10</v>
      </c>
      <c r="N194" s="192" t="s">
        <v>409</v>
      </c>
      <c r="O194" s="192">
        <v>5.55002763957987</v>
      </c>
      <c r="P194" s="192">
        <v>89.8333333333333</v>
      </c>
      <c r="Q194" s="192" t="s">
        <v>409</v>
      </c>
      <c r="R194" s="192">
        <v>0.83333333333332804</v>
      </c>
      <c r="S194" s="192"/>
      <c r="T194" s="192"/>
      <c r="U194" s="192"/>
      <c r="V194" s="192"/>
      <c r="W194" s="192"/>
      <c r="X194" s="192"/>
      <c r="Y194" s="80"/>
      <c r="Z194" s="80"/>
    </row>
    <row r="195" spans="1:37" x14ac:dyDescent="0.2">
      <c r="A195" s="84">
        <v>188</v>
      </c>
      <c r="B195" s="84" t="str">
        <f ca="1"/>
        <v>Turks and Caicos Islands</v>
      </c>
      <c r="C195" s="84" t="str">
        <f ca="1"/>
        <v>TCA</v>
      </c>
      <c r="D195" s="219" t="str">
        <f ca="1"/>
        <v>LCN           Latin America &amp; Caribbean</v>
      </c>
      <c r="E195" s="219" t="str">
        <f ca="1"/>
        <v>NA</v>
      </c>
      <c r="F195" s="190" t="str">
        <f t="shared" ca="1" si="5"/>
        <v/>
      </c>
      <c r="G195" s="80" t="e">
        <f>IF(N195=7, 6.9, 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#N/A</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t="e"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#N/A</v>
      </c>
      <c r="J195" s="242" t="s">
        <v>409</v>
      </c>
      <c r="K195" s="242" t="s">
        <v>409</v>
      </c>
      <c r="L195" s="91" t="s">
        <v>722</v>
      </c>
      <c r="M195" s="192" t="s">
        <v>409</v>
      </c>
      <c r="N195" s="192" t="s">
        <v>409</v>
      </c>
      <c r="O195" s="192" t="s">
        <v>409</v>
      </c>
      <c r="P195" s="192" t="s">
        <v>409</v>
      </c>
      <c r="Q195" s="192" t="s">
        <v>409</v>
      </c>
      <c r="R195" s="192" t="s">
        <v>409</v>
      </c>
      <c r="S195" s="192"/>
      <c r="T195" s="192"/>
      <c r="U195" s="192"/>
      <c r="V195" s="192"/>
      <c r="W195" s="192"/>
      <c r="X195" s="192"/>
      <c r="Y195" s="80"/>
      <c r="Z195" s="80"/>
    </row>
    <row r="196" spans="1:37" x14ac:dyDescent="0.2">
      <c r="A196" s="84">
        <v>189</v>
      </c>
      <c r="B196" s="84" t="str">
        <f ca="1"/>
        <v>Chad</v>
      </c>
      <c r="C196" s="84" t="str">
        <f ca="1"/>
        <v>TCD</v>
      </c>
      <c r="D196" s="219" t="str">
        <f ca="1"/>
        <v>SSF           Sub-Saharan Africa</v>
      </c>
      <c r="E196" s="219" t="str">
        <f ca="1"/>
        <v>IDA</v>
      </c>
      <c r="G196" s="80">
        <f>IF(N196=7, 6.9, 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3.4528478480319884</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5.3384119542924102</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2.2332780541735802</v>
      </c>
      <c r="J196" s="242">
        <v>45142</v>
      </c>
      <c r="K196" s="242">
        <v>45142</v>
      </c>
      <c r="L196" s="91" t="s">
        <v>318</v>
      </c>
      <c r="M196" s="192">
        <v>5.3384119542924102</v>
      </c>
      <c r="N196" s="192" t="s">
        <v>409</v>
      </c>
      <c r="O196" s="192">
        <v>2.2332780541735802</v>
      </c>
      <c r="P196" s="192">
        <v>51.6666666666666</v>
      </c>
      <c r="Q196" s="192" t="s">
        <v>409</v>
      </c>
      <c r="R196" s="192">
        <v>-1.6666666666666601</v>
      </c>
      <c r="S196" s="192"/>
      <c r="T196" s="192"/>
      <c r="U196" s="192"/>
      <c r="V196" s="192"/>
      <c r="W196" s="192"/>
      <c r="X196" s="192"/>
      <c r="Y196" s="80"/>
      <c r="Z196" s="80"/>
    </row>
    <row r="197" spans="1:37" x14ac:dyDescent="0.2">
      <c r="A197" s="84">
        <v>190</v>
      </c>
      <c r="B197" s="84" t="str">
        <f ca="1"/>
        <v>Togo</v>
      </c>
      <c r="C197" s="84" t="str">
        <f ca="1"/>
        <v>TGO</v>
      </c>
      <c r="D197" s="219" t="str">
        <f ca="1"/>
        <v>SSF           Sub-Saharan Africa</v>
      </c>
      <c r="E197" s="219" t="str">
        <f ca="1"/>
        <v>IDA</v>
      </c>
      <c r="G197" s="80">
        <f>IF(N197=7, 6.9, 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3.2517609504545297</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4.1224728977439202</v>
      </c>
      <c r="I197" s="191"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2.5649530127142102</v>
      </c>
      <c r="J197" s="242">
        <v>45142</v>
      </c>
      <c r="K197" s="242">
        <v>45142</v>
      </c>
      <c r="L197" s="91" t="s">
        <v>320</v>
      </c>
      <c r="M197" s="192">
        <v>4.1224728977439202</v>
      </c>
      <c r="N197" s="192" t="s">
        <v>409</v>
      </c>
      <c r="O197" s="192">
        <v>2.5649530127142102</v>
      </c>
      <c r="P197" s="192">
        <v>44.75</v>
      </c>
      <c r="Q197" s="192" t="s">
        <v>409</v>
      </c>
      <c r="R197" s="192">
        <v>-1.4166666666666601</v>
      </c>
      <c r="S197" s="192"/>
      <c r="T197" s="192"/>
      <c r="U197" s="192"/>
      <c r="V197" s="192"/>
      <c r="W197" s="192"/>
      <c r="X197" s="192"/>
      <c r="Y197" s="80"/>
      <c r="Z197" s="80"/>
    </row>
    <row r="198" spans="1:37" x14ac:dyDescent="0.2">
      <c r="A198" s="84">
        <v>191</v>
      </c>
      <c r="B198" s="84" t="str">
        <f ca="1"/>
        <v>Thailand</v>
      </c>
      <c r="C198" s="84" t="str">
        <f ca="1"/>
        <v>THA</v>
      </c>
      <c r="D198" s="84" t="str">
        <f ca="1"/>
        <v>EAS           East Asia &amp; Pacific</v>
      </c>
      <c r="E198" s="84" t="str">
        <f ca="1"/>
        <v>IBRD</v>
      </c>
      <c r="F198" s="81"/>
      <c r="G198" s="80">
        <f>IF(N198=7, 6.9, 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6.9</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7</v>
      </c>
      <c r="I198" s="191"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7</v>
      </c>
      <c r="J198" s="242">
        <v>44895</v>
      </c>
      <c r="K198" s="242">
        <v>44887</v>
      </c>
      <c r="L198" s="91" t="s">
        <v>322</v>
      </c>
      <c r="M198" s="192">
        <v>0.53325520070319499</v>
      </c>
      <c r="N198" s="192">
        <v>7</v>
      </c>
      <c r="O198" s="192">
        <v>0.46434494195687698</v>
      </c>
      <c r="P198" s="192">
        <v>24.3333333333333</v>
      </c>
      <c r="Q198" s="192" t="s">
        <v>784</v>
      </c>
      <c r="R198" s="192">
        <v>-3</v>
      </c>
      <c r="S198" s="80"/>
      <c r="T198" s="80"/>
      <c r="U198" s="80"/>
      <c r="V198" s="80"/>
      <c r="W198" s="80"/>
      <c r="X198" s="80"/>
      <c r="Y198" s="80"/>
      <c r="Z198" s="80"/>
      <c r="AA198" s="80"/>
      <c r="AB198" s="80"/>
    </row>
    <row r="199" spans="1:37" x14ac:dyDescent="0.2">
      <c r="A199" s="84">
        <v>192</v>
      </c>
      <c r="B199" s="84" t="str">
        <f ca="1"/>
        <v>Tajikistan</v>
      </c>
      <c r="C199" s="84" t="str">
        <f ca="1"/>
        <v>TJK</v>
      </c>
      <c r="D199" s="84" t="str">
        <f ca="1"/>
        <v>ECS           Europe &amp; Central Asia</v>
      </c>
      <c r="E199" s="84" t="str">
        <f ca="1"/>
        <v>IDA</v>
      </c>
      <c r="F199" s="81"/>
      <c r="G199" s="80">
        <f>IF(N199=7, 6.9, 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10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10</v>
      </c>
      <c r="I199" s="191"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10</v>
      </c>
      <c r="J199" s="242">
        <v>44895</v>
      </c>
      <c r="K199" s="242">
        <v>45142</v>
      </c>
      <c r="L199" s="91" t="s">
        <v>324</v>
      </c>
      <c r="M199" s="192">
        <v>8.5174333430999098</v>
      </c>
      <c r="N199" s="192">
        <v>10</v>
      </c>
      <c r="O199" s="192">
        <v>1.6804864566058599</v>
      </c>
      <c r="P199" s="192">
        <v>69.75</v>
      </c>
      <c r="Q199" s="192" t="s">
        <v>786</v>
      </c>
      <c r="R199" s="192">
        <v>-2.0833333333333202</v>
      </c>
      <c r="S199" s="80"/>
      <c r="T199" s="80"/>
      <c r="U199" s="80"/>
      <c r="V199" s="80"/>
      <c r="W199" s="80"/>
      <c r="X199" s="80"/>
      <c r="Y199" s="80"/>
      <c r="Z199" s="80"/>
      <c r="AA199" s="80"/>
      <c r="AB199" s="80"/>
      <c r="AC199" s="81"/>
      <c r="AD199" s="81"/>
      <c r="AE199" s="81"/>
      <c r="AF199" s="81"/>
      <c r="AG199" s="81"/>
      <c r="AH199" s="81"/>
      <c r="AI199" s="81"/>
      <c r="AJ199" s="81"/>
      <c r="AK199" s="81"/>
    </row>
    <row r="200" spans="1:37" x14ac:dyDescent="0.2">
      <c r="A200" s="84">
        <v>193</v>
      </c>
      <c r="B200" s="84" t="str">
        <f ca="1"/>
        <v>Turkmenistan</v>
      </c>
      <c r="C200" s="84" t="str">
        <f ca="1"/>
        <v>TKM</v>
      </c>
      <c r="D200" s="84" t="str">
        <f ca="1"/>
        <v>ECS           Europe &amp; Central Asia</v>
      </c>
      <c r="E200" s="84" t="str">
        <f ca="1"/>
        <v>IBRD</v>
      </c>
      <c r="F200" s="81"/>
      <c r="G200" s="80">
        <f>IF(N200=7, 6.9, 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6.5771903490264156</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9.7333723996484096</v>
      </c>
      <c r="I200" s="191"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4.4444444444444402</v>
      </c>
      <c r="J200" s="242">
        <v>45142</v>
      </c>
      <c r="K200" s="242">
        <v>45142</v>
      </c>
      <c r="L200" s="91" t="s">
        <v>326</v>
      </c>
      <c r="M200" s="192">
        <v>9.7333723996484096</v>
      </c>
      <c r="N200" s="192" t="s">
        <v>409</v>
      </c>
      <c r="O200" s="192">
        <v>4.4444444444444402</v>
      </c>
      <c r="P200" s="192">
        <v>76.6666666666666</v>
      </c>
      <c r="Q200" s="192" t="s">
        <v>409</v>
      </c>
      <c r="R200" s="192">
        <v>0</v>
      </c>
      <c r="S200" s="80"/>
      <c r="T200" s="80"/>
      <c r="U200" s="80"/>
      <c r="V200" s="80"/>
      <c r="W200" s="80"/>
      <c r="X200" s="80"/>
      <c r="Y200" s="80"/>
      <c r="Z200" s="80"/>
      <c r="AA200" s="80"/>
      <c r="AB200" s="80"/>
      <c r="AC200" s="81"/>
      <c r="AD200" s="81"/>
      <c r="AE200" s="81"/>
      <c r="AF200" s="81"/>
      <c r="AG200" s="81"/>
      <c r="AH200" s="81"/>
      <c r="AI200" s="81"/>
      <c r="AJ200" s="81"/>
      <c r="AK200" s="81"/>
    </row>
    <row r="201" spans="1:37" x14ac:dyDescent="0.2">
      <c r="A201" s="84">
        <v>194</v>
      </c>
      <c r="B201" s="84" t="str">
        <f ca="1"/>
        <v>Timor-Leste</v>
      </c>
      <c r="C201" s="84" t="str">
        <f ca="1"/>
        <v>TLS</v>
      </c>
      <c r="D201" s="84" t="str">
        <f ca="1"/>
        <v>EAS           East Asia &amp; Pacific</v>
      </c>
      <c r="E201" s="84" t="str">
        <f ca="1"/>
        <v>Blend</v>
      </c>
      <c r="F201" s="81"/>
      <c r="G201" s="80">
        <f>IF(N201=7, 6.9, 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4.2433792113116828</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2.9504834456489899</v>
      </c>
      <c r="I201" s="191"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6.1028192371475898</v>
      </c>
      <c r="J201" s="242">
        <v>45142</v>
      </c>
      <c r="K201" s="242">
        <v>45142</v>
      </c>
      <c r="L201" s="91" t="s">
        <v>328</v>
      </c>
      <c r="M201" s="192">
        <v>2.9504834456489899</v>
      </c>
      <c r="N201" s="192" t="s">
        <v>409</v>
      </c>
      <c r="O201" s="192">
        <v>6.1028192371475898</v>
      </c>
      <c r="P201" s="192">
        <v>38.0833333333333</v>
      </c>
      <c r="Q201" s="192" t="s">
        <v>409</v>
      </c>
      <c r="R201" s="192">
        <v>1.25</v>
      </c>
      <c r="S201" s="181"/>
      <c r="T201" s="181"/>
      <c r="U201" s="181" t="str">
        <f>IFERROR(INDEX('Data Dictionary'!$I$8:$I$39,MATCH(U7,'Data Dictionary'!$K$8:$K$39,0)),"")</f>
        <v/>
      </c>
      <c r="V201" s="181" t="str">
        <f>IFERROR(INDEX('Data Dictionary'!$I$8:$I$39,MATCH(V7,'Data Dictionary'!$K$8:$K$39,0)),"")</f>
        <v/>
      </c>
      <c r="W201" s="181" t="str">
        <f>IFERROR(INDEX('Data Dictionary'!$I$8:$I$39,MATCH(W7,'Data Dictionary'!$K$8:$K$39,0)),"")</f>
        <v/>
      </c>
      <c r="X201" s="181" t="str">
        <f>IFERROR(INDEX('Data Dictionary'!$I$8:$I$39,MATCH(X7,'Data Dictionary'!$K$8:$K$39,0)),"")</f>
        <v/>
      </c>
      <c r="Y201" s="181" t="str">
        <f>IFERROR(INDEX('Data Dictionary'!$I$8:$I$39,MATCH(Y7,'Data Dictionary'!$K$8:$K$39,0)),"")</f>
        <v/>
      </c>
      <c r="Z201" s="80" t="str">
        <f>IFERROR(INDEX('Data Dictionary'!$I$8:$I$34,MATCH(Z7,'Data Dictionary'!$M$8:$M$34,0)),"")</f>
        <v/>
      </c>
      <c r="AA201" s="80" t="str">
        <f>IFERROR(INDEX('Data Dictionary'!$I$8:$I$34,MATCH(AA7,'Data Dictionary'!$M$8:$M$34,0)),"")</f>
        <v/>
      </c>
      <c r="AB201" s="80" t="str">
        <f>IFERROR(INDEX('Data Dictionary'!$I$8:$I$34,MATCH(AB7,'Data Dictionary'!$M$8:$M$34,0)),"")</f>
        <v/>
      </c>
      <c r="AC201" s="81"/>
      <c r="AD201" s="81"/>
      <c r="AE201" s="81"/>
      <c r="AF201" s="81"/>
      <c r="AG201" s="81"/>
      <c r="AH201" s="81"/>
      <c r="AI201" s="81"/>
      <c r="AJ201" s="81"/>
      <c r="AK201" s="81"/>
    </row>
    <row r="202" spans="1:37" x14ac:dyDescent="0.2">
      <c r="A202" s="84">
        <v>195</v>
      </c>
      <c r="B202" s="84" t="str">
        <f ca="1"/>
        <v>Tonga</v>
      </c>
      <c r="C202" s="84" t="str">
        <f ca="1"/>
        <v>TON</v>
      </c>
      <c r="D202" s="84" t="str">
        <f ca="1"/>
        <v>EAS           East Asia &amp; Pacific</v>
      </c>
      <c r="E202" s="84" t="str">
        <f ca="1"/>
        <v>IDA</v>
      </c>
      <c r="F202" s="81"/>
      <c r="G202" s="80" t="e">
        <f>IF(N202=7, 6.9, 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#N/A</v>
      </c>
      <c r="H202" s="80" t="e"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#N/A</v>
      </c>
      <c r="I202" s="191" t="e"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#N/A</v>
      </c>
      <c r="J202" s="242">
        <v>44753</v>
      </c>
      <c r="K202" s="242">
        <v>44753</v>
      </c>
      <c r="L202" s="91" t="s">
        <v>330</v>
      </c>
      <c r="M202" s="192" t="s">
        <v>409</v>
      </c>
      <c r="N202" s="192" t="s">
        <v>409</v>
      </c>
      <c r="O202" s="192" t="s">
        <v>409</v>
      </c>
      <c r="P202" s="192" t="s">
        <v>409</v>
      </c>
      <c r="Q202" s="192" t="s">
        <v>409</v>
      </c>
      <c r="R202" s="192" t="s">
        <v>409</v>
      </c>
      <c r="S202" s="181"/>
      <c r="T202" s="181"/>
      <c r="U202" s="181" t="str">
        <f>IFERROR(INDEX('Data Dictionary'!$J$8:$J$39,MATCH(U7,'Data Dictionary'!$K$8:$K$39,0)),"")</f>
        <v/>
      </c>
      <c r="V202" s="181" t="str">
        <f>IFERROR(INDEX('Data Dictionary'!$J$8:$J$39,MATCH(V7,'Data Dictionary'!$K$8:$K$39,0)),"")</f>
        <v/>
      </c>
      <c r="W202" s="181" t="str">
        <f>IFERROR(INDEX('Data Dictionary'!$J$8:$J$39,MATCH(W7,'Data Dictionary'!$K$8:$K$39,0)),"")</f>
        <v/>
      </c>
      <c r="X202" s="181" t="str">
        <f>IFERROR(INDEX('Data Dictionary'!$J$8:$J$39,MATCH(X7,'Data Dictionary'!$K$8:$K$39,0)),"")</f>
        <v/>
      </c>
      <c r="Y202" s="181" t="str">
        <f>IFERROR(INDEX('Data Dictionary'!$J$8:$J$39,MATCH(Y7,'Data Dictionary'!$K$8:$K$39,0)),"")</f>
        <v/>
      </c>
      <c r="Z202" s="80" t="str">
        <f>IFERROR(INDEX('Data Dictionary'!$J$8:$J$34,MATCH(Z7,'Data Dictionary'!$M$8:$M$34,0)),"")</f>
        <v/>
      </c>
      <c r="AA202" s="80" t="str">
        <f>IFERROR(INDEX('Data Dictionary'!$J$8:$J$34,MATCH(AA7,'Data Dictionary'!$M$8:$M$34,0)),"")</f>
        <v/>
      </c>
      <c r="AB202" s="80" t="str">
        <f>IFERROR(INDEX('Data Dictionary'!$J$8:$J$34,MATCH(AB7,'Data Dictionary'!$M$8:$M$34,0)),"")</f>
        <v/>
      </c>
      <c r="AC202" s="81"/>
      <c r="AD202" s="81"/>
      <c r="AE202" s="81"/>
      <c r="AF202" s="81"/>
      <c r="AG202" s="81"/>
      <c r="AH202" s="81"/>
      <c r="AI202" s="81"/>
      <c r="AJ202" s="81"/>
      <c r="AK202" s="81"/>
    </row>
    <row r="203" spans="1:37" x14ac:dyDescent="0.2">
      <c r="A203" s="84">
        <v>196</v>
      </c>
      <c r="B203" s="84" t="str">
        <f ca="1"/>
        <v>Trinidad and Tobago</v>
      </c>
      <c r="C203" s="84" t="str">
        <f ca="1"/>
        <v>TTO</v>
      </c>
      <c r="D203" s="84" t="str">
        <f ca="1"/>
        <v>LCN           Latin America &amp; Caribbean</v>
      </c>
      <c r="E203" s="84" t="str">
        <f ca="1"/>
        <v>IBRD</v>
      </c>
      <c r="F203" s="81"/>
      <c r="G203" s="80">
        <f>IF(N203=7, 6.9, 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3.1084404332834659</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2.1740404336360899</v>
      </c>
      <c r="I203" s="191"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4.4444444444444402</v>
      </c>
      <c r="J203" s="242">
        <v>44830</v>
      </c>
      <c r="K203" s="242">
        <v>44830</v>
      </c>
      <c r="L203" s="91" t="s">
        <v>332</v>
      </c>
      <c r="M203" s="192">
        <v>2.1740404336360899</v>
      </c>
      <c r="N203" s="192" t="s">
        <v>409</v>
      </c>
      <c r="O203" s="192">
        <v>4.4444444444444402</v>
      </c>
      <c r="P203" s="192">
        <v>33.6666666666666</v>
      </c>
      <c r="Q203" s="192" t="s">
        <v>409</v>
      </c>
      <c r="R203" s="192">
        <v>0</v>
      </c>
      <c r="S203" s="80"/>
      <c r="T203" s="80"/>
      <c r="U203" s="80"/>
      <c r="V203" s="80"/>
      <c r="W203" s="80"/>
      <c r="X203" s="80"/>
      <c r="Y203" s="80"/>
      <c r="Z203" s="80"/>
      <c r="AA203" s="80"/>
      <c r="AB203" s="80"/>
      <c r="AC203" s="81"/>
      <c r="AD203" s="81"/>
      <c r="AE203" s="81"/>
      <c r="AF203" s="81"/>
      <c r="AG203" s="81"/>
      <c r="AH203" s="81"/>
      <c r="AI203" s="81"/>
      <c r="AJ203" s="81"/>
      <c r="AK203" s="81"/>
    </row>
    <row r="204" spans="1:37" x14ac:dyDescent="0.2">
      <c r="A204" s="84">
        <v>197</v>
      </c>
      <c r="B204" s="84" t="str">
        <f ca="1"/>
        <v>Tunisia</v>
      </c>
      <c r="C204" s="84" t="str">
        <f ca="1"/>
        <v>TUN</v>
      </c>
      <c r="D204" s="84" t="str">
        <f ca="1"/>
        <v>MEA           Middle East &amp; North Africa</v>
      </c>
      <c r="E204" s="84" t="str">
        <f ca="1"/>
        <v>IBRD</v>
      </c>
      <c r="F204" s="81"/>
      <c r="G204" s="80">
        <f>IF(N204=7, 6.9, 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10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10</v>
      </c>
      <c r="I204" s="191"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10</v>
      </c>
      <c r="J204" s="242">
        <v>44895</v>
      </c>
      <c r="K204" s="242">
        <v>45142</v>
      </c>
      <c r="L204" s="91" t="s">
        <v>334</v>
      </c>
      <c r="M204" s="192">
        <v>6.2760035159683598</v>
      </c>
      <c r="N204" s="192">
        <v>10</v>
      </c>
      <c r="O204" s="192">
        <v>10</v>
      </c>
      <c r="P204" s="192">
        <v>57</v>
      </c>
      <c r="Q204" s="192" t="s">
        <v>785</v>
      </c>
      <c r="R204" s="192">
        <v>5.3333333333333304</v>
      </c>
      <c r="S204" s="80"/>
      <c r="T204" s="80"/>
      <c r="U204" s="80"/>
      <c r="V204" s="80"/>
      <c r="W204" s="80"/>
      <c r="X204" s="80"/>
      <c r="Y204" s="80"/>
      <c r="Z204" s="80"/>
      <c r="AA204" s="80"/>
      <c r="AB204" s="80"/>
      <c r="AC204" s="81"/>
      <c r="AD204" s="81"/>
      <c r="AE204" s="81"/>
      <c r="AF204" s="81"/>
      <c r="AG204" s="81"/>
      <c r="AH204" s="81"/>
      <c r="AI204" s="81"/>
      <c r="AJ204" s="81"/>
      <c r="AK204" s="81"/>
    </row>
    <row r="205" spans="1:37" x14ac:dyDescent="0.2">
      <c r="A205" s="84">
        <v>198</v>
      </c>
      <c r="B205" s="84" t="str">
        <f ca="1"/>
        <v>Türkiye</v>
      </c>
      <c r="C205" s="84" t="str">
        <f ca="1"/>
        <v>TUR</v>
      </c>
      <c r="D205" s="84" t="str">
        <f ca="1"/>
        <v>ECS           Europe &amp; Central Asia</v>
      </c>
      <c r="E205" s="84" t="str">
        <f ca="1"/>
        <v>IBRD</v>
      </c>
      <c r="F205" s="81"/>
      <c r="G205" s="80">
        <f>IF(N205=7, 6.9, 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10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10</v>
      </c>
      <c r="I205" s="191"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10</v>
      </c>
      <c r="J205" s="242">
        <v>44895</v>
      </c>
      <c r="K205" s="242">
        <v>44887</v>
      </c>
      <c r="L205" s="91" t="s">
        <v>335</v>
      </c>
      <c r="M205" s="192">
        <v>4.4594198652212098</v>
      </c>
      <c r="N205" s="192">
        <v>10</v>
      </c>
      <c r="O205" s="192">
        <v>4.4444444444444402</v>
      </c>
      <c r="P205" s="192">
        <v>46.6666666666666</v>
      </c>
      <c r="Q205" s="192" t="s">
        <v>785</v>
      </c>
      <c r="R205" s="192">
        <v>0</v>
      </c>
      <c r="S205" s="80"/>
      <c r="T205" s="80"/>
      <c r="U205" s="80"/>
      <c r="V205" s="80"/>
      <c r="W205" s="80"/>
      <c r="X205" s="80"/>
      <c r="Y205" s="80"/>
      <c r="Z205" s="80"/>
      <c r="AA205" s="80"/>
      <c r="AB205" s="80"/>
      <c r="AC205" s="81"/>
      <c r="AD205" s="81"/>
      <c r="AE205" s="81"/>
      <c r="AF205" s="81"/>
      <c r="AG205" s="81"/>
      <c r="AH205" s="81"/>
      <c r="AI205" s="81"/>
      <c r="AJ205" s="81"/>
      <c r="AK205" s="81"/>
    </row>
    <row r="206" spans="1:37" x14ac:dyDescent="0.2">
      <c r="A206" s="84">
        <v>199</v>
      </c>
      <c r="B206" s="35" t="str">
        <f ca="1"/>
        <v>Tuvalu</v>
      </c>
      <c r="C206" s="35" t="str">
        <f ca="1"/>
        <v>TUV</v>
      </c>
      <c r="D206" s="35" t="str">
        <f ca="1"/>
        <v>EAS           East Asia &amp; Pacific</v>
      </c>
      <c r="E206" s="35" t="str">
        <f ca="1"/>
        <v>IDA</v>
      </c>
      <c r="G206" s="80" t="e">
        <f>IF(N206=7, 6.9, 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#N/A</v>
      </c>
      <c r="H206" s="80" t="e"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#N/A</v>
      </c>
      <c r="I206" s="191" t="e"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#N/A</v>
      </c>
      <c r="J206" s="242">
        <v>44753</v>
      </c>
      <c r="K206" s="242" t="s">
        <v>409</v>
      </c>
      <c r="L206" s="91" t="s">
        <v>337</v>
      </c>
      <c r="M206" s="192" t="s">
        <v>409</v>
      </c>
      <c r="N206" s="192" t="s">
        <v>409</v>
      </c>
      <c r="O206" s="192" t="s">
        <v>409</v>
      </c>
      <c r="P206" s="192" t="s">
        <v>409</v>
      </c>
      <c r="Q206" s="192" t="s">
        <v>409</v>
      </c>
      <c r="R206" s="192" t="s">
        <v>409</v>
      </c>
    </row>
    <row r="207" spans="1:37" x14ac:dyDescent="0.2">
      <c r="A207" s="84">
        <v>200</v>
      </c>
      <c r="B207" s="35" t="str">
        <f ca="1"/>
        <v>Taiwan, China</v>
      </c>
      <c r="C207" s="35" t="str">
        <f ca="1"/>
        <v>TWN</v>
      </c>
      <c r="D207" s="35" t="str">
        <f ca="1"/>
        <v>EAS           East Asia &amp; Pacific</v>
      </c>
      <c r="E207" s="35" t="str">
        <f ca="1"/>
        <v>NA</v>
      </c>
      <c r="G207" s="80">
        <f>IF(N207=7, 6.9, 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6.9</v>
      </c>
      <c r="H207" s="80"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7</v>
      </c>
      <c r="I207" s="191"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7</v>
      </c>
      <c r="J207" s="242">
        <v>44895</v>
      </c>
      <c r="K207" s="242">
        <v>45142</v>
      </c>
      <c r="L207" s="91" t="s">
        <v>723</v>
      </c>
      <c r="M207" s="192">
        <v>0</v>
      </c>
      <c r="N207" s="192">
        <v>7</v>
      </c>
      <c r="O207" s="192">
        <v>7</v>
      </c>
      <c r="P207" s="192">
        <v>17.5833333333333</v>
      </c>
      <c r="Q207" s="192" t="s">
        <v>784</v>
      </c>
      <c r="R207" s="192">
        <v>5.75</v>
      </c>
    </row>
    <row r="208" spans="1:37" x14ac:dyDescent="0.2">
      <c r="A208" s="84">
        <v>201</v>
      </c>
      <c r="B208" s="35" t="str">
        <f ca="1"/>
        <v>Tanzania</v>
      </c>
      <c r="C208" s="35" t="str">
        <f ca="1"/>
        <v>TZA</v>
      </c>
      <c r="D208" s="35" t="str">
        <f ca="1"/>
        <v>SSF           Sub-Saharan Africa</v>
      </c>
      <c r="E208" s="35" t="str">
        <f ca="1"/>
        <v>IDA</v>
      </c>
      <c r="G208" s="80">
        <f>IF(N208=7, 6.9, 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4.0300720044030767</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4.7084676237913898</v>
      </c>
      <c r="I208" s="191"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3.4494195688225502</v>
      </c>
      <c r="J208" s="242">
        <v>45142</v>
      </c>
      <c r="K208" s="242">
        <v>45142</v>
      </c>
      <c r="L208" s="91" t="s">
        <v>339</v>
      </c>
      <c r="M208" s="192">
        <v>4.7084676237913898</v>
      </c>
      <c r="N208" s="192" t="s">
        <v>409</v>
      </c>
      <c r="O208" s="192">
        <v>3.4494195688225502</v>
      </c>
      <c r="P208" s="192">
        <v>48.0833333333333</v>
      </c>
      <c r="Q208" s="192" t="s">
        <v>409</v>
      </c>
      <c r="R208" s="192">
        <v>-0.75</v>
      </c>
    </row>
    <row r="209" spans="1:18" x14ac:dyDescent="0.2">
      <c r="A209" s="84">
        <v>202</v>
      </c>
      <c r="B209" s="35" t="str">
        <f ca="1"/>
        <v>Uganda</v>
      </c>
      <c r="C209" s="35" t="str">
        <f ca="1"/>
        <v>UGA</v>
      </c>
      <c r="D209" s="35" t="str">
        <f ca="1"/>
        <v>SSF           Sub-Saharan Africa</v>
      </c>
      <c r="E209" s="35" t="str">
        <f ca="1"/>
        <v>IDA</v>
      </c>
      <c r="G209" s="80">
        <f>IF(N209=7, 6.9, 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10</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10</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10</v>
      </c>
      <c r="J209" s="242">
        <v>44895</v>
      </c>
      <c r="K209" s="242">
        <v>44887</v>
      </c>
      <c r="L209" s="91" t="s">
        <v>341</v>
      </c>
      <c r="M209" s="192">
        <v>5.6753589217696998</v>
      </c>
      <c r="N209" s="192">
        <v>10</v>
      </c>
      <c r="O209" s="192">
        <v>4.99723604201216</v>
      </c>
      <c r="P209" s="192">
        <v>53.5833333333333</v>
      </c>
      <c r="Q209" s="192" t="s">
        <v>785</v>
      </c>
      <c r="R209" s="192">
        <v>0.41666666666666402</v>
      </c>
    </row>
    <row r="210" spans="1:18" x14ac:dyDescent="0.2">
      <c r="A210" s="84">
        <v>203</v>
      </c>
      <c r="B210" s="35" t="str">
        <f ca="1"/>
        <v>Ukraine</v>
      </c>
      <c r="C210" s="35" t="str">
        <f ca="1"/>
        <v>UKR</v>
      </c>
      <c r="D210" s="35" t="str">
        <f ca="1"/>
        <v>ECS           Europe &amp; Central Asia</v>
      </c>
      <c r="E210" s="35" t="str">
        <f ca="1"/>
        <v>IBRD</v>
      </c>
      <c r="G210" s="80">
        <f>IF(N210=7, 6.9, 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10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10</v>
      </c>
      <c r="I210" s="191"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10</v>
      </c>
      <c r="J210" s="242">
        <v>45142</v>
      </c>
      <c r="K210" s="242">
        <v>44887</v>
      </c>
      <c r="L210" s="91" t="s">
        <v>343</v>
      </c>
      <c r="M210" s="192">
        <v>10</v>
      </c>
      <c r="N210" s="192">
        <v>10</v>
      </c>
      <c r="O210" s="192">
        <v>0</v>
      </c>
      <c r="P210" s="192">
        <v>86.3333333333333</v>
      </c>
      <c r="Q210" s="192" t="s">
        <v>785</v>
      </c>
      <c r="R210" s="192">
        <v>-11</v>
      </c>
    </row>
    <row r="211" spans="1:18" x14ac:dyDescent="0.2">
      <c r="A211" s="84">
        <v>204</v>
      </c>
      <c r="B211" s="35" t="str">
        <f ca="1"/>
        <v>Uruguay</v>
      </c>
      <c r="C211" s="35" t="str">
        <f ca="1"/>
        <v>URY</v>
      </c>
      <c r="D211" s="35" t="str">
        <f ca="1"/>
        <v>LCN           Latin America &amp; Caribbean</v>
      </c>
      <c r="E211" s="35" t="str">
        <f ca="1"/>
        <v>IBRD</v>
      </c>
      <c r="G211" s="80">
        <f>IF(N211=7, 6.9, 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6.8202826096129305</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4.6645180193378204</v>
      </c>
      <c r="I211" s="191"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9.9723604201216194</v>
      </c>
      <c r="J211" s="242">
        <v>45142</v>
      </c>
      <c r="K211" s="242">
        <v>45142</v>
      </c>
      <c r="L211" s="91" t="s">
        <v>345</v>
      </c>
      <c r="M211" s="192">
        <v>4.6645180193378204</v>
      </c>
      <c r="N211" s="192" t="s">
        <v>409</v>
      </c>
      <c r="O211" s="192">
        <v>9.9723604201216194</v>
      </c>
      <c r="P211" s="192">
        <v>47.8333333333333</v>
      </c>
      <c r="Q211" s="192" t="s">
        <v>409</v>
      </c>
      <c r="R211" s="192">
        <v>4.1666666666666696</v>
      </c>
    </row>
    <row r="212" spans="1:18" x14ac:dyDescent="0.2">
      <c r="A212" s="84">
        <v>205</v>
      </c>
      <c r="B212" s="35" t="str">
        <f ca="1"/>
        <v>United States</v>
      </c>
      <c r="C212" s="35" t="str">
        <f ca="1"/>
        <v>USA</v>
      </c>
      <c r="D212" s="35" t="str">
        <f ca="1"/>
        <v>NAC           North America</v>
      </c>
      <c r="E212" s="35" t="str">
        <f ca="1"/>
        <v>NA</v>
      </c>
      <c r="G212" s="80">
        <f>IF(N212=7, 6.9, 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2.5471275805594842</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1.8224435980076199</v>
      </c>
      <c r="I212" s="191"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3.5599778883361002</v>
      </c>
      <c r="J212" s="242">
        <v>45142</v>
      </c>
      <c r="K212" s="242">
        <v>45142</v>
      </c>
      <c r="L212" s="91" t="s">
        <v>346</v>
      </c>
      <c r="M212" s="192">
        <v>1.8224435980076199</v>
      </c>
      <c r="N212" s="192" t="s">
        <v>409</v>
      </c>
      <c r="O212" s="192">
        <v>3.5599778883361002</v>
      </c>
      <c r="P212" s="192">
        <v>31.6666666666666</v>
      </c>
      <c r="Q212" s="192" t="s">
        <v>409</v>
      </c>
      <c r="R212" s="192">
        <v>-0.66666666666666397</v>
      </c>
    </row>
    <row r="213" spans="1:18" x14ac:dyDescent="0.2">
      <c r="A213" s="84">
        <v>206</v>
      </c>
      <c r="B213" s="35" t="str">
        <f ca="1"/>
        <v>Uzbekistan</v>
      </c>
      <c r="C213" s="35" t="str">
        <f ca="1"/>
        <v>UZB</v>
      </c>
      <c r="D213" s="35" t="str">
        <f ca="1"/>
        <v>ECS           Europe &amp; Central Asia</v>
      </c>
      <c r="E213" s="35" t="str">
        <f ca="1"/>
        <v>Blend</v>
      </c>
      <c r="F213" s="190" t="str">
        <f ca="1">IF(L196 &lt;&gt; C196, "Countries don't match", "")</f>
        <v/>
      </c>
      <c r="G213" s="80">
        <f>IF(N213=7, 6.9, 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5.1886605153398522</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8.0632874304131299</v>
      </c>
      <c r="I213" s="191"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3.33886124930901</v>
      </c>
      <c r="J213" s="242">
        <v>45142</v>
      </c>
      <c r="K213" s="242">
        <v>45142</v>
      </c>
      <c r="L213" s="91" t="s">
        <v>348</v>
      </c>
      <c r="M213" s="192">
        <v>8.0632874304131299</v>
      </c>
      <c r="N213" s="192" t="s">
        <v>409</v>
      </c>
      <c r="O213" s="192">
        <v>3.33886124930901</v>
      </c>
      <c r="P213" s="192">
        <v>67.1666666666666</v>
      </c>
      <c r="Q213" s="192" t="s">
        <v>409</v>
      </c>
      <c r="R213" s="192">
        <v>-0.83333333333332804</v>
      </c>
    </row>
    <row r="214" spans="1:18" x14ac:dyDescent="0.2">
      <c r="A214" s="84">
        <v>207</v>
      </c>
      <c r="B214" s="35" t="str">
        <f ca="1"/>
        <v>St. Vincent and the Grenadines</v>
      </c>
      <c r="C214" s="35" t="str">
        <f ca="1"/>
        <v>VCT</v>
      </c>
      <c r="D214" s="35" t="str">
        <f ca="1"/>
        <v>LCN           Latin America &amp; Caribbean</v>
      </c>
      <c r="E214" s="35" t="str">
        <f ca="1"/>
        <v>Blend</v>
      </c>
      <c r="F214" s="190" t="str">
        <f ca="1">IF(L197 &lt;&gt; C197, "Countries don't match", "")</f>
        <v/>
      </c>
      <c r="G214" s="80" t="e">
        <f>IF(N214=7, 6.9, 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#N/A</v>
      </c>
      <c r="H214" s="80" t="e"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#N/A</v>
      </c>
      <c r="I214" s="191" t="e"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#N/A</v>
      </c>
      <c r="J214" s="242">
        <v>44753</v>
      </c>
      <c r="K214" s="242">
        <v>44753</v>
      </c>
      <c r="L214" s="91" t="s">
        <v>349</v>
      </c>
      <c r="M214" s="192" t="s">
        <v>409</v>
      </c>
      <c r="N214" s="192" t="s">
        <v>409</v>
      </c>
      <c r="O214" s="192" t="s">
        <v>409</v>
      </c>
      <c r="P214" s="192" t="s">
        <v>409</v>
      </c>
      <c r="Q214" s="192" t="s">
        <v>409</v>
      </c>
      <c r="R214" s="192" t="s">
        <v>409</v>
      </c>
    </row>
    <row r="215" spans="1:18" x14ac:dyDescent="0.2">
      <c r="A215" s="84">
        <v>208</v>
      </c>
      <c r="B215" s="35" t="str">
        <f ca="1"/>
        <v>Venezuela, RB</v>
      </c>
      <c r="C215" s="35" t="str">
        <f ca="1"/>
        <v>VEN</v>
      </c>
      <c r="D215" s="35" t="str">
        <f ca="1"/>
        <v>LCN           Latin America &amp; Caribbean</v>
      </c>
      <c r="E215" s="35" t="str">
        <f ca="1"/>
        <v>IBRD</v>
      </c>
      <c r="G215" s="80">
        <f>IF(N215=7, 6.9, 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7.2238166373733907</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5.21835268103926</v>
      </c>
      <c r="J215" s="242">
        <v>45142</v>
      </c>
      <c r="K215" s="242">
        <v>45142</v>
      </c>
      <c r="L215" s="91" t="s">
        <v>350</v>
      </c>
      <c r="M215" s="192">
        <v>10</v>
      </c>
      <c r="N215" s="192" t="s">
        <v>409</v>
      </c>
      <c r="O215" s="192">
        <v>5.21835268103926</v>
      </c>
      <c r="P215" s="192">
        <v>80.0833333333333</v>
      </c>
      <c r="Q215" s="192" t="s">
        <v>409</v>
      </c>
      <c r="R215" s="192">
        <v>0.58333333333334203</v>
      </c>
    </row>
    <row r="216" spans="1:18" x14ac:dyDescent="0.2">
      <c r="A216" s="84">
        <v>209</v>
      </c>
      <c r="B216" s="35" t="str">
        <f ca="1"/>
        <v>British Virgin Islands</v>
      </c>
      <c r="C216" s="35" t="str">
        <f ca="1"/>
        <v>VGB</v>
      </c>
      <c r="D216" s="35" t="str">
        <f ca="1"/>
        <v>LCN           Latin America &amp; Caribbean</v>
      </c>
      <c r="E216" s="35" t="str">
        <f ca="1"/>
        <v>NA</v>
      </c>
      <c r="G216" s="80" t="e">
        <f>IF(N216=7, 6.9, 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#N/A</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t="e"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#N/A</v>
      </c>
      <c r="J216" s="242" t="s">
        <v>409</v>
      </c>
      <c r="K216" s="242" t="s">
        <v>409</v>
      </c>
      <c r="L216" s="91" t="s">
        <v>724</v>
      </c>
      <c r="M216" s="192" t="s">
        <v>409</v>
      </c>
      <c r="N216" s="192" t="s">
        <v>409</v>
      </c>
      <c r="O216" s="192" t="s">
        <v>409</v>
      </c>
      <c r="P216" s="192" t="s">
        <v>409</v>
      </c>
      <c r="Q216" s="192" t="s">
        <v>409</v>
      </c>
      <c r="R216" s="192" t="s">
        <v>409</v>
      </c>
    </row>
    <row r="217" spans="1:18" x14ac:dyDescent="0.2">
      <c r="A217" s="84">
        <v>210</v>
      </c>
      <c r="B217" s="35" t="str">
        <f ca="1"/>
        <v>Virgin Islands (U.S.)</v>
      </c>
      <c r="C217" s="35" t="str">
        <f ca="1"/>
        <v>VIR</v>
      </c>
      <c r="D217" s="35" t="str">
        <f ca="1"/>
        <v>LCN           Latin America &amp; Caribbean</v>
      </c>
      <c r="E217" s="35" t="str">
        <f ca="1"/>
        <v>NA</v>
      </c>
      <c r="G217" s="80" t="e">
        <f>IF(N217=7, 6.9, 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#N/A</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t="e"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#N/A</v>
      </c>
      <c r="J217" s="242" t="s">
        <v>409</v>
      </c>
      <c r="K217" s="242" t="s">
        <v>409</v>
      </c>
      <c r="L217" s="91" t="s">
        <v>725</v>
      </c>
      <c r="M217" s="192" t="s">
        <v>409</v>
      </c>
      <c r="N217" s="192" t="s">
        <v>409</v>
      </c>
      <c r="O217" s="192" t="s">
        <v>409</v>
      </c>
      <c r="P217" s="192" t="s">
        <v>409</v>
      </c>
      <c r="Q217" s="192" t="s">
        <v>409</v>
      </c>
      <c r="R217" s="192" t="s">
        <v>409</v>
      </c>
    </row>
    <row r="218" spans="1:18" x14ac:dyDescent="0.2">
      <c r="A218" s="84">
        <v>211</v>
      </c>
      <c r="B218" s="35" t="str">
        <f ca="1"/>
        <v>Vietnam</v>
      </c>
      <c r="C218" s="35" t="str">
        <f ca="1"/>
        <v>VNM</v>
      </c>
      <c r="D218" s="35" t="str">
        <f ca="1"/>
        <v>EAS           East Asia &amp; Pacific</v>
      </c>
      <c r="E218" s="35" t="str">
        <f ca="1"/>
        <v>IBRD</v>
      </c>
      <c r="G218" s="80">
        <f>IF(N218=7, 6.9, 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6.9</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7</v>
      </c>
      <c r="I218" s="191"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7</v>
      </c>
      <c r="J218" s="242">
        <v>44895</v>
      </c>
      <c r="K218" s="242">
        <v>44887</v>
      </c>
      <c r="L218" s="91" t="s">
        <v>351</v>
      </c>
      <c r="M218" s="192">
        <v>2.4523879285086401</v>
      </c>
      <c r="N218" s="192">
        <v>7</v>
      </c>
      <c r="O218" s="192">
        <v>2.3438363736871102</v>
      </c>
      <c r="P218" s="192">
        <v>35.25</v>
      </c>
      <c r="Q218" s="192" t="s">
        <v>784</v>
      </c>
      <c r="R218" s="192">
        <v>-1.5833333333333299</v>
      </c>
    </row>
    <row r="219" spans="1:18" x14ac:dyDescent="0.2">
      <c r="A219" s="84">
        <v>212</v>
      </c>
      <c r="B219" s="35" t="str">
        <f ca="1"/>
        <v>Vanuatu</v>
      </c>
      <c r="C219" s="35" t="str">
        <f ca="1"/>
        <v>VUT</v>
      </c>
      <c r="D219" s="35" t="str">
        <f ca="1"/>
        <v>EAS           East Asia &amp; Pacific</v>
      </c>
      <c r="E219" s="35" t="str">
        <f ca="1"/>
        <v>IDA</v>
      </c>
      <c r="G219" s="80" t="e">
        <f>IF(N219=7, 6.9, 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#N/A</v>
      </c>
      <c r="H219" s="80" t="e"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#N/A</v>
      </c>
      <c r="I219" s="191" t="e"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#N/A</v>
      </c>
      <c r="J219" s="242">
        <v>44753</v>
      </c>
      <c r="K219" s="242">
        <v>44753</v>
      </c>
      <c r="L219" s="91" t="s">
        <v>353</v>
      </c>
      <c r="M219" s="192" t="s">
        <v>409</v>
      </c>
      <c r="N219" s="192" t="s">
        <v>409</v>
      </c>
      <c r="O219" s="192" t="s">
        <v>409</v>
      </c>
      <c r="P219" s="192" t="s">
        <v>409</v>
      </c>
      <c r="Q219" s="192" t="s">
        <v>409</v>
      </c>
      <c r="R219" s="192" t="s">
        <v>409</v>
      </c>
    </row>
    <row r="220" spans="1:18" x14ac:dyDescent="0.2">
      <c r="A220" s="84">
        <v>213</v>
      </c>
      <c r="B220" s="35" t="str">
        <f ca="1"/>
        <v>Samoa</v>
      </c>
      <c r="C220" s="35" t="str">
        <f ca="1"/>
        <v>WSM</v>
      </c>
      <c r="D220" s="35" t="str">
        <f ca="1"/>
        <v>EAS           East Asia &amp; Pacific</v>
      </c>
      <c r="E220" s="35" t="str">
        <f ca="1"/>
        <v>IDA</v>
      </c>
      <c r="G220" s="80" t="e">
        <f>IF(N220=7, 6.9, 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#N/A</v>
      </c>
      <c r="H220" s="80" t="e"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#N/A</v>
      </c>
      <c r="I220" s="191" t="e"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#N/A</v>
      </c>
      <c r="J220" s="242">
        <v>44753</v>
      </c>
      <c r="K220" s="242">
        <v>44753</v>
      </c>
      <c r="L220" s="91" t="s">
        <v>355</v>
      </c>
      <c r="M220" s="192" t="s">
        <v>409</v>
      </c>
      <c r="N220" s="192" t="s">
        <v>409</v>
      </c>
      <c r="O220" s="192" t="s">
        <v>409</v>
      </c>
      <c r="P220" s="192" t="s">
        <v>409</v>
      </c>
      <c r="Q220" s="192" t="s">
        <v>409</v>
      </c>
      <c r="R220" s="192" t="s">
        <v>409</v>
      </c>
    </row>
    <row r="221" spans="1:18" x14ac:dyDescent="0.2">
      <c r="A221" s="84">
        <v>214</v>
      </c>
      <c r="B221" s="35" t="str">
        <f ca="1"/>
        <v>Kosovo</v>
      </c>
      <c r="C221" s="35" t="str">
        <f ca="1"/>
        <v>XKX</v>
      </c>
      <c r="D221" s="35" t="str">
        <f ca="1"/>
        <v>ECS           Europe &amp; Central Asia</v>
      </c>
      <c r="E221" s="35" t="str">
        <f ca="1"/>
        <v>IDA</v>
      </c>
      <c r="G221" s="80">
        <f>IF(N221=7, 6.9, 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4.7900886266345912</v>
      </c>
      <c r="H221" s="80"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5.1626135364781698</v>
      </c>
      <c r="I221" s="191"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4.4444444444444402</v>
      </c>
      <c r="J221" s="242">
        <v>45142</v>
      </c>
      <c r="K221" s="242">
        <v>45142</v>
      </c>
      <c r="L221" s="91" t="s">
        <v>726</v>
      </c>
      <c r="M221" s="192">
        <v>5.1626135364781698</v>
      </c>
      <c r="N221" s="192" t="s">
        <v>409</v>
      </c>
      <c r="O221" s="192">
        <v>4.4444444444444402</v>
      </c>
      <c r="P221" s="192">
        <v>50.6666666666666</v>
      </c>
      <c r="Q221" s="192" t="s">
        <v>409</v>
      </c>
      <c r="R221" s="192">
        <v>0</v>
      </c>
    </row>
    <row r="222" spans="1:18" x14ac:dyDescent="0.2">
      <c r="A222" s="84">
        <v>215</v>
      </c>
      <c r="B222" s="35" t="str">
        <f ca="1"/>
        <v>Yemen, Rep.</v>
      </c>
      <c r="C222" s="35" t="str">
        <f ca="1"/>
        <v>YEM</v>
      </c>
      <c r="D222" s="35" t="str">
        <f ca="1"/>
        <v>MEA           Middle East &amp; North Africa</v>
      </c>
      <c r="E222" s="35" t="str">
        <f ca="1"/>
        <v>IDA</v>
      </c>
      <c r="G222" s="80">
        <f>IF(N222=7, 6.9, 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7.0691131282588549</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4.9972360420121698</v>
      </c>
      <c r="J222" s="242">
        <v>45142</v>
      </c>
      <c r="K222" s="242">
        <v>45142</v>
      </c>
      <c r="L222" s="91" t="s">
        <v>356</v>
      </c>
      <c r="M222" s="192">
        <v>10</v>
      </c>
      <c r="N222" s="192" t="s">
        <v>409</v>
      </c>
      <c r="O222" s="192">
        <v>4.9972360420121698</v>
      </c>
      <c r="P222" s="192">
        <v>90.25</v>
      </c>
      <c r="Q222" s="192" t="s">
        <v>409</v>
      </c>
      <c r="R222" s="192">
        <v>0.41666666666667102</v>
      </c>
    </row>
    <row r="223" spans="1:18" x14ac:dyDescent="0.2">
      <c r="A223" s="84">
        <v>216</v>
      </c>
      <c r="B223" s="35" t="str">
        <f ca="1"/>
        <v>South Africa</v>
      </c>
      <c r="C223" s="35" t="str">
        <f ca="1"/>
        <v>ZAF</v>
      </c>
      <c r="D223" s="35" t="str">
        <f ca="1"/>
        <v>SSF           Sub-Saharan Africa</v>
      </c>
      <c r="E223" s="35" t="str">
        <f ca="1"/>
        <v>IBRD</v>
      </c>
      <c r="G223" s="80">
        <f>IF(N223=7, 6.9, 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6.9</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7</v>
      </c>
      <c r="I223" s="191"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7</v>
      </c>
      <c r="J223" s="242">
        <v>44895</v>
      </c>
      <c r="K223" s="242">
        <v>44887</v>
      </c>
      <c r="L223" s="91" t="s">
        <v>358</v>
      </c>
      <c r="M223" s="192">
        <v>3.2581306768239102</v>
      </c>
      <c r="N223" s="192">
        <v>7</v>
      </c>
      <c r="O223" s="192">
        <v>3.7810945273631802</v>
      </c>
      <c r="P223" s="192">
        <v>39.8333333333333</v>
      </c>
      <c r="Q223" s="192" t="s">
        <v>784</v>
      </c>
      <c r="R223" s="192">
        <v>-0.5</v>
      </c>
    </row>
    <row r="224" spans="1:18" x14ac:dyDescent="0.2">
      <c r="A224" s="84">
        <v>217</v>
      </c>
      <c r="B224" s="35" t="str">
        <f ca="1"/>
        <v>Zambia</v>
      </c>
      <c r="C224" s="35" t="str">
        <f ca="1"/>
        <v>ZMB</v>
      </c>
      <c r="D224" s="35" t="str">
        <f ca="1"/>
        <v>SSF           Sub-Saharan Africa</v>
      </c>
      <c r="E224" s="35" t="str">
        <f ca="1"/>
        <v>IDA</v>
      </c>
      <c r="G224" s="80">
        <f>IF(N224=7, 6.9, 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10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10</v>
      </c>
      <c r="I224" s="191"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10</v>
      </c>
      <c r="J224" s="242">
        <v>44895</v>
      </c>
      <c r="K224" s="242">
        <v>44830</v>
      </c>
      <c r="L224" s="91" t="s">
        <v>360</v>
      </c>
      <c r="M224" s="192">
        <v>6.7447992968063302</v>
      </c>
      <c r="N224" s="192">
        <v>10</v>
      </c>
      <c r="O224" s="192">
        <v>4.4444444444444402</v>
      </c>
      <c r="P224" s="192">
        <v>59.6666666666666</v>
      </c>
      <c r="Q224" s="192" t="s">
        <v>786</v>
      </c>
      <c r="R224" s="192">
        <v>0</v>
      </c>
    </row>
    <row r="225" spans="1:18" x14ac:dyDescent="0.2">
      <c r="A225" s="84">
        <v>218</v>
      </c>
      <c r="B225" s="35" t="str">
        <f ca="1"/>
        <v>Zimbabwe</v>
      </c>
      <c r="C225" s="35" t="str">
        <f ca="1"/>
        <v>ZWE</v>
      </c>
      <c r="D225" s="35" t="str">
        <f ca="1"/>
        <v>SSF           Sub-Saharan Africa</v>
      </c>
      <c r="E225" s="35" t="str">
        <f ca="1"/>
        <v>Blend</v>
      </c>
      <c r="G225" s="80">
        <f>IF(N225=7, 6.9, 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8.0215299012646089</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10</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6.4344941956882202</v>
      </c>
      <c r="J225" s="242">
        <v>45142</v>
      </c>
      <c r="K225" s="242">
        <v>45142</v>
      </c>
      <c r="L225" s="91" t="s">
        <v>362</v>
      </c>
      <c r="M225" s="192">
        <v>10</v>
      </c>
      <c r="N225" s="192" t="s">
        <v>409</v>
      </c>
      <c r="O225" s="192">
        <v>6.4344941956882202</v>
      </c>
      <c r="P225" s="192">
        <v>80.1666666666666</v>
      </c>
      <c r="Q225" s="192" t="s">
        <v>409</v>
      </c>
      <c r="R225" s="192">
        <v>1.5</v>
      </c>
    </row>
    <row r="226" spans="1:18" x14ac:dyDescent="0.2">
      <c r="L226" s="79"/>
      <c r="M226" s="80"/>
      <c r="N226" s="80"/>
      <c r="O226" s="80"/>
      <c r="P226" s="80"/>
      <c r="Q226" s="80"/>
      <c r="R226" s="80"/>
    </row>
    <row r="227" spans="1:18" x14ac:dyDescent="0.2">
      <c r="L227" s="79"/>
      <c r="M227" s="80"/>
      <c r="N227" s="80"/>
      <c r="O227" s="80"/>
      <c r="P227" s="80"/>
      <c r="Q227" s="80"/>
      <c r="R227" s="80"/>
    </row>
    <row r="228" spans="1:18" x14ac:dyDescent="0.2">
      <c r="L228" s="79"/>
      <c r="M228" s="80"/>
      <c r="N228" s="80"/>
      <c r="O228" s="80"/>
      <c r="P228" s="80"/>
      <c r="Q228" s="80"/>
      <c r="R228" s="80"/>
    </row>
    <row r="229" spans="1:18" x14ac:dyDescent="0.2">
      <c r="L229" s="91"/>
      <c r="M229" s="181"/>
      <c r="N229" s="181"/>
      <c r="O229" s="181"/>
      <c r="P229" s="181"/>
      <c r="Q229" s="181"/>
      <c r="R229" s="181"/>
    </row>
    <row r="230" spans="1:18" x14ac:dyDescent="0.2">
      <c r="L230" s="91"/>
      <c r="M230" s="181"/>
      <c r="N230" s="181"/>
      <c r="O230" s="181"/>
      <c r="P230" s="181"/>
      <c r="Q230" s="181"/>
      <c r="R230" s="181"/>
    </row>
    <row r="231" spans="1:18" x14ac:dyDescent="0.2">
      <c r="L231" s="79"/>
      <c r="M231" s="80"/>
      <c r="N231" s="80"/>
      <c r="O231" s="80"/>
      <c r="P231" s="80"/>
      <c r="Q231" s="80"/>
      <c r="R231" s="80"/>
    </row>
    <row r="232" spans="1:18" x14ac:dyDescent="0.2">
      <c r="L232" s="79"/>
      <c r="M232" s="80"/>
      <c r="N232" s="80"/>
      <c r="O232" s="80"/>
      <c r="P232" s="80"/>
      <c r="Q232" s="80"/>
      <c r="R232" s="80"/>
    </row>
    <row r="233" spans="1:18" x14ac:dyDescent="0.2">
      <c r="L233" s="79"/>
      <c r="M233" s="80"/>
      <c r="N233" s="80"/>
      <c r="O233" s="80"/>
      <c r="P233" s="80"/>
      <c r="Q233" s="80"/>
      <c r="R233" s="80"/>
    </row>
  </sheetData>
  <autoFilter ref="A7:R225" xr:uid="{5ADA8196-EEF8-F848-943B-DA8EC7BC36FA}"/>
  <conditionalFormatting sqref="G1:G5">
    <cfRule type="cellIs" dxfId="202" priority="21" stopIfTrue="1" operator="greaterThanOrEqual">
      <formula>0</formula>
    </cfRule>
  </conditionalFormatting>
  <conditionalFormatting sqref="G8:G225">
    <cfRule type="cellIs" dxfId="198" priority="79" stopIfTrue="1" operator="greaterThanOrEqual">
      <formula>0</formula>
    </cfRule>
  </conditionalFormatting>
  <conditionalFormatting sqref="G1:H5">
    <cfRule type="expression" dxfId="197" priority="7" stopIfTrue="1">
      <formula>G1=""</formula>
    </cfRule>
  </conditionalFormatting>
  <conditionalFormatting sqref="G8:H225">
    <cfRule type="expression" dxfId="196" priority="75" stopIfTrue="1">
      <formula>G8=""</formula>
    </cfRule>
  </conditionalFormatting>
  <conditionalFormatting sqref="H1:H5">
    <cfRule type="cellIs" dxfId="195" priority="12" operator="between">
      <formula>0</formula>
      <formula>6.999</formula>
    </cfRule>
    <cfRule type="cellIs" dxfId="191" priority="13" operator="between">
      <formula>7</formula>
      <formula>9.99</formula>
    </cfRule>
    <cfRule type="expression" dxfId="190" priority="14">
      <formula>H1=10</formula>
    </cfRule>
  </conditionalFormatting>
  <conditionalFormatting sqref="H8:H225">
    <cfRule type="expression" dxfId="189" priority="86">
      <formula>H8=10</formula>
    </cfRule>
    <cfRule type="cellIs" dxfId="188" priority="85" operator="between">
      <formula>7</formula>
      <formula>9.99</formula>
    </cfRule>
    <cfRule type="cellIs" dxfId="187" priority="84" operator="between">
      <formula>0</formula>
      <formula>6.999</formula>
    </cfRule>
  </conditionalFormatting>
  <conditionalFormatting sqref="I2:I3">
    <cfRule type="expression" dxfId="183" priority="25">
      <formula>I2=10</formula>
    </cfRule>
    <cfRule type="expression" dxfId="182" priority="22">
      <formula>I2=""</formula>
    </cfRule>
    <cfRule type="cellIs" dxfId="181" priority="23" operator="between">
      <formula>0</formula>
      <formula>6.999</formula>
    </cfRule>
    <cfRule type="cellIs" dxfId="180" priority="24" operator="between">
      <formula>7</formula>
      <formula>9.99</formula>
    </cfRule>
  </conditionalFormatting>
  <conditionalFormatting sqref="I2:I5">
    <cfRule type="expression" dxfId="179" priority="11">
      <formula>I2=10</formula>
    </cfRule>
    <cfRule type="cellIs" dxfId="178" priority="10" operator="between">
      <formula>7</formula>
      <formula>9.99</formula>
    </cfRule>
    <cfRule type="cellIs" dxfId="177" priority="9" operator="between">
      <formula>0</formula>
      <formula>6.999</formula>
    </cfRule>
    <cfRule type="expression" dxfId="176" priority="8">
      <formula>I2=""</formula>
    </cfRule>
  </conditionalFormatting>
  <conditionalFormatting sqref="I4:I5">
    <cfRule type="expression" dxfId="175" priority="6">
      <formula>I4=10</formula>
    </cfRule>
    <cfRule type="cellIs" dxfId="174" priority="5" operator="between">
      <formula>7</formula>
      <formula>9.99</formula>
    </cfRule>
    <cfRule type="cellIs" dxfId="173" priority="4" operator="between">
      <formula>0</formula>
      <formula>6.999</formula>
    </cfRule>
    <cfRule type="expression" dxfId="172" priority="3">
      <formula>I4=""</formula>
    </cfRule>
  </conditionalFormatting>
  <conditionalFormatting sqref="I8:I225">
    <cfRule type="cellIs" dxfId="171" priority="63" stopIfTrue="1" operator="greaterThanOrEqual">
      <formula>0</formula>
    </cfRule>
    <cfRule type="expression" dxfId="169" priority="60">
      <formula>I8=""</formula>
    </cfRule>
  </conditionalFormatting>
  <conditionalFormatting sqref="J8:K225">
    <cfRule type="colorScale" priority="870">
      <colorScale>
        <cfvo type="min"/>
        <cfvo type="max"/>
        <color rgb="FFFCDCDF"/>
        <color rgb="FFF2676B"/>
      </colorScale>
    </cfRule>
  </conditionalFormatting>
  <conditionalFormatting sqref="L8:L15 L17:L225">
    <cfRule type="expression" dxfId="167" priority="35">
      <formula>$L8&lt;&gt;$C8</formula>
    </cfRule>
  </conditionalFormatting>
  <conditionalFormatting sqref="M198:R225 M8:X197">
    <cfRule type="colorScale" priority="34">
      <colorScale>
        <cfvo type="num" val="0"/>
        <cfvo type="num" val="10"/>
        <color rgb="FFFCFCFF"/>
        <color rgb="FFFFFF00"/>
      </colorScale>
    </cfRule>
  </conditionalFormatting>
  <conditionalFormatting sqref="M2:V3 W3:Z3">
    <cfRule type="expression" dxfId="166" priority="27">
      <formula>M2&lt;&gt;L2</formula>
    </cfRule>
    <cfRule type="expression" dxfId="165" priority="26">
      <formula>M2=L2</formula>
    </cfRule>
    <cfRule type="expression" dxfId="164" priority="28">
      <formula>M2=L2</formula>
    </cfRule>
  </conditionalFormatting>
  <conditionalFormatting sqref="M8:X197 M198:R225">
    <cfRule type="expression" dxfId="163" priority="33" stopIfTrue="1">
      <formula>ISNUMBER(SEARCH("_raw",M$7))</formula>
    </cfRule>
  </conditionalFormatting>
  <conditionalFormatting sqref="M6:Z6">
    <cfRule type="expression" dxfId="162" priority="18">
      <formula>ISNUMBER(SEARCH("_raw",M$7))</formula>
    </cfRule>
  </conditionalFormatting>
  <conditionalFormatting sqref="W2:AD3">
    <cfRule type="expression" dxfId="161" priority="31">
      <formula>W2=R2</formula>
    </cfRule>
    <cfRule type="expression" dxfId="160" priority="29">
      <formula>W2=R2</formula>
    </cfRule>
    <cfRule type="expression" dxfId="159" priority="30">
      <formula>W2&lt;&gt;R2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19" stopIfTrue="1" operator="greaterThanOrEqual" id="{85B56FCF-3545-344F-A470-74FD45D6B075}">
            <xm:f>Parameters!$D$37</xm:f>
            <x14:dxf>
              <font>
                <sz val="12"/>
                <color rgb="FF000000"/>
                <name val="Arial"/>
              </font>
              <fill>
                <patternFill patternType="solid">
                  <bgColor rgb="FFE35A3A"/>
                </patternFill>
              </fill>
            </x14:dxf>
          </x14:cfRule>
          <x14:cfRule type="cellIs" priority="20" stopIfTrue="1" operator="greaterThanOrEqual" id="{DE9EDD50-5F88-CA47-AA93-4F47666E228E}">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77" stopIfTrue="1" operator="greaterThanOrEqual" id="{08A62343-5B26-BF49-82E5-37598E9CE06B}">
            <xm:f>Parameters!$D$37</xm:f>
            <x14:dxf>
              <font>
                <sz val="12"/>
                <color rgb="FF000000"/>
                <name val="Arial"/>
              </font>
              <fill>
                <patternFill patternType="solid">
                  <bgColor rgb="FFE35A3A"/>
                </patternFill>
              </fill>
            </x14:dxf>
          </x14:cfRule>
          <x14:cfRule type="cellIs" priority="78" stopIfTrue="1" operator="greaterThanOrEqual" id="{50961785-5516-F74F-BC65-B42B402D0DD3}">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15" stopIfTrue="1" operator="greaterThanOrEqual" id="{EE2D7353-7BFE-6548-852B-BB3DAB8059E2}">
            <xm:f>Parameters!$D$41</xm:f>
            <x14:dxf>
              <font>
                <sz val="12"/>
                <color rgb="FF000000"/>
                <name val="Arial"/>
              </font>
              <fill>
                <patternFill patternType="solid">
                  <bgColor rgb="FFF2676B"/>
                </patternFill>
              </fill>
            </x14:dxf>
          </x14:cfRule>
          <x14:cfRule type="cellIs" priority="17" stopIfTrue="1" operator="between" id="{F1B8F548-97EC-1242-A01F-E4FAF1C7E495}">
            <xm:f>0</xm:f>
            <xm:f>Parameters!$D$42</xm:f>
            <x14:dxf>
              <font>
                <sz val="12"/>
                <color rgb="FF000000"/>
                <name val="Arial"/>
              </font>
              <fill>
                <patternFill patternType="solid">
                  <bgColor rgb="FFFCDCDF"/>
                </patternFill>
              </fill>
            </x14:dxf>
          </x14:cfRule>
          <x14:cfRule type="cellIs" priority="16" stopIfTrue="1" operator="greaterThanOrEqual" id="{A2F74E00-019F-6840-8C1E-AA480461536D}">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88" stopIfTrue="1" operator="greaterThanOrEqual" id="{51430706-2442-D54F-84FD-6D73F26456D0}">
            <xm:f>Parameters!$D$42</xm:f>
            <x14:dxf>
              <font>
                <sz val="12"/>
                <color rgb="FF000000"/>
                <name val="Arial"/>
              </font>
              <fill>
                <patternFill patternType="solid">
                  <bgColor rgb="FFF7A9AC"/>
                </patternFill>
              </fill>
            </x14:dxf>
          </x14:cfRule>
          <x14:cfRule type="cellIs" priority="89" stopIfTrue="1" operator="between" id="{9945224E-8A5F-124B-A795-4E3A439CF5CC}">
            <xm:f>0</xm:f>
            <xm:f>Parameters!$D$42</xm:f>
            <x14:dxf>
              <font>
                <sz val="12"/>
                <color rgb="FF000000"/>
                <name val="Arial"/>
              </font>
              <fill>
                <patternFill patternType="solid">
                  <bgColor rgb="FFFCDCDF"/>
                </patternFill>
              </fill>
            </x14:dxf>
          </x14:cfRule>
          <x14:cfRule type="cellIs" priority="87" stopIfTrue="1" operator="greaterThanOrEqual" id="{19AEAB46-E4D9-F843-9E41-FFBEAF2631C6}">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62" stopIfTrue="1" operator="greaterThanOrEqual" id="{1F0350BB-5BA5-9E4E-BB41-723CF4EF0144}">
            <xm:f>Parameters!$D$38</xm:f>
            <x14:dxf>
              <font>
                <sz val="12"/>
                <color rgb="FF000000"/>
                <name val="Arial"/>
              </font>
              <fill>
                <patternFill patternType="solid">
                  <bgColor rgb="FFF9BF8E"/>
                </patternFill>
              </fill>
            </x14:dxf>
          </x14:cfRule>
          <x14:cfRule type="cellIs" priority="61" stopIfTrue="1" operator="greaterThanOrEqual" id="{1A2EE9EC-3A56-3643-A63E-CE82C8805AA5}">
            <xm:f>Parameters!$D$37</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1" id="{491353F1-32B7-7B4F-9572-B001004245E5}">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2" id="{B26EF60A-1F29-2340-B58A-00696F75689F}">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C346E-EA18-134C-882C-340BA87F1895}">
  <dimension ref="A1:BA234"/>
  <sheetViews>
    <sheetView zoomScaleNormal="100" workbookViewId="0">
      <selection activeCell="G8" sqref="G8:G225"/>
    </sheetView>
  </sheetViews>
  <sheetFormatPr baseColWidth="10" defaultColWidth="8.7109375" defaultRowHeight="16" x14ac:dyDescent="0.2"/>
  <cols>
    <col min="1" max="1" width="5.28515625" style="35" customWidth="1"/>
    <col min="2" max="2" width="22.7109375" style="35" customWidth="1"/>
    <col min="3" max="3" width="8.7109375" style="35"/>
    <col min="4" max="4" width="7.85546875" style="35" customWidth="1"/>
    <col min="5" max="5" width="8.7109375" style="35"/>
    <col min="6" max="6" width="3.5703125" style="35" customWidth="1"/>
    <col min="7" max="9" width="9.7109375" style="86" customWidth="1"/>
    <col min="10" max="10" width="23.140625" style="242" bestFit="1" customWidth="1"/>
    <col min="11" max="11" width="22.28515625" style="242" bestFit="1" customWidth="1"/>
    <col min="12" max="12" width="6.140625" style="44" bestFit="1" customWidth="1"/>
    <col min="13" max="13" width="15.28515625" style="86" bestFit="1" customWidth="1"/>
    <col min="14" max="14" width="17.5703125" style="86" bestFit="1" customWidth="1"/>
    <col min="15" max="15" width="13.28515625" style="86" bestFit="1" customWidth="1"/>
    <col min="16" max="16" width="13.85546875" style="86" bestFit="1" customWidth="1"/>
    <col min="17" max="17" width="13.7109375" style="86" bestFit="1" customWidth="1"/>
    <col min="18" max="18" width="14.28515625" style="86" bestFit="1" customWidth="1"/>
    <col min="19" max="20" width="19.140625" style="86" bestFit="1" customWidth="1"/>
    <col min="21" max="21" width="17.42578125" style="86" bestFit="1" customWidth="1"/>
    <col min="22" max="22" width="17.5703125" style="86" bestFit="1" customWidth="1"/>
    <col min="23" max="23" width="17.5703125" style="86" customWidth="1"/>
    <col min="24" max="24" width="80.5703125" style="86" bestFit="1" customWidth="1"/>
    <col min="25" max="25" width="17.42578125" style="86" bestFit="1" customWidth="1"/>
    <col min="26" max="27" width="17.5703125" style="86" customWidth="1"/>
    <col min="28" max="28" width="14" style="86" bestFit="1" customWidth="1"/>
    <col min="29" max="29" width="17" style="86" bestFit="1" customWidth="1"/>
    <col min="30" max="30" width="16.85546875" style="86" bestFit="1" customWidth="1"/>
    <col min="31" max="31" width="16.28515625" style="86" bestFit="1" customWidth="1"/>
    <col min="32" max="35" width="17.5703125" style="86" bestFit="1" customWidth="1"/>
    <col min="36" max="37" width="19.140625" style="86" bestFit="1" customWidth="1"/>
    <col min="38" max="43" width="9.7109375" style="86" customWidth="1"/>
    <col min="44" max="44" width="9.7109375" style="35" customWidth="1"/>
    <col min="45" max="16384" width="8.7109375" style="35"/>
  </cols>
  <sheetData>
    <row r="1" spans="1:43"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c r="AM1" s="35"/>
      <c r="AN1" s="35"/>
      <c r="AO1" s="35"/>
      <c r="AP1" s="35"/>
      <c r="AQ1" s="35"/>
    </row>
    <row r="2" spans="1:43" x14ac:dyDescent="0.2">
      <c r="A2" s="93"/>
      <c r="B2" s="95" t="s">
        <v>425</v>
      </c>
      <c r="C2" s="88"/>
      <c r="D2" s="172"/>
      <c r="E2" s="172"/>
      <c r="F2" s="89"/>
      <c r="G2" s="90"/>
      <c r="H2" s="90"/>
      <c r="I2" s="90"/>
      <c r="L2" s="91"/>
      <c r="M2" s="177" t="str">
        <f>IF(SUM(M4:M5)&gt;0,"Norm. Values",IF(ISTEXT(M7),"Raw Values",""))</f>
        <v>Norm. Values</v>
      </c>
      <c r="N2" s="177" t="str">
        <f t="shared" ref="N2:AE2" si="0">IF(SUM(N4:N5)&gt;0,"Norm. Values",IF(ISTEXT(N7),"Raw Values",""))</f>
        <v>Norm. Values</v>
      </c>
      <c r="O2" s="177" t="str">
        <f t="shared" si="0"/>
        <v>Norm. Values</v>
      </c>
      <c r="P2" s="177" t="str">
        <f t="shared" si="0"/>
        <v>Norm. Values</v>
      </c>
      <c r="Q2" s="177" t="str">
        <f t="shared" si="0"/>
        <v>Norm. Values</v>
      </c>
      <c r="R2" s="177" t="str">
        <f t="shared" si="0"/>
        <v>Raw Values</v>
      </c>
      <c r="S2" s="177" t="str">
        <f t="shared" si="0"/>
        <v>Raw Values</v>
      </c>
      <c r="T2" s="177" t="str">
        <f t="shared" si="0"/>
        <v>Raw Values</v>
      </c>
      <c r="U2" s="177" t="str">
        <f t="shared" si="0"/>
        <v>Raw Values</v>
      </c>
      <c r="V2" s="177"/>
      <c r="W2" s="177"/>
      <c r="X2" s="177"/>
      <c r="Y2" s="177" t="str">
        <f t="shared" si="0"/>
        <v/>
      </c>
      <c r="Z2" s="177" t="str">
        <f t="shared" si="0"/>
        <v/>
      </c>
      <c r="AA2" s="177" t="str">
        <f t="shared" si="0"/>
        <v/>
      </c>
      <c r="AB2" s="177" t="str">
        <f t="shared" si="0"/>
        <v/>
      </c>
      <c r="AC2" s="177" t="str">
        <f t="shared" si="0"/>
        <v/>
      </c>
      <c r="AD2" s="177" t="str">
        <f t="shared" si="0"/>
        <v/>
      </c>
      <c r="AE2" s="89" t="str">
        <f t="shared" si="0"/>
        <v/>
      </c>
      <c r="AF2" s="89"/>
      <c r="AG2" s="89"/>
      <c r="AH2" s="89"/>
      <c r="AI2" s="89"/>
      <c r="AJ2" s="89"/>
      <c r="AK2" s="89"/>
      <c r="AL2" s="93"/>
      <c r="AM2" s="35"/>
      <c r="AN2" s="35"/>
      <c r="AO2" s="35"/>
      <c r="AP2" s="35"/>
      <c r="AQ2" s="35"/>
    </row>
    <row r="3" spans="1:43" x14ac:dyDescent="0.2">
      <c r="A3" s="93"/>
      <c r="B3" s="95"/>
      <c r="C3" s="88"/>
      <c r="D3" s="172"/>
      <c r="E3" s="172"/>
      <c r="F3" s="89"/>
      <c r="G3" s="90"/>
      <c r="H3" s="90"/>
      <c r="I3" s="90"/>
      <c r="L3" s="91"/>
      <c r="M3" s="178" t="str">
        <f>IF(M4=1,"Underlying",IF(M5=1,"Emerging",""))</f>
        <v>Underlying</v>
      </c>
      <c r="N3" s="178" t="str">
        <f t="shared" ref="N3:U3" si="1">IF(N4=1,"Underlying",IF(N5=1,"Emerging",""))</f>
        <v>Emerging</v>
      </c>
      <c r="O3" s="178" t="str">
        <f t="shared" si="1"/>
        <v>Emerging</v>
      </c>
      <c r="P3" s="178" t="str">
        <f t="shared" si="1"/>
        <v>Emerging</v>
      </c>
      <c r="Q3" s="178" t="str">
        <f t="shared" si="1"/>
        <v>Emerging</v>
      </c>
      <c r="R3" s="178" t="str">
        <f t="shared" si="1"/>
        <v/>
      </c>
      <c r="S3" s="178" t="str">
        <f t="shared" si="1"/>
        <v/>
      </c>
      <c r="T3" s="178" t="str">
        <f t="shared" si="1"/>
        <v/>
      </c>
      <c r="U3" s="178" t="str">
        <f t="shared" si="1"/>
        <v/>
      </c>
      <c r="V3" s="178"/>
      <c r="W3" s="178"/>
      <c r="X3" s="178"/>
      <c r="Y3" s="178" t="str">
        <f>IF(Y4=1,"Underlying",IF(Y5=1,"Emerging",""))</f>
        <v/>
      </c>
      <c r="Z3" s="178" t="str">
        <f t="shared" ref="Z3:AA3" si="2">IF(Z4=1,"Underlying",IF(Z5=1,"Emerging",""))</f>
        <v/>
      </c>
      <c r="AA3" s="179" t="str">
        <f t="shared" si="2"/>
        <v/>
      </c>
      <c r="AB3" s="179"/>
      <c r="AC3" s="179"/>
      <c r="AD3" s="179"/>
      <c r="AE3" s="89"/>
      <c r="AF3" s="89"/>
      <c r="AG3" s="89"/>
      <c r="AH3" s="89"/>
      <c r="AI3" s="89"/>
      <c r="AJ3" s="89"/>
      <c r="AK3" s="89"/>
      <c r="AL3" s="93"/>
      <c r="AM3" s="35"/>
      <c r="AN3" s="35"/>
      <c r="AO3" s="35"/>
      <c r="AP3" s="35"/>
      <c r="AQ3" s="35"/>
    </row>
    <row r="4" spans="1:43"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0</v>
      </c>
      <c r="O4" s="180">
        <f>IFERROR(INDEX('Data Dictionary'!$I$8:$I$39,MATCH(O7,'Data Dictionary'!$K$8:$K$39,0)),"")</f>
        <v>0</v>
      </c>
      <c r="P4" s="180">
        <f>IFERROR(INDEX('Data Dictionary'!$I$8:$I$39,MATCH(P7,'Data Dictionary'!$K$8:$K$39,0)),"")</f>
        <v>0</v>
      </c>
      <c r="Q4" s="180">
        <f>IFERROR(INDEX('Data Dictionary'!$I$8:$I$39,MATCH(Q7,'Data Dictionary'!$K$8:$K$39,0)),"")</f>
        <v>0</v>
      </c>
      <c r="R4" s="180" t="str">
        <f>IFERROR(INDEX('Data Dictionary'!$I$8:$I$39,MATCH(R7,'Data Dictionary'!$K$8:$K$39,0)),"")</f>
        <v/>
      </c>
      <c r="S4" s="180" t="str">
        <f>IFERROR(INDEX('Data Dictionary'!$I$8:$I$39,MATCH(S7,'Data Dictionary'!$K$8:$K$39,0)),"")</f>
        <v/>
      </c>
      <c r="T4" s="180"/>
      <c r="U4" s="180"/>
      <c r="V4" s="180"/>
      <c r="W4" s="180"/>
      <c r="X4" s="180"/>
      <c r="Y4" s="180"/>
      <c r="Z4" s="180"/>
      <c r="AA4" s="92"/>
      <c r="AB4" s="92"/>
      <c r="AC4" s="87"/>
      <c r="AD4" s="89"/>
      <c r="AE4" s="89"/>
      <c r="AF4" s="89"/>
      <c r="AG4" s="89"/>
      <c r="AH4" s="89"/>
      <c r="AI4" s="89"/>
      <c r="AJ4" s="89"/>
      <c r="AK4" s="89"/>
      <c r="AL4" s="93"/>
      <c r="AM4" s="35"/>
      <c r="AN4" s="35"/>
      <c r="AO4" s="35"/>
      <c r="AP4" s="35"/>
      <c r="AQ4" s="35"/>
    </row>
    <row r="5" spans="1:43"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1</v>
      </c>
      <c r="P5" s="181">
        <f>IFERROR(INDEX('Data Dictionary'!$J$8:$J$39,MATCH(P7,'Data Dictionary'!$K$8:$K$39,0)),"")</f>
        <v>1</v>
      </c>
      <c r="Q5" s="181">
        <f>IFERROR(INDEX('Data Dictionary'!$J$8:$J$39,MATCH(Q7,'Data Dictionary'!$K$8:$K$39,0)),"")</f>
        <v>1</v>
      </c>
      <c r="R5" s="181" t="str">
        <f>IFERROR(INDEX('Data Dictionary'!$J$8:$J$39,MATCH(R7,'Data Dictionary'!$K$8:$K$39,0)),"")</f>
        <v/>
      </c>
      <c r="S5" s="181" t="str">
        <f>IFERROR(INDEX('Data Dictionary'!$J$8:$J$39,MATCH(S7,'Data Dictionary'!$K$8:$K$39,0)),"")</f>
        <v/>
      </c>
      <c r="T5" s="181"/>
      <c r="U5" s="181"/>
      <c r="V5" s="181"/>
      <c r="W5" s="181"/>
      <c r="X5" s="181"/>
      <c r="Y5" s="181"/>
      <c r="Z5" s="181"/>
      <c r="AA5" s="92"/>
      <c r="AB5" s="92"/>
      <c r="AC5" s="87"/>
      <c r="AD5" s="89"/>
      <c r="AE5" s="89"/>
      <c r="AF5" s="89"/>
      <c r="AG5" s="89"/>
      <c r="AH5" s="89"/>
      <c r="AI5" s="89"/>
      <c r="AJ5" s="89"/>
      <c r="AK5" s="89"/>
      <c r="AL5" s="93"/>
      <c r="AM5" s="35"/>
      <c r="AN5" s="35"/>
      <c r="AO5" s="35"/>
      <c r="AP5" s="35"/>
      <c r="AQ5" s="35"/>
    </row>
    <row r="6" spans="1:43" ht="57" x14ac:dyDescent="0.2">
      <c r="A6" s="197"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INFORM Socio-economic Vulnerability Index</v>
      </c>
      <c r="N6" s="246" t="str">
        <f>IFERROR(INDEX('Data Dictionary'!$E$8:$E$39,MATCH(N7,'Data Dictionary'!$K$8:$K$39,0)),IFERROR(CONCATENATE(INDEX('Data Dictionary'!$E$8:$E$39,MATCH(LEFT(N7, SEARCH("_raw",N7,1)-1),'Data Dictionary'!$L$8:$L$39,0))," (Raw)"),""))</f>
        <v>Unemployment Rate, % Change</v>
      </c>
      <c r="O6" s="246" t="str">
        <f>IFERROR(INDEX('Data Dictionary'!$E$8:$E$39,MATCH(O7,'Data Dictionary'!$K$8:$K$39,0)),IFERROR(CONCATENATE(INDEX('Data Dictionary'!$E$8:$E$39,MATCH(LEFT(O7, SEARCH("_raw",O7,1)-1),'Data Dictionary'!$L$8:$L$39,0))," (Raw)"),""))</f>
        <v>Macro-Financial Review Household Level Risk</v>
      </c>
      <c r="P6" s="246" t="str">
        <f>IFERROR(INDEX('Data Dictionary'!$E$8:$E$39,MATCH(P7,'Data Dictionary'!$K$8:$K$39,0)),IFERROR(CONCATENATE(INDEX('Data Dictionary'!$E$8:$E$39,MATCH(LEFT(P7, SEARCH("_raw",P7,1)-1),'Data Dictionary'!$L$8:$L$39,0))," (Raw)"),""))</f>
        <v>People Below $2.05 Poverty Line, % Change</v>
      </c>
      <c r="Q6" s="246" t="str">
        <f>IFERROR(INDEX('Data Dictionary'!$E$8:$E$39,MATCH(Q7,'Data Dictionary'!$K$8:$K$39,0)),IFERROR(CONCATENATE(INDEX('Data Dictionary'!$E$8:$E$39,MATCH(LEFT(Q7, SEARCH("_raw",Q7,1)-1),'Data Dictionary'!$L$8:$L$39,0))," (Raw)"),""))</f>
        <v>ACAPS Risk List (Socioeconomic)</v>
      </c>
      <c r="R6" s="246" t="str">
        <f>IFERROR(INDEX('Data Dictionary'!$E$8:$E$39,MATCH(R7,'Data Dictionary'!$K$8:$K$39,0)),IFERROR(CONCATENATE(INDEX('Data Dictionary'!$E$8:$E$39,MATCH(LEFT(R7, SEARCH("_raw",R7,1)-1),'Data Dictionary'!$L$8:$L$39,0))," (Raw)"),""))</f>
        <v>INFORM Socio-economic Vulnerability Index (Raw)</v>
      </c>
      <c r="S6" s="246" t="str">
        <f>IFERROR(INDEX('Data Dictionary'!$E$8:$E$39,MATCH(S7,'Data Dictionary'!$K$8:$K$39,0)),IFERROR(CONCATENATE(INDEX('Data Dictionary'!$E$8:$E$39,MATCH(LEFT(S7, SEARCH("_raw",S7,1)-1),'Data Dictionary'!$L$8:$L$39,0))," (Raw)"),""))</f>
        <v/>
      </c>
      <c r="T6" s="246" t="str">
        <f>IFERROR(INDEX('Data Dictionary'!$E$8:$E$39,MATCH(T7,'Data Dictionary'!$K$8:$K$39,0)),IFERROR(CONCATENATE(INDEX('Data Dictionary'!$E$8:$E$39,MATCH(LEFT(T7, SEARCH("_raw",T7,1)-1),'Data Dictionary'!$L$8:$L$39,0))," (Raw)"),""))</f>
        <v/>
      </c>
      <c r="U6" s="246" t="str">
        <f>IFERROR(INDEX('Data Dictionary'!$E$8:$E$39,MATCH(U7,'Data Dictionary'!$K$8:$K$39,0)),IFERROR(CONCATENATE(INDEX('Data Dictionary'!$E$8:$E$39,MATCH(LEFT(U7, SEARCH("_raw",U7,1)-1),'Data Dictionary'!$L$8:$L$39,0))," (Raw)"),""))</f>
        <v/>
      </c>
      <c r="V6" s="246"/>
      <c r="W6" s="246"/>
      <c r="X6" s="246"/>
      <c r="Y6" s="246"/>
      <c r="Z6" s="246"/>
      <c r="AA6" s="99"/>
      <c r="AB6" s="99"/>
      <c r="AC6" s="99"/>
      <c r="AD6" s="35"/>
      <c r="AE6" s="35"/>
      <c r="AF6" s="35" t="str">
        <f>IFERROR(INDEX('Data Dictionary'!$E$8:$E$39,MATCH(AF7,'Data Dictionary'!$K$8:$K$39,0)),IFERROR(CONCATENATE(INDEX('Data Dictionary'!$E$8:$E$39,MATCH(LEFT(AF7, SEARCH("_raw",AF7,1)-1),'Data Dictionary'!$L$8:$L$39,0))," (Raw)"),""))</f>
        <v/>
      </c>
      <c r="AG6" s="35" t="str">
        <f>IFERROR(INDEX('Data Dictionary'!$E$8:$E$39,MATCH(AG7,'Data Dictionary'!$K$8:$K$39,0)),IFERROR(CONCATENATE(INDEX('Data Dictionary'!$E$8:$E$39,MATCH(LEFT(AG7, SEARCH("_raw",AG7,1)-1),'Data Dictionary'!$L$8:$L$39,0))," (Raw)"),""))</f>
        <v/>
      </c>
      <c r="AH6" s="35" t="str">
        <f>IFERROR(INDEX('Data Dictionary'!$E$8:$E$39,MATCH(AH7,'Data Dictionary'!$K$8:$K$39,0)),IFERROR(CONCATENATE(INDEX('Data Dictionary'!$E$8:$E$39,MATCH(LEFT(AH7, SEARCH("_raw",AH7,1)-1),'Data Dictionary'!$L$8:$L$39,0))," (Raw)"),""))</f>
        <v/>
      </c>
      <c r="AI6" s="35" t="str">
        <f>IFERROR(INDEX('Data Dictionary'!$E$8:$E$39,MATCH(AI7,'Data Dictionary'!$K$8:$K$39,0)),IFERROR(CONCATENATE(INDEX('Data Dictionary'!$E$8:$E$39,MATCH(LEFT(AI7, SEARCH("_raw",AI7,1)-1),'Data Dictionary'!$L$8:$L$39,0))," (Raw)"),""))</f>
        <v/>
      </c>
      <c r="AJ6" s="35" t="str">
        <f>IFERROR(INDEX('Data Dictionary'!$E$8:$E$39,MATCH(AJ7,'Data Dictionary'!$K$8:$K$39,0)),IFERROR(CONCATENATE(INDEX('Data Dictionary'!$E$8:$E$39,MATCH(LEFT(AJ7, SEARCH("_raw",AJ7,1)-1),'Data Dictionary'!$L$8:$L$39,0))," (Raw)"),""))</f>
        <v/>
      </c>
      <c r="AK6" s="35" t="str">
        <f>IFERROR(INDEX('Data Dictionary'!$E$8:$E$39,MATCH(AK7,'Data Dictionary'!$K$8:$K$39,0)),IFERROR(CONCATENATE(INDEX('Data Dictionary'!$E$8:$E$39,MATCH(LEFT(AK7, SEARCH("_raw",AK7,1)-1),'Data Dictionary'!$L$8:$L$39,0))," (Raw)"),""))</f>
        <v/>
      </c>
      <c r="AL6" s="35"/>
      <c r="AM6" s="35"/>
      <c r="AN6" s="35"/>
      <c r="AO6" s="35"/>
      <c r="AP6" s="35"/>
      <c r="AQ6" s="35"/>
    </row>
    <row r="7" spans="1:43" s="94" customFormat="1" ht="29" x14ac:dyDescent="0.2">
      <c r="A7" s="198"/>
      <c r="B7" s="188"/>
      <c r="C7" s="188"/>
      <c r="D7" s="218"/>
      <c r="E7" s="218"/>
      <c r="F7" s="102"/>
      <c r="G7" s="189"/>
      <c r="H7" s="189"/>
      <c r="I7" s="189"/>
      <c r="J7" s="243" t="s">
        <v>614</v>
      </c>
      <c r="K7" s="243" t="s">
        <v>615</v>
      </c>
      <c r="L7" s="244" t="s">
        <v>2</v>
      </c>
      <c r="M7" s="247" t="s">
        <v>391</v>
      </c>
      <c r="N7" s="247" t="s">
        <v>478</v>
      </c>
      <c r="O7" s="247" t="s">
        <v>439</v>
      </c>
      <c r="P7" s="247" t="s">
        <v>440</v>
      </c>
      <c r="Q7" s="247" t="s">
        <v>638</v>
      </c>
      <c r="R7" s="247" t="s">
        <v>479</v>
      </c>
      <c r="S7" s="247" t="s">
        <v>537</v>
      </c>
      <c r="T7" s="247" t="s">
        <v>481</v>
      </c>
      <c r="U7" s="247" t="s">
        <v>505</v>
      </c>
      <c r="V7" s="247" t="s">
        <v>480</v>
      </c>
      <c r="W7" s="247" t="s">
        <v>507</v>
      </c>
      <c r="X7" s="247" t="s">
        <v>639</v>
      </c>
      <c r="Y7" s="247"/>
      <c r="Z7" s="247"/>
      <c r="AA7" s="100"/>
      <c r="AB7" s="99"/>
      <c r="AC7" s="100"/>
      <c r="AD7" s="35"/>
    </row>
    <row r="8" spans="1:43"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2.0000000000000102</v>
      </c>
      <c r="H8" s="80" t="e" cm="1">
        <f t="array" ref="H8">IF(
    SUM(IF(
            ISNUMBER(
                IF(
                    $M$4:$Y$4,
                    (M8:Y8),
                    "")),
            1,
            0))
        =0,
    NA(),
    IF(
        Parameters!$D$15=1,
        IF(
            SUM(--(ISNUMBER(IF($M$4:$Y$4=1,(M8:Y8),""))))&gt;0,
            MAX(IF(
                ISNUMBER(M8:Y8),
                IF(
                    M$4:Y$4=1,
                    M8:Y8,
                    ""),
                "")),
            MAX(IF(
                ISNUMBER(M8:Y8),
                IF(
                    M$4:Y$4=2,
                    M8:Y8,
                    ""),
                ""))
        ),
        IF(
            Parameters!$D$16=1,
            IFERROR(
                AVERAGE(IF(
                    ISNUMBER(M8:Y8),
                    IF(
                        M$4:Y$4=1,
                        M8:Y8,
                        ""),
                    "")),
                AVERAGE(IF(
                    ISNUMBER(M8:Y8),
                    IF(
                        M$4:Y$4=2,
                        M8:Y8,
                        ""),
                    ""))
            ),
            IF(
                Parameters!$D$17=1,
                IFERROR(
                    IF(
                        OR(
                            IF(
                                ISNUMBER(M8:Y8),
                                IF(
                                    M$4:Y$4=1,
                                    M8:Y8,
                                    ""),
                                "")
                            =0),
                        0,
                        GEOMEAN(IF(
                            ISNUMBER(M8:Y8),
                            IF(
                                M$4:Y$4=1,
                                M8:Y8,
                                ""),
                            ""))
                    ),
                    IF(
                        OR(IF(
                            ISNUMBER(M8:Y8),
                            IF(
                                M$4:Y$4=2,
                                M8:Y8,
                                ""),
                            "")
                            =0),
                        0,
                        GEOMEAN(IF(
                            ISNUMBER(M8:Y8),
                            IF(
                                M$4:Y$4=2,
                                M8:Y8,
                                ""),
                            "")))
                )
            )
        )
    )
)</f>
        <v>#N/A</v>
      </c>
      <c r="I8" s="191" cm="1">
        <f t="array" ref="I8">IF(
    SUM(IF(
            ISNUMBER(
                IF(
                    $M$5:$Y$5,
                    (M8:Y8),
                    "")),
            1,
            0))
        =0,
    NA(),
    IF(
        Parameters!$D$15=1,
        IF(
            SUM(--(ISNUMBER(IF($M$5:$Y$5=1,(M8:Y8),""))))&gt;0,
            MAX(IF(
                ISNUMBER(M8:Y8),
                IF(
                    M$5:Y$5=1,
                    M8:Y8,
                    ""),
                "")),
            MAX(IF(
                ISNUMBER(M8:Y8),
                IF(
                    M$5:Y$5=2,
                    M8:Y8,
                    ""),
                ""))
        ),
        IF(
            Parameters!$D$16=1,
            IFERROR(
                AVERAGE(IF(
                    ISNUMBER(M8:Y8),
                    IF(
                        M$5:Y$5=1,
                        M8:Y8,
                        ""),
                    "")),
                AVERAGE(IF(
                    ISNUMBER(M8:Y8),
                    IF(
                        M$5:Y$5=2,
                        M8:Y8,
                        ""),
                    ""))
            ),
            IF(
                Parameters!$D$17=1,
                IFERROR(
                    IF(
                        OR(
                            IF(
                                ISNUMBER(M8:Y8),
                                IF(
                                    M$5:Y$5=1,
                                    M8:Y8,
                                    ""),
                                "")
                            =0),
                        0,
                        GEOMEAN(IF(
                            ISNUMBER(M8:Y8),
                            IF(
                                M$5:Y$5=1,
                                M8:Y8,
                                ""),
                            ""))
                    ),
                    IF(
                        OR(IF(
                            ISNUMBER(M8:Y8),
                            IF(
                                M$5:Y$5=2,
                                M8:Y8,
                                ""),
                            "")
                            =0),
                        0,
                        GEOMEAN(IF(
                            ISNUMBER(M8:Y8),
                            IF(
                                M$5:Y$5=2,
                                M8:Y8,
                                ""),
                            "")))
                )
            )
        )
    )
)</f>
        <v>2.0000000000000102</v>
      </c>
      <c r="J8" s="242" t="s">
        <v>409</v>
      </c>
      <c r="K8" s="242">
        <v>45154</v>
      </c>
      <c r="L8" s="91" t="s">
        <v>699</v>
      </c>
      <c r="M8" s="192" t="s">
        <v>409</v>
      </c>
      <c r="N8" s="192">
        <v>2.0000000000000102</v>
      </c>
      <c r="O8" s="192" t="s">
        <v>409</v>
      </c>
      <c r="P8" s="192" t="s">
        <v>409</v>
      </c>
      <c r="Q8" s="192" t="s">
        <v>409</v>
      </c>
      <c r="R8" s="192" t="s">
        <v>409</v>
      </c>
      <c r="S8" s="192">
        <v>-0.95800000000000096</v>
      </c>
      <c r="T8" s="192">
        <v>0.20000000000000101</v>
      </c>
      <c r="U8" s="192" t="s">
        <v>409</v>
      </c>
      <c r="V8" s="192" t="s">
        <v>409</v>
      </c>
      <c r="W8" s="192" t="s">
        <v>409</v>
      </c>
      <c r="X8" s="192" t="s">
        <v>409</v>
      </c>
      <c r="Y8" s="192"/>
      <c r="Z8" s="192"/>
      <c r="AA8" s="34"/>
      <c r="AB8" s="34"/>
      <c r="AC8" s="34"/>
      <c r="AD8" s="34"/>
      <c r="AE8" s="34"/>
      <c r="AF8" s="34"/>
      <c r="AG8" s="34"/>
      <c r="AH8" s="34"/>
      <c r="AI8" s="34"/>
      <c r="AJ8" s="34"/>
      <c r="AK8" s="34"/>
      <c r="AL8" s="195"/>
      <c r="AM8" s="195"/>
      <c r="AN8" s="87"/>
      <c r="AO8" s="87"/>
      <c r="AP8" s="87"/>
      <c r="AQ8" s="35"/>
    </row>
    <row r="9" spans="1:43" x14ac:dyDescent="0.2">
      <c r="A9" s="84">
        <v>2</v>
      </c>
      <c r="B9" s="84" t="str">
        <f ca="1"/>
        <v>Afghanistan</v>
      </c>
      <c r="C9" s="84" t="str">
        <f ca="1"/>
        <v>AFG</v>
      </c>
      <c r="D9" s="219" t="str">
        <f ca="1"/>
        <v>SAS           South Asia</v>
      </c>
      <c r="E9" s="219" t="str">
        <f ca="1"/>
        <v>IDA</v>
      </c>
      <c r="F9" s="190" t="str">
        <f t="shared" ref="F9:F72" ca="1" si="3">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10</v>
      </c>
      <c r="H9" s="80" cm="1">
        <f t="array" ref="H9">IF(
    SUM(IF(
            ISNUMBER(
                IF(
                    $M$4:$Y$4,
                    (M9:Y9),
                    "")),
            1,
            0))
        =0,
    NA(),
    IF(
        Parameters!$D$15=1,
        IF(
            SUM(--(ISNUMBER(IF($M$4:$Y$4=1,(M9:Y9),""))))&gt;0,
            MAX(IF(
                ISNUMBER(M9:Y9),
                IF(
                    M$4:Y$4=1,
                    M9:Y9,
                    ""),
                "")),
            MAX(IF(
                ISNUMBER(M9:Y9),
                IF(
                    M$4:Y$4=2,
                    M9:Y9,
                    ""),
                ""))
        ),
        IF(
            Parameters!$D$16=1,
            IFERROR(
                AVERAGE(IF(
                    ISNUMBER(M9:Y9),
                    IF(
                        M$4:Y$4=1,
                        M9:Y9,
                        ""),
                    "")),
                AVERAGE(IF(
                    ISNUMBER(M9:Y9),
                    IF(
                        M$4:Y$4=2,
                        M9:Y9,
                        ""),
                    ""))
            ),
            IF(
                Parameters!$D$17=1,
                IFERROR(
                    IF(
                        OR(
                            IF(
                                ISNUMBER(M9:Y9),
                                IF(
                                    M$4:Y$4=1,
                                    M9:Y9,
                                    ""),
                                "")
                            =0),
                        0,
                        GEOMEAN(IF(
                            ISNUMBER(M9:Y9),
                            IF(
                                M$4:Y$4=1,
                                M9:Y9,
                                ""),
                            ""))
                    ),
                    IF(
                        OR(IF(
                            ISNUMBER(M9:Y9),
                            IF(
                                M$4:Y$4=2,
                                M9:Y9,
                                ""),
                            "")
                            =0),
                        0,
                        GEOMEAN(IF(
                            ISNUMBER(M9:Y9),
                            IF(
                                M$4:Y$4=2,
                                M9:Y9,
                                ""),
                            "")))
                )
            )
        )
    )
)</f>
        <v>10</v>
      </c>
      <c r="I9" s="191" cm="1">
        <f t="array" ref="I9">IF(
    SUM(IF(
            ISNUMBER(
                IF(
                    $M$5:$Y$5,
                    (M9:Y9),
                    "")),
            1,
            0))
        =0,
    NA(),
    IF(
        Parameters!$D$15=1,
        IF(
            SUM(--(ISNUMBER(IF($M$5:$Y$5=1,(M9:Y9),""))))&gt;0,
            MAX(IF(
                ISNUMBER(M9:Y9),
                IF(
                    M$5:Y$5=1,
                    M9:Y9,
                    ""),
                "")),
            MAX(IF(
                ISNUMBER(M9:Y9),
                IF(
                    M$5:Y$5=2,
                    M9:Y9,
                    ""),
                ""))
        ),
        IF(
            Parameters!$D$16=1,
            IFERROR(
                AVERAGE(IF(
                    ISNUMBER(M9:Y9),
                    IF(
                        M$5:Y$5=1,
                        M9:Y9,
                        ""),
                    "")),
                AVERAGE(IF(
                    ISNUMBER(M9:Y9),
                    IF(
                        M$5:Y$5=2,
                        M9:Y9,
                        ""),
                    ""))
            ),
            IF(
                Parameters!$D$17=1,
                IFERROR(
                    IF(
                        OR(
                            IF(
                                ISNUMBER(M9:Y9),
                                IF(
                                    M$5:Y$5=1,
                                    M9:Y9,
                                    ""),
                                "")
                            =0),
                        0,
                        GEOMEAN(IF(
                            ISNUMBER(M9:Y9),
                            IF(
                                M$5:Y$5=1,
                                M9:Y9,
                                ""),
                            ""))
                    ),
                    IF(
                        OR(IF(
                            ISNUMBER(M9:Y9),
                            IF(
                                M$5:Y$5=2,
                                M9:Y9,
                                ""),
                            "")
                            =0),
                        0,
                        GEOMEAN(IF(
                            ISNUMBER(M9:Y9),
                            IF(
                                M$5:Y$5=2,
                                M9:Y9,
                                ""),
                            "")))
                )
            )
        )
    )
)</f>
        <v>10</v>
      </c>
      <c r="J9" s="242">
        <v>45142</v>
      </c>
      <c r="K9" s="242">
        <v>45154</v>
      </c>
      <c r="L9" s="91" t="s">
        <v>7</v>
      </c>
      <c r="M9" s="192">
        <v>10</v>
      </c>
      <c r="N9" s="192" t="s">
        <v>409</v>
      </c>
      <c r="O9" s="192" t="s">
        <v>409</v>
      </c>
      <c r="P9" s="192" t="s">
        <v>409</v>
      </c>
      <c r="Q9" s="192">
        <v>10</v>
      </c>
      <c r="R9" s="192">
        <v>7.7</v>
      </c>
      <c r="S9" s="192" t="s">
        <v>409</v>
      </c>
      <c r="T9" s="192" t="s">
        <v>409</v>
      </c>
      <c r="U9" s="192" t="s">
        <v>409</v>
      </c>
      <c r="V9" s="192" t="s">
        <v>409</v>
      </c>
      <c r="W9" s="192" t="s">
        <v>409</v>
      </c>
      <c r="X9" s="192" t="s">
        <v>957</v>
      </c>
      <c r="Y9" s="192"/>
      <c r="Z9" s="192"/>
      <c r="AA9" s="34"/>
      <c r="AB9" s="34"/>
      <c r="AC9" s="34"/>
      <c r="AD9" s="34"/>
      <c r="AE9" s="34"/>
      <c r="AF9" s="34"/>
      <c r="AG9" s="34"/>
      <c r="AH9" s="34"/>
      <c r="AI9" s="34"/>
      <c r="AJ9" s="34"/>
      <c r="AK9" s="34"/>
      <c r="AL9" s="195"/>
      <c r="AM9" s="195"/>
      <c r="AN9" s="87"/>
      <c r="AO9" s="87"/>
      <c r="AP9" s="87"/>
      <c r="AQ9" s="35"/>
    </row>
    <row r="10" spans="1:43" x14ac:dyDescent="0.2">
      <c r="A10" s="84">
        <v>3</v>
      </c>
      <c r="B10" s="84" t="str">
        <f ca="1"/>
        <v>Angola</v>
      </c>
      <c r="C10" s="84" t="str">
        <f ca="1"/>
        <v>AGO</v>
      </c>
      <c r="D10" s="219" t="str">
        <f ca="1"/>
        <v>SSF           Sub-Saharan Africa</v>
      </c>
      <c r="E10" s="219" t="str">
        <f ca="1"/>
        <v>IBRD</v>
      </c>
      <c r="F10" s="190" t="str">
        <f t="shared" ca="1" si="3"/>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9.0237781127735737</v>
      </c>
      <c r="H10" s="80" cm="1">
        <f t="array" ref="H10">IF(
    SUM(IF(
            ISNUMBER(
                IF(
                    $M$4:$Y$4,
                    (M10:Y10),
                    "")),
            1,
            0))
        =0,
    NA(),
    IF(
        Parameters!$D$15=1,
        IF(
            SUM(--(ISNUMBER(IF($M$4:$Y$4=1,(M10:Y10),""))))&gt;0,
            MAX(IF(
                ISNUMBER(M10:Y10),
                IF(
                    M$4:Y$4=1,
                    M10:Y10,
                    ""),
                "")),
            MAX(IF(
                ISNUMBER(M10:Y10),
                IF(
                    M$4:Y$4=2,
                    M10:Y10,
                    ""),
                ""))
        ),
        IF(
            Parameters!$D$16=1,
            IFERROR(
                AVERAGE(IF(
                    ISNUMBER(M10:Y10),
                    IF(
                        M$4:Y$4=1,
                        M10:Y10,
                        ""),
                    "")),
                AVERAGE(IF(
                    ISNUMBER(M10:Y10),
                    IF(
                        M$4:Y$4=2,
                        M10:Y10,
                        ""),
                    ""))
            ),
            IF(
                Parameters!$D$17=1,
                IFERROR(
                    IF(
                        OR(
                            IF(
                                ISNUMBER(M10:Y10),
                                IF(
                                    M$4:Y$4=1,
                                    M10:Y10,
                                    ""),
                                "")
                            =0),
                        0,
                        GEOMEAN(IF(
                            ISNUMBER(M10:Y10),
                            IF(
                                M$4:Y$4=1,
                                M10:Y10,
                                ""),
                            ""))
                    ),
                    IF(
                        OR(IF(
                            ISNUMBER(M10:Y10),
                            IF(
                                M$4:Y$4=2,
                                M10:Y10,
                                ""),
                            "")
                            =0),
                        0,
                        GEOMEAN(IF(
                            ISNUMBER(M10:Y10),
                            IF(
                                M$4:Y$4=2,
                                M10:Y10,
                                ""),
                            "")))
                )
            )
        )
    )
)</f>
        <v>8.1428571428571406</v>
      </c>
      <c r="I10" s="191" cm="1">
        <f t="array" ref="I10">IF(
    SUM(IF(
            ISNUMBER(
                IF(
                    $M$5:$Y$5,
                    (M10:Y10),
                    "")),
            1,
            0))
        =0,
    NA(),
    IF(
        Parameters!$D$15=1,
        IF(
            SUM(--(ISNUMBER(IF($M$5:$Y$5=1,(M10:Y10),""))))&gt;0,
            MAX(IF(
                ISNUMBER(M10:Y10),
                IF(
                    M$5:Y$5=1,
                    M10:Y10,
                    ""),
                "")),
            MAX(IF(
                ISNUMBER(M10:Y10),
                IF(
                    M$5:Y$5=2,
                    M10:Y10,
                    ""),
                ""))
        ),
        IF(
            Parameters!$D$16=1,
            IFERROR(
                AVERAGE(IF(
                    ISNUMBER(M10:Y10),
                    IF(
                        M$5:Y$5=1,
                        M10:Y10,
                        ""),
                    "")),
                AVERAGE(IF(
                    ISNUMBER(M10:Y10),
                    IF(
                        M$5:Y$5=2,
                        M10:Y10,
                        ""),
                    ""))
            ),
            IF(
                Parameters!$D$17=1,
                IFERROR(
                    IF(
                        OR(
                            IF(
                                ISNUMBER(M10:Y10),
                                IF(
                                    M$5:Y$5=1,
                                    M10:Y10,
                                    ""),
                                "")
                            =0),
                        0,
                        GEOMEAN(IF(
                            ISNUMBER(M10:Y10),
                            IF(
                                M$5:Y$5=1,
                                M10:Y10,
                                ""),
                            ""))
                    ),
                    IF(
                        OR(IF(
                            ISNUMBER(M10:Y10),
                            IF(
                                M$5:Y$5=2,
                                M10:Y10,
                                ""),
                            "")
                            =0),
                        0,
                        GEOMEAN(IF(
                            ISNUMBER(M10:Y10),
                            IF(
                                M$5:Y$5=2,
                                M10:Y10,
                                ""),
                            "")))
                )
            )
        )
    )
)</f>
        <v>10</v>
      </c>
      <c r="J10" s="242">
        <v>45142</v>
      </c>
      <c r="K10" s="242">
        <v>45154</v>
      </c>
      <c r="L10" s="91" t="s">
        <v>9</v>
      </c>
      <c r="M10" s="192">
        <v>8.1428571428571406</v>
      </c>
      <c r="N10" s="192" t="s">
        <v>409</v>
      </c>
      <c r="O10" s="192">
        <v>0</v>
      </c>
      <c r="P10" s="192">
        <v>2.42012824935202</v>
      </c>
      <c r="Q10" s="192">
        <v>10</v>
      </c>
      <c r="R10" s="192">
        <v>5.7</v>
      </c>
      <c r="S10" s="192" t="s">
        <v>409</v>
      </c>
      <c r="T10" s="192" t="s">
        <v>409</v>
      </c>
      <c r="U10" s="192" t="s">
        <v>539</v>
      </c>
      <c r="V10" s="192">
        <v>0.12100641246760099</v>
      </c>
      <c r="W10" s="192">
        <v>8.4779746858202998E-2</v>
      </c>
      <c r="X10" s="192" t="s">
        <v>958</v>
      </c>
      <c r="Y10" s="192"/>
      <c r="Z10" s="192"/>
      <c r="AA10" s="34"/>
      <c r="AB10" s="34"/>
      <c r="AC10" s="34"/>
      <c r="AD10" s="34"/>
      <c r="AE10" s="34"/>
      <c r="AF10" s="34"/>
      <c r="AG10" s="34"/>
      <c r="AH10" s="34"/>
      <c r="AI10" s="34"/>
      <c r="AJ10" s="34"/>
      <c r="AK10" s="34"/>
      <c r="AL10" s="195"/>
      <c r="AM10" s="195"/>
      <c r="AN10" s="87"/>
      <c r="AO10" s="87"/>
      <c r="AP10" s="87"/>
      <c r="AQ10" s="35"/>
    </row>
    <row r="11" spans="1:43" x14ac:dyDescent="0.2">
      <c r="A11" s="84">
        <v>4</v>
      </c>
      <c r="B11" s="84" t="str">
        <f ca="1"/>
        <v>Albania</v>
      </c>
      <c r="C11" s="84" t="str">
        <f ca="1"/>
        <v>ALB</v>
      </c>
      <c r="D11" s="219" t="str">
        <f ca="1"/>
        <v>ECS           Europe &amp; Central Asia</v>
      </c>
      <c r="E11" s="219" t="str">
        <f ca="1"/>
        <v>IBRD</v>
      </c>
      <c r="F11" s="190" t="str">
        <f t="shared" ca="1" si="3"/>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$M$4:$Y$4,
                    (M11:Y11),
                    "")),
            1,
            0))
        =0,
    NA(),
    IF(
        Parameters!$D$15=1,
        IF(
            SUM(--(ISNUMBER(IF($M$4:$Y$4=1,(M11:Y11),""))))&gt;0,
            MAX(IF(
                ISNUMBER(M11:Y11),
                IF(
                    M$4:Y$4=1,
                    M11:Y11,
                    ""),
                "")),
            MAX(IF(
                ISNUMBER(M11:Y11),
                IF(
                    M$4:Y$4=2,
                    M11:Y11,
                    ""),
                ""))
        ),
        IF(
            Parameters!$D$16=1,
            IFERROR(
                AVERAGE(IF(
                    ISNUMBER(M11:Y11),
                    IF(
                        M$4:Y$4=1,
                        M11:Y11,
                        ""),
                    "")),
                AVERAGE(IF(
                    ISNUMBER(M11:Y11),
                    IF(
                        M$4:Y$4=2,
                        M11:Y11,
                        ""),
                    ""))
            ),
            IF(
                Parameters!$D$17=1,
                IFERROR(
                    IF(
                        OR(
                            IF(
                                ISNUMBER(M11:Y11),
                                IF(
                                    M$4:Y$4=1,
                                    M11:Y11,
                                    ""),
                                "")
                            =0),
                        0,
                        GEOMEAN(IF(
                            ISNUMBER(M11:Y11),
                            IF(
                                M$4:Y$4=1,
                                M11:Y11,
                                ""),
                            ""))
                    ),
                    IF(
                        OR(IF(
                            ISNUMBER(M11:Y11),
                            IF(
                                M$4:Y$4=2,
                                M11:Y11,
                                ""),
                            "")
                            =0),
                        0,
                        GEOMEAN(IF(
                            ISNUMBER(M11:Y11),
                            IF(
                                M$4:Y$4=2,
                                M11:Y11,
                                ""),
                            "")))
                )
            )
        )
    )
)</f>
        <v>2.8571428571428501</v>
      </c>
      <c r="I11" s="191" cm="1">
        <f t="array" ref="I11">IF(
    SUM(IF(
            ISNUMBER(
                IF(
                    $M$5:$Y$5,
                    (M11:Y11),
                    "")),
            1,
            0))
        =0,
    NA(),
    IF(
        Parameters!$D$15=1,
        IF(
            SUM(--(ISNUMBER(IF($M$5:$Y$5=1,(M11:Y11),""))))&gt;0,
            MAX(IF(
                ISNUMBER(M11:Y11),
                IF(
                    M$5:Y$5=1,
                    M11:Y11,
                    ""),
                "")),
            MAX(IF(
                ISNUMBER(M11:Y11),
                IF(
                    M$5:Y$5=2,
                    M11:Y11,
                    ""),
                ""))
        ),
        IF(
            Parameters!$D$16=1,
            IFERROR(
                AVERAGE(IF(
                    ISNUMBER(M11:Y11),
                    IF(
                        M$5:Y$5=1,
                        M11:Y11,
                        ""),
                    "")),
                AVERAGE(IF(
                    ISNUMBER(M11:Y11),
                    IF(
                        M$5:Y$5=2,
                        M11:Y11,
                        ""),
                    ""))
            ),
            IF(
                Parameters!$D$17=1,
                IFERROR(
                    IF(
                        OR(
                            IF(
                                ISNUMBER(M11:Y11),
                                IF(
                                    M$5:Y$5=1,
                                    M11:Y11,
                                    ""),
                                "")
                            =0),
                        0,
                        GEOMEAN(IF(
                            ISNUMBER(M11:Y11),
                            IF(
                                M$5:Y$5=1,
                                M11:Y11,
                                ""),
                            ""))
                    ),
                    IF(
                        OR(IF(
                            ISNUMBER(M11:Y11),
                            IF(
                                M$5:Y$5=2,
                                M11:Y11,
                                ""),
                            "")
                            =0),
                        0,
                        GEOMEAN(IF(
                            ISNUMBER(M11:Y11),
                            IF(
                                M$5:Y$5=2,
                                M11:Y11,
                                ""),
                            "")))
                )
            )
        )
    )
)</f>
        <v>0</v>
      </c>
      <c r="J11" s="242">
        <v>45142</v>
      </c>
      <c r="K11" s="242">
        <v>45154</v>
      </c>
      <c r="L11" s="91" t="s">
        <v>11</v>
      </c>
      <c r="M11" s="192">
        <v>2.8571428571428501</v>
      </c>
      <c r="N11" s="192">
        <v>0</v>
      </c>
      <c r="O11" s="192" t="s">
        <v>409</v>
      </c>
      <c r="P11" s="192">
        <v>0</v>
      </c>
      <c r="Q11" s="192" t="s">
        <v>409</v>
      </c>
      <c r="R11" s="192">
        <v>2</v>
      </c>
      <c r="S11" s="192">
        <v>-0.3</v>
      </c>
      <c r="T11" s="192">
        <v>-0.27500000000000002</v>
      </c>
      <c r="U11" s="192" t="s">
        <v>409</v>
      </c>
      <c r="V11" s="192">
        <v>-0.34793330355528002</v>
      </c>
      <c r="W11" s="192">
        <v>-0.23644654478310001</v>
      </c>
      <c r="X11" s="192" t="s">
        <v>409</v>
      </c>
      <c r="Y11" s="192"/>
      <c r="Z11" s="192"/>
      <c r="AA11" s="34"/>
      <c r="AB11" s="34"/>
      <c r="AC11" s="34"/>
      <c r="AD11" s="34"/>
      <c r="AE11" s="34"/>
      <c r="AF11" s="34"/>
      <c r="AG11" s="34"/>
      <c r="AH11" s="34"/>
      <c r="AI11" s="34"/>
      <c r="AJ11" s="34"/>
      <c r="AK11" s="34"/>
      <c r="AL11" s="195"/>
      <c r="AM11" s="195"/>
      <c r="AN11" s="87"/>
      <c r="AO11" s="87"/>
      <c r="AP11" s="87"/>
      <c r="AQ11" s="35"/>
    </row>
    <row r="12" spans="1:43" x14ac:dyDescent="0.2">
      <c r="A12" s="84">
        <v>5</v>
      </c>
      <c r="B12" s="84" t="str">
        <f ca="1"/>
        <v>Andorra</v>
      </c>
      <c r="C12" s="84" t="str">
        <f ca="1"/>
        <v>AND</v>
      </c>
      <c r="D12" s="219" t="str">
        <f ca="1"/>
        <v>ECS           Europe &amp; Central Asia</v>
      </c>
      <c r="E12" s="219" t="str">
        <f ca="1"/>
        <v>NA</v>
      </c>
      <c r="F12" s="190" t="str">
        <f t="shared" ca="1" si="3"/>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0.25</v>
      </c>
      <c r="H12" s="80" t="e" cm="1">
        <f t="array" ref="H12">IF(
    SUM(IF(
            ISNUMBER(
                IF(
                    $M$4:$Y$4,
                    (M12:Y12),
                    "")),
            1,
            0))
        =0,
    NA(),
    IF(
        Parameters!$D$15=1,
        IF(
            SUM(--(ISNUMBER(IF($M$4:$Y$4=1,(M12:Y12),""))))&gt;0,
            MAX(IF(
                ISNUMBER(M12:Y12),
                IF(
                    M$4:Y$4=1,
                    M12:Y12,
                    ""),
                "")),
            MAX(IF(
                ISNUMBER(M12:Y12),
                IF(
                    M$4:Y$4=2,
                    M12:Y12,
                    ""),
                ""))
        ),
        IF(
            Parameters!$D$16=1,
            IFERROR(
                AVERAGE(IF(
                    ISNUMBER(M12:Y12),
                    IF(
                        M$4:Y$4=1,
                        M12:Y12,
                        ""),
                    "")),
                AVERAGE(IF(
                    ISNUMBER(M12:Y12),
                    IF(
                        M$4:Y$4=2,
                        M12:Y12,
                        ""),
                    ""))
            ),
            IF(
                Parameters!$D$17=1,
                IFERROR(
                    IF(
                        OR(
                            IF(
                                ISNUMBER(M12:Y12),
                                IF(
                                    M$4:Y$4=1,
                                    M12:Y12,
                                    ""),
                                "")
                            =0),
                        0,
                        GEOMEAN(IF(
                            ISNUMBER(M12:Y12),
                            IF(
                                M$4:Y$4=1,
                                M12:Y12,
                                ""),
                            ""))
                    ),
                    IF(
                        OR(IF(
                            ISNUMBER(M12:Y12),
                            IF(
                                M$4:Y$4=2,
                                M12:Y12,
                                ""),
                            "")
                            =0),
                        0,
                        GEOMEAN(IF(
                            ISNUMBER(M12:Y12),
                            IF(
                                M$4:Y$4=2,
                                M12:Y12,
                                ""),
                            "")))
                )
            )
        )
    )
)</f>
        <v>#N/A</v>
      </c>
      <c r="I12" s="191" cm="1">
        <f t="array" ref="I12">IF(
    SUM(IF(
            ISNUMBER(
                IF(
                    $M$5:$Y$5,
                    (M12:Y12),
                    "")),
            1,
            0))
        =0,
    NA(),
    IF(
        Parameters!$D$15=1,
        IF(
            SUM(--(ISNUMBER(IF($M$5:$Y$5=1,(M12:Y12),""))))&gt;0,
            MAX(IF(
                ISNUMBER(M12:Y12),
                IF(
                    M$5:Y$5=1,
                    M12:Y12,
                    ""),
                "")),
            MAX(IF(
                ISNUMBER(M12:Y12),
                IF(
                    M$5:Y$5=2,
                    M12:Y12,
                    ""),
                ""))
        ),
        IF(
            Parameters!$D$16=1,
            IFERROR(
                AVERAGE(IF(
                    ISNUMBER(M12:Y12),
                    IF(
                        M$5:Y$5=1,
                        M12:Y12,
                        ""),
                    "")),
                AVERAGE(IF(
                    ISNUMBER(M12:Y12),
                    IF(
                        M$5:Y$5=2,
                        M12:Y12,
                        ""),
                    ""))
            ),
            IF(
                Parameters!$D$17=1,
                IFERROR(
                    IF(
                        OR(
                            IF(
                                ISNUMBER(M12:Y12),
                                IF(
                                    M$5:Y$5=1,
                                    M12:Y12,
                                    ""),
                                "")
                            =0),
                        0,
                        GEOMEAN(IF(
                            ISNUMBER(M12:Y12),
                            IF(
                                M$5:Y$5=1,
                                M12:Y12,
                                ""),
                            ""))
                    ),
                    IF(
                        OR(IF(
                            ISNUMBER(M12:Y12),
                            IF(
                                M$5:Y$5=2,
                                M12:Y12,
                                ""),
                            "")
                            =0),
                        0,
                        GEOMEAN(IF(
                            ISNUMBER(M12:Y12),
                            IF(
                                M$5:Y$5=2,
                                M12:Y12,
                                ""),
                            "")))
                )
            )
        )
    )
)</f>
        <v>0.25</v>
      </c>
      <c r="J12" s="242" t="s">
        <v>409</v>
      </c>
      <c r="K12" s="242">
        <v>45154</v>
      </c>
      <c r="L12" s="91" t="s">
        <v>700</v>
      </c>
      <c r="M12" s="192" t="s">
        <v>409</v>
      </c>
      <c r="N12" s="192">
        <v>0.25</v>
      </c>
      <c r="O12" s="192" t="s">
        <v>409</v>
      </c>
      <c r="P12" s="192" t="s">
        <v>409</v>
      </c>
      <c r="Q12" s="192" t="s">
        <v>409</v>
      </c>
      <c r="R12" s="192" t="s">
        <v>409</v>
      </c>
      <c r="S12" s="192">
        <v>-0.875</v>
      </c>
      <c r="T12" s="192">
        <v>2.4999999999999901E-2</v>
      </c>
      <c r="U12" s="192" t="s">
        <v>409</v>
      </c>
      <c r="V12" s="192" t="s">
        <v>409</v>
      </c>
      <c r="W12" s="192" t="s">
        <v>409</v>
      </c>
      <c r="X12" s="192" t="s">
        <v>409</v>
      </c>
      <c r="Y12" s="192"/>
      <c r="Z12" s="192"/>
      <c r="AA12" s="34"/>
      <c r="AB12" s="34"/>
      <c r="AC12" s="34"/>
      <c r="AD12" s="34"/>
      <c r="AE12" s="34"/>
      <c r="AF12" s="34"/>
      <c r="AG12" s="34"/>
      <c r="AH12" s="34"/>
      <c r="AI12" s="34"/>
      <c r="AJ12" s="34"/>
      <c r="AK12" s="34"/>
      <c r="AL12" s="195"/>
      <c r="AM12" s="195"/>
      <c r="AN12" s="87"/>
      <c r="AO12" s="87"/>
      <c r="AP12" s="87"/>
      <c r="AQ12" s="35"/>
    </row>
    <row r="13" spans="1:43" x14ac:dyDescent="0.2">
      <c r="A13" s="84">
        <v>6</v>
      </c>
      <c r="B13" s="84" t="str">
        <f ca="1"/>
        <v>United Arab Emirates</v>
      </c>
      <c r="C13" s="84" t="str">
        <f ca="1"/>
        <v>ARE</v>
      </c>
      <c r="D13" s="219" t="str">
        <f ca="1"/>
        <v>MEA           Middle East &amp; North Africa</v>
      </c>
      <c r="E13" s="219" t="str">
        <f ca="1"/>
        <v>NA</v>
      </c>
      <c r="F13" s="190" t="str">
        <f t="shared" ca="1" si="3"/>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$M$4:$Y$4,
                    (M13:Y13),
                    "")),
            1,
            0))
        =0,
    NA(),
    IF(
        Parameters!$D$15=1,
        IF(
            SUM(--(ISNUMBER(IF($M$4:$Y$4=1,(M13:Y13),""))))&gt;0,
            MAX(IF(
                ISNUMBER(M13:Y13),
                IF(
                    M$4:Y$4=1,
                    M13:Y13,
                    ""),
                "")),
            MAX(IF(
                ISNUMBER(M13:Y13),
                IF(
                    M$4:Y$4=2,
                    M13:Y13,
                    ""),
                ""))
        ),
        IF(
            Parameters!$D$16=1,
            IFERROR(
                AVERAGE(IF(
                    ISNUMBER(M13:Y13),
                    IF(
                        M$4:Y$4=1,
                        M13:Y13,
                        ""),
                    "")),
                AVERAGE(IF(
                    ISNUMBER(M13:Y13),
                    IF(
                        M$4:Y$4=2,
                        M13:Y13,
                        ""),
                    ""))
            ),
            IF(
                Parameters!$D$17=1,
                IFERROR(
                    IF(
                        OR(
                            IF(
                                ISNUMBER(M13:Y13),
                                IF(
                                    M$4:Y$4=1,
                                    M13:Y13,
                                    ""),
                                "")
                            =0),
                        0,
                        GEOMEAN(IF(
                            ISNUMBER(M13:Y13),
                            IF(
                                M$4:Y$4=1,
                                M13:Y13,
                                ""),
                            ""))
                    ),
                    IF(
                        OR(IF(
                            ISNUMBER(M13:Y13),
                            IF(
                                M$4:Y$4=2,
                                M13:Y13,
                                ""),
                            "")
                            =0),
                        0,
                        GEOMEAN(IF(
                            ISNUMBER(M13:Y13),
                            IF(
                                M$4:Y$4=2,
                                M13:Y13,
                                ""),
                            "")))
                )
            )
        )
    )
)</f>
        <v>0.42857142857142799</v>
      </c>
      <c r="I13" s="191" t="e" cm="1">
        <f t="array" ref="I13">IF(
    SUM(IF(
            ISNUMBER(
                IF(
                    $M$5:$Y$5,
                    (M13:Y13),
                    "")),
            1,
            0))
        =0,
    NA(),
    IF(
        Parameters!$D$15=1,
        IF(
            SUM(--(ISNUMBER(IF($M$5:$Y$5=1,(M13:Y13),""))))&gt;0,
            MAX(IF(
                ISNUMBER(M13:Y13),
                IF(
                    M$5:Y$5=1,
                    M13:Y13,
                    ""),
                "")),
            MAX(IF(
                ISNUMBER(M13:Y13),
                IF(
                    M$5:Y$5=2,
                    M13:Y13,
                    ""),
                ""))
        ),
        IF(
            Parameters!$D$16=1,
            IFERROR(
                AVERAGE(IF(
                    ISNUMBER(M13:Y13),
                    IF(
                        M$5:Y$5=1,
                        M13:Y13,
                        ""),
                    "")),
                AVERAGE(IF(
                    ISNUMBER(M13:Y13),
                    IF(
                        M$5:Y$5=2,
                        M13:Y13,
                        ""),
                    ""))
            ),
            IF(
                Parameters!$D$17=1,
                IFERROR(
                    IF(
                        OR(
                            IF(
                                ISNUMBER(M13:Y13),
                                IF(
                                    M$5:Y$5=1,
                                    M13:Y13,
                                    ""),
                                "")
                            =0),
                        0,
                        GEOMEAN(IF(
                            ISNUMBER(M13:Y13),
                            IF(
                                M$5:Y$5=1,
                                M13:Y13,
                                ""),
                            ""))
                    ),
                    IF(
                        OR(IF(
                            ISNUMBER(M13:Y13),
                            IF(
                                M$5:Y$5=2,
                                M13:Y13,
                                ""),
                            "")
                            =0),
                        0,
                        GEOMEAN(IF(
                            ISNUMBER(M13:Y13),
                            IF(
                                M$5:Y$5=2,
                                M13:Y13,
                                ""),
                            "")))
                )
            )
        )
    )
)</f>
        <v>#N/A</v>
      </c>
      <c r="J13" s="242">
        <v>45142</v>
      </c>
      <c r="K13" s="242">
        <v>45014</v>
      </c>
      <c r="L13" s="91" t="s">
        <v>13</v>
      </c>
      <c r="M13" s="192">
        <v>0.42857142857142799</v>
      </c>
      <c r="N13" s="192" t="s">
        <v>409</v>
      </c>
      <c r="O13" s="192" t="s">
        <v>409</v>
      </c>
      <c r="P13" s="192" t="s">
        <v>409</v>
      </c>
      <c r="Q13" s="192" t="s">
        <v>409</v>
      </c>
      <c r="R13" s="192">
        <v>0.3</v>
      </c>
      <c r="S13" s="192" t="s">
        <v>409</v>
      </c>
      <c r="T13" s="192" t="s">
        <v>409</v>
      </c>
      <c r="U13" s="192" t="s">
        <v>409</v>
      </c>
      <c r="V13" s="192" t="s">
        <v>409</v>
      </c>
      <c r="W13" s="192" t="s">
        <v>409</v>
      </c>
      <c r="X13" s="192" t="s">
        <v>409</v>
      </c>
      <c r="Y13" s="192"/>
      <c r="Z13" s="192"/>
      <c r="AA13" s="34"/>
      <c r="AB13" s="34"/>
      <c r="AC13" s="34"/>
      <c r="AD13" s="34"/>
      <c r="AE13" s="34"/>
      <c r="AF13" s="34"/>
      <c r="AG13" s="34"/>
      <c r="AH13" s="34"/>
      <c r="AI13" s="34"/>
      <c r="AJ13" s="34"/>
      <c r="AK13" s="34"/>
      <c r="AL13" s="195"/>
      <c r="AM13" s="195"/>
      <c r="AN13" s="87"/>
      <c r="AO13" s="87"/>
      <c r="AP13" s="87"/>
      <c r="AQ13" s="35"/>
    </row>
    <row r="14" spans="1:43" x14ac:dyDescent="0.2">
      <c r="A14" s="84">
        <v>7</v>
      </c>
      <c r="B14" s="84" t="str">
        <f ca="1"/>
        <v>Argentina</v>
      </c>
      <c r="C14" s="84" t="str">
        <f ca="1"/>
        <v>ARG</v>
      </c>
      <c r="D14" s="219" t="str">
        <f ca="1"/>
        <v>LCN           Latin America &amp; Caribbean</v>
      </c>
      <c r="E14" s="219" t="str">
        <f ca="1"/>
        <v>IBRD</v>
      </c>
      <c r="F14" s="190" t="str">
        <f t="shared" ca="1" si="3"/>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1.707127913861672</v>
      </c>
      <c r="H14" s="80" cm="1">
        <f t="array" ref="H14">IF(
    SUM(IF(
            ISNUMBER(
                IF(
                    $M$4:$Y$4,
                    (M14:Y14),
                    "")),
            1,
            0))
        =0,
    NA(),
    IF(
        Parameters!$D$15=1,
        IF(
            SUM(--(ISNUMBER(IF($M$4:$Y$4=1,(M14:Y14),""))))&gt;0,
            MAX(IF(
                ISNUMBER(M14:Y14),
                IF(
                    M$4:Y$4=1,
                    M14:Y14,
                    ""),
                "")),
            MAX(IF(
                ISNUMBER(M14:Y14),
                IF(
                    M$4:Y$4=2,
                    M14:Y14,
                    ""),
                ""))
        ),
        IF(
            Parameters!$D$16=1,
            IFERROR(
                AVERAGE(IF(
                    ISNUMBER(M14:Y14),
                    IF(
                        M$4:Y$4=1,
                        M14:Y14,
                        ""),
                    "")),
                AVERAGE(IF(
                    ISNUMBER(M14:Y14),
                    IF(
                        M$4:Y$4=2,
                        M14:Y14,
                        ""),
                    ""))
            ),
            IF(
                Parameters!$D$17=1,
                IFERROR(
                    IF(
                        OR(
                            IF(
                                ISNUMBER(M14:Y14),
                                IF(
                                    M$4:Y$4=1,
                                    M14:Y14,
                                    ""),
                                "")
                            =0),
                        0,
                        GEOMEAN(IF(
                            ISNUMBER(M14:Y14),
                            IF(
                                M$4:Y$4=1,
                                M14:Y14,
                                ""),
                            ""))
                    ),
                    IF(
                        OR(IF(
                            ISNUMBER(M14:Y14),
                            IF(
                                M$4:Y$4=2,
                                M14:Y14,
                                ""),
                            "")
                            =0),
                        0,
                        GEOMEAN(IF(
                            ISNUMBER(M14:Y14),
                            IF(
                                M$4:Y$4=2,
                                M14:Y14,
                                ""),
                            "")))
                )
            )
        )
    )
)</f>
        <v>2.4285714285714199</v>
      </c>
      <c r="I14" s="191" cm="1">
        <f t="array" ref="I14">IF(
    SUM(IF(
            ISNUMBER(
                IF(
                    $M$5:$Y$5,
                    (M14:Y14),
                    "")),
            1,
            0))
        =0,
    NA(),
    IF(
        Parameters!$D$15=1,
        IF(
            SUM(--(ISNUMBER(IF($M$5:$Y$5=1,(M14:Y14),""))))&gt;0,
            MAX(IF(
                ISNUMBER(M14:Y14),
                IF(
                    M$5:Y$5=1,
                    M14:Y14,
                    ""),
                "")),
            MAX(IF(
                ISNUMBER(M14:Y14),
                IF(
                    M$5:Y$5=2,
                    M14:Y14,
                    ""),
                ""))
        ),
        IF(
            Parameters!$D$16=1,
            IFERROR(
                AVERAGE(IF(
                    ISNUMBER(M14:Y14),
                    IF(
                        M$5:Y$5=1,
                        M14:Y14,
                        ""),
                    "")),
                AVERAGE(IF(
                    ISNUMBER(M14:Y14),
                    IF(
                        M$5:Y$5=2,
                        M14:Y14,
                        ""),
                    ""))
            ),
            IF(
                Parameters!$D$17=1,
                IFERROR(
                    IF(
                        OR(
                            IF(
                                ISNUMBER(M14:Y14),
                                IF(
                                    M$5:Y$5=1,
                                    M14:Y14,
                                    ""),
                                "")
                            =0),
                        0,
                        GEOMEAN(IF(
                            ISNUMBER(M14:Y14),
                            IF(
                                M$5:Y$5=1,
                                M14:Y14,
                                ""),
                            ""))
                    ),
                    IF(
                        OR(IF(
                            ISNUMBER(M14:Y14),
                            IF(
                                M$5:Y$5=2,
                                M14:Y14,
                                ""),
                            "")
                            =0),
                        0,
                        GEOMEAN(IF(
                            ISNUMBER(M14:Y14),
                            IF(
                                M$5:Y$5=2,
                                M14:Y14,
                                ""),
                            "")))
                )
            )
        )
    )
)</f>
        <v>1.2</v>
      </c>
      <c r="J14" s="242">
        <v>44753</v>
      </c>
      <c r="K14" s="242">
        <v>45154</v>
      </c>
      <c r="L14" s="91" t="s">
        <v>15</v>
      </c>
      <c r="M14" s="192">
        <v>2.4285714285714199</v>
      </c>
      <c r="N14" s="192">
        <v>0</v>
      </c>
      <c r="O14" s="192">
        <v>0</v>
      </c>
      <c r="P14" s="192">
        <v>1.2</v>
      </c>
      <c r="Q14" s="192" t="s">
        <v>409</v>
      </c>
      <c r="R14" s="192">
        <v>1.7</v>
      </c>
      <c r="S14" s="192">
        <v>-1.75</v>
      </c>
      <c r="T14" s="192">
        <v>-2.8</v>
      </c>
      <c r="U14" s="192" t="s">
        <v>539</v>
      </c>
      <c r="V14" s="192">
        <v>6.0000000000000102E-2</v>
      </c>
      <c r="W14" s="192">
        <v>3.99999999999998E-2</v>
      </c>
      <c r="X14" s="192" t="s">
        <v>409</v>
      </c>
      <c r="Y14" s="192"/>
      <c r="Z14" s="192"/>
      <c r="AA14" s="34"/>
      <c r="AB14" s="34"/>
      <c r="AC14" s="34"/>
      <c r="AD14" s="34"/>
      <c r="AE14" s="34"/>
      <c r="AF14" s="34"/>
      <c r="AG14" s="34"/>
      <c r="AH14" s="34"/>
      <c r="AI14" s="34"/>
      <c r="AJ14" s="34"/>
      <c r="AK14" s="34"/>
      <c r="AL14" s="195"/>
      <c r="AM14" s="195"/>
      <c r="AN14" s="103"/>
      <c r="AO14" s="103"/>
      <c r="AP14" s="103"/>
      <c r="AQ14" s="35"/>
    </row>
    <row r="15" spans="1:43" x14ac:dyDescent="0.2">
      <c r="A15" s="84">
        <v>8</v>
      </c>
      <c r="B15" s="84" t="str">
        <f ca="1"/>
        <v>Armenia</v>
      </c>
      <c r="C15" s="84" t="str">
        <f ca="1"/>
        <v>ARM</v>
      </c>
      <c r="D15" s="219" t="str">
        <f ca="1"/>
        <v>ECS           Europe &amp; Central Asia</v>
      </c>
      <c r="E15" s="219" t="str">
        <f ca="1"/>
        <v>IBRD</v>
      </c>
      <c r="F15" s="190" t="str">
        <f t="shared" ca="1" si="3"/>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$M$4:$Y$4,
                    (M15:Y15),
                    "")),
            1,
            0))
        =0,
    NA(),
    IF(
        Parameters!$D$15=1,
        IF(
            SUM(--(ISNUMBER(IF($M$4:$Y$4=1,(M15:Y15),""))))&gt;0,
            MAX(IF(
                ISNUMBER(M15:Y15),
                IF(
                    M$4:Y$4=1,
                    M15:Y15,
                    ""),
                "")),
            MAX(IF(
                ISNUMBER(M15:Y15),
                IF(
                    M$4:Y$4=2,
                    M15:Y15,
                    ""),
                ""))
        ),
        IF(
            Parameters!$D$16=1,
            IFERROR(
                AVERAGE(IF(
                    ISNUMBER(M15:Y15),
                    IF(
                        M$4:Y$4=1,
                        M15:Y15,
                        ""),
                    "")),
                AVERAGE(IF(
                    ISNUMBER(M15:Y15),
                    IF(
                        M$4:Y$4=2,
                        M15:Y15,
                        ""),
                    ""))
            ),
            IF(
                Parameters!$D$17=1,
                IFERROR(
                    IF(
                        OR(
                            IF(
                                ISNUMBER(M15:Y15),
                                IF(
                                    M$4:Y$4=1,
                                    M15:Y15,
                                    ""),
                                "")
                            =0),
                        0,
                        GEOMEAN(IF(
                            ISNUMBER(M15:Y15),
                            IF(
                                M$4:Y$4=1,
                                M15:Y15,
                                ""),
                            ""))
                    ),
                    IF(
                        OR(IF(
                            ISNUMBER(M15:Y15),
                            IF(
                                M$4:Y$4=2,
                                M15:Y15,
                                ""),
                            "")
                            =0),
                        0,
                        GEOMEAN(IF(
                            ISNUMBER(M15:Y15),
                            IF(
                                M$4:Y$4=2,
                                M15:Y15,
                                ""),
                            "")))
                )
            )
        )
    )
)</f>
        <v>2.71428571428571</v>
      </c>
      <c r="I15" s="191" cm="1">
        <f t="array" ref="I15">IF(
    SUM(IF(
            ISNUMBER(
                IF(
                    $M$5:$Y$5,
                    (M15:Y15),
                    "")),
            1,
            0))
        =0,
    NA(),
    IF(
        Parameters!$D$15=1,
        IF(
            SUM(--(ISNUMBER(IF($M$5:$Y$5=1,(M15:Y15),""))))&gt;0,
            MAX(IF(
                ISNUMBER(M15:Y15),
                IF(
                    M$5:Y$5=1,
                    M15:Y15,
                    ""),
                "")),
            MAX(IF(
                ISNUMBER(M15:Y15),
                IF(
                    M$5:Y$5=2,
                    M15:Y15,
                    ""),
                ""))
        ),
        IF(
            Parameters!$D$16=1,
            IFERROR(
                AVERAGE(IF(
                    ISNUMBER(M15:Y15),
                    IF(
                        M$5:Y$5=1,
                        M15:Y15,
                        ""),
                    "")),
                AVERAGE(IF(
                    ISNUMBER(M15:Y15),
                    IF(
                        M$5:Y$5=2,
                        M15:Y15,
                        ""),
                    ""))
            ),
            IF(
                Parameters!$D$17=1,
                IFERROR(
                    IF(
                        OR(
                            IF(
                                ISNUMBER(M15:Y15),
                                IF(
                                    M$5:Y$5=1,
                                    M15:Y15,
                                    ""),
                                "")
                            =0),
                        0,
                        GEOMEAN(IF(
                            ISNUMBER(M15:Y15),
                            IF(
                                M$5:Y$5=1,
                                M15:Y15,
                                ""),
                            ""))
                    ),
                    IF(
                        OR(IF(
                            ISNUMBER(M15:Y15),
                            IF(
                                M$5:Y$5=2,
                                M15:Y15,
                                ""),
                            "")
                            =0),
                        0,
                        GEOMEAN(IF(
                            ISNUMBER(M15:Y15),
                            IF(
                                M$5:Y$5=2,
                                M15:Y15,
                                ""),
                            "")))
                )
            )
        )
    )
)</f>
        <v>0</v>
      </c>
      <c r="J15" s="242">
        <v>45142</v>
      </c>
      <c r="K15" s="242">
        <v>45154</v>
      </c>
      <c r="L15" s="91" t="s">
        <v>17</v>
      </c>
      <c r="M15" s="192">
        <v>2.71428571428571</v>
      </c>
      <c r="N15" s="192">
        <v>0</v>
      </c>
      <c r="O15" s="192" t="s">
        <v>409</v>
      </c>
      <c r="P15" s="192">
        <v>0</v>
      </c>
      <c r="Q15" s="192" t="s">
        <v>409</v>
      </c>
      <c r="R15" s="192">
        <v>1.9</v>
      </c>
      <c r="S15" s="192">
        <v>-2.8</v>
      </c>
      <c r="T15" s="192">
        <v>-2.8999999999999901</v>
      </c>
      <c r="U15" s="192" t="s">
        <v>409</v>
      </c>
      <c r="V15" s="192">
        <v>-1.8381143578965E-2</v>
      </c>
      <c r="W15" s="192">
        <v>0</v>
      </c>
      <c r="X15" s="192" t="s">
        <v>409</v>
      </c>
      <c r="Y15" s="192"/>
      <c r="Z15" s="192"/>
      <c r="AA15" s="34"/>
      <c r="AB15" s="34"/>
      <c r="AC15" s="34"/>
      <c r="AD15" s="34"/>
      <c r="AE15" s="34"/>
      <c r="AF15" s="34"/>
      <c r="AG15" s="34"/>
      <c r="AH15" s="34"/>
      <c r="AI15" s="34"/>
      <c r="AJ15" s="34"/>
      <c r="AK15" s="34"/>
      <c r="AL15" s="195"/>
      <c r="AM15" s="195"/>
      <c r="AN15" s="80"/>
      <c r="AO15" s="80"/>
      <c r="AP15" s="80"/>
      <c r="AQ15" s="35"/>
    </row>
    <row r="16" spans="1:43" x14ac:dyDescent="0.2">
      <c r="A16" s="84">
        <v>9</v>
      </c>
      <c r="B16" s="84" t="str">
        <f ca="1"/>
        <v>American Samoa</v>
      </c>
      <c r="C16" s="84" t="str">
        <f ca="1"/>
        <v>ASM</v>
      </c>
      <c r="D16" s="219" t="str">
        <f ca="1"/>
        <v>EAS           East Asia &amp; Pacific</v>
      </c>
      <c r="E16" s="219" t="str">
        <f ca="1"/>
        <v>NA</v>
      </c>
      <c r="F16" s="190" t="str">
        <f t="shared" ca="1" si="3"/>
        <v/>
      </c>
      <c r="G16" s="80" t="e">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#N/A</v>
      </c>
      <c r="H16" s="80" t="e" cm="1">
        <f t="array" ref="H16">IF(
    SUM(IF(
            ISNUMBER(
                IF(
                    $M$4:$Y$4,
                    (M16:Y16),
                    "")),
            1,
            0))
        =0,
    NA(),
    IF(
        Parameters!$D$15=1,
        IF(
            SUM(--(ISNUMBER(IF($M$4:$Y$4=1,(M16:Y16),""))))&gt;0,
            MAX(IF(
                ISNUMBER(M16:Y16),
                IF(
                    M$4:Y$4=1,
                    M16:Y16,
                    ""),
                "")),
            MAX(IF(
                ISNUMBER(M16:Y16),
                IF(
                    M$4:Y$4=2,
                    M16:Y16,
                    ""),
                ""))
        ),
        IF(
            Parameters!$D$16=1,
            IFERROR(
                AVERAGE(IF(
                    ISNUMBER(M16:Y16),
                    IF(
                        M$4:Y$4=1,
                        M16:Y16,
                        ""),
                    "")),
                AVERAGE(IF(
                    ISNUMBER(M16:Y16),
                    IF(
                        M$4:Y$4=2,
                        M16:Y16,
                        ""),
                    ""))
            ),
            IF(
                Parameters!$D$17=1,
                IFERROR(
                    IF(
                        OR(
                            IF(
                                ISNUMBER(M16:Y16),
                                IF(
                                    M$4:Y$4=1,
                                    M16:Y16,
                                    ""),
                                "")
                            =0),
                        0,
                        GEOMEAN(IF(
                            ISNUMBER(M16:Y16),
                            IF(
                                M$4:Y$4=1,
                                M16:Y16,
                                ""),
                            ""))
                    ),
                    IF(
                        OR(IF(
                            ISNUMBER(M16:Y16),
                            IF(
                                M$4:Y$4=2,
                                M16:Y16,
                                ""),
                            "")
                            =0),
                        0,
                        GEOMEAN(IF(
                            ISNUMBER(M16:Y16),
                            IF(
                                M$4:Y$4=2,
                                M16:Y16,
                                ""),
                            "")))
                )
            )
        )
    )
)</f>
        <v>#N/A</v>
      </c>
      <c r="I16" s="191" t="e" cm="1">
        <f t="array" ref="I16">IF(
    SUM(IF(
            ISNUMBER(
                IF(
                    $M$5:$Y$5,
                    (M16:Y16),
                    "")),
            1,
            0))
        =0,
    NA(),
    IF(
        Parameters!$D$15=1,
        IF(
            SUM(--(ISNUMBER(IF($M$5:$Y$5=1,(M16:Y16),""))))&gt;0,
            MAX(IF(
                ISNUMBER(M16:Y16),
                IF(
                    M$5:Y$5=1,
                    M16:Y16,
                    ""),
                "")),
            MAX(IF(
                ISNUMBER(M16:Y16),
                IF(
                    M$5:Y$5=2,
                    M16:Y16,
                    ""),
                ""))
        ),
        IF(
            Parameters!$D$16=1,
            IFERROR(
                AVERAGE(IF(
                    ISNUMBER(M16:Y16),
                    IF(
                        M$5:Y$5=1,
                        M16:Y16,
                        ""),
                    "")),
                AVERAGE(IF(
                    ISNUMBER(M16:Y16),
                    IF(
                        M$5:Y$5=2,
                        M16:Y16,
                        ""),
                    ""))
            ),
            IF(
                Parameters!$D$17=1,
                IFERROR(
                    IF(
                        OR(
                            IF(
                                ISNUMBER(M16:Y16),
                                IF(
                                    M$5:Y$5=1,
                                    M16:Y16,
                                    ""),
                                "")
                            =0),
                        0,
                        GEOMEAN(IF(
                            ISNUMBER(M16:Y16),
                            IF(
                                M$5:Y$5=1,
                                M16:Y16,
                                ""),
                            ""))
                    ),
                    IF(
                        OR(IF(
                            ISNUMBER(M16:Y16),
                            IF(
                                M$5:Y$5=2,
                                M16:Y16,
                                ""),
                            "")
                            =0),
                        0,
                        GEOMEAN(IF(
                            ISNUMBER(M16:Y16),
                            IF(
                                M$5:Y$5=2,
                                M16:Y16,
                                ""),
                            "")))
                )
            )
        )
    )
)</f>
        <v>#N/A</v>
      </c>
      <c r="J16" s="242" t="s">
        <v>409</v>
      </c>
      <c r="K16" s="242">
        <v>45014</v>
      </c>
      <c r="L16" s="239" t="s">
        <v>701</v>
      </c>
      <c r="M16" s="192" t="s">
        <v>409</v>
      </c>
      <c r="N16" s="192" t="s">
        <v>409</v>
      </c>
      <c r="O16" s="192" t="s">
        <v>409</v>
      </c>
      <c r="P16" s="192" t="s">
        <v>409</v>
      </c>
      <c r="Q16" s="192" t="s">
        <v>409</v>
      </c>
      <c r="R16" s="192" t="s">
        <v>409</v>
      </c>
      <c r="S16" s="192" t="s">
        <v>409</v>
      </c>
      <c r="T16" s="192" t="s">
        <v>409</v>
      </c>
      <c r="U16" s="192" t="s">
        <v>409</v>
      </c>
      <c r="V16" s="192" t="s">
        <v>409</v>
      </c>
      <c r="W16" s="192" t="s">
        <v>409</v>
      </c>
      <c r="X16" s="192" t="s">
        <v>409</v>
      </c>
      <c r="Y16" s="192"/>
      <c r="Z16" s="192"/>
      <c r="AA16" s="34"/>
      <c r="AB16" s="34"/>
      <c r="AC16" s="34"/>
      <c r="AD16" s="34"/>
      <c r="AE16" s="34"/>
      <c r="AF16" s="34"/>
      <c r="AG16" s="34"/>
      <c r="AH16" s="34"/>
      <c r="AI16" s="34"/>
      <c r="AJ16" s="34"/>
      <c r="AK16" s="34"/>
      <c r="AL16" s="195"/>
      <c r="AM16" s="195"/>
      <c r="AN16" s="80"/>
      <c r="AO16" s="80"/>
      <c r="AP16" s="80"/>
      <c r="AQ16" s="35"/>
    </row>
    <row r="17" spans="1:43" x14ac:dyDescent="0.2">
      <c r="A17" s="84">
        <v>10</v>
      </c>
      <c r="B17" s="84" t="str">
        <f ca="1"/>
        <v>Antigua and Barbuda</v>
      </c>
      <c r="C17" s="84" t="str">
        <f ca="1"/>
        <v>ATG</v>
      </c>
      <c r="D17" s="219" t="str">
        <f ca="1"/>
        <v>LCN           Latin America &amp; Caribbean</v>
      </c>
      <c r="E17" s="219" t="str">
        <f ca="1"/>
        <v>IBRD</v>
      </c>
      <c r="F17" s="190" t="str">
        <f t="shared" ca="1" si="3"/>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$M$4:$Y$4,
                    (M17:Y17),
                    "")),
            1,
            0))
        =0,
    NA(),
    IF(
        Parameters!$D$15=1,
        IF(
            SUM(--(ISNUMBER(IF($M$4:$Y$4=1,(M17:Y17),""))))&gt;0,
            MAX(IF(
                ISNUMBER(M17:Y17),
                IF(
                    M$4:Y$4=1,
                    M17:Y17,
                    ""),
                "")),
            MAX(IF(
                ISNUMBER(M17:Y17),
                IF(
                    M$4:Y$4=2,
                    M17:Y17,
                    ""),
                ""))
        ),
        IF(
            Parameters!$D$16=1,
            IFERROR(
                AVERAGE(IF(
                    ISNUMBER(M17:Y17),
                    IF(
                        M$4:Y$4=1,
                        M17:Y17,
                        ""),
                    "")),
                AVERAGE(IF(
                    ISNUMBER(M17:Y17),
                    IF(
                        M$4:Y$4=2,
                        M17:Y17,
                        ""),
                    ""))
            ),
            IF(
                Parameters!$D$17=1,
                IFERROR(
                    IF(
                        OR(
                            IF(
                                ISNUMBER(M17:Y17),
                                IF(
                                    M$4:Y$4=1,
                                    M17:Y17,
                                    ""),
                                "")
                            =0),
                        0,
                        GEOMEAN(IF(
                            ISNUMBER(M17:Y17),
                            IF(
                                M$4:Y$4=1,
                                M17:Y17,
                                ""),
                            ""))
                    ),
                    IF(
                        OR(IF(
                            ISNUMBER(M17:Y17),
                            IF(
                                M$4:Y$4=2,
                                M17:Y17,
                                ""),
                            "")
                            =0),
                        0,
                        GEOMEAN(IF(
                            ISNUMBER(M17:Y17),
                            IF(
                                M$4:Y$4=2,
                                M17:Y17,
                                ""),
                            "")))
                )
            )
        )
    )
)</f>
        <v>2.71428571428571</v>
      </c>
      <c r="I17" s="191" t="e" cm="1">
        <f t="array" ref="I17">IF(
    SUM(IF(
            ISNUMBER(
                IF(
                    $M$5:$Y$5,
                    (M17:Y17),
                    "")),
            1,
            0))
        =0,
    NA(),
    IF(
        Parameters!$D$15=1,
        IF(
            SUM(--(ISNUMBER(IF($M$5:$Y$5=1,(M17:Y17),""))))&gt;0,
            MAX(IF(
                ISNUMBER(M17:Y17),
                IF(
                    M$5:Y$5=1,
                    M17:Y17,
                    ""),
                "")),
            MAX(IF(
                ISNUMBER(M17:Y17),
                IF(
                    M$5:Y$5=2,
                    M17:Y17,
                    ""),
                ""))
        ),
        IF(
            Parameters!$D$16=1,
            IFERROR(
                AVERAGE(IF(
                    ISNUMBER(M17:Y17),
                    IF(
                        M$5:Y$5=1,
                        M17:Y17,
                        ""),
                    "")),
                AVERAGE(IF(
                    ISNUMBER(M17:Y17),
                    IF(
                        M$5:Y$5=2,
                        M17:Y17,
                        ""),
                    ""))
            ),
            IF(
                Parameters!$D$17=1,
                IFERROR(
                    IF(
                        OR(
                            IF(
                                ISNUMBER(M17:Y17),
                                IF(
                                    M$5:Y$5=1,
                                    M17:Y17,
                                    ""),
                                "")
                            =0),
                        0,
                        GEOMEAN(IF(
                            ISNUMBER(M17:Y17),
                            IF(
                                M$5:Y$5=1,
                                M17:Y17,
                                ""),
                            ""))
                    ),
                    IF(
                        OR(IF(
                            ISNUMBER(M17:Y17),
                            IF(
                                M$5:Y$5=2,
                                M17:Y17,
                                ""),
                            "")
                            =0),
                        0,
                        GEOMEAN(IF(
                            ISNUMBER(M17:Y17),
                            IF(
                                M$5:Y$5=2,
                                M17:Y17,
                                ""),
                            "")))
                )
            )
        )
    )
)</f>
        <v>#N/A</v>
      </c>
      <c r="J17" s="242">
        <v>45142</v>
      </c>
      <c r="K17" s="242">
        <v>45014</v>
      </c>
      <c r="L17" s="91" t="s">
        <v>19</v>
      </c>
      <c r="M17" s="192">
        <v>2.71428571428571</v>
      </c>
      <c r="N17" s="192" t="s">
        <v>409</v>
      </c>
      <c r="O17" s="192" t="s">
        <v>409</v>
      </c>
      <c r="P17" s="192" t="s">
        <v>409</v>
      </c>
      <c r="Q17" s="192" t="s">
        <v>409</v>
      </c>
      <c r="R17" s="192">
        <v>1.9</v>
      </c>
      <c r="S17" s="192" t="s">
        <v>409</v>
      </c>
      <c r="T17" s="192" t="s">
        <v>409</v>
      </c>
      <c r="U17" s="192" t="s">
        <v>409</v>
      </c>
      <c r="V17" s="192" t="s">
        <v>409</v>
      </c>
      <c r="W17" s="192" t="s">
        <v>409</v>
      </c>
      <c r="X17" s="192" t="s">
        <v>409</v>
      </c>
      <c r="Y17" s="192"/>
      <c r="Z17" s="192"/>
      <c r="AA17" s="80"/>
      <c r="AB17" s="80"/>
      <c r="AC17" s="80"/>
      <c r="AD17" s="80"/>
      <c r="AE17" s="80"/>
      <c r="AF17" s="34"/>
      <c r="AG17" s="34"/>
      <c r="AH17" s="34"/>
      <c r="AI17" s="34"/>
      <c r="AJ17" s="34"/>
      <c r="AK17" s="34"/>
      <c r="AL17" s="195"/>
      <c r="AM17" s="195"/>
      <c r="AN17" s="80"/>
      <c r="AO17" s="80"/>
      <c r="AP17" s="80"/>
      <c r="AQ17" s="35"/>
    </row>
    <row r="18" spans="1:43" x14ac:dyDescent="0.2">
      <c r="A18" s="84">
        <v>11</v>
      </c>
      <c r="B18" s="84" t="str">
        <f ca="1"/>
        <v>Australia</v>
      </c>
      <c r="C18" s="84" t="str">
        <f ca="1"/>
        <v>AUS</v>
      </c>
      <c r="D18" s="219" t="str">
        <f ca="1"/>
        <v>EAS           East Asia &amp; Pacific</v>
      </c>
      <c r="E18" s="219" t="str">
        <f ca="1"/>
        <v>NA</v>
      </c>
      <c r="F18" s="190" t="str">
        <f t="shared" ca="1" si="3"/>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$M$4:$Y$4,
                    (M18:Y18),
                    "")),
            1,
            0))
        =0,
    NA(),
    IF(
        Parameters!$D$15=1,
        IF(
            SUM(--(ISNUMBER(IF($M$4:$Y$4=1,(M18:Y18),""))))&gt;0,
            MAX(IF(
                ISNUMBER(M18:Y18),
                IF(
                    M$4:Y$4=1,
                    M18:Y18,
                    ""),
                "")),
            MAX(IF(
                ISNUMBER(M18:Y18),
                IF(
                    M$4:Y$4=2,
                    M18:Y18,
                    ""),
                ""))
        ),
        IF(
            Parameters!$D$16=1,
            IFERROR(
                AVERAGE(IF(
                    ISNUMBER(M18:Y18),
                    IF(
                        M$4:Y$4=1,
                        M18:Y18,
                        ""),
                    "")),
                AVERAGE(IF(
                    ISNUMBER(M18:Y18),
                    IF(
                        M$4:Y$4=2,
                        M18:Y18,
                        ""),
                    ""))
            ),
            IF(
                Parameters!$D$17=1,
                IFERROR(
                    IF(
                        OR(
                            IF(
                                ISNUMBER(M18:Y18),
                                IF(
                                    M$4:Y$4=1,
                                    M18:Y18,
                                    ""),
                                "")
                            =0),
                        0,
                        GEOMEAN(IF(
                            ISNUMBER(M18:Y18),
                            IF(
                                M$4:Y$4=1,
                                M18:Y18,
                                ""),
                            ""))
                    ),
                    IF(
                        OR(IF(
                            ISNUMBER(M18:Y18),
                            IF(
                                M$4:Y$4=2,
                                M18:Y18,
                                ""),
                            "")
                            =0),
                        0,
                        GEOMEAN(IF(
                            ISNUMBER(M18:Y18),
                            IF(
                                M$4:Y$4=2,
                                M18:Y18,
                                ""),
                            "")))
                )
            )
        )
    )
)</f>
        <v>0.71428571428571297</v>
      </c>
      <c r="I18" s="191" cm="1">
        <f t="array" ref="I18">IF(
    SUM(IF(
            ISNUMBER(
                IF(
                    $M$5:$Y$5,
                    (M18:Y18),
                    "")),
            1,
            0))
        =0,
    NA(),
    IF(
        Parameters!$D$15=1,
        IF(
            SUM(--(ISNUMBER(IF($M$5:$Y$5=1,(M18:Y18),""))))&gt;0,
            MAX(IF(
                ISNUMBER(M18:Y18),
                IF(
                    M$5:Y$5=1,
                    M18:Y18,
                    ""),
                "")),
            MAX(IF(
                ISNUMBER(M18:Y18),
                IF(
                    M$5:Y$5=2,
                    M18:Y18,
                    ""),
                ""))
        ),
        IF(
            Parameters!$D$16=1,
            IFERROR(
                AVERAGE(IF(
                    ISNUMBER(M18:Y18),
                    IF(
                        M$5:Y$5=1,
                        M18:Y18,
                        ""),
                    "")),
                AVERAGE(IF(
                    ISNUMBER(M18:Y18),
                    IF(
                        M$5:Y$5=2,
                        M18:Y18,
                        ""),
                    ""))
            ),
            IF(
                Parameters!$D$17=1,
                IFERROR(
                    IF(
                        OR(
                            IF(
                                ISNUMBER(M18:Y18),
                                IF(
                                    M$5:Y$5=1,
                                    M18:Y18,
                                    ""),
                                "")
                            =0),
                        0,
                        GEOMEAN(IF(
                            ISNUMBER(M18:Y18),
                            IF(
                                M$5:Y$5=1,
                                M18:Y18,
                                ""),
                            ""))
                    ),
                    IF(
                        OR(IF(
                            ISNUMBER(M18:Y18),
                            IF(
                                M$5:Y$5=2,
                                M18:Y18,
                                ""),
                            "")
                            =0),
                        0,
                        GEOMEAN(IF(
                            ISNUMBER(M18:Y18),
                            IF(
                                M$5:Y$5=2,
                                M18:Y18,
                                ""),
                            "")))
                )
            )
        )
    )
)</f>
        <v>0</v>
      </c>
      <c r="J18" s="242">
        <v>45142</v>
      </c>
      <c r="K18" s="242">
        <v>45014</v>
      </c>
      <c r="L18" s="91" t="s">
        <v>21</v>
      </c>
      <c r="M18" s="192">
        <v>0.71428571428571297</v>
      </c>
      <c r="N18" s="192">
        <v>0</v>
      </c>
      <c r="O18" s="192" t="s">
        <v>409</v>
      </c>
      <c r="P18" s="192" t="s">
        <v>409</v>
      </c>
      <c r="Q18" s="192" t="s">
        <v>409</v>
      </c>
      <c r="R18" s="192">
        <v>0.5</v>
      </c>
      <c r="S18" s="192">
        <v>-1.3919999999999899</v>
      </c>
      <c r="T18" s="192">
        <v>-1.3919999999999999</v>
      </c>
      <c r="U18" s="192" t="s">
        <v>409</v>
      </c>
      <c r="V18" s="192" t="s">
        <v>409</v>
      </c>
      <c r="W18" s="192" t="s">
        <v>409</v>
      </c>
      <c r="X18" s="192" t="s">
        <v>409</v>
      </c>
      <c r="Y18" s="192"/>
      <c r="Z18" s="192"/>
      <c r="AA18" s="80"/>
      <c r="AB18" s="80"/>
      <c r="AC18" s="80"/>
      <c r="AD18" s="80"/>
      <c r="AE18" s="80"/>
      <c r="AF18" s="34"/>
      <c r="AG18" s="34"/>
      <c r="AH18" s="34"/>
      <c r="AI18" s="34"/>
      <c r="AJ18" s="34"/>
      <c r="AK18" s="34"/>
      <c r="AL18" s="195"/>
      <c r="AM18" s="195"/>
      <c r="AN18" s="80"/>
      <c r="AO18" s="80"/>
      <c r="AP18" s="80"/>
      <c r="AQ18" s="35"/>
    </row>
    <row r="19" spans="1:43" x14ac:dyDescent="0.2">
      <c r="A19" s="84">
        <v>12</v>
      </c>
      <c r="B19" s="84" t="str">
        <f ca="1"/>
        <v>Austria</v>
      </c>
      <c r="C19" s="84" t="str">
        <f ca="1"/>
        <v>AUT</v>
      </c>
      <c r="D19" s="219" t="str">
        <f ca="1"/>
        <v>ECS           Europe &amp; Central Asia</v>
      </c>
      <c r="E19" s="219" t="str">
        <f ca="1"/>
        <v>NA</v>
      </c>
      <c r="F19" s="190" t="str">
        <f t="shared" ca="1" si="3"/>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1.7221249332479573</v>
      </c>
      <c r="H19" s="80" cm="1">
        <f t="array" ref="H19">IF(
    SUM(IF(
            ISNUMBER(
                IF(
                    $M$4:$Y$4,
                    (M19:Y19),
                    "")),
            1,
            0))
        =0,
    NA(),
    IF(
        Parameters!$D$15=1,
        IF(
            SUM(--(ISNUMBER(IF($M$4:$Y$4=1,(M19:Y19),""))))&gt;0,
            MAX(IF(
                ISNUMBER(M19:Y19),
                IF(
                    M$4:Y$4=1,
                    M19:Y19,
                    ""),
                "")),
            MAX(IF(
                ISNUMBER(M19:Y19),
                IF(
                    M$4:Y$4=2,
                    M19:Y19,
                    ""),
                ""))
        ),
        IF(
            Parameters!$D$16=1,
            IFERROR(
                AVERAGE(IF(
                    ISNUMBER(M19:Y19),
                    IF(
                        M$4:Y$4=1,
                        M19:Y19,
                        ""),
                    "")),
                AVERAGE(IF(
                    ISNUMBER(M19:Y19),
                    IF(
                        M$4:Y$4=2,
                        M19:Y19,
                        ""),
                    ""))
            ),
            IF(
                Parameters!$D$17=1,
                IFERROR(
                    IF(
                        OR(
                            IF(
                                ISNUMBER(M19:Y19),
                                IF(
                                    M$4:Y$4=1,
                                    M19:Y19,
                                    ""),
                                "")
                            =0),
                        0,
                        GEOMEAN(IF(
                            ISNUMBER(M19:Y19),
                            IF(
                                M$4:Y$4=1,
                                M19:Y19,
                                ""),
                            ""))
                    ),
                    IF(
                        OR(IF(
                            ISNUMBER(M19:Y19),
                            IF(
                                M$4:Y$4=2,
                                M19:Y19,
                                ""),
                            "")
                            =0),
                        0,
                        GEOMEAN(IF(
                            ISNUMBER(M19:Y19),
                            IF(
                                M$4:Y$4=2,
                                M19:Y19,
                                ""),
                            "")))
                )
            )
        )
    )
)</f>
        <v>0.42857142857142799</v>
      </c>
      <c r="I19" s="191" cm="1">
        <f t="array" ref="I19">IF(
    SUM(IF(
            ISNUMBER(
                IF(
                    $M$5:$Y$5,
                    (M19:Y19),
                    "")),
            1,
            0))
        =0,
    NA(),
    IF(
        Parameters!$D$15=1,
        IF(
            SUM(--(ISNUMBER(IF($M$5:$Y$5=1,(M19:Y19),""))))&gt;0,
            MAX(IF(
                ISNUMBER(M19:Y19),
                IF(
                    M$5:Y$5=1,
                    M19:Y19,
                    ""),
                "")),
            MAX(IF(
                ISNUMBER(M19:Y19),
                IF(
                    M$5:Y$5=2,
                    M19:Y19,
                    ""),
                ""))
        ),
        IF(
            Parameters!$D$16=1,
            IFERROR(
                AVERAGE(IF(
                    ISNUMBER(M19:Y19),
                    IF(
                        M$5:Y$5=1,
                        M19:Y19,
                        ""),
                    "")),
                AVERAGE(IF(
                    ISNUMBER(M19:Y19),
                    IF(
                        M$5:Y$5=2,
                        M19:Y19,
                        ""),
                    ""))
            ),
            IF(
                Parameters!$D$17=1,
                IFERROR(
                    IF(
                        OR(
                            IF(
                                ISNUMBER(M19:Y19),
                                IF(
                                    M$5:Y$5=1,
                                    M19:Y19,
                                    ""),
                                "")
                            =0),
                        0,
                        GEOMEAN(IF(
                            ISNUMBER(M19:Y19),
                            IF(
                                M$5:Y$5=1,
                                M19:Y19,
                                ""),
                            ""))
                    ),
                    IF(
                        OR(IF(
                            ISNUMBER(M19:Y19),
                            IF(
                                M$5:Y$5=2,
                                M19:Y19,
                                ""),
                            "")
                            =0),
                        0,
                        GEOMEAN(IF(
                            ISNUMBER(M19:Y19),
                            IF(
                                M$5:Y$5=2,
                                M19:Y19,
                                ""),
                            "")))
                )
            )
        )
    )
)</f>
        <v>6.92</v>
      </c>
      <c r="J19" s="242">
        <v>44753</v>
      </c>
      <c r="K19" s="242">
        <v>45154</v>
      </c>
      <c r="L19" s="91" t="s">
        <v>23</v>
      </c>
      <c r="M19" s="192">
        <v>0.42857142857142799</v>
      </c>
      <c r="N19" s="192">
        <v>6.92</v>
      </c>
      <c r="O19" s="192" t="s">
        <v>409</v>
      </c>
      <c r="P19" s="192" t="s">
        <v>409</v>
      </c>
      <c r="Q19" s="192" t="s">
        <v>409</v>
      </c>
      <c r="R19" s="192">
        <v>0.3</v>
      </c>
      <c r="S19" s="192">
        <v>-1.3999999999999899</v>
      </c>
      <c r="T19" s="192">
        <v>0.69199999999999995</v>
      </c>
      <c r="U19" s="192" t="s">
        <v>409</v>
      </c>
      <c r="V19" s="192" t="s">
        <v>409</v>
      </c>
      <c r="W19" s="192" t="s">
        <v>409</v>
      </c>
      <c r="X19" s="192" t="s">
        <v>409</v>
      </c>
      <c r="Y19" s="192"/>
      <c r="Z19" s="192"/>
      <c r="AA19" s="80"/>
      <c r="AB19" s="80"/>
      <c r="AC19" s="80"/>
      <c r="AD19" s="80"/>
      <c r="AE19" s="80"/>
      <c r="AF19" s="34"/>
      <c r="AG19" s="34"/>
      <c r="AH19" s="34"/>
      <c r="AI19" s="34"/>
      <c r="AJ19" s="34"/>
      <c r="AK19" s="34"/>
      <c r="AL19" s="195"/>
      <c r="AM19" s="195"/>
      <c r="AN19" s="80"/>
      <c r="AO19" s="80"/>
      <c r="AP19" s="80"/>
      <c r="AQ19" s="35"/>
    </row>
    <row r="20" spans="1:43" x14ac:dyDescent="0.2">
      <c r="A20" s="84">
        <v>13</v>
      </c>
      <c r="B20" s="84" t="str">
        <f ca="1"/>
        <v>Azerbaijan</v>
      </c>
      <c r="C20" s="84" t="str">
        <f ca="1"/>
        <v>AZE</v>
      </c>
      <c r="D20" s="219" t="str">
        <f ca="1"/>
        <v>ECS           Europe &amp; Central Asia</v>
      </c>
      <c r="E20" s="219" t="str">
        <f ca="1"/>
        <v>IBRD</v>
      </c>
      <c r="F20" s="190" t="str">
        <f t="shared" ca="1" si="3"/>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$M$4:$Y$4,
                    (M20:Y20),
                    "")),
            1,
            0))
        =0,
    NA(),
    IF(
        Parameters!$D$15=1,
        IF(
            SUM(--(ISNUMBER(IF($M$4:$Y$4=1,(M20:Y20),""))))&gt;0,
            MAX(IF(
                ISNUMBER(M20:Y20),
                IF(
                    M$4:Y$4=1,
                    M20:Y20,
                    ""),
                "")),
            MAX(IF(
                ISNUMBER(M20:Y20),
                IF(
                    M$4:Y$4=2,
                    M20:Y20,
                    ""),
                ""))
        ),
        IF(
            Parameters!$D$16=1,
            IFERROR(
                AVERAGE(IF(
                    ISNUMBER(M20:Y20),
                    IF(
                        M$4:Y$4=1,
                        M20:Y20,
                        ""),
                    "")),
                AVERAGE(IF(
                    ISNUMBER(M20:Y20),
                    IF(
                        M$4:Y$4=2,
                        M20:Y20,
                        ""),
                    ""))
            ),
            IF(
                Parameters!$D$17=1,
                IFERROR(
                    IF(
                        OR(
                            IF(
                                ISNUMBER(M20:Y20),
                                IF(
                                    M$4:Y$4=1,
                                    M20:Y20,
                                    ""),
                                "")
                            =0),
                        0,
                        GEOMEAN(IF(
                            ISNUMBER(M20:Y20),
                            IF(
                                M$4:Y$4=1,
                                M20:Y20,
                                ""),
                            ""))
                    ),
                    IF(
                        OR(IF(
                            ISNUMBER(M20:Y20),
                            IF(
                                M$4:Y$4=2,
                                M20:Y20,
                                ""),
                            "")
                            =0),
                        0,
                        GEOMEAN(IF(
                            ISNUMBER(M20:Y20),
                            IF(
                                M$4:Y$4=2,
                                M20:Y20,
                                ""),
                            "")))
                )
            )
        )
    )
)</f>
        <v>3.8571428571428501</v>
      </c>
      <c r="I20" s="191" cm="1">
        <f t="array" ref="I20">IF(
    SUM(IF(
            ISNUMBER(
                IF(
                    $M$5:$Y$5,
                    (M20:Y20),
                    "")),
            1,
            0))
        =0,
    NA(),
    IF(
        Parameters!$D$15=1,
        IF(
            SUM(--(ISNUMBER(IF($M$5:$Y$5=1,(M20:Y20),""))))&gt;0,
            MAX(IF(
                ISNUMBER(M20:Y20),
                IF(
                    M$5:Y$5=1,
                    M20:Y20,
                    ""),
                "")),
            MAX(IF(
                ISNUMBER(M20:Y20),
                IF(
                    M$5:Y$5=2,
                    M20:Y20,
                    ""),
                ""))
        ),
        IF(
            Parameters!$D$16=1,
            IFERROR(
                AVERAGE(IF(
                    ISNUMBER(M20:Y20),
                    IF(
                        M$5:Y$5=1,
                        M20:Y20,
                        ""),
                    "")),
                AVERAGE(IF(
                    ISNUMBER(M20:Y20),
                    IF(
                        M$5:Y$5=2,
                        M20:Y20,
                        ""),
                    ""))
            ),
            IF(
                Parameters!$D$17=1,
                IFERROR(
                    IF(
                        OR(
                            IF(
                                ISNUMBER(M20:Y20),
                                IF(
                                    M$5:Y$5=1,
                                    M20:Y20,
                                    ""),
                                "")
                            =0),
                        0,
                        GEOMEAN(IF(
                            ISNUMBER(M20:Y20),
                            IF(
                                M$5:Y$5=1,
                                M20:Y20,
                                ""),
                            ""))
                    ),
                    IF(
                        OR(IF(
                            ISNUMBER(M20:Y20),
                            IF(
                                M$5:Y$5=2,
                                M20:Y20,
                                ""),
                            "")
                            =0),
                        0,
                        GEOMEAN(IF(
                            ISNUMBER(M20:Y20),
                            IF(
                                M$5:Y$5=2,
                                M20:Y20,
                                ""),
                            "")))
                )
            )
        )
    )
)</f>
        <v>0</v>
      </c>
      <c r="J20" s="242">
        <v>45142</v>
      </c>
      <c r="K20" s="242">
        <v>45154</v>
      </c>
      <c r="L20" s="91" t="s">
        <v>25</v>
      </c>
      <c r="M20" s="192">
        <v>3.8571428571428501</v>
      </c>
      <c r="N20" s="192">
        <v>0</v>
      </c>
      <c r="O20" s="192">
        <v>0</v>
      </c>
      <c r="P20" s="192" t="s">
        <v>409</v>
      </c>
      <c r="Q20" s="192" t="s">
        <v>409</v>
      </c>
      <c r="R20" s="192">
        <v>2.7</v>
      </c>
      <c r="S20" s="192">
        <v>-6.5999999999999795E-2</v>
      </c>
      <c r="T20" s="192">
        <v>-1.2050000000000001</v>
      </c>
      <c r="U20" s="192" t="s">
        <v>539</v>
      </c>
      <c r="V20" s="192" t="s">
        <v>409</v>
      </c>
      <c r="W20" s="192" t="s">
        <v>409</v>
      </c>
      <c r="X20" s="192" t="s">
        <v>409</v>
      </c>
      <c r="Y20" s="192"/>
      <c r="Z20" s="192"/>
      <c r="AA20" s="181"/>
      <c r="AB20" s="181"/>
      <c r="AC20" s="181"/>
      <c r="AD20" s="181"/>
      <c r="AE20" s="181"/>
      <c r="AF20" s="34"/>
      <c r="AG20" s="34"/>
      <c r="AH20" s="34"/>
      <c r="AI20" s="34"/>
      <c r="AJ20" s="34"/>
      <c r="AK20" s="34"/>
      <c r="AL20" s="195"/>
      <c r="AM20" s="195"/>
      <c r="AN20" s="80"/>
      <c r="AO20" s="80"/>
      <c r="AP20" s="80"/>
      <c r="AQ20" s="35"/>
    </row>
    <row r="21" spans="1:43" x14ac:dyDescent="0.2">
      <c r="A21" s="84">
        <v>14</v>
      </c>
      <c r="B21" s="84" t="str">
        <f ca="1"/>
        <v>Burundi</v>
      </c>
      <c r="C21" s="84" t="str">
        <f ca="1"/>
        <v>BDI</v>
      </c>
      <c r="D21" s="219" t="str">
        <f ca="1"/>
        <v>SSF           Sub-Saharan Africa</v>
      </c>
      <c r="E21" s="219" t="str">
        <f ca="1"/>
        <v>IDA</v>
      </c>
      <c r="F21" s="190" t="str">
        <f t="shared" ca="1" si="3"/>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10</v>
      </c>
      <c r="H21" s="80" cm="1">
        <f t="array" ref="H21">IF(
    SUM(IF(
            ISNUMBER(
                IF(
                    $M$4:$Y$4,
                    (M21:Y21),
                    "")),
            1,
            0))
        =0,
    NA(),
    IF(
        Parameters!$D$15=1,
        IF(
            SUM(--(ISNUMBER(IF($M$4:$Y$4=1,(M21:Y21),""))))&gt;0,
            MAX(IF(
                ISNUMBER(M21:Y21),
                IF(
                    M$4:Y$4=1,
                    M21:Y21,
                    ""),
                "")),
            MAX(IF(
                ISNUMBER(M21:Y21),
                IF(
                    M$4:Y$4=2,
                    M21:Y21,
                    ""),
                ""))
        ),
        IF(
            Parameters!$D$16=1,
            IFERROR(
                AVERAGE(IF(
                    ISNUMBER(M21:Y21),
                    IF(
                        M$4:Y$4=1,
                        M21:Y21,
                        ""),
                    "")),
                AVERAGE(IF(
                    ISNUMBER(M21:Y21),
                    IF(
                        M$4:Y$4=2,
                        M21:Y21,
                        ""),
                    ""))
            ),
            IF(
                Parameters!$D$17=1,
                IFERROR(
                    IF(
                        OR(
                            IF(
                                ISNUMBER(M21:Y21),
                                IF(
                                    M$4:Y$4=1,
                                    M21:Y21,
                                    ""),
                                "")
                            =0),
                        0,
                        GEOMEAN(IF(
                            ISNUMBER(M21:Y21),
                            IF(
                                M$4:Y$4=1,
                                M21:Y21,
                                ""),
                            ""))
                    ),
                    IF(
                        OR(IF(
                            ISNUMBER(M21:Y21),
                            IF(
                                M$4:Y$4=2,
                                M21:Y21,
                                ""),
                            "")
                            =0),
                        0,
                        GEOMEAN(IF(
                            ISNUMBER(M21:Y21),
                            IF(
                                M$4:Y$4=2,
                                M21:Y21,
                                ""),
                            "")))
                )
            )
        )
    )
)</f>
        <v>10</v>
      </c>
      <c r="I21" s="191" cm="1">
        <f t="array" ref="I21">IF(
    SUM(IF(
            ISNUMBER(
                IF(
                    $M$5:$Y$5,
                    (M21:Y21),
                    "")),
            1,
            0))
        =0,
    NA(),
    IF(
        Parameters!$D$15=1,
        IF(
            SUM(--(ISNUMBER(IF($M$5:$Y$5=1,(M21:Y21),""))))&gt;0,
            MAX(IF(
                ISNUMBER(M21:Y21),
                IF(
                    M$5:Y$5=1,
                    M21:Y21,
                    ""),
                "")),
            MAX(IF(
                ISNUMBER(M21:Y21),
                IF(
                    M$5:Y$5=2,
                    M21:Y21,
                    ""),
                ""))
        ),
        IF(
            Parameters!$D$16=1,
            IFERROR(
                AVERAGE(IF(
                    ISNUMBER(M21:Y21),
                    IF(
                        M$5:Y$5=1,
                        M21:Y21,
                        ""),
                    "")),
                AVERAGE(IF(
                    ISNUMBER(M21:Y21),
                    IF(
                        M$5:Y$5=2,
                        M21:Y21,
                        ""),
                    ""))
            ),
            IF(
                Parameters!$D$17=1,
                IFERROR(
                    IF(
                        OR(
                            IF(
                                ISNUMBER(M21:Y21),
                                IF(
                                    M$5:Y$5=1,
                                    M21:Y21,
                                    ""),
                                "")
                            =0),
                        0,
                        GEOMEAN(IF(
                            ISNUMBER(M21:Y21),
                            IF(
                                M$5:Y$5=1,
                                M21:Y21,
                                ""),
                            ""))
                    ),
                    IF(
                        OR(IF(
                            ISNUMBER(M21:Y21),
                            IF(
                                M$5:Y$5=2,
                                M21:Y21,
                                ""),
                            "")
                            =0),
                        0,
                        GEOMEAN(IF(
                            ISNUMBER(M21:Y21),
                            IF(
                                M$5:Y$5=2,
                                M21:Y21,
                                ""),
                            "")))
                )
            )
        )
    )
)</f>
        <v>10</v>
      </c>
      <c r="J21" s="242">
        <v>45142</v>
      </c>
      <c r="K21" s="242">
        <v>45154</v>
      </c>
      <c r="L21" s="91" t="s">
        <v>27</v>
      </c>
      <c r="M21" s="192">
        <v>10</v>
      </c>
      <c r="N21" s="192" t="s">
        <v>409</v>
      </c>
      <c r="O21" s="192" t="s">
        <v>409</v>
      </c>
      <c r="P21" s="192">
        <v>10</v>
      </c>
      <c r="Q21" s="192" t="s">
        <v>409</v>
      </c>
      <c r="R21" s="192">
        <v>7</v>
      </c>
      <c r="S21" s="192" t="s">
        <v>409</v>
      </c>
      <c r="T21" s="192" t="s">
        <v>409</v>
      </c>
      <c r="U21" s="192" t="s">
        <v>409</v>
      </c>
      <c r="V21" s="192">
        <v>0.85255697015510601</v>
      </c>
      <c r="W21" s="192">
        <v>-3.7792937393405203E-2</v>
      </c>
      <c r="X21" s="192" t="s">
        <v>409</v>
      </c>
      <c r="Y21" s="192"/>
      <c r="Z21" s="192"/>
      <c r="AA21" s="181"/>
      <c r="AB21" s="181"/>
      <c r="AC21" s="181"/>
      <c r="AD21" s="181"/>
      <c r="AE21" s="181"/>
      <c r="AF21" s="34"/>
      <c r="AG21" s="34"/>
      <c r="AH21" s="34"/>
      <c r="AI21" s="34"/>
      <c r="AJ21" s="34"/>
      <c r="AK21" s="34"/>
      <c r="AL21" s="195"/>
      <c r="AM21" s="195"/>
      <c r="AN21" s="80"/>
      <c r="AO21" s="80"/>
      <c r="AP21" s="80"/>
      <c r="AQ21" s="35"/>
    </row>
    <row r="22" spans="1:43" x14ac:dyDescent="0.2">
      <c r="A22" s="84">
        <v>15</v>
      </c>
      <c r="B22" s="84" t="str">
        <f ca="1"/>
        <v>Belgium</v>
      </c>
      <c r="C22" s="84" t="str">
        <f ca="1"/>
        <v>BEL</v>
      </c>
      <c r="D22" s="219" t="str">
        <f ca="1"/>
        <v>ECS           Europe &amp; Central Asia</v>
      </c>
      <c r="E22" s="219" t="str">
        <f ca="1"/>
        <v>NA</v>
      </c>
      <c r="F22" s="190" t="str">
        <f t="shared" ca="1" si="3"/>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1.7108894929664071</v>
      </c>
      <c r="H22" s="80" cm="1">
        <f t="array" ref="H22">IF(
    SUM(IF(
            ISNUMBER(
                IF(
                    $M$4:$Y$4,
                    (M22:Y22),
                    "")),
            1,
            0))
        =0,
    NA(),
    IF(
        Parameters!$D$15=1,
        IF(
            SUM(--(ISNUMBER(IF($M$4:$Y$4=1,(M22:Y22),""))))&gt;0,
            MAX(IF(
                ISNUMBER(M22:Y22),
                IF(
                    M$4:Y$4=1,
                    M22:Y22,
                    ""),
                "")),
            MAX(IF(
                ISNUMBER(M22:Y22),
                IF(
                    M$4:Y$4=2,
                    M22:Y22,
                    ""),
                ""))
        ),
        IF(
            Parameters!$D$16=1,
            IFERROR(
                AVERAGE(IF(
                    ISNUMBER(M22:Y22),
                    IF(
                        M$4:Y$4=1,
                        M22:Y22,
                        ""),
                    "")),
                AVERAGE(IF(
                    ISNUMBER(M22:Y22),
                    IF(
                        M$4:Y$4=2,
                        M22:Y22,
                        ""),
                    ""))
            ),
            IF(
                Parameters!$D$17=1,
                IFERROR(
                    IF(
                        OR(
                            IF(
                                ISNUMBER(M22:Y22),
                                IF(
                                    M$4:Y$4=1,
                                    M22:Y22,
                                    ""),
                                "")
                            =0),
                        0,
                        GEOMEAN(IF(
                            ISNUMBER(M22:Y22),
                            IF(
                                M$4:Y$4=1,
                                M22:Y22,
                                ""),
                            ""))
                    ),
                    IF(
                        OR(IF(
                            ISNUMBER(M22:Y22),
                            IF(
                                M$4:Y$4=2,
                                M22:Y22,
                                ""),
                            "")
                            =0),
                        0,
                        GEOMEAN(IF(
                            ISNUMBER(M22:Y22),
                            IF(
                                M$4:Y$4=2,
                                M22:Y22,
                                ""),
                            "")))
                )
            )
        )
    )
)</f>
        <v>0.42857142857142799</v>
      </c>
      <c r="I22" s="191" cm="1">
        <f t="array" ref="I22">IF(
    SUM(IF(
            ISNUMBER(
                IF(
                    $M$5:$Y$5,
                    (M22:Y22),
                    "")),
            1,
            0))
        =0,
    NA(),
    IF(
        Parameters!$D$15=1,
        IF(
            SUM(--(ISNUMBER(IF($M$5:$Y$5=1,(M22:Y22),""))))&gt;0,
            MAX(IF(
                ISNUMBER(M22:Y22),
                IF(
                    M$5:Y$5=1,
                    M22:Y22,
                    ""),
                "")),
            MAX(IF(
                ISNUMBER(M22:Y22),
                IF(
                    M$5:Y$5=2,
                    M22:Y22,
                    ""),
                ""))
        ),
        IF(
            Parameters!$D$16=1,
            IFERROR(
                AVERAGE(IF(
                    ISNUMBER(M22:Y22),
                    IF(
                        M$5:Y$5=1,
                        M22:Y22,
                        ""),
                    "")),
                AVERAGE(IF(
                    ISNUMBER(M22:Y22),
                    IF(
                        M$5:Y$5=2,
                        M22:Y22,
                        ""),
                    ""))
            ),
            IF(
                Parameters!$D$17=1,
                IFERROR(
                    IF(
                        OR(
                            IF(
                                ISNUMBER(M22:Y22),
                                IF(
                                    M$5:Y$5=1,
                                    M22:Y22,
                                    ""),
                                "")
                            =0),
                        0,
                        GEOMEAN(IF(
                            ISNUMBER(M22:Y22),
                            IF(
                                M$5:Y$5=1,
                                M22:Y22,
                                ""),
                            ""))
                    ),
                    IF(
                        OR(IF(
                            ISNUMBER(M22:Y22),
                            IF(
                                M$5:Y$5=2,
                                M22:Y22,
                                ""),
                            "")
                            =0),
                        0,
                        GEOMEAN(IF(
                            ISNUMBER(M22:Y22),
                            IF(
                                M$5:Y$5=2,
                                M22:Y22,
                                ""),
                            "")))
                )
            )
        )
    )
)</f>
        <v>6.8299999999999903</v>
      </c>
      <c r="J22" s="242">
        <v>44753</v>
      </c>
      <c r="K22" s="242">
        <v>45154</v>
      </c>
      <c r="L22" s="91" t="s">
        <v>29</v>
      </c>
      <c r="M22" s="192">
        <v>0.42857142857142799</v>
      </c>
      <c r="N22" s="192">
        <v>6.8299999999999903</v>
      </c>
      <c r="O22" s="192" t="s">
        <v>409</v>
      </c>
      <c r="P22" s="192" t="s">
        <v>409</v>
      </c>
      <c r="Q22" s="192" t="s">
        <v>409</v>
      </c>
      <c r="R22" s="192">
        <v>0.3</v>
      </c>
      <c r="S22" s="192">
        <v>-0.75800000000000001</v>
      </c>
      <c r="T22" s="192">
        <v>0.68299999999999905</v>
      </c>
      <c r="U22" s="192" t="s">
        <v>409</v>
      </c>
      <c r="V22" s="192" t="s">
        <v>409</v>
      </c>
      <c r="W22" s="192" t="s">
        <v>409</v>
      </c>
      <c r="X22" s="192" t="s">
        <v>409</v>
      </c>
      <c r="Y22" s="192"/>
      <c r="Z22" s="192"/>
      <c r="AA22" s="80"/>
      <c r="AB22" s="80"/>
      <c r="AC22" s="80"/>
      <c r="AD22" s="80"/>
      <c r="AE22" s="80"/>
      <c r="AF22" s="34"/>
      <c r="AG22" s="34"/>
      <c r="AH22" s="34"/>
      <c r="AI22" s="34"/>
      <c r="AJ22" s="34"/>
      <c r="AK22" s="34"/>
      <c r="AL22" s="195"/>
      <c r="AM22" s="195"/>
      <c r="AN22" s="80"/>
      <c r="AO22" s="80"/>
      <c r="AP22" s="80"/>
      <c r="AQ22" s="35"/>
    </row>
    <row r="23" spans="1:43" x14ac:dyDescent="0.2">
      <c r="A23" s="84">
        <v>16</v>
      </c>
      <c r="B23" s="84" t="str">
        <f ca="1"/>
        <v>Benin</v>
      </c>
      <c r="C23" s="84" t="str">
        <f ca="1"/>
        <v>BEN</v>
      </c>
      <c r="D23" s="219" t="str">
        <f ca="1"/>
        <v>SSF           Sub-Saharan Africa</v>
      </c>
      <c r="E23" s="219" t="str">
        <f ca="1"/>
        <v>IDA</v>
      </c>
      <c r="F23" s="190" t="str">
        <f t="shared" ca="1" si="3"/>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$M$4:$Y$4,
                    (M23:Y23),
                    "")),
            1,
            0))
        =0,
    NA(),
    IF(
        Parameters!$D$15=1,
        IF(
            SUM(--(ISNUMBER(IF($M$4:$Y$4=1,(M23:Y23),""))))&gt;0,
            MAX(IF(
                ISNUMBER(M23:Y23),
                IF(
                    M$4:Y$4=1,
                    M23:Y23,
                    ""),
                "")),
            MAX(IF(
                ISNUMBER(M23:Y23),
                IF(
                    M$4:Y$4=2,
                    M23:Y23,
                    ""),
                ""))
        ),
        IF(
            Parameters!$D$16=1,
            IFERROR(
                AVERAGE(IF(
                    ISNUMBER(M23:Y23),
                    IF(
                        M$4:Y$4=1,
                        M23:Y23,
                        ""),
                    "")),
                AVERAGE(IF(
                    ISNUMBER(M23:Y23),
                    IF(
                        M$4:Y$4=2,
                        M23:Y23,
                        ""),
                    ""))
            ),
            IF(
                Parameters!$D$17=1,
                IFERROR(
                    IF(
                        OR(
                            IF(
                                ISNUMBER(M23:Y23),
                                IF(
                                    M$4:Y$4=1,
                                    M23:Y23,
                                    ""),
                                "")
                            =0),
                        0,
                        GEOMEAN(IF(
                            ISNUMBER(M23:Y23),
                            IF(
                                M$4:Y$4=1,
                                M23:Y23,
                                ""),
                            ""))
                    ),
                    IF(
                        OR(IF(
                            ISNUMBER(M23:Y23),
                            IF(
                                M$4:Y$4=2,
                                M23:Y23,
                                ""),
                            "")
                            =0),
                        0,
                        GEOMEAN(IF(
                            ISNUMBER(M23:Y23),
                            IF(
                                M$4:Y$4=2,
                                M23:Y23,
                                ""),
                            "")))
                )
            )
        )
    )
)</f>
        <v>9.1428571428571406</v>
      </c>
      <c r="I23" s="191" cm="1">
        <f t="array" ref="I23">IF(
    SUM(IF(
            ISNUMBER(
                IF(
                    $M$5:$Y$5,
                    (M23:Y23),
                    "")),
            1,
            0))
        =0,
    NA(),
    IF(
        Parameters!$D$15=1,
        IF(
            SUM(--(ISNUMBER(IF($M$5:$Y$5=1,(M23:Y23),""))))&gt;0,
            MAX(IF(
                ISNUMBER(M23:Y23),
                IF(
                    M$5:Y$5=1,
                    M23:Y23,
                    ""),
                "")),
            MAX(IF(
                ISNUMBER(M23:Y23),
                IF(
                    M$5:Y$5=2,
                    M23:Y23,
                    ""),
                ""))
        ),
        IF(
            Parameters!$D$16=1,
            IFERROR(
                AVERAGE(IF(
                    ISNUMBER(M23:Y23),
                    IF(
                        M$5:Y$5=1,
                        M23:Y23,
                        ""),
                    "")),
                AVERAGE(IF(
                    ISNUMBER(M23:Y23),
                    IF(
                        M$5:Y$5=2,
                        M23:Y23,
                        ""),
                    ""))
            ),
            IF(
                Parameters!$D$17=1,
                IFERROR(
                    IF(
                        OR(
                            IF(
                                ISNUMBER(M23:Y23),
                                IF(
                                    M$5:Y$5=1,
                                    M23:Y23,
                                    ""),
                                "")
                            =0),
                        0,
                        GEOMEAN(IF(
                            ISNUMBER(M23:Y23),
                            IF(
                                M$5:Y$5=1,
                                M23:Y23,
                                ""),
                            ""))
                    ),
                    IF(
                        OR(IF(
                            ISNUMBER(M23:Y23),
                            IF(
                                M$5:Y$5=2,
                                M23:Y23,
                                ""),
                            "")
                            =0),
                        0,
                        GEOMEAN(IF(
                            ISNUMBER(M23:Y23),
                            IF(
                                M$5:Y$5=2,
                                M23:Y23,
                                ""),
                            "")))
                )
            )
        )
    )
)</f>
        <v>0</v>
      </c>
      <c r="J23" s="242">
        <v>45142</v>
      </c>
      <c r="K23" s="242">
        <v>45014</v>
      </c>
      <c r="L23" s="91" t="s">
        <v>31</v>
      </c>
      <c r="M23" s="192">
        <v>9.1428571428571406</v>
      </c>
      <c r="N23" s="192" t="s">
        <v>409</v>
      </c>
      <c r="O23" s="192" t="s">
        <v>409</v>
      </c>
      <c r="P23" s="192">
        <v>0</v>
      </c>
      <c r="Q23" s="192" t="s">
        <v>409</v>
      </c>
      <c r="R23" s="192">
        <v>6.4</v>
      </c>
      <c r="S23" s="192" t="s">
        <v>409</v>
      </c>
      <c r="T23" s="192" t="s">
        <v>409</v>
      </c>
      <c r="U23" s="192" t="s">
        <v>409</v>
      </c>
      <c r="V23" s="192">
        <v>-0.28336003931230302</v>
      </c>
      <c r="W23" s="192">
        <v>-0.32832442432449899</v>
      </c>
      <c r="X23" s="192" t="s">
        <v>409</v>
      </c>
      <c r="Y23" s="192"/>
      <c r="Z23" s="192"/>
      <c r="AA23" s="80"/>
      <c r="AB23" s="80"/>
      <c r="AC23" s="80"/>
      <c r="AD23" s="80"/>
      <c r="AE23" s="80"/>
      <c r="AF23" s="34"/>
      <c r="AG23" s="34"/>
      <c r="AH23" s="34"/>
      <c r="AI23" s="34"/>
      <c r="AJ23" s="34"/>
      <c r="AK23" s="34"/>
      <c r="AL23" s="195"/>
      <c r="AM23" s="195"/>
      <c r="AN23" s="80"/>
      <c r="AO23" s="80"/>
      <c r="AP23" s="80"/>
      <c r="AQ23" s="35"/>
    </row>
    <row r="24" spans="1:43" x14ac:dyDescent="0.2">
      <c r="A24" s="84">
        <v>17</v>
      </c>
      <c r="B24" s="84" t="str">
        <f ca="1"/>
        <v>Burkina Faso</v>
      </c>
      <c r="C24" s="84" t="str">
        <f ca="1"/>
        <v>BFA</v>
      </c>
      <c r="D24" s="219" t="str">
        <f ca="1"/>
        <v>SSF           Sub-Saharan Africa</v>
      </c>
      <c r="E24" s="219" t="str">
        <f ca="1"/>
        <v>IDA</v>
      </c>
      <c r="F24" s="190" t="str">
        <f t="shared" ca="1" si="3"/>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$M$4:$Y$4,
                    (M24:Y24),
                    "")),
            1,
            0))
        =0,
    NA(),
    IF(
        Parameters!$D$15=1,
        IF(
            SUM(--(ISNUMBER(IF($M$4:$Y$4=1,(M24:Y24),""))))&gt;0,
            MAX(IF(
                ISNUMBER(M24:Y24),
                IF(
                    M$4:Y$4=1,
                    M24:Y24,
                    ""),
                "")),
            MAX(IF(
                ISNUMBER(M24:Y24),
                IF(
                    M$4:Y$4=2,
                    M24:Y24,
                    ""),
                ""))
        ),
        IF(
            Parameters!$D$16=1,
            IFERROR(
                AVERAGE(IF(
                    ISNUMBER(M24:Y24),
                    IF(
                        M$4:Y$4=1,
                        M24:Y24,
                        ""),
                    "")),
                AVERAGE(IF(
                    ISNUMBER(M24:Y24),
                    IF(
                        M$4:Y$4=2,
                        M24:Y24,
                        ""),
                    ""))
            ),
            IF(
                Parameters!$D$17=1,
                IFERROR(
                    IF(
                        OR(
                            IF(
                                ISNUMBER(M24:Y24),
                                IF(
                                    M$4:Y$4=1,
                                    M24:Y24,
                                    ""),
                                "")
                            =0),
                        0,
                        GEOMEAN(IF(
                            ISNUMBER(M24:Y24),
                            IF(
                                M$4:Y$4=1,
                                M24:Y24,
                                ""),
                            ""))
                    ),
                    IF(
                        OR(IF(
                            ISNUMBER(M24:Y24),
                            IF(
                                M$4:Y$4=2,
                                M24:Y24,
                                ""),
                            "")
                            =0),
                        0,
                        GEOMEAN(IF(
                            ISNUMBER(M24:Y24),
                            IF(
                                M$4:Y$4=2,
                                M24:Y24,
                                ""),
                            "")))
                )
            )
        )
    )
)</f>
        <v>9.71428571428571</v>
      </c>
      <c r="I24" s="191" cm="1">
        <f t="array" ref="I24">IF(
    SUM(IF(
            ISNUMBER(
                IF(
                    $M$5:$Y$5,
                    (M24:Y24),
                    "")),
            1,
            0))
        =0,
    NA(),
    IF(
        Parameters!$D$15=1,
        IF(
            SUM(--(ISNUMBER(IF($M$5:$Y$5=1,(M24:Y24),""))))&gt;0,
            MAX(IF(
                ISNUMBER(M24:Y24),
                IF(
                    M$5:Y$5=1,
                    M24:Y24,
                    ""),
                "")),
            MAX(IF(
                ISNUMBER(M24:Y24),
                IF(
                    M$5:Y$5=2,
                    M24:Y24,
                    ""),
                ""))
        ),
        IF(
            Parameters!$D$16=1,
            IFERROR(
                AVERAGE(IF(
                    ISNUMBER(M24:Y24),
                    IF(
                        M$5:Y$5=1,
                        M24:Y24,
                        ""),
                    "")),
                AVERAGE(IF(
                    ISNUMBER(M24:Y24),
                    IF(
                        M$5:Y$5=2,
                        M24:Y24,
                        ""),
                    ""))
            ),
            IF(
                Parameters!$D$17=1,
                IFERROR(
                    IF(
                        OR(
                            IF(
                                ISNUMBER(M24:Y24),
                                IF(
                                    M$5:Y$5=1,
                                    M24:Y24,
                                    ""),
                                "")
                            =0),
                        0,
                        GEOMEAN(IF(
                            ISNUMBER(M24:Y24),
                            IF(
                                M$5:Y$5=1,
                                M24:Y24,
                                ""),
                            ""))
                    ),
                    IF(
                        OR(IF(
                            ISNUMBER(M24:Y24),
                            IF(
                                M$5:Y$5=2,
                                M24:Y24,
                                ""),
                            "")
                            =0),
                        0,
                        GEOMEAN(IF(
                            ISNUMBER(M24:Y24),
                            IF(
                                M$5:Y$5=2,
                                M24:Y24,
                                ""),
                            "")))
                )
            )
        )
    )
)</f>
        <v>0</v>
      </c>
      <c r="J24" s="242">
        <v>45142</v>
      </c>
      <c r="K24" s="242">
        <v>45154</v>
      </c>
      <c r="L24" s="91" t="s">
        <v>33</v>
      </c>
      <c r="M24" s="192">
        <v>9.71428571428571</v>
      </c>
      <c r="N24" s="192" t="s">
        <v>409</v>
      </c>
      <c r="O24" s="192" t="s">
        <v>409</v>
      </c>
      <c r="P24" s="192">
        <v>0</v>
      </c>
      <c r="Q24" s="192" t="s">
        <v>409</v>
      </c>
      <c r="R24" s="192">
        <v>6.8</v>
      </c>
      <c r="S24" s="192" t="s">
        <v>409</v>
      </c>
      <c r="T24" s="192" t="s">
        <v>409</v>
      </c>
      <c r="U24" s="192" t="s">
        <v>409</v>
      </c>
      <c r="V24" s="192">
        <v>-0.57214262857510101</v>
      </c>
      <c r="W24" s="192">
        <v>-0.81684628956680105</v>
      </c>
      <c r="X24" s="192" t="s">
        <v>409</v>
      </c>
      <c r="Y24" s="192"/>
      <c r="Z24" s="192"/>
      <c r="AA24" s="80"/>
      <c r="AB24" s="80"/>
      <c r="AC24" s="80"/>
      <c r="AD24" s="80"/>
      <c r="AE24" s="80"/>
      <c r="AF24" s="34"/>
      <c r="AG24" s="34"/>
      <c r="AH24" s="34"/>
      <c r="AI24" s="34"/>
      <c r="AJ24" s="34"/>
      <c r="AK24" s="34"/>
      <c r="AL24" s="195"/>
      <c r="AM24" s="195"/>
      <c r="AN24" s="80"/>
      <c r="AO24" s="80"/>
      <c r="AP24" s="80"/>
      <c r="AQ24" s="35"/>
    </row>
    <row r="25" spans="1:43" x14ac:dyDescent="0.2">
      <c r="A25" s="84">
        <v>18</v>
      </c>
      <c r="B25" s="84" t="str">
        <f ca="1"/>
        <v>Bangladesh</v>
      </c>
      <c r="C25" s="84" t="str">
        <f ca="1"/>
        <v>BGD</v>
      </c>
      <c r="D25" s="219" t="str">
        <f ca="1"/>
        <v>SAS           South Asia</v>
      </c>
      <c r="E25" s="219" t="str">
        <f ca="1"/>
        <v>IDA</v>
      </c>
      <c r="F25" s="190" t="str">
        <f t="shared" ca="1" si="3"/>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8.280786712108247</v>
      </c>
      <c r="H25" s="80" cm="1">
        <f t="array" ref="H25">IF(
    SUM(IF(
            ISNUMBER(
                IF(
                    $M$4:$Y$4,
                    (M25:Y25),
                    "")),
            1,
            0))
        =0,
    NA(),
    IF(
        Parameters!$D$15=1,
        IF(
            SUM(--(ISNUMBER(IF($M$4:$Y$4=1,(M25:Y25),""))))&gt;0,
            MAX(IF(
                ISNUMBER(M25:Y25),
                IF(
                    M$4:Y$4=1,
                    M25:Y25,
                    ""),
                "")),
            MAX(IF(
                ISNUMBER(M25:Y25),
                IF(
                    M$4:Y$4=2,
                    M25:Y25,
                    ""),
                ""))
        ),
        IF(
            Parameters!$D$16=1,
            IFERROR(
                AVERAGE(IF(
                    ISNUMBER(M25:Y25),
                    IF(
                        M$4:Y$4=1,
                        M25:Y25,
                        ""),
                    "")),
                AVERAGE(IF(
                    ISNUMBER(M25:Y25),
                    IF(
                        M$4:Y$4=2,
                        M25:Y25,
                        ""),
                    ""))
            ),
            IF(
                Parameters!$D$17=1,
                IFERROR(
                    IF(
                        OR(
                            IF(
                                ISNUMBER(M25:Y25),
                                IF(
                                    M$4:Y$4=1,
                                    M25:Y25,
                                    ""),
                                "")
                            =0),
                        0,
                        GEOMEAN(IF(
                            ISNUMBER(M25:Y25),
                            IF(
                                M$4:Y$4=1,
                                M25:Y25,
                                ""),
                            ""))
                    ),
                    IF(
                        OR(IF(
                            ISNUMBER(M25:Y25),
                            IF(
                                M$4:Y$4=2,
                                M25:Y25,
                                ""),
                            "")
                            =0),
                        0,
                        GEOMEAN(IF(
                            ISNUMBER(M25:Y25),
                            IF(
                                M$4:Y$4=2,
                                M25:Y25,
                                ""),
                            "")))
                )
            )
        )
    )
)</f>
        <v>6.8571428571428497</v>
      </c>
      <c r="I25" s="191" cm="1">
        <f t="array" ref="I25">IF(
    SUM(IF(
            ISNUMBER(
                IF(
                    $M$5:$Y$5,
                    (M25:Y25),
                    "")),
            1,
            0))
        =0,
    NA(),
    IF(
        Parameters!$D$15=1,
        IF(
            SUM(--(ISNUMBER(IF($M$5:$Y$5=1,(M25:Y25),""))))&gt;0,
            MAX(IF(
                ISNUMBER(M25:Y25),
                IF(
                    M$5:Y$5=1,
                    M25:Y25,
                    ""),
                "")),
            MAX(IF(
                ISNUMBER(M25:Y25),
                IF(
                    M$5:Y$5=2,
                    M25:Y25,
                    ""),
                ""))
        ),
        IF(
            Parameters!$D$16=1,
            IFERROR(
                AVERAGE(IF(
                    ISNUMBER(M25:Y25),
                    IF(
                        M$5:Y$5=1,
                        M25:Y25,
                        ""),
                    "")),
                AVERAGE(IF(
                    ISNUMBER(M25:Y25),
                    IF(
                        M$5:Y$5=2,
                        M25:Y25,
                        ""),
                    ""))
            ),
            IF(
                Parameters!$D$17=1,
                IFERROR(
                    IF(
                        OR(
                            IF(
                                ISNUMBER(M25:Y25),
                                IF(
                                    M$5:Y$5=1,
                                    M25:Y25,
                                    ""),
                                "")
                            =0),
                        0,
                        GEOMEAN(IF(
                            ISNUMBER(M25:Y25),
                            IF(
                                M$5:Y$5=1,
                                M25:Y25,
                                ""),
                            ""))
                    ),
                    IF(
                        OR(IF(
                            ISNUMBER(M25:Y25),
                            IF(
                                M$5:Y$5=2,
                                M25:Y25,
                                ""),
                            "")
                            =0),
                        0,
                        GEOMEAN(IF(
                            ISNUMBER(M25:Y25),
                            IF(
                                M$5:Y$5=2,
                                M25:Y25,
                                ""),
                            "")))
                )
            )
        )
    )
)</f>
        <v>10</v>
      </c>
      <c r="J25" s="242">
        <v>45142</v>
      </c>
      <c r="K25" s="242">
        <v>45154</v>
      </c>
      <c r="L25" s="91" t="s">
        <v>35</v>
      </c>
      <c r="M25" s="192">
        <v>6.8571428571428497</v>
      </c>
      <c r="N25" s="192" t="s">
        <v>409</v>
      </c>
      <c r="O25" s="192">
        <v>0</v>
      </c>
      <c r="P25" s="192">
        <v>0</v>
      </c>
      <c r="Q25" s="192">
        <v>10</v>
      </c>
      <c r="R25" s="192">
        <v>4.8</v>
      </c>
      <c r="S25" s="192" t="s">
        <v>409</v>
      </c>
      <c r="T25" s="192" t="s">
        <v>409</v>
      </c>
      <c r="U25" s="192" t="s">
        <v>539</v>
      </c>
      <c r="V25" s="192">
        <v>-0.64306398074110005</v>
      </c>
      <c r="W25" s="192">
        <v>-0.44546804577552002</v>
      </c>
      <c r="X25" s="192" t="s">
        <v>959</v>
      </c>
      <c r="Y25" s="192"/>
      <c r="Z25" s="192"/>
      <c r="AF25" s="34"/>
      <c r="AG25" s="34"/>
      <c r="AH25" s="34"/>
      <c r="AI25" s="34"/>
      <c r="AJ25" s="34"/>
      <c r="AK25" s="34"/>
      <c r="AL25" s="195"/>
      <c r="AM25" s="195"/>
      <c r="AN25" s="80"/>
      <c r="AO25" s="80"/>
      <c r="AP25" s="80"/>
      <c r="AQ25" s="35"/>
    </row>
    <row r="26" spans="1:43" x14ac:dyDescent="0.2">
      <c r="A26" s="84">
        <v>19</v>
      </c>
      <c r="B26" s="84" t="str">
        <f ca="1"/>
        <v>Bulgaria</v>
      </c>
      <c r="C26" s="84" t="str">
        <f ca="1"/>
        <v>BGR</v>
      </c>
      <c r="D26" s="219" t="str">
        <f ca="1"/>
        <v>ECS           Europe &amp; Central Asia</v>
      </c>
      <c r="E26" s="219" t="str">
        <f ca="1"/>
        <v>IBRD</v>
      </c>
      <c r="F26" s="190" t="str">
        <f t="shared" ca="1" si="3"/>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1.942384396265872</v>
      </c>
      <c r="H26" s="80" cm="1">
        <f t="array" ref="H26">IF(
    SUM(IF(
            ISNUMBER(
                IF(
                    $M$4:$Y$4,
                    (M26:Y26),
                    "")),
            1,
            0))
        =0,
    NA(),
    IF(
        Parameters!$D$15=1,
        IF(
            SUM(--(ISNUMBER(IF($M$4:$Y$4=1,(M26:Y26),""))))&gt;0,
            MAX(IF(
                ISNUMBER(M26:Y26),
                IF(
                    M$4:Y$4=1,
                    M26:Y26,
                    ""),
                "")),
            MAX(IF(
                ISNUMBER(M26:Y26),
                IF(
                    M$4:Y$4=2,
                    M26:Y26,
                    ""),
                ""))
        ),
        IF(
            Parameters!$D$16=1,
            IFERROR(
                AVERAGE(IF(
                    ISNUMBER(M26:Y26),
                    IF(
                        M$4:Y$4=1,
                        M26:Y26,
                        ""),
                    "")),
                AVERAGE(IF(
                    ISNUMBER(M26:Y26),
                    IF(
                        M$4:Y$4=2,
                        M26:Y26,
                        ""),
                    ""))
            ),
            IF(
                Parameters!$D$17=1,
                IFERROR(
                    IF(
                        OR(
                            IF(
                                ISNUMBER(M26:Y26),
                                IF(
                                    M$4:Y$4=1,
                                    M26:Y26,
                                    ""),
                                "")
                            =0),
                        0,
                        GEOMEAN(IF(
                            ISNUMBER(M26:Y26),
                            IF(
                                M$4:Y$4=1,
                                M26:Y26,
                                ""),
                            ""))
                    ),
                    IF(
                        OR(IF(
                            ISNUMBER(M26:Y26),
                            IF(
                                M$4:Y$4=2,
                                M26:Y26,
                                ""),
                            "")
                            =0),
                        0,
                        GEOMEAN(IF(
                            ISNUMBER(M26:Y26),
                            IF(
                                M$4:Y$4=2,
                                M26:Y26,
                                ""),
                            "")))
                )
            )
        )
    )
)</f>
        <v>2.71428571428571</v>
      </c>
      <c r="I26" s="191" cm="1">
        <f t="array" ref="I26">IF(
    SUM(IF(
            ISNUMBER(
                IF(
                    $M$5:$Y$5,
                    (M26:Y26),
                    "")),
            1,
            0))
        =0,
    NA(),
    IF(
        Parameters!$D$15=1,
        IF(
            SUM(--(ISNUMBER(IF($M$5:$Y$5=1,(M26:Y26),""))))&gt;0,
            MAX(IF(
                ISNUMBER(M26:Y26),
                IF(
                    M$5:Y$5=1,
                    M26:Y26,
                    ""),
                "")),
            MAX(IF(
                ISNUMBER(M26:Y26),
                IF(
                    M$5:Y$5=2,
                    M26:Y26,
                    ""),
                ""))
        ),
        IF(
            Parameters!$D$16=1,
            IFERROR(
                AVERAGE(IF(
                    ISNUMBER(M26:Y26),
                    IF(
                        M$5:Y$5=1,
                        M26:Y26,
                        ""),
                    "")),
                AVERAGE(IF(
                    ISNUMBER(M26:Y26),
                    IF(
                        M$5:Y$5=2,
                        M26:Y26,
                        ""),
                    ""))
            ),
            IF(
                Parameters!$D$17=1,
                IFERROR(
                    IF(
                        OR(
                            IF(
                                ISNUMBER(M26:Y26),
                                IF(
                                    M$5:Y$5=1,
                                    M26:Y26,
                                    ""),
                                "")
                            =0),
                        0,
                        GEOMEAN(IF(
                            ISNUMBER(M26:Y26),
                            IF(
                                M$5:Y$5=1,
                                M26:Y26,
                                ""),
                            ""))
                    ),
                    IF(
                        OR(IF(
                            ISNUMBER(M26:Y26),
                            IF(
                                M$5:Y$5=2,
                                M26:Y26,
                                ""),
                            "")
                            =0),
                        0,
                        GEOMEAN(IF(
                            ISNUMBER(M26:Y26),
                            IF(
                                M$5:Y$5=2,
                                M26:Y26,
                                ""),
                            "")))
                )
            )
        )
    )
)</f>
        <v>1.39</v>
      </c>
      <c r="J26" s="242">
        <v>45142</v>
      </c>
      <c r="K26" s="242">
        <v>45154</v>
      </c>
      <c r="L26" s="91" t="s">
        <v>37</v>
      </c>
      <c r="M26" s="192">
        <v>2.71428571428571</v>
      </c>
      <c r="N26" s="192">
        <v>1.39</v>
      </c>
      <c r="O26" s="192">
        <v>0</v>
      </c>
      <c r="P26" s="192">
        <v>0</v>
      </c>
      <c r="Q26" s="192" t="s">
        <v>409</v>
      </c>
      <c r="R26" s="192">
        <v>1.9</v>
      </c>
      <c r="S26" s="192">
        <v>-1.02599999999999</v>
      </c>
      <c r="T26" s="192">
        <v>0.13900000000000001</v>
      </c>
      <c r="U26" s="192" t="s">
        <v>539</v>
      </c>
      <c r="V26" s="192">
        <v>-7.7382769109007099E-2</v>
      </c>
      <c r="W26" s="192">
        <v>-4.3150013154227E-2</v>
      </c>
      <c r="X26" s="192" t="s">
        <v>409</v>
      </c>
      <c r="Y26" s="192"/>
      <c r="Z26" s="192"/>
      <c r="AF26" s="34"/>
      <c r="AG26" s="34"/>
      <c r="AH26" s="34"/>
      <c r="AI26" s="34"/>
      <c r="AJ26" s="34"/>
      <c r="AK26" s="34"/>
      <c r="AL26" s="195"/>
      <c r="AM26" s="195"/>
      <c r="AN26" s="80"/>
      <c r="AO26" s="80"/>
      <c r="AP26" s="80"/>
      <c r="AQ26" s="35"/>
    </row>
    <row r="27" spans="1:43" x14ac:dyDescent="0.2">
      <c r="A27" s="84">
        <v>20</v>
      </c>
      <c r="B27" s="84" t="str">
        <f ca="1"/>
        <v>Bahrain</v>
      </c>
      <c r="C27" s="84" t="str">
        <f ca="1"/>
        <v>BHR</v>
      </c>
      <c r="D27" s="219" t="str">
        <f ca="1"/>
        <v>MEA           Middle East &amp; North Africa</v>
      </c>
      <c r="E27" s="219" t="str">
        <f ca="1"/>
        <v>NA</v>
      </c>
      <c r="F27" s="190" t="str">
        <f t="shared" ca="1" si="3"/>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3.4641016151377477</v>
      </c>
      <c r="H27" s="80" cm="1">
        <f t="array" ref="H27">IF(
    SUM(IF(
            ISNUMBER(
                IF(
                    $M$4:$Y$4,
                    (M27:Y27),
                    "")),
            1,
            0))
        =0,
    NA(),
    IF(
        Parameters!$D$15=1,
        IF(
            SUM(--(ISNUMBER(IF($M$4:$Y$4=1,(M27:Y27),""))))&gt;0,
            MAX(IF(
                ISNUMBER(M27:Y27),
                IF(
                    M$4:Y$4=1,
                    M27:Y27,
                    ""),
                "")),
            MAX(IF(
                ISNUMBER(M27:Y27),
                IF(
                    M$4:Y$4=2,
                    M27:Y27,
                    ""),
                ""))
        ),
        IF(
            Parameters!$D$16=1,
            IFERROR(
                AVERAGE(IF(
                    ISNUMBER(M27:Y27),
                    IF(
                        M$4:Y$4=1,
                        M27:Y27,
                        ""),
                    "")),
                AVERAGE(IF(
                    ISNUMBER(M27:Y27),
                    IF(
                        M$4:Y$4=2,
                        M27:Y27,
                        ""),
                    ""))
            ),
            IF(
                Parameters!$D$17=1,
                IFERROR(
                    IF(
                        OR(
                            IF(
                                ISNUMBER(M27:Y27),
                                IF(
                                    M$4:Y$4=1,
                                    M27:Y27,
                                    ""),
                                "")
                            =0),
                        0,
                        GEOMEAN(IF(
                            ISNUMBER(M27:Y27),
                            IF(
                                M$4:Y$4=1,
                                M27:Y27,
                                ""),
                            ""))
                    ),
                    IF(
                        OR(IF(
                            ISNUMBER(M27:Y27),
                            IF(
                                M$4:Y$4=2,
                                M27:Y27,
                                ""),
                            "")
                            =0),
                        0,
                        GEOMEAN(IF(
                            ISNUMBER(M27:Y27),
                            IF(
                                M$4:Y$4=2,
                                M27:Y27,
                                ""),
                            "")))
                )
            )
        )
    )
)</f>
        <v>1.71428571428571</v>
      </c>
      <c r="I27" s="191" cm="1">
        <f t="array" ref="I27">IF(
    SUM(IF(
            ISNUMBER(
                IF(
                    $M$5:$Y$5,
                    (M27:Y27),
                    "")),
            1,
            0))
        =0,
    NA(),
    IF(
        Parameters!$D$15=1,
        IF(
            SUM(--(ISNUMBER(IF($M$5:$Y$5=1,(M27:Y27),""))))&gt;0,
            MAX(IF(
                ISNUMBER(M27:Y27),
                IF(
                    M$5:Y$5=1,
                    M27:Y27,
                    ""),
                "")),
            MAX(IF(
                ISNUMBER(M27:Y27),
                IF(
                    M$5:Y$5=2,
                    M27:Y27,
                    ""),
                ""))
        ),
        IF(
            Parameters!$D$16=1,
            IFERROR(
                AVERAGE(IF(
                    ISNUMBER(M27:Y27),
                    IF(
                        M$5:Y$5=1,
                        M27:Y27,
                        ""),
                    "")),
                AVERAGE(IF(
                    ISNUMBER(M27:Y27),
                    IF(
                        M$5:Y$5=2,
                        M27:Y27,
                        ""),
                    ""))
            ),
            IF(
                Parameters!$D$17=1,
                IFERROR(
                    IF(
                        OR(
                            IF(
                                ISNUMBER(M27:Y27),
                                IF(
                                    M$5:Y$5=1,
                                    M27:Y27,
                                    ""),
                                "")
                            =0),
                        0,
                        GEOMEAN(IF(
                            ISNUMBER(M27:Y27),
                            IF(
                                M$5:Y$5=1,
                                M27:Y27,
                                ""),
                            ""))
                    ),
                    IF(
                        OR(IF(
                            ISNUMBER(M27:Y27),
                            IF(
                                M$5:Y$5=2,
                                M27:Y27,
                                ""),
                            "")
                            =0),
                        0,
                        GEOMEAN(IF(
                            ISNUMBER(M27:Y27),
                            IF(
                                M$5:Y$5=2,
                                M27:Y27,
                                ""),
                            "")))
                )
            )
        )
    )
)</f>
        <v>6.9999999999999902</v>
      </c>
      <c r="J27" s="242">
        <v>45142</v>
      </c>
      <c r="K27" s="242">
        <v>45154</v>
      </c>
      <c r="L27" s="91" t="s">
        <v>39</v>
      </c>
      <c r="M27" s="192">
        <v>1.71428571428571</v>
      </c>
      <c r="N27" s="192">
        <v>6.9999999999999902</v>
      </c>
      <c r="O27" s="192" t="s">
        <v>409</v>
      </c>
      <c r="P27" s="192" t="s">
        <v>409</v>
      </c>
      <c r="Q27" s="192" t="s">
        <v>409</v>
      </c>
      <c r="R27" s="192">
        <v>1.2</v>
      </c>
      <c r="S27" s="192">
        <v>-1.5999999999999901</v>
      </c>
      <c r="T27" s="192">
        <v>0.69999999999999896</v>
      </c>
      <c r="U27" s="192" t="s">
        <v>409</v>
      </c>
      <c r="V27" s="192" t="s">
        <v>409</v>
      </c>
      <c r="W27" s="192" t="s">
        <v>409</v>
      </c>
      <c r="X27" s="192" t="s">
        <v>409</v>
      </c>
      <c r="Y27" s="192"/>
      <c r="Z27" s="192"/>
      <c r="AF27" s="34"/>
      <c r="AG27" s="34"/>
      <c r="AH27" s="34"/>
      <c r="AI27" s="34"/>
      <c r="AJ27" s="34"/>
      <c r="AK27" s="34"/>
      <c r="AL27" s="195"/>
      <c r="AM27" s="195"/>
      <c r="AN27" s="80"/>
      <c r="AO27" s="80"/>
      <c r="AP27" s="80"/>
      <c r="AQ27" s="35"/>
    </row>
    <row r="28" spans="1:43" x14ac:dyDescent="0.2">
      <c r="A28" s="84">
        <v>21</v>
      </c>
      <c r="B28" s="84" t="str">
        <f ca="1"/>
        <v>Bahamas, The</v>
      </c>
      <c r="C28" s="84" t="str">
        <f ca="1"/>
        <v>BHS</v>
      </c>
      <c r="D28" s="219" t="str">
        <f ca="1"/>
        <v>LCN           Latin America &amp; Caribbean</v>
      </c>
      <c r="E28" s="219" t="str">
        <f ca="1"/>
        <v>NA</v>
      </c>
      <c r="F28" s="190" t="str">
        <f t="shared" ca="1" si="3"/>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$M$4:$Y$4,
                    (M28:Y28),
                    "")),
            1,
            0))
        =0,
    NA(),
    IF(
        Parameters!$D$15=1,
        IF(
            SUM(--(ISNUMBER(IF($M$4:$Y$4=1,(M28:Y28),""))))&gt;0,
            MAX(IF(
                ISNUMBER(M28:Y28),
                IF(
                    M$4:Y$4=1,
                    M28:Y28,
                    ""),
                "")),
            MAX(IF(
                ISNUMBER(M28:Y28),
                IF(
                    M$4:Y$4=2,
                    M28:Y28,
                    ""),
                ""))
        ),
        IF(
            Parameters!$D$16=1,
            IFERROR(
                AVERAGE(IF(
                    ISNUMBER(M28:Y28),
                    IF(
                        M$4:Y$4=1,
                        M28:Y28,
                        ""),
                    "")),
                AVERAGE(IF(
                    ISNUMBER(M28:Y28),
                    IF(
                        M$4:Y$4=2,
                        M28:Y28,
                        ""),
                    ""))
            ),
            IF(
                Parameters!$D$17=1,
                IFERROR(
                    IF(
                        OR(
                            IF(
                                ISNUMBER(M28:Y28),
                                IF(
                                    M$4:Y$4=1,
                                    M28:Y28,
                                    ""),
                                "")
                            =0),
                        0,
                        GEOMEAN(IF(
                            ISNUMBER(M28:Y28),
                            IF(
                                M$4:Y$4=1,
                                M28:Y28,
                                ""),
                            ""))
                    ),
                    IF(
                        OR(IF(
                            ISNUMBER(M28:Y28),
                            IF(
                                M$4:Y$4=2,
                                M28:Y28,
                                ""),
                            "")
                            =0),
                        0,
                        GEOMEAN(IF(
                            ISNUMBER(M28:Y28),
                            IF(
                                M$4:Y$4=2,
                                M28:Y28,
                                ""),
                            "")))
                )
            )
        )
    )
)</f>
        <v>3.4285714285714199</v>
      </c>
      <c r="I28" s="191" cm="1">
        <f t="array" ref="I28">IF(
    SUM(IF(
            ISNUMBER(
                IF(
                    $M$5:$Y$5,
                    (M28:Y28),
                    "")),
            1,
            0))
        =0,
    NA(),
    IF(
        Parameters!$D$15=1,
        IF(
            SUM(--(ISNUMBER(IF($M$5:$Y$5=1,(M28:Y28),""))))&gt;0,
            MAX(IF(
                ISNUMBER(M28:Y28),
                IF(
                    M$5:Y$5=1,
                    M28:Y28,
                    ""),
                "")),
            MAX(IF(
                ISNUMBER(M28:Y28),
                IF(
                    M$5:Y$5=2,
                    M28:Y28,
                    ""),
                ""))
        ),
        IF(
            Parameters!$D$16=1,
            IFERROR(
                AVERAGE(IF(
                    ISNUMBER(M28:Y28),
                    IF(
                        M$5:Y$5=1,
                        M28:Y28,
                        ""),
                    "")),
                AVERAGE(IF(
                    ISNUMBER(M28:Y28),
                    IF(
                        M$5:Y$5=2,
                        M28:Y28,
                        ""),
                    ""))
            ),
            IF(
                Parameters!$D$17=1,
                IFERROR(
                    IF(
                        OR(
                            IF(
                                ISNUMBER(M28:Y28),
                                IF(
                                    M$5:Y$5=1,
                                    M28:Y28,
                                    ""),
                                "")
                            =0),
                        0,
                        GEOMEAN(IF(
                            ISNUMBER(M28:Y28),
                            IF(
                                M$5:Y$5=1,
                                M28:Y28,
                                ""),
                            ""))
                    ),
                    IF(
                        OR(IF(
                            ISNUMBER(M28:Y28),
                            IF(
                                M$5:Y$5=2,
                                M28:Y28,
                                ""),
                            "")
                            =0),
                        0,
                        GEOMEAN(IF(
                            ISNUMBER(M28:Y28),
                            IF(
                                M$5:Y$5=2,
                                M28:Y28,
                                ""),
                            "")))
                )
            )
        )
    )
)</f>
        <v>0</v>
      </c>
      <c r="J28" s="242">
        <v>45142</v>
      </c>
      <c r="K28" s="242">
        <v>45154</v>
      </c>
      <c r="L28" s="91" t="s">
        <v>40</v>
      </c>
      <c r="M28" s="192">
        <v>3.4285714285714199</v>
      </c>
      <c r="N28" s="192">
        <v>0</v>
      </c>
      <c r="O28" s="192" t="s">
        <v>409</v>
      </c>
      <c r="P28" s="192" t="s">
        <v>409</v>
      </c>
      <c r="Q28" s="192" t="s">
        <v>409</v>
      </c>
      <c r="R28" s="192">
        <v>2.4</v>
      </c>
      <c r="S28" s="192">
        <v>-5.8330000000000002</v>
      </c>
      <c r="T28" s="192">
        <v>-7.4050000000000002</v>
      </c>
      <c r="U28" s="192" t="s">
        <v>409</v>
      </c>
      <c r="V28" s="192" t="s">
        <v>409</v>
      </c>
      <c r="W28" s="192" t="s">
        <v>409</v>
      </c>
      <c r="X28" s="192" t="s">
        <v>409</v>
      </c>
      <c r="Y28" s="192"/>
      <c r="Z28" s="192"/>
      <c r="AF28" s="34"/>
      <c r="AG28" s="34"/>
      <c r="AH28" s="34"/>
      <c r="AI28" s="34"/>
      <c r="AJ28" s="34"/>
      <c r="AK28" s="34"/>
      <c r="AL28" s="195"/>
      <c r="AM28" s="195"/>
      <c r="AN28" s="80"/>
      <c r="AO28" s="80"/>
      <c r="AP28" s="80"/>
      <c r="AQ28" s="35"/>
    </row>
    <row r="29" spans="1:43" x14ac:dyDescent="0.2">
      <c r="A29" s="84">
        <v>22</v>
      </c>
      <c r="B29" s="84" t="str">
        <f ca="1"/>
        <v>Bosnia and Herzegovina</v>
      </c>
      <c r="C29" s="84" t="str">
        <f ca="1"/>
        <v>BIH</v>
      </c>
      <c r="D29" s="219" t="str">
        <f ca="1"/>
        <v>ECS           Europe &amp; Central Asia</v>
      </c>
      <c r="E29" s="219" t="str">
        <f ca="1"/>
        <v>IBRD</v>
      </c>
      <c r="F29" s="190" t="str">
        <f t="shared" ca="1" si="3"/>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6.0944940022004364</v>
      </c>
      <c r="H29" s="80" cm="1">
        <f t="array" ref="H29">IF(
    SUM(IF(
            ISNUMBER(
                IF(
                    $M$4:$Y$4,
                    (M29:Y29),
                    "")),
            1,
            0))
        =0,
    NA(),
    IF(
        Parameters!$D$15=1,
        IF(
            SUM(--(ISNUMBER(IF($M$4:$Y$4=1,(M29:Y29),""))))&gt;0,
            MAX(IF(
                ISNUMBER(M29:Y29),
                IF(
                    M$4:Y$4=1,
                    M29:Y29,
                    ""),
                "")),
            MAX(IF(
                ISNUMBER(M29:Y29),
                IF(
                    M$4:Y$4=2,
                    M29:Y29,
                    ""),
                ""))
        ),
        IF(
            Parameters!$D$16=1,
            IFERROR(
                AVERAGE(IF(
                    ISNUMBER(M29:Y29),
                    IF(
                        M$4:Y$4=1,
                        M29:Y29,
                        ""),
                    "")),
                AVERAGE(IF(
                    ISNUMBER(M29:Y29),
                    IF(
                        M$4:Y$4=2,
                        M29:Y29,
                        ""),
                    ""))
            ),
            IF(
                Parameters!$D$17=1,
                IFERROR(
                    IF(
                        OR(
                            IF(
                                ISNUMBER(M29:Y29),
                                IF(
                                    M$4:Y$4=1,
                                    M29:Y29,
                                    ""),
                                "")
                            =0),
                        0,
                        GEOMEAN(IF(
                            ISNUMBER(M29:Y29),
                            IF(
                                M$4:Y$4=1,
                                M29:Y29,
                                ""),
                            ""))
                    ),
                    IF(
                        OR(IF(
                            ISNUMBER(M29:Y29),
                            IF(
                                M$4:Y$4=2,
                                M29:Y29,
                                ""),
                            "")
                            =0),
                        0,
                        GEOMEAN(IF(
                            ISNUMBER(M29:Y29),
                            IF(
                                M$4:Y$4=2,
                                M29:Y29,
                                ""),
                            "")))
                )
            )
        )
    )
)</f>
        <v>3.71428571428571</v>
      </c>
      <c r="I29" s="191" cm="1">
        <f t="array" ref="I29">IF(
    SUM(IF(
            ISNUMBER(
                IF(
                    $M$5:$Y$5,
                    (M29:Y29),
                    "")),
            1,
            0))
        =0,
    NA(),
    IF(
        Parameters!$D$15=1,
        IF(
            SUM(--(ISNUMBER(IF($M$5:$Y$5=1,(M29:Y29),""))))&gt;0,
            MAX(IF(
                ISNUMBER(M29:Y29),
                IF(
                    M$5:Y$5=1,
                    M29:Y29,
                    ""),
                "")),
            MAX(IF(
                ISNUMBER(M29:Y29),
                IF(
                    M$5:Y$5=2,
                    M29:Y29,
                    ""),
                ""))
        ),
        IF(
            Parameters!$D$16=1,
            IFERROR(
                AVERAGE(IF(
                    ISNUMBER(M29:Y29),
                    IF(
                        M$5:Y$5=1,
                        M29:Y29,
                        ""),
                    "")),
                AVERAGE(IF(
                    ISNUMBER(M29:Y29),
                    IF(
                        M$5:Y$5=2,
                        M29:Y29,
                        ""),
                    ""))
            ),
            IF(
                Parameters!$D$17=1,
                IFERROR(
                    IF(
                        OR(
                            IF(
                                ISNUMBER(M29:Y29),
                                IF(
                                    M$5:Y$5=1,
                                    M29:Y29,
                                    ""),
                                "")
                            =0),
                        0,
                        GEOMEAN(IF(
                            ISNUMBER(M29:Y29),
                            IF(
                                M$5:Y$5=1,
                                M29:Y29,
                                ""),
                            ""))
                    ),
                    IF(
                        OR(IF(
                            ISNUMBER(M29:Y29),
                            IF(
                                M$5:Y$5=2,
                                M29:Y29,
                                ""),
                            "")
                            =0),
                        0,
                        GEOMEAN(IF(
                            ISNUMBER(M29:Y29),
                            IF(
                                M$5:Y$5=2,
                                M29:Y29,
                                ""),
                            "")))
                )
            )
        )
    )
)</f>
        <v>10</v>
      </c>
      <c r="J29" s="242">
        <v>44860</v>
      </c>
      <c r="K29" s="242">
        <v>45154</v>
      </c>
      <c r="L29" s="91" t="s">
        <v>42</v>
      </c>
      <c r="M29" s="192">
        <v>3.71428571428571</v>
      </c>
      <c r="N29" s="192">
        <v>10</v>
      </c>
      <c r="O29" s="192" t="s">
        <v>409</v>
      </c>
      <c r="P29" s="192" t="s">
        <v>409</v>
      </c>
      <c r="Q29" s="192" t="s">
        <v>409</v>
      </c>
      <c r="R29" s="192">
        <v>2.6</v>
      </c>
      <c r="S29" s="192">
        <v>-9.9999999999997799E-2</v>
      </c>
      <c r="T29" s="192">
        <v>1.49999999999999</v>
      </c>
      <c r="U29" s="192" t="s">
        <v>409</v>
      </c>
      <c r="V29" s="192" t="s">
        <v>409</v>
      </c>
      <c r="W29" s="192" t="s">
        <v>409</v>
      </c>
      <c r="X29" s="192" t="s">
        <v>409</v>
      </c>
      <c r="Y29" s="192"/>
      <c r="Z29" s="192"/>
      <c r="AF29" s="34"/>
      <c r="AG29" s="34"/>
      <c r="AH29" s="34"/>
      <c r="AI29" s="34"/>
      <c r="AJ29" s="34"/>
      <c r="AK29" s="34"/>
      <c r="AL29" s="195"/>
      <c r="AM29" s="195"/>
      <c r="AN29" s="80"/>
      <c r="AO29" s="80"/>
      <c r="AP29" s="80"/>
      <c r="AQ29" s="35"/>
    </row>
    <row r="30" spans="1:43" x14ac:dyDescent="0.2">
      <c r="A30" s="84">
        <v>23</v>
      </c>
      <c r="B30" s="84" t="str">
        <f ca="1"/>
        <v>Belarus</v>
      </c>
      <c r="C30" s="84" t="str">
        <f ca="1"/>
        <v>BLR</v>
      </c>
      <c r="D30" s="219" t="str">
        <f ca="1"/>
        <v>ECS           Europe &amp; Central Asia</v>
      </c>
      <c r="E30" s="219" t="str">
        <f ca="1"/>
        <v>IBRD</v>
      </c>
      <c r="F30" s="190" t="str">
        <f t="shared" ca="1" si="3"/>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3.0059464875001147</v>
      </c>
      <c r="H30" s="80" cm="1">
        <f t="array" ref="H30">IF(
    SUM(IF(
            ISNUMBER(
                IF(
                    $M$4:$Y$4,
                    (M30:Y30),
                    "")),
            1,
            0))
        =0,
    NA(),
    IF(
        Parameters!$D$15=1,
        IF(
            SUM(--(ISNUMBER(IF($M$4:$Y$4=1,(M30:Y30),""))))&gt;0,
            MAX(IF(
                ISNUMBER(M30:Y30),
                IF(
                    M$4:Y$4=1,
                    M30:Y30,
                    ""),
                "")),
            MAX(IF(
                ISNUMBER(M30:Y30),
                IF(
                    M$4:Y$4=2,
                    M30:Y30,
                    ""),
                ""))
        ),
        IF(
            Parameters!$D$16=1,
            IFERROR(
                AVERAGE(IF(
                    ISNUMBER(M30:Y30),
                    IF(
                        M$4:Y$4=1,
                        M30:Y30,
                        ""),
                    "")),
                AVERAGE(IF(
                    ISNUMBER(M30:Y30),
                    IF(
                        M$4:Y$4=2,
                        M30:Y30,
                        ""),
                    ""))
            ),
            IF(
                Parameters!$D$17=1,
                IFERROR(
                    IF(
                        OR(
                            IF(
                                ISNUMBER(M30:Y30),
                                IF(
                                    M$4:Y$4=1,
                                    M30:Y30,
                                    ""),
                                "")
                            =0),
                        0,
                        GEOMEAN(IF(
                            ISNUMBER(M30:Y30),
                            IF(
                                M$4:Y$4=1,
                                M30:Y30,
                                ""),
                            ""))
                    ),
                    IF(
                        OR(IF(
                            ISNUMBER(M30:Y30),
                            IF(
                                M$4:Y$4=2,
                                M30:Y30,
                                ""),
                            "")
                            =0),
                        0,
                        GEOMEAN(IF(
                            ISNUMBER(M30:Y30),
                            IF(
                                M$4:Y$4=2,
                                M30:Y30,
                                ""),
                            "")))
                )
            )
        )
    )
)</f>
        <v>1.5714285714285701</v>
      </c>
      <c r="I30" s="191" cm="1">
        <f t="array" ref="I30">IF(
    SUM(IF(
            ISNUMBER(
                IF(
                    $M$5:$Y$5,
                    (M30:Y30),
                    "")),
            1,
            0))
        =0,
    NA(),
    IF(
        Parameters!$D$15=1,
        IF(
            SUM(--(ISNUMBER(IF($M$5:$Y$5=1,(M30:Y30),""))))&gt;0,
            MAX(IF(
                ISNUMBER(M30:Y30),
                IF(
                    M$5:Y$5=1,
                    M30:Y30,
                    ""),
                "")),
            MAX(IF(
                ISNUMBER(M30:Y30),
                IF(
                    M$5:Y$5=2,
                    M30:Y30,
                    ""),
                ""))
        ),
        IF(
            Parameters!$D$16=1,
            IFERROR(
                AVERAGE(IF(
                    ISNUMBER(M30:Y30),
                    IF(
                        M$5:Y$5=1,
                        M30:Y30,
                        ""),
                    "")),
                AVERAGE(IF(
                    ISNUMBER(M30:Y30),
                    IF(
                        M$5:Y$5=2,
                        M30:Y30,
                        ""),
                    ""))
            ),
            IF(
                Parameters!$D$17=1,
                IFERROR(
                    IF(
                        OR(
                            IF(
                                ISNUMBER(M30:Y30),
                                IF(
                                    M$5:Y$5=1,
                                    M30:Y30,
                                    ""),
                                "")
                            =0),
                        0,
                        GEOMEAN(IF(
                            ISNUMBER(M30:Y30),
                            IF(
                                M$5:Y$5=1,
                                M30:Y30,
                                ""),
                            ""))
                    ),
                    IF(
                        OR(IF(
                            ISNUMBER(M30:Y30),
                            IF(
                                M$5:Y$5=2,
                                M30:Y30,
                                ""),
                            "")
                            =0),
                        0,
                        GEOMEAN(IF(
                            ISNUMBER(M30:Y30),
                            IF(
                                M$5:Y$5=2,
                                M30:Y30,
                                ""),
                            "")))
                )
            )
        )
    )
)</f>
        <v>5.75</v>
      </c>
      <c r="J30" s="242">
        <v>45142</v>
      </c>
      <c r="K30" s="242">
        <v>45154</v>
      </c>
      <c r="L30" s="91" t="s">
        <v>44</v>
      </c>
      <c r="M30" s="192">
        <v>1.5714285714285701</v>
      </c>
      <c r="N30" s="192">
        <v>5.75</v>
      </c>
      <c r="O30" s="192">
        <v>0</v>
      </c>
      <c r="P30" s="192" t="s">
        <v>409</v>
      </c>
      <c r="Q30" s="192" t="s">
        <v>409</v>
      </c>
      <c r="R30" s="192">
        <v>1.1000000000000001</v>
      </c>
      <c r="S30" s="192">
        <v>0.57499999999999996</v>
      </c>
      <c r="T30" s="192">
        <v>-0.157</v>
      </c>
      <c r="U30" s="192" t="s">
        <v>539</v>
      </c>
      <c r="V30" s="192" t="s">
        <v>409</v>
      </c>
      <c r="W30" s="192" t="s">
        <v>409</v>
      </c>
      <c r="X30" s="192" t="s">
        <v>409</v>
      </c>
      <c r="Y30" s="192"/>
      <c r="Z30" s="192"/>
      <c r="AF30" s="34"/>
      <c r="AG30" s="34"/>
      <c r="AH30" s="34"/>
      <c r="AI30" s="34"/>
      <c r="AJ30" s="34"/>
      <c r="AK30" s="34"/>
      <c r="AL30" s="195"/>
      <c r="AM30" s="195"/>
      <c r="AN30" s="80"/>
      <c r="AO30" s="80"/>
      <c r="AP30" s="80"/>
      <c r="AQ30" s="35"/>
    </row>
    <row r="31" spans="1:43" x14ac:dyDescent="0.2">
      <c r="A31" s="84">
        <v>24</v>
      </c>
      <c r="B31" s="84" t="str">
        <f ca="1"/>
        <v>Belize</v>
      </c>
      <c r="C31" s="84" t="str">
        <f ca="1"/>
        <v>BLZ</v>
      </c>
      <c r="D31" s="219" t="str">
        <f ca="1"/>
        <v>LCN           Latin America &amp; Caribbean</v>
      </c>
      <c r="E31" s="219" t="str">
        <f ca="1"/>
        <v>IBRD</v>
      </c>
      <c r="F31" s="190" t="str">
        <f t="shared" ca="1" si="3"/>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$M$4:$Y$4,
                    (M31:Y31),
                    "")),
            1,
            0))
        =0,
    NA(),
    IF(
        Parameters!$D$15=1,
        IF(
            SUM(--(ISNUMBER(IF($M$4:$Y$4=1,(M31:Y31),""))))&gt;0,
            MAX(IF(
                ISNUMBER(M31:Y31),
                IF(
                    M$4:Y$4=1,
                    M31:Y31,
                    ""),
                "")),
            MAX(IF(
                ISNUMBER(M31:Y31),
                IF(
                    M$4:Y$4=2,
                    M31:Y31,
                    ""),
                ""))
        ),
        IF(
            Parameters!$D$16=1,
            IFERROR(
                AVERAGE(IF(
                    ISNUMBER(M31:Y31),
                    IF(
                        M$4:Y$4=1,
                        M31:Y31,
                        ""),
                    "")),
                AVERAGE(IF(
                    ISNUMBER(M31:Y31),
                    IF(
                        M$4:Y$4=2,
                        M31:Y31,
                        ""),
                    ""))
            ),
            IF(
                Parameters!$D$17=1,
                IFERROR(
                    IF(
                        OR(
                            IF(
                                ISNUMBER(M31:Y31),
                                IF(
                                    M$4:Y$4=1,
                                    M31:Y31,
                                    ""),
                                "")
                            =0),
                        0,
                        GEOMEAN(IF(
                            ISNUMBER(M31:Y31),
                            IF(
                                M$4:Y$4=1,
                                M31:Y31,
                                ""),
                            ""))
                    ),
                    IF(
                        OR(IF(
                            ISNUMBER(M31:Y31),
                            IF(
                                M$4:Y$4=2,
                                M31:Y31,
                                ""),
                            "")
                            =0),
                        0,
                        GEOMEAN(IF(
                            ISNUMBER(M31:Y31),
                            IF(
                                M$4:Y$4=2,
                                M31:Y31,
                                ""),
                            "")))
                )
            )
        )
    )
)</f>
        <v>5.4285714285714199</v>
      </c>
      <c r="I31" s="191" cm="1">
        <f t="array" ref="I31">IF(
    SUM(IF(
            ISNUMBER(
                IF(
                    $M$5:$Y$5,
                    (M31:Y31),
                    "")),
            1,
            0))
        =0,
    NA(),
    IF(
        Parameters!$D$15=1,
        IF(
            SUM(--(ISNUMBER(IF($M$5:$Y$5=1,(M31:Y31),""))))&gt;0,
            MAX(IF(
                ISNUMBER(M31:Y31),
                IF(
                    M$5:Y$5=1,
                    M31:Y31,
                    ""),
                "")),
            MAX(IF(
                ISNUMBER(M31:Y31),
                IF(
                    M$5:Y$5=2,
                    M31:Y31,
                    ""),
                ""))
        ),
        IF(
            Parameters!$D$16=1,
            IFERROR(
                AVERAGE(IF(
                    ISNUMBER(M31:Y31),
                    IF(
                        M$5:Y$5=1,
                        M31:Y31,
                        ""),
                    "")),
                AVERAGE(IF(
                    ISNUMBER(M31:Y31),
                    IF(
                        M$5:Y$5=2,
                        M31:Y31,
                        ""),
                    ""))
            ),
            IF(
                Parameters!$D$17=1,
                IFERROR(
                    IF(
                        OR(
                            IF(
                                ISNUMBER(M31:Y31),
                                IF(
                                    M$5:Y$5=1,
                                    M31:Y31,
                                    ""),
                                "")
                            =0),
                        0,
                        GEOMEAN(IF(
                            ISNUMBER(M31:Y31),
                            IF(
                                M$5:Y$5=1,
                                M31:Y31,
                                ""),
                            ""))
                    ),
                    IF(
                        OR(IF(
                            ISNUMBER(M31:Y31),
                            IF(
                                M$5:Y$5=2,
                                M31:Y31,
                                ""),
                            "")
                            =0),
                        0,
                        GEOMEAN(IF(
                            ISNUMBER(M31:Y31),
                            IF(
                                M$5:Y$5=2,
                                M31:Y31,
                                ""),
                            "")))
                )
            )
        )
    )
)</f>
        <v>0</v>
      </c>
      <c r="J31" s="242">
        <v>45142</v>
      </c>
      <c r="K31" s="242">
        <v>45154</v>
      </c>
      <c r="L31" s="91" t="s">
        <v>46</v>
      </c>
      <c r="M31" s="192">
        <v>5.4285714285714199</v>
      </c>
      <c r="N31" s="192">
        <v>0</v>
      </c>
      <c r="O31" s="192" t="s">
        <v>409</v>
      </c>
      <c r="P31" s="192" t="s">
        <v>409</v>
      </c>
      <c r="Q31" s="192" t="s">
        <v>409</v>
      </c>
      <c r="R31" s="192">
        <v>3.8</v>
      </c>
      <c r="S31" s="192">
        <v>-4.117</v>
      </c>
      <c r="T31" s="192">
        <v>-3.5549999999999899</v>
      </c>
      <c r="U31" s="192" t="s">
        <v>409</v>
      </c>
      <c r="V31" s="192" t="s">
        <v>409</v>
      </c>
      <c r="W31" s="192" t="s">
        <v>409</v>
      </c>
      <c r="X31" s="192" t="s">
        <v>409</v>
      </c>
      <c r="Y31" s="192"/>
      <c r="Z31" s="192"/>
      <c r="AF31" s="34"/>
      <c r="AG31" s="34"/>
      <c r="AH31" s="34"/>
      <c r="AI31" s="34"/>
      <c r="AJ31" s="34"/>
      <c r="AK31" s="34"/>
      <c r="AL31" s="195"/>
      <c r="AM31" s="195"/>
      <c r="AN31" s="80"/>
      <c r="AO31" s="80"/>
      <c r="AP31" s="80"/>
      <c r="AQ31" s="35"/>
    </row>
    <row r="32" spans="1:43" x14ac:dyDescent="0.2">
      <c r="A32" s="84">
        <v>25</v>
      </c>
      <c r="B32" s="84" t="str">
        <f ca="1"/>
        <v>Bermuda</v>
      </c>
      <c r="C32" s="84" t="str">
        <f ca="1"/>
        <v>BMU</v>
      </c>
      <c r="D32" s="219" t="str">
        <f ca="1"/>
        <v>NAC           North America</v>
      </c>
      <c r="E32" s="219" t="str">
        <f ca="1"/>
        <v>NA</v>
      </c>
      <c r="F32" s="190" t="str">
        <f t="shared" ca="1" si="3"/>
        <v/>
      </c>
      <c r="G32" s="80" t="e">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#N/A</v>
      </c>
      <c r="H32" s="80" t="e" cm="1">
        <f t="array" ref="H32">IF(
    SUM(IF(
            ISNUMBER(
                IF(
                    $M$4:$Y$4,
                    (M32:Y32),
                    "")),
            1,
            0))
        =0,
    NA(),
    IF(
        Parameters!$D$15=1,
        IF(
            SUM(--(ISNUMBER(IF($M$4:$Y$4=1,(M32:Y32),""))))&gt;0,
            MAX(IF(
                ISNUMBER(M32:Y32),
                IF(
                    M$4:Y$4=1,
                    M32:Y32,
                    ""),
                "")),
            MAX(IF(
                ISNUMBER(M32:Y32),
                IF(
                    M$4:Y$4=2,
                    M32:Y32,
                    ""),
                ""))
        ),
        IF(
            Parameters!$D$16=1,
            IFERROR(
                AVERAGE(IF(
                    ISNUMBER(M32:Y32),
                    IF(
                        M$4:Y$4=1,
                        M32:Y32,
                        ""),
                    "")),
                AVERAGE(IF(
                    ISNUMBER(M32:Y32),
                    IF(
                        M$4:Y$4=2,
                        M32:Y32,
                        ""),
                    ""))
            ),
            IF(
                Parameters!$D$17=1,
                IFERROR(
                    IF(
                        OR(
                            IF(
                                ISNUMBER(M32:Y32),
                                IF(
                                    M$4:Y$4=1,
                                    M32:Y32,
                                    ""),
                                "")
                            =0),
                        0,
                        GEOMEAN(IF(
                            ISNUMBER(M32:Y32),
                            IF(
                                M$4:Y$4=1,
                                M32:Y32,
                                ""),
                            ""))
                    ),
                    IF(
                        OR(IF(
                            ISNUMBER(M32:Y32),
                            IF(
                                M$4:Y$4=2,
                                M32:Y32,
                                ""),
                            "")
                            =0),
                        0,
                        GEOMEAN(IF(
                            ISNUMBER(M32:Y32),
                            IF(
                                M$4:Y$4=2,
                                M32:Y32,
                                ""),
                            "")))
                )
            )
        )
    )
)</f>
        <v>#N/A</v>
      </c>
      <c r="I32" s="191" t="e" cm="1">
        <f t="array" ref="I32">IF(
    SUM(IF(
            ISNUMBER(
                IF(
                    $M$5:$Y$5,
                    (M32:Y32),
                    "")),
            1,
            0))
        =0,
    NA(),
    IF(
        Parameters!$D$15=1,
        IF(
            SUM(--(ISNUMBER(IF($M$5:$Y$5=1,(M32:Y32),""))))&gt;0,
            MAX(IF(
                ISNUMBER(M32:Y32),
                IF(
                    M$5:Y$5=1,
                    M32:Y32,
                    ""),
                "")),
            MAX(IF(
                ISNUMBER(M32:Y32),
                IF(
                    M$5:Y$5=2,
                    M32:Y32,
                    ""),
                ""))
        ),
        IF(
            Parameters!$D$16=1,
            IFERROR(
                AVERAGE(IF(
                    ISNUMBER(M32:Y32),
                    IF(
                        M$5:Y$5=1,
                        M32:Y32,
                        ""),
                    "")),
                AVERAGE(IF(
                    ISNUMBER(M32:Y32),
                    IF(
                        M$5:Y$5=2,
                        M32:Y32,
                        ""),
                    ""))
            ),
            IF(
                Parameters!$D$17=1,
                IFERROR(
                    IF(
                        OR(
                            IF(
                                ISNUMBER(M32:Y32),
                                IF(
                                    M$5:Y$5=1,
                                    M32:Y32,
                                    ""),
                                "")
                            =0),
                        0,
                        GEOMEAN(IF(
                            ISNUMBER(M32:Y32),
                            IF(
                                M$5:Y$5=1,
                                M32:Y32,
                                ""),
                            ""))
                    ),
                    IF(
                        OR(IF(
                            ISNUMBER(M32:Y32),
                            IF(
                                M$5:Y$5=2,
                                M32:Y32,
                                ""),
                            "")
                            =0),
                        0,
                        GEOMEAN(IF(
                            ISNUMBER(M32:Y32),
                            IF(
                                M$5:Y$5=2,
                                M32:Y32,
                                ""),
                            "")))
                )
            )
        )
    )
)</f>
        <v>#N/A</v>
      </c>
      <c r="J32" s="242" t="s">
        <v>409</v>
      </c>
      <c r="K32" s="242">
        <v>45014</v>
      </c>
      <c r="L32" s="91" t="s">
        <v>702</v>
      </c>
      <c r="M32" s="192" t="s">
        <v>409</v>
      </c>
      <c r="N32" s="192" t="s">
        <v>409</v>
      </c>
      <c r="O32" s="192" t="s">
        <v>409</v>
      </c>
      <c r="P32" s="192" t="s">
        <v>409</v>
      </c>
      <c r="Q32" s="192" t="s">
        <v>409</v>
      </c>
      <c r="R32" s="192" t="s">
        <v>409</v>
      </c>
      <c r="S32" s="192" t="s">
        <v>409</v>
      </c>
      <c r="T32" s="192" t="s">
        <v>409</v>
      </c>
      <c r="U32" s="192" t="s">
        <v>409</v>
      </c>
      <c r="V32" s="192" t="s">
        <v>409</v>
      </c>
      <c r="W32" s="192" t="s">
        <v>409</v>
      </c>
      <c r="X32" s="192" t="s">
        <v>409</v>
      </c>
      <c r="Y32" s="192"/>
      <c r="Z32" s="192"/>
      <c r="AF32" s="34"/>
      <c r="AG32" s="34"/>
      <c r="AH32" s="34"/>
      <c r="AI32" s="34"/>
      <c r="AJ32" s="34"/>
      <c r="AK32" s="34"/>
      <c r="AL32" s="195"/>
      <c r="AM32" s="195"/>
      <c r="AN32" s="80"/>
      <c r="AO32" s="80"/>
      <c r="AP32" s="80"/>
      <c r="AQ32" s="35"/>
    </row>
    <row r="33" spans="1:43" x14ac:dyDescent="0.2">
      <c r="A33" s="84">
        <v>26</v>
      </c>
      <c r="B33" s="84" t="str">
        <f ca="1"/>
        <v>Bolivia</v>
      </c>
      <c r="C33" s="84" t="str">
        <f ca="1"/>
        <v>BOL</v>
      </c>
      <c r="D33" s="219" t="str">
        <f ca="1"/>
        <v>LCN           Latin America &amp; Caribbean</v>
      </c>
      <c r="E33" s="219" t="str">
        <f ca="1"/>
        <v>IBRD</v>
      </c>
      <c r="F33" s="190" t="str">
        <f t="shared" ca="1" si="3"/>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6.9227900928888708</v>
      </c>
      <c r="H33" s="80" cm="1">
        <f t="array" ref="H33">IF(
    SUM(IF(
            ISNUMBER(
                IF(
                    $M$4:$Y$4,
                    (M33:Y33),
                    "")),
            1,
            0))
        =0,
    NA(),
    IF(
        Parameters!$D$15=1,
        IF(
            SUM(--(ISNUMBER(IF($M$4:$Y$4=1,(M33:Y33),""))))&gt;0,
            MAX(IF(
                ISNUMBER(M33:Y33),
                IF(
                    M$4:Y$4=1,
                    M33:Y33,
                    ""),
                "")),
            MAX(IF(
                ISNUMBER(M33:Y33),
                IF(
                    M$4:Y$4=2,
                    M33:Y33,
                    ""),
                ""))
        ),
        IF(
            Parameters!$D$16=1,
            IFERROR(
                AVERAGE(IF(
                    ISNUMBER(M33:Y33),
                    IF(
                        M$4:Y$4=1,
                        M33:Y33,
                        ""),
                    "")),
                AVERAGE(IF(
                    ISNUMBER(M33:Y33),
                    IF(
                        M$4:Y$4=2,
                        M33:Y33,
                        ""),
                    ""))
            ),
            IF(
                Parameters!$D$17=1,
                IFERROR(
                    IF(
                        OR(
                            IF(
                                ISNUMBER(M33:Y33),
                                IF(
                                    M$4:Y$4=1,
                                    M33:Y33,
                                    ""),
                                "")
                            =0),
                        0,
                        GEOMEAN(IF(
                            ISNUMBER(M33:Y33),
                            IF(
                                M$4:Y$4=1,
                                M33:Y33,
                                ""),
                            ""))
                    ),
                    IF(
                        OR(IF(
                            ISNUMBER(M33:Y33),
                            IF(
                                M$4:Y$4=2,
                                M33:Y33,
                                ""),
                            "")
                            =0),
                        0,
                        GEOMEAN(IF(
                            ISNUMBER(M33:Y33),
                            IF(
                                M$4:Y$4=2,
                                M33:Y33,
                                ""),
                            "")))
                )
            )
        )
    )
)</f>
        <v>6.2857142857142803</v>
      </c>
      <c r="I33" s="191" cm="1">
        <f t="array" ref="I33">IF(
    SUM(IF(
            ISNUMBER(
                IF(
                    $M$5:$Y$5,
                    (M33:Y33),
                    "")),
            1,
            0))
        =0,
    NA(),
    IF(
        Parameters!$D$15=1,
        IF(
            SUM(--(ISNUMBER(IF($M$5:$Y$5=1,(M33:Y33),""))))&gt;0,
            MAX(IF(
                ISNUMBER(M33:Y33),
                IF(
                    M$5:Y$5=1,
                    M33:Y33,
                    ""),
                "")),
            MAX(IF(
                ISNUMBER(M33:Y33),
                IF(
                    M$5:Y$5=2,
                    M33:Y33,
                    ""),
                ""))
        ),
        IF(
            Parameters!$D$16=1,
            IFERROR(
                AVERAGE(IF(
                    ISNUMBER(M33:Y33),
                    IF(
                        M$5:Y$5=1,
                        M33:Y33,
                        ""),
                    "")),
                AVERAGE(IF(
                    ISNUMBER(M33:Y33),
                    IF(
                        M$5:Y$5=2,
                        M33:Y33,
                        ""),
                    ""))
            ),
            IF(
                Parameters!$D$17=1,
                IFERROR(
                    IF(
                        OR(
                            IF(
                                ISNUMBER(M33:Y33),
                                IF(
                                    M$5:Y$5=1,
                                    M33:Y33,
                                    ""),
                                "")
                            =0),
                        0,
                        GEOMEAN(IF(
                            ISNUMBER(M33:Y33),
                            IF(
                                M$5:Y$5=1,
                                M33:Y33,
                                ""),
                            ""))
                    ),
                    IF(
                        OR(IF(
                            ISNUMBER(M33:Y33),
                            IF(
                                M$5:Y$5=2,
                                M33:Y33,
                                ""),
                            "")
                            =0),
                        0,
                        GEOMEAN(IF(
                            ISNUMBER(M33:Y33),
                            IF(
                                M$5:Y$5=2,
                                M33:Y33,
                                ""),
                            "")))
                )
            )
        )
    )
)</f>
        <v>7.6244354248045996</v>
      </c>
      <c r="J33" s="242">
        <v>45142</v>
      </c>
      <c r="K33" s="242">
        <v>45154</v>
      </c>
      <c r="L33" s="91" t="s">
        <v>48</v>
      </c>
      <c r="M33" s="192">
        <v>6.2857142857142803</v>
      </c>
      <c r="N33" s="192">
        <v>0</v>
      </c>
      <c r="O33" s="192" t="s">
        <v>409</v>
      </c>
      <c r="P33" s="192">
        <v>7.6244354248045996</v>
      </c>
      <c r="Q33" s="192" t="s">
        <v>409</v>
      </c>
      <c r="R33" s="192">
        <v>4.4000000000000004</v>
      </c>
      <c r="S33" s="192">
        <v>-2.1970000000000001</v>
      </c>
      <c r="T33" s="192">
        <v>-1.399</v>
      </c>
      <c r="U33" s="192" t="s">
        <v>409</v>
      </c>
      <c r="V33" s="192">
        <v>0.38122177124022999</v>
      </c>
      <c r="W33" s="192">
        <v>-3.3124923706050198E-2</v>
      </c>
      <c r="X33" s="192" t="s">
        <v>409</v>
      </c>
      <c r="Y33" s="192"/>
      <c r="Z33" s="192"/>
      <c r="AF33" s="34"/>
      <c r="AG33" s="34"/>
      <c r="AH33" s="34"/>
      <c r="AI33" s="34"/>
      <c r="AJ33" s="34"/>
      <c r="AK33" s="34"/>
      <c r="AL33" s="195"/>
      <c r="AM33" s="195"/>
      <c r="AN33" s="80"/>
      <c r="AO33" s="80"/>
      <c r="AP33" s="80"/>
      <c r="AQ33" s="35"/>
    </row>
    <row r="34" spans="1:43" x14ac:dyDescent="0.2">
      <c r="A34" s="84">
        <v>27</v>
      </c>
      <c r="B34" s="84" t="str">
        <f ca="1"/>
        <v>Brazil</v>
      </c>
      <c r="C34" s="84" t="str">
        <f ca="1"/>
        <v>BRA</v>
      </c>
      <c r="D34" s="219" t="str">
        <f ca="1"/>
        <v>LCN           Latin America &amp; Caribbean</v>
      </c>
      <c r="E34" s="219" t="str">
        <f ca="1"/>
        <v>IBRD</v>
      </c>
      <c r="F34" s="190" t="str">
        <f t="shared" ca="1" si="3"/>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5.9160797830996161</v>
      </c>
      <c r="H34" s="80" cm="1">
        <f t="array" ref="H34">IF(
    SUM(IF(
            ISNUMBER(
                IF(
                    $M$4:$Y$4,
                    (M34:Y34),
                    "")),
            1,
            0))
        =0,
    NA(),
    IF(
        Parameters!$D$15=1,
        IF(
            SUM(--(ISNUMBER(IF($M$4:$Y$4=1,(M34:Y34),""))))&gt;0,
            MAX(IF(
                ISNUMBER(M34:Y34),
                IF(
                    M$4:Y$4=1,
                    M34:Y34,
                    ""),
                "")),
            MAX(IF(
                ISNUMBER(M34:Y34),
                IF(
                    M$4:Y$4=2,
                    M34:Y34,
                    ""),
                ""))
        ),
        IF(
            Parameters!$D$16=1,
            IFERROR(
                AVERAGE(IF(
                    ISNUMBER(M34:Y34),
                    IF(
                        M$4:Y$4=1,
                        M34:Y34,
                        ""),
                    "")),
                AVERAGE(IF(
                    ISNUMBER(M34:Y34),
                    IF(
                        M$4:Y$4=2,
                        M34:Y34,
                        ""),
                    ""))
            ),
            IF(
                Parameters!$D$17=1,
                IFERROR(
                    IF(
                        OR(
                            IF(
                                ISNUMBER(M34:Y34),
                                IF(
                                    M$4:Y$4=1,
                                    M34:Y34,
                                    ""),
                                "")
                            =0),
                        0,
                        GEOMEAN(IF(
                            ISNUMBER(M34:Y34),
                            IF(
                                M$4:Y$4=1,
                                M34:Y34,
                                ""),
                            ""))
                    ),
                    IF(
                        OR(IF(
                            ISNUMBER(M34:Y34),
                            IF(
                                M$4:Y$4=2,
                                M34:Y34,
                                ""),
                            "")
                            =0),
                        0,
                        GEOMEAN(IF(
                            ISNUMBER(M34:Y34),
                            IF(
                                M$4:Y$4=2,
                                M34:Y34,
                                ""),
                            "")))
                )
            )
        )
    )
)</f>
        <v>5</v>
      </c>
      <c r="I34" s="191" cm="1">
        <f t="array" ref="I34">IF(
    SUM(IF(
            ISNUMBER(
                IF(
                    $M$5:$Y$5,
                    (M34:Y34),
                    "")),
            1,
            0))
        =0,
    NA(),
    IF(
        Parameters!$D$15=1,
        IF(
            SUM(--(ISNUMBER(IF($M$5:$Y$5=1,(M34:Y34),""))))&gt;0,
            MAX(IF(
                ISNUMBER(M34:Y34),
                IF(
                    M$5:Y$5=1,
                    M34:Y34,
                    ""),
                "")),
            MAX(IF(
                ISNUMBER(M34:Y34),
                IF(
                    M$5:Y$5=2,
                    M34:Y34,
                    ""),
                ""))
        ),
        IF(
            Parameters!$D$16=1,
            IFERROR(
                AVERAGE(IF(
                    ISNUMBER(M34:Y34),
                    IF(
                        M$5:Y$5=1,
                        M34:Y34,
                        ""),
                    "")),
                AVERAGE(IF(
                    ISNUMBER(M34:Y34),
                    IF(
                        M$5:Y$5=2,
                        M34:Y34,
                        ""),
                    ""))
            ),
            IF(
                Parameters!$D$17=1,
                IFERROR(
                    IF(
                        OR(
                            IF(
                                ISNUMBER(M34:Y34),
                                IF(
                                    M$5:Y$5=1,
                                    M34:Y34,
                                    ""),
                                "")
                            =0),
                        0,
                        GEOMEAN(IF(
                            ISNUMBER(M34:Y34),
                            IF(
                                M$5:Y$5=1,
                                M34:Y34,
                                ""),
                            ""))
                    ),
                    IF(
                        OR(IF(
                            ISNUMBER(M34:Y34),
                            IF(
                                M$5:Y$5=2,
                                M34:Y34,
                                ""),
                            "")
                            =0),
                        0,
                        GEOMEAN(IF(
                            ISNUMBER(M34:Y34),
                            IF(
                                M$5:Y$5=2,
                                M34:Y34,
                                ""),
                            "")))
                )
            )
        )
    )
)</f>
        <v>7</v>
      </c>
      <c r="J34" s="242">
        <v>45142</v>
      </c>
      <c r="K34" s="242">
        <v>44753</v>
      </c>
      <c r="L34" s="91" t="s">
        <v>50</v>
      </c>
      <c r="M34" s="192">
        <v>5</v>
      </c>
      <c r="N34" s="192">
        <v>0</v>
      </c>
      <c r="O34" s="192">
        <v>7</v>
      </c>
      <c r="P34" s="192">
        <v>0</v>
      </c>
      <c r="Q34" s="192" t="s">
        <v>409</v>
      </c>
      <c r="R34" s="192">
        <v>3.5</v>
      </c>
      <c r="S34" s="192">
        <v>-3.19999999999999</v>
      </c>
      <c r="T34" s="192">
        <v>-3.0999999999999899</v>
      </c>
      <c r="U34" s="192" t="s">
        <v>540</v>
      </c>
      <c r="V34" s="192">
        <v>-0.74</v>
      </c>
      <c r="W34" s="192">
        <v>-4.6562076449349697E-2</v>
      </c>
      <c r="X34" s="192" t="s">
        <v>409</v>
      </c>
      <c r="Y34" s="192"/>
      <c r="Z34" s="192"/>
      <c r="AF34" s="34"/>
      <c r="AG34" s="34"/>
      <c r="AH34" s="34"/>
      <c r="AI34" s="34"/>
      <c r="AJ34" s="34"/>
      <c r="AK34" s="34"/>
      <c r="AL34" s="195"/>
      <c r="AM34" s="195"/>
      <c r="AN34" s="80"/>
      <c r="AO34" s="80"/>
      <c r="AP34" s="80"/>
      <c r="AQ34" s="35"/>
    </row>
    <row r="35" spans="1:43" x14ac:dyDescent="0.2">
      <c r="A35" s="84">
        <v>28</v>
      </c>
      <c r="B35" s="84" t="str">
        <f ca="1"/>
        <v>Barbados</v>
      </c>
      <c r="C35" s="84" t="str">
        <f ca="1"/>
        <v>BRB</v>
      </c>
      <c r="D35" s="219" t="str">
        <f ca="1"/>
        <v>LCN           Latin America &amp; Caribbean</v>
      </c>
      <c r="E35" s="219" t="str">
        <f ca="1"/>
        <v>NA</v>
      </c>
      <c r="F35" s="190" t="str">
        <f t="shared" ca="1" si="3"/>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$M$4:$Y$4,
                    (M35:Y35),
                    "")),
            1,
            0))
        =0,
    NA(),
    IF(
        Parameters!$D$15=1,
        IF(
            SUM(--(ISNUMBER(IF($M$4:$Y$4=1,(M35:Y35),""))))&gt;0,
            MAX(IF(
                ISNUMBER(M35:Y35),
                IF(
                    M$4:Y$4=1,
                    M35:Y35,
                    ""),
                "")),
            MAX(IF(
                ISNUMBER(M35:Y35),
                IF(
                    M$4:Y$4=2,
                    M35:Y35,
                    ""),
                ""))
        ),
        IF(
            Parameters!$D$16=1,
            IFERROR(
                AVERAGE(IF(
                    ISNUMBER(M35:Y35),
                    IF(
                        M$4:Y$4=1,
                        M35:Y35,
                        ""),
                    "")),
                AVERAGE(IF(
                    ISNUMBER(M35:Y35),
                    IF(
                        M$4:Y$4=2,
                        M35:Y35,
                        ""),
                    ""))
            ),
            IF(
                Parameters!$D$17=1,
                IFERROR(
                    IF(
                        OR(
                            IF(
                                ISNUMBER(M35:Y35),
                                IF(
                                    M$4:Y$4=1,
                                    M35:Y35,
                                    ""),
                                "")
                            =0),
                        0,
                        GEOMEAN(IF(
                            ISNUMBER(M35:Y35),
                            IF(
                                M$4:Y$4=1,
                                M35:Y35,
                                ""),
                            ""))
                    ),
                    IF(
                        OR(IF(
                            ISNUMBER(M35:Y35),
                            IF(
                                M$4:Y$4=2,
                                M35:Y35,
                                ""),
                            "")
                            =0),
                        0,
                        GEOMEAN(IF(
                            ISNUMBER(M35:Y35),
                            IF(
                                M$4:Y$4=2,
                                M35:Y35,
                                ""),
                            "")))
                )
            )
        )
    )
)</f>
        <v>3.2857142857142798</v>
      </c>
      <c r="I35" s="191" cm="1">
        <f t="array" ref="I35">IF(
    SUM(IF(
            ISNUMBER(
                IF(
                    $M$5:$Y$5,
                    (M35:Y35),
                    "")),
            1,
            0))
        =0,
    NA(),
    IF(
        Parameters!$D$15=1,
        IF(
            SUM(--(ISNUMBER(IF($M$5:$Y$5=1,(M35:Y35),""))))&gt;0,
            MAX(IF(
                ISNUMBER(M35:Y35),
                IF(
                    M$5:Y$5=1,
                    M35:Y35,
                    ""),
                "")),
            MAX(IF(
                ISNUMBER(M35:Y35),
                IF(
                    M$5:Y$5=2,
                    M35:Y35,
                    ""),
                ""))
        ),
        IF(
            Parameters!$D$16=1,
            IFERROR(
                AVERAGE(IF(
                    ISNUMBER(M35:Y35),
                    IF(
                        M$5:Y$5=1,
                        M35:Y35,
                        ""),
                    "")),
                AVERAGE(IF(
                    ISNUMBER(M35:Y35),
                    IF(
                        M$5:Y$5=2,
                        M35:Y35,
                        ""),
                    ""))
            ),
            IF(
                Parameters!$D$17=1,
                IFERROR(
                    IF(
                        OR(
                            IF(
                                ISNUMBER(M35:Y35),
                                IF(
                                    M$5:Y$5=1,
                                    M35:Y35,
                                    ""),
                                "")
                            =0),
                        0,
                        GEOMEAN(IF(
                            ISNUMBER(M35:Y35),
                            IF(
                                M$5:Y$5=1,
                                M35:Y35,
                                ""),
                            ""))
                    ),
                    IF(
                        OR(IF(
                            ISNUMBER(M35:Y35),
                            IF(
                                M$5:Y$5=2,
                                M35:Y35,
                                ""),
                            "")
                            =0),
                        0,
                        GEOMEAN(IF(
                            ISNUMBER(M35:Y35),
                            IF(
                                M$5:Y$5=2,
                                M35:Y35,
                                ""),
                            "")))
                )
            )
        )
    )
)</f>
        <v>0</v>
      </c>
      <c r="J35" s="242">
        <v>45142</v>
      </c>
      <c r="K35" s="242">
        <v>45154</v>
      </c>
      <c r="L35" s="91" t="s">
        <v>52</v>
      </c>
      <c r="M35" s="192">
        <v>3.2857142857142798</v>
      </c>
      <c r="N35" s="192">
        <v>0</v>
      </c>
      <c r="O35" s="192" t="s">
        <v>409</v>
      </c>
      <c r="P35" s="192" t="s">
        <v>409</v>
      </c>
      <c r="Q35" s="192" t="s">
        <v>409</v>
      </c>
      <c r="R35" s="192">
        <v>2.2999999999999998</v>
      </c>
      <c r="S35" s="192">
        <v>-4.2329999999999997</v>
      </c>
      <c r="T35" s="192">
        <v>-6.7629999999999901</v>
      </c>
      <c r="U35" s="192" t="s">
        <v>409</v>
      </c>
      <c r="V35" s="192" t="s">
        <v>409</v>
      </c>
      <c r="W35" s="192" t="s">
        <v>409</v>
      </c>
      <c r="X35" s="192" t="s">
        <v>409</v>
      </c>
      <c r="Y35" s="192"/>
      <c r="Z35" s="192"/>
      <c r="AF35" s="34"/>
      <c r="AG35" s="34"/>
      <c r="AH35" s="34"/>
      <c r="AI35" s="34"/>
      <c r="AJ35" s="34"/>
      <c r="AK35" s="34"/>
      <c r="AL35" s="195"/>
      <c r="AM35" s="195"/>
      <c r="AN35" s="80"/>
      <c r="AO35" s="80"/>
      <c r="AP35" s="80"/>
      <c r="AQ35" s="35"/>
    </row>
    <row r="36" spans="1:43" x14ac:dyDescent="0.2">
      <c r="A36" s="84">
        <v>29</v>
      </c>
      <c r="B36" s="84" t="str">
        <f ca="1"/>
        <v>Brunei Darussalam</v>
      </c>
      <c r="C36" s="84" t="str">
        <f ca="1"/>
        <v>BRN</v>
      </c>
      <c r="D36" s="219" t="str">
        <f ca="1"/>
        <v>EAS           East Asia &amp; Pacific</v>
      </c>
      <c r="E36" s="219" t="str">
        <f ca="1"/>
        <v>NA</v>
      </c>
      <c r="F36" s="190" t="str">
        <f t="shared" ca="1" si="3"/>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$M$4:$Y$4,
                    (M36:Y36),
                    "")),
            1,
            0))
        =0,
    NA(),
    IF(
        Parameters!$D$15=1,
        IF(
            SUM(--(ISNUMBER(IF($M$4:$Y$4=1,(M36:Y36),""))))&gt;0,
            MAX(IF(
                ISNUMBER(M36:Y36),
                IF(
                    M$4:Y$4=1,
                    M36:Y36,
                    ""),
                "")),
            MAX(IF(
                ISNUMBER(M36:Y36),
                IF(
                    M$4:Y$4=2,
                    M36:Y36,
                    ""),
                ""))
        ),
        IF(
            Parameters!$D$16=1,
            IFERROR(
                AVERAGE(IF(
                    ISNUMBER(M36:Y36),
                    IF(
                        M$4:Y$4=1,
                        M36:Y36,
                        ""),
                    "")),
                AVERAGE(IF(
                    ISNUMBER(M36:Y36),
                    IF(
                        M$4:Y$4=2,
                        M36:Y36,
                        ""),
                    ""))
            ),
            IF(
                Parameters!$D$17=1,
                IFERROR(
                    IF(
                        OR(
                            IF(
                                ISNUMBER(M36:Y36),
                                IF(
                                    M$4:Y$4=1,
                                    M36:Y36,
                                    ""),
                                "")
                            =0),
                        0,
                        GEOMEAN(IF(
                            ISNUMBER(M36:Y36),
                            IF(
                                M$4:Y$4=1,
                                M36:Y36,
                                ""),
                            ""))
                    ),
                    IF(
                        OR(IF(
                            ISNUMBER(M36:Y36),
                            IF(
                                M$4:Y$4=2,
                                M36:Y36,
                                ""),
                            "")
                            =0),
                        0,
                        GEOMEAN(IF(
                            ISNUMBER(M36:Y36),
                            IF(
                                M$4:Y$4=2,
                                M36:Y36,
                                ""),
                            "")))
                )
            )
        )
    )
)</f>
        <v>2.1428571428571401</v>
      </c>
      <c r="I36" s="191" cm="1">
        <f t="array" ref="I36">IF(
    SUM(IF(
            ISNUMBER(
                IF(
                    $M$5:$Y$5,
                    (M36:Y36),
                    "")),
            1,
            0))
        =0,
    NA(),
    IF(
        Parameters!$D$15=1,
        IF(
            SUM(--(ISNUMBER(IF($M$5:$Y$5=1,(M36:Y36),""))))&gt;0,
            MAX(IF(
                ISNUMBER(M36:Y36),
                IF(
                    M$5:Y$5=1,
                    M36:Y36,
                    ""),
                "")),
            MAX(IF(
                ISNUMBER(M36:Y36),
                IF(
                    M$5:Y$5=2,
                    M36:Y36,
                    ""),
                ""))
        ),
        IF(
            Parameters!$D$16=1,
            IFERROR(
                AVERAGE(IF(
                    ISNUMBER(M36:Y36),
                    IF(
                        M$5:Y$5=1,
                        M36:Y36,
                        ""),
                    "")),
                AVERAGE(IF(
                    ISNUMBER(M36:Y36),
                    IF(
                        M$5:Y$5=2,
                        M36:Y36,
                        ""),
                    ""))
            ),
            IF(
                Parameters!$D$17=1,
                IFERROR(
                    IF(
                        OR(
                            IF(
                                ISNUMBER(M36:Y36),
                                IF(
                                    M$5:Y$5=1,
                                    M36:Y36,
                                    ""),
                                "")
                            =0),
                        0,
                        GEOMEAN(IF(
                            ISNUMBER(M36:Y36),
                            IF(
                                M$5:Y$5=1,
                                M36:Y36,
                                ""),
                            ""))
                    ),
                    IF(
                        OR(IF(
                            ISNUMBER(M36:Y36),
                            IF(
                                M$5:Y$5=2,
                                M36:Y36,
                                ""),
                            "")
                            =0),
                        0,
                        GEOMEAN(IF(
                            ISNUMBER(M36:Y36),
                            IF(
                                M$5:Y$5=2,
                                M36:Y36,
                                ""),
                            "")))
                )
            )
        )
    )
)</f>
        <v>0</v>
      </c>
      <c r="J36" s="242">
        <v>45142</v>
      </c>
      <c r="K36" s="242" t="s">
        <v>409</v>
      </c>
      <c r="L36" s="91" t="s">
        <v>54</v>
      </c>
      <c r="M36" s="192">
        <v>2.1428571428571401</v>
      </c>
      <c r="N36" s="192">
        <v>0</v>
      </c>
      <c r="O36" s="192" t="s">
        <v>409</v>
      </c>
      <c r="P36" s="192" t="s">
        <v>409</v>
      </c>
      <c r="Q36" s="192" t="s">
        <v>409</v>
      </c>
      <c r="R36" s="192">
        <v>1.5</v>
      </c>
      <c r="S36" s="192">
        <v>0</v>
      </c>
      <c r="T36" s="192">
        <v>0</v>
      </c>
      <c r="U36" s="192" t="s">
        <v>409</v>
      </c>
      <c r="V36" s="192" t="s">
        <v>409</v>
      </c>
      <c r="W36" s="192" t="s">
        <v>409</v>
      </c>
      <c r="X36" s="192" t="s">
        <v>409</v>
      </c>
      <c r="Y36" s="192"/>
      <c r="Z36" s="192"/>
      <c r="AF36" s="34"/>
      <c r="AG36" s="34"/>
      <c r="AH36" s="34"/>
      <c r="AI36" s="34"/>
      <c r="AJ36" s="34"/>
      <c r="AK36" s="34"/>
      <c r="AL36" s="195"/>
      <c r="AM36" s="195"/>
      <c r="AN36" s="80"/>
      <c r="AO36" s="80"/>
      <c r="AP36" s="80"/>
      <c r="AQ36" s="35"/>
    </row>
    <row r="37" spans="1:43" x14ac:dyDescent="0.2">
      <c r="A37" s="84">
        <v>30</v>
      </c>
      <c r="B37" s="84" t="str">
        <f ca="1"/>
        <v>Bhutan</v>
      </c>
      <c r="C37" s="84" t="str">
        <f ca="1"/>
        <v>BTN</v>
      </c>
      <c r="D37" s="219" t="str">
        <f ca="1"/>
        <v>SAS           South Asia</v>
      </c>
      <c r="E37" s="219" t="str">
        <f ca="1"/>
        <v>IDA</v>
      </c>
      <c r="F37" s="190" t="str">
        <f t="shared" ca="1" si="3"/>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8.6189160737133417</v>
      </c>
      <c r="H37" s="80" cm="1">
        <f t="array" ref="H37">IF(
    SUM(IF(
            ISNUMBER(
                IF(
                    $M$4:$Y$4,
                    (M37:Y37),
                    "")),
            1,
            0))
        =0,
    NA(),
    IF(
        Parameters!$D$15=1,
        IF(
            SUM(--(ISNUMBER(IF($M$4:$Y$4=1,(M37:Y37),""))))&gt;0,
            MAX(IF(
                ISNUMBER(M37:Y37),
                IF(
                    M$4:Y$4=1,
                    M37:Y37,
                    ""),
                "")),
            MAX(IF(
                ISNUMBER(M37:Y37),
                IF(
                    M$4:Y$4=2,
                    M37:Y37,
                    ""),
                ""))
        ),
        IF(
            Parameters!$D$16=1,
            IFERROR(
                AVERAGE(IF(
                    ISNUMBER(M37:Y37),
                    IF(
                        M$4:Y$4=1,
                        M37:Y37,
                        ""),
                    "")),
                AVERAGE(IF(
                    ISNUMBER(M37:Y37),
                    IF(
                        M$4:Y$4=2,
                        M37:Y37,
                        ""),
                    ""))
            ),
            IF(
                Parameters!$D$17=1,
                IFERROR(
                    IF(
                        OR(
                            IF(
                                ISNUMBER(M37:Y37),
                                IF(
                                    M$4:Y$4=1,
                                    M37:Y37,
                                    ""),
                                "")
                            =0),
                        0,
                        GEOMEAN(IF(
                            ISNUMBER(M37:Y37),
                            IF(
                                M$4:Y$4=1,
                                M37:Y37,
                                ""),
                            ""))
                    ),
                    IF(
                        OR(IF(
                            ISNUMBER(M37:Y37),
                            IF(
                                M$4:Y$4=2,
                                M37:Y37,
                                ""),
                            "")
                            =0),
                        0,
                        GEOMEAN(IF(
                            ISNUMBER(M37:Y37),
                            IF(
                                M$4:Y$4=2,
                                M37:Y37,
                                ""),
                            "")))
                )
            )
        )
    )
)</f>
        <v>7.4285714285714199</v>
      </c>
      <c r="I37" s="191" cm="1">
        <f t="array" ref="I37">IF(
    SUM(IF(
            ISNUMBER(
                IF(
                    $M$5:$Y$5,
                    (M37:Y37),
                    "")),
            1,
            0))
        =0,
    NA(),
    IF(
        Parameters!$D$15=1,
        IF(
            SUM(--(ISNUMBER(IF($M$5:$Y$5=1,(M37:Y37),""))))&gt;0,
            MAX(IF(
                ISNUMBER(M37:Y37),
                IF(
                    M$5:Y$5=1,
                    M37:Y37,
                    ""),
                "")),
            MAX(IF(
                ISNUMBER(M37:Y37),
                IF(
                    M$5:Y$5=2,
                    M37:Y37,
                    ""),
                ""))
        ),
        IF(
            Parameters!$D$16=1,
            IFERROR(
                AVERAGE(IF(
                    ISNUMBER(M37:Y37),
                    IF(
                        M$5:Y$5=1,
                        M37:Y37,
                        ""),
                    "")),
                AVERAGE(IF(
                    ISNUMBER(M37:Y37),
                    IF(
                        M$5:Y$5=2,
                        M37:Y37,
                        ""),
                    ""))
            ),
            IF(
                Parameters!$D$17=1,
                IFERROR(
                    IF(
                        OR(
                            IF(
                                ISNUMBER(M37:Y37),
                                IF(
                                    M$5:Y$5=1,
                                    M37:Y37,
                                    ""),
                                "")
                            =0),
                        0,
                        GEOMEAN(IF(
                            ISNUMBER(M37:Y37),
                            IF(
                                M$5:Y$5=1,
                                M37:Y37,
                                ""),
                            ""))
                    ),
                    IF(
                        OR(IF(
                            ISNUMBER(M37:Y37),
                            IF(
                                M$5:Y$5=2,
                                M37:Y37,
                                ""),
                            "")
                            =0),
                        0,
                        GEOMEAN(IF(
                            ISNUMBER(M37:Y37),
                            IF(
                                M$5:Y$5=2,
                                M37:Y37,
                                ""),
                            "")))
                )
            )
        )
    )
)</f>
        <v>10</v>
      </c>
      <c r="J37" s="242">
        <v>45142</v>
      </c>
      <c r="K37" s="242">
        <v>45154</v>
      </c>
      <c r="L37" s="91" t="s">
        <v>56</v>
      </c>
      <c r="M37" s="192">
        <v>7.4285714285714199</v>
      </c>
      <c r="N37" s="192">
        <v>10</v>
      </c>
      <c r="O37" s="192" t="s">
        <v>409</v>
      </c>
      <c r="P37" s="192">
        <v>0</v>
      </c>
      <c r="Q37" s="192" t="s">
        <v>409</v>
      </c>
      <c r="R37" s="192">
        <v>5.2</v>
      </c>
      <c r="S37" s="192">
        <v>1.1000000000000001</v>
      </c>
      <c r="T37" s="192">
        <v>-0.23</v>
      </c>
      <c r="U37" s="192" t="s">
        <v>409</v>
      </c>
      <c r="V37" s="192">
        <v>-0.112024318568602</v>
      </c>
      <c r="W37" s="192">
        <v>-8.4397137332123104E-2</v>
      </c>
      <c r="X37" s="192" t="s">
        <v>409</v>
      </c>
      <c r="Y37" s="192"/>
      <c r="Z37" s="192"/>
      <c r="AF37" s="34"/>
      <c r="AG37" s="34"/>
      <c r="AH37" s="34"/>
      <c r="AI37" s="34"/>
      <c r="AJ37" s="34"/>
      <c r="AK37" s="34"/>
      <c r="AL37" s="195"/>
      <c r="AM37" s="195"/>
      <c r="AN37" s="80"/>
      <c r="AO37" s="80"/>
      <c r="AP37" s="80"/>
      <c r="AQ37" s="35"/>
    </row>
    <row r="38" spans="1:43" x14ac:dyDescent="0.2">
      <c r="A38" s="84">
        <v>31</v>
      </c>
      <c r="B38" s="84" t="str">
        <f ca="1"/>
        <v>Botswana</v>
      </c>
      <c r="C38" s="84" t="str">
        <f ca="1"/>
        <v>BWA</v>
      </c>
      <c r="D38" s="219" t="str">
        <f ca="1"/>
        <v>SSF           Sub-Saharan Africa</v>
      </c>
      <c r="E38" s="219" t="str">
        <f ca="1"/>
        <v>IBRD</v>
      </c>
      <c r="F38" s="190" t="str">
        <f t="shared" ca="1" si="3"/>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$M$4:$Y$4,
                    (M38:Y38),
                    "")),
            1,
            0))
        =0,
    NA(),
    IF(
        Parameters!$D$15=1,
        IF(
            SUM(--(ISNUMBER(IF($M$4:$Y$4=1,(M38:Y38),""))))&gt;0,
            MAX(IF(
                ISNUMBER(M38:Y38),
                IF(
                    M$4:Y$4=1,
                    M38:Y38,
                    ""),
                "")),
            MAX(IF(
                ISNUMBER(M38:Y38),
                IF(
                    M$4:Y$4=2,
                    M38:Y38,
                    ""),
                ""))
        ),
        IF(
            Parameters!$D$16=1,
            IFERROR(
                AVERAGE(IF(
                    ISNUMBER(M38:Y38),
                    IF(
                        M$4:Y$4=1,
                        M38:Y38,
                        ""),
                    "")),
                AVERAGE(IF(
                    ISNUMBER(M38:Y38),
                    IF(
                        M$4:Y$4=2,
                        M38:Y38,
                        ""),
                    ""))
            ),
            IF(
                Parameters!$D$17=1,
                IFERROR(
                    IF(
                        OR(
                            IF(
                                ISNUMBER(M38:Y38),
                                IF(
                                    M$4:Y$4=1,
                                    M38:Y38,
                                    ""),
                                "")
                            =0),
                        0,
                        GEOMEAN(IF(
                            ISNUMBER(M38:Y38),
                            IF(
                                M$4:Y$4=1,
                                M38:Y38,
                                ""),
                            ""))
                    ),
                    IF(
                        OR(IF(
                            ISNUMBER(M38:Y38),
                            IF(
                                M$4:Y$4=2,
                                M38:Y38,
                                ""),
                            "")
                            =0),
                        0,
                        GEOMEAN(IF(
                            ISNUMBER(M38:Y38),
                            IF(
                                M$4:Y$4=2,
                                M38:Y38,
                                ""),
                            "")))
                )
            )
        )
    )
)</f>
        <v>6.4285714285714199</v>
      </c>
      <c r="I38" s="191" cm="1">
        <f t="array" ref="I38">IF(
    SUM(IF(
            ISNUMBER(
                IF(
                    $M$5:$Y$5,
                    (M38:Y38),
                    "")),
            1,
            0))
        =0,
    NA(),
    IF(
        Parameters!$D$15=1,
        IF(
            SUM(--(ISNUMBER(IF($M$5:$Y$5=1,(M38:Y38),""))))&gt;0,
            MAX(IF(
                ISNUMBER(M38:Y38),
                IF(
                    M$5:Y$5=1,
                    M38:Y38,
                    ""),
                "")),
            MAX(IF(
                ISNUMBER(M38:Y38),
                IF(
                    M$5:Y$5=2,
                    M38:Y38,
                    ""),
                ""))
        ),
        IF(
            Parameters!$D$16=1,
            IFERROR(
                AVERAGE(IF(
                    ISNUMBER(M38:Y38),
                    IF(
                        M$5:Y$5=1,
                        M38:Y38,
                        ""),
                    "")),
                AVERAGE(IF(
                    ISNUMBER(M38:Y38),
                    IF(
                        M$5:Y$5=2,
                        M38:Y38,
                        ""),
                    ""))
            ),
            IF(
                Parameters!$D$17=1,
                IFERROR(
                    IF(
                        OR(
                            IF(
                                ISNUMBER(M38:Y38),
                                IF(
                                    M$5:Y$5=1,
                                    M38:Y38,
                                    ""),
                                "")
                            =0),
                        0,
                        GEOMEAN(IF(
                            ISNUMBER(M38:Y38),
                            IF(
                                M$5:Y$5=1,
                                M38:Y38,
                                ""),
                            ""))
                    ),
                    IF(
                        OR(IF(
                            ISNUMBER(M38:Y38),
                            IF(
                                M$5:Y$5=2,
                                M38:Y38,
                                ""),
                            "")
                            =0),
                        0,
                        GEOMEAN(IF(
                            ISNUMBER(M38:Y38),
                            IF(
                                M$5:Y$5=2,
                                M38:Y38,
                                ""),
                            "")))
                )
            )
        )
    )
)</f>
        <v>0</v>
      </c>
      <c r="J38" s="242">
        <v>45142</v>
      </c>
      <c r="K38" s="242">
        <v>45154</v>
      </c>
      <c r="L38" s="91" t="s">
        <v>58</v>
      </c>
      <c r="M38" s="192">
        <v>6.4285714285714199</v>
      </c>
      <c r="N38" s="192" t="s">
        <v>409</v>
      </c>
      <c r="O38" s="192" t="s">
        <v>409</v>
      </c>
      <c r="P38" s="192">
        <v>0</v>
      </c>
      <c r="Q38" s="192" t="s">
        <v>409</v>
      </c>
      <c r="R38" s="192">
        <v>4.5</v>
      </c>
      <c r="S38" s="192" t="s">
        <v>409</v>
      </c>
      <c r="T38" s="192" t="s">
        <v>409</v>
      </c>
      <c r="U38" s="192" t="s">
        <v>409</v>
      </c>
      <c r="V38" s="192">
        <v>-0.1577532315645</v>
      </c>
      <c r="W38" s="192">
        <v>-0.14243826466369899</v>
      </c>
      <c r="X38" s="192" t="s">
        <v>409</v>
      </c>
      <c r="Y38" s="192"/>
      <c r="Z38" s="192"/>
      <c r="AF38" s="34"/>
      <c r="AG38" s="34"/>
      <c r="AH38" s="34"/>
      <c r="AI38" s="34"/>
      <c r="AJ38" s="34"/>
      <c r="AK38" s="34"/>
      <c r="AL38" s="195"/>
      <c r="AM38" s="195"/>
      <c r="AN38" s="80"/>
      <c r="AO38" s="80"/>
      <c r="AP38" s="80"/>
      <c r="AQ38" s="35"/>
    </row>
    <row r="39" spans="1:43" x14ac:dyDescent="0.2">
      <c r="A39" s="84">
        <v>32</v>
      </c>
      <c r="B39" s="84" t="str">
        <f ca="1"/>
        <v>Central African Republic</v>
      </c>
      <c r="C39" s="84" t="str">
        <f ca="1"/>
        <v>CAF</v>
      </c>
      <c r="D39" s="219" t="str">
        <f ca="1"/>
        <v>SSF           Sub-Saharan Africa</v>
      </c>
      <c r="E39" s="219" t="str">
        <f ca="1"/>
        <v>IDA</v>
      </c>
      <c r="F39" s="190" t="str">
        <f t="shared" ca="1" si="3"/>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4.7746589833515021</v>
      </c>
      <c r="H39" s="80" cm="1">
        <f t="array" ref="H39">IF(
    SUM(IF(
            ISNUMBER(
                IF(
                    $M$4:$Y$4,
                    (M39:Y39),
                    "")),
            1,
            0))
        =0,
    NA(),
    IF(
        Parameters!$D$15=1,
        IF(
            SUM(--(ISNUMBER(IF($M$4:$Y$4=1,(M39:Y39),""))))&gt;0,
            MAX(IF(
                ISNUMBER(M39:Y39),
                IF(
                    M$4:Y$4=1,
                    M39:Y39,
                    ""),
                "")),
            MAX(IF(
                ISNUMBER(M39:Y39),
                IF(
                    M$4:Y$4=2,
                    M39:Y39,
                    ""),
                ""))
        ),
        IF(
            Parameters!$D$16=1,
            IFERROR(
                AVERAGE(IF(
                    ISNUMBER(M39:Y39),
                    IF(
                        M$4:Y$4=1,
                        M39:Y39,
                        ""),
                    "")),
                AVERAGE(IF(
                    ISNUMBER(M39:Y39),
                    IF(
                        M$4:Y$4=2,
                        M39:Y39,
                        ""),
                    ""))
            ),
            IF(
                Parameters!$D$17=1,
                IFERROR(
                    IF(
                        OR(
                            IF(
                                ISNUMBER(M39:Y39),
                                IF(
                                    M$4:Y$4=1,
                                    M39:Y39,
                                    ""),
                                "")
                            =0),
                        0,
                        GEOMEAN(IF(
                            ISNUMBER(M39:Y39),
                            IF(
                                M$4:Y$4=1,
                                M39:Y39,
                                ""),
                            ""))
                    ),
                    IF(
                        OR(IF(
                            ISNUMBER(M39:Y39),
                            IF(
                                M$4:Y$4=2,
                                M39:Y39,
                                ""),
                            "")
                            =0),
                        0,
                        GEOMEAN(IF(
                            ISNUMBER(M39:Y39),
                            IF(
                                M$4:Y$4=2,
                                M39:Y39,
                                ""),
                            "")))
                )
            )
        )
    )
)</f>
        <v>10</v>
      </c>
      <c r="I39" s="191" cm="1">
        <f t="array" ref="I39">IF(
    SUM(IF(
            ISNUMBER(
                IF(
                    $M$5:$Y$5,
                    (M39:Y39),
                    "")),
            1,
            0))
        =0,
    NA(),
    IF(
        Parameters!$D$15=1,
        IF(
            SUM(--(ISNUMBER(IF($M$5:$Y$5=1,(M39:Y39),""))))&gt;0,
            MAX(IF(
                ISNUMBER(M39:Y39),
                IF(
                    M$5:Y$5=1,
                    M39:Y39,
                    ""),
                "")),
            MAX(IF(
                ISNUMBER(M39:Y39),
                IF(
                    M$5:Y$5=2,
                    M39:Y39,
                    ""),
                ""))
        ),
        IF(
            Parameters!$D$16=1,
            IFERROR(
                AVERAGE(IF(
                    ISNUMBER(M39:Y39),
                    IF(
                        M$5:Y$5=1,
                        M39:Y39,
                        ""),
                    "")),
                AVERAGE(IF(
                    ISNUMBER(M39:Y39),
                    IF(
                        M$5:Y$5=2,
                        M39:Y39,
                        ""),
                    ""))
            ),
            IF(
                Parameters!$D$17=1,
                IFERROR(
                    IF(
                        OR(
                            IF(
                                ISNUMBER(M39:Y39),
                                IF(
                                    M$5:Y$5=1,
                                    M39:Y39,
                                    ""),
                                "")
                            =0),
                        0,
                        GEOMEAN(IF(
                            ISNUMBER(M39:Y39),
                            IF(
                                M$5:Y$5=1,
                                M39:Y39,
                                ""),
                            ""))
                    ),
                    IF(
                        OR(IF(
                            ISNUMBER(M39:Y39),
                            IF(
                                M$5:Y$5=2,
                                M39:Y39,
                                ""),
                            "")
                            =0),
                        0,
                        GEOMEAN(IF(
                            ISNUMBER(M39:Y39),
                            IF(
                                M$5:Y$5=2,
                                M39:Y39,
                                ""),
                            "")))
                )
            )
        )
    )
)</f>
        <v>2.2797368407299201</v>
      </c>
      <c r="J39" s="242">
        <v>45142</v>
      </c>
      <c r="K39" s="242">
        <v>45154</v>
      </c>
      <c r="L39" s="91" t="s">
        <v>60</v>
      </c>
      <c r="M39" s="192">
        <v>10</v>
      </c>
      <c r="N39" s="192" t="s">
        <v>409</v>
      </c>
      <c r="O39" s="192" t="s">
        <v>409</v>
      </c>
      <c r="P39" s="192">
        <v>2.2797368407299201</v>
      </c>
      <c r="Q39" s="192" t="s">
        <v>409</v>
      </c>
      <c r="R39" s="192">
        <v>9.1999999999999993</v>
      </c>
      <c r="S39" s="192" t="s">
        <v>409</v>
      </c>
      <c r="T39" s="192" t="s">
        <v>409</v>
      </c>
      <c r="U39" s="192" t="s">
        <v>409</v>
      </c>
      <c r="V39" s="192">
        <v>0.11398684203649601</v>
      </c>
      <c r="W39" s="192">
        <v>-0.20318773052490299</v>
      </c>
      <c r="X39" s="192" t="s">
        <v>409</v>
      </c>
      <c r="Y39" s="192"/>
      <c r="Z39" s="192"/>
      <c r="AF39" s="34"/>
      <c r="AG39" s="34"/>
      <c r="AH39" s="34"/>
      <c r="AI39" s="34"/>
      <c r="AJ39" s="34"/>
      <c r="AK39" s="34"/>
      <c r="AL39" s="195"/>
      <c r="AM39" s="195"/>
      <c r="AN39" s="80"/>
      <c r="AO39" s="80"/>
      <c r="AP39" s="80"/>
      <c r="AQ39" s="35"/>
    </row>
    <row r="40" spans="1:43" x14ac:dyDescent="0.2">
      <c r="A40" s="84">
        <v>33</v>
      </c>
      <c r="B40" s="84" t="str">
        <f ca="1"/>
        <v>Canada</v>
      </c>
      <c r="C40" s="84" t="str">
        <f ca="1"/>
        <v>CAN</v>
      </c>
      <c r="D40" s="219" t="str">
        <f ca="1"/>
        <v>NAC           North America</v>
      </c>
      <c r="E40" s="219" t="str">
        <f ca="1"/>
        <v>NA</v>
      </c>
      <c r="F40" s="190" t="str">
        <f t="shared" ca="1" si="3"/>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$M$4:$Y$4,
                    (M40:Y40),
                    "")),
            1,
            0))
        =0,
    NA(),
    IF(
        Parameters!$D$15=1,
        IF(
            SUM(--(ISNUMBER(IF($M$4:$Y$4=1,(M40:Y40),""))))&gt;0,
            MAX(IF(
                ISNUMBER(M40:Y40),
                IF(
                    M$4:Y$4=1,
                    M40:Y40,
                    ""),
                "")),
            MAX(IF(
                ISNUMBER(M40:Y40),
                IF(
                    M$4:Y$4=2,
                    M40:Y40,
                    ""),
                ""))
        ),
        IF(
            Parameters!$D$16=1,
            IFERROR(
                AVERAGE(IF(
                    ISNUMBER(M40:Y40),
                    IF(
                        M$4:Y$4=1,
                        M40:Y40,
                        ""),
                    "")),
                AVERAGE(IF(
                    ISNUMBER(M40:Y40),
                    IF(
                        M$4:Y$4=2,
                        M40:Y40,
                        ""),
                    ""))
            ),
            IF(
                Parameters!$D$17=1,
                IFERROR(
                    IF(
                        OR(
                            IF(
                                ISNUMBER(M40:Y40),
                                IF(
                                    M$4:Y$4=1,
                                    M40:Y40,
                                    ""),
                                "")
                            =0),
                        0,
                        GEOMEAN(IF(
                            ISNUMBER(M40:Y40),
                            IF(
                                M$4:Y$4=1,
                                M40:Y40,
                                ""),
                            ""))
                    ),
                    IF(
                        OR(IF(
                            ISNUMBER(M40:Y40),
                            IF(
                                M$4:Y$4=2,
                                M40:Y40,
                                ""),
                            "")
                            =0),
                        0,
                        GEOMEAN(IF(
                            ISNUMBER(M40:Y40),
                            IF(
                                M$4:Y$4=2,
                                M40:Y40,
                                ""),
                            "")))
                )
            )
        )
    )
)</f>
        <v>0.57142857142857095</v>
      </c>
      <c r="I40" s="191" cm="1">
        <f t="array" ref="I40">IF(
    SUM(IF(
            ISNUMBER(
                IF(
                    $M$5:$Y$5,
                    (M40:Y40),
                    "")),
            1,
            0))
        =0,
    NA(),
    IF(
        Parameters!$D$15=1,
        IF(
            SUM(--(ISNUMBER(IF($M$5:$Y$5=1,(M40:Y40),""))))&gt;0,
            MAX(IF(
                ISNUMBER(M40:Y40),
                IF(
                    M$5:Y$5=1,
                    M40:Y40,
                    ""),
                "")),
            MAX(IF(
                ISNUMBER(M40:Y40),
                IF(
                    M$5:Y$5=2,
                    M40:Y40,
                    ""),
                ""))
        ),
        IF(
            Parameters!$D$16=1,
            IFERROR(
                AVERAGE(IF(
                    ISNUMBER(M40:Y40),
                    IF(
                        M$5:Y$5=1,
                        M40:Y40,
                        ""),
                    "")),
                AVERAGE(IF(
                    ISNUMBER(M40:Y40),
                    IF(
                        M$5:Y$5=2,
                        M40:Y40,
                        ""),
                    ""))
            ),
            IF(
                Parameters!$D$17=1,
                IFERROR(
                    IF(
                        OR(
                            IF(
                                ISNUMBER(M40:Y40),
                                IF(
                                    M$5:Y$5=1,
                                    M40:Y40,
                                    ""),
                                "")
                            =0),
                        0,
                        GEOMEAN(IF(
                            ISNUMBER(M40:Y40),
                            IF(
                                M$5:Y$5=1,
                                M40:Y40,
                                ""),
                            ""))
                    ),
                    IF(
                        OR(IF(
                            ISNUMBER(M40:Y40),
                            IF(
                                M$5:Y$5=2,
                                M40:Y40,
                                ""),
                            "")
                            =0),
                        0,
                        GEOMEAN(IF(
                            ISNUMBER(M40:Y40),
                            IF(
                                M$5:Y$5=2,
                                M40:Y40,
                                ""),
                            "")))
                )
            )
        )
    )
)</f>
        <v>0</v>
      </c>
      <c r="J40" s="242">
        <v>44753</v>
      </c>
      <c r="K40" s="242">
        <v>45058</v>
      </c>
      <c r="L40" s="91" t="s">
        <v>62</v>
      </c>
      <c r="M40" s="192">
        <v>0.57142857142857095</v>
      </c>
      <c r="N40" s="192">
        <v>0</v>
      </c>
      <c r="O40" s="192" t="s">
        <v>409</v>
      </c>
      <c r="P40" s="192" t="s">
        <v>409</v>
      </c>
      <c r="Q40" s="192" t="s">
        <v>409</v>
      </c>
      <c r="R40" s="192">
        <v>0.4</v>
      </c>
      <c r="S40" s="192">
        <v>-2.2329999999999899</v>
      </c>
      <c r="T40" s="192">
        <v>-2.2169999999999899</v>
      </c>
      <c r="U40" s="192" t="s">
        <v>409</v>
      </c>
      <c r="V40" s="192" t="s">
        <v>409</v>
      </c>
      <c r="W40" s="192" t="s">
        <v>409</v>
      </c>
      <c r="X40" s="192" t="s">
        <v>409</v>
      </c>
      <c r="Y40" s="192"/>
      <c r="Z40" s="192"/>
      <c r="AF40" s="34"/>
      <c r="AG40" s="34"/>
      <c r="AH40" s="34"/>
      <c r="AI40" s="34"/>
      <c r="AJ40" s="34"/>
      <c r="AK40" s="34"/>
      <c r="AL40" s="195"/>
      <c r="AM40" s="195"/>
      <c r="AN40" s="80"/>
      <c r="AO40" s="80"/>
      <c r="AP40" s="80"/>
      <c r="AQ40" s="35"/>
    </row>
    <row r="41" spans="1:43" x14ac:dyDescent="0.2">
      <c r="A41" s="84">
        <v>34</v>
      </c>
      <c r="B41" s="84" t="str">
        <f ca="1"/>
        <v>Switzerland</v>
      </c>
      <c r="C41" s="84" t="str">
        <f ca="1"/>
        <v>CHE</v>
      </c>
      <c r="D41" s="219" t="str">
        <f ca="1"/>
        <v>ECS           Europe &amp; Central Asia</v>
      </c>
      <c r="E41" s="219" t="str">
        <f ca="1"/>
        <v>NA</v>
      </c>
      <c r="F41" s="190" t="str">
        <f t="shared" ca="1" si="3"/>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$M$4:$Y$4,
                    (M41:Y41),
                    "")),
            1,
            0))
        =0,
    NA(),
    IF(
        Parameters!$D$15=1,
        IF(
            SUM(--(ISNUMBER(IF($M$4:$Y$4=1,(M41:Y41),""))))&gt;0,
            MAX(IF(
                ISNUMBER(M41:Y41),
                IF(
                    M$4:Y$4=1,
                    M41:Y41,
                    ""),
                "")),
            MAX(IF(
                ISNUMBER(M41:Y41),
                IF(
                    M$4:Y$4=2,
                    M41:Y41,
                    ""),
                ""))
        ),
        IF(
            Parameters!$D$16=1,
            IFERROR(
                AVERAGE(IF(
                    ISNUMBER(M41:Y41),
                    IF(
                        M$4:Y$4=1,
                        M41:Y41,
                        ""),
                    "")),
                AVERAGE(IF(
                    ISNUMBER(M41:Y41),
                    IF(
                        M$4:Y$4=2,
                        M41:Y41,
                        ""),
                    ""))
            ),
            IF(
                Parameters!$D$17=1,
                IFERROR(
                    IF(
                        OR(
                            IF(
                                ISNUMBER(M41:Y41),
                                IF(
                                    M$4:Y$4=1,
                                    M41:Y41,
                                    ""),
                                "")
                            =0),
                        0,
                        GEOMEAN(IF(
                            ISNUMBER(M41:Y41),
                            IF(
                                M$4:Y$4=1,
                                M41:Y41,
                                ""),
                            ""))
                    ),
                    IF(
                        OR(IF(
                            ISNUMBER(M41:Y41),
                            IF(
                                M$4:Y$4=2,
                                M41:Y41,
                                ""),
                            "")
                            =0),
                        0,
                        GEOMEAN(IF(
                            ISNUMBER(M41:Y41),
                            IF(
                                M$4:Y$4=2,
                                M41:Y41,
                                ""),
                            "")))
                )
            )
        )
    )
)</f>
        <v>0.42857142857142799</v>
      </c>
      <c r="I41" s="191" cm="1">
        <f t="array" ref="I41">IF(
    SUM(IF(
            ISNUMBER(
                IF(
                    $M$5:$Y$5,
                    (M41:Y41),
                    "")),
            1,
            0))
        =0,
    NA(),
    IF(
        Parameters!$D$15=1,
        IF(
            SUM(--(ISNUMBER(IF($M$5:$Y$5=1,(M41:Y41),""))))&gt;0,
            MAX(IF(
                ISNUMBER(M41:Y41),
                IF(
                    M$5:Y$5=1,
                    M41:Y41,
                    ""),
                "")),
            MAX(IF(
                ISNUMBER(M41:Y41),
                IF(
                    M$5:Y$5=2,
                    M41:Y41,
                    ""),
                ""))
        ),
        IF(
            Parameters!$D$16=1,
            IFERROR(
                AVERAGE(IF(
                    ISNUMBER(M41:Y41),
                    IF(
                        M$5:Y$5=1,
                        M41:Y41,
                        ""),
                    "")),
                AVERAGE(IF(
                    ISNUMBER(M41:Y41),
                    IF(
                        M$5:Y$5=2,
                        M41:Y41,
                        ""),
                    ""))
            ),
            IF(
                Parameters!$D$17=1,
                IFERROR(
                    IF(
                        OR(
                            IF(
                                ISNUMBER(M41:Y41),
                                IF(
                                    M$5:Y$5=1,
                                    M41:Y41,
                                    ""),
                                "")
                            =0),
                        0,
                        GEOMEAN(IF(
                            ISNUMBER(M41:Y41),
                            IF(
                                M$5:Y$5=1,
                                M41:Y41,
                                ""),
                            ""))
                    ),
                    IF(
                        OR(IF(
                            ISNUMBER(M41:Y41),
                            IF(
                                M$5:Y$5=2,
                                M41:Y41,
                                ""),
                            "")
                            =0),
                        0,
                        GEOMEAN(IF(
                            ISNUMBER(M41:Y41),
                            IF(
                                M$5:Y$5=2,
                                M41:Y41,
                                ""),
                            "")))
                )
            )
        )
    )
)</f>
        <v>0</v>
      </c>
      <c r="J41" s="242">
        <v>44753</v>
      </c>
      <c r="K41" s="242">
        <v>45154</v>
      </c>
      <c r="L41" s="91" t="s">
        <v>64</v>
      </c>
      <c r="M41" s="192">
        <v>0.42857142857142799</v>
      </c>
      <c r="N41" s="192">
        <v>0</v>
      </c>
      <c r="O41" s="192" t="s">
        <v>409</v>
      </c>
      <c r="P41" s="192" t="s">
        <v>409</v>
      </c>
      <c r="Q41" s="192" t="s">
        <v>409</v>
      </c>
      <c r="R41" s="192">
        <v>0.3</v>
      </c>
      <c r="S41" s="192">
        <v>-0.82699999999999996</v>
      </c>
      <c r="T41" s="192">
        <v>-0.17699999999999999</v>
      </c>
      <c r="U41" s="192" t="s">
        <v>409</v>
      </c>
      <c r="V41" s="192" t="s">
        <v>409</v>
      </c>
      <c r="W41" s="192" t="s">
        <v>409</v>
      </c>
      <c r="X41" s="192" t="s">
        <v>409</v>
      </c>
      <c r="Y41" s="192"/>
      <c r="Z41" s="192"/>
      <c r="AF41" s="34"/>
      <c r="AG41" s="34"/>
      <c r="AH41" s="34"/>
      <c r="AI41" s="34"/>
      <c r="AJ41" s="34"/>
      <c r="AK41" s="34"/>
      <c r="AL41" s="195"/>
      <c r="AM41" s="195"/>
      <c r="AN41" s="80"/>
      <c r="AO41" s="80"/>
      <c r="AP41" s="80"/>
      <c r="AQ41" s="35"/>
    </row>
    <row r="42" spans="1:43" x14ac:dyDescent="0.2">
      <c r="A42" s="84">
        <v>35</v>
      </c>
      <c r="B42" s="84" t="str">
        <f ca="1"/>
        <v>Channel Islands</v>
      </c>
      <c r="C42" s="84" t="str">
        <f ca="1"/>
        <v>CHI</v>
      </c>
      <c r="D42" s="219" t="str">
        <f ca="1"/>
        <v>ECS           Europe &amp; Central Asia</v>
      </c>
      <c r="E42" s="219" t="str">
        <f ca="1"/>
        <v>NA</v>
      </c>
      <c r="F42" s="190" t="str">
        <f t="shared" ca="1" si="3"/>
        <v/>
      </c>
      <c r="G42" s="80" t="e">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#N/A</v>
      </c>
      <c r="H42" s="80" t="e" cm="1">
        <f t="array" ref="H42">IF(
    SUM(IF(
            ISNUMBER(
                IF(
                    $M$4:$Y$4,
                    (M42:Y42),
                    "")),
            1,
            0))
        =0,
    NA(),
    IF(
        Parameters!$D$15=1,
        IF(
            SUM(--(ISNUMBER(IF($M$4:$Y$4=1,(M42:Y42),""))))&gt;0,
            MAX(IF(
                ISNUMBER(M42:Y42),
                IF(
                    M$4:Y$4=1,
                    M42:Y42,
                    ""),
                "")),
            MAX(IF(
                ISNUMBER(M42:Y42),
                IF(
                    M$4:Y$4=2,
                    M42:Y42,
                    ""),
                ""))
        ),
        IF(
            Parameters!$D$16=1,
            IFERROR(
                AVERAGE(IF(
                    ISNUMBER(M42:Y42),
                    IF(
                        M$4:Y$4=1,
                        M42:Y42,
                        ""),
                    "")),
                AVERAGE(IF(
                    ISNUMBER(M42:Y42),
                    IF(
                        M$4:Y$4=2,
                        M42:Y42,
                        ""),
                    ""))
            ),
            IF(
                Parameters!$D$17=1,
                IFERROR(
                    IF(
                        OR(
                            IF(
                                ISNUMBER(M42:Y42),
                                IF(
                                    M$4:Y$4=1,
                                    M42:Y42,
                                    ""),
                                "")
                            =0),
                        0,
                        GEOMEAN(IF(
                            ISNUMBER(M42:Y42),
                            IF(
                                M$4:Y$4=1,
                                M42:Y42,
                                ""),
                            ""))
                    ),
                    IF(
                        OR(IF(
                            ISNUMBER(M42:Y42),
                            IF(
                                M$4:Y$4=2,
                                M42:Y42,
                                ""),
                            "")
                            =0),
                        0,
                        GEOMEAN(IF(
                            ISNUMBER(M42:Y42),
                            IF(
                                M$4:Y$4=2,
                                M42:Y42,
                                ""),
                            "")))
                )
            )
        )
    )
)</f>
        <v>#N/A</v>
      </c>
      <c r="I42" s="191" t="e" cm="1">
        <f t="array" ref="I42">IF(
    SUM(IF(
            ISNUMBER(
                IF(
                    $M$5:$Y$5,
                    (M42:Y42),
                    "")),
            1,
            0))
        =0,
    NA(),
    IF(
        Parameters!$D$15=1,
        IF(
            SUM(--(ISNUMBER(IF($M$5:$Y$5=1,(M42:Y42),""))))&gt;0,
            MAX(IF(
                ISNUMBER(M42:Y42),
                IF(
                    M$5:Y$5=1,
                    M42:Y42,
                    ""),
                "")),
            MAX(IF(
                ISNUMBER(M42:Y42),
                IF(
                    M$5:Y$5=2,
                    M42:Y42,
                    ""),
                ""))
        ),
        IF(
            Parameters!$D$16=1,
            IFERROR(
                AVERAGE(IF(
                    ISNUMBER(M42:Y42),
                    IF(
                        M$5:Y$5=1,
                        M42:Y42,
                        ""),
                    "")),
                AVERAGE(IF(
                    ISNUMBER(M42:Y42),
                    IF(
                        M$5:Y$5=2,
                        M42:Y42,
                        ""),
                    ""))
            ),
            IF(
                Parameters!$D$17=1,
                IFERROR(
                    IF(
                        OR(
                            IF(
                                ISNUMBER(M42:Y42),
                                IF(
                                    M$5:Y$5=1,
                                    M42:Y42,
                                    ""),
                                "")
                            =0),
                        0,
                        GEOMEAN(IF(
                            ISNUMBER(M42:Y42),
                            IF(
                                M$5:Y$5=1,
                                M42:Y42,
                                ""),
                            ""))
                    ),
                    IF(
                        OR(IF(
                            ISNUMBER(M42:Y42),
                            IF(
                                M$5:Y$5=2,
                                M42:Y42,
                                ""),
                            "")
                            =0),
                        0,
                        GEOMEAN(IF(
                            ISNUMBER(M42:Y42),
                            IF(
                                M$5:Y$5=2,
                                M42:Y42,
                                ""),
                            "")))
                )
            )
        )
    )
)</f>
        <v>#N/A</v>
      </c>
      <c r="J42" s="242" t="s">
        <v>409</v>
      </c>
      <c r="K42" s="242" t="s">
        <v>409</v>
      </c>
      <c r="L42" s="91" t="s">
        <v>703</v>
      </c>
      <c r="M42" s="192" t="s">
        <v>409</v>
      </c>
      <c r="N42" s="192" t="s">
        <v>409</v>
      </c>
      <c r="O42" s="192" t="s">
        <v>409</v>
      </c>
      <c r="P42" s="192" t="s">
        <v>409</v>
      </c>
      <c r="Q42" s="192" t="s">
        <v>409</v>
      </c>
      <c r="R42" s="192" t="s">
        <v>409</v>
      </c>
      <c r="S42" s="192" t="s">
        <v>409</v>
      </c>
      <c r="T42" s="192" t="s">
        <v>409</v>
      </c>
      <c r="U42" s="192" t="s">
        <v>409</v>
      </c>
      <c r="V42" s="192" t="s">
        <v>409</v>
      </c>
      <c r="W42" s="192" t="s">
        <v>409</v>
      </c>
      <c r="X42" s="192" t="s">
        <v>409</v>
      </c>
      <c r="Y42" s="192"/>
      <c r="Z42" s="192"/>
      <c r="AF42" s="34"/>
      <c r="AG42" s="34"/>
      <c r="AH42" s="34"/>
      <c r="AI42" s="34"/>
      <c r="AJ42" s="34"/>
      <c r="AK42" s="34"/>
      <c r="AL42" s="195"/>
      <c r="AM42" s="195"/>
      <c r="AN42" s="80"/>
      <c r="AO42" s="80"/>
      <c r="AP42" s="80"/>
      <c r="AQ42" s="35"/>
    </row>
    <row r="43" spans="1:43" x14ac:dyDescent="0.2">
      <c r="A43" s="84">
        <v>36</v>
      </c>
      <c r="B43" s="84" t="str">
        <f ca="1"/>
        <v>Chile</v>
      </c>
      <c r="C43" s="84" t="str">
        <f ca="1"/>
        <v>CHL</v>
      </c>
      <c r="D43" s="219" t="str">
        <f ca="1"/>
        <v>LCN           Latin America &amp; Caribbean</v>
      </c>
      <c r="E43" s="219" t="str">
        <f ca="1"/>
        <v>IBRD</v>
      </c>
      <c r="F43" s="190" t="str">
        <f t="shared" ca="1" si="3"/>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4.6291004988627549</v>
      </c>
      <c r="H43" s="80" cm="1">
        <f t="array" ref="H43">IF(
    SUM(IF(
            ISNUMBER(
                IF(
                    $M$4:$Y$4,
                    (M43:Y43),
                    "")),
            1,
            0))
        =0,
    NA(),
    IF(
        Parameters!$D$15=1,
        IF(
            SUM(--(ISNUMBER(IF($M$4:$Y$4=1,(M43:Y43),""))))&gt;0,
            MAX(IF(
                ISNUMBER(M43:Y43),
                IF(
                    M$4:Y$4=1,
                    M43:Y43,
                    ""),
                "")),
            MAX(IF(
                ISNUMBER(M43:Y43),
                IF(
                    M$4:Y$4=2,
                    M43:Y43,
                    ""),
                ""))
        ),
        IF(
            Parameters!$D$16=1,
            IFERROR(
                AVERAGE(IF(
                    ISNUMBER(M43:Y43),
                    IF(
                        M$4:Y$4=1,
                        M43:Y43,
                        ""),
                    "")),
                AVERAGE(IF(
                    ISNUMBER(M43:Y43),
                    IF(
                        M$4:Y$4=2,
                        M43:Y43,
                        ""),
                    ""))
            ),
            IF(
                Parameters!$D$17=1,
                IFERROR(
                    IF(
                        OR(
                            IF(
                                ISNUMBER(M43:Y43),
                                IF(
                                    M$4:Y$4=1,
                                    M43:Y43,
                                    ""),
                                "")
                            =0),
                        0,
                        GEOMEAN(IF(
                            ISNUMBER(M43:Y43),
                            IF(
                                M$4:Y$4=1,
                                M43:Y43,
                                ""),
                            ""))
                    ),
                    IF(
                        OR(IF(
                            ISNUMBER(M43:Y43),
                            IF(
                                M$4:Y$4=2,
                                M43:Y43,
                                ""),
                            "")
                            =0),
                        0,
                        GEOMEAN(IF(
                            ISNUMBER(M43:Y43),
                            IF(
                                M$4:Y$4=2,
                                M43:Y43,
                                ""),
                            "")))
                )
            )
        )
    )
)</f>
        <v>2.1428571428571401</v>
      </c>
      <c r="I43" s="191" cm="1">
        <f t="array" ref="I43">IF(
    SUM(IF(
            ISNUMBER(
                IF(
                    $M$5:$Y$5,
                    (M43:Y43),
                    "")),
            1,
            0))
        =0,
    NA(),
    IF(
        Parameters!$D$15=1,
        IF(
            SUM(--(ISNUMBER(IF($M$5:$Y$5=1,(M43:Y43),""))))&gt;0,
            MAX(IF(
                ISNUMBER(M43:Y43),
                IF(
                    M$5:Y$5=1,
                    M43:Y43,
                    ""),
                "")),
            MAX(IF(
                ISNUMBER(M43:Y43),
                IF(
                    M$5:Y$5=2,
                    M43:Y43,
                    ""),
                ""))
        ),
        IF(
            Parameters!$D$16=1,
            IFERROR(
                AVERAGE(IF(
                    ISNUMBER(M43:Y43),
                    IF(
                        M$5:Y$5=1,
                        M43:Y43,
                        ""),
                    "")),
                AVERAGE(IF(
                    ISNUMBER(M43:Y43),
                    IF(
                        M$5:Y$5=2,
                        M43:Y43,
                        ""),
                    ""))
            ),
            IF(
                Parameters!$D$17=1,
                IFERROR(
                    IF(
                        OR(
                            IF(
                                ISNUMBER(M43:Y43),
                                IF(
                                    M$5:Y$5=1,
                                    M43:Y43,
                                    ""),
                                "")
                            =0),
                        0,
                        GEOMEAN(IF(
                            ISNUMBER(M43:Y43),
                            IF(
                                M$5:Y$5=1,
                                M43:Y43,
                                ""),
                            ""))
                    ),
                    IF(
                        OR(IF(
                            ISNUMBER(M43:Y43),
                            IF(
                                M$5:Y$5=2,
                                M43:Y43,
                                ""),
                            "")
                            =0),
                        0,
                        GEOMEAN(IF(
                            ISNUMBER(M43:Y43),
                            IF(
                                M$5:Y$5=2,
                                M43:Y43,
                                ""),
                            "")))
                )
            )
        )
    )
)</f>
        <v>10</v>
      </c>
      <c r="J43" s="242">
        <v>45142</v>
      </c>
      <c r="K43" s="242">
        <v>45154</v>
      </c>
      <c r="L43" s="91" t="s">
        <v>66</v>
      </c>
      <c r="M43" s="192">
        <v>2.1428571428571401</v>
      </c>
      <c r="N43" s="192">
        <v>0</v>
      </c>
      <c r="O43" s="192">
        <v>0</v>
      </c>
      <c r="P43" s="192">
        <v>10</v>
      </c>
      <c r="Q43" s="192" t="s">
        <v>409</v>
      </c>
      <c r="R43" s="192">
        <v>1.5</v>
      </c>
      <c r="S43" s="192">
        <v>-0.98399999999999999</v>
      </c>
      <c r="T43" s="192">
        <v>-1.9079999999999899</v>
      </c>
      <c r="U43" s="192" t="s">
        <v>539</v>
      </c>
      <c r="V43" s="192">
        <v>1.0911489501595499</v>
      </c>
      <c r="W43" s="192">
        <v>-1.44639015197801E-2</v>
      </c>
      <c r="X43" s="192" t="s">
        <v>409</v>
      </c>
      <c r="Y43" s="192"/>
      <c r="Z43" s="192"/>
      <c r="AF43" s="34"/>
      <c r="AG43" s="34"/>
      <c r="AH43" s="34"/>
      <c r="AI43" s="34"/>
      <c r="AJ43" s="34"/>
      <c r="AK43" s="34"/>
      <c r="AL43" s="195"/>
      <c r="AM43" s="195"/>
      <c r="AN43" s="80"/>
      <c r="AO43" s="80"/>
      <c r="AP43" s="80"/>
      <c r="AQ43" s="35"/>
    </row>
    <row r="44" spans="1:43" x14ac:dyDescent="0.2">
      <c r="A44" s="84">
        <v>37</v>
      </c>
      <c r="B44" s="84" t="str">
        <f ca="1"/>
        <v>China</v>
      </c>
      <c r="C44" s="84" t="str">
        <f ca="1"/>
        <v>CHN</v>
      </c>
      <c r="D44" s="219" t="str">
        <f ca="1"/>
        <v>EAS           East Asia &amp; Pacific</v>
      </c>
      <c r="E44" s="219" t="str">
        <f ca="1"/>
        <v>IBRD</v>
      </c>
      <c r="F44" s="190" t="str">
        <f t="shared" ca="1" si="3"/>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2.985680109168714</v>
      </c>
      <c r="H44" s="80" cm="1">
        <f t="array" ref="H44">IF(
    SUM(IF(
            ISNUMBER(
                IF(
                    $M$4:$Y$4,
                    (M44:Y44),
                    "")),
            1,
            0))
        =0,
    NA(),
    IF(
        Parameters!$D$15=1,
        IF(
            SUM(--(ISNUMBER(IF($M$4:$Y$4=1,(M44:Y44),""))))&gt;0,
            MAX(IF(
                ISNUMBER(M44:Y44),
                IF(
                    M$4:Y$4=1,
                    M44:Y44,
                    ""),
                "")),
            MAX(IF(
                ISNUMBER(M44:Y44),
                IF(
                    M$4:Y$4=2,
                    M44:Y44,
                    ""),
                ""))
        ),
        IF(
            Parameters!$D$16=1,
            IFERROR(
                AVERAGE(IF(
                    ISNUMBER(M44:Y44),
                    IF(
                        M$4:Y$4=1,
                        M44:Y44,
                        ""),
                    "")),
                AVERAGE(IF(
                    ISNUMBER(M44:Y44),
                    IF(
                        M$4:Y$4=2,
                        M44:Y44,
                        ""),
                    ""))
            ),
            IF(
                Parameters!$D$17=1,
                IFERROR(
                    IF(
                        OR(
                            IF(
                                ISNUMBER(M44:Y44),
                                IF(
                                    M$4:Y$4=1,
                                    M44:Y44,
                                    ""),
                                "")
                            =0),
                        0,
                        GEOMEAN(IF(
                            ISNUMBER(M44:Y44),
                            IF(
                                M$4:Y$4=1,
                                M44:Y44,
                                ""),
                            ""))
                    ),
                    IF(
                        OR(IF(
                            ISNUMBER(M44:Y44),
                            IF(
                                M$4:Y$4=2,
                                M44:Y44,
                                ""),
                            "")
                            =0),
                        0,
                        GEOMEAN(IF(
                            ISNUMBER(M44:Y44),
                            IF(
                                M$4:Y$4=2,
                                M44:Y44,
                                ""),
                            "")))
                )
            )
        )
    )
)</f>
        <v>3.71428571428571</v>
      </c>
      <c r="I44" s="191" cm="1">
        <f t="array" ref="I44">IF(
    SUM(IF(
            ISNUMBER(
                IF(
                    $M$5:$Y$5,
                    (M44:Y44),
                    "")),
            1,
            0))
        =0,
    NA(),
    IF(
        Parameters!$D$15=1,
        IF(
            SUM(--(ISNUMBER(IF($M$5:$Y$5=1,(M44:Y44),""))))&gt;0,
            MAX(IF(
                ISNUMBER(M44:Y44),
                IF(
                    M$5:Y$5=1,
                    M44:Y44,
                    ""),
                "")),
            MAX(IF(
                ISNUMBER(M44:Y44),
                IF(
                    M$5:Y$5=2,
                    M44:Y44,
                    ""),
                ""))
        ),
        IF(
            Parameters!$D$16=1,
            IFERROR(
                AVERAGE(IF(
                    ISNUMBER(M44:Y44),
                    IF(
                        M$5:Y$5=1,
                        M44:Y44,
                        ""),
                    "")),
                AVERAGE(IF(
                    ISNUMBER(M44:Y44),
                    IF(
                        M$5:Y$5=2,
                        M44:Y44,
                        ""),
                    ""))
            ),
            IF(
                Parameters!$D$17=1,
                IFERROR(
                    IF(
                        OR(
                            IF(
                                ISNUMBER(M44:Y44),
                                IF(
                                    M$5:Y$5=1,
                                    M44:Y44,
                                    ""),
                                "")
                            =0),
                        0,
                        GEOMEAN(IF(
                            ISNUMBER(M44:Y44),
                            IF(
                                M$5:Y$5=1,
                                M44:Y44,
                                ""),
                            ""))
                    ),
                    IF(
                        OR(IF(
                            ISNUMBER(M44:Y44),
                            IF(
                                M$5:Y$5=2,
                                M44:Y44,
                                ""),
                            "")
                            =0),
                        0,
                        GEOMEAN(IF(
                            ISNUMBER(M44:Y44),
                            IF(
                                M$5:Y$5=2,
                                M44:Y44,
                                ""),
                            "")))
                )
            )
        )
    )
)</f>
        <v>2.4</v>
      </c>
      <c r="J44" s="242">
        <v>44753</v>
      </c>
      <c r="K44" s="242">
        <v>45154</v>
      </c>
      <c r="L44" s="91" t="s">
        <v>68</v>
      </c>
      <c r="M44" s="192">
        <v>3.71428571428571</v>
      </c>
      <c r="N44" s="192">
        <v>2.4</v>
      </c>
      <c r="O44" s="192">
        <v>0</v>
      </c>
      <c r="P44" s="192">
        <v>0</v>
      </c>
      <c r="Q44" s="192" t="s">
        <v>409</v>
      </c>
      <c r="R44" s="192">
        <v>2.6</v>
      </c>
      <c r="S44" s="192">
        <v>0.24</v>
      </c>
      <c r="T44" s="192">
        <v>-0.28000000000000003</v>
      </c>
      <c r="U44" s="192" t="s">
        <v>539</v>
      </c>
      <c r="V44" s="192">
        <v>-5.8543071892525099E-3</v>
      </c>
      <c r="W44" s="192">
        <v>-9.8808115127710008E-3</v>
      </c>
      <c r="X44" s="192" t="s">
        <v>409</v>
      </c>
      <c r="Y44" s="192"/>
      <c r="Z44" s="192"/>
      <c r="AF44" s="34"/>
      <c r="AG44" s="34"/>
      <c r="AH44" s="34"/>
      <c r="AI44" s="34"/>
      <c r="AJ44" s="34"/>
      <c r="AK44" s="34"/>
      <c r="AL44" s="195"/>
      <c r="AM44" s="195"/>
      <c r="AN44" s="80"/>
      <c r="AO44" s="80"/>
      <c r="AP44" s="80"/>
      <c r="AQ44" s="35"/>
    </row>
    <row r="45" spans="1:43" x14ac:dyDescent="0.2">
      <c r="A45" s="84">
        <v>38</v>
      </c>
      <c r="B45" s="84" t="str">
        <f ca="1"/>
        <v>Côte d’Ivoire</v>
      </c>
      <c r="C45" s="84" t="str">
        <f ca="1"/>
        <v>CIV</v>
      </c>
      <c r="D45" s="219" t="str">
        <f ca="1"/>
        <v>SSF           Sub-Saharan Africa</v>
      </c>
      <c r="E45" s="219" t="str">
        <f ca="1"/>
        <v>IDA</v>
      </c>
      <c r="F45" s="190" t="str">
        <f t="shared" ca="1" si="3"/>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$M$4:$Y$4,
                    (M45:Y45),
                    "")),
            1,
            0))
        =0,
    NA(),
    IF(
        Parameters!$D$15=1,
        IF(
            SUM(--(ISNUMBER(IF($M$4:$Y$4=1,(M45:Y45),""))))&gt;0,
            MAX(IF(
                ISNUMBER(M45:Y45),
                IF(
                    M$4:Y$4=1,
                    M45:Y45,
                    ""),
                "")),
            MAX(IF(
                ISNUMBER(M45:Y45),
                IF(
                    M$4:Y$4=2,
                    M45:Y45,
                    ""),
                ""))
        ),
        IF(
            Parameters!$D$16=1,
            IFERROR(
                AVERAGE(IF(
                    ISNUMBER(M45:Y45),
                    IF(
                        M$4:Y$4=1,
                        M45:Y45,
                        ""),
                    "")),
                AVERAGE(IF(
                    ISNUMBER(M45:Y45),
                    IF(
                        M$4:Y$4=2,
                        M45:Y45,
                        ""),
                    ""))
            ),
            IF(
                Parameters!$D$17=1,
                IFERROR(
                    IF(
                        OR(
                            IF(
                                ISNUMBER(M45:Y45),
                                IF(
                                    M$4:Y$4=1,
                                    M45:Y45,
                                    ""),
                                "")
                            =0),
                        0,
                        GEOMEAN(IF(
                            ISNUMBER(M45:Y45),
                            IF(
                                M$4:Y$4=1,
                                M45:Y45,
                                ""),
                            ""))
                    ),
                    IF(
                        OR(IF(
                            ISNUMBER(M45:Y45),
                            IF(
                                M$4:Y$4=2,
                                M45:Y45,
                                ""),
                            "")
                            =0),
                        0,
                        GEOMEAN(IF(
                            ISNUMBER(M45:Y45),
                            IF(
                                M$4:Y$4=2,
                                M45:Y45,
                                ""),
                            "")))
                )
            )
        )
    )
)</f>
        <v>8.2857142857142794</v>
      </c>
      <c r="I45" s="191" cm="1">
        <f t="array" ref="I45">IF(
    SUM(IF(
            ISNUMBER(
                IF(
                    $M$5:$Y$5,
                    (M45:Y45),
                    "")),
            1,
            0))
        =0,
    NA(),
    IF(
        Parameters!$D$15=1,
        IF(
            SUM(--(ISNUMBER(IF($M$5:$Y$5=1,(M45:Y45),""))))&gt;0,
            MAX(IF(
                ISNUMBER(M45:Y45),
                IF(
                    M$5:Y$5=1,
                    M45:Y45,
                    ""),
                "")),
            MAX(IF(
                ISNUMBER(M45:Y45),
                IF(
                    M$5:Y$5=2,
                    M45:Y45,
                    ""),
                ""))
        ),
        IF(
            Parameters!$D$16=1,
            IFERROR(
                AVERAGE(IF(
                    ISNUMBER(M45:Y45),
                    IF(
                        M$5:Y$5=1,
                        M45:Y45,
                        ""),
                    "")),
                AVERAGE(IF(
                    ISNUMBER(M45:Y45),
                    IF(
                        M$5:Y$5=2,
                        M45:Y45,
                        ""),
                    ""))
            ),
            IF(
                Parameters!$D$17=1,
                IFERROR(
                    IF(
                        OR(
                            IF(
                                ISNUMBER(M45:Y45),
                                IF(
                                    M$5:Y$5=1,
                                    M45:Y45,
                                    ""),
                                "")
                            =0),
                        0,
                        GEOMEAN(IF(
                            ISNUMBER(M45:Y45),
                            IF(
                                M$5:Y$5=1,
                                M45:Y45,
                                ""),
                            ""))
                    ),
                    IF(
                        OR(IF(
                            ISNUMBER(M45:Y45),
                            IF(
                                M$5:Y$5=2,
                                M45:Y45,
                                ""),
                            "")
                            =0),
                        0,
                        GEOMEAN(IF(
                            ISNUMBER(M45:Y45),
                            IF(
                                M$5:Y$5=2,
                                M45:Y45,
                                ""),
                            "")))
                )
            )
        )
    )
)</f>
        <v>0</v>
      </c>
      <c r="J45" s="242">
        <v>45142</v>
      </c>
      <c r="K45" s="242">
        <v>45154</v>
      </c>
      <c r="L45" s="91" t="s">
        <v>69</v>
      </c>
      <c r="M45" s="192">
        <v>8.2857142857142794</v>
      </c>
      <c r="N45" s="192" t="s">
        <v>409</v>
      </c>
      <c r="O45" s="192" t="s">
        <v>409</v>
      </c>
      <c r="P45" s="192">
        <v>0</v>
      </c>
      <c r="Q45" s="192" t="s">
        <v>409</v>
      </c>
      <c r="R45" s="192">
        <v>5.8</v>
      </c>
      <c r="S45" s="192" t="s">
        <v>409</v>
      </c>
      <c r="T45" s="192" t="s">
        <v>409</v>
      </c>
      <c r="U45" s="192" t="s">
        <v>409</v>
      </c>
      <c r="V45" s="192">
        <v>-0.24187997735790001</v>
      </c>
      <c r="W45" s="192">
        <v>-0.31937328659589997</v>
      </c>
      <c r="X45" s="192" t="s">
        <v>409</v>
      </c>
      <c r="Y45" s="192"/>
      <c r="Z45" s="192"/>
      <c r="AF45" s="34"/>
      <c r="AG45" s="34"/>
      <c r="AH45" s="34"/>
      <c r="AI45" s="34"/>
      <c r="AJ45" s="34"/>
      <c r="AK45" s="34"/>
      <c r="AL45" s="195"/>
      <c r="AM45" s="195"/>
      <c r="AN45" s="80"/>
      <c r="AO45" s="80"/>
      <c r="AP45" s="80"/>
      <c r="AQ45" s="35"/>
    </row>
    <row r="46" spans="1:43" x14ac:dyDescent="0.2">
      <c r="A46" s="84">
        <v>39</v>
      </c>
      <c r="B46" s="84" t="str">
        <f ca="1"/>
        <v>Cameroon</v>
      </c>
      <c r="C46" s="84" t="str">
        <f ca="1"/>
        <v>CMR</v>
      </c>
      <c r="D46" s="219" t="str">
        <f ca="1"/>
        <v>SSF           Sub-Saharan Africa</v>
      </c>
      <c r="E46" s="219" t="str">
        <f ca="1"/>
        <v>Blend</v>
      </c>
      <c r="F46" s="190" t="str">
        <f t="shared" ca="1" si="3"/>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$M$4:$Y$4,
                    (M46:Y46),
                    "")),
            1,
            0))
        =0,
    NA(),
    IF(
        Parameters!$D$15=1,
        IF(
            SUM(--(ISNUMBER(IF($M$4:$Y$4=1,(M46:Y46),""))))&gt;0,
            MAX(IF(
                ISNUMBER(M46:Y46),
                IF(
                    M$4:Y$4=1,
                    M46:Y46,
                    ""),
                "")),
            MAX(IF(
                ISNUMBER(M46:Y46),
                IF(
                    M$4:Y$4=2,
                    M46:Y46,
                    ""),
                ""))
        ),
        IF(
            Parameters!$D$16=1,
            IFERROR(
                AVERAGE(IF(
                    ISNUMBER(M46:Y46),
                    IF(
                        M$4:Y$4=1,
                        M46:Y46,
                        ""),
                    "")),
                AVERAGE(IF(
                    ISNUMBER(M46:Y46),
                    IF(
                        M$4:Y$4=2,
                        M46:Y46,
                        ""),
                    ""))
            ),
            IF(
                Parameters!$D$17=1,
                IFERROR(
                    IF(
                        OR(
                            IF(
                                ISNUMBER(M46:Y46),
                                IF(
                                    M$4:Y$4=1,
                                    M46:Y46,
                                    ""),
                                "")
                            =0),
                        0,
                        GEOMEAN(IF(
                            ISNUMBER(M46:Y46),
                            IF(
                                M$4:Y$4=1,
                                M46:Y46,
                                ""),
                            ""))
                    ),
                    IF(
                        OR(IF(
                            ISNUMBER(M46:Y46),
                            IF(
                                M$4:Y$4=2,
                                M46:Y46,
                                ""),
                            "")
                            =0),
                        0,
                        GEOMEAN(IF(
                            ISNUMBER(M46:Y46),
                            IF(
                                M$4:Y$4=2,
                                M46:Y46,
                                ""),
                            "")))
                )
            )
        )
    )
)</f>
        <v>8.4285714285714199</v>
      </c>
      <c r="I46" s="191" cm="1">
        <f t="array" ref="I46">IF(
    SUM(IF(
            ISNUMBER(
                IF(
                    $M$5:$Y$5,
                    (M46:Y46),
                    "")),
            1,
            0))
        =0,
    NA(),
    IF(
        Parameters!$D$15=1,
        IF(
            SUM(--(ISNUMBER(IF($M$5:$Y$5=1,(M46:Y46),""))))&gt;0,
            MAX(IF(
                ISNUMBER(M46:Y46),
                IF(
                    M$5:Y$5=1,
                    M46:Y46,
                    ""),
                "")),
            MAX(IF(
                ISNUMBER(M46:Y46),
                IF(
                    M$5:Y$5=2,
                    M46:Y46,
                    ""),
                ""))
        ),
        IF(
            Parameters!$D$16=1,
            IFERROR(
                AVERAGE(IF(
                    ISNUMBER(M46:Y46),
                    IF(
                        M$5:Y$5=1,
                        M46:Y46,
                        ""),
                    "")),
                AVERAGE(IF(
                    ISNUMBER(M46:Y46),
                    IF(
                        M$5:Y$5=2,
                        M46:Y46,
                        ""),
                    ""))
            ),
            IF(
                Parameters!$D$17=1,
                IFERROR(
                    IF(
                        OR(
                            IF(
                                ISNUMBER(M46:Y46),
                                IF(
                                    M$5:Y$5=1,
                                    M46:Y46,
                                    ""),
                                "")
                            =0),
                        0,
                        GEOMEAN(IF(
                            ISNUMBER(M46:Y46),
                            IF(
                                M$5:Y$5=1,
                                M46:Y46,
                                ""),
                            ""))
                    ),
                    IF(
                        OR(IF(
                            ISNUMBER(M46:Y46),
                            IF(
                                M$5:Y$5=2,
                                M46:Y46,
                                ""),
                            "")
                            =0),
                        0,
                        GEOMEAN(IF(
                            ISNUMBER(M46:Y46),
                            IF(
                                M$5:Y$5=2,
                                M46:Y46,
                                ""),
                            "")))
                )
            )
        )
    )
)</f>
        <v>0</v>
      </c>
      <c r="J46" s="242">
        <v>45142</v>
      </c>
      <c r="K46" s="242">
        <v>45154</v>
      </c>
      <c r="L46" s="91" t="s">
        <v>71</v>
      </c>
      <c r="M46" s="192">
        <v>8.4285714285714199</v>
      </c>
      <c r="N46" s="192" t="s">
        <v>409</v>
      </c>
      <c r="O46" s="192" t="s">
        <v>409</v>
      </c>
      <c r="P46" s="192">
        <v>0</v>
      </c>
      <c r="Q46" s="192" t="s">
        <v>409</v>
      </c>
      <c r="R46" s="192">
        <v>5.9</v>
      </c>
      <c r="S46" s="192" t="s">
        <v>409</v>
      </c>
      <c r="T46" s="192" t="s">
        <v>409</v>
      </c>
      <c r="U46" s="192" t="s">
        <v>409</v>
      </c>
      <c r="V46" s="192">
        <v>-0.43858162322260302</v>
      </c>
      <c r="W46" s="192">
        <v>-0.95818795325059702</v>
      </c>
      <c r="X46" s="192" t="s">
        <v>409</v>
      </c>
      <c r="Y46" s="192"/>
      <c r="Z46" s="192"/>
      <c r="AF46" s="34"/>
      <c r="AG46" s="34"/>
      <c r="AH46" s="34"/>
      <c r="AI46" s="34"/>
      <c r="AJ46" s="34"/>
      <c r="AK46" s="34"/>
      <c r="AL46" s="195"/>
      <c r="AM46" s="195"/>
      <c r="AN46" s="80"/>
      <c r="AO46" s="80"/>
      <c r="AP46" s="80"/>
      <c r="AQ46" s="35"/>
    </row>
    <row r="47" spans="1:43" x14ac:dyDescent="0.2">
      <c r="A47" s="84">
        <v>40</v>
      </c>
      <c r="B47" s="84" t="str">
        <f ca="1"/>
        <v>Congo, Dem. Rep.</v>
      </c>
      <c r="C47" s="84" t="str">
        <f ca="1"/>
        <v>COD</v>
      </c>
      <c r="D47" s="219" t="str">
        <f ca="1"/>
        <v>SSF           Sub-Saharan Africa</v>
      </c>
      <c r="E47" s="219" t="str">
        <f ca="1"/>
        <v>IDA</v>
      </c>
      <c r="F47" s="190" t="str">
        <f t="shared" ca="1" si="3"/>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0</v>
      </c>
      <c r="H47" s="80" cm="1">
        <f t="array" ref="H47">IF(
    SUM(IF(
            ISNUMBER(
                IF(
                    $M$4:$Y$4,
                    (M47:Y47),
                    "")),
            1,
            0))
        =0,
    NA(),
    IF(
        Parameters!$D$15=1,
        IF(
            SUM(--(ISNUMBER(IF($M$4:$Y$4=1,(M47:Y47),""))))&gt;0,
            MAX(IF(
                ISNUMBER(M47:Y47),
                IF(
                    M$4:Y$4=1,
                    M47:Y47,
                    ""),
                "")),
            MAX(IF(
                ISNUMBER(M47:Y47),
                IF(
                    M$4:Y$4=2,
                    M47:Y47,
                    ""),
                ""))
        ),
        IF(
            Parameters!$D$16=1,
            IFERROR(
                AVERAGE(IF(
                    ISNUMBER(M47:Y47),
                    IF(
                        M$4:Y$4=1,
                        M47:Y47,
                        ""),
                    "")),
                AVERAGE(IF(
                    ISNUMBER(M47:Y47),
                    IF(
                        M$4:Y$4=2,
                        M47:Y47,
                        ""),
                    ""))
            ),
            IF(
                Parameters!$D$17=1,
                IFERROR(
                    IF(
                        OR(
                            IF(
                                ISNUMBER(M47:Y47),
                                IF(
                                    M$4:Y$4=1,
                                    M47:Y47,
                                    ""),
                                "")
                            =0),
                        0,
                        GEOMEAN(IF(
                            ISNUMBER(M47:Y47),
                            IF(
                                M$4:Y$4=1,
                                M47:Y47,
                                ""),
                            ""))
                    ),
                    IF(
                        OR(IF(
                            ISNUMBER(M47:Y47),
                            IF(
                                M$4:Y$4=2,
                                M47:Y47,
                                ""),
                            "")
                            =0),
                        0,
                        GEOMEAN(IF(
                            ISNUMBER(M47:Y47),
                            IF(
                                M$4:Y$4=2,
                                M47:Y47,
                                ""),
                            "")))
                )
            )
        )
    )
)</f>
        <v>9.4285714285714199</v>
      </c>
      <c r="I47" s="191" cm="1">
        <f t="array" ref="I47">IF(
    SUM(IF(
            ISNUMBER(
                IF(
                    $M$5:$Y$5,
                    (M47:Y47),
                    "")),
            1,
            0))
        =0,
    NA(),
    IF(
        Parameters!$D$15=1,
        IF(
            SUM(--(ISNUMBER(IF($M$5:$Y$5=1,(M47:Y47),""))))&gt;0,
            MAX(IF(
                ISNUMBER(M47:Y47),
                IF(
                    M$5:Y$5=1,
                    M47:Y47,
                    ""),
                "")),
            MAX(IF(
                ISNUMBER(M47:Y47),
                IF(
                    M$5:Y$5=2,
                    M47:Y47,
                    ""),
                ""))
        ),
        IF(
            Parameters!$D$16=1,
            IFERROR(
                AVERAGE(IF(
                    ISNUMBER(M47:Y47),
                    IF(
                        M$5:Y$5=1,
                        M47:Y47,
                        ""),
                    "")),
                AVERAGE(IF(
                    ISNUMBER(M47:Y47),
                    IF(
                        M$5:Y$5=2,
                        M47:Y47,
                        ""),
                    ""))
            ),
            IF(
                Parameters!$D$17=1,
                IFERROR(
                    IF(
                        OR(
                            IF(
                                ISNUMBER(M47:Y47),
                                IF(
                                    M$5:Y$5=1,
                                    M47:Y47,
                                    ""),
                                "")
                            =0),
                        0,
                        GEOMEAN(IF(
                            ISNUMBER(M47:Y47),
                            IF(
                                M$5:Y$5=1,
                                M47:Y47,
                                ""),
                            ""))
                    ),
                    IF(
                        OR(IF(
                            ISNUMBER(M47:Y47),
                            IF(
                                M$5:Y$5=2,
                                M47:Y47,
                                ""),
                            "")
                            =0),
                        0,
                        GEOMEAN(IF(
                            ISNUMBER(M47:Y47),
                            IF(
                                M$5:Y$5=2,
                                M47:Y47,
                                ""),
                            "")))
                )
            )
        )
    )
)</f>
        <v>0</v>
      </c>
      <c r="J47" s="242">
        <v>45142</v>
      </c>
      <c r="K47" s="242">
        <v>45154</v>
      </c>
      <c r="L47" s="91" t="s">
        <v>72</v>
      </c>
      <c r="M47" s="192">
        <v>9.4285714285714199</v>
      </c>
      <c r="N47" s="192" t="s">
        <v>409</v>
      </c>
      <c r="O47" s="192" t="s">
        <v>409</v>
      </c>
      <c r="P47" s="192">
        <v>0</v>
      </c>
      <c r="Q47" s="192" t="s">
        <v>409</v>
      </c>
      <c r="R47" s="192">
        <v>6.6</v>
      </c>
      <c r="S47" s="192" t="s">
        <v>409</v>
      </c>
      <c r="T47" s="192" t="s">
        <v>409</v>
      </c>
      <c r="U47" s="192" t="s">
        <v>409</v>
      </c>
      <c r="V47" s="192">
        <v>-1.34791000798459</v>
      </c>
      <c r="W47" s="192">
        <v>-1.0574442286228101</v>
      </c>
      <c r="X47" s="192" t="s">
        <v>409</v>
      </c>
      <c r="Y47" s="192"/>
      <c r="Z47" s="192"/>
      <c r="AF47" s="34"/>
      <c r="AG47" s="34"/>
      <c r="AH47" s="34"/>
      <c r="AI47" s="34"/>
      <c r="AJ47" s="34"/>
      <c r="AK47" s="34"/>
      <c r="AL47" s="195"/>
      <c r="AM47" s="195"/>
      <c r="AN47" s="80"/>
      <c r="AO47" s="80"/>
      <c r="AP47" s="80"/>
      <c r="AQ47" s="35"/>
    </row>
    <row r="48" spans="1:43" x14ac:dyDescent="0.2">
      <c r="A48" s="84">
        <v>41</v>
      </c>
      <c r="B48" s="84" t="str">
        <f ca="1"/>
        <v>Congo, Rep.</v>
      </c>
      <c r="C48" s="84" t="str">
        <f ca="1"/>
        <v>COG</v>
      </c>
      <c r="D48" s="219" t="str">
        <f ca="1"/>
        <v>SSF           Sub-Saharan Africa</v>
      </c>
      <c r="E48" s="219" t="str">
        <f ca="1"/>
        <v>Blend</v>
      </c>
      <c r="F48" s="190" t="str">
        <f t="shared" ca="1" si="3"/>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6.2163538752618326</v>
      </c>
      <c r="H48" s="80" cm="1">
        <f t="array" ref="H48">IF(
    SUM(IF(
            ISNUMBER(
                IF(
                    $M$4:$Y$4,
                    (M48:Y48),
                    "")),
            1,
            0))
        =0,
    NA(),
    IF(
        Parameters!$D$15=1,
        IF(
            SUM(--(ISNUMBER(IF($M$4:$Y$4=1,(M48:Y48),""))))&gt;0,
            MAX(IF(
                ISNUMBER(M48:Y48),
                IF(
                    M$4:Y$4=1,
                    M48:Y48,
                    ""),
                "")),
            MAX(IF(
                ISNUMBER(M48:Y48),
                IF(
                    M$4:Y$4=2,
                    M48:Y48,
                    ""),
                ""))
        ),
        IF(
            Parameters!$D$16=1,
            IFERROR(
                AVERAGE(IF(
                    ISNUMBER(M48:Y48),
                    IF(
                        M$4:Y$4=1,
                        M48:Y48,
                        ""),
                    "")),
                AVERAGE(IF(
                    ISNUMBER(M48:Y48),
                    IF(
                        M$4:Y$4=2,
                        M48:Y48,
                        ""),
                    ""))
            ),
            IF(
                Parameters!$D$17=1,
                IFERROR(
                    IF(
                        OR(
                            IF(
                                ISNUMBER(M48:Y48),
                                IF(
                                    M$4:Y$4=1,
                                    M48:Y48,
                                    ""),
                                "")
                            =0),
                        0,
                        GEOMEAN(IF(
                            ISNUMBER(M48:Y48),
                            IF(
                                M$4:Y$4=1,
                                M48:Y48,
                                ""),
                            ""))
                    ),
                    IF(
                        OR(IF(
                            ISNUMBER(M48:Y48),
                            IF(
                                M$4:Y$4=2,
                                M48:Y48,
                                ""),
                            "")
                            =0),
                        0,
                        GEOMEAN(IF(
                            ISNUMBER(M48:Y48),
                            IF(
                                M$4:Y$4=2,
                                M48:Y48,
                                ""),
                            "")))
                )
            )
        )
    )
)</f>
        <v>7.71428571428571</v>
      </c>
      <c r="I48" s="191" cm="1">
        <f t="array" ref="I48">IF(
    SUM(IF(
            ISNUMBER(
                IF(
                    $M$5:$Y$5,
                    (M48:Y48),
                    "")),
            1,
            0))
        =0,
    NA(),
    IF(
        Parameters!$D$15=1,
        IF(
            SUM(--(ISNUMBER(IF($M$5:$Y$5=1,(M48:Y48),""))))&gt;0,
            MAX(IF(
                ISNUMBER(M48:Y48),
                IF(
                    M$5:Y$5=1,
                    M48:Y48,
                    ""),
                "")),
            MAX(IF(
                ISNUMBER(M48:Y48),
                IF(
                    M$5:Y$5=2,
                    M48:Y48,
                    ""),
                ""))
        ),
        IF(
            Parameters!$D$16=1,
            IFERROR(
                AVERAGE(IF(
                    ISNUMBER(M48:Y48),
                    IF(
                        M$5:Y$5=1,
                        M48:Y48,
                        ""),
                    "")),
                AVERAGE(IF(
                    ISNUMBER(M48:Y48),
                    IF(
                        M$5:Y$5=2,
                        M48:Y48,
                        ""),
                    ""))
            ),
            IF(
                Parameters!$D$17=1,
                IFERROR(
                    IF(
                        OR(
                            IF(
                                ISNUMBER(M48:Y48),
                                IF(
                                    M$5:Y$5=1,
                                    M48:Y48,
                                    ""),
                                "")
                            =0),
                        0,
                        GEOMEAN(IF(
                            ISNUMBER(M48:Y48),
                            IF(
                                M$5:Y$5=1,
                                M48:Y48,
                                ""),
                            ""))
                    ),
                    IF(
                        OR(IF(
                            ISNUMBER(M48:Y48),
                            IF(
                                M$5:Y$5=2,
                                M48:Y48,
                                ""),
                            "")
                            =0),
                        0,
                        GEOMEAN(IF(
                            ISNUMBER(M48:Y48),
                            IF(
                                M$5:Y$5=2,
                                M48:Y48,
                                ""),
                            "")))
                )
            )
        )
    )
)</f>
        <v>5.0092849725440702</v>
      </c>
      <c r="J48" s="242">
        <v>45019</v>
      </c>
      <c r="K48" s="242">
        <v>45154</v>
      </c>
      <c r="L48" s="91" t="s">
        <v>73</v>
      </c>
      <c r="M48" s="192">
        <v>7.71428571428571</v>
      </c>
      <c r="N48" s="192" t="s">
        <v>409</v>
      </c>
      <c r="O48" s="192" t="s">
        <v>409</v>
      </c>
      <c r="P48" s="192">
        <v>5.0092849725440702</v>
      </c>
      <c r="Q48" s="192" t="s">
        <v>409</v>
      </c>
      <c r="R48" s="192">
        <v>5.4</v>
      </c>
      <c r="S48" s="192" t="s">
        <v>409</v>
      </c>
      <c r="T48" s="192" t="s">
        <v>409</v>
      </c>
      <c r="U48" s="192" t="s">
        <v>409</v>
      </c>
      <c r="V48" s="192">
        <v>0.25046424862720301</v>
      </c>
      <c r="W48" s="192">
        <v>-0.47664970558440001</v>
      </c>
      <c r="X48" s="192" t="s">
        <v>409</v>
      </c>
      <c r="Y48" s="192"/>
      <c r="Z48" s="192"/>
      <c r="AF48" s="34"/>
      <c r="AG48" s="34"/>
      <c r="AH48" s="34"/>
      <c r="AI48" s="34"/>
      <c r="AJ48" s="34"/>
      <c r="AK48" s="34"/>
      <c r="AL48" s="195"/>
      <c r="AM48" s="195"/>
      <c r="AN48" s="80"/>
      <c r="AO48" s="80"/>
      <c r="AP48" s="80"/>
      <c r="AQ48" s="35"/>
    </row>
    <row r="49" spans="1:43" x14ac:dyDescent="0.2">
      <c r="A49" s="84">
        <v>42</v>
      </c>
      <c r="B49" s="84" t="str">
        <f ca="1"/>
        <v>Colombia</v>
      </c>
      <c r="C49" s="84" t="str">
        <f ca="1"/>
        <v>COL</v>
      </c>
      <c r="D49" s="219" t="str">
        <f ca="1"/>
        <v>LCN           Latin America &amp; Caribbean</v>
      </c>
      <c r="E49" s="219" t="str">
        <f ca="1"/>
        <v>IBRD</v>
      </c>
      <c r="F49" s="190" t="str">
        <f t="shared" ca="1" si="3"/>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7.1713716560063601</v>
      </c>
      <c r="H49" s="80" cm="1">
        <f t="array" ref="H49">IF(
    SUM(IF(
            ISNUMBER(
                IF(
                    $M$4:$Y$4,
                    (M49:Y49),
                    "")),
            1,
            0))
        =0,
    NA(),
    IF(
        Parameters!$D$15=1,
        IF(
            SUM(--(ISNUMBER(IF($M$4:$Y$4=1,(M49:Y49),""))))&gt;0,
            MAX(IF(
                ISNUMBER(M49:Y49),
                IF(
                    M$4:Y$4=1,
                    M49:Y49,
                    ""),
                "")),
            MAX(IF(
                ISNUMBER(M49:Y49),
                IF(
                    M$4:Y$4=2,
                    M49:Y49,
                    ""),
                ""))
        ),
        IF(
            Parameters!$D$16=1,
            IFERROR(
                AVERAGE(IF(
                    ISNUMBER(M49:Y49),
                    IF(
                        M$4:Y$4=1,
                        M49:Y49,
                        ""),
                    "")),
                AVERAGE(IF(
                    ISNUMBER(M49:Y49),
                    IF(
                        M$4:Y$4=2,
                        M49:Y49,
                        ""),
                    ""))
            ),
            IF(
                Parameters!$D$17=1,
                IFERROR(
                    IF(
                        OR(
                            IF(
                                ISNUMBER(M49:Y49),
                                IF(
                                    M$4:Y$4=1,
                                    M49:Y49,
                                    ""),
                                "")
                            =0),
                        0,
                        GEOMEAN(IF(
                            ISNUMBER(M49:Y49),
                            IF(
                                M$4:Y$4=1,
                                M49:Y49,
                                ""),
                            ""))
                    ),
                    IF(
                        OR(IF(
                            ISNUMBER(M49:Y49),
                            IF(
                                M$4:Y$4=2,
                                M49:Y49,
                                ""),
                            "")
                            =0),
                        0,
                        GEOMEAN(IF(
                            ISNUMBER(M49:Y49),
                            IF(
                                M$4:Y$4=2,
                                M49:Y49,
                                ""),
                            "")))
                )
            )
        )
    )
)</f>
        <v>5.1428571428571397</v>
      </c>
      <c r="I49" s="191" cm="1">
        <f t="array" ref="I49">IF(
    SUM(IF(
            ISNUMBER(
                IF(
                    $M$5:$Y$5,
                    (M49:Y49),
                    "")),
            1,
            0))
        =0,
    NA(),
    IF(
        Parameters!$D$15=1,
        IF(
            SUM(--(ISNUMBER(IF($M$5:$Y$5=1,(M49:Y49),""))))&gt;0,
            MAX(IF(
                ISNUMBER(M49:Y49),
                IF(
                    M$5:Y$5=1,
                    M49:Y49,
                    ""),
                "")),
            MAX(IF(
                ISNUMBER(M49:Y49),
                IF(
                    M$5:Y$5=2,
                    M49:Y49,
                    ""),
                ""))
        ),
        IF(
            Parameters!$D$16=1,
            IFERROR(
                AVERAGE(IF(
                    ISNUMBER(M49:Y49),
                    IF(
                        M$5:Y$5=1,
                        M49:Y49,
                        ""),
                    "")),
                AVERAGE(IF(
                    ISNUMBER(M49:Y49),
                    IF(
                        M$5:Y$5=2,
                        M49:Y49,
                        ""),
                    ""))
            ),
            IF(
                Parameters!$D$17=1,
                IFERROR(
                    IF(
                        OR(
                            IF(
                                ISNUMBER(M49:Y49),
                                IF(
                                    M$5:Y$5=1,
                                    M49:Y49,
                                    ""),
                                "")
                            =0),
                        0,
                        GEOMEAN(IF(
                            ISNUMBER(M49:Y49),
                            IF(
                                M$5:Y$5=1,
                                M49:Y49,
                                ""),
                            ""))
                    ),
                    IF(
                        OR(IF(
                            ISNUMBER(M49:Y49),
                            IF(
                                M$5:Y$5=2,
                                M49:Y49,
                                ""),
                            "")
                            =0),
                        0,
                        GEOMEAN(IF(
                            ISNUMBER(M49:Y49),
                            IF(
                                M$5:Y$5=2,
                                M49:Y49,
                                ""),
                            "")))
                )
            )
        )
    )
)</f>
        <v>10</v>
      </c>
      <c r="J49" s="242">
        <v>45142</v>
      </c>
      <c r="K49" s="242">
        <v>44753</v>
      </c>
      <c r="L49" s="91" t="s">
        <v>75</v>
      </c>
      <c r="M49" s="192">
        <v>5.1428571428571397</v>
      </c>
      <c r="N49" s="192">
        <v>0</v>
      </c>
      <c r="O49" s="192">
        <v>10</v>
      </c>
      <c r="P49" s="192">
        <v>0</v>
      </c>
      <c r="Q49" s="192" t="s">
        <v>409</v>
      </c>
      <c r="R49" s="192">
        <v>3.6</v>
      </c>
      <c r="S49" s="192">
        <v>-2.5830000000000002</v>
      </c>
      <c r="T49" s="192">
        <v>-2.867</v>
      </c>
      <c r="U49" s="192" t="s">
        <v>541</v>
      </c>
      <c r="V49" s="192">
        <v>-0.19554424285888</v>
      </c>
      <c r="W49" s="192">
        <v>-0.14095830917359001</v>
      </c>
      <c r="X49" s="192" t="s">
        <v>409</v>
      </c>
      <c r="Y49" s="192"/>
      <c r="Z49" s="192"/>
      <c r="AF49" s="34"/>
      <c r="AG49" s="34"/>
      <c r="AH49" s="34"/>
      <c r="AI49" s="34"/>
      <c r="AJ49" s="34"/>
      <c r="AK49" s="34"/>
      <c r="AL49" s="195"/>
      <c r="AM49" s="195"/>
      <c r="AN49" s="80"/>
      <c r="AO49" s="80"/>
      <c r="AP49" s="80"/>
      <c r="AQ49" s="35"/>
    </row>
    <row r="50" spans="1:43" x14ac:dyDescent="0.2">
      <c r="A50" s="84">
        <v>43</v>
      </c>
      <c r="B50" s="84" t="str">
        <f ca="1"/>
        <v>Comoros</v>
      </c>
      <c r="C50" s="84" t="str">
        <f ca="1"/>
        <v>COM</v>
      </c>
      <c r="D50" s="219" t="str">
        <f ca="1"/>
        <v>SSF           Sub-Saharan Africa</v>
      </c>
      <c r="E50" s="219" t="str">
        <f ca="1"/>
        <v>IDA</v>
      </c>
      <c r="F50" s="190" t="str">
        <f t="shared" ca="1" si="3"/>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6.8916410038132225</v>
      </c>
      <c r="H50" s="80" cm="1">
        <f t="array" ref="H50">IF(
    SUM(IF(
            ISNUMBER(
                IF(
                    $M$4:$Y$4,
                    (M50:Y50),
                    "")),
            1,
            0))
        =0,
    NA(),
    IF(
        Parameters!$D$15=1,
        IF(
            SUM(--(ISNUMBER(IF($M$4:$Y$4=1,(M50:Y50),""))))&gt;0,
            MAX(IF(
                ISNUMBER(M50:Y50),
                IF(
                    M$4:Y$4=1,
                    M50:Y50,
                    ""),
                "")),
            MAX(IF(
                ISNUMBER(M50:Y50),
                IF(
                    M$4:Y$4=2,
                    M50:Y50,
                    ""),
                ""))
        ),
        IF(
            Parameters!$D$16=1,
            IFERROR(
                AVERAGE(IF(
                    ISNUMBER(M50:Y50),
                    IF(
                        M$4:Y$4=1,
                        M50:Y50,
                        ""),
                    "")),
                AVERAGE(IF(
                    ISNUMBER(M50:Y50),
                    IF(
                        M$4:Y$4=2,
                        M50:Y50,
                        ""),
                    ""))
            ),
            IF(
                Parameters!$D$17=1,
                IFERROR(
                    IF(
                        OR(
                            IF(
                                ISNUMBER(M50:Y50),
                                IF(
                                    M$4:Y$4=1,
                                    M50:Y50,
                                    ""),
                                "")
                            =0),
                        0,
                        GEOMEAN(IF(
                            ISNUMBER(M50:Y50),
                            IF(
                                M$4:Y$4=1,
                                M50:Y50,
                                ""),
                            ""))
                    ),
                    IF(
                        OR(IF(
                            ISNUMBER(M50:Y50),
                            IF(
                                M$4:Y$4=2,
                                M50:Y50,
                                ""),
                            "")
                            =0),
                        0,
                        GEOMEAN(IF(
                            ISNUMBER(M50:Y50),
                            IF(
                                M$4:Y$4=2,
                                M50:Y50,
                                ""),
                            "")))
                )
            )
        )
    )
)</f>
        <v>8.5714285714285694</v>
      </c>
      <c r="I50" s="191" cm="1">
        <f t="array" ref="I50">IF(
    SUM(IF(
            ISNUMBER(
                IF(
                    $M$5:$Y$5,
                    (M50:Y50),
                    "")),
            1,
            0))
        =0,
    NA(),
    IF(
        Parameters!$D$15=1,
        IF(
            SUM(--(ISNUMBER(IF($M$5:$Y$5=1,(M50:Y50),""))))&gt;0,
            MAX(IF(
                ISNUMBER(M50:Y50),
                IF(
                    M$5:Y$5=1,
                    M50:Y50,
                    ""),
                "")),
            MAX(IF(
                ISNUMBER(M50:Y50),
                IF(
                    M$5:Y$5=2,
                    M50:Y50,
                    ""),
                ""))
        ),
        IF(
            Parameters!$D$16=1,
            IFERROR(
                AVERAGE(IF(
                    ISNUMBER(M50:Y50),
                    IF(
                        M$5:Y$5=1,
                        M50:Y50,
                        ""),
                    "")),
                AVERAGE(IF(
                    ISNUMBER(M50:Y50),
                    IF(
                        M$5:Y$5=2,
                        M50:Y50,
                        ""),
                    ""))
            ),
            IF(
                Parameters!$D$17=1,
                IFERROR(
                    IF(
                        OR(
                            IF(
                                ISNUMBER(M50:Y50),
                                IF(
                                    M$5:Y$5=1,
                                    M50:Y50,
                                    ""),
                                "")
                            =0),
                        0,
                        GEOMEAN(IF(
                            ISNUMBER(M50:Y50),
                            IF(
                                M$5:Y$5=1,
                                M50:Y50,
                                ""),
                            ""))
                    ),
                    IF(
                        OR(IF(
                            ISNUMBER(M50:Y50),
                            IF(
                                M$5:Y$5=2,
                                M50:Y50,
                                ""),
                            "")
                            =0),
                        0,
                        GEOMEAN(IF(
                            ISNUMBER(M50:Y50),
                            IF(
                                M$5:Y$5=2,
                                M50:Y50,
                                ""),
                            "")))
                )
            )
        )
    )
)</f>
        <v>5.5410501679679696</v>
      </c>
      <c r="J50" s="242">
        <v>45142</v>
      </c>
      <c r="K50" s="242">
        <v>45154</v>
      </c>
      <c r="L50" s="91" t="s">
        <v>77</v>
      </c>
      <c r="M50" s="192">
        <v>8.5714285714285694</v>
      </c>
      <c r="N50" s="192" t="s">
        <v>409</v>
      </c>
      <c r="O50" s="192" t="s">
        <v>409</v>
      </c>
      <c r="P50" s="192">
        <v>5.5410501679679696</v>
      </c>
      <c r="Q50" s="192" t="s">
        <v>409</v>
      </c>
      <c r="R50" s="192">
        <v>6</v>
      </c>
      <c r="S50" s="192" t="s">
        <v>409</v>
      </c>
      <c r="T50" s="192" t="s">
        <v>409</v>
      </c>
      <c r="U50" s="192" t="s">
        <v>409</v>
      </c>
      <c r="V50" s="192">
        <v>0.27705250839839801</v>
      </c>
      <c r="W50" s="192">
        <v>-0.47901175924879902</v>
      </c>
      <c r="X50" s="192" t="s">
        <v>409</v>
      </c>
      <c r="Y50" s="192"/>
      <c r="Z50" s="192"/>
      <c r="AF50" s="34"/>
      <c r="AG50" s="34"/>
      <c r="AH50" s="34"/>
      <c r="AI50" s="34"/>
      <c r="AJ50" s="34"/>
      <c r="AK50" s="34"/>
      <c r="AL50" s="195"/>
      <c r="AM50" s="195"/>
      <c r="AN50" s="80"/>
      <c r="AO50" s="80"/>
      <c r="AP50" s="80"/>
      <c r="AQ50" s="35"/>
    </row>
    <row r="51" spans="1:43" x14ac:dyDescent="0.2">
      <c r="A51" s="84">
        <v>44</v>
      </c>
      <c r="B51" s="84" t="str">
        <f ca="1"/>
        <v>Cabo Verde</v>
      </c>
      <c r="C51" s="84" t="str">
        <f ca="1"/>
        <v>CPV</v>
      </c>
      <c r="D51" s="219" t="str">
        <f ca="1"/>
        <v>SSF           Sub-Saharan Africa</v>
      </c>
      <c r="E51" s="219" t="str">
        <f ca="1"/>
        <v>Blend</v>
      </c>
      <c r="F51" s="190" t="str">
        <f t="shared" ca="1" si="3"/>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$M$4:$Y$4,
                    (M51:Y51),
                    "")),
            1,
            0))
        =0,
    NA(),
    IF(
        Parameters!$D$15=1,
        IF(
            SUM(--(ISNUMBER(IF($M$4:$Y$4=1,(M51:Y51),""))))&gt;0,
            MAX(IF(
                ISNUMBER(M51:Y51),
                IF(
                    M$4:Y$4=1,
                    M51:Y51,
                    ""),
                "")),
            MAX(IF(
                ISNUMBER(M51:Y51),
                IF(
                    M$4:Y$4=2,
                    M51:Y51,
                    ""),
                ""))
        ),
        IF(
            Parameters!$D$16=1,
            IFERROR(
                AVERAGE(IF(
                    ISNUMBER(M51:Y51),
                    IF(
                        M$4:Y$4=1,
                        M51:Y51,
                        ""),
                    "")),
                AVERAGE(IF(
                    ISNUMBER(M51:Y51),
                    IF(
                        M$4:Y$4=2,
                        M51:Y51,
                        ""),
                    ""))
            ),
            IF(
                Parameters!$D$17=1,
                IFERROR(
                    IF(
                        OR(
                            IF(
                                ISNUMBER(M51:Y51),
                                IF(
                                    M$4:Y$4=1,
                                    M51:Y51,
                                    ""),
                                "")
                            =0),
                        0,
                        GEOMEAN(IF(
                            ISNUMBER(M51:Y51),
                            IF(
                                M$4:Y$4=1,
                                M51:Y51,
                                ""),
                            ""))
                    ),
                    IF(
                        OR(IF(
                            ISNUMBER(M51:Y51),
                            IF(
                                M$4:Y$4=2,
                                M51:Y51,
                                ""),
                            "")
                            =0),
                        0,
                        GEOMEAN(IF(
                            ISNUMBER(M51:Y51),
                            IF(
                                M$4:Y$4=2,
                                M51:Y51,
                                ""),
                            "")))
                )
            )
        )
    )
)</f>
        <v>6.71428571428571</v>
      </c>
      <c r="I51" s="191" cm="1">
        <f t="array" ref="I51">IF(
    SUM(IF(
            ISNUMBER(
                IF(
                    $M$5:$Y$5,
                    (M51:Y51),
                    "")),
            1,
            0))
        =0,
    NA(),
    IF(
        Parameters!$D$15=1,
        IF(
            SUM(--(ISNUMBER(IF($M$5:$Y$5=1,(M51:Y51),""))))&gt;0,
            MAX(IF(
                ISNUMBER(M51:Y51),
                IF(
                    M$5:Y$5=1,
                    M51:Y51,
                    ""),
                "")),
            MAX(IF(
                ISNUMBER(M51:Y51),
                IF(
                    M$5:Y$5=2,
                    M51:Y51,
                    ""),
                ""))
        ),
        IF(
            Parameters!$D$16=1,
            IFERROR(
                AVERAGE(IF(
                    ISNUMBER(M51:Y51),
                    IF(
                        M$5:Y$5=1,
                        M51:Y51,
                        ""),
                    "")),
                AVERAGE(IF(
                    ISNUMBER(M51:Y51),
                    IF(
                        M$5:Y$5=2,
                        M51:Y51,
                        ""),
                    ""))
            ),
            IF(
                Parameters!$D$17=1,
                IFERROR(
                    IF(
                        OR(
                            IF(
                                ISNUMBER(M51:Y51),
                                IF(
                                    M$5:Y$5=1,
                                    M51:Y51,
                                    ""),
                                "")
                            =0),
                        0,
                        GEOMEAN(IF(
                            ISNUMBER(M51:Y51),
                            IF(
                                M$5:Y$5=1,
                                M51:Y51,
                                ""),
                            ""))
                    ),
                    IF(
                        OR(IF(
                            ISNUMBER(M51:Y51),
                            IF(
                                M$5:Y$5=2,
                                M51:Y51,
                                ""),
                            "")
                            =0),
                        0,
                        GEOMEAN(IF(
                            ISNUMBER(M51:Y51),
                            IF(
                                M$5:Y$5=2,
                                M51:Y51,
                                ""),
                            "")))
                )
            )
        )
    )
)</f>
        <v>0</v>
      </c>
      <c r="J51" s="242">
        <v>45019</v>
      </c>
      <c r="K51" s="242">
        <v>45014</v>
      </c>
      <c r="L51" s="91" t="s">
        <v>79</v>
      </c>
      <c r="M51" s="192">
        <v>6.71428571428571</v>
      </c>
      <c r="N51" s="192">
        <v>0</v>
      </c>
      <c r="O51" s="192" t="s">
        <v>409</v>
      </c>
      <c r="P51" s="192">
        <v>0</v>
      </c>
      <c r="Q51" s="192" t="s">
        <v>409</v>
      </c>
      <c r="R51" s="192">
        <v>4.7</v>
      </c>
      <c r="S51" s="192">
        <v>0</v>
      </c>
      <c r="T51" s="192">
        <v>0</v>
      </c>
      <c r="U51" s="192" t="s">
        <v>409</v>
      </c>
      <c r="V51" s="192">
        <v>-0.44141468789777999</v>
      </c>
      <c r="W51" s="192">
        <v>-0.44022764662599001</v>
      </c>
      <c r="X51" s="192" t="s">
        <v>409</v>
      </c>
      <c r="Y51" s="192"/>
      <c r="Z51" s="192"/>
      <c r="AF51" s="34"/>
      <c r="AG51" s="34"/>
      <c r="AH51" s="34"/>
      <c r="AI51" s="34"/>
      <c r="AJ51" s="34"/>
      <c r="AK51" s="34"/>
      <c r="AL51" s="195"/>
      <c r="AM51" s="195"/>
      <c r="AN51" s="80"/>
      <c r="AO51" s="80"/>
      <c r="AP51" s="80"/>
      <c r="AQ51" s="35"/>
    </row>
    <row r="52" spans="1:43" x14ac:dyDescent="0.2">
      <c r="A52" s="84">
        <v>45</v>
      </c>
      <c r="B52" s="84" t="str">
        <f ca="1"/>
        <v>Costa Rica</v>
      </c>
      <c r="C52" s="84" t="str">
        <f ca="1"/>
        <v>CRI</v>
      </c>
      <c r="D52" s="219" t="str">
        <f ca="1"/>
        <v>LCN           Latin America &amp; Caribbean</v>
      </c>
      <c r="E52" s="219" t="str">
        <f ca="1"/>
        <v>IBRD</v>
      </c>
      <c r="F52" s="190" t="str">
        <f t="shared" ca="1" si="3"/>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5.6061191058138782</v>
      </c>
      <c r="H52" s="80" cm="1">
        <f t="array" ref="H52">IF(
    SUM(IF(
            ISNUMBER(
                IF(
                    $M$4:$Y$4,
                    (M52:Y52),
                    "")),
            1,
            0))
        =0,
    NA(),
    IF(
        Parameters!$D$15=1,
        IF(
            SUM(--(ISNUMBER(IF($M$4:$Y$4=1,(M52:Y52),""))))&gt;0,
            MAX(IF(
                ISNUMBER(M52:Y52),
                IF(
                    M$4:Y$4=1,
                    M52:Y52,
                    ""),
                "")),
            MAX(IF(
                ISNUMBER(M52:Y52),
                IF(
                    M$4:Y$4=2,
                    M52:Y52,
                    ""),
                ""))
        ),
        IF(
            Parameters!$D$16=1,
            IFERROR(
                AVERAGE(IF(
                    ISNUMBER(M52:Y52),
                    IF(
                        M$4:Y$4=1,
                        M52:Y52,
                        ""),
                    "")),
                AVERAGE(IF(
                    ISNUMBER(M52:Y52),
                    IF(
                        M$4:Y$4=2,
                        M52:Y52,
                        ""),
                    ""))
            ),
            IF(
                Parameters!$D$17=1,
                IFERROR(
                    IF(
                        OR(
                            IF(
                                ISNUMBER(M52:Y52),
                                IF(
                                    M$4:Y$4=1,
                                    M52:Y52,
                                    ""),
                                "")
                            =0),
                        0,
                        GEOMEAN(IF(
                            ISNUMBER(M52:Y52),
                            IF(
                                M$4:Y$4=1,
                                M52:Y52,
                                ""),
                            ""))
                    ),
                    IF(
                        OR(IF(
                            ISNUMBER(M52:Y52),
                            IF(
                                M$4:Y$4=2,
                                M52:Y52,
                                ""),
                            "")
                            =0),
                        0,
                        GEOMEAN(IF(
                            ISNUMBER(M52:Y52),
                            IF(
                                M$4:Y$4=2,
                                M52:Y52,
                                ""),
                            "")))
                )
            )
        )
    )
)</f>
        <v>3.1428571428571401</v>
      </c>
      <c r="I52" s="191" cm="1">
        <f t="array" ref="I52">IF(
    SUM(IF(
            ISNUMBER(
                IF(
                    $M$5:$Y$5,
                    (M52:Y52),
                    "")),
            1,
            0))
        =0,
    NA(),
    IF(
        Parameters!$D$15=1,
        IF(
            SUM(--(ISNUMBER(IF($M$5:$Y$5=1,(M52:Y52),""))))&gt;0,
            MAX(IF(
                ISNUMBER(M52:Y52),
                IF(
                    M$5:Y$5=1,
                    M52:Y52,
                    ""),
                "")),
            MAX(IF(
                ISNUMBER(M52:Y52),
                IF(
                    M$5:Y$5=2,
                    M52:Y52,
                    ""),
                ""))
        ),
        IF(
            Parameters!$D$16=1,
            IFERROR(
                AVERAGE(IF(
                    ISNUMBER(M52:Y52),
                    IF(
                        M$5:Y$5=1,
                        M52:Y52,
                        ""),
                    "")),
                AVERAGE(IF(
                    ISNUMBER(M52:Y52),
                    IF(
                        M$5:Y$5=2,
                        M52:Y52,
                        ""),
                    ""))
            ),
            IF(
                Parameters!$D$17=1,
                IFERROR(
                    IF(
                        OR(
                            IF(
                                ISNUMBER(M52:Y52),
                                IF(
                                    M$5:Y$5=1,
                                    M52:Y52,
                                    ""),
                                "")
                            =0),
                        0,
                        GEOMEAN(IF(
                            ISNUMBER(M52:Y52),
                            IF(
                                M$5:Y$5=1,
                                M52:Y52,
                                ""),
                            ""))
                    ),
                    IF(
                        OR(IF(
                            ISNUMBER(M52:Y52),
                            IF(
                                M$5:Y$5=2,
                                M52:Y52,
                                ""),
                            "")
                            =0),
                        0,
                        GEOMEAN(IF(
                            ISNUMBER(M52:Y52),
                            IF(
                                M$5:Y$5=2,
                                M52:Y52,
                                ""),
                            "")))
                )
            )
        )
    )
)</f>
        <v>10</v>
      </c>
      <c r="J52" s="242">
        <v>44753</v>
      </c>
      <c r="K52" s="242">
        <v>44753</v>
      </c>
      <c r="L52" s="91" t="s">
        <v>81</v>
      </c>
      <c r="M52" s="192">
        <v>3.1428571428571401</v>
      </c>
      <c r="N52" s="192">
        <v>0</v>
      </c>
      <c r="O52" s="192">
        <v>10</v>
      </c>
      <c r="P52" s="192">
        <v>0</v>
      </c>
      <c r="Q52" s="192" t="s">
        <v>409</v>
      </c>
      <c r="R52" s="192">
        <v>2.2000000000000002</v>
      </c>
      <c r="S52" s="192">
        <v>-2.0109999999999899</v>
      </c>
      <c r="T52" s="192">
        <v>-6.3</v>
      </c>
      <c r="U52" s="192" t="s">
        <v>541</v>
      </c>
      <c r="V52" s="192">
        <v>-0.15624117851257999</v>
      </c>
      <c r="W52" s="192">
        <v>-4.4286251068004001E-4</v>
      </c>
      <c r="X52" s="192" t="s">
        <v>409</v>
      </c>
      <c r="Y52" s="192"/>
      <c r="Z52" s="192"/>
      <c r="AF52" s="34"/>
      <c r="AG52" s="34"/>
      <c r="AH52" s="34"/>
      <c r="AI52" s="34"/>
      <c r="AJ52" s="34"/>
      <c r="AK52" s="34"/>
      <c r="AL52" s="195"/>
      <c r="AM52" s="195"/>
      <c r="AN52" s="80"/>
      <c r="AO52" s="80"/>
      <c r="AP52" s="80"/>
      <c r="AQ52" s="35"/>
    </row>
    <row r="53" spans="1:43" x14ac:dyDescent="0.2">
      <c r="A53" s="84">
        <v>46</v>
      </c>
      <c r="B53" s="84" t="str">
        <f ca="1"/>
        <v>Cuba</v>
      </c>
      <c r="C53" s="84" t="str">
        <f ca="1"/>
        <v>CUB</v>
      </c>
      <c r="D53" s="219" t="str">
        <f ca="1"/>
        <v>LCN           Latin America &amp; Caribbean</v>
      </c>
      <c r="E53" s="219" t="str">
        <f ca="1"/>
        <v>NA</v>
      </c>
      <c r="F53" s="190" t="str">
        <f t="shared" ca="1" si="3"/>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$M$4:$Y$4,
                    (M53:Y53),
                    "")),
            1,
            0))
        =0,
    NA(),
    IF(
        Parameters!$D$15=1,
        IF(
            SUM(--(ISNUMBER(IF($M$4:$Y$4=1,(M53:Y53),""))))&gt;0,
            MAX(IF(
                ISNUMBER(M53:Y53),
                IF(
                    M$4:Y$4=1,
                    M53:Y53,
                    ""),
                "")),
            MAX(IF(
                ISNUMBER(M53:Y53),
                IF(
                    M$4:Y$4=2,
                    M53:Y53,
                    ""),
                ""))
        ),
        IF(
            Parameters!$D$16=1,
            IFERROR(
                AVERAGE(IF(
                    ISNUMBER(M53:Y53),
                    IF(
                        M$4:Y$4=1,
                        M53:Y53,
                        ""),
                    "")),
                AVERAGE(IF(
                    ISNUMBER(M53:Y53),
                    IF(
                        M$4:Y$4=2,
                        M53:Y53,
                        ""),
                    ""))
            ),
            IF(
                Parameters!$D$17=1,
                IFERROR(
                    IF(
                        OR(
                            IF(
                                ISNUMBER(M53:Y53),
                                IF(
                                    M$4:Y$4=1,
                                    M53:Y53,
                                    ""),
                                "")
                            =0),
                        0,
                        GEOMEAN(IF(
                            ISNUMBER(M53:Y53),
                            IF(
                                M$4:Y$4=1,
                                M53:Y53,
                                ""),
                            ""))
                    ),
                    IF(
                        OR(IF(
                            ISNUMBER(M53:Y53),
                            IF(
                                M$4:Y$4=2,
                                M53:Y53,
                                ""),
                            "")
                            =0),
                        0,
                        GEOMEAN(IF(
                            ISNUMBER(M53:Y53),
                            IF(
                                M$4:Y$4=2,
                                M53:Y53,
                                ""),
                            "")))
                )
            )
        )
    )
)</f>
        <v>3.1428571428571401</v>
      </c>
      <c r="I53" s="191" t="e" cm="1">
        <f t="array" ref="I53">IF(
    SUM(IF(
            ISNUMBER(
                IF(
                    $M$5:$Y$5,
                    (M53:Y53),
                    "")),
            1,
            0))
        =0,
    NA(),
    IF(
        Parameters!$D$15=1,
        IF(
            SUM(--(ISNUMBER(IF($M$5:$Y$5=1,(M53:Y53),""))))&gt;0,
            MAX(IF(
                ISNUMBER(M53:Y53),
                IF(
                    M$5:Y$5=1,
                    M53:Y53,
                    ""),
                "")),
            MAX(IF(
                ISNUMBER(M53:Y53),
                IF(
                    M$5:Y$5=2,
                    M53:Y53,
                    ""),
                ""))
        ),
        IF(
            Parameters!$D$16=1,
            IFERROR(
                AVERAGE(IF(
                    ISNUMBER(M53:Y53),
                    IF(
                        M$5:Y$5=1,
                        M53:Y53,
                        ""),
                    "")),
                AVERAGE(IF(
                    ISNUMBER(M53:Y53),
                    IF(
                        M$5:Y$5=2,
                        M53:Y53,
                        ""),
                    ""))
            ),
            IF(
                Parameters!$D$17=1,
                IFERROR(
                    IF(
                        OR(
                            IF(
                                ISNUMBER(M53:Y53),
                                IF(
                                    M$5:Y$5=1,
                                    M53:Y53,
                                    ""),
                                "")
                            =0),
                        0,
                        GEOMEAN(IF(
                            ISNUMBER(M53:Y53),
                            IF(
                                M$5:Y$5=1,
                                M53:Y53,
                                ""),
                            ""))
                    ),
                    IF(
                        OR(IF(
                            ISNUMBER(M53:Y53),
                            IF(
                                M$5:Y$5=2,
                                M53:Y53,
                                ""),
                            "")
                            =0),
                        0,
                        GEOMEAN(IF(
                            ISNUMBER(M53:Y53),
                            IF(
                                M$5:Y$5=2,
                                M53:Y53,
                                ""),
                            "")))
                )
            )
        )
    )
)</f>
        <v>#N/A</v>
      </c>
      <c r="J53" s="242">
        <v>45142</v>
      </c>
      <c r="K53" s="242">
        <v>45014</v>
      </c>
      <c r="L53" s="91" t="s">
        <v>83</v>
      </c>
      <c r="M53" s="192">
        <v>3.1428571428571401</v>
      </c>
      <c r="N53" s="192" t="s">
        <v>409</v>
      </c>
      <c r="O53" s="192" t="s">
        <v>409</v>
      </c>
      <c r="P53" s="192" t="s">
        <v>409</v>
      </c>
      <c r="Q53" s="192" t="s">
        <v>409</v>
      </c>
      <c r="R53" s="192">
        <v>2.2000000000000002</v>
      </c>
      <c r="S53" s="192" t="s">
        <v>409</v>
      </c>
      <c r="T53" s="192" t="s">
        <v>409</v>
      </c>
      <c r="U53" s="192" t="s">
        <v>409</v>
      </c>
      <c r="V53" s="192" t="s">
        <v>409</v>
      </c>
      <c r="W53" s="192" t="s">
        <v>409</v>
      </c>
      <c r="X53" s="192" t="s">
        <v>409</v>
      </c>
      <c r="Y53" s="192"/>
      <c r="Z53" s="192"/>
      <c r="AF53" s="34"/>
      <c r="AG53" s="34"/>
      <c r="AH53" s="34"/>
      <c r="AI53" s="34"/>
      <c r="AJ53" s="34"/>
      <c r="AK53" s="34"/>
      <c r="AL53" s="195"/>
      <c r="AM53" s="195"/>
      <c r="AN53" s="80"/>
      <c r="AO53" s="80"/>
      <c r="AP53" s="80"/>
      <c r="AQ53" s="35"/>
    </row>
    <row r="54" spans="1:43" x14ac:dyDescent="0.2">
      <c r="A54" s="84">
        <v>47</v>
      </c>
      <c r="B54" s="84" t="str">
        <f ca="1"/>
        <v>Curaçao</v>
      </c>
      <c r="C54" s="84" t="str">
        <f ca="1"/>
        <v>CUW</v>
      </c>
      <c r="D54" s="219" t="str">
        <f ca="1"/>
        <v>LCN           Latin America &amp; Caribbean</v>
      </c>
      <c r="E54" s="219" t="str">
        <f ca="1"/>
        <v>NA</v>
      </c>
      <c r="F54" s="190" t="str">
        <f t="shared" ca="1" si="3"/>
        <v/>
      </c>
      <c r="G54" s="80" t="e">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#N/A</v>
      </c>
      <c r="H54" s="80" t="e" cm="1">
        <f t="array" ref="H54">IF(
    SUM(IF(
            ISNUMBER(
                IF(
                    $M$4:$Y$4,
                    (M54:Y54),
                    "")),
            1,
            0))
        =0,
    NA(),
    IF(
        Parameters!$D$15=1,
        IF(
            SUM(--(ISNUMBER(IF($M$4:$Y$4=1,(M54:Y54),""))))&gt;0,
            MAX(IF(
                ISNUMBER(M54:Y54),
                IF(
                    M$4:Y$4=1,
                    M54:Y54,
                    ""),
                "")),
            MAX(IF(
                ISNUMBER(M54:Y54),
                IF(
                    M$4:Y$4=2,
                    M54:Y54,
                    ""),
                ""))
        ),
        IF(
            Parameters!$D$16=1,
            IFERROR(
                AVERAGE(IF(
                    ISNUMBER(M54:Y54),
                    IF(
                        M$4:Y$4=1,
                        M54:Y54,
                        ""),
                    "")),
                AVERAGE(IF(
                    ISNUMBER(M54:Y54),
                    IF(
                        M$4:Y$4=2,
                        M54:Y54,
                        ""),
                    ""))
            ),
            IF(
                Parameters!$D$17=1,
                IFERROR(
                    IF(
                        OR(
                            IF(
                                ISNUMBER(M54:Y54),
                                IF(
                                    M$4:Y$4=1,
                                    M54:Y54,
                                    ""),
                                "")
                            =0),
                        0,
                        GEOMEAN(IF(
                            ISNUMBER(M54:Y54),
                            IF(
                                M$4:Y$4=1,
                                M54:Y54,
                                ""),
                            ""))
                    ),
                    IF(
                        OR(IF(
                            ISNUMBER(M54:Y54),
                            IF(
                                M$4:Y$4=2,
                                M54:Y54,
                                ""),
                            "")
                            =0),
                        0,
                        GEOMEAN(IF(
                            ISNUMBER(M54:Y54),
                            IF(
                                M$4:Y$4=2,
                                M54:Y54,
                                ""),
                            "")))
                )
            )
        )
    )
)</f>
        <v>#N/A</v>
      </c>
      <c r="I54" s="191" t="e" cm="1">
        <f t="array" ref="I54">IF(
    SUM(IF(
            ISNUMBER(
                IF(
                    $M$5:$Y$5,
                    (M54:Y54),
                    "")),
            1,
            0))
        =0,
    NA(),
    IF(
        Parameters!$D$15=1,
        IF(
            SUM(--(ISNUMBER(IF($M$5:$Y$5=1,(M54:Y54),""))))&gt;0,
            MAX(IF(
                ISNUMBER(M54:Y54),
                IF(
                    M$5:Y$5=1,
                    M54:Y54,
                    ""),
                "")),
            MAX(IF(
                ISNUMBER(M54:Y54),
                IF(
                    M$5:Y$5=2,
                    M54:Y54,
                    ""),
                ""))
        ),
        IF(
            Parameters!$D$16=1,
            IFERROR(
                AVERAGE(IF(
                    ISNUMBER(M54:Y54),
                    IF(
                        M$5:Y$5=1,
                        M54:Y54,
                        ""),
                    "")),
                AVERAGE(IF(
                    ISNUMBER(M54:Y54),
                    IF(
                        M$5:Y$5=2,
                        M54:Y54,
                        ""),
                    ""))
            ),
            IF(
                Parameters!$D$17=1,
                IFERROR(
                    IF(
                        OR(
                            IF(
                                ISNUMBER(M54:Y54),
                                IF(
                                    M$5:Y$5=1,
                                    M54:Y54,
                                    ""),
                                "")
                            =0),
                        0,
                        GEOMEAN(IF(
                            ISNUMBER(M54:Y54),
                            IF(
                                M$5:Y$5=1,
                                M54:Y54,
                                ""),
                            ""))
                    ),
                    IF(
                        OR(IF(
                            ISNUMBER(M54:Y54),
                            IF(
                                M$5:Y$5=2,
                                M54:Y54,
                                ""),
                            "")
                            =0),
                        0,
                        GEOMEAN(IF(
                            ISNUMBER(M54:Y54),
                            IF(
                                M$5:Y$5=2,
                                M54:Y54,
                                ""),
                            "")))
                )
            )
        )
    )
)</f>
        <v>#N/A</v>
      </c>
      <c r="J54" s="242" t="s">
        <v>409</v>
      </c>
      <c r="K54" s="242" t="s">
        <v>409</v>
      </c>
      <c r="L54" s="91" t="s">
        <v>704</v>
      </c>
      <c r="M54" s="192" t="s">
        <v>409</v>
      </c>
      <c r="N54" s="192" t="s">
        <v>409</v>
      </c>
      <c r="O54" s="192" t="s">
        <v>409</v>
      </c>
      <c r="P54" s="192" t="s">
        <v>409</v>
      </c>
      <c r="Q54" s="192" t="s">
        <v>409</v>
      </c>
      <c r="R54" s="192" t="s">
        <v>409</v>
      </c>
      <c r="S54" s="192" t="s">
        <v>409</v>
      </c>
      <c r="T54" s="192" t="s">
        <v>409</v>
      </c>
      <c r="U54" s="192" t="s">
        <v>409</v>
      </c>
      <c r="V54" s="192" t="s">
        <v>409</v>
      </c>
      <c r="W54" s="192" t="s">
        <v>409</v>
      </c>
      <c r="X54" s="192" t="s">
        <v>409</v>
      </c>
      <c r="Y54" s="192"/>
      <c r="Z54" s="192"/>
      <c r="AF54" s="34"/>
      <c r="AG54" s="34"/>
      <c r="AH54" s="34"/>
      <c r="AI54" s="34"/>
      <c r="AJ54" s="34"/>
      <c r="AK54" s="34"/>
      <c r="AL54" s="195"/>
      <c r="AM54" s="195"/>
      <c r="AN54" s="80"/>
      <c r="AO54" s="80"/>
      <c r="AP54" s="80"/>
      <c r="AQ54" s="35"/>
    </row>
    <row r="55" spans="1:43" x14ac:dyDescent="0.2">
      <c r="A55" s="84">
        <v>48</v>
      </c>
      <c r="B55" s="84" t="str">
        <f ca="1"/>
        <v>Cayman Islands</v>
      </c>
      <c r="C55" s="84" t="str">
        <f ca="1"/>
        <v>CYM</v>
      </c>
      <c r="D55" s="219" t="str">
        <f ca="1"/>
        <v>LCN           Latin America &amp; Caribbean</v>
      </c>
      <c r="E55" s="219" t="str">
        <f ca="1"/>
        <v>NA</v>
      </c>
      <c r="F55" s="190" t="str">
        <f t="shared" ca="1" si="3"/>
        <v/>
      </c>
      <c r="G55" s="80" t="e">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#N/A</v>
      </c>
      <c r="H55" s="80" t="e" cm="1">
        <f t="array" ref="H55">IF(
    SUM(IF(
            ISNUMBER(
                IF(
                    $M$4:$Y$4,
                    (M55:Y55),
                    "")),
            1,
            0))
        =0,
    NA(),
    IF(
        Parameters!$D$15=1,
        IF(
            SUM(--(ISNUMBER(IF($M$4:$Y$4=1,(M55:Y55),""))))&gt;0,
            MAX(IF(
                ISNUMBER(M55:Y55),
                IF(
                    M$4:Y$4=1,
                    M55:Y55,
                    ""),
                "")),
            MAX(IF(
                ISNUMBER(M55:Y55),
                IF(
                    M$4:Y$4=2,
                    M55:Y55,
                    ""),
                ""))
        ),
        IF(
            Parameters!$D$16=1,
            IFERROR(
                AVERAGE(IF(
                    ISNUMBER(M55:Y55),
                    IF(
                        M$4:Y$4=1,
                        M55:Y55,
                        ""),
                    "")),
                AVERAGE(IF(
                    ISNUMBER(M55:Y55),
                    IF(
                        M$4:Y$4=2,
                        M55:Y55,
                        ""),
                    ""))
            ),
            IF(
                Parameters!$D$17=1,
                IFERROR(
                    IF(
                        OR(
                            IF(
                                ISNUMBER(M55:Y55),
                                IF(
                                    M$4:Y$4=1,
                                    M55:Y55,
                                    ""),
                                "")
                            =0),
                        0,
                        GEOMEAN(IF(
                            ISNUMBER(M55:Y55),
                            IF(
                                M$4:Y$4=1,
                                M55:Y55,
                                ""),
                            ""))
                    ),
                    IF(
                        OR(IF(
                            ISNUMBER(M55:Y55),
                            IF(
                                M$4:Y$4=2,
                                M55:Y55,
                                ""),
                            "")
                            =0),
                        0,
                        GEOMEAN(IF(
                            ISNUMBER(M55:Y55),
                            IF(
                                M$4:Y$4=2,
                                M55:Y55,
                                ""),
                            "")))
                )
            )
        )
    )
)</f>
        <v>#N/A</v>
      </c>
      <c r="I55" s="191" t="e" cm="1">
        <f t="array" ref="I55">IF(
    SUM(IF(
            ISNUMBER(
                IF(
                    $M$5:$Y$5,
                    (M55:Y55),
                    "")),
            1,
            0))
        =0,
    NA(),
    IF(
        Parameters!$D$15=1,
        IF(
            SUM(--(ISNUMBER(IF($M$5:$Y$5=1,(M55:Y55),""))))&gt;0,
            MAX(IF(
                ISNUMBER(M55:Y55),
                IF(
                    M$5:Y$5=1,
                    M55:Y55,
                    ""),
                "")),
            MAX(IF(
                ISNUMBER(M55:Y55),
                IF(
                    M$5:Y$5=2,
                    M55:Y55,
                    ""),
                ""))
        ),
        IF(
            Parameters!$D$16=1,
            IFERROR(
                AVERAGE(IF(
                    ISNUMBER(M55:Y55),
                    IF(
                        M$5:Y$5=1,
                        M55:Y55,
                        ""),
                    "")),
                AVERAGE(IF(
                    ISNUMBER(M55:Y55),
                    IF(
                        M$5:Y$5=2,
                        M55:Y55,
                        ""),
                    ""))
            ),
            IF(
                Parameters!$D$17=1,
                IFERROR(
                    IF(
                        OR(
                            IF(
                                ISNUMBER(M55:Y55),
                                IF(
                                    M$5:Y$5=1,
                                    M55:Y55,
                                    ""),
                                "")
                            =0),
                        0,
                        GEOMEAN(IF(
                            ISNUMBER(M55:Y55),
                            IF(
                                M$5:Y$5=1,
                                M55:Y55,
                                ""),
                            ""))
                    ),
                    IF(
                        OR(IF(
                            ISNUMBER(M55:Y55),
                            IF(
                                M$5:Y$5=2,
                                M55:Y55,
                                ""),
                            "")
                            =0),
                        0,
                        GEOMEAN(IF(
                            ISNUMBER(M55:Y55),
                            IF(
                                M$5:Y$5=2,
                                M55:Y55,
                                ""),
                            "")))
                )
            )
        )
    )
)</f>
        <v>#N/A</v>
      </c>
      <c r="J55" s="242" t="s">
        <v>409</v>
      </c>
      <c r="K55" s="242">
        <v>45014</v>
      </c>
      <c r="L55" s="91" t="s">
        <v>705</v>
      </c>
      <c r="M55" s="192" t="s">
        <v>409</v>
      </c>
      <c r="N55" s="192" t="s">
        <v>409</v>
      </c>
      <c r="O55" s="192" t="s">
        <v>409</v>
      </c>
      <c r="P55" s="192" t="s">
        <v>409</v>
      </c>
      <c r="Q55" s="192" t="s">
        <v>409</v>
      </c>
      <c r="R55" s="192" t="s">
        <v>409</v>
      </c>
      <c r="S55" s="192" t="s">
        <v>409</v>
      </c>
      <c r="T55" s="192" t="s">
        <v>409</v>
      </c>
      <c r="U55" s="192" t="s">
        <v>409</v>
      </c>
      <c r="V55" s="192" t="s">
        <v>409</v>
      </c>
      <c r="W55" s="192" t="s">
        <v>409</v>
      </c>
      <c r="X55" s="192" t="s">
        <v>409</v>
      </c>
      <c r="Y55" s="192"/>
      <c r="Z55" s="192"/>
      <c r="AF55" s="34"/>
      <c r="AG55" s="34"/>
      <c r="AH55" s="34"/>
      <c r="AI55" s="34"/>
      <c r="AJ55" s="34"/>
      <c r="AK55" s="34"/>
      <c r="AL55" s="195"/>
      <c r="AM55" s="195"/>
      <c r="AN55" s="80"/>
      <c r="AO55" s="80"/>
      <c r="AP55" s="80"/>
      <c r="AQ55" s="35"/>
    </row>
    <row r="56" spans="1:43" x14ac:dyDescent="0.2">
      <c r="A56" s="84">
        <v>49</v>
      </c>
      <c r="B56" s="84" t="str">
        <f ca="1"/>
        <v>Cyprus</v>
      </c>
      <c r="C56" s="84" t="str">
        <f ca="1"/>
        <v>CYP</v>
      </c>
      <c r="D56" s="219" t="str">
        <f ca="1"/>
        <v>ECS           Europe &amp; Central Asia</v>
      </c>
      <c r="E56" s="219" t="str">
        <f ca="1"/>
        <v>NA</v>
      </c>
      <c r="F56" s="190" t="str">
        <f t="shared" ca="1" si="3"/>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$M$4:$Y$4,
                    (M56:Y56),
                    "")),
            1,
            0))
        =0,
    NA(),
    IF(
        Parameters!$D$15=1,
        IF(
            SUM(--(ISNUMBER(IF($M$4:$Y$4=1,(M56:Y56),""))))&gt;0,
            MAX(IF(
                ISNUMBER(M56:Y56),
                IF(
                    M$4:Y$4=1,
                    M56:Y56,
                    ""),
                "")),
            MAX(IF(
                ISNUMBER(M56:Y56),
                IF(
                    M$4:Y$4=2,
                    M56:Y56,
                    ""),
                ""))
        ),
        IF(
            Parameters!$D$16=1,
            IFERROR(
                AVERAGE(IF(
                    ISNUMBER(M56:Y56),
                    IF(
                        M$4:Y$4=1,
                        M56:Y56,
                        ""),
                    "")),
                AVERAGE(IF(
                    ISNUMBER(M56:Y56),
                    IF(
                        M$4:Y$4=2,
                        M56:Y56,
                        ""),
                    ""))
            ),
            IF(
                Parameters!$D$17=1,
                IFERROR(
                    IF(
                        OR(
                            IF(
                                ISNUMBER(M56:Y56),
                                IF(
                                    M$4:Y$4=1,
                                    M56:Y56,
                                    ""),
                                "")
                            =0),
                        0,
                        GEOMEAN(IF(
                            ISNUMBER(M56:Y56),
                            IF(
                                M$4:Y$4=1,
                                M56:Y56,
                                ""),
                            ""))
                    ),
                    IF(
                        OR(IF(
                            ISNUMBER(M56:Y56),
                            IF(
                                M$4:Y$4=2,
                                M56:Y56,
                                ""),
                            "")
                            =0),
                        0,
                        GEOMEAN(IF(
                            ISNUMBER(M56:Y56),
                            IF(
                                M$4:Y$4=2,
                                M56:Y56,
                                ""),
                            "")))
                )
            )
        )
    )
)</f>
        <v>0.85714285714285499</v>
      </c>
      <c r="I56" s="191" cm="1">
        <f t="array" ref="I56">IF(
    SUM(IF(
            ISNUMBER(
                IF(
                    $M$5:$Y$5,
                    (M56:Y56),
                    "")),
            1,
            0))
        =0,
    NA(),
    IF(
        Parameters!$D$15=1,
        IF(
            SUM(--(ISNUMBER(IF($M$5:$Y$5=1,(M56:Y56),""))))&gt;0,
            MAX(IF(
                ISNUMBER(M56:Y56),
                IF(
                    M$5:Y$5=1,
                    M56:Y56,
                    ""),
                "")),
            MAX(IF(
                ISNUMBER(M56:Y56),
                IF(
                    M$5:Y$5=2,
                    M56:Y56,
                    ""),
                ""))
        ),
        IF(
            Parameters!$D$16=1,
            IFERROR(
                AVERAGE(IF(
                    ISNUMBER(M56:Y56),
                    IF(
                        M$5:Y$5=1,
                        M56:Y56,
                        ""),
                    "")),
                AVERAGE(IF(
                    ISNUMBER(M56:Y56),
                    IF(
                        M$5:Y$5=2,
                        M56:Y56,
                        ""),
                    ""))
            ),
            IF(
                Parameters!$D$17=1,
                IFERROR(
                    IF(
                        OR(
                            IF(
                                ISNUMBER(M56:Y56),
                                IF(
                                    M$5:Y$5=1,
                                    M56:Y56,
                                    ""),
                                "")
                            =0),
                        0,
                        GEOMEAN(IF(
                            ISNUMBER(M56:Y56),
                            IF(
                                M$5:Y$5=1,
                                M56:Y56,
                                ""),
                            ""))
                    ),
                    IF(
                        OR(IF(
                            ISNUMBER(M56:Y56),
                            IF(
                                M$5:Y$5=2,
                                M56:Y56,
                                ""),
                            "")
                            =0),
                        0,
                        GEOMEAN(IF(
                            ISNUMBER(M56:Y56),
                            IF(
                                M$5:Y$5=2,
                                M56:Y56,
                                ""),
                            "")))
                )
            )
        )
    )
)</f>
        <v>0</v>
      </c>
      <c r="J56" s="242">
        <v>44753</v>
      </c>
      <c r="K56" s="242">
        <v>45154</v>
      </c>
      <c r="L56" s="91" t="s">
        <v>85</v>
      </c>
      <c r="M56" s="192">
        <v>0.85714285714285499</v>
      </c>
      <c r="N56" s="192">
        <v>0</v>
      </c>
      <c r="O56" s="192" t="s">
        <v>409</v>
      </c>
      <c r="P56" s="192" t="s">
        <v>409</v>
      </c>
      <c r="Q56" s="192" t="s">
        <v>409</v>
      </c>
      <c r="R56" s="192">
        <v>0.6</v>
      </c>
      <c r="S56" s="192">
        <v>-0.746999999999999</v>
      </c>
      <c r="T56" s="192">
        <v>-0.1</v>
      </c>
      <c r="U56" s="192" t="s">
        <v>409</v>
      </c>
      <c r="V56" s="192" t="s">
        <v>409</v>
      </c>
      <c r="W56" s="192" t="s">
        <v>409</v>
      </c>
      <c r="X56" s="192" t="s">
        <v>409</v>
      </c>
      <c r="Y56" s="192"/>
      <c r="Z56" s="192"/>
      <c r="AF56" s="34"/>
      <c r="AG56" s="34"/>
      <c r="AH56" s="34"/>
      <c r="AI56" s="34"/>
      <c r="AJ56" s="34"/>
      <c r="AK56" s="34"/>
      <c r="AL56" s="195"/>
      <c r="AM56" s="195"/>
      <c r="AN56" s="80"/>
      <c r="AO56" s="80"/>
      <c r="AP56" s="80"/>
      <c r="AQ56" s="35"/>
    </row>
    <row r="57" spans="1:43" x14ac:dyDescent="0.2">
      <c r="A57" s="84">
        <v>50</v>
      </c>
      <c r="B57" s="84" t="str">
        <f ca="1"/>
        <v>Czech Republic</v>
      </c>
      <c r="C57" s="84" t="str">
        <f ca="1"/>
        <v>CZE</v>
      </c>
      <c r="D57" s="219" t="str">
        <f ca="1"/>
        <v>ECS           Europe &amp; Central Asia</v>
      </c>
      <c r="E57" s="219" t="str">
        <f ca="1"/>
        <v>NA</v>
      </c>
      <c r="F57" s="190" t="str">
        <f t="shared" ca="1" si="3"/>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1.0934872133291178</v>
      </c>
      <c r="H57" s="80" cm="1">
        <f t="array" ref="H57">IF(
    SUM(IF(
            ISNUMBER(
                IF(
                    $M$4:$Y$4,
                    (M57:Y57),
                    "")),
            1,
            0))
        =0,
    NA(),
    IF(
        Parameters!$D$15=1,
        IF(
            SUM(--(ISNUMBER(IF($M$4:$Y$4=1,(M57:Y57),""))))&gt;0,
            MAX(IF(
                ISNUMBER(M57:Y57),
                IF(
                    M$4:Y$4=1,
                    M57:Y57,
                    ""),
                "")),
            MAX(IF(
                ISNUMBER(M57:Y57),
                IF(
                    M$4:Y$4=2,
                    M57:Y57,
                    ""),
                ""))
        ),
        IF(
            Parameters!$D$16=1,
            IFERROR(
                AVERAGE(IF(
                    ISNUMBER(M57:Y57),
                    IF(
                        M$4:Y$4=1,
                        M57:Y57,
                        ""),
                    "")),
                AVERAGE(IF(
                    ISNUMBER(M57:Y57),
                    IF(
                        M$4:Y$4=2,
                        M57:Y57,
                        ""),
                    ""))
            ),
            IF(
                Parameters!$D$17=1,
                IFERROR(
                    IF(
                        OR(
                            IF(
                                ISNUMBER(M57:Y57),
                                IF(
                                    M$4:Y$4=1,
                                    M57:Y57,
                                    ""),
                                "")
                            =0),
                        0,
                        GEOMEAN(IF(
                            ISNUMBER(M57:Y57),
                            IF(
                                M$4:Y$4=1,
                                M57:Y57,
                                ""),
                            ""))
                    ),
                    IF(
                        OR(IF(
                            ISNUMBER(M57:Y57),
                            IF(
                                M$4:Y$4=2,
                                M57:Y57,
                                ""),
                            "")
                            =0),
                        0,
                        GEOMEAN(IF(
                            ISNUMBER(M57:Y57),
                            IF(
                                M$4:Y$4=2,
                                M57:Y57,
                                ""),
                            "")))
                )
            )
        )
    )
)</f>
        <v>0.42857142857142799</v>
      </c>
      <c r="I57" s="191" cm="1">
        <f t="array" ref="I57">IF(
    SUM(IF(
            ISNUMBER(
                IF(
                    $M$5:$Y$5,
                    (M57:Y57),
                    "")),
            1,
            0))
        =0,
    NA(),
    IF(
        Parameters!$D$15=1,
        IF(
            SUM(--(ISNUMBER(IF($M$5:$Y$5=1,(M57:Y57),""))))&gt;0,
            MAX(IF(
                ISNUMBER(M57:Y57),
                IF(
                    M$5:Y$5=1,
                    M57:Y57,
                    ""),
                "")),
            MAX(IF(
                ISNUMBER(M57:Y57),
                IF(
                    M$5:Y$5=2,
                    M57:Y57,
                    ""),
                ""))
        ),
        IF(
            Parameters!$D$16=1,
            IFERROR(
                AVERAGE(IF(
                    ISNUMBER(M57:Y57),
                    IF(
                        M$5:Y$5=1,
                        M57:Y57,
                        ""),
                    "")),
                AVERAGE(IF(
                    ISNUMBER(M57:Y57),
                    IF(
                        M$5:Y$5=2,
                        M57:Y57,
                        ""),
                    ""))
            ),
            IF(
                Parameters!$D$17=1,
                IFERROR(
                    IF(
                        OR(
                            IF(
                                ISNUMBER(M57:Y57),
                                IF(
                                    M$5:Y$5=1,
                                    M57:Y57,
                                    ""),
                                "")
                            =0),
                        0,
                        GEOMEAN(IF(
                            ISNUMBER(M57:Y57),
                            IF(
                                M$5:Y$5=1,
                                M57:Y57,
                                ""),
                            ""))
                    ),
                    IF(
                        OR(IF(
                            ISNUMBER(M57:Y57),
                            IF(
                                M$5:Y$5=2,
                                M57:Y57,
                                ""),
                            "")
                            =0),
                        0,
                        GEOMEAN(IF(
                            ISNUMBER(M57:Y57),
                            IF(
                                M$5:Y$5=2,
                                M57:Y57,
                                ""),
                            "")))
                )
            )
        )
    )
)</f>
        <v>2.7899999999999898</v>
      </c>
      <c r="J57" s="242">
        <v>45142</v>
      </c>
      <c r="K57" s="242">
        <v>45154</v>
      </c>
      <c r="L57" s="91" t="s">
        <v>87</v>
      </c>
      <c r="M57" s="192">
        <v>0.42857142857142799</v>
      </c>
      <c r="N57" s="192">
        <v>2.7899999999999898</v>
      </c>
      <c r="O57" s="192" t="s">
        <v>409</v>
      </c>
      <c r="P57" s="192" t="s">
        <v>409</v>
      </c>
      <c r="Q57" s="192" t="s">
        <v>409</v>
      </c>
      <c r="R57" s="192">
        <v>0.3</v>
      </c>
      <c r="S57" s="192">
        <v>-0.50800000000000001</v>
      </c>
      <c r="T57" s="192">
        <v>0.27899999999999903</v>
      </c>
      <c r="U57" s="192" t="s">
        <v>409</v>
      </c>
      <c r="V57" s="192" t="s">
        <v>409</v>
      </c>
      <c r="W57" s="192" t="s">
        <v>409</v>
      </c>
      <c r="X57" s="192" t="s">
        <v>409</v>
      </c>
      <c r="Y57" s="192"/>
      <c r="Z57" s="192"/>
      <c r="AF57" s="34"/>
      <c r="AG57" s="34"/>
      <c r="AH57" s="34"/>
      <c r="AI57" s="34"/>
      <c r="AJ57" s="34"/>
      <c r="AK57" s="34"/>
      <c r="AL57" s="195"/>
      <c r="AM57" s="195"/>
      <c r="AN57" s="80"/>
      <c r="AO57" s="80"/>
      <c r="AP57" s="80"/>
      <c r="AQ57" s="35"/>
    </row>
    <row r="58" spans="1:43" x14ac:dyDescent="0.2">
      <c r="A58" s="84">
        <v>51</v>
      </c>
      <c r="B58" s="84" t="str">
        <f ca="1"/>
        <v>Germany</v>
      </c>
      <c r="C58" s="84" t="str">
        <f ca="1"/>
        <v>DEU</v>
      </c>
      <c r="D58" s="219" t="str">
        <f ca="1"/>
        <v>ECS           Europe &amp; Central Asia</v>
      </c>
      <c r="E58" s="219" t="str">
        <f ca="1"/>
        <v>NA</v>
      </c>
      <c r="F58" s="190" t="str">
        <f t="shared" ca="1" si="3"/>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$M$4:$Y$4,
                    (M58:Y58),
                    "")),
            1,
            0))
        =0,
    NA(),
    IF(
        Parameters!$D$15=1,
        IF(
            SUM(--(ISNUMBER(IF($M$4:$Y$4=1,(M58:Y58),""))))&gt;0,
            MAX(IF(
                ISNUMBER(M58:Y58),
                IF(
                    M$4:Y$4=1,
                    M58:Y58,
                    ""),
                "")),
            MAX(IF(
                ISNUMBER(M58:Y58),
                IF(
                    M$4:Y$4=2,
                    M58:Y58,
                    ""),
                ""))
        ),
        IF(
            Parameters!$D$16=1,
            IFERROR(
                AVERAGE(IF(
                    ISNUMBER(M58:Y58),
                    IF(
                        M$4:Y$4=1,
                        M58:Y58,
                        ""),
                    "")),
                AVERAGE(IF(
                    ISNUMBER(M58:Y58),
                    IF(
                        M$4:Y$4=2,
                        M58:Y58,
                        ""),
                    ""))
            ),
            IF(
                Parameters!$D$17=1,
                IFERROR(
                    IF(
                        OR(
                            IF(
                                ISNUMBER(M58:Y58),
                                IF(
                                    M$4:Y$4=1,
                                    M58:Y58,
                                    ""),
                                "")
                            =0),
                        0,
                        GEOMEAN(IF(
                            ISNUMBER(M58:Y58),
                            IF(
                                M$4:Y$4=1,
                                M58:Y58,
                                ""),
                            ""))
                    ),
                    IF(
                        OR(IF(
                            ISNUMBER(M58:Y58),
                            IF(
                                M$4:Y$4=2,
                                M58:Y58,
                                ""),
                            "")
                            =0),
                        0,
                        GEOMEAN(IF(
                            ISNUMBER(M58:Y58),
                            IF(
                                M$4:Y$4=2,
                                M58:Y58,
                                ""),
                            "")))
                )
            )
        )
    )
)</f>
        <v>0.57142857142857095</v>
      </c>
      <c r="I58" s="191" cm="1">
        <f t="array" ref="I58">IF(
    SUM(IF(
            ISNUMBER(
                IF(
                    $M$5:$Y$5,
                    (M58:Y58),
                    "")),
            1,
            0))
        =0,
    NA(),
    IF(
        Parameters!$D$15=1,
        IF(
            SUM(--(ISNUMBER(IF($M$5:$Y$5=1,(M58:Y58),""))))&gt;0,
            MAX(IF(
                ISNUMBER(M58:Y58),
                IF(
                    M$5:Y$5=1,
                    M58:Y58,
                    ""),
                "")),
            MAX(IF(
                ISNUMBER(M58:Y58),
                IF(
                    M$5:Y$5=2,
                    M58:Y58,
                    ""),
                ""))
        ),
        IF(
            Parameters!$D$16=1,
            IFERROR(
                AVERAGE(IF(
                    ISNUMBER(M58:Y58),
                    IF(
                        M$5:Y$5=1,
                        M58:Y58,
                        ""),
                    "")),
                AVERAGE(IF(
                    ISNUMBER(M58:Y58),
                    IF(
                        M$5:Y$5=2,
                        M58:Y58,
                        ""),
                    ""))
            ),
            IF(
                Parameters!$D$17=1,
                IFERROR(
                    IF(
                        OR(
                            IF(
                                ISNUMBER(M58:Y58),
                                IF(
                                    M$5:Y$5=1,
                                    M58:Y58,
                                    ""),
                                "")
                            =0),
                        0,
                        GEOMEAN(IF(
                            ISNUMBER(M58:Y58),
                            IF(
                                M$5:Y$5=1,
                                M58:Y58,
                                ""),
                            ""))
                    ),
                    IF(
                        OR(IF(
                            ISNUMBER(M58:Y58),
                            IF(
                                M$5:Y$5=2,
                                M58:Y58,
                                ""),
                            "")
                            =0),
                        0,
                        GEOMEAN(IF(
                            ISNUMBER(M58:Y58),
                            IF(
                                M$5:Y$5=2,
                                M58:Y58,
                                ""),
                            "")))
                )
            )
        )
    )
)</f>
        <v>0</v>
      </c>
      <c r="J58" s="242">
        <v>44753</v>
      </c>
      <c r="K58" s="242">
        <v>45154</v>
      </c>
      <c r="L58" s="91" t="s">
        <v>89</v>
      </c>
      <c r="M58" s="192">
        <v>0.57142857142857095</v>
      </c>
      <c r="N58" s="192">
        <v>0</v>
      </c>
      <c r="O58" s="192" t="s">
        <v>409</v>
      </c>
      <c r="P58" s="192" t="s">
        <v>409</v>
      </c>
      <c r="Q58" s="192" t="s">
        <v>409</v>
      </c>
      <c r="R58" s="192">
        <v>0.4</v>
      </c>
      <c r="S58" s="192">
        <v>-0.50800000000000001</v>
      </c>
      <c r="T58" s="192">
        <v>-4.9999999999999802E-2</v>
      </c>
      <c r="U58" s="192" t="s">
        <v>409</v>
      </c>
      <c r="V58" s="192" t="s">
        <v>409</v>
      </c>
      <c r="W58" s="192" t="s">
        <v>409</v>
      </c>
      <c r="X58" s="192" t="s">
        <v>409</v>
      </c>
      <c r="Y58" s="192"/>
      <c r="Z58" s="192"/>
      <c r="AF58" s="34"/>
      <c r="AG58" s="34"/>
      <c r="AH58" s="34"/>
      <c r="AI58" s="34"/>
      <c r="AJ58" s="34"/>
      <c r="AK58" s="34"/>
      <c r="AL58" s="195"/>
      <c r="AM58" s="195"/>
      <c r="AN58" s="80"/>
      <c r="AO58" s="80"/>
      <c r="AP58" s="80"/>
      <c r="AQ58" s="35"/>
    </row>
    <row r="59" spans="1:43" x14ac:dyDescent="0.2">
      <c r="A59" s="84">
        <v>52</v>
      </c>
      <c r="B59" s="84" t="str">
        <f ca="1"/>
        <v>Djibouti</v>
      </c>
      <c r="C59" s="84" t="str">
        <f ca="1"/>
        <v>DJI</v>
      </c>
      <c r="D59" s="219" t="str">
        <f ca="1"/>
        <v>MEA           Middle East &amp; North Africa</v>
      </c>
      <c r="E59" s="219" t="str">
        <f ca="1"/>
        <v>IDA</v>
      </c>
      <c r="F59" s="190" t="str">
        <f t="shared" ca="1" si="3"/>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$M$4:$Y$4,
                    (M59:Y59),
                    "")),
            1,
            0))
        =0,
    NA(),
    IF(
        Parameters!$D$15=1,
        IF(
            SUM(--(ISNUMBER(IF($M$4:$Y$4=1,(M59:Y59),""))))&gt;0,
            MAX(IF(
                ISNUMBER(M59:Y59),
                IF(
                    M$4:Y$4=1,
                    M59:Y59,
                    ""),
                "")),
            MAX(IF(
                ISNUMBER(M59:Y59),
                IF(
                    M$4:Y$4=2,
                    M59:Y59,
                    ""),
                ""))
        ),
        IF(
            Parameters!$D$16=1,
            IFERROR(
                AVERAGE(IF(
                    ISNUMBER(M59:Y59),
                    IF(
                        M$4:Y$4=1,
                        M59:Y59,
                        ""),
                    "")),
                AVERAGE(IF(
                    ISNUMBER(M59:Y59),
                    IF(
                        M$4:Y$4=2,
                        M59:Y59,
                        ""),
                    ""))
            ),
            IF(
                Parameters!$D$17=1,
                IFERROR(
                    IF(
                        OR(
                            IF(
                                ISNUMBER(M59:Y59),
                                IF(
                                    M$4:Y$4=1,
                                    M59:Y59,
                                    ""),
                                "")
                            =0),
                        0,
                        GEOMEAN(IF(
                            ISNUMBER(M59:Y59),
                            IF(
                                M$4:Y$4=1,
                                M59:Y59,
                                ""),
                            ""))
                    ),
                    IF(
                        OR(IF(
                            ISNUMBER(M59:Y59),
                            IF(
                                M$4:Y$4=2,
                                M59:Y59,
                                ""),
                            "")
                            =0),
                        0,
                        GEOMEAN(IF(
                            ISNUMBER(M59:Y59),
                            IF(
                                M$4:Y$4=2,
                                M59:Y59,
                                ""),
                            "")))
                )
            )
        )
    )
)</f>
        <v>8.1428571428571406</v>
      </c>
      <c r="I59" s="191" cm="1">
        <f t="array" ref="I59">IF(
    SUM(IF(
            ISNUMBER(
                IF(
                    $M$5:$Y$5,
                    (M59:Y59),
                    "")),
            1,
            0))
        =0,
    NA(),
    IF(
        Parameters!$D$15=1,
        IF(
            SUM(--(ISNUMBER(IF($M$5:$Y$5=1,(M59:Y59),""))))&gt;0,
            MAX(IF(
                ISNUMBER(M59:Y59),
                IF(
                    M$5:Y$5=1,
                    M59:Y59,
                    ""),
                "")),
            MAX(IF(
                ISNUMBER(M59:Y59),
                IF(
                    M$5:Y$5=2,
                    M59:Y59,
                    ""),
                ""))
        ),
        IF(
            Parameters!$D$16=1,
            IFERROR(
                AVERAGE(IF(
                    ISNUMBER(M59:Y59),
                    IF(
                        M$5:Y$5=1,
                        M59:Y59,
                        ""),
                    "")),
                AVERAGE(IF(
                    ISNUMBER(M59:Y59),
                    IF(
                        M$5:Y$5=2,
                        M59:Y59,
                        ""),
                    ""))
            ),
            IF(
                Parameters!$D$17=1,
                IFERROR(
                    IF(
                        OR(
                            IF(
                                ISNUMBER(M59:Y59),
                                IF(
                                    M$5:Y$5=1,
                                    M59:Y59,
                                    ""),
                                "")
                            =0),
                        0,
                        GEOMEAN(IF(
                            ISNUMBER(M59:Y59),
                            IF(
                                M$5:Y$5=1,
                                M59:Y59,
                                ""),
                            ""))
                    ),
                    IF(
                        OR(IF(
                            ISNUMBER(M59:Y59),
                            IF(
                                M$5:Y$5=2,
                                M59:Y59,
                                ""),
                            "")
                            =0),
                        0,
                        GEOMEAN(IF(
                            ISNUMBER(M59:Y59),
                            IF(
                                M$5:Y$5=2,
                                M59:Y59,
                                ""),
                            "")))
                )
            )
        )
    )
)</f>
        <v>0</v>
      </c>
      <c r="J59" s="242">
        <v>45142</v>
      </c>
      <c r="K59" s="242">
        <v>45154</v>
      </c>
      <c r="L59" s="91" t="s">
        <v>91</v>
      </c>
      <c r="M59" s="192">
        <v>8.1428571428571406</v>
      </c>
      <c r="N59" s="192" t="s">
        <v>409</v>
      </c>
      <c r="O59" s="192" t="s">
        <v>409</v>
      </c>
      <c r="P59" s="192">
        <v>0</v>
      </c>
      <c r="Q59" s="192" t="s">
        <v>409</v>
      </c>
      <c r="R59" s="192">
        <v>5.7</v>
      </c>
      <c r="S59" s="192" t="s">
        <v>409</v>
      </c>
      <c r="T59" s="192" t="s">
        <v>409</v>
      </c>
      <c r="U59" s="192" t="s">
        <v>409</v>
      </c>
      <c r="V59" s="192">
        <v>-0.43982463127999999</v>
      </c>
      <c r="W59" s="192">
        <v>-0.87219081858770098</v>
      </c>
      <c r="X59" s="192" t="s">
        <v>409</v>
      </c>
      <c r="Y59" s="192"/>
      <c r="Z59" s="192"/>
      <c r="AF59" s="34"/>
      <c r="AG59" s="34"/>
      <c r="AH59" s="34"/>
      <c r="AI59" s="34"/>
      <c r="AJ59" s="34"/>
      <c r="AK59" s="34"/>
      <c r="AL59" s="195"/>
      <c r="AM59" s="195"/>
      <c r="AN59" s="80"/>
      <c r="AO59" s="80"/>
      <c r="AP59" s="80"/>
      <c r="AQ59" s="35"/>
    </row>
    <row r="60" spans="1:43" x14ac:dyDescent="0.2">
      <c r="A60" s="84">
        <v>53</v>
      </c>
      <c r="B60" s="84" t="str">
        <f ca="1"/>
        <v>Dominica</v>
      </c>
      <c r="C60" s="84" t="str">
        <f ca="1"/>
        <v>DMA</v>
      </c>
      <c r="D60" s="219" t="str">
        <f ca="1"/>
        <v>LCN           Latin America &amp; Caribbean</v>
      </c>
      <c r="E60" s="219" t="str">
        <f ca="1"/>
        <v>Blend</v>
      </c>
      <c r="F60" s="190" t="str">
        <f t="shared" ca="1" si="3"/>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$M$4:$Y$4,
                    (M60:Y60),
                    "")),
            1,
            0))
        =0,
    NA(),
    IF(
        Parameters!$D$15=1,
        IF(
            SUM(--(ISNUMBER(IF($M$4:$Y$4=1,(M60:Y60),""))))&gt;0,
            MAX(IF(
                ISNUMBER(M60:Y60),
                IF(
                    M$4:Y$4=1,
                    M60:Y60,
                    ""),
                "")),
            MAX(IF(
                ISNUMBER(M60:Y60),
                IF(
                    M$4:Y$4=2,
                    M60:Y60,
                    ""),
                ""))
        ),
        IF(
            Parameters!$D$16=1,
            IFERROR(
                AVERAGE(IF(
                    ISNUMBER(M60:Y60),
                    IF(
                        M$4:Y$4=1,
                        M60:Y60,
                        ""),
                    "")),
                AVERAGE(IF(
                    ISNUMBER(M60:Y60),
                    IF(
                        M$4:Y$4=2,
                        M60:Y60,
                        ""),
                    ""))
            ),
            IF(
                Parameters!$D$17=1,
                IFERROR(
                    IF(
                        OR(
                            IF(
                                ISNUMBER(M60:Y60),
                                IF(
                                    M$4:Y$4=1,
                                    M60:Y60,
                                    ""),
                                "")
                            =0),
                        0,
                        GEOMEAN(IF(
                            ISNUMBER(M60:Y60),
                            IF(
                                M$4:Y$4=1,
                                M60:Y60,
                                ""),
                            ""))
                    ),
                    IF(
                        OR(IF(
                            ISNUMBER(M60:Y60),
                            IF(
                                M$4:Y$4=2,
                                M60:Y60,
                                ""),
                            "")
                            =0),
                        0,
                        GEOMEAN(IF(
                            ISNUMBER(M60:Y60),
                            IF(
                                M$4:Y$4=2,
                                M60:Y60,
                                ""),
                            "")))
                )
            )
        )
    )
)</f>
        <v>5.1428571428571397</v>
      </c>
      <c r="I60" s="191" t="e" cm="1">
        <f t="array" ref="I60">IF(
    SUM(IF(
            ISNUMBER(
                IF(
                    $M$5:$Y$5,
                    (M60:Y60),
                    "")),
            1,
            0))
        =0,
    NA(),
    IF(
        Parameters!$D$15=1,
        IF(
            SUM(--(ISNUMBER(IF($M$5:$Y$5=1,(M60:Y60),""))))&gt;0,
            MAX(IF(
                ISNUMBER(M60:Y60),
                IF(
                    M$5:Y$5=1,
                    M60:Y60,
                    ""),
                "")),
            MAX(IF(
                ISNUMBER(M60:Y60),
                IF(
                    M$5:Y$5=2,
                    M60:Y60,
                    ""),
                ""))
        ),
        IF(
            Parameters!$D$16=1,
            IFERROR(
                AVERAGE(IF(
                    ISNUMBER(M60:Y60),
                    IF(
                        M$5:Y$5=1,
                        M60:Y60,
                        ""),
                    "")),
                AVERAGE(IF(
                    ISNUMBER(M60:Y60),
                    IF(
                        M$5:Y$5=2,
                        M60:Y60,
                        ""),
                    ""))
            ),
            IF(
                Parameters!$D$17=1,
                IFERROR(
                    IF(
                        OR(
                            IF(
                                ISNUMBER(M60:Y60),
                                IF(
                                    M$5:Y$5=1,
                                    M60:Y60,
                                    ""),
                                "")
                            =0),
                        0,
                        GEOMEAN(IF(
                            ISNUMBER(M60:Y60),
                            IF(
                                M$5:Y$5=1,
                                M60:Y60,
                                ""),
                            ""))
                    ),
                    IF(
                        OR(IF(
                            ISNUMBER(M60:Y60),
                            IF(
                                M$5:Y$5=2,
                                M60:Y60,
                                ""),
                            "")
                            =0),
                        0,
                        GEOMEAN(IF(
                            ISNUMBER(M60:Y60),
                            IF(
                                M$5:Y$5=2,
                                M60:Y60,
                                ""),
                            "")))
                )
            )
        )
    )
)</f>
        <v>#N/A</v>
      </c>
      <c r="J60" s="242">
        <v>45142</v>
      </c>
      <c r="K60" s="242">
        <v>45014</v>
      </c>
      <c r="L60" s="91" t="s">
        <v>93</v>
      </c>
      <c r="M60" s="192">
        <v>5.1428571428571397</v>
      </c>
      <c r="N60" s="192" t="s">
        <v>409</v>
      </c>
      <c r="O60" s="192" t="s">
        <v>409</v>
      </c>
      <c r="P60" s="192" t="s">
        <v>409</v>
      </c>
      <c r="Q60" s="192" t="s">
        <v>409</v>
      </c>
      <c r="R60" s="192">
        <v>3.6</v>
      </c>
      <c r="S60" s="192" t="s">
        <v>409</v>
      </c>
      <c r="T60" s="192" t="s">
        <v>409</v>
      </c>
      <c r="U60" s="192" t="s">
        <v>409</v>
      </c>
      <c r="V60" s="192" t="s">
        <v>409</v>
      </c>
      <c r="W60" s="192" t="s">
        <v>409</v>
      </c>
      <c r="X60" s="192" t="s">
        <v>409</v>
      </c>
      <c r="Y60" s="192"/>
      <c r="Z60" s="192"/>
      <c r="AF60" s="34"/>
      <c r="AG60" s="34"/>
      <c r="AH60" s="34"/>
      <c r="AI60" s="34"/>
      <c r="AJ60" s="34"/>
      <c r="AK60" s="34"/>
      <c r="AL60" s="195"/>
      <c r="AM60" s="195"/>
      <c r="AN60" s="80"/>
      <c r="AO60" s="80"/>
      <c r="AP60" s="80"/>
      <c r="AQ60" s="35"/>
    </row>
    <row r="61" spans="1:43" x14ac:dyDescent="0.2">
      <c r="A61" s="84">
        <v>54</v>
      </c>
      <c r="B61" s="84" t="str">
        <f ca="1"/>
        <v>Denmark</v>
      </c>
      <c r="C61" s="84" t="str">
        <f ca="1"/>
        <v>DNK</v>
      </c>
      <c r="D61" s="219" t="str">
        <f ca="1"/>
        <v>ECS           Europe &amp; Central Asia</v>
      </c>
      <c r="E61" s="219" t="str">
        <f ca="1"/>
        <v>NA</v>
      </c>
      <c r="F61" s="190" t="str">
        <f t="shared" ca="1" si="3"/>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$M$4:$Y$4,
                    (M61:Y61),
                    "")),
            1,
            0))
        =0,
    NA(),
    IF(
        Parameters!$D$15=1,
        IF(
            SUM(--(ISNUMBER(IF($M$4:$Y$4=1,(M61:Y61),""))))&gt;0,
            MAX(IF(
                ISNUMBER(M61:Y61),
                IF(
                    M$4:Y$4=1,
                    M61:Y61,
                    ""),
                "")),
            MAX(IF(
                ISNUMBER(M61:Y61),
                IF(
                    M$4:Y$4=2,
                    M61:Y61,
                    ""),
                ""))
        ),
        IF(
            Parameters!$D$16=1,
            IFERROR(
                AVERAGE(IF(
                    ISNUMBER(M61:Y61),
                    IF(
                        M$4:Y$4=1,
                        M61:Y61,
                        ""),
                    "")),
                AVERAGE(IF(
                    ISNUMBER(M61:Y61),
                    IF(
                        M$4:Y$4=2,
                        M61:Y61,
                        ""),
                    ""))
            ),
            IF(
                Parameters!$D$17=1,
                IFERROR(
                    IF(
                        OR(
                            IF(
                                ISNUMBER(M61:Y61),
                                IF(
                                    M$4:Y$4=1,
                                    M61:Y61,
                                    ""),
                                "")
                            =0),
                        0,
                        GEOMEAN(IF(
                            ISNUMBER(M61:Y61),
                            IF(
                                M$4:Y$4=1,
                                M61:Y61,
                                ""),
                            ""))
                    ),
                    IF(
                        OR(IF(
                            ISNUMBER(M61:Y61),
                            IF(
                                M$4:Y$4=2,
                                M61:Y61,
                                ""),
                            "")
                            =0),
                        0,
                        GEOMEAN(IF(
                            ISNUMBER(M61:Y61),
                            IF(
                                M$4:Y$4=2,
                                M61:Y61,
                                ""),
                            "")))
                )
            )
        )
    )
)</f>
        <v>0.28571428571428598</v>
      </c>
      <c r="I61" s="191" cm="1">
        <f t="array" ref="I61">IF(
    SUM(IF(
            ISNUMBER(
                IF(
                    $M$5:$Y$5,
                    (M61:Y61),
                    "")),
            1,
            0))
        =0,
    NA(),
    IF(
        Parameters!$D$15=1,
        IF(
            SUM(--(ISNUMBER(IF($M$5:$Y$5=1,(M61:Y61),""))))&gt;0,
            MAX(IF(
                ISNUMBER(M61:Y61),
                IF(
                    M$5:Y$5=1,
                    M61:Y61,
                    ""),
                "")),
            MAX(IF(
                ISNUMBER(M61:Y61),
                IF(
                    M$5:Y$5=2,
                    M61:Y61,
                    ""),
                ""))
        ),
        IF(
            Parameters!$D$16=1,
            IFERROR(
                AVERAGE(IF(
                    ISNUMBER(M61:Y61),
                    IF(
                        M$5:Y$5=1,
                        M61:Y61,
                        ""),
                    "")),
                AVERAGE(IF(
                    ISNUMBER(M61:Y61),
                    IF(
                        M$5:Y$5=2,
                        M61:Y61,
                        ""),
                    ""))
            ),
            IF(
                Parameters!$D$17=1,
                IFERROR(
                    IF(
                        OR(
                            IF(
                                ISNUMBER(M61:Y61),
                                IF(
                                    M$5:Y$5=1,
                                    M61:Y61,
                                    ""),
                                "")
                            =0),
                        0,
                        GEOMEAN(IF(
                            ISNUMBER(M61:Y61),
                            IF(
                                M$5:Y$5=1,
                                M61:Y61,
                                ""),
                            ""))
                    ),
                    IF(
                        OR(IF(
                            ISNUMBER(M61:Y61),
                            IF(
                                M$5:Y$5=2,
                                M61:Y61,
                                ""),
                            "")
                            =0),
                        0,
                        GEOMEAN(IF(
                            ISNUMBER(M61:Y61),
                            IF(
                                M$5:Y$5=2,
                                M61:Y61,
                                ""),
                            "")))
                )
            )
        )
    )
)</f>
        <v>0</v>
      </c>
      <c r="J61" s="242">
        <v>44753</v>
      </c>
      <c r="K61" s="242">
        <v>45058</v>
      </c>
      <c r="L61" s="91" t="s">
        <v>95</v>
      </c>
      <c r="M61" s="192">
        <v>0.28571428571428598</v>
      </c>
      <c r="N61" s="192">
        <v>0</v>
      </c>
      <c r="O61" s="192" t="s">
        <v>409</v>
      </c>
      <c r="P61" s="192" t="s">
        <v>409</v>
      </c>
      <c r="Q61" s="192" t="s">
        <v>409</v>
      </c>
      <c r="R61" s="192">
        <v>0.2</v>
      </c>
      <c r="S61" s="192">
        <v>-0.60799999999999998</v>
      </c>
      <c r="T61" s="192">
        <v>-0.55799999999999905</v>
      </c>
      <c r="U61" s="192" t="s">
        <v>409</v>
      </c>
      <c r="V61" s="192" t="s">
        <v>409</v>
      </c>
      <c r="W61" s="192" t="s">
        <v>409</v>
      </c>
      <c r="X61" s="192" t="s">
        <v>409</v>
      </c>
      <c r="Y61" s="192"/>
      <c r="Z61" s="192"/>
      <c r="AF61" s="34"/>
      <c r="AG61" s="34"/>
      <c r="AH61" s="34"/>
      <c r="AI61" s="34"/>
      <c r="AJ61" s="34"/>
      <c r="AK61" s="34"/>
      <c r="AL61" s="195"/>
      <c r="AM61" s="195"/>
      <c r="AN61" s="80"/>
      <c r="AO61" s="80"/>
      <c r="AP61" s="80"/>
      <c r="AQ61" s="35"/>
    </row>
    <row r="62" spans="1:43" x14ac:dyDescent="0.2">
      <c r="A62" s="84">
        <v>55</v>
      </c>
      <c r="B62" s="84" t="str">
        <f ca="1"/>
        <v>Dominican Republic</v>
      </c>
      <c r="C62" s="84" t="str">
        <f ca="1"/>
        <v>DOM</v>
      </c>
      <c r="D62" s="219" t="str">
        <f ca="1"/>
        <v>LCN           Latin America &amp; Caribbean</v>
      </c>
      <c r="E62" s="219" t="str">
        <f ca="1"/>
        <v>IBRD</v>
      </c>
      <c r="F62" s="190" t="str">
        <f t="shared" ca="1" si="3"/>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6.9693205243716907</v>
      </c>
      <c r="H62" s="80" cm="1">
        <f t="array" ref="H62">IF(
    SUM(IF(
            ISNUMBER(
                IF(
                    $M$4:$Y$4,
                    (M62:Y62),
                    "")),
            1,
            0))
        =0,
    NA(),
    IF(
        Parameters!$D$15=1,
        IF(
            SUM(--(ISNUMBER(IF($M$4:$Y$4=1,(M62:Y62),""))))&gt;0,
            MAX(IF(
                ISNUMBER(M62:Y62),
                IF(
                    M$4:Y$4=1,
                    M62:Y62,
                    ""),
                "")),
            MAX(IF(
                ISNUMBER(M62:Y62),
                IF(
                    M$4:Y$4=2,
                    M62:Y62,
                    ""),
                ""))
        ),
        IF(
            Parameters!$D$16=1,
            IFERROR(
                AVERAGE(IF(
                    ISNUMBER(M62:Y62),
                    IF(
                        M$4:Y$4=1,
                        M62:Y62,
                        ""),
                    "")),
                AVERAGE(IF(
                    ISNUMBER(M62:Y62),
                    IF(
                        M$4:Y$4=2,
                        M62:Y62,
                        ""),
                    ""))
            ),
            IF(
                Parameters!$D$17=1,
                IFERROR(
                    IF(
                        OR(
                            IF(
                                ISNUMBER(M62:Y62),
                                IF(
                                    M$4:Y$4=1,
                                    M62:Y62,
                                    ""),
                                "")
                            =0),
                        0,
                        GEOMEAN(IF(
                            ISNUMBER(M62:Y62),
                            IF(
                                M$4:Y$4=1,
                                M62:Y62,
                                ""),
                            ""))
                    ),
                    IF(
                        OR(IF(
                            ISNUMBER(M62:Y62),
                            IF(
                                M$4:Y$4=2,
                                M62:Y62,
                                ""),
                            "")
                            =0),
                        0,
                        GEOMEAN(IF(
                            ISNUMBER(M62:Y62),
                            IF(
                                M$4:Y$4=2,
                                M62:Y62,
                                ""),
                            "")))
                )
            )
        )
    )
)</f>
        <v>4.8571428571428497</v>
      </c>
      <c r="I62" s="191" cm="1">
        <f t="array" ref="I62">IF(
    SUM(IF(
            ISNUMBER(
                IF(
                    $M$5:$Y$5,
                    (M62:Y62),
                    "")),
            1,
            0))
        =0,
    NA(),
    IF(
        Parameters!$D$15=1,
        IF(
            SUM(--(ISNUMBER(IF($M$5:$Y$5=1,(M62:Y62),""))))&gt;0,
            MAX(IF(
                ISNUMBER(M62:Y62),
                IF(
                    M$5:Y$5=1,
                    M62:Y62,
                    ""),
                "")),
            MAX(IF(
                ISNUMBER(M62:Y62),
                IF(
                    M$5:Y$5=2,
                    M62:Y62,
                    ""),
                ""))
        ),
        IF(
            Parameters!$D$16=1,
            IFERROR(
                AVERAGE(IF(
                    ISNUMBER(M62:Y62),
                    IF(
                        M$5:Y$5=1,
                        M62:Y62,
                        ""),
                    "")),
                AVERAGE(IF(
                    ISNUMBER(M62:Y62),
                    IF(
                        M$5:Y$5=2,
                        M62:Y62,
                        ""),
                    ""))
            ),
            IF(
                Parameters!$D$17=1,
                IFERROR(
                    IF(
                        OR(
                            IF(
                                ISNUMBER(M62:Y62),
                                IF(
                                    M$5:Y$5=1,
                                    M62:Y62,
                                    ""),
                                "")
                            =0),
                        0,
                        GEOMEAN(IF(
                            ISNUMBER(M62:Y62),
                            IF(
                                M$5:Y$5=1,
                                M62:Y62,
                                ""),
                            ""))
                    ),
                    IF(
                        OR(IF(
                            ISNUMBER(M62:Y62),
                            IF(
                                M$5:Y$5=2,
                                M62:Y62,
                                ""),
                            "")
                            =0),
                        0,
                        GEOMEAN(IF(
                            ISNUMBER(M62:Y62),
                            IF(
                                M$5:Y$5=2,
                                M62:Y62,
                                ""),
                            "")))
                )
            )
        )
    )
)</f>
        <v>10</v>
      </c>
      <c r="J62" s="242">
        <v>44860</v>
      </c>
      <c r="K62" s="242">
        <v>45154</v>
      </c>
      <c r="L62" s="91" t="s">
        <v>97</v>
      </c>
      <c r="M62" s="192">
        <v>4.8571428571428497</v>
      </c>
      <c r="N62" s="192">
        <v>10</v>
      </c>
      <c r="O62" s="192" t="s">
        <v>409</v>
      </c>
      <c r="P62" s="192">
        <v>0.796322822570801</v>
      </c>
      <c r="Q62" s="192" t="s">
        <v>409</v>
      </c>
      <c r="R62" s="192">
        <v>3.4</v>
      </c>
      <c r="S62" s="192">
        <v>-0.90899999999999903</v>
      </c>
      <c r="T62" s="192">
        <v>1.522</v>
      </c>
      <c r="U62" s="192" t="s">
        <v>409</v>
      </c>
      <c r="V62" s="192">
        <v>3.9816141128539997E-2</v>
      </c>
      <c r="W62" s="192">
        <v>-0.18080008029937999</v>
      </c>
      <c r="X62" s="192" t="s">
        <v>409</v>
      </c>
      <c r="Y62" s="192"/>
      <c r="Z62" s="192"/>
      <c r="AF62" s="34"/>
      <c r="AG62" s="34"/>
      <c r="AH62" s="34"/>
      <c r="AI62" s="34"/>
      <c r="AJ62" s="34"/>
      <c r="AK62" s="34"/>
      <c r="AL62" s="195"/>
      <c r="AM62" s="195"/>
      <c r="AN62" s="80"/>
      <c r="AO62" s="80"/>
      <c r="AP62" s="80"/>
      <c r="AQ62" s="35"/>
    </row>
    <row r="63" spans="1:43" x14ac:dyDescent="0.2">
      <c r="A63" s="84">
        <v>56</v>
      </c>
      <c r="B63" s="84" t="str">
        <f ca="1"/>
        <v>Algeria</v>
      </c>
      <c r="C63" s="84" t="str">
        <f ca="1"/>
        <v>DZA</v>
      </c>
      <c r="D63" s="219" t="str">
        <f ca="1"/>
        <v>MEA           Middle East &amp; North Africa</v>
      </c>
      <c r="E63" s="219" t="str">
        <f ca="1"/>
        <v>IBRD</v>
      </c>
      <c r="F63" s="190" t="str">
        <f t="shared" ca="1" si="3"/>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$M$4:$Y$4,
                    (M63:Y63),
                    "")),
            1,
            0))
        =0,
    NA(),
    IF(
        Parameters!$D$15=1,
        IF(
            SUM(--(ISNUMBER(IF($M$4:$Y$4=1,(M63:Y63),""))))&gt;0,
            MAX(IF(
                ISNUMBER(M63:Y63),
                IF(
                    M$4:Y$4=1,
                    M63:Y63,
                    ""),
                "")),
            MAX(IF(
                ISNUMBER(M63:Y63),
                IF(
                    M$4:Y$4=2,
                    M63:Y63,
                    ""),
                ""))
        ),
        IF(
            Parameters!$D$16=1,
            IFERROR(
                AVERAGE(IF(
                    ISNUMBER(M63:Y63),
                    IF(
                        M$4:Y$4=1,
                        M63:Y63,
                        ""),
                    "")),
                AVERAGE(IF(
                    ISNUMBER(M63:Y63),
                    IF(
                        M$4:Y$4=2,
                        M63:Y63,
                        ""),
                    ""))
            ),
            IF(
                Parameters!$D$17=1,
                IFERROR(
                    IF(
                        OR(
                            IF(
                                ISNUMBER(M63:Y63),
                                IF(
                                    M$4:Y$4=1,
                                    M63:Y63,
                                    ""),
                                "")
                            =0),
                        0,
                        GEOMEAN(IF(
                            ISNUMBER(M63:Y63),
                            IF(
                                M$4:Y$4=1,
                                M63:Y63,
                                ""),
                            ""))
                    ),
                    IF(
                        OR(IF(
                            ISNUMBER(M63:Y63),
                            IF(
                                M$4:Y$4=2,
                                M63:Y63,
                                ""),
                            "")
                            =0),
                        0,
                        GEOMEAN(IF(
                            ISNUMBER(M63:Y63),
                            IF(
                                M$4:Y$4=2,
                                M63:Y63,
                                ""),
                            "")))
                )
            )
        )
    )
)</f>
        <v>3.5714285714285698</v>
      </c>
      <c r="I63" s="191" t="e" cm="1">
        <f t="array" ref="I63">IF(
    SUM(IF(
            ISNUMBER(
                IF(
                    $M$5:$Y$5,
                    (M63:Y63),
                    "")),
            1,
            0))
        =0,
    NA(),
    IF(
        Parameters!$D$15=1,
        IF(
            SUM(--(ISNUMBER(IF($M$5:$Y$5=1,(M63:Y63),""))))&gt;0,
            MAX(IF(
                ISNUMBER(M63:Y63),
                IF(
                    M$5:Y$5=1,
                    M63:Y63,
                    ""),
                "")),
            MAX(IF(
                ISNUMBER(M63:Y63),
                IF(
                    M$5:Y$5=2,
                    M63:Y63,
                    ""),
                ""))
        ),
        IF(
            Parameters!$D$16=1,
            IFERROR(
                AVERAGE(IF(
                    ISNUMBER(M63:Y63),
                    IF(
                        M$5:Y$5=1,
                        M63:Y63,
                        ""),
                    "")),
                AVERAGE(IF(
                    ISNUMBER(M63:Y63),
                    IF(
                        M$5:Y$5=2,
                        M63:Y63,
                        ""),
                    ""))
            ),
            IF(
                Parameters!$D$17=1,
                IFERROR(
                    IF(
                        OR(
                            IF(
                                ISNUMBER(M63:Y63),
                                IF(
                                    M$5:Y$5=1,
                                    M63:Y63,
                                    ""),
                                "")
                            =0),
                        0,
                        GEOMEAN(IF(
                            ISNUMBER(M63:Y63),
                            IF(
                                M$5:Y$5=1,
                                M63:Y63,
                                ""),
                            ""))
                    ),
                    IF(
                        OR(IF(
                            ISNUMBER(M63:Y63),
                            IF(
                                M$5:Y$5=2,
                                M63:Y63,
                                ""),
                            "")
                            =0),
                        0,
                        GEOMEAN(IF(
                            ISNUMBER(M63:Y63),
                            IF(
                                M$5:Y$5=2,
                                M63:Y63,
                                ""),
                            "")))
                )
            )
        )
    )
)</f>
        <v>#N/A</v>
      </c>
      <c r="J63" s="242">
        <v>45142</v>
      </c>
      <c r="K63" s="242">
        <v>45014</v>
      </c>
      <c r="L63" s="91" t="s">
        <v>99</v>
      </c>
      <c r="M63" s="192">
        <v>3.5714285714285698</v>
      </c>
      <c r="N63" s="192" t="s">
        <v>409</v>
      </c>
      <c r="O63" s="192" t="s">
        <v>409</v>
      </c>
      <c r="P63" s="192" t="s">
        <v>409</v>
      </c>
      <c r="Q63" s="192" t="s">
        <v>409</v>
      </c>
      <c r="R63" s="192">
        <v>2.5</v>
      </c>
      <c r="S63" s="192" t="s">
        <v>409</v>
      </c>
      <c r="T63" s="192" t="s">
        <v>409</v>
      </c>
      <c r="U63" s="192" t="s">
        <v>409</v>
      </c>
      <c r="V63" s="192" t="s">
        <v>409</v>
      </c>
      <c r="W63" s="192" t="s">
        <v>409</v>
      </c>
      <c r="X63" s="192" t="s">
        <v>409</v>
      </c>
      <c r="Y63" s="192"/>
      <c r="Z63" s="192"/>
      <c r="AF63" s="34"/>
      <c r="AG63" s="34"/>
      <c r="AH63" s="34"/>
      <c r="AI63" s="34"/>
      <c r="AJ63" s="34"/>
      <c r="AK63" s="34"/>
      <c r="AL63" s="195"/>
      <c r="AM63" s="195"/>
      <c r="AN63" s="80"/>
      <c r="AO63" s="80"/>
      <c r="AP63" s="80"/>
      <c r="AQ63" s="35"/>
    </row>
    <row r="64" spans="1:43" x14ac:dyDescent="0.2">
      <c r="A64" s="84">
        <v>57</v>
      </c>
      <c r="B64" s="84" t="str">
        <f ca="1"/>
        <v>Ecuador</v>
      </c>
      <c r="C64" s="84" t="str">
        <f ca="1"/>
        <v>ECU</v>
      </c>
      <c r="D64" s="219" t="str">
        <f ca="1"/>
        <v>LCN           Latin America &amp; Caribbean</v>
      </c>
      <c r="E64" s="219" t="str">
        <f ca="1"/>
        <v>IBRD</v>
      </c>
      <c r="F64" s="190" t="str">
        <f t="shared" ca="1" si="3"/>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2.1705038794318066</v>
      </c>
      <c r="H64" s="80" cm="1">
        <f t="array" ref="H64">IF(
    SUM(IF(
            ISNUMBER(
                IF(
                    $M$4:$Y$4,
                    (M64:Y64),
                    "")),
            1,
            0))
        =0,
    NA(),
    IF(
        Parameters!$D$15=1,
        IF(
            SUM(--(ISNUMBER(IF($M$4:$Y$4=1,(M64:Y64),""))))&gt;0,
            MAX(IF(
                ISNUMBER(M64:Y64),
                IF(
                    M$4:Y$4=1,
                    M64:Y64,
                    ""),
                "")),
            MAX(IF(
                ISNUMBER(M64:Y64),
                IF(
                    M$4:Y$4=2,
                    M64:Y64,
                    ""),
                ""))
        ),
        IF(
            Parameters!$D$16=1,
            IFERROR(
                AVERAGE(IF(
                    ISNUMBER(M64:Y64),
                    IF(
                        M$4:Y$4=1,
                        M64:Y64,
                        ""),
                    "")),
                AVERAGE(IF(
                    ISNUMBER(M64:Y64),
                    IF(
                        M$4:Y$4=2,
                        M64:Y64,
                        ""),
                    ""))
            ),
            IF(
                Parameters!$D$17=1,
                IFERROR(
                    IF(
                        OR(
                            IF(
                                ISNUMBER(M64:Y64),
                                IF(
                                    M$4:Y$4=1,
                                    M64:Y64,
                                    ""),
                                "")
                            =0),
                        0,
                        GEOMEAN(IF(
                            ISNUMBER(M64:Y64),
                            IF(
                                M$4:Y$4=1,
                                M64:Y64,
                                ""),
                            ""))
                    ),
                    IF(
                        OR(IF(
                            ISNUMBER(M64:Y64),
                            IF(
                                M$4:Y$4=2,
                                M64:Y64,
                                ""),
                            "")
                            =0),
                        0,
                        GEOMEAN(IF(
                            ISNUMBER(M64:Y64),
                            IF(
                                M$4:Y$4=2,
                                M64:Y64,
                                ""),
                            "")))
                )
            )
        )
    )
)</f>
        <v>4.8571428571428497</v>
      </c>
      <c r="I64" s="191" cm="1">
        <f t="array" ref="I64">IF(
    SUM(IF(
            ISNUMBER(
                IF(
                    $M$5:$Y$5,
                    (M64:Y64),
                    "")),
            1,
            0))
        =0,
    NA(),
    IF(
        Parameters!$D$15=1,
        IF(
            SUM(--(ISNUMBER(IF($M$5:$Y$5=1,(M64:Y64),""))))&gt;0,
            MAX(IF(
                ISNUMBER(M64:Y64),
                IF(
                    M$5:Y$5=1,
                    M64:Y64,
                    ""),
                "")),
            MAX(IF(
                ISNUMBER(M64:Y64),
                IF(
                    M$5:Y$5=2,
                    M64:Y64,
                    ""),
                ""))
        ),
        IF(
            Parameters!$D$16=1,
            IFERROR(
                AVERAGE(IF(
                    ISNUMBER(M64:Y64),
                    IF(
                        M$5:Y$5=1,
                        M64:Y64,
                        ""),
                    "")),
                AVERAGE(IF(
                    ISNUMBER(M64:Y64),
                    IF(
                        M$5:Y$5=2,
                        M64:Y64,
                        ""),
                    ""))
            ),
            IF(
                Parameters!$D$17=1,
                IFERROR(
                    IF(
                        OR(
                            IF(
                                ISNUMBER(M64:Y64),
                                IF(
                                    M$5:Y$5=1,
                                    M64:Y64,
                                    ""),
                                "")
                            =0),
                        0,
                        GEOMEAN(IF(
                            ISNUMBER(M64:Y64),
                            IF(
                                M$5:Y$5=1,
                                M64:Y64,
                                ""),
                            ""))
                    ),
                    IF(
                        OR(IF(
                            ISNUMBER(M64:Y64),
                            IF(
                                M$5:Y$5=2,
                                M64:Y64,
                                ""),
                            "")
                            =0),
                        0,
                        GEOMEAN(IF(
                            ISNUMBER(M64:Y64),
                            IF(
                                M$5:Y$5=2,
                                M64:Y64,
                                ""),
                            "")))
                )
            )
        )
    )
)</f>
        <v>0.96992969512940297</v>
      </c>
      <c r="J64" s="242">
        <v>45142</v>
      </c>
      <c r="K64" s="242">
        <v>45154</v>
      </c>
      <c r="L64" s="91" t="s">
        <v>101</v>
      </c>
      <c r="M64" s="192">
        <v>4.8571428571428497</v>
      </c>
      <c r="N64" s="192">
        <v>0</v>
      </c>
      <c r="O64" s="192">
        <v>0</v>
      </c>
      <c r="P64" s="192">
        <v>0.96992969512940297</v>
      </c>
      <c r="Q64" s="192" t="s">
        <v>409</v>
      </c>
      <c r="R64" s="192">
        <v>3.4</v>
      </c>
      <c r="S64" s="192">
        <v>-0.87999999999999901</v>
      </c>
      <c r="T64" s="192">
        <v>-0.66600000000000004</v>
      </c>
      <c r="U64" s="192" t="s">
        <v>539</v>
      </c>
      <c r="V64" s="192">
        <v>-0.10775327682496</v>
      </c>
      <c r="W64" s="192">
        <v>4.8496484756470198E-2</v>
      </c>
      <c r="X64" s="192" t="s">
        <v>409</v>
      </c>
      <c r="Y64" s="192"/>
      <c r="Z64" s="192"/>
      <c r="AF64" s="34"/>
      <c r="AG64" s="34"/>
      <c r="AH64" s="34"/>
      <c r="AI64" s="34"/>
      <c r="AJ64" s="34"/>
      <c r="AK64" s="34"/>
      <c r="AL64" s="195"/>
      <c r="AM64" s="195"/>
      <c r="AN64" s="80"/>
      <c r="AO64" s="80"/>
      <c r="AP64" s="80"/>
      <c r="AQ64" s="35"/>
    </row>
    <row r="65" spans="1:43" x14ac:dyDescent="0.2">
      <c r="A65" s="84">
        <v>58</v>
      </c>
      <c r="B65" s="84" t="str">
        <f ca="1"/>
        <v>Egypt, Arab Rep.</v>
      </c>
      <c r="C65" s="84" t="str">
        <f ca="1"/>
        <v>EGY</v>
      </c>
      <c r="D65" s="219" t="str">
        <f ca="1"/>
        <v>MEA           Middle East &amp; North Africa</v>
      </c>
      <c r="E65" s="219" t="str">
        <f ca="1"/>
        <v>IBRD</v>
      </c>
      <c r="F65" s="190" t="str">
        <f t="shared" ca="1" si="3"/>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6</v>
      </c>
      <c r="H65" s="80" cm="1">
        <f t="array" ref="H65">IF(
    SUM(IF(
            ISNUMBER(
                IF(
                    $M$4:$Y$4,
                    (M65:Y65),
                    "")),
            1,
            0))
        =0,
    NA(),
    IF(
        Parameters!$D$15=1,
        IF(
            SUM(--(ISNUMBER(IF($M$4:$Y$4=1,(M65:Y65),""))))&gt;0,
            MAX(IF(
                ISNUMBER(M65:Y65),
                IF(
                    M$4:Y$4=1,
                    M65:Y65,
                    ""),
                "")),
            MAX(IF(
                ISNUMBER(M65:Y65),
                IF(
                    M$4:Y$4=2,
                    M65:Y65,
                    ""),
                ""))
        ),
        IF(
            Parameters!$D$16=1,
            IFERROR(
                AVERAGE(IF(
                    ISNUMBER(M65:Y65),
                    IF(
                        M$4:Y$4=1,
                        M65:Y65,
                        ""),
                    "")),
                AVERAGE(IF(
                    ISNUMBER(M65:Y65),
                    IF(
                        M$4:Y$4=2,
                        M65:Y65,
                        ""),
                    ""))
            ),
            IF(
                Parameters!$D$17=1,
                IFERROR(
                    IF(
                        OR(
                            IF(
                                ISNUMBER(M65:Y65),
                                IF(
                                    M$4:Y$4=1,
                                    M65:Y65,
                                    ""),
                                "")
                            =0),
                        0,
                        GEOMEAN(IF(
                            ISNUMBER(M65:Y65),
                            IF(
                                M$4:Y$4=1,
                                M65:Y65,
                                ""),
                            ""))
                    ),
                    IF(
                        OR(IF(
                            ISNUMBER(M65:Y65),
                            IF(
                                M$4:Y$4=2,
                                M65:Y65,
                                ""),
                            "")
                            =0),
                        0,
                        GEOMEAN(IF(
                            ISNUMBER(M65:Y65),
                            IF(
                                M$4:Y$4=2,
                                M65:Y65,
                                ""),
                            "")))
                )
            )
        )
    )
)</f>
        <v>5</v>
      </c>
      <c r="I65" s="191" cm="1">
        <f t="array" ref="I65">IF(
    SUM(IF(
            ISNUMBER(
                IF(
                    $M$5:$Y$5,
                    (M65:Y65),
                    "")),
            1,
            0))
        =0,
    NA(),
    IF(
        Parameters!$D$15=1,
        IF(
            SUM(--(ISNUMBER(IF($M$5:$Y$5=1,(M65:Y65),""))))&gt;0,
            MAX(IF(
                ISNUMBER(M65:Y65),
                IF(
                    M$5:Y$5=1,
                    M65:Y65,
                    ""),
                "")),
            MAX(IF(
                ISNUMBER(M65:Y65),
                IF(
                    M$5:Y$5=2,
                    M65:Y65,
                    ""),
                ""))
        ),
        IF(
            Parameters!$D$16=1,
            IFERROR(
                AVERAGE(IF(
                    ISNUMBER(M65:Y65),
                    IF(
                        M$5:Y$5=1,
                        M65:Y65,
                        ""),
                    "")),
                AVERAGE(IF(
                    ISNUMBER(M65:Y65),
                    IF(
                        M$5:Y$5=2,
                        M65:Y65,
                        ""),
                    ""))
            ),
            IF(
                Parameters!$D$17=1,
                IFERROR(
                    IF(
                        OR(
                            IF(
                                ISNUMBER(M65:Y65),
                                IF(
                                    M$5:Y$5=1,
                                    M65:Y65,
                                    ""),
                                "")
                            =0),
                        0,
                        GEOMEAN(IF(
                            ISNUMBER(M65:Y65),
                            IF(
                                M$5:Y$5=1,
                                M65:Y65,
                                ""),
                            ""))
                    ),
                    IF(
                        OR(IF(
                            ISNUMBER(M65:Y65),
                            IF(
                                M$5:Y$5=2,
                                M65:Y65,
                                ""),
                            "")
                            =0),
                        0,
                        GEOMEAN(IF(
                            ISNUMBER(M65:Y65),
                            IF(
                                M$5:Y$5=2,
                                M65:Y65,
                                ""),
                            "")))
                )
            )
        )
    )
)</f>
        <v>7.2</v>
      </c>
      <c r="J65" s="242">
        <v>45142</v>
      </c>
      <c r="K65" s="242">
        <v>45154</v>
      </c>
      <c r="L65" s="91" t="s">
        <v>102</v>
      </c>
      <c r="M65" s="192">
        <v>5</v>
      </c>
      <c r="N65" s="192">
        <v>0.31000000000000499</v>
      </c>
      <c r="O65" s="192">
        <v>0</v>
      </c>
      <c r="P65" s="192">
        <v>7.2</v>
      </c>
      <c r="Q65" s="192" t="s">
        <v>409</v>
      </c>
      <c r="R65" s="192">
        <v>3.5</v>
      </c>
      <c r="S65" s="192">
        <v>3.1000000000000499E-2</v>
      </c>
      <c r="T65" s="192">
        <v>-1.00399999999999</v>
      </c>
      <c r="U65" s="192" t="s">
        <v>539</v>
      </c>
      <c r="V65" s="192">
        <v>-1.2958078317260001E-2</v>
      </c>
      <c r="W65" s="192">
        <v>0.36</v>
      </c>
      <c r="X65" s="192" t="s">
        <v>409</v>
      </c>
      <c r="Y65" s="192"/>
      <c r="Z65" s="192"/>
      <c r="AF65" s="34"/>
      <c r="AG65" s="34"/>
      <c r="AH65" s="34"/>
      <c r="AI65" s="34"/>
      <c r="AJ65" s="34"/>
      <c r="AK65" s="34"/>
      <c r="AL65" s="195"/>
      <c r="AM65" s="195"/>
      <c r="AN65" s="80"/>
      <c r="AO65" s="80"/>
      <c r="AP65" s="80"/>
      <c r="AQ65" s="35"/>
    </row>
    <row r="66" spans="1:43" x14ac:dyDescent="0.2">
      <c r="A66" s="84">
        <v>59</v>
      </c>
      <c r="B66" s="84" t="str">
        <f ca="1"/>
        <v>Eritrea</v>
      </c>
      <c r="C66" s="84" t="str">
        <f ca="1"/>
        <v>ERI</v>
      </c>
      <c r="D66" s="219" t="str">
        <f ca="1"/>
        <v>SSF           Sub-Saharan Africa</v>
      </c>
      <c r="E66" s="219" t="str">
        <f ca="1"/>
        <v>IDA</v>
      </c>
      <c r="F66" s="190" t="str">
        <f t="shared" ca="1" si="3"/>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$M$4:$Y$4,
                    (M66:Y66),
                    "")),
            1,
            0))
        =0,
    NA(),
    IF(
        Parameters!$D$15=1,
        IF(
            SUM(--(ISNUMBER(IF($M$4:$Y$4=1,(M66:Y66),""))))&gt;0,
            MAX(IF(
                ISNUMBER(M66:Y66),
                IF(
                    M$4:Y$4=1,
                    M66:Y66,
                    ""),
                "")),
            MAX(IF(
                ISNUMBER(M66:Y66),
                IF(
                    M$4:Y$4=2,
                    M66:Y66,
                    ""),
                ""))
        ),
        IF(
            Parameters!$D$16=1,
            IFERROR(
                AVERAGE(IF(
                    ISNUMBER(M66:Y66),
                    IF(
                        M$4:Y$4=1,
                        M66:Y66,
                        ""),
                    "")),
                AVERAGE(IF(
                    ISNUMBER(M66:Y66),
                    IF(
                        M$4:Y$4=2,
                        M66:Y66,
                        ""),
                    ""))
            ),
            IF(
                Parameters!$D$17=1,
                IFERROR(
                    IF(
                        OR(
                            IF(
                                ISNUMBER(M66:Y66),
                                IF(
                                    M$4:Y$4=1,
                                    M66:Y66,
                                    ""),
                                "")
                            =0),
                        0,
                        GEOMEAN(IF(
                            ISNUMBER(M66:Y66),
                            IF(
                                M$4:Y$4=1,
                                M66:Y66,
                                ""),
                            ""))
                    ),
                    IF(
                        OR(IF(
                            ISNUMBER(M66:Y66),
                            IF(
                                M$4:Y$4=2,
                                M66:Y66,
                                ""),
                            "")
                            =0),
                        0,
                        GEOMEAN(IF(
                            ISNUMBER(M66:Y66),
                            IF(
                                M$4:Y$4=2,
                                M66:Y66,
                                ""),
                            "")))
                )
            )
        )
    )
)</f>
        <v>8.5714285714285694</v>
      </c>
      <c r="I66" s="191" t="e" cm="1">
        <f t="array" ref="I66">IF(
    SUM(IF(
            ISNUMBER(
                IF(
                    $M$5:$Y$5,
                    (M66:Y66),
                    "")),
            1,
            0))
        =0,
    NA(),
    IF(
        Parameters!$D$15=1,
        IF(
            SUM(--(ISNUMBER(IF($M$5:$Y$5=1,(M66:Y66),""))))&gt;0,
            MAX(IF(
                ISNUMBER(M66:Y66),
                IF(
                    M$5:Y$5=1,
                    M66:Y66,
                    ""),
                "")),
            MAX(IF(
                ISNUMBER(M66:Y66),
                IF(
                    M$5:Y$5=2,
                    M66:Y66,
                    ""),
                ""))
        ),
        IF(
            Parameters!$D$16=1,
            IFERROR(
                AVERAGE(IF(
                    ISNUMBER(M66:Y66),
                    IF(
                        M$5:Y$5=1,
                        M66:Y66,
                        ""),
                    "")),
                AVERAGE(IF(
                    ISNUMBER(M66:Y66),
                    IF(
                        M$5:Y$5=2,
                        M66:Y66,
                        ""),
                    ""))
            ),
            IF(
                Parameters!$D$17=1,
                IFERROR(
                    IF(
                        OR(
                            IF(
                                ISNUMBER(M66:Y66),
                                IF(
                                    M$5:Y$5=1,
                                    M66:Y66,
                                    ""),
                                "")
                            =0),
                        0,
                        GEOMEAN(IF(
                            ISNUMBER(M66:Y66),
                            IF(
                                M$5:Y$5=1,
                                M66:Y66,
                                ""),
                            ""))
                    ),
                    IF(
                        OR(IF(
                            ISNUMBER(M66:Y66),
                            IF(
                                M$5:Y$5=2,
                                M66:Y66,
                                ""),
                            "")
                            =0),
                        0,
                        GEOMEAN(IF(
                            ISNUMBER(M66:Y66),
                            IF(
                                M$5:Y$5=2,
                                M66:Y66,
                                ""),
                            "")))
                )
            )
        )
    )
)</f>
        <v>#N/A</v>
      </c>
      <c r="J66" s="242">
        <v>45142</v>
      </c>
      <c r="K66" s="242">
        <v>45014</v>
      </c>
      <c r="L66" s="91" t="s">
        <v>104</v>
      </c>
      <c r="M66" s="192">
        <v>8.5714285714285694</v>
      </c>
      <c r="N66" s="192" t="s">
        <v>409</v>
      </c>
      <c r="O66" s="192" t="s">
        <v>409</v>
      </c>
      <c r="P66" s="192" t="s">
        <v>409</v>
      </c>
      <c r="Q66" s="192" t="s">
        <v>409</v>
      </c>
      <c r="R66" s="192">
        <v>6</v>
      </c>
      <c r="S66" s="192" t="s">
        <v>409</v>
      </c>
      <c r="T66" s="192" t="s">
        <v>409</v>
      </c>
      <c r="U66" s="192" t="s">
        <v>409</v>
      </c>
      <c r="V66" s="192" t="s">
        <v>409</v>
      </c>
      <c r="W66" s="192" t="s">
        <v>409</v>
      </c>
      <c r="X66" s="192" t="s">
        <v>409</v>
      </c>
      <c r="Y66" s="192"/>
      <c r="Z66" s="192"/>
      <c r="AF66" s="34"/>
      <c r="AG66" s="34"/>
      <c r="AH66" s="34"/>
      <c r="AI66" s="34"/>
      <c r="AJ66" s="34"/>
      <c r="AK66" s="34"/>
      <c r="AL66" s="195"/>
      <c r="AM66" s="195"/>
      <c r="AN66" s="80"/>
      <c r="AO66" s="80"/>
      <c r="AP66" s="80"/>
      <c r="AQ66" s="35"/>
    </row>
    <row r="67" spans="1:43" x14ac:dyDescent="0.2">
      <c r="A67" s="84">
        <v>60</v>
      </c>
      <c r="B67" s="84" t="str">
        <f ca="1"/>
        <v>Spain</v>
      </c>
      <c r="C67" s="84" t="str">
        <f ca="1"/>
        <v>ESP</v>
      </c>
      <c r="D67" s="219" t="str">
        <f ca="1"/>
        <v>ECS           Europe &amp; Central Asia</v>
      </c>
      <c r="E67" s="219" t="str">
        <f ca="1"/>
        <v>NA</v>
      </c>
      <c r="F67" s="190" t="str">
        <f t="shared" ca="1" si="3"/>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$M$4:$Y$4,
                    (M67:Y67),
                    "")),
            1,
            0))
        =0,
    NA(),
    IF(
        Parameters!$D$15=1,
        IF(
            SUM(--(ISNUMBER(IF($M$4:$Y$4=1,(M67:Y67),""))))&gt;0,
            MAX(IF(
                ISNUMBER(M67:Y67),
                IF(
                    M$4:Y$4=1,
                    M67:Y67,
                    ""),
                "")),
            MAX(IF(
                ISNUMBER(M67:Y67),
                IF(
                    M$4:Y$4=2,
                    M67:Y67,
                    ""),
                ""))
        ),
        IF(
            Parameters!$D$16=1,
            IFERROR(
                AVERAGE(IF(
                    ISNUMBER(M67:Y67),
                    IF(
                        M$4:Y$4=1,
                        M67:Y67,
                        ""),
                    "")),
                AVERAGE(IF(
                    ISNUMBER(M67:Y67),
                    IF(
                        M$4:Y$4=2,
                        M67:Y67,
                        ""),
                    ""))
            ),
            IF(
                Parameters!$D$17=1,
                IFERROR(
                    IF(
                        OR(
                            IF(
                                ISNUMBER(M67:Y67),
                                IF(
                                    M$4:Y$4=1,
                                    M67:Y67,
                                    ""),
                                "")
                            =0),
                        0,
                        GEOMEAN(IF(
                            ISNUMBER(M67:Y67),
                            IF(
                                M$4:Y$4=1,
                                M67:Y67,
                                ""),
                            ""))
                    ),
                    IF(
                        OR(IF(
                            ISNUMBER(M67:Y67),
                            IF(
                                M$4:Y$4=2,
                                M67:Y67,
                                ""),
                            "")
                            =0),
                        0,
                        GEOMEAN(IF(
                            ISNUMBER(M67:Y67),
                            IF(
                                M$4:Y$4=2,
                                M67:Y67,
                                ""),
                            "")))
                )
            )
        )
    )
)</f>
        <v>0.71428571428571297</v>
      </c>
      <c r="I67" s="191" cm="1">
        <f t="array" ref="I67">IF(
    SUM(IF(
            ISNUMBER(
                IF(
                    $M$5:$Y$5,
                    (M67:Y67),
                    "")),
            1,
            0))
        =0,
    NA(),
    IF(
        Parameters!$D$15=1,
        IF(
            SUM(--(ISNUMBER(IF($M$5:$Y$5=1,(M67:Y67),""))))&gt;0,
            MAX(IF(
                ISNUMBER(M67:Y67),
                IF(
                    M$5:Y$5=1,
                    M67:Y67,
                    ""),
                "")),
            MAX(IF(
                ISNUMBER(M67:Y67),
                IF(
                    M$5:Y$5=2,
                    M67:Y67,
                    ""),
                ""))
        ),
        IF(
            Parameters!$D$16=1,
            IFERROR(
                AVERAGE(IF(
                    ISNUMBER(M67:Y67),
                    IF(
                        M$5:Y$5=1,
                        M67:Y67,
                        ""),
                    "")),
                AVERAGE(IF(
                    ISNUMBER(M67:Y67),
                    IF(
                        M$5:Y$5=2,
                        M67:Y67,
                        ""),
                    ""))
            ),
            IF(
                Parameters!$D$17=1,
                IFERROR(
                    IF(
                        OR(
                            IF(
                                ISNUMBER(M67:Y67),
                                IF(
                                    M$5:Y$5=1,
                                    M67:Y67,
                                    ""),
                                "")
                            =0),
                        0,
                        GEOMEAN(IF(
                            ISNUMBER(M67:Y67),
                            IF(
                                M$5:Y$5=1,
                                M67:Y67,
                                ""),
                            ""))
                    ),
                    IF(
                        OR(IF(
                            ISNUMBER(M67:Y67),
                            IF(
                                M$5:Y$5=2,
                                M67:Y67,
                                ""),
                            "")
                            =0),
                        0,
                        GEOMEAN(IF(
                            ISNUMBER(M67:Y67),
                            IF(
                                M$5:Y$5=2,
                                M67:Y67,
                                ""),
                            "")))
                )
            )
        )
    )
)</f>
        <v>0</v>
      </c>
      <c r="J67" s="242">
        <v>45142</v>
      </c>
      <c r="K67" s="242">
        <v>45154</v>
      </c>
      <c r="L67" s="91" t="s">
        <v>106</v>
      </c>
      <c r="M67" s="192">
        <v>0.71428571428571297</v>
      </c>
      <c r="N67" s="192">
        <v>0</v>
      </c>
      <c r="O67" s="192" t="s">
        <v>409</v>
      </c>
      <c r="P67" s="192" t="s">
        <v>409</v>
      </c>
      <c r="Q67" s="192" t="s">
        <v>409</v>
      </c>
      <c r="R67" s="192">
        <v>0.5</v>
      </c>
      <c r="S67" s="192">
        <v>-1.867</v>
      </c>
      <c r="T67" s="192">
        <v>-0.747999999999999</v>
      </c>
      <c r="U67" s="192" t="s">
        <v>409</v>
      </c>
      <c r="V67" s="192" t="s">
        <v>409</v>
      </c>
      <c r="W67" s="192" t="s">
        <v>409</v>
      </c>
      <c r="X67" s="192" t="s">
        <v>409</v>
      </c>
      <c r="Y67" s="192"/>
      <c r="Z67" s="192"/>
      <c r="AF67" s="34"/>
      <c r="AG67" s="34"/>
      <c r="AH67" s="34"/>
      <c r="AI67" s="34"/>
      <c r="AJ67" s="34"/>
      <c r="AK67" s="34"/>
      <c r="AL67" s="195"/>
      <c r="AM67" s="195"/>
      <c r="AN67" s="80"/>
      <c r="AO67" s="80"/>
      <c r="AP67" s="80"/>
      <c r="AQ67" s="35"/>
    </row>
    <row r="68" spans="1:43" x14ac:dyDescent="0.2">
      <c r="A68" s="84">
        <v>61</v>
      </c>
      <c r="B68" s="84" t="str">
        <f ca="1"/>
        <v>Estonia</v>
      </c>
      <c r="C68" s="84" t="str">
        <f ca="1"/>
        <v>EST</v>
      </c>
      <c r="D68" s="219" t="str">
        <f ca="1"/>
        <v>ECS           Europe &amp; Central Asia</v>
      </c>
      <c r="E68" s="219" t="str">
        <f ca="1"/>
        <v>NA</v>
      </c>
      <c r="F68" s="190" t="str">
        <f t="shared" ca="1" si="3"/>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$M$4:$Y$4,
                    (M68:Y68),
                    "")),
            1,
            0))
        =0,
    NA(),
    IF(
        Parameters!$D$15=1,
        IF(
            SUM(--(ISNUMBER(IF($M$4:$Y$4=1,(M68:Y68),""))))&gt;0,
            MAX(IF(
                ISNUMBER(M68:Y68),
                IF(
                    M$4:Y$4=1,
                    M68:Y68,
                    ""),
                "")),
            MAX(IF(
                ISNUMBER(M68:Y68),
                IF(
                    M$4:Y$4=2,
                    M68:Y68,
                    ""),
                ""))
        ),
        IF(
            Parameters!$D$16=1,
            IFERROR(
                AVERAGE(IF(
                    ISNUMBER(M68:Y68),
                    IF(
                        M$4:Y$4=1,
                        M68:Y68,
                        ""),
                    "")),
                AVERAGE(IF(
                    ISNUMBER(M68:Y68),
                    IF(
                        M$4:Y$4=2,
                        M68:Y68,
                        ""),
                    ""))
            ),
            IF(
                Parameters!$D$17=1,
                IFERROR(
                    IF(
                        OR(
                            IF(
                                ISNUMBER(M68:Y68),
                                IF(
                                    M$4:Y$4=1,
                                    M68:Y68,
                                    ""),
                                "")
                            =0),
                        0,
                        GEOMEAN(IF(
                            ISNUMBER(M68:Y68),
                            IF(
                                M$4:Y$4=1,
                                M68:Y68,
                                ""),
                            ""))
                    ),
                    IF(
                        OR(IF(
                            ISNUMBER(M68:Y68),
                            IF(
                                M$4:Y$4=2,
                                M68:Y68,
                                ""),
                            "")
                            =0),
                        0,
                        GEOMEAN(IF(
                            ISNUMBER(M68:Y68),
                            IF(
                                M$4:Y$4=2,
                                M68:Y68,
                                ""),
                            "")))
                )
            )
        )
    )
)</f>
        <v>0.71428571428571297</v>
      </c>
      <c r="I68" s="191" cm="1">
        <f t="array" ref="I68">IF(
    SUM(IF(
            ISNUMBER(
                IF(
                    $M$5:$Y$5,
                    (M68:Y68),
                    "")),
            1,
            0))
        =0,
    NA(),
    IF(
        Parameters!$D$15=1,
        IF(
            SUM(--(ISNUMBER(IF($M$5:$Y$5=1,(M68:Y68),""))))&gt;0,
            MAX(IF(
                ISNUMBER(M68:Y68),
                IF(
                    M$5:Y$5=1,
                    M68:Y68,
                    ""),
                "")),
            MAX(IF(
                ISNUMBER(M68:Y68),
                IF(
                    M$5:Y$5=2,
                    M68:Y68,
                    ""),
                ""))
        ),
        IF(
            Parameters!$D$16=1,
            IFERROR(
                AVERAGE(IF(
                    ISNUMBER(M68:Y68),
                    IF(
                        M$5:Y$5=1,
                        M68:Y68,
                        ""),
                    "")),
                AVERAGE(IF(
                    ISNUMBER(M68:Y68),
                    IF(
                        M$5:Y$5=2,
                        M68:Y68,
                        ""),
                    ""))
            ),
            IF(
                Parameters!$D$17=1,
                IFERROR(
                    IF(
                        OR(
                            IF(
                                ISNUMBER(M68:Y68),
                                IF(
                                    M$5:Y$5=1,
                                    M68:Y68,
                                    ""),
                                "")
                            =0),
                        0,
                        GEOMEAN(IF(
                            ISNUMBER(M68:Y68),
                            IF(
                                M$5:Y$5=1,
                                M68:Y68,
                                ""),
                            ""))
                    ),
                    IF(
                        OR(IF(
                            ISNUMBER(M68:Y68),
                            IF(
                                M$5:Y$5=2,
                                M68:Y68,
                                ""),
                            "")
                            =0),
                        0,
                        GEOMEAN(IF(
                            ISNUMBER(M68:Y68),
                            IF(
                                M$5:Y$5=2,
                                M68:Y68,
                                ""),
                            "")))
                )
            )
        )
    )
)</f>
        <v>0</v>
      </c>
      <c r="J68" s="242">
        <v>44753</v>
      </c>
      <c r="K68" s="242">
        <v>45058</v>
      </c>
      <c r="L68" s="91" t="s">
        <v>108</v>
      </c>
      <c r="M68" s="192">
        <v>0.71428571428571297</v>
      </c>
      <c r="N68" s="192">
        <v>0</v>
      </c>
      <c r="O68" s="192" t="s">
        <v>409</v>
      </c>
      <c r="P68" s="192" t="s">
        <v>409</v>
      </c>
      <c r="Q68" s="192" t="s">
        <v>409</v>
      </c>
      <c r="R68" s="192">
        <v>0.5</v>
      </c>
      <c r="S68" s="192">
        <v>-0.60599999999999898</v>
      </c>
      <c r="T68" s="192">
        <v>-0.629</v>
      </c>
      <c r="U68" s="192" t="s">
        <v>409</v>
      </c>
      <c r="V68" s="192" t="s">
        <v>409</v>
      </c>
      <c r="W68" s="192" t="s">
        <v>409</v>
      </c>
      <c r="X68" s="192" t="s">
        <v>409</v>
      </c>
      <c r="Y68" s="192"/>
      <c r="Z68" s="192"/>
      <c r="AF68" s="34"/>
      <c r="AG68" s="34"/>
      <c r="AH68" s="34"/>
      <c r="AI68" s="34"/>
      <c r="AJ68" s="34"/>
      <c r="AK68" s="34"/>
      <c r="AL68" s="195"/>
      <c r="AM68" s="195"/>
      <c r="AN68" s="80"/>
      <c r="AO68" s="80"/>
      <c r="AP68" s="80"/>
      <c r="AQ68" s="35"/>
    </row>
    <row r="69" spans="1:43" x14ac:dyDescent="0.2">
      <c r="A69" s="84">
        <v>62</v>
      </c>
      <c r="B69" s="84" t="str">
        <f ca="1"/>
        <v>Ethiopia</v>
      </c>
      <c r="C69" s="84" t="str">
        <f ca="1"/>
        <v>ETH</v>
      </c>
      <c r="D69" s="219" t="str">
        <f ca="1"/>
        <v>SSF           Sub-Saharan Africa</v>
      </c>
      <c r="E69" s="219" t="str">
        <f ca="1"/>
        <v>IDA</v>
      </c>
      <c r="F69" s="190" t="str">
        <f t="shared" ca="1" si="3"/>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0</v>
      </c>
      <c r="H69" s="80" cm="1">
        <f t="array" ref="H69">IF(
    SUM(IF(
            ISNUMBER(
                IF(
                    $M$4:$Y$4,
                    (M69:Y69),
                    "")),
            1,
            0))
        =0,
    NA(),
    IF(
        Parameters!$D$15=1,
        IF(
            SUM(--(ISNUMBER(IF($M$4:$Y$4=1,(M69:Y69),""))))&gt;0,
            MAX(IF(
                ISNUMBER(M69:Y69),
                IF(
                    M$4:Y$4=1,
                    M69:Y69,
                    ""),
                "")),
            MAX(IF(
                ISNUMBER(M69:Y69),
                IF(
                    M$4:Y$4=2,
                    M69:Y69,
                    ""),
                ""))
        ),
        IF(
            Parameters!$D$16=1,
            IFERROR(
                AVERAGE(IF(
                    ISNUMBER(M69:Y69),
                    IF(
                        M$4:Y$4=1,
                        M69:Y69,
                        ""),
                    "")),
                AVERAGE(IF(
                    ISNUMBER(M69:Y69),
                    IF(
                        M$4:Y$4=2,
                        M69:Y69,
                        ""),
                    ""))
            ),
            IF(
                Parameters!$D$17=1,
                IFERROR(
                    IF(
                        OR(
                            IF(
                                ISNUMBER(M69:Y69),
                                IF(
                                    M$4:Y$4=1,
                                    M69:Y69,
                                    ""),
                                "")
                            =0),
                        0,
                        GEOMEAN(IF(
                            ISNUMBER(M69:Y69),
                            IF(
                                M$4:Y$4=1,
                                M69:Y69,
                                ""),
                            ""))
                    ),
                    IF(
                        OR(IF(
                            ISNUMBER(M69:Y69),
                            IF(
                                M$4:Y$4=2,
                                M69:Y69,
                                ""),
                            "")
                            =0),
                        0,
                        GEOMEAN(IF(
                            ISNUMBER(M69:Y69),
                            IF(
                                M$4:Y$4=2,
                                M69:Y69,
                                ""),
                            "")))
                )
            )
        )
    )
)</f>
        <v>8.8571428571428505</v>
      </c>
      <c r="I69" s="191" cm="1">
        <f t="array" ref="I69">IF(
    SUM(IF(
            ISNUMBER(
                IF(
                    $M$5:$Y$5,
                    (M69:Y69),
                    "")),
            1,
            0))
        =0,
    NA(),
    IF(
        Parameters!$D$15=1,
        IF(
            SUM(--(ISNUMBER(IF($M$5:$Y$5=1,(M69:Y69),""))))&gt;0,
            MAX(IF(
                ISNUMBER(M69:Y69),
                IF(
                    M$5:Y$5=1,
                    M69:Y69,
                    ""),
                "")),
            MAX(IF(
                ISNUMBER(M69:Y69),
                IF(
                    M$5:Y$5=2,
                    M69:Y69,
                    ""),
                ""))
        ),
        IF(
            Parameters!$D$16=1,
            IFERROR(
                AVERAGE(IF(
                    ISNUMBER(M69:Y69),
                    IF(
                        M$5:Y$5=1,
                        M69:Y69,
                        ""),
                    "")),
                AVERAGE(IF(
                    ISNUMBER(M69:Y69),
                    IF(
                        M$5:Y$5=2,
                        M69:Y69,
                        ""),
                    ""))
            ),
            IF(
                Parameters!$D$17=1,
                IFERROR(
                    IF(
                        OR(
                            IF(
                                ISNUMBER(M69:Y69),
                                IF(
                                    M$5:Y$5=1,
                                    M69:Y69,
                                    ""),
                                "")
                            =0),
                        0,
                        GEOMEAN(IF(
                            ISNUMBER(M69:Y69),
                            IF(
                                M$5:Y$5=1,
                                M69:Y69,
                                ""),
                            ""))
                    ),
                    IF(
                        OR(IF(
                            ISNUMBER(M69:Y69),
                            IF(
                                M$5:Y$5=2,
                                M69:Y69,
                                ""),
                            "")
                            =0),
                        0,
                        GEOMEAN(IF(
                            ISNUMBER(M69:Y69),
                            IF(
                                M$5:Y$5=2,
                                M69:Y69,
                                ""),
                            "")))
                )
            )
        )
    )
)</f>
        <v>0</v>
      </c>
      <c r="J69" s="242">
        <v>44753</v>
      </c>
      <c r="K69" s="242">
        <v>45154</v>
      </c>
      <c r="L69" s="91" t="s">
        <v>110</v>
      </c>
      <c r="M69" s="192">
        <v>8.8571428571428505</v>
      </c>
      <c r="N69" s="192" t="s">
        <v>409</v>
      </c>
      <c r="O69" s="192" t="s">
        <v>409</v>
      </c>
      <c r="P69" s="192">
        <v>0</v>
      </c>
      <c r="Q69" s="192" t="s">
        <v>409</v>
      </c>
      <c r="R69" s="192">
        <v>6.2</v>
      </c>
      <c r="S69" s="192" t="s">
        <v>409</v>
      </c>
      <c r="T69" s="192" t="s">
        <v>409</v>
      </c>
      <c r="U69" s="192" t="s">
        <v>409</v>
      </c>
      <c r="V69" s="192">
        <v>-8.2077265481800096E-2</v>
      </c>
      <c r="W69" s="192">
        <v>-0.23402236554799999</v>
      </c>
      <c r="X69" s="192" t="s">
        <v>409</v>
      </c>
      <c r="Y69" s="192"/>
      <c r="Z69" s="192"/>
      <c r="AF69" s="34"/>
      <c r="AG69" s="34"/>
      <c r="AH69" s="34"/>
      <c r="AI69" s="34"/>
      <c r="AJ69" s="34"/>
      <c r="AK69" s="34"/>
      <c r="AL69" s="195"/>
      <c r="AM69" s="195"/>
      <c r="AN69" s="80"/>
      <c r="AO69" s="80"/>
      <c r="AP69" s="80"/>
      <c r="AQ69" s="35"/>
    </row>
    <row r="70" spans="1:43" x14ac:dyDescent="0.2">
      <c r="A70" s="84">
        <v>63</v>
      </c>
      <c r="B70" s="84" t="str">
        <f ca="1"/>
        <v>Finland</v>
      </c>
      <c r="C70" s="84" t="str">
        <f ca="1"/>
        <v>FIN</v>
      </c>
      <c r="D70" s="219" t="str">
        <f ca="1"/>
        <v>ECS           Europe &amp; Central Asia</v>
      </c>
      <c r="E70" s="219" t="str">
        <f ca="1"/>
        <v>NA</v>
      </c>
      <c r="F70" s="190" t="str">
        <f t="shared" ca="1" si="3"/>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$M$4:$Y$4,
                    (M70:Y70),
                    "")),
            1,
            0))
        =0,
    NA(),
    IF(
        Parameters!$D$15=1,
        IF(
            SUM(--(ISNUMBER(IF($M$4:$Y$4=1,(M70:Y70),""))))&gt;0,
            MAX(IF(
                ISNUMBER(M70:Y70),
                IF(
                    M$4:Y$4=1,
                    M70:Y70,
                    ""),
                "")),
            MAX(IF(
                ISNUMBER(M70:Y70),
                IF(
                    M$4:Y$4=2,
                    M70:Y70,
                    ""),
                ""))
        ),
        IF(
            Parameters!$D$16=1,
            IFERROR(
                AVERAGE(IF(
                    ISNUMBER(M70:Y70),
                    IF(
                        M$4:Y$4=1,
                        M70:Y70,
                        ""),
                    "")),
                AVERAGE(IF(
                    ISNUMBER(M70:Y70),
                    IF(
                        M$4:Y$4=2,
                        M70:Y70,
                        ""),
                    ""))
            ),
            IF(
                Parameters!$D$17=1,
                IFERROR(
                    IF(
                        OR(
                            IF(
                                ISNUMBER(M70:Y70),
                                IF(
                                    M$4:Y$4=1,
                                    M70:Y70,
                                    ""),
                                "")
                            =0),
                        0,
                        GEOMEAN(IF(
                            ISNUMBER(M70:Y70),
                            IF(
                                M$4:Y$4=1,
                                M70:Y70,
                                ""),
                            ""))
                    ),
                    IF(
                        OR(IF(
                            ISNUMBER(M70:Y70),
                            IF(
                                M$4:Y$4=2,
                                M70:Y70,
                                ""),
                            "")
                            =0),
                        0,
                        GEOMEAN(IF(
                            ISNUMBER(M70:Y70),
                            IF(
                                M$4:Y$4=2,
                                M70:Y70,
                                ""),
                            "")))
                )
            )
        )
    )
)</f>
        <v>0.28571428571428598</v>
      </c>
      <c r="I70" s="191" cm="1">
        <f t="array" ref="I70">IF(
    SUM(IF(
            ISNUMBER(
                IF(
                    $M$5:$Y$5,
                    (M70:Y70),
                    "")),
            1,
            0))
        =0,
    NA(),
    IF(
        Parameters!$D$15=1,
        IF(
            SUM(--(ISNUMBER(IF($M$5:$Y$5=1,(M70:Y70),""))))&gt;0,
            MAX(IF(
                ISNUMBER(M70:Y70),
                IF(
                    M$5:Y$5=1,
                    M70:Y70,
                    ""),
                "")),
            MAX(IF(
                ISNUMBER(M70:Y70),
                IF(
                    M$5:Y$5=2,
                    M70:Y70,
                    ""),
                ""))
        ),
        IF(
            Parameters!$D$16=1,
            IFERROR(
                AVERAGE(IF(
                    ISNUMBER(M70:Y70),
                    IF(
                        M$5:Y$5=1,
                        M70:Y70,
                        ""),
                    "")),
                AVERAGE(IF(
                    ISNUMBER(M70:Y70),
                    IF(
                        M$5:Y$5=2,
                        M70:Y70,
                        ""),
                    ""))
            ),
            IF(
                Parameters!$D$17=1,
                IFERROR(
                    IF(
                        OR(
                            IF(
                                ISNUMBER(M70:Y70),
                                IF(
                                    M$5:Y$5=1,
                                    M70:Y70,
                                    ""),
                                "")
                            =0),
                        0,
                        GEOMEAN(IF(
                            ISNUMBER(M70:Y70),
                            IF(
                                M$5:Y$5=1,
                                M70:Y70,
                                ""),
                            ""))
                    ),
                    IF(
                        OR(IF(
                            ISNUMBER(M70:Y70),
                            IF(
                                M$5:Y$5=2,
                                M70:Y70,
                                ""),
                            "")
                            =0),
                        0,
                        GEOMEAN(IF(
                            ISNUMBER(M70:Y70),
                            IF(
                                M$5:Y$5=2,
                                M70:Y70,
                                ""),
                            "")))
                )
            )
        )
    )
)</f>
        <v>0</v>
      </c>
      <c r="J70" s="242">
        <v>44753</v>
      </c>
      <c r="K70" s="242">
        <v>45154</v>
      </c>
      <c r="L70" s="91" t="s">
        <v>112</v>
      </c>
      <c r="M70" s="192">
        <v>0.28571428571428598</v>
      </c>
      <c r="N70" s="192">
        <v>0</v>
      </c>
      <c r="O70" s="192" t="s">
        <v>409</v>
      </c>
      <c r="P70" s="192" t="s">
        <v>409</v>
      </c>
      <c r="Q70" s="192" t="s">
        <v>409</v>
      </c>
      <c r="R70" s="192">
        <v>0.2</v>
      </c>
      <c r="S70" s="192">
        <v>-0.83299999999999896</v>
      </c>
      <c r="T70" s="192">
        <v>-0.159</v>
      </c>
      <c r="U70" s="192" t="s">
        <v>409</v>
      </c>
      <c r="V70" s="192" t="s">
        <v>409</v>
      </c>
      <c r="W70" s="192" t="s">
        <v>409</v>
      </c>
      <c r="X70" s="192" t="s">
        <v>409</v>
      </c>
      <c r="Y70" s="192"/>
      <c r="Z70" s="192"/>
      <c r="AF70" s="34"/>
      <c r="AG70" s="34"/>
      <c r="AH70" s="34"/>
      <c r="AI70" s="34"/>
      <c r="AJ70" s="34"/>
      <c r="AK70" s="34"/>
      <c r="AL70" s="195"/>
      <c r="AM70" s="195"/>
      <c r="AN70" s="80"/>
      <c r="AO70" s="80"/>
      <c r="AP70" s="80"/>
      <c r="AQ70" s="35"/>
    </row>
    <row r="71" spans="1:43" x14ac:dyDescent="0.2">
      <c r="A71" s="84">
        <v>64</v>
      </c>
      <c r="B71" s="84" t="str">
        <f ca="1"/>
        <v>Fiji</v>
      </c>
      <c r="C71" s="84" t="str">
        <f ca="1"/>
        <v>FJI</v>
      </c>
      <c r="D71" s="219" t="str">
        <f ca="1"/>
        <v>EAS           East Asia &amp; Pacific</v>
      </c>
      <c r="E71" s="219" t="str">
        <f ca="1"/>
        <v>Blend</v>
      </c>
      <c r="F71" s="190" t="str">
        <f t="shared" ca="1" si="3"/>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$M$4:$Y$4,
                    (M71:Y71),
                    "")),
            1,
            0))
        =0,
    NA(),
    IF(
        Parameters!$D$15=1,
        IF(
            SUM(--(ISNUMBER(IF($M$4:$Y$4=1,(M71:Y71),""))))&gt;0,
            MAX(IF(
                ISNUMBER(M71:Y71),
                IF(
                    M$4:Y$4=1,
                    M71:Y71,
                    ""),
                "")),
            MAX(IF(
                ISNUMBER(M71:Y71),
                IF(
                    M$4:Y$4=2,
                    M71:Y71,
                    ""),
                ""))
        ),
        IF(
            Parameters!$D$16=1,
            IFERROR(
                AVERAGE(IF(
                    ISNUMBER(M71:Y71),
                    IF(
                        M$4:Y$4=1,
                        M71:Y71,
                        ""),
                    "")),
                AVERAGE(IF(
                    ISNUMBER(M71:Y71),
                    IF(
                        M$4:Y$4=2,
                        M71:Y71,
                        ""),
                    ""))
            ),
            IF(
                Parameters!$D$17=1,
                IFERROR(
                    IF(
                        OR(
                            IF(
                                ISNUMBER(M71:Y71),
                                IF(
                                    M$4:Y$4=1,
                                    M71:Y71,
                                    ""),
                                "")
                            =0),
                        0,
                        GEOMEAN(IF(
                            ISNUMBER(M71:Y71),
                            IF(
                                M$4:Y$4=1,
                                M71:Y71,
                                ""),
                            ""))
                    ),
                    IF(
                        OR(IF(
                            ISNUMBER(M71:Y71),
                            IF(
                                M$4:Y$4=2,
                                M71:Y71,
                                ""),
                            "")
                            =0),
                        0,
                        GEOMEAN(IF(
                            ISNUMBER(M71:Y71),
                            IF(
                                M$4:Y$4=2,
                                M71:Y71,
                                ""),
                            "")))
                )
            )
        )
    )
)</f>
        <v>4.5714285714285703</v>
      </c>
      <c r="I71" s="191" cm="1">
        <f t="array" ref="I71">IF(
    SUM(IF(
            ISNUMBER(
                IF(
                    $M$5:$Y$5,
                    (M71:Y71),
                    "")),
            1,
            0))
        =0,
    NA(),
    IF(
        Parameters!$D$15=1,
        IF(
            SUM(--(ISNUMBER(IF($M$5:$Y$5=1,(M71:Y71),""))))&gt;0,
            MAX(IF(
                ISNUMBER(M71:Y71),
                IF(
                    M$5:Y$5=1,
                    M71:Y71,
                    ""),
                "")),
            MAX(IF(
                ISNUMBER(M71:Y71),
                IF(
                    M$5:Y$5=2,
                    M71:Y71,
                    ""),
                ""))
        ),
        IF(
            Parameters!$D$16=1,
            IFERROR(
                AVERAGE(IF(
                    ISNUMBER(M71:Y71),
                    IF(
                        M$5:Y$5=1,
                        M71:Y71,
                        ""),
                    "")),
                AVERAGE(IF(
                    ISNUMBER(M71:Y71),
                    IF(
                        M$5:Y$5=2,
                        M71:Y71,
                        ""),
                    ""))
            ),
            IF(
                Parameters!$D$17=1,
                IFERROR(
                    IF(
                        OR(
                            IF(
                                ISNUMBER(M71:Y71),
                                IF(
                                    M$5:Y$5=1,
                                    M71:Y71,
                                    ""),
                                "")
                            =0),
                        0,
                        GEOMEAN(IF(
                            ISNUMBER(M71:Y71),
                            IF(
                                M$5:Y$5=1,
                                M71:Y71,
                                ""),
                            ""))
                    ),
                    IF(
                        OR(IF(
                            ISNUMBER(M71:Y71),
                            IF(
                                M$5:Y$5=2,
                                M71:Y71,
                                ""),
                            "")
                            =0),
                        0,
                        GEOMEAN(IF(
                            ISNUMBER(M71:Y71),
                            IF(
                                M$5:Y$5=2,
                                M71:Y71,
                                ""),
                            "")))
                )
            )
        )
    )
)</f>
        <v>0</v>
      </c>
      <c r="J71" s="242">
        <v>45142</v>
      </c>
      <c r="K71" s="242">
        <v>45154</v>
      </c>
      <c r="L71" s="91" t="s">
        <v>114</v>
      </c>
      <c r="M71" s="192">
        <v>4.5714285714285703</v>
      </c>
      <c r="N71" s="192">
        <v>0</v>
      </c>
      <c r="O71" s="192" t="s">
        <v>409</v>
      </c>
      <c r="P71" s="192">
        <v>0</v>
      </c>
      <c r="Q71" s="192" t="s">
        <v>409</v>
      </c>
      <c r="R71" s="192">
        <v>3.2</v>
      </c>
      <c r="S71" s="192">
        <v>-2.5</v>
      </c>
      <c r="T71" s="192">
        <v>-4.351</v>
      </c>
      <c r="U71" s="192" t="s">
        <v>409</v>
      </c>
      <c r="V71" s="192">
        <v>-1.3623103479301599</v>
      </c>
      <c r="W71" s="192">
        <v>-0.52961431282758997</v>
      </c>
      <c r="X71" s="192" t="s">
        <v>409</v>
      </c>
      <c r="Y71" s="192"/>
      <c r="Z71" s="192"/>
      <c r="AF71" s="34"/>
      <c r="AG71" s="34"/>
      <c r="AH71" s="34"/>
      <c r="AI71" s="34"/>
      <c r="AJ71" s="34"/>
      <c r="AK71" s="34"/>
      <c r="AL71" s="195"/>
      <c r="AM71" s="195"/>
      <c r="AN71" s="80"/>
      <c r="AO71" s="80"/>
      <c r="AP71" s="80"/>
      <c r="AQ71" s="35"/>
    </row>
    <row r="72" spans="1:43" x14ac:dyDescent="0.2">
      <c r="A72" s="84">
        <v>65</v>
      </c>
      <c r="B72" s="84" t="str">
        <f ca="1"/>
        <v>France</v>
      </c>
      <c r="C72" s="84" t="str">
        <f ca="1"/>
        <v>FRA</v>
      </c>
      <c r="D72" s="219" t="str">
        <f ca="1"/>
        <v>ECS           Europe &amp; Central Asia</v>
      </c>
      <c r="E72" s="219" t="str">
        <f ca="1"/>
        <v>NA</v>
      </c>
      <c r="F72" s="190" t="str">
        <f t="shared" ca="1" si="3"/>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$M$4:$Y$4,
                    (M72:Y72),
                    "")),
            1,
            0))
        =0,
    NA(),
    IF(
        Parameters!$D$15=1,
        IF(
            SUM(--(ISNUMBER(IF($M$4:$Y$4=1,(M72:Y72),""))))&gt;0,
            MAX(IF(
                ISNUMBER(M72:Y72),
                IF(
                    M$4:Y$4=1,
                    M72:Y72,
                    ""),
                "")),
            MAX(IF(
                ISNUMBER(M72:Y72),
                IF(
                    M$4:Y$4=2,
                    M72:Y72,
                    ""),
                ""))
        ),
        IF(
            Parameters!$D$16=1,
            IFERROR(
                AVERAGE(IF(
                    ISNUMBER(M72:Y72),
                    IF(
                        M$4:Y$4=1,
                        M72:Y72,
                        ""),
                    "")),
                AVERAGE(IF(
                    ISNUMBER(M72:Y72),
                    IF(
                        M$4:Y$4=2,
                        M72:Y72,
                        ""),
                    ""))
            ),
            IF(
                Parameters!$D$17=1,
                IFERROR(
                    IF(
                        OR(
                            IF(
                                ISNUMBER(M72:Y72),
                                IF(
                                    M$4:Y$4=1,
                                    M72:Y72,
                                    ""),
                                "")
                            =0),
                        0,
                        GEOMEAN(IF(
                            ISNUMBER(M72:Y72),
                            IF(
                                M$4:Y$4=1,
                                M72:Y72,
                                ""),
                            ""))
                    ),
                    IF(
                        OR(IF(
                            ISNUMBER(M72:Y72),
                            IF(
                                M$4:Y$4=2,
                                M72:Y72,
                                ""),
                            "")
                            =0),
                        0,
                        GEOMEAN(IF(
                            ISNUMBER(M72:Y72),
                            IF(
                                M$4:Y$4=2,
                                M72:Y72,
                                ""),
                            "")))
                )
            )
        )
    )
)</f>
        <v>0.57142857142857095</v>
      </c>
      <c r="I72" s="191" cm="1">
        <f t="array" ref="I72">IF(
    SUM(IF(
            ISNUMBER(
                IF(
                    $M$5:$Y$5,
                    (M72:Y72),
                    "")),
            1,
            0))
        =0,
    NA(),
    IF(
        Parameters!$D$15=1,
        IF(
            SUM(--(ISNUMBER(IF($M$5:$Y$5=1,(M72:Y72),""))))&gt;0,
            MAX(IF(
                ISNUMBER(M72:Y72),
                IF(
                    M$5:Y$5=1,
                    M72:Y72,
                    ""),
                "")),
            MAX(IF(
                ISNUMBER(M72:Y72),
                IF(
                    M$5:Y$5=2,
                    M72:Y72,
                    ""),
                ""))
        ),
        IF(
            Parameters!$D$16=1,
            IFERROR(
                AVERAGE(IF(
                    ISNUMBER(M72:Y72),
                    IF(
                        M$5:Y$5=1,
                        M72:Y72,
                        ""),
                    "")),
                AVERAGE(IF(
                    ISNUMBER(M72:Y72),
                    IF(
                        M$5:Y$5=2,
                        M72:Y72,
                        ""),
                    ""))
            ),
            IF(
                Parameters!$D$17=1,
                IFERROR(
                    IF(
                        OR(
                            IF(
                                ISNUMBER(M72:Y72),
                                IF(
                                    M$5:Y$5=1,
                                    M72:Y72,
                                    ""),
                                "")
                            =0),
                        0,
                        GEOMEAN(IF(
                            ISNUMBER(M72:Y72),
                            IF(
                                M$5:Y$5=1,
                                M72:Y72,
                                ""),
                            ""))
                    ),
                    IF(
                        OR(IF(
                            ISNUMBER(M72:Y72),
                            IF(
                                M$5:Y$5=2,
                                M72:Y72,
                                ""),
                            "")
                            =0),
                        0,
                        GEOMEAN(IF(
                            ISNUMBER(M72:Y72),
                            IF(
                                M$5:Y$5=2,
                                M72:Y72,
                                ""),
                            "")))
                )
            )
        )
    )
)</f>
        <v>0</v>
      </c>
      <c r="J72" s="242">
        <v>44753</v>
      </c>
      <c r="K72" s="242">
        <v>45154</v>
      </c>
      <c r="L72" s="91" t="s">
        <v>116</v>
      </c>
      <c r="M72" s="192">
        <v>0.57142857142857095</v>
      </c>
      <c r="N72" s="192">
        <v>0</v>
      </c>
      <c r="O72" s="192" t="s">
        <v>409</v>
      </c>
      <c r="P72" s="192" t="s">
        <v>409</v>
      </c>
      <c r="Q72" s="192" t="s">
        <v>409</v>
      </c>
      <c r="R72" s="192">
        <v>0.4</v>
      </c>
      <c r="S72" s="192">
        <v>-0.58299999999999996</v>
      </c>
      <c r="T72" s="192">
        <v>-0.157999999999999</v>
      </c>
      <c r="U72" s="192" t="s">
        <v>409</v>
      </c>
      <c r="V72" s="192" t="s">
        <v>409</v>
      </c>
      <c r="W72" s="192" t="s">
        <v>409</v>
      </c>
      <c r="X72" s="192" t="s">
        <v>409</v>
      </c>
      <c r="Y72" s="192"/>
      <c r="Z72" s="192"/>
      <c r="AF72" s="34"/>
      <c r="AG72" s="34"/>
      <c r="AH72" s="34"/>
      <c r="AI72" s="34"/>
      <c r="AJ72" s="34"/>
      <c r="AK72" s="34"/>
      <c r="AL72" s="195"/>
      <c r="AM72" s="195"/>
      <c r="AN72" s="80"/>
      <c r="AO72" s="80"/>
      <c r="AP72" s="80"/>
      <c r="AQ72" s="35"/>
    </row>
    <row r="73" spans="1:43"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t="e">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#N/A</v>
      </c>
      <c r="H73" s="80" t="e" cm="1">
        <f t="array" ref="H73">IF(
    SUM(IF(
            ISNUMBER(
                IF(
                    $M$4:$Y$4,
                    (M73:Y73),
                    "")),
            1,
            0))
        =0,
    NA(),
    IF(
        Parameters!$D$15=1,
        IF(
            SUM(--(ISNUMBER(IF($M$4:$Y$4=1,(M73:Y73),""))))&gt;0,
            MAX(IF(
                ISNUMBER(M73:Y73),
                IF(
                    M$4:Y$4=1,
                    M73:Y73,
                    ""),
                "")),
            MAX(IF(
                ISNUMBER(M73:Y73),
                IF(
                    M$4:Y$4=2,
                    M73:Y73,
                    ""),
                ""))
        ),
        IF(
            Parameters!$D$16=1,
            IFERROR(
                AVERAGE(IF(
                    ISNUMBER(M73:Y73),
                    IF(
                        M$4:Y$4=1,
                        M73:Y73,
                        ""),
                    "")),
                AVERAGE(IF(
                    ISNUMBER(M73:Y73),
                    IF(
                        M$4:Y$4=2,
                        M73:Y73,
                        ""),
                    ""))
            ),
            IF(
                Parameters!$D$17=1,
                IFERROR(
                    IF(
                        OR(
                            IF(
                                ISNUMBER(M73:Y73),
                                IF(
                                    M$4:Y$4=1,
                                    M73:Y73,
                                    ""),
                                "")
                            =0),
                        0,
                        GEOMEAN(IF(
                            ISNUMBER(M73:Y73),
                            IF(
                                M$4:Y$4=1,
                                M73:Y73,
                                ""),
                            ""))
                    ),
                    IF(
                        OR(IF(
                            ISNUMBER(M73:Y73),
                            IF(
                                M$4:Y$4=2,
                                M73:Y73,
                                ""),
                            "")
                            =0),
                        0,
                        GEOMEAN(IF(
                            ISNUMBER(M73:Y73),
                            IF(
                                M$4:Y$4=2,
                                M73:Y73,
                                ""),
                            "")))
                )
            )
        )
    )
)</f>
        <v>#N/A</v>
      </c>
      <c r="I73" s="191" t="e" cm="1">
        <f t="array" ref="I73">IF(
    SUM(IF(
            ISNUMBER(
                IF(
                    $M$5:$Y$5,
                    (M73:Y73),
                    "")),
            1,
            0))
        =0,
    NA(),
    IF(
        Parameters!$D$15=1,
        IF(
            SUM(--(ISNUMBER(IF($M$5:$Y$5=1,(M73:Y73),""))))&gt;0,
            MAX(IF(
                ISNUMBER(M73:Y73),
                IF(
                    M$5:Y$5=1,
                    M73:Y73,
                    ""),
                "")),
            MAX(IF(
                ISNUMBER(M73:Y73),
                IF(
                    M$5:Y$5=2,
                    M73:Y73,
                    ""),
                ""))
        ),
        IF(
            Parameters!$D$16=1,
            IFERROR(
                AVERAGE(IF(
                    ISNUMBER(M73:Y73),
                    IF(
                        M$5:Y$5=1,
                        M73:Y73,
                        ""),
                    "")),
                AVERAGE(IF(
                    ISNUMBER(M73:Y73),
                    IF(
                        M$5:Y$5=2,
                        M73:Y73,
                        ""),
                    ""))
            ),
            IF(
                Parameters!$D$17=1,
                IFERROR(
                    IF(
                        OR(
                            IF(
                                ISNUMBER(M73:Y73),
                                IF(
                                    M$5:Y$5=1,
                                    M73:Y73,
                                    ""),
                                "")
                            =0),
                        0,
                        GEOMEAN(IF(
                            ISNUMBER(M73:Y73),
                            IF(
                                M$5:Y$5=1,
                                M73:Y73,
                                ""),
                            ""))
                    ),
                    IF(
                        OR(IF(
                            ISNUMBER(M73:Y73),
                            IF(
                                M$5:Y$5=2,
                                M73:Y73,
                                ""),
                            "")
                            =0),
                        0,
                        GEOMEAN(IF(
                            ISNUMBER(M73:Y73),
                            IF(
                                M$5:Y$5=2,
                                M73:Y73,
                                ""),
                            "")))
                )
            )
        )
    )
)</f>
        <v>#N/A</v>
      </c>
      <c r="J73" s="242" t="s">
        <v>409</v>
      </c>
      <c r="K73" s="242">
        <v>45014</v>
      </c>
      <c r="L73" s="91" t="s">
        <v>706</v>
      </c>
      <c r="M73" s="192" t="s">
        <v>409</v>
      </c>
      <c r="N73" s="192" t="s">
        <v>409</v>
      </c>
      <c r="O73" s="192" t="s">
        <v>409</v>
      </c>
      <c r="P73" s="192" t="s">
        <v>409</v>
      </c>
      <c r="Q73" s="192" t="s">
        <v>409</v>
      </c>
      <c r="R73" s="192" t="s">
        <v>409</v>
      </c>
      <c r="S73" s="192" t="s">
        <v>409</v>
      </c>
      <c r="T73" s="192" t="s">
        <v>409</v>
      </c>
      <c r="U73" s="192" t="s">
        <v>409</v>
      </c>
      <c r="V73" s="192" t="s">
        <v>409</v>
      </c>
      <c r="W73" s="192" t="s">
        <v>409</v>
      </c>
      <c r="X73" s="192" t="s">
        <v>409</v>
      </c>
      <c r="Y73" s="192"/>
      <c r="Z73" s="192"/>
      <c r="AF73" s="34"/>
      <c r="AG73" s="34"/>
      <c r="AH73" s="34"/>
      <c r="AI73" s="34"/>
      <c r="AJ73" s="34"/>
      <c r="AK73" s="34"/>
      <c r="AL73" s="195"/>
      <c r="AM73" s="195"/>
      <c r="AN73" s="80"/>
      <c r="AO73" s="80"/>
      <c r="AP73" s="80"/>
      <c r="AQ73" s="35"/>
    </row>
    <row r="74" spans="1:43" x14ac:dyDescent="0.2">
      <c r="A74" s="84">
        <v>67</v>
      </c>
      <c r="B74" s="84" t="str">
        <f ca="1"/>
        <v>Micronesia, Fed. Sts.</v>
      </c>
      <c r="C74" s="84" t="str">
        <f ca="1"/>
        <v>FSM</v>
      </c>
      <c r="D74" s="219" t="str">
        <f ca="1"/>
        <v>EAS           East Asia &amp; Pacific</v>
      </c>
      <c r="E74" s="219" t="str">
        <f ca="1"/>
        <v>IDA</v>
      </c>
      <c r="F74" s="190" t="str">
        <f t="shared" ca="1" si="4"/>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$M$4:$Y$4,
                    (M74:Y74),
                    "")),
            1,
            0))
        =0,
    NA(),
    IF(
        Parameters!$D$15=1,
        IF(
            SUM(--(ISNUMBER(IF($M$4:$Y$4=1,(M74:Y74),""))))&gt;0,
            MAX(IF(
                ISNUMBER(M74:Y74),
                IF(
                    M$4:Y$4=1,
                    M74:Y74,
                    ""),
                "")),
            MAX(IF(
                ISNUMBER(M74:Y74),
                IF(
                    M$4:Y$4=2,
                    M74:Y74,
                    ""),
                ""))
        ),
        IF(
            Parameters!$D$16=1,
            IFERROR(
                AVERAGE(IF(
                    ISNUMBER(M74:Y74),
                    IF(
                        M$4:Y$4=1,
                        M74:Y74,
                        ""),
                    "")),
                AVERAGE(IF(
                    ISNUMBER(M74:Y74),
                    IF(
                        M$4:Y$4=2,
                        M74:Y74,
                        ""),
                    ""))
            ),
            IF(
                Parameters!$D$17=1,
                IFERROR(
                    IF(
                        OR(
                            IF(
                                ISNUMBER(M74:Y74),
                                IF(
                                    M$4:Y$4=1,
                                    M74:Y74,
                                    ""),
                                "")
                            =0),
                        0,
                        GEOMEAN(IF(
                            ISNUMBER(M74:Y74),
                            IF(
                                M$4:Y$4=1,
                                M74:Y74,
                                ""),
                            ""))
                    ),
                    IF(
                        OR(IF(
                            ISNUMBER(M74:Y74),
                            IF(
                                M$4:Y$4=2,
                                M74:Y74,
                                ""),
                            "")
                            =0),
                        0,
                        GEOMEAN(IF(
                            ISNUMBER(M74:Y74),
                            IF(
                                M$4:Y$4=2,
                                M74:Y74,
                                ""),
                            "")))
                )
            )
        )
    )
)</f>
        <v>8</v>
      </c>
      <c r="I74" s="191" t="e" cm="1">
        <f t="array" ref="I74">IF(
    SUM(IF(
            ISNUMBER(
                IF(
                    $M$5:$Y$5,
                    (M74:Y74),
                    "")),
            1,
            0))
        =0,
    NA(),
    IF(
        Parameters!$D$15=1,
        IF(
            SUM(--(ISNUMBER(IF($M$5:$Y$5=1,(M74:Y74),""))))&gt;0,
            MAX(IF(
                ISNUMBER(M74:Y74),
                IF(
                    M$5:Y$5=1,
                    M74:Y74,
                    ""),
                "")),
            MAX(IF(
                ISNUMBER(M74:Y74),
                IF(
                    M$5:Y$5=2,
                    M74:Y74,
                    ""),
                ""))
        ),
        IF(
            Parameters!$D$16=1,
            IFERROR(
                AVERAGE(IF(
                    ISNUMBER(M74:Y74),
                    IF(
                        M$5:Y$5=1,
                        M74:Y74,
                        ""),
                    "")),
                AVERAGE(IF(
                    ISNUMBER(M74:Y74),
                    IF(
                        M$5:Y$5=2,
                        M74:Y74,
                        ""),
                    ""))
            ),
            IF(
                Parameters!$D$17=1,
                IFERROR(
                    IF(
                        OR(
                            IF(
                                ISNUMBER(M74:Y74),
                                IF(
                                    M$5:Y$5=1,
                                    M74:Y74,
                                    ""),
                                "")
                            =0),
                        0,
                        GEOMEAN(IF(
                            ISNUMBER(M74:Y74),
                            IF(
                                M$5:Y$5=1,
                                M74:Y74,
                                ""),
                            ""))
                    ),
                    IF(
                        OR(IF(
                            ISNUMBER(M74:Y74),
                            IF(
                                M$5:Y$5=2,
                                M74:Y74,
                                ""),
                            "")
                            =0),
                        0,
                        GEOMEAN(IF(
                            ISNUMBER(M74:Y74),
                            IF(
                                M$5:Y$5=2,
                                M74:Y74,
                                ""),
                            "")))
                )
            )
        )
    )
)</f>
        <v>#N/A</v>
      </c>
      <c r="J74" s="242">
        <v>45142</v>
      </c>
      <c r="K74" s="242">
        <v>45014</v>
      </c>
      <c r="L74" s="91" t="s">
        <v>117</v>
      </c>
      <c r="M74" s="192">
        <v>8</v>
      </c>
      <c r="N74" s="192" t="s">
        <v>409</v>
      </c>
      <c r="O74" s="192" t="s">
        <v>409</v>
      </c>
      <c r="P74" s="192" t="s">
        <v>409</v>
      </c>
      <c r="Q74" s="192" t="s">
        <v>409</v>
      </c>
      <c r="R74" s="192">
        <v>5.6</v>
      </c>
      <c r="S74" s="192" t="s">
        <v>409</v>
      </c>
      <c r="T74" s="192" t="s">
        <v>409</v>
      </c>
      <c r="U74" s="192" t="s">
        <v>409</v>
      </c>
      <c r="V74" s="192" t="s">
        <v>409</v>
      </c>
      <c r="W74" s="192" t="s">
        <v>409</v>
      </c>
      <c r="X74" s="192" t="s">
        <v>409</v>
      </c>
      <c r="Y74" s="192"/>
      <c r="Z74" s="192"/>
      <c r="AF74" s="34"/>
      <c r="AG74" s="34"/>
      <c r="AH74" s="34"/>
      <c r="AI74" s="34"/>
      <c r="AJ74" s="34"/>
      <c r="AK74" s="34"/>
      <c r="AL74" s="195"/>
      <c r="AM74" s="195"/>
      <c r="AN74" s="80"/>
      <c r="AO74" s="80"/>
      <c r="AP74" s="80"/>
      <c r="AQ74" s="35"/>
    </row>
    <row r="75" spans="1:43" x14ac:dyDescent="0.2">
      <c r="A75" s="84">
        <v>68</v>
      </c>
      <c r="B75" s="84" t="str">
        <f ca="1"/>
        <v>Gabon</v>
      </c>
      <c r="C75" s="84" t="str">
        <f ca="1"/>
        <v>GAB</v>
      </c>
      <c r="D75" s="219" t="str">
        <f ca="1"/>
        <v>SSF           Sub-Saharan Africa</v>
      </c>
      <c r="E75" s="219" t="str">
        <f ca="1"/>
        <v>IBRD</v>
      </c>
      <c r="F75" s="190" t="str">
        <f t="shared" ca="1" si="4"/>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$M$4:$Y$4,
                    (M75:Y75),
                    "")),
            1,
            0))
        =0,
    NA(),
    IF(
        Parameters!$D$15=1,
        IF(
            SUM(--(ISNUMBER(IF($M$4:$Y$4=1,(M75:Y75),""))))&gt;0,
            MAX(IF(
                ISNUMBER(M75:Y75),
                IF(
                    M$4:Y$4=1,
                    M75:Y75,
                    ""),
                "")),
            MAX(IF(
                ISNUMBER(M75:Y75),
                IF(
                    M$4:Y$4=2,
                    M75:Y75,
                    ""),
                ""))
        ),
        IF(
            Parameters!$D$16=1,
            IFERROR(
                AVERAGE(IF(
                    ISNUMBER(M75:Y75),
                    IF(
                        M$4:Y$4=1,
                        M75:Y75,
                        ""),
                    "")),
                AVERAGE(IF(
                    ISNUMBER(M75:Y75),
                    IF(
                        M$4:Y$4=2,
                        M75:Y75,
                        ""),
                    ""))
            ),
            IF(
                Parameters!$D$17=1,
                IFERROR(
                    IF(
                        OR(
                            IF(
                                ISNUMBER(M75:Y75),
                                IF(
                                    M$4:Y$4=1,
                                    M75:Y75,
                                    ""),
                                "")
                            =0),
                        0,
                        GEOMEAN(IF(
                            ISNUMBER(M75:Y75),
                            IF(
                                M$4:Y$4=1,
                                M75:Y75,
                                ""),
                            ""))
                    ),
                    IF(
                        OR(IF(
                            ISNUMBER(M75:Y75),
                            IF(
                                M$4:Y$4=2,
                                M75:Y75,
                                ""),
                            "")
                            =0),
                        0,
                        GEOMEAN(IF(
                            ISNUMBER(M75:Y75),
                            IF(
                                M$4:Y$4=2,
                                M75:Y75,
                                ""),
                            "")))
                )
            )
        )
    )
)</f>
        <v>6.1428571428571397</v>
      </c>
      <c r="I75" s="191" cm="1">
        <f t="array" ref="I75">IF(
    SUM(IF(
            ISNUMBER(
                IF(
                    $M$5:$Y$5,
                    (M75:Y75),
                    "")),
            1,
            0))
        =0,
    NA(),
    IF(
        Parameters!$D$15=1,
        IF(
            SUM(--(ISNUMBER(IF($M$5:$Y$5=1,(M75:Y75),""))))&gt;0,
            MAX(IF(
                ISNUMBER(M75:Y75),
                IF(
                    M$5:Y$5=1,
                    M75:Y75,
                    ""),
                "")),
            MAX(IF(
                ISNUMBER(M75:Y75),
                IF(
                    M$5:Y$5=2,
                    M75:Y75,
                    ""),
                ""))
        ),
        IF(
            Parameters!$D$16=1,
            IFERROR(
                AVERAGE(IF(
                    ISNUMBER(M75:Y75),
                    IF(
                        M$5:Y$5=1,
                        M75:Y75,
                        ""),
                    "")),
                AVERAGE(IF(
                    ISNUMBER(M75:Y75),
                    IF(
                        M$5:Y$5=2,
                        M75:Y75,
                        ""),
                    ""))
            ),
            IF(
                Parameters!$D$17=1,
                IFERROR(
                    IF(
                        OR(
                            IF(
                                ISNUMBER(M75:Y75),
                                IF(
                                    M$5:Y$5=1,
                                    M75:Y75,
                                    ""),
                                "")
                            =0),
                        0,
                        GEOMEAN(IF(
                            ISNUMBER(M75:Y75),
                            IF(
                                M$5:Y$5=1,
                                M75:Y75,
                                ""),
                            ""))
                    ),
                    IF(
                        OR(IF(
                            ISNUMBER(M75:Y75),
                            IF(
                                M$5:Y$5=2,
                                M75:Y75,
                                ""),
                            "")
                            =0),
                        0,
                        GEOMEAN(IF(
                            ISNUMBER(M75:Y75),
                            IF(
                                M$5:Y$5=2,
                                M75:Y75,
                                ""),
                            "")))
                )
            )
        )
    )
)</f>
        <v>0</v>
      </c>
      <c r="J75" s="242">
        <v>45142</v>
      </c>
      <c r="K75" s="242">
        <v>45154</v>
      </c>
      <c r="L75" s="91" t="s">
        <v>119</v>
      </c>
      <c r="M75" s="192">
        <v>6.1428571428571397</v>
      </c>
      <c r="N75" s="192" t="s">
        <v>409</v>
      </c>
      <c r="O75" s="192" t="s">
        <v>409</v>
      </c>
      <c r="P75" s="192">
        <v>0</v>
      </c>
      <c r="Q75" s="192" t="s">
        <v>409</v>
      </c>
      <c r="R75" s="192">
        <v>4.3</v>
      </c>
      <c r="S75" s="192" t="s">
        <v>409</v>
      </c>
      <c r="T75" s="192" t="s">
        <v>409</v>
      </c>
      <c r="U75" s="192" t="s">
        <v>409</v>
      </c>
      <c r="V75" s="192">
        <v>-2.3412159158450001E-2</v>
      </c>
      <c r="W75" s="192">
        <v>-9.1243072539560099E-2</v>
      </c>
      <c r="X75" s="192" t="s">
        <v>409</v>
      </c>
      <c r="Y75" s="192"/>
      <c r="Z75" s="192"/>
      <c r="AF75" s="34"/>
      <c r="AG75" s="34"/>
      <c r="AH75" s="34"/>
      <c r="AI75" s="34"/>
      <c r="AJ75" s="34"/>
      <c r="AK75" s="34"/>
      <c r="AL75" s="195"/>
      <c r="AM75" s="195"/>
      <c r="AN75" s="80"/>
      <c r="AO75" s="80"/>
      <c r="AP75" s="80"/>
      <c r="AQ75" s="35"/>
    </row>
    <row r="76" spans="1:43" x14ac:dyDescent="0.2">
      <c r="A76" s="84">
        <v>69</v>
      </c>
      <c r="B76" s="84" t="str">
        <f ca="1"/>
        <v>United Kingdom</v>
      </c>
      <c r="C76" s="84" t="str">
        <f ca="1"/>
        <v>GBR</v>
      </c>
      <c r="D76" s="219" t="str">
        <f ca="1"/>
        <v>ECS           Europe &amp; Central Asia</v>
      </c>
      <c r="E76" s="219" t="str">
        <f ca="1"/>
        <v>NA</v>
      </c>
      <c r="F76" s="190" t="str">
        <f t="shared" ca="1" si="4"/>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$M$4:$Y$4,
                    (M76:Y76),
                    "")),
            1,
            0))
        =0,
    NA(),
    IF(
        Parameters!$D$15=1,
        IF(
            SUM(--(ISNUMBER(IF($M$4:$Y$4=1,(M76:Y76),""))))&gt;0,
            MAX(IF(
                ISNUMBER(M76:Y76),
                IF(
                    M$4:Y$4=1,
                    M76:Y76,
                    ""),
                "")),
            MAX(IF(
                ISNUMBER(M76:Y76),
                IF(
                    M$4:Y$4=2,
                    M76:Y76,
                    ""),
                ""))
        ),
        IF(
            Parameters!$D$16=1,
            IFERROR(
                AVERAGE(IF(
                    ISNUMBER(M76:Y76),
                    IF(
                        M$4:Y$4=1,
                        M76:Y76,
                        ""),
                    "")),
                AVERAGE(IF(
                    ISNUMBER(M76:Y76),
                    IF(
                        M$4:Y$4=2,
                        M76:Y76,
                        ""),
                    ""))
            ),
            IF(
                Parameters!$D$17=1,
                IFERROR(
                    IF(
                        OR(
                            IF(
                                ISNUMBER(M76:Y76),
                                IF(
                                    M$4:Y$4=1,
                                    M76:Y76,
                                    ""),
                                "")
                            =0),
                        0,
                        GEOMEAN(IF(
                            ISNUMBER(M76:Y76),
                            IF(
                                M$4:Y$4=1,
                                M76:Y76,
                                ""),
                            ""))
                    ),
                    IF(
                        OR(IF(
                            ISNUMBER(M76:Y76),
                            IF(
                                M$4:Y$4=2,
                                M76:Y76,
                                ""),
                            "")
                            =0),
                        0,
                        GEOMEAN(IF(
                            ISNUMBER(M76:Y76),
                            IF(
                                M$4:Y$4=2,
                                M76:Y76,
                                ""),
                            "")))
                )
            )
        )
    )
)</f>
        <v>0.71428571428571297</v>
      </c>
      <c r="I76" s="191" cm="1">
        <f t="array" ref="I76">IF(
    SUM(IF(
            ISNUMBER(
                IF(
                    $M$5:$Y$5,
                    (M76:Y76),
                    "")),
            1,
            0))
        =0,
    NA(),
    IF(
        Parameters!$D$15=1,
        IF(
            SUM(--(ISNUMBER(IF($M$5:$Y$5=1,(M76:Y76),""))))&gt;0,
            MAX(IF(
                ISNUMBER(M76:Y76),
                IF(
                    M$5:Y$5=1,
                    M76:Y76,
                    ""),
                "")),
            MAX(IF(
                ISNUMBER(M76:Y76),
                IF(
                    M$5:Y$5=2,
                    M76:Y76,
                    ""),
                ""))
        ),
        IF(
            Parameters!$D$16=1,
            IFERROR(
                AVERAGE(IF(
                    ISNUMBER(M76:Y76),
                    IF(
                        M$5:Y$5=1,
                        M76:Y76,
                        ""),
                    "")),
                AVERAGE(IF(
                    ISNUMBER(M76:Y76),
                    IF(
                        M$5:Y$5=2,
                        M76:Y76,
                        ""),
                    ""))
            ),
            IF(
                Parameters!$D$17=1,
                IFERROR(
                    IF(
                        OR(
                            IF(
                                ISNUMBER(M76:Y76),
                                IF(
                                    M$5:Y$5=1,
                                    M76:Y76,
                                    ""),
                                "")
                            =0),
                        0,
                        GEOMEAN(IF(
                            ISNUMBER(M76:Y76),
                            IF(
                                M$5:Y$5=1,
                                M76:Y76,
                                ""),
                            ""))
                    ),
                    IF(
                        OR(IF(
                            ISNUMBER(M76:Y76),
                            IF(
                                M$5:Y$5=2,
                                M76:Y76,
                                ""),
                            "")
                            =0),
                        0,
                        GEOMEAN(IF(
                            ISNUMBER(M76:Y76),
                            IF(
                                M$5:Y$5=2,
                                M76:Y76,
                                ""),
                            "")))
                )
            )
        )
    )
)</f>
        <v>0</v>
      </c>
      <c r="J76" s="242">
        <v>44753</v>
      </c>
      <c r="K76" s="242">
        <v>45154</v>
      </c>
      <c r="L76" s="91" t="s">
        <v>121</v>
      </c>
      <c r="M76" s="192">
        <v>0.71428571428571297</v>
      </c>
      <c r="N76" s="192">
        <v>0</v>
      </c>
      <c r="O76" s="192" t="s">
        <v>409</v>
      </c>
      <c r="P76" s="192" t="s">
        <v>409</v>
      </c>
      <c r="Q76" s="192" t="s">
        <v>409</v>
      </c>
      <c r="R76" s="192">
        <v>0.5</v>
      </c>
      <c r="S76" s="192">
        <v>-0.77499999999999902</v>
      </c>
      <c r="T76" s="192">
        <v>-7.5000000000000094E-2</v>
      </c>
      <c r="U76" s="192" t="s">
        <v>409</v>
      </c>
      <c r="V76" s="192" t="s">
        <v>409</v>
      </c>
      <c r="W76" s="192" t="s">
        <v>409</v>
      </c>
      <c r="X76" s="192" t="s">
        <v>409</v>
      </c>
      <c r="Y76" s="192"/>
      <c r="Z76" s="192"/>
      <c r="AF76" s="34"/>
      <c r="AG76" s="34"/>
      <c r="AH76" s="34"/>
      <c r="AI76" s="34"/>
      <c r="AJ76" s="34"/>
      <c r="AK76" s="34"/>
      <c r="AL76" s="195"/>
      <c r="AM76" s="195"/>
      <c r="AN76" s="80"/>
      <c r="AO76" s="80"/>
      <c r="AP76" s="80"/>
      <c r="AQ76" s="35"/>
    </row>
    <row r="77" spans="1:43" x14ac:dyDescent="0.2">
      <c r="A77" s="84">
        <v>70</v>
      </c>
      <c r="B77" s="84" t="str">
        <f ca="1"/>
        <v>Georgia</v>
      </c>
      <c r="C77" s="84" t="str">
        <f ca="1"/>
        <v>GEO</v>
      </c>
      <c r="D77" s="219" t="str">
        <f ca="1"/>
        <v>ECS           Europe &amp; Central Asia</v>
      </c>
      <c r="E77" s="219" t="str">
        <f ca="1"/>
        <v>IBRD</v>
      </c>
      <c r="F77" s="190" t="str">
        <f t="shared" ca="1" si="4"/>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5.7321150422111034</v>
      </c>
      <c r="H77" s="80" cm="1">
        <f t="array" ref="H77">IF(
    SUM(IF(
            ISNUMBER(
                IF(
                    $M$4:$Y$4,
                    (M77:Y77),
                    "")),
            1,
            0))
        =0,
    NA(),
    IF(
        Parameters!$D$15=1,
        IF(
            SUM(--(ISNUMBER(IF($M$4:$Y$4=1,(M77:Y77),""))))&gt;0,
            MAX(IF(
                ISNUMBER(M77:Y77),
                IF(
                    M$4:Y$4=1,
                    M77:Y77,
                    ""),
                "")),
            MAX(IF(
                ISNUMBER(M77:Y77),
                IF(
                    M$4:Y$4=2,
                    M77:Y77,
                    ""),
                ""))
        ),
        IF(
            Parameters!$D$16=1,
            IFERROR(
                AVERAGE(IF(
                    ISNUMBER(M77:Y77),
                    IF(
                        M$4:Y$4=1,
                        M77:Y77,
                        ""),
                    "")),
                AVERAGE(IF(
                    ISNUMBER(M77:Y77),
                    IF(
                        M$4:Y$4=2,
                        M77:Y77,
                        ""),
                    ""))
            ),
            IF(
                Parameters!$D$17=1,
                IFERROR(
                    IF(
                        OR(
                            IF(
                                ISNUMBER(M77:Y77),
                                IF(
                                    M$4:Y$4=1,
                                    M77:Y77,
                                    ""),
                                "")
                            =0),
                        0,
                        GEOMEAN(IF(
                            ISNUMBER(M77:Y77),
                            IF(
                                M$4:Y$4=1,
                                M77:Y77,
                                ""),
                            ""))
                    ),
                    IF(
                        OR(IF(
                            ISNUMBER(M77:Y77),
                            IF(
                                M$4:Y$4=2,
                                M77:Y77,
                                ""),
                            "")
                            =0),
                        0,
                        GEOMEAN(IF(
                            ISNUMBER(M77:Y77),
                            IF(
                                M$4:Y$4=2,
                                M77:Y77,
                                ""),
                            "")))
                )
            )
        )
    )
)</f>
        <v>3.2857142857142798</v>
      </c>
      <c r="I77" s="191" cm="1">
        <f t="array" ref="I77">IF(
    SUM(IF(
            ISNUMBER(
                IF(
                    $M$5:$Y$5,
                    (M77:Y77),
                    "")),
            1,
            0))
        =0,
    NA(),
    IF(
        Parameters!$D$15=1,
        IF(
            SUM(--(ISNUMBER(IF($M$5:$Y$5=1,(M77:Y77),""))))&gt;0,
            MAX(IF(
                ISNUMBER(M77:Y77),
                IF(
                    M$5:Y$5=1,
                    M77:Y77,
                    ""),
                "")),
            MAX(IF(
                ISNUMBER(M77:Y77),
                IF(
                    M$5:Y$5=2,
                    M77:Y77,
                    ""),
                ""))
        ),
        IF(
            Parameters!$D$16=1,
            IFERROR(
                AVERAGE(IF(
                    ISNUMBER(M77:Y77),
                    IF(
                        M$5:Y$5=1,
                        M77:Y77,
                        ""),
                    "")),
                AVERAGE(IF(
                    ISNUMBER(M77:Y77),
                    IF(
                        M$5:Y$5=2,
                        M77:Y77,
                        ""),
                    ""))
            ),
            IF(
                Parameters!$D$17=1,
                IFERROR(
                    IF(
                        OR(
                            IF(
                                ISNUMBER(M77:Y77),
                                IF(
                                    M$5:Y$5=1,
                                    M77:Y77,
                                    ""),
                                "")
                            =0),
                        0,
                        GEOMEAN(IF(
                            ISNUMBER(M77:Y77),
                            IF(
                                M$5:Y$5=1,
                                M77:Y77,
                                ""),
                            ""))
                    ),
                    IF(
                        OR(IF(
                            ISNUMBER(M77:Y77),
                            IF(
                                M$5:Y$5=2,
                                M77:Y77,
                                ""),
                            "")
                            =0),
                        0,
                        GEOMEAN(IF(
                            ISNUMBER(M77:Y77),
                            IF(
                                M$5:Y$5=2,
                                M77:Y77,
                                ""),
                            "")))
                )
            )
        )
    )
)</f>
        <v>10</v>
      </c>
      <c r="J77" s="242">
        <v>45142</v>
      </c>
      <c r="K77" s="242">
        <v>45154</v>
      </c>
      <c r="L77" s="91" t="s">
        <v>123</v>
      </c>
      <c r="M77" s="192">
        <v>3.2857142857142798</v>
      </c>
      <c r="N77" s="192">
        <v>10</v>
      </c>
      <c r="O77" s="192">
        <v>10</v>
      </c>
      <c r="P77" s="192">
        <v>0</v>
      </c>
      <c r="Q77" s="192" t="s">
        <v>409</v>
      </c>
      <c r="R77" s="192">
        <v>2.2999999999999998</v>
      </c>
      <c r="S77" s="192">
        <v>-1.91</v>
      </c>
      <c r="T77" s="192">
        <v>2.1</v>
      </c>
      <c r="U77" s="192" t="s">
        <v>541</v>
      </c>
      <c r="V77" s="192">
        <v>-0.71713309152656002</v>
      </c>
      <c r="W77" s="192">
        <v>-0.32820543474988001</v>
      </c>
      <c r="X77" s="192" t="s">
        <v>409</v>
      </c>
      <c r="Y77" s="192"/>
      <c r="Z77" s="192"/>
      <c r="AF77" s="34"/>
      <c r="AG77" s="34"/>
      <c r="AH77" s="34"/>
      <c r="AI77" s="34"/>
      <c r="AJ77" s="34"/>
      <c r="AK77" s="34"/>
      <c r="AL77" s="195"/>
      <c r="AM77" s="195"/>
      <c r="AN77" s="80"/>
      <c r="AO77" s="80"/>
      <c r="AP77" s="80"/>
      <c r="AQ77" s="35"/>
    </row>
    <row r="78" spans="1:43" x14ac:dyDescent="0.2">
      <c r="A78" s="84">
        <v>71</v>
      </c>
      <c r="B78" s="84" t="str">
        <f ca="1"/>
        <v>Ghana</v>
      </c>
      <c r="C78" s="84" t="str">
        <f ca="1"/>
        <v>GHA</v>
      </c>
      <c r="D78" s="219" t="str">
        <f ca="1"/>
        <v>SSF           Sub-Saharan Africa</v>
      </c>
      <c r="E78" s="219" t="str">
        <f ca="1"/>
        <v>IDA</v>
      </c>
      <c r="F78" s="190" t="str">
        <f t="shared" ca="1" si="4"/>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$M$4:$Y$4,
                    (M78:Y78),
                    "")),
            1,
            0))
        =0,
    NA(),
    IF(
        Parameters!$D$15=1,
        IF(
            SUM(--(ISNUMBER(IF($M$4:$Y$4=1,(M78:Y78),""))))&gt;0,
            MAX(IF(
                ISNUMBER(M78:Y78),
                IF(
                    M$4:Y$4=1,
                    M78:Y78,
                    ""),
                "")),
            MAX(IF(
                ISNUMBER(M78:Y78),
                IF(
                    M$4:Y$4=2,
                    M78:Y78,
                    ""),
                ""))
        ),
        IF(
            Parameters!$D$16=1,
            IFERROR(
                AVERAGE(IF(
                    ISNUMBER(M78:Y78),
                    IF(
                        M$4:Y$4=1,
                        M78:Y78,
                        ""),
                    "")),
                AVERAGE(IF(
                    ISNUMBER(M78:Y78),
                    IF(
                        M$4:Y$4=2,
                        M78:Y78,
                        ""),
                    ""))
            ),
            IF(
                Parameters!$D$17=1,
                IFERROR(
                    IF(
                        OR(
                            IF(
                                ISNUMBER(M78:Y78),
                                IF(
                                    M$4:Y$4=1,
                                    M78:Y78,
                                    ""),
                                "")
                            =0),
                        0,
                        GEOMEAN(IF(
                            ISNUMBER(M78:Y78),
                            IF(
                                M$4:Y$4=1,
                                M78:Y78,
                                ""),
                            ""))
                    ),
                    IF(
                        OR(IF(
                            ISNUMBER(M78:Y78),
                            IF(
                                M$4:Y$4=2,
                                M78:Y78,
                                ""),
                            "")
                            =0),
                        0,
                        GEOMEAN(IF(
                            ISNUMBER(M78:Y78),
                            IF(
                                M$4:Y$4=2,
                                M78:Y78,
                                ""),
                            "")))
                )
            )
        )
    )
)</f>
        <v>7.5714285714285703</v>
      </c>
      <c r="I78" s="191" cm="1">
        <f t="array" ref="I78">IF(
    SUM(IF(
            ISNUMBER(
                IF(
                    $M$5:$Y$5,
                    (M78:Y78),
                    "")),
            1,
            0))
        =0,
    NA(),
    IF(
        Parameters!$D$15=1,
        IF(
            SUM(--(ISNUMBER(IF($M$5:$Y$5=1,(M78:Y78),""))))&gt;0,
            MAX(IF(
                ISNUMBER(M78:Y78),
                IF(
                    M$5:Y$5=1,
                    M78:Y78,
                    ""),
                "")),
            MAX(IF(
                ISNUMBER(M78:Y78),
                IF(
                    M$5:Y$5=2,
                    M78:Y78,
                    ""),
                ""))
        ),
        IF(
            Parameters!$D$16=1,
            IFERROR(
                AVERAGE(IF(
                    ISNUMBER(M78:Y78),
                    IF(
                        M$5:Y$5=1,
                        M78:Y78,
                        ""),
                    "")),
                AVERAGE(IF(
                    ISNUMBER(M78:Y78),
                    IF(
                        M$5:Y$5=2,
                        M78:Y78,
                        ""),
                    ""))
            ),
            IF(
                Parameters!$D$17=1,
                IFERROR(
                    IF(
                        OR(
                            IF(
                                ISNUMBER(M78:Y78),
                                IF(
                                    M$5:Y$5=1,
                                    M78:Y78,
                                    ""),
                                "")
                            =0),
                        0,
                        GEOMEAN(IF(
                            ISNUMBER(M78:Y78),
                            IF(
                                M$5:Y$5=1,
                                M78:Y78,
                                ""),
                            ""))
                    ),
                    IF(
                        OR(IF(
                            ISNUMBER(M78:Y78),
                            IF(
                                M$5:Y$5=2,
                                M78:Y78,
                                ""),
                            "")
                            =0),
                        0,
                        GEOMEAN(IF(
                            ISNUMBER(M78:Y78),
                            IF(
                                M$5:Y$5=2,
                                M78:Y78,
                                ""),
                            "")))
                )
            )
        )
    )
)</f>
        <v>0</v>
      </c>
      <c r="J78" s="242">
        <v>45142</v>
      </c>
      <c r="K78" s="242">
        <v>45154</v>
      </c>
      <c r="L78" s="91" t="s">
        <v>125</v>
      </c>
      <c r="M78" s="192">
        <v>7.5714285714285703</v>
      </c>
      <c r="N78" s="192" t="s">
        <v>409</v>
      </c>
      <c r="O78" s="192">
        <v>0</v>
      </c>
      <c r="P78" s="192">
        <v>0</v>
      </c>
      <c r="Q78" s="192" t="s">
        <v>409</v>
      </c>
      <c r="R78" s="192">
        <v>5.3</v>
      </c>
      <c r="S78" s="192" t="s">
        <v>409</v>
      </c>
      <c r="T78" s="192" t="s">
        <v>409</v>
      </c>
      <c r="U78" s="192" t="s">
        <v>539</v>
      </c>
      <c r="V78" s="192">
        <v>-0.44264566184999798</v>
      </c>
      <c r="W78" s="192">
        <v>-0.16160060185240299</v>
      </c>
      <c r="X78" s="192" t="s">
        <v>409</v>
      </c>
      <c r="Y78" s="192"/>
      <c r="Z78" s="192"/>
      <c r="AF78" s="34"/>
      <c r="AG78" s="34"/>
      <c r="AH78" s="34"/>
      <c r="AI78" s="34"/>
      <c r="AJ78" s="34"/>
      <c r="AK78" s="34"/>
      <c r="AL78" s="195"/>
      <c r="AM78" s="195"/>
      <c r="AN78" s="80"/>
      <c r="AO78" s="80"/>
      <c r="AP78" s="80"/>
      <c r="AQ78" s="35"/>
    </row>
    <row r="79" spans="1:43" x14ac:dyDescent="0.2">
      <c r="A79" s="84">
        <v>72</v>
      </c>
      <c r="B79" s="84" t="str">
        <f ca="1"/>
        <v>Gibraltar</v>
      </c>
      <c r="C79" s="84" t="str">
        <f ca="1"/>
        <v>GIB</v>
      </c>
      <c r="D79" s="219" t="str">
        <f ca="1"/>
        <v>ECS           Europe &amp; Central Asia</v>
      </c>
      <c r="E79" s="219" t="str">
        <f ca="1"/>
        <v>NA</v>
      </c>
      <c r="F79" s="190" t="str">
        <f t="shared" ca="1" si="4"/>
        <v/>
      </c>
      <c r="G79" s="80" t="e">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#N/A</v>
      </c>
      <c r="H79" s="80" t="e" cm="1">
        <f t="array" ref="H79">IF(
    SUM(IF(
            ISNUMBER(
                IF(
                    $M$4:$Y$4,
                    (M79:Y79),
                    "")),
            1,
            0))
        =0,
    NA(),
    IF(
        Parameters!$D$15=1,
        IF(
            SUM(--(ISNUMBER(IF($M$4:$Y$4=1,(M79:Y79),""))))&gt;0,
            MAX(IF(
                ISNUMBER(M79:Y79),
                IF(
                    M$4:Y$4=1,
                    M79:Y79,
                    ""),
                "")),
            MAX(IF(
                ISNUMBER(M79:Y79),
                IF(
                    M$4:Y$4=2,
                    M79:Y79,
                    ""),
                ""))
        ),
        IF(
            Parameters!$D$16=1,
            IFERROR(
                AVERAGE(IF(
                    ISNUMBER(M79:Y79),
                    IF(
                        M$4:Y$4=1,
                        M79:Y79,
                        ""),
                    "")),
                AVERAGE(IF(
                    ISNUMBER(M79:Y79),
                    IF(
                        M$4:Y$4=2,
                        M79:Y79,
                        ""),
                    ""))
            ),
            IF(
                Parameters!$D$17=1,
                IFERROR(
                    IF(
                        OR(
                            IF(
                                ISNUMBER(M79:Y79),
                                IF(
                                    M$4:Y$4=1,
                                    M79:Y79,
                                    ""),
                                "")
                            =0),
                        0,
                        GEOMEAN(IF(
                            ISNUMBER(M79:Y79),
                            IF(
                                M$4:Y$4=1,
                                M79:Y79,
                                ""),
                            ""))
                    ),
                    IF(
                        OR(IF(
                            ISNUMBER(M79:Y79),
                            IF(
                                M$4:Y$4=2,
                                M79:Y79,
                                ""),
                            "")
                            =0),
                        0,
                        GEOMEAN(IF(
                            ISNUMBER(M79:Y79),
                            IF(
                                M$4:Y$4=2,
                                M79:Y79,
                                ""),
                            "")))
                )
            )
        )
    )
)</f>
        <v>#N/A</v>
      </c>
      <c r="I79" s="191" t="e" cm="1">
        <f t="array" ref="I79">IF(
    SUM(IF(
            ISNUMBER(
                IF(
                    $M$5:$Y$5,
                    (M79:Y79),
                    "")),
            1,
            0))
        =0,
    NA(),
    IF(
        Parameters!$D$15=1,
        IF(
            SUM(--(ISNUMBER(IF($M$5:$Y$5=1,(M79:Y79),""))))&gt;0,
            MAX(IF(
                ISNUMBER(M79:Y79),
                IF(
                    M$5:Y$5=1,
                    M79:Y79,
                    ""),
                "")),
            MAX(IF(
                ISNUMBER(M79:Y79),
                IF(
                    M$5:Y$5=2,
                    M79:Y79,
                    ""),
                ""))
        ),
        IF(
            Parameters!$D$16=1,
            IFERROR(
                AVERAGE(IF(
                    ISNUMBER(M79:Y79),
                    IF(
                        M$5:Y$5=1,
                        M79:Y79,
                        ""),
                    "")),
                AVERAGE(IF(
                    ISNUMBER(M79:Y79),
                    IF(
                        M$5:Y$5=2,
                        M79:Y79,
                        ""),
                    ""))
            ),
            IF(
                Parameters!$D$17=1,
                IFERROR(
                    IF(
                        OR(
                            IF(
                                ISNUMBER(M79:Y79),
                                IF(
                                    M$5:Y$5=1,
                                    M79:Y79,
                                    ""),
                                "")
                            =0),
                        0,
                        GEOMEAN(IF(
                            ISNUMBER(M79:Y79),
                            IF(
                                M$5:Y$5=1,
                                M79:Y79,
                                ""),
                            ""))
                    ),
                    IF(
                        OR(IF(
                            ISNUMBER(M79:Y79),
                            IF(
                                M$5:Y$5=2,
                                M79:Y79,
                                ""),
                            "")
                            =0),
                        0,
                        GEOMEAN(IF(
                            ISNUMBER(M79:Y79),
                            IF(
                                M$5:Y$5=2,
                                M79:Y79,
                                ""),
                            "")))
                )
            )
        )
    )
)</f>
        <v>#N/A</v>
      </c>
      <c r="J79" s="242" t="s">
        <v>409</v>
      </c>
      <c r="K79" s="242">
        <v>45014</v>
      </c>
      <c r="L79" s="91" t="s">
        <v>707</v>
      </c>
      <c r="M79" s="192" t="s">
        <v>409</v>
      </c>
      <c r="N79" s="192" t="s">
        <v>409</v>
      </c>
      <c r="O79" s="192" t="s">
        <v>409</v>
      </c>
      <c r="P79" s="192" t="s">
        <v>409</v>
      </c>
      <c r="Q79" s="192" t="s">
        <v>409</v>
      </c>
      <c r="R79" s="192" t="s">
        <v>409</v>
      </c>
      <c r="S79" s="192" t="s">
        <v>409</v>
      </c>
      <c r="T79" s="192" t="s">
        <v>409</v>
      </c>
      <c r="U79" s="192" t="s">
        <v>409</v>
      </c>
      <c r="V79" s="192" t="s">
        <v>409</v>
      </c>
      <c r="W79" s="192" t="s">
        <v>409</v>
      </c>
      <c r="X79" s="192" t="s">
        <v>409</v>
      </c>
      <c r="Y79" s="192"/>
      <c r="Z79" s="192"/>
      <c r="AF79" s="34"/>
      <c r="AG79" s="34"/>
      <c r="AH79" s="34"/>
      <c r="AI79" s="34"/>
      <c r="AJ79" s="34"/>
      <c r="AK79" s="34"/>
      <c r="AL79" s="195"/>
      <c r="AM79" s="195"/>
      <c r="AN79" s="80"/>
      <c r="AO79" s="80"/>
      <c r="AP79" s="80"/>
      <c r="AQ79" s="35"/>
    </row>
    <row r="80" spans="1:43" x14ac:dyDescent="0.2">
      <c r="A80" s="84">
        <v>73</v>
      </c>
      <c r="B80" s="84" t="str">
        <f ca="1"/>
        <v>Guinea</v>
      </c>
      <c r="C80" s="84" t="str">
        <f ca="1"/>
        <v>GIN</v>
      </c>
      <c r="D80" s="219" t="str">
        <f ca="1"/>
        <v>SSF           Sub-Saharan Africa</v>
      </c>
      <c r="E80" s="219" t="str">
        <f ca="1"/>
        <v>IDA</v>
      </c>
      <c r="F80" s="190" t="str">
        <f t="shared" ca="1" si="4"/>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$M$4:$Y$4,
                    (M80:Y80),
                    "")),
            1,
            0))
        =0,
    NA(),
    IF(
        Parameters!$D$15=1,
        IF(
            SUM(--(ISNUMBER(IF($M$4:$Y$4=1,(M80:Y80),""))))&gt;0,
            MAX(IF(
                ISNUMBER(M80:Y80),
                IF(
                    M$4:Y$4=1,
                    M80:Y80,
                    ""),
                "")),
            MAX(IF(
                ISNUMBER(M80:Y80),
                IF(
                    M$4:Y$4=2,
                    M80:Y80,
                    ""),
                ""))
        ),
        IF(
            Parameters!$D$16=1,
            IFERROR(
                AVERAGE(IF(
                    ISNUMBER(M80:Y80),
                    IF(
                        M$4:Y$4=1,
                        M80:Y80,
                        ""),
                    "")),
                AVERAGE(IF(
                    ISNUMBER(M80:Y80),
                    IF(
                        M$4:Y$4=2,
                        M80:Y80,
                        ""),
                    ""))
            ),
            IF(
                Parameters!$D$17=1,
                IFERROR(
                    IF(
                        OR(
                            IF(
                                ISNUMBER(M80:Y80),
                                IF(
                                    M$4:Y$4=1,
                                    M80:Y80,
                                    ""),
                                "")
                            =0),
                        0,
                        GEOMEAN(IF(
                            ISNUMBER(M80:Y80),
                            IF(
                                M$4:Y$4=1,
                                M80:Y80,
                                ""),
                            ""))
                    ),
                    IF(
                        OR(IF(
                            ISNUMBER(M80:Y80),
                            IF(
                                M$4:Y$4=2,
                                M80:Y80,
                                ""),
                            "")
                            =0),
                        0,
                        GEOMEAN(IF(
                            ISNUMBER(M80:Y80),
                            IF(
                                M$4:Y$4=2,
                                M80:Y80,
                                ""),
                            "")))
                )
            )
        )
    )
)</f>
        <v>7.8571428571428497</v>
      </c>
      <c r="I80" s="191" cm="1">
        <f t="array" ref="I80">IF(
    SUM(IF(
            ISNUMBER(
                IF(
                    $M$5:$Y$5,
                    (M80:Y80),
                    "")),
            1,
            0))
        =0,
    NA(),
    IF(
        Parameters!$D$15=1,
        IF(
            SUM(--(ISNUMBER(IF($M$5:$Y$5=1,(M80:Y80),""))))&gt;0,
            MAX(IF(
                ISNUMBER(M80:Y80),
                IF(
                    M$5:Y$5=1,
                    M80:Y80,
                    ""),
                "")),
            MAX(IF(
                ISNUMBER(M80:Y80),
                IF(
                    M$5:Y$5=2,
                    M80:Y80,
                    ""),
                ""))
        ),
        IF(
            Parameters!$D$16=1,
            IFERROR(
                AVERAGE(IF(
                    ISNUMBER(M80:Y80),
                    IF(
                        M$5:Y$5=1,
                        M80:Y80,
                        ""),
                    "")),
                AVERAGE(IF(
                    ISNUMBER(M80:Y80),
                    IF(
                        M$5:Y$5=2,
                        M80:Y80,
                        ""),
                    ""))
            ),
            IF(
                Parameters!$D$17=1,
                IFERROR(
                    IF(
                        OR(
                            IF(
                                ISNUMBER(M80:Y80),
                                IF(
                                    M$5:Y$5=1,
                                    M80:Y80,
                                    ""),
                                "")
                            =0),
                        0,
                        GEOMEAN(IF(
                            ISNUMBER(M80:Y80),
                            IF(
                                M$5:Y$5=1,
                                M80:Y80,
                                ""),
                            ""))
                    ),
                    IF(
                        OR(IF(
                            ISNUMBER(M80:Y80),
                            IF(
                                M$5:Y$5=2,
                                M80:Y80,
                                ""),
                            "")
                            =0),
                        0,
                        GEOMEAN(IF(
                            ISNUMBER(M80:Y80),
                            IF(
                                M$5:Y$5=2,
                                M80:Y80,
                                ""),
                            "")))
                )
            )
        )
    )
)</f>
        <v>0</v>
      </c>
      <c r="J80" s="242">
        <v>45142</v>
      </c>
      <c r="K80" s="242">
        <v>45154</v>
      </c>
      <c r="L80" s="91" t="s">
        <v>127</v>
      </c>
      <c r="M80" s="192">
        <v>7.8571428571428497</v>
      </c>
      <c r="N80" s="192" t="s">
        <v>409</v>
      </c>
      <c r="O80" s="192" t="s">
        <v>409</v>
      </c>
      <c r="P80" s="192">
        <v>0</v>
      </c>
      <c r="Q80" s="192" t="s">
        <v>409</v>
      </c>
      <c r="R80" s="192">
        <v>5.5</v>
      </c>
      <c r="S80" s="192" t="s">
        <v>409</v>
      </c>
      <c r="T80" s="192" t="s">
        <v>409</v>
      </c>
      <c r="U80" s="192" t="s">
        <v>409</v>
      </c>
      <c r="V80" s="192">
        <v>-0.39647748548810002</v>
      </c>
      <c r="W80" s="192">
        <v>-0.7389788385935</v>
      </c>
      <c r="X80" s="192" t="s">
        <v>409</v>
      </c>
      <c r="Y80" s="192"/>
      <c r="Z80" s="192"/>
      <c r="AF80" s="34"/>
      <c r="AG80" s="34"/>
      <c r="AH80" s="34"/>
      <c r="AI80" s="34"/>
      <c r="AJ80" s="34"/>
      <c r="AK80" s="34"/>
      <c r="AL80" s="195"/>
      <c r="AM80" s="195"/>
      <c r="AN80" s="80"/>
      <c r="AO80" s="80"/>
      <c r="AP80" s="80"/>
      <c r="AQ80" s="35"/>
    </row>
    <row r="81" spans="1:43" x14ac:dyDescent="0.2">
      <c r="A81" s="84">
        <v>74</v>
      </c>
      <c r="B81" s="84" t="str">
        <f ca="1"/>
        <v>Gambia, The</v>
      </c>
      <c r="C81" s="84" t="str">
        <f ca="1"/>
        <v>GMB</v>
      </c>
      <c r="D81" s="219" t="str">
        <f ca="1"/>
        <v>SSF           Sub-Saharan Africa</v>
      </c>
      <c r="E81" s="219" t="str">
        <f ca="1"/>
        <v>IDA</v>
      </c>
      <c r="F81" s="190" t="str">
        <f t="shared" ca="1" si="4"/>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$M$4:$Y$4,
                    (M81:Y81),
                    "")),
            1,
            0))
        =0,
    NA(),
    IF(
        Parameters!$D$15=1,
        IF(
            SUM(--(ISNUMBER(IF($M$4:$Y$4=1,(M81:Y81),""))))&gt;0,
            MAX(IF(
                ISNUMBER(M81:Y81),
                IF(
                    M$4:Y$4=1,
                    M81:Y81,
                    ""),
                "")),
            MAX(IF(
                ISNUMBER(M81:Y81),
                IF(
                    M$4:Y$4=2,
                    M81:Y81,
                    ""),
                ""))
        ),
        IF(
            Parameters!$D$16=1,
            IFERROR(
                AVERAGE(IF(
                    ISNUMBER(M81:Y81),
                    IF(
                        M$4:Y$4=1,
                        M81:Y81,
                        ""),
                    "")),
                AVERAGE(IF(
                    ISNUMBER(M81:Y81),
                    IF(
                        M$4:Y$4=2,
                        M81:Y81,
                        ""),
                    ""))
            ),
            IF(
                Parameters!$D$17=1,
                IFERROR(
                    IF(
                        OR(
                            IF(
                                ISNUMBER(M81:Y81),
                                IF(
                                    M$4:Y$4=1,
                                    M81:Y81,
                                    ""),
                                "")
                            =0),
                        0,
                        GEOMEAN(IF(
                            ISNUMBER(M81:Y81),
                            IF(
                                M$4:Y$4=1,
                                M81:Y81,
                                ""),
                            ""))
                    ),
                    IF(
                        OR(IF(
                            ISNUMBER(M81:Y81),
                            IF(
                                M$4:Y$4=2,
                                M81:Y81,
                                ""),
                            "")
                            =0),
                        0,
                        GEOMEAN(IF(
                            ISNUMBER(M81:Y81),
                            IF(
                                M$4:Y$4=2,
                                M81:Y81,
                                ""),
                            "")))
                )
            )
        )
    )
)</f>
        <v>9.5714285714285694</v>
      </c>
      <c r="I81" s="191" cm="1">
        <f t="array" ref="I81">IF(
    SUM(IF(
            ISNUMBER(
                IF(
                    $M$5:$Y$5,
                    (M81:Y81),
                    "")),
            1,
            0))
        =0,
    NA(),
    IF(
        Parameters!$D$15=1,
        IF(
            SUM(--(ISNUMBER(IF($M$5:$Y$5=1,(M81:Y81),""))))&gt;0,
            MAX(IF(
                ISNUMBER(M81:Y81),
                IF(
                    M$5:Y$5=1,
                    M81:Y81,
                    ""),
                "")),
            MAX(IF(
                ISNUMBER(M81:Y81),
                IF(
                    M$5:Y$5=2,
                    M81:Y81,
                    ""),
                ""))
        ),
        IF(
            Parameters!$D$16=1,
            IFERROR(
                AVERAGE(IF(
                    ISNUMBER(M81:Y81),
                    IF(
                        M$5:Y$5=1,
                        M81:Y81,
                        ""),
                    "")),
                AVERAGE(IF(
                    ISNUMBER(M81:Y81),
                    IF(
                        M$5:Y$5=2,
                        M81:Y81,
                        ""),
                    ""))
            ),
            IF(
                Parameters!$D$17=1,
                IFERROR(
                    IF(
                        OR(
                            IF(
                                ISNUMBER(M81:Y81),
                                IF(
                                    M$5:Y$5=1,
                                    M81:Y81,
                                    ""),
                                "")
                            =0),
                        0,
                        GEOMEAN(IF(
                            ISNUMBER(M81:Y81),
                            IF(
                                M$5:Y$5=1,
                                M81:Y81,
                                ""),
                            ""))
                    ),
                    IF(
                        OR(IF(
                            ISNUMBER(M81:Y81),
                            IF(
                                M$5:Y$5=2,
                                M81:Y81,
                                ""),
                            "")
                            =0),
                        0,
                        GEOMEAN(IF(
                            ISNUMBER(M81:Y81),
                            IF(
                                M$5:Y$5=2,
                                M81:Y81,
                                ""),
                            "")))
                )
            )
        )
    )
)</f>
        <v>0</v>
      </c>
      <c r="J81" s="242">
        <v>45142</v>
      </c>
      <c r="K81" s="242">
        <v>45154</v>
      </c>
      <c r="L81" s="91" t="s">
        <v>128</v>
      </c>
      <c r="M81" s="192">
        <v>9.5714285714285694</v>
      </c>
      <c r="N81" s="192" t="s">
        <v>409</v>
      </c>
      <c r="O81" s="192" t="s">
        <v>409</v>
      </c>
      <c r="P81" s="192">
        <v>0</v>
      </c>
      <c r="Q81" s="192" t="s">
        <v>409</v>
      </c>
      <c r="R81" s="192">
        <v>6.7</v>
      </c>
      <c r="S81" s="192" t="s">
        <v>409</v>
      </c>
      <c r="T81" s="192" t="s">
        <v>409</v>
      </c>
      <c r="U81" s="192" t="s">
        <v>409</v>
      </c>
      <c r="V81" s="192">
        <v>-0.17465607851859999</v>
      </c>
      <c r="W81" s="192">
        <v>-0.2686697899346</v>
      </c>
      <c r="X81" s="192" t="s">
        <v>409</v>
      </c>
      <c r="Y81" s="192"/>
      <c r="Z81" s="192"/>
      <c r="AF81" s="34"/>
      <c r="AG81" s="34"/>
      <c r="AH81" s="34"/>
      <c r="AI81" s="34"/>
      <c r="AJ81" s="34"/>
      <c r="AK81" s="34"/>
      <c r="AL81" s="195"/>
      <c r="AM81" s="195"/>
      <c r="AN81" s="80"/>
      <c r="AO81" s="80"/>
      <c r="AP81" s="80"/>
      <c r="AQ81" s="35"/>
    </row>
    <row r="82" spans="1:43" x14ac:dyDescent="0.2">
      <c r="A82" s="84">
        <v>75</v>
      </c>
      <c r="B82" s="84" t="str">
        <f ca="1"/>
        <v>Guinea-Bissau</v>
      </c>
      <c r="C82" s="84" t="str">
        <f ca="1"/>
        <v>GNB</v>
      </c>
      <c r="D82" s="219" t="str">
        <f ca="1"/>
        <v>SSF           Sub-Saharan Africa</v>
      </c>
      <c r="E82" s="219" t="str">
        <f ca="1"/>
        <v>IDA</v>
      </c>
      <c r="F82" s="190" t="str">
        <f t="shared" ca="1" si="4"/>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$M$4:$Y$4,
                    (M82:Y82),
                    "")),
            1,
            0))
        =0,
    NA(),
    IF(
        Parameters!$D$15=1,
        IF(
            SUM(--(ISNUMBER(IF($M$4:$Y$4=1,(M82:Y82),""))))&gt;0,
            MAX(IF(
                ISNUMBER(M82:Y82),
                IF(
                    M$4:Y$4=1,
                    M82:Y82,
                    ""),
                "")),
            MAX(IF(
                ISNUMBER(M82:Y82),
                IF(
                    M$4:Y$4=2,
                    M82:Y82,
                    ""),
                ""))
        ),
        IF(
            Parameters!$D$16=1,
            IFERROR(
                AVERAGE(IF(
                    ISNUMBER(M82:Y82),
                    IF(
                        M$4:Y$4=1,
                        M82:Y82,
                        ""),
                    "")),
                AVERAGE(IF(
                    ISNUMBER(M82:Y82),
                    IF(
                        M$4:Y$4=2,
                        M82:Y82,
                        ""),
                    ""))
            ),
            IF(
                Parameters!$D$17=1,
                IFERROR(
                    IF(
                        OR(
                            IF(
                                ISNUMBER(M82:Y82),
                                IF(
                                    M$4:Y$4=1,
                                    M82:Y82,
                                    ""),
                                "")
                            =0),
                        0,
                        GEOMEAN(IF(
                            ISNUMBER(M82:Y82),
                            IF(
                                M$4:Y$4=1,
                                M82:Y82,
                                ""),
                            ""))
                    ),
                    IF(
                        OR(IF(
                            ISNUMBER(M82:Y82),
                            IF(
                                M$4:Y$4=2,
                                M82:Y82,
                                ""),
                            "")
                            =0),
                        0,
                        GEOMEAN(IF(
                            ISNUMBER(M82:Y82),
                            IF(
                                M$4:Y$4=2,
                                M82:Y82,
                                ""),
                            "")))
                )
            )
        )
    )
)</f>
        <v>9.8571428571428505</v>
      </c>
      <c r="I82" s="191" cm="1">
        <f t="array" ref="I82">IF(
    SUM(IF(
            ISNUMBER(
                IF(
                    $M$5:$Y$5,
                    (M82:Y82),
                    "")),
            1,
            0))
        =0,
    NA(),
    IF(
        Parameters!$D$15=1,
        IF(
            SUM(--(ISNUMBER(IF($M$5:$Y$5=1,(M82:Y82),""))))&gt;0,
            MAX(IF(
                ISNUMBER(M82:Y82),
                IF(
                    M$5:Y$5=1,
                    M82:Y82,
                    ""),
                "")),
            MAX(IF(
                ISNUMBER(M82:Y82),
                IF(
                    M$5:Y$5=2,
                    M82:Y82,
                    ""),
                ""))
        ),
        IF(
            Parameters!$D$16=1,
            IFERROR(
                AVERAGE(IF(
                    ISNUMBER(M82:Y82),
                    IF(
                        M$5:Y$5=1,
                        M82:Y82,
                        ""),
                    "")),
                AVERAGE(IF(
                    ISNUMBER(M82:Y82),
                    IF(
                        M$5:Y$5=2,
                        M82:Y82,
                        ""),
                    ""))
            ),
            IF(
                Parameters!$D$17=1,
                IFERROR(
                    IF(
                        OR(
                            IF(
                                ISNUMBER(M82:Y82),
                                IF(
                                    M$5:Y$5=1,
                                    M82:Y82,
                                    ""),
                                "")
                            =0),
                        0,
                        GEOMEAN(IF(
                            ISNUMBER(M82:Y82),
                            IF(
                                M$5:Y$5=1,
                                M82:Y82,
                                ""),
                            ""))
                    ),
                    IF(
                        OR(IF(
                            ISNUMBER(M82:Y82),
                            IF(
                                M$5:Y$5=2,
                                M82:Y82,
                                ""),
                            "")
                            =0),
                        0,
                        GEOMEAN(IF(
                            ISNUMBER(M82:Y82),
                            IF(
                                M$5:Y$5=2,
                                M82:Y82,
                                ""),
                            "")))
                )
            )
        )
    )
)</f>
        <v>0</v>
      </c>
      <c r="J82" s="242">
        <v>45142</v>
      </c>
      <c r="K82" s="242">
        <v>45154</v>
      </c>
      <c r="L82" s="91" t="s">
        <v>130</v>
      </c>
      <c r="M82" s="192">
        <v>9.8571428571428505</v>
      </c>
      <c r="N82" s="192" t="s">
        <v>409</v>
      </c>
      <c r="O82" s="192" t="s">
        <v>409</v>
      </c>
      <c r="P82" s="192">
        <v>0</v>
      </c>
      <c r="Q82" s="192" t="s">
        <v>409</v>
      </c>
      <c r="R82" s="192">
        <v>6.9</v>
      </c>
      <c r="S82" s="192" t="s">
        <v>409</v>
      </c>
      <c r="T82" s="192" t="s">
        <v>409</v>
      </c>
      <c r="U82" s="192" t="s">
        <v>409</v>
      </c>
      <c r="V82" s="192">
        <v>-0.69102417425670004</v>
      </c>
      <c r="W82" s="192">
        <v>-0.77232812801810302</v>
      </c>
      <c r="X82" s="192" t="s">
        <v>409</v>
      </c>
      <c r="Y82" s="192"/>
      <c r="Z82" s="192"/>
      <c r="AF82" s="34"/>
      <c r="AG82" s="34"/>
      <c r="AH82" s="34"/>
      <c r="AI82" s="34"/>
      <c r="AJ82" s="34"/>
      <c r="AK82" s="34"/>
      <c r="AL82" s="195"/>
      <c r="AM82" s="195"/>
      <c r="AN82" s="80"/>
      <c r="AO82" s="80"/>
      <c r="AP82" s="80"/>
      <c r="AQ82" s="35"/>
    </row>
    <row r="83" spans="1:43" x14ac:dyDescent="0.2">
      <c r="A83" s="84">
        <v>76</v>
      </c>
      <c r="B83" s="84" t="str">
        <f ca="1"/>
        <v>Equatorial Guinea</v>
      </c>
      <c r="C83" s="84" t="str">
        <f ca="1"/>
        <v>GNQ</v>
      </c>
      <c r="D83" s="219" t="str">
        <f ca="1"/>
        <v>SSF           Sub-Saharan Africa</v>
      </c>
      <c r="E83" s="219" t="str">
        <f ca="1"/>
        <v>IBRD</v>
      </c>
      <c r="F83" s="190" t="str">
        <f t="shared" ca="1" si="4"/>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$M$4:$Y$4,
                    (M83:Y83),
                    "")),
            1,
            0))
        =0,
    NA(),
    IF(
        Parameters!$D$15=1,
        IF(
            SUM(--(ISNUMBER(IF($M$4:$Y$4=1,(M83:Y83),""))))&gt;0,
            MAX(IF(
                ISNUMBER(M83:Y83),
                IF(
                    M$4:Y$4=1,
                    M83:Y83,
                    ""),
                "")),
            MAX(IF(
                ISNUMBER(M83:Y83),
                IF(
                    M$4:Y$4=2,
                    M83:Y83,
                    ""),
                ""))
        ),
        IF(
            Parameters!$D$16=1,
            IFERROR(
                AVERAGE(IF(
                    ISNUMBER(M83:Y83),
                    IF(
                        M$4:Y$4=1,
                        M83:Y83,
                        ""),
                    "")),
                AVERAGE(IF(
                    ISNUMBER(M83:Y83),
                    IF(
                        M$4:Y$4=2,
                        M83:Y83,
                        ""),
                    ""))
            ),
            IF(
                Parameters!$D$17=1,
                IFERROR(
                    IF(
                        OR(
                            IF(
                                ISNUMBER(M83:Y83),
                                IF(
                                    M$4:Y$4=1,
                                    M83:Y83,
                                    ""),
                                "")
                            =0),
                        0,
                        GEOMEAN(IF(
                            ISNUMBER(M83:Y83),
                            IF(
                                M$4:Y$4=1,
                                M83:Y83,
                                ""),
                            ""))
                    ),
                    IF(
                        OR(IF(
                            ISNUMBER(M83:Y83),
                            IF(
                                M$4:Y$4=2,
                                M83:Y83,
                                ""),
                            "")
                            =0),
                        0,
                        GEOMEAN(IF(
                            ISNUMBER(M83:Y83),
                            IF(
                                M$4:Y$4=2,
                                M83:Y83,
                                ""),
                            "")))
                )
            )
        )
    )
)</f>
        <v>6.1428571428571397</v>
      </c>
      <c r="I83" s="191" t="e" cm="1">
        <f t="array" ref="I83">IF(
    SUM(IF(
            ISNUMBER(
                IF(
                    $M$5:$Y$5,
                    (M83:Y83),
                    "")),
            1,
            0))
        =0,
    NA(),
    IF(
        Parameters!$D$15=1,
        IF(
            SUM(--(ISNUMBER(IF($M$5:$Y$5=1,(M83:Y83),""))))&gt;0,
            MAX(IF(
                ISNUMBER(M83:Y83),
                IF(
                    M$5:Y$5=1,
                    M83:Y83,
                    ""),
                "")),
            MAX(IF(
                ISNUMBER(M83:Y83),
                IF(
                    M$5:Y$5=2,
                    M83:Y83,
                    ""),
                ""))
        ),
        IF(
            Parameters!$D$16=1,
            IFERROR(
                AVERAGE(IF(
                    ISNUMBER(M83:Y83),
                    IF(
                        M$5:Y$5=1,
                        M83:Y83,
                        ""),
                    "")),
                AVERAGE(IF(
                    ISNUMBER(M83:Y83),
                    IF(
                        M$5:Y$5=2,
                        M83:Y83,
                        ""),
                    ""))
            ),
            IF(
                Parameters!$D$17=1,
                IFERROR(
                    IF(
                        OR(
                            IF(
                                ISNUMBER(M83:Y83),
                                IF(
                                    M$5:Y$5=1,
                                    M83:Y83,
                                    ""),
                                "")
                            =0),
                        0,
                        GEOMEAN(IF(
                            ISNUMBER(M83:Y83),
                            IF(
                                M$5:Y$5=1,
                                M83:Y83,
                                ""),
                            ""))
                    ),
                    IF(
                        OR(IF(
                            ISNUMBER(M83:Y83),
                            IF(
                                M$5:Y$5=2,
                                M83:Y83,
                                ""),
                            "")
                            =0),
                        0,
                        GEOMEAN(IF(
                            ISNUMBER(M83:Y83),
                            IF(
                                M$5:Y$5=2,
                                M83:Y83,
                                ""),
                            "")))
                )
            )
        )
    )
)</f>
        <v>#N/A</v>
      </c>
      <c r="J83" s="242">
        <v>45142</v>
      </c>
      <c r="K83" s="242">
        <v>45014</v>
      </c>
      <c r="L83" s="91" t="s">
        <v>132</v>
      </c>
      <c r="M83" s="192">
        <v>6.1428571428571397</v>
      </c>
      <c r="N83" s="192" t="s">
        <v>409</v>
      </c>
      <c r="O83" s="192" t="s">
        <v>409</v>
      </c>
      <c r="P83" s="192" t="s">
        <v>409</v>
      </c>
      <c r="Q83" s="192" t="s">
        <v>409</v>
      </c>
      <c r="R83" s="192">
        <v>4.3</v>
      </c>
      <c r="S83" s="192" t="s">
        <v>409</v>
      </c>
      <c r="T83" s="192" t="s">
        <v>409</v>
      </c>
      <c r="U83" s="192" t="s">
        <v>409</v>
      </c>
      <c r="V83" s="192" t="s">
        <v>409</v>
      </c>
      <c r="W83" s="192" t="s">
        <v>409</v>
      </c>
      <c r="X83" s="192" t="s">
        <v>409</v>
      </c>
      <c r="Y83" s="192"/>
      <c r="Z83" s="192"/>
      <c r="AF83" s="34"/>
      <c r="AG83" s="34"/>
      <c r="AH83" s="34"/>
      <c r="AI83" s="34"/>
      <c r="AJ83" s="34"/>
      <c r="AK83" s="34"/>
      <c r="AL83" s="195"/>
      <c r="AM83" s="195"/>
      <c r="AN83" s="80"/>
      <c r="AO83" s="80"/>
      <c r="AP83" s="80"/>
      <c r="AQ83" s="35"/>
    </row>
    <row r="84" spans="1:43" x14ac:dyDescent="0.2">
      <c r="A84" s="84">
        <v>77</v>
      </c>
      <c r="B84" s="84" t="str">
        <f ca="1"/>
        <v>Greece</v>
      </c>
      <c r="C84" s="84" t="str">
        <f ca="1"/>
        <v>GRC</v>
      </c>
      <c r="D84" s="219" t="str">
        <f ca="1"/>
        <v>ECS           Europe &amp; Central Asia</v>
      </c>
      <c r="E84" s="219" t="str">
        <f ca="1"/>
        <v>NA</v>
      </c>
      <c r="F84" s="190" t="str">
        <f t="shared" ca="1" si="4"/>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$M$4:$Y$4,
                    (M84:Y84),
                    "")),
            1,
            0))
        =0,
    NA(),
    IF(
        Parameters!$D$15=1,
        IF(
            SUM(--(ISNUMBER(IF($M$4:$Y$4=1,(M84:Y84),""))))&gt;0,
            MAX(IF(
                ISNUMBER(M84:Y84),
                IF(
                    M$4:Y$4=1,
                    M84:Y84,
                    ""),
                "")),
            MAX(IF(
                ISNUMBER(M84:Y84),
                IF(
                    M$4:Y$4=2,
                    M84:Y84,
                    ""),
                ""))
        ),
        IF(
            Parameters!$D$16=1,
            IFERROR(
                AVERAGE(IF(
                    ISNUMBER(M84:Y84),
                    IF(
                        M$4:Y$4=1,
                        M84:Y84,
                        ""),
                    "")),
                AVERAGE(IF(
                    ISNUMBER(M84:Y84),
                    IF(
                        M$4:Y$4=2,
                        M84:Y84,
                        ""),
                    ""))
            ),
            IF(
                Parameters!$D$17=1,
                IFERROR(
                    IF(
                        OR(
                            IF(
                                ISNUMBER(M84:Y84),
                                IF(
                                    M$4:Y$4=1,
                                    M84:Y84,
                                    ""),
                                "")
                            =0),
                        0,
                        GEOMEAN(IF(
                            ISNUMBER(M84:Y84),
                            IF(
                                M$4:Y$4=1,
                                M84:Y84,
                                ""),
                            ""))
                    ),
                    IF(
                        OR(IF(
                            ISNUMBER(M84:Y84),
                            IF(
                                M$4:Y$4=2,
                                M84:Y84,
                                ""),
                            "")
                            =0),
                        0,
                        GEOMEAN(IF(
                            ISNUMBER(M84:Y84),
                            IF(
                                M$4:Y$4=2,
                                M84:Y84,
                                ""),
                            "")))
                )
            )
        )
    )
)</f>
        <v>0.85714285714285499</v>
      </c>
      <c r="I84" s="191" cm="1">
        <f t="array" ref="I84">IF(
    SUM(IF(
            ISNUMBER(
                IF(
                    $M$5:$Y$5,
                    (M84:Y84),
                    "")),
            1,
            0))
        =0,
    NA(),
    IF(
        Parameters!$D$15=1,
        IF(
            SUM(--(ISNUMBER(IF($M$5:$Y$5=1,(M84:Y84),""))))&gt;0,
            MAX(IF(
                ISNUMBER(M84:Y84),
                IF(
                    M$5:Y$5=1,
                    M84:Y84,
                    ""),
                "")),
            MAX(IF(
                ISNUMBER(M84:Y84),
                IF(
                    M$5:Y$5=2,
                    M84:Y84,
                    ""),
                ""))
        ),
        IF(
            Parameters!$D$16=1,
            IFERROR(
                AVERAGE(IF(
                    ISNUMBER(M84:Y84),
                    IF(
                        M$5:Y$5=1,
                        M84:Y84,
                        ""),
                    "")),
                AVERAGE(IF(
                    ISNUMBER(M84:Y84),
                    IF(
                        M$5:Y$5=2,
                        M84:Y84,
                        ""),
                    ""))
            ),
            IF(
                Parameters!$D$17=1,
                IFERROR(
                    IF(
                        OR(
                            IF(
                                ISNUMBER(M84:Y84),
                                IF(
                                    M$5:Y$5=1,
                                    M84:Y84,
                                    ""),
                                "")
                            =0),
                        0,
                        GEOMEAN(IF(
                            ISNUMBER(M84:Y84),
                            IF(
                                M$5:Y$5=1,
                                M84:Y84,
                                ""),
                            ""))
                    ),
                    IF(
                        OR(IF(
                            ISNUMBER(M84:Y84),
                            IF(
                                M$5:Y$5=2,
                                M84:Y84,
                                ""),
                            "")
                            =0),
                        0,
                        GEOMEAN(IF(
                            ISNUMBER(M84:Y84),
                            IF(
                                M$5:Y$5=2,
                                M84:Y84,
                                ""),
                            "")))
                )
            )
        )
    )
)</f>
        <v>0</v>
      </c>
      <c r="J84" s="242">
        <v>44753</v>
      </c>
      <c r="K84" s="242">
        <v>45154</v>
      </c>
      <c r="L84" s="91" t="s">
        <v>134</v>
      </c>
      <c r="M84" s="192">
        <v>0.85714285714285499</v>
      </c>
      <c r="N84" s="192">
        <v>0</v>
      </c>
      <c r="O84" s="192" t="s">
        <v>409</v>
      </c>
      <c r="P84" s="192" t="s">
        <v>409</v>
      </c>
      <c r="Q84" s="192" t="s">
        <v>409</v>
      </c>
      <c r="R84" s="192">
        <v>0.6</v>
      </c>
      <c r="S84" s="192">
        <v>-2.5750000000000002</v>
      </c>
      <c r="T84" s="192">
        <v>-1.5499999999999901</v>
      </c>
      <c r="U84" s="192" t="s">
        <v>409</v>
      </c>
      <c r="V84" s="192" t="s">
        <v>409</v>
      </c>
      <c r="W84" s="192" t="s">
        <v>409</v>
      </c>
      <c r="X84" s="192" t="s">
        <v>409</v>
      </c>
      <c r="Y84" s="192"/>
      <c r="Z84" s="192"/>
      <c r="AF84" s="34"/>
      <c r="AG84" s="34"/>
      <c r="AH84" s="34"/>
      <c r="AI84" s="34"/>
      <c r="AJ84" s="34"/>
      <c r="AK84" s="34"/>
      <c r="AL84" s="195"/>
      <c r="AM84" s="195"/>
      <c r="AN84" s="80"/>
      <c r="AO84" s="80"/>
      <c r="AP84" s="80"/>
      <c r="AQ84" s="35"/>
    </row>
    <row r="85" spans="1:43" x14ac:dyDescent="0.2">
      <c r="A85" s="84">
        <v>78</v>
      </c>
      <c r="B85" s="84" t="str">
        <f ca="1"/>
        <v>Grenada</v>
      </c>
      <c r="C85" s="84" t="str">
        <f ca="1"/>
        <v>GRD</v>
      </c>
      <c r="D85" s="219" t="str">
        <f ca="1"/>
        <v>LCN           Latin America &amp; Caribbean</v>
      </c>
      <c r="E85" s="219" t="str">
        <f ca="1"/>
        <v>Blend</v>
      </c>
      <c r="F85" s="190" t="str">
        <f t="shared" ca="1" si="4"/>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$M$4:$Y$4,
                    (M85:Y85),
                    "")),
            1,
            0))
        =0,
    NA(),
    IF(
        Parameters!$D$15=1,
        IF(
            SUM(--(ISNUMBER(IF($M$4:$Y$4=1,(M85:Y85),""))))&gt;0,
            MAX(IF(
                ISNUMBER(M85:Y85),
                IF(
                    M$4:Y$4=1,
                    M85:Y85,
                    ""),
                "")),
            MAX(IF(
                ISNUMBER(M85:Y85),
                IF(
                    M$4:Y$4=2,
                    M85:Y85,
                    ""),
                ""))
        ),
        IF(
            Parameters!$D$16=1,
            IFERROR(
                AVERAGE(IF(
                    ISNUMBER(M85:Y85),
                    IF(
                        M$4:Y$4=1,
                        M85:Y85,
                        ""),
                    "")),
                AVERAGE(IF(
                    ISNUMBER(M85:Y85),
                    IF(
                        M$4:Y$4=2,
                        M85:Y85,
                        ""),
                    ""))
            ),
            IF(
                Parameters!$D$17=1,
                IFERROR(
                    IF(
                        OR(
                            IF(
                                ISNUMBER(M85:Y85),
                                IF(
                                    M$4:Y$4=1,
                                    M85:Y85,
                                    ""),
                                "")
                            =0),
                        0,
                        GEOMEAN(IF(
                            ISNUMBER(M85:Y85),
                            IF(
                                M$4:Y$4=1,
                                M85:Y85,
                                ""),
                            ""))
                    ),
                    IF(
                        OR(IF(
                            ISNUMBER(M85:Y85),
                            IF(
                                M$4:Y$4=2,
                                M85:Y85,
                                ""),
                            "")
                            =0),
                        0,
                        GEOMEAN(IF(
                            ISNUMBER(M85:Y85),
                            IF(
                                M$4:Y$4=2,
                                M85:Y85,
                                ""),
                            "")))
                )
            )
        )
    )
)</f>
        <v>2.71428571428571</v>
      </c>
      <c r="I85" s="191" t="e" cm="1">
        <f t="array" ref="I85">IF(
    SUM(IF(
            ISNUMBER(
                IF(
                    $M$5:$Y$5,
                    (M85:Y85),
                    "")),
            1,
            0))
        =0,
    NA(),
    IF(
        Parameters!$D$15=1,
        IF(
            SUM(--(ISNUMBER(IF($M$5:$Y$5=1,(M85:Y85),""))))&gt;0,
            MAX(IF(
                ISNUMBER(M85:Y85),
                IF(
                    M$5:Y$5=1,
                    M85:Y85,
                    ""),
                "")),
            MAX(IF(
                ISNUMBER(M85:Y85),
                IF(
                    M$5:Y$5=2,
                    M85:Y85,
                    ""),
                ""))
        ),
        IF(
            Parameters!$D$16=1,
            IFERROR(
                AVERAGE(IF(
                    ISNUMBER(M85:Y85),
                    IF(
                        M$5:Y$5=1,
                        M85:Y85,
                        ""),
                    "")),
                AVERAGE(IF(
                    ISNUMBER(M85:Y85),
                    IF(
                        M$5:Y$5=2,
                        M85:Y85,
                        ""),
                    ""))
            ),
            IF(
                Parameters!$D$17=1,
                IFERROR(
                    IF(
                        OR(
                            IF(
                                ISNUMBER(M85:Y85),
                                IF(
                                    M$5:Y$5=1,
                                    M85:Y85,
                                    ""),
                                "")
                            =0),
                        0,
                        GEOMEAN(IF(
                            ISNUMBER(M85:Y85),
                            IF(
                                M$5:Y$5=1,
                                M85:Y85,
                                ""),
                            ""))
                    ),
                    IF(
                        OR(IF(
                            ISNUMBER(M85:Y85),
                            IF(
                                M$5:Y$5=2,
                                M85:Y85,
                                ""),
                            "")
                            =0),
                        0,
                        GEOMEAN(IF(
                            ISNUMBER(M85:Y85),
                            IF(
                                M$5:Y$5=2,
                                M85:Y85,
                                ""),
                            "")))
                )
            )
        )
    )
)</f>
        <v>#N/A</v>
      </c>
      <c r="J85" s="242">
        <v>45142</v>
      </c>
      <c r="K85" s="242">
        <v>45014</v>
      </c>
      <c r="L85" s="91" t="s">
        <v>136</v>
      </c>
      <c r="M85" s="192">
        <v>2.71428571428571</v>
      </c>
      <c r="N85" s="192" t="s">
        <v>409</v>
      </c>
      <c r="O85" s="192" t="s">
        <v>409</v>
      </c>
      <c r="P85" s="192" t="s">
        <v>409</v>
      </c>
      <c r="Q85" s="192" t="s">
        <v>409</v>
      </c>
      <c r="R85" s="192">
        <v>1.9</v>
      </c>
      <c r="S85" s="192" t="s">
        <v>409</v>
      </c>
      <c r="T85" s="192" t="s">
        <v>409</v>
      </c>
      <c r="U85" s="192" t="s">
        <v>409</v>
      </c>
      <c r="V85" s="192" t="s">
        <v>409</v>
      </c>
      <c r="W85" s="192" t="s">
        <v>409</v>
      </c>
      <c r="X85" s="192" t="s">
        <v>409</v>
      </c>
      <c r="Y85" s="192"/>
      <c r="Z85" s="192"/>
      <c r="AF85" s="34"/>
      <c r="AG85" s="34"/>
      <c r="AH85" s="34"/>
      <c r="AI85" s="34"/>
      <c r="AJ85" s="34"/>
      <c r="AK85" s="34"/>
      <c r="AL85" s="195"/>
      <c r="AM85" s="195"/>
      <c r="AN85" s="80"/>
      <c r="AO85" s="80"/>
      <c r="AP85" s="80"/>
      <c r="AQ85" s="35"/>
    </row>
    <row r="86" spans="1:43" x14ac:dyDescent="0.2">
      <c r="A86" s="84">
        <v>79</v>
      </c>
      <c r="B86" s="84" t="str">
        <f ca="1"/>
        <v>Greenland</v>
      </c>
      <c r="C86" s="84" t="str">
        <f ca="1"/>
        <v>GRL</v>
      </c>
      <c r="D86" s="219" t="str">
        <f ca="1"/>
        <v>ECS           Europe &amp; Central Asia</v>
      </c>
      <c r="E86" s="219" t="str">
        <f ca="1"/>
        <v>NA</v>
      </c>
      <c r="F86" s="190" t="str">
        <f t="shared" ca="1" si="4"/>
        <v/>
      </c>
      <c r="G86" s="80" t="e">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#N/A</v>
      </c>
      <c r="H86" s="80" t="e" cm="1">
        <f t="array" ref="H86">IF(
    SUM(IF(
            ISNUMBER(
                IF(
                    $M$4:$Y$4,
                    (M86:Y86),
                    "")),
            1,
            0))
        =0,
    NA(),
    IF(
        Parameters!$D$15=1,
        IF(
            SUM(--(ISNUMBER(IF($M$4:$Y$4=1,(M86:Y86),""))))&gt;0,
            MAX(IF(
                ISNUMBER(M86:Y86),
                IF(
                    M$4:Y$4=1,
                    M86:Y86,
                    ""),
                "")),
            MAX(IF(
                ISNUMBER(M86:Y86),
                IF(
                    M$4:Y$4=2,
                    M86:Y86,
                    ""),
                ""))
        ),
        IF(
            Parameters!$D$16=1,
            IFERROR(
                AVERAGE(IF(
                    ISNUMBER(M86:Y86),
                    IF(
                        M$4:Y$4=1,
                        M86:Y86,
                        ""),
                    "")),
                AVERAGE(IF(
                    ISNUMBER(M86:Y86),
                    IF(
                        M$4:Y$4=2,
                        M86:Y86,
                        ""),
                    ""))
            ),
            IF(
                Parameters!$D$17=1,
                IFERROR(
                    IF(
                        OR(
                            IF(
                                ISNUMBER(M86:Y86),
                                IF(
                                    M$4:Y$4=1,
                                    M86:Y86,
                                    ""),
                                "")
                            =0),
                        0,
                        GEOMEAN(IF(
                            ISNUMBER(M86:Y86),
                            IF(
                                M$4:Y$4=1,
                                M86:Y86,
                                ""),
                            ""))
                    ),
                    IF(
                        OR(IF(
                            ISNUMBER(M86:Y86),
                            IF(
                                M$4:Y$4=2,
                                M86:Y86,
                                ""),
                            "")
                            =0),
                        0,
                        GEOMEAN(IF(
                            ISNUMBER(M86:Y86),
                            IF(
                                M$4:Y$4=2,
                                M86:Y86,
                                ""),
                            "")))
                )
            )
        )
    )
)</f>
        <v>#N/A</v>
      </c>
      <c r="I86" s="191" t="e" cm="1">
        <f t="array" ref="I86">IF(
    SUM(IF(
            ISNUMBER(
                IF(
                    $M$5:$Y$5,
                    (M86:Y86),
                    "")),
            1,
            0))
        =0,
    NA(),
    IF(
        Parameters!$D$15=1,
        IF(
            SUM(--(ISNUMBER(IF($M$5:$Y$5=1,(M86:Y86),""))))&gt;0,
            MAX(IF(
                ISNUMBER(M86:Y86),
                IF(
                    M$5:Y$5=1,
                    M86:Y86,
                    ""),
                "")),
            MAX(IF(
                ISNUMBER(M86:Y86),
                IF(
                    M$5:Y$5=2,
                    M86:Y86,
                    ""),
                ""))
        ),
        IF(
            Parameters!$D$16=1,
            IFERROR(
                AVERAGE(IF(
                    ISNUMBER(M86:Y86),
                    IF(
                        M$5:Y$5=1,
                        M86:Y86,
                        ""),
                    "")),
                AVERAGE(IF(
                    ISNUMBER(M86:Y86),
                    IF(
                        M$5:Y$5=2,
                        M86:Y86,
                        ""),
                    ""))
            ),
            IF(
                Parameters!$D$17=1,
                IFERROR(
                    IF(
                        OR(
                            IF(
                                ISNUMBER(M86:Y86),
                                IF(
                                    M$5:Y$5=1,
                                    M86:Y86,
                                    ""),
                                "")
                            =0),
                        0,
                        GEOMEAN(IF(
                            ISNUMBER(M86:Y86),
                            IF(
                                M$5:Y$5=1,
                                M86:Y86,
                                ""),
                            ""))
                    ),
                    IF(
                        OR(IF(
                            ISNUMBER(M86:Y86),
                            IF(
                                M$5:Y$5=2,
                                M86:Y86,
                                ""),
                            "")
                            =0),
                        0,
                        GEOMEAN(IF(
                            ISNUMBER(M86:Y86),
                            IF(
                                M$5:Y$5=2,
                                M86:Y86,
                                ""),
                            "")))
                )
            )
        )
    )
)</f>
        <v>#N/A</v>
      </c>
      <c r="J86" s="242" t="s">
        <v>409</v>
      </c>
      <c r="K86" s="242" t="s">
        <v>409</v>
      </c>
      <c r="L86" s="91" t="s">
        <v>708</v>
      </c>
      <c r="M86" s="192" t="s">
        <v>409</v>
      </c>
      <c r="N86" s="192" t="s">
        <v>409</v>
      </c>
      <c r="O86" s="192" t="s">
        <v>409</v>
      </c>
      <c r="P86" s="192" t="s">
        <v>409</v>
      </c>
      <c r="Q86" s="192" t="s">
        <v>409</v>
      </c>
      <c r="R86" s="192" t="s">
        <v>409</v>
      </c>
      <c r="S86" s="192" t="s">
        <v>409</v>
      </c>
      <c r="T86" s="192" t="s">
        <v>409</v>
      </c>
      <c r="U86" s="192" t="s">
        <v>409</v>
      </c>
      <c r="V86" s="192" t="s">
        <v>409</v>
      </c>
      <c r="W86" s="192" t="s">
        <v>409</v>
      </c>
      <c r="X86" s="192" t="s">
        <v>409</v>
      </c>
      <c r="Y86" s="192"/>
      <c r="Z86" s="192"/>
      <c r="AF86" s="34"/>
      <c r="AG86" s="34"/>
      <c r="AH86" s="34"/>
      <c r="AI86" s="34"/>
      <c r="AJ86" s="34"/>
      <c r="AK86" s="34"/>
      <c r="AL86" s="195"/>
      <c r="AM86" s="195"/>
      <c r="AN86" s="80"/>
      <c r="AO86" s="80"/>
      <c r="AP86" s="80"/>
      <c r="AQ86" s="35"/>
    </row>
    <row r="87" spans="1:43" x14ac:dyDescent="0.2">
      <c r="A87" s="84">
        <v>80</v>
      </c>
      <c r="B87" s="84" t="str">
        <f ca="1"/>
        <v>Guatemala</v>
      </c>
      <c r="C87" s="84" t="str">
        <f ca="1"/>
        <v>GTM</v>
      </c>
      <c r="D87" s="219" t="str">
        <f ca="1"/>
        <v>LCN           Latin America &amp; Caribbean</v>
      </c>
      <c r="E87" s="219" t="str">
        <f ca="1"/>
        <v>IBRD</v>
      </c>
      <c r="F87" s="190" t="str">
        <f t="shared" ca="1" si="4"/>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$M$4:$Y$4,
                    (M87:Y87),
                    "")),
            1,
            0))
        =0,
    NA(),
    IF(
        Parameters!$D$15=1,
        IF(
            SUM(--(ISNUMBER(IF($M$4:$Y$4=1,(M87:Y87),""))))&gt;0,
            MAX(IF(
                ISNUMBER(M87:Y87),
                IF(
                    M$4:Y$4=1,
                    M87:Y87,
                    ""),
                "")),
            MAX(IF(
                ISNUMBER(M87:Y87),
                IF(
                    M$4:Y$4=2,
                    M87:Y87,
                    ""),
                ""))
        ),
        IF(
            Parameters!$D$16=1,
            IFERROR(
                AVERAGE(IF(
                    ISNUMBER(M87:Y87),
                    IF(
                        M$4:Y$4=1,
                        M87:Y87,
                        ""),
                    "")),
                AVERAGE(IF(
                    ISNUMBER(M87:Y87),
                    IF(
                        M$4:Y$4=2,
                        M87:Y87,
                        ""),
                    ""))
            ),
            IF(
                Parameters!$D$17=1,
                IFERROR(
                    IF(
                        OR(
                            IF(
                                ISNUMBER(M87:Y87),
                                IF(
                                    M$4:Y$4=1,
                                    M87:Y87,
                                    ""),
                                "")
                            =0),
                        0,
                        GEOMEAN(IF(
                            ISNUMBER(M87:Y87),
                            IF(
                                M$4:Y$4=1,
                                M87:Y87,
                                ""),
                            ""))
                    ),
                    IF(
                        OR(IF(
                            ISNUMBER(M87:Y87),
                            IF(
                                M$4:Y$4=2,
                                M87:Y87,
                                ""),
                            "")
                            =0),
                        0,
                        GEOMEAN(IF(
                            ISNUMBER(M87:Y87),
                            IF(
                                M$4:Y$4=2,
                                M87:Y87,
                                ""),
                            "")))
                )
            )
        )
    )
)</f>
        <v>7.5714285714285703</v>
      </c>
      <c r="I87" s="191" cm="1">
        <f t="array" ref="I87">IF(
    SUM(IF(
            ISNUMBER(
                IF(
                    $M$5:$Y$5,
                    (M87:Y87),
                    "")),
            1,
            0))
        =0,
    NA(),
    IF(
        Parameters!$D$15=1,
        IF(
            SUM(--(ISNUMBER(IF($M$5:$Y$5=1,(M87:Y87),""))))&gt;0,
            MAX(IF(
                ISNUMBER(M87:Y87),
                IF(
                    M$5:Y$5=1,
                    M87:Y87,
                    ""),
                "")),
            MAX(IF(
                ISNUMBER(M87:Y87),
                IF(
                    M$5:Y$5=2,
                    M87:Y87,
                    ""),
                ""))
        ),
        IF(
            Parameters!$D$16=1,
            IFERROR(
                AVERAGE(IF(
                    ISNUMBER(M87:Y87),
                    IF(
                        M$5:Y$5=1,
                        M87:Y87,
                        ""),
                    "")),
                AVERAGE(IF(
                    ISNUMBER(M87:Y87),
                    IF(
                        M$5:Y$5=2,
                        M87:Y87,
                        ""),
                    ""))
            ),
            IF(
                Parameters!$D$17=1,
                IFERROR(
                    IF(
                        OR(
                            IF(
                                ISNUMBER(M87:Y87),
                                IF(
                                    M$5:Y$5=1,
                                    M87:Y87,
                                    ""),
                                "")
                            =0),
                        0,
                        GEOMEAN(IF(
                            ISNUMBER(M87:Y87),
                            IF(
                                M$5:Y$5=1,
                                M87:Y87,
                                ""),
                            ""))
                    ),
                    IF(
                        OR(IF(
                            ISNUMBER(M87:Y87),
                            IF(
                                M$5:Y$5=2,
                                M87:Y87,
                                ""),
                            "")
                            =0),
                        0,
                        GEOMEAN(IF(
                            ISNUMBER(M87:Y87),
                            IF(
                                M$5:Y$5=2,
                                M87:Y87,
                                ""),
                            "")))
                )
            )
        )
    )
)</f>
        <v>0</v>
      </c>
      <c r="J87" s="242">
        <v>45142</v>
      </c>
      <c r="K87" s="242">
        <v>45154</v>
      </c>
      <c r="L87" s="91" t="s">
        <v>138</v>
      </c>
      <c r="M87" s="192">
        <v>7.5714285714285703</v>
      </c>
      <c r="N87" s="192" t="s">
        <v>409</v>
      </c>
      <c r="O87" s="192" t="s">
        <v>409</v>
      </c>
      <c r="P87" s="192">
        <v>0</v>
      </c>
      <c r="Q87" s="192" t="s">
        <v>409</v>
      </c>
      <c r="R87" s="192">
        <v>5.3</v>
      </c>
      <c r="S87" s="192" t="s">
        <v>409</v>
      </c>
      <c r="T87" s="192" t="s">
        <v>409</v>
      </c>
      <c r="U87" s="192" t="s">
        <v>409</v>
      </c>
      <c r="V87" s="192">
        <v>-0.51104259490970005</v>
      </c>
      <c r="W87" s="192">
        <v>-0.309284210205099</v>
      </c>
      <c r="X87" s="192" t="s">
        <v>409</v>
      </c>
      <c r="Y87" s="192"/>
      <c r="Z87" s="192"/>
      <c r="AF87" s="34"/>
      <c r="AG87" s="34"/>
      <c r="AH87" s="34"/>
      <c r="AI87" s="34"/>
      <c r="AJ87" s="34"/>
      <c r="AK87" s="34"/>
      <c r="AL87" s="195"/>
      <c r="AM87" s="195"/>
      <c r="AN87" s="80"/>
      <c r="AO87" s="80"/>
      <c r="AP87" s="80"/>
      <c r="AQ87" s="35"/>
    </row>
    <row r="88" spans="1:43" x14ac:dyDescent="0.2">
      <c r="A88" s="84">
        <v>81</v>
      </c>
      <c r="B88" s="84" t="str">
        <f ca="1"/>
        <v>Guam</v>
      </c>
      <c r="C88" s="84" t="str">
        <f ca="1"/>
        <v>GUM</v>
      </c>
      <c r="D88" s="219" t="str">
        <f ca="1"/>
        <v>EAS           East Asia &amp; Pacific</v>
      </c>
      <c r="E88" s="219" t="str">
        <f ca="1"/>
        <v>NA</v>
      </c>
      <c r="F88" s="190" t="str">
        <f t="shared" ca="1" si="4"/>
        <v/>
      </c>
      <c r="G88" s="80" t="e">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#N/A</v>
      </c>
      <c r="H88" s="80" t="e" cm="1">
        <f t="array" ref="H88">IF(
    SUM(IF(
            ISNUMBER(
                IF(
                    $M$4:$Y$4,
                    (M88:Y88),
                    "")),
            1,
            0))
        =0,
    NA(),
    IF(
        Parameters!$D$15=1,
        IF(
            SUM(--(ISNUMBER(IF($M$4:$Y$4=1,(M88:Y88),""))))&gt;0,
            MAX(IF(
                ISNUMBER(M88:Y88),
                IF(
                    M$4:Y$4=1,
                    M88:Y88,
                    ""),
                "")),
            MAX(IF(
                ISNUMBER(M88:Y88),
                IF(
                    M$4:Y$4=2,
                    M88:Y88,
                    ""),
                ""))
        ),
        IF(
            Parameters!$D$16=1,
            IFERROR(
                AVERAGE(IF(
                    ISNUMBER(M88:Y88),
                    IF(
                        M$4:Y$4=1,
                        M88:Y88,
                        ""),
                    "")),
                AVERAGE(IF(
                    ISNUMBER(M88:Y88),
                    IF(
                        M$4:Y$4=2,
                        M88:Y88,
                        ""),
                    ""))
            ),
            IF(
                Parameters!$D$17=1,
                IFERROR(
                    IF(
                        OR(
                            IF(
                                ISNUMBER(M88:Y88),
                                IF(
                                    M$4:Y$4=1,
                                    M88:Y88,
                                    ""),
                                "")
                            =0),
                        0,
                        GEOMEAN(IF(
                            ISNUMBER(M88:Y88),
                            IF(
                                M$4:Y$4=1,
                                M88:Y88,
                                ""),
                            ""))
                    ),
                    IF(
                        OR(IF(
                            ISNUMBER(M88:Y88),
                            IF(
                                M$4:Y$4=2,
                                M88:Y88,
                                ""),
                            "")
                            =0),
                        0,
                        GEOMEAN(IF(
                            ISNUMBER(M88:Y88),
                            IF(
                                M$4:Y$4=2,
                                M88:Y88,
                                ""),
                            "")))
                )
            )
        )
    )
)</f>
        <v>#N/A</v>
      </c>
      <c r="I88" s="191" t="e" cm="1">
        <f t="array" ref="I88">IF(
    SUM(IF(
            ISNUMBER(
                IF(
                    $M$5:$Y$5,
                    (M88:Y88),
                    "")),
            1,
            0))
        =0,
    NA(),
    IF(
        Parameters!$D$15=1,
        IF(
            SUM(--(ISNUMBER(IF($M$5:$Y$5=1,(M88:Y88),""))))&gt;0,
            MAX(IF(
                ISNUMBER(M88:Y88),
                IF(
                    M$5:Y$5=1,
                    M88:Y88,
                    ""),
                "")),
            MAX(IF(
                ISNUMBER(M88:Y88),
                IF(
                    M$5:Y$5=2,
                    M88:Y88,
                    ""),
                ""))
        ),
        IF(
            Parameters!$D$16=1,
            IFERROR(
                AVERAGE(IF(
                    ISNUMBER(M88:Y88),
                    IF(
                        M$5:Y$5=1,
                        M88:Y88,
                        ""),
                    "")),
                AVERAGE(IF(
                    ISNUMBER(M88:Y88),
                    IF(
                        M$5:Y$5=2,
                        M88:Y88,
                        ""),
                    ""))
            ),
            IF(
                Parameters!$D$17=1,
                IFERROR(
                    IF(
                        OR(
                            IF(
                                ISNUMBER(M88:Y88),
                                IF(
                                    M$5:Y$5=1,
                                    M88:Y88,
                                    ""),
                                "")
                            =0),
                        0,
                        GEOMEAN(IF(
                            ISNUMBER(M88:Y88),
                            IF(
                                M$5:Y$5=1,
                                M88:Y88,
                                ""),
                            ""))
                    ),
                    IF(
                        OR(IF(
                            ISNUMBER(M88:Y88),
                            IF(
                                M$5:Y$5=2,
                                M88:Y88,
                                ""),
                            "")
                            =0),
                        0,
                        GEOMEAN(IF(
                            ISNUMBER(M88:Y88),
                            IF(
                                M$5:Y$5=2,
                                M88:Y88,
                                ""),
                            "")))
                )
            )
        )
    )
)</f>
        <v>#N/A</v>
      </c>
      <c r="J88" s="242" t="s">
        <v>409</v>
      </c>
      <c r="K88" s="242">
        <v>45014</v>
      </c>
      <c r="L88" s="91" t="s">
        <v>709</v>
      </c>
      <c r="M88" s="192" t="s">
        <v>409</v>
      </c>
      <c r="N88" s="192" t="s">
        <v>409</v>
      </c>
      <c r="O88" s="192" t="s">
        <v>409</v>
      </c>
      <c r="P88" s="192" t="s">
        <v>409</v>
      </c>
      <c r="Q88" s="192" t="s">
        <v>409</v>
      </c>
      <c r="R88" s="192" t="s">
        <v>409</v>
      </c>
      <c r="S88" s="192" t="s">
        <v>409</v>
      </c>
      <c r="T88" s="192" t="s">
        <v>409</v>
      </c>
      <c r="U88" s="192" t="s">
        <v>409</v>
      </c>
      <c r="V88" s="192" t="s">
        <v>409</v>
      </c>
      <c r="W88" s="192" t="s">
        <v>409</v>
      </c>
      <c r="X88" s="192" t="s">
        <v>409</v>
      </c>
      <c r="Y88" s="192"/>
      <c r="Z88" s="192"/>
      <c r="AF88" s="34"/>
      <c r="AG88" s="34"/>
      <c r="AH88" s="34"/>
      <c r="AI88" s="34"/>
      <c r="AJ88" s="34"/>
      <c r="AK88" s="34"/>
      <c r="AL88" s="195"/>
      <c r="AM88" s="195"/>
      <c r="AN88" s="80"/>
      <c r="AO88" s="80"/>
      <c r="AP88" s="80"/>
      <c r="AQ88" s="35"/>
    </row>
    <row r="89" spans="1:43" x14ac:dyDescent="0.2">
      <c r="A89" s="84">
        <v>82</v>
      </c>
      <c r="B89" s="84" t="str">
        <f ca="1"/>
        <v>Guyana</v>
      </c>
      <c r="C89" s="84" t="str">
        <f ca="1"/>
        <v>GUY</v>
      </c>
      <c r="D89" s="219" t="str">
        <f ca="1"/>
        <v>LCN           Latin America &amp; Caribbean</v>
      </c>
      <c r="E89" s="219" t="str">
        <f ca="1"/>
        <v>IDA</v>
      </c>
      <c r="F89" s="190" t="str">
        <f t="shared" ca="1" si="4"/>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$M$4:$Y$4,
                    (M89:Y89),
                    "")),
            1,
            0))
        =0,
    NA(),
    IF(
        Parameters!$D$15=1,
        IF(
            SUM(--(ISNUMBER(IF($M$4:$Y$4=1,(M89:Y89),""))))&gt;0,
            MAX(IF(
                ISNUMBER(M89:Y89),
                IF(
                    M$4:Y$4=1,
                    M89:Y89,
                    ""),
                "")),
            MAX(IF(
                ISNUMBER(M89:Y89),
                IF(
                    M$4:Y$4=2,
                    M89:Y89,
                    ""),
                ""))
        ),
        IF(
            Parameters!$D$16=1,
            IFERROR(
                AVERAGE(IF(
                    ISNUMBER(M89:Y89),
                    IF(
                        M$4:Y$4=1,
                        M89:Y89,
                        ""),
                    "")),
                AVERAGE(IF(
                    ISNUMBER(M89:Y89),
                    IF(
                        M$4:Y$4=2,
                        M89:Y89,
                        ""),
                    ""))
            ),
            IF(
                Parameters!$D$17=1,
                IFERROR(
                    IF(
                        OR(
                            IF(
                                ISNUMBER(M89:Y89),
                                IF(
                                    M$4:Y$4=1,
                                    M89:Y89,
                                    ""),
                                "")
                            =0),
                        0,
                        GEOMEAN(IF(
                            ISNUMBER(M89:Y89),
                            IF(
                                M$4:Y$4=1,
                                M89:Y89,
                                ""),
                            ""))
                    ),
                    IF(
                        OR(IF(
                            ISNUMBER(M89:Y89),
                            IF(
                                M$4:Y$4=2,
                                M89:Y89,
                                ""),
                            "")
                            =0),
                        0,
                        GEOMEAN(IF(
                            ISNUMBER(M89:Y89),
                            IF(
                                M$4:Y$4=2,
                                M89:Y89,
                                ""),
                            "")))
                )
            )
        )
    )
)</f>
        <v>6.1428571428571397</v>
      </c>
      <c r="I89" s="191" t="e" cm="1">
        <f t="array" ref="I89">IF(
    SUM(IF(
            ISNUMBER(
                IF(
                    $M$5:$Y$5,
                    (M89:Y89),
                    "")),
            1,
            0))
        =0,
    NA(),
    IF(
        Parameters!$D$15=1,
        IF(
            SUM(--(ISNUMBER(IF($M$5:$Y$5=1,(M89:Y89),""))))&gt;0,
            MAX(IF(
                ISNUMBER(M89:Y89),
                IF(
                    M$5:Y$5=1,
                    M89:Y89,
                    ""),
                "")),
            MAX(IF(
                ISNUMBER(M89:Y89),
                IF(
                    M$5:Y$5=2,
                    M89:Y89,
                    ""),
                ""))
        ),
        IF(
            Parameters!$D$16=1,
            IFERROR(
                AVERAGE(IF(
                    ISNUMBER(M89:Y89),
                    IF(
                        M$5:Y$5=1,
                        M89:Y89,
                        ""),
                    "")),
                AVERAGE(IF(
                    ISNUMBER(M89:Y89),
                    IF(
                        M$5:Y$5=2,
                        M89:Y89,
                        ""),
                    ""))
            ),
            IF(
                Parameters!$D$17=1,
                IFERROR(
                    IF(
                        OR(
                            IF(
                                ISNUMBER(M89:Y89),
                                IF(
                                    M$5:Y$5=1,
                                    M89:Y89,
                                    ""),
                                "")
                            =0),
                        0,
                        GEOMEAN(IF(
                            ISNUMBER(M89:Y89),
                            IF(
                                M$5:Y$5=1,
                                M89:Y89,
                                ""),
                            ""))
                    ),
                    IF(
                        OR(IF(
                            ISNUMBER(M89:Y89),
                            IF(
                                M$5:Y$5=2,
                                M89:Y89,
                                ""),
                            "")
                            =0),
                        0,
                        GEOMEAN(IF(
                            ISNUMBER(M89:Y89),
                            IF(
                                M$5:Y$5=2,
                                M89:Y89,
                                ""),
                            "")))
                )
            )
        )
    )
)</f>
        <v>#N/A</v>
      </c>
      <c r="J89" s="242">
        <v>45142</v>
      </c>
      <c r="K89" s="242">
        <v>45014</v>
      </c>
      <c r="L89" s="91" t="s">
        <v>140</v>
      </c>
      <c r="M89" s="192">
        <v>6.1428571428571397</v>
      </c>
      <c r="N89" s="192" t="s">
        <v>409</v>
      </c>
      <c r="O89" s="192" t="s">
        <v>409</v>
      </c>
      <c r="P89" s="192" t="s">
        <v>409</v>
      </c>
      <c r="Q89" s="192" t="s">
        <v>409</v>
      </c>
      <c r="R89" s="192">
        <v>4.3</v>
      </c>
      <c r="S89" s="192" t="s">
        <v>409</v>
      </c>
      <c r="T89" s="192" t="s">
        <v>409</v>
      </c>
      <c r="U89" s="192" t="s">
        <v>409</v>
      </c>
      <c r="V89" s="192" t="s">
        <v>409</v>
      </c>
      <c r="W89" s="192" t="s">
        <v>409</v>
      </c>
      <c r="X89" s="192" t="s">
        <v>409</v>
      </c>
      <c r="Y89" s="192"/>
      <c r="Z89" s="192"/>
      <c r="AF89" s="34"/>
      <c r="AG89" s="34"/>
      <c r="AH89" s="34"/>
      <c r="AI89" s="34"/>
      <c r="AJ89" s="34"/>
      <c r="AK89" s="34"/>
      <c r="AL89" s="195"/>
      <c r="AM89" s="195"/>
      <c r="AN89" s="80"/>
      <c r="AO89" s="80"/>
      <c r="AP89" s="80"/>
      <c r="AQ89" s="35"/>
    </row>
    <row r="90" spans="1:43" x14ac:dyDescent="0.2">
      <c r="A90" s="84">
        <v>83</v>
      </c>
      <c r="B90" s="84" t="str">
        <f ca="1"/>
        <v>Hong Kong SAR, China</v>
      </c>
      <c r="C90" s="84" t="str">
        <f ca="1"/>
        <v>HKG</v>
      </c>
      <c r="D90" s="219" t="str">
        <f ca="1"/>
        <v>EAS           East Asia &amp; Pacific</v>
      </c>
      <c r="E90" s="219" t="str">
        <f ca="1"/>
        <v>NA</v>
      </c>
      <c r="F90" s="190" t="str">
        <f t="shared" ca="1" si="4"/>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$M$4:$Y$4,
                    (M90:Y90),
                    "")),
            1,
            0))
        =0,
    NA(),
    IF(
        Parameters!$D$15=1,
        IF(
            SUM(--(ISNUMBER(IF($M$4:$Y$4=1,(M90:Y90),""))))&gt;0,
            MAX(IF(
                ISNUMBER(M90:Y90),
                IF(
                    M$4:Y$4=1,
                    M90:Y90,
                    ""),
                "")),
            MAX(IF(
                ISNUMBER(M90:Y90),
                IF(
                    M$4:Y$4=2,
                    M90:Y90,
                    ""),
                ""))
        ),
        IF(
            Parameters!$D$16=1,
            IFERROR(
                AVERAGE(IF(
                    ISNUMBER(M90:Y90),
                    IF(
                        M$4:Y$4=1,
                        M90:Y90,
                        ""),
                    "")),
                AVERAGE(IF(
                    ISNUMBER(M90:Y90),
                    IF(
                        M$4:Y$4=2,
                        M90:Y90,
                        ""),
                    ""))
            ),
            IF(
                Parameters!$D$17=1,
                IFERROR(
                    IF(
                        OR(
                            IF(
                                ISNUMBER(M90:Y90),
                                IF(
                                    M$4:Y$4=1,
                                    M90:Y90,
                                    ""),
                                "")
                            =0),
                        0,
                        GEOMEAN(IF(
                            ISNUMBER(M90:Y90),
                            IF(
                                M$4:Y$4=1,
                                M90:Y90,
                                ""),
                            ""))
                    ),
                    IF(
                        OR(IF(
                            ISNUMBER(M90:Y90),
                            IF(
                                M$4:Y$4=2,
                                M90:Y90,
                                ""),
                            "")
                            =0),
                        0,
                        GEOMEAN(IF(
                            ISNUMBER(M90:Y90),
                            IF(
                                M$4:Y$4=2,
                                M90:Y90,
                                ""),
                            "")))
                )
            )
        )
    )
)</f>
        <v>#N/A</v>
      </c>
      <c r="I90" s="191" cm="1">
        <f t="array" ref="I90">IF(
    SUM(IF(
            ISNUMBER(
                IF(
                    $M$5:$Y$5,
                    (M90:Y90),
                    "")),
            1,
            0))
        =0,
    NA(),
    IF(
        Parameters!$D$15=1,
        IF(
            SUM(--(ISNUMBER(IF($M$5:$Y$5=1,(M90:Y90),""))))&gt;0,
            MAX(IF(
                ISNUMBER(M90:Y90),
                IF(
                    M$5:Y$5=1,
                    M90:Y90,
                    ""),
                "")),
            MAX(IF(
                ISNUMBER(M90:Y90),
                IF(
                    M$5:Y$5=2,
                    M90:Y90,
                    ""),
                ""))
        ),
        IF(
            Parameters!$D$16=1,
            IFERROR(
                AVERAGE(IF(
                    ISNUMBER(M90:Y90),
                    IF(
                        M$5:Y$5=1,
                        M90:Y90,
                        ""),
                    "")),
                AVERAGE(IF(
                    ISNUMBER(M90:Y90),
                    IF(
                        M$5:Y$5=2,
                        M90:Y90,
                        ""),
                    ""))
            ),
            IF(
                Parameters!$D$17=1,
                IFERROR(
                    IF(
                        OR(
                            IF(
                                ISNUMBER(M90:Y90),
                                IF(
                                    M$5:Y$5=1,
                                    M90:Y90,
                                    ""),
                                "")
                            =0),
                        0,
                        GEOMEAN(IF(
                            ISNUMBER(M90:Y90),
                            IF(
                                M$5:Y$5=1,
                                M90:Y90,
                                ""),
                            ""))
                    ),
                    IF(
                        OR(IF(
                            ISNUMBER(M90:Y90),
                            IF(
                                M$5:Y$5=2,
                                M90:Y90,
                                ""),
                            "")
                            =0),
                        0,
                        GEOMEAN(IF(
                            ISNUMBER(M90:Y90),
                            IF(
                                M$5:Y$5=2,
                                M90:Y90,
                                ""),
                            "")))
                )
            )
        )
    )
)</f>
        <v>0</v>
      </c>
      <c r="J90" s="242" t="s">
        <v>409</v>
      </c>
      <c r="K90" s="242">
        <v>45154</v>
      </c>
      <c r="L90" s="91" t="s">
        <v>710</v>
      </c>
      <c r="M90" s="192" t="s">
        <v>409</v>
      </c>
      <c r="N90" s="192">
        <v>0</v>
      </c>
      <c r="O90" s="192" t="s">
        <v>409</v>
      </c>
      <c r="P90" s="192" t="s">
        <v>409</v>
      </c>
      <c r="Q90" s="192" t="s">
        <v>409</v>
      </c>
      <c r="R90" s="192" t="s">
        <v>409</v>
      </c>
      <c r="S90" s="192">
        <v>-0.97499999999999898</v>
      </c>
      <c r="T90" s="192">
        <v>-0.63300000000000001</v>
      </c>
      <c r="U90" s="192" t="s">
        <v>409</v>
      </c>
      <c r="V90" s="192" t="s">
        <v>409</v>
      </c>
      <c r="W90" s="192" t="s">
        <v>409</v>
      </c>
      <c r="X90" s="192" t="s">
        <v>409</v>
      </c>
      <c r="Y90" s="192"/>
      <c r="Z90" s="192"/>
      <c r="AF90" s="34"/>
      <c r="AG90" s="34"/>
      <c r="AH90" s="34"/>
      <c r="AI90" s="34"/>
      <c r="AJ90" s="34"/>
      <c r="AK90" s="34"/>
      <c r="AL90" s="195"/>
      <c r="AM90" s="195"/>
      <c r="AN90" s="80"/>
      <c r="AO90" s="80"/>
      <c r="AP90" s="80"/>
      <c r="AQ90" s="35"/>
    </row>
    <row r="91" spans="1:43" x14ac:dyDescent="0.2">
      <c r="A91" s="84">
        <v>84</v>
      </c>
      <c r="B91" s="84" t="str">
        <f ca="1"/>
        <v>Honduras</v>
      </c>
      <c r="C91" s="84" t="str">
        <f ca="1"/>
        <v>HND</v>
      </c>
      <c r="D91" s="219" t="str">
        <f ca="1"/>
        <v>LCN           Latin America &amp; Caribbean</v>
      </c>
      <c r="E91" s="219" t="str">
        <f ca="1"/>
        <v>IDA</v>
      </c>
      <c r="F91" s="190" t="str">
        <f t="shared" ca="1" si="4"/>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5.0531461204170247</v>
      </c>
      <c r="H91" s="80" cm="1">
        <f t="array" ref="H91">IF(
    SUM(IF(
            ISNUMBER(
                IF(
                    $M$4:$Y$4,
                    (M91:Y91),
                    "")),
            1,
            0))
        =0,
    NA(),
    IF(
        Parameters!$D$15=1,
        IF(
            SUM(--(ISNUMBER(IF($M$4:$Y$4=1,(M91:Y91),""))))&gt;0,
            MAX(IF(
                ISNUMBER(M91:Y91),
                IF(
                    M$4:Y$4=1,
                    M91:Y91,
                    ""),
                "")),
            MAX(IF(
                ISNUMBER(M91:Y91),
                IF(
                    M$4:Y$4=2,
                    M91:Y91,
                    ""),
                ""))
        ),
        IF(
            Parameters!$D$16=1,
            IFERROR(
                AVERAGE(IF(
                    ISNUMBER(M91:Y91),
                    IF(
                        M$4:Y$4=1,
                        M91:Y91,
                        ""),
                    "")),
                AVERAGE(IF(
                    ISNUMBER(M91:Y91),
                    IF(
                        M$4:Y$4=2,
                        M91:Y91,
                        ""),
                    ""))
            ),
            IF(
                Parameters!$D$17=1,
                IFERROR(
                    IF(
                        OR(
                            IF(
                                ISNUMBER(M91:Y91),
                                IF(
                                    M$4:Y$4=1,
                                    M91:Y91,
                                    ""),
                                "")
                            =0),
                        0,
                        GEOMEAN(IF(
                            ISNUMBER(M91:Y91),
                            IF(
                                M$4:Y$4=1,
                                M91:Y91,
                                ""),
                            ""))
                    ),
                    IF(
                        OR(IF(
                            ISNUMBER(M91:Y91),
                            IF(
                                M$4:Y$4=2,
                                M91:Y91,
                                ""),
                            "")
                            =0),
                        0,
                        GEOMEAN(IF(
                            ISNUMBER(M91:Y91),
                            IF(
                                M$4:Y$4=2,
                                M91:Y91,
                                ""),
                            "")))
                )
            )
        )
    )
)</f>
        <v>7.71428571428571</v>
      </c>
      <c r="I91" s="191" cm="1">
        <f t="array" ref="I91">IF(
    SUM(IF(
            ISNUMBER(
                IF(
                    $M$5:$Y$5,
                    (M91:Y91),
                    "")),
            1,
            0))
        =0,
    NA(),
    IF(
        Parameters!$D$15=1,
        IF(
            SUM(--(ISNUMBER(IF($M$5:$Y$5=1,(M91:Y91),""))))&gt;0,
            MAX(IF(
                ISNUMBER(M91:Y91),
                IF(
                    M$5:Y$5=1,
                    M91:Y91,
                    ""),
                "")),
            MAX(IF(
                ISNUMBER(M91:Y91),
                IF(
                    M$5:Y$5=2,
                    M91:Y91,
                    ""),
                ""))
        ),
        IF(
            Parameters!$D$16=1,
            IFERROR(
                AVERAGE(IF(
                    ISNUMBER(M91:Y91),
                    IF(
                        M$5:Y$5=1,
                        M91:Y91,
                        ""),
                    "")),
                AVERAGE(IF(
                    ISNUMBER(M91:Y91),
                    IF(
                        M$5:Y$5=2,
                        M91:Y91,
                        ""),
                    ""))
            ),
            IF(
                Parameters!$D$17=1,
                IFERROR(
                    IF(
                        OR(
                            IF(
                                ISNUMBER(M91:Y91),
                                IF(
                                    M$5:Y$5=1,
                                    M91:Y91,
                                    ""),
                                "")
                            =0),
                        0,
                        GEOMEAN(IF(
                            ISNUMBER(M91:Y91),
                            IF(
                                M$5:Y$5=1,
                                M91:Y91,
                                ""),
                            ""))
                    ),
                    IF(
                        OR(IF(
                            ISNUMBER(M91:Y91),
                            IF(
                                M$5:Y$5=2,
                                M91:Y91,
                                ""),
                            "")
                            =0),
                        0,
                        GEOMEAN(IF(
                            ISNUMBER(M91:Y91),
                            IF(
                                M$5:Y$5=2,
                                M91:Y91,
                                ""),
                            "")))
                )
            )
        )
    )
)</f>
        <v>3.3099999999999898</v>
      </c>
      <c r="J91" s="242">
        <v>45142</v>
      </c>
      <c r="K91" s="242">
        <v>45154</v>
      </c>
      <c r="L91" s="91" t="s">
        <v>142</v>
      </c>
      <c r="M91" s="192">
        <v>7.71428571428571</v>
      </c>
      <c r="N91" s="192">
        <v>3.3099999999999898</v>
      </c>
      <c r="O91" s="192" t="s">
        <v>409</v>
      </c>
      <c r="P91" s="192">
        <v>0</v>
      </c>
      <c r="Q91" s="192" t="s">
        <v>409</v>
      </c>
      <c r="R91" s="192">
        <v>5.4</v>
      </c>
      <c r="S91" s="192">
        <v>0.33099999999999902</v>
      </c>
      <c r="T91" s="192">
        <v>-2.343</v>
      </c>
      <c r="U91" s="192" t="s">
        <v>409</v>
      </c>
      <c r="V91" s="192">
        <v>-0.60175514221189996</v>
      </c>
      <c r="W91" s="192">
        <v>-0.173926353454601</v>
      </c>
      <c r="X91" s="192" t="s">
        <v>409</v>
      </c>
      <c r="Y91" s="192"/>
      <c r="Z91" s="192"/>
      <c r="AF91" s="34"/>
      <c r="AG91" s="34"/>
      <c r="AH91" s="34"/>
      <c r="AI91" s="34"/>
      <c r="AJ91" s="34"/>
      <c r="AK91" s="34"/>
      <c r="AL91" s="195"/>
      <c r="AM91" s="195"/>
      <c r="AN91" s="80"/>
      <c r="AO91" s="80"/>
      <c r="AP91" s="80"/>
      <c r="AQ91" s="35"/>
    </row>
    <row r="92" spans="1:43" x14ac:dyDescent="0.2">
      <c r="A92" s="84">
        <v>85</v>
      </c>
      <c r="B92" s="84" t="str">
        <f ca="1"/>
        <v>Croatia</v>
      </c>
      <c r="C92" s="84" t="str">
        <f ca="1"/>
        <v>HRV</v>
      </c>
      <c r="D92" s="219" t="str">
        <f ca="1"/>
        <v>ECS           Europe &amp; Central Asia</v>
      </c>
      <c r="E92" s="219" t="str">
        <f ca="1"/>
        <v>IBRD</v>
      </c>
      <c r="F92" s="190" t="str">
        <f t="shared" ca="1" si="4"/>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$M$4:$Y$4,
                    (M92:Y92),
                    "")),
            1,
            0))
        =0,
    NA(),
    IF(
        Parameters!$D$15=1,
        IF(
            SUM(--(ISNUMBER(IF($M$4:$Y$4=1,(M92:Y92),""))))&gt;0,
            MAX(IF(
                ISNUMBER(M92:Y92),
                IF(
                    M$4:Y$4=1,
                    M92:Y92,
                    ""),
                "")),
            MAX(IF(
                ISNUMBER(M92:Y92),
                IF(
                    M$4:Y$4=2,
                    M92:Y92,
                    ""),
                ""))
        ),
        IF(
            Parameters!$D$16=1,
            IFERROR(
                AVERAGE(IF(
                    ISNUMBER(M92:Y92),
                    IF(
                        M$4:Y$4=1,
                        M92:Y92,
                        ""),
                    "")),
                AVERAGE(IF(
                    ISNUMBER(M92:Y92),
                    IF(
                        M$4:Y$4=2,
                        M92:Y92,
                        ""),
                    ""))
            ),
            IF(
                Parameters!$D$17=1,
                IFERROR(
                    IF(
                        OR(
                            IF(
                                ISNUMBER(M92:Y92),
                                IF(
                                    M$4:Y$4=1,
                                    M92:Y92,
                                    ""),
                                "")
                            =0),
                        0,
                        GEOMEAN(IF(
                            ISNUMBER(M92:Y92),
                            IF(
                                M$4:Y$4=1,
                                M92:Y92,
                                ""),
                            ""))
                    ),
                    IF(
                        OR(IF(
                            ISNUMBER(M92:Y92),
                            IF(
                                M$4:Y$4=2,
                                M92:Y92,
                                ""),
                            "")
                            =0),
                        0,
                        GEOMEAN(IF(
                            ISNUMBER(M92:Y92),
                            IF(
                                M$4:Y$4=2,
                                M92:Y92,
                                ""),
                            "")))
                )
            )
        )
    )
)</f>
        <v>1.5714285714285701</v>
      </c>
      <c r="I92" s="191" cm="1">
        <f t="array" ref="I92">IF(
    SUM(IF(
            ISNUMBER(
                IF(
                    $M$5:$Y$5,
                    (M92:Y92),
                    "")),
            1,
            0))
        =0,
    NA(),
    IF(
        Parameters!$D$15=1,
        IF(
            SUM(--(ISNUMBER(IF($M$5:$Y$5=1,(M92:Y92),""))))&gt;0,
            MAX(IF(
                ISNUMBER(M92:Y92),
                IF(
                    M$5:Y$5=1,
                    M92:Y92,
                    ""),
                "")),
            MAX(IF(
                ISNUMBER(M92:Y92),
                IF(
                    M$5:Y$5=2,
                    M92:Y92,
                    ""),
                ""))
        ),
        IF(
            Parameters!$D$16=1,
            IFERROR(
                AVERAGE(IF(
                    ISNUMBER(M92:Y92),
                    IF(
                        M$5:Y$5=1,
                        M92:Y92,
                        ""),
                    "")),
                AVERAGE(IF(
                    ISNUMBER(M92:Y92),
                    IF(
                        M$5:Y$5=2,
                        M92:Y92,
                        ""),
                    ""))
            ),
            IF(
                Parameters!$D$17=1,
                IFERROR(
                    IF(
                        OR(
                            IF(
                                ISNUMBER(M92:Y92),
                                IF(
                                    M$5:Y$5=1,
                                    M92:Y92,
                                    ""),
                                "")
                            =0),
                        0,
                        GEOMEAN(IF(
                            ISNUMBER(M92:Y92),
                            IF(
                                M$5:Y$5=1,
                                M92:Y92,
                                ""),
                            ""))
                    ),
                    IF(
                        OR(IF(
                            ISNUMBER(M92:Y92),
                            IF(
                                M$5:Y$5=2,
                                M92:Y92,
                                ""),
                            "")
                            =0),
                        0,
                        GEOMEAN(IF(
                            ISNUMBER(M92:Y92),
                            IF(
                                M$5:Y$5=2,
                                M92:Y92,
                                ""),
                            "")))
                )
            )
        )
    )
)</f>
        <v>0</v>
      </c>
      <c r="J92" s="242">
        <v>45142</v>
      </c>
      <c r="K92" s="242">
        <v>45154</v>
      </c>
      <c r="L92" s="91" t="s">
        <v>144</v>
      </c>
      <c r="M92" s="192">
        <v>1.5714285714285701</v>
      </c>
      <c r="N92" s="192">
        <v>0</v>
      </c>
      <c r="O92" s="192">
        <v>0</v>
      </c>
      <c r="P92" s="192">
        <v>0</v>
      </c>
      <c r="Q92" s="192" t="s">
        <v>409</v>
      </c>
      <c r="R92" s="192">
        <v>1.1000000000000001</v>
      </c>
      <c r="S92" s="192">
        <v>-1.3089999999999999</v>
      </c>
      <c r="T92" s="192">
        <v>-0.90799999999999903</v>
      </c>
      <c r="U92" s="192" t="s">
        <v>539</v>
      </c>
      <c r="V92" s="192">
        <v>-2.5593019407740298E-3</v>
      </c>
      <c r="W92" s="192">
        <v>0</v>
      </c>
      <c r="X92" s="192" t="s">
        <v>409</v>
      </c>
      <c r="Y92" s="192"/>
      <c r="Z92" s="192"/>
      <c r="AF92" s="34"/>
      <c r="AG92" s="34"/>
      <c r="AH92" s="34"/>
      <c r="AI92" s="34"/>
      <c r="AJ92" s="34"/>
      <c r="AK92" s="34"/>
      <c r="AL92" s="195"/>
      <c r="AM92" s="195"/>
      <c r="AN92" s="80"/>
      <c r="AO92" s="80"/>
      <c r="AP92" s="80"/>
      <c r="AQ92" s="35"/>
    </row>
    <row r="93" spans="1:43" x14ac:dyDescent="0.2">
      <c r="A93" s="84">
        <v>86</v>
      </c>
      <c r="B93" s="84" t="str">
        <f ca="1"/>
        <v>Haiti</v>
      </c>
      <c r="C93" s="84" t="str">
        <f ca="1"/>
        <v>HTI</v>
      </c>
      <c r="D93" s="219" t="str">
        <f ca="1"/>
        <v>LCN           Latin America &amp; Caribbean</v>
      </c>
      <c r="E93" s="219" t="str">
        <f ca="1"/>
        <v>IDA</v>
      </c>
      <c r="F93" s="190" t="str">
        <f t="shared" ca="1" si="4"/>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9.8561076060916211</v>
      </c>
      <c r="H93" s="80" cm="1">
        <f t="array" ref="H93">IF(
    SUM(IF(
            ISNUMBER(
                IF(
                    $M$4:$Y$4,
                    (M93:Y93),
                    "")),
            1,
            0))
        =0,
    NA(),
    IF(
        Parameters!$D$15=1,
        IF(
            SUM(--(ISNUMBER(IF($M$4:$Y$4=1,(M93:Y93),""))))&gt;0,
            MAX(IF(
                ISNUMBER(M93:Y93),
                IF(
                    M$4:Y$4=1,
                    M93:Y93,
                    ""),
                "")),
            MAX(IF(
                ISNUMBER(M93:Y93),
                IF(
                    M$4:Y$4=2,
                    M93:Y93,
                    ""),
                ""))
        ),
        IF(
            Parameters!$D$16=1,
            IFERROR(
                AVERAGE(IF(
                    ISNUMBER(M93:Y93),
                    IF(
                        M$4:Y$4=1,
                        M93:Y93,
                        ""),
                    "")),
                AVERAGE(IF(
                    ISNUMBER(M93:Y93),
                    IF(
                        M$4:Y$4=2,
                        M93:Y93,
                        ""),
                    ""))
            ),
            IF(
                Parameters!$D$17=1,
                IFERROR(
                    IF(
                        OR(
                            IF(
                                ISNUMBER(M93:Y93),
                                IF(
                                    M$4:Y$4=1,
                                    M93:Y93,
                                    ""),
                                "")
                            =0),
                        0,
                        GEOMEAN(IF(
                            ISNUMBER(M93:Y93),
                            IF(
                                M$4:Y$4=1,
                                M93:Y93,
                                ""),
                            ""))
                    ),
                    IF(
                        OR(IF(
                            ISNUMBER(M93:Y93),
                            IF(
                                M$4:Y$4=2,
                                M93:Y93,
                                ""),
                            "")
                            =0),
                        0,
                        GEOMEAN(IF(
                            ISNUMBER(M93:Y93),
                            IF(
                                M$4:Y$4=2,
                                M93:Y93,
                                ""),
                            "")))
                )
            )
        )
    )
)</f>
        <v>9.71428571428571</v>
      </c>
      <c r="I93" s="191" cm="1">
        <f t="array" ref="I93">IF(
    SUM(IF(
            ISNUMBER(
                IF(
                    $M$5:$Y$5,
                    (M93:Y93),
                    "")),
            1,
            0))
        =0,
    NA(),
    IF(
        Parameters!$D$15=1,
        IF(
            SUM(--(ISNUMBER(IF($M$5:$Y$5=1,(M93:Y93),""))))&gt;0,
            MAX(IF(
                ISNUMBER(M93:Y93),
                IF(
                    M$5:Y$5=1,
                    M93:Y93,
                    ""),
                "")),
            MAX(IF(
                ISNUMBER(M93:Y93),
                IF(
                    M$5:Y$5=2,
                    M93:Y93,
                    ""),
                ""))
        ),
        IF(
            Parameters!$D$16=1,
            IFERROR(
                AVERAGE(IF(
                    ISNUMBER(M93:Y93),
                    IF(
                        M$5:Y$5=1,
                        M93:Y93,
                        ""),
                    "")),
                AVERAGE(IF(
                    ISNUMBER(M93:Y93),
                    IF(
                        M$5:Y$5=2,
                        M93:Y93,
                        ""),
                    ""))
            ),
            IF(
                Parameters!$D$17=1,
                IFERROR(
                    IF(
                        OR(
                            IF(
                                ISNUMBER(M93:Y93),
                                IF(
                                    M$5:Y$5=1,
                                    M93:Y93,
                                    ""),
                                "")
                            =0),
                        0,
                        GEOMEAN(IF(
                            ISNUMBER(M93:Y93),
                            IF(
                                M$5:Y$5=1,
                                M93:Y93,
                                ""),
                            ""))
                    ),
                    IF(
                        OR(IF(
                            ISNUMBER(M93:Y93),
                            IF(
                                M$5:Y$5=2,
                                M93:Y93,
                                ""),
                            "")
                            =0),
                        0,
                        GEOMEAN(IF(
                            ISNUMBER(M93:Y93),
                            IF(
                                M$5:Y$5=2,
                                M93:Y93,
                                ""),
                            "")))
                )
            )
        )
    )
)</f>
        <v>10</v>
      </c>
      <c r="J93" s="242">
        <v>45142</v>
      </c>
      <c r="K93" s="242">
        <v>45154</v>
      </c>
      <c r="L93" s="91" t="s">
        <v>146</v>
      </c>
      <c r="M93" s="192">
        <v>9.71428571428571</v>
      </c>
      <c r="N93" s="192" t="s">
        <v>409</v>
      </c>
      <c r="O93" s="192" t="s">
        <v>409</v>
      </c>
      <c r="P93" s="192">
        <v>9.2783000792360308</v>
      </c>
      <c r="Q93" s="192">
        <v>10</v>
      </c>
      <c r="R93" s="192">
        <v>6.8</v>
      </c>
      <c r="S93" s="192" t="s">
        <v>409</v>
      </c>
      <c r="T93" s="192" t="s">
        <v>409</v>
      </c>
      <c r="U93" s="192" t="s">
        <v>409</v>
      </c>
      <c r="V93" s="192">
        <v>0.46391500396180202</v>
      </c>
      <c r="W93" s="192">
        <v>-7.0194058606300999E-2</v>
      </c>
      <c r="X93" s="192" t="s">
        <v>960</v>
      </c>
      <c r="Y93" s="192"/>
      <c r="Z93" s="192"/>
      <c r="AF93" s="34"/>
      <c r="AG93" s="34"/>
      <c r="AH93" s="34"/>
      <c r="AI93" s="34"/>
      <c r="AJ93" s="34"/>
      <c r="AK93" s="34"/>
      <c r="AL93" s="195"/>
      <c r="AM93" s="195"/>
      <c r="AN93" s="80"/>
      <c r="AO93" s="80"/>
      <c r="AP93" s="80"/>
      <c r="AQ93" s="35"/>
    </row>
    <row r="94" spans="1:43" x14ac:dyDescent="0.2">
      <c r="A94" s="84">
        <v>87</v>
      </c>
      <c r="B94" s="84" t="str">
        <f ca="1"/>
        <v>Hungary</v>
      </c>
      <c r="C94" s="84" t="str">
        <f ca="1"/>
        <v>HUN</v>
      </c>
      <c r="D94" s="219" t="str">
        <f ca="1"/>
        <v>ECS           Europe &amp; Central Asia</v>
      </c>
      <c r="E94" s="219" t="str">
        <f ca="1"/>
        <v>NA</v>
      </c>
      <c r="F94" s="190" t="str">
        <f t="shared" ca="1" si="4"/>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$M$4:$Y$4,
                    (M94:Y94),
                    "")),
            1,
            0))
        =0,
    NA(),
    IF(
        Parameters!$D$15=1,
        IF(
            SUM(--(ISNUMBER(IF($M$4:$Y$4=1,(M94:Y94),""))))&gt;0,
            MAX(IF(
                ISNUMBER(M94:Y94),
                IF(
                    M$4:Y$4=1,
                    M94:Y94,
                    ""),
                "")),
            MAX(IF(
                ISNUMBER(M94:Y94),
                IF(
                    M$4:Y$4=2,
                    M94:Y94,
                    ""),
                ""))
        ),
        IF(
            Parameters!$D$16=1,
            IFERROR(
                AVERAGE(IF(
                    ISNUMBER(M94:Y94),
                    IF(
                        M$4:Y$4=1,
                        M94:Y94,
                        ""),
                    "")),
                AVERAGE(IF(
                    ISNUMBER(M94:Y94),
                    IF(
                        M$4:Y$4=2,
                        M94:Y94,
                        ""),
                    ""))
            ),
            IF(
                Parameters!$D$17=1,
                IFERROR(
                    IF(
                        OR(
                            IF(
                                ISNUMBER(M94:Y94),
                                IF(
                                    M$4:Y$4=1,
                                    M94:Y94,
                                    ""),
                                "")
                            =0),
                        0,
                        GEOMEAN(IF(
                            ISNUMBER(M94:Y94),
                            IF(
                                M$4:Y$4=1,
                                M94:Y94,
                                ""),
                            ""))
                    ),
                    IF(
                        OR(IF(
                            ISNUMBER(M94:Y94),
                            IF(
                                M$4:Y$4=2,
                                M94:Y94,
                                ""),
                            "")
                            =0),
                        0,
                        GEOMEAN(IF(
                            ISNUMBER(M94:Y94),
                            IF(
                                M$4:Y$4=2,
                                M94:Y94,
                                ""),
                            "")))
                )
            )
        )
    )
)</f>
        <v>1.5714285714285701</v>
      </c>
      <c r="I94" s="191" cm="1">
        <f t="array" ref="I94">IF(
    SUM(IF(
            ISNUMBER(
                IF(
                    $M$5:$Y$5,
                    (M94:Y94),
                    "")),
            1,
            0))
        =0,
    NA(),
    IF(
        Parameters!$D$15=1,
        IF(
            SUM(--(ISNUMBER(IF($M$5:$Y$5=1,(M94:Y94),""))))&gt;0,
            MAX(IF(
                ISNUMBER(M94:Y94),
                IF(
                    M$5:Y$5=1,
                    M94:Y94,
                    ""),
                "")),
            MAX(IF(
                ISNUMBER(M94:Y94),
                IF(
                    M$5:Y$5=2,
                    M94:Y94,
                    ""),
                ""))
        ),
        IF(
            Parameters!$D$16=1,
            IFERROR(
                AVERAGE(IF(
                    ISNUMBER(M94:Y94),
                    IF(
                        M$5:Y$5=1,
                        M94:Y94,
                        ""),
                    "")),
                AVERAGE(IF(
                    ISNUMBER(M94:Y94),
                    IF(
                        M$5:Y$5=2,
                        M94:Y94,
                        ""),
                    ""))
            ),
            IF(
                Parameters!$D$17=1,
                IFERROR(
                    IF(
                        OR(
                            IF(
                                ISNUMBER(M94:Y94),
                                IF(
                                    M$5:Y$5=1,
                                    M94:Y94,
                                    ""),
                                "")
                            =0),
                        0,
                        GEOMEAN(IF(
                            ISNUMBER(M94:Y94),
                            IF(
                                M$5:Y$5=1,
                                M94:Y94,
                                ""),
                            ""))
                    ),
                    IF(
                        OR(IF(
                            ISNUMBER(M94:Y94),
                            IF(
                                M$5:Y$5=2,
                                M94:Y94,
                                ""),
                            "")
                            =0),
                        0,
                        GEOMEAN(IF(
                            ISNUMBER(M94:Y94),
                            IF(
                                M$5:Y$5=2,
                                M94:Y94,
                                ""),
                            "")))
                )
            )
        )
    )
)</f>
        <v>0</v>
      </c>
      <c r="J94" s="242">
        <v>45142</v>
      </c>
      <c r="K94" s="242">
        <v>45154</v>
      </c>
      <c r="L94" s="91" t="s">
        <v>148</v>
      </c>
      <c r="M94" s="192">
        <v>1.5714285714285701</v>
      </c>
      <c r="N94" s="192">
        <v>0</v>
      </c>
      <c r="O94" s="192">
        <v>0</v>
      </c>
      <c r="P94" s="192" t="s">
        <v>409</v>
      </c>
      <c r="Q94" s="192" t="s">
        <v>409</v>
      </c>
      <c r="R94" s="192">
        <v>1.1000000000000001</v>
      </c>
      <c r="S94" s="192">
        <v>-0.47299999999999898</v>
      </c>
      <c r="T94" s="192">
        <v>-8.4999999999999895E-2</v>
      </c>
      <c r="U94" s="192" t="s">
        <v>539</v>
      </c>
      <c r="V94" s="192" t="s">
        <v>409</v>
      </c>
      <c r="W94" s="192" t="s">
        <v>409</v>
      </c>
      <c r="X94" s="192" t="s">
        <v>409</v>
      </c>
      <c r="Y94" s="192"/>
      <c r="Z94" s="192"/>
      <c r="AF94" s="34"/>
      <c r="AG94" s="34"/>
      <c r="AH94" s="34"/>
      <c r="AI94" s="34"/>
      <c r="AJ94" s="34"/>
      <c r="AK94" s="34"/>
      <c r="AL94" s="195"/>
      <c r="AM94" s="195"/>
      <c r="AN94" s="80"/>
      <c r="AO94" s="80"/>
      <c r="AP94" s="80"/>
      <c r="AQ94" s="35"/>
    </row>
    <row r="95" spans="1:43" x14ac:dyDescent="0.2">
      <c r="A95" s="84">
        <v>88</v>
      </c>
      <c r="B95" s="84" t="str">
        <f ca="1"/>
        <v>Indonesia</v>
      </c>
      <c r="C95" s="84" t="str">
        <f ca="1"/>
        <v>IDN</v>
      </c>
      <c r="D95" s="219" t="str">
        <f ca="1"/>
        <v>EAS           East Asia &amp; Pacific</v>
      </c>
      <c r="E95" s="219" t="str">
        <f ca="1"/>
        <v>IBRD</v>
      </c>
      <c r="F95" s="190" t="str">
        <f t="shared" ca="1" si="4"/>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$M$4:$Y$4,
                    (M95:Y95),
                    "")),
            1,
            0))
        =0,
    NA(),
    IF(
        Parameters!$D$15=1,
        IF(
            SUM(--(ISNUMBER(IF($M$4:$Y$4=1,(M95:Y95),""))))&gt;0,
            MAX(IF(
                ISNUMBER(M95:Y95),
                IF(
                    M$4:Y$4=1,
                    M95:Y95,
                    ""),
                "")),
            MAX(IF(
                ISNUMBER(M95:Y95),
                IF(
                    M$4:Y$4=2,
                    M95:Y95,
                    ""),
                ""))
        ),
        IF(
            Parameters!$D$16=1,
            IFERROR(
                AVERAGE(IF(
                    ISNUMBER(M95:Y95),
                    IF(
                        M$4:Y$4=1,
                        M95:Y95,
                        ""),
                    "")),
                AVERAGE(IF(
                    ISNUMBER(M95:Y95),
                    IF(
                        M$4:Y$4=2,
                        M95:Y95,
                        ""),
                    ""))
            ),
            IF(
                Parameters!$D$17=1,
                IFERROR(
                    IF(
                        OR(
                            IF(
                                ISNUMBER(M95:Y95),
                                IF(
                                    M$4:Y$4=1,
                                    M95:Y95,
                                    ""),
                                "")
                            =0),
                        0,
                        GEOMEAN(IF(
                            ISNUMBER(M95:Y95),
                            IF(
                                M$4:Y$4=1,
                                M95:Y95,
                                ""),
                            ""))
                    ),
                    IF(
                        OR(IF(
                            ISNUMBER(M95:Y95),
                            IF(
                                M$4:Y$4=2,
                                M95:Y95,
                                ""),
                            "")
                            =0),
                        0,
                        GEOMEAN(IF(
                            ISNUMBER(M95:Y95),
                            IF(
                                M$4:Y$4=2,
                                M95:Y95,
                                ""),
                            "")))
                )
            )
        )
    )
)</f>
        <v>4.5714285714285703</v>
      </c>
      <c r="I95" s="191" cm="1">
        <f t="array" ref="I95">IF(
    SUM(IF(
            ISNUMBER(
                IF(
                    $M$5:$Y$5,
                    (M95:Y95),
                    "")),
            1,
            0))
        =0,
    NA(),
    IF(
        Parameters!$D$15=1,
        IF(
            SUM(--(ISNUMBER(IF($M$5:$Y$5=1,(M95:Y95),""))))&gt;0,
            MAX(IF(
                ISNUMBER(M95:Y95),
                IF(
                    M$5:Y$5=1,
                    M95:Y95,
                    ""),
                "")),
            MAX(IF(
                ISNUMBER(M95:Y95),
                IF(
                    M$5:Y$5=2,
                    M95:Y95,
                    ""),
                ""))
        ),
        IF(
            Parameters!$D$16=1,
            IFERROR(
                AVERAGE(IF(
                    ISNUMBER(M95:Y95),
                    IF(
                        M$5:Y$5=1,
                        M95:Y95,
                        ""),
                    "")),
                AVERAGE(IF(
                    ISNUMBER(M95:Y95),
                    IF(
                        M$5:Y$5=2,
                        M95:Y95,
                        ""),
                    ""))
            ),
            IF(
                Parameters!$D$17=1,
                IFERROR(
                    IF(
                        OR(
                            IF(
                                ISNUMBER(M95:Y95),
                                IF(
                                    M$5:Y$5=1,
                                    M95:Y95,
                                    ""),
                                "")
                            =0),
                        0,
                        GEOMEAN(IF(
                            ISNUMBER(M95:Y95),
                            IF(
                                M$5:Y$5=1,
                                M95:Y95,
                                ""),
                            ""))
                    ),
                    IF(
                        OR(IF(
                            ISNUMBER(M95:Y95),
                            IF(
                                M$5:Y$5=2,
                                M95:Y95,
                                ""),
                            "")
                            =0),
                        0,
                        GEOMEAN(IF(
                            ISNUMBER(M95:Y95),
                            IF(
                                M$5:Y$5=2,
                                M95:Y95,
                                ""),
                            "")))
                )
            )
        )
    )
)</f>
        <v>0</v>
      </c>
      <c r="J95" s="242">
        <v>44753</v>
      </c>
      <c r="K95" s="242">
        <v>45154</v>
      </c>
      <c r="L95" s="91" t="s">
        <v>150</v>
      </c>
      <c r="M95" s="192">
        <v>4.5714285714285703</v>
      </c>
      <c r="N95" s="192">
        <v>0</v>
      </c>
      <c r="O95" s="192">
        <v>0</v>
      </c>
      <c r="P95" s="192">
        <v>0</v>
      </c>
      <c r="Q95" s="192" t="s">
        <v>409</v>
      </c>
      <c r="R95" s="192">
        <v>3.2</v>
      </c>
      <c r="S95" s="192">
        <v>-0.62999999999999901</v>
      </c>
      <c r="T95" s="192">
        <v>-0.57999999999999996</v>
      </c>
      <c r="U95" s="192" t="s">
        <v>539</v>
      </c>
      <c r="V95" s="192">
        <v>-0.64692610551278995</v>
      </c>
      <c r="W95" s="192">
        <v>-0.53589258316681998</v>
      </c>
      <c r="X95" s="192" t="s">
        <v>409</v>
      </c>
      <c r="Y95" s="192"/>
      <c r="Z95" s="192"/>
      <c r="AF95" s="34"/>
      <c r="AG95" s="34"/>
      <c r="AH95" s="34"/>
      <c r="AI95" s="34"/>
      <c r="AJ95" s="34"/>
      <c r="AK95" s="34"/>
      <c r="AL95" s="195"/>
      <c r="AM95" s="195"/>
      <c r="AN95" s="80"/>
      <c r="AO95" s="80"/>
      <c r="AP95" s="80"/>
      <c r="AQ95" s="35"/>
    </row>
    <row r="96" spans="1:43" x14ac:dyDescent="0.2">
      <c r="A96" s="84">
        <v>89</v>
      </c>
      <c r="B96" s="84" t="str">
        <f ca="1"/>
        <v>Isle of Man</v>
      </c>
      <c r="C96" s="84" t="str">
        <f ca="1"/>
        <v>IMN</v>
      </c>
      <c r="D96" s="219" t="str">
        <f ca="1"/>
        <v>ECS           Europe &amp; Central Asia</v>
      </c>
      <c r="E96" s="219" t="str">
        <f ca="1"/>
        <v>NA</v>
      </c>
      <c r="F96" s="190" t="str">
        <f t="shared" ca="1" si="4"/>
        <v/>
      </c>
      <c r="G96" s="80" t="e">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#N/A</v>
      </c>
      <c r="H96" s="80" t="e" cm="1">
        <f t="array" ref="H96">IF(
    SUM(IF(
            ISNUMBER(
                IF(
                    $M$4:$Y$4,
                    (M96:Y96),
                    "")),
            1,
            0))
        =0,
    NA(),
    IF(
        Parameters!$D$15=1,
        IF(
            SUM(--(ISNUMBER(IF($M$4:$Y$4=1,(M96:Y96),""))))&gt;0,
            MAX(IF(
                ISNUMBER(M96:Y96),
                IF(
                    M$4:Y$4=1,
                    M96:Y96,
                    ""),
                "")),
            MAX(IF(
                ISNUMBER(M96:Y96),
                IF(
                    M$4:Y$4=2,
                    M96:Y96,
                    ""),
                ""))
        ),
        IF(
            Parameters!$D$16=1,
            IFERROR(
                AVERAGE(IF(
                    ISNUMBER(M96:Y96),
                    IF(
                        M$4:Y$4=1,
                        M96:Y96,
                        ""),
                    "")),
                AVERAGE(IF(
                    ISNUMBER(M96:Y96),
                    IF(
                        M$4:Y$4=2,
                        M96:Y96,
                        ""),
                    ""))
            ),
            IF(
                Parameters!$D$17=1,
                IFERROR(
                    IF(
                        OR(
                            IF(
                                ISNUMBER(M96:Y96),
                                IF(
                                    M$4:Y$4=1,
                                    M96:Y96,
                                    ""),
                                "")
                            =0),
                        0,
                        GEOMEAN(IF(
                            ISNUMBER(M96:Y96),
                            IF(
                                M$4:Y$4=1,
                                M96:Y96,
                                ""),
                            ""))
                    ),
                    IF(
                        OR(IF(
                            ISNUMBER(M96:Y96),
                            IF(
                                M$4:Y$4=2,
                                M96:Y96,
                                ""),
                            "")
                            =0),
                        0,
                        GEOMEAN(IF(
                            ISNUMBER(M96:Y96),
                            IF(
                                M$4:Y$4=2,
                                M96:Y96,
                                ""),
                            "")))
                )
            )
        )
    )
)</f>
        <v>#N/A</v>
      </c>
      <c r="I96" s="191" t="e" cm="1">
        <f t="array" ref="I96">IF(
    SUM(IF(
            ISNUMBER(
                IF(
                    $M$5:$Y$5,
                    (M96:Y96),
                    "")),
            1,
            0))
        =0,
    NA(),
    IF(
        Parameters!$D$15=1,
        IF(
            SUM(--(ISNUMBER(IF($M$5:$Y$5=1,(M96:Y96),""))))&gt;0,
            MAX(IF(
                ISNUMBER(M96:Y96),
                IF(
                    M$5:Y$5=1,
                    M96:Y96,
                    ""),
                "")),
            MAX(IF(
                ISNUMBER(M96:Y96),
                IF(
                    M$5:Y$5=2,
                    M96:Y96,
                    ""),
                ""))
        ),
        IF(
            Parameters!$D$16=1,
            IFERROR(
                AVERAGE(IF(
                    ISNUMBER(M96:Y96),
                    IF(
                        M$5:Y$5=1,
                        M96:Y96,
                        ""),
                    "")),
                AVERAGE(IF(
                    ISNUMBER(M96:Y96),
                    IF(
                        M$5:Y$5=2,
                        M96:Y96,
                        ""),
                    ""))
            ),
            IF(
                Parameters!$D$17=1,
                IFERROR(
                    IF(
                        OR(
                            IF(
                                ISNUMBER(M96:Y96),
                                IF(
                                    M$5:Y$5=1,
                                    M96:Y96,
                                    ""),
                                "")
                            =0),
                        0,
                        GEOMEAN(IF(
                            ISNUMBER(M96:Y96),
                            IF(
                                M$5:Y$5=1,
                                M96:Y96,
                                ""),
                            ""))
                    ),
                    IF(
                        OR(IF(
                            ISNUMBER(M96:Y96),
                            IF(
                                M$5:Y$5=2,
                                M96:Y96,
                                ""),
                            "")
                            =0),
                        0,
                        GEOMEAN(IF(
                            ISNUMBER(M96:Y96),
                            IF(
                                M$5:Y$5=2,
                                M96:Y96,
                                ""),
                            "")))
                )
            )
        )
    )
)</f>
        <v>#N/A</v>
      </c>
      <c r="J96" s="242" t="s">
        <v>409</v>
      </c>
      <c r="K96" s="242">
        <v>45014</v>
      </c>
      <c r="L96" s="91" t="s">
        <v>711</v>
      </c>
      <c r="M96" s="192" t="s">
        <v>409</v>
      </c>
      <c r="N96" s="192" t="s">
        <v>409</v>
      </c>
      <c r="O96" s="192" t="s">
        <v>409</v>
      </c>
      <c r="P96" s="192" t="s">
        <v>409</v>
      </c>
      <c r="Q96" s="192" t="s">
        <v>409</v>
      </c>
      <c r="R96" s="192" t="s">
        <v>409</v>
      </c>
      <c r="S96" s="192" t="s">
        <v>409</v>
      </c>
      <c r="T96" s="192" t="s">
        <v>409</v>
      </c>
      <c r="U96" s="192" t="s">
        <v>409</v>
      </c>
      <c r="V96" s="192" t="s">
        <v>409</v>
      </c>
      <c r="W96" s="192" t="s">
        <v>409</v>
      </c>
      <c r="X96" s="192" t="s">
        <v>409</v>
      </c>
      <c r="Y96" s="192"/>
      <c r="Z96" s="192"/>
      <c r="AF96" s="34"/>
      <c r="AG96" s="34"/>
      <c r="AH96" s="34"/>
      <c r="AI96" s="34"/>
      <c r="AJ96" s="34"/>
      <c r="AK96" s="34"/>
      <c r="AL96" s="195"/>
      <c r="AM96" s="195"/>
      <c r="AN96" s="80"/>
      <c r="AO96" s="80"/>
      <c r="AP96" s="80"/>
      <c r="AQ96" s="35"/>
    </row>
    <row r="97" spans="1:43" x14ac:dyDescent="0.2">
      <c r="A97" s="84">
        <v>90</v>
      </c>
      <c r="B97" s="84" t="str">
        <f ca="1"/>
        <v>India</v>
      </c>
      <c r="C97" s="84" t="str">
        <f ca="1"/>
        <v>IND</v>
      </c>
      <c r="D97" s="219" t="str">
        <f ca="1"/>
        <v>SAS           South Asia</v>
      </c>
      <c r="E97" s="219" t="str">
        <f ca="1"/>
        <v>IBRD</v>
      </c>
      <c r="F97" s="190" t="str">
        <f t="shared" ca="1" si="4"/>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$M$4:$Y$4,
                    (M97:Y97),
                    "")),
            1,
            0))
        =0,
    NA(),
    IF(
        Parameters!$D$15=1,
        IF(
            SUM(--(ISNUMBER(IF($M$4:$Y$4=1,(M97:Y97),""))))&gt;0,
            MAX(IF(
                ISNUMBER(M97:Y97),
                IF(
                    M$4:Y$4=1,
                    M97:Y97,
                    ""),
                "")),
            MAX(IF(
                ISNUMBER(M97:Y97),
                IF(
                    M$4:Y$4=2,
                    M97:Y97,
                    ""),
                ""))
        ),
        IF(
            Parameters!$D$16=1,
            IFERROR(
                AVERAGE(IF(
                    ISNUMBER(M97:Y97),
                    IF(
                        M$4:Y$4=1,
                        M97:Y97,
                        ""),
                    "")),
                AVERAGE(IF(
                    ISNUMBER(M97:Y97),
                    IF(
                        M$4:Y$4=2,
                        M97:Y97,
                        ""),
                    ""))
            ),
            IF(
                Parameters!$D$17=1,
                IFERROR(
                    IF(
                        OR(
                            IF(
                                ISNUMBER(M97:Y97),
                                IF(
                                    M$4:Y$4=1,
                                    M97:Y97,
                                    ""),
                                "")
                            =0),
                        0,
                        GEOMEAN(IF(
                            ISNUMBER(M97:Y97),
                            IF(
                                M$4:Y$4=1,
                                M97:Y97,
                                ""),
                            ""))
                    ),
                    IF(
                        OR(IF(
                            ISNUMBER(M97:Y97),
                            IF(
                                M$4:Y$4=2,
                                M97:Y97,
                                ""),
                            "")
                            =0),
                        0,
                        GEOMEAN(IF(
                            ISNUMBER(M97:Y97),
                            IF(
                                M$4:Y$4=2,
                                M97:Y97,
                                ""),
                            "")))
                )
            )
        )
    )
)</f>
        <v>6.5714285714285703</v>
      </c>
      <c r="I97" s="191" cm="1">
        <f t="array" ref="I97">IF(
    SUM(IF(
            ISNUMBER(
                IF(
                    $M$5:$Y$5,
                    (M97:Y97),
                    "")),
            1,
            0))
        =0,
    NA(),
    IF(
        Parameters!$D$15=1,
        IF(
            SUM(--(ISNUMBER(IF($M$5:$Y$5=1,(M97:Y97),""))))&gt;0,
            MAX(IF(
                ISNUMBER(M97:Y97),
                IF(
                    M$5:Y$5=1,
                    M97:Y97,
                    ""),
                "")),
            MAX(IF(
                ISNUMBER(M97:Y97),
                IF(
                    M$5:Y$5=2,
                    M97:Y97,
                    ""),
                ""))
        ),
        IF(
            Parameters!$D$16=1,
            IFERROR(
                AVERAGE(IF(
                    ISNUMBER(M97:Y97),
                    IF(
                        M$5:Y$5=1,
                        M97:Y97,
                        ""),
                    "")),
                AVERAGE(IF(
                    ISNUMBER(M97:Y97),
                    IF(
                        M$5:Y$5=2,
                        M97:Y97,
                        ""),
                    ""))
            ),
            IF(
                Parameters!$D$17=1,
                IFERROR(
                    IF(
                        OR(
                            IF(
                                ISNUMBER(M97:Y97),
                                IF(
                                    M$5:Y$5=1,
                                    M97:Y97,
                                    ""),
                                "")
                            =0),
                        0,
                        GEOMEAN(IF(
                            ISNUMBER(M97:Y97),
                            IF(
                                M$5:Y$5=1,
                                M97:Y97,
                                ""),
                            ""))
                    ),
                    IF(
                        OR(IF(
                            ISNUMBER(M97:Y97),
                            IF(
                                M$5:Y$5=2,
                                M97:Y97,
                                ""),
                            "")
                            =0),
                        0,
                        GEOMEAN(IF(
                            ISNUMBER(M97:Y97),
                            IF(
                                M$5:Y$5=2,
                                M97:Y97,
                                ""),
                            "")))
                )
            )
        )
    )
)</f>
        <v>0</v>
      </c>
      <c r="J97" s="242">
        <v>44753</v>
      </c>
      <c r="K97" s="242">
        <v>44753</v>
      </c>
      <c r="L97" s="91" t="s">
        <v>152</v>
      </c>
      <c r="M97" s="192">
        <v>6.5714285714285703</v>
      </c>
      <c r="N97" s="192" t="s">
        <v>409</v>
      </c>
      <c r="O97" s="192">
        <v>0</v>
      </c>
      <c r="P97" s="192" t="s">
        <v>409</v>
      </c>
      <c r="Q97" s="192" t="s">
        <v>409</v>
      </c>
      <c r="R97" s="192">
        <v>4.5999999999999996</v>
      </c>
      <c r="S97" s="192" t="s">
        <v>409</v>
      </c>
      <c r="T97" s="192" t="s">
        <v>409</v>
      </c>
      <c r="U97" s="192" t="s">
        <v>539</v>
      </c>
      <c r="V97" s="192" t="s">
        <v>409</v>
      </c>
      <c r="W97" s="192" t="s">
        <v>409</v>
      </c>
      <c r="X97" s="192" t="s">
        <v>409</v>
      </c>
      <c r="Y97" s="192"/>
      <c r="Z97" s="192"/>
      <c r="AF97" s="34"/>
      <c r="AG97" s="34"/>
      <c r="AH97" s="34"/>
      <c r="AI97" s="34"/>
      <c r="AJ97" s="34"/>
      <c r="AK97" s="34"/>
      <c r="AL97" s="195"/>
      <c r="AM97" s="195"/>
      <c r="AN97" s="80"/>
      <c r="AO97" s="80"/>
      <c r="AP97" s="80"/>
      <c r="AQ97" s="35"/>
    </row>
    <row r="98" spans="1:43" x14ac:dyDescent="0.2">
      <c r="A98" s="84">
        <v>91</v>
      </c>
      <c r="B98" s="84" t="str">
        <f ca="1"/>
        <v>Ireland</v>
      </c>
      <c r="C98" s="84" t="str">
        <f ca="1"/>
        <v>IRL</v>
      </c>
      <c r="D98" s="219" t="str">
        <f ca="1"/>
        <v>ECS           Europe &amp; Central Asia</v>
      </c>
      <c r="E98" s="219" t="str">
        <f ca="1"/>
        <v>NA</v>
      </c>
      <c r="F98" s="190" t="str">
        <f t="shared" ca="1" si="4"/>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1.496662954709576</v>
      </c>
      <c r="H98" s="80" cm="1">
        <f t="array" ref="H98">IF(
    SUM(IF(
            ISNUMBER(
                IF(
                    $M$4:$Y$4,
                    (M98:Y98),
                    "")),
            1,
            0))
        =0,
    NA(),
    IF(
        Parameters!$D$15=1,
        IF(
            SUM(--(ISNUMBER(IF($M$4:$Y$4=1,(M98:Y98),""))))&gt;0,
            MAX(IF(
                ISNUMBER(M98:Y98),
                IF(
                    M$4:Y$4=1,
                    M98:Y98,
                    ""),
                "")),
            MAX(IF(
                ISNUMBER(M98:Y98),
                IF(
                    M$4:Y$4=2,
                    M98:Y98,
                    ""),
                ""))
        ),
        IF(
            Parameters!$D$16=1,
            IFERROR(
                AVERAGE(IF(
                    ISNUMBER(M98:Y98),
                    IF(
                        M$4:Y$4=1,
                        M98:Y98,
                        ""),
                    "")),
                AVERAGE(IF(
                    ISNUMBER(M98:Y98),
                    IF(
                        M$4:Y$4=2,
                        M98:Y98,
                        ""),
                    ""))
            ),
            IF(
                Parameters!$D$17=1,
                IFERROR(
                    IF(
                        OR(
                            IF(
                                ISNUMBER(M98:Y98),
                                IF(
                                    M$4:Y$4=1,
                                    M98:Y98,
                                    ""),
                                "")
                            =0),
                        0,
                        GEOMEAN(IF(
                            ISNUMBER(M98:Y98),
                            IF(
                                M$4:Y$4=1,
                                M98:Y98,
                                ""),
                            ""))
                    ),
                    IF(
                        OR(IF(
                            ISNUMBER(M98:Y98),
                            IF(
                                M$4:Y$4=2,
                                M98:Y98,
                                ""),
                            "")
                            =0),
                        0,
                        GEOMEAN(IF(
                            ISNUMBER(M98:Y98),
                            IF(
                                M$4:Y$4=2,
                                M98:Y98,
                                ""),
                            "")))
                )
            )
        )
    )
)</f>
        <v>0.57142857142857095</v>
      </c>
      <c r="I98" s="191" cm="1">
        <f t="array" ref="I98">IF(
    SUM(IF(
            ISNUMBER(
                IF(
                    $M$5:$Y$5,
                    (M98:Y98),
                    "")),
            1,
            0))
        =0,
    NA(),
    IF(
        Parameters!$D$15=1,
        IF(
            SUM(--(ISNUMBER(IF($M$5:$Y$5=1,(M98:Y98),""))))&gt;0,
            MAX(IF(
                ISNUMBER(M98:Y98),
                IF(
                    M$5:Y$5=1,
                    M98:Y98,
                    ""),
                "")),
            MAX(IF(
                ISNUMBER(M98:Y98),
                IF(
                    M$5:Y$5=2,
                    M98:Y98,
                    ""),
                ""))
        ),
        IF(
            Parameters!$D$16=1,
            IFERROR(
                AVERAGE(IF(
                    ISNUMBER(M98:Y98),
                    IF(
                        M$5:Y$5=1,
                        M98:Y98,
                        ""),
                    "")),
                AVERAGE(IF(
                    ISNUMBER(M98:Y98),
                    IF(
                        M$5:Y$5=2,
                        M98:Y98,
                        ""),
                    ""))
            ),
            IF(
                Parameters!$D$17=1,
                IFERROR(
                    IF(
                        OR(
                            IF(
                                ISNUMBER(M98:Y98),
                                IF(
                                    M$5:Y$5=1,
                                    M98:Y98,
                                    ""),
                                "")
                            =0),
                        0,
                        GEOMEAN(IF(
                            ISNUMBER(M98:Y98),
                            IF(
                                M$5:Y$5=1,
                                M98:Y98,
                                ""),
                            ""))
                    ),
                    IF(
                        OR(IF(
                            ISNUMBER(M98:Y98),
                            IF(
                                M$5:Y$5=2,
                                M98:Y98,
                                ""),
                            "")
                            =0),
                        0,
                        GEOMEAN(IF(
                            ISNUMBER(M98:Y98),
                            IF(
                                M$5:Y$5=2,
                                M98:Y98,
                                ""),
                            "")))
                )
            )
        )
    )
)</f>
        <v>3.92</v>
      </c>
      <c r="J98" s="242">
        <v>45142</v>
      </c>
      <c r="K98" s="242">
        <v>45154</v>
      </c>
      <c r="L98" s="91" t="s">
        <v>154</v>
      </c>
      <c r="M98" s="192">
        <v>0.57142857142857095</v>
      </c>
      <c r="N98" s="192">
        <v>3.92</v>
      </c>
      <c r="O98" s="192" t="s">
        <v>409</v>
      </c>
      <c r="P98" s="192" t="s">
        <v>409</v>
      </c>
      <c r="Q98" s="192" t="s">
        <v>409</v>
      </c>
      <c r="R98" s="192">
        <v>0.4</v>
      </c>
      <c r="S98" s="192">
        <v>-1.75</v>
      </c>
      <c r="T98" s="192">
        <v>0.39200000000000002</v>
      </c>
      <c r="U98" s="192" t="s">
        <v>409</v>
      </c>
      <c r="V98" s="192" t="s">
        <v>409</v>
      </c>
      <c r="W98" s="192" t="s">
        <v>409</v>
      </c>
      <c r="X98" s="192" t="s">
        <v>409</v>
      </c>
      <c r="Y98" s="192"/>
      <c r="Z98" s="192"/>
      <c r="AF98" s="34"/>
      <c r="AG98" s="34"/>
      <c r="AH98" s="34"/>
      <c r="AI98" s="34"/>
      <c r="AJ98" s="34"/>
      <c r="AK98" s="34"/>
      <c r="AL98" s="195"/>
      <c r="AM98" s="195"/>
      <c r="AN98" s="80"/>
      <c r="AO98" s="80"/>
      <c r="AP98" s="80"/>
      <c r="AQ98" s="35"/>
    </row>
    <row r="99" spans="1:43" x14ac:dyDescent="0.2">
      <c r="A99" s="84">
        <v>92</v>
      </c>
      <c r="B99" s="84" t="str">
        <f ca="1"/>
        <v>Iran, Islamic Rep.</v>
      </c>
      <c r="C99" s="84" t="str">
        <f ca="1"/>
        <v>IRN</v>
      </c>
      <c r="D99" s="219" t="str">
        <f ca="1"/>
        <v>MEA           Middle East &amp; North Africa</v>
      </c>
      <c r="E99" s="219" t="str">
        <f ca="1"/>
        <v>IBRD</v>
      </c>
      <c r="F99" s="190" t="str">
        <f t="shared" ca="1" si="4"/>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3.5956322710437765</v>
      </c>
      <c r="H99" s="80" cm="1">
        <f t="array" ref="H99">IF(
    SUM(IF(
            ISNUMBER(
                IF(
                    $M$4:$Y$4,
                    (M99:Y99),
                    "")),
            1,
            0))
        =0,
    NA(),
    IF(
        Parameters!$D$15=1,
        IF(
            SUM(--(ISNUMBER(IF($M$4:$Y$4=1,(M99:Y99),""))))&gt;0,
            MAX(IF(
                ISNUMBER(M99:Y99),
                IF(
                    M$4:Y$4=1,
                    M99:Y99,
                    ""),
                "")),
            MAX(IF(
                ISNUMBER(M99:Y99),
                IF(
                    M$4:Y$4=2,
                    M99:Y99,
                    ""),
                ""))
        ),
        IF(
            Parameters!$D$16=1,
            IFERROR(
                AVERAGE(IF(
                    ISNUMBER(M99:Y99),
                    IF(
                        M$4:Y$4=1,
                        M99:Y99,
                        ""),
                    "")),
                AVERAGE(IF(
                    ISNUMBER(M99:Y99),
                    IF(
                        M$4:Y$4=2,
                        M99:Y99,
                        ""),
                    ""))
            ),
            IF(
                Parameters!$D$17=1,
                IFERROR(
                    IF(
                        OR(
                            IF(
                                ISNUMBER(M99:Y99),
                                IF(
                                    M$4:Y$4=1,
                                    M99:Y99,
                                    ""),
                                "")
                            =0),
                        0,
                        GEOMEAN(IF(
                            ISNUMBER(M99:Y99),
                            IF(
                                M$4:Y$4=1,
                                M99:Y99,
                                ""),
                            ""))
                    ),
                    IF(
                        OR(IF(
                            ISNUMBER(M99:Y99),
                            IF(
                                M$4:Y$4=2,
                                M99:Y99,
                                ""),
                            "")
                            =0),
                        0,
                        GEOMEAN(IF(
                            ISNUMBER(M99:Y99),
                            IF(
                                M$4:Y$4=2,
                                M99:Y99,
                                ""),
                            "")))
                )
            )
        )
    )
)</f>
        <v>3.5714285714285698</v>
      </c>
      <c r="I99" s="191" cm="1">
        <f t="array" ref="I99">IF(
    SUM(IF(
            ISNUMBER(
                IF(
                    $M$5:$Y$5,
                    (M99:Y99),
                    "")),
            1,
            0))
        =0,
    NA(),
    IF(
        Parameters!$D$15=1,
        IF(
            SUM(--(ISNUMBER(IF($M$5:$Y$5=1,(M99:Y99),""))))&gt;0,
            MAX(IF(
                ISNUMBER(M99:Y99),
                IF(
                    M$5:Y$5=1,
                    M99:Y99,
                    ""),
                "")),
            MAX(IF(
                ISNUMBER(M99:Y99),
                IF(
                    M$5:Y$5=2,
                    M99:Y99,
                    ""),
                ""))
        ),
        IF(
            Parameters!$D$16=1,
            IFERROR(
                AVERAGE(IF(
                    ISNUMBER(M99:Y99),
                    IF(
                        M$5:Y$5=1,
                        M99:Y99,
                        ""),
                    "")),
                AVERAGE(IF(
                    ISNUMBER(M99:Y99),
                    IF(
                        M$5:Y$5=2,
                        M99:Y99,
                        ""),
                    ""))
            ),
            IF(
                Parameters!$D$17=1,
                IFERROR(
                    IF(
                        OR(
                            IF(
                                ISNUMBER(M99:Y99),
                                IF(
                                    M$5:Y$5=1,
                                    M99:Y99,
                                    ""),
                                "")
                            =0),
                        0,
                        GEOMEAN(IF(
                            ISNUMBER(M99:Y99),
                            IF(
                                M$5:Y$5=1,
                                M99:Y99,
                                ""),
                            ""))
                    ),
                    IF(
                        OR(IF(
                            ISNUMBER(M99:Y99),
                            IF(
                                M$5:Y$5=2,
                                M99:Y99,
                                ""),
                            "")
                            =0),
                        0,
                        GEOMEAN(IF(
                            ISNUMBER(M99:Y99),
                            IF(
                                M$5:Y$5=2,
                                M99:Y99,
                                ""),
                            "")))
                )
            )
        )
    )
)</f>
        <v>3.62</v>
      </c>
      <c r="J99" s="242">
        <v>45142</v>
      </c>
      <c r="K99" s="242">
        <v>45154</v>
      </c>
      <c r="L99" s="91" t="s">
        <v>155</v>
      </c>
      <c r="M99" s="192">
        <v>3.5714285714285698</v>
      </c>
      <c r="N99" s="192">
        <v>3.62</v>
      </c>
      <c r="O99" s="192" t="s">
        <v>409</v>
      </c>
      <c r="P99" s="192" t="s">
        <v>409</v>
      </c>
      <c r="Q99" s="192" t="s">
        <v>409</v>
      </c>
      <c r="R99" s="192">
        <v>2.5</v>
      </c>
      <c r="S99" s="192">
        <v>0.36199999999999999</v>
      </c>
      <c r="T99" s="192">
        <v>-0.42499999999999799</v>
      </c>
      <c r="U99" s="192" t="s">
        <v>409</v>
      </c>
      <c r="V99" s="192" t="s">
        <v>409</v>
      </c>
      <c r="W99" s="192" t="s">
        <v>409</v>
      </c>
      <c r="X99" s="192" t="s">
        <v>409</v>
      </c>
      <c r="Y99" s="192"/>
      <c r="Z99" s="192"/>
      <c r="AF99" s="34"/>
      <c r="AG99" s="34"/>
      <c r="AH99" s="34"/>
      <c r="AI99" s="34"/>
      <c r="AJ99" s="34"/>
      <c r="AK99" s="34"/>
      <c r="AL99" s="195"/>
      <c r="AM99" s="195"/>
      <c r="AN99" s="80"/>
      <c r="AO99" s="80"/>
      <c r="AP99" s="80"/>
      <c r="AQ99" s="35"/>
    </row>
    <row r="100" spans="1:43" x14ac:dyDescent="0.2">
      <c r="A100" s="84">
        <v>93</v>
      </c>
      <c r="B100" s="84" t="str">
        <f ca="1"/>
        <v>Iraq</v>
      </c>
      <c r="C100" s="84" t="str">
        <f ca="1"/>
        <v>IRQ</v>
      </c>
      <c r="D100" s="219" t="str">
        <f ca="1"/>
        <v>MEA           Middle East &amp; North Africa</v>
      </c>
      <c r="E100" s="219" t="str">
        <f ca="1"/>
        <v>IBRD</v>
      </c>
      <c r="F100" s="190" t="str">
        <f t="shared" ca="1" si="4"/>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6.3245553203367564</v>
      </c>
      <c r="H100" s="80" cm="1">
        <f t="array" ref="H100">IF(
    SUM(IF(
            ISNUMBER(
                IF(
                    $M$4:$Y$4,
                    (M100:Y100),
                    "")),
            1,
            0))
        =0,
    NA(),
    IF(
        Parameters!$D$15=1,
        IF(
            SUM(--(ISNUMBER(IF($M$4:$Y$4=1,(M100:Y100),""))))&gt;0,
            MAX(IF(
                ISNUMBER(M100:Y100),
                IF(
                    M$4:Y$4=1,
                    M100:Y100,
                    ""),
                "")),
            MAX(IF(
                ISNUMBER(M100:Y100),
                IF(
                    M$4:Y$4=2,
                    M100:Y100,
                    ""),
                ""))
        ),
        IF(
            Parameters!$D$16=1,
            IFERROR(
                AVERAGE(IF(
                    ISNUMBER(M100:Y100),
                    IF(
                        M$4:Y$4=1,
                        M100:Y100,
                        ""),
                    "")),
                AVERAGE(IF(
                    ISNUMBER(M100:Y100),
                    IF(
                        M$4:Y$4=2,
                        M100:Y100,
                        ""),
                    ""))
            ),
            IF(
                Parameters!$D$17=1,
                IFERROR(
                    IF(
                        OR(
                            IF(
                                ISNUMBER(M100:Y100),
                                IF(
                                    M$4:Y$4=1,
                                    M100:Y100,
                                    ""),
                                "")
                            =0),
                        0,
                        GEOMEAN(IF(
                            ISNUMBER(M100:Y100),
                            IF(
                                M$4:Y$4=1,
                                M100:Y100,
                                ""),
                            ""))
                    ),
                    IF(
                        OR(IF(
                            ISNUMBER(M100:Y100),
                            IF(
                                M$4:Y$4=2,
                                M100:Y100,
                                ""),
                            "")
                            =0),
                        0,
                        GEOMEAN(IF(
                            ISNUMBER(M100:Y100),
                            IF(
                                M$4:Y$4=2,
                                M100:Y100,
                                ""),
                            "")))
                )
            )
        )
    )
)</f>
        <v>5.71428571428571</v>
      </c>
      <c r="I100" s="191" cm="1">
        <f t="array" ref="I100">IF(
    SUM(IF(
            ISNUMBER(
                IF(
                    $M$5:$Y$5,
                    (M100:Y100),
                    "")),
            1,
            0))
        =0,
    NA(),
    IF(
        Parameters!$D$15=1,
        IF(
            SUM(--(ISNUMBER(IF($M$5:$Y$5=1,(M100:Y100),""))))&gt;0,
            MAX(IF(
                ISNUMBER(M100:Y100),
                IF(
                    M$5:Y$5=1,
                    M100:Y100,
                    ""),
                "")),
            MAX(IF(
                ISNUMBER(M100:Y100),
                IF(
                    M$5:Y$5=2,
                    M100:Y100,
                    ""),
                ""))
        ),
        IF(
            Parameters!$D$16=1,
            IFERROR(
                AVERAGE(IF(
                    ISNUMBER(M100:Y100),
                    IF(
                        M$5:Y$5=1,
                        M100:Y100,
                        ""),
                    "")),
                AVERAGE(IF(
                    ISNUMBER(M100:Y100),
                    IF(
                        M$5:Y$5=2,
                        M100:Y100,
                        ""),
                    ""))
            ),
            IF(
                Parameters!$D$17=1,
                IFERROR(
                    IF(
                        OR(
                            IF(
                                ISNUMBER(M100:Y100),
                                IF(
                                    M$5:Y$5=1,
                                    M100:Y100,
                                    ""),
                                "")
                            =0),
                        0,
                        GEOMEAN(IF(
                            ISNUMBER(M100:Y100),
                            IF(
                                M$5:Y$5=1,
                                M100:Y100,
                                ""),
                            ""))
                    ),
                    IF(
                        OR(IF(
                            ISNUMBER(M100:Y100),
                            IF(
                                M$5:Y$5=2,
                                M100:Y100,
                                ""),
                            "")
                            =0),
                        0,
                        GEOMEAN(IF(
                            ISNUMBER(M100:Y100),
                            IF(
                                M$5:Y$5=2,
                                M100:Y100,
                                ""),
                            "")))
                )
            )
        )
    )
)</f>
        <v>7</v>
      </c>
      <c r="J100" s="242">
        <v>45142</v>
      </c>
      <c r="K100" s="242">
        <v>45154</v>
      </c>
      <c r="L100" s="91" t="s">
        <v>157</v>
      </c>
      <c r="M100" s="192">
        <v>5.71428571428571</v>
      </c>
      <c r="N100" s="192" t="s">
        <v>409</v>
      </c>
      <c r="O100" s="192" t="s">
        <v>409</v>
      </c>
      <c r="P100" s="192" t="s">
        <v>409</v>
      </c>
      <c r="Q100" s="192">
        <v>7</v>
      </c>
      <c r="R100" s="192">
        <v>4</v>
      </c>
      <c r="S100" s="192" t="s">
        <v>409</v>
      </c>
      <c r="T100" s="192" t="s">
        <v>409</v>
      </c>
      <c r="U100" s="192" t="s">
        <v>409</v>
      </c>
      <c r="V100" s="192" t="s">
        <v>409</v>
      </c>
      <c r="W100" s="192" t="s">
        <v>409</v>
      </c>
      <c r="X100" s="192" t="s">
        <v>961</v>
      </c>
      <c r="Y100" s="192"/>
      <c r="Z100" s="192"/>
      <c r="AF100" s="34"/>
      <c r="AG100" s="34"/>
      <c r="AH100" s="34"/>
      <c r="AI100" s="34"/>
      <c r="AJ100" s="34"/>
      <c r="AK100" s="34"/>
      <c r="AL100" s="195"/>
      <c r="AM100" s="195"/>
      <c r="AN100" s="80"/>
      <c r="AO100" s="80"/>
      <c r="AP100" s="80"/>
      <c r="AQ100" s="35"/>
    </row>
    <row r="101" spans="1:43" x14ac:dyDescent="0.2">
      <c r="A101" s="84">
        <v>94</v>
      </c>
      <c r="B101" s="84" t="str">
        <f ca="1"/>
        <v>Iceland</v>
      </c>
      <c r="C101" s="84" t="str">
        <f ca="1"/>
        <v>ISL</v>
      </c>
      <c r="D101" s="219" t="str">
        <f ca="1"/>
        <v>ECS           Europe &amp; Central Asia</v>
      </c>
      <c r="E101" s="219" t="str">
        <f ca="1"/>
        <v>NA</v>
      </c>
      <c r="F101" s="190" t="str">
        <f t="shared" ca="1" si="4"/>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$M$4:$Y$4,
                    (M101:Y101),
                    "")),
            1,
            0))
        =0,
    NA(),
    IF(
        Parameters!$D$15=1,
        IF(
            SUM(--(ISNUMBER(IF($M$4:$Y$4=1,(M101:Y101),""))))&gt;0,
            MAX(IF(
                ISNUMBER(M101:Y101),
                IF(
                    M$4:Y$4=1,
                    M101:Y101,
                    ""),
                "")),
            MAX(IF(
                ISNUMBER(M101:Y101),
                IF(
                    M$4:Y$4=2,
                    M101:Y101,
                    ""),
                ""))
        ),
        IF(
            Parameters!$D$16=1,
            IFERROR(
                AVERAGE(IF(
                    ISNUMBER(M101:Y101),
                    IF(
                        M$4:Y$4=1,
                        M101:Y101,
                        ""),
                    "")),
                AVERAGE(IF(
                    ISNUMBER(M101:Y101),
                    IF(
                        M$4:Y$4=2,
                        M101:Y101,
                        ""),
                    ""))
            ),
            IF(
                Parameters!$D$17=1,
                IFERROR(
                    IF(
                        OR(
                            IF(
                                ISNUMBER(M101:Y101),
                                IF(
                                    M$4:Y$4=1,
                                    M101:Y101,
                                    ""),
                                "")
                            =0),
                        0,
                        GEOMEAN(IF(
                            ISNUMBER(M101:Y101),
                            IF(
                                M$4:Y$4=1,
                                M101:Y101,
                                ""),
                            ""))
                    ),
                    IF(
                        OR(IF(
                            ISNUMBER(M101:Y101),
                            IF(
                                M$4:Y$4=2,
                                M101:Y101,
                                ""),
                            "")
                            =0),
                        0,
                        GEOMEAN(IF(
                            ISNUMBER(M101:Y101),
                            IF(
                                M$4:Y$4=2,
                                M101:Y101,
                                ""),
                            "")))
                )
            )
        )
    )
)</f>
        <v>0.28571428571428598</v>
      </c>
      <c r="I101" s="191" cm="1">
        <f t="array" ref="I101">IF(
    SUM(IF(
            ISNUMBER(
                IF(
                    $M$5:$Y$5,
                    (M101:Y101),
                    "")),
            1,
            0))
        =0,
    NA(),
    IF(
        Parameters!$D$15=1,
        IF(
            SUM(--(ISNUMBER(IF($M$5:$Y$5=1,(M101:Y101),""))))&gt;0,
            MAX(IF(
                ISNUMBER(M101:Y101),
                IF(
                    M$5:Y$5=1,
                    M101:Y101,
                    ""),
                "")),
            MAX(IF(
                ISNUMBER(M101:Y101),
                IF(
                    M$5:Y$5=2,
                    M101:Y101,
                    ""),
                ""))
        ),
        IF(
            Parameters!$D$16=1,
            IFERROR(
                AVERAGE(IF(
                    ISNUMBER(M101:Y101),
                    IF(
                        M$5:Y$5=1,
                        M101:Y101,
                        ""),
                    "")),
                AVERAGE(IF(
                    ISNUMBER(M101:Y101),
                    IF(
                        M$5:Y$5=2,
                        M101:Y101,
                        ""),
                    ""))
            ),
            IF(
                Parameters!$D$17=1,
                IFERROR(
                    IF(
                        OR(
                            IF(
                                ISNUMBER(M101:Y101),
                                IF(
                                    M$5:Y$5=1,
                                    M101:Y101,
                                    ""),
                                "")
                            =0),
                        0,
                        GEOMEAN(IF(
                            ISNUMBER(M101:Y101),
                            IF(
                                M$5:Y$5=1,
                                M101:Y101,
                                ""),
                            ""))
                    ),
                    IF(
                        OR(IF(
                            ISNUMBER(M101:Y101),
                            IF(
                                M$5:Y$5=2,
                                M101:Y101,
                                ""),
                            "")
                            =0),
                        0,
                        GEOMEAN(IF(
                            ISNUMBER(M101:Y101),
                            IF(
                                M$5:Y$5=2,
                                M101:Y101,
                                ""),
                            "")))
                )
            )
        )
    )
)</f>
        <v>0</v>
      </c>
      <c r="J101" s="242">
        <v>44753</v>
      </c>
      <c r="K101" s="242">
        <v>45154</v>
      </c>
      <c r="L101" s="91" t="s">
        <v>159</v>
      </c>
      <c r="M101" s="192">
        <v>0.28571428571428598</v>
      </c>
      <c r="N101" s="192">
        <v>0</v>
      </c>
      <c r="O101" s="192" t="s">
        <v>409</v>
      </c>
      <c r="P101" s="192" t="s">
        <v>409</v>
      </c>
      <c r="Q101" s="192" t="s">
        <v>409</v>
      </c>
      <c r="R101" s="192">
        <v>0.2</v>
      </c>
      <c r="S101" s="192">
        <v>-2.2669999999999999</v>
      </c>
      <c r="T101" s="192">
        <v>-0.41599999999999898</v>
      </c>
      <c r="U101" s="192" t="s">
        <v>409</v>
      </c>
      <c r="V101" s="192" t="s">
        <v>409</v>
      </c>
      <c r="W101" s="192" t="s">
        <v>409</v>
      </c>
      <c r="X101" s="192" t="s">
        <v>409</v>
      </c>
      <c r="Y101" s="192"/>
      <c r="Z101" s="192"/>
      <c r="AF101" s="34"/>
      <c r="AG101" s="34"/>
      <c r="AH101" s="34"/>
      <c r="AI101" s="34"/>
      <c r="AJ101" s="34"/>
      <c r="AK101" s="34"/>
      <c r="AL101" s="195"/>
      <c r="AM101" s="195"/>
      <c r="AN101" s="80"/>
      <c r="AO101" s="80"/>
      <c r="AP101" s="80"/>
      <c r="AQ101" s="35"/>
    </row>
    <row r="102" spans="1:43" x14ac:dyDescent="0.2">
      <c r="A102" s="84">
        <v>95</v>
      </c>
      <c r="B102" s="84" t="str">
        <f ca="1"/>
        <v>Israel</v>
      </c>
      <c r="C102" s="84" t="str">
        <f ca="1"/>
        <v>ISR</v>
      </c>
      <c r="D102" s="219" t="str">
        <f ca="1"/>
        <v>MEA           Middle East &amp; North Africa</v>
      </c>
      <c r="E102" s="219" t="str">
        <f ca="1"/>
        <v>NA</v>
      </c>
      <c r="F102" s="190" t="str">
        <f t="shared" ca="1" si="4"/>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2.5826343140289896</v>
      </c>
      <c r="H102" s="80" cm="1">
        <f t="array" ref="H102">IF(
    SUM(IF(
            ISNUMBER(
                IF(
                    $M$4:$Y$4,
                    (M102:Y102),
                    "")),
            1,
            0))
        =0,
    NA(),
    IF(
        Parameters!$D$15=1,
        IF(
            SUM(--(ISNUMBER(IF($M$4:$Y$4=1,(M102:Y102),""))))&gt;0,
            MAX(IF(
                ISNUMBER(M102:Y102),
                IF(
                    M$4:Y$4=1,
                    M102:Y102,
                    ""),
                "")),
            MAX(IF(
                ISNUMBER(M102:Y102),
                IF(
                    M$4:Y$4=2,
                    M102:Y102,
                    ""),
                ""))
        ),
        IF(
            Parameters!$D$16=1,
            IFERROR(
                AVERAGE(IF(
                    ISNUMBER(M102:Y102),
                    IF(
                        M$4:Y$4=1,
                        M102:Y102,
                        ""),
                    "")),
                AVERAGE(IF(
                    ISNUMBER(M102:Y102),
                    IF(
                        M$4:Y$4=2,
                        M102:Y102,
                        ""),
                    ""))
            ),
            IF(
                Parameters!$D$17=1,
                IFERROR(
                    IF(
                        OR(
                            IF(
                                ISNUMBER(M102:Y102),
                                IF(
                                    M$4:Y$4=1,
                                    M102:Y102,
                                    ""),
                                "")
                            =0),
                        0,
                        GEOMEAN(IF(
                            ISNUMBER(M102:Y102),
                            IF(
                                M$4:Y$4=1,
                                M102:Y102,
                                ""),
                            ""))
                    ),
                    IF(
                        OR(IF(
                            ISNUMBER(M102:Y102),
                            IF(
                                M$4:Y$4=2,
                                M102:Y102,
                                ""),
                            "")
                            =0),
                        0,
                        GEOMEAN(IF(
                            ISNUMBER(M102:Y102),
                            IF(
                                M$4:Y$4=2,
                                M102:Y102,
                                ""),
                            "")))
                )
            )
        )
    )
)</f>
        <v>1</v>
      </c>
      <c r="I102" s="191" cm="1">
        <f t="array" ref="I102">IF(
    SUM(IF(
            ISNUMBER(
                IF(
                    $M$5:$Y$5,
                    (M102:Y102),
                    "")),
            1,
            0))
        =0,
    NA(),
    IF(
        Parameters!$D$15=1,
        IF(
            SUM(--(ISNUMBER(IF($M$5:$Y$5=1,(M102:Y102),""))))&gt;0,
            MAX(IF(
                ISNUMBER(M102:Y102),
                IF(
                    M$5:Y$5=1,
                    M102:Y102,
                    ""),
                "")),
            MAX(IF(
                ISNUMBER(M102:Y102),
                IF(
                    M$5:Y$5=2,
                    M102:Y102,
                    ""),
                ""))
        ),
        IF(
            Parameters!$D$16=1,
            IFERROR(
                AVERAGE(IF(
                    ISNUMBER(M102:Y102),
                    IF(
                        M$5:Y$5=1,
                        M102:Y102,
                        ""),
                    "")),
                AVERAGE(IF(
                    ISNUMBER(M102:Y102),
                    IF(
                        M$5:Y$5=2,
                        M102:Y102,
                        ""),
                    ""))
            ),
            IF(
                Parameters!$D$17=1,
                IFERROR(
                    IF(
                        OR(
                            IF(
                                ISNUMBER(M102:Y102),
                                IF(
                                    M$5:Y$5=1,
                                    M102:Y102,
                                    ""),
                                "")
                            =0),
                        0,
                        GEOMEAN(IF(
                            ISNUMBER(M102:Y102),
                            IF(
                                M$5:Y$5=1,
                                M102:Y102,
                                ""),
                            ""))
                    ),
                    IF(
                        OR(IF(
                            ISNUMBER(M102:Y102),
                            IF(
                                M$5:Y$5=2,
                                M102:Y102,
                                ""),
                            "")
                            =0),
                        0,
                        GEOMEAN(IF(
                            ISNUMBER(M102:Y102),
                            IF(
                                M$5:Y$5=2,
                                M102:Y102,
                                ""),
                            "")))
                )
            )
        )
    )
)</f>
        <v>6.6699999999999902</v>
      </c>
      <c r="J102" s="242">
        <v>45142</v>
      </c>
      <c r="K102" s="242">
        <v>45154</v>
      </c>
      <c r="L102" s="91" t="s">
        <v>161</v>
      </c>
      <c r="M102" s="192">
        <v>1</v>
      </c>
      <c r="N102" s="192">
        <v>6.6699999999999902</v>
      </c>
      <c r="O102" s="192" t="s">
        <v>409</v>
      </c>
      <c r="P102" s="192" t="s">
        <v>409</v>
      </c>
      <c r="Q102" s="192" t="s">
        <v>409</v>
      </c>
      <c r="R102" s="192">
        <v>0.7</v>
      </c>
      <c r="S102" s="192">
        <v>-1.1919999999999999</v>
      </c>
      <c r="T102" s="192">
        <v>0.66699999999999904</v>
      </c>
      <c r="U102" s="192" t="s">
        <v>409</v>
      </c>
      <c r="V102" s="192" t="s">
        <v>409</v>
      </c>
      <c r="W102" s="192" t="s">
        <v>409</v>
      </c>
      <c r="X102" s="192" t="s">
        <v>409</v>
      </c>
      <c r="Y102" s="192"/>
      <c r="Z102" s="192"/>
      <c r="AF102" s="34"/>
      <c r="AG102" s="34"/>
      <c r="AH102" s="34"/>
      <c r="AI102" s="34"/>
      <c r="AJ102" s="34"/>
      <c r="AK102" s="34"/>
      <c r="AL102" s="195"/>
      <c r="AM102" s="195"/>
      <c r="AN102" s="80"/>
      <c r="AO102" s="80"/>
      <c r="AP102" s="80"/>
      <c r="AQ102" s="35"/>
    </row>
    <row r="103" spans="1:43" x14ac:dyDescent="0.2">
      <c r="A103" s="84">
        <v>96</v>
      </c>
      <c r="B103" s="84" t="str">
        <f ca="1"/>
        <v>Italy</v>
      </c>
      <c r="C103" s="84" t="str">
        <f ca="1"/>
        <v>ITA</v>
      </c>
      <c r="D103" s="219" t="str">
        <f ca="1"/>
        <v>ECS           Europe &amp; Central Asia</v>
      </c>
      <c r="E103" s="219" t="str">
        <f ca="1"/>
        <v>NA</v>
      </c>
      <c r="F103" s="190" t="str">
        <f t="shared" ca="1" si="4"/>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1.2247448713915805</v>
      </c>
      <c r="H103" s="80" cm="1">
        <f t="array" ref="H103">IF(
    SUM(IF(
            ISNUMBER(
                IF(
                    $M$4:$Y$4,
                    (M103:Y103),
                    "")),
            1,
            0))
        =0,
    NA(),
    IF(
        Parameters!$D$15=1,
        IF(
            SUM(--(ISNUMBER(IF($M$4:$Y$4=1,(M103:Y103),""))))&gt;0,
            MAX(IF(
                ISNUMBER(M103:Y103),
                IF(
                    M$4:Y$4=1,
                    M103:Y103,
                    ""),
                "")),
            MAX(IF(
                ISNUMBER(M103:Y103),
                IF(
                    M$4:Y$4=2,
                    M103:Y103,
                    ""),
                ""))
        ),
        IF(
            Parameters!$D$16=1,
            IFERROR(
                AVERAGE(IF(
                    ISNUMBER(M103:Y103),
                    IF(
                        M$4:Y$4=1,
                        M103:Y103,
                        ""),
                    "")),
                AVERAGE(IF(
                    ISNUMBER(M103:Y103),
                    IF(
                        M$4:Y$4=2,
                        M103:Y103,
                        ""),
                    ""))
            ),
            IF(
                Parameters!$D$17=1,
                IFERROR(
                    IF(
                        OR(
                            IF(
                                ISNUMBER(M103:Y103),
                                IF(
                                    M$4:Y$4=1,
                                    M103:Y103,
                                    ""),
                                "")
                            =0),
                        0,
                        GEOMEAN(IF(
                            ISNUMBER(M103:Y103),
                            IF(
                                M$4:Y$4=1,
                                M103:Y103,
                                ""),
                            ""))
                    ),
                    IF(
                        OR(IF(
                            ISNUMBER(M103:Y103),
                            IF(
                                M$4:Y$4=2,
                                M103:Y103,
                                ""),
                            "")
                            =0),
                        0,
                        GEOMEAN(IF(
                            ISNUMBER(M103:Y103),
                            IF(
                                M$4:Y$4=2,
                                M103:Y103,
                                ""),
                            "")))
                )
            )
        )
    )
)</f>
        <v>0.85714285714285499</v>
      </c>
      <c r="I103" s="191" cm="1">
        <f t="array" ref="I103">IF(
    SUM(IF(
            ISNUMBER(
                IF(
                    $M$5:$Y$5,
                    (M103:Y103),
                    "")),
            1,
            0))
        =0,
    NA(),
    IF(
        Parameters!$D$15=1,
        IF(
            SUM(--(ISNUMBER(IF($M$5:$Y$5=1,(M103:Y103),""))))&gt;0,
            MAX(IF(
                ISNUMBER(M103:Y103),
                IF(
                    M$5:Y$5=1,
                    M103:Y103,
                    ""),
                "")),
            MAX(IF(
                ISNUMBER(M103:Y103),
                IF(
                    M$5:Y$5=2,
                    M103:Y103,
                    ""),
                ""))
        ),
        IF(
            Parameters!$D$16=1,
            IFERROR(
                AVERAGE(IF(
                    ISNUMBER(M103:Y103),
                    IF(
                        M$5:Y$5=1,
                        M103:Y103,
                        ""),
                    "")),
                AVERAGE(IF(
                    ISNUMBER(M103:Y103),
                    IF(
                        M$5:Y$5=2,
                        M103:Y103,
                        ""),
                    ""))
            ),
            IF(
                Parameters!$D$17=1,
                IFERROR(
                    IF(
                        OR(
                            IF(
                                ISNUMBER(M103:Y103),
                                IF(
                                    M$5:Y$5=1,
                                    M103:Y103,
                                    ""),
                                "")
                            =0),
                        0,
                        GEOMEAN(IF(
                            ISNUMBER(M103:Y103),
                            IF(
                                M$5:Y$5=1,
                                M103:Y103,
                                ""),
                            ""))
                    ),
                    IF(
                        OR(IF(
                            ISNUMBER(M103:Y103),
                            IF(
                                M$5:Y$5=2,
                                M103:Y103,
                                ""),
                            "")
                            =0),
                        0,
                        GEOMEAN(IF(
                            ISNUMBER(M103:Y103),
                            IF(
                                M$5:Y$5=2,
                                M103:Y103,
                                ""),
                            "")))
                )
            )
        )
    )
)</f>
        <v>1.74999999999998</v>
      </c>
      <c r="J103" s="242">
        <v>45142</v>
      </c>
      <c r="K103" s="242">
        <v>45154</v>
      </c>
      <c r="L103" s="91" t="s">
        <v>163</v>
      </c>
      <c r="M103" s="192">
        <v>0.85714285714285499</v>
      </c>
      <c r="N103" s="192">
        <v>1.74999999999998</v>
      </c>
      <c r="O103" s="192" t="s">
        <v>409</v>
      </c>
      <c r="P103" s="192" t="s">
        <v>409</v>
      </c>
      <c r="Q103" s="192" t="s">
        <v>409</v>
      </c>
      <c r="R103" s="192">
        <v>0.6</v>
      </c>
      <c r="S103" s="192">
        <v>-1.4249999999999901</v>
      </c>
      <c r="T103" s="192">
        <v>0.17499999999999799</v>
      </c>
      <c r="U103" s="192" t="s">
        <v>409</v>
      </c>
      <c r="V103" s="192" t="s">
        <v>409</v>
      </c>
      <c r="W103" s="192" t="s">
        <v>409</v>
      </c>
      <c r="X103" s="192" t="s">
        <v>409</v>
      </c>
      <c r="Y103" s="192"/>
      <c r="Z103" s="192"/>
      <c r="AF103" s="34"/>
      <c r="AG103" s="34"/>
      <c r="AH103" s="34"/>
      <c r="AI103" s="34"/>
      <c r="AJ103" s="34"/>
      <c r="AK103" s="34"/>
      <c r="AL103" s="195"/>
      <c r="AM103" s="195"/>
      <c r="AN103" s="80"/>
      <c r="AO103" s="80"/>
      <c r="AP103" s="80"/>
      <c r="AQ103" s="35"/>
    </row>
    <row r="104" spans="1:43" x14ac:dyDescent="0.2">
      <c r="A104" s="84">
        <v>97</v>
      </c>
      <c r="B104" s="84" t="str">
        <f ca="1"/>
        <v>Jamaica</v>
      </c>
      <c r="C104" s="84" t="str">
        <f ca="1"/>
        <v>JAM</v>
      </c>
      <c r="D104" s="219" t="str">
        <f ca="1"/>
        <v>LCN           Latin America &amp; Caribbean</v>
      </c>
      <c r="E104" s="219" t="str">
        <f ca="1"/>
        <v>IBRD</v>
      </c>
      <c r="F104" s="190" t="str">
        <f t="shared" ca="1" si="4"/>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$M$4:$Y$4,
                    (M104:Y104),
                    "")),
            1,
            0))
        =0,
    NA(),
    IF(
        Parameters!$D$15=1,
        IF(
            SUM(--(ISNUMBER(IF($M$4:$Y$4=1,(M104:Y104),""))))&gt;0,
            MAX(IF(
                ISNUMBER(M104:Y104),
                IF(
                    M$4:Y$4=1,
                    M104:Y104,
                    ""),
                "")),
            MAX(IF(
                ISNUMBER(M104:Y104),
                IF(
                    M$4:Y$4=2,
                    M104:Y104,
                    ""),
                ""))
        ),
        IF(
            Parameters!$D$16=1,
            IFERROR(
                AVERAGE(IF(
                    ISNUMBER(M104:Y104),
                    IF(
                        M$4:Y$4=1,
                        M104:Y104,
                        ""),
                    "")),
                AVERAGE(IF(
                    ISNUMBER(M104:Y104),
                    IF(
                        M$4:Y$4=2,
                        M104:Y104,
                        ""),
                    ""))
            ),
            IF(
                Parameters!$D$17=1,
                IFERROR(
                    IF(
                        OR(
                            IF(
                                ISNUMBER(M104:Y104),
                                IF(
                                    M$4:Y$4=1,
                                    M104:Y104,
                                    ""),
                                "")
                            =0),
                        0,
                        GEOMEAN(IF(
                            ISNUMBER(M104:Y104),
                            IF(
                                M$4:Y$4=1,
                                M104:Y104,
                                ""),
                            ""))
                    ),
                    IF(
                        OR(IF(
                            ISNUMBER(M104:Y104),
                            IF(
                                M$4:Y$4=2,
                                M104:Y104,
                                ""),
                            "")
                            =0),
                        0,
                        GEOMEAN(IF(
                            ISNUMBER(M104:Y104),
                            IF(
                                M$4:Y$4=2,
                                M104:Y104,
                                ""),
                            "")))
                )
            )
        )
    )
)</f>
        <v>5.5714285714285703</v>
      </c>
      <c r="I104" s="191" cm="1">
        <f t="array" ref="I104">IF(
    SUM(IF(
            ISNUMBER(
                IF(
                    $M$5:$Y$5,
                    (M104:Y104),
                    "")),
            1,
            0))
        =0,
    NA(),
    IF(
        Parameters!$D$15=1,
        IF(
            SUM(--(ISNUMBER(IF($M$5:$Y$5=1,(M104:Y104),""))))&gt;0,
            MAX(IF(
                ISNUMBER(M104:Y104),
                IF(
                    M$5:Y$5=1,
                    M104:Y104,
                    ""),
                "")),
            MAX(IF(
                ISNUMBER(M104:Y104),
                IF(
                    M$5:Y$5=2,
                    M104:Y104,
                    ""),
                ""))
        ),
        IF(
            Parameters!$D$16=1,
            IFERROR(
                AVERAGE(IF(
                    ISNUMBER(M104:Y104),
                    IF(
                        M$5:Y$5=1,
                        M104:Y104,
                        ""),
                    "")),
                AVERAGE(IF(
                    ISNUMBER(M104:Y104),
                    IF(
                        M$5:Y$5=2,
                        M104:Y104,
                        ""),
                    ""))
            ),
            IF(
                Parameters!$D$17=1,
                IFERROR(
                    IF(
                        OR(
                            IF(
                                ISNUMBER(M104:Y104),
                                IF(
                                    M$5:Y$5=1,
                                    M104:Y104,
                                    ""),
                                "")
                            =0),
                        0,
                        GEOMEAN(IF(
                            ISNUMBER(M104:Y104),
                            IF(
                                M$5:Y$5=1,
                                M104:Y104,
                                ""),
                            ""))
                    ),
                    IF(
                        OR(IF(
                            ISNUMBER(M104:Y104),
                            IF(
                                M$5:Y$5=2,
                                M104:Y104,
                                ""),
                            "")
                            =0),
                        0,
                        GEOMEAN(IF(
                            ISNUMBER(M104:Y104),
                            IF(
                                M$5:Y$5=2,
                                M104:Y104,
                                ""),
                            "")))
                )
            )
        )
    )
)</f>
        <v>0</v>
      </c>
      <c r="J104" s="242">
        <v>45142</v>
      </c>
      <c r="K104" s="242">
        <v>45154</v>
      </c>
      <c r="L104" s="91" t="s">
        <v>165</v>
      </c>
      <c r="M104" s="192">
        <v>5.5714285714285703</v>
      </c>
      <c r="N104" s="192">
        <v>0</v>
      </c>
      <c r="O104" s="192" t="s">
        <v>409</v>
      </c>
      <c r="P104" s="192" t="s">
        <v>409</v>
      </c>
      <c r="Q104" s="192" t="s">
        <v>409</v>
      </c>
      <c r="R104" s="192">
        <v>3.9</v>
      </c>
      <c r="S104" s="192" t="s">
        <v>409</v>
      </c>
      <c r="T104" s="192">
        <v>-1.82499999999999</v>
      </c>
      <c r="U104" s="192" t="s">
        <v>409</v>
      </c>
      <c r="V104" s="192" t="s">
        <v>409</v>
      </c>
      <c r="W104" s="192" t="s">
        <v>409</v>
      </c>
      <c r="X104" s="192" t="s">
        <v>409</v>
      </c>
      <c r="Y104" s="192"/>
      <c r="Z104" s="192"/>
      <c r="AF104" s="34"/>
      <c r="AG104" s="34"/>
      <c r="AH104" s="34"/>
      <c r="AI104" s="34"/>
      <c r="AJ104" s="34"/>
      <c r="AK104" s="34"/>
      <c r="AL104" s="195"/>
      <c r="AM104" s="195"/>
      <c r="AN104" s="80"/>
      <c r="AO104" s="80"/>
      <c r="AP104" s="80"/>
      <c r="AQ104" s="35"/>
    </row>
    <row r="105" spans="1:43" x14ac:dyDescent="0.2">
      <c r="A105" s="84">
        <v>98</v>
      </c>
      <c r="B105" s="84" t="str">
        <f ca="1"/>
        <v>Jordan</v>
      </c>
      <c r="C105" s="84" t="str">
        <f ca="1"/>
        <v>JOR</v>
      </c>
      <c r="D105" s="219" t="str">
        <f ca="1"/>
        <v>MEA           Middle East &amp; North Africa</v>
      </c>
      <c r="E105" s="219" t="str">
        <f ca="1"/>
        <v>IBRD</v>
      </c>
      <c r="F105" s="190" t="str">
        <f t="shared" ca="1" si="4"/>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7.1713716560063601</v>
      </c>
      <c r="H105" s="80" cm="1">
        <f t="array" ref="H105">IF(
    SUM(IF(
            ISNUMBER(
                IF(
                    $M$4:$Y$4,
                    (M105:Y105),
                    "")),
            1,
            0))
        =0,
    NA(),
    IF(
        Parameters!$D$15=1,
        IF(
            SUM(--(ISNUMBER(IF($M$4:$Y$4=1,(M105:Y105),""))))&gt;0,
            MAX(IF(
                ISNUMBER(M105:Y105),
                IF(
                    M$4:Y$4=1,
                    M105:Y105,
                    ""),
                "")),
            MAX(IF(
                ISNUMBER(M105:Y105),
                IF(
                    M$4:Y$4=2,
                    M105:Y105,
                    ""),
                ""))
        ),
        IF(
            Parameters!$D$16=1,
            IFERROR(
                AVERAGE(IF(
                    ISNUMBER(M105:Y105),
                    IF(
                        M$4:Y$4=1,
                        M105:Y105,
                        ""),
                    "")),
                AVERAGE(IF(
                    ISNUMBER(M105:Y105),
                    IF(
                        M$4:Y$4=2,
                        M105:Y105,
                        ""),
                    ""))
            ),
            IF(
                Parameters!$D$17=1,
                IFERROR(
                    IF(
                        OR(
                            IF(
                                ISNUMBER(M105:Y105),
                                IF(
                                    M$4:Y$4=1,
                                    M105:Y105,
                                    ""),
                                "")
                            =0),
                        0,
                        GEOMEAN(IF(
                            ISNUMBER(M105:Y105),
                            IF(
                                M$4:Y$4=1,
                                M105:Y105,
                                ""),
                            ""))
                    ),
                    IF(
                        OR(IF(
                            ISNUMBER(M105:Y105),
                            IF(
                                M$4:Y$4=2,
                                M105:Y105,
                                ""),
                            "")
                            =0),
                        0,
                        GEOMEAN(IF(
                            ISNUMBER(M105:Y105),
                            IF(
                                M$4:Y$4=2,
                                M105:Y105,
                                ""),
                            "")))
                )
            )
        )
    )
)</f>
        <v>5.1428571428571397</v>
      </c>
      <c r="I105" s="191" cm="1">
        <f t="array" ref="I105">IF(
    SUM(IF(
            ISNUMBER(
                IF(
                    $M$5:$Y$5,
                    (M105:Y105),
                    "")),
            1,
            0))
        =0,
    NA(),
    IF(
        Parameters!$D$15=1,
        IF(
            SUM(--(ISNUMBER(IF($M$5:$Y$5=1,(M105:Y105),""))))&gt;0,
            MAX(IF(
                ISNUMBER(M105:Y105),
                IF(
                    M$5:Y$5=1,
                    M105:Y105,
                    ""),
                "")),
            MAX(IF(
                ISNUMBER(M105:Y105),
                IF(
                    M$5:Y$5=2,
                    M105:Y105,
                    ""),
                ""))
        ),
        IF(
            Parameters!$D$16=1,
            IFERROR(
                AVERAGE(IF(
                    ISNUMBER(M105:Y105),
                    IF(
                        M$5:Y$5=1,
                        M105:Y105,
                        ""),
                    "")),
                AVERAGE(IF(
                    ISNUMBER(M105:Y105),
                    IF(
                        M$5:Y$5=2,
                        M105:Y105,
                        ""),
                    ""))
            ),
            IF(
                Parameters!$D$17=1,
                IFERROR(
                    IF(
                        OR(
                            IF(
                                ISNUMBER(M105:Y105),
                                IF(
                                    M$5:Y$5=1,
                                    M105:Y105,
                                    ""),
                                "")
                            =0),
                        0,
                        GEOMEAN(IF(
                            ISNUMBER(M105:Y105),
                            IF(
                                M$5:Y$5=1,
                                M105:Y105,
                                ""),
                            ""))
                    ),
                    IF(
                        OR(IF(
                            ISNUMBER(M105:Y105),
                            IF(
                                M$5:Y$5=2,
                                M105:Y105,
                                ""),
                            "")
                            =0),
                        0,
                        GEOMEAN(IF(
                            ISNUMBER(M105:Y105),
                            IF(
                                M$5:Y$5=2,
                                M105:Y105,
                                ""),
                            "")))
                )
            )
        )
    )
)</f>
        <v>10</v>
      </c>
      <c r="J105" s="242">
        <v>45142</v>
      </c>
      <c r="K105" s="242">
        <v>45154</v>
      </c>
      <c r="L105" s="91" t="s">
        <v>167</v>
      </c>
      <c r="M105" s="192">
        <v>5.1428571428571397</v>
      </c>
      <c r="N105" s="192">
        <v>10</v>
      </c>
      <c r="O105" s="192">
        <v>10</v>
      </c>
      <c r="P105" s="192" t="s">
        <v>409</v>
      </c>
      <c r="Q105" s="192" t="s">
        <v>409</v>
      </c>
      <c r="R105" s="192">
        <v>3.6</v>
      </c>
      <c r="S105" s="192">
        <v>-1.242</v>
      </c>
      <c r="T105" s="192">
        <v>1.375</v>
      </c>
      <c r="U105" s="192" t="s">
        <v>541</v>
      </c>
      <c r="V105" s="192" t="s">
        <v>409</v>
      </c>
      <c r="W105" s="192" t="s">
        <v>409</v>
      </c>
      <c r="X105" s="192" t="s">
        <v>409</v>
      </c>
      <c r="Y105" s="192"/>
      <c r="Z105" s="192"/>
      <c r="AF105" s="34"/>
      <c r="AG105" s="34"/>
      <c r="AH105" s="34"/>
      <c r="AI105" s="34"/>
      <c r="AJ105" s="34"/>
      <c r="AK105" s="34"/>
      <c r="AL105" s="195"/>
      <c r="AM105" s="195"/>
      <c r="AN105" s="80"/>
      <c r="AO105" s="80"/>
      <c r="AP105" s="80"/>
      <c r="AQ105" s="35"/>
    </row>
    <row r="106" spans="1:43" x14ac:dyDescent="0.2">
      <c r="A106" s="84">
        <v>99</v>
      </c>
      <c r="B106" s="84" t="str">
        <f ca="1"/>
        <v>Japan</v>
      </c>
      <c r="C106" s="84" t="str">
        <f ca="1"/>
        <v>JPN</v>
      </c>
      <c r="D106" s="219" t="str">
        <f ca="1"/>
        <v>EAS           East Asia &amp; Pacific</v>
      </c>
      <c r="E106" s="219" t="str">
        <f ca="1"/>
        <v>NA</v>
      </c>
      <c r="F106" s="190" t="str">
        <f t="shared" ca="1" si="4"/>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0.44077853201547357</v>
      </c>
      <c r="H106" s="80" cm="1">
        <f t="array" ref="H106">IF(
    SUM(IF(
            ISNUMBER(
                IF(
                    $M$4:$Y$4,
                    (M106:Y106),
                    "")),
            1,
            0))
        =0,
    NA(),
    IF(
        Parameters!$D$15=1,
        IF(
            SUM(--(ISNUMBER(IF($M$4:$Y$4=1,(M106:Y106),""))))&gt;0,
            MAX(IF(
                ISNUMBER(M106:Y106),
                IF(
                    M$4:Y$4=1,
                    M106:Y106,
                    ""),
                "")),
            MAX(IF(
                ISNUMBER(M106:Y106),
                IF(
                    M$4:Y$4=2,
                    M106:Y106,
                    ""),
                ""))
        ),
        IF(
            Parameters!$D$16=1,
            IFERROR(
                AVERAGE(IF(
                    ISNUMBER(M106:Y106),
                    IF(
                        M$4:Y$4=1,
                        M106:Y106,
                        ""),
                    "")),
                AVERAGE(IF(
                    ISNUMBER(M106:Y106),
                    IF(
                        M$4:Y$4=2,
                        M106:Y106,
                        ""),
                    ""))
            ),
            IF(
                Parameters!$D$17=1,
                IFERROR(
                    IF(
                        OR(
                            IF(
                                ISNUMBER(M106:Y106),
                                IF(
                                    M$4:Y$4=1,
                                    M106:Y106,
                                    ""),
                                "")
                            =0),
                        0,
                        GEOMEAN(IF(
                            ISNUMBER(M106:Y106),
                            IF(
                                M$4:Y$4=1,
                                M106:Y106,
                                ""),
                            ""))
                    ),
                    IF(
                        OR(IF(
                            ISNUMBER(M106:Y106),
                            IF(
                                M$4:Y$4=2,
                                M106:Y106,
                                ""),
                            "")
                            =0),
                        0,
                        GEOMEAN(IF(
                            ISNUMBER(M106:Y106),
                            IF(
                                M$4:Y$4=2,
                                M106:Y106,
                                ""),
                            "")))
                )
            )
        )
    )
)</f>
        <v>0.57142857142857095</v>
      </c>
      <c r="I106" s="191" cm="1">
        <f t="array" ref="I106">IF(
    SUM(IF(
            ISNUMBER(
                IF(
                    $M$5:$Y$5,
                    (M106:Y106),
                    "")),
            1,
            0))
        =0,
    NA(),
    IF(
        Parameters!$D$15=1,
        IF(
            SUM(--(ISNUMBER(IF($M$5:$Y$5=1,(M106:Y106),""))))&gt;0,
            MAX(IF(
                ISNUMBER(M106:Y106),
                IF(
                    M$5:Y$5=1,
                    M106:Y106,
                    ""),
                "")),
            MAX(IF(
                ISNUMBER(M106:Y106),
                IF(
                    M$5:Y$5=2,
                    M106:Y106,
                    ""),
                ""))
        ),
        IF(
            Parameters!$D$16=1,
            IFERROR(
                AVERAGE(IF(
                    ISNUMBER(M106:Y106),
                    IF(
                        M$5:Y$5=1,
                        M106:Y106,
                        ""),
                    "")),
                AVERAGE(IF(
                    ISNUMBER(M106:Y106),
                    IF(
                        M$5:Y$5=2,
                        M106:Y106,
                        ""),
                    ""))
            ),
            IF(
                Parameters!$D$17=1,
                IFERROR(
                    IF(
                        OR(
                            IF(
                                ISNUMBER(M106:Y106),
                                IF(
                                    M$5:Y$5=1,
                                    M106:Y106,
                                    ""),
                                "")
                            =0),
                        0,
                        GEOMEAN(IF(
                            ISNUMBER(M106:Y106),
                            IF(
                                M$5:Y$5=1,
                                M106:Y106,
                                ""),
                            ""))
                    ),
                    IF(
                        OR(IF(
                            ISNUMBER(M106:Y106),
                            IF(
                                M$5:Y$5=2,
                                M106:Y106,
                                ""),
                            "")
                            =0),
                        0,
                        GEOMEAN(IF(
                            ISNUMBER(M106:Y106),
                            IF(
                                M$5:Y$5=2,
                                M106:Y106,
                                ""),
                            "")))
                )
            )
        )
    )
)</f>
        <v>0.34000000000000302</v>
      </c>
      <c r="J106" s="242">
        <v>44753</v>
      </c>
      <c r="K106" s="242">
        <v>45154</v>
      </c>
      <c r="L106" s="91" t="s">
        <v>169</v>
      </c>
      <c r="M106" s="192">
        <v>0.57142857142857095</v>
      </c>
      <c r="N106" s="192">
        <v>0.34000000000000302</v>
      </c>
      <c r="O106" s="192" t="s">
        <v>409</v>
      </c>
      <c r="P106" s="192" t="s">
        <v>409</v>
      </c>
      <c r="Q106" s="192" t="s">
        <v>409</v>
      </c>
      <c r="R106" s="192">
        <v>0.4</v>
      </c>
      <c r="S106" s="192">
        <v>-0.25900000000000001</v>
      </c>
      <c r="T106" s="192">
        <v>3.4000000000000197E-2</v>
      </c>
      <c r="U106" s="192" t="s">
        <v>409</v>
      </c>
      <c r="V106" s="192" t="s">
        <v>409</v>
      </c>
      <c r="W106" s="192" t="s">
        <v>409</v>
      </c>
      <c r="X106" s="192" t="s">
        <v>409</v>
      </c>
      <c r="Y106" s="192"/>
      <c r="Z106" s="192"/>
      <c r="AF106" s="34"/>
      <c r="AG106" s="34"/>
      <c r="AH106" s="34"/>
      <c r="AI106" s="34"/>
      <c r="AJ106" s="34"/>
      <c r="AK106" s="34"/>
      <c r="AL106" s="195"/>
      <c r="AM106" s="195"/>
      <c r="AN106" s="80"/>
      <c r="AO106" s="80"/>
      <c r="AP106" s="80"/>
      <c r="AQ106" s="35"/>
    </row>
    <row r="107" spans="1:43" x14ac:dyDescent="0.2">
      <c r="A107" s="84">
        <v>100</v>
      </c>
      <c r="B107" s="84" t="str">
        <f ca="1"/>
        <v>Kazakhstan</v>
      </c>
      <c r="C107" s="84" t="str">
        <f ca="1"/>
        <v>KAZ</v>
      </c>
      <c r="D107" s="219" t="str">
        <f ca="1"/>
        <v>ECS           Europe &amp; Central Asia</v>
      </c>
      <c r="E107" s="219" t="str">
        <f ca="1"/>
        <v>IBRD</v>
      </c>
      <c r="F107" s="190" t="str">
        <f t="shared" ca="1" si="4"/>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$M$4:$Y$4,
                    (M107:Y107),
                    "")),
            1,
            0))
        =0,
    NA(),
    IF(
        Parameters!$D$15=1,
        IF(
            SUM(--(ISNUMBER(IF($M$4:$Y$4=1,(M107:Y107),""))))&gt;0,
            MAX(IF(
                ISNUMBER(M107:Y107),
                IF(
                    M$4:Y$4=1,
                    M107:Y107,
                    ""),
                "")),
            MAX(IF(
                ISNUMBER(M107:Y107),
                IF(
                    M$4:Y$4=2,
                    M107:Y107,
                    ""),
                ""))
        ),
        IF(
            Parameters!$D$16=1,
            IFERROR(
                AVERAGE(IF(
                    ISNUMBER(M107:Y107),
                    IF(
                        M$4:Y$4=1,
                        M107:Y107,
                        ""),
                    "")),
                AVERAGE(IF(
                    ISNUMBER(M107:Y107),
                    IF(
                        M$4:Y$4=2,
                        M107:Y107,
                        ""),
                    ""))
            ),
            IF(
                Parameters!$D$17=1,
                IFERROR(
                    IF(
                        OR(
                            IF(
                                ISNUMBER(M107:Y107),
                                IF(
                                    M$4:Y$4=1,
                                    M107:Y107,
                                    ""),
                                "")
                            =0),
                        0,
                        GEOMEAN(IF(
                            ISNUMBER(M107:Y107),
                            IF(
                                M$4:Y$4=1,
                                M107:Y107,
                                ""),
                            ""))
                    ),
                    IF(
                        OR(IF(
                            ISNUMBER(M107:Y107),
                            IF(
                                M$4:Y$4=2,
                                M107:Y107,
                                ""),
                            "")
                            =0),
                        0,
                        GEOMEAN(IF(
                            ISNUMBER(M107:Y107),
                            IF(
                                M$4:Y$4=2,
                                M107:Y107,
                                ""),
                            "")))
                )
            )
        )
    )
)</f>
        <v>1.4285714285714199</v>
      </c>
      <c r="I107" s="191" cm="1">
        <f t="array" ref="I107">IF(
    SUM(IF(
            ISNUMBER(
                IF(
                    $M$5:$Y$5,
                    (M107:Y107),
                    "")),
            1,
            0))
        =0,
    NA(),
    IF(
        Parameters!$D$15=1,
        IF(
            SUM(--(ISNUMBER(IF($M$5:$Y$5=1,(M107:Y107),""))))&gt;0,
            MAX(IF(
                ISNUMBER(M107:Y107),
                IF(
                    M$5:Y$5=1,
                    M107:Y107,
                    ""),
                "")),
            MAX(IF(
                ISNUMBER(M107:Y107),
                IF(
                    M$5:Y$5=2,
                    M107:Y107,
                    ""),
                ""))
        ),
        IF(
            Parameters!$D$16=1,
            IFERROR(
                AVERAGE(IF(
                    ISNUMBER(M107:Y107),
                    IF(
                        M$5:Y$5=1,
                        M107:Y107,
                        ""),
                    "")),
                AVERAGE(IF(
                    ISNUMBER(M107:Y107),
                    IF(
                        M$5:Y$5=2,
                        M107:Y107,
                        ""),
                    ""))
            ),
            IF(
                Parameters!$D$17=1,
                IFERROR(
                    IF(
                        OR(
                            IF(
                                ISNUMBER(M107:Y107),
                                IF(
                                    M$5:Y$5=1,
                                    M107:Y107,
                                    ""),
                                "")
                            =0),
                        0,
                        GEOMEAN(IF(
                            ISNUMBER(M107:Y107),
                            IF(
                                M$5:Y$5=1,
                                M107:Y107,
                                ""),
                            ""))
                    ),
                    IF(
                        OR(IF(
                            ISNUMBER(M107:Y107),
                            IF(
                                M$5:Y$5=2,
                                M107:Y107,
                                ""),
                            "")
                            =0),
                        0,
                        GEOMEAN(IF(
                            ISNUMBER(M107:Y107),
                            IF(
                                M$5:Y$5=2,
                                M107:Y107,
                                ""),
                            "")))
                )
            )
        )
    )
)</f>
        <v>0</v>
      </c>
      <c r="J107" s="242">
        <v>44753</v>
      </c>
      <c r="K107" s="242">
        <v>45014</v>
      </c>
      <c r="L107" s="91" t="s">
        <v>171</v>
      </c>
      <c r="M107" s="192">
        <v>1.4285714285714199</v>
      </c>
      <c r="N107" s="192">
        <v>0</v>
      </c>
      <c r="O107" s="192">
        <v>0</v>
      </c>
      <c r="P107" s="192" t="s">
        <v>409</v>
      </c>
      <c r="Q107" s="192" t="s">
        <v>409</v>
      </c>
      <c r="R107" s="192">
        <v>1</v>
      </c>
      <c r="S107" s="192">
        <v>0</v>
      </c>
      <c r="T107" s="192">
        <v>-2.4999999999999401E-2</v>
      </c>
      <c r="U107" s="192" t="s">
        <v>539</v>
      </c>
      <c r="V107" s="192" t="s">
        <v>409</v>
      </c>
      <c r="W107" s="192" t="s">
        <v>409</v>
      </c>
      <c r="X107" s="192" t="s">
        <v>409</v>
      </c>
      <c r="Y107" s="192"/>
      <c r="Z107" s="192"/>
      <c r="AF107" s="34"/>
      <c r="AG107" s="34"/>
      <c r="AH107" s="34"/>
      <c r="AI107" s="34"/>
      <c r="AJ107" s="34"/>
      <c r="AK107" s="34"/>
      <c r="AL107" s="195"/>
      <c r="AM107" s="195"/>
      <c r="AN107" s="80"/>
      <c r="AO107" s="80"/>
      <c r="AP107" s="80"/>
      <c r="AQ107" s="35"/>
    </row>
    <row r="108" spans="1:43" x14ac:dyDescent="0.2">
      <c r="A108" s="84">
        <v>101</v>
      </c>
      <c r="B108" s="84" t="str">
        <f ca="1"/>
        <v>Kenya</v>
      </c>
      <c r="C108" s="84" t="str">
        <f ca="1"/>
        <v>KEN</v>
      </c>
      <c r="D108" s="219" t="str">
        <f ca="1"/>
        <v>SSF           Sub-Saharan Africa</v>
      </c>
      <c r="E108" s="219" t="str">
        <f ca="1"/>
        <v>Blend</v>
      </c>
      <c r="F108" s="190" t="str">
        <f t="shared" ca="1" si="4"/>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0</v>
      </c>
      <c r="H108" s="80" cm="1">
        <f t="array" ref="H108">IF(
    SUM(IF(
            ISNUMBER(
                IF(
                    $M$4:$Y$4,
                    (M108:Y108),
                    "")),
            1,
            0))
        =0,
    NA(),
    IF(
        Parameters!$D$15=1,
        IF(
            SUM(--(ISNUMBER(IF($M$4:$Y$4=1,(M108:Y108),""))))&gt;0,
            MAX(IF(
                ISNUMBER(M108:Y108),
                IF(
                    M$4:Y$4=1,
                    M108:Y108,
                    ""),
                "")),
            MAX(IF(
                ISNUMBER(M108:Y108),
                IF(
                    M$4:Y$4=2,
                    M108:Y108,
                    ""),
                ""))
        ),
        IF(
            Parameters!$D$16=1,
            IFERROR(
                AVERAGE(IF(
                    ISNUMBER(M108:Y108),
                    IF(
                        M$4:Y$4=1,
                        M108:Y108,
                        ""),
                    "")),
                AVERAGE(IF(
                    ISNUMBER(M108:Y108),
                    IF(
                        M$4:Y$4=2,
                        M108:Y108,
                        ""),
                    ""))
            ),
            IF(
                Parameters!$D$17=1,
                IFERROR(
                    IF(
                        OR(
                            IF(
                                ISNUMBER(M108:Y108),
                                IF(
                                    M$4:Y$4=1,
                                    M108:Y108,
                                    ""),
                                "")
                            =0),
                        0,
                        GEOMEAN(IF(
                            ISNUMBER(M108:Y108),
                            IF(
                                M$4:Y$4=1,
                                M108:Y108,
                                ""),
                            ""))
                    ),
                    IF(
                        OR(IF(
                            ISNUMBER(M108:Y108),
                            IF(
                                M$4:Y$4=2,
                                M108:Y108,
                                ""),
                            "")
                            =0),
                        0,
                        GEOMEAN(IF(
                            ISNUMBER(M108:Y108),
                            IF(
                                M$4:Y$4=2,
                                M108:Y108,
                                ""),
                            "")))
                )
            )
        )
    )
)</f>
        <v>7.71428571428571</v>
      </c>
      <c r="I108" s="191" cm="1">
        <f t="array" ref="I108">IF(
    SUM(IF(
            ISNUMBER(
                IF(
                    $M$5:$Y$5,
                    (M108:Y108),
                    "")),
            1,
            0))
        =0,
    NA(),
    IF(
        Parameters!$D$15=1,
        IF(
            SUM(--(ISNUMBER(IF($M$5:$Y$5=1,(M108:Y108),""))))&gt;0,
            MAX(IF(
                ISNUMBER(M108:Y108),
                IF(
                    M$5:Y$5=1,
                    M108:Y108,
                    ""),
                "")),
            MAX(IF(
                ISNUMBER(M108:Y108),
                IF(
                    M$5:Y$5=2,
                    M108:Y108,
                    ""),
                ""))
        ),
        IF(
            Parameters!$D$16=1,
            IFERROR(
                AVERAGE(IF(
                    ISNUMBER(M108:Y108),
                    IF(
                        M$5:Y$5=1,
                        M108:Y108,
                        ""),
                    "")),
                AVERAGE(IF(
                    ISNUMBER(M108:Y108),
                    IF(
                        M$5:Y$5=2,
                        M108:Y108,
                        ""),
                    ""))
            ),
            IF(
                Parameters!$D$17=1,
                IFERROR(
                    IF(
                        OR(
                            IF(
                                ISNUMBER(M108:Y108),
                                IF(
                                    M$5:Y$5=1,
                                    M108:Y108,
                                    ""),
                                "")
                            =0),
                        0,
                        GEOMEAN(IF(
                            ISNUMBER(M108:Y108),
                            IF(
                                M$5:Y$5=1,
                                M108:Y108,
                                ""),
                            ""))
                    ),
                    IF(
                        OR(IF(
                            ISNUMBER(M108:Y108),
                            IF(
                                M$5:Y$5=2,
                                M108:Y108,
                                ""),
                            "")
                            =0),
                        0,
                        GEOMEAN(IF(
                            ISNUMBER(M108:Y108),
                            IF(
                                M$5:Y$5=2,
                                M108:Y108,
                                ""),
                            "")))
                )
            )
        )
    )
)</f>
        <v>0</v>
      </c>
      <c r="J108" s="242">
        <v>45142</v>
      </c>
      <c r="K108" s="242">
        <v>45154</v>
      </c>
      <c r="L108" s="91" t="s">
        <v>173</v>
      </c>
      <c r="M108" s="192">
        <v>7.71428571428571</v>
      </c>
      <c r="N108" s="192" t="s">
        <v>409</v>
      </c>
      <c r="O108" s="192">
        <v>0</v>
      </c>
      <c r="P108" s="192">
        <v>0</v>
      </c>
      <c r="Q108" s="192" t="s">
        <v>409</v>
      </c>
      <c r="R108" s="192">
        <v>5.4</v>
      </c>
      <c r="S108" s="192" t="s">
        <v>409</v>
      </c>
      <c r="T108" s="192" t="s">
        <v>409</v>
      </c>
      <c r="U108" s="192" t="s">
        <v>539</v>
      </c>
      <c r="V108" s="192">
        <v>-0.82157980394380203</v>
      </c>
      <c r="W108" s="192">
        <v>-0.73526673118779895</v>
      </c>
      <c r="X108" s="192" t="s">
        <v>409</v>
      </c>
      <c r="Y108" s="192"/>
      <c r="Z108" s="192"/>
      <c r="AF108" s="34"/>
      <c r="AG108" s="34"/>
      <c r="AH108" s="34"/>
      <c r="AI108" s="34"/>
      <c r="AJ108" s="34"/>
      <c r="AK108" s="34"/>
      <c r="AL108" s="195"/>
      <c r="AM108" s="195"/>
      <c r="AN108" s="80"/>
      <c r="AO108" s="80"/>
      <c r="AP108" s="80"/>
      <c r="AQ108" s="35"/>
    </row>
    <row r="109" spans="1:43" x14ac:dyDescent="0.2">
      <c r="A109" s="84">
        <v>102</v>
      </c>
      <c r="B109" s="84" t="str">
        <f ca="1"/>
        <v>Kyrgyz Republic</v>
      </c>
      <c r="C109" s="84" t="str">
        <f ca="1"/>
        <v>KGZ</v>
      </c>
      <c r="D109" s="219" t="str">
        <f ca="1"/>
        <v>ECS           Europe &amp; Central Asia</v>
      </c>
      <c r="E109" s="219" t="str">
        <f ca="1"/>
        <v>IDA</v>
      </c>
      <c r="F109" s="190" t="str">
        <f t="shared" ca="1" si="4"/>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4.0454560046692132</v>
      </c>
      <c r="H109" s="80" cm="1">
        <f t="array" ref="H109">IF(
    SUM(IF(
            ISNUMBER(
                IF(
                    $M$4:$Y$4,
                    (M109:Y109),
                    "")),
            1,
            0))
        =0,
    NA(),
    IF(
        Parameters!$D$15=1,
        IF(
            SUM(--(ISNUMBER(IF($M$4:$Y$4=1,(M109:Y109),""))))&gt;0,
            MAX(IF(
                ISNUMBER(M109:Y109),
                IF(
                    M$4:Y$4=1,
                    M109:Y109,
                    ""),
                "")),
            MAX(IF(
                ISNUMBER(M109:Y109),
                IF(
                    M$4:Y$4=2,
                    M109:Y109,
                    ""),
                ""))
        ),
        IF(
            Parameters!$D$16=1,
            IFERROR(
                AVERAGE(IF(
                    ISNUMBER(M109:Y109),
                    IF(
                        M$4:Y$4=1,
                        M109:Y109,
                        ""),
                    "")),
                AVERAGE(IF(
                    ISNUMBER(M109:Y109),
                    IF(
                        M$4:Y$4=2,
                        M109:Y109,
                        ""),
                    ""))
            ),
            IF(
                Parameters!$D$17=1,
                IFERROR(
                    IF(
                        OR(
                            IF(
                                ISNUMBER(M109:Y109),
                                IF(
                                    M$4:Y$4=1,
                                    M109:Y109,
                                    ""),
                                "")
                            =0),
                        0,
                        GEOMEAN(IF(
                            ISNUMBER(M109:Y109),
                            IF(
                                M$4:Y$4=1,
                                M109:Y109,
                                ""),
                            ""))
                    ),
                    IF(
                        OR(IF(
                            ISNUMBER(M109:Y109),
                            IF(
                                M$4:Y$4=2,
                                M109:Y109,
                                ""),
                            "")
                            =0),
                        0,
                        GEOMEAN(IF(
                            ISNUMBER(M109:Y109),
                            IF(
                                M$4:Y$4=2,
                                M109:Y109,
                                ""),
                            "")))
                )
            )
        )
    )
)</f>
        <v>4.5714285714285703</v>
      </c>
      <c r="I109" s="191" cm="1">
        <f t="array" ref="I109">IF(
    SUM(IF(
            ISNUMBER(
                IF(
                    $M$5:$Y$5,
                    (M109:Y109),
                    "")),
            1,
            0))
        =0,
    NA(),
    IF(
        Parameters!$D$15=1,
        IF(
            SUM(--(ISNUMBER(IF($M$5:$Y$5=1,(M109:Y109),""))))&gt;0,
            MAX(IF(
                ISNUMBER(M109:Y109),
                IF(
                    M$5:Y$5=1,
                    M109:Y109,
                    ""),
                "")),
            MAX(IF(
                ISNUMBER(M109:Y109),
                IF(
                    M$5:Y$5=2,
                    M109:Y109,
                    ""),
                ""))
        ),
        IF(
            Parameters!$D$16=1,
            IFERROR(
                AVERAGE(IF(
                    ISNUMBER(M109:Y109),
                    IF(
                        M$5:Y$5=1,
                        M109:Y109,
                        ""),
                    "")),
                AVERAGE(IF(
                    ISNUMBER(M109:Y109),
                    IF(
                        M$5:Y$5=2,
                        M109:Y109,
                        ""),
                    ""))
            ),
            IF(
                Parameters!$D$17=1,
                IFERROR(
                    IF(
                        OR(
                            IF(
                                ISNUMBER(M109:Y109),
                                IF(
                                    M$5:Y$5=1,
                                    M109:Y109,
                                    ""),
                                "")
                            =0),
                        0,
                        GEOMEAN(IF(
                            ISNUMBER(M109:Y109),
                            IF(
                                M$5:Y$5=1,
                                M109:Y109,
                                ""),
                            ""))
                    ),
                    IF(
                        OR(IF(
                            ISNUMBER(M109:Y109),
                            IF(
                                M$5:Y$5=2,
                                M109:Y109,
                                ""),
                            "")
                            =0),
                        0,
                        GEOMEAN(IF(
                            ISNUMBER(M109:Y109),
                            IF(
                                M$5:Y$5=2,
                                M109:Y109,
                                ""),
                            "")))
                )
            )
        )
    )
)</f>
        <v>3.5799999999999801</v>
      </c>
      <c r="J109" s="242">
        <v>45142</v>
      </c>
      <c r="K109" s="242">
        <v>45154</v>
      </c>
      <c r="L109" s="91" t="s">
        <v>174</v>
      </c>
      <c r="M109" s="192">
        <v>4.5714285714285703</v>
      </c>
      <c r="N109" s="192">
        <v>3.5799999999999801</v>
      </c>
      <c r="O109" s="192" t="s">
        <v>409</v>
      </c>
      <c r="P109" s="192">
        <v>0</v>
      </c>
      <c r="Q109" s="192" t="s">
        <v>409</v>
      </c>
      <c r="R109" s="192">
        <v>3.2</v>
      </c>
      <c r="S109" s="192">
        <v>0</v>
      </c>
      <c r="T109" s="192">
        <v>0.35799999999999799</v>
      </c>
      <c r="U109" s="192" t="s">
        <v>409</v>
      </c>
      <c r="V109" s="192">
        <v>-6.2930336414079899E-2</v>
      </c>
      <c r="W109" s="192">
        <v>-6.2945986020509895E-2</v>
      </c>
      <c r="X109" s="192" t="s">
        <v>409</v>
      </c>
      <c r="Y109" s="192"/>
      <c r="Z109" s="192"/>
      <c r="AF109" s="34"/>
      <c r="AG109" s="34"/>
      <c r="AH109" s="34"/>
      <c r="AI109" s="34"/>
      <c r="AJ109" s="34"/>
      <c r="AK109" s="34"/>
      <c r="AL109" s="195"/>
      <c r="AM109" s="195"/>
      <c r="AN109" s="80"/>
      <c r="AO109" s="80"/>
      <c r="AP109" s="80"/>
      <c r="AQ109" s="35"/>
    </row>
    <row r="110" spans="1:43" x14ac:dyDescent="0.2">
      <c r="A110" s="84">
        <v>103</v>
      </c>
      <c r="B110" s="84" t="str">
        <f ca="1"/>
        <v>Cambodia</v>
      </c>
      <c r="C110" s="84" t="str">
        <f ca="1"/>
        <v>KHM</v>
      </c>
      <c r="D110" s="219" t="str">
        <f ca="1"/>
        <v>EAS           East Asia &amp; Pacific</v>
      </c>
      <c r="E110" s="219" t="str">
        <f ca="1"/>
        <v>IDA</v>
      </c>
      <c r="F110" s="190" t="str">
        <f t="shared" ca="1" si="4"/>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$M$4:$Y$4,
                    (M110:Y110),
                    "")),
            1,
            0))
        =0,
    NA(),
    IF(
        Parameters!$D$15=1,
        IF(
            SUM(--(ISNUMBER(IF($M$4:$Y$4=1,(M110:Y110),""))))&gt;0,
            MAX(IF(
                ISNUMBER(M110:Y110),
                IF(
                    M$4:Y$4=1,
                    M110:Y110,
                    ""),
                "")),
            MAX(IF(
                ISNUMBER(M110:Y110),
                IF(
                    M$4:Y$4=2,
                    M110:Y110,
                    ""),
                ""))
        ),
        IF(
            Parameters!$D$16=1,
            IFERROR(
                AVERAGE(IF(
                    ISNUMBER(M110:Y110),
                    IF(
                        M$4:Y$4=1,
                        M110:Y110,
                        ""),
                    "")),
                AVERAGE(IF(
                    ISNUMBER(M110:Y110),
                    IF(
                        M$4:Y$4=2,
                        M110:Y110,
                        ""),
                    ""))
            ),
            IF(
                Parameters!$D$17=1,
                IFERROR(
                    IF(
                        OR(
                            IF(
                                ISNUMBER(M110:Y110),
                                IF(
                                    M$4:Y$4=1,
                                    M110:Y110,
                                    ""),
                                "")
                            =0),
                        0,
                        GEOMEAN(IF(
                            ISNUMBER(M110:Y110),
                            IF(
                                M$4:Y$4=1,
                                M110:Y110,
                                ""),
                            ""))
                    ),
                    IF(
                        OR(IF(
                            ISNUMBER(M110:Y110),
                            IF(
                                M$4:Y$4=2,
                                M110:Y110,
                                ""),
                            "")
                            =0),
                        0,
                        GEOMEAN(IF(
                            ISNUMBER(M110:Y110),
                            IF(
                                M$4:Y$4=2,
                                M110:Y110,
                                ""),
                            "")))
                )
            )
        )
    )
)</f>
        <v>8.2857142857142794</v>
      </c>
      <c r="I110" s="191" t="e" cm="1">
        <f t="array" ref="I110">IF(
    SUM(IF(
            ISNUMBER(
                IF(
                    $M$5:$Y$5,
                    (M110:Y110),
                    "")),
            1,
            0))
        =0,
    NA(),
    IF(
        Parameters!$D$15=1,
        IF(
            SUM(--(ISNUMBER(IF($M$5:$Y$5=1,(M110:Y110),""))))&gt;0,
            MAX(IF(
                ISNUMBER(M110:Y110),
                IF(
                    M$5:Y$5=1,
                    M110:Y110,
                    ""),
                "")),
            MAX(IF(
                ISNUMBER(M110:Y110),
                IF(
                    M$5:Y$5=2,
                    M110:Y110,
                    ""),
                ""))
        ),
        IF(
            Parameters!$D$16=1,
            IFERROR(
                AVERAGE(IF(
                    ISNUMBER(M110:Y110),
                    IF(
                        M$5:Y$5=1,
                        M110:Y110,
                        ""),
                    "")),
                AVERAGE(IF(
                    ISNUMBER(M110:Y110),
                    IF(
                        M$5:Y$5=2,
                        M110:Y110,
                        ""),
                    ""))
            ),
            IF(
                Parameters!$D$17=1,
                IFERROR(
                    IF(
                        OR(
                            IF(
                                ISNUMBER(M110:Y110),
                                IF(
                                    M$5:Y$5=1,
                                    M110:Y110,
                                    ""),
                                "")
                            =0),
                        0,
                        GEOMEAN(IF(
                            ISNUMBER(M110:Y110),
                            IF(
                                M$5:Y$5=1,
                                M110:Y110,
                                ""),
                            ""))
                    ),
                    IF(
                        OR(IF(
                            ISNUMBER(M110:Y110),
                            IF(
                                M$5:Y$5=2,
                                M110:Y110,
                                ""),
                            "")
                            =0),
                        0,
                        GEOMEAN(IF(
                            ISNUMBER(M110:Y110),
                            IF(
                                M$5:Y$5=2,
                                M110:Y110,
                                ""),
                            "")))
                )
            )
        )
    )
)</f>
        <v>#N/A</v>
      </c>
      <c r="J110" s="242">
        <v>45019</v>
      </c>
      <c r="K110" s="242">
        <v>45014</v>
      </c>
      <c r="L110" s="91" t="s">
        <v>176</v>
      </c>
      <c r="M110" s="192">
        <v>8.2857142857142794</v>
      </c>
      <c r="N110" s="192" t="s">
        <v>409</v>
      </c>
      <c r="O110" s="192" t="s">
        <v>409</v>
      </c>
      <c r="P110" s="192" t="s">
        <v>409</v>
      </c>
      <c r="Q110" s="192" t="s">
        <v>409</v>
      </c>
      <c r="R110" s="192">
        <v>5.8</v>
      </c>
      <c r="S110" s="192" t="s">
        <v>409</v>
      </c>
      <c r="T110" s="192" t="s">
        <v>409</v>
      </c>
      <c r="U110" s="192" t="s">
        <v>409</v>
      </c>
      <c r="V110" s="192" t="s">
        <v>409</v>
      </c>
      <c r="W110" s="192" t="s">
        <v>409</v>
      </c>
      <c r="X110" s="192" t="s">
        <v>409</v>
      </c>
      <c r="Y110" s="192"/>
      <c r="Z110" s="192"/>
      <c r="AF110" s="34"/>
      <c r="AG110" s="34"/>
      <c r="AH110" s="34"/>
      <c r="AI110" s="34"/>
      <c r="AJ110" s="34"/>
      <c r="AK110" s="34"/>
      <c r="AL110" s="195"/>
      <c r="AM110" s="195"/>
      <c r="AN110" s="80"/>
      <c r="AO110" s="80"/>
      <c r="AP110" s="80"/>
      <c r="AQ110" s="35"/>
    </row>
    <row r="111" spans="1:43" x14ac:dyDescent="0.2">
      <c r="A111" s="84">
        <v>104</v>
      </c>
      <c r="B111" s="84" t="str">
        <f ca="1"/>
        <v>Kiribati</v>
      </c>
      <c r="C111" s="84" t="str">
        <f ca="1"/>
        <v>KIR</v>
      </c>
      <c r="D111" s="219" t="str">
        <f ca="1"/>
        <v>EAS           East Asia &amp; Pacific</v>
      </c>
      <c r="E111" s="219" t="str">
        <f ca="1"/>
        <v>IDA</v>
      </c>
      <c r="F111" s="190" t="str">
        <f t="shared" ca="1" si="4"/>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$M$4:$Y$4,
                    (M111:Y111),
                    "")),
            1,
            0))
        =0,
    NA(),
    IF(
        Parameters!$D$15=1,
        IF(
            SUM(--(ISNUMBER(IF($M$4:$Y$4=1,(M111:Y111),""))))&gt;0,
            MAX(IF(
                ISNUMBER(M111:Y111),
                IF(
                    M$4:Y$4=1,
                    M111:Y111,
                    ""),
                "")),
            MAX(IF(
                ISNUMBER(M111:Y111),
                IF(
                    M$4:Y$4=2,
                    M111:Y111,
                    ""),
                ""))
        ),
        IF(
            Parameters!$D$16=1,
            IFERROR(
                AVERAGE(IF(
                    ISNUMBER(M111:Y111),
                    IF(
                        M$4:Y$4=1,
                        M111:Y111,
                        ""),
                    "")),
                AVERAGE(IF(
                    ISNUMBER(M111:Y111),
                    IF(
                        M$4:Y$4=2,
                        M111:Y111,
                        ""),
                    ""))
            ),
            IF(
                Parameters!$D$17=1,
                IFERROR(
                    IF(
                        OR(
                            IF(
                                ISNUMBER(M111:Y111),
                                IF(
                                    M$4:Y$4=1,
                                    M111:Y111,
                                    ""),
                                "")
                            =0),
                        0,
                        GEOMEAN(IF(
                            ISNUMBER(M111:Y111),
                            IF(
                                M$4:Y$4=1,
                                M111:Y111,
                                ""),
                            ""))
                    ),
                    IF(
                        OR(IF(
                            ISNUMBER(M111:Y111),
                            IF(
                                M$4:Y$4=2,
                                M111:Y111,
                                ""),
                            "")
                            =0),
                        0,
                        GEOMEAN(IF(
                            ISNUMBER(M111:Y111),
                            IF(
                                M$4:Y$4=2,
                                M111:Y111,
                                ""),
                            "")))
                )
            )
        )
    )
)</f>
        <v>9.71428571428571</v>
      </c>
      <c r="I111" s="191" t="e" cm="1">
        <f t="array" ref="I111">IF(
    SUM(IF(
            ISNUMBER(
                IF(
                    $M$5:$Y$5,
                    (M111:Y111),
                    "")),
            1,
            0))
        =0,
    NA(),
    IF(
        Parameters!$D$15=1,
        IF(
            SUM(--(ISNUMBER(IF($M$5:$Y$5=1,(M111:Y111),""))))&gt;0,
            MAX(IF(
                ISNUMBER(M111:Y111),
                IF(
                    M$5:Y$5=1,
                    M111:Y111,
                    ""),
                "")),
            MAX(IF(
                ISNUMBER(M111:Y111),
                IF(
                    M$5:Y$5=2,
                    M111:Y111,
                    ""),
                ""))
        ),
        IF(
            Parameters!$D$16=1,
            IFERROR(
                AVERAGE(IF(
                    ISNUMBER(M111:Y111),
                    IF(
                        M$5:Y$5=1,
                        M111:Y111,
                        ""),
                    "")),
                AVERAGE(IF(
                    ISNUMBER(M111:Y111),
                    IF(
                        M$5:Y$5=2,
                        M111:Y111,
                        ""),
                    ""))
            ),
            IF(
                Parameters!$D$17=1,
                IFERROR(
                    IF(
                        OR(
                            IF(
                                ISNUMBER(M111:Y111),
                                IF(
                                    M$5:Y$5=1,
                                    M111:Y111,
                                    ""),
                                "")
                            =0),
                        0,
                        GEOMEAN(IF(
                            ISNUMBER(M111:Y111),
                            IF(
                                M$5:Y$5=1,
                                M111:Y111,
                                ""),
                            ""))
                    ),
                    IF(
                        OR(IF(
                            ISNUMBER(M111:Y111),
                            IF(
                                M$5:Y$5=2,
                                M111:Y111,
                                ""),
                            "")
                            =0),
                        0,
                        GEOMEAN(IF(
                            ISNUMBER(M111:Y111),
                            IF(
                                M$5:Y$5=2,
                                M111:Y111,
                                ""),
                            "")))
                )
            )
        )
    )
)</f>
        <v>#N/A</v>
      </c>
      <c r="J111" s="242">
        <v>45142</v>
      </c>
      <c r="K111" s="242">
        <v>45014</v>
      </c>
      <c r="L111" s="91" t="s">
        <v>178</v>
      </c>
      <c r="M111" s="192">
        <v>9.71428571428571</v>
      </c>
      <c r="N111" s="192" t="s">
        <v>409</v>
      </c>
      <c r="O111" s="192" t="s">
        <v>409</v>
      </c>
      <c r="P111" s="192" t="s">
        <v>409</v>
      </c>
      <c r="Q111" s="192" t="s">
        <v>409</v>
      </c>
      <c r="R111" s="192">
        <v>6.8</v>
      </c>
      <c r="S111" s="192" t="s">
        <v>409</v>
      </c>
      <c r="T111" s="192" t="s">
        <v>409</v>
      </c>
      <c r="U111" s="192" t="s">
        <v>409</v>
      </c>
      <c r="V111" s="192" t="s">
        <v>409</v>
      </c>
      <c r="W111" s="192" t="s">
        <v>409</v>
      </c>
      <c r="X111" s="192" t="s">
        <v>409</v>
      </c>
      <c r="Y111" s="192"/>
      <c r="Z111" s="192"/>
      <c r="AF111" s="34"/>
      <c r="AG111" s="34"/>
      <c r="AH111" s="34"/>
      <c r="AI111" s="34"/>
      <c r="AJ111" s="34"/>
      <c r="AK111" s="34"/>
      <c r="AL111" s="195"/>
      <c r="AM111" s="195"/>
      <c r="AN111" s="80"/>
      <c r="AO111" s="80"/>
      <c r="AP111" s="80"/>
      <c r="AQ111" s="35"/>
    </row>
    <row r="112" spans="1:43" x14ac:dyDescent="0.2">
      <c r="A112" s="84">
        <v>105</v>
      </c>
      <c r="B112" s="84" t="str">
        <f ca="1"/>
        <v>St. Kitts and Nevis</v>
      </c>
      <c r="C112" s="84" t="str">
        <f ca="1"/>
        <v>KNA</v>
      </c>
      <c r="D112" s="219" t="str">
        <f ca="1"/>
        <v>LCN           Latin America &amp; Caribbean</v>
      </c>
      <c r="E112" s="219" t="str">
        <f ca="1"/>
        <v>IBRD</v>
      </c>
      <c r="F112" s="190" t="str">
        <f t="shared" ca="1" si="4"/>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$M$4:$Y$4,
                    (M112:Y112),
                    "")),
            1,
            0))
        =0,
    NA(),
    IF(
        Parameters!$D$15=1,
        IF(
            SUM(--(ISNUMBER(IF($M$4:$Y$4=1,(M112:Y112),""))))&gt;0,
            MAX(IF(
                ISNUMBER(M112:Y112),
                IF(
                    M$4:Y$4=1,
                    M112:Y112,
                    ""),
                "")),
            MAX(IF(
                ISNUMBER(M112:Y112),
                IF(
                    M$4:Y$4=2,
                    M112:Y112,
                    ""),
                ""))
        ),
        IF(
            Parameters!$D$16=1,
            IFERROR(
                AVERAGE(IF(
                    ISNUMBER(M112:Y112),
                    IF(
                        M$4:Y$4=1,
                        M112:Y112,
                        ""),
                    "")),
                AVERAGE(IF(
                    ISNUMBER(M112:Y112),
                    IF(
                        M$4:Y$4=2,
                        M112:Y112,
                        ""),
                    ""))
            ),
            IF(
                Parameters!$D$17=1,
                IFERROR(
                    IF(
                        OR(
                            IF(
                                ISNUMBER(M112:Y112),
                                IF(
                                    M$4:Y$4=1,
                                    M112:Y112,
                                    ""),
                                "")
                            =0),
                        0,
                        GEOMEAN(IF(
                            ISNUMBER(M112:Y112),
                            IF(
                                M$4:Y$4=1,
                                M112:Y112,
                                ""),
                            ""))
                    ),
                    IF(
                        OR(IF(
                            ISNUMBER(M112:Y112),
                            IF(
                                M$4:Y$4=2,
                                M112:Y112,
                                ""),
                            "")
                            =0),
                        0,
                        GEOMEAN(IF(
                            ISNUMBER(M112:Y112),
                            IF(
                                M$4:Y$4=2,
                                M112:Y112,
                                ""),
                            "")))
                )
            )
        )
    )
)</f>
        <v>2.5714285714285698</v>
      </c>
      <c r="I112" s="191" t="e" cm="1">
        <f t="array" ref="I112">IF(
    SUM(IF(
            ISNUMBER(
                IF(
                    $M$5:$Y$5,
                    (M112:Y112),
                    "")),
            1,
            0))
        =0,
    NA(),
    IF(
        Parameters!$D$15=1,
        IF(
            SUM(--(ISNUMBER(IF($M$5:$Y$5=1,(M112:Y112),""))))&gt;0,
            MAX(IF(
                ISNUMBER(M112:Y112),
                IF(
                    M$5:Y$5=1,
                    M112:Y112,
                    ""),
                "")),
            MAX(IF(
                ISNUMBER(M112:Y112),
                IF(
                    M$5:Y$5=2,
                    M112:Y112,
                    ""),
                ""))
        ),
        IF(
            Parameters!$D$16=1,
            IFERROR(
                AVERAGE(IF(
                    ISNUMBER(M112:Y112),
                    IF(
                        M$5:Y$5=1,
                        M112:Y112,
                        ""),
                    "")),
                AVERAGE(IF(
                    ISNUMBER(M112:Y112),
                    IF(
                        M$5:Y$5=2,
                        M112:Y112,
                        ""),
                    ""))
            ),
            IF(
                Parameters!$D$17=1,
                IFERROR(
                    IF(
                        OR(
                            IF(
                                ISNUMBER(M112:Y112),
                                IF(
                                    M$5:Y$5=1,
                                    M112:Y112,
                                    ""),
                                "")
                            =0),
                        0,
                        GEOMEAN(IF(
                            ISNUMBER(M112:Y112),
                            IF(
                                M$5:Y$5=1,
                                M112:Y112,
                                ""),
                            ""))
                    ),
                    IF(
                        OR(IF(
                            ISNUMBER(M112:Y112),
                            IF(
                                M$5:Y$5=2,
                                M112:Y112,
                                ""),
                            "")
                            =0),
                        0,
                        GEOMEAN(IF(
                            ISNUMBER(M112:Y112),
                            IF(
                                M$5:Y$5=2,
                                M112:Y112,
                                ""),
                            "")))
                )
            )
        )
    )
)</f>
        <v>#N/A</v>
      </c>
      <c r="J112" s="242">
        <v>45142</v>
      </c>
      <c r="K112" s="242">
        <v>45014</v>
      </c>
      <c r="L112" s="91" t="s">
        <v>179</v>
      </c>
      <c r="M112" s="192">
        <v>2.5714285714285698</v>
      </c>
      <c r="N112" s="192" t="s">
        <v>409</v>
      </c>
      <c r="O112" s="192" t="s">
        <v>409</v>
      </c>
      <c r="P112" s="192" t="s">
        <v>409</v>
      </c>
      <c r="Q112" s="192" t="s">
        <v>409</v>
      </c>
      <c r="R112" s="192">
        <v>1.8</v>
      </c>
      <c r="S112" s="192" t="s">
        <v>409</v>
      </c>
      <c r="T112" s="192" t="s">
        <v>409</v>
      </c>
      <c r="U112" s="192" t="s">
        <v>409</v>
      </c>
      <c r="V112" s="192" t="s">
        <v>409</v>
      </c>
      <c r="W112" s="192" t="s">
        <v>409</v>
      </c>
      <c r="X112" s="192" t="s">
        <v>409</v>
      </c>
      <c r="Y112" s="192"/>
      <c r="Z112" s="192"/>
      <c r="AF112" s="34"/>
      <c r="AG112" s="34"/>
      <c r="AH112" s="34"/>
      <c r="AI112" s="34"/>
      <c r="AJ112" s="34"/>
      <c r="AK112" s="34"/>
      <c r="AL112" s="195"/>
      <c r="AM112" s="195"/>
      <c r="AN112" s="80"/>
      <c r="AO112" s="80"/>
      <c r="AP112" s="80"/>
      <c r="AQ112" s="35"/>
    </row>
    <row r="113" spans="1:43" x14ac:dyDescent="0.2">
      <c r="A113" s="84">
        <v>106</v>
      </c>
      <c r="B113" s="84" t="str">
        <f ca="1"/>
        <v>Korea, Rep.</v>
      </c>
      <c r="C113" s="84" t="str">
        <f ca="1"/>
        <v>KOR</v>
      </c>
      <c r="D113" s="219" t="str">
        <f ca="1"/>
        <v>EAS           East Asia &amp; Pacific</v>
      </c>
      <c r="E113" s="219" t="str">
        <f ca="1"/>
        <v>NA</v>
      </c>
      <c r="F113" s="190" t="str">
        <f t="shared" ca="1" si="4"/>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$M$4:$Y$4,
                    (M113:Y113),
                    "")),
            1,
            0))
        =0,
    NA(),
    IF(
        Parameters!$D$15=1,
        IF(
            SUM(--(ISNUMBER(IF($M$4:$Y$4=1,(M113:Y113),""))))&gt;0,
            MAX(IF(
                ISNUMBER(M113:Y113),
                IF(
                    M$4:Y$4=1,
                    M113:Y113,
                    ""),
                "")),
            MAX(IF(
                ISNUMBER(M113:Y113),
                IF(
                    M$4:Y$4=2,
                    M113:Y113,
                    ""),
                ""))
        ),
        IF(
            Parameters!$D$16=1,
            IFERROR(
                AVERAGE(IF(
                    ISNUMBER(M113:Y113),
                    IF(
                        M$4:Y$4=1,
                        M113:Y113,
                        ""),
                    "")),
                AVERAGE(IF(
                    ISNUMBER(M113:Y113),
                    IF(
                        M$4:Y$4=2,
                        M113:Y113,
                        ""),
                    ""))
            ),
            IF(
                Parameters!$D$17=1,
                IFERROR(
                    IF(
                        OR(
                            IF(
                                ISNUMBER(M113:Y113),
                                IF(
                                    M$4:Y$4=1,
                                    M113:Y113,
                                    ""),
                                "")
                            =0),
                        0,
                        GEOMEAN(IF(
                            ISNUMBER(M113:Y113),
                            IF(
                                M$4:Y$4=1,
                                M113:Y113,
                                ""),
                            ""))
                    ),
                    IF(
                        OR(IF(
                            ISNUMBER(M113:Y113),
                            IF(
                                M$4:Y$4=2,
                                M113:Y113,
                                ""),
                            "")
                            =0),
                        0,
                        GEOMEAN(IF(
                            ISNUMBER(M113:Y113),
                            IF(
                                M$4:Y$4=2,
                                M113:Y113,
                                ""),
                            "")))
                )
            )
        )
    )
)</f>
        <v>0.57142857142857095</v>
      </c>
      <c r="I113" s="191" cm="1">
        <f t="array" ref="I113">IF(
    SUM(IF(
            ISNUMBER(
                IF(
                    $M$5:$Y$5,
                    (M113:Y113),
                    "")),
            1,
            0))
        =0,
    NA(),
    IF(
        Parameters!$D$15=1,
        IF(
            SUM(--(ISNUMBER(IF($M$5:$Y$5=1,(M113:Y113),""))))&gt;0,
            MAX(IF(
                ISNUMBER(M113:Y113),
                IF(
                    M$5:Y$5=1,
                    M113:Y113,
                    ""),
                "")),
            MAX(IF(
                ISNUMBER(M113:Y113),
                IF(
                    M$5:Y$5=2,
                    M113:Y113,
                    ""),
                ""))
        ),
        IF(
            Parameters!$D$16=1,
            IFERROR(
                AVERAGE(IF(
                    ISNUMBER(M113:Y113),
                    IF(
                        M$5:Y$5=1,
                        M113:Y113,
                        ""),
                    "")),
                AVERAGE(IF(
                    ISNUMBER(M113:Y113),
                    IF(
                        M$5:Y$5=2,
                        M113:Y113,
                        ""),
                    ""))
            ),
            IF(
                Parameters!$D$17=1,
                IFERROR(
                    IF(
                        OR(
                            IF(
                                ISNUMBER(M113:Y113),
                                IF(
                                    M$5:Y$5=1,
                                    M113:Y113,
                                    ""),
                                "")
                            =0),
                        0,
                        GEOMEAN(IF(
                            ISNUMBER(M113:Y113),
                            IF(
                                M$5:Y$5=1,
                                M113:Y113,
                                ""),
                            ""))
                    ),
                    IF(
                        OR(IF(
                            ISNUMBER(M113:Y113),
                            IF(
                                M$5:Y$5=2,
                                M113:Y113,
                                ""),
                            "")
                            =0),
                        0,
                        GEOMEAN(IF(
                            ISNUMBER(M113:Y113),
                            IF(
                                M$5:Y$5=2,
                                M113:Y113,
                                ""),
                            "")))
                )
            )
        )
    )
)</f>
        <v>0</v>
      </c>
      <c r="J113" s="242">
        <v>44860</v>
      </c>
      <c r="K113" s="242">
        <v>45154</v>
      </c>
      <c r="L113" s="91" t="s">
        <v>180</v>
      </c>
      <c r="M113" s="192">
        <v>0.57142857142857095</v>
      </c>
      <c r="N113" s="192">
        <v>0</v>
      </c>
      <c r="O113" s="192" t="s">
        <v>409</v>
      </c>
      <c r="P113" s="192" t="s">
        <v>409</v>
      </c>
      <c r="Q113" s="192" t="s">
        <v>409</v>
      </c>
      <c r="R113" s="192">
        <v>0.4</v>
      </c>
      <c r="S113" s="192">
        <v>-0.79199999999999904</v>
      </c>
      <c r="T113" s="192">
        <v>-0.26700000000000002</v>
      </c>
      <c r="U113" s="192" t="s">
        <v>409</v>
      </c>
      <c r="V113" s="192" t="s">
        <v>409</v>
      </c>
      <c r="W113" s="192" t="s">
        <v>409</v>
      </c>
      <c r="X113" s="192" t="s">
        <v>409</v>
      </c>
      <c r="Y113" s="192"/>
      <c r="Z113" s="192"/>
      <c r="AF113" s="34"/>
      <c r="AG113" s="34"/>
      <c r="AH113" s="34"/>
      <c r="AI113" s="34"/>
      <c r="AJ113" s="34"/>
      <c r="AK113" s="34"/>
      <c r="AL113" s="195"/>
      <c r="AM113" s="195"/>
      <c r="AN113" s="80"/>
      <c r="AO113" s="80"/>
      <c r="AP113" s="80"/>
      <c r="AQ113" s="35"/>
    </row>
    <row r="114" spans="1:43" x14ac:dyDescent="0.2">
      <c r="A114" s="84">
        <v>107</v>
      </c>
      <c r="B114" s="84" t="str">
        <f ca="1"/>
        <v>Kuwait</v>
      </c>
      <c r="C114" s="84" t="str">
        <f ca="1"/>
        <v>KWT</v>
      </c>
      <c r="D114" s="219" t="str">
        <f ca="1"/>
        <v>MEA           Middle East &amp; North Africa</v>
      </c>
      <c r="E114" s="219" t="str">
        <f ca="1"/>
        <v>NA</v>
      </c>
      <c r="F114" s="190" t="str">
        <f t="shared" ca="1" si="4"/>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$M$4:$Y$4,
                    (M114:Y114),
                    "")),
            1,
            0))
        =0,
    NA(),
    IF(
        Parameters!$D$15=1,
        IF(
            SUM(--(ISNUMBER(IF($M$4:$Y$4=1,(M114:Y114),""))))&gt;0,
            MAX(IF(
                ISNUMBER(M114:Y114),
                IF(
                    M$4:Y$4=1,
                    M114:Y114,
                    ""),
                "")),
            MAX(IF(
                ISNUMBER(M114:Y114),
                IF(
                    M$4:Y$4=2,
                    M114:Y114,
                    ""),
                ""))
        ),
        IF(
            Parameters!$D$16=1,
            IFERROR(
                AVERAGE(IF(
                    ISNUMBER(M114:Y114),
                    IF(
                        M$4:Y$4=1,
                        M114:Y114,
                        ""),
                    "")),
                AVERAGE(IF(
                    ISNUMBER(M114:Y114),
                    IF(
                        M$4:Y$4=2,
                        M114:Y114,
                        ""),
                    ""))
            ),
            IF(
                Parameters!$D$17=1,
                IFERROR(
                    IF(
                        OR(
                            IF(
                                ISNUMBER(M114:Y114),
                                IF(
                                    M$4:Y$4=1,
                                    M114:Y114,
                                    ""),
                                "")
                            =0),
                        0,
                        GEOMEAN(IF(
                            ISNUMBER(M114:Y114),
                            IF(
                                M$4:Y$4=1,
                                M114:Y114,
                                ""),
                            ""))
                    ),
                    IF(
                        OR(IF(
                            ISNUMBER(M114:Y114),
                            IF(
                                M$4:Y$4=2,
                                M114:Y114,
                                ""),
                            "")
                            =0),
                        0,
                        GEOMEAN(IF(
                            ISNUMBER(M114:Y114),
                            IF(
                                M$4:Y$4=2,
                                M114:Y114,
                                ""),
                            "")))
                )
            )
        )
    )
)</f>
        <v>2.5714285714285698</v>
      </c>
      <c r="I114" s="191" cm="1">
        <f t="array" ref="I114">IF(
    SUM(IF(
            ISNUMBER(
                IF(
                    $M$5:$Y$5,
                    (M114:Y114),
                    "")),
            1,
            0))
        =0,
    NA(),
    IF(
        Parameters!$D$15=1,
        IF(
            SUM(--(ISNUMBER(IF($M$5:$Y$5=1,(M114:Y114),""))))&gt;0,
            MAX(IF(
                ISNUMBER(M114:Y114),
                IF(
                    M$5:Y$5=1,
                    M114:Y114,
                    ""),
                "")),
            MAX(IF(
                ISNUMBER(M114:Y114),
                IF(
                    M$5:Y$5=2,
                    M114:Y114,
                    ""),
                ""))
        ),
        IF(
            Parameters!$D$16=1,
            IFERROR(
                AVERAGE(IF(
                    ISNUMBER(M114:Y114),
                    IF(
                        M$5:Y$5=1,
                        M114:Y114,
                        ""),
                    "")),
                AVERAGE(IF(
                    ISNUMBER(M114:Y114),
                    IF(
                        M$5:Y$5=2,
                        M114:Y114,
                        ""),
                    ""))
            ),
            IF(
                Parameters!$D$17=1,
                IFERROR(
                    IF(
                        OR(
                            IF(
                                ISNUMBER(M114:Y114),
                                IF(
                                    M$5:Y$5=1,
                                    M114:Y114,
                                    ""),
                                "")
                            =0),
                        0,
                        GEOMEAN(IF(
                            ISNUMBER(M114:Y114),
                            IF(
                                M$5:Y$5=1,
                                M114:Y114,
                                ""),
                            ""))
                    ),
                    IF(
                        OR(IF(
                            ISNUMBER(M114:Y114),
                            IF(
                                M$5:Y$5=2,
                                M114:Y114,
                                ""),
                            "")
                            =0),
                        0,
                        GEOMEAN(IF(
                            ISNUMBER(M114:Y114),
                            IF(
                                M$5:Y$5=2,
                                M114:Y114,
                                ""),
                            "")))
                )
            )
        )
    )
)</f>
        <v>0</v>
      </c>
      <c r="J114" s="242">
        <v>45142</v>
      </c>
      <c r="K114" s="242">
        <v>45154</v>
      </c>
      <c r="L114" s="91" t="s">
        <v>182</v>
      </c>
      <c r="M114" s="192">
        <v>2.5714285714285698</v>
      </c>
      <c r="N114" s="192">
        <v>0</v>
      </c>
      <c r="O114" s="192" t="s">
        <v>409</v>
      </c>
      <c r="P114" s="192" t="s">
        <v>409</v>
      </c>
      <c r="Q114" s="192" t="s">
        <v>409</v>
      </c>
      <c r="R114" s="192">
        <v>1.8</v>
      </c>
      <c r="S114" s="192" t="s">
        <v>409</v>
      </c>
      <c r="T114" s="192">
        <v>0</v>
      </c>
      <c r="U114" s="192" t="s">
        <v>409</v>
      </c>
      <c r="V114" s="192" t="s">
        <v>409</v>
      </c>
      <c r="W114" s="192" t="s">
        <v>409</v>
      </c>
      <c r="X114" s="192" t="s">
        <v>409</v>
      </c>
      <c r="Y114" s="192"/>
      <c r="Z114" s="192"/>
      <c r="AF114" s="34"/>
      <c r="AG114" s="34"/>
      <c r="AH114" s="34"/>
      <c r="AI114" s="34"/>
      <c r="AJ114" s="34"/>
      <c r="AK114" s="34"/>
      <c r="AL114" s="195"/>
      <c r="AM114" s="195"/>
      <c r="AN114" s="80"/>
      <c r="AO114" s="80"/>
      <c r="AP114" s="80"/>
      <c r="AQ114" s="35"/>
    </row>
    <row r="115" spans="1:43" x14ac:dyDescent="0.2">
      <c r="A115" s="84">
        <v>108</v>
      </c>
      <c r="B115" s="84" t="str">
        <f ca="1"/>
        <v>Lao PDR</v>
      </c>
      <c r="C115" s="84" t="str">
        <f ca="1"/>
        <v>LAO</v>
      </c>
      <c r="D115" s="219" t="str">
        <f ca="1"/>
        <v>EAS           East Asia &amp; Pacific</v>
      </c>
      <c r="E115" s="219" t="str">
        <f ca="1"/>
        <v>IDA</v>
      </c>
      <c r="F115" s="190" t="str">
        <f t="shared" ca="1" si="4"/>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$M$4:$Y$4,
                    (M115:Y115),
                    "")),
            1,
            0))
        =0,
    NA(),
    IF(
        Parameters!$D$15=1,
        IF(
            SUM(--(ISNUMBER(IF($M$4:$Y$4=1,(M115:Y115),""))))&gt;0,
            MAX(IF(
                ISNUMBER(M115:Y115),
                IF(
                    M$4:Y$4=1,
                    M115:Y115,
                    ""),
                "")),
            MAX(IF(
                ISNUMBER(M115:Y115),
                IF(
                    M$4:Y$4=2,
                    M115:Y115,
                    ""),
                ""))
        ),
        IF(
            Parameters!$D$16=1,
            IFERROR(
                AVERAGE(IF(
                    ISNUMBER(M115:Y115),
                    IF(
                        M$4:Y$4=1,
                        M115:Y115,
                        ""),
                    "")),
                AVERAGE(IF(
                    ISNUMBER(M115:Y115),
                    IF(
                        M$4:Y$4=2,
                        M115:Y115,
                        ""),
                    ""))
            ),
            IF(
                Parameters!$D$17=1,
                IFERROR(
                    IF(
                        OR(
                            IF(
                                ISNUMBER(M115:Y115),
                                IF(
                                    M$4:Y$4=1,
                                    M115:Y115,
                                    ""),
                                "")
                            =0),
                        0,
                        GEOMEAN(IF(
                            ISNUMBER(M115:Y115),
                            IF(
                                M$4:Y$4=1,
                                M115:Y115,
                                ""),
                            ""))
                    ),
                    IF(
                        OR(IF(
                            ISNUMBER(M115:Y115),
                            IF(
                                M$4:Y$4=2,
                                M115:Y115,
                                ""),
                            "")
                            =0),
                        0,
                        GEOMEAN(IF(
                            ISNUMBER(M115:Y115),
                            IF(
                                M$4:Y$4=2,
                                M115:Y115,
                                ""),
                            "")))
                )
            )
        )
    )
)</f>
        <v>7.1428571428571397</v>
      </c>
      <c r="I115" s="191" cm="1">
        <f t="array" ref="I115">IF(
    SUM(IF(
            ISNUMBER(
                IF(
                    $M$5:$Y$5,
                    (M115:Y115),
                    "")),
            1,
            0))
        =0,
    NA(),
    IF(
        Parameters!$D$15=1,
        IF(
            SUM(--(ISNUMBER(IF($M$5:$Y$5=1,(M115:Y115),""))))&gt;0,
            MAX(IF(
                ISNUMBER(M115:Y115),
                IF(
                    M$5:Y$5=1,
                    M115:Y115,
                    ""),
                "")),
            MAX(IF(
                ISNUMBER(M115:Y115),
                IF(
                    M$5:Y$5=2,
                    M115:Y115,
                    ""),
                ""))
        ),
        IF(
            Parameters!$D$16=1,
            IFERROR(
                AVERAGE(IF(
                    ISNUMBER(M115:Y115),
                    IF(
                        M$5:Y$5=1,
                        M115:Y115,
                        ""),
                    "")),
                AVERAGE(IF(
                    ISNUMBER(M115:Y115),
                    IF(
                        M$5:Y$5=2,
                        M115:Y115,
                        ""),
                    ""))
            ),
            IF(
                Parameters!$D$17=1,
                IFERROR(
                    IF(
                        OR(
                            IF(
                                ISNUMBER(M115:Y115),
                                IF(
                                    M$5:Y$5=1,
                                    M115:Y115,
                                    ""),
                                "")
                            =0),
                        0,
                        GEOMEAN(IF(
                            ISNUMBER(M115:Y115),
                            IF(
                                M$5:Y$5=1,
                                M115:Y115,
                                ""),
                            ""))
                    ),
                    IF(
                        OR(IF(
                            ISNUMBER(M115:Y115),
                            IF(
                                M$5:Y$5=2,
                                M115:Y115,
                                ""),
                            "")
                            =0),
                        0,
                        GEOMEAN(IF(
                            ISNUMBER(M115:Y115),
                            IF(
                                M$5:Y$5=2,
                                M115:Y115,
                                ""),
                            "")))
                )
            )
        )
    )
)</f>
        <v>0</v>
      </c>
      <c r="J115" s="242">
        <v>45019</v>
      </c>
      <c r="K115" s="242">
        <v>45014</v>
      </c>
      <c r="L115" s="91" t="s">
        <v>184</v>
      </c>
      <c r="M115" s="192">
        <v>7.1428571428571397</v>
      </c>
      <c r="N115" s="192" t="s">
        <v>409</v>
      </c>
      <c r="O115" s="192" t="s">
        <v>409</v>
      </c>
      <c r="P115" s="192">
        <v>0</v>
      </c>
      <c r="Q115" s="192" t="s">
        <v>409</v>
      </c>
      <c r="R115" s="192">
        <v>5</v>
      </c>
      <c r="S115" s="192" t="s">
        <v>409</v>
      </c>
      <c r="T115" s="192" t="s">
        <v>409</v>
      </c>
      <c r="U115" s="192" t="s">
        <v>409</v>
      </c>
      <c r="V115" s="192">
        <v>-6.2999587262930298E-2</v>
      </c>
      <c r="W115" s="192">
        <v>-0.14965864351265001</v>
      </c>
      <c r="X115" s="192" t="s">
        <v>409</v>
      </c>
      <c r="Y115" s="192"/>
      <c r="Z115" s="192"/>
      <c r="AF115" s="34"/>
      <c r="AG115" s="34"/>
      <c r="AH115" s="34"/>
      <c r="AI115" s="34"/>
      <c r="AJ115" s="34"/>
      <c r="AK115" s="34"/>
      <c r="AL115" s="195"/>
      <c r="AM115" s="195"/>
      <c r="AN115" s="80"/>
      <c r="AO115" s="80"/>
      <c r="AP115" s="80"/>
      <c r="AQ115" s="35"/>
    </row>
    <row r="116" spans="1:43" x14ac:dyDescent="0.2">
      <c r="A116" s="84">
        <v>109</v>
      </c>
      <c r="B116" s="84" t="str">
        <f ca="1"/>
        <v>Lebanon</v>
      </c>
      <c r="C116" s="84" t="str">
        <f ca="1"/>
        <v>LBN</v>
      </c>
      <c r="D116" s="219" t="str">
        <f ca="1"/>
        <v>MEA           Middle East &amp; North Africa</v>
      </c>
      <c r="E116" s="219" t="str">
        <f ca="1"/>
        <v>IBRD</v>
      </c>
      <c r="F116" s="190" t="str">
        <f t="shared" ca="1" si="4"/>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6.2449979983983974</v>
      </c>
      <c r="H116" s="80" cm="1">
        <f t="array" ref="H116">IF(
    SUM(IF(
            ISNUMBER(
                IF(
                    $M$4:$Y$4,
                    (M116:Y116),
                    "")),
            1,
            0))
        =0,
    NA(),
    IF(
        Parameters!$D$15=1,
        IF(
            SUM(--(ISNUMBER(IF($M$4:$Y$4=1,(M116:Y116),""))))&gt;0,
            MAX(IF(
                ISNUMBER(M116:Y116),
                IF(
                    M$4:Y$4=1,
                    M116:Y116,
                    ""),
                "")),
            MAX(IF(
                ISNUMBER(M116:Y116),
                IF(
                    M$4:Y$4=2,
                    M116:Y116,
                    ""),
                ""))
        ),
        IF(
            Parameters!$D$16=1,
            IFERROR(
                AVERAGE(IF(
                    ISNUMBER(M116:Y116),
                    IF(
                        M$4:Y$4=1,
                        M116:Y116,
                        ""),
                    "")),
                AVERAGE(IF(
                    ISNUMBER(M116:Y116),
                    IF(
                        M$4:Y$4=2,
                        M116:Y116,
                        ""),
                    ""))
            ),
            IF(
                Parameters!$D$17=1,
                IFERROR(
                    IF(
                        OR(
                            IF(
                                ISNUMBER(M116:Y116),
                                IF(
                                    M$4:Y$4=1,
                                    M116:Y116,
                                    ""),
                                "")
                            =0),
                        0,
                        GEOMEAN(IF(
                            ISNUMBER(M116:Y116),
                            IF(
                                M$4:Y$4=1,
                                M116:Y116,
                                ""),
                            ""))
                    ),
                    IF(
                        OR(IF(
                            ISNUMBER(M116:Y116),
                            IF(
                                M$4:Y$4=2,
                                M116:Y116,
                                ""),
                            "")
                            =0),
                        0,
                        GEOMEAN(IF(
                            ISNUMBER(M116:Y116),
                            IF(
                                M$4:Y$4=2,
                                M116:Y116,
                                ""),
                            "")))
                )
            )
        )
    )
)</f>
        <v>5.5714285714285703</v>
      </c>
      <c r="I116" s="191" cm="1">
        <f t="array" ref="I116">IF(
    SUM(IF(
            ISNUMBER(
                IF(
                    $M$5:$Y$5,
                    (M116:Y116),
                    "")),
            1,
            0))
        =0,
    NA(),
    IF(
        Parameters!$D$15=1,
        IF(
            SUM(--(ISNUMBER(IF($M$5:$Y$5=1,(M116:Y116),""))))&gt;0,
            MAX(IF(
                ISNUMBER(M116:Y116),
                IF(
                    M$5:Y$5=1,
                    M116:Y116,
                    ""),
                "")),
            MAX(IF(
                ISNUMBER(M116:Y116),
                IF(
                    M$5:Y$5=2,
                    M116:Y116,
                    ""),
                ""))
        ),
        IF(
            Parameters!$D$16=1,
            IFERROR(
                AVERAGE(IF(
                    ISNUMBER(M116:Y116),
                    IF(
                        M$5:Y$5=1,
                        M116:Y116,
                        ""),
                    "")),
                AVERAGE(IF(
                    ISNUMBER(M116:Y116),
                    IF(
                        M$5:Y$5=2,
                        M116:Y116,
                        ""),
                    ""))
            ),
            IF(
                Parameters!$D$17=1,
                IFERROR(
                    IF(
                        OR(
                            IF(
                                ISNUMBER(M116:Y116),
                                IF(
                                    M$5:Y$5=1,
                                    M116:Y116,
                                    ""),
                                "")
                            =0),
                        0,
                        GEOMEAN(IF(
                            ISNUMBER(M116:Y116),
                            IF(
                                M$5:Y$5=1,
                                M116:Y116,
                                ""),
                            ""))
                    ),
                    IF(
                        OR(IF(
                            ISNUMBER(M116:Y116),
                            IF(
                                M$5:Y$5=2,
                                M116:Y116,
                                ""),
                            "")
                            =0),
                        0,
                        GEOMEAN(IF(
                            ISNUMBER(M116:Y116),
                            IF(
                                M$5:Y$5=2,
                                M116:Y116,
                                ""),
                            "")))
                )
            )
        )
    )
)</f>
        <v>7</v>
      </c>
      <c r="J116" s="242">
        <v>45142</v>
      </c>
      <c r="K116" s="242">
        <v>45154</v>
      </c>
      <c r="L116" s="91" t="s">
        <v>186</v>
      </c>
      <c r="M116" s="192">
        <v>5.5714285714285703</v>
      </c>
      <c r="N116" s="192" t="s">
        <v>409</v>
      </c>
      <c r="O116" s="192" t="s">
        <v>409</v>
      </c>
      <c r="P116" s="192" t="s">
        <v>409</v>
      </c>
      <c r="Q116" s="192">
        <v>7</v>
      </c>
      <c r="R116" s="192">
        <v>3.9</v>
      </c>
      <c r="S116" s="192" t="s">
        <v>409</v>
      </c>
      <c r="T116" s="192" t="s">
        <v>409</v>
      </c>
      <c r="U116" s="192" t="s">
        <v>409</v>
      </c>
      <c r="V116" s="192" t="s">
        <v>409</v>
      </c>
      <c r="W116" s="192" t="s">
        <v>409</v>
      </c>
      <c r="X116" s="192" t="s">
        <v>962</v>
      </c>
      <c r="Y116" s="192"/>
      <c r="Z116" s="192"/>
      <c r="AF116" s="34"/>
      <c r="AG116" s="34"/>
      <c r="AH116" s="34"/>
      <c r="AI116" s="34"/>
      <c r="AJ116" s="34"/>
      <c r="AK116" s="34"/>
      <c r="AL116" s="195"/>
      <c r="AM116" s="195"/>
      <c r="AN116" s="80"/>
      <c r="AO116" s="80"/>
      <c r="AP116" s="80"/>
      <c r="AQ116" s="35"/>
    </row>
    <row r="117" spans="1:43" x14ac:dyDescent="0.2">
      <c r="A117" s="84">
        <v>110</v>
      </c>
      <c r="B117" s="84" t="str">
        <f ca="1"/>
        <v>Liberia</v>
      </c>
      <c r="C117" s="84" t="str">
        <f ca="1"/>
        <v>LBR</v>
      </c>
      <c r="D117" s="219" t="str">
        <f ca="1"/>
        <v>SSF           Sub-Saharan Africa</v>
      </c>
      <c r="E117" s="219" t="str">
        <f ca="1"/>
        <v>IDA</v>
      </c>
      <c r="F117" s="190" t="str">
        <f t="shared" ca="1" si="4"/>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10</v>
      </c>
      <c r="H117" s="80" cm="1">
        <f t="array" ref="H117">IF(
    SUM(IF(
            ISNUMBER(
                IF(
                    $M$4:$Y$4,
                    (M117:Y117),
                    "")),
            1,
            0))
        =0,
    NA(),
    IF(
        Parameters!$D$15=1,
        IF(
            SUM(--(ISNUMBER(IF($M$4:$Y$4=1,(M117:Y117),""))))&gt;0,
            MAX(IF(
                ISNUMBER(M117:Y117),
                IF(
                    M$4:Y$4=1,
                    M117:Y117,
                    ""),
                "")),
            MAX(IF(
                ISNUMBER(M117:Y117),
                IF(
                    M$4:Y$4=2,
                    M117:Y117,
                    ""),
                ""))
        ),
        IF(
            Parameters!$D$16=1,
            IFERROR(
                AVERAGE(IF(
                    ISNUMBER(M117:Y117),
                    IF(
                        M$4:Y$4=1,
                        M117:Y117,
                        ""),
                    "")),
                AVERAGE(IF(
                    ISNUMBER(M117:Y117),
                    IF(
                        M$4:Y$4=2,
                        M117:Y117,
                        ""),
                    ""))
            ),
            IF(
                Parameters!$D$17=1,
                IFERROR(
                    IF(
                        OR(
                            IF(
                                ISNUMBER(M117:Y117),
                                IF(
                                    M$4:Y$4=1,
                                    M117:Y117,
                                    ""),
                                "")
                            =0),
                        0,
                        GEOMEAN(IF(
                            ISNUMBER(M117:Y117),
                            IF(
                                M$4:Y$4=1,
                                M117:Y117,
                                ""),
                            ""))
                    ),
                    IF(
                        OR(IF(
                            ISNUMBER(M117:Y117),
                            IF(
                                M$4:Y$4=2,
                                M117:Y117,
                                ""),
                            "")
                            =0),
                        0,
                        GEOMEAN(IF(
                            ISNUMBER(M117:Y117),
                            IF(
                                M$4:Y$4=2,
                                M117:Y117,
                                ""),
                            "")))
                )
            )
        )
    )
)</f>
        <v>10</v>
      </c>
      <c r="I117" s="191" cm="1">
        <f t="array" ref="I117">IF(
    SUM(IF(
            ISNUMBER(
                IF(
                    $M$5:$Y$5,
                    (M117:Y117),
                    "")),
            1,
            0))
        =0,
    NA(),
    IF(
        Parameters!$D$15=1,
        IF(
            SUM(--(ISNUMBER(IF($M$5:$Y$5=1,(M117:Y117),""))))&gt;0,
            MAX(IF(
                ISNUMBER(M117:Y117),
                IF(
                    M$5:Y$5=1,
                    M117:Y117,
                    ""),
                "")),
            MAX(IF(
                ISNUMBER(M117:Y117),
                IF(
                    M$5:Y$5=2,
                    M117:Y117,
                    ""),
                ""))
        ),
        IF(
            Parameters!$D$16=1,
            IFERROR(
                AVERAGE(IF(
                    ISNUMBER(M117:Y117),
                    IF(
                        M$5:Y$5=1,
                        M117:Y117,
                        ""),
                    "")),
                AVERAGE(IF(
                    ISNUMBER(M117:Y117),
                    IF(
                        M$5:Y$5=2,
                        M117:Y117,
                        ""),
                    ""))
            ),
            IF(
                Parameters!$D$17=1,
                IFERROR(
                    IF(
                        OR(
                            IF(
                                ISNUMBER(M117:Y117),
                                IF(
                                    M$5:Y$5=1,
                                    M117:Y117,
                                    ""),
                                "")
                            =0),
                        0,
                        GEOMEAN(IF(
                            ISNUMBER(M117:Y117),
                            IF(
                                M$5:Y$5=1,
                                M117:Y117,
                                ""),
                            ""))
                    ),
                    IF(
                        OR(IF(
                            ISNUMBER(M117:Y117),
                            IF(
                                M$5:Y$5=2,
                                M117:Y117,
                                ""),
                            "")
                            =0),
                        0,
                        GEOMEAN(IF(
                            ISNUMBER(M117:Y117),
                            IF(
                                M$5:Y$5=2,
                                M117:Y117,
                                ""),
                            "")))
                )
            )
        )
    )
)</f>
        <v>10</v>
      </c>
      <c r="J117" s="242">
        <v>45142</v>
      </c>
      <c r="K117" s="242">
        <v>45154</v>
      </c>
      <c r="L117" s="91" t="s">
        <v>188</v>
      </c>
      <c r="M117" s="192">
        <v>10</v>
      </c>
      <c r="N117" s="192" t="s">
        <v>409</v>
      </c>
      <c r="O117" s="192" t="s">
        <v>409</v>
      </c>
      <c r="P117" s="192">
        <v>10</v>
      </c>
      <c r="Q117" s="192" t="s">
        <v>409</v>
      </c>
      <c r="R117" s="192">
        <v>7.3</v>
      </c>
      <c r="S117" s="192" t="s">
        <v>409</v>
      </c>
      <c r="T117" s="192" t="s">
        <v>409</v>
      </c>
      <c r="U117" s="192" t="s">
        <v>409</v>
      </c>
      <c r="V117" s="192">
        <v>0.70167494121909602</v>
      </c>
      <c r="W117" s="192">
        <v>-0.42736895277389703</v>
      </c>
      <c r="X117" s="192" t="s">
        <v>409</v>
      </c>
      <c r="Y117" s="192"/>
      <c r="Z117" s="192"/>
      <c r="AF117" s="34"/>
      <c r="AG117" s="34"/>
      <c r="AH117" s="34"/>
      <c r="AI117" s="34"/>
      <c r="AJ117" s="34"/>
      <c r="AK117" s="34"/>
      <c r="AL117" s="195"/>
      <c r="AM117" s="195"/>
      <c r="AN117" s="80"/>
      <c r="AO117" s="80"/>
      <c r="AP117" s="80"/>
      <c r="AQ117" s="35"/>
    </row>
    <row r="118" spans="1:43" x14ac:dyDescent="0.2">
      <c r="A118" s="84">
        <v>111</v>
      </c>
      <c r="B118" s="84" t="str">
        <f ca="1"/>
        <v>Libya</v>
      </c>
      <c r="C118" s="84" t="str">
        <f ca="1"/>
        <v>LBY</v>
      </c>
      <c r="D118" s="219" t="str">
        <f ca="1"/>
        <v>MEA           Middle East &amp; North Africa</v>
      </c>
      <c r="E118" s="219" t="str">
        <f ca="1"/>
        <v>IBRD</v>
      </c>
      <c r="F118" s="190" t="str">
        <f t="shared" ca="1" si="4"/>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$M$4:$Y$4,
                    (M118:Y118),
                    "")),
            1,
            0))
        =0,
    NA(),
    IF(
        Parameters!$D$15=1,
        IF(
            SUM(--(ISNUMBER(IF($M$4:$Y$4=1,(M118:Y118),""))))&gt;0,
            MAX(IF(
                ISNUMBER(M118:Y118),
                IF(
                    M$4:Y$4=1,
                    M118:Y118,
                    ""),
                "")),
            MAX(IF(
                ISNUMBER(M118:Y118),
                IF(
                    M$4:Y$4=2,
                    M118:Y118,
                    ""),
                ""))
        ),
        IF(
            Parameters!$D$16=1,
            IFERROR(
                AVERAGE(IF(
                    ISNUMBER(M118:Y118),
                    IF(
                        M$4:Y$4=1,
                        M118:Y118,
                        ""),
                    "")),
                AVERAGE(IF(
                    ISNUMBER(M118:Y118),
                    IF(
                        M$4:Y$4=2,
                        M118:Y118,
                        ""),
                    ""))
            ),
            IF(
                Parameters!$D$17=1,
                IFERROR(
                    IF(
                        OR(
                            IF(
                                ISNUMBER(M118:Y118),
                                IF(
                                    M$4:Y$4=1,
                                    M118:Y118,
                                    ""),
                                "")
                            =0),
                        0,
                        GEOMEAN(IF(
                            ISNUMBER(M118:Y118),
                            IF(
                                M$4:Y$4=1,
                                M118:Y118,
                                ""),
                            ""))
                    ),
                    IF(
                        OR(IF(
                            ISNUMBER(M118:Y118),
                            IF(
                                M$4:Y$4=2,
                                M118:Y118,
                                ""),
                            "")
                            =0),
                        0,
                        GEOMEAN(IF(
                            ISNUMBER(M118:Y118),
                            IF(
                                M$4:Y$4=2,
                                M118:Y118,
                                ""),
                            "")))
                )
            )
        )
    )
)</f>
        <v>4.1428571428571397</v>
      </c>
      <c r="I118" s="191" t="e" cm="1">
        <f t="array" ref="I118">IF(
    SUM(IF(
            ISNUMBER(
                IF(
                    $M$5:$Y$5,
                    (M118:Y118),
                    "")),
            1,
            0))
        =0,
    NA(),
    IF(
        Parameters!$D$15=1,
        IF(
            SUM(--(ISNUMBER(IF($M$5:$Y$5=1,(M118:Y118),""))))&gt;0,
            MAX(IF(
                ISNUMBER(M118:Y118),
                IF(
                    M$5:Y$5=1,
                    M118:Y118,
                    ""),
                "")),
            MAX(IF(
                ISNUMBER(M118:Y118),
                IF(
                    M$5:Y$5=2,
                    M118:Y118,
                    ""),
                ""))
        ),
        IF(
            Parameters!$D$16=1,
            IFERROR(
                AVERAGE(IF(
                    ISNUMBER(M118:Y118),
                    IF(
                        M$5:Y$5=1,
                        M118:Y118,
                        ""),
                    "")),
                AVERAGE(IF(
                    ISNUMBER(M118:Y118),
                    IF(
                        M$5:Y$5=2,
                        M118:Y118,
                        ""),
                    ""))
            ),
            IF(
                Parameters!$D$17=1,
                IFERROR(
                    IF(
                        OR(
                            IF(
                                ISNUMBER(M118:Y118),
                                IF(
                                    M$5:Y$5=1,
                                    M118:Y118,
                                    ""),
                                "")
                            =0),
                        0,
                        GEOMEAN(IF(
                            ISNUMBER(M118:Y118),
                            IF(
                                M$5:Y$5=1,
                                M118:Y118,
                                ""),
                            ""))
                    ),
                    IF(
                        OR(IF(
                            ISNUMBER(M118:Y118),
                            IF(
                                M$5:Y$5=2,
                                M118:Y118,
                                ""),
                            "")
                            =0),
                        0,
                        GEOMEAN(IF(
                            ISNUMBER(M118:Y118),
                            IF(
                                M$5:Y$5=2,
                                M118:Y118,
                                ""),
                            "")))
                )
            )
        )
    )
)</f>
        <v>#N/A</v>
      </c>
      <c r="J118" s="242">
        <v>45019</v>
      </c>
      <c r="K118" s="242">
        <v>45014</v>
      </c>
      <c r="L118" s="91" t="s">
        <v>190</v>
      </c>
      <c r="M118" s="192">
        <v>4.1428571428571397</v>
      </c>
      <c r="N118" s="192" t="s">
        <v>409</v>
      </c>
      <c r="O118" s="192" t="s">
        <v>409</v>
      </c>
      <c r="P118" s="192" t="s">
        <v>409</v>
      </c>
      <c r="Q118" s="192" t="s">
        <v>409</v>
      </c>
      <c r="R118" s="192">
        <v>2.9</v>
      </c>
      <c r="S118" s="192" t="s">
        <v>409</v>
      </c>
      <c r="T118" s="192" t="s">
        <v>409</v>
      </c>
      <c r="U118" s="192" t="s">
        <v>409</v>
      </c>
      <c r="V118" s="192" t="s">
        <v>409</v>
      </c>
      <c r="W118" s="192" t="s">
        <v>409</v>
      </c>
      <c r="X118" s="192" t="s">
        <v>409</v>
      </c>
      <c r="Y118" s="192"/>
      <c r="Z118" s="192"/>
      <c r="AF118" s="34"/>
      <c r="AG118" s="34"/>
      <c r="AH118" s="34"/>
      <c r="AI118" s="34"/>
      <c r="AJ118" s="34"/>
      <c r="AK118" s="34"/>
      <c r="AL118" s="195"/>
      <c r="AM118" s="195"/>
      <c r="AN118" s="80"/>
      <c r="AO118" s="80"/>
      <c r="AP118" s="80"/>
      <c r="AQ118" s="35"/>
    </row>
    <row r="119" spans="1:43" x14ac:dyDescent="0.2">
      <c r="A119" s="84">
        <v>112</v>
      </c>
      <c r="B119" s="84" t="str">
        <f ca="1"/>
        <v>St. Lucia</v>
      </c>
      <c r="C119" s="84" t="str">
        <f ca="1"/>
        <v>LCA</v>
      </c>
      <c r="D119" s="219" t="str">
        <f ca="1"/>
        <v>LCN           Latin America &amp; Caribbean</v>
      </c>
      <c r="E119" s="219" t="str">
        <f ca="1"/>
        <v>Blend</v>
      </c>
      <c r="F119" s="190" t="str">
        <f t="shared" ca="1" si="4"/>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$M$4:$Y$4,
                    (M119:Y119),
                    "")),
            1,
            0))
        =0,
    NA(),
    IF(
        Parameters!$D$15=1,
        IF(
            SUM(--(ISNUMBER(IF($M$4:$Y$4=1,(M119:Y119),""))))&gt;0,
            MAX(IF(
                ISNUMBER(M119:Y119),
                IF(
                    M$4:Y$4=1,
                    M119:Y119,
                    ""),
                "")),
            MAX(IF(
                ISNUMBER(M119:Y119),
                IF(
                    M$4:Y$4=2,
                    M119:Y119,
                    ""),
                ""))
        ),
        IF(
            Parameters!$D$16=1,
            IFERROR(
                AVERAGE(IF(
                    ISNUMBER(M119:Y119),
                    IF(
                        M$4:Y$4=1,
                        M119:Y119,
                        ""),
                    "")),
                AVERAGE(IF(
                    ISNUMBER(M119:Y119),
                    IF(
                        M$4:Y$4=2,
                        M119:Y119,
                        ""),
                    ""))
            ),
            IF(
                Parameters!$D$17=1,
                IFERROR(
                    IF(
                        OR(
                            IF(
                                ISNUMBER(M119:Y119),
                                IF(
                                    M$4:Y$4=1,
                                    M119:Y119,
                                    ""),
                                "")
                            =0),
                        0,
                        GEOMEAN(IF(
                            ISNUMBER(M119:Y119),
                            IF(
                                M$4:Y$4=1,
                                M119:Y119,
                                ""),
                            ""))
                    ),
                    IF(
                        OR(IF(
                            ISNUMBER(M119:Y119),
                            IF(
                                M$4:Y$4=2,
                                M119:Y119,
                                ""),
                            "")
                            =0),
                        0,
                        GEOMEAN(IF(
                            ISNUMBER(M119:Y119),
                            IF(
                                M$4:Y$4=2,
                                M119:Y119,
                                ""),
                            "")))
                )
            )
        )
    )
)</f>
        <v>4.5714285714285703</v>
      </c>
      <c r="I119" s="191" cm="1">
        <f t="array" ref="I119">IF(
    SUM(IF(
            ISNUMBER(
                IF(
                    $M$5:$Y$5,
                    (M119:Y119),
                    "")),
            1,
            0))
        =0,
    NA(),
    IF(
        Parameters!$D$15=1,
        IF(
            SUM(--(ISNUMBER(IF($M$5:$Y$5=1,(M119:Y119),""))))&gt;0,
            MAX(IF(
                ISNUMBER(M119:Y119),
                IF(
                    M$5:Y$5=1,
                    M119:Y119,
                    ""),
                "")),
            MAX(IF(
                ISNUMBER(M119:Y119),
                IF(
                    M$5:Y$5=2,
                    M119:Y119,
                    ""),
                ""))
        ),
        IF(
            Parameters!$D$16=1,
            IFERROR(
                AVERAGE(IF(
                    ISNUMBER(M119:Y119),
                    IF(
                        M$5:Y$5=1,
                        M119:Y119,
                        ""),
                    "")),
                AVERAGE(IF(
                    ISNUMBER(M119:Y119),
                    IF(
                        M$5:Y$5=2,
                        M119:Y119,
                        ""),
                    ""))
            ),
            IF(
                Parameters!$D$17=1,
                IFERROR(
                    IF(
                        OR(
                            IF(
                                ISNUMBER(M119:Y119),
                                IF(
                                    M$5:Y$5=1,
                                    M119:Y119,
                                    ""),
                                "")
                            =0),
                        0,
                        GEOMEAN(IF(
                            ISNUMBER(M119:Y119),
                            IF(
                                M$5:Y$5=1,
                                M119:Y119,
                                ""),
                            ""))
                    ),
                    IF(
                        OR(IF(
                            ISNUMBER(M119:Y119),
                            IF(
                                M$5:Y$5=2,
                                M119:Y119,
                                ""),
                            "")
                            =0),
                        0,
                        GEOMEAN(IF(
                            ISNUMBER(M119:Y119),
                            IF(
                                M$5:Y$5=2,
                                M119:Y119,
                                ""),
                            "")))
                )
            )
        )
    )
)</f>
        <v>0</v>
      </c>
      <c r="J119" s="242">
        <v>45142</v>
      </c>
      <c r="K119" s="242">
        <v>45154</v>
      </c>
      <c r="L119" s="91" t="s">
        <v>191</v>
      </c>
      <c r="M119" s="192">
        <v>4.5714285714285703</v>
      </c>
      <c r="N119" s="192" t="s">
        <v>409</v>
      </c>
      <c r="O119" s="192" t="s">
        <v>409</v>
      </c>
      <c r="P119" s="192">
        <v>0</v>
      </c>
      <c r="Q119" s="192" t="s">
        <v>409</v>
      </c>
      <c r="R119" s="192">
        <v>3.2</v>
      </c>
      <c r="S119" s="192" t="s">
        <v>409</v>
      </c>
      <c r="T119" s="192" t="s">
        <v>409</v>
      </c>
      <c r="U119" s="192" t="s">
        <v>409</v>
      </c>
      <c r="V119" s="192">
        <v>-0.36287285376331002</v>
      </c>
      <c r="W119" s="192">
        <v>-1.0804503700641901</v>
      </c>
      <c r="X119" s="192" t="s">
        <v>409</v>
      </c>
      <c r="Y119" s="192"/>
      <c r="Z119" s="192"/>
      <c r="AF119" s="34"/>
      <c r="AG119" s="34"/>
      <c r="AH119" s="34"/>
      <c r="AI119" s="34"/>
      <c r="AJ119" s="34"/>
      <c r="AK119" s="34"/>
      <c r="AL119" s="195"/>
      <c r="AM119" s="195"/>
      <c r="AN119" s="80"/>
      <c r="AO119" s="80"/>
      <c r="AP119" s="80"/>
      <c r="AQ119" s="35"/>
    </row>
    <row r="120" spans="1:43" x14ac:dyDescent="0.2">
      <c r="A120" s="84">
        <v>113</v>
      </c>
      <c r="B120" s="84" t="str">
        <f ca="1"/>
        <v>Liechtenstein</v>
      </c>
      <c r="C120" s="84" t="str">
        <f ca="1"/>
        <v>LIE</v>
      </c>
      <c r="D120" s="219" t="str">
        <f ca="1"/>
        <v>ECS           Europe &amp; Central Asia</v>
      </c>
      <c r="E120" s="219" t="str">
        <f ca="1"/>
        <v>NA</v>
      </c>
      <c r="F120" s="190" t="str">
        <f t="shared" ca="1" si="4"/>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$M$4:$Y$4,
                    (M120:Y120),
                    "")),
            1,
            0))
        =0,
    NA(),
    IF(
        Parameters!$D$15=1,
        IF(
            SUM(--(ISNUMBER(IF($M$4:$Y$4=1,(M120:Y120),""))))&gt;0,
            MAX(IF(
                ISNUMBER(M120:Y120),
                IF(
                    M$4:Y$4=1,
                    M120:Y120,
                    ""),
                "")),
            MAX(IF(
                ISNUMBER(M120:Y120),
                IF(
                    M$4:Y$4=2,
                    M120:Y120,
                    ""),
                ""))
        ),
        IF(
            Parameters!$D$16=1,
            IFERROR(
                AVERAGE(IF(
                    ISNUMBER(M120:Y120),
                    IF(
                        M$4:Y$4=1,
                        M120:Y120,
                        ""),
                    "")),
                AVERAGE(IF(
                    ISNUMBER(M120:Y120),
                    IF(
                        M$4:Y$4=2,
                        M120:Y120,
                        ""),
                    ""))
            ),
            IF(
                Parameters!$D$17=1,
                IFERROR(
                    IF(
                        OR(
                            IF(
                                ISNUMBER(M120:Y120),
                                IF(
                                    M$4:Y$4=1,
                                    M120:Y120,
                                    ""),
                                "")
                            =0),
                        0,
                        GEOMEAN(IF(
                            ISNUMBER(M120:Y120),
                            IF(
                                M$4:Y$4=1,
                                M120:Y120,
                                ""),
                            ""))
                    ),
                    IF(
                        OR(IF(
                            ISNUMBER(M120:Y120),
                            IF(
                                M$4:Y$4=2,
                                M120:Y120,
                                ""),
                            "")
                            =0),
                        0,
                        GEOMEAN(IF(
                            ISNUMBER(M120:Y120),
                            IF(
                                M$4:Y$4=2,
                                M120:Y120,
                                ""),
                            "")))
                )
            )
        )
    )
)</f>
        <v>0</v>
      </c>
      <c r="I120" s="191" t="e" cm="1">
        <f t="array" ref="I120">IF(
    SUM(IF(
            ISNUMBER(
                IF(
                    $M$5:$Y$5,
                    (M120:Y120),
                    "")),
            1,
            0))
        =0,
    NA(),
    IF(
        Parameters!$D$15=1,
        IF(
            SUM(--(ISNUMBER(IF($M$5:$Y$5=1,(M120:Y120),""))))&gt;0,
            MAX(IF(
                ISNUMBER(M120:Y120),
                IF(
                    M$5:Y$5=1,
                    M120:Y120,
                    ""),
                "")),
            MAX(IF(
                ISNUMBER(M120:Y120),
                IF(
                    M$5:Y$5=2,
                    M120:Y120,
                    ""),
                ""))
        ),
        IF(
            Parameters!$D$16=1,
            IFERROR(
                AVERAGE(IF(
                    ISNUMBER(M120:Y120),
                    IF(
                        M$5:Y$5=1,
                        M120:Y120,
                        ""),
                    "")),
                AVERAGE(IF(
                    ISNUMBER(M120:Y120),
                    IF(
                        M$5:Y$5=2,
                        M120:Y120,
                        ""),
                    ""))
            ),
            IF(
                Parameters!$D$17=1,
                IFERROR(
                    IF(
                        OR(
                            IF(
                                ISNUMBER(M120:Y120),
                                IF(
                                    M$5:Y$5=1,
                                    M120:Y120,
                                    ""),
                                "")
                            =0),
                        0,
                        GEOMEAN(IF(
                            ISNUMBER(M120:Y120),
                            IF(
                                M$5:Y$5=1,
                                M120:Y120,
                                ""),
                            ""))
                    ),
                    IF(
                        OR(IF(
                            ISNUMBER(M120:Y120),
                            IF(
                                M$5:Y$5=2,
                                M120:Y120,
                                ""),
                            "")
                            =0),
                        0,
                        GEOMEAN(IF(
                            ISNUMBER(M120:Y120),
                            IF(
                                M$5:Y$5=2,
                                M120:Y120,
                                ""),
                            "")))
                )
            )
        )
    )
)</f>
        <v>#N/A</v>
      </c>
      <c r="J120" s="242">
        <v>44753</v>
      </c>
      <c r="K120" s="242">
        <v>45014</v>
      </c>
      <c r="L120" s="91" t="s">
        <v>193</v>
      </c>
      <c r="M120" s="192">
        <v>0</v>
      </c>
      <c r="N120" s="192" t="s">
        <v>409</v>
      </c>
      <c r="O120" s="192" t="s">
        <v>409</v>
      </c>
      <c r="P120" s="192" t="s">
        <v>409</v>
      </c>
      <c r="Q120" s="192" t="s">
        <v>409</v>
      </c>
      <c r="R120" s="192">
        <v>0</v>
      </c>
      <c r="S120" s="192" t="s">
        <v>409</v>
      </c>
      <c r="T120" s="192" t="s">
        <v>409</v>
      </c>
      <c r="U120" s="192" t="s">
        <v>409</v>
      </c>
      <c r="V120" s="192" t="s">
        <v>409</v>
      </c>
      <c r="W120" s="192" t="s">
        <v>409</v>
      </c>
      <c r="X120" s="192" t="s">
        <v>409</v>
      </c>
      <c r="Y120" s="192"/>
      <c r="Z120" s="192"/>
      <c r="AF120" s="34"/>
      <c r="AG120" s="34"/>
      <c r="AH120" s="34"/>
      <c r="AI120" s="34"/>
      <c r="AJ120" s="34"/>
      <c r="AK120" s="34"/>
      <c r="AL120" s="195"/>
      <c r="AM120" s="195"/>
      <c r="AN120" s="80"/>
      <c r="AO120" s="80"/>
      <c r="AP120" s="80"/>
      <c r="AQ120" s="35"/>
    </row>
    <row r="121" spans="1:43" x14ac:dyDescent="0.2">
      <c r="A121" s="84">
        <v>114</v>
      </c>
      <c r="B121" s="84" t="str">
        <f ca="1"/>
        <v>Sri Lanka</v>
      </c>
      <c r="C121" s="84" t="str">
        <f ca="1"/>
        <v>LKA</v>
      </c>
      <c r="D121" s="219" t="str">
        <f ca="1"/>
        <v>SAS           South Asia</v>
      </c>
      <c r="E121" s="219" t="str">
        <f ca="1"/>
        <v>IBRD</v>
      </c>
      <c r="F121" s="190" t="str">
        <f t="shared" ca="1" si="4"/>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6.5465367070797678</v>
      </c>
      <c r="H121" s="80" cm="1">
        <f t="array" ref="H121">IF(
    SUM(IF(
            ISNUMBER(
                IF(
                    $M$4:$Y$4,
                    (M121:Y121),
                    "")),
            1,
            0))
        =0,
    NA(),
    IF(
        Parameters!$D$15=1,
        IF(
            SUM(--(ISNUMBER(IF($M$4:$Y$4=1,(M121:Y121),""))))&gt;0,
            MAX(IF(
                ISNUMBER(M121:Y121),
                IF(
                    M$4:Y$4=1,
                    M121:Y121,
                    ""),
                "")),
            MAX(IF(
                ISNUMBER(M121:Y121),
                IF(
                    M$4:Y$4=2,
                    M121:Y121,
                    ""),
                ""))
        ),
        IF(
            Parameters!$D$16=1,
            IFERROR(
                AVERAGE(IF(
                    ISNUMBER(M121:Y121),
                    IF(
                        M$4:Y$4=1,
                        M121:Y121,
                        ""),
                    "")),
                AVERAGE(IF(
                    ISNUMBER(M121:Y121),
                    IF(
                        M$4:Y$4=2,
                        M121:Y121,
                        ""),
                    ""))
            ),
            IF(
                Parameters!$D$17=1,
                IFERROR(
                    IF(
                        OR(
                            IF(
                                ISNUMBER(M121:Y121),
                                IF(
                                    M$4:Y$4=1,
                                    M121:Y121,
                                    ""),
                                "")
                            =0),
                        0,
                        GEOMEAN(IF(
                            ISNUMBER(M121:Y121),
                            IF(
                                M$4:Y$4=1,
                                M121:Y121,
                                ""),
                            ""))
                    ),
                    IF(
                        OR(IF(
                            ISNUMBER(M121:Y121),
                            IF(
                                M$4:Y$4=2,
                                M121:Y121,
                                ""),
                            "")
                            =0),
                        0,
                        GEOMEAN(IF(
                            ISNUMBER(M121:Y121),
                            IF(
                                M$4:Y$4=2,
                                M121:Y121,
                                ""),
                            "")))
                )
            )
        )
    )
)</f>
        <v>4.2857142857142803</v>
      </c>
      <c r="I121" s="191" cm="1">
        <f t="array" ref="I121">IF(
    SUM(IF(
            ISNUMBER(
                IF(
                    $M$5:$Y$5,
                    (M121:Y121),
                    "")),
            1,
            0))
        =0,
    NA(),
    IF(
        Parameters!$D$15=1,
        IF(
            SUM(--(ISNUMBER(IF($M$5:$Y$5=1,(M121:Y121),""))))&gt;0,
            MAX(IF(
                ISNUMBER(M121:Y121),
                IF(
                    M$5:Y$5=1,
                    M121:Y121,
                    ""),
                "")),
            MAX(IF(
                ISNUMBER(M121:Y121),
                IF(
                    M$5:Y$5=2,
                    M121:Y121,
                    ""),
                ""))
        ),
        IF(
            Parameters!$D$16=1,
            IFERROR(
                AVERAGE(IF(
                    ISNUMBER(M121:Y121),
                    IF(
                        M$5:Y$5=1,
                        M121:Y121,
                        ""),
                    "")),
                AVERAGE(IF(
                    ISNUMBER(M121:Y121),
                    IF(
                        M$5:Y$5=2,
                        M121:Y121,
                        ""),
                    ""))
            ),
            IF(
                Parameters!$D$17=1,
                IFERROR(
                    IF(
                        OR(
                            IF(
                                ISNUMBER(M121:Y121),
                                IF(
                                    M$5:Y$5=1,
                                    M121:Y121,
                                    ""),
                                "")
                            =0),
                        0,
                        GEOMEAN(IF(
                            ISNUMBER(M121:Y121),
                            IF(
                                M$5:Y$5=1,
                                M121:Y121,
                                ""),
                            ""))
                    ),
                    IF(
                        OR(IF(
                            ISNUMBER(M121:Y121),
                            IF(
                                M$5:Y$5=2,
                                M121:Y121,
                                ""),
                            "")
                            =0),
                        0,
                        GEOMEAN(IF(
                            ISNUMBER(M121:Y121),
                            IF(
                                M$5:Y$5=2,
                                M121:Y121,
                                ""),
                            "")))
                )
            )
        )
    )
)</f>
        <v>10</v>
      </c>
      <c r="J121" s="242">
        <v>45142</v>
      </c>
      <c r="K121" s="242">
        <v>45154</v>
      </c>
      <c r="L121" s="91" t="s">
        <v>195</v>
      </c>
      <c r="M121" s="192">
        <v>4.2857142857142803</v>
      </c>
      <c r="N121" s="192">
        <v>1.5</v>
      </c>
      <c r="O121" s="192">
        <v>0</v>
      </c>
      <c r="P121" s="192">
        <v>10</v>
      </c>
      <c r="Q121" s="192">
        <v>7</v>
      </c>
      <c r="R121" s="192">
        <v>3</v>
      </c>
      <c r="S121" s="192">
        <v>0.15</v>
      </c>
      <c r="T121" s="192">
        <v>-0.4</v>
      </c>
      <c r="U121" s="192" t="s">
        <v>539</v>
      </c>
      <c r="V121" s="192">
        <v>4.5910000000000002</v>
      </c>
      <c r="W121" s="192">
        <v>0.70699999999999996</v>
      </c>
      <c r="X121" s="192" t="s">
        <v>963</v>
      </c>
      <c r="Y121" s="192"/>
      <c r="Z121" s="192"/>
      <c r="AF121" s="34"/>
      <c r="AG121" s="34"/>
      <c r="AH121" s="34"/>
      <c r="AI121" s="34"/>
      <c r="AJ121" s="34"/>
      <c r="AK121" s="34"/>
      <c r="AL121" s="195"/>
      <c r="AM121" s="195"/>
      <c r="AN121" s="80"/>
      <c r="AO121" s="80"/>
      <c r="AP121" s="80"/>
      <c r="AQ121" s="35"/>
    </row>
    <row r="122" spans="1:43" x14ac:dyDescent="0.2">
      <c r="A122" s="84">
        <v>115</v>
      </c>
      <c r="B122" s="84" t="str">
        <f ca="1"/>
        <v>Lesotho</v>
      </c>
      <c r="C122" s="84" t="str">
        <f ca="1"/>
        <v>LSO</v>
      </c>
      <c r="D122" s="219" t="str">
        <f ca="1"/>
        <v>SSF           Sub-Saharan Africa</v>
      </c>
      <c r="E122" s="219" t="str">
        <f ca="1"/>
        <v>IDA</v>
      </c>
      <c r="F122" s="190" t="str">
        <f t="shared" ca="1" si="4"/>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$M$4:$Y$4,
                    (M122:Y122),
                    "")),
            1,
            0))
        =0,
    NA(),
    IF(
        Parameters!$D$15=1,
        IF(
            SUM(--(ISNUMBER(IF($M$4:$Y$4=1,(M122:Y122),""))))&gt;0,
            MAX(IF(
                ISNUMBER(M122:Y122),
                IF(
                    M$4:Y$4=1,
                    M122:Y122,
                    ""),
                "")),
            MAX(IF(
                ISNUMBER(M122:Y122),
                IF(
                    M$4:Y$4=2,
                    M122:Y122,
                    ""),
                ""))
        ),
        IF(
            Parameters!$D$16=1,
            IFERROR(
                AVERAGE(IF(
                    ISNUMBER(M122:Y122),
                    IF(
                        M$4:Y$4=1,
                        M122:Y122,
                        ""),
                    "")),
                AVERAGE(IF(
                    ISNUMBER(M122:Y122),
                    IF(
                        M$4:Y$4=2,
                        M122:Y122,
                        ""),
                    ""))
            ),
            IF(
                Parameters!$D$17=1,
                IFERROR(
                    IF(
                        OR(
                            IF(
                                ISNUMBER(M122:Y122),
                                IF(
                                    M$4:Y$4=1,
                                    M122:Y122,
                                    ""),
                                "")
                            =0),
                        0,
                        GEOMEAN(IF(
                            ISNUMBER(M122:Y122),
                            IF(
                                M$4:Y$4=1,
                                M122:Y122,
                                ""),
                            ""))
                    ),
                    IF(
                        OR(IF(
                            ISNUMBER(M122:Y122),
                            IF(
                                M$4:Y$4=2,
                                M122:Y122,
                                ""),
                            "")
                            =0),
                        0,
                        GEOMEAN(IF(
                            ISNUMBER(M122:Y122),
                            IF(
                                M$4:Y$4=2,
                                M122:Y122,
                                ""),
                            "")))
                )
            )
        )
    )
)</f>
        <v>8.8571428571428505</v>
      </c>
      <c r="I122" s="191" cm="1">
        <f t="array" ref="I122">IF(
    SUM(IF(
            ISNUMBER(
                IF(
                    $M$5:$Y$5,
                    (M122:Y122),
                    "")),
            1,
            0))
        =0,
    NA(),
    IF(
        Parameters!$D$15=1,
        IF(
            SUM(--(ISNUMBER(IF($M$5:$Y$5=1,(M122:Y122),""))))&gt;0,
            MAX(IF(
                ISNUMBER(M122:Y122),
                IF(
                    M$5:Y$5=1,
                    M122:Y122,
                    ""),
                "")),
            MAX(IF(
                ISNUMBER(M122:Y122),
                IF(
                    M$5:Y$5=2,
                    M122:Y122,
                    ""),
                ""))
        ),
        IF(
            Parameters!$D$16=1,
            IFERROR(
                AVERAGE(IF(
                    ISNUMBER(M122:Y122),
                    IF(
                        M$5:Y$5=1,
                        M122:Y122,
                        ""),
                    "")),
                AVERAGE(IF(
                    ISNUMBER(M122:Y122),
                    IF(
                        M$5:Y$5=2,
                        M122:Y122,
                        ""),
                    ""))
            ),
            IF(
                Parameters!$D$17=1,
                IFERROR(
                    IF(
                        OR(
                            IF(
                                ISNUMBER(M122:Y122),
                                IF(
                                    M$5:Y$5=1,
                                    M122:Y122,
                                    ""),
                                "")
                            =0),
                        0,
                        GEOMEAN(IF(
                            ISNUMBER(M122:Y122),
                            IF(
                                M$5:Y$5=1,
                                M122:Y122,
                                ""),
                            ""))
                    ),
                    IF(
                        OR(IF(
                            ISNUMBER(M122:Y122),
                            IF(
                                M$5:Y$5=2,
                                M122:Y122,
                                ""),
                            "")
                            =0),
                        0,
                        GEOMEAN(IF(
                            ISNUMBER(M122:Y122),
                            IF(
                                M$5:Y$5=2,
                                M122:Y122,
                                ""),
                            "")))
                )
            )
        )
    )
)</f>
        <v>0</v>
      </c>
      <c r="J122" s="242">
        <v>45142</v>
      </c>
      <c r="K122" s="242">
        <v>45154</v>
      </c>
      <c r="L122" s="91" t="s">
        <v>197</v>
      </c>
      <c r="M122" s="192">
        <v>8.8571428571428505</v>
      </c>
      <c r="N122" s="192" t="s">
        <v>409</v>
      </c>
      <c r="O122" s="192" t="s">
        <v>409</v>
      </c>
      <c r="P122" s="192">
        <v>0</v>
      </c>
      <c r="Q122" s="192" t="s">
        <v>409</v>
      </c>
      <c r="R122" s="192">
        <v>6.2</v>
      </c>
      <c r="S122" s="192" t="s">
        <v>409</v>
      </c>
      <c r="T122" s="192" t="s">
        <v>409</v>
      </c>
      <c r="U122" s="192" t="s">
        <v>409</v>
      </c>
      <c r="V122" s="192">
        <v>-0.592858364722602</v>
      </c>
      <c r="W122" s="192">
        <v>-0.398115885277598</v>
      </c>
      <c r="X122" s="192" t="s">
        <v>409</v>
      </c>
      <c r="Y122" s="192"/>
      <c r="Z122" s="192"/>
      <c r="AF122" s="34"/>
      <c r="AG122" s="34"/>
      <c r="AH122" s="34"/>
      <c r="AI122" s="34"/>
      <c r="AJ122" s="34"/>
      <c r="AK122" s="34"/>
      <c r="AL122" s="195"/>
      <c r="AM122" s="195"/>
      <c r="AN122" s="80"/>
      <c r="AO122" s="80"/>
      <c r="AP122" s="80"/>
      <c r="AQ122" s="35"/>
    </row>
    <row r="123" spans="1:43" x14ac:dyDescent="0.2">
      <c r="A123" s="84">
        <v>116</v>
      </c>
      <c r="B123" s="84" t="str">
        <f ca="1"/>
        <v>Lithuania</v>
      </c>
      <c r="C123" s="84" t="str">
        <f ca="1"/>
        <v>LTU</v>
      </c>
      <c r="D123" s="219" t="str">
        <f ca="1"/>
        <v>ECS           Europe &amp; Central Asia</v>
      </c>
      <c r="E123" s="219" t="str">
        <f ca="1"/>
        <v>NA</v>
      </c>
      <c r="F123" s="190" t="str">
        <f t="shared" ca="1" si="4"/>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$M$4:$Y$4,
                    (M123:Y123),
                    "")),
            1,
            0))
        =0,
    NA(),
    IF(
        Parameters!$D$15=1,
        IF(
            SUM(--(ISNUMBER(IF($M$4:$Y$4=1,(M123:Y123),""))))&gt;0,
            MAX(IF(
                ISNUMBER(M123:Y123),
                IF(
                    M$4:Y$4=1,
                    M123:Y123,
                    ""),
                "")),
            MAX(IF(
                ISNUMBER(M123:Y123),
                IF(
                    M$4:Y$4=2,
                    M123:Y123,
                    ""),
                ""))
        ),
        IF(
            Parameters!$D$16=1,
            IFERROR(
                AVERAGE(IF(
                    ISNUMBER(M123:Y123),
                    IF(
                        M$4:Y$4=1,
                        M123:Y123,
                        ""),
                    "")),
                AVERAGE(IF(
                    ISNUMBER(M123:Y123),
                    IF(
                        M$4:Y$4=2,
                        M123:Y123,
                        ""),
                    ""))
            ),
            IF(
                Parameters!$D$17=1,
                IFERROR(
                    IF(
                        OR(
                            IF(
                                ISNUMBER(M123:Y123),
                                IF(
                                    M$4:Y$4=1,
                                    M123:Y123,
                                    ""),
                                "")
                            =0),
                        0,
                        GEOMEAN(IF(
                            ISNUMBER(M123:Y123),
                            IF(
                                M$4:Y$4=1,
                                M123:Y123,
                                ""),
                            ""))
                    ),
                    IF(
                        OR(IF(
                            ISNUMBER(M123:Y123),
                            IF(
                                M$4:Y$4=2,
                                M123:Y123,
                                ""),
                            "")
                            =0),
                        0,
                        GEOMEAN(IF(
                            ISNUMBER(M123:Y123),
                            IF(
                                M$4:Y$4=2,
                                M123:Y123,
                                ""),
                            "")))
                )
            )
        )
    )
)</f>
        <v>1.28571428571428</v>
      </c>
      <c r="I123" s="191" cm="1">
        <f t="array" ref="I123">IF(
    SUM(IF(
            ISNUMBER(
                IF(
                    $M$5:$Y$5,
                    (M123:Y123),
                    "")),
            1,
            0))
        =0,
    NA(),
    IF(
        Parameters!$D$15=1,
        IF(
            SUM(--(ISNUMBER(IF($M$5:$Y$5=1,(M123:Y123),""))))&gt;0,
            MAX(IF(
                ISNUMBER(M123:Y123),
                IF(
                    M$5:Y$5=1,
                    M123:Y123,
                    ""),
                "")),
            MAX(IF(
                ISNUMBER(M123:Y123),
                IF(
                    M$5:Y$5=2,
                    M123:Y123,
                    ""),
                ""))
        ),
        IF(
            Parameters!$D$16=1,
            IFERROR(
                AVERAGE(IF(
                    ISNUMBER(M123:Y123),
                    IF(
                        M$5:Y$5=1,
                        M123:Y123,
                        ""),
                    "")),
                AVERAGE(IF(
                    ISNUMBER(M123:Y123),
                    IF(
                        M$5:Y$5=2,
                        M123:Y123,
                        ""),
                    ""))
            ),
            IF(
                Parameters!$D$17=1,
                IFERROR(
                    IF(
                        OR(
                            IF(
                                ISNUMBER(M123:Y123),
                                IF(
                                    M$5:Y$5=1,
                                    M123:Y123,
                                    ""),
                                "")
                            =0),
                        0,
                        GEOMEAN(IF(
                            ISNUMBER(M123:Y123),
                            IF(
                                M$5:Y$5=1,
                                M123:Y123,
                                ""),
                            ""))
                    ),
                    IF(
                        OR(IF(
                            ISNUMBER(M123:Y123),
                            IF(
                                M$5:Y$5=2,
                                M123:Y123,
                                ""),
                            "")
                            =0),
                        0,
                        GEOMEAN(IF(
                            ISNUMBER(M123:Y123),
                            IF(
                                M$5:Y$5=2,
                                M123:Y123,
                                ""),
                            "")))
                )
            )
        )
    )
)</f>
        <v>0</v>
      </c>
      <c r="J123" s="242">
        <v>45142</v>
      </c>
      <c r="K123" s="242">
        <v>45154</v>
      </c>
      <c r="L123" s="91" t="s">
        <v>199</v>
      </c>
      <c r="M123" s="192">
        <v>1.28571428571428</v>
      </c>
      <c r="N123" s="192">
        <v>0</v>
      </c>
      <c r="O123" s="192" t="s">
        <v>409</v>
      </c>
      <c r="P123" s="192" t="s">
        <v>409</v>
      </c>
      <c r="Q123" s="192" t="s">
        <v>409</v>
      </c>
      <c r="R123" s="192">
        <v>0.9</v>
      </c>
      <c r="S123" s="192">
        <v>-1.1879999999999999</v>
      </c>
      <c r="T123" s="192">
        <v>-1.37499999999999</v>
      </c>
      <c r="U123" s="192" t="s">
        <v>409</v>
      </c>
      <c r="V123" s="192" t="s">
        <v>409</v>
      </c>
      <c r="W123" s="192" t="s">
        <v>409</v>
      </c>
      <c r="X123" s="192" t="s">
        <v>409</v>
      </c>
      <c r="Y123" s="192"/>
      <c r="Z123" s="192"/>
      <c r="AF123" s="34"/>
      <c r="AG123" s="34"/>
      <c r="AH123" s="34"/>
      <c r="AI123" s="34"/>
      <c r="AJ123" s="34"/>
      <c r="AK123" s="34"/>
      <c r="AL123" s="195"/>
      <c r="AM123" s="195"/>
      <c r="AN123" s="80"/>
      <c r="AO123" s="80"/>
      <c r="AP123" s="80"/>
      <c r="AQ123" s="35"/>
    </row>
    <row r="124" spans="1:43" x14ac:dyDescent="0.2">
      <c r="A124" s="84">
        <v>117</v>
      </c>
      <c r="B124" s="84" t="str">
        <f ca="1"/>
        <v>Luxembourg</v>
      </c>
      <c r="C124" s="84" t="str">
        <f ca="1"/>
        <v>LUX</v>
      </c>
      <c r="D124" s="219" t="str">
        <f ca="1"/>
        <v>ECS           Europe &amp; Central Asia</v>
      </c>
      <c r="E124" s="219" t="str">
        <f ca="1"/>
        <v>NA</v>
      </c>
      <c r="F124" s="190" t="str">
        <f t="shared" ca="1" si="4"/>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$M$4:$Y$4,
                    (M124:Y124),
                    "")),
            1,
            0))
        =0,
    NA(),
    IF(
        Parameters!$D$15=1,
        IF(
            SUM(--(ISNUMBER(IF($M$4:$Y$4=1,(M124:Y124),""))))&gt;0,
            MAX(IF(
                ISNUMBER(M124:Y124),
                IF(
                    M$4:Y$4=1,
                    M124:Y124,
                    ""),
                "")),
            MAX(IF(
                ISNUMBER(M124:Y124),
                IF(
                    M$4:Y$4=2,
                    M124:Y124,
                    ""),
                ""))
        ),
        IF(
            Parameters!$D$16=1,
            IFERROR(
                AVERAGE(IF(
                    ISNUMBER(M124:Y124),
                    IF(
                        M$4:Y$4=1,
                        M124:Y124,
                        ""),
                    "")),
                AVERAGE(IF(
                    ISNUMBER(M124:Y124),
                    IF(
                        M$4:Y$4=2,
                        M124:Y124,
                        ""),
                    ""))
            ),
            IF(
                Parameters!$D$17=1,
                IFERROR(
                    IF(
                        OR(
                            IF(
                                ISNUMBER(M124:Y124),
                                IF(
                                    M$4:Y$4=1,
                                    M124:Y124,
                                    ""),
                                "")
                            =0),
                        0,
                        GEOMEAN(IF(
                            ISNUMBER(M124:Y124),
                            IF(
                                M$4:Y$4=1,
                                M124:Y124,
                                ""),
                            ""))
                    ),
                    IF(
                        OR(IF(
                            ISNUMBER(M124:Y124),
                            IF(
                                M$4:Y$4=2,
                                M124:Y124,
                                ""),
                            "")
                            =0),
                        0,
                        GEOMEAN(IF(
                            ISNUMBER(M124:Y124),
                            IF(
                                M$4:Y$4=2,
                                M124:Y124,
                                ""),
                            "")))
                )
            )
        )
    )
)</f>
        <v>0.85714285714285499</v>
      </c>
      <c r="I124" s="191" cm="1">
        <f t="array" ref="I124">IF(
    SUM(IF(
            ISNUMBER(
                IF(
                    $M$5:$Y$5,
                    (M124:Y124),
                    "")),
            1,
            0))
        =0,
    NA(),
    IF(
        Parameters!$D$15=1,
        IF(
            SUM(--(ISNUMBER(IF($M$5:$Y$5=1,(M124:Y124),""))))&gt;0,
            MAX(IF(
                ISNUMBER(M124:Y124),
                IF(
                    M$5:Y$5=1,
                    M124:Y124,
                    ""),
                "")),
            MAX(IF(
                ISNUMBER(M124:Y124),
                IF(
                    M$5:Y$5=2,
                    M124:Y124,
                    ""),
                ""))
        ),
        IF(
            Parameters!$D$16=1,
            IFERROR(
                AVERAGE(IF(
                    ISNUMBER(M124:Y124),
                    IF(
                        M$5:Y$5=1,
                        M124:Y124,
                        ""),
                    "")),
                AVERAGE(IF(
                    ISNUMBER(M124:Y124),
                    IF(
                        M$5:Y$5=2,
                        M124:Y124,
                        ""),
                    ""))
            ),
            IF(
                Parameters!$D$17=1,
                IFERROR(
                    IF(
                        OR(
                            IF(
                                ISNUMBER(M124:Y124),
                                IF(
                                    M$5:Y$5=1,
                                    M124:Y124,
                                    ""),
                                "")
                            =0),
                        0,
                        GEOMEAN(IF(
                            ISNUMBER(M124:Y124),
                            IF(
                                M$5:Y$5=1,
                                M124:Y124,
                                ""),
                            ""))
                    ),
                    IF(
                        OR(IF(
                            ISNUMBER(M124:Y124),
                            IF(
                                M$5:Y$5=2,
                                M124:Y124,
                                ""),
                            "")
                            =0),
                        0,
                        GEOMEAN(IF(
                            ISNUMBER(M124:Y124),
                            IF(
                                M$5:Y$5=2,
                                M124:Y124,
                                ""),
                            "")))
                )
            )
        )
    )
)</f>
        <v>0</v>
      </c>
      <c r="J124" s="242">
        <v>45142</v>
      </c>
      <c r="K124" s="242">
        <v>45154</v>
      </c>
      <c r="L124" s="91" t="s">
        <v>201</v>
      </c>
      <c r="M124" s="192">
        <v>0.85714285714285499</v>
      </c>
      <c r="N124" s="192">
        <v>0</v>
      </c>
      <c r="O124" s="192" t="s">
        <v>409</v>
      </c>
      <c r="P124" s="192" t="s">
        <v>409</v>
      </c>
      <c r="Q124" s="192" t="s">
        <v>409</v>
      </c>
      <c r="R124" s="192">
        <v>0.6</v>
      </c>
      <c r="S124" s="192">
        <v>-0.93500000000000005</v>
      </c>
      <c r="T124" s="192">
        <v>-0.63300000000000001</v>
      </c>
      <c r="U124" s="192" t="s">
        <v>409</v>
      </c>
      <c r="V124" s="192" t="s">
        <v>409</v>
      </c>
      <c r="W124" s="192" t="s">
        <v>409</v>
      </c>
      <c r="X124" s="192" t="s">
        <v>409</v>
      </c>
      <c r="Y124" s="192"/>
      <c r="Z124" s="192"/>
      <c r="AF124" s="34"/>
      <c r="AG124" s="34"/>
      <c r="AH124" s="34"/>
      <c r="AI124" s="34"/>
      <c r="AJ124" s="34"/>
      <c r="AK124" s="34"/>
      <c r="AL124" s="195"/>
      <c r="AM124" s="195"/>
      <c r="AN124" s="80"/>
      <c r="AO124" s="80"/>
      <c r="AP124" s="80"/>
      <c r="AQ124" s="35"/>
    </row>
    <row r="125" spans="1:43" x14ac:dyDescent="0.2">
      <c r="A125" s="84">
        <v>118</v>
      </c>
      <c r="B125" s="84" t="str">
        <f ca="1"/>
        <v>Latvia</v>
      </c>
      <c r="C125" s="84" t="str">
        <f ca="1"/>
        <v>LVA</v>
      </c>
      <c r="D125" s="219" t="str">
        <f ca="1"/>
        <v>ECS           Europe &amp; Central Asia</v>
      </c>
      <c r="E125" s="219" t="str">
        <f ca="1"/>
        <v>NA</v>
      </c>
      <c r="F125" s="190" t="str">
        <f t="shared" ca="1" si="4"/>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$M$4:$Y$4,
                    (M125:Y125),
                    "")),
            1,
            0))
        =0,
    NA(),
    IF(
        Parameters!$D$15=1,
        IF(
            SUM(--(ISNUMBER(IF($M$4:$Y$4=1,(M125:Y125),""))))&gt;0,
            MAX(IF(
                ISNUMBER(M125:Y125),
                IF(
                    M$4:Y$4=1,
                    M125:Y125,
                    ""),
                "")),
            MAX(IF(
                ISNUMBER(M125:Y125),
                IF(
                    M$4:Y$4=2,
                    M125:Y125,
                    ""),
                ""))
        ),
        IF(
            Parameters!$D$16=1,
            IFERROR(
                AVERAGE(IF(
                    ISNUMBER(M125:Y125),
                    IF(
                        M$4:Y$4=1,
                        M125:Y125,
                        ""),
                    "")),
                AVERAGE(IF(
                    ISNUMBER(M125:Y125),
                    IF(
                        M$4:Y$4=2,
                        M125:Y125,
                        ""),
                    ""))
            ),
            IF(
                Parameters!$D$17=1,
                IFERROR(
                    IF(
                        OR(
                            IF(
                                ISNUMBER(M125:Y125),
                                IF(
                                    M$4:Y$4=1,
                                    M125:Y125,
                                    ""),
                                "")
                            =0),
                        0,
                        GEOMEAN(IF(
                            ISNUMBER(M125:Y125),
                            IF(
                                M$4:Y$4=1,
                                M125:Y125,
                                ""),
                            ""))
                    ),
                    IF(
                        OR(IF(
                            ISNUMBER(M125:Y125),
                            IF(
                                M$4:Y$4=2,
                                M125:Y125,
                                ""),
                            "")
                            =0),
                        0,
                        GEOMEAN(IF(
                            ISNUMBER(M125:Y125),
                            IF(
                                M$4:Y$4=2,
                                M125:Y125,
                                ""),
                            "")))
                )
            )
        )
    )
)</f>
        <v>1.5714285714285701</v>
      </c>
      <c r="I125" s="191" cm="1">
        <f t="array" ref="I125">IF(
    SUM(IF(
            ISNUMBER(
                IF(
                    $M$5:$Y$5,
                    (M125:Y125),
                    "")),
            1,
            0))
        =0,
    NA(),
    IF(
        Parameters!$D$15=1,
        IF(
            SUM(--(ISNUMBER(IF($M$5:$Y$5=1,(M125:Y125),""))))&gt;0,
            MAX(IF(
                ISNUMBER(M125:Y125),
                IF(
                    M$5:Y$5=1,
                    M125:Y125,
                    ""),
                "")),
            MAX(IF(
                ISNUMBER(M125:Y125),
                IF(
                    M$5:Y$5=2,
                    M125:Y125,
                    ""),
                ""))
        ),
        IF(
            Parameters!$D$16=1,
            IFERROR(
                AVERAGE(IF(
                    ISNUMBER(M125:Y125),
                    IF(
                        M$5:Y$5=1,
                        M125:Y125,
                        ""),
                    "")),
                AVERAGE(IF(
                    ISNUMBER(M125:Y125),
                    IF(
                        M$5:Y$5=2,
                        M125:Y125,
                        ""),
                    ""))
            ),
            IF(
                Parameters!$D$17=1,
                IFERROR(
                    IF(
                        OR(
                            IF(
                                ISNUMBER(M125:Y125),
                                IF(
                                    M$5:Y$5=1,
                                    M125:Y125,
                                    ""),
                                "")
                            =0),
                        0,
                        GEOMEAN(IF(
                            ISNUMBER(M125:Y125),
                            IF(
                                M$5:Y$5=1,
                                M125:Y125,
                                ""),
                            ""))
                    ),
                    IF(
                        OR(IF(
                            ISNUMBER(M125:Y125),
                            IF(
                                M$5:Y$5=2,
                                M125:Y125,
                                ""),
                            "")
                            =0),
                        0,
                        GEOMEAN(IF(
                            ISNUMBER(M125:Y125),
                            IF(
                                M$5:Y$5=2,
                                M125:Y125,
                                ""),
                            "")))
                )
            )
        )
    )
)</f>
        <v>0</v>
      </c>
      <c r="J125" s="242">
        <v>44753</v>
      </c>
      <c r="K125" s="242">
        <v>45154</v>
      </c>
      <c r="L125" s="91" t="s">
        <v>203</v>
      </c>
      <c r="M125" s="192">
        <v>1.5714285714285701</v>
      </c>
      <c r="N125" s="192">
        <v>0</v>
      </c>
      <c r="O125" s="192" t="s">
        <v>409</v>
      </c>
      <c r="P125" s="192" t="s">
        <v>409</v>
      </c>
      <c r="Q125" s="192" t="s">
        <v>409</v>
      </c>
      <c r="R125" s="192">
        <v>1.1000000000000001</v>
      </c>
      <c r="S125" s="192">
        <v>-0.61</v>
      </c>
      <c r="T125" s="192">
        <v>-0.54199999999999904</v>
      </c>
      <c r="U125" s="192" t="s">
        <v>409</v>
      </c>
      <c r="V125" s="192" t="s">
        <v>409</v>
      </c>
      <c r="W125" s="192" t="s">
        <v>409</v>
      </c>
      <c r="X125" s="192" t="s">
        <v>409</v>
      </c>
      <c r="Y125" s="192"/>
      <c r="Z125" s="192"/>
      <c r="AF125" s="34"/>
      <c r="AG125" s="34"/>
      <c r="AH125" s="34"/>
      <c r="AI125" s="34"/>
      <c r="AJ125" s="34"/>
      <c r="AK125" s="34"/>
      <c r="AL125" s="195"/>
      <c r="AM125" s="195"/>
      <c r="AN125" s="80"/>
      <c r="AO125" s="80"/>
      <c r="AP125" s="80"/>
      <c r="AQ125" s="35"/>
    </row>
    <row r="126" spans="1:43" x14ac:dyDescent="0.2">
      <c r="A126" s="84">
        <v>119</v>
      </c>
      <c r="B126" s="84" t="str">
        <f ca="1"/>
        <v>Macao SAR, China</v>
      </c>
      <c r="C126" s="84" t="str">
        <f ca="1"/>
        <v>MAC</v>
      </c>
      <c r="D126" s="219" t="str">
        <f ca="1"/>
        <v>EAS           East Asia &amp; Pacific</v>
      </c>
      <c r="E126" s="219" t="str">
        <f ca="1"/>
        <v>NA</v>
      </c>
      <c r="F126" s="190" t="str">
        <f t="shared" ca="1" si="4"/>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4</v>
      </c>
      <c r="H126" s="80" t="e" cm="1">
        <f t="array" ref="H126">IF(
    SUM(IF(
            ISNUMBER(
                IF(
                    $M$4:$Y$4,
                    (M126:Y126),
                    "")),
            1,
            0))
        =0,
    NA(),
    IF(
        Parameters!$D$15=1,
        IF(
            SUM(--(ISNUMBER(IF($M$4:$Y$4=1,(M126:Y126),""))))&gt;0,
            MAX(IF(
                ISNUMBER(M126:Y126),
                IF(
                    M$4:Y$4=1,
                    M126:Y126,
                    ""),
                "")),
            MAX(IF(
                ISNUMBER(M126:Y126),
                IF(
                    M$4:Y$4=2,
                    M126:Y126,
                    ""),
                ""))
        ),
        IF(
            Parameters!$D$16=1,
            IFERROR(
                AVERAGE(IF(
                    ISNUMBER(M126:Y126),
                    IF(
                        M$4:Y$4=1,
                        M126:Y126,
                        ""),
                    "")),
                AVERAGE(IF(
                    ISNUMBER(M126:Y126),
                    IF(
                        M$4:Y$4=2,
                        M126:Y126,
                        ""),
                    ""))
            ),
            IF(
                Parameters!$D$17=1,
                IFERROR(
                    IF(
                        OR(
                            IF(
                                ISNUMBER(M126:Y126),
                                IF(
                                    M$4:Y$4=1,
                                    M126:Y126,
                                    ""),
                                "")
                            =0),
                        0,
                        GEOMEAN(IF(
                            ISNUMBER(M126:Y126),
                            IF(
                                M$4:Y$4=1,
                                M126:Y126,
                                ""),
                            ""))
                    ),
                    IF(
                        OR(IF(
                            ISNUMBER(M126:Y126),
                            IF(
                                M$4:Y$4=2,
                                M126:Y126,
                                ""),
                            "")
                            =0),
                        0,
                        GEOMEAN(IF(
                            ISNUMBER(M126:Y126),
                            IF(
                                M$4:Y$4=2,
                                M126:Y126,
                                ""),
                            "")))
                )
            )
        )
    )
)</f>
        <v>#N/A</v>
      </c>
      <c r="I126" s="191" cm="1">
        <f t="array" ref="I126">IF(
    SUM(IF(
            ISNUMBER(
                IF(
                    $M$5:$Y$5,
                    (M126:Y126),
                    "")),
            1,
            0))
        =0,
    NA(),
    IF(
        Parameters!$D$15=1,
        IF(
            SUM(--(ISNUMBER(IF($M$5:$Y$5=1,(M126:Y126),""))))&gt;0,
            MAX(IF(
                ISNUMBER(M126:Y126),
                IF(
                    M$5:Y$5=1,
                    M126:Y126,
                    ""),
                "")),
            MAX(IF(
                ISNUMBER(M126:Y126),
                IF(
                    M$5:Y$5=2,
                    M126:Y126,
                    ""),
                ""))
        ),
        IF(
            Parameters!$D$16=1,
            IFERROR(
                AVERAGE(IF(
                    ISNUMBER(M126:Y126),
                    IF(
                        M$5:Y$5=1,
                        M126:Y126,
                        ""),
                    "")),
                AVERAGE(IF(
                    ISNUMBER(M126:Y126),
                    IF(
                        M$5:Y$5=2,
                        M126:Y126,
                        ""),
                    ""))
            ),
            IF(
                Parameters!$D$17=1,
                IFERROR(
                    IF(
                        OR(
                            IF(
                                ISNUMBER(M126:Y126),
                                IF(
                                    M$5:Y$5=1,
                                    M126:Y126,
                                    ""),
                                "")
                            =0),
                        0,
                        GEOMEAN(IF(
                            ISNUMBER(M126:Y126),
                            IF(
                                M$5:Y$5=1,
                                M126:Y126,
                                ""),
                            ""))
                    ),
                    IF(
                        OR(IF(
                            ISNUMBER(M126:Y126),
                            IF(
                                M$5:Y$5=2,
                                M126:Y126,
                                ""),
                            "")
                            =0),
                        0,
                        GEOMEAN(IF(
                            ISNUMBER(M126:Y126),
                            IF(
                                M$5:Y$5=2,
                                M126:Y126,
                                ""),
                            "")))
                )
            )
        )
    )
)</f>
        <v>4</v>
      </c>
      <c r="J126" s="242" t="s">
        <v>409</v>
      </c>
      <c r="K126" s="242">
        <v>45154</v>
      </c>
      <c r="L126" s="91" t="s">
        <v>712</v>
      </c>
      <c r="M126" s="192" t="s">
        <v>409</v>
      </c>
      <c r="N126" s="192">
        <v>4</v>
      </c>
      <c r="O126" s="192" t="s">
        <v>409</v>
      </c>
      <c r="P126" s="192" t="s">
        <v>409</v>
      </c>
      <c r="Q126" s="192" t="s">
        <v>409</v>
      </c>
      <c r="R126" s="192" t="s">
        <v>409</v>
      </c>
      <c r="S126" s="192">
        <v>4.9999999999999802E-2</v>
      </c>
      <c r="T126" s="192">
        <v>0.4</v>
      </c>
      <c r="U126" s="192" t="s">
        <v>409</v>
      </c>
      <c r="V126" s="192" t="s">
        <v>409</v>
      </c>
      <c r="W126" s="192" t="s">
        <v>409</v>
      </c>
      <c r="X126" s="192" t="s">
        <v>409</v>
      </c>
      <c r="Y126" s="192"/>
      <c r="Z126" s="192"/>
      <c r="AF126" s="34"/>
      <c r="AG126" s="34"/>
      <c r="AH126" s="34"/>
      <c r="AI126" s="34"/>
      <c r="AJ126" s="34"/>
      <c r="AK126" s="34"/>
      <c r="AL126" s="195"/>
      <c r="AM126" s="195"/>
      <c r="AN126" s="80"/>
      <c r="AO126" s="80"/>
      <c r="AP126" s="80"/>
      <c r="AQ126" s="35"/>
    </row>
    <row r="127" spans="1:43" x14ac:dyDescent="0.2">
      <c r="A127" s="84">
        <v>120</v>
      </c>
      <c r="B127" s="84" t="str">
        <f ca="1"/>
        <v>St. Martin (French part)</v>
      </c>
      <c r="C127" s="84" t="str">
        <f ca="1"/>
        <v>MAF</v>
      </c>
      <c r="D127" s="219" t="str">
        <f ca="1"/>
        <v>LCN           Latin America &amp; Caribbean</v>
      </c>
      <c r="E127" s="219" t="str">
        <f ca="1"/>
        <v>NA</v>
      </c>
      <c r="F127" s="190" t="str">
        <f t="shared" ca="1" si="4"/>
        <v/>
      </c>
      <c r="G127" s="80" t="e">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#N/A</v>
      </c>
      <c r="H127" s="80" t="e" cm="1">
        <f t="array" ref="H127">IF(
    SUM(IF(
            ISNUMBER(
                IF(
                    $M$4:$Y$4,
                    (M127:Y127),
                    "")),
            1,
            0))
        =0,
    NA(),
    IF(
        Parameters!$D$15=1,
        IF(
            SUM(--(ISNUMBER(IF($M$4:$Y$4=1,(M127:Y127),""))))&gt;0,
            MAX(IF(
                ISNUMBER(M127:Y127),
                IF(
                    M$4:Y$4=1,
                    M127:Y127,
                    ""),
                "")),
            MAX(IF(
                ISNUMBER(M127:Y127),
                IF(
                    M$4:Y$4=2,
                    M127:Y127,
                    ""),
                ""))
        ),
        IF(
            Parameters!$D$16=1,
            IFERROR(
                AVERAGE(IF(
                    ISNUMBER(M127:Y127),
                    IF(
                        M$4:Y$4=1,
                        M127:Y127,
                        ""),
                    "")),
                AVERAGE(IF(
                    ISNUMBER(M127:Y127),
                    IF(
                        M$4:Y$4=2,
                        M127:Y127,
                        ""),
                    ""))
            ),
            IF(
                Parameters!$D$17=1,
                IFERROR(
                    IF(
                        OR(
                            IF(
                                ISNUMBER(M127:Y127),
                                IF(
                                    M$4:Y$4=1,
                                    M127:Y127,
                                    ""),
                                "")
                            =0),
                        0,
                        GEOMEAN(IF(
                            ISNUMBER(M127:Y127),
                            IF(
                                M$4:Y$4=1,
                                M127:Y127,
                                ""),
                            ""))
                    ),
                    IF(
                        OR(IF(
                            ISNUMBER(M127:Y127),
                            IF(
                                M$4:Y$4=2,
                                M127:Y127,
                                ""),
                            "")
                            =0),
                        0,
                        GEOMEAN(IF(
                            ISNUMBER(M127:Y127),
                            IF(
                                M$4:Y$4=2,
                                M127:Y127,
                                ""),
                            "")))
                )
            )
        )
    )
)</f>
        <v>#N/A</v>
      </c>
      <c r="I127" s="191" t="e" cm="1">
        <f t="array" ref="I127">IF(
    SUM(IF(
            ISNUMBER(
                IF(
                    $M$5:$Y$5,
                    (M127:Y127),
                    "")),
            1,
            0))
        =0,
    NA(),
    IF(
        Parameters!$D$15=1,
        IF(
            SUM(--(ISNUMBER(IF($M$5:$Y$5=1,(M127:Y127),""))))&gt;0,
            MAX(IF(
                ISNUMBER(M127:Y127),
                IF(
                    M$5:Y$5=1,
                    M127:Y127,
                    ""),
                "")),
            MAX(IF(
                ISNUMBER(M127:Y127),
                IF(
                    M$5:Y$5=2,
                    M127:Y127,
                    ""),
                ""))
        ),
        IF(
            Parameters!$D$16=1,
            IFERROR(
                AVERAGE(IF(
                    ISNUMBER(M127:Y127),
                    IF(
                        M$5:Y$5=1,
                        M127:Y127,
                        ""),
                    "")),
                AVERAGE(IF(
                    ISNUMBER(M127:Y127),
                    IF(
                        M$5:Y$5=2,
                        M127:Y127,
                        ""),
                    ""))
            ),
            IF(
                Parameters!$D$17=1,
                IFERROR(
                    IF(
                        OR(
                            IF(
                                ISNUMBER(M127:Y127),
                                IF(
                                    M$5:Y$5=1,
                                    M127:Y127,
                                    ""),
                                "")
                            =0),
                        0,
                        GEOMEAN(IF(
                            ISNUMBER(M127:Y127),
                            IF(
                                M$5:Y$5=1,
                                M127:Y127,
                                ""),
                            ""))
                    ),
                    IF(
                        OR(IF(
                            ISNUMBER(M127:Y127),
                            IF(
                                M$5:Y$5=2,
                                M127:Y127,
                                ""),
                            "")
                            =0),
                        0,
                        GEOMEAN(IF(
                            ISNUMBER(M127:Y127),
                            IF(
                                M$5:Y$5=2,
                                M127:Y127,
                                ""),
                            "")))
                )
            )
        )
    )
)</f>
        <v>#N/A</v>
      </c>
      <c r="J127" s="242" t="s">
        <v>409</v>
      </c>
      <c r="K127" s="242">
        <v>45014</v>
      </c>
      <c r="L127" s="91" t="s">
        <v>713</v>
      </c>
      <c r="M127" s="192" t="s">
        <v>409</v>
      </c>
      <c r="N127" s="192" t="s">
        <v>409</v>
      </c>
      <c r="O127" s="192" t="s">
        <v>409</v>
      </c>
      <c r="P127" s="192" t="s">
        <v>409</v>
      </c>
      <c r="Q127" s="192" t="s">
        <v>409</v>
      </c>
      <c r="R127" s="192" t="s">
        <v>409</v>
      </c>
      <c r="S127" s="192" t="s">
        <v>409</v>
      </c>
      <c r="T127" s="192" t="s">
        <v>409</v>
      </c>
      <c r="U127" s="192" t="s">
        <v>409</v>
      </c>
      <c r="V127" s="192" t="s">
        <v>409</v>
      </c>
      <c r="W127" s="192" t="s">
        <v>409</v>
      </c>
      <c r="X127" s="192" t="s">
        <v>409</v>
      </c>
      <c r="Y127" s="192"/>
      <c r="Z127" s="192"/>
      <c r="AF127" s="34"/>
      <c r="AG127" s="34"/>
      <c r="AH127" s="34"/>
      <c r="AI127" s="34"/>
      <c r="AJ127" s="34"/>
      <c r="AK127" s="34"/>
      <c r="AL127" s="195"/>
      <c r="AM127" s="195"/>
      <c r="AN127" s="80"/>
      <c r="AO127" s="80"/>
      <c r="AP127" s="80"/>
      <c r="AQ127" s="35"/>
    </row>
    <row r="128" spans="1:43" x14ac:dyDescent="0.2">
      <c r="A128" s="84">
        <v>121</v>
      </c>
      <c r="B128" s="84" t="str">
        <f ca="1"/>
        <v>Morocco</v>
      </c>
      <c r="C128" s="84" t="str">
        <f ca="1"/>
        <v>MAR</v>
      </c>
      <c r="D128" s="219" t="str">
        <f ca="1"/>
        <v>MEA           Middle East &amp; North Africa</v>
      </c>
      <c r="E128" s="219" t="str">
        <f ca="1"/>
        <v>IBRD</v>
      </c>
      <c r="F128" s="190" t="str">
        <f t="shared" ca="1" si="4"/>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7.9282496717209154</v>
      </c>
      <c r="H128" s="80" cm="1">
        <f t="array" ref="H128">IF(
    SUM(IF(
            ISNUMBER(
                IF(
                    $M$4:$Y$4,
                    (M128:Y128),
                    "")),
            1,
            0))
        =0,
    NA(),
    IF(
        Parameters!$D$15=1,
        IF(
            SUM(--(ISNUMBER(IF($M$4:$Y$4=1,(M128:Y128),""))))&gt;0,
            MAX(IF(
                ISNUMBER(M128:Y128),
                IF(
                    M$4:Y$4=1,
                    M128:Y128,
                    ""),
                "")),
            MAX(IF(
                ISNUMBER(M128:Y128),
                IF(
                    M$4:Y$4=2,
                    M128:Y128,
                    ""),
                ""))
        ),
        IF(
            Parameters!$D$16=1,
            IFERROR(
                AVERAGE(IF(
                    ISNUMBER(M128:Y128),
                    IF(
                        M$4:Y$4=1,
                        M128:Y128,
                        ""),
                    "")),
                AVERAGE(IF(
                    ISNUMBER(M128:Y128),
                    IF(
                        M$4:Y$4=2,
                        M128:Y128,
                        ""),
                    ""))
            ),
            IF(
                Parameters!$D$17=1,
                IFERROR(
                    IF(
                        OR(
                            IF(
                                ISNUMBER(M128:Y128),
                                IF(
                                    M$4:Y$4=1,
                                    M128:Y128,
                                    ""),
                                "")
                            =0),
                        0,
                        GEOMEAN(IF(
                            ISNUMBER(M128:Y128),
                            IF(
                                M$4:Y$4=1,
                                M128:Y128,
                                ""),
                            ""))
                    ),
                    IF(
                        OR(IF(
                            ISNUMBER(M128:Y128),
                            IF(
                                M$4:Y$4=2,
                                M128:Y128,
                                ""),
                            "")
                            =0),
                        0,
                        GEOMEAN(IF(
                            ISNUMBER(M128:Y128),
                            IF(
                                M$4:Y$4=2,
                                M128:Y128,
                                ""),
                            "")))
                )
            )
        )
    )
)</f>
        <v>6.2857142857142803</v>
      </c>
      <c r="I128" s="191" cm="1">
        <f t="array" ref="I128">IF(
    SUM(IF(
            ISNUMBER(
                IF(
                    $M$5:$Y$5,
                    (M128:Y128),
                    "")),
            1,
            0))
        =0,
    NA(),
    IF(
        Parameters!$D$15=1,
        IF(
            SUM(--(ISNUMBER(IF($M$5:$Y$5=1,(M128:Y128),""))))&gt;0,
            MAX(IF(
                ISNUMBER(M128:Y128),
                IF(
                    M$5:Y$5=1,
                    M128:Y128,
                    ""),
                "")),
            MAX(IF(
                ISNUMBER(M128:Y128),
                IF(
                    M$5:Y$5=2,
                    M128:Y128,
                    ""),
                ""))
        ),
        IF(
            Parameters!$D$16=1,
            IFERROR(
                AVERAGE(IF(
                    ISNUMBER(M128:Y128),
                    IF(
                        M$5:Y$5=1,
                        M128:Y128,
                        ""),
                    "")),
                AVERAGE(IF(
                    ISNUMBER(M128:Y128),
                    IF(
                        M$5:Y$5=2,
                        M128:Y128,
                        ""),
                    ""))
            ),
            IF(
                Parameters!$D$17=1,
                IFERROR(
                    IF(
                        OR(
                            IF(
                                ISNUMBER(M128:Y128),
                                IF(
                                    M$5:Y$5=1,
                                    M128:Y128,
                                    ""),
                                "")
                            =0),
                        0,
                        GEOMEAN(IF(
                            ISNUMBER(M128:Y128),
                            IF(
                                M$5:Y$5=1,
                                M128:Y128,
                                ""),
                            ""))
                    ),
                    IF(
                        OR(IF(
                            ISNUMBER(M128:Y128),
                            IF(
                                M$5:Y$5=2,
                                M128:Y128,
                                ""),
                            "")
                            =0),
                        0,
                        GEOMEAN(IF(
                            ISNUMBER(M128:Y128),
                            IF(
                                M$5:Y$5=2,
                                M128:Y128,
                                ""),
                            "")))
                )
            )
        )
    )
)</f>
        <v>10</v>
      </c>
      <c r="J128" s="242">
        <v>45142</v>
      </c>
      <c r="K128" s="242">
        <v>45154</v>
      </c>
      <c r="L128" s="91" t="s">
        <v>205</v>
      </c>
      <c r="M128" s="192">
        <v>6.2857142857142803</v>
      </c>
      <c r="N128" s="192">
        <v>10</v>
      </c>
      <c r="O128" s="192">
        <v>7</v>
      </c>
      <c r="P128" s="192">
        <v>0</v>
      </c>
      <c r="Q128" s="192" t="s">
        <v>409</v>
      </c>
      <c r="R128" s="192">
        <v>4.4000000000000004</v>
      </c>
      <c r="S128" s="192">
        <v>1</v>
      </c>
      <c r="T128" s="192">
        <v>-0.29999999999999799</v>
      </c>
      <c r="U128" s="192" t="s">
        <v>540</v>
      </c>
      <c r="V128" s="192">
        <v>0</v>
      </c>
      <c r="W128" s="192">
        <v>-3.5107959304965998E-2</v>
      </c>
      <c r="X128" s="192" t="s">
        <v>409</v>
      </c>
      <c r="Y128" s="192"/>
      <c r="Z128" s="192"/>
      <c r="AF128" s="34"/>
      <c r="AG128" s="34"/>
      <c r="AH128" s="34"/>
      <c r="AI128" s="34"/>
      <c r="AJ128" s="34"/>
      <c r="AK128" s="34"/>
      <c r="AL128" s="195"/>
      <c r="AM128" s="195"/>
      <c r="AN128" s="80"/>
      <c r="AO128" s="80"/>
      <c r="AP128" s="80"/>
      <c r="AQ128" s="35"/>
    </row>
    <row r="129" spans="1:43" x14ac:dyDescent="0.2">
      <c r="A129" s="84">
        <v>122</v>
      </c>
      <c r="B129" s="84" t="str">
        <f ca="1"/>
        <v>Monaco</v>
      </c>
      <c r="C129" s="84" t="str">
        <f ca="1"/>
        <v>MCO</v>
      </c>
      <c r="D129" s="219" t="str">
        <f ca="1"/>
        <v>ECS           Europe &amp; Central Asia</v>
      </c>
      <c r="E129" s="219" t="str">
        <f ca="1"/>
        <v>NA</v>
      </c>
      <c r="F129" s="190" t="str">
        <f t="shared" ca="1" si="4"/>
        <v/>
      </c>
      <c r="G129" s="80" t="e">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#N/A</v>
      </c>
      <c r="H129" s="80" t="e" cm="1">
        <f t="array" ref="H129">IF(
    SUM(IF(
            ISNUMBER(
                IF(
                    $M$4:$Y$4,
                    (M129:Y129),
                    "")),
            1,
            0))
        =0,
    NA(),
    IF(
        Parameters!$D$15=1,
        IF(
            SUM(--(ISNUMBER(IF($M$4:$Y$4=1,(M129:Y129),""))))&gt;0,
            MAX(IF(
                ISNUMBER(M129:Y129),
                IF(
                    M$4:Y$4=1,
                    M129:Y129,
                    ""),
                "")),
            MAX(IF(
                ISNUMBER(M129:Y129),
                IF(
                    M$4:Y$4=2,
                    M129:Y129,
                    ""),
                ""))
        ),
        IF(
            Parameters!$D$16=1,
            IFERROR(
                AVERAGE(IF(
                    ISNUMBER(M129:Y129),
                    IF(
                        M$4:Y$4=1,
                        M129:Y129,
                        ""),
                    "")),
                AVERAGE(IF(
                    ISNUMBER(M129:Y129),
                    IF(
                        M$4:Y$4=2,
                        M129:Y129,
                        ""),
                    ""))
            ),
            IF(
                Parameters!$D$17=1,
                IFERROR(
                    IF(
                        OR(
                            IF(
                                ISNUMBER(M129:Y129),
                                IF(
                                    M$4:Y$4=1,
                                    M129:Y129,
                                    ""),
                                "")
                            =0),
                        0,
                        GEOMEAN(IF(
                            ISNUMBER(M129:Y129),
                            IF(
                                M$4:Y$4=1,
                                M129:Y129,
                                ""),
                            ""))
                    ),
                    IF(
                        OR(IF(
                            ISNUMBER(M129:Y129),
                            IF(
                                M$4:Y$4=2,
                                M129:Y129,
                                ""),
                            "")
                            =0),
                        0,
                        GEOMEAN(IF(
                            ISNUMBER(M129:Y129),
                            IF(
                                M$4:Y$4=2,
                                M129:Y129,
                                ""),
                            "")))
                )
            )
        )
    )
)</f>
        <v>#N/A</v>
      </c>
      <c r="I129" s="191" t="e" cm="1">
        <f t="array" ref="I129">IF(
    SUM(IF(
            ISNUMBER(
                IF(
                    $M$5:$Y$5,
                    (M129:Y129),
                    "")),
            1,
            0))
        =0,
    NA(),
    IF(
        Parameters!$D$15=1,
        IF(
            SUM(--(ISNUMBER(IF($M$5:$Y$5=1,(M129:Y129),""))))&gt;0,
            MAX(IF(
                ISNUMBER(M129:Y129),
                IF(
                    M$5:Y$5=1,
                    M129:Y129,
                    ""),
                "")),
            MAX(IF(
                ISNUMBER(M129:Y129),
                IF(
                    M$5:Y$5=2,
                    M129:Y129,
                    ""),
                ""))
        ),
        IF(
            Parameters!$D$16=1,
            IFERROR(
                AVERAGE(IF(
                    ISNUMBER(M129:Y129),
                    IF(
                        M$5:Y$5=1,
                        M129:Y129,
                        ""),
                    "")),
                AVERAGE(IF(
                    ISNUMBER(M129:Y129),
                    IF(
                        M$5:Y$5=2,
                        M129:Y129,
                        ""),
                    ""))
            ),
            IF(
                Parameters!$D$17=1,
                IFERROR(
                    IF(
                        OR(
                            IF(
                                ISNUMBER(M129:Y129),
                                IF(
                                    M$5:Y$5=1,
                                    M129:Y129,
                                    ""),
                                "")
                            =0),
                        0,
                        GEOMEAN(IF(
                            ISNUMBER(M129:Y129),
                            IF(
                                M$5:Y$5=1,
                                M129:Y129,
                                ""),
                            ""))
                    ),
                    IF(
                        OR(IF(
                            ISNUMBER(M129:Y129),
                            IF(
                                M$5:Y$5=2,
                                M129:Y129,
                                ""),
                            "")
                            =0),
                        0,
                        GEOMEAN(IF(
                            ISNUMBER(M129:Y129),
                            IF(
                                M$5:Y$5=2,
                                M129:Y129,
                                ""),
                            "")))
                )
            )
        )
    )
)</f>
        <v>#N/A</v>
      </c>
      <c r="J129" s="242" t="s">
        <v>409</v>
      </c>
      <c r="K129" s="242">
        <v>45014</v>
      </c>
      <c r="L129" s="91" t="s">
        <v>714</v>
      </c>
      <c r="M129" s="192" t="s">
        <v>409</v>
      </c>
      <c r="N129" s="192" t="s">
        <v>409</v>
      </c>
      <c r="O129" s="192" t="s">
        <v>409</v>
      </c>
      <c r="P129" s="192" t="s">
        <v>409</v>
      </c>
      <c r="Q129" s="192" t="s">
        <v>409</v>
      </c>
      <c r="R129" s="192" t="s">
        <v>409</v>
      </c>
      <c r="S129" s="192" t="s">
        <v>409</v>
      </c>
      <c r="T129" s="192" t="s">
        <v>409</v>
      </c>
      <c r="U129" s="192" t="s">
        <v>409</v>
      </c>
      <c r="V129" s="192" t="s">
        <v>409</v>
      </c>
      <c r="W129" s="192" t="s">
        <v>409</v>
      </c>
      <c r="X129" s="192" t="s">
        <v>409</v>
      </c>
      <c r="Y129" s="192"/>
      <c r="Z129" s="192"/>
      <c r="AF129" s="34"/>
      <c r="AG129" s="34"/>
      <c r="AH129" s="34"/>
      <c r="AI129" s="34"/>
      <c r="AJ129" s="34"/>
      <c r="AK129" s="34"/>
      <c r="AL129" s="195"/>
      <c r="AM129" s="195"/>
      <c r="AN129" s="80"/>
      <c r="AO129" s="80"/>
      <c r="AP129" s="80"/>
      <c r="AQ129" s="35"/>
    </row>
    <row r="130" spans="1:43" x14ac:dyDescent="0.2">
      <c r="A130" s="84">
        <v>123</v>
      </c>
      <c r="B130" s="84" t="str">
        <f ca="1"/>
        <v>Moldova</v>
      </c>
      <c r="C130" s="84" t="str">
        <f ca="1"/>
        <v>MDA</v>
      </c>
      <c r="D130" s="219" t="str">
        <f ca="1"/>
        <v>ECS           Europe &amp; Central Asia</v>
      </c>
      <c r="E130" s="219" t="str">
        <f ca="1"/>
        <v>IBRD</v>
      </c>
      <c r="F130" s="190" t="str">
        <f t="shared" ca="1" si="4"/>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$M$4:$Y$4,
                    (M130:Y130),
                    "")),
            1,
            0))
        =0,
    NA(),
    IF(
        Parameters!$D$15=1,
        IF(
            SUM(--(ISNUMBER(IF($M$4:$Y$4=1,(M130:Y130),""))))&gt;0,
            MAX(IF(
                ISNUMBER(M130:Y130),
                IF(
                    M$4:Y$4=1,
                    M130:Y130,
                    ""),
                "")),
            MAX(IF(
                ISNUMBER(M130:Y130),
                IF(
                    M$4:Y$4=2,
                    M130:Y130,
                    ""),
                ""))
        ),
        IF(
            Parameters!$D$16=1,
            IFERROR(
                AVERAGE(IF(
                    ISNUMBER(M130:Y130),
                    IF(
                        M$4:Y$4=1,
                        M130:Y130,
                        ""),
                    "")),
                AVERAGE(IF(
                    ISNUMBER(M130:Y130),
                    IF(
                        M$4:Y$4=2,
                        M130:Y130,
                        ""),
                    ""))
            ),
            IF(
                Parameters!$D$17=1,
                IFERROR(
                    IF(
                        OR(
                            IF(
                                ISNUMBER(M130:Y130),
                                IF(
                                    M$4:Y$4=1,
                                    M130:Y130,
                                    ""),
                                "")
                            =0),
                        0,
                        GEOMEAN(IF(
                            ISNUMBER(M130:Y130),
                            IF(
                                M$4:Y$4=1,
                                M130:Y130,
                                ""),
                            ""))
                    ),
                    IF(
                        OR(IF(
                            ISNUMBER(M130:Y130),
                            IF(
                                M$4:Y$4=2,
                                M130:Y130,
                                ""),
                            "")
                            =0),
                        0,
                        GEOMEAN(IF(
                            ISNUMBER(M130:Y130),
                            IF(
                                M$4:Y$4=2,
                                M130:Y130,
                                ""),
                            "")))
                )
            )
        )
    )
)</f>
        <v>3.2857142857142798</v>
      </c>
      <c r="I130" s="191" cm="1">
        <f t="array" ref="I130">IF(
    SUM(IF(
            ISNUMBER(
                IF(
                    $M$5:$Y$5,
                    (M130:Y130),
                    "")),
            1,
            0))
        =0,
    NA(),
    IF(
        Parameters!$D$15=1,
        IF(
            SUM(--(ISNUMBER(IF($M$5:$Y$5=1,(M130:Y130),""))))&gt;0,
            MAX(IF(
                ISNUMBER(M130:Y130),
                IF(
                    M$5:Y$5=1,
                    M130:Y130,
                    ""),
                "")),
            MAX(IF(
                ISNUMBER(M130:Y130),
                IF(
                    M$5:Y$5=2,
                    M130:Y130,
                    ""),
                ""))
        ),
        IF(
            Parameters!$D$16=1,
            IFERROR(
                AVERAGE(IF(
                    ISNUMBER(M130:Y130),
                    IF(
                        M$5:Y$5=1,
                        M130:Y130,
                        ""),
                    "")),
                AVERAGE(IF(
                    ISNUMBER(M130:Y130),
                    IF(
                        M$5:Y$5=2,
                        M130:Y130,
                        ""),
                    ""))
            ),
            IF(
                Parameters!$D$17=1,
                IFERROR(
                    IF(
                        OR(
                            IF(
                                ISNUMBER(M130:Y130),
                                IF(
                                    M$5:Y$5=1,
                                    M130:Y130,
                                    ""),
                                "")
                            =0),
                        0,
                        GEOMEAN(IF(
                            ISNUMBER(M130:Y130),
                            IF(
                                M$5:Y$5=1,
                                M130:Y130,
                                ""),
                            ""))
                    ),
                    IF(
                        OR(IF(
                            ISNUMBER(M130:Y130),
                            IF(
                                M$5:Y$5=2,
                                M130:Y130,
                                ""),
                            "")
                            =0),
                        0,
                        GEOMEAN(IF(
                            ISNUMBER(M130:Y130),
                            IF(
                                M$5:Y$5=2,
                                M130:Y130,
                                ""),
                            "")))
                )
            )
        )
    )
)</f>
        <v>0</v>
      </c>
      <c r="J130" s="242">
        <v>45142</v>
      </c>
      <c r="K130" s="242">
        <v>45154</v>
      </c>
      <c r="L130" s="91" t="s">
        <v>206</v>
      </c>
      <c r="M130" s="192">
        <v>3.2857142857142798</v>
      </c>
      <c r="N130" s="192">
        <v>0</v>
      </c>
      <c r="O130" s="192" t="s">
        <v>409</v>
      </c>
      <c r="P130" s="192" t="e" cm="1">
        <f t="array" ref="P130">-Inf</f>
        <v>#NAME?</v>
      </c>
      <c r="Q130" s="192" t="s">
        <v>409</v>
      </c>
      <c r="R130" s="192">
        <v>2.2999999999999998</v>
      </c>
      <c r="S130" s="192">
        <v>-0.66400000000000003</v>
      </c>
      <c r="T130" s="192">
        <v>-0.57499999999999996</v>
      </c>
      <c r="U130" s="192" t="s">
        <v>409</v>
      </c>
      <c r="V130" s="192" t="s">
        <v>409</v>
      </c>
      <c r="W130" s="192" t="s">
        <v>409</v>
      </c>
      <c r="X130" s="192" t="s">
        <v>409</v>
      </c>
      <c r="Y130" s="192"/>
      <c r="Z130" s="192"/>
      <c r="AF130" s="34"/>
      <c r="AG130" s="34"/>
      <c r="AH130" s="34"/>
      <c r="AI130" s="34"/>
      <c r="AJ130" s="34"/>
      <c r="AK130" s="34"/>
      <c r="AL130" s="195"/>
      <c r="AM130" s="195"/>
      <c r="AN130" s="80"/>
      <c r="AO130" s="80"/>
      <c r="AP130" s="80"/>
      <c r="AQ130" s="35"/>
    </row>
    <row r="131" spans="1:43" x14ac:dyDescent="0.2">
      <c r="A131" s="84">
        <v>124</v>
      </c>
      <c r="B131" s="84" t="str">
        <f ca="1"/>
        <v>Madagascar</v>
      </c>
      <c r="C131" s="84" t="str">
        <f ca="1"/>
        <v>MDG</v>
      </c>
      <c r="D131" s="219" t="str">
        <f ca="1"/>
        <v>SSF           Sub-Saharan Africa</v>
      </c>
      <c r="E131" s="219" t="str">
        <f ca="1"/>
        <v>IDA</v>
      </c>
      <c r="F131" s="190" t="str">
        <f t="shared" ca="1" si="4"/>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2.0354017685573305</v>
      </c>
      <c r="H131" s="80" cm="1">
        <f t="array" ref="H131">IF(
    SUM(IF(
            ISNUMBER(
                IF(
                    $M$4:$Y$4,
                    (M131:Y131),
                    "")),
            1,
            0))
        =0,
    NA(),
    IF(
        Parameters!$D$15=1,
        IF(
            SUM(--(ISNUMBER(IF($M$4:$Y$4=1,(M131:Y131),""))))&gt;0,
            MAX(IF(
                ISNUMBER(M131:Y131),
                IF(
                    M$4:Y$4=1,
                    M131:Y131,
                    ""),
                "")),
            MAX(IF(
                ISNUMBER(M131:Y131),
                IF(
                    M$4:Y$4=2,
                    M131:Y131,
                    ""),
                ""))
        ),
        IF(
            Parameters!$D$16=1,
            IFERROR(
                AVERAGE(IF(
                    ISNUMBER(M131:Y131),
                    IF(
                        M$4:Y$4=1,
                        M131:Y131,
                        ""),
                    "")),
                AVERAGE(IF(
                    ISNUMBER(M131:Y131),
                    IF(
                        M$4:Y$4=2,
                        M131:Y131,
                        ""),
                    ""))
            ),
            IF(
                Parameters!$D$17=1,
                IFERROR(
                    IF(
                        OR(
                            IF(
                                ISNUMBER(M131:Y131),
                                IF(
                                    M$4:Y$4=1,
                                    M131:Y131,
                                    ""),
                                "")
                            =0),
                        0,
                        GEOMEAN(IF(
                            ISNUMBER(M131:Y131),
                            IF(
                                M$4:Y$4=1,
                                M131:Y131,
                                ""),
                            ""))
                    ),
                    IF(
                        OR(IF(
                            ISNUMBER(M131:Y131),
                            IF(
                                M$4:Y$4=2,
                                M131:Y131,
                                ""),
                            "")
                            =0),
                        0,
                        GEOMEAN(IF(
                            ISNUMBER(M131:Y131),
                            IF(
                                M$4:Y$4=2,
                                M131:Y131,
                                ""),
                            "")))
                )
            )
        )
    )
)</f>
        <v>8.4285714285714199</v>
      </c>
      <c r="I131" s="191" cm="1">
        <f t="array" ref="I131">IF(
    SUM(IF(
            ISNUMBER(
                IF(
                    $M$5:$Y$5,
                    (M131:Y131),
                    "")),
            1,
            0))
        =0,
    NA(),
    IF(
        Parameters!$D$15=1,
        IF(
            SUM(--(ISNUMBER(IF($M$5:$Y$5=1,(M131:Y131),""))))&gt;0,
            MAX(IF(
                ISNUMBER(M131:Y131),
                IF(
                    M$5:Y$5=1,
                    M131:Y131,
                    ""),
                "")),
            MAX(IF(
                ISNUMBER(M131:Y131),
                IF(
                    M$5:Y$5=2,
                    M131:Y131,
                    ""),
                ""))
        ),
        IF(
            Parameters!$D$16=1,
            IFERROR(
                AVERAGE(IF(
                    ISNUMBER(M131:Y131),
                    IF(
                        M$5:Y$5=1,
                        M131:Y131,
                        ""),
                    "")),
                AVERAGE(IF(
                    ISNUMBER(M131:Y131),
                    IF(
                        M$5:Y$5=2,
                        M131:Y131,
                        ""),
                    ""))
            ),
            IF(
                Parameters!$D$17=1,
                IFERROR(
                    IF(
                        OR(
                            IF(
                                ISNUMBER(M131:Y131),
                                IF(
                                    M$5:Y$5=1,
                                    M131:Y131,
                                    ""),
                                "")
                            =0),
                        0,
                        GEOMEAN(IF(
                            ISNUMBER(M131:Y131),
                            IF(
                                M$5:Y$5=1,
                                M131:Y131,
                                ""),
                            ""))
                    ),
                    IF(
                        OR(IF(
                            ISNUMBER(M131:Y131),
                            IF(
                                M$5:Y$5=2,
                                M131:Y131,
                                ""),
                            "")
                            =0),
                        0,
                        GEOMEAN(IF(
                            ISNUMBER(M131:Y131),
                            IF(
                                M$5:Y$5=2,
                                M131:Y131,
                                ""),
                            "")))
                )
            )
        )
    )
)</f>
        <v>0.49152580535803703</v>
      </c>
      <c r="J131" s="242">
        <v>45142</v>
      </c>
      <c r="K131" s="242">
        <v>45154</v>
      </c>
      <c r="L131" s="91" t="s">
        <v>208</v>
      </c>
      <c r="M131" s="192">
        <v>8.4285714285714199</v>
      </c>
      <c r="N131" s="192" t="s">
        <v>409</v>
      </c>
      <c r="O131" s="192" t="s">
        <v>409</v>
      </c>
      <c r="P131" s="192">
        <v>0.49152580535803703</v>
      </c>
      <c r="Q131" s="192" t="s">
        <v>409</v>
      </c>
      <c r="R131" s="192">
        <v>5.9</v>
      </c>
      <c r="S131" s="192" t="s">
        <v>409</v>
      </c>
      <c r="T131" s="192" t="s">
        <v>409</v>
      </c>
      <c r="U131" s="192" t="s">
        <v>409</v>
      </c>
      <c r="V131" s="192">
        <v>2.4576290267901899E-2</v>
      </c>
      <c r="W131" s="192">
        <v>-0.37822052192079503</v>
      </c>
      <c r="X131" s="192" t="s">
        <v>409</v>
      </c>
      <c r="Y131" s="192"/>
      <c r="Z131" s="192"/>
      <c r="AF131" s="34"/>
      <c r="AG131" s="34"/>
      <c r="AH131" s="34"/>
      <c r="AI131" s="34"/>
      <c r="AJ131" s="34"/>
      <c r="AK131" s="34"/>
      <c r="AL131" s="195"/>
      <c r="AM131" s="195"/>
      <c r="AN131" s="80"/>
      <c r="AO131" s="80"/>
      <c r="AP131" s="80"/>
      <c r="AQ131" s="35"/>
    </row>
    <row r="132" spans="1:43" x14ac:dyDescent="0.2">
      <c r="A132" s="84">
        <v>125</v>
      </c>
      <c r="B132" s="84" t="str">
        <f ca="1"/>
        <v>Maldives</v>
      </c>
      <c r="C132" s="84" t="str">
        <f ca="1"/>
        <v>MDV</v>
      </c>
      <c r="D132" s="219" t="str">
        <f ca="1"/>
        <v>SAS           South Asia</v>
      </c>
      <c r="E132" s="219" t="str">
        <f ca="1"/>
        <v>IDA</v>
      </c>
      <c r="F132" s="190" t="str">
        <f t="shared" ca="1" si="4"/>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$M$4:$Y$4,
                    (M132:Y132),
                    "")),
            1,
            0))
        =0,
    NA(),
    IF(
        Parameters!$D$15=1,
        IF(
            SUM(--(ISNUMBER(IF($M$4:$Y$4=1,(M132:Y132),""))))&gt;0,
            MAX(IF(
                ISNUMBER(M132:Y132),
                IF(
                    M$4:Y$4=1,
                    M132:Y132,
                    ""),
                "")),
            MAX(IF(
                ISNUMBER(M132:Y132),
                IF(
                    M$4:Y$4=2,
                    M132:Y132,
                    ""),
                ""))
        ),
        IF(
            Parameters!$D$16=1,
            IFERROR(
                AVERAGE(IF(
                    ISNUMBER(M132:Y132),
                    IF(
                        M$4:Y$4=1,
                        M132:Y132,
                        ""),
                    "")),
                AVERAGE(IF(
                    ISNUMBER(M132:Y132),
                    IF(
                        M$4:Y$4=2,
                        M132:Y132,
                        ""),
                    ""))
            ),
            IF(
                Parameters!$D$17=1,
                IFERROR(
                    IF(
                        OR(
                            IF(
                                ISNUMBER(M132:Y132),
                                IF(
                                    M$4:Y$4=1,
                                    M132:Y132,
                                    ""),
                                "")
                            =0),
                        0,
                        GEOMEAN(IF(
                            ISNUMBER(M132:Y132),
                            IF(
                                M$4:Y$4=1,
                                M132:Y132,
                                ""),
                            ""))
                    ),
                    IF(
                        OR(IF(
                            ISNUMBER(M132:Y132),
                            IF(
                                M$4:Y$4=2,
                                M132:Y132,
                                ""),
                            "")
                            =0),
                        0,
                        GEOMEAN(IF(
                            ISNUMBER(M132:Y132),
                            IF(
                                M$4:Y$4=2,
                                M132:Y132,
                                ""),
                            "")))
                )
            )
        )
    )
)</f>
        <v>3.1428571428571401</v>
      </c>
      <c r="I132" s="191" t="e" cm="1">
        <f t="array" ref="I132">IF(
    SUM(IF(
            ISNUMBER(
                IF(
                    $M$5:$Y$5,
                    (M132:Y132),
                    "")),
            1,
            0))
        =0,
    NA(),
    IF(
        Parameters!$D$15=1,
        IF(
            SUM(--(ISNUMBER(IF($M$5:$Y$5=1,(M132:Y132),""))))&gt;0,
            MAX(IF(
                ISNUMBER(M132:Y132),
                IF(
                    M$5:Y$5=1,
                    M132:Y132,
                    ""),
                "")),
            MAX(IF(
                ISNUMBER(M132:Y132),
                IF(
                    M$5:Y$5=2,
                    M132:Y132,
                    ""),
                ""))
        ),
        IF(
            Parameters!$D$16=1,
            IFERROR(
                AVERAGE(IF(
                    ISNUMBER(M132:Y132),
                    IF(
                        M$5:Y$5=1,
                        M132:Y132,
                        ""),
                    "")),
                AVERAGE(IF(
                    ISNUMBER(M132:Y132),
                    IF(
                        M$5:Y$5=2,
                        M132:Y132,
                        ""),
                    ""))
            ),
            IF(
                Parameters!$D$17=1,
                IFERROR(
                    IF(
                        OR(
                            IF(
                                ISNUMBER(M132:Y132),
                                IF(
                                    M$5:Y$5=1,
                                    M132:Y132,
                                    ""),
                                "")
                            =0),
                        0,
                        GEOMEAN(IF(
                            ISNUMBER(M132:Y132),
                            IF(
                                M$5:Y$5=1,
                                M132:Y132,
                                ""),
                            ""))
                    ),
                    IF(
                        OR(IF(
                            ISNUMBER(M132:Y132),
                            IF(
                                M$5:Y$5=2,
                                M132:Y132,
                                ""),
                            "")
                            =0),
                        0,
                        GEOMEAN(IF(
                            ISNUMBER(M132:Y132),
                            IF(
                                M$5:Y$5=2,
                                M132:Y132,
                                ""),
                            "")))
                )
            )
        )
    )
)</f>
        <v>#N/A</v>
      </c>
      <c r="J132" s="242">
        <v>45142</v>
      </c>
      <c r="K132" s="242">
        <v>45014</v>
      </c>
      <c r="L132" s="91" t="s">
        <v>210</v>
      </c>
      <c r="M132" s="192">
        <v>3.1428571428571401</v>
      </c>
      <c r="N132" s="192" t="s">
        <v>409</v>
      </c>
      <c r="O132" s="192" t="s">
        <v>409</v>
      </c>
      <c r="P132" s="192" t="s">
        <v>409</v>
      </c>
      <c r="Q132" s="192" t="s">
        <v>409</v>
      </c>
      <c r="R132" s="192">
        <v>2.2000000000000002</v>
      </c>
      <c r="S132" s="192" t="s">
        <v>409</v>
      </c>
      <c r="T132" s="192" t="s">
        <v>409</v>
      </c>
      <c r="U132" s="192" t="s">
        <v>409</v>
      </c>
      <c r="V132" s="192" t="s">
        <v>409</v>
      </c>
      <c r="W132" s="192" t="s">
        <v>409</v>
      </c>
      <c r="X132" s="192" t="s">
        <v>409</v>
      </c>
      <c r="Y132" s="192"/>
      <c r="Z132" s="192"/>
      <c r="AF132" s="34"/>
      <c r="AG132" s="34"/>
      <c r="AH132" s="34"/>
      <c r="AI132" s="34"/>
      <c r="AJ132" s="34"/>
      <c r="AK132" s="34"/>
      <c r="AL132" s="195"/>
      <c r="AM132" s="195"/>
      <c r="AN132" s="80"/>
      <c r="AO132" s="80"/>
      <c r="AP132" s="80"/>
      <c r="AQ132" s="35"/>
    </row>
    <row r="133" spans="1:43" x14ac:dyDescent="0.2">
      <c r="A133" s="84">
        <v>126</v>
      </c>
      <c r="B133" s="84" t="str">
        <f ca="1"/>
        <v>Mexico</v>
      </c>
      <c r="C133" s="84" t="str">
        <f ca="1"/>
        <v>MEX</v>
      </c>
      <c r="D133" s="219" t="str">
        <f ca="1"/>
        <v>LCN           Latin America &amp; Caribbean</v>
      </c>
      <c r="E133" s="219" t="str">
        <f ca="1"/>
        <v>IBRD</v>
      </c>
      <c r="F133" s="190" t="str">
        <f t="shared" ca="1" si="4"/>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$M$4:$Y$4,
                    (M133:Y133),
                    "")),
            1,
            0))
        =0,
    NA(),
    IF(
        Parameters!$D$15=1,
        IF(
            SUM(--(ISNUMBER(IF($M$4:$Y$4=1,(M133:Y133),""))))&gt;0,
            MAX(IF(
                ISNUMBER(M133:Y133),
                IF(
                    M$4:Y$4=1,
                    M133:Y133,
                    ""),
                "")),
            MAX(IF(
                ISNUMBER(M133:Y133),
                IF(
                    M$4:Y$4=2,
                    M133:Y133,
                    ""),
                ""))
        ),
        IF(
            Parameters!$D$16=1,
            IFERROR(
                AVERAGE(IF(
                    ISNUMBER(M133:Y133),
                    IF(
                        M$4:Y$4=1,
                        M133:Y133,
                        ""),
                    "")),
                AVERAGE(IF(
                    ISNUMBER(M133:Y133),
                    IF(
                        M$4:Y$4=2,
                        M133:Y133,
                        ""),
                    ""))
            ),
            IF(
                Parameters!$D$17=1,
                IFERROR(
                    IF(
                        OR(
                            IF(
                                ISNUMBER(M133:Y133),
                                IF(
                                    M$4:Y$4=1,
                                    M133:Y133,
                                    ""),
                                "")
                            =0),
                        0,
                        GEOMEAN(IF(
                            ISNUMBER(M133:Y133),
                            IF(
                                M$4:Y$4=1,
                                M133:Y133,
                                ""),
                            ""))
                    ),
                    IF(
                        OR(IF(
                            ISNUMBER(M133:Y133),
                            IF(
                                M$4:Y$4=2,
                                M133:Y133,
                                ""),
                            "")
                            =0),
                        0,
                        GEOMEAN(IF(
                            ISNUMBER(M133:Y133),
                            IF(
                                M$4:Y$4=2,
                                M133:Y133,
                                ""),
                            "")))
                )
            )
        )
    )
)</f>
        <v>4.5714285714285703</v>
      </c>
      <c r="I133" s="191" cm="1">
        <f t="array" ref="I133">IF(
    SUM(IF(
            ISNUMBER(
                IF(
                    $M$5:$Y$5,
                    (M133:Y133),
                    "")),
            1,
            0))
        =0,
    NA(),
    IF(
        Parameters!$D$15=1,
        IF(
            SUM(--(ISNUMBER(IF($M$5:$Y$5=1,(M133:Y133),""))))&gt;0,
            MAX(IF(
                ISNUMBER(M133:Y133),
                IF(
                    M$5:Y$5=1,
                    M133:Y133,
                    ""),
                "")),
            MAX(IF(
                ISNUMBER(M133:Y133),
                IF(
                    M$5:Y$5=2,
                    M133:Y133,
                    ""),
                ""))
        ),
        IF(
            Parameters!$D$16=1,
            IFERROR(
                AVERAGE(IF(
                    ISNUMBER(M133:Y133),
                    IF(
                        M$5:Y$5=1,
                        M133:Y133,
                        ""),
                    "")),
                AVERAGE(IF(
                    ISNUMBER(M133:Y133),
                    IF(
                        M$5:Y$5=2,
                        M133:Y133,
                        ""),
                    ""))
            ),
            IF(
                Parameters!$D$17=1,
                IFERROR(
                    IF(
                        OR(
                            IF(
                                ISNUMBER(M133:Y133),
                                IF(
                                    M$5:Y$5=1,
                                    M133:Y133,
                                    ""),
                                "")
                            =0),
                        0,
                        GEOMEAN(IF(
                            ISNUMBER(M133:Y133),
                            IF(
                                M$5:Y$5=1,
                                M133:Y133,
                                ""),
                            ""))
                    ),
                    IF(
                        OR(IF(
                            ISNUMBER(M133:Y133),
                            IF(
                                M$5:Y$5=2,
                                M133:Y133,
                                ""),
                            "")
                            =0),
                        0,
                        GEOMEAN(IF(
                            ISNUMBER(M133:Y133),
                            IF(
                                M$5:Y$5=2,
                                M133:Y133,
                                ""),
                            "")))
                )
            )
        )
    )
)</f>
        <v>0</v>
      </c>
      <c r="J133" s="242">
        <v>45142</v>
      </c>
      <c r="K133" s="242">
        <v>45154</v>
      </c>
      <c r="L133" s="91" t="s">
        <v>212</v>
      </c>
      <c r="M133" s="192">
        <v>4.5714285714285703</v>
      </c>
      <c r="N133" s="192">
        <v>0</v>
      </c>
      <c r="O133" s="192">
        <v>0</v>
      </c>
      <c r="P133" s="192">
        <v>0</v>
      </c>
      <c r="Q133" s="192" t="s">
        <v>409</v>
      </c>
      <c r="R133" s="192">
        <v>3.2</v>
      </c>
      <c r="S133" s="192">
        <v>-0.87</v>
      </c>
      <c r="T133" s="192">
        <v>-0.26999999999999902</v>
      </c>
      <c r="U133" s="192" t="s">
        <v>539</v>
      </c>
      <c r="V133" s="192">
        <v>-0.24</v>
      </c>
      <c r="W133" s="192">
        <v>-2.9935057237569802E-2</v>
      </c>
      <c r="X133" s="192" t="s">
        <v>409</v>
      </c>
      <c r="Y133" s="192"/>
      <c r="Z133" s="192"/>
      <c r="AF133" s="34"/>
      <c r="AG133" s="34"/>
      <c r="AH133" s="34"/>
      <c r="AI133" s="34"/>
      <c r="AJ133" s="34"/>
      <c r="AK133" s="34"/>
      <c r="AL133" s="195"/>
      <c r="AM133" s="195"/>
      <c r="AN133" s="80"/>
      <c r="AO133" s="80"/>
      <c r="AP133" s="80"/>
      <c r="AQ133" s="35"/>
    </row>
    <row r="134" spans="1:43" x14ac:dyDescent="0.2">
      <c r="A134" s="84">
        <v>127</v>
      </c>
      <c r="B134" s="84" t="str">
        <f ca="1"/>
        <v>Marshall Islands</v>
      </c>
      <c r="C134" s="84" t="str">
        <f ca="1"/>
        <v>MHL</v>
      </c>
      <c r="D134" s="219" t="str">
        <f ca="1"/>
        <v>EAS           East Asia &amp; Pacific</v>
      </c>
      <c r="E134" s="219" t="str">
        <f ca="1"/>
        <v>IDA</v>
      </c>
      <c r="F134" s="190" t="str">
        <f t="shared" ca="1" si="4"/>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$M$4:$Y$4,
                    (M134:Y134),
                    "")),
            1,
            0))
        =0,
    NA(),
    IF(
        Parameters!$D$15=1,
        IF(
            SUM(--(ISNUMBER(IF($M$4:$Y$4=1,(M134:Y134),""))))&gt;0,
            MAX(IF(
                ISNUMBER(M134:Y134),
                IF(
                    M$4:Y$4=1,
                    M134:Y134,
                    ""),
                "")),
            MAX(IF(
                ISNUMBER(M134:Y134),
                IF(
                    M$4:Y$4=2,
                    M134:Y134,
                    ""),
                ""))
        ),
        IF(
            Parameters!$D$16=1,
            IFERROR(
                AVERAGE(IF(
                    ISNUMBER(M134:Y134),
                    IF(
                        M$4:Y$4=1,
                        M134:Y134,
                        ""),
                    "")),
                AVERAGE(IF(
                    ISNUMBER(M134:Y134),
                    IF(
                        M$4:Y$4=2,
                        M134:Y134,
                        ""),
                    ""))
            ),
            IF(
                Parameters!$D$17=1,
                IFERROR(
                    IF(
                        OR(
                            IF(
                                ISNUMBER(M134:Y134),
                                IF(
                                    M$4:Y$4=1,
                                    M134:Y134,
                                    ""),
                                "")
                            =0),
                        0,
                        GEOMEAN(IF(
                            ISNUMBER(M134:Y134),
                            IF(
                                M$4:Y$4=1,
                                M134:Y134,
                                ""),
                            ""))
                    ),
                    IF(
                        OR(IF(
                            ISNUMBER(M134:Y134),
                            IF(
                                M$4:Y$4=2,
                                M134:Y134,
                                ""),
                            "")
                            =0),
                        0,
                        GEOMEAN(IF(
                            ISNUMBER(M134:Y134),
                            IF(
                                M$4:Y$4=2,
                                M134:Y134,
                                ""),
                            "")))
                )
            )
        )
    )
)</f>
        <v>7.5714285714285703</v>
      </c>
      <c r="I134" s="191" t="e" cm="1">
        <f t="array" ref="I134">IF(
    SUM(IF(
            ISNUMBER(
                IF(
                    $M$5:$Y$5,
                    (M134:Y134),
                    "")),
            1,
            0))
        =0,
    NA(),
    IF(
        Parameters!$D$15=1,
        IF(
            SUM(--(ISNUMBER(IF($M$5:$Y$5=1,(M134:Y134),""))))&gt;0,
            MAX(IF(
                ISNUMBER(M134:Y134),
                IF(
                    M$5:Y$5=1,
                    M134:Y134,
                    ""),
                "")),
            MAX(IF(
                ISNUMBER(M134:Y134),
                IF(
                    M$5:Y$5=2,
                    M134:Y134,
                    ""),
                ""))
        ),
        IF(
            Parameters!$D$16=1,
            IFERROR(
                AVERAGE(IF(
                    ISNUMBER(M134:Y134),
                    IF(
                        M$5:Y$5=1,
                        M134:Y134,
                        ""),
                    "")),
                AVERAGE(IF(
                    ISNUMBER(M134:Y134),
                    IF(
                        M$5:Y$5=2,
                        M134:Y134,
                        ""),
                    ""))
            ),
            IF(
                Parameters!$D$17=1,
                IFERROR(
                    IF(
                        OR(
                            IF(
                                ISNUMBER(M134:Y134),
                                IF(
                                    M$5:Y$5=1,
                                    M134:Y134,
                                    ""),
                                "")
                            =0),
                        0,
                        GEOMEAN(IF(
                            ISNUMBER(M134:Y134),
                            IF(
                                M$5:Y$5=1,
                                M134:Y134,
                                ""),
                            ""))
                    ),
                    IF(
                        OR(IF(
                            ISNUMBER(M134:Y134),
                            IF(
                                M$5:Y$5=2,
                                M134:Y134,
                                ""),
                            "")
                            =0),
                        0,
                        GEOMEAN(IF(
                            ISNUMBER(M134:Y134),
                            IF(
                                M$5:Y$5=2,
                                M134:Y134,
                                ""),
                            "")))
                )
            )
        )
    )
)</f>
        <v>#N/A</v>
      </c>
      <c r="J134" s="242">
        <v>45019</v>
      </c>
      <c r="K134" s="242">
        <v>45014</v>
      </c>
      <c r="L134" s="91" t="s">
        <v>214</v>
      </c>
      <c r="M134" s="192">
        <v>7.5714285714285703</v>
      </c>
      <c r="N134" s="192" t="s">
        <v>409</v>
      </c>
      <c r="O134" s="192" t="s">
        <v>409</v>
      </c>
      <c r="P134" s="192" t="s">
        <v>409</v>
      </c>
      <c r="Q134" s="192" t="s">
        <v>409</v>
      </c>
      <c r="R134" s="192">
        <v>5.3</v>
      </c>
      <c r="S134" s="192" t="s">
        <v>409</v>
      </c>
      <c r="T134" s="192" t="s">
        <v>409</v>
      </c>
      <c r="U134" s="192" t="s">
        <v>409</v>
      </c>
      <c r="V134" s="192" t="s">
        <v>409</v>
      </c>
      <c r="W134" s="192" t="s">
        <v>409</v>
      </c>
      <c r="X134" s="192" t="s">
        <v>409</v>
      </c>
      <c r="Y134" s="192"/>
      <c r="Z134" s="192"/>
      <c r="AF134" s="34"/>
      <c r="AG134" s="34"/>
      <c r="AH134" s="34"/>
      <c r="AI134" s="34"/>
      <c r="AJ134" s="34"/>
      <c r="AK134" s="34"/>
      <c r="AL134" s="195"/>
      <c r="AM134" s="195"/>
      <c r="AN134" s="80"/>
      <c r="AO134" s="80"/>
      <c r="AP134" s="80"/>
      <c r="AQ134" s="35"/>
    </row>
    <row r="135" spans="1:43" x14ac:dyDescent="0.2">
      <c r="A135" s="84">
        <v>128</v>
      </c>
      <c r="B135" s="84" t="str">
        <f ca="1"/>
        <v>North Macedonia</v>
      </c>
      <c r="C135" s="84" t="str">
        <f ca="1"/>
        <v>MKD</v>
      </c>
      <c r="D135" s="219" t="str">
        <f ca="1"/>
        <v>ECS           Europe &amp; Central Asia</v>
      </c>
      <c r="E135" s="219" t="str">
        <f ca="1"/>
        <v>IBRD</v>
      </c>
      <c r="F135" s="190" t="str">
        <f t="shared" ca="1" si="4"/>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$M$4:$Y$4,
                    (M135:Y135),
                    "")),
            1,
            0))
        =0,
    NA(),
    IF(
        Parameters!$D$15=1,
        IF(
            SUM(--(ISNUMBER(IF($M$4:$Y$4=1,(M135:Y135),""))))&gt;0,
            MAX(IF(
                ISNUMBER(M135:Y135),
                IF(
                    M$4:Y$4=1,
                    M135:Y135,
                    ""),
                "")),
            MAX(IF(
                ISNUMBER(M135:Y135),
                IF(
                    M$4:Y$4=2,
                    M135:Y135,
                    ""),
                ""))
        ),
        IF(
            Parameters!$D$16=1,
            IFERROR(
                AVERAGE(IF(
                    ISNUMBER(M135:Y135),
                    IF(
                        M$4:Y$4=1,
                        M135:Y135,
                        ""),
                    "")),
                AVERAGE(IF(
                    ISNUMBER(M135:Y135),
                    IF(
                        M$4:Y$4=2,
                        M135:Y135,
                        ""),
                    ""))
            ),
            IF(
                Parameters!$D$17=1,
                IFERROR(
                    IF(
                        OR(
                            IF(
                                ISNUMBER(M135:Y135),
                                IF(
                                    M$4:Y$4=1,
                                    M135:Y135,
                                    ""),
                                "")
                            =0),
                        0,
                        GEOMEAN(IF(
                            ISNUMBER(M135:Y135),
                            IF(
                                M$4:Y$4=1,
                                M135:Y135,
                                ""),
                            ""))
                    ),
                    IF(
                        OR(IF(
                            ISNUMBER(M135:Y135),
                            IF(
                                M$4:Y$4=2,
                                M135:Y135,
                                ""),
                            "")
                            =0),
                        0,
                        GEOMEAN(IF(
                            ISNUMBER(M135:Y135),
                            IF(
                                M$4:Y$4=2,
                                M135:Y135,
                                ""),
                            "")))
                )
            )
        )
    )
)</f>
        <v>3.2857142857142798</v>
      </c>
      <c r="I135" s="191" cm="1">
        <f t="array" ref="I135">IF(
    SUM(IF(
            ISNUMBER(
                IF(
                    $M$5:$Y$5,
                    (M135:Y135),
                    "")),
            1,
            0))
        =0,
    NA(),
    IF(
        Parameters!$D$15=1,
        IF(
            SUM(--(ISNUMBER(IF($M$5:$Y$5=1,(M135:Y135),""))))&gt;0,
            MAX(IF(
                ISNUMBER(M135:Y135),
                IF(
                    M$5:Y$5=1,
                    M135:Y135,
                    ""),
                "")),
            MAX(IF(
                ISNUMBER(M135:Y135),
                IF(
                    M$5:Y$5=2,
                    M135:Y135,
                    ""),
                ""))
        ),
        IF(
            Parameters!$D$16=1,
            IFERROR(
                AVERAGE(IF(
                    ISNUMBER(M135:Y135),
                    IF(
                        M$5:Y$5=1,
                        M135:Y135,
                        ""),
                    "")),
                AVERAGE(IF(
                    ISNUMBER(M135:Y135),
                    IF(
                        M$5:Y$5=2,
                        M135:Y135,
                        ""),
                    ""))
            ),
            IF(
                Parameters!$D$17=1,
                IFERROR(
                    IF(
                        OR(
                            IF(
                                ISNUMBER(M135:Y135),
                                IF(
                                    M$5:Y$5=1,
                                    M135:Y135,
                                    ""),
                                "")
                            =0),
                        0,
                        GEOMEAN(IF(
                            ISNUMBER(M135:Y135),
                            IF(
                                M$5:Y$5=1,
                                M135:Y135,
                                ""),
                            ""))
                    ),
                    IF(
                        OR(IF(
                            ISNUMBER(M135:Y135),
                            IF(
                                M$5:Y$5=2,
                                M135:Y135,
                                ""),
                            "")
                            =0),
                        0,
                        GEOMEAN(IF(
                            ISNUMBER(M135:Y135),
                            IF(
                                M$5:Y$5=2,
                                M135:Y135,
                                ""),
                            "")))
                )
            )
        )
    )
)</f>
        <v>0</v>
      </c>
      <c r="J135" s="242">
        <v>45142</v>
      </c>
      <c r="K135" s="242">
        <v>45154</v>
      </c>
      <c r="L135" s="91" t="s">
        <v>216</v>
      </c>
      <c r="M135" s="192">
        <v>3.2857142857142798</v>
      </c>
      <c r="N135" s="192">
        <v>0</v>
      </c>
      <c r="O135" s="192" t="s">
        <v>409</v>
      </c>
      <c r="P135" s="192">
        <v>0</v>
      </c>
      <c r="Q135" s="192" t="s">
        <v>409</v>
      </c>
      <c r="R135" s="192">
        <v>2.2999999999999998</v>
      </c>
      <c r="S135" s="192">
        <v>-1.19999999999999</v>
      </c>
      <c r="T135" s="192">
        <v>-0.67500000000000004</v>
      </c>
      <c r="U135" s="192" t="s">
        <v>409</v>
      </c>
      <c r="V135" s="192">
        <v>-5.5110299999999897E-2</v>
      </c>
      <c r="W135" s="192">
        <v>-0.1155519</v>
      </c>
      <c r="X135" s="192" t="s">
        <v>409</v>
      </c>
      <c r="Y135" s="192"/>
      <c r="Z135" s="192"/>
      <c r="AF135" s="34"/>
      <c r="AG135" s="34"/>
      <c r="AH135" s="34"/>
      <c r="AI135" s="34"/>
      <c r="AJ135" s="34"/>
      <c r="AK135" s="34"/>
      <c r="AL135" s="195"/>
      <c r="AM135" s="195"/>
      <c r="AN135" s="80"/>
      <c r="AO135" s="80"/>
      <c r="AP135" s="80"/>
      <c r="AQ135" s="35"/>
    </row>
    <row r="136" spans="1:43" x14ac:dyDescent="0.2">
      <c r="A136" s="84">
        <v>129</v>
      </c>
      <c r="B136" s="84" t="str">
        <f ca="1"/>
        <v>Mali</v>
      </c>
      <c r="C136" s="84" t="str">
        <f ca="1"/>
        <v>MLI</v>
      </c>
      <c r="D136" s="219" t="str">
        <f ca="1"/>
        <v>SSF           Sub-Saharan Africa</v>
      </c>
      <c r="E136" s="219" t="str">
        <f ca="1"/>
        <v>IDA</v>
      </c>
      <c r="F136" s="190" t="str">
        <f t="shared" ca="1" si="4"/>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6.4255759639194991</v>
      </c>
      <c r="H136" s="80" cm="1">
        <f t="array" ref="H136">IF(
    SUM(IF(
            ISNUMBER(
                IF(
                    $M$4:$Y$4,
                    (M136:Y136),
                    "")),
            1,
            0))
        =0,
    NA(),
    IF(
        Parameters!$D$15=1,
        IF(
            SUM(--(ISNUMBER(IF($M$4:$Y$4=1,(M136:Y136),""))))&gt;0,
            MAX(IF(
                ISNUMBER(M136:Y136),
                IF(
                    M$4:Y$4=1,
                    M136:Y136,
                    ""),
                "")),
            MAX(IF(
                ISNUMBER(M136:Y136),
                IF(
                    M$4:Y$4=2,
                    M136:Y136,
                    ""),
                ""))
        ),
        IF(
            Parameters!$D$16=1,
            IFERROR(
                AVERAGE(IF(
                    ISNUMBER(M136:Y136),
                    IF(
                        M$4:Y$4=1,
                        M136:Y136,
                        ""),
                    "")),
                AVERAGE(IF(
                    ISNUMBER(M136:Y136),
                    IF(
                        M$4:Y$4=2,
                        M136:Y136,
                        ""),
                    ""))
            ),
            IF(
                Parameters!$D$17=1,
                IFERROR(
                    IF(
                        OR(
                            IF(
                                ISNUMBER(M136:Y136),
                                IF(
                                    M$4:Y$4=1,
                                    M136:Y136,
                                    ""),
                                "")
                            =0),
                        0,
                        GEOMEAN(IF(
                            ISNUMBER(M136:Y136),
                            IF(
                                M$4:Y$4=1,
                                M136:Y136,
                                ""),
                            ""))
                    ),
                    IF(
                        OR(IF(
                            ISNUMBER(M136:Y136),
                            IF(
                                M$4:Y$4=2,
                                M136:Y136,
                                ""),
                            "")
                            =0),
                        0,
                        GEOMEAN(IF(
                            ISNUMBER(M136:Y136),
                            IF(
                                M$4:Y$4=2,
                                M136:Y136,
                                ""),
                            "")))
                )
            )
        )
    )
)</f>
        <v>10</v>
      </c>
      <c r="I136" s="191" cm="1">
        <f t="array" ref="I136">IF(
    SUM(IF(
            ISNUMBER(
                IF(
                    $M$5:$Y$5,
                    (M136:Y136),
                    "")),
            1,
            0))
        =0,
    NA(),
    IF(
        Parameters!$D$15=1,
        IF(
            SUM(--(ISNUMBER(IF($M$5:$Y$5=1,(M136:Y136),""))))&gt;0,
            MAX(IF(
                ISNUMBER(M136:Y136),
                IF(
                    M$5:Y$5=1,
                    M136:Y136,
                    ""),
                "")),
            MAX(IF(
                ISNUMBER(M136:Y136),
                IF(
                    M$5:Y$5=2,
                    M136:Y136,
                    ""),
                ""))
        ),
        IF(
            Parameters!$D$16=1,
            IFERROR(
                AVERAGE(IF(
                    ISNUMBER(M136:Y136),
                    IF(
                        M$5:Y$5=1,
                        M136:Y136,
                        ""),
                    "")),
                AVERAGE(IF(
                    ISNUMBER(M136:Y136),
                    IF(
                        M$5:Y$5=2,
                        M136:Y136,
                        ""),
                    ""))
            ),
            IF(
                Parameters!$D$17=1,
                IFERROR(
                    IF(
                        OR(
                            IF(
                                ISNUMBER(M136:Y136),
                                IF(
                                    M$5:Y$5=1,
                                    M136:Y136,
                                    ""),
                                "")
                            =0),
                        0,
                        GEOMEAN(IF(
                            ISNUMBER(M136:Y136),
                            IF(
                                M$5:Y$5=1,
                                M136:Y136,
                                ""),
                            ""))
                    ),
                    IF(
                        OR(IF(
                            ISNUMBER(M136:Y136),
                            IF(
                                M$5:Y$5=2,
                                M136:Y136,
                                ""),
                            "")
                            =0),
                        0,
                        GEOMEAN(IF(
                            ISNUMBER(M136:Y136),
                            IF(
                                M$5:Y$5=2,
                                M136:Y136,
                                ""),
                            "")))
                )
            )
        )
    )
)</f>
        <v>4.1288026468099996</v>
      </c>
      <c r="J136" s="242">
        <v>45142</v>
      </c>
      <c r="K136" s="242">
        <v>45154</v>
      </c>
      <c r="L136" s="91" t="s">
        <v>218</v>
      </c>
      <c r="M136" s="192">
        <v>10</v>
      </c>
      <c r="N136" s="192" t="s">
        <v>409</v>
      </c>
      <c r="O136" s="192" t="s">
        <v>409</v>
      </c>
      <c r="P136" s="192">
        <v>4.1288026468099996</v>
      </c>
      <c r="Q136" s="192" t="s">
        <v>409</v>
      </c>
      <c r="R136" s="192">
        <v>7.1</v>
      </c>
      <c r="S136" s="192" t="s">
        <v>409</v>
      </c>
      <c r="T136" s="192" t="s">
        <v>409</v>
      </c>
      <c r="U136" s="192" t="s">
        <v>409</v>
      </c>
      <c r="V136" s="192">
        <v>0.20644013234049999</v>
      </c>
      <c r="W136" s="192">
        <v>-0.68828265202609995</v>
      </c>
      <c r="X136" s="192" t="s">
        <v>409</v>
      </c>
      <c r="Y136" s="192"/>
      <c r="Z136" s="192"/>
      <c r="AF136" s="34"/>
      <c r="AG136" s="34"/>
      <c r="AH136" s="34"/>
      <c r="AI136" s="34"/>
      <c r="AJ136" s="34"/>
      <c r="AK136" s="34"/>
      <c r="AL136" s="195"/>
      <c r="AM136" s="195"/>
      <c r="AN136" s="80"/>
      <c r="AO136" s="80"/>
      <c r="AP136" s="80"/>
      <c r="AQ136" s="35"/>
    </row>
    <row r="137" spans="1:43" x14ac:dyDescent="0.2">
      <c r="A137" s="84">
        <v>130</v>
      </c>
      <c r="B137" s="84" t="str">
        <f ca="1"/>
        <v>Malta</v>
      </c>
      <c r="C137" s="84" t="str">
        <f ca="1"/>
        <v>MLT</v>
      </c>
      <c r="D137" s="219" t="str">
        <f ca="1"/>
        <v>MEA           Middle East &amp; North Africa</v>
      </c>
      <c r="E137" s="219" t="str">
        <f ca="1"/>
        <v>NA</v>
      </c>
      <c r="F137" s="190" t="str">
        <f t="shared" ref="F137:F196" ca="1" si="5">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$M$4:$Y$4,
                    (M137:Y137),
                    "")),
            1,
            0))
        =0,
    NA(),
    IF(
        Parameters!$D$15=1,
        IF(
            SUM(--(ISNUMBER(IF($M$4:$Y$4=1,(M137:Y137),""))))&gt;0,
            MAX(IF(
                ISNUMBER(M137:Y137),
                IF(
                    M$4:Y$4=1,
                    M137:Y137,
                    ""),
                "")),
            MAX(IF(
                ISNUMBER(M137:Y137),
                IF(
                    M$4:Y$4=2,
                    M137:Y137,
                    ""),
                ""))
        ),
        IF(
            Parameters!$D$16=1,
            IFERROR(
                AVERAGE(IF(
                    ISNUMBER(M137:Y137),
                    IF(
                        M$4:Y$4=1,
                        M137:Y137,
                        ""),
                    "")),
                AVERAGE(IF(
                    ISNUMBER(M137:Y137),
                    IF(
                        M$4:Y$4=2,
                        M137:Y137,
                        ""),
                    ""))
            ),
            IF(
                Parameters!$D$17=1,
                IFERROR(
                    IF(
                        OR(
                            IF(
                                ISNUMBER(M137:Y137),
                                IF(
                                    M$4:Y$4=1,
                                    M137:Y137,
                                    ""),
                                "")
                            =0),
                        0,
                        GEOMEAN(IF(
                            ISNUMBER(M137:Y137),
                            IF(
                                M$4:Y$4=1,
                                M137:Y137,
                                ""),
                            ""))
                    ),
                    IF(
                        OR(IF(
                            ISNUMBER(M137:Y137),
                            IF(
                                M$4:Y$4=2,
                                M137:Y137,
                                ""),
                            "")
                            =0),
                        0,
                        GEOMEAN(IF(
                            ISNUMBER(M137:Y137),
                            IF(
                                M$4:Y$4=2,
                                M137:Y137,
                                ""),
                            "")))
                )
            )
        )
    )
)</f>
        <v>0.71428571428571297</v>
      </c>
      <c r="I137" s="191" cm="1">
        <f t="array" ref="I137">IF(
    SUM(IF(
            ISNUMBER(
                IF(
                    $M$5:$Y$5,
                    (M137:Y137),
                    "")),
            1,
            0))
        =0,
    NA(),
    IF(
        Parameters!$D$15=1,
        IF(
            SUM(--(ISNUMBER(IF($M$5:$Y$5=1,(M137:Y137),""))))&gt;0,
            MAX(IF(
                ISNUMBER(M137:Y137),
                IF(
                    M$5:Y$5=1,
                    M137:Y137,
                    ""),
                "")),
            MAX(IF(
                ISNUMBER(M137:Y137),
                IF(
                    M$5:Y$5=2,
                    M137:Y137,
                    ""),
                ""))
        ),
        IF(
            Parameters!$D$16=1,
            IFERROR(
                AVERAGE(IF(
                    ISNUMBER(M137:Y137),
                    IF(
                        M$5:Y$5=1,
                        M137:Y137,
                        ""),
                    "")),
                AVERAGE(IF(
                    ISNUMBER(M137:Y137),
                    IF(
                        M$5:Y$5=2,
                        M137:Y137,
                        ""),
                    ""))
            ),
            IF(
                Parameters!$D$17=1,
                IFERROR(
                    IF(
                        OR(
                            IF(
                                ISNUMBER(M137:Y137),
                                IF(
                                    M$5:Y$5=1,
                                    M137:Y137,
                                    ""),
                                "")
                            =0),
                        0,
                        GEOMEAN(IF(
                            ISNUMBER(M137:Y137),
                            IF(
                                M$5:Y$5=1,
                                M137:Y137,
                                ""),
                            ""))
                    ),
                    IF(
                        OR(IF(
                            ISNUMBER(M137:Y137),
                            IF(
                                M$5:Y$5=2,
                                M137:Y137,
                                ""),
                            "")
                            =0),
                        0,
                        GEOMEAN(IF(
                            ISNUMBER(M137:Y137),
                            IF(
                                M$5:Y$5=2,
                                M137:Y137,
                                ""),
                            "")))
                )
            )
        )
    )
)</f>
        <v>0</v>
      </c>
      <c r="J137" s="242">
        <v>45142</v>
      </c>
      <c r="K137" s="242">
        <v>45154</v>
      </c>
      <c r="L137" s="91" t="s">
        <v>220</v>
      </c>
      <c r="M137" s="192">
        <v>0.71428571428571297</v>
      </c>
      <c r="N137" s="192">
        <v>0</v>
      </c>
      <c r="O137" s="192" t="s">
        <v>409</v>
      </c>
      <c r="P137" s="192" t="s">
        <v>409</v>
      </c>
      <c r="Q137" s="192" t="s">
        <v>409</v>
      </c>
      <c r="R137" s="192">
        <v>0.5</v>
      </c>
      <c r="S137" s="192">
        <v>-0.48299999999999998</v>
      </c>
      <c r="T137" s="192">
        <v>-0.94999999999999896</v>
      </c>
      <c r="U137" s="192" t="s">
        <v>409</v>
      </c>
      <c r="V137" s="192" t="s">
        <v>409</v>
      </c>
      <c r="W137" s="192" t="s">
        <v>409</v>
      </c>
      <c r="X137" s="192" t="s">
        <v>409</v>
      </c>
      <c r="Y137" s="192"/>
      <c r="Z137" s="192"/>
      <c r="AF137" s="34"/>
      <c r="AG137" s="34"/>
      <c r="AH137" s="34"/>
      <c r="AI137" s="34"/>
      <c r="AJ137" s="34"/>
      <c r="AK137" s="34"/>
      <c r="AL137" s="195"/>
      <c r="AM137" s="195"/>
      <c r="AN137" s="80"/>
      <c r="AO137" s="80"/>
      <c r="AP137" s="80"/>
      <c r="AQ137" s="35"/>
    </row>
    <row r="138" spans="1:43" x14ac:dyDescent="0.2">
      <c r="A138" s="84">
        <v>131</v>
      </c>
      <c r="B138" s="84" t="str">
        <f ca="1"/>
        <v>Myanmar</v>
      </c>
      <c r="C138" s="84" t="str">
        <f ca="1"/>
        <v>MMR</v>
      </c>
      <c r="D138" s="219" t="str">
        <f ca="1"/>
        <v>EAS           East Asia &amp; Pacific</v>
      </c>
      <c r="E138" s="219" t="str">
        <f ca="1"/>
        <v>IDA</v>
      </c>
      <c r="F138" s="190" t="str">
        <f t="shared" ca="1" si="5"/>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8.4515425472851646</v>
      </c>
      <c r="H138" s="80" cm="1">
        <f t="array" ref="H138">IF(
    SUM(IF(
            ISNUMBER(
                IF(
                    $M$4:$Y$4,
                    (M138:Y138),
                    "")),
            1,
            0))
        =0,
    NA(),
    IF(
        Parameters!$D$15=1,
        IF(
            SUM(--(ISNUMBER(IF($M$4:$Y$4=1,(M138:Y138),""))))&gt;0,
            MAX(IF(
                ISNUMBER(M138:Y138),
                IF(
                    M$4:Y$4=1,
                    M138:Y138,
                    ""),
                "")),
            MAX(IF(
                ISNUMBER(M138:Y138),
                IF(
                    M$4:Y$4=2,
                    M138:Y138,
                    ""),
                ""))
        ),
        IF(
            Parameters!$D$16=1,
            IFERROR(
                AVERAGE(IF(
                    ISNUMBER(M138:Y138),
                    IF(
                        M$4:Y$4=1,
                        M138:Y138,
                        ""),
                    "")),
                AVERAGE(IF(
                    ISNUMBER(M138:Y138),
                    IF(
                        M$4:Y$4=2,
                        M138:Y138,
                        ""),
                    ""))
            ),
            IF(
                Parameters!$D$17=1,
                IFERROR(
                    IF(
                        OR(
                            IF(
                                ISNUMBER(M138:Y138),
                                IF(
                                    M$4:Y$4=1,
                                    M138:Y138,
                                    ""),
                                "")
                            =0),
                        0,
                        GEOMEAN(IF(
                            ISNUMBER(M138:Y138),
                            IF(
                                M$4:Y$4=1,
                                M138:Y138,
                                ""),
                            ""))
                    ),
                    IF(
                        OR(IF(
                            ISNUMBER(M138:Y138),
                            IF(
                                M$4:Y$4=2,
                                M138:Y138,
                                ""),
                            "")
                            =0),
                        0,
                        GEOMEAN(IF(
                            ISNUMBER(M138:Y138),
                            IF(
                                M$4:Y$4=2,
                                M138:Y138,
                                ""),
                            "")))
                )
            )
        )
    )
)</f>
        <v>7.1428571428571397</v>
      </c>
      <c r="I138" s="191" cm="1">
        <f t="array" ref="I138">IF(
    SUM(IF(
            ISNUMBER(
                IF(
                    $M$5:$Y$5,
                    (M138:Y138),
                    "")),
            1,
            0))
        =0,
    NA(),
    IF(
        Parameters!$D$15=1,
        IF(
            SUM(--(ISNUMBER(IF($M$5:$Y$5=1,(M138:Y138),""))))&gt;0,
            MAX(IF(
                ISNUMBER(M138:Y138),
                IF(
                    M$5:Y$5=1,
                    M138:Y138,
                    ""),
                "")),
            MAX(IF(
                ISNUMBER(M138:Y138),
                IF(
                    M$5:Y$5=2,
                    M138:Y138,
                    ""),
                ""))
        ),
        IF(
            Parameters!$D$16=1,
            IFERROR(
                AVERAGE(IF(
                    ISNUMBER(M138:Y138),
                    IF(
                        M$5:Y$5=1,
                        M138:Y138,
                        ""),
                    "")),
                AVERAGE(IF(
                    ISNUMBER(M138:Y138),
                    IF(
                        M$5:Y$5=2,
                        M138:Y138,
                        ""),
                    ""))
            ),
            IF(
                Parameters!$D$17=1,
                IFERROR(
                    IF(
                        OR(
                            IF(
                                ISNUMBER(M138:Y138),
                                IF(
                                    M$5:Y$5=1,
                                    M138:Y138,
                                    ""),
                                "")
                            =0),
                        0,
                        GEOMEAN(IF(
                            ISNUMBER(M138:Y138),
                            IF(
                                M$5:Y$5=1,
                                M138:Y138,
                                ""),
                            ""))
                    ),
                    IF(
                        OR(IF(
                            ISNUMBER(M138:Y138),
                            IF(
                                M$5:Y$5=2,
                                M138:Y138,
                                ""),
                            "")
                            =0),
                        0,
                        GEOMEAN(IF(
                            ISNUMBER(M138:Y138),
                            IF(
                                M$5:Y$5=2,
                                M138:Y138,
                                ""),
                            "")))
                )
            )
        )
    )
)</f>
        <v>10</v>
      </c>
      <c r="J138" s="242">
        <v>45142</v>
      </c>
      <c r="K138" s="242">
        <v>45154</v>
      </c>
      <c r="L138" s="91" t="s">
        <v>222</v>
      </c>
      <c r="M138" s="192">
        <v>7.1428571428571397</v>
      </c>
      <c r="N138" s="192" t="s">
        <v>409</v>
      </c>
      <c r="O138" s="192" t="s">
        <v>409</v>
      </c>
      <c r="P138" s="192" t="s">
        <v>409</v>
      </c>
      <c r="Q138" s="192">
        <v>10</v>
      </c>
      <c r="R138" s="192">
        <v>5</v>
      </c>
      <c r="S138" s="192" t="s">
        <v>409</v>
      </c>
      <c r="T138" s="192" t="s">
        <v>409</v>
      </c>
      <c r="U138" s="192" t="s">
        <v>409</v>
      </c>
      <c r="V138" s="192" t="s">
        <v>409</v>
      </c>
      <c r="W138" s="192" t="s">
        <v>409</v>
      </c>
      <c r="X138" s="192" t="s">
        <v>964</v>
      </c>
      <c r="Y138" s="192"/>
      <c r="Z138" s="192"/>
      <c r="AF138" s="34"/>
      <c r="AG138" s="34"/>
      <c r="AH138" s="34"/>
      <c r="AI138" s="34"/>
      <c r="AJ138" s="34"/>
      <c r="AK138" s="34"/>
      <c r="AL138" s="195"/>
      <c r="AM138" s="195"/>
      <c r="AN138" s="80"/>
      <c r="AO138" s="80"/>
      <c r="AP138" s="80"/>
      <c r="AQ138" s="35"/>
    </row>
    <row r="139" spans="1:43" x14ac:dyDescent="0.2">
      <c r="A139" s="84">
        <v>132</v>
      </c>
      <c r="B139" s="84" t="str">
        <f ca="1"/>
        <v>Montenegro</v>
      </c>
      <c r="C139" s="84" t="str">
        <f ca="1"/>
        <v>MNE</v>
      </c>
      <c r="D139" s="219" t="str">
        <f ca="1"/>
        <v>ECS           Europe &amp; Central Asia</v>
      </c>
      <c r="E139" s="219" t="str">
        <f ca="1"/>
        <v>IBRD</v>
      </c>
      <c r="F139" s="190" t="str">
        <f t="shared" ca="1" si="5"/>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$M$4:$Y$4,
                    (M139:Y139),
                    "")),
            1,
            0))
        =0,
    NA(),
    IF(
        Parameters!$D$15=1,
        IF(
            SUM(--(ISNUMBER(IF($M$4:$Y$4=1,(M139:Y139),""))))&gt;0,
            MAX(IF(
                ISNUMBER(M139:Y139),
                IF(
                    M$4:Y$4=1,
                    M139:Y139,
                    ""),
                "")),
            MAX(IF(
                ISNUMBER(M139:Y139),
                IF(
                    M$4:Y$4=2,
                    M139:Y139,
                    ""),
                ""))
        ),
        IF(
            Parameters!$D$16=1,
            IFERROR(
                AVERAGE(IF(
                    ISNUMBER(M139:Y139),
                    IF(
                        M$4:Y$4=1,
                        M139:Y139,
                        ""),
                    "")),
                AVERAGE(IF(
                    ISNUMBER(M139:Y139),
                    IF(
                        M$4:Y$4=2,
                        M139:Y139,
                        ""),
                    ""))
            ),
            IF(
                Parameters!$D$17=1,
                IFERROR(
                    IF(
                        OR(
                            IF(
                                ISNUMBER(M139:Y139),
                                IF(
                                    M$4:Y$4=1,
                                    M139:Y139,
                                    ""),
                                "")
                            =0),
                        0,
                        GEOMEAN(IF(
                            ISNUMBER(M139:Y139),
                            IF(
                                M$4:Y$4=1,
                                M139:Y139,
                                ""),
                            ""))
                    ),
                    IF(
                        OR(IF(
                            ISNUMBER(M139:Y139),
                            IF(
                                M$4:Y$4=2,
                                M139:Y139,
                                ""),
                            "")
                            =0),
                        0,
                        GEOMEAN(IF(
                            ISNUMBER(M139:Y139),
                            IF(
                                M$4:Y$4=2,
                                M139:Y139,
                                ""),
                            "")))
                )
            )
        )
    )
)</f>
        <v>2.9999999999999898</v>
      </c>
      <c r="I139" s="191" t="e" cm="1">
        <f t="array" ref="I139">IF(
    SUM(IF(
            ISNUMBER(
                IF(
                    $M$5:$Y$5,
                    (M139:Y139),
                    "")),
            1,
            0))
        =0,
    NA(),
    IF(
        Parameters!$D$15=1,
        IF(
            SUM(--(ISNUMBER(IF($M$5:$Y$5=1,(M139:Y139),""))))&gt;0,
            MAX(IF(
                ISNUMBER(M139:Y139),
                IF(
                    M$5:Y$5=1,
                    M139:Y139,
                    ""),
                "")),
            MAX(IF(
                ISNUMBER(M139:Y139),
                IF(
                    M$5:Y$5=2,
                    M139:Y139,
                    ""),
                ""))
        ),
        IF(
            Parameters!$D$16=1,
            IFERROR(
                AVERAGE(IF(
                    ISNUMBER(M139:Y139),
                    IF(
                        M$5:Y$5=1,
                        M139:Y139,
                        ""),
                    "")),
                AVERAGE(IF(
                    ISNUMBER(M139:Y139),
                    IF(
                        M$5:Y$5=2,
                        M139:Y139,
                        ""),
                    ""))
            ),
            IF(
                Parameters!$D$17=1,
                IFERROR(
                    IF(
                        OR(
                            IF(
                                ISNUMBER(M139:Y139),
                                IF(
                                    M$5:Y$5=1,
                                    M139:Y139,
                                    ""),
                                "")
                            =0),
                        0,
                        GEOMEAN(IF(
                            ISNUMBER(M139:Y139),
                            IF(
                                M$5:Y$5=1,
                                M139:Y139,
                                ""),
                            ""))
                    ),
                    IF(
                        OR(IF(
                            ISNUMBER(M139:Y139),
                            IF(
                                M$5:Y$5=2,
                                M139:Y139,
                                ""),
                            "")
                            =0),
                        0,
                        GEOMEAN(IF(
                            ISNUMBER(M139:Y139),
                            IF(
                                M$5:Y$5=2,
                                M139:Y139,
                                ""),
                            "")))
                )
            )
        )
    )
)</f>
        <v>#N/A</v>
      </c>
      <c r="J139" s="242">
        <v>45142</v>
      </c>
      <c r="K139" s="242">
        <v>45014</v>
      </c>
      <c r="L139" s="91" t="s">
        <v>224</v>
      </c>
      <c r="M139" s="192">
        <v>2.9999999999999898</v>
      </c>
      <c r="N139" s="192" t="s">
        <v>409</v>
      </c>
      <c r="O139" s="192" t="s">
        <v>409</v>
      </c>
      <c r="P139" s="192" t="s">
        <v>409</v>
      </c>
      <c r="Q139" s="192" t="s">
        <v>409</v>
      </c>
      <c r="R139" s="192">
        <v>2.1</v>
      </c>
      <c r="S139" s="192" t="s">
        <v>409</v>
      </c>
      <c r="T139" s="192" t="s">
        <v>409</v>
      </c>
      <c r="U139" s="192" t="s">
        <v>409</v>
      </c>
      <c r="V139" s="192" t="s">
        <v>409</v>
      </c>
      <c r="W139" s="192" t="s">
        <v>409</v>
      </c>
      <c r="X139" s="192" t="s">
        <v>409</v>
      </c>
      <c r="Y139" s="192"/>
      <c r="Z139" s="192"/>
      <c r="AF139" s="34"/>
      <c r="AG139" s="34"/>
      <c r="AH139" s="34"/>
      <c r="AI139" s="34"/>
      <c r="AJ139" s="34"/>
      <c r="AK139" s="34"/>
      <c r="AL139" s="195"/>
      <c r="AM139" s="195"/>
      <c r="AN139" s="80"/>
      <c r="AO139" s="80"/>
      <c r="AP139" s="80"/>
      <c r="AQ139" s="35"/>
    </row>
    <row r="140" spans="1:43" x14ac:dyDescent="0.2">
      <c r="A140" s="84">
        <v>133</v>
      </c>
      <c r="B140" s="84" t="str">
        <f ca="1"/>
        <v>Mongolia</v>
      </c>
      <c r="C140" s="84" t="str">
        <f ca="1"/>
        <v>MNG</v>
      </c>
      <c r="D140" s="219" t="str">
        <f ca="1"/>
        <v>EAS           East Asia &amp; Pacific</v>
      </c>
      <c r="E140" s="219" t="str">
        <f ca="1"/>
        <v>IBRD</v>
      </c>
      <c r="F140" s="190" t="str">
        <f t="shared" ca="1" si="5"/>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7.0710678118654755</v>
      </c>
      <c r="H140" s="80" cm="1">
        <f t="array" ref="H140">IF(
    SUM(IF(
            ISNUMBER(
                IF(
                    $M$4:$Y$4,
                    (M140:Y140),
                    "")),
            1,
            0))
        =0,
    NA(),
    IF(
        Parameters!$D$15=1,
        IF(
            SUM(--(ISNUMBER(IF($M$4:$Y$4=1,(M140:Y140),""))))&gt;0,
            MAX(IF(
                ISNUMBER(M140:Y140),
                IF(
                    M$4:Y$4=1,
                    M140:Y140,
                    ""),
                "")),
            MAX(IF(
                ISNUMBER(M140:Y140),
                IF(
                    M$4:Y$4=2,
                    M140:Y140,
                    ""),
                ""))
        ),
        IF(
            Parameters!$D$16=1,
            IFERROR(
                AVERAGE(IF(
                    ISNUMBER(M140:Y140),
                    IF(
                        M$4:Y$4=1,
                        M140:Y140,
                        ""),
                    "")),
                AVERAGE(IF(
                    ISNUMBER(M140:Y140),
                    IF(
                        M$4:Y$4=2,
                        M140:Y140,
                        ""),
                    ""))
            ),
            IF(
                Parameters!$D$17=1,
                IFERROR(
                    IF(
                        OR(
                            IF(
                                ISNUMBER(M140:Y140),
                                IF(
                                    M$4:Y$4=1,
                                    M140:Y140,
                                    ""),
                                "")
                            =0),
                        0,
                        GEOMEAN(IF(
                            ISNUMBER(M140:Y140),
                            IF(
                                M$4:Y$4=1,
                                M140:Y140,
                                ""),
                            ""))
                    ),
                    IF(
                        OR(IF(
                            ISNUMBER(M140:Y140),
                            IF(
                                M$4:Y$4=2,
                                M140:Y140,
                                ""),
                            "")
                            =0),
                        0,
                        GEOMEAN(IF(
                            ISNUMBER(M140:Y140),
                            IF(
                                M$4:Y$4=2,
                                M140:Y140,
                                ""),
                            "")))
                )
            )
        )
    )
)</f>
        <v>5</v>
      </c>
      <c r="I140" s="191" cm="1">
        <f t="array" ref="I140">IF(
    SUM(IF(
            ISNUMBER(
                IF(
                    $M$5:$Y$5,
                    (M140:Y140),
                    "")),
            1,
            0))
        =0,
    NA(),
    IF(
        Parameters!$D$15=1,
        IF(
            SUM(--(ISNUMBER(IF($M$5:$Y$5=1,(M140:Y140),""))))&gt;0,
            MAX(IF(
                ISNUMBER(M140:Y140),
                IF(
                    M$5:Y$5=1,
                    M140:Y140,
                    ""),
                "")),
            MAX(IF(
                ISNUMBER(M140:Y140),
                IF(
                    M$5:Y$5=2,
                    M140:Y140,
                    ""),
                ""))
        ),
        IF(
            Parameters!$D$16=1,
            IFERROR(
                AVERAGE(IF(
                    ISNUMBER(M140:Y140),
                    IF(
                        M$5:Y$5=1,
                        M140:Y140,
                        ""),
                    "")),
                AVERAGE(IF(
                    ISNUMBER(M140:Y140),
                    IF(
                        M$5:Y$5=2,
                        M140:Y140,
                        ""),
                    ""))
            ),
            IF(
                Parameters!$D$17=1,
                IFERROR(
                    IF(
                        OR(
                            IF(
                                ISNUMBER(M140:Y140),
                                IF(
                                    M$5:Y$5=1,
                                    M140:Y140,
                                    ""),
                                "")
                            =0),
                        0,
                        GEOMEAN(IF(
                            ISNUMBER(M140:Y140),
                            IF(
                                M$5:Y$5=1,
                                M140:Y140,
                                ""),
                            ""))
                    ),
                    IF(
                        OR(IF(
                            ISNUMBER(M140:Y140),
                            IF(
                                M$5:Y$5=2,
                                M140:Y140,
                                ""),
                            "")
                            =0),
                        0,
                        GEOMEAN(IF(
                            ISNUMBER(M140:Y140),
                            IF(
                                M$5:Y$5=2,
                                M140:Y140,
                                ""),
                            "")))
                )
            )
        )
    )
)</f>
        <v>10</v>
      </c>
      <c r="J140" s="242">
        <v>45019</v>
      </c>
      <c r="K140" s="242">
        <v>45154</v>
      </c>
      <c r="L140" s="91" t="s">
        <v>226</v>
      </c>
      <c r="M140" s="192">
        <v>5</v>
      </c>
      <c r="N140" s="192">
        <v>10</v>
      </c>
      <c r="O140" s="192" t="s">
        <v>409</v>
      </c>
      <c r="P140" s="192">
        <v>5.2534302308080399E-2</v>
      </c>
      <c r="Q140" s="192" t="s">
        <v>409</v>
      </c>
      <c r="R140" s="192">
        <v>3.5</v>
      </c>
      <c r="S140" s="192">
        <v>-0.80999999999999905</v>
      </c>
      <c r="T140" s="192">
        <v>1.0999999999999901</v>
      </c>
      <c r="U140" s="192" t="s">
        <v>409</v>
      </c>
      <c r="V140" s="192">
        <v>5.7278107435098995E-4</v>
      </c>
      <c r="W140" s="192">
        <v>2.6267151154040201E-3</v>
      </c>
      <c r="X140" s="192" t="s">
        <v>409</v>
      </c>
      <c r="Y140" s="192"/>
      <c r="Z140" s="192"/>
      <c r="AF140" s="34"/>
      <c r="AG140" s="34"/>
      <c r="AH140" s="34"/>
      <c r="AI140" s="34"/>
      <c r="AJ140" s="34"/>
      <c r="AK140" s="34"/>
      <c r="AL140" s="195"/>
      <c r="AM140" s="195"/>
      <c r="AN140" s="80"/>
      <c r="AO140" s="80"/>
      <c r="AP140" s="80"/>
      <c r="AQ140" s="35"/>
    </row>
    <row r="141" spans="1:43" x14ac:dyDescent="0.2">
      <c r="A141" s="84">
        <v>134</v>
      </c>
      <c r="B141" s="84" t="str">
        <f ca="1"/>
        <v>Northern Mariana Islands</v>
      </c>
      <c r="C141" s="84" t="str">
        <f ca="1"/>
        <v>MNP</v>
      </c>
      <c r="D141" s="219" t="str">
        <f ca="1"/>
        <v>EAS           East Asia &amp; Pacific</v>
      </c>
      <c r="E141" s="219" t="str">
        <f ca="1"/>
        <v>NA</v>
      </c>
      <c r="F141" s="190" t="str">
        <f t="shared" ca="1" si="5"/>
        <v/>
      </c>
      <c r="G141" s="80" t="e">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#N/A</v>
      </c>
      <c r="H141" s="80" t="e" cm="1">
        <f t="array" ref="H141">IF(
    SUM(IF(
            ISNUMBER(
                IF(
                    $M$4:$Y$4,
                    (M141:Y141),
                    "")),
            1,
            0))
        =0,
    NA(),
    IF(
        Parameters!$D$15=1,
        IF(
            SUM(--(ISNUMBER(IF($M$4:$Y$4=1,(M141:Y141),""))))&gt;0,
            MAX(IF(
                ISNUMBER(M141:Y141),
                IF(
                    M$4:Y$4=1,
                    M141:Y141,
                    ""),
                "")),
            MAX(IF(
                ISNUMBER(M141:Y141),
                IF(
                    M$4:Y$4=2,
                    M141:Y141,
                    ""),
                ""))
        ),
        IF(
            Parameters!$D$16=1,
            IFERROR(
                AVERAGE(IF(
                    ISNUMBER(M141:Y141),
                    IF(
                        M$4:Y$4=1,
                        M141:Y141,
                        ""),
                    "")),
                AVERAGE(IF(
                    ISNUMBER(M141:Y141),
                    IF(
                        M$4:Y$4=2,
                        M141:Y141,
                        ""),
                    ""))
            ),
            IF(
                Parameters!$D$17=1,
                IFERROR(
                    IF(
                        OR(
                            IF(
                                ISNUMBER(M141:Y141),
                                IF(
                                    M$4:Y$4=1,
                                    M141:Y141,
                                    ""),
                                "")
                            =0),
                        0,
                        GEOMEAN(IF(
                            ISNUMBER(M141:Y141),
                            IF(
                                M$4:Y$4=1,
                                M141:Y141,
                                ""),
                            ""))
                    ),
                    IF(
                        OR(IF(
                            ISNUMBER(M141:Y141),
                            IF(
                                M$4:Y$4=2,
                                M141:Y141,
                                ""),
                            "")
                            =0),
                        0,
                        GEOMEAN(IF(
                            ISNUMBER(M141:Y141),
                            IF(
                                M$4:Y$4=2,
                                M141:Y141,
                                ""),
                            "")))
                )
            )
        )
    )
)</f>
        <v>#N/A</v>
      </c>
      <c r="I141" s="191" t="e" cm="1">
        <f t="array" ref="I141">IF(
    SUM(IF(
            ISNUMBER(
                IF(
                    $M$5:$Y$5,
                    (M141:Y141),
                    "")),
            1,
            0))
        =0,
    NA(),
    IF(
        Parameters!$D$15=1,
        IF(
            SUM(--(ISNUMBER(IF($M$5:$Y$5=1,(M141:Y141),""))))&gt;0,
            MAX(IF(
                ISNUMBER(M141:Y141),
                IF(
                    M$5:Y$5=1,
                    M141:Y141,
                    ""),
                "")),
            MAX(IF(
                ISNUMBER(M141:Y141),
                IF(
                    M$5:Y$5=2,
                    M141:Y141,
                    ""),
                ""))
        ),
        IF(
            Parameters!$D$16=1,
            IFERROR(
                AVERAGE(IF(
                    ISNUMBER(M141:Y141),
                    IF(
                        M$5:Y$5=1,
                        M141:Y141,
                        ""),
                    "")),
                AVERAGE(IF(
                    ISNUMBER(M141:Y141),
                    IF(
                        M$5:Y$5=2,
                        M141:Y141,
                        ""),
                    ""))
            ),
            IF(
                Parameters!$D$17=1,
                IFERROR(
                    IF(
                        OR(
                            IF(
                                ISNUMBER(M141:Y141),
                                IF(
                                    M$5:Y$5=1,
                                    M141:Y141,
                                    ""),
                                "")
                            =0),
                        0,
                        GEOMEAN(IF(
                            ISNUMBER(M141:Y141),
                            IF(
                                M$5:Y$5=1,
                                M141:Y141,
                                ""),
                            ""))
                    ),
                    IF(
                        OR(IF(
                            ISNUMBER(M141:Y141),
                            IF(
                                M$5:Y$5=2,
                                M141:Y141,
                                ""),
                            "")
                            =0),
                        0,
                        GEOMEAN(IF(
                            ISNUMBER(M141:Y141),
                            IF(
                                M$5:Y$5=2,
                                M141:Y141,
                                ""),
                            "")))
                )
            )
        )
    )
)</f>
        <v>#N/A</v>
      </c>
      <c r="J141" s="242" t="s">
        <v>409</v>
      </c>
      <c r="K141" s="242">
        <v>45014</v>
      </c>
      <c r="L141" s="91" t="s">
        <v>715</v>
      </c>
      <c r="M141" s="192" t="s">
        <v>409</v>
      </c>
      <c r="N141" s="192" t="s">
        <v>409</v>
      </c>
      <c r="O141" s="192" t="s">
        <v>409</v>
      </c>
      <c r="P141" s="192" t="s">
        <v>409</v>
      </c>
      <c r="Q141" s="192" t="s">
        <v>409</v>
      </c>
      <c r="R141" s="192" t="s">
        <v>409</v>
      </c>
      <c r="S141" s="192" t="s">
        <v>409</v>
      </c>
      <c r="T141" s="192" t="s">
        <v>409</v>
      </c>
      <c r="U141" s="192" t="s">
        <v>409</v>
      </c>
      <c r="V141" s="192" t="s">
        <v>409</v>
      </c>
      <c r="W141" s="192" t="s">
        <v>409</v>
      </c>
      <c r="X141" s="192" t="s">
        <v>409</v>
      </c>
      <c r="Y141" s="192"/>
      <c r="Z141" s="192"/>
      <c r="AF141" s="34"/>
      <c r="AG141" s="34"/>
      <c r="AH141" s="34"/>
      <c r="AI141" s="34"/>
      <c r="AJ141" s="34"/>
      <c r="AK141" s="34"/>
      <c r="AL141" s="195"/>
      <c r="AM141" s="195"/>
      <c r="AN141" s="80"/>
      <c r="AO141" s="80"/>
      <c r="AP141" s="80"/>
      <c r="AQ141" s="35"/>
    </row>
    <row r="142" spans="1:43" x14ac:dyDescent="0.2">
      <c r="A142" s="84">
        <v>135</v>
      </c>
      <c r="B142" s="84" t="str">
        <f ca="1"/>
        <v>Mozambique</v>
      </c>
      <c r="C142" s="84" t="str">
        <f ca="1"/>
        <v>MOZ</v>
      </c>
      <c r="D142" s="219" t="str">
        <f ca="1"/>
        <v>SSF           Sub-Saharan Africa</v>
      </c>
      <c r="E142" s="219" t="str">
        <f ca="1"/>
        <v>IDA</v>
      </c>
      <c r="F142" s="190" t="str">
        <f t="shared" ca="1" si="5"/>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$M$4:$Y$4,
                    (M142:Y142),
                    "")),
            1,
            0))
        =0,
    NA(),
    IF(
        Parameters!$D$15=1,
        IF(
            SUM(--(ISNUMBER(IF($M$4:$Y$4=1,(M142:Y142),""))))&gt;0,
            MAX(IF(
                ISNUMBER(M142:Y142),
                IF(
                    M$4:Y$4=1,
                    M142:Y142,
                    ""),
                "")),
            MAX(IF(
                ISNUMBER(M142:Y142),
                IF(
                    M$4:Y$4=2,
                    M142:Y142,
                    ""),
                ""))
        ),
        IF(
            Parameters!$D$16=1,
            IFERROR(
                AVERAGE(IF(
                    ISNUMBER(M142:Y142),
                    IF(
                        M$4:Y$4=1,
                        M142:Y142,
                        ""),
                    "")),
                AVERAGE(IF(
                    ISNUMBER(M142:Y142),
                    IF(
                        M$4:Y$4=2,
                        M142:Y142,
                        ""),
                    ""))
            ),
            IF(
                Parameters!$D$17=1,
                IFERROR(
                    IF(
                        OR(
                            IF(
                                ISNUMBER(M142:Y142),
                                IF(
                                    M$4:Y$4=1,
                                    M142:Y142,
                                    ""),
                                "")
                            =0),
                        0,
                        GEOMEAN(IF(
                            ISNUMBER(M142:Y142),
                            IF(
                                M$4:Y$4=1,
                                M142:Y142,
                                ""),
                            ""))
                    ),
                    IF(
                        OR(IF(
                            ISNUMBER(M142:Y142),
                            IF(
                                M$4:Y$4=2,
                                M142:Y142,
                                ""),
                            "")
                            =0),
                        0,
                        GEOMEAN(IF(
                            ISNUMBER(M142:Y142),
                            IF(
                                M$4:Y$4=2,
                                M142:Y142,
                                ""),
                            "")))
                )
            )
        )
    )
)</f>
        <v>10</v>
      </c>
      <c r="I142" s="191" cm="1">
        <f t="array" ref="I142">IF(
    SUM(IF(
            ISNUMBER(
                IF(
                    $M$5:$Y$5,
                    (M142:Y142),
                    "")),
            1,
            0))
        =0,
    NA(),
    IF(
        Parameters!$D$15=1,
        IF(
            SUM(--(ISNUMBER(IF($M$5:$Y$5=1,(M142:Y142),""))))&gt;0,
            MAX(IF(
                ISNUMBER(M142:Y142),
                IF(
                    M$5:Y$5=1,
                    M142:Y142,
                    ""),
                "")),
            MAX(IF(
                ISNUMBER(M142:Y142),
                IF(
                    M$5:Y$5=2,
                    M142:Y142,
                    ""),
                ""))
        ),
        IF(
            Parameters!$D$16=1,
            IFERROR(
                AVERAGE(IF(
                    ISNUMBER(M142:Y142),
                    IF(
                        M$5:Y$5=1,
                        M142:Y142,
                        ""),
                    "")),
                AVERAGE(IF(
                    ISNUMBER(M142:Y142),
                    IF(
                        M$5:Y$5=2,
                        M142:Y142,
                        ""),
                    ""))
            ),
            IF(
                Parameters!$D$17=1,
                IFERROR(
                    IF(
                        OR(
                            IF(
                                ISNUMBER(M142:Y142),
                                IF(
                                    M$5:Y$5=1,
                                    M142:Y142,
                                    ""),
                                "")
                            =0),
                        0,
                        GEOMEAN(IF(
                            ISNUMBER(M142:Y142),
                            IF(
                                M$5:Y$5=1,
                                M142:Y142,
                                ""),
                            ""))
                    ),
                    IF(
                        OR(IF(
                            ISNUMBER(M142:Y142),
                            IF(
                                M$5:Y$5=2,
                                M142:Y142,
                                ""),
                            "")
                            =0),
                        0,
                        GEOMEAN(IF(
                            ISNUMBER(M142:Y142),
                            IF(
                                M$5:Y$5=2,
                                M142:Y142,
                                ""),
                            "")))
                )
            )
        )
    )
)</f>
        <v>0</v>
      </c>
      <c r="J142" s="242">
        <v>45142</v>
      </c>
      <c r="K142" s="242">
        <v>45154</v>
      </c>
      <c r="L142" s="91" t="s">
        <v>228</v>
      </c>
      <c r="M142" s="192">
        <v>10</v>
      </c>
      <c r="N142" s="192" t="s">
        <v>409</v>
      </c>
      <c r="O142" s="192" t="s">
        <v>409</v>
      </c>
      <c r="P142" s="192">
        <v>0</v>
      </c>
      <c r="Q142" s="192" t="s">
        <v>409</v>
      </c>
      <c r="R142" s="192">
        <v>7.4</v>
      </c>
      <c r="S142" s="192" t="s">
        <v>409</v>
      </c>
      <c r="T142" s="192" t="s">
        <v>409</v>
      </c>
      <c r="U142" s="192" t="s">
        <v>409</v>
      </c>
      <c r="V142" s="192">
        <v>-0.28999774549109197</v>
      </c>
      <c r="W142" s="192">
        <v>-0.81923439388640396</v>
      </c>
      <c r="X142" s="192" t="s">
        <v>409</v>
      </c>
      <c r="Y142" s="192"/>
      <c r="Z142" s="192"/>
      <c r="AF142" s="34"/>
      <c r="AG142" s="34"/>
      <c r="AH142" s="34"/>
      <c r="AI142" s="34"/>
      <c r="AJ142" s="34"/>
      <c r="AK142" s="34"/>
      <c r="AL142" s="195"/>
      <c r="AM142" s="195"/>
      <c r="AN142" s="80"/>
      <c r="AO142" s="80"/>
      <c r="AP142" s="80"/>
      <c r="AQ142" s="35"/>
    </row>
    <row r="143" spans="1:43" x14ac:dyDescent="0.2">
      <c r="A143" s="84">
        <v>136</v>
      </c>
      <c r="B143" s="84" t="str">
        <f ca="1"/>
        <v>Mauritania</v>
      </c>
      <c r="C143" s="84" t="str">
        <f ca="1"/>
        <v>MRT</v>
      </c>
      <c r="D143" s="219" t="str">
        <f ca="1"/>
        <v>SSF           Sub-Saharan Africa</v>
      </c>
      <c r="E143" s="219" t="str">
        <f ca="1"/>
        <v>IDA</v>
      </c>
      <c r="F143" s="190" t="str">
        <f t="shared" ca="1" si="5"/>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$M$4:$Y$4,
                    (M143:Y143),
                    "")),
            1,
            0))
        =0,
    NA(),
    IF(
        Parameters!$D$15=1,
        IF(
            SUM(--(ISNUMBER(IF($M$4:$Y$4=1,(M143:Y143),""))))&gt;0,
            MAX(IF(
                ISNUMBER(M143:Y143),
                IF(
                    M$4:Y$4=1,
                    M143:Y143,
                    ""),
                "")),
            MAX(IF(
                ISNUMBER(M143:Y143),
                IF(
                    M$4:Y$4=2,
                    M143:Y143,
                    ""),
                ""))
        ),
        IF(
            Parameters!$D$16=1,
            IFERROR(
                AVERAGE(IF(
                    ISNUMBER(M143:Y143),
                    IF(
                        M$4:Y$4=1,
                        M143:Y143,
                        ""),
                    "")),
                AVERAGE(IF(
                    ISNUMBER(M143:Y143),
                    IF(
                        M$4:Y$4=2,
                        M143:Y143,
                        ""),
                    ""))
            ),
            IF(
                Parameters!$D$17=1,
                IFERROR(
                    IF(
                        OR(
                            IF(
                                ISNUMBER(M143:Y143),
                                IF(
                                    M$4:Y$4=1,
                                    M143:Y143,
                                    ""),
                                "")
                            =0),
                        0,
                        GEOMEAN(IF(
                            ISNUMBER(M143:Y143),
                            IF(
                                M$4:Y$4=1,
                                M143:Y143,
                                ""),
                            ""))
                    ),
                    IF(
                        OR(IF(
                            ISNUMBER(M143:Y143),
                            IF(
                                M$4:Y$4=2,
                                M143:Y143,
                                ""),
                            "")
                            =0),
                        0,
                        GEOMEAN(IF(
                            ISNUMBER(M143:Y143),
                            IF(
                                M$4:Y$4=2,
                                M143:Y143,
                                ""),
                            "")))
                )
            )
        )
    )
)</f>
        <v>8.2857142857142794</v>
      </c>
      <c r="I143" s="191" cm="1">
        <f t="array" ref="I143">IF(
    SUM(IF(
            ISNUMBER(
                IF(
                    $M$5:$Y$5,
                    (M143:Y143),
                    "")),
            1,
            0))
        =0,
    NA(),
    IF(
        Parameters!$D$15=1,
        IF(
            SUM(--(ISNUMBER(IF($M$5:$Y$5=1,(M143:Y143),""))))&gt;0,
            MAX(IF(
                ISNUMBER(M143:Y143),
                IF(
                    M$5:Y$5=1,
                    M143:Y143,
                    ""),
                "")),
            MAX(IF(
                ISNUMBER(M143:Y143),
                IF(
                    M$5:Y$5=2,
                    M143:Y143,
                    ""),
                ""))
        ),
        IF(
            Parameters!$D$16=1,
            IFERROR(
                AVERAGE(IF(
                    ISNUMBER(M143:Y143),
                    IF(
                        M$5:Y$5=1,
                        M143:Y143,
                        ""),
                    "")),
                AVERAGE(IF(
                    ISNUMBER(M143:Y143),
                    IF(
                        M$5:Y$5=2,
                        M143:Y143,
                        ""),
                    ""))
            ),
            IF(
                Parameters!$D$17=1,
                IFERROR(
                    IF(
                        OR(
                            IF(
                                ISNUMBER(M143:Y143),
                                IF(
                                    M$5:Y$5=1,
                                    M143:Y143,
                                    ""),
                                "")
                            =0),
                        0,
                        GEOMEAN(IF(
                            ISNUMBER(M143:Y143),
                            IF(
                                M$5:Y$5=1,
                                M143:Y143,
                                ""),
                            ""))
                    ),
                    IF(
                        OR(IF(
                            ISNUMBER(M143:Y143),
                            IF(
                                M$5:Y$5=2,
                                M143:Y143,
                                ""),
                            "")
                            =0),
                        0,
                        GEOMEAN(IF(
                            ISNUMBER(M143:Y143),
                            IF(
                                M$5:Y$5=2,
                                M143:Y143,
                                ""),
                            "")))
                )
            )
        )
    )
)</f>
        <v>0</v>
      </c>
      <c r="J143" s="242">
        <v>45019</v>
      </c>
      <c r="K143" s="242">
        <v>45154</v>
      </c>
      <c r="L143" s="91" t="s">
        <v>230</v>
      </c>
      <c r="M143" s="192">
        <v>8.2857142857142794</v>
      </c>
      <c r="N143" s="192" t="s">
        <v>409</v>
      </c>
      <c r="O143" s="192" t="s">
        <v>409</v>
      </c>
      <c r="P143" s="192">
        <v>0</v>
      </c>
      <c r="Q143" s="192" t="s">
        <v>409</v>
      </c>
      <c r="R143" s="192">
        <v>5.8</v>
      </c>
      <c r="S143" s="192" t="s">
        <v>409</v>
      </c>
      <c r="T143" s="192" t="s">
        <v>409</v>
      </c>
      <c r="U143" s="192" t="s">
        <v>409</v>
      </c>
      <c r="V143" s="192">
        <v>-4.2213531197489801E-2</v>
      </c>
      <c r="W143" s="192">
        <v>-7.7900824309470096E-2</v>
      </c>
      <c r="X143" s="192" t="s">
        <v>409</v>
      </c>
      <c r="Y143" s="192"/>
      <c r="Z143" s="192"/>
      <c r="AF143" s="34"/>
      <c r="AG143" s="34"/>
      <c r="AH143" s="34"/>
      <c r="AI143" s="34"/>
      <c r="AJ143" s="34"/>
      <c r="AK143" s="34"/>
      <c r="AL143" s="195"/>
      <c r="AM143" s="195"/>
      <c r="AN143" s="80"/>
      <c r="AO143" s="80"/>
      <c r="AP143" s="80"/>
      <c r="AQ143" s="35"/>
    </row>
    <row r="144" spans="1:43" x14ac:dyDescent="0.2">
      <c r="A144" s="84">
        <v>137</v>
      </c>
      <c r="B144" s="84" t="str">
        <f ca="1"/>
        <v>Mauritius</v>
      </c>
      <c r="C144" s="84" t="str">
        <f ca="1"/>
        <v>MUS</v>
      </c>
      <c r="D144" s="219" t="str">
        <f ca="1"/>
        <v>SSF           Sub-Saharan Africa</v>
      </c>
      <c r="E144" s="219" t="str">
        <f ca="1"/>
        <v>IBRD</v>
      </c>
      <c r="F144" s="190" t="str">
        <f t="shared" ca="1" si="5"/>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$M$4:$Y$4,
                    (M144:Y144),
                    "")),
            1,
            0))
        =0,
    NA(),
    IF(
        Parameters!$D$15=1,
        IF(
            SUM(--(ISNUMBER(IF($M$4:$Y$4=1,(M144:Y144),""))))&gt;0,
            MAX(IF(
                ISNUMBER(M144:Y144),
                IF(
                    M$4:Y$4=1,
                    M144:Y144,
                    ""),
                "")),
            MAX(IF(
                ISNUMBER(M144:Y144),
                IF(
                    M$4:Y$4=2,
                    M144:Y144,
                    ""),
                ""))
        ),
        IF(
            Parameters!$D$16=1,
            IFERROR(
                AVERAGE(IF(
                    ISNUMBER(M144:Y144),
                    IF(
                        M$4:Y$4=1,
                        M144:Y144,
                        ""),
                    "")),
                AVERAGE(IF(
                    ISNUMBER(M144:Y144),
                    IF(
                        M$4:Y$4=2,
                        M144:Y144,
                        ""),
                    ""))
            ),
            IF(
                Parameters!$D$17=1,
                IFERROR(
                    IF(
                        OR(
                            IF(
                                ISNUMBER(M144:Y144),
                                IF(
                                    M$4:Y$4=1,
                                    M144:Y144,
                                    ""),
                                "")
                            =0),
                        0,
                        GEOMEAN(IF(
                            ISNUMBER(M144:Y144),
                            IF(
                                M$4:Y$4=1,
                                M144:Y144,
                                ""),
                            ""))
                    ),
                    IF(
                        OR(IF(
                            ISNUMBER(M144:Y144),
                            IF(
                                M$4:Y$4=2,
                                M144:Y144,
                                ""),
                            "")
                            =0),
                        0,
                        GEOMEAN(IF(
                            ISNUMBER(M144:Y144),
                            IF(
                                M$4:Y$4=2,
                                M144:Y144,
                                ""),
                            "")))
                )
            )
        )
    )
)</f>
        <v>2.8571428571428501</v>
      </c>
      <c r="I144" s="191" cm="1">
        <f t="array" ref="I144">IF(
    SUM(IF(
            ISNUMBER(
                IF(
                    $M$5:$Y$5,
                    (M144:Y144),
                    "")),
            1,
            0))
        =0,
    NA(),
    IF(
        Parameters!$D$15=1,
        IF(
            SUM(--(ISNUMBER(IF($M$5:$Y$5=1,(M144:Y144),""))))&gt;0,
            MAX(IF(
                ISNUMBER(M144:Y144),
                IF(
                    M$5:Y$5=1,
                    M144:Y144,
                    ""),
                "")),
            MAX(IF(
                ISNUMBER(M144:Y144),
                IF(
                    M$5:Y$5=2,
                    M144:Y144,
                    ""),
                ""))
        ),
        IF(
            Parameters!$D$16=1,
            IFERROR(
                AVERAGE(IF(
                    ISNUMBER(M144:Y144),
                    IF(
                        M$5:Y$5=1,
                        M144:Y144,
                        ""),
                    "")),
                AVERAGE(IF(
                    ISNUMBER(M144:Y144),
                    IF(
                        M$5:Y$5=2,
                        M144:Y144,
                        ""),
                    ""))
            ),
            IF(
                Parameters!$D$17=1,
                IFERROR(
                    IF(
                        OR(
                            IF(
                                ISNUMBER(M144:Y144),
                                IF(
                                    M$5:Y$5=1,
                                    M144:Y144,
                                    ""),
                                "")
                            =0),
                        0,
                        GEOMEAN(IF(
                            ISNUMBER(M144:Y144),
                            IF(
                                M$5:Y$5=1,
                                M144:Y144,
                                ""),
                            ""))
                    ),
                    IF(
                        OR(IF(
                            ISNUMBER(M144:Y144),
                            IF(
                                M$5:Y$5=2,
                                M144:Y144,
                                ""),
                            "")
                            =0),
                        0,
                        GEOMEAN(IF(
                            ISNUMBER(M144:Y144),
                            IF(
                                M$5:Y$5=2,
                                M144:Y144,
                                ""),
                            "")))
                )
            )
        )
    )
)</f>
        <v>0</v>
      </c>
      <c r="J144" s="242">
        <v>45142</v>
      </c>
      <c r="K144" s="242">
        <v>45154</v>
      </c>
      <c r="L144" s="91" t="s">
        <v>232</v>
      </c>
      <c r="M144" s="192">
        <v>2.8571428571428501</v>
      </c>
      <c r="N144" s="192">
        <v>0</v>
      </c>
      <c r="O144" s="192" t="s">
        <v>409</v>
      </c>
      <c r="P144" s="192" t="s">
        <v>409</v>
      </c>
      <c r="Q144" s="192" t="s">
        <v>409</v>
      </c>
      <c r="R144" s="192">
        <v>2</v>
      </c>
      <c r="S144" s="192">
        <v>-1.43999999999999</v>
      </c>
      <c r="T144" s="192">
        <v>-9.9999999999999603E-2</v>
      </c>
      <c r="U144" s="192" t="s">
        <v>409</v>
      </c>
      <c r="V144" s="192" t="s">
        <v>409</v>
      </c>
      <c r="W144" s="192" t="s">
        <v>409</v>
      </c>
      <c r="X144" s="192" t="s">
        <v>409</v>
      </c>
      <c r="Y144" s="192"/>
      <c r="Z144" s="192"/>
      <c r="AF144" s="34"/>
      <c r="AG144" s="34"/>
      <c r="AH144" s="34"/>
      <c r="AI144" s="34"/>
      <c r="AJ144" s="34"/>
      <c r="AK144" s="34"/>
      <c r="AL144" s="195"/>
      <c r="AM144" s="195"/>
      <c r="AN144" s="80"/>
      <c r="AO144" s="80"/>
      <c r="AP144" s="80"/>
      <c r="AQ144" s="35"/>
    </row>
    <row r="145" spans="1:43" x14ac:dyDescent="0.2">
      <c r="A145" s="84">
        <v>138</v>
      </c>
      <c r="B145" s="84" t="str">
        <f ca="1"/>
        <v>Malawi</v>
      </c>
      <c r="C145" s="84" t="str">
        <f ca="1"/>
        <v>MWI</v>
      </c>
      <c r="D145" s="219" t="str">
        <f ca="1"/>
        <v>SSF           Sub-Saharan Africa</v>
      </c>
      <c r="E145" s="219" t="str">
        <f ca="1"/>
        <v>IDA</v>
      </c>
      <c r="F145" s="190" t="str">
        <f t="shared" ca="1" si="5"/>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9.9283144879394563</v>
      </c>
      <c r="H145" s="80" cm="1">
        <f t="array" ref="H145">IF(
    SUM(IF(
            ISNUMBER(
                IF(
                    $M$4:$Y$4,
                    (M145:Y145),
                    "")),
            1,
            0))
        =0,
    NA(),
    IF(
        Parameters!$D$15=1,
        IF(
            SUM(--(ISNUMBER(IF($M$4:$Y$4=1,(M145:Y145),""))))&gt;0,
            MAX(IF(
                ISNUMBER(M145:Y145),
                IF(
                    M$4:Y$4=1,
                    M145:Y145,
                    ""),
                "")),
            MAX(IF(
                ISNUMBER(M145:Y145),
                IF(
                    M$4:Y$4=2,
                    M145:Y145,
                    ""),
                ""))
        ),
        IF(
            Parameters!$D$16=1,
            IFERROR(
                AVERAGE(IF(
                    ISNUMBER(M145:Y145),
                    IF(
                        M$4:Y$4=1,
                        M145:Y145,
                        ""),
                    "")),
                AVERAGE(IF(
                    ISNUMBER(M145:Y145),
                    IF(
                        M$4:Y$4=2,
                        M145:Y145,
                        ""),
                    ""))
            ),
            IF(
                Parameters!$D$17=1,
                IFERROR(
                    IF(
                        OR(
                            IF(
                                ISNUMBER(M145:Y145),
                                IF(
                                    M$4:Y$4=1,
                                    M145:Y145,
                                    ""),
                                "")
                            =0),
                        0,
                        GEOMEAN(IF(
                            ISNUMBER(M145:Y145),
                            IF(
                                M$4:Y$4=1,
                                M145:Y145,
                                ""),
                            ""))
                    ),
                    IF(
                        OR(IF(
                            ISNUMBER(M145:Y145),
                            IF(
                                M$4:Y$4=2,
                                M145:Y145,
                                ""),
                            "")
                            =0),
                        0,
                        GEOMEAN(IF(
                            ISNUMBER(M145:Y145),
                            IF(
                                M$4:Y$4=2,
                                M145:Y145,
                                ""),
                            "")))
                )
            )
        )
    )
)</f>
        <v>9.8571428571428505</v>
      </c>
      <c r="I145" s="191" cm="1">
        <f t="array" ref="I145">IF(
    SUM(IF(
            ISNUMBER(
                IF(
                    $M$5:$Y$5,
                    (M145:Y145),
                    "")),
            1,
            0))
        =0,
    NA(),
    IF(
        Parameters!$D$15=1,
        IF(
            SUM(--(ISNUMBER(IF($M$5:$Y$5=1,(M145:Y145),""))))&gt;0,
            MAX(IF(
                ISNUMBER(M145:Y145),
                IF(
                    M$5:Y$5=1,
                    M145:Y145,
                    ""),
                "")),
            MAX(IF(
                ISNUMBER(M145:Y145),
                IF(
                    M$5:Y$5=2,
                    M145:Y145,
                    ""),
                ""))
        ),
        IF(
            Parameters!$D$16=1,
            IFERROR(
                AVERAGE(IF(
                    ISNUMBER(M145:Y145),
                    IF(
                        M$5:Y$5=1,
                        M145:Y145,
                        ""),
                    "")),
                AVERAGE(IF(
                    ISNUMBER(M145:Y145),
                    IF(
                        M$5:Y$5=2,
                        M145:Y145,
                        ""),
                    ""))
            ),
            IF(
                Parameters!$D$17=1,
                IFERROR(
                    IF(
                        OR(
                            IF(
                                ISNUMBER(M145:Y145),
                                IF(
                                    M$5:Y$5=1,
                                    M145:Y145,
                                    ""),
                                "")
                            =0),
                        0,
                        GEOMEAN(IF(
                            ISNUMBER(M145:Y145),
                            IF(
                                M$5:Y$5=1,
                                M145:Y145,
                                ""),
                            ""))
                    ),
                    IF(
                        OR(IF(
                            ISNUMBER(M145:Y145),
                            IF(
                                M$5:Y$5=2,
                                M145:Y145,
                                ""),
                            "")
                            =0),
                        0,
                        GEOMEAN(IF(
                            ISNUMBER(M145:Y145),
                            IF(
                                M$5:Y$5=2,
                                M145:Y145,
                                ""),
                            "")))
                )
            )
        )
    )
)</f>
        <v>10</v>
      </c>
      <c r="J145" s="242">
        <v>45142</v>
      </c>
      <c r="K145" s="242">
        <v>45154</v>
      </c>
      <c r="L145" s="91" t="s">
        <v>234</v>
      </c>
      <c r="M145" s="192">
        <v>9.8571428571428505</v>
      </c>
      <c r="N145" s="192" t="s">
        <v>409</v>
      </c>
      <c r="O145" s="192" t="s">
        <v>409</v>
      </c>
      <c r="P145" s="192">
        <v>10</v>
      </c>
      <c r="Q145" s="192">
        <v>7</v>
      </c>
      <c r="R145" s="192">
        <v>6.9</v>
      </c>
      <c r="S145" s="192" t="s">
        <v>409</v>
      </c>
      <c r="T145" s="192" t="s">
        <v>409</v>
      </c>
      <c r="U145" s="192" t="s">
        <v>409</v>
      </c>
      <c r="V145" s="192">
        <v>0.52924043330079895</v>
      </c>
      <c r="W145" s="192">
        <v>-0.13244107703819499</v>
      </c>
      <c r="X145" s="192" t="s">
        <v>965</v>
      </c>
      <c r="Y145" s="192"/>
      <c r="Z145" s="192"/>
      <c r="AF145" s="34"/>
      <c r="AG145" s="34"/>
      <c r="AH145" s="34"/>
      <c r="AI145" s="34"/>
      <c r="AJ145" s="34"/>
      <c r="AK145" s="34"/>
      <c r="AL145" s="195"/>
      <c r="AM145" s="195"/>
      <c r="AN145" s="80"/>
      <c r="AO145" s="80"/>
      <c r="AP145" s="80"/>
      <c r="AQ145" s="35"/>
    </row>
    <row r="146" spans="1:43" x14ac:dyDescent="0.2">
      <c r="A146" s="84">
        <v>139</v>
      </c>
      <c r="B146" s="84" t="str">
        <f ca="1"/>
        <v>Malaysia</v>
      </c>
      <c r="C146" s="84" t="str">
        <f ca="1"/>
        <v>MYS</v>
      </c>
      <c r="D146" s="219" t="str">
        <f ca="1"/>
        <v>EAS           East Asia &amp; Pacific</v>
      </c>
      <c r="E146" s="219" t="str">
        <f ca="1"/>
        <v>IBRD</v>
      </c>
      <c r="F146" s="190" t="str">
        <f t="shared" ca="1" si="5"/>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1.79284291400159</v>
      </c>
      <c r="H146" s="80" cm="1">
        <f t="array" ref="H146">IF(
    SUM(IF(
            ISNUMBER(
                IF(
                    $M$4:$Y$4,
                    (M146:Y146),
                    "")),
            1,
            0))
        =0,
    NA(),
    IF(
        Parameters!$D$15=1,
        IF(
            SUM(--(ISNUMBER(IF($M$4:$Y$4=1,(M146:Y146),""))))&gt;0,
            MAX(IF(
                ISNUMBER(M146:Y146),
                IF(
                    M$4:Y$4=1,
                    M146:Y146,
                    ""),
                "")),
            MAX(IF(
                ISNUMBER(M146:Y146),
                IF(
                    M$4:Y$4=2,
                    M146:Y146,
                    ""),
                ""))
        ),
        IF(
            Parameters!$D$16=1,
            IFERROR(
                AVERAGE(IF(
                    ISNUMBER(M146:Y146),
                    IF(
                        M$4:Y$4=1,
                        M146:Y146,
                        ""),
                    "")),
                AVERAGE(IF(
                    ISNUMBER(M146:Y146),
                    IF(
                        M$4:Y$4=2,
                        M146:Y146,
                        ""),
                    ""))
            ),
            IF(
                Parameters!$D$17=1,
                IFERROR(
                    IF(
                        OR(
                            IF(
                                ISNUMBER(M146:Y146),
                                IF(
                                    M$4:Y$4=1,
                                    M146:Y146,
                                    ""),
                                "")
                            =0),
                        0,
                        GEOMEAN(IF(
                            ISNUMBER(M146:Y146),
                            IF(
                                M$4:Y$4=1,
                                M146:Y146,
                                ""),
                            ""))
                    ),
                    IF(
                        OR(IF(
                            ISNUMBER(M146:Y146),
                            IF(
                                M$4:Y$4=2,
                                M146:Y146,
                                ""),
                            "")
                            =0),
                        0,
                        GEOMEAN(IF(
                            ISNUMBER(M146:Y146),
                            IF(
                                M$4:Y$4=2,
                                M146:Y146,
                                ""),
                            "")))
                )
            )
        )
    )
)</f>
        <v>2.5714285714285698</v>
      </c>
      <c r="I146" s="191" cm="1">
        <f t="array" ref="I146">IF(
    SUM(IF(
            ISNUMBER(
                IF(
                    $M$5:$Y$5,
                    (M146:Y146),
                    "")),
            1,
            0))
        =0,
    NA(),
    IF(
        Parameters!$D$15=1,
        IF(
            SUM(--(ISNUMBER(IF($M$5:$Y$5=1,(M146:Y146),""))))&gt;0,
            MAX(IF(
                ISNUMBER(M146:Y146),
                IF(
                    M$5:Y$5=1,
                    M146:Y146,
                    ""),
                "")),
            MAX(IF(
                ISNUMBER(M146:Y146),
                IF(
                    M$5:Y$5=2,
                    M146:Y146,
                    ""),
                ""))
        ),
        IF(
            Parameters!$D$16=1,
            IFERROR(
                AVERAGE(IF(
                    ISNUMBER(M146:Y146),
                    IF(
                        M$5:Y$5=1,
                        M146:Y146,
                        ""),
                    "")),
                AVERAGE(IF(
                    ISNUMBER(M146:Y146),
                    IF(
                        M$5:Y$5=2,
                        M146:Y146,
                        ""),
                    ""))
            ),
            IF(
                Parameters!$D$17=1,
                IFERROR(
                    IF(
                        OR(
                            IF(
                                ISNUMBER(M146:Y146),
                                IF(
                                    M$5:Y$5=1,
                                    M146:Y146,
                                    ""),
                                "")
                            =0),
                        0,
                        GEOMEAN(IF(
                            ISNUMBER(M146:Y146),
                            IF(
                                M$5:Y$5=1,
                                M146:Y146,
                                ""),
                            ""))
                    ),
                    IF(
                        OR(IF(
                            ISNUMBER(M146:Y146),
                            IF(
                                M$5:Y$5=2,
                                M146:Y146,
                                ""),
                            "")
                            =0),
                        0,
                        GEOMEAN(IF(
                            ISNUMBER(M146:Y146),
                            IF(
                                M$5:Y$5=2,
                                M146:Y146,
                                ""),
                            "")))
                )
            )
        )
    )
)</f>
        <v>1.25</v>
      </c>
      <c r="J146" s="242">
        <v>44753</v>
      </c>
      <c r="K146" s="242">
        <v>45154</v>
      </c>
      <c r="L146" s="91" t="s">
        <v>236</v>
      </c>
      <c r="M146" s="192">
        <v>2.5714285714285698</v>
      </c>
      <c r="N146" s="192">
        <v>1.25</v>
      </c>
      <c r="O146" s="192">
        <v>0</v>
      </c>
      <c r="P146" s="192">
        <v>0</v>
      </c>
      <c r="Q146" s="192" t="s">
        <v>409</v>
      </c>
      <c r="R146" s="192">
        <v>1.8</v>
      </c>
      <c r="S146" s="192">
        <v>-0.82499999999999996</v>
      </c>
      <c r="T146" s="192">
        <v>0.125</v>
      </c>
      <c r="U146" s="192" t="s">
        <v>539</v>
      </c>
      <c r="V146" s="192">
        <v>-2.4890466601567999E-3</v>
      </c>
      <c r="W146" s="192">
        <v>-1.0018378796117001E-3</v>
      </c>
      <c r="X146" s="192" t="s">
        <v>409</v>
      </c>
      <c r="Y146" s="192"/>
      <c r="Z146" s="192"/>
      <c r="AF146" s="34"/>
      <c r="AG146" s="34"/>
      <c r="AH146" s="34"/>
      <c r="AI146" s="34"/>
      <c r="AJ146" s="34"/>
      <c r="AK146" s="34"/>
      <c r="AL146" s="195"/>
      <c r="AM146" s="195"/>
      <c r="AN146" s="80"/>
      <c r="AO146" s="80"/>
      <c r="AP146" s="80"/>
      <c r="AQ146" s="35"/>
    </row>
    <row r="147" spans="1:43" x14ac:dyDescent="0.2">
      <c r="A147" s="84">
        <v>140</v>
      </c>
      <c r="B147" s="84" t="str">
        <f ca="1"/>
        <v>Namibia</v>
      </c>
      <c r="C147" s="84" t="str">
        <f ca="1"/>
        <v>NAM</v>
      </c>
      <c r="D147" s="219" t="str">
        <f ca="1"/>
        <v>SSF           Sub-Saharan Africa</v>
      </c>
      <c r="E147" s="219" t="str">
        <f ca="1"/>
        <v>IBRD</v>
      </c>
      <c r="F147" s="190" t="str">
        <f t="shared" ca="1" si="5"/>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$M$4:$Y$4,
                    (M147:Y147),
                    "")),
            1,
            0))
        =0,
    NA(),
    IF(
        Parameters!$D$15=1,
        IF(
            SUM(--(ISNUMBER(IF($M$4:$Y$4=1,(M147:Y147),""))))&gt;0,
            MAX(IF(
                ISNUMBER(M147:Y147),
                IF(
                    M$4:Y$4=1,
                    M147:Y147,
                    ""),
                "")),
            MAX(IF(
                ISNUMBER(M147:Y147),
                IF(
                    M$4:Y$4=2,
                    M147:Y147,
                    ""),
                ""))
        ),
        IF(
            Parameters!$D$16=1,
            IFERROR(
                AVERAGE(IF(
                    ISNUMBER(M147:Y147),
                    IF(
                        M$4:Y$4=1,
                        M147:Y147,
                        ""),
                    "")),
                AVERAGE(IF(
                    ISNUMBER(M147:Y147),
                    IF(
                        M$4:Y$4=2,
                        M147:Y147,
                        ""),
                    ""))
            ),
            IF(
                Parameters!$D$17=1,
                IFERROR(
                    IF(
                        OR(
                            IF(
                                ISNUMBER(M147:Y147),
                                IF(
                                    M$4:Y$4=1,
                                    M147:Y147,
                                    ""),
                                "")
                            =0),
                        0,
                        GEOMEAN(IF(
                            ISNUMBER(M147:Y147),
                            IF(
                                M$4:Y$4=1,
                                M147:Y147,
                                ""),
                            ""))
                    ),
                    IF(
                        OR(IF(
                            ISNUMBER(M147:Y147),
                            IF(
                                M$4:Y$4=2,
                                M147:Y147,
                                ""),
                            "")
                            =0),
                        0,
                        GEOMEAN(IF(
                            ISNUMBER(M147:Y147),
                            IF(
                                M$4:Y$4=2,
                                M147:Y147,
                                ""),
                            "")))
                )
            )
        )
    )
)</f>
        <v>7.8571428571428497</v>
      </c>
      <c r="I147" s="191" cm="1">
        <f t="array" ref="I147">IF(
    SUM(IF(
            ISNUMBER(
                IF(
                    $M$5:$Y$5,
                    (M147:Y147),
                    "")),
            1,
            0))
        =0,
    NA(),
    IF(
        Parameters!$D$15=1,
        IF(
            SUM(--(ISNUMBER(IF($M$5:$Y$5=1,(M147:Y147),""))))&gt;0,
            MAX(IF(
                ISNUMBER(M147:Y147),
                IF(
                    M$5:Y$5=1,
                    M147:Y147,
                    ""),
                "")),
            MAX(IF(
                ISNUMBER(M147:Y147),
                IF(
                    M$5:Y$5=2,
                    M147:Y147,
                    ""),
                ""))
        ),
        IF(
            Parameters!$D$16=1,
            IFERROR(
                AVERAGE(IF(
                    ISNUMBER(M147:Y147),
                    IF(
                        M$5:Y$5=1,
                        M147:Y147,
                        ""),
                    "")),
                AVERAGE(IF(
                    ISNUMBER(M147:Y147),
                    IF(
                        M$5:Y$5=2,
                        M147:Y147,
                        ""),
                    ""))
            ),
            IF(
                Parameters!$D$17=1,
                IFERROR(
                    IF(
                        OR(
                            IF(
                                ISNUMBER(M147:Y147),
                                IF(
                                    M$5:Y$5=1,
                                    M147:Y147,
                                    ""),
                                "")
                            =0),
                        0,
                        GEOMEAN(IF(
                            ISNUMBER(M147:Y147),
                            IF(
                                M$5:Y$5=1,
                                M147:Y147,
                                ""),
                            ""))
                    ),
                    IF(
                        OR(IF(
                            ISNUMBER(M147:Y147),
                            IF(
                                M$5:Y$5=2,
                                M147:Y147,
                                ""),
                            "")
                            =0),
                        0,
                        GEOMEAN(IF(
                            ISNUMBER(M147:Y147),
                            IF(
                                M$5:Y$5=2,
                                M147:Y147,
                                ""),
                            "")))
                )
            )
        )
    )
)</f>
        <v>0</v>
      </c>
      <c r="J147" s="242">
        <v>45142</v>
      </c>
      <c r="K147" s="242">
        <v>45154</v>
      </c>
      <c r="L147" s="91" t="s">
        <v>238</v>
      </c>
      <c r="M147" s="192">
        <v>7.8571428571428497</v>
      </c>
      <c r="N147" s="192" t="s">
        <v>409</v>
      </c>
      <c r="O147" s="192" t="s">
        <v>409</v>
      </c>
      <c r="P147" s="192">
        <v>0</v>
      </c>
      <c r="Q147" s="192" t="s">
        <v>409</v>
      </c>
      <c r="R147" s="192">
        <v>5.5</v>
      </c>
      <c r="S147" s="192" t="s">
        <v>409</v>
      </c>
      <c r="T147" s="192" t="s">
        <v>409</v>
      </c>
      <c r="U147" s="192" t="s">
        <v>409</v>
      </c>
      <c r="V147" s="192">
        <v>-0.26549863556109798</v>
      </c>
      <c r="W147" s="192">
        <v>-5.4256944496199097E-2</v>
      </c>
      <c r="X147" s="192" t="s">
        <v>409</v>
      </c>
      <c r="Y147" s="192"/>
      <c r="Z147" s="192"/>
      <c r="AF147" s="34"/>
      <c r="AG147" s="34"/>
      <c r="AH147" s="34"/>
      <c r="AI147" s="34"/>
      <c r="AJ147" s="34"/>
      <c r="AK147" s="34"/>
      <c r="AL147" s="195"/>
      <c r="AM147" s="195"/>
      <c r="AN147" s="80"/>
      <c r="AO147" s="80"/>
      <c r="AP147" s="80"/>
      <c r="AQ147" s="35"/>
    </row>
    <row r="148" spans="1:43" x14ac:dyDescent="0.2">
      <c r="A148" s="84">
        <v>141</v>
      </c>
      <c r="B148" s="84" t="str">
        <f ca="1"/>
        <v>New Caledonia</v>
      </c>
      <c r="C148" s="84" t="str">
        <f ca="1"/>
        <v>NCL</v>
      </c>
      <c r="D148" s="219" t="str">
        <f ca="1"/>
        <v>EAS           East Asia &amp; Pacific</v>
      </c>
      <c r="E148" s="219" t="str">
        <f ca="1"/>
        <v>NA</v>
      </c>
      <c r="F148" s="190" t="str">
        <f t="shared" ca="1" si="5"/>
        <v/>
      </c>
      <c r="G148" s="80" t="e">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#N/A</v>
      </c>
      <c r="H148" s="80" t="e" cm="1">
        <f t="array" ref="H148">IF(
    SUM(IF(
            ISNUMBER(
                IF(
                    $M$4:$Y$4,
                    (M148:Y148),
                    "")),
            1,
            0))
        =0,
    NA(),
    IF(
        Parameters!$D$15=1,
        IF(
            SUM(--(ISNUMBER(IF($M$4:$Y$4=1,(M148:Y148),""))))&gt;0,
            MAX(IF(
                ISNUMBER(M148:Y148),
                IF(
                    M$4:Y$4=1,
                    M148:Y148,
                    ""),
                "")),
            MAX(IF(
                ISNUMBER(M148:Y148),
                IF(
                    M$4:Y$4=2,
                    M148:Y148,
                    ""),
                ""))
        ),
        IF(
            Parameters!$D$16=1,
            IFERROR(
                AVERAGE(IF(
                    ISNUMBER(M148:Y148),
                    IF(
                        M$4:Y$4=1,
                        M148:Y148,
                        ""),
                    "")),
                AVERAGE(IF(
                    ISNUMBER(M148:Y148),
                    IF(
                        M$4:Y$4=2,
                        M148:Y148,
                        ""),
                    ""))
            ),
            IF(
                Parameters!$D$17=1,
                IFERROR(
                    IF(
                        OR(
                            IF(
                                ISNUMBER(M148:Y148),
                                IF(
                                    M$4:Y$4=1,
                                    M148:Y148,
                                    ""),
                                "")
                            =0),
                        0,
                        GEOMEAN(IF(
                            ISNUMBER(M148:Y148),
                            IF(
                                M$4:Y$4=1,
                                M148:Y148,
                                ""),
                            ""))
                    ),
                    IF(
                        OR(IF(
                            ISNUMBER(M148:Y148),
                            IF(
                                M$4:Y$4=2,
                                M148:Y148,
                                ""),
                            "")
                            =0),
                        0,
                        GEOMEAN(IF(
                            ISNUMBER(M148:Y148),
                            IF(
                                M$4:Y$4=2,
                                M148:Y148,
                                ""),
                            "")))
                )
            )
        )
    )
)</f>
        <v>#N/A</v>
      </c>
      <c r="I148" s="191" t="e" cm="1">
        <f t="array" ref="I148">IF(
    SUM(IF(
            ISNUMBER(
                IF(
                    $M$5:$Y$5,
                    (M148:Y148),
                    "")),
            1,
            0))
        =0,
    NA(),
    IF(
        Parameters!$D$15=1,
        IF(
            SUM(--(ISNUMBER(IF($M$5:$Y$5=1,(M148:Y148),""))))&gt;0,
            MAX(IF(
                ISNUMBER(M148:Y148),
                IF(
                    M$5:Y$5=1,
                    M148:Y148,
                    ""),
                "")),
            MAX(IF(
                ISNUMBER(M148:Y148),
                IF(
                    M$5:Y$5=2,
                    M148:Y148,
                    ""),
                ""))
        ),
        IF(
            Parameters!$D$16=1,
            IFERROR(
                AVERAGE(IF(
                    ISNUMBER(M148:Y148),
                    IF(
                        M$5:Y$5=1,
                        M148:Y148,
                        ""),
                    "")),
                AVERAGE(IF(
                    ISNUMBER(M148:Y148),
                    IF(
                        M$5:Y$5=2,
                        M148:Y148,
                        ""),
                    ""))
            ),
            IF(
                Parameters!$D$17=1,
                IFERROR(
                    IF(
                        OR(
                            IF(
                                ISNUMBER(M148:Y148),
                                IF(
                                    M$5:Y$5=1,
                                    M148:Y148,
                                    ""),
                                "")
                            =0),
                        0,
                        GEOMEAN(IF(
                            ISNUMBER(M148:Y148),
                            IF(
                                M$5:Y$5=1,
                                M148:Y148,
                                ""),
                            ""))
                    ),
                    IF(
                        OR(IF(
                            ISNUMBER(M148:Y148),
                            IF(
                                M$5:Y$5=2,
                                M148:Y148,
                                ""),
                            "")
                            =0),
                        0,
                        GEOMEAN(IF(
                            ISNUMBER(M148:Y148),
                            IF(
                                M$5:Y$5=2,
                                M148:Y148,
                                ""),
                            "")))
                )
            )
        )
    )
)</f>
        <v>#N/A</v>
      </c>
      <c r="J148" s="242" t="s">
        <v>409</v>
      </c>
      <c r="K148" s="242">
        <v>45014</v>
      </c>
      <c r="L148" s="91" t="s">
        <v>716</v>
      </c>
      <c r="M148" s="192" t="s">
        <v>409</v>
      </c>
      <c r="N148" s="192" t="s">
        <v>409</v>
      </c>
      <c r="O148" s="192" t="s">
        <v>409</v>
      </c>
      <c r="P148" s="192" t="s">
        <v>409</v>
      </c>
      <c r="Q148" s="192" t="s">
        <v>409</v>
      </c>
      <c r="R148" s="192" t="s">
        <v>409</v>
      </c>
      <c r="S148" s="192" t="s">
        <v>409</v>
      </c>
      <c r="T148" s="192" t="s">
        <v>409</v>
      </c>
      <c r="U148" s="192" t="s">
        <v>409</v>
      </c>
      <c r="V148" s="192" t="s">
        <v>409</v>
      </c>
      <c r="W148" s="192" t="s">
        <v>409</v>
      </c>
      <c r="X148" s="192" t="s">
        <v>409</v>
      </c>
      <c r="Y148" s="192"/>
      <c r="Z148" s="192"/>
      <c r="AF148" s="34"/>
      <c r="AG148" s="34"/>
      <c r="AH148" s="34"/>
      <c r="AI148" s="34"/>
      <c r="AJ148" s="34"/>
      <c r="AK148" s="34"/>
      <c r="AL148" s="195"/>
      <c r="AM148" s="195"/>
      <c r="AN148" s="80"/>
      <c r="AO148" s="80"/>
      <c r="AP148" s="80"/>
      <c r="AQ148" s="35"/>
    </row>
    <row r="149" spans="1:43" x14ac:dyDescent="0.2">
      <c r="A149" s="84">
        <v>142</v>
      </c>
      <c r="B149" s="84" t="str">
        <f ca="1"/>
        <v>Niger</v>
      </c>
      <c r="C149" s="84" t="str">
        <f ca="1"/>
        <v>NER</v>
      </c>
      <c r="D149" s="219" t="str">
        <f ca="1"/>
        <v>SSF           Sub-Saharan Africa</v>
      </c>
      <c r="E149" s="219" t="str">
        <f ca="1"/>
        <v>IDA</v>
      </c>
      <c r="F149" s="190" t="str">
        <f t="shared" ca="1" si="5"/>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0</v>
      </c>
      <c r="H149" s="80" cm="1">
        <f t="array" ref="H149">IF(
    SUM(IF(
            ISNUMBER(
                IF(
                    $M$4:$Y$4,
                    (M149:Y149),
                    "")),
            1,
            0))
        =0,
    NA(),
    IF(
        Parameters!$D$15=1,
        IF(
            SUM(--(ISNUMBER(IF($M$4:$Y$4=1,(M149:Y149),""))))&gt;0,
            MAX(IF(
                ISNUMBER(M149:Y149),
                IF(
                    M$4:Y$4=1,
                    M149:Y149,
                    ""),
                "")),
            MAX(IF(
                ISNUMBER(M149:Y149),
                IF(
                    M$4:Y$4=2,
                    M149:Y149,
                    ""),
                ""))
        ),
        IF(
            Parameters!$D$16=1,
            IFERROR(
                AVERAGE(IF(
                    ISNUMBER(M149:Y149),
                    IF(
                        M$4:Y$4=1,
                        M149:Y149,
                        ""),
                    "")),
                AVERAGE(IF(
                    ISNUMBER(M149:Y149),
                    IF(
                        M$4:Y$4=2,
                        M149:Y149,
                        ""),
                    ""))
            ),
            IF(
                Parameters!$D$17=1,
                IFERROR(
                    IF(
                        OR(
                            IF(
                                ISNUMBER(M149:Y149),
                                IF(
                                    M$4:Y$4=1,
                                    M149:Y149,
                                    ""),
                                "")
                            =0),
                        0,
                        GEOMEAN(IF(
                            ISNUMBER(M149:Y149),
                            IF(
                                M$4:Y$4=1,
                                M149:Y149,
                                ""),
                            ""))
                    ),
                    IF(
                        OR(IF(
                            ISNUMBER(M149:Y149),
                            IF(
                                M$4:Y$4=2,
                                M149:Y149,
                                ""),
                            "")
                            =0),
                        0,
                        GEOMEAN(IF(
                            ISNUMBER(M149:Y149),
                            IF(
                                M$4:Y$4=2,
                                M149:Y149,
                                ""),
                            "")))
                )
            )
        )
    )
)</f>
        <v>10</v>
      </c>
      <c r="I149" s="191" cm="1">
        <f t="array" ref="I149">IF(
    SUM(IF(
            ISNUMBER(
                IF(
                    $M$5:$Y$5,
                    (M149:Y149),
                    "")),
            1,
            0))
        =0,
    NA(),
    IF(
        Parameters!$D$15=1,
        IF(
            SUM(--(ISNUMBER(IF($M$5:$Y$5=1,(M149:Y149),""))))&gt;0,
            MAX(IF(
                ISNUMBER(M149:Y149),
                IF(
                    M$5:Y$5=1,
                    M149:Y149,
                    ""),
                "")),
            MAX(IF(
                ISNUMBER(M149:Y149),
                IF(
                    M$5:Y$5=2,
                    M149:Y149,
                    ""),
                ""))
        ),
        IF(
            Parameters!$D$16=1,
            IFERROR(
                AVERAGE(IF(
                    ISNUMBER(M149:Y149),
                    IF(
                        M$5:Y$5=1,
                        M149:Y149,
                        ""),
                    "")),
                AVERAGE(IF(
                    ISNUMBER(M149:Y149),
                    IF(
                        M$5:Y$5=2,
                        M149:Y149,
                        ""),
                    ""))
            ),
            IF(
                Parameters!$D$17=1,
                IFERROR(
                    IF(
                        OR(
                            IF(
                                ISNUMBER(M149:Y149),
                                IF(
                                    M$5:Y$5=1,
                                    M149:Y149,
                                    ""),
                                "")
                            =0),
                        0,
                        GEOMEAN(IF(
                            ISNUMBER(M149:Y149),
                            IF(
                                M$5:Y$5=1,
                                M149:Y149,
                                ""),
                            ""))
                    ),
                    IF(
                        OR(IF(
                            ISNUMBER(M149:Y149),
                            IF(
                                M$5:Y$5=2,
                                M149:Y149,
                                ""),
                            "")
                            =0),
                        0,
                        GEOMEAN(IF(
                            ISNUMBER(M149:Y149),
                            IF(
                                M$5:Y$5=2,
                                M149:Y149,
                                ""),
                            "")))
                )
            )
        )
    )
)</f>
        <v>0</v>
      </c>
      <c r="J149" s="242">
        <v>45142</v>
      </c>
      <c r="K149" s="242">
        <v>45154</v>
      </c>
      <c r="L149" s="91" t="s">
        <v>240</v>
      </c>
      <c r="M149" s="192">
        <v>10</v>
      </c>
      <c r="N149" s="192" t="s">
        <v>409</v>
      </c>
      <c r="O149" s="192" t="s">
        <v>409</v>
      </c>
      <c r="P149" s="192">
        <v>0</v>
      </c>
      <c r="Q149" s="192" t="s">
        <v>409</v>
      </c>
      <c r="R149" s="192">
        <v>7.2</v>
      </c>
      <c r="S149" s="192" t="s">
        <v>409</v>
      </c>
      <c r="T149" s="192" t="s">
        <v>409</v>
      </c>
      <c r="U149" s="192" t="s">
        <v>409</v>
      </c>
      <c r="V149" s="192">
        <v>-0.72617180841160001</v>
      </c>
      <c r="W149" s="192">
        <v>-1.78340486348409</v>
      </c>
      <c r="X149" s="192" t="s">
        <v>409</v>
      </c>
      <c r="Y149" s="192"/>
      <c r="Z149" s="192"/>
      <c r="AF149" s="34"/>
      <c r="AG149" s="34"/>
      <c r="AH149" s="34"/>
      <c r="AI149" s="34"/>
      <c r="AJ149" s="34"/>
      <c r="AK149" s="34"/>
      <c r="AL149" s="195"/>
      <c r="AM149" s="195"/>
      <c r="AN149" s="80"/>
      <c r="AO149" s="80"/>
      <c r="AP149" s="80"/>
      <c r="AQ149" s="35"/>
    </row>
    <row r="150" spans="1:43" x14ac:dyDescent="0.2">
      <c r="A150" s="84">
        <v>143</v>
      </c>
      <c r="B150" s="84" t="str">
        <f ca="1"/>
        <v>Nigeria</v>
      </c>
      <c r="C150" s="84" t="str">
        <f ca="1"/>
        <v>NGA</v>
      </c>
      <c r="D150" s="219" t="str">
        <f ca="1"/>
        <v>SSF           Sub-Saharan Africa</v>
      </c>
      <c r="E150" s="219" t="str">
        <f ca="1"/>
        <v>Blend</v>
      </c>
      <c r="F150" s="190" t="str">
        <f t="shared" ca="1" si="5"/>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0</v>
      </c>
      <c r="H150" s="80" cm="1">
        <f t="array" ref="H150">IF(
    SUM(IF(
            ISNUMBER(
                IF(
                    $M$4:$Y$4,
                    (M150:Y150),
                    "")),
            1,
            0))
        =0,
    NA(),
    IF(
        Parameters!$D$15=1,
        IF(
            SUM(--(ISNUMBER(IF($M$4:$Y$4=1,(M150:Y150),""))))&gt;0,
            MAX(IF(
                ISNUMBER(M150:Y150),
                IF(
                    M$4:Y$4=1,
                    M150:Y150,
                    ""),
                "")),
            MAX(IF(
                ISNUMBER(M150:Y150),
                IF(
                    M$4:Y$4=2,
                    M150:Y150,
                    ""),
                ""))
        ),
        IF(
            Parameters!$D$16=1,
            IFERROR(
                AVERAGE(IF(
                    ISNUMBER(M150:Y150),
                    IF(
                        M$4:Y$4=1,
                        M150:Y150,
                        ""),
                    "")),
                AVERAGE(IF(
                    ISNUMBER(M150:Y150),
                    IF(
                        M$4:Y$4=2,
                        M150:Y150,
                        ""),
                    ""))
            ),
            IF(
                Parameters!$D$17=1,
                IFERROR(
                    IF(
                        OR(
                            IF(
                                ISNUMBER(M150:Y150),
                                IF(
                                    M$4:Y$4=1,
                                    M150:Y150,
                                    ""),
                                "")
                            =0),
                        0,
                        GEOMEAN(IF(
                            ISNUMBER(M150:Y150),
                            IF(
                                M$4:Y$4=1,
                                M150:Y150,
                                ""),
                            ""))
                    ),
                    IF(
                        OR(IF(
                            ISNUMBER(M150:Y150),
                            IF(
                                M$4:Y$4=2,
                                M150:Y150,
                                ""),
                            "")
                            =0),
                        0,
                        GEOMEAN(IF(
                            ISNUMBER(M150:Y150),
                            IF(
                                M$4:Y$4=2,
                                M150:Y150,
                                ""),
                            "")))
                )
            )
        )
    )
)</f>
        <v>7.1428571428571397</v>
      </c>
      <c r="I150" s="191" cm="1">
        <f t="array" ref="I150">IF(
    SUM(IF(
            ISNUMBER(
                IF(
                    $M$5:$Y$5,
                    (M150:Y150),
                    "")),
            1,
            0))
        =0,
    NA(),
    IF(
        Parameters!$D$15=1,
        IF(
            SUM(--(ISNUMBER(IF($M$5:$Y$5=1,(M150:Y150),""))))&gt;0,
            MAX(IF(
                ISNUMBER(M150:Y150),
                IF(
                    M$5:Y$5=1,
                    M150:Y150,
                    ""),
                "")),
            MAX(IF(
                ISNUMBER(M150:Y150),
                IF(
                    M$5:Y$5=2,
                    M150:Y150,
                    ""),
                ""))
        ),
        IF(
            Parameters!$D$16=1,
            IFERROR(
                AVERAGE(IF(
                    ISNUMBER(M150:Y150),
                    IF(
                        M$5:Y$5=1,
                        M150:Y150,
                        ""),
                    "")),
                AVERAGE(IF(
                    ISNUMBER(M150:Y150),
                    IF(
                        M$5:Y$5=2,
                        M150:Y150,
                        ""),
                    ""))
            ),
            IF(
                Parameters!$D$17=1,
                IFERROR(
                    IF(
                        OR(
                            IF(
                                ISNUMBER(M150:Y150),
                                IF(
                                    M$5:Y$5=1,
                                    M150:Y150,
                                    ""),
                                "")
                            =0),
                        0,
                        GEOMEAN(IF(
                            ISNUMBER(M150:Y150),
                            IF(
                                M$5:Y$5=1,
                                M150:Y150,
                                ""),
                            ""))
                    ),
                    IF(
                        OR(IF(
                            ISNUMBER(M150:Y150),
                            IF(
                                M$5:Y$5=2,
                                M150:Y150,
                                ""),
                            "")
                            =0),
                        0,
                        GEOMEAN(IF(
                            ISNUMBER(M150:Y150),
                            IF(
                                M$5:Y$5=2,
                                M150:Y150,
                                ""),
                            "")))
                )
            )
        )
    )
)</f>
        <v>0</v>
      </c>
      <c r="J150" s="242">
        <v>45142</v>
      </c>
      <c r="K150" s="242">
        <v>45014</v>
      </c>
      <c r="L150" s="91" t="s">
        <v>242</v>
      </c>
      <c r="M150" s="192">
        <v>7.1428571428571397</v>
      </c>
      <c r="N150" s="192" t="s">
        <v>409</v>
      </c>
      <c r="O150" s="192">
        <v>0</v>
      </c>
      <c r="P150" s="192">
        <v>0</v>
      </c>
      <c r="Q150" s="192" t="s">
        <v>409</v>
      </c>
      <c r="R150" s="192">
        <v>5</v>
      </c>
      <c r="S150" s="192" t="s">
        <v>409</v>
      </c>
      <c r="T150" s="192" t="s">
        <v>409</v>
      </c>
      <c r="U150" s="192" t="s">
        <v>539</v>
      </c>
      <c r="V150" s="192">
        <v>-0.27632525585840301</v>
      </c>
      <c r="W150" s="192">
        <v>-0.34477495957169801</v>
      </c>
      <c r="X150" s="192" t="s">
        <v>409</v>
      </c>
      <c r="Y150" s="192"/>
      <c r="Z150" s="192"/>
      <c r="AF150" s="34"/>
      <c r="AG150" s="34"/>
      <c r="AH150" s="34"/>
      <c r="AI150" s="34"/>
      <c r="AJ150" s="34"/>
      <c r="AK150" s="34"/>
      <c r="AL150" s="195"/>
      <c r="AM150" s="195"/>
      <c r="AN150" s="80"/>
      <c r="AO150" s="80"/>
      <c r="AP150" s="80"/>
      <c r="AQ150" s="35"/>
    </row>
    <row r="151" spans="1:43" x14ac:dyDescent="0.2">
      <c r="A151" s="84">
        <v>144</v>
      </c>
      <c r="B151" s="84" t="str">
        <f ca="1"/>
        <v>Nicaragua</v>
      </c>
      <c r="C151" s="84" t="str">
        <f ca="1"/>
        <v>NIC</v>
      </c>
      <c r="D151" s="219" t="str">
        <f ca="1"/>
        <v>LCN           Latin America &amp; Caribbean</v>
      </c>
      <c r="E151" s="219" t="str">
        <f ca="1"/>
        <v>IDA</v>
      </c>
      <c r="F151" s="190" t="str">
        <f t="shared" ca="1" si="5"/>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8.4515425472851646</v>
      </c>
      <c r="H151" s="80" cm="1">
        <f t="array" ref="H151">IF(
    SUM(IF(
            ISNUMBER(
                IF(
                    $M$4:$Y$4,
                    (M151:Y151),
                    "")),
            1,
            0))
        =0,
    NA(),
    IF(
        Parameters!$D$15=1,
        IF(
            SUM(--(ISNUMBER(IF($M$4:$Y$4=1,(M151:Y151),""))))&gt;0,
            MAX(IF(
                ISNUMBER(M151:Y151),
                IF(
                    M$4:Y$4=1,
                    M151:Y151,
                    ""),
                "")),
            MAX(IF(
                ISNUMBER(M151:Y151),
                IF(
                    M$4:Y$4=2,
                    M151:Y151,
                    ""),
                ""))
        ),
        IF(
            Parameters!$D$16=1,
            IFERROR(
                AVERAGE(IF(
                    ISNUMBER(M151:Y151),
                    IF(
                        M$4:Y$4=1,
                        M151:Y151,
                        ""),
                    "")),
                AVERAGE(IF(
                    ISNUMBER(M151:Y151),
                    IF(
                        M$4:Y$4=2,
                        M151:Y151,
                        ""),
                    ""))
            ),
            IF(
                Parameters!$D$17=1,
                IFERROR(
                    IF(
                        OR(
                            IF(
                                ISNUMBER(M151:Y151),
                                IF(
                                    M$4:Y$4=1,
                                    M151:Y151,
                                    ""),
                                "")
                            =0),
                        0,
                        GEOMEAN(IF(
                            ISNUMBER(M151:Y151),
                            IF(
                                M$4:Y$4=1,
                                M151:Y151,
                                ""),
                            ""))
                    ),
                    IF(
                        OR(IF(
                            ISNUMBER(M151:Y151),
                            IF(
                                M$4:Y$4=2,
                                M151:Y151,
                                ""),
                            "")
                            =0),
                        0,
                        GEOMEAN(IF(
                            ISNUMBER(M151:Y151),
                            IF(
                                M$4:Y$4=2,
                                M151:Y151,
                                ""),
                            "")))
                )
            )
        )
    )
)</f>
        <v>7.1428571428571397</v>
      </c>
      <c r="I151" s="191" cm="1">
        <f t="array" ref="I151">IF(
    SUM(IF(
            ISNUMBER(
                IF(
                    $M$5:$Y$5,
                    (M151:Y151),
                    "")),
            1,
            0))
        =0,
    NA(),
    IF(
        Parameters!$D$15=1,
        IF(
            SUM(--(ISNUMBER(IF($M$5:$Y$5=1,(M151:Y151),""))))&gt;0,
            MAX(IF(
                ISNUMBER(M151:Y151),
                IF(
                    M$5:Y$5=1,
                    M151:Y151,
                    ""),
                "")),
            MAX(IF(
                ISNUMBER(M151:Y151),
                IF(
                    M$5:Y$5=2,
                    M151:Y151,
                    ""),
                ""))
        ),
        IF(
            Parameters!$D$16=1,
            IFERROR(
                AVERAGE(IF(
                    ISNUMBER(M151:Y151),
                    IF(
                        M$5:Y$5=1,
                        M151:Y151,
                        ""),
                    "")),
                AVERAGE(IF(
                    ISNUMBER(M151:Y151),
                    IF(
                        M$5:Y$5=2,
                        M151:Y151,
                        ""),
                    ""))
            ),
            IF(
                Parameters!$D$17=1,
                IFERROR(
                    IF(
                        OR(
                            IF(
                                ISNUMBER(M151:Y151),
                                IF(
                                    M$5:Y$5=1,
                                    M151:Y151,
                                    ""),
                                "")
                            =0),
                        0,
                        GEOMEAN(IF(
                            ISNUMBER(M151:Y151),
                            IF(
                                M$5:Y$5=1,
                                M151:Y151,
                                ""),
                            ""))
                    ),
                    IF(
                        OR(IF(
                            ISNUMBER(M151:Y151),
                            IF(
                                M$5:Y$5=2,
                                M151:Y151,
                                ""),
                            "")
                            =0),
                        0,
                        GEOMEAN(IF(
                            ISNUMBER(M151:Y151),
                            IF(
                                M$5:Y$5=2,
                                M151:Y151,
                                ""),
                            "")))
                )
            )
        )
    )
)</f>
        <v>10</v>
      </c>
      <c r="J151" s="242">
        <v>45142</v>
      </c>
      <c r="K151" s="242">
        <v>45154</v>
      </c>
      <c r="L151" s="91" t="s">
        <v>244</v>
      </c>
      <c r="M151" s="192">
        <v>7.1428571428571397</v>
      </c>
      <c r="N151" s="192">
        <v>10</v>
      </c>
      <c r="O151" s="192" t="s">
        <v>409</v>
      </c>
      <c r="P151" s="192">
        <v>3.4566593170165998</v>
      </c>
      <c r="Q151" s="192" t="s">
        <v>409</v>
      </c>
      <c r="R151" s="192">
        <v>5</v>
      </c>
      <c r="S151" s="192">
        <v>-3.5819999999999999</v>
      </c>
      <c r="T151" s="192">
        <v>3.9239999999999902</v>
      </c>
      <c r="U151" s="192" t="s">
        <v>409</v>
      </c>
      <c r="V151" s="192">
        <v>-0.27960395812987898</v>
      </c>
      <c r="W151" s="192">
        <v>0.17283296585082999</v>
      </c>
      <c r="X151" s="192" t="s">
        <v>409</v>
      </c>
      <c r="Y151" s="192"/>
      <c r="Z151" s="192"/>
      <c r="AF151" s="34"/>
      <c r="AG151" s="34"/>
      <c r="AH151" s="34"/>
      <c r="AI151" s="34"/>
      <c r="AJ151" s="34"/>
      <c r="AK151" s="34"/>
      <c r="AL151" s="195"/>
      <c r="AM151" s="195"/>
      <c r="AN151" s="80"/>
      <c r="AO151" s="80"/>
      <c r="AP151" s="80"/>
      <c r="AQ151" s="35"/>
    </row>
    <row r="152" spans="1:43" x14ac:dyDescent="0.2">
      <c r="A152" s="84">
        <v>145</v>
      </c>
      <c r="B152" s="84" t="str">
        <f ca="1"/>
        <v>Netherlands</v>
      </c>
      <c r="C152" s="84" t="str">
        <f ca="1"/>
        <v>NLD</v>
      </c>
      <c r="D152" s="219" t="str">
        <f ca="1"/>
        <v>ECS           Europe &amp; Central Asia</v>
      </c>
      <c r="E152" s="219" t="str">
        <f ca="1"/>
        <v>NA</v>
      </c>
      <c r="F152" s="190" t="str">
        <f t="shared" ca="1" si="5"/>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$M$4:$Y$4,
                    (M152:Y152),
                    "")),
            1,
            0))
        =0,
    NA(),
    IF(
        Parameters!$D$15=1,
        IF(
            SUM(--(ISNUMBER(IF($M$4:$Y$4=1,(M152:Y152),""))))&gt;0,
            MAX(IF(
                ISNUMBER(M152:Y152),
                IF(
                    M$4:Y$4=1,
                    M152:Y152,
                    ""),
                "")),
            MAX(IF(
                ISNUMBER(M152:Y152),
                IF(
                    M$4:Y$4=2,
                    M152:Y152,
                    ""),
                ""))
        ),
        IF(
            Parameters!$D$16=1,
            IFERROR(
                AVERAGE(IF(
                    ISNUMBER(M152:Y152),
                    IF(
                        M$4:Y$4=1,
                        M152:Y152,
                        ""),
                    "")),
                AVERAGE(IF(
                    ISNUMBER(M152:Y152),
                    IF(
                        M$4:Y$4=2,
                        M152:Y152,
                        ""),
                    ""))
            ),
            IF(
                Parameters!$D$17=1,
                IFERROR(
                    IF(
                        OR(
                            IF(
                                ISNUMBER(M152:Y152),
                                IF(
                                    M$4:Y$4=1,
                                    M152:Y152,
                                    ""),
                                "")
                            =0),
                        0,
                        GEOMEAN(IF(
                            ISNUMBER(M152:Y152),
                            IF(
                                M$4:Y$4=1,
                                M152:Y152,
                                ""),
                            ""))
                    ),
                    IF(
                        OR(IF(
                            ISNUMBER(M152:Y152),
                            IF(
                                M$4:Y$4=2,
                                M152:Y152,
                                ""),
                            "")
                            =0),
                        0,
                        GEOMEAN(IF(
                            ISNUMBER(M152:Y152),
                            IF(
                                M$4:Y$4=2,
                                M152:Y152,
                                ""),
                            "")))
                )
            )
        )
    )
)</f>
        <v>0.28571428571428598</v>
      </c>
      <c r="I152" s="191" cm="1">
        <f t="array" ref="I152">IF(
    SUM(IF(
            ISNUMBER(
                IF(
                    $M$5:$Y$5,
                    (M152:Y152),
                    "")),
            1,
            0))
        =0,
    NA(),
    IF(
        Parameters!$D$15=1,
        IF(
            SUM(--(ISNUMBER(IF($M$5:$Y$5=1,(M152:Y152),""))))&gt;0,
            MAX(IF(
                ISNUMBER(M152:Y152),
                IF(
                    M$5:Y$5=1,
                    M152:Y152,
                    ""),
                "")),
            MAX(IF(
                ISNUMBER(M152:Y152),
                IF(
                    M$5:Y$5=2,
                    M152:Y152,
                    ""),
                ""))
        ),
        IF(
            Parameters!$D$16=1,
            IFERROR(
                AVERAGE(IF(
                    ISNUMBER(M152:Y152),
                    IF(
                        M$5:Y$5=1,
                        M152:Y152,
                        ""),
                    "")),
                AVERAGE(IF(
                    ISNUMBER(M152:Y152),
                    IF(
                        M$5:Y$5=2,
                        M152:Y152,
                        ""),
                    ""))
            ),
            IF(
                Parameters!$D$17=1,
                IFERROR(
                    IF(
                        OR(
                            IF(
                                ISNUMBER(M152:Y152),
                                IF(
                                    M$5:Y$5=1,
                                    M152:Y152,
                                    ""),
                                "")
                            =0),
                        0,
                        GEOMEAN(IF(
                            ISNUMBER(M152:Y152),
                            IF(
                                M$5:Y$5=1,
                                M152:Y152,
                                ""),
                            ""))
                    ),
                    IF(
                        OR(IF(
                            ISNUMBER(M152:Y152),
                            IF(
                                M$5:Y$5=2,
                                M152:Y152,
                                ""),
                            "")
                            =0),
                        0,
                        GEOMEAN(IF(
                            ISNUMBER(M152:Y152),
                            IF(
                                M$5:Y$5=2,
                                M152:Y152,
                                ""),
                            "")))
                )
            )
        )
    )
)</f>
        <v>0</v>
      </c>
      <c r="J152" s="242">
        <v>45019</v>
      </c>
      <c r="K152" s="242">
        <v>45154</v>
      </c>
      <c r="L152" s="91" t="s">
        <v>246</v>
      </c>
      <c r="M152" s="192">
        <v>0.28571428571428598</v>
      </c>
      <c r="N152" s="192">
        <v>0</v>
      </c>
      <c r="O152" s="192" t="s">
        <v>409</v>
      </c>
      <c r="P152" s="192" t="s">
        <v>409</v>
      </c>
      <c r="Q152" s="192" t="s">
        <v>409</v>
      </c>
      <c r="R152" s="192">
        <v>0.2</v>
      </c>
      <c r="S152" s="192">
        <v>-0.68899999999999995</v>
      </c>
      <c r="T152" s="192">
        <v>-0.625</v>
      </c>
      <c r="U152" s="192" t="s">
        <v>409</v>
      </c>
      <c r="V152" s="192" t="s">
        <v>409</v>
      </c>
      <c r="W152" s="192" t="s">
        <v>409</v>
      </c>
      <c r="X152" s="192" t="s">
        <v>409</v>
      </c>
      <c r="Y152" s="192"/>
      <c r="Z152" s="192"/>
      <c r="AF152" s="34"/>
      <c r="AG152" s="34"/>
      <c r="AH152" s="34"/>
      <c r="AI152" s="34"/>
      <c r="AJ152" s="34"/>
      <c r="AK152" s="34"/>
      <c r="AL152" s="195"/>
      <c r="AM152" s="195"/>
      <c r="AN152" s="80"/>
      <c r="AO152" s="80"/>
      <c r="AP152" s="80"/>
      <c r="AQ152" s="35"/>
    </row>
    <row r="153" spans="1:43" x14ac:dyDescent="0.2">
      <c r="A153" s="84">
        <v>146</v>
      </c>
      <c r="B153" s="84" t="str">
        <f ca="1"/>
        <v>Norway</v>
      </c>
      <c r="C153" s="84" t="str">
        <f ca="1"/>
        <v>NOR</v>
      </c>
      <c r="D153" s="219" t="str">
        <f ca="1"/>
        <v>ECS           Europe &amp; Central Asia</v>
      </c>
      <c r="E153" s="219" t="str">
        <f ca="1"/>
        <v>NA</v>
      </c>
      <c r="F153" s="190" t="str">
        <f t="shared" ca="1" si="5"/>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$M$4:$Y$4,
                    (M153:Y153),
                    "")),
            1,
            0))
        =0,
    NA(),
    IF(
        Parameters!$D$15=1,
        IF(
            SUM(--(ISNUMBER(IF($M$4:$Y$4=1,(M153:Y153),""))))&gt;0,
            MAX(IF(
                ISNUMBER(M153:Y153),
                IF(
                    M$4:Y$4=1,
                    M153:Y153,
                    ""),
                "")),
            MAX(IF(
                ISNUMBER(M153:Y153),
                IF(
                    M$4:Y$4=2,
                    M153:Y153,
                    ""),
                ""))
        ),
        IF(
            Parameters!$D$16=1,
            IFERROR(
                AVERAGE(IF(
                    ISNUMBER(M153:Y153),
                    IF(
                        M$4:Y$4=1,
                        M153:Y153,
                        ""),
                    "")),
                AVERAGE(IF(
                    ISNUMBER(M153:Y153),
                    IF(
                        M$4:Y$4=2,
                        M153:Y153,
                        ""),
                    ""))
            ),
            IF(
                Parameters!$D$17=1,
                IFERROR(
                    IF(
                        OR(
                            IF(
                                ISNUMBER(M153:Y153),
                                IF(
                                    M$4:Y$4=1,
                                    M153:Y153,
                                    ""),
                                "")
                            =0),
                        0,
                        GEOMEAN(IF(
                            ISNUMBER(M153:Y153),
                            IF(
                                M$4:Y$4=1,
                                M153:Y153,
                                ""),
                            ""))
                    ),
                    IF(
                        OR(IF(
                            ISNUMBER(M153:Y153),
                            IF(
                                M$4:Y$4=2,
                                M153:Y153,
                                ""),
                            "")
                            =0),
                        0,
                        GEOMEAN(IF(
                            ISNUMBER(M153:Y153),
                            IF(
                                M$4:Y$4=2,
                                M153:Y153,
                                ""),
                            "")))
                )
            )
        )
    )
)</f>
        <v>0.28571428571428598</v>
      </c>
      <c r="I153" s="191" cm="1">
        <f t="array" ref="I153">IF(
    SUM(IF(
            ISNUMBER(
                IF(
                    $M$5:$Y$5,
                    (M153:Y153),
                    "")),
            1,
            0))
        =0,
    NA(),
    IF(
        Parameters!$D$15=1,
        IF(
            SUM(--(ISNUMBER(IF($M$5:$Y$5=1,(M153:Y153),""))))&gt;0,
            MAX(IF(
                ISNUMBER(M153:Y153),
                IF(
                    M$5:Y$5=1,
                    M153:Y153,
                    ""),
                "")),
            MAX(IF(
                ISNUMBER(M153:Y153),
                IF(
                    M$5:Y$5=2,
                    M153:Y153,
                    ""),
                ""))
        ),
        IF(
            Parameters!$D$16=1,
            IFERROR(
                AVERAGE(IF(
                    ISNUMBER(M153:Y153),
                    IF(
                        M$5:Y$5=1,
                        M153:Y153,
                        ""),
                    "")),
                AVERAGE(IF(
                    ISNUMBER(M153:Y153),
                    IF(
                        M$5:Y$5=2,
                        M153:Y153,
                        ""),
                    ""))
            ),
            IF(
                Parameters!$D$17=1,
                IFERROR(
                    IF(
                        OR(
                            IF(
                                ISNUMBER(M153:Y153),
                                IF(
                                    M$5:Y$5=1,
                                    M153:Y153,
                                    ""),
                                "")
                            =0),
                        0,
                        GEOMEAN(IF(
                            ISNUMBER(M153:Y153),
                            IF(
                                M$5:Y$5=1,
                                M153:Y153,
                                ""),
                            ""))
                    ),
                    IF(
                        OR(IF(
                            ISNUMBER(M153:Y153),
                            IF(
                                M$5:Y$5=2,
                                M153:Y153,
                                ""),
                            "")
                            =0),
                        0,
                        GEOMEAN(IF(
                            ISNUMBER(M153:Y153),
                            IF(
                                M$5:Y$5=2,
                                M153:Y153,
                                ""),
                            "")))
                )
            )
        )
    )
)</f>
        <v>0</v>
      </c>
      <c r="J153" s="242">
        <v>45142</v>
      </c>
      <c r="K153" s="242">
        <v>45154</v>
      </c>
      <c r="L153" s="91" t="s">
        <v>248</v>
      </c>
      <c r="M153" s="192">
        <v>0.28571428571428598</v>
      </c>
      <c r="N153" s="192">
        <v>0</v>
      </c>
      <c r="O153" s="192" t="s">
        <v>409</v>
      </c>
      <c r="P153" s="192" t="s">
        <v>409</v>
      </c>
      <c r="Q153" s="192" t="s">
        <v>409</v>
      </c>
      <c r="R153" s="192">
        <v>0.2</v>
      </c>
      <c r="S153" s="192">
        <v>-1.1579999999999999</v>
      </c>
      <c r="T153" s="192">
        <v>-0.184999999999999</v>
      </c>
      <c r="U153" s="192" t="s">
        <v>409</v>
      </c>
      <c r="V153" s="192" t="s">
        <v>409</v>
      </c>
      <c r="W153" s="192" t="s">
        <v>409</v>
      </c>
      <c r="X153" s="192" t="s">
        <v>409</v>
      </c>
      <c r="Y153" s="192"/>
      <c r="Z153" s="192"/>
      <c r="AF153" s="34"/>
      <c r="AG153" s="34"/>
      <c r="AH153" s="34"/>
      <c r="AI153" s="34"/>
      <c r="AJ153" s="34"/>
      <c r="AK153" s="34"/>
      <c r="AL153" s="195"/>
      <c r="AM153" s="195"/>
      <c r="AN153" s="80"/>
      <c r="AO153" s="80"/>
      <c r="AP153" s="80"/>
      <c r="AQ153" s="35"/>
    </row>
    <row r="154" spans="1:43" x14ac:dyDescent="0.2">
      <c r="A154" s="84">
        <v>147</v>
      </c>
      <c r="B154" s="84" t="str">
        <f ca="1"/>
        <v>Nepal</v>
      </c>
      <c r="C154" s="84" t="str">
        <f ca="1"/>
        <v>NPL</v>
      </c>
      <c r="D154" s="219" t="str">
        <f ca="1"/>
        <v>SAS           South Asia</v>
      </c>
      <c r="E154" s="219" t="str">
        <f ca="1"/>
        <v>IDA</v>
      </c>
      <c r="F154" s="190" t="str">
        <f t="shared" ca="1" si="5"/>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$M$4:$Y$4,
                    (M154:Y154),
                    "")),
            1,
            0))
        =0,
    NA(),
    IF(
        Parameters!$D$15=1,
        IF(
            SUM(--(ISNUMBER(IF($M$4:$Y$4=1,(M154:Y154),""))))&gt;0,
            MAX(IF(
                ISNUMBER(M154:Y154),
                IF(
                    M$4:Y$4=1,
                    M154:Y154,
                    ""),
                "")),
            MAX(IF(
                ISNUMBER(M154:Y154),
                IF(
                    M$4:Y$4=2,
                    M154:Y154,
                    ""),
                ""))
        ),
        IF(
            Parameters!$D$16=1,
            IFERROR(
                AVERAGE(IF(
                    ISNUMBER(M154:Y154),
                    IF(
                        M$4:Y$4=1,
                        M154:Y154,
                        ""),
                    "")),
                AVERAGE(IF(
                    ISNUMBER(M154:Y154),
                    IF(
                        M$4:Y$4=2,
                        M154:Y154,
                        ""),
                    ""))
            ),
            IF(
                Parameters!$D$17=1,
                IFERROR(
                    IF(
                        OR(
                            IF(
                                ISNUMBER(M154:Y154),
                                IF(
                                    M$4:Y$4=1,
                                    M154:Y154,
                                    ""),
                                "")
                            =0),
                        0,
                        GEOMEAN(IF(
                            ISNUMBER(M154:Y154),
                            IF(
                                M$4:Y$4=1,
                                M154:Y154,
                                ""),
                            ""))
                    ),
                    IF(
                        OR(IF(
                            ISNUMBER(M154:Y154),
                            IF(
                                M$4:Y$4=2,
                                M154:Y154,
                                ""),
                            "")
                            =0),
                        0,
                        GEOMEAN(IF(
                            ISNUMBER(M154:Y154),
                            IF(
                                M$4:Y$4=2,
                                M154:Y154,
                                ""),
                            "")))
                )
            )
        )
    )
)</f>
        <v>8</v>
      </c>
      <c r="I154" s="191" t="e" cm="1">
        <f t="array" ref="I154">IF(
    SUM(IF(
            ISNUMBER(
                IF(
                    $M$5:$Y$5,
                    (M154:Y154),
                    "")),
            1,
            0))
        =0,
    NA(),
    IF(
        Parameters!$D$15=1,
        IF(
            SUM(--(ISNUMBER(IF($M$5:$Y$5=1,(M154:Y154),""))))&gt;0,
            MAX(IF(
                ISNUMBER(M154:Y154),
                IF(
                    M$5:Y$5=1,
                    M154:Y154,
                    ""),
                "")),
            MAX(IF(
                ISNUMBER(M154:Y154),
                IF(
                    M$5:Y$5=2,
                    M154:Y154,
                    ""),
                ""))
        ),
        IF(
            Parameters!$D$16=1,
            IFERROR(
                AVERAGE(IF(
                    ISNUMBER(M154:Y154),
                    IF(
                        M$5:Y$5=1,
                        M154:Y154,
                        ""),
                    "")),
                AVERAGE(IF(
                    ISNUMBER(M154:Y154),
                    IF(
                        M$5:Y$5=2,
                        M154:Y154,
                        ""),
                    ""))
            ),
            IF(
                Parameters!$D$17=1,
                IFERROR(
                    IF(
                        OR(
                            IF(
                                ISNUMBER(M154:Y154),
                                IF(
                                    M$5:Y$5=1,
                                    M154:Y154,
                                    ""),
                                "")
                            =0),
                        0,
                        GEOMEAN(IF(
                            ISNUMBER(M154:Y154),
                            IF(
                                M$5:Y$5=1,
                                M154:Y154,
                                ""),
                            ""))
                    ),
                    IF(
                        OR(IF(
                            ISNUMBER(M154:Y154),
                            IF(
                                M$5:Y$5=2,
                                M154:Y154,
                                ""),
                            "")
                            =0),
                        0,
                        GEOMEAN(IF(
                            ISNUMBER(M154:Y154),
                            IF(
                                M$5:Y$5=2,
                                M154:Y154,
                                ""),
                            "")))
                )
            )
        )
    )
)</f>
        <v>#N/A</v>
      </c>
      <c r="J154" s="242">
        <v>45142</v>
      </c>
      <c r="K154" s="242">
        <v>45014</v>
      </c>
      <c r="L154" s="91" t="s">
        <v>250</v>
      </c>
      <c r="M154" s="192">
        <v>8</v>
      </c>
      <c r="N154" s="192" t="s">
        <v>409</v>
      </c>
      <c r="O154" s="192" t="s">
        <v>409</v>
      </c>
      <c r="P154" s="192" t="s">
        <v>409</v>
      </c>
      <c r="Q154" s="192" t="s">
        <v>409</v>
      </c>
      <c r="R154" s="192">
        <v>5.6</v>
      </c>
      <c r="S154" s="192" t="s">
        <v>409</v>
      </c>
      <c r="T154" s="192" t="s">
        <v>409</v>
      </c>
      <c r="U154" s="192" t="s">
        <v>409</v>
      </c>
      <c r="V154" s="192" t="s">
        <v>409</v>
      </c>
      <c r="W154" s="192" t="s">
        <v>409</v>
      </c>
      <c r="X154" s="192" t="s">
        <v>409</v>
      </c>
      <c r="Y154" s="192"/>
      <c r="Z154" s="192"/>
      <c r="AF154" s="34"/>
      <c r="AG154" s="34"/>
      <c r="AH154" s="34"/>
      <c r="AI154" s="34"/>
      <c r="AJ154" s="34"/>
      <c r="AK154" s="34"/>
      <c r="AL154" s="195"/>
      <c r="AM154" s="195"/>
      <c r="AN154" s="80"/>
      <c r="AO154" s="80"/>
      <c r="AP154" s="80"/>
      <c r="AQ154" s="35"/>
    </row>
    <row r="155" spans="1:43" x14ac:dyDescent="0.2">
      <c r="A155" s="84">
        <v>148</v>
      </c>
      <c r="B155" s="84" t="str">
        <f ca="1"/>
        <v>Nauru</v>
      </c>
      <c r="C155" s="84" t="str">
        <f ca="1"/>
        <v>NRU</v>
      </c>
      <c r="D155" s="219" t="str">
        <f ca="1"/>
        <v>EAS           East Asia &amp; Pacific</v>
      </c>
      <c r="E155" s="219" t="str">
        <f ca="1"/>
        <v>IBRD</v>
      </c>
      <c r="F155" s="190" t="str">
        <f t="shared" ca="1" si="5"/>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$M$4:$Y$4,
                    (M155:Y155),
                    "")),
            1,
            0))
        =0,
    NA(),
    IF(
        Parameters!$D$15=1,
        IF(
            SUM(--(ISNUMBER(IF($M$4:$Y$4=1,(M155:Y155),""))))&gt;0,
            MAX(IF(
                ISNUMBER(M155:Y155),
                IF(
                    M$4:Y$4=1,
                    M155:Y155,
                    ""),
                "")),
            MAX(IF(
                ISNUMBER(M155:Y155),
                IF(
                    M$4:Y$4=2,
                    M155:Y155,
                    ""),
                ""))
        ),
        IF(
            Parameters!$D$16=1,
            IFERROR(
                AVERAGE(IF(
                    ISNUMBER(M155:Y155),
                    IF(
                        M$4:Y$4=1,
                        M155:Y155,
                        ""),
                    "")),
                AVERAGE(IF(
                    ISNUMBER(M155:Y155),
                    IF(
                        M$4:Y$4=2,
                        M155:Y155,
                        ""),
                    ""))
            ),
            IF(
                Parameters!$D$17=1,
                IFERROR(
                    IF(
                        OR(
                            IF(
                                ISNUMBER(M155:Y155),
                                IF(
                                    M$4:Y$4=1,
                                    M155:Y155,
                                    ""),
                                "")
                            =0),
                        0,
                        GEOMEAN(IF(
                            ISNUMBER(M155:Y155),
                            IF(
                                M$4:Y$4=1,
                                M155:Y155,
                                ""),
                            ""))
                    ),
                    IF(
                        OR(IF(
                            ISNUMBER(M155:Y155),
                            IF(
                                M$4:Y$4=2,
                                M155:Y155,
                                ""),
                            "")
                            =0),
                        0,
                        GEOMEAN(IF(
                            ISNUMBER(M155:Y155),
                            IF(
                                M$4:Y$4=2,
                                M155:Y155,
                                ""),
                            "")))
                )
            )
        )
    )
)</f>
        <v>5.4285714285714199</v>
      </c>
      <c r="I155" s="191" t="e" cm="1">
        <f t="array" ref="I155">IF(
    SUM(IF(
            ISNUMBER(
                IF(
                    $M$5:$Y$5,
                    (M155:Y155),
                    "")),
            1,
            0))
        =0,
    NA(),
    IF(
        Parameters!$D$15=1,
        IF(
            SUM(--(ISNUMBER(IF($M$5:$Y$5=1,(M155:Y155),""))))&gt;0,
            MAX(IF(
                ISNUMBER(M155:Y155),
                IF(
                    M$5:Y$5=1,
                    M155:Y155,
                    ""),
                "")),
            MAX(IF(
                ISNUMBER(M155:Y155),
                IF(
                    M$5:Y$5=2,
                    M155:Y155,
                    ""),
                ""))
        ),
        IF(
            Parameters!$D$16=1,
            IFERROR(
                AVERAGE(IF(
                    ISNUMBER(M155:Y155),
                    IF(
                        M$5:Y$5=1,
                        M155:Y155,
                        ""),
                    "")),
                AVERAGE(IF(
                    ISNUMBER(M155:Y155),
                    IF(
                        M$5:Y$5=2,
                        M155:Y155,
                        ""),
                    ""))
            ),
            IF(
                Parameters!$D$17=1,
                IFERROR(
                    IF(
                        OR(
                            IF(
                                ISNUMBER(M155:Y155),
                                IF(
                                    M$5:Y$5=1,
                                    M155:Y155,
                                    ""),
                                "")
                            =0),
                        0,
                        GEOMEAN(IF(
                            ISNUMBER(M155:Y155),
                            IF(
                                M$5:Y$5=1,
                                M155:Y155,
                                ""),
                            ""))
                    ),
                    IF(
                        OR(IF(
                            ISNUMBER(M155:Y155),
                            IF(
                                M$5:Y$5=2,
                                M155:Y155,
                                ""),
                            "")
                            =0),
                        0,
                        GEOMEAN(IF(
                            ISNUMBER(M155:Y155),
                            IF(
                                M$5:Y$5=2,
                                M155:Y155,
                                ""),
                            "")))
                )
            )
        )
    )
)</f>
        <v>#N/A</v>
      </c>
      <c r="J155" s="242">
        <v>45142</v>
      </c>
      <c r="K155" s="242">
        <v>45014</v>
      </c>
      <c r="L155" s="91" t="s">
        <v>252</v>
      </c>
      <c r="M155" s="192">
        <v>5.4285714285714199</v>
      </c>
      <c r="N155" s="192" t="s">
        <v>409</v>
      </c>
      <c r="O155" s="192" t="s">
        <v>409</v>
      </c>
      <c r="P155" s="192" t="s">
        <v>409</v>
      </c>
      <c r="Q155" s="192" t="s">
        <v>409</v>
      </c>
      <c r="R155" s="192">
        <v>3.8</v>
      </c>
      <c r="S155" s="192" t="s">
        <v>409</v>
      </c>
      <c r="T155" s="192" t="s">
        <v>409</v>
      </c>
      <c r="U155" s="192" t="s">
        <v>409</v>
      </c>
      <c r="V155" s="192" t="s">
        <v>409</v>
      </c>
      <c r="W155" s="192" t="s">
        <v>409</v>
      </c>
      <c r="X155" s="192" t="s">
        <v>409</v>
      </c>
      <c r="Y155" s="192"/>
      <c r="Z155" s="192"/>
      <c r="AF155" s="34"/>
      <c r="AG155" s="34"/>
      <c r="AH155" s="34"/>
      <c r="AI155" s="34"/>
      <c r="AJ155" s="34"/>
      <c r="AK155" s="34"/>
      <c r="AL155" s="195"/>
      <c r="AM155" s="195"/>
      <c r="AN155" s="80"/>
      <c r="AO155" s="80"/>
      <c r="AP155" s="80"/>
      <c r="AQ155" s="35"/>
    </row>
    <row r="156" spans="1:43" x14ac:dyDescent="0.2">
      <c r="A156" s="84">
        <v>149</v>
      </c>
      <c r="B156" s="84" t="str">
        <f ca="1"/>
        <v>New Zealand</v>
      </c>
      <c r="C156" s="84" t="str">
        <f ca="1"/>
        <v>NZL</v>
      </c>
      <c r="D156" s="219" t="str">
        <f ca="1"/>
        <v>EAS           East Asia &amp; Pacific</v>
      </c>
      <c r="E156" s="219" t="str">
        <f ca="1"/>
        <v>NA</v>
      </c>
      <c r="F156" s="190" t="str">
        <f t="shared" ca="1" si="5"/>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$M$4:$Y$4,
                    (M156:Y156),
                    "")),
            1,
            0))
        =0,
    NA(),
    IF(
        Parameters!$D$15=1,
        IF(
            SUM(--(ISNUMBER(IF($M$4:$Y$4=1,(M156:Y156),""))))&gt;0,
            MAX(IF(
                ISNUMBER(M156:Y156),
                IF(
                    M$4:Y$4=1,
                    M156:Y156,
                    ""),
                "")),
            MAX(IF(
                ISNUMBER(M156:Y156),
                IF(
                    M$4:Y$4=2,
                    M156:Y156,
                    ""),
                ""))
        ),
        IF(
            Parameters!$D$16=1,
            IFERROR(
                AVERAGE(IF(
                    ISNUMBER(M156:Y156),
                    IF(
                        M$4:Y$4=1,
                        M156:Y156,
                        ""),
                    "")),
                AVERAGE(IF(
                    ISNUMBER(M156:Y156),
                    IF(
                        M$4:Y$4=2,
                        M156:Y156,
                        ""),
                    ""))
            ),
            IF(
                Parameters!$D$17=1,
                IFERROR(
                    IF(
                        OR(
                            IF(
                                ISNUMBER(M156:Y156),
                                IF(
                                    M$4:Y$4=1,
                                    M156:Y156,
                                    ""),
                                "")
                            =0),
                        0,
                        GEOMEAN(IF(
                            ISNUMBER(M156:Y156),
                            IF(
                                M$4:Y$4=1,
                                M156:Y156,
                                ""),
                            ""))
                    ),
                    IF(
                        OR(IF(
                            ISNUMBER(M156:Y156),
                            IF(
                                M$4:Y$4=2,
                                M156:Y156,
                                ""),
                            "")
                            =0),
                        0,
                        GEOMEAN(IF(
                            ISNUMBER(M156:Y156),
                            IF(
                                M$4:Y$4=2,
                                M156:Y156,
                                ""),
                            "")))
                )
            )
        )
    )
)</f>
        <v>0.57142857142857095</v>
      </c>
      <c r="I156" s="191" cm="1">
        <f t="array" ref="I156">IF(
    SUM(IF(
            ISNUMBER(
                IF(
                    $M$5:$Y$5,
                    (M156:Y156),
                    "")),
            1,
            0))
        =0,
    NA(),
    IF(
        Parameters!$D$15=1,
        IF(
            SUM(--(ISNUMBER(IF($M$5:$Y$5=1,(M156:Y156),""))))&gt;0,
            MAX(IF(
                ISNUMBER(M156:Y156),
                IF(
                    M$5:Y$5=1,
                    M156:Y156,
                    ""),
                "")),
            MAX(IF(
                ISNUMBER(M156:Y156),
                IF(
                    M$5:Y$5=2,
                    M156:Y156,
                    ""),
                ""))
        ),
        IF(
            Parameters!$D$16=1,
            IFERROR(
                AVERAGE(IF(
                    ISNUMBER(M156:Y156),
                    IF(
                        M$5:Y$5=1,
                        M156:Y156,
                        ""),
                    "")),
                AVERAGE(IF(
                    ISNUMBER(M156:Y156),
                    IF(
                        M$5:Y$5=2,
                        M156:Y156,
                        ""),
                    ""))
            ),
            IF(
                Parameters!$D$17=1,
                IFERROR(
                    IF(
                        OR(
                            IF(
                                ISNUMBER(M156:Y156),
                                IF(
                                    M$5:Y$5=1,
                                    M156:Y156,
                                    ""),
                                "")
                            =0),
                        0,
                        GEOMEAN(IF(
                            ISNUMBER(M156:Y156),
                            IF(
                                M$5:Y$5=1,
                                M156:Y156,
                                ""),
                            ""))
                    ),
                    IF(
                        OR(IF(
                            ISNUMBER(M156:Y156),
                            IF(
                                M$5:Y$5=2,
                                M156:Y156,
                                ""),
                            "")
                            =0),
                        0,
                        GEOMEAN(IF(
                            ISNUMBER(M156:Y156),
                            IF(
                                M$5:Y$5=2,
                                M156:Y156,
                                ""),
                            "")))
                )
            )
        )
    )
)</f>
        <v>0</v>
      </c>
      <c r="J156" s="242">
        <v>45142</v>
      </c>
      <c r="K156" s="242">
        <v>45154</v>
      </c>
      <c r="L156" s="91" t="s">
        <v>254</v>
      </c>
      <c r="M156" s="192">
        <v>0.57142857142857095</v>
      </c>
      <c r="N156" s="192">
        <v>0</v>
      </c>
      <c r="O156" s="192" t="s">
        <v>409</v>
      </c>
      <c r="P156" s="192" t="s">
        <v>409</v>
      </c>
      <c r="Q156" s="192" t="s">
        <v>409</v>
      </c>
      <c r="R156" s="192">
        <v>0.4</v>
      </c>
      <c r="S156" s="192">
        <v>-0.45</v>
      </c>
      <c r="T156" s="192">
        <v>-0.84999999999999898</v>
      </c>
      <c r="U156" s="192" t="s">
        <v>409</v>
      </c>
      <c r="V156" s="192" t="s">
        <v>409</v>
      </c>
      <c r="W156" s="192" t="s">
        <v>409</v>
      </c>
      <c r="X156" s="192" t="s">
        <v>409</v>
      </c>
      <c r="Y156" s="192"/>
      <c r="Z156" s="192"/>
      <c r="AF156" s="34"/>
      <c r="AG156" s="34"/>
      <c r="AH156" s="34"/>
      <c r="AI156" s="34"/>
      <c r="AJ156" s="34"/>
      <c r="AK156" s="34"/>
      <c r="AL156" s="195"/>
      <c r="AM156" s="195"/>
      <c r="AN156" s="80"/>
      <c r="AO156" s="80"/>
      <c r="AP156" s="80"/>
      <c r="AQ156" s="35"/>
    </row>
    <row r="157" spans="1:43" x14ac:dyDescent="0.2">
      <c r="A157" s="84">
        <v>150</v>
      </c>
      <c r="B157" s="84" t="str">
        <f ca="1"/>
        <v>Oman</v>
      </c>
      <c r="C157" s="84" t="str">
        <f ca="1"/>
        <v>OMN</v>
      </c>
      <c r="D157" s="219" t="str">
        <f ca="1"/>
        <v>MEA           Middle East &amp; North Africa</v>
      </c>
      <c r="E157" s="219" t="str">
        <f ca="1"/>
        <v>NA</v>
      </c>
      <c r="F157" s="190" t="str">
        <f t="shared" ca="1" si="5"/>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$M$4:$Y$4,
                    (M157:Y157),
                    "")),
            1,
            0))
        =0,
    NA(),
    IF(
        Parameters!$D$15=1,
        IF(
            SUM(--(ISNUMBER(IF($M$4:$Y$4=1,(M157:Y157),""))))&gt;0,
            MAX(IF(
                ISNUMBER(M157:Y157),
                IF(
                    M$4:Y$4=1,
                    M157:Y157,
                    ""),
                "")),
            MAX(IF(
                ISNUMBER(M157:Y157),
                IF(
                    M$4:Y$4=2,
                    M157:Y157,
                    ""),
                ""))
        ),
        IF(
            Parameters!$D$16=1,
            IFERROR(
                AVERAGE(IF(
                    ISNUMBER(M157:Y157),
                    IF(
                        M$4:Y$4=1,
                        M157:Y157,
                        ""),
                    "")),
                AVERAGE(IF(
                    ISNUMBER(M157:Y157),
                    IF(
                        M$4:Y$4=2,
                        M157:Y157,
                        ""),
                    ""))
            ),
            IF(
                Parameters!$D$17=1,
                IFERROR(
                    IF(
                        OR(
                            IF(
                                ISNUMBER(M157:Y157),
                                IF(
                                    M$4:Y$4=1,
                                    M157:Y157,
                                    ""),
                                "")
                            =0),
                        0,
                        GEOMEAN(IF(
                            ISNUMBER(M157:Y157),
                            IF(
                                M$4:Y$4=1,
                                M157:Y157,
                                ""),
                            ""))
                    ),
                    IF(
                        OR(IF(
                            ISNUMBER(M157:Y157),
                            IF(
                                M$4:Y$4=2,
                                M157:Y157,
                                ""),
                            "")
                            =0),
                        0,
                        GEOMEAN(IF(
                            ISNUMBER(M157:Y157),
                            IF(
                                M$4:Y$4=2,
                                M157:Y157,
                                ""),
                            "")))
                )
            )
        )
    )
)</f>
        <v>2.71428571428571</v>
      </c>
      <c r="I157" s="191" t="e" cm="1">
        <f t="array" ref="I157">IF(
    SUM(IF(
            ISNUMBER(
                IF(
                    $M$5:$Y$5,
                    (M157:Y157),
                    "")),
            1,
            0))
        =0,
    NA(),
    IF(
        Parameters!$D$15=1,
        IF(
            SUM(--(ISNUMBER(IF($M$5:$Y$5=1,(M157:Y157),""))))&gt;0,
            MAX(IF(
                ISNUMBER(M157:Y157),
                IF(
                    M$5:Y$5=1,
                    M157:Y157,
                    ""),
                "")),
            MAX(IF(
                ISNUMBER(M157:Y157),
                IF(
                    M$5:Y$5=2,
                    M157:Y157,
                    ""),
                ""))
        ),
        IF(
            Parameters!$D$16=1,
            IFERROR(
                AVERAGE(IF(
                    ISNUMBER(M157:Y157),
                    IF(
                        M$5:Y$5=1,
                        M157:Y157,
                        ""),
                    "")),
                AVERAGE(IF(
                    ISNUMBER(M157:Y157),
                    IF(
                        M$5:Y$5=2,
                        M157:Y157,
                        ""),
                    ""))
            ),
            IF(
                Parameters!$D$17=1,
                IFERROR(
                    IF(
                        OR(
                            IF(
                                ISNUMBER(M157:Y157),
                                IF(
                                    M$5:Y$5=1,
                                    M157:Y157,
                                    ""),
                                "")
                            =0),
                        0,
                        GEOMEAN(IF(
                            ISNUMBER(M157:Y157),
                            IF(
                                M$5:Y$5=1,
                                M157:Y157,
                                ""),
                            ""))
                    ),
                    IF(
                        OR(IF(
                            ISNUMBER(M157:Y157),
                            IF(
                                M$5:Y$5=2,
                                M157:Y157,
                                ""),
                            "")
                            =0),
                        0,
                        GEOMEAN(IF(
                            ISNUMBER(M157:Y157),
                            IF(
                                M$5:Y$5=2,
                                M157:Y157,
                                ""),
                            "")))
                )
            )
        )
    )
)</f>
        <v>#N/A</v>
      </c>
      <c r="J157" s="242">
        <v>44753</v>
      </c>
      <c r="K157" s="242">
        <v>45014</v>
      </c>
      <c r="L157" s="91" t="s">
        <v>256</v>
      </c>
      <c r="M157" s="192">
        <v>2.71428571428571</v>
      </c>
      <c r="N157" s="192" t="s">
        <v>409</v>
      </c>
      <c r="O157" s="192" t="s">
        <v>409</v>
      </c>
      <c r="P157" s="192" t="s">
        <v>409</v>
      </c>
      <c r="Q157" s="192" t="s">
        <v>409</v>
      </c>
      <c r="R157" s="192">
        <v>1.9</v>
      </c>
      <c r="S157" s="192" t="s">
        <v>409</v>
      </c>
      <c r="T157" s="192" t="s">
        <v>409</v>
      </c>
      <c r="U157" s="192" t="s">
        <v>409</v>
      </c>
      <c r="V157" s="192" t="s">
        <v>409</v>
      </c>
      <c r="W157" s="192" t="s">
        <v>409</v>
      </c>
      <c r="X157" s="192" t="s">
        <v>409</v>
      </c>
      <c r="Y157" s="192"/>
      <c r="Z157" s="192"/>
      <c r="AF157" s="34"/>
      <c r="AG157" s="34"/>
      <c r="AH157" s="34"/>
      <c r="AI157" s="34"/>
      <c r="AJ157" s="34"/>
      <c r="AK157" s="34"/>
      <c r="AL157" s="195"/>
      <c r="AM157" s="195"/>
      <c r="AN157" s="80"/>
      <c r="AO157" s="80"/>
      <c r="AP157" s="80"/>
      <c r="AQ157" s="35"/>
    </row>
    <row r="158" spans="1:43" x14ac:dyDescent="0.2">
      <c r="A158" s="84">
        <v>151</v>
      </c>
      <c r="B158" s="84" t="str">
        <f ca="1"/>
        <v>Pakistan</v>
      </c>
      <c r="C158" s="84" t="str">
        <f ca="1"/>
        <v>PAK</v>
      </c>
      <c r="D158" s="219" t="str">
        <f ca="1"/>
        <v>SAS           South Asia</v>
      </c>
      <c r="E158" s="219" t="str">
        <f ca="1"/>
        <v>Blend</v>
      </c>
      <c r="F158" s="190" t="str">
        <f t="shared" ca="1" si="5"/>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0</v>
      </c>
      <c r="H158" s="80" cm="1">
        <f t="array" ref="H158">IF(
    SUM(IF(
            ISNUMBER(
                IF(
                    $M$4:$Y$4,
                    (M158:Y158),
                    "")),
            1,
            0))
        =0,
    NA(),
    IF(
        Parameters!$D$15=1,
        IF(
            SUM(--(ISNUMBER(IF($M$4:$Y$4=1,(M158:Y158),""))))&gt;0,
            MAX(IF(
                ISNUMBER(M158:Y158),
                IF(
                    M$4:Y$4=1,
                    M158:Y158,
                    ""),
                "")),
            MAX(IF(
                ISNUMBER(M158:Y158),
                IF(
                    M$4:Y$4=2,
                    M158:Y158,
                    ""),
                ""))
        ),
        IF(
            Parameters!$D$16=1,
            IFERROR(
                AVERAGE(IF(
                    ISNUMBER(M158:Y158),
                    IF(
                        M$4:Y$4=1,
                        M158:Y158,
                        ""),
                    "")),
                AVERAGE(IF(
                    ISNUMBER(M158:Y158),
                    IF(
                        M$4:Y$4=2,
                        M158:Y158,
                        ""),
                    ""))
            ),
            IF(
                Parameters!$D$17=1,
                IFERROR(
                    IF(
                        OR(
                            IF(
                                ISNUMBER(M158:Y158),
                                IF(
                                    M$4:Y$4=1,
                                    M158:Y158,
                                    ""),
                                "")
                            =0),
                        0,
                        GEOMEAN(IF(
                            ISNUMBER(M158:Y158),
                            IF(
                                M$4:Y$4=1,
                                M158:Y158,
                                ""),
                            ""))
                    ),
                    IF(
                        OR(IF(
                            ISNUMBER(M158:Y158),
                            IF(
                                M$4:Y$4=2,
                                M158:Y158,
                                ""),
                            "")
                            =0),
                        0,
                        GEOMEAN(IF(
                            ISNUMBER(M158:Y158),
                            IF(
                                M$4:Y$4=2,
                                M158:Y158,
                                ""),
                            "")))
                )
            )
        )
    )
)</f>
        <v>7.5714285714285703</v>
      </c>
      <c r="I158" s="191" cm="1">
        <f t="array" ref="I158">IF(
    SUM(IF(
            ISNUMBER(
                IF(
                    $M$5:$Y$5,
                    (M158:Y158),
                    "")),
            1,
            0))
        =0,
    NA(),
    IF(
        Parameters!$D$15=1,
        IF(
            SUM(--(ISNUMBER(IF($M$5:$Y$5=1,(M158:Y158),""))))&gt;0,
            MAX(IF(
                ISNUMBER(M158:Y158),
                IF(
                    M$5:Y$5=1,
                    M158:Y158,
                    ""),
                "")),
            MAX(IF(
                ISNUMBER(M158:Y158),
                IF(
                    M$5:Y$5=2,
                    M158:Y158,
                    ""),
                ""))
        ),
        IF(
            Parameters!$D$16=1,
            IFERROR(
                AVERAGE(IF(
                    ISNUMBER(M158:Y158),
                    IF(
                        M$5:Y$5=1,
                        M158:Y158,
                        ""),
                    "")),
                AVERAGE(IF(
                    ISNUMBER(M158:Y158),
                    IF(
                        M$5:Y$5=2,
                        M158:Y158,
                        ""),
                    ""))
            ),
            IF(
                Parameters!$D$17=1,
                IFERROR(
                    IF(
                        OR(
                            IF(
                                ISNUMBER(M158:Y158),
                                IF(
                                    M$5:Y$5=1,
                                    M158:Y158,
                                    ""),
                                "")
                            =0),
                        0,
                        GEOMEAN(IF(
                            ISNUMBER(M158:Y158),
                            IF(
                                M$5:Y$5=1,
                                M158:Y158,
                                ""),
                            ""))
                    ),
                    IF(
                        OR(IF(
                            ISNUMBER(M158:Y158),
                            IF(
                                M$5:Y$5=2,
                                M158:Y158,
                                ""),
                            "")
                            =0),
                        0,
                        GEOMEAN(IF(
                            ISNUMBER(M158:Y158),
                            IF(
                                M$5:Y$5=2,
                                M158:Y158,
                                ""),
                            "")))
                )
            )
        )
    )
)</f>
        <v>0</v>
      </c>
      <c r="J158" s="242">
        <v>44860</v>
      </c>
      <c r="K158" s="242">
        <v>45154</v>
      </c>
      <c r="L158" s="91" t="s">
        <v>258</v>
      </c>
      <c r="M158" s="192">
        <v>7.5714285714285703</v>
      </c>
      <c r="N158" s="192">
        <v>0</v>
      </c>
      <c r="O158" s="192">
        <v>0</v>
      </c>
      <c r="P158" s="192">
        <v>0</v>
      </c>
      <c r="Q158" s="192" t="s">
        <v>409</v>
      </c>
      <c r="R158" s="192">
        <v>5.3</v>
      </c>
      <c r="S158" s="192">
        <v>-9.9999999999999603E-2</v>
      </c>
      <c r="T158" s="192">
        <v>-0.26200000000000001</v>
      </c>
      <c r="U158" s="192" t="s">
        <v>539</v>
      </c>
      <c r="V158" s="192">
        <v>-1.69890741141701E-2</v>
      </c>
      <c r="W158" s="192">
        <v>-0.26970431527895999</v>
      </c>
      <c r="X158" s="192" t="s">
        <v>409</v>
      </c>
      <c r="Y158" s="192"/>
      <c r="Z158" s="192"/>
      <c r="AF158" s="34"/>
      <c r="AG158" s="34"/>
      <c r="AH158" s="34"/>
      <c r="AI158" s="34"/>
      <c r="AJ158" s="34"/>
      <c r="AK158" s="34"/>
      <c r="AL158" s="195"/>
      <c r="AM158" s="195"/>
      <c r="AN158" s="80"/>
      <c r="AO158" s="80"/>
      <c r="AP158" s="80"/>
      <c r="AQ158" s="35"/>
    </row>
    <row r="159" spans="1:43" x14ac:dyDescent="0.2">
      <c r="A159" s="84">
        <v>152</v>
      </c>
      <c r="B159" s="84" t="str">
        <f ca="1"/>
        <v>Panama</v>
      </c>
      <c r="C159" s="84" t="str">
        <f ca="1"/>
        <v>PAN</v>
      </c>
      <c r="D159" s="219" t="str">
        <f ca="1"/>
        <v>LCN           Latin America &amp; Caribbean</v>
      </c>
      <c r="E159" s="219" t="str">
        <f ca="1"/>
        <v>IBRD</v>
      </c>
      <c r="F159" s="190" t="str">
        <f t="shared" ca="1" si="5"/>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2.219153964227214</v>
      </c>
      <c r="H159" s="80" cm="1">
        <f t="array" ref="H159">IF(
    SUM(IF(
            ISNUMBER(
                IF(
                    $M$4:$Y$4,
                    (M159:Y159),
                    "")),
            1,
            0))
        =0,
    NA(),
    IF(
        Parameters!$D$15=1,
        IF(
            SUM(--(ISNUMBER(IF($M$4:$Y$4=1,(M159:Y159),""))))&gt;0,
            MAX(IF(
                ISNUMBER(M159:Y159),
                IF(
                    M$4:Y$4=1,
                    M159:Y159,
                    ""),
                "")),
            MAX(IF(
                ISNUMBER(M159:Y159),
                IF(
                    M$4:Y$4=2,
                    M159:Y159,
                    ""),
                ""))
        ),
        IF(
            Parameters!$D$16=1,
            IFERROR(
                AVERAGE(IF(
                    ISNUMBER(M159:Y159),
                    IF(
                        M$4:Y$4=1,
                        M159:Y159,
                        ""),
                    "")),
                AVERAGE(IF(
                    ISNUMBER(M159:Y159),
                    IF(
                        M$4:Y$4=2,
                        M159:Y159,
                        ""),
                    ""))
            ),
            IF(
                Parameters!$D$17=1,
                IFERROR(
                    IF(
                        OR(
                            IF(
                                ISNUMBER(M159:Y159),
                                IF(
                                    M$4:Y$4=1,
                                    M159:Y159,
                                    ""),
                                "")
                            =0),
                        0,
                        GEOMEAN(IF(
                            ISNUMBER(M159:Y159),
                            IF(
                                M$4:Y$4=1,
                                M159:Y159,
                                ""),
                            ""))
                    ),
                    IF(
                        OR(IF(
                            ISNUMBER(M159:Y159),
                            IF(
                                M$4:Y$4=2,
                                M159:Y159,
                                ""),
                            "")
                            =0),
                        0,
                        GEOMEAN(IF(
                            ISNUMBER(M159:Y159),
                            IF(
                                M$4:Y$4=2,
                                M159:Y159,
                                ""),
                            "")))
                )
            )
        )
    )
)</f>
        <v>3.4285714285714199</v>
      </c>
      <c r="I159" s="191" cm="1">
        <f t="array" ref="I159">IF(
    SUM(IF(
            ISNUMBER(
                IF(
                    $M$5:$Y$5,
                    (M159:Y159),
                    "")),
            1,
            0))
        =0,
    NA(),
    IF(
        Parameters!$D$15=1,
        IF(
            SUM(--(ISNUMBER(IF($M$5:$Y$5=1,(M159:Y159),""))))&gt;0,
            MAX(IF(
                ISNUMBER(M159:Y159),
                IF(
                    M$5:Y$5=1,
                    M159:Y159,
                    ""),
                "")),
            MAX(IF(
                ISNUMBER(M159:Y159),
                IF(
                    M$5:Y$5=2,
                    M159:Y159,
                    ""),
                ""))
        ),
        IF(
            Parameters!$D$16=1,
            IFERROR(
                AVERAGE(IF(
                    ISNUMBER(M159:Y159),
                    IF(
                        M$5:Y$5=1,
                        M159:Y159,
                        ""),
                    "")),
                AVERAGE(IF(
                    ISNUMBER(M159:Y159),
                    IF(
                        M$5:Y$5=2,
                        M159:Y159,
                        ""),
                    ""))
            ),
            IF(
                Parameters!$D$17=1,
                IFERROR(
                    IF(
                        OR(
                            IF(
                                ISNUMBER(M159:Y159),
                                IF(
                                    M$5:Y$5=1,
                                    M159:Y159,
                                    ""),
                                "")
                            =0),
                        0,
                        GEOMEAN(IF(
                            ISNUMBER(M159:Y159),
                            IF(
                                M$5:Y$5=1,
                                M159:Y159,
                                ""),
                            ""))
                    ),
                    IF(
                        OR(IF(
                            ISNUMBER(M159:Y159),
                            IF(
                                M$5:Y$5=2,
                                M159:Y159,
                                ""),
                            "")
                            =0),
                        0,
                        GEOMEAN(IF(
                            ISNUMBER(M159:Y159),
                            IF(
                                M$5:Y$5=2,
                                M159:Y159,
                                ""),
                            "")))
                )
            )
        )
    )
)</f>
        <v>1.4363545924423999</v>
      </c>
      <c r="J159" s="242">
        <v>45142</v>
      </c>
      <c r="K159" s="242">
        <v>45154</v>
      </c>
      <c r="L159" s="91" t="s">
        <v>260</v>
      </c>
      <c r="M159" s="192">
        <v>3.4285714285714199</v>
      </c>
      <c r="N159" s="192">
        <v>0</v>
      </c>
      <c r="O159" s="192" t="s">
        <v>409</v>
      </c>
      <c r="P159" s="192">
        <v>1.4363545924423999</v>
      </c>
      <c r="Q159" s="192" t="s">
        <v>409</v>
      </c>
      <c r="R159" s="192">
        <v>2.4</v>
      </c>
      <c r="S159" s="192">
        <v>-2.4929999999999901</v>
      </c>
      <c r="T159" s="192">
        <v>-7.2549999999999901</v>
      </c>
      <c r="U159" s="192" t="s">
        <v>409</v>
      </c>
      <c r="V159" s="192">
        <v>7.1817729622120102E-2</v>
      </c>
      <c r="W159" s="192">
        <v>-9.8160002380609998E-2</v>
      </c>
      <c r="X159" s="192" t="s">
        <v>409</v>
      </c>
      <c r="Y159" s="192"/>
      <c r="Z159" s="192"/>
      <c r="AF159" s="34"/>
      <c r="AG159" s="34"/>
      <c r="AH159" s="34"/>
      <c r="AI159" s="34"/>
      <c r="AJ159" s="34"/>
      <c r="AK159" s="34"/>
      <c r="AL159" s="195"/>
      <c r="AM159" s="195"/>
      <c r="AN159" s="80"/>
      <c r="AO159" s="80"/>
      <c r="AP159" s="80"/>
      <c r="AQ159" s="35"/>
    </row>
    <row r="160" spans="1:43" x14ac:dyDescent="0.2">
      <c r="A160" s="84">
        <v>153</v>
      </c>
      <c r="B160" s="84" t="str">
        <f ca="1"/>
        <v>Peru</v>
      </c>
      <c r="C160" s="84" t="str">
        <f ca="1"/>
        <v>PER</v>
      </c>
      <c r="D160" s="219" t="str">
        <f ca="1"/>
        <v>LCN           Latin America &amp; Caribbean</v>
      </c>
      <c r="E160" s="219" t="str">
        <f ca="1"/>
        <v>IBRD</v>
      </c>
      <c r="F160" s="190" t="str">
        <f t="shared" ca="1" si="5"/>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$M$4:$Y$4,
                    (M160:Y160),
                    "")),
            1,
            0))
        =0,
    NA(),
    IF(
        Parameters!$D$15=1,
        IF(
            SUM(--(ISNUMBER(IF($M$4:$Y$4=1,(M160:Y160),""))))&gt;0,
            MAX(IF(
                ISNUMBER(M160:Y160),
                IF(
                    M$4:Y$4=1,
                    M160:Y160,
                    ""),
                "")),
            MAX(IF(
                ISNUMBER(M160:Y160),
                IF(
                    M$4:Y$4=2,
                    M160:Y160,
                    ""),
                ""))
        ),
        IF(
            Parameters!$D$16=1,
            IFERROR(
                AVERAGE(IF(
                    ISNUMBER(M160:Y160),
                    IF(
                        M$4:Y$4=1,
                        M160:Y160,
                        ""),
                    "")),
                AVERAGE(IF(
                    ISNUMBER(M160:Y160),
                    IF(
                        M$4:Y$4=2,
                        M160:Y160,
                        ""),
                    ""))
            ),
            IF(
                Parameters!$D$17=1,
                IFERROR(
                    IF(
                        OR(
                            IF(
                                ISNUMBER(M160:Y160),
                                IF(
                                    M$4:Y$4=1,
                                    M160:Y160,
                                    ""),
                                "")
                            =0),
                        0,
                        GEOMEAN(IF(
                            ISNUMBER(M160:Y160),
                            IF(
                                M$4:Y$4=1,
                                M160:Y160,
                                ""),
                            ""))
                    ),
                    IF(
                        OR(IF(
                            ISNUMBER(M160:Y160),
                            IF(
                                M$4:Y$4=2,
                                M160:Y160,
                                ""),
                            "")
                            =0),
                        0,
                        GEOMEAN(IF(
                            ISNUMBER(M160:Y160),
                            IF(
                                M$4:Y$4=2,
                                M160:Y160,
                                ""),
                            "")))
                )
            )
        )
    )
)</f>
        <v>4.71428571428571</v>
      </c>
      <c r="I160" s="191" cm="1">
        <f t="array" ref="I160">IF(
    SUM(IF(
            ISNUMBER(
                IF(
                    $M$5:$Y$5,
                    (M160:Y160),
                    "")),
            1,
            0))
        =0,
    NA(),
    IF(
        Parameters!$D$15=1,
        IF(
            SUM(--(ISNUMBER(IF($M$5:$Y$5=1,(M160:Y160),""))))&gt;0,
            MAX(IF(
                ISNUMBER(M160:Y160),
                IF(
                    M$5:Y$5=1,
                    M160:Y160,
                    ""),
                "")),
            MAX(IF(
                ISNUMBER(M160:Y160),
                IF(
                    M$5:Y$5=2,
                    M160:Y160,
                    ""),
                ""))
        ),
        IF(
            Parameters!$D$16=1,
            IFERROR(
                AVERAGE(IF(
                    ISNUMBER(M160:Y160),
                    IF(
                        M$5:Y$5=1,
                        M160:Y160,
                        ""),
                    "")),
                AVERAGE(IF(
                    ISNUMBER(M160:Y160),
                    IF(
                        M$5:Y$5=2,
                        M160:Y160,
                        ""),
                    ""))
            ),
            IF(
                Parameters!$D$17=1,
                IFERROR(
                    IF(
                        OR(
                            IF(
                                ISNUMBER(M160:Y160),
                                IF(
                                    M$5:Y$5=1,
                                    M160:Y160,
                                    ""),
                                "")
                            =0),
                        0,
                        GEOMEAN(IF(
                            ISNUMBER(M160:Y160),
                            IF(
                                M$5:Y$5=1,
                                M160:Y160,
                                ""),
                            ""))
                    ),
                    IF(
                        OR(IF(
                            ISNUMBER(M160:Y160),
                            IF(
                                M$5:Y$5=2,
                                M160:Y160,
                                ""),
                            "")
                            =0),
                        0,
                        GEOMEAN(IF(
                            ISNUMBER(M160:Y160),
                            IF(
                                M$5:Y$5=2,
                                M160:Y160,
                                ""),
                            "")))
                )
            )
        )
    )
)</f>
        <v>0</v>
      </c>
      <c r="J160" s="242">
        <v>45142</v>
      </c>
      <c r="K160" s="242">
        <v>45154</v>
      </c>
      <c r="L160" s="91" t="s">
        <v>262</v>
      </c>
      <c r="M160" s="192">
        <v>4.71428571428571</v>
      </c>
      <c r="N160" s="192">
        <v>0</v>
      </c>
      <c r="O160" s="192">
        <v>0</v>
      </c>
      <c r="P160" s="192">
        <v>0</v>
      </c>
      <c r="Q160" s="192" t="s">
        <v>409</v>
      </c>
      <c r="R160" s="192">
        <v>3.3</v>
      </c>
      <c r="S160" s="192">
        <v>-2.8999999999999901</v>
      </c>
      <c r="T160" s="192">
        <v>-2.2999999999999998</v>
      </c>
      <c r="U160" s="192" t="s">
        <v>539</v>
      </c>
      <c r="V160" s="192">
        <v>-2.1064408492670799</v>
      </c>
      <c r="W160" s="192">
        <v>-8.3637237548829901E-2</v>
      </c>
      <c r="X160" s="192" t="s">
        <v>409</v>
      </c>
      <c r="Y160" s="192"/>
      <c r="Z160" s="192"/>
      <c r="AF160" s="34"/>
      <c r="AG160" s="34"/>
      <c r="AH160" s="34"/>
      <c r="AI160" s="34"/>
      <c r="AJ160" s="34"/>
      <c r="AK160" s="34"/>
      <c r="AL160" s="195"/>
      <c r="AM160" s="195"/>
      <c r="AN160" s="80"/>
      <c r="AO160" s="80"/>
      <c r="AP160" s="80"/>
      <c r="AQ160" s="35"/>
    </row>
    <row r="161" spans="1:43" x14ac:dyDescent="0.2">
      <c r="A161" s="84">
        <v>154</v>
      </c>
      <c r="B161" s="84" t="str">
        <f ca="1"/>
        <v>Philippines</v>
      </c>
      <c r="C161" s="84" t="str">
        <f ca="1"/>
        <v>PHL</v>
      </c>
      <c r="D161" s="219" t="str">
        <f ca="1"/>
        <v>EAS           East Asia &amp; Pacific</v>
      </c>
      <c r="E161" s="219" t="str">
        <f ca="1"/>
        <v>IBRD</v>
      </c>
      <c r="F161" s="190" t="str">
        <f t="shared" ca="1" si="5"/>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$M$4:$Y$4,
                    (M161:Y161),
                    "")),
            1,
            0))
        =0,
    NA(),
    IF(
        Parameters!$D$15=1,
        IF(
            SUM(--(ISNUMBER(IF($M$4:$Y$4=1,(M161:Y161),""))))&gt;0,
            MAX(IF(
                ISNUMBER(M161:Y161),
                IF(
                    M$4:Y$4=1,
                    M161:Y161,
                    ""),
                "")),
            MAX(IF(
                ISNUMBER(M161:Y161),
                IF(
                    M$4:Y$4=2,
                    M161:Y161,
                    ""),
                ""))
        ),
        IF(
            Parameters!$D$16=1,
            IFERROR(
                AVERAGE(IF(
                    ISNUMBER(M161:Y161),
                    IF(
                        M$4:Y$4=1,
                        M161:Y161,
                        ""),
                    "")),
                AVERAGE(IF(
                    ISNUMBER(M161:Y161),
                    IF(
                        M$4:Y$4=2,
                        M161:Y161,
                        ""),
                    ""))
            ),
            IF(
                Parameters!$D$17=1,
                IFERROR(
                    IF(
                        OR(
                            IF(
                                ISNUMBER(M161:Y161),
                                IF(
                                    M$4:Y$4=1,
                                    M161:Y161,
                                    ""),
                                "")
                            =0),
                        0,
                        GEOMEAN(IF(
                            ISNUMBER(M161:Y161),
                            IF(
                                M$4:Y$4=1,
                                M161:Y161,
                                ""),
                            ""))
                    ),
                    IF(
                        OR(IF(
                            ISNUMBER(M161:Y161),
                            IF(
                                M$4:Y$4=2,
                                M161:Y161,
                                ""),
                            "")
                            =0),
                        0,
                        GEOMEAN(IF(
                            ISNUMBER(M161:Y161),
                            IF(
                                M$4:Y$4=2,
                                M161:Y161,
                                ""),
                            "")))
                )
            )
        )
    )
)</f>
        <v>5.4285714285714199</v>
      </c>
      <c r="I161" s="191" cm="1">
        <f t="array" ref="I161">IF(
    SUM(IF(
            ISNUMBER(
                IF(
                    $M$5:$Y$5,
                    (M161:Y161),
                    "")),
            1,
            0))
        =0,
    NA(),
    IF(
        Parameters!$D$15=1,
        IF(
            SUM(--(ISNUMBER(IF($M$5:$Y$5=1,(M161:Y161),""))))&gt;0,
            MAX(IF(
                ISNUMBER(M161:Y161),
                IF(
                    M$5:Y$5=1,
                    M161:Y161,
                    ""),
                "")),
            MAX(IF(
                ISNUMBER(M161:Y161),
                IF(
                    M$5:Y$5=2,
                    M161:Y161,
                    ""),
                ""))
        ),
        IF(
            Parameters!$D$16=1,
            IFERROR(
                AVERAGE(IF(
                    ISNUMBER(M161:Y161),
                    IF(
                        M$5:Y$5=1,
                        M161:Y161,
                        ""),
                    "")),
                AVERAGE(IF(
                    ISNUMBER(M161:Y161),
                    IF(
                        M$5:Y$5=2,
                        M161:Y161,
                        ""),
                    ""))
            ),
            IF(
                Parameters!$D$17=1,
                IFERROR(
                    IF(
                        OR(
                            IF(
                                ISNUMBER(M161:Y161),
                                IF(
                                    M$5:Y$5=1,
                                    M161:Y161,
                                    ""),
                                "")
                            =0),
                        0,
                        GEOMEAN(IF(
                            ISNUMBER(M161:Y161),
                            IF(
                                M$5:Y$5=1,
                                M161:Y161,
                                ""),
                            ""))
                    ),
                    IF(
                        OR(IF(
                            ISNUMBER(M161:Y161),
                            IF(
                                M$5:Y$5=2,
                                M161:Y161,
                                ""),
                            "")
                            =0),
                        0,
                        GEOMEAN(IF(
                            ISNUMBER(M161:Y161),
                            IF(
                                M$5:Y$5=2,
                                M161:Y161,
                                ""),
                            "")))
                )
            )
        )
    )
)</f>
        <v>0</v>
      </c>
      <c r="J161" s="242">
        <v>45142</v>
      </c>
      <c r="K161" s="242">
        <v>45154</v>
      </c>
      <c r="L161" s="91" t="s">
        <v>264</v>
      </c>
      <c r="M161" s="192">
        <v>5.4285714285714199</v>
      </c>
      <c r="N161" s="192">
        <v>0</v>
      </c>
      <c r="O161" s="192">
        <v>0</v>
      </c>
      <c r="P161" s="192">
        <v>0</v>
      </c>
      <c r="Q161" s="192" t="s">
        <v>409</v>
      </c>
      <c r="R161" s="192">
        <v>3.8</v>
      </c>
      <c r="S161" s="192">
        <v>-2.383</v>
      </c>
      <c r="T161" s="192">
        <v>-2.617</v>
      </c>
      <c r="U161" s="192" t="s">
        <v>539</v>
      </c>
      <c r="V161" s="192">
        <v>-0.65982959284530995</v>
      </c>
      <c r="W161" s="192">
        <v>-0.47866613328383001</v>
      </c>
      <c r="X161" s="192" t="s">
        <v>409</v>
      </c>
      <c r="Y161" s="192"/>
      <c r="Z161" s="192"/>
      <c r="AF161" s="34"/>
      <c r="AG161" s="34"/>
      <c r="AH161" s="34"/>
      <c r="AI161" s="34"/>
      <c r="AJ161" s="34"/>
      <c r="AK161" s="34"/>
      <c r="AL161" s="195"/>
      <c r="AM161" s="195"/>
      <c r="AN161" s="80"/>
      <c r="AO161" s="80"/>
      <c r="AP161" s="80"/>
      <c r="AQ161" s="35"/>
    </row>
    <row r="162" spans="1:43" x14ac:dyDescent="0.2">
      <c r="A162" s="84">
        <v>155</v>
      </c>
      <c r="B162" s="84" t="str">
        <f ca="1"/>
        <v>Palau</v>
      </c>
      <c r="C162" s="84" t="str">
        <f ca="1"/>
        <v>PLW</v>
      </c>
      <c r="D162" s="219" t="str">
        <f ca="1"/>
        <v>EAS           East Asia &amp; Pacific</v>
      </c>
      <c r="E162" s="219" t="str">
        <f ca="1"/>
        <v>IBRD</v>
      </c>
      <c r="F162" s="190" t="str">
        <f t="shared" ca="1" si="5"/>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$M$4:$Y$4,
                    (M162:Y162),
                    "")),
            1,
            0))
        =0,
    NA(),
    IF(
        Parameters!$D$15=1,
        IF(
            SUM(--(ISNUMBER(IF($M$4:$Y$4=1,(M162:Y162),""))))&gt;0,
            MAX(IF(
                ISNUMBER(M162:Y162),
                IF(
                    M$4:Y$4=1,
                    M162:Y162,
                    ""),
                "")),
            MAX(IF(
                ISNUMBER(M162:Y162),
                IF(
                    M$4:Y$4=2,
                    M162:Y162,
                    ""),
                ""))
        ),
        IF(
            Parameters!$D$16=1,
            IFERROR(
                AVERAGE(IF(
                    ISNUMBER(M162:Y162),
                    IF(
                        M$4:Y$4=1,
                        M162:Y162,
                        ""),
                    "")),
                AVERAGE(IF(
                    ISNUMBER(M162:Y162),
                    IF(
                        M$4:Y$4=2,
                        M162:Y162,
                        ""),
                    ""))
            ),
            IF(
                Parameters!$D$17=1,
                IFERROR(
                    IF(
                        OR(
                            IF(
                                ISNUMBER(M162:Y162),
                                IF(
                                    M$4:Y$4=1,
                                    M162:Y162,
                                    ""),
                                "")
                            =0),
                        0,
                        GEOMEAN(IF(
                            ISNUMBER(M162:Y162),
                            IF(
                                M$4:Y$4=1,
                                M162:Y162,
                                ""),
                            ""))
                    ),
                    IF(
                        OR(IF(
                            ISNUMBER(M162:Y162),
                            IF(
                                M$4:Y$4=2,
                                M162:Y162,
                                ""),
                            "")
                            =0),
                        0,
                        GEOMEAN(IF(
                            ISNUMBER(M162:Y162),
                            IF(
                                M$4:Y$4=2,
                                M162:Y162,
                                ""),
                            "")))
                )
            )
        )
    )
)</f>
        <v>4</v>
      </c>
      <c r="I162" s="191" t="e" cm="1">
        <f t="array" ref="I162">IF(
    SUM(IF(
            ISNUMBER(
                IF(
                    $M$5:$Y$5,
                    (M162:Y162),
                    "")),
            1,
            0))
        =0,
    NA(),
    IF(
        Parameters!$D$15=1,
        IF(
            SUM(--(ISNUMBER(IF($M$5:$Y$5=1,(M162:Y162),""))))&gt;0,
            MAX(IF(
                ISNUMBER(M162:Y162),
                IF(
                    M$5:Y$5=1,
                    M162:Y162,
                    ""),
                "")),
            MAX(IF(
                ISNUMBER(M162:Y162),
                IF(
                    M$5:Y$5=2,
                    M162:Y162,
                    ""),
                ""))
        ),
        IF(
            Parameters!$D$16=1,
            IFERROR(
                AVERAGE(IF(
                    ISNUMBER(M162:Y162),
                    IF(
                        M$5:Y$5=1,
                        M162:Y162,
                        ""),
                    "")),
                AVERAGE(IF(
                    ISNUMBER(M162:Y162),
                    IF(
                        M$5:Y$5=2,
                        M162:Y162,
                        ""),
                    ""))
            ),
            IF(
                Parameters!$D$17=1,
                IFERROR(
                    IF(
                        OR(
                            IF(
                                ISNUMBER(M162:Y162),
                                IF(
                                    M$5:Y$5=1,
                                    M162:Y162,
                                    ""),
                                "")
                            =0),
                        0,
                        GEOMEAN(IF(
                            ISNUMBER(M162:Y162),
                            IF(
                                M$5:Y$5=1,
                                M162:Y162,
                                ""),
                            ""))
                    ),
                    IF(
                        OR(IF(
                            ISNUMBER(M162:Y162),
                            IF(
                                M$5:Y$5=2,
                                M162:Y162,
                                ""),
                            "")
                            =0),
                        0,
                        GEOMEAN(IF(
                            ISNUMBER(M162:Y162),
                            IF(
                                M$5:Y$5=2,
                                M162:Y162,
                                ""),
                            "")))
                )
            )
        )
    )
)</f>
        <v>#N/A</v>
      </c>
      <c r="J162" s="242">
        <v>45142</v>
      </c>
      <c r="K162" s="242">
        <v>45014</v>
      </c>
      <c r="L162" s="91" t="s">
        <v>266</v>
      </c>
      <c r="M162" s="192">
        <v>4</v>
      </c>
      <c r="N162" s="192" t="s">
        <v>409</v>
      </c>
      <c r="O162" s="192" t="s">
        <v>409</v>
      </c>
      <c r="P162" s="192" t="s">
        <v>409</v>
      </c>
      <c r="Q162" s="192" t="s">
        <v>409</v>
      </c>
      <c r="R162" s="192">
        <v>2.8</v>
      </c>
      <c r="S162" s="192" t="s">
        <v>409</v>
      </c>
      <c r="T162" s="192" t="s">
        <v>409</v>
      </c>
      <c r="U162" s="192" t="s">
        <v>409</v>
      </c>
      <c r="V162" s="192" t="s">
        <v>409</v>
      </c>
      <c r="W162" s="192" t="s">
        <v>409</v>
      </c>
      <c r="X162" s="192" t="s">
        <v>409</v>
      </c>
      <c r="Y162" s="192"/>
      <c r="Z162" s="192"/>
      <c r="AF162" s="34"/>
      <c r="AG162" s="34"/>
      <c r="AH162" s="34"/>
      <c r="AI162" s="34"/>
      <c r="AJ162" s="34"/>
      <c r="AK162" s="34"/>
      <c r="AL162" s="195"/>
      <c r="AM162" s="195"/>
      <c r="AN162" s="80"/>
      <c r="AO162" s="80"/>
      <c r="AP162" s="80"/>
      <c r="AQ162" s="35"/>
    </row>
    <row r="163" spans="1:43" x14ac:dyDescent="0.2">
      <c r="A163" s="84">
        <v>156</v>
      </c>
      <c r="B163" s="84" t="str">
        <f ca="1"/>
        <v>Papua New Guinea</v>
      </c>
      <c r="C163" s="84" t="str">
        <f ca="1"/>
        <v>PNG</v>
      </c>
      <c r="D163" s="219" t="str">
        <f ca="1"/>
        <v>EAS           East Asia &amp; Pacific</v>
      </c>
      <c r="E163" s="219" t="str">
        <f ca="1"/>
        <v>Blend</v>
      </c>
      <c r="F163" s="190" t="str">
        <f t="shared" ca="1" si="5"/>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$M$4:$Y$4,
                    (M163:Y163),
                    "")),
            1,
            0))
        =0,
    NA(),
    IF(
        Parameters!$D$15=1,
        IF(
            SUM(--(ISNUMBER(IF($M$4:$Y$4=1,(M163:Y163),""))))&gt;0,
            MAX(IF(
                ISNUMBER(M163:Y163),
                IF(
                    M$4:Y$4=1,
                    M163:Y163,
                    ""),
                "")),
            MAX(IF(
                ISNUMBER(M163:Y163),
                IF(
                    M$4:Y$4=2,
                    M163:Y163,
                    ""),
                ""))
        ),
        IF(
            Parameters!$D$16=1,
            IFERROR(
                AVERAGE(IF(
                    ISNUMBER(M163:Y163),
                    IF(
                        M$4:Y$4=1,
                        M163:Y163,
                        ""),
                    "")),
                AVERAGE(IF(
                    ISNUMBER(M163:Y163),
                    IF(
                        M$4:Y$4=2,
                        M163:Y163,
                        ""),
                    ""))
            ),
            IF(
                Parameters!$D$17=1,
                IFERROR(
                    IF(
                        OR(
                            IF(
                                ISNUMBER(M163:Y163),
                                IF(
                                    M$4:Y$4=1,
                                    M163:Y163,
                                    ""),
                                "")
                            =0),
                        0,
                        GEOMEAN(IF(
                            ISNUMBER(M163:Y163),
                            IF(
                                M$4:Y$4=1,
                                M163:Y163,
                                ""),
                            ""))
                    ),
                    IF(
                        OR(IF(
                            ISNUMBER(M163:Y163),
                            IF(
                                M$4:Y$4=2,
                                M163:Y163,
                                ""),
                            "")
                            =0),
                        0,
                        GEOMEAN(IF(
                            ISNUMBER(M163:Y163),
                            IF(
                                M$4:Y$4=2,
                                M163:Y163,
                                ""),
                            "")))
                )
            )
        )
    )
)</f>
        <v>8.8571428571428505</v>
      </c>
      <c r="I163" s="191" t="e" cm="1">
        <f t="array" ref="I163">IF(
    SUM(IF(
            ISNUMBER(
                IF(
                    $M$5:$Y$5,
                    (M163:Y163),
                    "")),
            1,
            0))
        =0,
    NA(),
    IF(
        Parameters!$D$15=1,
        IF(
            SUM(--(ISNUMBER(IF($M$5:$Y$5=1,(M163:Y163),""))))&gt;0,
            MAX(IF(
                ISNUMBER(M163:Y163),
                IF(
                    M$5:Y$5=1,
                    M163:Y163,
                    ""),
                "")),
            MAX(IF(
                ISNUMBER(M163:Y163),
                IF(
                    M$5:Y$5=2,
                    M163:Y163,
                    ""),
                ""))
        ),
        IF(
            Parameters!$D$16=1,
            IFERROR(
                AVERAGE(IF(
                    ISNUMBER(M163:Y163),
                    IF(
                        M$5:Y$5=1,
                        M163:Y163,
                        ""),
                    "")),
                AVERAGE(IF(
                    ISNUMBER(M163:Y163),
                    IF(
                        M$5:Y$5=2,
                        M163:Y163,
                        ""),
                    ""))
            ),
            IF(
                Parameters!$D$17=1,
                IFERROR(
                    IF(
                        OR(
                            IF(
                                ISNUMBER(M163:Y163),
                                IF(
                                    M$5:Y$5=1,
                                    M163:Y163,
                                    ""),
                                "")
                            =0),
                        0,
                        GEOMEAN(IF(
                            ISNUMBER(M163:Y163),
                            IF(
                                M$5:Y$5=1,
                                M163:Y163,
                                ""),
                            ""))
                    ),
                    IF(
                        OR(IF(
                            ISNUMBER(M163:Y163),
                            IF(
                                M$5:Y$5=2,
                                M163:Y163,
                                ""),
                            "")
                            =0),
                        0,
                        GEOMEAN(IF(
                            ISNUMBER(M163:Y163),
                            IF(
                                M$5:Y$5=2,
                                M163:Y163,
                                ""),
                            "")))
                )
            )
        )
    )
)</f>
        <v>#N/A</v>
      </c>
      <c r="J163" s="242">
        <v>45142</v>
      </c>
      <c r="K163" s="242">
        <v>45014</v>
      </c>
      <c r="L163" s="91" t="s">
        <v>268</v>
      </c>
      <c r="M163" s="192">
        <v>8.8571428571428505</v>
      </c>
      <c r="N163" s="192" t="s">
        <v>409</v>
      </c>
      <c r="O163" s="192" t="s">
        <v>409</v>
      </c>
      <c r="P163" s="192" t="s">
        <v>409</v>
      </c>
      <c r="Q163" s="192" t="s">
        <v>409</v>
      </c>
      <c r="R163" s="192">
        <v>6.2</v>
      </c>
      <c r="S163" s="192" t="s">
        <v>409</v>
      </c>
      <c r="T163" s="192" t="s">
        <v>409</v>
      </c>
      <c r="U163" s="192" t="s">
        <v>409</v>
      </c>
      <c r="V163" s="192" t="s">
        <v>409</v>
      </c>
      <c r="W163" s="192" t="s">
        <v>409</v>
      </c>
      <c r="X163" s="192" t="s">
        <v>409</v>
      </c>
      <c r="Y163" s="192"/>
      <c r="Z163" s="192"/>
      <c r="AF163" s="34"/>
      <c r="AG163" s="34"/>
      <c r="AH163" s="34"/>
      <c r="AI163" s="34"/>
      <c r="AJ163" s="34"/>
      <c r="AK163" s="34"/>
      <c r="AL163" s="195"/>
      <c r="AM163" s="195"/>
      <c r="AN163" s="80"/>
      <c r="AO163" s="80"/>
      <c r="AP163" s="80"/>
      <c r="AQ163" s="35"/>
    </row>
    <row r="164" spans="1:43" x14ac:dyDescent="0.2">
      <c r="A164" s="84">
        <v>157</v>
      </c>
      <c r="B164" s="84" t="str">
        <f ca="1"/>
        <v>Poland</v>
      </c>
      <c r="C164" s="84" t="str">
        <f ca="1"/>
        <v>POL</v>
      </c>
      <c r="D164" s="219" t="str">
        <f ca="1"/>
        <v>ECS           Europe &amp; Central Asia</v>
      </c>
      <c r="E164" s="219" t="str">
        <f ca="1"/>
        <v>IBRD</v>
      </c>
      <c r="F164" s="190" t="str">
        <f t="shared" ca="1" si="5"/>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1.3060299712159296</v>
      </c>
      <c r="H164" s="80" cm="1">
        <f t="array" ref="H164">IF(
    SUM(IF(
            ISNUMBER(
                IF(
                    $M$4:$Y$4,
                    (M164:Y164),
                    "")),
            1,
            0))
        =0,
    NA(),
    IF(
        Parameters!$D$15=1,
        IF(
            SUM(--(ISNUMBER(IF($M$4:$Y$4=1,(M164:Y164),""))))&gt;0,
            MAX(IF(
                ISNUMBER(M164:Y164),
                IF(
                    M$4:Y$4=1,
                    M164:Y164,
                    ""),
                "")),
            MAX(IF(
                ISNUMBER(M164:Y164),
                IF(
                    M$4:Y$4=2,
                    M164:Y164,
                    ""),
                ""))
        ),
        IF(
            Parameters!$D$16=1,
            IFERROR(
                AVERAGE(IF(
                    ISNUMBER(M164:Y164),
                    IF(
                        M$4:Y$4=1,
                        M164:Y164,
                        ""),
                    "")),
                AVERAGE(IF(
                    ISNUMBER(M164:Y164),
                    IF(
                        M$4:Y$4=2,
                        M164:Y164,
                        ""),
                    ""))
            ),
            IF(
                Parameters!$D$17=1,
                IFERROR(
                    IF(
                        OR(
                            IF(
                                ISNUMBER(M164:Y164),
                                IF(
                                    M$4:Y$4=1,
                                    M164:Y164,
                                    ""),
                                "")
                            =0),
                        0,
                        GEOMEAN(IF(
                            ISNUMBER(M164:Y164),
                            IF(
                                M$4:Y$4=1,
                                M164:Y164,
                                ""),
                            ""))
                    ),
                    IF(
                        OR(IF(
                            ISNUMBER(M164:Y164),
                            IF(
                                M$4:Y$4=2,
                                M164:Y164,
                                ""),
                            "")
                            =0),
                        0,
                        GEOMEAN(IF(
                            ISNUMBER(M164:Y164),
                            IF(
                                M$4:Y$4=2,
                                M164:Y164,
                                ""),
                            "")))
                )
            )
        )
    )
)</f>
        <v>0.85714285714285499</v>
      </c>
      <c r="I164" s="191" cm="1">
        <f t="array" ref="I164">IF(
    SUM(IF(
            ISNUMBER(
                IF(
                    $M$5:$Y$5,
                    (M164:Y164),
                    "")),
            1,
            0))
        =0,
    NA(),
    IF(
        Parameters!$D$15=1,
        IF(
            SUM(--(ISNUMBER(IF($M$5:$Y$5=1,(M164:Y164),""))))&gt;0,
            MAX(IF(
                ISNUMBER(M164:Y164),
                IF(
                    M$5:Y$5=1,
                    M164:Y164,
                    ""),
                "")),
            MAX(IF(
                ISNUMBER(M164:Y164),
                IF(
                    M$5:Y$5=2,
                    M164:Y164,
                    ""),
                ""))
        ),
        IF(
            Parameters!$D$16=1,
            IFERROR(
                AVERAGE(IF(
                    ISNUMBER(M164:Y164),
                    IF(
                        M$5:Y$5=1,
                        M164:Y164,
                        ""),
                    "")),
                AVERAGE(IF(
                    ISNUMBER(M164:Y164),
                    IF(
                        M$5:Y$5=2,
                        M164:Y164,
                        ""),
                    ""))
            ),
            IF(
                Parameters!$D$17=1,
                IFERROR(
                    IF(
                        OR(
                            IF(
                                ISNUMBER(M164:Y164),
                                IF(
                                    M$5:Y$5=1,
                                    M164:Y164,
                                    ""),
                                "")
                            =0),
                        0,
                        GEOMEAN(IF(
                            ISNUMBER(M164:Y164),
                            IF(
                                M$5:Y$5=1,
                                M164:Y164,
                                ""),
                            ""))
                    ),
                    IF(
                        OR(IF(
                            ISNUMBER(M164:Y164),
                            IF(
                                M$5:Y$5=2,
                                M164:Y164,
                                ""),
                            "")
                            =0),
                        0,
                        GEOMEAN(IF(
                            ISNUMBER(M164:Y164),
                            IF(
                                M$5:Y$5=2,
                                M164:Y164,
                                ""),
                            "")))
                )
            )
        )
    )
)</f>
        <v>1.99</v>
      </c>
      <c r="J164" s="242">
        <v>45142</v>
      </c>
      <c r="K164" s="242">
        <v>45154</v>
      </c>
      <c r="L164" s="91" t="s">
        <v>270</v>
      </c>
      <c r="M164" s="192">
        <v>0.85714285714285499</v>
      </c>
      <c r="N164" s="192">
        <v>1.99</v>
      </c>
      <c r="O164" s="192">
        <v>0</v>
      </c>
      <c r="P164" s="192">
        <v>0</v>
      </c>
      <c r="Q164" s="192" t="s">
        <v>409</v>
      </c>
      <c r="R164" s="192">
        <v>0.6</v>
      </c>
      <c r="S164" s="192">
        <v>-0.47499999999999998</v>
      </c>
      <c r="T164" s="192">
        <v>0.19900000000000001</v>
      </c>
      <c r="U164" s="192" t="s">
        <v>539</v>
      </c>
      <c r="V164" s="192">
        <v>-1.1410393557038E-2</v>
      </c>
      <c r="W164" s="192">
        <v>-4.5584039244129801E-3</v>
      </c>
      <c r="X164" s="192" t="s">
        <v>409</v>
      </c>
      <c r="Y164" s="192"/>
      <c r="Z164" s="192"/>
      <c r="AF164" s="34"/>
      <c r="AG164" s="34"/>
      <c r="AH164" s="34"/>
      <c r="AI164" s="34"/>
      <c r="AJ164" s="34"/>
      <c r="AK164" s="34"/>
      <c r="AL164" s="195"/>
      <c r="AM164" s="195"/>
      <c r="AN164" s="80"/>
      <c r="AO164" s="80"/>
      <c r="AP164" s="80"/>
      <c r="AQ164" s="35"/>
    </row>
    <row r="165" spans="1:43" x14ac:dyDescent="0.2">
      <c r="A165" s="84">
        <v>158</v>
      </c>
      <c r="B165" s="84" t="str">
        <f ca="1"/>
        <v>Puerto Rico</v>
      </c>
      <c r="C165" s="84" t="str">
        <f ca="1"/>
        <v>PRI</v>
      </c>
      <c r="D165" s="219" t="str">
        <f ca="1"/>
        <v>LCN           Latin America &amp; Caribbean</v>
      </c>
      <c r="E165" s="219" t="str">
        <f ca="1"/>
        <v>NA</v>
      </c>
      <c r="F165" s="190" t="str">
        <f t="shared" ca="1" si="5"/>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t="e" cm="1">
        <f t="array" ref="H165">IF(
    SUM(IF(
            ISNUMBER(
                IF(
                    $M$4:$Y$4,
                    (M165:Y165),
                    "")),
            1,
            0))
        =0,
    NA(),
    IF(
        Parameters!$D$15=1,
        IF(
            SUM(--(ISNUMBER(IF($M$4:$Y$4=1,(M165:Y165),""))))&gt;0,
            MAX(IF(
                ISNUMBER(M165:Y165),
                IF(
                    M$4:Y$4=1,
                    M165:Y165,
                    ""),
                "")),
            MAX(IF(
                ISNUMBER(M165:Y165),
                IF(
                    M$4:Y$4=2,
                    M165:Y165,
                    ""),
                ""))
        ),
        IF(
            Parameters!$D$16=1,
            IFERROR(
                AVERAGE(IF(
                    ISNUMBER(M165:Y165),
                    IF(
                        M$4:Y$4=1,
                        M165:Y165,
                        ""),
                    "")),
                AVERAGE(IF(
                    ISNUMBER(M165:Y165),
                    IF(
                        M$4:Y$4=2,
                        M165:Y165,
                        ""),
                    ""))
            ),
            IF(
                Parameters!$D$17=1,
                IFERROR(
                    IF(
                        OR(
                            IF(
                                ISNUMBER(M165:Y165),
                                IF(
                                    M$4:Y$4=1,
                                    M165:Y165,
                                    ""),
                                "")
                            =0),
                        0,
                        GEOMEAN(IF(
                            ISNUMBER(M165:Y165),
                            IF(
                                M$4:Y$4=1,
                                M165:Y165,
                                ""),
                            ""))
                    ),
                    IF(
                        OR(IF(
                            ISNUMBER(M165:Y165),
                            IF(
                                M$4:Y$4=2,
                                M165:Y165,
                                ""),
                            "")
                            =0),
                        0,
                        GEOMEAN(IF(
                            ISNUMBER(M165:Y165),
                            IF(
                                M$4:Y$4=2,
                                M165:Y165,
                                ""),
                            "")))
                )
            )
        )
    )
)</f>
        <v>#N/A</v>
      </c>
      <c r="I165" s="191" cm="1">
        <f t="array" ref="I165">IF(
    SUM(IF(
            ISNUMBER(
                IF(
                    $M$5:$Y$5,
                    (M165:Y165),
                    "")),
            1,
            0))
        =0,
    NA(),
    IF(
        Parameters!$D$15=1,
        IF(
            SUM(--(ISNUMBER(IF($M$5:$Y$5=1,(M165:Y165),""))))&gt;0,
            MAX(IF(
                ISNUMBER(M165:Y165),
                IF(
                    M$5:Y$5=1,
                    M165:Y165,
                    ""),
                "")),
            MAX(IF(
                ISNUMBER(M165:Y165),
                IF(
                    M$5:Y$5=2,
                    M165:Y165,
                    ""),
                ""))
        ),
        IF(
            Parameters!$D$16=1,
            IFERROR(
                AVERAGE(IF(
                    ISNUMBER(M165:Y165),
                    IF(
                        M$5:Y$5=1,
                        M165:Y165,
                        ""),
                    "")),
                AVERAGE(IF(
                    ISNUMBER(M165:Y165),
                    IF(
                        M$5:Y$5=2,
                        M165:Y165,
                        ""),
                    ""))
            ),
            IF(
                Parameters!$D$17=1,
                IFERROR(
                    IF(
                        OR(
                            IF(
                                ISNUMBER(M165:Y165),
                                IF(
                                    M$5:Y$5=1,
                                    M165:Y165,
                                    ""),
                                "")
                            =0),
                        0,
                        GEOMEAN(IF(
                            ISNUMBER(M165:Y165),
                            IF(
                                M$5:Y$5=1,
                                M165:Y165,
                                ""),
                            ""))
                    ),
                    IF(
                        OR(IF(
                            ISNUMBER(M165:Y165),
                            IF(
                                M$5:Y$5=2,
                                M165:Y165,
                                ""),
                            "")
                            =0),
                        0,
                        GEOMEAN(IF(
                            ISNUMBER(M165:Y165),
                            IF(
                                M$5:Y$5=2,
                                M165:Y165,
                                ""),
                            "")))
                )
            )
        )
    )
)</f>
        <v>0</v>
      </c>
      <c r="J165" s="242" t="s">
        <v>409</v>
      </c>
      <c r="K165" s="242">
        <v>45154</v>
      </c>
      <c r="L165" s="91" t="s">
        <v>717</v>
      </c>
      <c r="M165" s="192" t="s">
        <v>409</v>
      </c>
      <c r="N165" s="192">
        <v>0</v>
      </c>
      <c r="O165" s="192" t="s">
        <v>409</v>
      </c>
      <c r="P165" s="192" t="s">
        <v>409</v>
      </c>
      <c r="Q165" s="192" t="s">
        <v>409</v>
      </c>
      <c r="R165" s="192" t="s">
        <v>409</v>
      </c>
      <c r="S165" s="192">
        <v>-2.0999999999999899</v>
      </c>
      <c r="T165" s="192">
        <v>-0.70000000000000095</v>
      </c>
      <c r="U165" s="192" t="s">
        <v>409</v>
      </c>
      <c r="V165" s="192" t="s">
        <v>409</v>
      </c>
      <c r="W165" s="192" t="s">
        <v>409</v>
      </c>
      <c r="X165" s="192" t="s">
        <v>409</v>
      </c>
      <c r="Y165" s="192"/>
      <c r="Z165" s="192"/>
      <c r="AF165" s="34"/>
      <c r="AG165" s="34"/>
      <c r="AH165" s="34"/>
      <c r="AI165" s="34"/>
      <c r="AJ165" s="34"/>
      <c r="AK165" s="34"/>
      <c r="AL165" s="195"/>
      <c r="AM165" s="195"/>
      <c r="AN165" s="80"/>
      <c r="AO165" s="80"/>
      <c r="AP165" s="80"/>
      <c r="AQ165" s="35"/>
    </row>
    <row r="166" spans="1:43" x14ac:dyDescent="0.2">
      <c r="A166" s="84">
        <v>159</v>
      </c>
      <c r="B166" s="84" t="str">
        <f ca="1"/>
        <v>Korea, Dem. People's Rep.</v>
      </c>
      <c r="C166" s="84" t="str">
        <f ca="1"/>
        <v>PRK</v>
      </c>
      <c r="D166" s="219" t="str">
        <f ca="1"/>
        <v>EAS           East Asia &amp; Pacific</v>
      </c>
      <c r="E166" s="219" t="str">
        <f ca="1"/>
        <v>NA</v>
      </c>
      <c r="F166" s="190" t="str">
        <f t="shared" ca="1" si="5"/>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$M$4:$Y$4,
                    (M166:Y166),
                    "")),
            1,
            0))
        =0,
    NA(),
    IF(
        Parameters!$D$15=1,
        IF(
            SUM(--(ISNUMBER(IF($M$4:$Y$4=1,(M166:Y166),""))))&gt;0,
            MAX(IF(
                ISNUMBER(M166:Y166),
                IF(
                    M$4:Y$4=1,
                    M166:Y166,
                    ""),
                "")),
            MAX(IF(
                ISNUMBER(M166:Y166),
                IF(
                    M$4:Y$4=2,
                    M166:Y166,
                    ""),
                ""))
        ),
        IF(
            Parameters!$D$16=1,
            IFERROR(
                AVERAGE(IF(
                    ISNUMBER(M166:Y166),
                    IF(
                        M$4:Y$4=1,
                        M166:Y166,
                        ""),
                    "")),
                AVERAGE(IF(
                    ISNUMBER(M166:Y166),
                    IF(
                        M$4:Y$4=2,
                        M166:Y166,
                        ""),
                    ""))
            ),
            IF(
                Parameters!$D$17=1,
                IFERROR(
                    IF(
                        OR(
                            IF(
                                ISNUMBER(M166:Y166),
                                IF(
                                    M$4:Y$4=1,
                                    M166:Y166,
                                    ""),
                                "")
                            =0),
                        0,
                        GEOMEAN(IF(
                            ISNUMBER(M166:Y166),
                            IF(
                                M$4:Y$4=1,
                                M166:Y166,
                                ""),
                            ""))
                    ),
                    IF(
                        OR(IF(
                            ISNUMBER(M166:Y166),
                            IF(
                                M$4:Y$4=2,
                                M166:Y166,
                                ""),
                            "")
                            =0),
                        0,
                        GEOMEAN(IF(
                            ISNUMBER(M166:Y166),
                            IF(
                                M$4:Y$4=2,
                                M166:Y166,
                                ""),
                            "")))
                )
            )
        )
    )
)</f>
        <v>9</v>
      </c>
      <c r="I166" s="191" t="e" cm="1">
        <f t="array" ref="I166">IF(
    SUM(IF(
            ISNUMBER(
                IF(
                    $M$5:$Y$5,
                    (M166:Y166),
                    "")),
            1,
            0))
        =0,
    NA(),
    IF(
        Parameters!$D$15=1,
        IF(
            SUM(--(ISNUMBER(IF($M$5:$Y$5=1,(M166:Y166),""))))&gt;0,
            MAX(IF(
                ISNUMBER(M166:Y166),
                IF(
                    M$5:Y$5=1,
                    M166:Y166,
                    ""),
                "")),
            MAX(IF(
                ISNUMBER(M166:Y166),
                IF(
                    M$5:Y$5=2,
                    M166:Y166,
                    ""),
                ""))
        ),
        IF(
            Parameters!$D$16=1,
            IFERROR(
                AVERAGE(IF(
                    ISNUMBER(M166:Y166),
                    IF(
                        M$5:Y$5=1,
                        M166:Y166,
                        ""),
                    "")),
                AVERAGE(IF(
                    ISNUMBER(M166:Y166),
                    IF(
                        M$5:Y$5=2,
                        M166:Y166,
                        ""),
                    ""))
            ),
            IF(
                Parameters!$D$17=1,
                IFERROR(
                    IF(
                        OR(
                            IF(
                                ISNUMBER(M166:Y166),
                                IF(
                                    M$5:Y$5=1,
                                    M166:Y166,
                                    ""),
                                "")
                            =0),
                        0,
                        GEOMEAN(IF(
                            ISNUMBER(M166:Y166),
                            IF(
                                M$5:Y$5=1,
                                M166:Y166,
                                ""),
                            ""))
                    ),
                    IF(
                        OR(IF(
                            ISNUMBER(M166:Y166),
                            IF(
                                M$5:Y$5=2,
                                M166:Y166,
                                ""),
                            "")
                            =0),
                        0,
                        GEOMEAN(IF(
                            ISNUMBER(M166:Y166),
                            IF(
                                M$5:Y$5=2,
                                M166:Y166,
                                ""),
                            "")))
                )
            )
        )
    )
)</f>
        <v>#N/A</v>
      </c>
      <c r="J166" s="242">
        <v>45142</v>
      </c>
      <c r="K166" s="242">
        <v>45014</v>
      </c>
      <c r="L166" s="91" t="s">
        <v>271</v>
      </c>
      <c r="M166" s="192">
        <v>9</v>
      </c>
      <c r="N166" s="192" t="s">
        <v>409</v>
      </c>
      <c r="O166" s="192" t="s">
        <v>409</v>
      </c>
      <c r="P166" s="192" t="s">
        <v>409</v>
      </c>
      <c r="Q166" s="192" t="s">
        <v>409</v>
      </c>
      <c r="R166" s="192">
        <v>6.3</v>
      </c>
      <c r="S166" s="192" t="s">
        <v>409</v>
      </c>
      <c r="T166" s="192" t="s">
        <v>409</v>
      </c>
      <c r="U166" s="192" t="s">
        <v>409</v>
      </c>
      <c r="V166" s="192" t="s">
        <v>409</v>
      </c>
      <c r="W166" s="192" t="s">
        <v>409</v>
      </c>
      <c r="X166" s="192" t="s">
        <v>409</v>
      </c>
      <c r="Y166" s="192"/>
      <c r="Z166" s="192"/>
      <c r="AF166" s="34"/>
      <c r="AG166" s="34"/>
      <c r="AH166" s="34"/>
      <c r="AI166" s="34"/>
      <c r="AJ166" s="34"/>
      <c r="AK166" s="34"/>
      <c r="AL166" s="195"/>
      <c r="AM166" s="195"/>
      <c r="AN166" s="80"/>
      <c r="AO166" s="80"/>
      <c r="AP166" s="80"/>
      <c r="AQ166" s="35"/>
    </row>
    <row r="167" spans="1:43" x14ac:dyDescent="0.2">
      <c r="A167" s="84">
        <v>160</v>
      </c>
      <c r="B167" s="84" t="str">
        <f ca="1"/>
        <v>Portugal</v>
      </c>
      <c r="C167" s="84" t="str">
        <f ca="1"/>
        <v>PRT</v>
      </c>
      <c r="D167" s="219" t="str">
        <f ca="1"/>
        <v>ECS           Europe &amp; Central Asia</v>
      </c>
      <c r="E167" s="219" t="str">
        <f ca="1"/>
        <v>NA</v>
      </c>
      <c r="F167" s="190" t="str">
        <f t="shared" ca="1" si="5"/>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$M$4:$Y$4,
                    (M167:Y167),
                    "")),
            1,
            0))
        =0,
    NA(),
    IF(
        Parameters!$D$15=1,
        IF(
            SUM(--(ISNUMBER(IF($M$4:$Y$4=1,(M167:Y167),""))))&gt;0,
            MAX(IF(
                ISNUMBER(M167:Y167),
                IF(
                    M$4:Y$4=1,
                    M167:Y167,
                    ""),
                "")),
            MAX(IF(
                ISNUMBER(M167:Y167),
                IF(
                    M$4:Y$4=2,
                    M167:Y167,
                    ""),
                ""))
        ),
        IF(
            Parameters!$D$16=1,
            IFERROR(
                AVERAGE(IF(
                    ISNUMBER(M167:Y167),
                    IF(
                        M$4:Y$4=1,
                        M167:Y167,
                        ""),
                    "")),
                AVERAGE(IF(
                    ISNUMBER(M167:Y167),
                    IF(
                        M$4:Y$4=2,
                        M167:Y167,
                        ""),
                    ""))
            ),
            IF(
                Parameters!$D$17=1,
                IFERROR(
                    IF(
                        OR(
                            IF(
                                ISNUMBER(M167:Y167),
                                IF(
                                    M$4:Y$4=1,
                                    M167:Y167,
                                    ""),
                                "")
                            =0),
                        0,
                        GEOMEAN(IF(
                            ISNUMBER(M167:Y167),
                            IF(
                                M$4:Y$4=1,
                                M167:Y167,
                                ""),
                            ""))
                    ),
                    IF(
                        OR(IF(
                            ISNUMBER(M167:Y167),
                            IF(
                                M$4:Y$4=2,
                                M167:Y167,
                                ""),
                            "")
                            =0),
                        0,
                        GEOMEAN(IF(
                            ISNUMBER(M167:Y167),
                            IF(
                                M$4:Y$4=2,
                                M167:Y167,
                                ""),
                            "")))
                )
            )
        )
    )
)</f>
        <v>1.1428571428571399</v>
      </c>
      <c r="I167" s="191" cm="1">
        <f t="array" ref="I167">IF(
    SUM(IF(
            ISNUMBER(
                IF(
                    $M$5:$Y$5,
                    (M167:Y167),
                    "")),
            1,
            0))
        =0,
    NA(),
    IF(
        Parameters!$D$15=1,
        IF(
            SUM(--(ISNUMBER(IF($M$5:$Y$5=1,(M167:Y167),""))))&gt;0,
            MAX(IF(
                ISNUMBER(M167:Y167),
                IF(
                    M$5:Y$5=1,
                    M167:Y167,
                    ""),
                "")),
            MAX(IF(
                ISNUMBER(M167:Y167),
                IF(
                    M$5:Y$5=2,
                    M167:Y167,
                    ""),
                ""))
        ),
        IF(
            Parameters!$D$16=1,
            IFERROR(
                AVERAGE(IF(
                    ISNUMBER(M167:Y167),
                    IF(
                        M$5:Y$5=1,
                        M167:Y167,
                        ""),
                    "")),
                AVERAGE(IF(
                    ISNUMBER(M167:Y167),
                    IF(
                        M$5:Y$5=2,
                        M167:Y167,
                        ""),
                    ""))
            ),
            IF(
                Parameters!$D$17=1,
                IFERROR(
                    IF(
                        OR(
                            IF(
                                ISNUMBER(M167:Y167),
                                IF(
                                    M$5:Y$5=1,
                                    M167:Y167,
                                    ""),
                                "")
                            =0),
                        0,
                        GEOMEAN(IF(
                            ISNUMBER(M167:Y167),
                            IF(
                                M$5:Y$5=1,
                                M167:Y167,
                                ""),
                            ""))
                    ),
                    IF(
                        OR(IF(
                            ISNUMBER(M167:Y167),
                            IF(
                                M$5:Y$5=2,
                                M167:Y167,
                                ""),
                            "")
                            =0),
                        0,
                        GEOMEAN(IF(
                            ISNUMBER(M167:Y167),
                            IF(
                                M$5:Y$5=2,
                                M167:Y167,
                                ""),
                            "")))
                )
            )
        )
    )
)</f>
        <v>0</v>
      </c>
      <c r="J167" s="242">
        <v>45142</v>
      </c>
      <c r="K167" s="242">
        <v>45154</v>
      </c>
      <c r="L167" s="91" t="s">
        <v>273</v>
      </c>
      <c r="M167" s="192">
        <v>1.1428571428571399</v>
      </c>
      <c r="N167" s="192">
        <v>0</v>
      </c>
      <c r="O167" s="192" t="s">
        <v>409</v>
      </c>
      <c r="P167" s="192" t="s">
        <v>409</v>
      </c>
      <c r="Q167" s="192" t="s">
        <v>409</v>
      </c>
      <c r="R167" s="192">
        <v>0.8</v>
      </c>
      <c r="S167" s="192">
        <v>-0.54199999999999904</v>
      </c>
      <c r="T167" s="192">
        <v>-0.56699999999999995</v>
      </c>
      <c r="U167" s="192" t="s">
        <v>409</v>
      </c>
      <c r="V167" s="192" t="s">
        <v>409</v>
      </c>
      <c r="W167" s="192" t="s">
        <v>409</v>
      </c>
      <c r="X167" s="192" t="s">
        <v>409</v>
      </c>
      <c r="Y167" s="192"/>
      <c r="Z167" s="192"/>
      <c r="AF167" s="34"/>
      <c r="AG167" s="34"/>
      <c r="AH167" s="34"/>
      <c r="AI167" s="34"/>
      <c r="AJ167" s="34"/>
      <c r="AK167" s="34"/>
      <c r="AL167" s="195"/>
      <c r="AM167" s="195"/>
      <c r="AN167" s="80"/>
      <c r="AO167" s="80"/>
      <c r="AP167" s="80"/>
      <c r="AQ167" s="35"/>
    </row>
    <row r="168" spans="1:43" x14ac:dyDescent="0.2">
      <c r="A168" s="84">
        <v>161</v>
      </c>
      <c r="B168" s="84" t="str">
        <f ca="1"/>
        <v>Paraguay</v>
      </c>
      <c r="C168" s="84" t="str">
        <f ca="1"/>
        <v>PRY</v>
      </c>
      <c r="D168" s="219" t="str">
        <f ca="1"/>
        <v>LCN           Latin America &amp; Caribbean</v>
      </c>
      <c r="E168" s="219" t="str">
        <f ca="1"/>
        <v>IBRD</v>
      </c>
      <c r="F168" s="190" t="str">
        <f t="shared" ca="1" si="5"/>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4.245568184644628</v>
      </c>
      <c r="H168" s="80" cm="1">
        <f t="array" ref="H168">IF(
    SUM(IF(
            ISNUMBER(
                IF(
                    $M$4:$Y$4,
                    (M168:Y168),
                    "")),
            1,
            0))
        =0,
    NA(),
    IF(
        Parameters!$D$15=1,
        IF(
            SUM(--(ISNUMBER(IF($M$4:$Y$4=1,(M168:Y168),""))))&gt;0,
            MAX(IF(
                ISNUMBER(M168:Y168),
                IF(
                    M$4:Y$4=1,
                    M168:Y168,
                    ""),
                "")),
            MAX(IF(
                ISNUMBER(M168:Y168),
                IF(
                    M$4:Y$4=2,
                    M168:Y168,
                    ""),
                ""))
        ),
        IF(
            Parameters!$D$16=1,
            IFERROR(
                AVERAGE(IF(
                    ISNUMBER(M168:Y168),
                    IF(
                        M$4:Y$4=1,
                        M168:Y168,
                        ""),
                    "")),
                AVERAGE(IF(
                    ISNUMBER(M168:Y168),
                    IF(
                        M$4:Y$4=2,
                        M168:Y168,
                        ""),
                    ""))
            ),
            IF(
                Parameters!$D$17=1,
                IFERROR(
                    IF(
                        OR(
                            IF(
                                ISNUMBER(M168:Y168),
                                IF(
                                    M$4:Y$4=1,
                                    M168:Y168,
                                    ""),
                                "")
                            =0),
                        0,
                        GEOMEAN(IF(
                            ISNUMBER(M168:Y168),
                            IF(
                                M$4:Y$4=1,
                                M168:Y168,
                                ""),
                            ""))
                    ),
                    IF(
                        OR(IF(
                            ISNUMBER(M168:Y168),
                            IF(
                                M$4:Y$4=2,
                                M168:Y168,
                                ""),
                            "")
                            =0),
                        0,
                        GEOMEAN(IF(
                            ISNUMBER(M168:Y168),
                            IF(
                                M$4:Y$4=2,
                                M168:Y168,
                                ""),
                            "")))
                )
            )
        )
    )
)</f>
        <v>5.1428571428571397</v>
      </c>
      <c r="I168" s="191" cm="1">
        <f t="array" ref="I168">IF(
    SUM(IF(
            ISNUMBER(
                IF(
                    $M$5:$Y$5,
                    (M168:Y168),
                    "")),
            1,
            0))
        =0,
    NA(),
    IF(
        Parameters!$D$15=1,
        IF(
            SUM(--(ISNUMBER(IF($M$5:$Y$5=1,(M168:Y168),""))))&gt;0,
            MAX(IF(
                ISNUMBER(M168:Y168),
                IF(
                    M$5:Y$5=1,
                    M168:Y168,
                    ""),
                "")),
            MAX(IF(
                ISNUMBER(M168:Y168),
                IF(
                    M$5:Y$5=2,
                    M168:Y168,
                    ""),
                ""))
        ),
        IF(
            Parameters!$D$16=1,
            IFERROR(
                AVERAGE(IF(
                    ISNUMBER(M168:Y168),
                    IF(
                        M$5:Y$5=1,
                        M168:Y168,
                        ""),
                    "")),
                AVERAGE(IF(
                    ISNUMBER(M168:Y168),
                    IF(
                        M$5:Y$5=2,
                        M168:Y168,
                        ""),
                    ""))
            ),
            IF(
                Parameters!$D$17=1,
                IFERROR(
                    IF(
                        OR(
                            IF(
                                ISNUMBER(M168:Y168),
                                IF(
                                    M$5:Y$5=1,
                                    M168:Y168,
                                    ""),
                                "")
                            =0),
                        0,
                        GEOMEAN(IF(
                            ISNUMBER(M168:Y168),
                            IF(
                                M$5:Y$5=1,
                                M168:Y168,
                                ""),
                            ""))
                    ),
                    IF(
                        OR(IF(
                            ISNUMBER(M168:Y168),
                            IF(
                                M$5:Y$5=2,
                                M168:Y168,
                                ""),
                            "")
                            =0),
                        0,
                        GEOMEAN(IF(
                            ISNUMBER(M168:Y168),
                            IF(
                                M$5:Y$5=2,
                                M168:Y168,
                                ""),
                            "")))
                )
            )
        )
    )
)</f>
        <v>3.5048317909240798</v>
      </c>
      <c r="J168" s="242">
        <v>45019</v>
      </c>
      <c r="K168" s="242">
        <v>45154</v>
      </c>
      <c r="L168" s="91" t="s">
        <v>275</v>
      </c>
      <c r="M168" s="192">
        <v>5.1428571428571397</v>
      </c>
      <c r="N168" s="192">
        <v>0</v>
      </c>
      <c r="O168" s="192" t="s">
        <v>409</v>
      </c>
      <c r="P168" s="192">
        <v>3.5048317909240798</v>
      </c>
      <c r="Q168" s="192" t="s">
        <v>409</v>
      </c>
      <c r="R168" s="192">
        <v>3.6</v>
      </c>
      <c r="S168" s="192">
        <v>-0.32500000000000001</v>
      </c>
      <c r="T168" s="192">
        <v>-0.19800000000000001</v>
      </c>
      <c r="U168" s="192" t="s">
        <v>409</v>
      </c>
      <c r="V168" s="192">
        <v>0.175241589546204</v>
      </c>
      <c r="W168" s="192">
        <v>-1.33569240570071E-2</v>
      </c>
      <c r="X168" s="192" t="s">
        <v>409</v>
      </c>
      <c r="Y168" s="192"/>
      <c r="Z168" s="192"/>
      <c r="AF168" s="34"/>
      <c r="AG168" s="34"/>
      <c r="AH168" s="34"/>
      <c r="AI168" s="34"/>
      <c r="AJ168" s="34"/>
      <c r="AK168" s="34"/>
      <c r="AL168" s="195"/>
      <c r="AM168" s="195"/>
      <c r="AN168" s="80"/>
      <c r="AO168" s="80"/>
      <c r="AP168" s="80"/>
      <c r="AQ168" s="35"/>
    </row>
    <row r="169" spans="1:43" x14ac:dyDescent="0.2">
      <c r="A169" s="84">
        <v>162</v>
      </c>
      <c r="B169" s="84" t="str">
        <f ca="1"/>
        <v>West Bank and Gaza</v>
      </c>
      <c r="C169" s="84" t="str">
        <f ca="1"/>
        <v>PSE</v>
      </c>
      <c r="D169" s="219" t="str">
        <f ca="1"/>
        <v>MEA           Middle East &amp; North Africa</v>
      </c>
      <c r="E169" s="219" t="str">
        <f ca="1"/>
        <v>NA</v>
      </c>
      <c r="F169" s="190" t="str">
        <f t="shared" ca="1" si="5"/>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7.5592894601845417</v>
      </c>
      <c r="H169" s="80" cm="1">
        <f t="array" ref="H169">IF(
    SUM(IF(
            ISNUMBER(
                IF(
                    $M$4:$Y$4,
                    (M169:Y169),
                    "")),
            1,
            0))
        =0,
    NA(),
    IF(
        Parameters!$D$15=1,
        IF(
            SUM(--(ISNUMBER(IF($M$4:$Y$4=1,(M169:Y169),""))))&gt;0,
            MAX(IF(
                ISNUMBER(M169:Y169),
                IF(
                    M$4:Y$4=1,
                    M169:Y169,
                    ""),
                "")),
            MAX(IF(
                ISNUMBER(M169:Y169),
                IF(
                    M$4:Y$4=2,
                    M169:Y169,
                    ""),
                ""))
        ),
        IF(
            Parameters!$D$16=1,
            IFERROR(
                AVERAGE(IF(
                    ISNUMBER(M169:Y169),
                    IF(
                        M$4:Y$4=1,
                        M169:Y169,
                        ""),
                    "")),
                AVERAGE(IF(
                    ISNUMBER(M169:Y169),
                    IF(
                        M$4:Y$4=2,
                        M169:Y169,
                        ""),
                    ""))
            ),
            IF(
                Parameters!$D$17=1,
                IFERROR(
                    IF(
                        OR(
                            IF(
                                ISNUMBER(M169:Y169),
                                IF(
                                    M$4:Y$4=1,
                                    M169:Y169,
                                    ""),
                                "")
                            =0),
                        0,
                        GEOMEAN(IF(
                            ISNUMBER(M169:Y169),
                            IF(
                                M$4:Y$4=1,
                                M169:Y169,
                                ""),
                            ""))
                    ),
                    IF(
                        OR(IF(
                            ISNUMBER(M169:Y169),
                            IF(
                                M$4:Y$4=2,
                                M169:Y169,
                                ""),
                            "")
                            =0),
                        0,
                        GEOMEAN(IF(
                            ISNUMBER(M169:Y169),
                            IF(
                                M$4:Y$4=2,
                                M169:Y169,
                                ""),
                            "")))
                )
            )
        )
    )
)</f>
        <v>5.71428571428571</v>
      </c>
      <c r="I169" s="191" cm="1">
        <f t="array" ref="I169">IF(
    SUM(IF(
            ISNUMBER(
                IF(
                    $M$5:$Y$5,
                    (M169:Y169),
                    "")),
            1,
            0))
        =0,
    NA(),
    IF(
        Parameters!$D$15=1,
        IF(
            SUM(--(ISNUMBER(IF($M$5:$Y$5=1,(M169:Y169),""))))&gt;0,
            MAX(IF(
                ISNUMBER(M169:Y169),
                IF(
                    M$5:Y$5=1,
                    M169:Y169,
                    ""),
                "")),
            MAX(IF(
                ISNUMBER(M169:Y169),
                IF(
                    M$5:Y$5=2,
                    M169:Y169,
                    ""),
                ""))
        ),
        IF(
            Parameters!$D$16=1,
            IFERROR(
                AVERAGE(IF(
                    ISNUMBER(M169:Y169),
                    IF(
                        M$5:Y$5=1,
                        M169:Y169,
                        ""),
                    "")),
                AVERAGE(IF(
                    ISNUMBER(M169:Y169),
                    IF(
                        M$5:Y$5=2,
                        M169:Y169,
                        ""),
                    ""))
            ),
            IF(
                Parameters!$D$17=1,
                IFERROR(
                    IF(
                        OR(
                            IF(
                                ISNUMBER(M169:Y169),
                                IF(
                                    M$5:Y$5=1,
                                    M169:Y169,
                                    ""),
                                "")
                            =0),
                        0,
                        GEOMEAN(IF(
                            ISNUMBER(M169:Y169),
                            IF(
                                M$5:Y$5=1,
                                M169:Y169,
                                ""),
                            ""))
                    ),
                    IF(
                        OR(IF(
                            ISNUMBER(M169:Y169),
                            IF(
                                M$5:Y$5=2,
                                M169:Y169,
                                ""),
                            "")
                            =0),
                        0,
                        GEOMEAN(IF(
                            ISNUMBER(M169:Y169),
                            IF(
                                M$5:Y$5=2,
                                M169:Y169,
                                ""),
                            "")))
                )
            )
        )
    )
)</f>
        <v>10</v>
      </c>
      <c r="J169" s="242">
        <v>45142</v>
      </c>
      <c r="K169" s="242">
        <v>45154</v>
      </c>
      <c r="L169" s="91" t="s">
        <v>718</v>
      </c>
      <c r="M169" s="192">
        <v>5.71428571428571</v>
      </c>
      <c r="N169" s="192" t="s">
        <v>409</v>
      </c>
      <c r="O169" s="192" t="s">
        <v>409</v>
      </c>
      <c r="P169" s="192">
        <v>0</v>
      </c>
      <c r="Q169" s="192">
        <v>10</v>
      </c>
      <c r="R169" s="192">
        <v>4</v>
      </c>
      <c r="S169" s="192" t="s">
        <v>409</v>
      </c>
      <c r="T169" s="192" t="s">
        <v>409</v>
      </c>
      <c r="U169" s="192" t="s">
        <v>409</v>
      </c>
      <c r="V169" s="192">
        <v>0</v>
      </c>
      <c r="W169" s="192">
        <v>-6.4708113594855995E-2</v>
      </c>
      <c r="X169" s="192" t="s">
        <v>966</v>
      </c>
      <c r="Y169" s="192"/>
      <c r="Z169" s="192"/>
      <c r="AF169" s="34"/>
      <c r="AG169" s="34"/>
      <c r="AH169" s="34"/>
      <c r="AI169" s="34"/>
      <c r="AJ169" s="34"/>
      <c r="AK169" s="34"/>
      <c r="AL169" s="195"/>
      <c r="AM169" s="195"/>
      <c r="AN169" s="80"/>
      <c r="AO169" s="80"/>
      <c r="AP169" s="80"/>
      <c r="AQ169" s="35"/>
    </row>
    <row r="170" spans="1:43" x14ac:dyDescent="0.2">
      <c r="A170" s="84">
        <v>163</v>
      </c>
      <c r="B170" s="84" t="str">
        <f ca="1"/>
        <v>French Polynesia</v>
      </c>
      <c r="C170" s="84" t="str">
        <f ca="1"/>
        <v>PYF</v>
      </c>
      <c r="D170" s="219" t="str">
        <f ca="1"/>
        <v>EAS           East Asia &amp; Pacific</v>
      </c>
      <c r="E170" s="219" t="str">
        <f ca="1"/>
        <v>NA</v>
      </c>
      <c r="F170" s="190" t="str">
        <f t="shared" ca="1" si="5"/>
        <v/>
      </c>
      <c r="G170" s="80" t="e">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#N/A</v>
      </c>
      <c r="H170" s="80" t="e" cm="1">
        <f t="array" ref="H170">IF(
    SUM(IF(
            ISNUMBER(
                IF(
                    $M$4:$Y$4,
                    (M170:Y170),
                    "")),
            1,
            0))
        =0,
    NA(),
    IF(
        Parameters!$D$15=1,
        IF(
            SUM(--(ISNUMBER(IF($M$4:$Y$4=1,(M170:Y170),""))))&gt;0,
            MAX(IF(
                ISNUMBER(M170:Y170),
                IF(
                    M$4:Y$4=1,
                    M170:Y170,
                    ""),
                "")),
            MAX(IF(
                ISNUMBER(M170:Y170),
                IF(
                    M$4:Y$4=2,
                    M170:Y170,
                    ""),
                ""))
        ),
        IF(
            Parameters!$D$16=1,
            IFERROR(
                AVERAGE(IF(
                    ISNUMBER(M170:Y170),
                    IF(
                        M$4:Y$4=1,
                        M170:Y170,
                        ""),
                    "")),
                AVERAGE(IF(
                    ISNUMBER(M170:Y170),
                    IF(
                        M$4:Y$4=2,
                        M170:Y170,
                        ""),
                    ""))
            ),
            IF(
                Parameters!$D$17=1,
                IFERROR(
                    IF(
                        OR(
                            IF(
                                ISNUMBER(M170:Y170),
                                IF(
                                    M$4:Y$4=1,
                                    M170:Y170,
                                    ""),
                                "")
                            =0),
                        0,
                        GEOMEAN(IF(
                            ISNUMBER(M170:Y170),
                            IF(
                                M$4:Y$4=1,
                                M170:Y170,
                                ""),
                            ""))
                    ),
                    IF(
                        OR(IF(
                            ISNUMBER(M170:Y170),
                            IF(
                                M$4:Y$4=2,
                                M170:Y170,
                                ""),
                            "")
                            =0),
                        0,
                        GEOMEAN(IF(
                            ISNUMBER(M170:Y170),
                            IF(
                                M$4:Y$4=2,
                                M170:Y170,
                                ""),
                            "")))
                )
            )
        )
    )
)</f>
        <v>#N/A</v>
      </c>
      <c r="I170" s="191" t="e" cm="1">
        <f t="array" ref="I170">IF(
    SUM(IF(
            ISNUMBER(
                IF(
                    $M$5:$Y$5,
                    (M170:Y170),
                    "")),
            1,
            0))
        =0,
    NA(),
    IF(
        Parameters!$D$15=1,
        IF(
            SUM(--(ISNUMBER(IF($M$5:$Y$5=1,(M170:Y170),""))))&gt;0,
            MAX(IF(
                ISNUMBER(M170:Y170),
                IF(
                    M$5:Y$5=1,
                    M170:Y170,
                    ""),
                "")),
            MAX(IF(
                ISNUMBER(M170:Y170),
                IF(
                    M$5:Y$5=2,
                    M170:Y170,
                    ""),
                ""))
        ),
        IF(
            Parameters!$D$16=1,
            IFERROR(
                AVERAGE(IF(
                    ISNUMBER(M170:Y170),
                    IF(
                        M$5:Y$5=1,
                        M170:Y170,
                        ""),
                    "")),
                AVERAGE(IF(
                    ISNUMBER(M170:Y170),
                    IF(
                        M$5:Y$5=2,
                        M170:Y170,
                        ""),
                    ""))
            ),
            IF(
                Parameters!$D$17=1,
                IFERROR(
                    IF(
                        OR(
                            IF(
                                ISNUMBER(M170:Y170),
                                IF(
                                    M$5:Y$5=1,
                                    M170:Y170,
                                    ""),
                                "")
                            =0),
                        0,
                        GEOMEAN(IF(
                            ISNUMBER(M170:Y170),
                            IF(
                                M$5:Y$5=1,
                                M170:Y170,
                                ""),
                            ""))
                    ),
                    IF(
                        OR(IF(
                            ISNUMBER(M170:Y170),
                            IF(
                                M$5:Y$5=2,
                                M170:Y170,
                                ""),
                            "")
                            =0),
                        0,
                        GEOMEAN(IF(
                            ISNUMBER(M170:Y170),
                            IF(
                                M$5:Y$5=2,
                                M170:Y170,
                                ""),
                            "")))
                )
            )
        )
    )
)</f>
        <v>#N/A</v>
      </c>
      <c r="J170" s="242" t="s">
        <v>409</v>
      </c>
      <c r="K170" s="242">
        <v>45014</v>
      </c>
      <c r="L170" s="91" t="s">
        <v>719</v>
      </c>
      <c r="M170" s="192" t="s">
        <v>409</v>
      </c>
      <c r="N170" s="192" t="s">
        <v>409</v>
      </c>
      <c r="O170" s="192" t="s">
        <v>409</v>
      </c>
      <c r="P170" s="192" t="s">
        <v>409</v>
      </c>
      <c r="Q170" s="192" t="s">
        <v>409</v>
      </c>
      <c r="R170" s="192" t="s">
        <v>409</v>
      </c>
      <c r="S170" s="192" t="s">
        <v>409</v>
      </c>
      <c r="T170" s="192" t="s">
        <v>409</v>
      </c>
      <c r="U170" s="192" t="s">
        <v>409</v>
      </c>
      <c r="V170" s="192" t="s">
        <v>409</v>
      </c>
      <c r="W170" s="192" t="s">
        <v>409</v>
      </c>
      <c r="X170" s="192" t="s">
        <v>409</v>
      </c>
      <c r="Y170" s="192"/>
      <c r="Z170" s="192"/>
      <c r="AF170" s="34"/>
      <c r="AG170" s="34"/>
      <c r="AH170" s="34"/>
      <c r="AI170" s="34"/>
      <c r="AJ170" s="34"/>
      <c r="AK170" s="34"/>
      <c r="AL170" s="195"/>
      <c r="AM170" s="195"/>
      <c r="AN170" s="80"/>
      <c r="AO170" s="80"/>
      <c r="AP170" s="80"/>
      <c r="AQ170" s="35"/>
    </row>
    <row r="171" spans="1:43" x14ac:dyDescent="0.2">
      <c r="A171" s="84">
        <v>164</v>
      </c>
      <c r="B171" s="84" t="str">
        <f ca="1"/>
        <v>Qatar</v>
      </c>
      <c r="C171" s="84" t="str">
        <f ca="1"/>
        <v>QAT</v>
      </c>
      <c r="D171" s="219" t="str">
        <f ca="1"/>
        <v>MEA           Middle East &amp; North Africa</v>
      </c>
      <c r="E171" s="219" t="str">
        <f ca="1"/>
        <v>NA</v>
      </c>
      <c r="F171" s="190" t="str">
        <f t="shared" ca="1" si="5"/>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$M$4:$Y$4,
                    (M171:Y171),
                    "")),
            1,
            0))
        =0,
    NA(),
    IF(
        Parameters!$D$15=1,
        IF(
            SUM(--(ISNUMBER(IF($M$4:$Y$4=1,(M171:Y171),""))))&gt;0,
            MAX(IF(
                ISNUMBER(M171:Y171),
                IF(
                    M$4:Y$4=1,
                    M171:Y171,
                    ""),
                "")),
            MAX(IF(
                ISNUMBER(M171:Y171),
                IF(
                    M$4:Y$4=2,
                    M171:Y171,
                    ""),
                ""))
        ),
        IF(
            Parameters!$D$16=1,
            IFERROR(
                AVERAGE(IF(
                    ISNUMBER(M171:Y171),
                    IF(
                        M$4:Y$4=1,
                        M171:Y171,
                        ""),
                    "")),
                AVERAGE(IF(
                    ISNUMBER(M171:Y171),
                    IF(
                        M$4:Y$4=2,
                        M171:Y171,
                        ""),
                    ""))
            ),
            IF(
                Parameters!$D$17=1,
                IFERROR(
                    IF(
                        OR(
                            IF(
                                ISNUMBER(M171:Y171),
                                IF(
                                    M$4:Y$4=1,
                                    M171:Y171,
                                    ""),
                                "")
                            =0),
                        0,
                        GEOMEAN(IF(
                            ISNUMBER(M171:Y171),
                            IF(
                                M$4:Y$4=1,
                                M171:Y171,
                                ""),
                            ""))
                    ),
                    IF(
                        OR(IF(
                            ISNUMBER(M171:Y171),
                            IF(
                                M$4:Y$4=2,
                                M171:Y171,
                                ""),
                            "")
                            =0),
                        0,
                        GEOMEAN(IF(
                            ISNUMBER(M171:Y171),
                            IF(
                                M$4:Y$4=2,
                                M171:Y171,
                                ""),
                            "")))
                )
            )
        )
    )
)</f>
        <v>1.71428571428571</v>
      </c>
      <c r="I171" s="191" cm="1">
        <f t="array" ref="I171">IF(
    SUM(IF(
            ISNUMBER(
                IF(
                    $M$5:$Y$5,
                    (M171:Y171),
                    "")),
            1,
            0))
        =0,
    NA(),
    IF(
        Parameters!$D$15=1,
        IF(
            SUM(--(ISNUMBER(IF($M$5:$Y$5=1,(M171:Y171),""))))&gt;0,
            MAX(IF(
                ISNUMBER(M171:Y171),
                IF(
                    M$5:Y$5=1,
                    M171:Y171,
                    ""),
                "")),
            MAX(IF(
                ISNUMBER(M171:Y171),
                IF(
                    M$5:Y$5=2,
                    M171:Y171,
                    ""),
                ""))
        ),
        IF(
            Parameters!$D$16=1,
            IFERROR(
                AVERAGE(IF(
                    ISNUMBER(M171:Y171),
                    IF(
                        M$5:Y$5=1,
                        M171:Y171,
                        ""),
                    "")),
                AVERAGE(IF(
                    ISNUMBER(M171:Y171),
                    IF(
                        M$5:Y$5=2,
                        M171:Y171,
                        ""),
                    ""))
            ),
            IF(
                Parameters!$D$17=1,
                IFERROR(
                    IF(
                        OR(
                            IF(
                                ISNUMBER(M171:Y171),
                                IF(
                                    M$5:Y$5=1,
                                    M171:Y171,
                                    ""),
                                "")
                            =0),
                        0,
                        GEOMEAN(IF(
                            ISNUMBER(M171:Y171),
                            IF(
                                M$5:Y$5=1,
                                M171:Y171,
                                ""),
                            ""))
                    ),
                    IF(
                        OR(IF(
                            ISNUMBER(M171:Y171),
                            IF(
                                M$5:Y$5=2,
                                M171:Y171,
                                ""),
                            "")
                            =0),
                        0,
                        GEOMEAN(IF(
                            ISNUMBER(M171:Y171),
                            IF(
                                M$5:Y$5=2,
                                M171:Y171,
                                ""),
                            "")))
                )
            )
        )
    )
)</f>
        <v>0</v>
      </c>
      <c r="J171" s="242">
        <v>44753</v>
      </c>
      <c r="K171" s="242">
        <v>44753</v>
      </c>
      <c r="L171" s="91" t="s">
        <v>277</v>
      </c>
      <c r="M171" s="192">
        <v>1.71428571428571</v>
      </c>
      <c r="N171" s="192" t="s">
        <v>409</v>
      </c>
      <c r="O171" s="192">
        <v>0</v>
      </c>
      <c r="P171" s="192" t="s">
        <v>409</v>
      </c>
      <c r="Q171" s="192" t="s">
        <v>409</v>
      </c>
      <c r="R171" s="192">
        <v>1.2</v>
      </c>
      <c r="S171" s="192" t="s">
        <v>409</v>
      </c>
      <c r="T171" s="192" t="s">
        <v>409</v>
      </c>
      <c r="U171" s="192" t="s">
        <v>539</v>
      </c>
      <c r="V171" s="192" t="s">
        <v>409</v>
      </c>
      <c r="W171" s="192" t="s">
        <v>409</v>
      </c>
      <c r="X171" s="192" t="s">
        <v>409</v>
      </c>
      <c r="Y171" s="192"/>
      <c r="Z171" s="192"/>
      <c r="AF171" s="34"/>
      <c r="AG171" s="34"/>
      <c r="AH171" s="34"/>
      <c r="AI171" s="34"/>
      <c r="AJ171" s="34"/>
      <c r="AK171" s="34"/>
      <c r="AL171" s="195"/>
      <c r="AM171" s="195"/>
      <c r="AN171" s="80"/>
      <c r="AO171" s="80"/>
      <c r="AP171" s="80"/>
      <c r="AQ171" s="35"/>
    </row>
    <row r="172" spans="1:43" x14ac:dyDescent="0.2">
      <c r="A172" s="84">
        <v>165</v>
      </c>
      <c r="B172" s="84" t="str">
        <f ca="1"/>
        <v>Romania</v>
      </c>
      <c r="C172" s="84" t="str">
        <f ca="1"/>
        <v>ROU</v>
      </c>
      <c r="D172" s="219" t="str">
        <f ca="1"/>
        <v>ECS           Europe &amp; Central Asia</v>
      </c>
      <c r="E172" s="219" t="str">
        <f ca="1"/>
        <v>IBRD</v>
      </c>
      <c r="F172" s="190" t="str">
        <f t="shared" ca="1" si="5"/>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0.64253960411569089</v>
      </c>
      <c r="H172" s="80" cm="1">
        <f t="array" ref="H172">IF(
    SUM(IF(
            ISNUMBER(
                IF(
                    $M$4:$Y$4,
                    (M172:Y172),
                    "")),
            1,
            0))
        =0,
    NA(),
    IF(
        Parameters!$D$15=1,
        IF(
            SUM(--(ISNUMBER(IF($M$4:$Y$4=1,(M172:Y172),""))))&gt;0,
            MAX(IF(
                ISNUMBER(M172:Y172),
                IF(
                    M$4:Y$4=1,
                    M172:Y172,
                    ""),
                "")),
            MAX(IF(
                ISNUMBER(M172:Y172),
                IF(
                    M$4:Y$4=2,
                    M172:Y172,
                    ""),
                ""))
        ),
        IF(
            Parameters!$D$16=1,
            IFERROR(
                AVERAGE(IF(
                    ISNUMBER(M172:Y172),
                    IF(
                        M$4:Y$4=1,
                        M172:Y172,
                        ""),
                    "")),
                AVERAGE(IF(
                    ISNUMBER(M172:Y172),
                    IF(
                        M$4:Y$4=2,
                        M172:Y172,
                        ""),
                    ""))
            ),
            IF(
                Parameters!$D$17=1,
                IFERROR(
                    IF(
                        OR(
                            IF(
                                ISNUMBER(M172:Y172),
                                IF(
                                    M$4:Y$4=1,
                                    M172:Y172,
                                    ""),
                                "")
                            =0),
                        0,
                        GEOMEAN(IF(
                            ISNUMBER(M172:Y172),
                            IF(
                                M$4:Y$4=1,
                                M172:Y172,
                                ""),
                            ""))
                    ),
                    IF(
                        OR(IF(
                            ISNUMBER(M172:Y172),
                            IF(
                                M$4:Y$4=2,
                                M172:Y172,
                                ""),
                            "")
                            =0),
                        0,
                        GEOMEAN(IF(
                            ISNUMBER(M172:Y172),
                            IF(
                                M$4:Y$4=2,
                                M172:Y172,
                                ""),
                            "")))
                )
            )
        )
    )
)</f>
        <v>2.4285714285714199</v>
      </c>
      <c r="I172" s="191" cm="1">
        <f t="array" ref="I172">IF(
    SUM(IF(
            ISNUMBER(
                IF(
                    $M$5:$Y$5,
                    (M172:Y172),
                    "")),
            1,
            0))
        =0,
    NA(),
    IF(
        Parameters!$D$15=1,
        IF(
            SUM(--(ISNUMBER(IF($M$5:$Y$5=1,(M172:Y172),""))))&gt;0,
            MAX(IF(
                ISNUMBER(M172:Y172),
                IF(
                    M$5:Y$5=1,
                    M172:Y172,
                    ""),
                "")),
            MAX(IF(
                ISNUMBER(M172:Y172),
                IF(
                    M$5:Y$5=2,
                    M172:Y172,
                    ""),
                ""))
        ),
        IF(
            Parameters!$D$16=1,
            IFERROR(
                AVERAGE(IF(
                    ISNUMBER(M172:Y172),
                    IF(
                        M$5:Y$5=1,
                        M172:Y172,
                        ""),
                    "")),
                AVERAGE(IF(
                    ISNUMBER(M172:Y172),
                    IF(
                        M$5:Y$5=2,
                        M172:Y172,
                        ""),
                    ""))
            ),
            IF(
                Parameters!$D$17=1,
                IFERROR(
                    IF(
                        OR(
                            IF(
                                ISNUMBER(M172:Y172),
                                IF(
                                    M$5:Y$5=1,
                                    M172:Y172,
                                    ""),
                                "")
                            =0),
                        0,
                        GEOMEAN(IF(
                            ISNUMBER(M172:Y172),
                            IF(
                                M$5:Y$5=1,
                                M172:Y172,
                                ""),
                            ""))
                    ),
                    IF(
                        OR(IF(
                            ISNUMBER(M172:Y172),
                            IF(
                                M$5:Y$5=2,
                                M172:Y172,
                                ""),
                            "")
                            =0),
                        0,
                        GEOMEAN(IF(
                            ISNUMBER(M172:Y172),
                            IF(
                                M$5:Y$5=2,
                                M172:Y172,
                                ""),
                            "")))
                )
            )
        )
    )
)</f>
        <v>0.17000000000000301</v>
      </c>
      <c r="J172" s="242">
        <v>45019</v>
      </c>
      <c r="K172" s="242">
        <v>45154</v>
      </c>
      <c r="L172" s="91" t="s">
        <v>279</v>
      </c>
      <c r="M172" s="192">
        <v>2.4285714285714199</v>
      </c>
      <c r="N172" s="192">
        <v>0.17000000000000301</v>
      </c>
      <c r="O172" s="192">
        <v>0</v>
      </c>
      <c r="P172" s="192">
        <v>0</v>
      </c>
      <c r="Q172" s="192" t="s">
        <v>409</v>
      </c>
      <c r="R172" s="192">
        <v>1.7</v>
      </c>
      <c r="S172" s="192">
        <v>1.70000000000003E-2</v>
      </c>
      <c r="T172" s="192">
        <v>-0.46700000000000003</v>
      </c>
      <c r="U172" s="192" t="s">
        <v>539</v>
      </c>
      <c r="V172" s="192">
        <v>-9.6863435228929706E-2</v>
      </c>
      <c r="W172" s="192">
        <v>-8.5747194215500103E-2</v>
      </c>
      <c r="X172" s="192" t="s">
        <v>409</v>
      </c>
      <c r="Y172" s="192"/>
      <c r="Z172" s="192"/>
      <c r="AF172" s="34"/>
      <c r="AG172" s="34"/>
      <c r="AH172" s="34"/>
      <c r="AI172" s="34"/>
      <c r="AJ172" s="34"/>
      <c r="AK172" s="34"/>
      <c r="AL172" s="195"/>
      <c r="AM172" s="195"/>
      <c r="AN172" s="80"/>
      <c r="AO172" s="80"/>
      <c r="AP172" s="80"/>
      <c r="AQ172" s="35"/>
    </row>
    <row r="173" spans="1:43" x14ac:dyDescent="0.2">
      <c r="A173" s="84">
        <v>166</v>
      </c>
      <c r="B173" s="84" t="str">
        <f ca="1"/>
        <v>Russian Federation</v>
      </c>
      <c r="C173" s="84" t="str">
        <f ca="1"/>
        <v>RUS</v>
      </c>
      <c r="D173" s="219" t="str">
        <f ca="1"/>
        <v>ECS           Europe &amp; Central Asia</v>
      </c>
      <c r="E173" s="219" t="str">
        <f ca="1"/>
        <v>IBRD</v>
      </c>
      <c r="F173" s="190" t="str">
        <f t="shared" ca="1" si="5"/>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$M$4:$Y$4,
                    (M173:Y173),
                    "")),
            1,
            0))
        =0,
    NA(),
    IF(
        Parameters!$D$15=1,
        IF(
            SUM(--(ISNUMBER(IF($M$4:$Y$4=1,(M173:Y173),""))))&gt;0,
            MAX(IF(
                ISNUMBER(M173:Y173),
                IF(
                    M$4:Y$4=1,
                    M173:Y173,
                    ""),
                "")),
            MAX(IF(
                ISNUMBER(M173:Y173),
                IF(
                    M$4:Y$4=2,
                    M173:Y173,
                    ""),
                ""))
        ),
        IF(
            Parameters!$D$16=1,
            IFERROR(
                AVERAGE(IF(
                    ISNUMBER(M173:Y173),
                    IF(
                        M$4:Y$4=1,
                        M173:Y173,
                        ""),
                    "")),
                AVERAGE(IF(
                    ISNUMBER(M173:Y173),
                    IF(
                        M$4:Y$4=2,
                        M173:Y173,
                        ""),
                    ""))
            ),
            IF(
                Parameters!$D$17=1,
                IFERROR(
                    IF(
                        OR(
                            IF(
                                ISNUMBER(M173:Y173),
                                IF(
                                    M$4:Y$4=1,
                                    M173:Y173,
                                    ""),
                                "")
                            =0),
                        0,
                        GEOMEAN(IF(
                            ISNUMBER(M173:Y173),
                            IF(
                                M$4:Y$4=1,
                                M173:Y173,
                                ""),
                            ""))
                    ),
                    IF(
                        OR(IF(
                            ISNUMBER(M173:Y173),
                            IF(
                                M$4:Y$4=2,
                                M173:Y173,
                                ""),
                            "")
                            =0),
                        0,
                        GEOMEAN(IF(
                            ISNUMBER(M173:Y173),
                            IF(
                                M$4:Y$4=2,
                                M173:Y173,
                                ""),
                            "")))
                )
            )
        )
    )
)</f>
        <v>2.2857142857142798</v>
      </c>
      <c r="I173" s="191" cm="1">
        <f t="array" ref="I173">IF(
    SUM(IF(
            ISNUMBER(
                IF(
                    $M$5:$Y$5,
                    (M173:Y173),
                    "")),
            1,
            0))
        =0,
    NA(),
    IF(
        Parameters!$D$15=1,
        IF(
            SUM(--(ISNUMBER(IF($M$5:$Y$5=1,(M173:Y173),""))))&gt;0,
            MAX(IF(
                ISNUMBER(M173:Y173),
                IF(
                    M$5:Y$5=1,
                    M173:Y173,
                    ""),
                "")),
            MAX(IF(
                ISNUMBER(M173:Y173),
                IF(
                    M$5:Y$5=2,
                    M173:Y173,
                    ""),
                ""))
        ),
        IF(
            Parameters!$D$16=1,
            IFERROR(
                AVERAGE(IF(
                    ISNUMBER(M173:Y173),
                    IF(
                        M$5:Y$5=1,
                        M173:Y173,
                        ""),
                    "")),
                AVERAGE(IF(
                    ISNUMBER(M173:Y173),
                    IF(
                        M$5:Y$5=2,
                        M173:Y173,
                        ""),
                    ""))
            ),
            IF(
                Parameters!$D$17=1,
                IFERROR(
                    IF(
                        OR(
                            IF(
                                ISNUMBER(M173:Y173),
                                IF(
                                    M$5:Y$5=1,
                                    M173:Y173,
                                    ""),
                                "")
                            =0),
                        0,
                        GEOMEAN(IF(
                            ISNUMBER(M173:Y173),
                            IF(
                                M$5:Y$5=1,
                                M173:Y173,
                                ""),
                            ""))
                    ),
                    IF(
                        OR(IF(
                            ISNUMBER(M173:Y173),
                            IF(
                                M$5:Y$5=2,
                                M173:Y173,
                                ""),
                            "")
                            =0),
                        0,
                        GEOMEAN(IF(
                            ISNUMBER(M173:Y173),
                            IF(
                                M$5:Y$5=2,
                                M173:Y173,
                                ""),
                            "")))
                )
            )
        )
    )
)</f>
        <v>0</v>
      </c>
      <c r="J173" s="242">
        <v>45142</v>
      </c>
      <c r="K173" s="242">
        <v>45154</v>
      </c>
      <c r="L173" s="91" t="s">
        <v>281</v>
      </c>
      <c r="M173" s="192">
        <v>2.2857142857142798</v>
      </c>
      <c r="N173" s="192">
        <v>0</v>
      </c>
      <c r="O173" s="192">
        <v>0</v>
      </c>
      <c r="P173" s="192" t="s">
        <v>409</v>
      </c>
      <c r="Q173" s="192" t="s">
        <v>409</v>
      </c>
      <c r="R173" s="192">
        <v>1.6</v>
      </c>
      <c r="S173" s="192">
        <v>-0.88300000000000001</v>
      </c>
      <c r="T173" s="192">
        <v>-0.95799999999999996</v>
      </c>
      <c r="U173" s="192" t="s">
        <v>539</v>
      </c>
      <c r="V173" s="192" t="s">
        <v>409</v>
      </c>
      <c r="W173" s="192" t="s">
        <v>409</v>
      </c>
      <c r="X173" s="192" t="s">
        <v>409</v>
      </c>
      <c r="Y173" s="192"/>
      <c r="Z173" s="192"/>
      <c r="AF173" s="34"/>
      <c r="AG173" s="34"/>
      <c r="AH173" s="34"/>
      <c r="AI173" s="34"/>
      <c r="AJ173" s="34"/>
      <c r="AK173" s="34"/>
      <c r="AL173" s="195"/>
      <c r="AM173" s="195"/>
      <c r="AN173" s="80"/>
      <c r="AO173" s="80"/>
      <c r="AP173" s="80"/>
      <c r="AQ173" s="35"/>
    </row>
    <row r="174" spans="1:43" x14ac:dyDescent="0.2">
      <c r="A174" s="84">
        <v>167</v>
      </c>
      <c r="B174" s="84" t="str">
        <f ca="1"/>
        <v>Rwanda</v>
      </c>
      <c r="C174" s="84" t="str">
        <f ca="1"/>
        <v>RWA</v>
      </c>
      <c r="D174" s="219" t="str">
        <f ca="1"/>
        <v>SSF           Sub-Saharan Africa</v>
      </c>
      <c r="E174" s="219" t="str">
        <f ca="1"/>
        <v>IDA</v>
      </c>
      <c r="F174" s="190" t="str">
        <f t="shared" ca="1" si="5"/>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6.0789525120434016</v>
      </c>
      <c r="H174" s="80" cm="1">
        <f t="array" ref="H174">IF(
    SUM(IF(
            ISNUMBER(
                IF(
                    $M$4:$Y$4,
                    (M174:Y174),
                    "")),
            1,
            0))
        =0,
    NA(),
    IF(
        Parameters!$D$15=1,
        IF(
            SUM(--(ISNUMBER(IF($M$4:$Y$4=1,(M174:Y174),""))))&gt;0,
            MAX(IF(
                ISNUMBER(M174:Y174),
                IF(
                    M$4:Y$4=1,
                    M174:Y174,
                    ""),
                "")),
            MAX(IF(
                ISNUMBER(M174:Y174),
                IF(
                    M$4:Y$4=2,
                    M174:Y174,
                    ""),
                ""))
        ),
        IF(
            Parameters!$D$16=1,
            IFERROR(
                AVERAGE(IF(
                    ISNUMBER(M174:Y174),
                    IF(
                        M$4:Y$4=1,
                        M174:Y174,
                        ""),
                    "")),
                AVERAGE(IF(
                    ISNUMBER(M174:Y174),
                    IF(
                        M$4:Y$4=2,
                        M174:Y174,
                        ""),
                    ""))
            ),
            IF(
                Parameters!$D$17=1,
                IFERROR(
                    IF(
                        OR(
                            IF(
                                ISNUMBER(M174:Y174),
                                IF(
                                    M$4:Y$4=1,
                                    M174:Y174,
                                    ""),
                                "")
                            =0),
                        0,
                        GEOMEAN(IF(
                            ISNUMBER(M174:Y174),
                            IF(
                                M$4:Y$4=1,
                                M174:Y174,
                                ""),
                            ""))
                    ),
                    IF(
                        OR(IF(
                            ISNUMBER(M174:Y174),
                            IF(
                                M$4:Y$4=2,
                                M174:Y174,
                                ""),
                            "")
                            =0),
                        0,
                        GEOMEAN(IF(
                            ISNUMBER(M174:Y174),
                            IF(
                                M$4:Y$4=2,
                                M174:Y174,
                                ""),
                            "")))
                )
            )
        )
    )
)</f>
        <v>8.8571428571428505</v>
      </c>
      <c r="I174" s="191" cm="1">
        <f t="array" ref="I174">IF(
    SUM(IF(
            ISNUMBER(
                IF(
                    $M$5:$Y$5,
                    (M174:Y174),
                    "")),
            1,
            0))
        =0,
    NA(),
    IF(
        Parameters!$D$15=1,
        IF(
            SUM(--(ISNUMBER(IF($M$5:$Y$5=1,(M174:Y174),""))))&gt;0,
            MAX(IF(
                ISNUMBER(M174:Y174),
                IF(
                    M$5:Y$5=1,
                    M174:Y174,
                    ""),
                "")),
            MAX(IF(
                ISNUMBER(M174:Y174),
                IF(
                    M$5:Y$5=2,
                    M174:Y174,
                    ""),
                ""))
        ),
        IF(
            Parameters!$D$16=1,
            IFERROR(
                AVERAGE(IF(
                    ISNUMBER(M174:Y174),
                    IF(
                        M$5:Y$5=1,
                        M174:Y174,
                        ""),
                    "")),
                AVERAGE(IF(
                    ISNUMBER(M174:Y174),
                    IF(
                        M$5:Y$5=2,
                        M174:Y174,
                        ""),
                    ""))
            ),
            IF(
                Parameters!$D$17=1,
                IFERROR(
                    IF(
                        OR(
                            IF(
                                ISNUMBER(M174:Y174),
                                IF(
                                    M$5:Y$5=1,
                                    M174:Y174,
                                    ""),
                                "")
                            =0),
                        0,
                        GEOMEAN(IF(
                            ISNUMBER(M174:Y174),
                            IF(
                                M$5:Y$5=1,
                                M174:Y174,
                                ""),
                            ""))
                    ),
                    IF(
                        OR(IF(
                            ISNUMBER(M174:Y174),
                            IF(
                                M$5:Y$5=2,
                                M174:Y174,
                                ""),
                            "")
                            =0),
                        0,
                        GEOMEAN(IF(
                            ISNUMBER(M174:Y174),
                            IF(
                                M$5:Y$5=2,
                                M174:Y174,
                                ""),
                            "")))
                )
            )
        )
    )
)</f>
        <v>4.1721878307379301</v>
      </c>
      <c r="J174" s="242">
        <v>45142</v>
      </c>
      <c r="K174" s="242">
        <v>45154</v>
      </c>
      <c r="L174" s="91" t="s">
        <v>283</v>
      </c>
      <c r="M174" s="192">
        <v>8.8571428571428505</v>
      </c>
      <c r="N174" s="192" t="s">
        <v>409</v>
      </c>
      <c r="O174" s="192" t="s">
        <v>409</v>
      </c>
      <c r="P174" s="192">
        <v>4.1721878307379301</v>
      </c>
      <c r="Q174" s="192" t="s">
        <v>409</v>
      </c>
      <c r="R174" s="192">
        <v>6.2</v>
      </c>
      <c r="S174" s="192" t="s">
        <v>409</v>
      </c>
      <c r="T174" s="192" t="s">
        <v>409</v>
      </c>
      <c r="U174" s="192" t="s">
        <v>409</v>
      </c>
      <c r="V174" s="192">
        <v>0.20860939153689601</v>
      </c>
      <c r="W174" s="192">
        <v>-0.38220766601039502</v>
      </c>
      <c r="X174" s="192" t="s">
        <v>409</v>
      </c>
      <c r="Y174" s="192"/>
      <c r="Z174" s="192"/>
      <c r="AF174" s="34"/>
      <c r="AG174" s="34"/>
      <c r="AH174" s="34"/>
      <c r="AI174" s="34"/>
      <c r="AJ174" s="34"/>
      <c r="AK174" s="34"/>
      <c r="AL174" s="195"/>
      <c r="AM174" s="195"/>
      <c r="AN174" s="80"/>
      <c r="AO174" s="80"/>
      <c r="AP174" s="80"/>
      <c r="AQ174" s="35"/>
    </row>
    <row r="175" spans="1:43" x14ac:dyDescent="0.2">
      <c r="A175" s="84">
        <v>168</v>
      </c>
      <c r="B175" s="84" t="str">
        <f ca="1"/>
        <v>Saudi Arabia</v>
      </c>
      <c r="C175" s="84" t="str">
        <f ca="1"/>
        <v>SAU</v>
      </c>
      <c r="D175" s="219" t="str">
        <f ca="1"/>
        <v>MEA           Middle East &amp; North Africa</v>
      </c>
      <c r="E175" s="219" t="str">
        <f ca="1"/>
        <v>NA</v>
      </c>
      <c r="F175" s="190" t="str">
        <f t="shared" ca="1" si="5"/>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3.6055512754639825</v>
      </c>
      <c r="H175" s="80" cm="1">
        <f t="array" ref="H175">IF(
    SUM(IF(
            ISNUMBER(
                IF(
                    $M$4:$Y$4,
                    (M175:Y175),
                    "")),
            1,
            0))
        =0,
    NA(),
    IF(
        Parameters!$D$15=1,
        IF(
            SUM(--(ISNUMBER(IF($M$4:$Y$4=1,(M175:Y175),""))))&gt;0,
            MAX(IF(
                ISNUMBER(M175:Y175),
                IF(
                    M$4:Y$4=1,
                    M175:Y175,
                    ""),
                "")),
            MAX(IF(
                ISNUMBER(M175:Y175),
                IF(
                    M$4:Y$4=2,
                    M175:Y175,
                    ""),
                ""))
        ),
        IF(
            Parameters!$D$16=1,
            IFERROR(
                AVERAGE(IF(
                    ISNUMBER(M175:Y175),
                    IF(
                        M$4:Y$4=1,
                        M175:Y175,
                        ""),
                    "")),
                AVERAGE(IF(
                    ISNUMBER(M175:Y175),
                    IF(
                        M$4:Y$4=2,
                        M175:Y175,
                        ""),
                    ""))
            ),
            IF(
                Parameters!$D$17=1,
                IFERROR(
                    IF(
                        OR(
                            IF(
                                ISNUMBER(M175:Y175),
                                IF(
                                    M$4:Y$4=1,
                                    M175:Y175,
                                    ""),
                                "")
                            =0),
                        0,
                        GEOMEAN(IF(
                            ISNUMBER(M175:Y175),
                            IF(
                                M$4:Y$4=1,
                                M175:Y175,
                                ""),
                            ""))
                    ),
                    IF(
                        OR(IF(
                            ISNUMBER(M175:Y175),
                            IF(
                                M$4:Y$4=2,
                                M175:Y175,
                                ""),
                            "")
                            =0),
                        0,
                        GEOMEAN(IF(
                            ISNUMBER(M175:Y175),
                            IF(
                                M$4:Y$4=2,
                                M175:Y175,
                                ""),
                            "")))
                )
            )
        )
    )
)</f>
        <v>1.8571428571428501</v>
      </c>
      <c r="I175" s="191" cm="1">
        <f t="array" ref="I175">IF(
    SUM(IF(
            ISNUMBER(
                IF(
                    $M$5:$Y$5,
                    (M175:Y175),
                    "")),
            1,
            0))
        =0,
    NA(),
    IF(
        Parameters!$D$15=1,
        IF(
            SUM(--(ISNUMBER(IF($M$5:$Y$5=1,(M175:Y175),""))))&gt;0,
            MAX(IF(
                ISNUMBER(M175:Y175),
                IF(
                    M$5:Y$5=1,
                    M175:Y175,
                    ""),
                "")),
            MAX(IF(
                ISNUMBER(M175:Y175),
                IF(
                    M$5:Y$5=2,
                    M175:Y175,
                    ""),
                ""))
        ),
        IF(
            Parameters!$D$16=1,
            IFERROR(
                AVERAGE(IF(
                    ISNUMBER(M175:Y175),
                    IF(
                        M$5:Y$5=1,
                        M175:Y175,
                        ""),
                    "")),
                AVERAGE(IF(
                    ISNUMBER(M175:Y175),
                    IF(
                        M$5:Y$5=2,
                        M175:Y175,
                        ""),
                    ""))
            ),
            IF(
                Parameters!$D$17=1,
                IFERROR(
                    IF(
                        OR(
                            IF(
                                ISNUMBER(M175:Y175),
                                IF(
                                    M$5:Y$5=1,
                                    M175:Y175,
                                    ""),
                                "")
                            =0),
                        0,
                        GEOMEAN(IF(
                            ISNUMBER(M175:Y175),
                            IF(
                                M$5:Y$5=1,
                                M175:Y175,
                                ""),
                            ""))
                    ),
                    IF(
                        OR(IF(
                            ISNUMBER(M175:Y175),
                            IF(
                                M$5:Y$5=2,
                                M175:Y175,
                                ""),
                            "")
                            =0),
                        0,
                        GEOMEAN(IF(
                            ISNUMBER(M175:Y175),
                            IF(
                                M$5:Y$5=2,
                                M175:Y175,
                                ""),
                            "")))
                )
            )
        )
    )
)</f>
        <v>7</v>
      </c>
      <c r="J175" s="242">
        <v>45142</v>
      </c>
      <c r="K175" s="242">
        <v>44753</v>
      </c>
      <c r="L175" s="91" t="s">
        <v>285</v>
      </c>
      <c r="M175" s="192">
        <v>1.8571428571428501</v>
      </c>
      <c r="N175" s="192">
        <v>0</v>
      </c>
      <c r="O175" s="192">
        <v>7</v>
      </c>
      <c r="P175" s="192" t="s">
        <v>409</v>
      </c>
      <c r="Q175" s="192" t="s">
        <v>409</v>
      </c>
      <c r="R175" s="192">
        <v>1.3</v>
      </c>
      <c r="S175" s="192" t="s">
        <v>409</v>
      </c>
      <c r="T175" s="192">
        <v>-1</v>
      </c>
      <c r="U175" s="192" t="s">
        <v>540</v>
      </c>
      <c r="V175" s="192" t="s">
        <v>409</v>
      </c>
      <c r="W175" s="192" t="s">
        <v>409</v>
      </c>
      <c r="X175" s="192" t="s">
        <v>409</v>
      </c>
      <c r="Y175" s="192"/>
      <c r="Z175" s="192"/>
      <c r="AF175" s="34"/>
      <c r="AG175" s="34"/>
      <c r="AH175" s="34"/>
      <c r="AI175" s="34"/>
      <c r="AJ175" s="34"/>
      <c r="AK175" s="34"/>
      <c r="AL175" s="195"/>
      <c r="AM175" s="195"/>
      <c r="AN175" s="80"/>
      <c r="AO175" s="80"/>
      <c r="AP175" s="80"/>
      <c r="AQ175" s="35"/>
    </row>
    <row r="176" spans="1:43" x14ac:dyDescent="0.2">
      <c r="A176" s="84">
        <v>169</v>
      </c>
      <c r="B176" s="84" t="str">
        <f ca="1"/>
        <v>Sudan</v>
      </c>
      <c r="C176" s="84" t="str">
        <f ca="1"/>
        <v>SDN</v>
      </c>
      <c r="D176" s="219" t="str">
        <f ca="1"/>
        <v>SSF           Sub-Saharan Africa</v>
      </c>
      <c r="E176" s="219" t="str">
        <f ca="1"/>
        <v>IDA</v>
      </c>
      <c r="F176" s="190" t="str">
        <f t="shared" ca="1" si="5"/>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9.1807251503197822</v>
      </c>
      <c r="H176" s="80" cm="1">
        <f t="array" ref="H176">IF(
    SUM(IF(
            ISNUMBER(
                IF(
                    $M$4:$Y$4,
                    (M176:Y176),
                    "")),
            1,
            0))
        =0,
    NA(),
    IF(
        Parameters!$D$15=1,
        IF(
            SUM(--(ISNUMBER(IF($M$4:$Y$4=1,(M176:Y176),""))))&gt;0,
            MAX(IF(
                ISNUMBER(M176:Y176),
                IF(
                    M$4:Y$4=1,
                    M176:Y176,
                    ""),
                "")),
            MAX(IF(
                ISNUMBER(M176:Y176),
                IF(
                    M$4:Y$4=2,
                    M176:Y176,
                    ""),
                ""))
        ),
        IF(
            Parameters!$D$16=1,
            IFERROR(
                AVERAGE(IF(
                    ISNUMBER(M176:Y176),
                    IF(
                        M$4:Y$4=1,
                        M176:Y176,
                        ""),
                    "")),
                AVERAGE(IF(
                    ISNUMBER(M176:Y176),
                    IF(
                        M$4:Y$4=2,
                        M176:Y176,
                        ""),
                    ""))
            ),
            IF(
                Parameters!$D$17=1,
                IFERROR(
                    IF(
                        OR(
                            IF(
                                ISNUMBER(M176:Y176),
                                IF(
                                    M$4:Y$4=1,
                                    M176:Y176,
                                    ""),
                                "")
                            =0),
                        0,
                        GEOMEAN(IF(
                            ISNUMBER(M176:Y176),
                            IF(
                                M$4:Y$4=1,
                                M176:Y176,
                                ""),
                            ""))
                    ),
                    IF(
                        OR(IF(
                            ISNUMBER(M176:Y176),
                            IF(
                                M$4:Y$4=2,
                                M176:Y176,
                                ""),
                            "")
                            =0),
                        0,
                        GEOMEAN(IF(
                            ISNUMBER(M176:Y176),
                            IF(
                                M$4:Y$4=2,
                                M176:Y176,
                                ""),
                            "")))
                )
            )
        )
    )
)</f>
        <v>8.4285714285714199</v>
      </c>
      <c r="I176" s="191" cm="1">
        <f t="array" ref="I176">IF(
    SUM(IF(
            ISNUMBER(
                IF(
                    $M$5:$Y$5,
                    (M176:Y176),
                    "")),
            1,
            0))
        =0,
    NA(),
    IF(
        Parameters!$D$15=1,
        IF(
            SUM(--(ISNUMBER(IF($M$5:$Y$5=1,(M176:Y176),""))))&gt;0,
            MAX(IF(
                ISNUMBER(M176:Y176),
                IF(
                    M$5:Y$5=1,
                    M176:Y176,
                    ""),
                "")),
            MAX(IF(
                ISNUMBER(M176:Y176),
                IF(
                    M$5:Y$5=2,
                    M176:Y176,
                    ""),
                ""))
        ),
        IF(
            Parameters!$D$16=1,
            IFERROR(
                AVERAGE(IF(
                    ISNUMBER(M176:Y176),
                    IF(
                        M$5:Y$5=1,
                        M176:Y176,
                        ""),
                    "")),
                AVERAGE(IF(
                    ISNUMBER(M176:Y176),
                    IF(
                        M$5:Y$5=2,
                        M176:Y176,
                        ""),
                    ""))
            ),
            IF(
                Parameters!$D$17=1,
                IFERROR(
                    IF(
                        OR(
                            IF(
                                ISNUMBER(M176:Y176),
                                IF(
                                    M$5:Y$5=1,
                                    M176:Y176,
                                    ""),
                                "")
                            =0),
                        0,
                        GEOMEAN(IF(
                            ISNUMBER(M176:Y176),
                            IF(
                                M$5:Y$5=1,
                                M176:Y176,
                                ""),
                            ""))
                    ),
                    IF(
                        OR(IF(
                            ISNUMBER(M176:Y176),
                            IF(
                                M$5:Y$5=2,
                                M176:Y176,
                                ""),
                            "")
                            =0),
                        0,
                        GEOMEAN(IF(
                            ISNUMBER(M176:Y176),
                            IF(
                                M$5:Y$5=2,
                                M176:Y176,
                                ""),
                            "")))
                )
            )
        )
    )
)</f>
        <v>10</v>
      </c>
      <c r="J176" s="242">
        <v>45142</v>
      </c>
      <c r="K176" s="242">
        <v>45154</v>
      </c>
      <c r="L176" s="91" t="s">
        <v>287</v>
      </c>
      <c r="M176" s="192">
        <v>8.4285714285714199</v>
      </c>
      <c r="N176" s="192">
        <v>10</v>
      </c>
      <c r="O176" s="192" t="s">
        <v>409</v>
      </c>
      <c r="P176" s="192">
        <v>10</v>
      </c>
      <c r="Q176" s="192">
        <v>10</v>
      </c>
      <c r="R176" s="192">
        <v>5.9</v>
      </c>
      <c r="S176" s="192">
        <v>3.8090000000000002</v>
      </c>
      <c r="T176" s="192">
        <v>1.498</v>
      </c>
      <c r="U176" s="192" t="s">
        <v>409</v>
      </c>
      <c r="V176" s="192">
        <v>1.5254036691643</v>
      </c>
      <c r="W176" s="192">
        <v>0.310902306786701</v>
      </c>
      <c r="X176" s="192" t="s">
        <v>967</v>
      </c>
      <c r="Y176" s="192"/>
      <c r="Z176" s="192"/>
      <c r="AF176" s="34"/>
      <c r="AG176" s="34"/>
      <c r="AH176" s="34"/>
      <c r="AI176" s="34"/>
      <c r="AJ176" s="34"/>
      <c r="AK176" s="34"/>
      <c r="AL176" s="195"/>
      <c r="AM176" s="195"/>
      <c r="AN176" s="80"/>
      <c r="AO176" s="80"/>
      <c r="AP176" s="80"/>
      <c r="AQ176" s="35"/>
    </row>
    <row r="177" spans="1:43" x14ac:dyDescent="0.2">
      <c r="A177" s="84">
        <v>170</v>
      </c>
      <c r="B177" s="84" t="str">
        <f ca="1"/>
        <v>Senegal</v>
      </c>
      <c r="C177" s="84" t="str">
        <f ca="1"/>
        <v>SEN</v>
      </c>
      <c r="D177" s="219" t="str">
        <f ca="1"/>
        <v>SSF           Sub-Saharan Africa</v>
      </c>
      <c r="E177" s="219" t="str">
        <f ca="1"/>
        <v>IDA</v>
      </c>
      <c r="F177" s="190" t="str">
        <f t="shared" ca="1" si="5"/>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$M$4:$Y$4,
                    (M177:Y177),
                    "")),
            1,
            0))
        =0,
    NA(),
    IF(
        Parameters!$D$15=1,
        IF(
            SUM(--(ISNUMBER(IF($M$4:$Y$4=1,(M177:Y177),""))))&gt;0,
            MAX(IF(
                ISNUMBER(M177:Y177),
                IF(
                    M$4:Y$4=1,
                    M177:Y177,
                    ""),
                "")),
            MAX(IF(
                ISNUMBER(M177:Y177),
                IF(
                    M$4:Y$4=2,
                    M177:Y177,
                    ""),
                ""))
        ),
        IF(
            Parameters!$D$16=1,
            IFERROR(
                AVERAGE(IF(
                    ISNUMBER(M177:Y177),
                    IF(
                        M$4:Y$4=1,
                        M177:Y177,
                        ""),
                    "")),
                AVERAGE(IF(
                    ISNUMBER(M177:Y177),
                    IF(
                        M$4:Y$4=2,
                        M177:Y177,
                        ""),
                    ""))
            ),
            IF(
                Parameters!$D$17=1,
                IFERROR(
                    IF(
                        OR(
                            IF(
                                ISNUMBER(M177:Y177),
                                IF(
                                    M$4:Y$4=1,
                                    M177:Y177,
                                    ""),
                                "")
                            =0),
                        0,
                        GEOMEAN(IF(
                            ISNUMBER(M177:Y177),
                            IF(
                                M$4:Y$4=1,
                                M177:Y177,
                                ""),
                            ""))
                    ),
                    IF(
                        OR(IF(
                            ISNUMBER(M177:Y177),
                            IF(
                                M$4:Y$4=2,
                                M177:Y177,
                                ""),
                            "")
                            =0),
                        0,
                        GEOMEAN(IF(
                            ISNUMBER(M177:Y177),
                            IF(
                                M$4:Y$4=2,
                                M177:Y177,
                                ""),
                            "")))
                )
            )
        )
    )
)</f>
        <v>9.1428571428571406</v>
      </c>
      <c r="I177" s="191" cm="1">
        <f t="array" ref="I177">IF(
    SUM(IF(
            ISNUMBER(
                IF(
                    $M$5:$Y$5,
                    (M177:Y177),
                    "")),
            1,
            0))
        =0,
    NA(),
    IF(
        Parameters!$D$15=1,
        IF(
            SUM(--(ISNUMBER(IF($M$5:$Y$5=1,(M177:Y177),""))))&gt;0,
            MAX(IF(
                ISNUMBER(M177:Y177),
                IF(
                    M$5:Y$5=1,
                    M177:Y177,
                    ""),
                "")),
            MAX(IF(
                ISNUMBER(M177:Y177),
                IF(
                    M$5:Y$5=2,
                    M177:Y177,
                    ""),
                ""))
        ),
        IF(
            Parameters!$D$16=1,
            IFERROR(
                AVERAGE(IF(
                    ISNUMBER(M177:Y177),
                    IF(
                        M$5:Y$5=1,
                        M177:Y177,
                        ""),
                    "")),
                AVERAGE(IF(
                    ISNUMBER(M177:Y177),
                    IF(
                        M$5:Y$5=2,
                        M177:Y177,
                        ""),
                    ""))
            ),
            IF(
                Parameters!$D$17=1,
                IFERROR(
                    IF(
                        OR(
                            IF(
                                ISNUMBER(M177:Y177),
                                IF(
                                    M$5:Y$5=1,
                                    M177:Y177,
                                    ""),
                                "")
                            =0),
                        0,
                        GEOMEAN(IF(
                            ISNUMBER(M177:Y177),
                            IF(
                                M$5:Y$5=1,
                                M177:Y177,
                                ""),
                            ""))
                    ),
                    IF(
                        OR(IF(
                            ISNUMBER(M177:Y177),
                            IF(
                                M$5:Y$5=2,
                                M177:Y177,
                                ""),
                            "")
                            =0),
                        0,
                        GEOMEAN(IF(
                            ISNUMBER(M177:Y177),
                            IF(
                                M$5:Y$5=2,
                                M177:Y177,
                                ""),
                            "")))
                )
            )
        )
    )
)</f>
        <v>0</v>
      </c>
      <c r="J177" s="242">
        <v>45142</v>
      </c>
      <c r="K177" s="242">
        <v>45014</v>
      </c>
      <c r="L177" s="91" t="s">
        <v>289</v>
      </c>
      <c r="M177" s="192">
        <v>9.1428571428571406</v>
      </c>
      <c r="N177" s="192" t="s">
        <v>409</v>
      </c>
      <c r="O177" s="192" t="s">
        <v>409</v>
      </c>
      <c r="P177" s="192">
        <v>0</v>
      </c>
      <c r="Q177" s="192" t="s">
        <v>409</v>
      </c>
      <c r="R177" s="192">
        <v>6.4</v>
      </c>
      <c r="S177" s="192" t="s">
        <v>409</v>
      </c>
      <c r="T177" s="192" t="s">
        <v>409</v>
      </c>
      <c r="U177" s="192" t="s">
        <v>409</v>
      </c>
      <c r="V177" s="192">
        <v>-0.101832149785739</v>
      </c>
      <c r="W177" s="192">
        <v>-0.12960150702788001</v>
      </c>
      <c r="X177" s="192" t="s">
        <v>409</v>
      </c>
      <c r="Y177" s="192"/>
      <c r="Z177" s="192"/>
      <c r="AF177" s="34"/>
      <c r="AG177" s="34"/>
      <c r="AH177" s="34"/>
      <c r="AI177" s="34"/>
      <c r="AJ177" s="34"/>
      <c r="AK177" s="34"/>
      <c r="AL177" s="195"/>
      <c r="AM177" s="195"/>
      <c r="AN177" s="80"/>
      <c r="AO177" s="80"/>
      <c r="AP177" s="80"/>
      <c r="AQ177" s="35"/>
    </row>
    <row r="178" spans="1:43" x14ac:dyDescent="0.2">
      <c r="A178" s="84">
        <v>171</v>
      </c>
      <c r="B178" s="84" t="str">
        <f ca="1"/>
        <v>Singapore</v>
      </c>
      <c r="C178" s="84" t="str">
        <f ca="1"/>
        <v>SGP</v>
      </c>
      <c r="D178" s="219" t="str">
        <f ca="1"/>
        <v>EAS           East Asia &amp; Pacific</v>
      </c>
      <c r="E178" s="219" t="str">
        <f ca="1"/>
        <v>NA</v>
      </c>
      <c r="F178" s="190" t="str">
        <f t="shared" ca="1" si="5"/>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$M$4:$Y$4,
                    (M178:Y178),
                    "")),
            1,
            0))
        =0,
    NA(),
    IF(
        Parameters!$D$15=1,
        IF(
            SUM(--(ISNUMBER(IF($M$4:$Y$4=1,(M178:Y178),""))))&gt;0,
            MAX(IF(
                ISNUMBER(M178:Y178),
                IF(
                    M$4:Y$4=1,
                    M178:Y178,
                    ""),
                "")),
            MAX(IF(
                ISNUMBER(M178:Y178),
                IF(
                    M$4:Y$4=2,
                    M178:Y178,
                    ""),
                ""))
        ),
        IF(
            Parameters!$D$16=1,
            IFERROR(
                AVERAGE(IF(
                    ISNUMBER(M178:Y178),
                    IF(
                        M$4:Y$4=1,
                        M178:Y178,
                        ""),
                    "")),
                AVERAGE(IF(
                    ISNUMBER(M178:Y178),
                    IF(
                        M$4:Y$4=2,
                        M178:Y178,
                        ""),
                    ""))
            ),
            IF(
                Parameters!$D$17=1,
                IFERROR(
                    IF(
                        OR(
                            IF(
                                ISNUMBER(M178:Y178),
                                IF(
                                    M$4:Y$4=1,
                                    M178:Y178,
                                    ""),
                                "")
                            =0),
                        0,
                        GEOMEAN(IF(
                            ISNUMBER(M178:Y178),
                            IF(
                                M$4:Y$4=1,
                                M178:Y178,
                                ""),
                            ""))
                    ),
                    IF(
                        OR(IF(
                            ISNUMBER(M178:Y178),
                            IF(
                                M$4:Y$4=2,
                                M178:Y178,
                                ""),
                            "")
                            =0),
                        0,
                        GEOMEAN(IF(
                            ISNUMBER(M178:Y178),
                            IF(
                                M$4:Y$4=2,
                                M178:Y178,
                                ""),
                            "")))
                )
            )
        )
    )
)</f>
        <v>0.28571428571428598</v>
      </c>
      <c r="I178" s="191" cm="1">
        <f t="array" ref="I178">IF(
    SUM(IF(
            ISNUMBER(
                IF(
                    $M$5:$Y$5,
                    (M178:Y178),
                    "")),
            1,
            0))
        =0,
    NA(),
    IF(
        Parameters!$D$15=1,
        IF(
            SUM(--(ISNUMBER(IF($M$5:$Y$5=1,(M178:Y178),""))))&gt;0,
            MAX(IF(
                ISNUMBER(M178:Y178),
                IF(
                    M$5:Y$5=1,
                    M178:Y178,
                    ""),
                "")),
            MAX(IF(
                ISNUMBER(M178:Y178),
                IF(
                    M$5:Y$5=2,
                    M178:Y178,
                    ""),
                ""))
        ),
        IF(
            Parameters!$D$16=1,
            IFERROR(
                AVERAGE(IF(
                    ISNUMBER(M178:Y178),
                    IF(
                        M$5:Y$5=1,
                        M178:Y178,
                        ""),
                    "")),
                AVERAGE(IF(
                    ISNUMBER(M178:Y178),
                    IF(
                        M$5:Y$5=2,
                        M178:Y178,
                        ""),
                    ""))
            ),
            IF(
                Parameters!$D$17=1,
                IFERROR(
                    IF(
                        OR(
                            IF(
                                ISNUMBER(M178:Y178),
                                IF(
                                    M$5:Y$5=1,
                                    M178:Y178,
                                    ""),
                                "")
                            =0),
                        0,
                        GEOMEAN(IF(
                            ISNUMBER(M178:Y178),
                            IF(
                                M$5:Y$5=1,
                                M178:Y178,
                                ""),
                            ""))
                    ),
                    IF(
                        OR(IF(
                            ISNUMBER(M178:Y178),
                            IF(
                                M$5:Y$5=2,
                                M178:Y178,
                                ""),
                            "")
                            =0),
                        0,
                        GEOMEAN(IF(
                            ISNUMBER(M178:Y178),
                            IF(
                                M$5:Y$5=2,
                                M178:Y178,
                                ""),
                            "")))
                )
            )
        )
    )
)</f>
        <v>0</v>
      </c>
      <c r="J178" s="242">
        <v>45142</v>
      </c>
      <c r="K178" s="242">
        <v>45154</v>
      </c>
      <c r="L178" s="91" t="s">
        <v>291</v>
      </c>
      <c r="M178" s="192">
        <v>0.28571428571428598</v>
      </c>
      <c r="N178" s="192">
        <v>0</v>
      </c>
      <c r="O178" s="192" t="s">
        <v>409</v>
      </c>
      <c r="P178" s="192" t="s">
        <v>409</v>
      </c>
      <c r="Q178" s="192" t="s">
        <v>409</v>
      </c>
      <c r="R178" s="192">
        <v>0.2</v>
      </c>
      <c r="S178" s="192">
        <v>-0.54999999999999905</v>
      </c>
      <c r="T178" s="192">
        <v>-0.35</v>
      </c>
      <c r="U178" s="192" t="s">
        <v>409</v>
      </c>
      <c r="V178" s="192" t="s">
        <v>409</v>
      </c>
      <c r="W178" s="192" t="s">
        <v>409</v>
      </c>
      <c r="X178" s="192" t="s">
        <v>409</v>
      </c>
      <c r="Y178" s="192"/>
      <c r="Z178" s="192"/>
      <c r="AF178" s="34"/>
      <c r="AG178" s="34"/>
      <c r="AH178" s="34"/>
      <c r="AI178" s="34"/>
      <c r="AJ178" s="34"/>
      <c r="AK178" s="34"/>
      <c r="AL178" s="195"/>
      <c r="AM178" s="195"/>
      <c r="AN178" s="80"/>
      <c r="AO178" s="80"/>
      <c r="AP178" s="80"/>
      <c r="AQ178" s="35"/>
    </row>
    <row r="179" spans="1:43" x14ac:dyDescent="0.2">
      <c r="A179" s="84">
        <v>172</v>
      </c>
      <c r="B179" s="84" t="str">
        <f ca="1"/>
        <v>Solomon Islands</v>
      </c>
      <c r="C179" s="84" t="str">
        <f ca="1"/>
        <v>SLB</v>
      </c>
      <c r="D179" s="219" t="str">
        <f ca="1"/>
        <v>EAS           East Asia &amp; Pacific</v>
      </c>
      <c r="E179" s="219" t="str">
        <f ca="1"/>
        <v>IDA</v>
      </c>
      <c r="F179" s="190" t="str">
        <f t="shared" ca="1" si="5"/>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$M$4:$Y$4,
                    (M179:Y179),
                    "")),
            1,
            0))
        =0,
    NA(),
    IF(
        Parameters!$D$15=1,
        IF(
            SUM(--(ISNUMBER(IF($M$4:$Y$4=1,(M179:Y179),""))))&gt;0,
            MAX(IF(
                ISNUMBER(M179:Y179),
                IF(
                    M$4:Y$4=1,
                    M179:Y179,
                    ""),
                "")),
            MAX(IF(
                ISNUMBER(M179:Y179),
                IF(
                    M$4:Y$4=2,
                    M179:Y179,
                    ""),
                ""))
        ),
        IF(
            Parameters!$D$16=1,
            IFERROR(
                AVERAGE(IF(
                    ISNUMBER(M179:Y179),
                    IF(
                        M$4:Y$4=1,
                        M179:Y179,
                        ""),
                    "")),
                AVERAGE(IF(
                    ISNUMBER(M179:Y179),
                    IF(
                        M$4:Y$4=2,
                        M179:Y179,
                        ""),
                    ""))
            ),
            IF(
                Parameters!$D$17=1,
                IFERROR(
                    IF(
                        OR(
                            IF(
                                ISNUMBER(M179:Y179),
                                IF(
                                    M$4:Y$4=1,
                                    M179:Y179,
                                    ""),
                                "")
                            =0),
                        0,
                        GEOMEAN(IF(
                            ISNUMBER(M179:Y179),
                            IF(
                                M$4:Y$4=1,
                                M179:Y179,
                                ""),
                            ""))
                    ),
                    IF(
                        OR(IF(
                            ISNUMBER(M179:Y179),
                            IF(
                                M$4:Y$4=2,
                                M179:Y179,
                                ""),
                            "")
                            =0),
                        0,
                        GEOMEAN(IF(
                            ISNUMBER(M179:Y179),
                            IF(
                                M$4:Y$4=2,
                                M179:Y179,
                                ""),
                            "")))
                )
            )
        )
    )
)</f>
        <v>8.2857142857142794</v>
      </c>
      <c r="I179" s="191" t="e" cm="1">
        <f t="array" ref="I179">IF(
    SUM(IF(
            ISNUMBER(
                IF(
                    $M$5:$Y$5,
                    (M179:Y179),
                    "")),
            1,
            0))
        =0,
    NA(),
    IF(
        Parameters!$D$15=1,
        IF(
            SUM(--(ISNUMBER(IF($M$5:$Y$5=1,(M179:Y179),""))))&gt;0,
            MAX(IF(
                ISNUMBER(M179:Y179),
                IF(
                    M$5:Y$5=1,
                    M179:Y179,
                    ""),
                "")),
            MAX(IF(
                ISNUMBER(M179:Y179),
                IF(
                    M$5:Y$5=2,
                    M179:Y179,
                    ""),
                ""))
        ),
        IF(
            Parameters!$D$16=1,
            IFERROR(
                AVERAGE(IF(
                    ISNUMBER(M179:Y179),
                    IF(
                        M$5:Y$5=1,
                        M179:Y179,
                        ""),
                    "")),
                AVERAGE(IF(
                    ISNUMBER(M179:Y179),
                    IF(
                        M$5:Y$5=2,
                        M179:Y179,
                        ""),
                    ""))
            ),
            IF(
                Parameters!$D$17=1,
                IFERROR(
                    IF(
                        OR(
                            IF(
                                ISNUMBER(M179:Y179),
                                IF(
                                    M$5:Y$5=1,
                                    M179:Y179,
                                    ""),
                                "")
                            =0),
                        0,
                        GEOMEAN(IF(
                            ISNUMBER(M179:Y179),
                            IF(
                                M$5:Y$5=1,
                                M179:Y179,
                                ""),
                            ""))
                    ),
                    IF(
                        OR(IF(
                            ISNUMBER(M179:Y179),
                            IF(
                                M$5:Y$5=2,
                                M179:Y179,
                                ""),
                            "")
                            =0),
                        0,
                        GEOMEAN(IF(
                            ISNUMBER(M179:Y179),
                            IF(
                                M$5:Y$5=2,
                                M179:Y179,
                                ""),
                            "")))
                )
            )
        )
    )
)</f>
        <v>#N/A</v>
      </c>
      <c r="J179" s="242">
        <v>45019</v>
      </c>
      <c r="K179" s="242">
        <v>45014</v>
      </c>
      <c r="L179" s="91" t="s">
        <v>293</v>
      </c>
      <c r="M179" s="192">
        <v>8.2857142857142794</v>
      </c>
      <c r="N179" s="192" t="s">
        <v>409</v>
      </c>
      <c r="O179" s="192" t="s">
        <v>409</v>
      </c>
      <c r="P179" s="192" t="s">
        <v>409</v>
      </c>
      <c r="Q179" s="192" t="s">
        <v>409</v>
      </c>
      <c r="R179" s="192">
        <v>5.8</v>
      </c>
      <c r="S179" s="192" t="s">
        <v>409</v>
      </c>
      <c r="T179" s="192" t="s">
        <v>409</v>
      </c>
      <c r="U179" s="192" t="s">
        <v>409</v>
      </c>
      <c r="V179" s="192" t="s">
        <v>409</v>
      </c>
      <c r="W179" s="192" t="s">
        <v>409</v>
      </c>
      <c r="X179" s="192" t="s">
        <v>409</v>
      </c>
      <c r="Y179" s="192"/>
      <c r="Z179" s="192"/>
      <c r="AF179" s="34"/>
      <c r="AG179" s="34"/>
      <c r="AH179" s="34"/>
      <c r="AI179" s="34"/>
      <c r="AJ179" s="34"/>
      <c r="AK179" s="34"/>
      <c r="AL179" s="195"/>
      <c r="AM179" s="195"/>
      <c r="AN179" s="80"/>
      <c r="AO179" s="80"/>
      <c r="AP179" s="80"/>
      <c r="AQ179" s="35"/>
    </row>
    <row r="180" spans="1:43" x14ac:dyDescent="0.2">
      <c r="A180" s="84">
        <v>173</v>
      </c>
      <c r="B180" s="84" t="str">
        <f ca="1"/>
        <v>Sierra Leone</v>
      </c>
      <c r="C180" s="84" t="str">
        <f ca="1"/>
        <v>SLE</v>
      </c>
      <c r="D180" s="219" t="str">
        <f ca="1"/>
        <v>SSF           Sub-Saharan Africa</v>
      </c>
      <c r="E180" s="219" t="str">
        <f ca="1"/>
        <v>IDA</v>
      </c>
      <c r="F180" s="190" t="str">
        <f t="shared" ca="1" si="5"/>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$M$4:$Y$4,
                    (M180:Y180),
                    "")),
            1,
            0))
        =0,
    NA(),
    IF(
        Parameters!$D$15=1,
        IF(
            SUM(--(ISNUMBER(IF($M$4:$Y$4=1,(M180:Y180),""))))&gt;0,
            MAX(IF(
                ISNUMBER(M180:Y180),
                IF(
                    M$4:Y$4=1,
                    M180:Y180,
                    ""),
                "")),
            MAX(IF(
                ISNUMBER(M180:Y180),
                IF(
                    M$4:Y$4=2,
                    M180:Y180,
                    ""),
                ""))
        ),
        IF(
            Parameters!$D$16=1,
            IFERROR(
                AVERAGE(IF(
                    ISNUMBER(M180:Y180),
                    IF(
                        M$4:Y$4=1,
                        M180:Y180,
                        ""),
                    "")),
                AVERAGE(IF(
                    ISNUMBER(M180:Y180),
                    IF(
                        M$4:Y$4=2,
                        M180:Y180,
                        ""),
                    ""))
            ),
            IF(
                Parameters!$D$17=1,
                IFERROR(
                    IF(
                        OR(
                            IF(
                                ISNUMBER(M180:Y180),
                                IF(
                                    M$4:Y$4=1,
                                    M180:Y180,
                                    ""),
                                "")
                            =0),
                        0,
                        GEOMEAN(IF(
                            ISNUMBER(M180:Y180),
                            IF(
                                M$4:Y$4=1,
                                M180:Y180,
                                ""),
                            ""))
                    ),
                    IF(
                        OR(IF(
                            ISNUMBER(M180:Y180),
                            IF(
                                M$4:Y$4=2,
                                M180:Y180,
                                ""),
                            "")
                            =0),
                        0,
                        GEOMEAN(IF(
                            ISNUMBER(M180:Y180),
                            IF(
                                M$4:Y$4=2,
                                M180:Y180,
                                ""),
                            "")))
                )
            )
        )
    )
)</f>
        <v>9.8571428571428505</v>
      </c>
      <c r="I180" s="191" cm="1">
        <f t="array" ref="I180">IF(
    SUM(IF(
            ISNUMBER(
                IF(
                    $M$5:$Y$5,
                    (M180:Y180),
                    "")),
            1,
            0))
        =0,
    NA(),
    IF(
        Parameters!$D$15=1,
        IF(
            SUM(--(ISNUMBER(IF($M$5:$Y$5=1,(M180:Y180),""))))&gt;0,
            MAX(IF(
                ISNUMBER(M180:Y180),
                IF(
                    M$5:Y$5=1,
                    M180:Y180,
                    ""),
                "")),
            MAX(IF(
                ISNUMBER(M180:Y180),
                IF(
                    M$5:Y$5=2,
                    M180:Y180,
                    ""),
                ""))
        ),
        IF(
            Parameters!$D$16=1,
            IFERROR(
                AVERAGE(IF(
                    ISNUMBER(M180:Y180),
                    IF(
                        M$5:Y$5=1,
                        M180:Y180,
                        ""),
                    "")),
                AVERAGE(IF(
                    ISNUMBER(M180:Y180),
                    IF(
                        M$5:Y$5=2,
                        M180:Y180,
                        ""),
                    ""))
            ),
            IF(
                Parameters!$D$17=1,
                IFERROR(
                    IF(
                        OR(
                            IF(
                                ISNUMBER(M180:Y180),
                                IF(
                                    M$5:Y$5=1,
                                    M180:Y180,
                                    ""),
                                "")
                            =0),
                        0,
                        GEOMEAN(IF(
                            ISNUMBER(M180:Y180),
                            IF(
                                M$5:Y$5=1,
                                M180:Y180,
                                ""),
                            ""))
                    ),
                    IF(
                        OR(IF(
                            ISNUMBER(M180:Y180),
                            IF(
                                M$5:Y$5=2,
                                M180:Y180,
                                ""),
                            "")
                            =0),
                        0,
                        GEOMEAN(IF(
                            ISNUMBER(M180:Y180),
                            IF(
                                M$5:Y$5=2,
                                M180:Y180,
                                ""),
                            "")))
                )
            )
        )
    )
)</f>
        <v>0</v>
      </c>
      <c r="J180" s="242">
        <v>45142</v>
      </c>
      <c r="K180" s="242">
        <v>45014</v>
      </c>
      <c r="L180" s="91" t="s">
        <v>295</v>
      </c>
      <c r="M180" s="192">
        <v>9.8571428571428505</v>
      </c>
      <c r="N180" s="192" t="s">
        <v>409</v>
      </c>
      <c r="O180" s="192" t="s">
        <v>409</v>
      </c>
      <c r="P180" s="192">
        <v>0</v>
      </c>
      <c r="Q180" s="192" t="s">
        <v>409</v>
      </c>
      <c r="R180" s="192">
        <v>6.9</v>
      </c>
      <c r="S180" s="192" t="s">
        <v>409</v>
      </c>
      <c r="T180" s="192" t="s">
        <v>409</v>
      </c>
      <c r="U180" s="192" t="s">
        <v>409</v>
      </c>
      <c r="V180" s="192">
        <v>-0.61921777825450197</v>
      </c>
      <c r="W180" s="192">
        <v>-0.61457857290899998</v>
      </c>
      <c r="X180" s="192" t="s">
        <v>409</v>
      </c>
      <c r="Y180" s="192"/>
      <c r="Z180" s="192"/>
      <c r="AF180" s="34"/>
      <c r="AG180" s="34"/>
      <c r="AH180" s="34"/>
      <c r="AI180" s="34"/>
      <c r="AJ180" s="34"/>
      <c r="AK180" s="34"/>
      <c r="AL180" s="195"/>
      <c r="AM180" s="195"/>
      <c r="AN180" s="80"/>
      <c r="AO180" s="80"/>
      <c r="AP180" s="80"/>
      <c r="AQ180" s="35"/>
    </row>
    <row r="181" spans="1:43" x14ac:dyDescent="0.2">
      <c r="A181" s="84">
        <v>174</v>
      </c>
      <c r="B181" s="84" t="str">
        <f ca="1"/>
        <v>El Salvador</v>
      </c>
      <c r="C181" s="84" t="str">
        <f ca="1"/>
        <v>SLV</v>
      </c>
      <c r="D181" s="219" t="str">
        <f ca="1"/>
        <v>LCN           Latin America &amp; Caribbean</v>
      </c>
      <c r="E181" s="219" t="str">
        <f ca="1"/>
        <v>IBRD</v>
      </c>
      <c r="F181" s="190" t="str">
        <f t="shared" ca="1" si="5"/>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2.4359268869177981</v>
      </c>
      <c r="H181" s="80" cm="1">
        <f t="array" ref="H181">IF(
    SUM(IF(
            ISNUMBER(
                IF(
                    $M$4:$Y$4,
                    (M181:Y181),
                    "")),
            1,
            0))
        =0,
    NA(),
    IF(
        Parameters!$D$15=1,
        IF(
            SUM(--(ISNUMBER(IF($M$4:$Y$4=1,(M181:Y181),""))))&gt;0,
            MAX(IF(
                ISNUMBER(M181:Y181),
                IF(
                    M$4:Y$4=1,
                    M181:Y181,
                    ""),
                "")),
            MAX(IF(
                ISNUMBER(M181:Y181),
                IF(
                    M$4:Y$4=2,
                    M181:Y181,
                    ""),
                ""))
        ),
        IF(
            Parameters!$D$16=1,
            IFERROR(
                AVERAGE(IF(
                    ISNUMBER(M181:Y181),
                    IF(
                        M$4:Y$4=1,
                        M181:Y181,
                        ""),
                    "")),
                AVERAGE(IF(
                    ISNUMBER(M181:Y181),
                    IF(
                        M$4:Y$4=2,
                        M181:Y181,
                        ""),
                    ""))
            ),
            IF(
                Parameters!$D$17=1,
                IFERROR(
                    IF(
                        OR(
                            IF(
                                ISNUMBER(M181:Y181),
                                IF(
                                    M$4:Y$4=1,
                                    M181:Y181,
                                    ""),
                                "")
                            =0),
                        0,
                        GEOMEAN(IF(
                            ISNUMBER(M181:Y181),
                            IF(
                                M$4:Y$4=1,
                                M181:Y181,
                                ""),
                            ""))
                    ),
                    IF(
                        OR(IF(
                            ISNUMBER(M181:Y181),
                            IF(
                                M$4:Y$4=2,
                                M181:Y181,
                                ""),
                            "")
                            =0),
                        0,
                        GEOMEAN(IF(
                            ISNUMBER(M181:Y181),
                            IF(
                                M$4:Y$4=2,
                                M181:Y181,
                                ""),
                            "")))
                )
            )
        )
    )
)</f>
        <v>6.2857142857142803</v>
      </c>
      <c r="I181" s="191" cm="1">
        <f t="array" ref="I181">IF(
    SUM(IF(
            ISNUMBER(
                IF(
                    $M$5:$Y$5,
                    (M181:Y181),
                    "")),
            1,
            0))
        =0,
    NA(),
    IF(
        Parameters!$D$15=1,
        IF(
            SUM(--(ISNUMBER(IF($M$5:$Y$5=1,(M181:Y181),""))))&gt;0,
            MAX(IF(
                ISNUMBER(M181:Y181),
                IF(
                    M$5:Y$5=1,
                    M181:Y181,
                    ""),
                "")),
            MAX(IF(
                ISNUMBER(M181:Y181),
                IF(
                    M$5:Y$5=2,
                    M181:Y181,
                    ""),
                ""))
        ),
        IF(
            Parameters!$D$16=1,
            IFERROR(
                AVERAGE(IF(
                    ISNUMBER(M181:Y181),
                    IF(
                        M$5:Y$5=1,
                        M181:Y181,
                        ""),
                    "")),
                AVERAGE(IF(
                    ISNUMBER(M181:Y181),
                    IF(
                        M$5:Y$5=2,
                        M181:Y181,
                        ""),
                    ""))
            ),
            IF(
                Parameters!$D$17=1,
                IFERROR(
                    IF(
                        OR(
                            IF(
                                ISNUMBER(M181:Y181),
                                IF(
                                    M$5:Y$5=1,
                                    M181:Y181,
                                    ""),
                                "")
                            =0),
                        0,
                        GEOMEAN(IF(
                            ISNUMBER(M181:Y181),
                            IF(
                                M$5:Y$5=1,
                                M181:Y181,
                                ""),
                            ""))
                    ),
                    IF(
                        OR(IF(
                            ISNUMBER(M181:Y181),
                            IF(
                                M$5:Y$5=2,
                                M181:Y181,
                                ""),
                            "")
                            =0),
                        0,
                        GEOMEAN(IF(
                            ISNUMBER(M181:Y181),
                            IF(
                                M$5:Y$5=2,
                                M181:Y181,
                                ""),
                            "")))
                )
            )
        )
    )
)</f>
        <v>0.94400405883780203</v>
      </c>
      <c r="J181" s="242">
        <v>45142</v>
      </c>
      <c r="K181" s="242">
        <v>45154</v>
      </c>
      <c r="L181" s="91" t="s">
        <v>297</v>
      </c>
      <c r="M181" s="192">
        <v>6.2857142857142803</v>
      </c>
      <c r="N181" s="192">
        <v>0</v>
      </c>
      <c r="O181" s="192" t="s">
        <v>409</v>
      </c>
      <c r="P181" s="192">
        <v>0.94400405883780203</v>
      </c>
      <c r="Q181" s="192" t="s">
        <v>409</v>
      </c>
      <c r="R181" s="192">
        <v>4.4000000000000004</v>
      </c>
      <c r="S181" s="192">
        <v>-0.5</v>
      </c>
      <c r="T181" s="192">
        <v>-0.6</v>
      </c>
      <c r="U181" s="192" t="s">
        <v>409</v>
      </c>
      <c r="V181" s="192">
        <v>4.7200202941890097E-2</v>
      </c>
      <c r="W181" s="192">
        <v>-6.7420005798339802E-2</v>
      </c>
      <c r="X181" s="192" t="s">
        <v>409</v>
      </c>
      <c r="Y181" s="192"/>
      <c r="Z181" s="192"/>
      <c r="AF181" s="34"/>
      <c r="AG181" s="34"/>
      <c r="AH181" s="34"/>
      <c r="AI181" s="34"/>
      <c r="AJ181" s="34"/>
      <c r="AK181" s="34"/>
      <c r="AL181" s="195"/>
      <c r="AM181" s="195"/>
      <c r="AN181" s="80"/>
      <c r="AO181" s="80"/>
      <c r="AP181" s="80"/>
      <c r="AQ181" s="35"/>
    </row>
    <row r="182" spans="1:43" x14ac:dyDescent="0.2">
      <c r="A182" s="84">
        <v>175</v>
      </c>
      <c r="B182" s="84" t="str">
        <f ca="1"/>
        <v>San Marino</v>
      </c>
      <c r="C182" s="84" t="str">
        <f ca="1"/>
        <v>SMR</v>
      </c>
      <c r="D182" s="219" t="str">
        <f ca="1"/>
        <v>ECS           Europe &amp; Central Asia</v>
      </c>
      <c r="E182" s="219" t="str">
        <f ca="1"/>
        <v>NA</v>
      </c>
      <c r="F182" s="190" t="str">
        <f t="shared" ca="1" si="5"/>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t="e" cm="1">
        <f t="array" ref="H182">IF(
    SUM(IF(
            ISNUMBER(
                IF(
                    $M$4:$Y$4,
                    (M182:Y182),
                    "")),
            1,
            0))
        =0,
    NA(),
    IF(
        Parameters!$D$15=1,
        IF(
            SUM(--(ISNUMBER(IF($M$4:$Y$4=1,(M182:Y182),""))))&gt;0,
            MAX(IF(
                ISNUMBER(M182:Y182),
                IF(
                    M$4:Y$4=1,
                    M182:Y182,
                    ""),
                "")),
            MAX(IF(
                ISNUMBER(M182:Y182),
                IF(
                    M$4:Y$4=2,
                    M182:Y182,
                    ""),
                ""))
        ),
        IF(
            Parameters!$D$16=1,
            IFERROR(
                AVERAGE(IF(
                    ISNUMBER(M182:Y182),
                    IF(
                        M$4:Y$4=1,
                        M182:Y182,
                        ""),
                    "")),
                AVERAGE(IF(
                    ISNUMBER(M182:Y182),
                    IF(
                        M$4:Y$4=2,
                        M182:Y182,
                        ""),
                    ""))
            ),
            IF(
                Parameters!$D$17=1,
                IFERROR(
                    IF(
                        OR(
                            IF(
                                ISNUMBER(M182:Y182),
                                IF(
                                    M$4:Y$4=1,
                                    M182:Y182,
                                    ""),
                                "")
                            =0),
                        0,
                        GEOMEAN(IF(
                            ISNUMBER(M182:Y182),
                            IF(
                                M$4:Y$4=1,
                                M182:Y182,
                                ""),
                            ""))
                    ),
                    IF(
                        OR(IF(
                            ISNUMBER(M182:Y182),
                            IF(
                                M$4:Y$4=2,
                                M182:Y182,
                                ""),
                            "")
                            =0),
                        0,
                        GEOMEAN(IF(
                            ISNUMBER(M182:Y182),
                            IF(
                                M$4:Y$4=2,
                                M182:Y182,
                                ""),
                            "")))
                )
            )
        )
    )
)</f>
        <v>#N/A</v>
      </c>
      <c r="I182" s="191" cm="1">
        <f t="array" ref="I182">IF(
    SUM(IF(
            ISNUMBER(
                IF(
                    $M$5:$Y$5,
                    (M182:Y182),
                    "")),
            1,
            0))
        =0,
    NA(),
    IF(
        Parameters!$D$15=1,
        IF(
            SUM(--(ISNUMBER(IF($M$5:$Y$5=1,(M182:Y182),""))))&gt;0,
            MAX(IF(
                ISNUMBER(M182:Y182),
                IF(
                    M$5:Y$5=1,
                    M182:Y182,
                    ""),
                "")),
            MAX(IF(
                ISNUMBER(M182:Y182),
                IF(
                    M$5:Y$5=2,
                    M182:Y182,
                    ""),
                ""))
        ),
        IF(
            Parameters!$D$16=1,
            IFERROR(
                AVERAGE(IF(
                    ISNUMBER(M182:Y182),
                    IF(
                        M$5:Y$5=1,
                        M182:Y182,
                        ""),
                    "")),
                AVERAGE(IF(
                    ISNUMBER(M182:Y182),
                    IF(
                        M$5:Y$5=2,
                        M182:Y182,
                        ""),
                    ""))
            ),
            IF(
                Parameters!$D$17=1,
                IFERROR(
                    IF(
                        OR(
                            IF(
                                ISNUMBER(M182:Y182),
                                IF(
                                    M$5:Y$5=1,
                                    M182:Y182,
                                    ""),
                                "")
                            =0),
                        0,
                        GEOMEAN(IF(
                            ISNUMBER(M182:Y182),
                            IF(
                                M$5:Y$5=1,
                                M182:Y182,
                                ""),
                            ""))
                    ),
                    IF(
                        OR(IF(
                            ISNUMBER(M182:Y182),
                            IF(
                                M$5:Y$5=2,
                                M182:Y182,
                                ""),
                            "")
                            =0),
                        0,
                        GEOMEAN(IF(
                            ISNUMBER(M182:Y182),
                            IF(
                                M$5:Y$5=2,
                                M182:Y182,
                                ""),
                            "")))
                )
            )
        )
    )
)</f>
        <v>0</v>
      </c>
      <c r="J182" s="242" t="s">
        <v>409</v>
      </c>
      <c r="K182" s="242">
        <v>45154</v>
      </c>
      <c r="L182" s="91" t="s">
        <v>720</v>
      </c>
      <c r="M182" s="192" t="s">
        <v>409</v>
      </c>
      <c r="N182" s="192">
        <v>0</v>
      </c>
      <c r="O182" s="192" t="s">
        <v>409</v>
      </c>
      <c r="P182" s="192" t="s">
        <v>409</v>
      </c>
      <c r="Q182" s="192" t="s">
        <v>409</v>
      </c>
      <c r="R182" s="192" t="s">
        <v>409</v>
      </c>
      <c r="S182" s="192">
        <v>-0.36399999999999899</v>
      </c>
      <c r="T182" s="192">
        <v>-1.4969999999999899</v>
      </c>
      <c r="U182" s="192" t="s">
        <v>409</v>
      </c>
      <c r="V182" s="192" t="s">
        <v>409</v>
      </c>
      <c r="W182" s="192" t="s">
        <v>409</v>
      </c>
      <c r="X182" s="192" t="s">
        <v>409</v>
      </c>
      <c r="Y182" s="192"/>
      <c r="Z182" s="192"/>
      <c r="AF182" s="34"/>
      <c r="AG182" s="34"/>
      <c r="AH182" s="34"/>
      <c r="AI182" s="34"/>
      <c r="AJ182" s="34"/>
      <c r="AK182" s="34"/>
      <c r="AL182" s="195"/>
      <c r="AM182" s="195"/>
      <c r="AN182" s="80"/>
      <c r="AO182" s="80"/>
      <c r="AP182" s="80"/>
      <c r="AQ182" s="35"/>
    </row>
    <row r="183" spans="1:43" x14ac:dyDescent="0.2">
      <c r="A183" s="84">
        <v>176</v>
      </c>
      <c r="B183" s="84" t="str">
        <f ca="1"/>
        <v>Somalia</v>
      </c>
      <c r="C183" s="84" t="str">
        <f ca="1"/>
        <v>SOM</v>
      </c>
      <c r="D183" s="219" t="str">
        <f ca="1"/>
        <v>SSF           Sub-Saharan Africa</v>
      </c>
      <c r="E183" s="219" t="str">
        <f ca="1"/>
        <v>IDA</v>
      </c>
      <c r="F183" s="190" t="str">
        <f t="shared" ca="1" si="5"/>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7.8444710243963138</v>
      </c>
      <c r="H183" s="80" cm="1">
        <f t="array" ref="H183">IF(
    SUM(IF(
            ISNUMBER(
                IF(
                    $M$4:$Y$4,
                    (M183:Y183),
                    "")),
            1,
            0))
        =0,
    NA(),
    IF(
        Parameters!$D$15=1,
        IF(
            SUM(--(ISNUMBER(IF($M$4:$Y$4=1,(M183:Y183),""))))&gt;0,
            MAX(IF(
                ISNUMBER(M183:Y183),
                IF(
                    M$4:Y$4=1,
                    M183:Y183,
                    ""),
                "")),
            MAX(IF(
                ISNUMBER(M183:Y183),
                IF(
                    M$4:Y$4=2,
                    M183:Y183,
                    ""),
                ""))
        ),
        IF(
            Parameters!$D$16=1,
            IFERROR(
                AVERAGE(IF(
                    ISNUMBER(M183:Y183),
                    IF(
                        M$4:Y$4=1,
                        M183:Y183,
                        ""),
                    "")),
                AVERAGE(IF(
                    ISNUMBER(M183:Y183),
                    IF(
                        M$4:Y$4=2,
                        M183:Y183,
                        ""),
                    ""))
            ),
            IF(
                Parameters!$D$17=1,
                IFERROR(
                    IF(
                        OR(
                            IF(
                                ISNUMBER(M183:Y183),
                                IF(
                                    M$4:Y$4=1,
                                    M183:Y183,
                                    ""),
                                "")
                            =0),
                        0,
                        GEOMEAN(IF(
                            ISNUMBER(M183:Y183),
                            IF(
                                M$4:Y$4=1,
                                M183:Y183,
                                ""),
                            ""))
                    ),
                    IF(
                        OR(IF(
                            ISNUMBER(M183:Y183),
                            IF(
                                M$4:Y$4=2,
                                M183:Y183,
                                ""),
                            "")
                            =0),
                        0,
                        GEOMEAN(IF(
                            ISNUMBER(M183:Y183),
                            IF(
                                M$4:Y$4=2,
                                M183:Y183,
                                ""),
                            "")))
                )
            )
        )
    )
)</f>
        <v>9</v>
      </c>
      <c r="I183" s="191" cm="1">
        <f t="array" ref="I183">IF(
    SUM(IF(
            ISNUMBER(
                IF(
                    $M$5:$Y$5,
                    (M183:Y183),
                    "")),
            1,
            0))
        =0,
    NA(),
    IF(
        Parameters!$D$15=1,
        IF(
            SUM(--(ISNUMBER(IF($M$5:$Y$5=1,(M183:Y183),""))))&gt;0,
            MAX(IF(
                ISNUMBER(M183:Y183),
                IF(
                    M$5:Y$5=1,
                    M183:Y183,
                    ""),
                "")),
            MAX(IF(
                ISNUMBER(M183:Y183),
                IF(
                    M$5:Y$5=2,
                    M183:Y183,
                    ""),
                ""))
        ),
        IF(
            Parameters!$D$16=1,
            IFERROR(
                AVERAGE(IF(
                    ISNUMBER(M183:Y183),
                    IF(
                        M$5:Y$5=1,
                        M183:Y183,
                        ""),
                    "")),
                AVERAGE(IF(
                    ISNUMBER(M183:Y183),
                    IF(
                        M$5:Y$5=2,
                        M183:Y183,
                        ""),
                    ""))
            ),
            IF(
                Parameters!$D$17=1,
                IFERROR(
                    IF(
                        OR(
                            IF(
                                ISNUMBER(M183:Y183),
                                IF(
                                    M$5:Y$5=1,
                                    M183:Y183,
                                    ""),
                                "")
                            =0),
                        0,
                        GEOMEAN(IF(
                            ISNUMBER(M183:Y183),
                            IF(
                                M$5:Y$5=1,
                                M183:Y183,
                                ""),
                            ""))
                    ),
                    IF(
                        OR(IF(
                            ISNUMBER(M183:Y183),
                            IF(
                                M$5:Y$5=2,
                                M183:Y183,
                                ""),
                            "")
                            =0),
                        0,
                        GEOMEAN(IF(
                            ISNUMBER(M183:Y183),
                            IF(
                                M$5:Y$5=2,
                                M183:Y183,
                                ""),
                            "")))
                )
            )
        )
    )
)</f>
        <v>6.8373028502881503</v>
      </c>
      <c r="J183" s="242">
        <v>45142</v>
      </c>
      <c r="K183" s="242">
        <v>45154</v>
      </c>
      <c r="L183" s="91" t="s">
        <v>299</v>
      </c>
      <c r="M183" s="192">
        <v>9</v>
      </c>
      <c r="N183" s="192" t="s">
        <v>409</v>
      </c>
      <c r="O183" s="192" t="s">
        <v>409</v>
      </c>
      <c r="P183" s="192">
        <v>6.8373028502881503</v>
      </c>
      <c r="Q183" s="192" t="s">
        <v>409</v>
      </c>
      <c r="R183" s="192">
        <v>6.3</v>
      </c>
      <c r="S183" s="192" t="s">
        <v>409</v>
      </c>
      <c r="T183" s="192" t="s">
        <v>409</v>
      </c>
      <c r="U183" s="192" t="s">
        <v>409</v>
      </c>
      <c r="V183" s="192">
        <v>0.34186514251440803</v>
      </c>
      <c r="W183" s="192">
        <v>-0.30167409247070498</v>
      </c>
      <c r="X183" s="192" t="s">
        <v>409</v>
      </c>
      <c r="Y183" s="192"/>
      <c r="Z183" s="192"/>
      <c r="AF183" s="34"/>
      <c r="AG183" s="34"/>
      <c r="AH183" s="34"/>
      <c r="AI183" s="34"/>
      <c r="AJ183" s="34"/>
      <c r="AK183" s="34"/>
      <c r="AL183" s="195"/>
      <c r="AM183" s="195"/>
      <c r="AN183" s="80"/>
      <c r="AO183" s="80"/>
      <c r="AP183" s="80"/>
      <c r="AQ183" s="35"/>
    </row>
    <row r="184" spans="1:43" x14ac:dyDescent="0.2">
      <c r="A184" s="84">
        <v>177</v>
      </c>
      <c r="B184" s="84" t="str">
        <f ca="1"/>
        <v>Serbia</v>
      </c>
      <c r="C184" s="84" t="str">
        <f ca="1"/>
        <v>SRB</v>
      </c>
      <c r="D184" s="219" t="str">
        <f ca="1"/>
        <v>ECS           Europe &amp; Central Asia</v>
      </c>
      <c r="E184" s="219" t="str">
        <f ca="1"/>
        <v>IBRD</v>
      </c>
      <c r="F184" s="190" t="str">
        <f t="shared" ca="1" si="5"/>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4.780914437337568</v>
      </c>
      <c r="H184" s="80" cm="1">
        <f t="array" ref="H184">IF(
    SUM(IF(
            ISNUMBER(
                IF(
                    $M$4:$Y$4,
                    (M184:Y184),
                    "")),
            1,
            0))
        =0,
    NA(),
    IF(
        Parameters!$D$15=1,
        IF(
            SUM(--(ISNUMBER(IF($M$4:$Y$4=1,(M184:Y184),""))))&gt;0,
            MAX(IF(
                ISNUMBER(M184:Y184),
                IF(
                    M$4:Y$4=1,
                    M184:Y184,
                    ""),
                "")),
            MAX(IF(
                ISNUMBER(M184:Y184),
                IF(
                    M$4:Y$4=2,
                    M184:Y184,
                    ""),
                ""))
        ),
        IF(
            Parameters!$D$16=1,
            IFERROR(
                AVERAGE(IF(
                    ISNUMBER(M184:Y184),
                    IF(
                        M$4:Y$4=1,
                        M184:Y184,
                        ""),
                    "")),
                AVERAGE(IF(
                    ISNUMBER(M184:Y184),
                    IF(
                        M$4:Y$4=2,
                        M184:Y184,
                        ""),
                    ""))
            ),
            IF(
                Parameters!$D$17=1,
                IFERROR(
                    IF(
                        OR(
                            IF(
                                ISNUMBER(M184:Y184),
                                IF(
                                    M$4:Y$4=1,
                                    M184:Y184,
                                    ""),
                                "")
                            =0),
                        0,
                        GEOMEAN(IF(
                            ISNUMBER(M184:Y184),
                            IF(
                                M$4:Y$4=1,
                                M184:Y184,
                                ""),
                            ""))
                    ),
                    IF(
                        OR(IF(
                            ISNUMBER(M184:Y184),
                            IF(
                                M$4:Y$4=2,
                                M184:Y184,
                                ""),
                            "")
                            =0),
                        0,
                        GEOMEAN(IF(
                            ISNUMBER(M184:Y184),
                            IF(
                                M$4:Y$4=2,
                                M184:Y184,
                                ""),
                            "")))
                )
            )
        )
    )
)</f>
        <v>2.2857142857142798</v>
      </c>
      <c r="I184" s="191" cm="1">
        <f t="array" ref="I184">IF(
    SUM(IF(
            ISNUMBER(
                IF(
                    $M$5:$Y$5,
                    (M184:Y184),
                    "")),
            1,
            0))
        =0,
    NA(),
    IF(
        Parameters!$D$15=1,
        IF(
            SUM(--(ISNUMBER(IF($M$5:$Y$5=1,(M184:Y184),""))))&gt;0,
            MAX(IF(
                ISNUMBER(M184:Y184),
                IF(
                    M$5:Y$5=1,
                    M184:Y184,
                    ""),
                "")),
            MAX(IF(
                ISNUMBER(M184:Y184),
                IF(
                    M$5:Y$5=2,
                    M184:Y184,
                    ""),
                ""))
        ),
        IF(
            Parameters!$D$16=1,
            IFERROR(
                AVERAGE(IF(
                    ISNUMBER(M184:Y184),
                    IF(
                        M$5:Y$5=1,
                        M184:Y184,
                        ""),
                    "")),
                AVERAGE(IF(
                    ISNUMBER(M184:Y184),
                    IF(
                        M$5:Y$5=2,
                        M184:Y184,
                        ""),
                    ""))
            ),
            IF(
                Parameters!$D$17=1,
                IFERROR(
                    IF(
                        OR(
                            IF(
                                ISNUMBER(M184:Y184),
                                IF(
                                    M$5:Y$5=1,
                                    M184:Y184,
                                    ""),
                                "")
                            =0),
                        0,
                        GEOMEAN(IF(
                            ISNUMBER(M184:Y184),
                            IF(
                                M$5:Y$5=1,
                                M184:Y184,
                                ""),
                            ""))
                    ),
                    IF(
                        OR(IF(
                            ISNUMBER(M184:Y184),
                            IF(
                                M$5:Y$5=2,
                                M184:Y184,
                                ""),
                            "")
                            =0),
                        0,
                        GEOMEAN(IF(
                            ISNUMBER(M184:Y184),
                            IF(
                                M$5:Y$5=2,
                                M184:Y184,
                                ""),
                            "")))
                )
            )
        )
    )
)</f>
        <v>10</v>
      </c>
      <c r="J184" s="242">
        <v>45019</v>
      </c>
      <c r="K184" s="242">
        <v>45154</v>
      </c>
      <c r="L184" s="91" t="s">
        <v>301</v>
      </c>
      <c r="M184" s="192">
        <v>2.2857142857142798</v>
      </c>
      <c r="N184" s="192">
        <v>10</v>
      </c>
      <c r="O184" s="192">
        <v>10</v>
      </c>
      <c r="P184" s="192" t="s">
        <v>409</v>
      </c>
      <c r="Q184" s="192" t="s">
        <v>409</v>
      </c>
      <c r="R184" s="192">
        <v>1.6</v>
      </c>
      <c r="S184" s="192">
        <v>-1.6119999999999901</v>
      </c>
      <c r="T184" s="192">
        <v>1.27999999999999</v>
      </c>
      <c r="U184" s="192" t="s">
        <v>541</v>
      </c>
      <c r="V184" s="192" t="s">
        <v>409</v>
      </c>
      <c r="W184" s="192" t="s">
        <v>409</v>
      </c>
      <c r="X184" s="192" t="s">
        <v>409</v>
      </c>
      <c r="Y184" s="192"/>
      <c r="Z184" s="192"/>
      <c r="AF184" s="34"/>
      <c r="AG184" s="34"/>
      <c r="AH184" s="34"/>
      <c r="AI184" s="34"/>
      <c r="AJ184" s="34"/>
      <c r="AK184" s="34"/>
      <c r="AL184" s="195"/>
      <c r="AM184" s="195"/>
      <c r="AN184" s="80"/>
      <c r="AO184" s="80"/>
      <c r="AP184" s="80"/>
      <c r="AQ184" s="35"/>
    </row>
    <row r="185" spans="1:43" x14ac:dyDescent="0.2">
      <c r="A185" s="84">
        <v>178</v>
      </c>
      <c r="B185" s="84" t="str">
        <f ca="1"/>
        <v>South Sudan</v>
      </c>
      <c r="C185" s="84" t="str">
        <f ca="1"/>
        <v>SSD</v>
      </c>
      <c r="D185" s="219" t="str">
        <f ca="1"/>
        <v>SSF           Sub-Saharan Africa</v>
      </c>
      <c r="E185" s="219" t="str">
        <f ca="1"/>
        <v>IDA</v>
      </c>
      <c r="F185" s="190" t="str">
        <f t="shared" ca="1" si="5"/>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10</v>
      </c>
      <c r="H185" s="80" cm="1">
        <f t="array" ref="H185">IF(
    SUM(IF(
            ISNUMBER(
                IF(
                    $M$4:$Y$4,
                    (M185:Y185),
                    "")),
            1,
            0))
        =0,
    NA(),
    IF(
        Parameters!$D$15=1,
        IF(
            SUM(--(ISNUMBER(IF($M$4:$Y$4=1,(M185:Y185),""))))&gt;0,
            MAX(IF(
                ISNUMBER(M185:Y185),
                IF(
                    M$4:Y$4=1,
                    M185:Y185,
                    ""),
                "")),
            MAX(IF(
                ISNUMBER(M185:Y185),
                IF(
                    M$4:Y$4=2,
                    M185:Y185,
                    ""),
                ""))
        ),
        IF(
            Parameters!$D$16=1,
            IFERROR(
                AVERAGE(IF(
                    ISNUMBER(M185:Y185),
                    IF(
                        M$4:Y$4=1,
                        M185:Y185,
                        ""),
                    "")),
                AVERAGE(IF(
                    ISNUMBER(M185:Y185),
                    IF(
                        M$4:Y$4=2,
                        M185:Y185,
                        ""),
                    ""))
            ),
            IF(
                Parameters!$D$17=1,
                IFERROR(
                    IF(
                        OR(
                            IF(
                                ISNUMBER(M185:Y185),
                                IF(
                                    M$4:Y$4=1,
                                    M185:Y185,
                                    ""),
                                "")
                            =0),
                        0,
                        GEOMEAN(IF(
                            ISNUMBER(M185:Y185),
                            IF(
                                M$4:Y$4=1,
                                M185:Y185,
                                ""),
                            ""))
                    ),
                    IF(
                        OR(IF(
                            ISNUMBER(M185:Y185),
                            IF(
                                M$4:Y$4=2,
                                M185:Y185,
                                ""),
                            "")
                            =0),
                        0,
                        GEOMEAN(IF(
                            ISNUMBER(M185:Y185),
                            IF(
                                M$4:Y$4=2,
                                M185:Y185,
                                ""),
                            "")))
                )
            )
        )
    )
)</f>
        <v>10</v>
      </c>
      <c r="I185" s="191" cm="1">
        <f t="array" ref="I185">IF(
    SUM(IF(
            ISNUMBER(
                IF(
                    $M$5:$Y$5,
                    (M185:Y185),
                    "")),
            1,
            0))
        =0,
    NA(),
    IF(
        Parameters!$D$15=1,
        IF(
            SUM(--(ISNUMBER(IF($M$5:$Y$5=1,(M185:Y185),""))))&gt;0,
            MAX(IF(
                ISNUMBER(M185:Y185),
                IF(
                    M$5:Y$5=1,
                    M185:Y185,
                    ""),
                "")),
            MAX(IF(
                ISNUMBER(M185:Y185),
                IF(
                    M$5:Y$5=2,
                    M185:Y185,
                    ""),
                ""))
        ),
        IF(
            Parameters!$D$16=1,
            IFERROR(
                AVERAGE(IF(
                    ISNUMBER(M185:Y185),
                    IF(
                        M$5:Y$5=1,
                        M185:Y185,
                        ""),
                    "")),
                AVERAGE(IF(
                    ISNUMBER(M185:Y185),
                    IF(
                        M$5:Y$5=2,
                        M185:Y185,
                        ""),
                    ""))
            ),
            IF(
                Parameters!$D$17=1,
                IFERROR(
                    IF(
                        OR(
                            IF(
                                ISNUMBER(M185:Y185),
                                IF(
                                    M$5:Y$5=1,
                                    M185:Y185,
                                    ""),
                                "")
                            =0),
                        0,
                        GEOMEAN(IF(
                            ISNUMBER(M185:Y185),
                            IF(
                                M$5:Y$5=1,
                                M185:Y185,
                                ""),
                            ""))
                    ),
                    IF(
                        OR(IF(
                            ISNUMBER(M185:Y185),
                            IF(
                                M$5:Y$5=2,
                                M185:Y185,
                                ""),
                            "")
                            =0),
                        0,
                        GEOMEAN(IF(
                            ISNUMBER(M185:Y185),
                            IF(
                                M$5:Y$5=2,
                                M185:Y185,
                                ""),
                            "")))
                )
            )
        )
    )
)</f>
        <v>10</v>
      </c>
      <c r="J185" s="242">
        <v>45142</v>
      </c>
      <c r="K185" s="242">
        <v>45154</v>
      </c>
      <c r="L185" s="91" t="s">
        <v>303</v>
      </c>
      <c r="M185" s="192">
        <v>10</v>
      </c>
      <c r="N185" s="192" t="s">
        <v>409</v>
      </c>
      <c r="O185" s="192" t="s">
        <v>409</v>
      </c>
      <c r="P185" s="192">
        <v>10</v>
      </c>
      <c r="Q185" s="192" t="s">
        <v>409</v>
      </c>
      <c r="R185" s="192">
        <v>8</v>
      </c>
      <c r="S185" s="192" t="s">
        <v>409</v>
      </c>
      <c r="T185" s="192" t="s">
        <v>409</v>
      </c>
      <c r="U185" s="192" t="s">
        <v>409</v>
      </c>
      <c r="V185" s="192">
        <v>1.0024358733761001</v>
      </c>
      <c r="W185" s="192">
        <v>-7.7314335083599403E-2</v>
      </c>
      <c r="X185" s="192" t="s">
        <v>409</v>
      </c>
      <c r="Y185" s="192"/>
      <c r="Z185" s="192"/>
      <c r="AF185" s="34"/>
      <c r="AG185" s="34"/>
      <c r="AH185" s="34"/>
      <c r="AI185" s="34"/>
      <c r="AJ185" s="34"/>
      <c r="AK185" s="34"/>
      <c r="AL185" s="195"/>
      <c r="AM185" s="195"/>
      <c r="AN185" s="80"/>
      <c r="AO185" s="80"/>
      <c r="AP185" s="80"/>
      <c r="AQ185" s="35"/>
    </row>
    <row r="186" spans="1:43" x14ac:dyDescent="0.2">
      <c r="A186" s="84">
        <v>179</v>
      </c>
      <c r="B186" s="84" t="str">
        <f ca="1"/>
        <v>São Tomé and Príncipe</v>
      </c>
      <c r="C186" s="84" t="str">
        <f ca="1"/>
        <v>STP</v>
      </c>
      <c r="D186" s="219" t="str">
        <f ca="1"/>
        <v>SSF           Sub-Saharan Africa</v>
      </c>
      <c r="E186" s="219" t="str">
        <f ca="1"/>
        <v>IDA</v>
      </c>
      <c r="F186" s="190" t="str">
        <f t="shared" ca="1" si="5"/>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4.3364104123899967</v>
      </c>
      <c r="H186" s="80" cm="1">
        <f t="array" ref="H186">IF(
    SUM(IF(
            ISNUMBER(
                IF(
                    $M$4:$Y$4,
                    (M186:Y186),
                    "")),
            1,
            0))
        =0,
    NA(),
    IF(
        Parameters!$D$15=1,
        IF(
            SUM(--(ISNUMBER(IF($M$4:$Y$4=1,(M186:Y186),""))))&gt;0,
            MAX(IF(
                ISNUMBER(M186:Y186),
                IF(
                    M$4:Y$4=1,
                    M186:Y186,
                    ""),
                "")),
            MAX(IF(
                ISNUMBER(M186:Y186),
                IF(
                    M$4:Y$4=2,
                    M186:Y186,
                    ""),
                ""))
        ),
        IF(
            Parameters!$D$16=1,
            IFERROR(
                AVERAGE(IF(
                    ISNUMBER(M186:Y186),
                    IF(
                        M$4:Y$4=1,
                        M186:Y186,
                        ""),
                    "")),
                AVERAGE(IF(
                    ISNUMBER(M186:Y186),
                    IF(
                        M$4:Y$4=2,
                        M186:Y186,
                        ""),
                    ""))
            ),
            IF(
                Parameters!$D$17=1,
                IFERROR(
                    IF(
                        OR(
                            IF(
                                ISNUMBER(M186:Y186),
                                IF(
                                    M$4:Y$4=1,
                                    M186:Y186,
                                    ""),
                                "")
                            =0),
                        0,
                        GEOMEAN(IF(
                            ISNUMBER(M186:Y186),
                            IF(
                                M$4:Y$4=1,
                                M186:Y186,
                                ""),
                            ""))
                    ),
                    IF(
                        OR(IF(
                            ISNUMBER(M186:Y186),
                            IF(
                                M$4:Y$4=2,
                                M186:Y186,
                                ""),
                            "")
                            =0),
                        0,
                        GEOMEAN(IF(
                            ISNUMBER(M186:Y186),
                            IF(
                                M$4:Y$4=2,
                                M186:Y186,
                                ""),
                            "")))
                )
            )
        )
    )
)</f>
        <v>8.8571428571428505</v>
      </c>
      <c r="I186" s="191" cm="1">
        <f t="array" ref="I186">IF(
    SUM(IF(
            ISNUMBER(
                IF(
                    $M$5:$Y$5,
                    (M186:Y186),
                    "")),
            1,
            0))
        =0,
    NA(),
    IF(
        Parameters!$D$15=1,
        IF(
            SUM(--(ISNUMBER(IF($M$5:$Y$5=1,(M186:Y186),""))))&gt;0,
            MAX(IF(
                ISNUMBER(M186:Y186),
                IF(
                    M$5:Y$5=1,
                    M186:Y186,
                    ""),
                "")),
            MAX(IF(
                ISNUMBER(M186:Y186),
                IF(
                    M$5:Y$5=2,
                    M186:Y186,
                    ""),
                ""))
        ),
        IF(
            Parameters!$D$16=1,
            IFERROR(
                AVERAGE(IF(
                    ISNUMBER(M186:Y186),
                    IF(
                        M$5:Y$5=1,
                        M186:Y186,
                        ""),
                    "")),
                AVERAGE(IF(
                    ISNUMBER(M186:Y186),
                    IF(
                        M$5:Y$5=2,
                        M186:Y186,
                        ""),
                    ""))
            ),
            IF(
                Parameters!$D$17=1,
                IFERROR(
                    IF(
                        OR(
                            IF(
                                ISNUMBER(M186:Y186),
                                IF(
                                    M$5:Y$5=1,
                                    M186:Y186,
                                    ""),
                                "")
                            =0),
                        0,
                        GEOMEAN(IF(
                            ISNUMBER(M186:Y186),
                            IF(
                                M$5:Y$5=1,
                                M186:Y186,
                                ""),
                            ""))
                    ),
                    IF(
                        OR(IF(
                            ISNUMBER(M186:Y186),
                            IF(
                                M$5:Y$5=2,
                                M186:Y186,
                                ""),
                            "")
                            =0),
                        0,
                        GEOMEAN(IF(
                            ISNUMBER(M186:Y186),
                            IF(
                                M$5:Y$5=2,
                                M186:Y186,
                                ""),
                            "")))
                )
            )
        )
    )
)</f>
        <v>2.1230836589159798</v>
      </c>
      <c r="J186" s="242">
        <v>45142</v>
      </c>
      <c r="K186" s="242">
        <v>45154</v>
      </c>
      <c r="L186" s="91" t="s">
        <v>304</v>
      </c>
      <c r="M186" s="192">
        <v>8.8571428571428505</v>
      </c>
      <c r="N186" s="192" t="s">
        <v>409</v>
      </c>
      <c r="O186" s="192" t="s">
        <v>409</v>
      </c>
      <c r="P186" s="192">
        <v>2.1230836589159798</v>
      </c>
      <c r="Q186" s="192" t="s">
        <v>409</v>
      </c>
      <c r="R186" s="192">
        <v>6.2</v>
      </c>
      <c r="S186" s="192" t="s">
        <v>409</v>
      </c>
      <c r="T186" s="192" t="s">
        <v>409</v>
      </c>
      <c r="U186" s="192" t="s">
        <v>409</v>
      </c>
      <c r="V186" s="192">
        <v>0.10615418294579899</v>
      </c>
      <c r="W186" s="192">
        <v>-3.3487534703899903E-2</v>
      </c>
      <c r="X186" s="192" t="s">
        <v>409</v>
      </c>
      <c r="Y186" s="192"/>
      <c r="Z186" s="192"/>
      <c r="AF186" s="34"/>
      <c r="AG186" s="34"/>
      <c r="AH186" s="34"/>
      <c r="AI186" s="34"/>
      <c r="AJ186" s="34"/>
      <c r="AK186" s="34"/>
      <c r="AL186" s="195"/>
      <c r="AM186" s="195"/>
      <c r="AN186" s="80"/>
      <c r="AO186" s="80"/>
      <c r="AP186" s="80"/>
      <c r="AQ186" s="35"/>
    </row>
    <row r="187" spans="1:43" x14ac:dyDescent="0.2">
      <c r="A187" s="84">
        <v>180</v>
      </c>
      <c r="B187" s="84" t="str">
        <f ca="1"/>
        <v>Suriname</v>
      </c>
      <c r="C187" s="84" t="str">
        <f ca="1"/>
        <v>SUR</v>
      </c>
      <c r="D187" s="219" t="str">
        <f ca="1"/>
        <v>LCN           Latin America &amp; Caribbean</v>
      </c>
      <c r="E187" s="219" t="str">
        <f ca="1"/>
        <v>IBRD</v>
      </c>
      <c r="F187" s="190" t="str">
        <f t="shared" ca="1" si="5"/>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1.6044580749541766</v>
      </c>
      <c r="H187" s="80" cm="1">
        <f t="array" ref="H187">IF(
    SUM(IF(
            ISNUMBER(
                IF(
                    $M$4:$Y$4,
                    (M187:Y187),
                    "")),
            1,
            0))
        =0,
    NA(),
    IF(
        Parameters!$D$15=1,
        IF(
            SUM(--(ISNUMBER(IF($M$4:$Y$4=1,(M187:Y187),""))))&gt;0,
            MAX(IF(
                ISNUMBER(M187:Y187),
                IF(
                    M$4:Y$4=1,
                    M187:Y187,
                    ""),
                "")),
            MAX(IF(
                ISNUMBER(M187:Y187),
                IF(
                    M$4:Y$4=2,
                    M187:Y187,
                    ""),
                ""))
        ),
        IF(
            Parameters!$D$16=1,
            IFERROR(
                AVERAGE(IF(
                    ISNUMBER(M187:Y187),
                    IF(
                        M$4:Y$4=1,
                        M187:Y187,
                        ""),
                    "")),
                AVERAGE(IF(
                    ISNUMBER(M187:Y187),
                    IF(
                        M$4:Y$4=2,
                        M187:Y187,
                        ""),
                    ""))
            ),
            IF(
                Parameters!$D$17=1,
                IFERROR(
                    IF(
                        OR(
                            IF(
                                ISNUMBER(M187:Y187),
                                IF(
                                    M$4:Y$4=1,
                                    M187:Y187,
                                    ""),
                                "")
                            =0),
                        0,
                        GEOMEAN(IF(
                            ISNUMBER(M187:Y187),
                            IF(
                                M$4:Y$4=1,
                                M187:Y187,
                                ""),
                            ""))
                    ),
                    IF(
                        OR(IF(
                            ISNUMBER(M187:Y187),
                            IF(
                                M$4:Y$4=2,
                                M187:Y187,
                                ""),
                            "")
                            =0),
                        0,
                        GEOMEAN(IF(
                            ISNUMBER(M187:Y187),
                            IF(
                                M$4:Y$4=2,
                                M187:Y187,
                                ""),
                            "")))
                )
            )
        )
    )
)</f>
        <v>4.8571428571428497</v>
      </c>
      <c r="I187" s="191" cm="1">
        <f t="array" ref="I187">IF(
    SUM(IF(
            ISNUMBER(
                IF(
                    $M$5:$Y$5,
                    (M187:Y187),
                    "")),
            1,
            0))
        =0,
    NA(),
    IF(
        Parameters!$D$15=1,
        IF(
            SUM(--(ISNUMBER(IF($M$5:$Y$5=1,(M187:Y187),""))))&gt;0,
            MAX(IF(
                ISNUMBER(M187:Y187),
                IF(
                    M$5:Y$5=1,
                    M187:Y187,
                    ""),
                "")),
            MAX(IF(
                ISNUMBER(M187:Y187),
                IF(
                    M$5:Y$5=2,
                    M187:Y187,
                    ""),
                ""))
        ),
        IF(
            Parameters!$D$16=1,
            IFERROR(
                AVERAGE(IF(
                    ISNUMBER(M187:Y187),
                    IF(
                        M$5:Y$5=1,
                        M187:Y187,
                        ""),
                    "")),
                AVERAGE(IF(
                    ISNUMBER(M187:Y187),
                    IF(
                        M$5:Y$5=2,
                        M187:Y187,
                        ""),
                    ""))
            ),
            IF(
                Parameters!$D$17=1,
                IFERROR(
                    IF(
                        OR(
                            IF(
                                ISNUMBER(M187:Y187),
                                IF(
                                    M$5:Y$5=1,
                                    M187:Y187,
                                    ""),
                                "")
                            =0),
                        0,
                        GEOMEAN(IF(
                            ISNUMBER(M187:Y187),
                            IF(
                                M$5:Y$5=1,
                                M187:Y187,
                                ""),
                            ""))
                    ),
                    IF(
                        OR(IF(
                            ISNUMBER(M187:Y187),
                            IF(
                                M$5:Y$5=2,
                                M187:Y187,
                                ""),
                            "")
                            =0),
                        0,
                        GEOMEAN(IF(
                            ISNUMBER(M187:Y187),
                            IF(
                                M$5:Y$5=2,
                                M187:Y187,
                                ""),
                            "")))
                )
            )
        )
    )
)</f>
        <v>0.52999999999999003</v>
      </c>
      <c r="J187" s="242">
        <v>45142</v>
      </c>
      <c r="K187" s="242">
        <v>45154</v>
      </c>
      <c r="L187" s="91" t="s">
        <v>306</v>
      </c>
      <c r="M187" s="192">
        <v>4.8571428571428497</v>
      </c>
      <c r="N187" s="192">
        <v>0.52999999999999003</v>
      </c>
      <c r="O187" s="192" t="s">
        <v>409</v>
      </c>
      <c r="P187" s="192" t="s">
        <v>409</v>
      </c>
      <c r="Q187" s="192" t="s">
        <v>409</v>
      </c>
      <c r="R187" s="192">
        <v>3.4</v>
      </c>
      <c r="S187" s="192">
        <v>-0.29999999999999799</v>
      </c>
      <c r="T187" s="192">
        <v>5.2999999999998999E-2</v>
      </c>
      <c r="U187" s="192" t="s">
        <v>409</v>
      </c>
      <c r="V187" s="192" t="s">
        <v>409</v>
      </c>
      <c r="W187" s="192" t="s">
        <v>409</v>
      </c>
      <c r="X187" s="192" t="s">
        <v>409</v>
      </c>
      <c r="Y187" s="192"/>
      <c r="Z187" s="192"/>
      <c r="AF187" s="34"/>
      <c r="AG187" s="34"/>
      <c r="AH187" s="34"/>
      <c r="AI187" s="34"/>
      <c r="AJ187" s="34"/>
      <c r="AK187" s="34"/>
      <c r="AL187" s="195"/>
      <c r="AM187" s="195"/>
      <c r="AN187" s="80"/>
      <c r="AO187" s="80"/>
      <c r="AP187" s="80"/>
      <c r="AQ187" s="35"/>
    </row>
    <row r="188" spans="1:43" x14ac:dyDescent="0.2">
      <c r="A188" s="84">
        <v>181</v>
      </c>
      <c r="B188" s="84" t="str">
        <f ca="1"/>
        <v>Slovak Republic</v>
      </c>
      <c r="C188" s="84" t="str">
        <f ca="1"/>
        <v>SVK</v>
      </c>
      <c r="D188" s="219" t="str">
        <f ca="1"/>
        <v>ECS           Europe &amp; Central Asia</v>
      </c>
      <c r="E188" s="219" t="str">
        <f ca="1"/>
        <v>NA</v>
      </c>
      <c r="F188" s="190" t="str">
        <f t="shared" ca="1" si="5"/>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1.6035674514745406</v>
      </c>
      <c r="H188" s="80" cm="1">
        <f t="array" ref="H188">IF(
    SUM(IF(
            ISNUMBER(
                IF(
                    $M$4:$Y$4,
                    (M188:Y188),
                    "")),
            1,
            0))
        =0,
    NA(),
    IF(
        Parameters!$D$15=1,
        IF(
            SUM(--(ISNUMBER(IF($M$4:$Y$4=1,(M188:Y188),""))))&gt;0,
            MAX(IF(
                ISNUMBER(M188:Y188),
                IF(
                    M$4:Y$4=1,
                    M188:Y188,
                    ""),
                "")),
            MAX(IF(
                ISNUMBER(M188:Y188),
                IF(
                    M$4:Y$4=2,
                    M188:Y188,
                    ""),
                ""))
        ),
        IF(
            Parameters!$D$16=1,
            IFERROR(
                AVERAGE(IF(
                    ISNUMBER(M188:Y188),
                    IF(
                        M$4:Y$4=1,
                        M188:Y188,
                        ""),
                    "")),
                AVERAGE(IF(
                    ISNUMBER(M188:Y188),
                    IF(
                        M$4:Y$4=2,
                        M188:Y188,
                        ""),
                    ""))
            ),
            IF(
                Parameters!$D$17=1,
                IFERROR(
                    IF(
                        OR(
                            IF(
                                ISNUMBER(M188:Y188),
                                IF(
                                    M$4:Y$4=1,
                                    M188:Y188,
                                    ""),
                                "")
                            =0),
                        0,
                        GEOMEAN(IF(
                            ISNUMBER(M188:Y188),
                            IF(
                                M$4:Y$4=1,
                                M188:Y188,
                                ""),
                            ""))
                    ),
                    IF(
                        OR(IF(
                            ISNUMBER(M188:Y188),
                            IF(
                                M$4:Y$4=2,
                                M188:Y188,
                                ""),
                            "")
                            =0),
                        0,
                        GEOMEAN(IF(
                            ISNUMBER(M188:Y188),
                            IF(
                                M$4:Y$4=2,
                                M188:Y188,
                                ""),
                            "")))
                )
            )
        )
    )
)</f>
        <v>1.1428571428571399</v>
      </c>
      <c r="I188" s="191" cm="1">
        <f t="array" ref="I188">IF(
    SUM(IF(
            ISNUMBER(
                IF(
                    $M$5:$Y$5,
                    (M188:Y188),
                    "")),
            1,
            0))
        =0,
    NA(),
    IF(
        Parameters!$D$15=1,
        IF(
            SUM(--(ISNUMBER(IF($M$5:$Y$5=1,(M188:Y188),""))))&gt;0,
            MAX(IF(
                ISNUMBER(M188:Y188),
                IF(
                    M$5:Y$5=1,
                    M188:Y188,
                    ""),
                "")),
            MAX(IF(
                ISNUMBER(M188:Y188),
                IF(
                    M$5:Y$5=2,
                    M188:Y188,
                    ""),
                ""))
        ),
        IF(
            Parameters!$D$16=1,
            IFERROR(
                AVERAGE(IF(
                    ISNUMBER(M188:Y188),
                    IF(
                        M$5:Y$5=1,
                        M188:Y188,
                        ""),
                    "")),
                AVERAGE(IF(
                    ISNUMBER(M188:Y188),
                    IF(
                        M$5:Y$5=2,
                        M188:Y188,
                        ""),
                    ""))
            ),
            IF(
                Parameters!$D$17=1,
                IFERROR(
                    IF(
                        OR(
                            IF(
                                ISNUMBER(M188:Y188),
                                IF(
                                    M$5:Y$5=1,
                                    M188:Y188,
                                    ""),
                                "")
                            =0),
                        0,
                        GEOMEAN(IF(
                            ISNUMBER(M188:Y188),
                            IF(
                                M$5:Y$5=1,
                                M188:Y188,
                                ""),
                            ""))
                    ),
                    IF(
                        OR(IF(
                            ISNUMBER(M188:Y188),
                            IF(
                                M$5:Y$5=2,
                                M188:Y188,
                                ""),
                            "")
                            =0),
                        0,
                        GEOMEAN(IF(
                            ISNUMBER(M188:Y188),
                            IF(
                                M$5:Y$5=2,
                                M188:Y188,
                                ""),
                            "")))
                )
            )
        )
    )
)</f>
        <v>2.2499999999999898</v>
      </c>
      <c r="J188" s="242">
        <v>45142</v>
      </c>
      <c r="K188" s="242">
        <v>45154</v>
      </c>
      <c r="L188" s="91" t="s">
        <v>307</v>
      </c>
      <c r="M188" s="192">
        <v>1.1428571428571399</v>
      </c>
      <c r="N188" s="192">
        <v>2.2499999999999898</v>
      </c>
      <c r="O188" s="192" t="s">
        <v>409</v>
      </c>
      <c r="P188" s="192" t="s">
        <v>409</v>
      </c>
      <c r="Q188" s="192" t="s">
        <v>409</v>
      </c>
      <c r="R188" s="192">
        <v>0.8</v>
      </c>
      <c r="S188" s="192">
        <v>-0.71699999999999897</v>
      </c>
      <c r="T188" s="192">
        <v>0.22499999999999901</v>
      </c>
      <c r="U188" s="192" t="s">
        <v>409</v>
      </c>
      <c r="V188" s="192" t="s">
        <v>409</v>
      </c>
      <c r="W188" s="192" t="s">
        <v>409</v>
      </c>
      <c r="X188" s="192" t="s">
        <v>409</v>
      </c>
      <c r="Y188" s="192"/>
      <c r="Z188" s="192"/>
      <c r="AF188" s="34"/>
      <c r="AG188" s="34"/>
      <c r="AH188" s="34"/>
      <c r="AI188" s="34"/>
      <c r="AJ188" s="34"/>
      <c r="AK188" s="34"/>
      <c r="AL188" s="195"/>
      <c r="AM188" s="195"/>
      <c r="AN188" s="80"/>
      <c r="AO188" s="80"/>
      <c r="AP188" s="80"/>
      <c r="AQ188" s="35"/>
    </row>
    <row r="189" spans="1:43" x14ac:dyDescent="0.2">
      <c r="A189" s="84">
        <v>182</v>
      </c>
      <c r="B189" s="84" t="str">
        <f ca="1"/>
        <v>Slovenia</v>
      </c>
      <c r="C189" s="84" t="str">
        <f ca="1"/>
        <v>SVN</v>
      </c>
      <c r="D189" s="219" t="str">
        <f ca="1"/>
        <v>ECS           Europe &amp; Central Asia</v>
      </c>
      <c r="E189" s="219" t="str">
        <f ca="1"/>
        <v>NA</v>
      </c>
      <c r="F189" s="190" t="str">
        <f t="shared" ca="1" si="5"/>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$M$4:$Y$4,
                    (M189:Y189),
                    "")),
            1,
            0))
        =0,
    NA(),
    IF(
        Parameters!$D$15=1,
        IF(
            SUM(--(ISNUMBER(IF($M$4:$Y$4=1,(M189:Y189),""))))&gt;0,
            MAX(IF(
                ISNUMBER(M189:Y189),
                IF(
                    M$4:Y$4=1,
                    M189:Y189,
                    ""),
                "")),
            MAX(IF(
                ISNUMBER(M189:Y189),
                IF(
                    M$4:Y$4=2,
                    M189:Y189,
                    ""),
                ""))
        ),
        IF(
            Parameters!$D$16=1,
            IFERROR(
                AVERAGE(IF(
                    ISNUMBER(M189:Y189),
                    IF(
                        M$4:Y$4=1,
                        M189:Y189,
                        ""),
                    "")),
                AVERAGE(IF(
                    ISNUMBER(M189:Y189),
                    IF(
                        M$4:Y$4=2,
                        M189:Y189,
                        ""),
                    ""))
            ),
            IF(
                Parameters!$D$17=1,
                IFERROR(
                    IF(
                        OR(
                            IF(
                                ISNUMBER(M189:Y189),
                                IF(
                                    M$4:Y$4=1,
                                    M189:Y189,
                                    ""),
                                "")
                            =0),
                        0,
                        GEOMEAN(IF(
                            ISNUMBER(M189:Y189),
                            IF(
                                M$4:Y$4=1,
                                M189:Y189,
                                ""),
                            ""))
                    ),
                    IF(
                        OR(IF(
                            ISNUMBER(M189:Y189),
                            IF(
                                M$4:Y$4=2,
                                M189:Y189,
                                ""),
                            "")
                            =0),
                        0,
                        GEOMEAN(IF(
                            ISNUMBER(M189:Y189),
                            IF(
                                M$4:Y$4=2,
                                M189:Y189,
                                ""),
                            "")))
                )
            )
        )
    )
)</f>
        <v>0.28571428571428598</v>
      </c>
      <c r="I189" s="191" cm="1">
        <f t="array" ref="I189">IF(
    SUM(IF(
            ISNUMBER(
                IF(
                    $M$5:$Y$5,
                    (M189:Y189),
                    "")),
            1,
            0))
        =0,
    NA(),
    IF(
        Parameters!$D$15=1,
        IF(
            SUM(--(ISNUMBER(IF($M$5:$Y$5=1,(M189:Y189),""))))&gt;0,
            MAX(IF(
                ISNUMBER(M189:Y189),
                IF(
                    M$5:Y$5=1,
                    M189:Y189,
                    ""),
                "")),
            MAX(IF(
                ISNUMBER(M189:Y189),
                IF(
                    M$5:Y$5=2,
                    M189:Y189,
                    ""),
                ""))
        ),
        IF(
            Parameters!$D$16=1,
            IFERROR(
                AVERAGE(IF(
                    ISNUMBER(M189:Y189),
                    IF(
                        M$5:Y$5=1,
                        M189:Y189,
                        ""),
                    "")),
                AVERAGE(IF(
                    ISNUMBER(M189:Y189),
                    IF(
                        M$5:Y$5=2,
                        M189:Y189,
                        ""),
                    ""))
            ),
            IF(
                Parameters!$D$17=1,
                IFERROR(
                    IF(
                        OR(
                            IF(
                                ISNUMBER(M189:Y189),
                                IF(
                                    M$5:Y$5=1,
                                    M189:Y189,
                                    ""),
                                "")
                            =0),
                        0,
                        GEOMEAN(IF(
                            ISNUMBER(M189:Y189),
                            IF(
                                M$5:Y$5=1,
                                M189:Y189,
                                ""),
                            ""))
                    ),
                    IF(
                        OR(IF(
                            ISNUMBER(M189:Y189),
                            IF(
                                M$5:Y$5=2,
                                M189:Y189,
                                ""),
                            "")
                            =0),
                        0,
                        GEOMEAN(IF(
                            ISNUMBER(M189:Y189),
                            IF(
                                M$5:Y$5=2,
                                M189:Y189,
                                ""),
                            "")))
                )
            )
        )
    )
)</f>
        <v>0</v>
      </c>
      <c r="J189" s="242">
        <v>44753</v>
      </c>
      <c r="K189" s="242">
        <v>45154</v>
      </c>
      <c r="L189" s="91" t="s">
        <v>309</v>
      </c>
      <c r="M189" s="192">
        <v>0.28571428571428598</v>
      </c>
      <c r="N189" s="192">
        <v>0</v>
      </c>
      <c r="O189" s="192" t="s">
        <v>409</v>
      </c>
      <c r="P189" s="192" t="s">
        <v>409</v>
      </c>
      <c r="Q189" s="192" t="s">
        <v>409</v>
      </c>
      <c r="R189" s="192">
        <v>0.2</v>
      </c>
      <c r="S189" s="192">
        <v>-0.72499999999999898</v>
      </c>
      <c r="T189" s="192">
        <v>-0.27500000000000002</v>
      </c>
      <c r="U189" s="192" t="s">
        <v>409</v>
      </c>
      <c r="V189" s="192" t="s">
        <v>409</v>
      </c>
      <c r="W189" s="192" t="s">
        <v>409</v>
      </c>
      <c r="X189" s="192" t="s">
        <v>409</v>
      </c>
      <c r="Y189" s="192"/>
      <c r="Z189" s="192"/>
      <c r="AF189" s="34"/>
      <c r="AG189" s="34"/>
      <c r="AH189" s="34"/>
      <c r="AI189" s="34"/>
      <c r="AJ189" s="34"/>
      <c r="AK189" s="34"/>
      <c r="AL189" s="195"/>
      <c r="AM189" s="195"/>
      <c r="AN189" s="80"/>
      <c r="AO189" s="80"/>
      <c r="AP189" s="80"/>
      <c r="AQ189" s="35"/>
    </row>
    <row r="190" spans="1:43" x14ac:dyDescent="0.2">
      <c r="A190" s="84">
        <v>183</v>
      </c>
      <c r="B190" s="84" t="str">
        <f ca="1"/>
        <v>Sweden</v>
      </c>
      <c r="C190" s="84" t="str">
        <f ca="1"/>
        <v>SWE</v>
      </c>
      <c r="D190" s="219" t="str">
        <f ca="1"/>
        <v>ECS           Europe &amp; Central Asia</v>
      </c>
      <c r="E190" s="219" t="str">
        <f ca="1"/>
        <v>NA</v>
      </c>
      <c r="F190" s="190" t="str">
        <f t="shared" ca="1" si="5"/>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1.0515294982615961</v>
      </c>
      <c r="H190" s="80" cm="1">
        <f t="array" ref="H190">IF(
    SUM(IF(
            ISNUMBER(
                IF(
                    $M$4:$Y$4,
                    (M190:Y190),
                    "")),
            1,
            0))
        =0,
    NA(),
    IF(
        Parameters!$D$15=1,
        IF(
            SUM(--(ISNUMBER(IF($M$4:$Y$4=1,(M190:Y190),""))))&gt;0,
            MAX(IF(
                ISNUMBER(M190:Y190),
                IF(
                    M$4:Y$4=1,
                    M190:Y190,
                    ""),
                "")),
            MAX(IF(
                ISNUMBER(M190:Y190),
                IF(
                    M$4:Y$4=2,
                    M190:Y190,
                    ""),
                ""))
        ),
        IF(
            Parameters!$D$16=1,
            IFERROR(
                AVERAGE(IF(
                    ISNUMBER(M190:Y190),
                    IF(
                        M$4:Y$4=1,
                        M190:Y190,
                        ""),
                    "")),
                AVERAGE(IF(
                    ISNUMBER(M190:Y190),
                    IF(
                        M$4:Y$4=2,
                        M190:Y190,
                        ""),
                    ""))
            ),
            IF(
                Parameters!$D$17=1,
                IFERROR(
                    IF(
                        OR(
                            IF(
                                ISNUMBER(M190:Y190),
                                IF(
                                    M$4:Y$4=1,
                                    M190:Y190,
                                    ""),
                                "")
                            =0),
                        0,
                        GEOMEAN(IF(
                            ISNUMBER(M190:Y190),
                            IF(
                                M$4:Y$4=1,
                                M190:Y190,
                                ""),
                            ""))
                    ),
                    IF(
                        OR(IF(
                            ISNUMBER(M190:Y190),
                            IF(
                                M$4:Y$4=2,
                                M190:Y190,
                                ""),
                            "")
                            =0),
                        0,
                        GEOMEAN(IF(
                            ISNUMBER(M190:Y190),
                            IF(
                                M$4:Y$4=2,
                                M190:Y190,
                                ""),
                            "")))
                )
            )
        )
    )
)</f>
        <v>0.42857142857142799</v>
      </c>
      <c r="I190" s="191" cm="1">
        <f t="array" ref="I190">IF(
    SUM(IF(
            ISNUMBER(
                IF(
                    $M$5:$Y$5,
                    (M190:Y190),
                    "")),
            1,
            0))
        =0,
    NA(),
    IF(
        Parameters!$D$15=1,
        IF(
            SUM(--(ISNUMBER(IF($M$5:$Y$5=1,(M190:Y190),""))))&gt;0,
            MAX(IF(
                ISNUMBER(M190:Y190),
                IF(
                    M$5:Y$5=1,
                    M190:Y190,
                    ""),
                "")),
            MAX(IF(
                ISNUMBER(M190:Y190),
                IF(
                    M$5:Y$5=2,
                    M190:Y190,
                    ""),
                ""))
        ),
        IF(
            Parameters!$D$16=1,
            IFERROR(
                AVERAGE(IF(
                    ISNUMBER(M190:Y190),
                    IF(
                        M$5:Y$5=1,
                        M190:Y190,
                        ""),
                    "")),
                AVERAGE(IF(
                    ISNUMBER(M190:Y190),
                    IF(
                        M$5:Y$5=2,
                        M190:Y190,
                        ""),
                    ""))
            ),
            IF(
                Parameters!$D$17=1,
                IFERROR(
                    IF(
                        OR(
                            IF(
                                ISNUMBER(M190:Y190),
                                IF(
                                    M$5:Y$5=1,
                                    M190:Y190,
                                    ""),
                                "")
                            =0),
                        0,
                        GEOMEAN(IF(
                            ISNUMBER(M190:Y190),
                            IF(
                                M$5:Y$5=1,
                                M190:Y190,
                                ""),
                            ""))
                    ),
                    IF(
                        OR(IF(
                            ISNUMBER(M190:Y190),
                            IF(
                                M$5:Y$5=2,
                                M190:Y190,
                                ""),
                            "")
                            =0),
                        0,
                        GEOMEAN(IF(
                            ISNUMBER(M190:Y190),
                            IF(
                                M$5:Y$5=2,
                                M190:Y190,
                                ""),
                            "")))
                )
            )
        )
    )
)</f>
        <v>2.58</v>
      </c>
      <c r="J190" s="242">
        <v>45142</v>
      </c>
      <c r="K190" s="242">
        <v>45154</v>
      </c>
      <c r="L190" s="91" t="s">
        <v>311</v>
      </c>
      <c r="M190" s="192">
        <v>0.42857142857142799</v>
      </c>
      <c r="N190" s="192">
        <v>2.58</v>
      </c>
      <c r="O190" s="192" t="s">
        <v>409</v>
      </c>
      <c r="P190" s="192" t="s">
        <v>409</v>
      </c>
      <c r="Q190" s="192" t="s">
        <v>409</v>
      </c>
      <c r="R190" s="192">
        <v>0.3</v>
      </c>
      <c r="S190" s="192">
        <v>-1.333</v>
      </c>
      <c r="T190" s="192">
        <v>0.25800000000000001</v>
      </c>
      <c r="U190" s="192" t="s">
        <v>409</v>
      </c>
      <c r="V190" s="192" t="s">
        <v>409</v>
      </c>
      <c r="W190" s="192" t="s">
        <v>409</v>
      </c>
      <c r="X190" s="192" t="s">
        <v>409</v>
      </c>
      <c r="Y190" s="192"/>
      <c r="Z190" s="192"/>
      <c r="AF190" s="34"/>
      <c r="AG190" s="34"/>
      <c r="AH190" s="34"/>
      <c r="AI190" s="34"/>
      <c r="AJ190" s="34"/>
      <c r="AK190" s="34"/>
      <c r="AL190" s="195"/>
      <c r="AM190" s="195"/>
      <c r="AN190" s="80"/>
      <c r="AO190" s="80"/>
      <c r="AP190" s="80"/>
      <c r="AQ190" s="35"/>
    </row>
    <row r="191" spans="1:43" x14ac:dyDescent="0.2">
      <c r="A191" s="84">
        <v>184</v>
      </c>
      <c r="B191" s="84" t="str">
        <f ca="1"/>
        <v>Eswatini</v>
      </c>
      <c r="C191" s="84" t="str">
        <f ca="1"/>
        <v>SWZ</v>
      </c>
      <c r="D191" s="219" t="str">
        <f ca="1"/>
        <v>SSF           Sub-Saharan Africa</v>
      </c>
      <c r="E191" s="219" t="str">
        <f ca="1"/>
        <v>IBRD</v>
      </c>
      <c r="F191" s="190" t="str">
        <f t="shared" ca="1" si="5"/>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$M$4:$Y$4,
                    (M191:Y191),
                    "")),
            1,
            0))
        =0,
    NA(),
    IF(
        Parameters!$D$15=1,
        IF(
            SUM(--(ISNUMBER(IF($M$4:$Y$4=1,(M191:Y191),""))))&gt;0,
            MAX(IF(
                ISNUMBER(M191:Y191),
                IF(
                    M$4:Y$4=1,
                    M191:Y191,
                    ""),
                "")),
            MAX(IF(
                ISNUMBER(M191:Y191),
                IF(
                    M$4:Y$4=2,
                    M191:Y191,
                    ""),
                ""))
        ),
        IF(
            Parameters!$D$16=1,
            IFERROR(
                AVERAGE(IF(
                    ISNUMBER(M191:Y191),
                    IF(
                        M$4:Y$4=1,
                        M191:Y191,
                        ""),
                    "")),
                AVERAGE(IF(
                    ISNUMBER(M191:Y191),
                    IF(
                        M$4:Y$4=2,
                        M191:Y191,
                        ""),
                    ""))
            ),
            IF(
                Parameters!$D$17=1,
                IFERROR(
                    IF(
                        OR(
                            IF(
                                ISNUMBER(M191:Y191),
                                IF(
                                    M$4:Y$4=1,
                                    M191:Y191,
                                    ""),
                                "")
                            =0),
                        0,
                        GEOMEAN(IF(
                            ISNUMBER(M191:Y191),
                            IF(
                                M$4:Y$4=1,
                                M191:Y191,
                                ""),
                            ""))
                    ),
                    IF(
                        OR(IF(
                            ISNUMBER(M191:Y191),
                            IF(
                                M$4:Y$4=2,
                                M191:Y191,
                                ""),
                            "")
                            =0),
                        0,
                        GEOMEAN(IF(
                            ISNUMBER(M191:Y191),
                            IF(
                                M$4:Y$4=2,
                                M191:Y191,
                                ""),
                            "")))
                )
            )
        )
    )
)</f>
        <v>7.8571428571428497</v>
      </c>
      <c r="I191" s="191" cm="1">
        <f t="array" ref="I191">IF(
    SUM(IF(
            ISNUMBER(
                IF(
                    $M$5:$Y$5,
                    (M191:Y191),
                    "")),
            1,
            0))
        =0,
    NA(),
    IF(
        Parameters!$D$15=1,
        IF(
            SUM(--(ISNUMBER(IF($M$5:$Y$5=1,(M191:Y191),""))))&gt;0,
            MAX(IF(
                ISNUMBER(M191:Y191),
                IF(
                    M$5:Y$5=1,
                    M191:Y191,
                    ""),
                "")),
            MAX(IF(
                ISNUMBER(M191:Y191),
                IF(
                    M$5:Y$5=2,
                    M191:Y191,
                    ""),
                ""))
        ),
        IF(
            Parameters!$D$16=1,
            IFERROR(
                AVERAGE(IF(
                    ISNUMBER(M191:Y191),
                    IF(
                        M$5:Y$5=1,
                        M191:Y191,
                        ""),
                    "")),
                AVERAGE(IF(
                    ISNUMBER(M191:Y191),
                    IF(
                        M$5:Y$5=2,
                        M191:Y191,
                        ""),
                    ""))
            ),
            IF(
                Parameters!$D$17=1,
                IFERROR(
                    IF(
                        OR(
                            IF(
                                ISNUMBER(M191:Y191),
                                IF(
                                    M$5:Y$5=1,
                                    M191:Y191,
                                    ""),
                                "")
                            =0),
                        0,
                        GEOMEAN(IF(
                            ISNUMBER(M191:Y191),
                            IF(
                                M$5:Y$5=1,
                                M191:Y191,
                                ""),
                            ""))
                    ),
                    IF(
                        OR(IF(
                            ISNUMBER(M191:Y191),
                            IF(
                                M$5:Y$5=2,
                                M191:Y191,
                                ""),
                            "")
                            =0),
                        0,
                        GEOMEAN(IF(
                            ISNUMBER(M191:Y191),
                            IF(
                                M$5:Y$5=2,
                                M191:Y191,
                                ""),
                            "")))
                )
            )
        )
    )
)</f>
        <v>0</v>
      </c>
      <c r="J191" s="242">
        <v>45142</v>
      </c>
      <c r="K191" s="242">
        <v>45154</v>
      </c>
      <c r="L191" s="91" t="s">
        <v>313</v>
      </c>
      <c r="M191" s="192">
        <v>7.8571428571428497</v>
      </c>
      <c r="N191" s="192" t="s">
        <v>409</v>
      </c>
      <c r="O191" s="192" t="s">
        <v>409</v>
      </c>
      <c r="P191" s="192">
        <v>0</v>
      </c>
      <c r="Q191" s="192" t="s">
        <v>409</v>
      </c>
      <c r="R191" s="192">
        <v>5.5</v>
      </c>
      <c r="S191" s="192" t="s">
        <v>409</v>
      </c>
      <c r="T191" s="192" t="s">
        <v>409</v>
      </c>
      <c r="U191" s="192" t="s">
        <v>409</v>
      </c>
      <c r="V191" s="192">
        <v>-0.48007532565119998</v>
      </c>
      <c r="W191" s="192">
        <v>-0.72018813812470095</v>
      </c>
      <c r="X191" s="192" t="s">
        <v>409</v>
      </c>
      <c r="Y191" s="192"/>
      <c r="Z191" s="192"/>
      <c r="AF191" s="34"/>
      <c r="AG191" s="34"/>
      <c r="AH191" s="34"/>
      <c r="AI191" s="34"/>
      <c r="AJ191" s="34"/>
      <c r="AK191" s="34"/>
      <c r="AL191" s="195"/>
      <c r="AM191" s="195"/>
      <c r="AN191" s="80"/>
      <c r="AO191" s="80"/>
      <c r="AP191" s="80"/>
      <c r="AQ191" s="35"/>
    </row>
    <row r="192" spans="1:43" x14ac:dyDescent="0.2">
      <c r="A192" s="84">
        <v>185</v>
      </c>
      <c r="B192" s="84" t="str">
        <f ca="1"/>
        <v>Sint Maarten (Dutch part)</v>
      </c>
      <c r="C192" s="84" t="str">
        <f ca="1"/>
        <v>SXM</v>
      </c>
      <c r="D192" s="219" t="str">
        <f ca="1"/>
        <v>LCN           Latin America &amp; Caribbean</v>
      </c>
      <c r="E192" s="219" t="str">
        <f ca="1"/>
        <v>NA</v>
      </c>
      <c r="F192" s="190" t="str">
        <f t="shared" ca="1" si="5"/>
        <v/>
      </c>
      <c r="G192" s="80" t="e">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#N/A</v>
      </c>
      <c r="H192" s="80" t="e" cm="1">
        <f t="array" ref="H192">IF(
    SUM(IF(
            ISNUMBER(
                IF(
                    $M$4:$Y$4,
                    (M192:Y192),
                    "")),
            1,
            0))
        =0,
    NA(),
    IF(
        Parameters!$D$15=1,
        IF(
            SUM(--(ISNUMBER(IF($M$4:$Y$4=1,(M192:Y192),""))))&gt;0,
            MAX(IF(
                ISNUMBER(M192:Y192),
                IF(
                    M$4:Y$4=1,
                    M192:Y192,
                    ""),
                "")),
            MAX(IF(
                ISNUMBER(M192:Y192),
                IF(
                    M$4:Y$4=2,
                    M192:Y192,
                    ""),
                ""))
        ),
        IF(
            Parameters!$D$16=1,
            IFERROR(
                AVERAGE(IF(
                    ISNUMBER(M192:Y192),
                    IF(
                        M$4:Y$4=1,
                        M192:Y192,
                        ""),
                    "")),
                AVERAGE(IF(
                    ISNUMBER(M192:Y192),
                    IF(
                        M$4:Y$4=2,
                        M192:Y192,
                        ""),
                    ""))
            ),
            IF(
                Parameters!$D$17=1,
                IFERROR(
                    IF(
                        OR(
                            IF(
                                ISNUMBER(M192:Y192),
                                IF(
                                    M$4:Y$4=1,
                                    M192:Y192,
                                    ""),
                                "")
                            =0),
                        0,
                        GEOMEAN(IF(
                            ISNUMBER(M192:Y192),
                            IF(
                                M$4:Y$4=1,
                                M192:Y192,
                                ""),
                            ""))
                    ),
                    IF(
                        OR(IF(
                            ISNUMBER(M192:Y192),
                            IF(
                                M$4:Y$4=2,
                                M192:Y192,
                                ""),
                            "")
                            =0),
                        0,
                        GEOMEAN(IF(
                            ISNUMBER(M192:Y192),
                            IF(
                                M$4:Y$4=2,
                                M192:Y192,
                                ""),
                            "")))
                )
            )
        )
    )
)</f>
        <v>#N/A</v>
      </c>
      <c r="I192" s="191" t="e" cm="1">
        <f t="array" ref="I192">IF(
    SUM(IF(
            ISNUMBER(
                IF(
                    $M$5:$Y$5,
                    (M192:Y192),
                    "")),
            1,
            0))
        =0,
    NA(),
    IF(
        Parameters!$D$15=1,
        IF(
            SUM(--(ISNUMBER(IF($M$5:$Y$5=1,(M192:Y192),""))))&gt;0,
            MAX(IF(
                ISNUMBER(M192:Y192),
                IF(
                    M$5:Y$5=1,
                    M192:Y192,
                    ""),
                "")),
            MAX(IF(
                ISNUMBER(M192:Y192),
                IF(
                    M$5:Y$5=2,
                    M192:Y192,
                    ""),
                ""))
        ),
        IF(
            Parameters!$D$16=1,
            IFERROR(
                AVERAGE(IF(
                    ISNUMBER(M192:Y192),
                    IF(
                        M$5:Y$5=1,
                        M192:Y192,
                        ""),
                    "")),
                AVERAGE(IF(
                    ISNUMBER(M192:Y192),
                    IF(
                        M$5:Y$5=2,
                        M192:Y192,
                        ""),
                    ""))
            ),
            IF(
                Parameters!$D$17=1,
                IFERROR(
                    IF(
                        OR(
                            IF(
                                ISNUMBER(M192:Y192),
                                IF(
                                    M$5:Y$5=1,
                                    M192:Y192,
                                    ""),
                                "")
                            =0),
                        0,
                        GEOMEAN(IF(
                            ISNUMBER(M192:Y192),
                            IF(
                                M$5:Y$5=1,
                                M192:Y192,
                                ""),
                            ""))
                    ),
                    IF(
                        OR(IF(
                            ISNUMBER(M192:Y192),
                            IF(
                                M$5:Y$5=2,
                                M192:Y192,
                                ""),
                            "")
                            =0),
                        0,
                        GEOMEAN(IF(
                            ISNUMBER(M192:Y192),
                            IF(
                                M$5:Y$5=2,
                                M192:Y192,
                                ""),
                            "")))
                )
            )
        )
    )
)</f>
        <v>#N/A</v>
      </c>
      <c r="J192" s="242" t="s">
        <v>409</v>
      </c>
      <c r="K192" s="242" t="s">
        <v>409</v>
      </c>
      <c r="L192" s="91" t="s">
        <v>721</v>
      </c>
      <c r="M192" s="192" t="s">
        <v>409</v>
      </c>
      <c r="N192" s="192" t="s">
        <v>409</v>
      </c>
      <c r="O192" s="192" t="s">
        <v>409</v>
      </c>
      <c r="P192" s="192" t="s">
        <v>409</v>
      </c>
      <c r="Q192" s="192" t="s">
        <v>409</v>
      </c>
      <c r="R192" s="192" t="s">
        <v>409</v>
      </c>
      <c r="S192" s="192" t="s">
        <v>409</v>
      </c>
      <c r="T192" s="192" t="s">
        <v>409</v>
      </c>
      <c r="U192" s="192" t="s">
        <v>409</v>
      </c>
      <c r="V192" s="192" t="s">
        <v>409</v>
      </c>
      <c r="W192" s="192" t="s">
        <v>409</v>
      </c>
      <c r="X192" s="192" t="s">
        <v>409</v>
      </c>
      <c r="Y192" s="192"/>
      <c r="Z192" s="192"/>
      <c r="AF192" s="34"/>
      <c r="AG192" s="34"/>
      <c r="AH192" s="34"/>
      <c r="AI192" s="34"/>
      <c r="AJ192" s="34"/>
      <c r="AK192" s="34"/>
      <c r="AL192" s="195"/>
      <c r="AM192" s="195"/>
      <c r="AN192" s="80"/>
      <c r="AO192" s="80"/>
      <c r="AP192" s="80"/>
      <c r="AQ192" s="35"/>
    </row>
    <row r="193" spans="1:53" x14ac:dyDescent="0.2">
      <c r="A193" s="84">
        <v>186</v>
      </c>
      <c r="B193" s="84" t="str">
        <f ca="1"/>
        <v>Seychelles</v>
      </c>
      <c r="C193" s="84" t="str">
        <f ca="1"/>
        <v>SYC</v>
      </c>
      <c r="D193" s="219" t="str">
        <f ca="1"/>
        <v>SSF           Sub-Saharan Africa</v>
      </c>
      <c r="E193" s="219" t="str">
        <f ca="1"/>
        <v>IBRD</v>
      </c>
      <c r="F193" s="190" t="str">
        <f t="shared" ca="1" si="5"/>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$M$4:$Y$4,
                    (M193:Y193),
                    "")),
            1,
            0))
        =0,
    NA(),
    IF(
        Parameters!$D$15=1,
        IF(
            SUM(--(ISNUMBER(IF($M$4:$Y$4=1,(M193:Y193),""))))&gt;0,
            MAX(IF(
                ISNUMBER(M193:Y193),
                IF(
                    M$4:Y$4=1,
                    M193:Y193,
                    ""),
                "")),
            MAX(IF(
                ISNUMBER(M193:Y193),
                IF(
                    M$4:Y$4=2,
                    M193:Y193,
                    ""),
                ""))
        ),
        IF(
            Parameters!$D$16=1,
            IFERROR(
                AVERAGE(IF(
                    ISNUMBER(M193:Y193),
                    IF(
                        M$4:Y$4=1,
                        M193:Y193,
                        ""),
                    "")),
                AVERAGE(IF(
                    ISNUMBER(M193:Y193),
                    IF(
                        M$4:Y$4=2,
                        M193:Y193,
                        ""),
                    ""))
            ),
            IF(
                Parameters!$D$17=1,
                IFERROR(
                    IF(
                        OR(
                            IF(
                                ISNUMBER(M193:Y193),
                                IF(
                                    M$4:Y$4=1,
                                    M193:Y193,
                                    ""),
                                "")
                            =0),
                        0,
                        GEOMEAN(IF(
                            ISNUMBER(M193:Y193),
                            IF(
                                M$4:Y$4=1,
                                M193:Y193,
                                ""),
                            ""))
                    ),
                    IF(
                        OR(IF(
                            ISNUMBER(M193:Y193),
                            IF(
                                M$4:Y$4=2,
                                M193:Y193,
                                ""),
                            "")
                            =0),
                        0,
                        GEOMEAN(IF(
                            ISNUMBER(M193:Y193),
                            IF(
                                M$4:Y$4=2,
                                M193:Y193,
                                ""),
                            "")))
                )
            )
        )
    )
)</f>
        <v>2.2857142857142798</v>
      </c>
      <c r="I193" s="191" cm="1">
        <f t="array" ref="I193">IF(
    SUM(IF(
            ISNUMBER(
                IF(
                    $M$5:$Y$5,
                    (M193:Y193),
                    "")),
            1,
            0))
        =0,
    NA(),
    IF(
        Parameters!$D$15=1,
        IF(
            SUM(--(ISNUMBER(IF($M$5:$Y$5=1,(M193:Y193),""))))&gt;0,
            MAX(IF(
                ISNUMBER(M193:Y193),
                IF(
                    M$5:Y$5=1,
                    M193:Y193,
                    ""),
                "")),
            MAX(IF(
                ISNUMBER(M193:Y193),
                IF(
                    M$5:Y$5=2,
                    M193:Y193,
                    ""),
                ""))
        ),
        IF(
            Parameters!$D$16=1,
            IFERROR(
                AVERAGE(IF(
                    ISNUMBER(M193:Y193),
                    IF(
                        M$5:Y$5=1,
                        M193:Y193,
                        ""),
                    "")),
                AVERAGE(IF(
                    ISNUMBER(M193:Y193),
                    IF(
                        M$5:Y$5=2,
                        M193:Y193,
                        ""),
                    ""))
            ),
            IF(
                Parameters!$D$17=1,
                IFERROR(
                    IF(
                        OR(
                            IF(
                                ISNUMBER(M193:Y193),
                                IF(
                                    M$5:Y$5=1,
                                    M193:Y193,
                                    ""),
                                "")
                            =0),
                        0,
                        GEOMEAN(IF(
                            ISNUMBER(M193:Y193),
                            IF(
                                M$5:Y$5=1,
                                M193:Y193,
                                ""),
                            ""))
                    ),
                    IF(
                        OR(IF(
                            ISNUMBER(M193:Y193),
                            IF(
                                M$5:Y$5=2,
                                M193:Y193,
                                ""),
                            "")
                            =0),
                        0,
                        GEOMEAN(IF(
                            ISNUMBER(M193:Y193),
                            IF(
                                M$5:Y$5=2,
                                M193:Y193,
                                ""),
                            "")))
                )
            )
        )
    )
)</f>
        <v>0</v>
      </c>
      <c r="J193" s="242">
        <v>45142</v>
      </c>
      <c r="K193" s="242">
        <v>45154</v>
      </c>
      <c r="L193" s="91" t="s">
        <v>315</v>
      </c>
      <c r="M193" s="192">
        <v>2.2857142857142798</v>
      </c>
      <c r="N193" s="192">
        <v>0</v>
      </c>
      <c r="O193" s="192" t="s">
        <v>409</v>
      </c>
      <c r="P193" s="192">
        <v>0</v>
      </c>
      <c r="Q193" s="192" t="s">
        <v>409</v>
      </c>
      <c r="R193" s="192">
        <v>1.6</v>
      </c>
      <c r="S193" s="192">
        <v>0</v>
      </c>
      <c r="T193" s="192">
        <v>0</v>
      </c>
      <c r="U193" s="192" t="s">
        <v>409</v>
      </c>
      <c r="V193" s="192">
        <v>-0.111569452328067</v>
      </c>
      <c r="W193" s="192">
        <v>0</v>
      </c>
      <c r="X193" s="192" t="s">
        <v>409</v>
      </c>
      <c r="Y193" s="192"/>
      <c r="Z193" s="192"/>
      <c r="AF193" s="34"/>
      <c r="AG193" s="34"/>
      <c r="AH193" s="34"/>
      <c r="AI193" s="34"/>
      <c r="AJ193" s="34"/>
      <c r="AK193" s="34"/>
      <c r="AL193" s="195"/>
      <c r="AM193" s="195"/>
      <c r="AN193" s="80"/>
      <c r="AO193" s="80"/>
      <c r="AP193" s="80"/>
      <c r="AQ193" s="35"/>
    </row>
    <row r="194" spans="1:53" x14ac:dyDescent="0.2">
      <c r="A194" s="84">
        <v>187</v>
      </c>
      <c r="B194" s="84" t="str">
        <f ca="1"/>
        <v>Syrian Arab Republic</v>
      </c>
      <c r="C194" s="84" t="str">
        <f ca="1"/>
        <v>SYR</v>
      </c>
      <c r="D194" s="219" t="str">
        <f ca="1"/>
        <v>MEA           Middle East &amp; North Africa</v>
      </c>
      <c r="E194" s="219" t="str">
        <f ca="1"/>
        <v>IDA</v>
      </c>
      <c r="F194" s="190" t="str">
        <f t="shared" ca="1" si="5"/>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10</v>
      </c>
      <c r="H194" s="80" cm="1">
        <f t="array" ref="H194">IF(
    SUM(IF(
            ISNUMBER(
                IF(
                    $M$4:$Y$4,
                    (M194:Y194),
                    "")),
            1,
            0))
        =0,
    NA(),
    IF(
        Parameters!$D$15=1,
        IF(
            SUM(--(ISNUMBER(IF($M$4:$Y$4=1,(M194:Y194),""))))&gt;0,
            MAX(IF(
                ISNUMBER(M194:Y194),
                IF(
                    M$4:Y$4=1,
                    M194:Y194,
                    ""),
                "")),
            MAX(IF(
                ISNUMBER(M194:Y194),
                IF(
                    M$4:Y$4=2,
                    M194:Y194,
                    ""),
                ""))
        ),
        IF(
            Parameters!$D$16=1,
            IFERROR(
                AVERAGE(IF(
                    ISNUMBER(M194:Y194),
                    IF(
                        M$4:Y$4=1,
                        M194:Y194,
                        ""),
                    "")),
                AVERAGE(IF(
                    ISNUMBER(M194:Y194),
                    IF(
                        M$4:Y$4=2,
                        M194:Y194,
                        ""),
                    ""))
            ),
            IF(
                Parameters!$D$17=1,
                IFERROR(
                    IF(
                        OR(
                            IF(
                                ISNUMBER(M194:Y194),
                                IF(
                                    M$4:Y$4=1,
                                    M194:Y194,
                                    ""),
                                "")
                            =0),
                        0,
                        GEOMEAN(IF(
                            ISNUMBER(M194:Y194),
                            IF(
                                M$4:Y$4=1,
                                M194:Y194,
                                ""),
                            ""))
                    ),
                    IF(
                        OR(IF(
                            ISNUMBER(M194:Y194),
                            IF(
                                M$4:Y$4=2,
                                M194:Y194,
                                ""),
                            "")
                            =0),
                        0,
                        GEOMEAN(IF(
                            ISNUMBER(M194:Y194),
                            IF(
                                M$4:Y$4=2,
                                M194:Y194,
                                ""),
                            "")))
                )
            )
        )
    )
)</f>
        <v>10</v>
      </c>
      <c r="I194" s="191" cm="1">
        <f t="array" ref="I194">IF(
    SUM(IF(
            ISNUMBER(
                IF(
                    $M$5:$Y$5,
                    (M194:Y194),
                    "")),
            1,
            0))
        =0,
    NA(),
    IF(
        Parameters!$D$15=1,
        IF(
            SUM(--(ISNUMBER(IF($M$5:$Y$5=1,(M194:Y194),""))))&gt;0,
            MAX(IF(
                ISNUMBER(M194:Y194),
                IF(
                    M$5:Y$5=1,
                    M194:Y194,
                    ""),
                "")),
            MAX(IF(
                ISNUMBER(M194:Y194),
                IF(
                    M$5:Y$5=2,
                    M194:Y194,
                    ""),
                ""))
        ),
        IF(
            Parameters!$D$16=1,
            IFERROR(
                AVERAGE(IF(
                    ISNUMBER(M194:Y194),
                    IF(
                        M$5:Y$5=1,
                        M194:Y194,
                        ""),
                    "")),
                AVERAGE(IF(
                    ISNUMBER(M194:Y194),
                    IF(
                        M$5:Y$5=2,
                        M194:Y194,
                        ""),
                    ""))
            ),
            IF(
                Parameters!$D$17=1,
                IFERROR(
                    IF(
                        OR(
                            IF(
                                ISNUMBER(M194:Y194),
                                IF(
                                    M$5:Y$5=1,
                                    M194:Y194,
                                    ""),
                                "")
                            =0),
                        0,
                        GEOMEAN(IF(
                            ISNUMBER(M194:Y194),
                            IF(
                                M$5:Y$5=1,
                                M194:Y194,
                                ""),
                            ""))
                    ),
                    IF(
                        OR(IF(
                            ISNUMBER(M194:Y194),
                            IF(
                                M$5:Y$5=2,
                                M194:Y194,
                                ""),
                            "")
                            =0),
                        0,
                        GEOMEAN(IF(
                            ISNUMBER(M194:Y194),
                            IF(
                                M$5:Y$5=2,
                                M194:Y194,
                                ""),
                            "")))
                )
            )
        )
    )
)</f>
        <v>10</v>
      </c>
      <c r="J194" s="242">
        <v>45142</v>
      </c>
      <c r="K194" s="242">
        <v>45154</v>
      </c>
      <c r="L194" s="91" t="s">
        <v>316</v>
      </c>
      <c r="M194" s="192">
        <v>10</v>
      </c>
      <c r="N194" s="192" t="s">
        <v>409</v>
      </c>
      <c r="O194" s="192" t="s">
        <v>409</v>
      </c>
      <c r="P194" s="192" t="s">
        <v>409</v>
      </c>
      <c r="Q194" s="192">
        <v>10</v>
      </c>
      <c r="R194" s="192">
        <v>7.2</v>
      </c>
      <c r="S194" s="192" t="s">
        <v>409</v>
      </c>
      <c r="T194" s="192" t="s">
        <v>409</v>
      </c>
      <c r="U194" s="192" t="s">
        <v>409</v>
      </c>
      <c r="V194" s="192" t="s">
        <v>409</v>
      </c>
      <c r="W194" s="192" t="s">
        <v>409</v>
      </c>
      <c r="X194" s="192" t="s">
        <v>968</v>
      </c>
      <c r="Y194" s="192"/>
      <c r="Z194" s="192"/>
      <c r="AF194" s="34"/>
      <c r="AG194" s="34"/>
      <c r="AH194" s="34"/>
      <c r="AI194" s="34"/>
      <c r="AJ194" s="34"/>
      <c r="AK194" s="34"/>
      <c r="AL194" s="195"/>
      <c r="AM194" s="195"/>
      <c r="AN194" s="80"/>
      <c r="AO194" s="80"/>
      <c r="AP194" s="80"/>
      <c r="AQ194" s="35"/>
    </row>
    <row r="195" spans="1:53" x14ac:dyDescent="0.2">
      <c r="A195" s="84">
        <v>188</v>
      </c>
      <c r="B195" s="84" t="str">
        <f ca="1"/>
        <v>Turks and Caicos Islands</v>
      </c>
      <c r="C195" s="84" t="str">
        <f ca="1"/>
        <v>TCA</v>
      </c>
      <c r="D195" s="219" t="str">
        <f ca="1"/>
        <v>LCN           Latin America &amp; Caribbean</v>
      </c>
      <c r="E195" s="219" t="str">
        <f ca="1"/>
        <v>NA</v>
      </c>
      <c r="F195" s="190" t="str">
        <f t="shared" ca="1" si="5"/>
        <v/>
      </c>
      <c r="G195" s="80" t="e">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#N/A</v>
      </c>
      <c r="H195" s="80" t="e" cm="1">
        <f t="array" ref="H195">IF(
    SUM(IF(
            ISNUMBER(
                IF(
                    $M$4:$Y$4,
                    (M195:Y195),
                    "")),
            1,
            0))
        =0,
    NA(),
    IF(
        Parameters!$D$15=1,
        IF(
            SUM(--(ISNUMBER(IF($M$4:$Y$4=1,(M195:Y195),""))))&gt;0,
            MAX(IF(
                ISNUMBER(M195:Y195),
                IF(
                    M$4:Y$4=1,
                    M195:Y195,
                    ""),
                "")),
            MAX(IF(
                ISNUMBER(M195:Y195),
                IF(
                    M$4:Y$4=2,
                    M195:Y195,
                    ""),
                ""))
        ),
        IF(
            Parameters!$D$16=1,
            IFERROR(
                AVERAGE(IF(
                    ISNUMBER(M195:Y195),
                    IF(
                        M$4:Y$4=1,
                        M195:Y195,
                        ""),
                    "")),
                AVERAGE(IF(
                    ISNUMBER(M195:Y195),
                    IF(
                        M$4:Y$4=2,
                        M195:Y195,
                        ""),
                    ""))
            ),
            IF(
                Parameters!$D$17=1,
                IFERROR(
                    IF(
                        OR(
                            IF(
                                ISNUMBER(M195:Y195),
                                IF(
                                    M$4:Y$4=1,
                                    M195:Y195,
                                    ""),
                                "")
                            =0),
                        0,
                        GEOMEAN(IF(
                            ISNUMBER(M195:Y195),
                            IF(
                                M$4:Y$4=1,
                                M195:Y195,
                                ""),
                            ""))
                    ),
                    IF(
                        OR(IF(
                            ISNUMBER(M195:Y195),
                            IF(
                                M$4:Y$4=2,
                                M195:Y195,
                                ""),
                            "")
                            =0),
                        0,
                        GEOMEAN(IF(
                            ISNUMBER(M195:Y195),
                            IF(
                                M$4:Y$4=2,
                                M195:Y195,
                                ""),
                            "")))
                )
            )
        )
    )
)</f>
        <v>#N/A</v>
      </c>
      <c r="I195" s="191" t="e" cm="1">
        <f t="array" ref="I195">IF(
    SUM(IF(
            ISNUMBER(
                IF(
                    $M$5:$Y$5,
                    (M195:Y195),
                    "")),
            1,
            0))
        =0,
    NA(),
    IF(
        Parameters!$D$15=1,
        IF(
            SUM(--(ISNUMBER(IF($M$5:$Y$5=1,(M195:Y195),""))))&gt;0,
            MAX(IF(
                ISNUMBER(M195:Y195),
                IF(
                    M$5:Y$5=1,
                    M195:Y195,
                    ""),
                "")),
            MAX(IF(
                ISNUMBER(M195:Y195),
                IF(
                    M$5:Y$5=2,
                    M195:Y195,
                    ""),
                ""))
        ),
        IF(
            Parameters!$D$16=1,
            IFERROR(
                AVERAGE(IF(
                    ISNUMBER(M195:Y195),
                    IF(
                        M$5:Y$5=1,
                        M195:Y195,
                        ""),
                    "")),
                AVERAGE(IF(
                    ISNUMBER(M195:Y195),
                    IF(
                        M$5:Y$5=2,
                        M195:Y195,
                        ""),
                    ""))
            ),
            IF(
                Parameters!$D$17=1,
                IFERROR(
                    IF(
                        OR(
                            IF(
                                ISNUMBER(M195:Y195),
                                IF(
                                    M$5:Y$5=1,
                                    M195:Y195,
                                    ""),
                                "")
                            =0),
                        0,
                        GEOMEAN(IF(
                            ISNUMBER(M195:Y195),
                            IF(
                                M$5:Y$5=1,
                                M195:Y195,
                                ""),
                            ""))
                    ),
                    IF(
                        OR(IF(
                            ISNUMBER(M195:Y195),
                            IF(
                                M$5:Y$5=2,
                                M195:Y195,
                                ""),
                            "")
                            =0),
                        0,
                        GEOMEAN(IF(
                            ISNUMBER(M195:Y195),
                            IF(
                                M$5:Y$5=2,
                                M195:Y195,
                                ""),
                            "")))
                )
            )
        )
    )
)</f>
        <v>#N/A</v>
      </c>
      <c r="J195" s="242" t="s">
        <v>409</v>
      </c>
      <c r="K195" s="242">
        <v>45014</v>
      </c>
      <c r="L195" s="91" t="s">
        <v>722</v>
      </c>
      <c r="M195" s="192" t="s">
        <v>409</v>
      </c>
      <c r="N195" s="192" t="s">
        <v>409</v>
      </c>
      <c r="O195" s="192" t="s">
        <v>409</v>
      </c>
      <c r="P195" s="192" t="s">
        <v>409</v>
      </c>
      <c r="Q195" s="192" t="s">
        <v>409</v>
      </c>
      <c r="R195" s="192" t="s">
        <v>409</v>
      </c>
      <c r="S195" s="192" t="s">
        <v>409</v>
      </c>
      <c r="T195" s="192" t="s">
        <v>409</v>
      </c>
      <c r="U195" s="192" t="s">
        <v>409</v>
      </c>
      <c r="V195" s="192" t="s">
        <v>409</v>
      </c>
      <c r="W195" s="192" t="s">
        <v>409</v>
      </c>
      <c r="X195" s="192" t="s">
        <v>409</v>
      </c>
      <c r="Y195" s="192"/>
      <c r="Z195" s="192"/>
      <c r="AF195" s="34"/>
      <c r="AG195" s="34"/>
      <c r="AH195" s="34"/>
      <c r="AI195" s="34"/>
      <c r="AJ195" s="34"/>
      <c r="AK195" s="34"/>
      <c r="AL195" s="195"/>
      <c r="AM195" s="195"/>
      <c r="AN195" s="80"/>
      <c r="AO195" s="80"/>
      <c r="AP195" s="80"/>
      <c r="AQ195" s="35"/>
    </row>
    <row r="196" spans="1:53" x14ac:dyDescent="0.2">
      <c r="A196" s="84">
        <v>189</v>
      </c>
      <c r="B196" s="84" t="str">
        <f ca="1"/>
        <v>Chad</v>
      </c>
      <c r="C196" s="84" t="str">
        <f ca="1"/>
        <v>TCD</v>
      </c>
      <c r="D196" s="219" t="str">
        <f ca="1"/>
        <v>SSF           Sub-Saharan Africa</v>
      </c>
      <c r="E196" s="219" t="str">
        <f ca="1"/>
        <v>IDA</v>
      </c>
      <c r="F196" s="190" t="str">
        <f t="shared" ca="1" si="5"/>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0</v>
      </c>
      <c r="H196" s="80" cm="1">
        <f t="array" ref="H196">IF(
    SUM(IF(
            ISNUMBER(
                IF(
                    $M$4:$Y$4,
                    (M196:Y196),
                    "")),
            1,
            0))
        =0,
    NA(),
    IF(
        Parameters!$D$15=1,
        IF(
            SUM(--(ISNUMBER(IF($M$4:$Y$4=1,(M196:Y196),""))))&gt;0,
            MAX(IF(
                ISNUMBER(M196:Y196),
                IF(
                    M$4:Y$4=1,
                    M196:Y196,
                    ""),
                "")),
            MAX(IF(
                ISNUMBER(M196:Y196),
                IF(
                    M$4:Y$4=2,
                    M196:Y196,
                    ""),
                ""))
        ),
        IF(
            Parameters!$D$16=1,
            IFERROR(
                AVERAGE(IF(
                    ISNUMBER(M196:Y196),
                    IF(
                        M$4:Y$4=1,
                        M196:Y196,
                        ""),
                    "")),
                AVERAGE(IF(
                    ISNUMBER(M196:Y196),
                    IF(
                        M$4:Y$4=2,
                        M196:Y196,
                        ""),
                    ""))
            ),
            IF(
                Parameters!$D$17=1,
                IFERROR(
                    IF(
                        OR(
                            IF(
                                ISNUMBER(M196:Y196),
                                IF(
                                    M$4:Y$4=1,
                                    M196:Y196,
                                    ""),
                                "")
                            =0),
                        0,
                        GEOMEAN(IF(
                            ISNUMBER(M196:Y196),
                            IF(
                                M$4:Y$4=1,
                                M196:Y196,
                                ""),
                            ""))
                    ),
                    IF(
                        OR(IF(
                            ISNUMBER(M196:Y196),
                            IF(
                                M$4:Y$4=2,
                                M196:Y196,
                                ""),
                            "")
                            =0),
                        0,
                        GEOMEAN(IF(
                            ISNUMBER(M196:Y196),
                            IF(
                                M$4:Y$4=2,
                                M196:Y196,
                                ""),
                            "")))
                )
            )
        )
    )
)</f>
        <v>10</v>
      </c>
      <c r="I196" s="191" cm="1">
        <f t="array" ref="I196">IF(
    SUM(IF(
            ISNUMBER(
                IF(
                    $M$5:$Y$5,
                    (M196:Y196),
                    "")),
            1,
            0))
        =0,
    NA(),
    IF(
        Parameters!$D$15=1,
        IF(
            SUM(--(ISNUMBER(IF($M$5:$Y$5=1,(M196:Y196),""))))&gt;0,
            MAX(IF(
                ISNUMBER(M196:Y196),
                IF(
                    M$5:Y$5=1,
                    M196:Y196,
                    ""),
                "")),
            MAX(IF(
                ISNUMBER(M196:Y196),
                IF(
                    M$5:Y$5=2,
                    M196:Y196,
                    ""),
                ""))
        ),
        IF(
            Parameters!$D$16=1,
            IFERROR(
                AVERAGE(IF(
                    ISNUMBER(M196:Y196),
                    IF(
                        M$5:Y$5=1,
                        M196:Y196,
                        ""),
                    "")),
                AVERAGE(IF(
                    ISNUMBER(M196:Y196),
                    IF(
                        M$5:Y$5=2,
                        M196:Y196,
                        ""),
                    ""))
            ),
            IF(
                Parameters!$D$17=1,
                IFERROR(
                    IF(
                        OR(
                            IF(
                                ISNUMBER(M196:Y196),
                                IF(
                                    M$5:Y$5=1,
                                    M196:Y196,
                                    ""),
                                "")
                            =0),
                        0,
                        GEOMEAN(IF(
                            ISNUMBER(M196:Y196),
                            IF(
                                M$5:Y$5=1,
                                M196:Y196,
                                ""),
                            ""))
                    ),
                    IF(
                        OR(IF(
                            ISNUMBER(M196:Y196),
                            IF(
                                M$5:Y$5=2,
                                M196:Y196,
                                ""),
                            "")
                            =0),
                        0,
                        GEOMEAN(IF(
                            ISNUMBER(M196:Y196),
                            IF(
                                M$5:Y$5=2,
                                M196:Y196,
                                ""),
                            "")))
                )
            )
        )
    )
)</f>
        <v>0</v>
      </c>
      <c r="J196" s="242">
        <v>45142</v>
      </c>
      <c r="K196" s="242">
        <v>45154</v>
      </c>
      <c r="L196" s="91" t="s">
        <v>318</v>
      </c>
      <c r="M196" s="192">
        <v>10</v>
      </c>
      <c r="N196" s="192" t="s">
        <v>409</v>
      </c>
      <c r="O196" s="192" t="s">
        <v>409</v>
      </c>
      <c r="P196" s="192">
        <v>0</v>
      </c>
      <c r="Q196" s="192" t="s">
        <v>409</v>
      </c>
      <c r="R196" s="192">
        <v>7.5</v>
      </c>
      <c r="S196" s="192" t="s">
        <v>409</v>
      </c>
      <c r="T196" s="192" t="s">
        <v>409</v>
      </c>
      <c r="U196" s="192" t="s">
        <v>409</v>
      </c>
      <c r="V196" s="192">
        <v>-5.5534138918297102E-2</v>
      </c>
      <c r="W196" s="192">
        <v>-0.15541622469569899</v>
      </c>
      <c r="X196" s="192" t="s">
        <v>409</v>
      </c>
      <c r="Y196" s="192"/>
      <c r="Z196" s="192"/>
      <c r="AF196" s="34"/>
      <c r="AG196" s="34"/>
      <c r="AH196" s="34"/>
      <c r="AI196" s="34"/>
      <c r="AJ196" s="34"/>
      <c r="AK196" s="34"/>
      <c r="AL196" s="195"/>
      <c r="AM196" s="195"/>
      <c r="AN196" s="80"/>
      <c r="AO196" s="80"/>
      <c r="AP196" s="80"/>
      <c r="AQ196" s="35"/>
    </row>
    <row r="197" spans="1:53" x14ac:dyDescent="0.2">
      <c r="A197" s="84">
        <v>190</v>
      </c>
      <c r="B197" s="84" t="str">
        <f ca="1"/>
        <v>Togo</v>
      </c>
      <c r="C197" s="84" t="str">
        <f ca="1"/>
        <v>TGO</v>
      </c>
      <c r="D197" s="219" t="str">
        <f ca="1"/>
        <v>SSF           Sub-Saharan Africa</v>
      </c>
      <c r="E197" s="219" t="str">
        <f ca="1"/>
        <v>IDA</v>
      </c>
      <c r="F197" s="190" t="str">
        <f t="shared" ref="F197:F225" ca="1" si="6">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$M$4:$Y$4,
                    (M197:Y197),
                    "")),
            1,
            0))
        =0,
    NA(),
    IF(
        Parameters!$D$15=1,
        IF(
            SUM(--(ISNUMBER(IF($M$4:$Y$4=1,(M197:Y197),""))))&gt;0,
            MAX(IF(
                ISNUMBER(M197:Y197),
                IF(
                    M$4:Y$4=1,
                    M197:Y197,
                    ""),
                "")),
            MAX(IF(
                ISNUMBER(M197:Y197),
                IF(
                    M$4:Y$4=2,
                    M197:Y197,
                    ""),
                ""))
        ),
        IF(
            Parameters!$D$16=1,
            IFERROR(
                AVERAGE(IF(
                    ISNUMBER(M197:Y197),
                    IF(
                        M$4:Y$4=1,
                        M197:Y197,
                        ""),
                    "")),
                AVERAGE(IF(
                    ISNUMBER(M197:Y197),
                    IF(
                        M$4:Y$4=2,
                        M197:Y197,
                        ""),
                    ""))
            ),
            IF(
                Parameters!$D$17=1,
                IFERROR(
                    IF(
                        OR(
                            IF(
                                ISNUMBER(M197:Y197),
                                IF(
                                    M$4:Y$4=1,
                                    M197:Y197,
                                    ""),
                                "")
                            =0),
                        0,
                        GEOMEAN(IF(
                            ISNUMBER(M197:Y197),
                            IF(
                                M$4:Y$4=1,
                                M197:Y197,
                                ""),
                            ""))
                    ),
                    IF(
                        OR(IF(
                            ISNUMBER(M197:Y197),
                            IF(
                                M$4:Y$4=2,
                                M197:Y197,
                                ""),
                            "")
                            =0),
                        0,
                        GEOMEAN(IF(
                            ISNUMBER(M197:Y197),
                            IF(
                                M$4:Y$4=2,
                                M197:Y197,
                                ""),
                            "")))
                )
            )
        )
    )
)</f>
        <v>8.8571428571428505</v>
      </c>
      <c r="I197" s="191" cm="1">
        <f t="array" ref="I197">IF(
    SUM(IF(
            ISNUMBER(
                IF(
                    $M$5:$Y$5,
                    (M197:Y197),
                    "")),
            1,
            0))
        =0,
    NA(),
    IF(
        Parameters!$D$15=1,
        IF(
            SUM(--(ISNUMBER(IF($M$5:$Y$5=1,(M197:Y197),""))))&gt;0,
            MAX(IF(
                ISNUMBER(M197:Y197),
                IF(
                    M$5:Y$5=1,
                    M197:Y197,
                    ""),
                "")),
            MAX(IF(
                ISNUMBER(M197:Y197),
                IF(
                    M$5:Y$5=2,
                    M197:Y197,
                    ""),
                ""))
        ),
        IF(
            Parameters!$D$16=1,
            IFERROR(
                AVERAGE(IF(
                    ISNUMBER(M197:Y197),
                    IF(
                        M$5:Y$5=1,
                        M197:Y197,
                        ""),
                    "")),
                AVERAGE(IF(
                    ISNUMBER(M197:Y197),
                    IF(
                        M$5:Y$5=2,
                        M197:Y197,
                        ""),
                    ""))
            ),
            IF(
                Parameters!$D$17=1,
                IFERROR(
                    IF(
                        OR(
                            IF(
                                ISNUMBER(M197:Y197),
                                IF(
                                    M$5:Y$5=1,
                                    M197:Y197,
                                    ""),
                                "")
                            =0),
                        0,
                        GEOMEAN(IF(
                            ISNUMBER(M197:Y197),
                            IF(
                                M$5:Y$5=1,
                                M197:Y197,
                                ""),
                            ""))
                    ),
                    IF(
                        OR(IF(
                            ISNUMBER(M197:Y197),
                            IF(
                                M$5:Y$5=2,
                                M197:Y197,
                                ""),
                            "")
                            =0),
                        0,
                        GEOMEAN(IF(
                            ISNUMBER(M197:Y197),
                            IF(
                                M$5:Y$5=2,
                                M197:Y197,
                                ""),
                            "")))
                )
            )
        )
    )
)</f>
        <v>0</v>
      </c>
      <c r="J197" s="242">
        <v>45142</v>
      </c>
      <c r="K197" s="242">
        <v>45154</v>
      </c>
      <c r="L197" s="91" t="s">
        <v>320</v>
      </c>
      <c r="M197" s="192">
        <v>8.8571428571428505</v>
      </c>
      <c r="N197" s="192" t="s">
        <v>409</v>
      </c>
      <c r="O197" s="192" t="s">
        <v>409</v>
      </c>
      <c r="P197" s="192">
        <v>0</v>
      </c>
      <c r="Q197" s="192" t="s">
        <v>409</v>
      </c>
      <c r="R197" s="192">
        <v>6.2</v>
      </c>
      <c r="S197" s="192" t="s">
        <v>409</v>
      </c>
      <c r="T197" s="192" t="s">
        <v>409</v>
      </c>
      <c r="U197" s="192" t="s">
        <v>409</v>
      </c>
      <c r="V197" s="192">
        <v>-0.89540223201770197</v>
      </c>
      <c r="W197" s="192">
        <v>-0.706312980600597</v>
      </c>
      <c r="X197" s="192" t="s">
        <v>409</v>
      </c>
      <c r="Y197" s="192"/>
      <c r="Z197" s="192"/>
      <c r="AF197" s="34"/>
      <c r="AG197" s="34"/>
      <c r="AH197" s="34"/>
      <c r="AI197" s="34"/>
      <c r="AJ197" s="34"/>
      <c r="AK197" s="34"/>
      <c r="AL197" s="195"/>
      <c r="AM197" s="195"/>
      <c r="AN197" s="80"/>
      <c r="AO197" s="80"/>
      <c r="AP197" s="80"/>
      <c r="AQ197" s="35"/>
    </row>
    <row r="198" spans="1:53" x14ac:dyDescent="0.2">
      <c r="A198" s="84">
        <v>191</v>
      </c>
      <c r="B198" s="84" t="str">
        <f ca="1"/>
        <v>Thailand</v>
      </c>
      <c r="C198" s="84" t="str">
        <f ca="1"/>
        <v>THA</v>
      </c>
      <c r="D198" s="84" t="str">
        <f ca="1"/>
        <v>EAS           East Asia &amp; Pacific</v>
      </c>
      <c r="E198" s="84" t="str">
        <f ca="1"/>
        <v>IBRD</v>
      </c>
      <c r="F198" s="190" t="str">
        <f t="shared" ca="1" si="6"/>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0.19394544337099692</v>
      </c>
      <c r="H198" s="80" cm="1">
        <f t="array" ref="H198">IF(
    SUM(IF(
            ISNUMBER(
                IF(
                    $M$4:$Y$4,
                    (M198:Y198),
                    "")),
            1,
            0))
        =0,
    NA(),
    IF(
        Parameters!$D$15=1,
        IF(
            SUM(--(ISNUMBER(IF($M$4:$Y$4=1,(M198:Y198),""))))&gt;0,
            MAX(IF(
                ISNUMBER(M198:Y198),
                IF(
                    M$4:Y$4=1,
                    M198:Y198,
                    ""),
                "")),
            MAX(IF(
                ISNUMBER(M198:Y198),
                IF(
                    M$4:Y$4=2,
                    M198:Y198,
                    ""),
                ""))
        ),
        IF(
            Parameters!$D$16=1,
            IFERROR(
                AVERAGE(IF(
                    ISNUMBER(M198:Y198),
                    IF(
                        M$4:Y$4=1,
                        M198:Y198,
                        ""),
                    "")),
                AVERAGE(IF(
                    ISNUMBER(M198:Y198),
                    IF(
                        M$4:Y$4=2,
                        M198:Y198,
                        ""),
                    ""))
            ),
            IF(
                Parameters!$D$17=1,
                IFERROR(
                    IF(
                        OR(
                            IF(
                                ISNUMBER(M198:Y198),
                                IF(
                                    M$4:Y$4=1,
                                    M198:Y198,
                                    ""),
                                "")
                            =0),
                        0,
                        GEOMEAN(IF(
                            ISNUMBER(M198:Y198),
                            IF(
                                M$4:Y$4=1,
                                M198:Y198,
                                ""),
                            ""))
                    ),
                    IF(
                        OR(IF(
                            ISNUMBER(M198:Y198),
                            IF(
                                M$4:Y$4=2,
                                M198:Y198,
                                ""),
                            "")
                            =0),
                        0,
                        GEOMEAN(IF(
                            ISNUMBER(M198:Y198),
                            IF(
                                M$4:Y$4=2,
                                M198:Y198,
                                ""),
                            "")))
                )
            )
        )
    )
)</f>
        <v>2.9999999999999898</v>
      </c>
      <c r="I198" s="191" cm="1">
        <f t="array" ref="I198">IF(
    SUM(IF(
            ISNUMBER(
                IF(
                    $M$5:$Y$5,
                    (M198:Y198),
                    "")),
            1,
            0))
        =0,
    NA(),
    IF(
        Parameters!$D$15=1,
        IF(
            SUM(--(ISNUMBER(IF($M$5:$Y$5=1,(M198:Y198),""))))&gt;0,
            MAX(IF(
                ISNUMBER(M198:Y198),
                IF(
                    M$5:Y$5=1,
                    M198:Y198,
                    ""),
                "")),
            MAX(IF(
                ISNUMBER(M198:Y198),
                IF(
                    M$5:Y$5=2,
                    M198:Y198,
                    ""),
                ""))
        ),
        IF(
            Parameters!$D$16=1,
            IFERROR(
                AVERAGE(IF(
                    ISNUMBER(M198:Y198),
                    IF(
                        M$5:Y$5=1,
                        M198:Y198,
                        ""),
                    "")),
                AVERAGE(IF(
                    ISNUMBER(M198:Y198),
                    IF(
                        M$5:Y$5=2,
                        M198:Y198,
                        ""),
                    ""))
            ),
            IF(
                Parameters!$D$17=1,
                IFERROR(
                    IF(
                        OR(
                            IF(
                                ISNUMBER(M198:Y198),
                                IF(
                                    M$5:Y$5=1,
                                    M198:Y198,
                                    ""),
                                "")
                            =0),
                        0,
                        GEOMEAN(IF(
                            ISNUMBER(M198:Y198),
                            IF(
                                M$5:Y$5=1,
                                M198:Y198,
                                ""),
                            ""))
                    ),
                    IF(
                        OR(IF(
                            ISNUMBER(M198:Y198),
                            IF(
                                M$5:Y$5=2,
                                M198:Y198,
                                ""),
                            "")
                            =0),
                        0,
                        GEOMEAN(IF(
                            ISNUMBER(M198:Y198),
                            IF(
                                M$5:Y$5=2,
                                M198:Y198,
                                ""),
                            "")))
                )
            )
        )
    )
)</f>
        <v>1.25382783347909E-2</v>
      </c>
      <c r="J198" s="242">
        <v>45142</v>
      </c>
      <c r="K198" s="242">
        <v>45014</v>
      </c>
      <c r="L198" s="91" t="s">
        <v>322</v>
      </c>
      <c r="M198" s="192">
        <v>2.9999999999999898</v>
      </c>
      <c r="N198" s="192">
        <v>0</v>
      </c>
      <c r="O198" s="192">
        <v>0</v>
      </c>
      <c r="P198" s="192">
        <v>1.25382783347909E-2</v>
      </c>
      <c r="Q198" s="192" t="s">
        <v>409</v>
      </c>
      <c r="R198" s="192">
        <v>2.1</v>
      </c>
      <c r="S198" s="192">
        <v>-0.5</v>
      </c>
      <c r="T198" s="192">
        <v>-0.5</v>
      </c>
      <c r="U198" s="192" t="s">
        <v>539</v>
      </c>
      <c r="V198" s="192">
        <v>4.6364756980189E-4</v>
      </c>
      <c r="W198" s="192">
        <v>6.2691391673960002E-4</v>
      </c>
      <c r="X198" s="192" t="s">
        <v>409</v>
      </c>
      <c r="AF198" s="80"/>
      <c r="AG198" s="80"/>
      <c r="AH198" s="80"/>
      <c r="AI198" s="80"/>
      <c r="AJ198" s="80"/>
      <c r="AK198" s="80"/>
      <c r="AL198" s="80"/>
      <c r="AM198" s="80"/>
      <c r="AN198" s="80"/>
      <c r="AO198" s="80"/>
      <c r="AP198" s="80"/>
      <c r="AQ198" s="81"/>
      <c r="AR198" s="81"/>
    </row>
    <row r="199" spans="1:53" x14ac:dyDescent="0.2">
      <c r="A199" s="84">
        <v>192</v>
      </c>
      <c r="B199" s="84" t="str">
        <f ca="1"/>
        <v>Tajikistan</v>
      </c>
      <c r="C199" s="84" t="str">
        <f ca="1"/>
        <v>TJK</v>
      </c>
      <c r="D199" s="84" t="str">
        <f ca="1"/>
        <v>ECS           Europe &amp; Central Asia</v>
      </c>
      <c r="E199" s="84" t="str">
        <f ca="1"/>
        <v>IDA</v>
      </c>
      <c r="F199" s="190" t="str">
        <f t="shared" ca="1" si="6"/>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$M$4:$Y$4,
                    (M199:Y199),
                    "")),
            1,
            0))
        =0,
    NA(),
    IF(
        Parameters!$D$15=1,
        IF(
            SUM(--(ISNUMBER(IF($M$4:$Y$4=1,(M199:Y199),""))))&gt;0,
            MAX(IF(
                ISNUMBER(M199:Y199),
                IF(
                    M$4:Y$4=1,
                    M199:Y199,
                    ""),
                "")),
            MAX(IF(
                ISNUMBER(M199:Y199),
                IF(
                    M$4:Y$4=2,
                    M199:Y199,
                    ""),
                ""))
        ),
        IF(
            Parameters!$D$16=1,
            IFERROR(
                AVERAGE(IF(
                    ISNUMBER(M199:Y199),
                    IF(
                        M$4:Y$4=1,
                        M199:Y199,
                        ""),
                    "")),
                AVERAGE(IF(
                    ISNUMBER(M199:Y199),
                    IF(
                        M$4:Y$4=2,
                        M199:Y199,
                        ""),
                    ""))
            ),
            IF(
                Parameters!$D$17=1,
                IFERROR(
                    IF(
                        OR(
                            IF(
                                ISNUMBER(M199:Y199),
                                IF(
                                    M$4:Y$4=1,
                                    M199:Y199,
                                    ""),
                                "")
                            =0),
                        0,
                        GEOMEAN(IF(
                            ISNUMBER(M199:Y199),
                            IF(
                                M$4:Y$4=1,
                                M199:Y199,
                                ""),
                            ""))
                    ),
                    IF(
                        OR(IF(
                            ISNUMBER(M199:Y199),
                            IF(
                                M$4:Y$4=2,
                                M199:Y199,
                                ""),
                            "")
                            =0),
                        0,
                        GEOMEAN(IF(
                            ISNUMBER(M199:Y199),
                            IF(
                                M$4:Y$4=2,
                                M199:Y199,
                                ""),
                            "")))
                )
            )
        )
    )
)</f>
        <v>6.2857142857142803</v>
      </c>
      <c r="I199" s="191" cm="1">
        <f t="array" ref="I199">IF(
    SUM(IF(
            ISNUMBER(
                IF(
                    $M$5:$Y$5,
                    (M199:Y199),
                    "")),
            1,
            0))
        =0,
    NA(),
    IF(
        Parameters!$D$15=1,
        IF(
            SUM(--(ISNUMBER(IF($M$5:$Y$5=1,(M199:Y199),""))))&gt;0,
            MAX(IF(
                ISNUMBER(M199:Y199),
                IF(
                    M$5:Y$5=1,
                    M199:Y199,
                    ""),
                "")),
            MAX(IF(
                ISNUMBER(M199:Y199),
                IF(
                    M$5:Y$5=2,
                    M199:Y199,
                    ""),
                ""))
        ),
        IF(
            Parameters!$D$16=1,
            IFERROR(
                AVERAGE(IF(
                    ISNUMBER(M199:Y199),
                    IF(
                        M$5:Y$5=1,
                        M199:Y199,
                        ""),
                    "")),
                AVERAGE(IF(
                    ISNUMBER(M199:Y199),
                    IF(
                        M$5:Y$5=2,
                        M199:Y199,
                        ""),
                    ""))
            ),
            IF(
                Parameters!$D$17=1,
                IFERROR(
                    IF(
                        OR(
                            IF(
                                ISNUMBER(M199:Y199),
                                IF(
                                    M$5:Y$5=1,
                                    M199:Y199,
                                    ""),
                                "")
                            =0),
                        0,
                        GEOMEAN(IF(
                            ISNUMBER(M199:Y199),
                            IF(
                                M$5:Y$5=1,
                                M199:Y199,
                                ""),
                            ""))
                    ),
                    IF(
                        OR(IF(
                            ISNUMBER(M199:Y199),
                            IF(
                                M$5:Y$5=2,
                                M199:Y199,
                                ""),
                            "")
                            =0),
                        0,
                        GEOMEAN(IF(
                            ISNUMBER(M199:Y199),
                            IF(
                                M$5:Y$5=2,
                                M199:Y199,
                                ""),
                            "")))
                )
            )
        )
    )
)</f>
        <v>0</v>
      </c>
      <c r="J199" s="242">
        <v>45019</v>
      </c>
      <c r="K199" s="242">
        <v>45014</v>
      </c>
      <c r="L199" s="91" t="s">
        <v>324</v>
      </c>
      <c r="M199" s="192">
        <v>6.2857142857142803</v>
      </c>
      <c r="N199" s="192" t="s">
        <v>409</v>
      </c>
      <c r="O199" s="192" t="s">
        <v>409</v>
      </c>
      <c r="P199" s="192">
        <v>0</v>
      </c>
      <c r="Q199" s="192" t="s">
        <v>409</v>
      </c>
      <c r="R199" s="192">
        <v>4.4000000000000004</v>
      </c>
      <c r="S199" s="192" t="s">
        <v>409</v>
      </c>
      <c r="T199" s="192" t="s">
        <v>409</v>
      </c>
      <c r="U199" s="192" t="s">
        <v>409</v>
      </c>
      <c r="V199" s="192">
        <v>-0.13916510862893</v>
      </c>
      <c r="W199" s="192">
        <v>-0.11503491052240999</v>
      </c>
      <c r="X199" s="192" t="s">
        <v>409</v>
      </c>
      <c r="AF199" s="80"/>
      <c r="AG199" s="80"/>
      <c r="AH199" s="80"/>
      <c r="AI199" s="80"/>
      <c r="AJ199" s="80"/>
      <c r="AK199" s="80"/>
      <c r="AL199" s="80"/>
      <c r="AM199" s="80"/>
      <c r="AN199" s="80"/>
      <c r="AO199" s="80"/>
      <c r="AP199" s="80"/>
      <c r="AQ199" s="80"/>
      <c r="AR199" s="81"/>
      <c r="AS199" s="81"/>
      <c r="AT199" s="81"/>
      <c r="AU199" s="81"/>
      <c r="AV199" s="81"/>
      <c r="AW199" s="81"/>
      <c r="AX199" s="81"/>
      <c r="AY199" s="81"/>
      <c r="AZ199" s="81"/>
      <c r="BA199" s="81"/>
    </row>
    <row r="200" spans="1:53" x14ac:dyDescent="0.2">
      <c r="A200" s="84">
        <v>193</v>
      </c>
      <c r="B200" s="84" t="str">
        <f ca="1"/>
        <v>Turkmenistan</v>
      </c>
      <c r="C200" s="84" t="str">
        <f ca="1"/>
        <v>TKM</v>
      </c>
      <c r="D200" s="84" t="str">
        <f ca="1"/>
        <v>ECS           Europe &amp; Central Asia</v>
      </c>
      <c r="E200" s="84" t="str">
        <f ca="1"/>
        <v>IBRD</v>
      </c>
      <c r="F200" s="190" t="str">
        <f t="shared" ca="1" si="6"/>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$M$4:$Y$4,
                    (M200:Y200),
                    "")),
            1,
            0))
        =0,
    NA(),
    IF(
        Parameters!$D$15=1,
        IF(
            SUM(--(ISNUMBER(IF($M$4:$Y$4=1,(M200:Y200),""))))&gt;0,
            MAX(IF(
                ISNUMBER(M200:Y200),
                IF(
                    M$4:Y$4=1,
                    M200:Y200,
                    ""),
                "")),
            MAX(IF(
                ISNUMBER(M200:Y200),
                IF(
                    M$4:Y$4=2,
                    M200:Y200,
                    ""),
                ""))
        ),
        IF(
            Parameters!$D$16=1,
            IFERROR(
                AVERAGE(IF(
                    ISNUMBER(M200:Y200),
                    IF(
                        M$4:Y$4=1,
                        M200:Y200,
                        ""),
                    "")),
                AVERAGE(IF(
                    ISNUMBER(M200:Y200),
                    IF(
                        M$4:Y$4=2,
                        M200:Y200,
                        ""),
                    ""))
            ),
            IF(
                Parameters!$D$17=1,
                IFERROR(
                    IF(
                        OR(
                            IF(
                                ISNUMBER(M200:Y200),
                                IF(
                                    M$4:Y$4=1,
                                    M200:Y200,
                                    ""),
                                "")
                            =0),
                        0,
                        GEOMEAN(IF(
                            ISNUMBER(M200:Y200),
                            IF(
                                M$4:Y$4=1,
                                M200:Y200,
                                ""),
                            ""))
                    ),
                    IF(
                        OR(IF(
                            ISNUMBER(M200:Y200),
                            IF(
                                M$4:Y$4=2,
                                M200:Y200,
                                ""),
                            "")
                            =0),
                        0,
                        GEOMEAN(IF(
                            ISNUMBER(M200:Y200),
                            IF(
                                M$4:Y$4=2,
                                M200:Y200,
                                ""),
                            "")))
                )
            )
        )
    )
)</f>
        <v>2.1428571428571401</v>
      </c>
      <c r="I200" s="191" t="e" cm="1">
        <f t="array" ref="I200">IF(
    SUM(IF(
            ISNUMBER(
                IF(
                    $M$5:$Y$5,
                    (M200:Y200),
                    "")),
            1,
            0))
        =0,
    NA(),
    IF(
        Parameters!$D$15=1,
        IF(
            SUM(--(ISNUMBER(IF($M$5:$Y$5=1,(M200:Y200),""))))&gt;0,
            MAX(IF(
                ISNUMBER(M200:Y200),
                IF(
                    M$5:Y$5=1,
                    M200:Y200,
                    ""),
                "")),
            MAX(IF(
                ISNUMBER(M200:Y200),
                IF(
                    M$5:Y$5=2,
                    M200:Y200,
                    ""),
                ""))
        ),
        IF(
            Parameters!$D$16=1,
            IFERROR(
                AVERAGE(IF(
                    ISNUMBER(M200:Y200),
                    IF(
                        M$5:Y$5=1,
                        M200:Y200,
                        ""),
                    "")),
                AVERAGE(IF(
                    ISNUMBER(M200:Y200),
                    IF(
                        M$5:Y$5=2,
                        M200:Y200,
                        ""),
                    ""))
            ),
            IF(
                Parameters!$D$17=1,
                IFERROR(
                    IF(
                        OR(
                            IF(
                                ISNUMBER(M200:Y200),
                                IF(
                                    M$5:Y$5=1,
                                    M200:Y200,
                                    ""),
                                "")
                            =0),
                        0,
                        GEOMEAN(IF(
                            ISNUMBER(M200:Y200),
                            IF(
                                M$5:Y$5=1,
                                M200:Y200,
                                ""),
                            ""))
                    ),
                    IF(
                        OR(IF(
                            ISNUMBER(M200:Y200),
                            IF(
                                M$5:Y$5=2,
                                M200:Y200,
                                ""),
                            "")
                            =0),
                        0,
                        GEOMEAN(IF(
                            ISNUMBER(M200:Y200),
                            IF(
                                M$5:Y$5=2,
                                M200:Y200,
                                ""),
                            "")))
                )
            )
        )
    )
)</f>
        <v>#N/A</v>
      </c>
      <c r="J200" s="242">
        <v>45142</v>
      </c>
      <c r="K200" s="242">
        <v>45014</v>
      </c>
      <c r="L200" s="91" t="s">
        <v>326</v>
      </c>
      <c r="M200" s="192">
        <v>2.1428571428571401</v>
      </c>
      <c r="N200" s="192" t="s">
        <v>409</v>
      </c>
      <c r="O200" s="192" t="s">
        <v>409</v>
      </c>
      <c r="P200" s="192" t="s">
        <v>409</v>
      </c>
      <c r="Q200" s="192" t="s">
        <v>409</v>
      </c>
      <c r="R200" s="192">
        <v>1.5</v>
      </c>
      <c r="S200" s="192" t="s">
        <v>409</v>
      </c>
      <c r="T200" s="192" t="s">
        <v>409</v>
      </c>
      <c r="U200" s="192" t="s">
        <v>409</v>
      </c>
      <c r="V200" s="192" t="s">
        <v>409</v>
      </c>
      <c r="W200" s="192" t="s">
        <v>409</v>
      </c>
      <c r="X200" s="192" t="s">
        <v>409</v>
      </c>
      <c r="AF200" s="80"/>
      <c r="AG200" s="80"/>
      <c r="AH200" s="80"/>
      <c r="AI200" s="80"/>
      <c r="AJ200" s="80"/>
      <c r="AK200" s="80"/>
      <c r="AL200" s="80"/>
      <c r="AM200" s="80"/>
      <c r="AN200" s="80"/>
      <c r="AO200" s="80"/>
      <c r="AP200" s="80"/>
      <c r="AQ200" s="80"/>
      <c r="AR200" s="81"/>
      <c r="AS200" s="81"/>
      <c r="AT200" s="81"/>
      <c r="AU200" s="81"/>
      <c r="AV200" s="81"/>
      <c r="AW200" s="81"/>
      <c r="AX200" s="81"/>
      <c r="AY200" s="81"/>
      <c r="AZ200" s="81"/>
      <c r="BA200" s="81"/>
    </row>
    <row r="201" spans="1:53" x14ac:dyDescent="0.2">
      <c r="A201" s="84">
        <v>194</v>
      </c>
      <c r="B201" s="84" t="str">
        <f ca="1"/>
        <v>Timor-Leste</v>
      </c>
      <c r="C201" s="84" t="str">
        <f ca="1"/>
        <v>TLS</v>
      </c>
      <c r="D201" s="84" t="str">
        <f ca="1"/>
        <v>EAS           East Asia &amp; Pacific</v>
      </c>
      <c r="E201" s="84" t="str">
        <f ca="1"/>
        <v>Blend</v>
      </c>
      <c r="F201" s="190" t="str">
        <f t="shared" ca="1" si="6"/>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$M$4:$Y$4,
                    (M201:Y201),
                    "")),
            1,
            0))
        =0,
    NA(),
    IF(
        Parameters!$D$15=1,
        IF(
            SUM(--(ISNUMBER(IF($M$4:$Y$4=1,(M201:Y201),""))))&gt;0,
            MAX(IF(
                ISNUMBER(M201:Y201),
                IF(
                    M$4:Y$4=1,
                    M201:Y201,
                    ""),
                "")),
            MAX(IF(
                ISNUMBER(M201:Y201),
                IF(
                    M$4:Y$4=2,
                    M201:Y201,
                    ""),
                ""))
        ),
        IF(
            Parameters!$D$16=1,
            IFERROR(
                AVERAGE(IF(
                    ISNUMBER(M201:Y201),
                    IF(
                        M$4:Y$4=1,
                        M201:Y201,
                        ""),
                    "")),
                AVERAGE(IF(
                    ISNUMBER(M201:Y201),
                    IF(
                        M$4:Y$4=2,
                        M201:Y201,
                        ""),
                    ""))
            ),
            IF(
                Parameters!$D$17=1,
                IFERROR(
                    IF(
                        OR(
                            IF(
                                ISNUMBER(M201:Y201),
                                IF(
                                    M$4:Y$4=1,
                                    M201:Y201,
                                    ""),
                                "")
                            =0),
                        0,
                        GEOMEAN(IF(
                            ISNUMBER(M201:Y201),
                            IF(
                                M$4:Y$4=1,
                                M201:Y201,
                                ""),
                            ""))
                    ),
                    IF(
                        OR(IF(
                            ISNUMBER(M201:Y201),
                            IF(
                                M$4:Y$4=2,
                                M201:Y201,
                                ""),
                            "")
                            =0),
                        0,
                        GEOMEAN(IF(
                            ISNUMBER(M201:Y201),
                            IF(
                                M$4:Y$4=2,
                                M201:Y201,
                                ""),
                            "")))
                )
            )
        )
    )
)</f>
        <v>7.2857142857142803</v>
      </c>
      <c r="I201" s="191" cm="1">
        <f t="array" ref="I201">IF(
    SUM(IF(
            ISNUMBER(
                IF(
                    $M$5:$Y$5,
                    (M201:Y201),
                    "")),
            1,
            0))
        =0,
    NA(),
    IF(
        Parameters!$D$15=1,
        IF(
            SUM(--(ISNUMBER(IF($M$5:$Y$5=1,(M201:Y201),""))))&gt;0,
            MAX(IF(
                ISNUMBER(M201:Y201),
                IF(
                    M$5:Y$5=1,
                    M201:Y201,
                    ""),
                "")),
            MAX(IF(
                ISNUMBER(M201:Y201),
                IF(
                    M$5:Y$5=2,
                    M201:Y201,
                    ""),
                ""))
        ),
        IF(
            Parameters!$D$16=1,
            IFERROR(
                AVERAGE(IF(
                    ISNUMBER(M201:Y201),
                    IF(
                        M$5:Y$5=1,
                        M201:Y201,
                        ""),
                    "")),
                AVERAGE(IF(
                    ISNUMBER(M201:Y201),
                    IF(
                        M$5:Y$5=2,
                        M201:Y201,
                        ""),
                    ""))
            ),
            IF(
                Parameters!$D$17=1,
                IFERROR(
                    IF(
                        OR(
                            IF(
                                ISNUMBER(M201:Y201),
                                IF(
                                    M$5:Y$5=1,
                                    M201:Y201,
                                    ""),
                                "")
                            =0),
                        0,
                        GEOMEAN(IF(
                            ISNUMBER(M201:Y201),
                            IF(
                                M$5:Y$5=1,
                                M201:Y201,
                                ""),
                            ""))
                    ),
                    IF(
                        OR(IF(
                            ISNUMBER(M201:Y201),
                            IF(
                                M$5:Y$5=2,
                                M201:Y201,
                                ""),
                            "")
                            =0),
                        0,
                        GEOMEAN(IF(
                            ISNUMBER(M201:Y201),
                            IF(
                                M$5:Y$5=2,
                                M201:Y201,
                                ""),
                            "")))
                )
            )
        )
    )
)</f>
        <v>0</v>
      </c>
      <c r="J201" s="242">
        <v>45142</v>
      </c>
      <c r="K201" s="242">
        <v>45014</v>
      </c>
      <c r="L201" s="91" t="s">
        <v>328</v>
      </c>
      <c r="M201" s="192">
        <v>7.2857142857142803</v>
      </c>
      <c r="N201" s="192" t="s">
        <v>409</v>
      </c>
      <c r="O201" s="192" t="s">
        <v>409</v>
      </c>
      <c r="P201" s="192">
        <v>0</v>
      </c>
      <c r="Q201" s="192" t="s">
        <v>409</v>
      </c>
      <c r="R201" s="192">
        <v>5.0999999999999996</v>
      </c>
      <c r="S201" s="192" t="s">
        <v>409</v>
      </c>
      <c r="T201" s="192" t="s">
        <v>409</v>
      </c>
      <c r="U201" s="192" t="s">
        <v>409</v>
      </c>
      <c r="V201" s="192">
        <v>-0.2487999840623</v>
      </c>
      <c r="W201" s="192">
        <v>-0.238622519331599</v>
      </c>
      <c r="X201" s="192" t="s">
        <v>409</v>
      </c>
      <c r="AF201" s="181"/>
      <c r="AG201" s="181"/>
      <c r="AH201" s="181"/>
      <c r="AI201" s="181"/>
      <c r="AJ201" s="181"/>
      <c r="AK201" s="181"/>
      <c r="AL201" s="181" t="str">
        <f>IFERROR(INDEX('Data Dictionary'!$I$8:$I$39,MATCH(AL7,'Data Dictionary'!$K$8:$K$39,0)),"")</f>
        <v/>
      </c>
      <c r="AM201" s="80" t="str">
        <f>IFERROR(INDEX('Data Dictionary'!$I$8:$I$34,MATCH(AM7,'Data Dictionary'!$M$8:$M$34,0)),"")</f>
        <v/>
      </c>
      <c r="AN201" s="80" t="str">
        <f>IFERROR(INDEX('Data Dictionary'!$I$8:$I$34,MATCH(AN7,'Data Dictionary'!$M$8:$M$34,0)),"")</f>
        <v/>
      </c>
      <c r="AO201" s="80" t="str">
        <f>IFERROR(INDEX('Data Dictionary'!$I$8:$I$34,MATCH(AO7,'Data Dictionary'!$M$8:$M$34,0)),"")</f>
        <v/>
      </c>
      <c r="AP201" s="80" t="str">
        <f>IFERROR(INDEX('Data Dictionary'!$I$8:$I$34,MATCH(AP7,'Data Dictionary'!$M$8:$M$34,0)),"")</f>
        <v/>
      </c>
      <c r="AQ201" s="181" t="str">
        <f>IFERROR(INDEX('Data Dictionary'!$I$8:$I$34,MATCH(AQ7,'Data Dictionary'!$M$8:$M$34,0)),"")</f>
        <v/>
      </c>
      <c r="AR201" s="181" t="str">
        <f>IFERROR(INDEX('Data Dictionary'!$I$8:$I$34,MATCH(AR7,'Data Dictionary'!$M$8:$M$34,0)),"")</f>
        <v/>
      </c>
      <c r="AS201" s="81"/>
      <c r="AT201" s="81"/>
      <c r="AU201" s="81"/>
      <c r="AV201" s="81"/>
      <c r="AW201" s="81"/>
      <c r="AX201" s="81"/>
      <c r="AY201" s="81"/>
      <c r="AZ201" s="81"/>
      <c r="BA201" s="81"/>
    </row>
    <row r="202" spans="1:53" x14ac:dyDescent="0.2">
      <c r="A202" s="84">
        <v>195</v>
      </c>
      <c r="B202" s="84" t="str">
        <f ca="1"/>
        <v>Tonga</v>
      </c>
      <c r="C202" s="84" t="str">
        <f ca="1"/>
        <v>TON</v>
      </c>
      <c r="D202" s="84" t="str">
        <f ca="1"/>
        <v>EAS           East Asia &amp; Pacific</v>
      </c>
      <c r="E202" s="84" t="str">
        <f ca="1"/>
        <v>IDA</v>
      </c>
      <c r="F202" s="190" t="str">
        <f t="shared" ca="1" si="6"/>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$M$4:$Y$4,
                    (M202:Y202),
                    "")),
            1,
            0))
        =0,
    NA(),
    IF(
        Parameters!$D$15=1,
        IF(
            SUM(--(ISNUMBER(IF($M$4:$Y$4=1,(M202:Y202),""))))&gt;0,
            MAX(IF(
                ISNUMBER(M202:Y202),
                IF(
                    M$4:Y$4=1,
                    M202:Y202,
                    ""),
                "")),
            MAX(IF(
                ISNUMBER(M202:Y202),
                IF(
                    M$4:Y$4=2,
                    M202:Y202,
                    ""),
                ""))
        ),
        IF(
            Parameters!$D$16=1,
            IFERROR(
                AVERAGE(IF(
                    ISNUMBER(M202:Y202),
                    IF(
                        M$4:Y$4=1,
                        M202:Y202,
                        ""),
                    "")),
                AVERAGE(IF(
                    ISNUMBER(M202:Y202),
                    IF(
                        M$4:Y$4=2,
                        M202:Y202,
                        ""),
                    ""))
            ),
            IF(
                Parameters!$D$17=1,
                IFERROR(
                    IF(
                        OR(
                            IF(
                                ISNUMBER(M202:Y202),
                                IF(
                                    M$4:Y$4=1,
                                    M202:Y202,
                                    ""),
                                "")
                            =0),
                        0,
                        GEOMEAN(IF(
                            ISNUMBER(M202:Y202),
                            IF(
                                M$4:Y$4=1,
                                M202:Y202,
                                ""),
                            ""))
                    ),
                    IF(
                        OR(IF(
                            ISNUMBER(M202:Y202),
                            IF(
                                M$4:Y$4=2,
                                M202:Y202,
                                ""),
                            "")
                            =0),
                        0,
                        GEOMEAN(IF(
                            ISNUMBER(M202:Y202),
                            IF(
                                M$4:Y$4=2,
                                M202:Y202,
                                ""),
                            "")))
                )
            )
        )
    )
)</f>
        <v>7.4285714285714199</v>
      </c>
      <c r="I202" s="191" t="e" cm="1">
        <f t="array" ref="I202">IF(
    SUM(IF(
            ISNUMBER(
                IF(
                    $M$5:$Y$5,
                    (M202:Y202),
                    "")),
            1,
            0))
        =0,
    NA(),
    IF(
        Parameters!$D$15=1,
        IF(
            SUM(--(ISNUMBER(IF($M$5:$Y$5=1,(M202:Y202),""))))&gt;0,
            MAX(IF(
                ISNUMBER(M202:Y202),
                IF(
                    M$5:Y$5=1,
                    M202:Y202,
                    ""),
                "")),
            MAX(IF(
                ISNUMBER(M202:Y202),
                IF(
                    M$5:Y$5=2,
                    M202:Y202,
                    ""),
                ""))
        ),
        IF(
            Parameters!$D$16=1,
            IFERROR(
                AVERAGE(IF(
                    ISNUMBER(M202:Y202),
                    IF(
                        M$5:Y$5=1,
                        M202:Y202,
                        ""),
                    "")),
                AVERAGE(IF(
                    ISNUMBER(M202:Y202),
                    IF(
                        M$5:Y$5=2,
                        M202:Y202,
                        ""),
                    ""))
            ),
            IF(
                Parameters!$D$17=1,
                IFERROR(
                    IF(
                        OR(
                            IF(
                                ISNUMBER(M202:Y202),
                                IF(
                                    M$5:Y$5=1,
                                    M202:Y202,
                                    ""),
                                "")
                            =0),
                        0,
                        GEOMEAN(IF(
                            ISNUMBER(M202:Y202),
                            IF(
                                M$5:Y$5=1,
                                M202:Y202,
                                ""),
                            ""))
                    ),
                    IF(
                        OR(IF(
                            ISNUMBER(M202:Y202),
                            IF(
                                M$5:Y$5=2,
                                M202:Y202,
                                ""),
                            "")
                            =0),
                        0,
                        GEOMEAN(IF(
                            ISNUMBER(M202:Y202),
                            IF(
                                M$5:Y$5=2,
                                M202:Y202,
                                ""),
                            "")))
                )
            )
        )
    )
)</f>
        <v>#N/A</v>
      </c>
      <c r="J202" s="242">
        <v>45142</v>
      </c>
      <c r="K202" s="242">
        <v>45014</v>
      </c>
      <c r="L202" s="91" t="s">
        <v>330</v>
      </c>
      <c r="M202" s="192">
        <v>7.4285714285714199</v>
      </c>
      <c r="N202" s="192" t="s">
        <v>409</v>
      </c>
      <c r="O202" s="192" t="s">
        <v>409</v>
      </c>
      <c r="P202" s="192" t="s">
        <v>409</v>
      </c>
      <c r="Q202" s="192" t="s">
        <v>409</v>
      </c>
      <c r="R202" s="192">
        <v>5.2</v>
      </c>
      <c r="S202" s="192" t="s">
        <v>409</v>
      </c>
      <c r="T202" s="192" t="s">
        <v>409</v>
      </c>
      <c r="U202" s="192" t="s">
        <v>409</v>
      </c>
      <c r="V202" s="192" t="s">
        <v>409</v>
      </c>
      <c r="W202" s="192" t="s">
        <v>409</v>
      </c>
      <c r="X202" s="192" t="s">
        <v>409</v>
      </c>
      <c r="AF202" s="181"/>
      <c r="AG202" s="181"/>
      <c r="AH202" s="181"/>
      <c r="AI202" s="181"/>
      <c r="AJ202" s="181"/>
      <c r="AK202" s="181"/>
      <c r="AL202" s="181" t="str">
        <f>IFERROR(INDEX('Data Dictionary'!$J$8:$J$39,MATCH(AL7,'Data Dictionary'!$K$8:$K$39,0)),"")</f>
        <v/>
      </c>
      <c r="AM202" s="80" t="str">
        <f>IFERROR(INDEX('Data Dictionary'!$J$8:$J$34,MATCH(AM7,'Data Dictionary'!$M$8:$M$34,0)),"")</f>
        <v/>
      </c>
      <c r="AN202" s="80" t="str">
        <f>IFERROR(INDEX('Data Dictionary'!$J$8:$J$34,MATCH(AN7,'Data Dictionary'!$M$8:$M$34,0)),"")</f>
        <v/>
      </c>
      <c r="AO202" s="80" t="str">
        <f>IFERROR(INDEX('Data Dictionary'!$J$8:$J$34,MATCH(AO7,'Data Dictionary'!$M$8:$M$34,0)),"")</f>
        <v/>
      </c>
      <c r="AP202" s="80" t="str">
        <f>IFERROR(INDEX('Data Dictionary'!$J$8:$J$34,MATCH(AP7,'Data Dictionary'!$M$8:$M$34,0)),"")</f>
        <v/>
      </c>
      <c r="AQ202" s="181" t="str">
        <f>IFERROR(INDEX('Data Dictionary'!$J$8:$J$34,MATCH(AQ7,'Data Dictionary'!$M$8:$M$34,0)),"")</f>
        <v/>
      </c>
      <c r="AR202" s="181" t="str">
        <f>IFERROR(INDEX('Data Dictionary'!$J$8:$J$34,MATCH(AR7,'Data Dictionary'!$M$8:$M$34,0)),"")</f>
        <v/>
      </c>
      <c r="AS202" s="81"/>
      <c r="AT202" s="81"/>
      <c r="AU202" s="81"/>
      <c r="AV202" s="81"/>
      <c r="AW202" s="81"/>
      <c r="AX202" s="81"/>
      <c r="AY202" s="81"/>
      <c r="AZ202" s="81"/>
      <c r="BA202" s="81"/>
    </row>
    <row r="203" spans="1:53" x14ac:dyDescent="0.2">
      <c r="A203" s="84">
        <v>196</v>
      </c>
      <c r="B203" s="84" t="str">
        <f ca="1"/>
        <v>Trinidad and Tobago</v>
      </c>
      <c r="C203" s="84" t="str">
        <f ca="1"/>
        <v>TTO</v>
      </c>
      <c r="D203" s="84" t="str">
        <f ca="1"/>
        <v>LCN           Latin America &amp; Caribbean</v>
      </c>
      <c r="E203" s="84" t="str">
        <f ca="1"/>
        <v>IBRD</v>
      </c>
      <c r="F203" s="190" t="str">
        <f t="shared" ca="1" si="6"/>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$M$4:$Y$4,
                    (M203:Y203),
                    "")),
            1,
            0))
        =0,
    NA(),
    IF(
        Parameters!$D$15=1,
        IF(
            SUM(--(ISNUMBER(IF($M$4:$Y$4=1,(M203:Y203),""))))&gt;0,
            MAX(IF(
                ISNUMBER(M203:Y203),
                IF(
                    M$4:Y$4=1,
                    M203:Y203,
                    ""),
                "")),
            MAX(IF(
                ISNUMBER(M203:Y203),
                IF(
                    M$4:Y$4=2,
                    M203:Y203,
                    ""),
                ""))
        ),
        IF(
            Parameters!$D$16=1,
            IFERROR(
                AVERAGE(IF(
                    ISNUMBER(M203:Y203),
                    IF(
                        M$4:Y$4=1,
                        M203:Y203,
                        ""),
                    "")),
                AVERAGE(IF(
                    ISNUMBER(M203:Y203),
                    IF(
                        M$4:Y$4=2,
                        M203:Y203,
                        ""),
                    ""))
            ),
            IF(
                Parameters!$D$17=1,
                IFERROR(
                    IF(
                        OR(
                            IF(
                                ISNUMBER(M203:Y203),
                                IF(
                                    M$4:Y$4=1,
                                    M203:Y203,
                                    ""),
                                "")
                            =0),
                        0,
                        GEOMEAN(IF(
                            ISNUMBER(M203:Y203),
                            IF(
                                M$4:Y$4=1,
                                M203:Y203,
                                ""),
                            ""))
                    ),
                    IF(
                        OR(IF(
                            ISNUMBER(M203:Y203),
                            IF(
                                M$4:Y$4=2,
                                M203:Y203,
                                ""),
                            "")
                            =0),
                        0,
                        GEOMEAN(IF(
                            ISNUMBER(M203:Y203),
                            IF(
                                M$4:Y$4=2,
                                M203:Y203,
                                ""),
                            "")))
                )
            )
        )
    )
)</f>
        <v>2.8571428571428501</v>
      </c>
      <c r="I203" s="191" t="e" cm="1">
        <f t="array" ref="I203">IF(
    SUM(IF(
            ISNUMBER(
                IF(
                    $M$5:$Y$5,
                    (M203:Y203),
                    "")),
            1,
            0))
        =0,
    NA(),
    IF(
        Parameters!$D$15=1,
        IF(
            SUM(--(ISNUMBER(IF($M$5:$Y$5=1,(M203:Y203),""))))&gt;0,
            MAX(IF(
                ISNUMBER(M203:Y203),
                IF(
                    M$5:Y$5=1,
                    M203:Y203,
                    ""),
                "")),
            MAX(IF(
                ISNUMBER(M203:Y203),
                IF(
                    M$5:Y$5=2,
                    M203:Y203,
                    ""),
                ""))
        ),
        IF(
            Parameters!$D$16=1,
            IFERROR(
                AVERAGE(IF(
                    ISNUMBER(M203:Y203),
                    IF(
                        M$5:Y$5=1,
                        M203:Y203,
                        ""),
                    "")),
                AVERAGE(IF(
                    ISNUMBER(M203:Y203),
                    IF(
                        M$5:Y$5=2,
                        M203:Y203,
                        ""),
                    ""))
            ),
            IF(
                Parameters!$D$17=1,
                IFERROR(
                    IF(
                        OR(
                            IF(
                                ISNUMBER(M203:Y203),
                                IF(
                                    M$5:Y$5=1,
                                    M203:Y203,
                                    ""),
                                "")
                            =0),
                        0,
                        GEOMEAN(IF(
                            ISNUMBER(M203:Y203),
                            IF(
                                M$5:Y$5=1,
                                M203:Y203,
                                ""),
                            ""))
                    ),
                    IF(
                        OR(IF(
                            ISNUMBER(M203:Y203),
                            IF(
                                M$5:Y$5=2,
                                M203:Y203,
                                ""),
                            "")
                            =0),
                        0,
                        GEOMEAN(IF(
                            ISNUMBER(M203:Y203),
                            IF(
                                M$5:Y$5=2,
                                M203:Y203,
                                ""),
                            "")))
                )
            )
        )
    )
)</f>
        <v>#N/A</v>
      </c>
      <c r="J203" s="242">
        <v>45019</v>
      </c>
      <c r="K203" s="242">
        <v>45014</v>
      </c>
      <c r="L203" s="91" t="s">
        <v>332</v>
      </c>
      <c r="M203" s="192">
        <v>2.8571428571428501</v>
      </c>
      <c r="N203" s="192" t="s">
        <v>409</v>
      </c>
      <c r="O203" s="192" t="s">
        <v>409</v>
      </c>
      <c r="P203" s="192" t="s">
        <v>409</v>
      </c>
      <c r="Q203" s="192" t="s">
        <v>409</v>
      </c>
      <c r="R203" s="192">
        <v>2</v>
      </c>
      <c r="S203" s="192" t="s">
        <v>409</v>
      </c>
      <c r="T203" s="192" t="s">
        <v>409</v>
      </c>
      <c r="U203" s="192" t="s">
        <v>409</v>
      </c>
      <c r="V203" s="192" t="s">
        <v>409</v>
      </c>
      <c r="W203" s="192" t="s">
        <v>409</v>
      </c>
      <c r="X203" s="192" t="s">
        <v>409</v>
      </c>
      <c r="AF203" s="80"/>
      <c r="AG203" s="80"/>
      <c r="AH203" s="80"/>
      <c r="AI203" s="80"/>
      <c r="AJ203" s="80"/>
      <c r="AK203" s="80"/>
      <c r="AL203" s="80"/>
      <c r="AM203" s="80"/>
      <c r="AN203" s="80"/>
      <c r="AO203" s="80"/>
      <c r="AP203" s="80"/>
      <c r="AQ203" s="80"/>
      <c r="AR203" s="81"/>
      <c r="AS203" s="81"/>
      <c r="AT203" s="81"/>
      <c r="AU203" s="81"/>
      <c r="AV203" s="81"/>
      <c r="AW203" s="81"/>
      <c r="AX203" s="81"/>
      <c r="AY203" s="81"/>
      <c r="AZ203" s="81"/>
      <c r="BA203" s="81"/>
    </row>
    <row r="204" spans="1:53" x14ac:dyDescent="0.2">
      <c r="A204" s="84">
        <v>197</v>
      </c>
      <c r="B204" s="84" t="str">
        <f ca="1"/>
        <v>Tunisia</v>
      </c>
      <c r="C204" s="84" t="str">
        <f ca="1"/>
        <v>TUN</v>
      </c>
      <c r="D204" s="84" t="str">
        <f ca="1"/>
        <v>MEA           Middle East &amp; North Africa</v>
      </c>
      <c r="E204" s="84" t="str">
        <f ca="1"/>
        <v>IBRD</v>
      </c>
      <c r="F204" s="190" t="str">
        <f t="shared" ca="1" si="6"/>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5.9761430466719672</v>
      </c>
      <c r="H204" s="80" cm="1">
        <f t="array" ref="H204">IF(
    SUM(IF(
            ISNUMBER(
                IF(
                    $M$4:$Y$4,
                    (M204:Y204),
                    "")),
            1,
            0))
        =0,
    NA(),
    IF(
        Parameters!$D$15=1,
        IF(
            SUM(--(ISNUMBER(IF($M$4:$Y$4=1,(M204:Y204),""))))&gt;0,
            MAX(IF(
                ISNUMBER(M204:Y204),
                IF(
                    M$4:Y$4=1,
                    M204:Y204,
                    ""),
                "")),
            MAX(IF(
                ISNUMBER(M204:Y204),
                IF(
                    M$4:Y$4=2,
                    M204:Y204,
                    ""),
                ""))
        ),
        IF(
            Parameters!$D$16=1,
            IFERROR(
                AVERAGE(IF(
                    ISNUMBER(M204:Y204),
                    IF(
                        M$4:Y$4=1,
                        M204:Y204,
                        ""),
                    "")),
                AVERAGE(IF(
                    ISNUMBER(M204:Y204),
                    IF(
                        M$4:Y$4=2,
                        M204:Y204,
                        ""),
                    ""))
            ),
            IF(
                Parameters!$D$17=1,
                IFERROR(
                    IF(
                        OR(
                            IF(
                                ISNUMBER(M204:Y204),
                                IF(
                                    M$4:Y$4=1,
                                    M204:Y204,
                                    ""),
                                "")
                            =0),
                        0,
                        GEOMEAN(IF(
                            ISNUMBER(M204:Y204),
                            IF(
                                M$4:Y$4=1,
                                M204:Y204,
                                ""),
                            ""))
                    ),
                    IF(
                        OR(IF(
                            ISNUMBER(M204:Y204),
                            IF(
                                M$4:Y$4=2,
                                M204:Y204,
                                ""),
                            "")
                            =0),
                        0,
                        GEOMEAN(IF(
                            ISNUMBER(M204:Y204),
                            IF(
                                M$4:Y$4=2,
                                M204:Y204,
                                ""),
                            "")))
                )
            )
        )
    )
)</f>
        <v>3.5714285714285698</v>
      </c>
      <c r="I204" s="191" cm="1">
        <f t="array" ref="I204">IF(
    SUM(IF(
            ISNUMBER(
                IF(
                    $M$5:$Y$5,
                    (M204:Y204),
                    "")),
            1,
            0))
        =0,
    NA(),
    IF(
        Parameters!$D$15=1,
        IF(
            SUM(--(ISNUMBER(IF($M$5:$Y$5=1,(M204:Y204),""))))&gt;0,
            MAX(IF(
                ISNUMBER(M204:Y204),
                IF(
                    M$5:Y$5=1,
                    M204:Y204,
                    ""),
                "")),
            MAX(IF(
                ISNUMBER(M204:Y204),
                IF(
                    M$5:Y$5=2,
                    M204:Y204,
                    ""),
                ""))
        ),
        IF(
            Parameters!$D$16=1,
            IFERROR(
                AVERAGE(IF(
                    ISNUMBER(M204:Y204),
                    IF(
                        M$5:Y$5=1,
                        M204:Y204,
                        ""),
                    "")),
                AVERAGE(IF(
                    ISNUMBER(M204:Y204),
                    IF(
                        M$5:Y$5=2,
                        M204:Y204,
                        ""),
                    ""))
            ),
            IF(
                Parameters!$D$17=1,
                IFERROR(
                    IF(
                        OR(
                            IF(
                                ISNUMBER(M204:Y204),
                                IF(
                                    M$5:Y$5=1,
                                    M204:Y204,
                                    ""),
                                "")
                            =0),
                        0,
                        GEOMEAN(IF(
                            ISNUMBER(M204:Y204),
                            IF(
                                M$5:Y$5=1,
                                M204:Y204,
                                ""),
                            ""))
                    ),
                    IF(
                        OR(IF(
                            ISNUMBER(M204:Y204),
                            IF(
                                M$5:Y$5=2,
                                M204:Y204,
                                ""),
                            "")
                            =0),
                        0,
                        GEOMEAN(IF(
                            ISNUMBER(M204:Y204),
                            IF(
                                M$5:Y$5=2,
                                M204:Y204,
                                ""),
                            "")))
                )
            )
        )
    )
)</f>
        <v>10</v>
      </c>
      <c r="J204" s="242">
        <v>45019</v>
      </c>
      <c r="K204" s="242">
        <v>44753</v>
      </c>
      <c r="L204" s="91" t="s">
        <v>334</v>
      </c>
      <c r="M204" s="192">
        <v>3.5714285714285698</v>
      </c>
      <c r="N204" s="192">
        <v>0</v>
      </c>
      <c r="O204" s="192">
        <v>10</v>
      </c>
      <c r="P204" s="192">
        <v>0</v>
      </c>
      <c r="Q204" s="192" t="s">
        <v>409</v>
      </c>
      <c r="R204" s="192">
        <v>2.5</v>
      </c>
      <c r="S204" s="192" t="s">
        <v>409</v>
      </c>
      <c r="T204" s="192">
        <v>-1.19999999999999</v>
      </c>
      <c r="U204" s="192" t="s">
        <v>541</v>
      </c>
      <c r="V204" s="192">
        <v>-2.0434682424169001E-2</v>
      </c>
      <c r="W204" s="192">
        <v>-2.2651345143062E-2</v>
      </c>
      <c r="X204" s="192" t="s">
        <v>409</v>
      </c>
      <c r="AF204" s="80"/>
      <c r="AG204" s="80"/>
      <c r="AH204" s="80"/>
      <c r="AI204" s="80"/>
      <c r="AJ204" s="80"/>
      <c r="AK204" s="80"/>
      <c r="AL204" s="80"/>
      <c r="AM204" s="80"/>
      <c r="AN204" s="80"/>
      <c r="AO204" s="80"/>
      <c r="AP204" s="80"/>
      <c r="AQ204" s="80"/>
      <c r="AR204" s="81"/>
      <c r="AS204" s="81"/>
      <c r="AT204" s="81"/>
      <c r="AU204" s="81"/>
      <c r="AV204" s="81"/>
      <c r="AW204" s="81"/>
      <c r="AX204" s="81"/>
      <c r="AY204" s="81"/>
      <c r="AZ204" s="81"/>
      <c r="BA204" s="81"/>
    </row>
    <row r="205" spans="1:53" x14ac:dyDescent="0.2">
      <c r="A205" s="84">
        <v>198</v>
      </c>
      <c r="B205" s="84" t="str">
        <f ca="1"/>
        <v>Türkiye</v>
      </c>
      <c r="C205" s="84" t="str">
        <f ca="1"/>
        <v>TUR</v>
      </c>
      <c r="D205" s="84" t="str">
        <f ca="1"/>
        <v>ECS           Europe &amp; Central Asia</v>
      </c>
      <c r="E205" s="84" t="str">
        <f ca="1"/>
        <v>IBRD</v>
      </c>
      <c r="F205" s="190" t="str">
        <f t="shared" ca="1" si="6"/>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2.1620130951836889</v>
      </c>
      <c r="H205" s="80" cm="1">
        <f t="array" ref="H205">IF(
    SUM(IF(
            ISNUMBER(
                IF(
                    $M$4:$Y$4,
                    (M205:Y205),
                    "")),
            1,
            0))
        =0,
    NA(),
    IF(
        Parameters!$D$15=1,
        IF(
            SUM(--(ISNUMBER(IF($M$4:$Y$4=1,(M205:Y205),""))))&gt;0,
            MAX(IF(
                ISNUMBER(M205:Y205),
                IF(
                    M$4:Y$4=1,
                    M205:Y205,
                    ""),
                "")),
            MAX(IF(
                ISNUMBER(M205:Y205),
                IF(
                    M$4:Y$4=2,
                    M205:Y205,
                    ""),
                ""))
        ),
        IF(
            Parameters!$D$16=1,
            IFERROR(
                AVERAGE(IF(
                    ISNUMBER(M205:Y205),
                    IF(
                        M$4:Y$4=1,
                        M205:Y205,
                        ""),
                    "")),
                AVERAGE(IF(
                    ISNUMBER(M205:Y205),
                    IF(
                        M$4:Y$4=2,
                        M205:Y205,
                        ""),
                    ""))
            ),
            IF(
                Parameters!$D$17=1,
                IFERROR(
                    IF(
                        OR(
                            IF(
                                ISNUMBER(M205:Y205),
                                IF(
                                    M$4:Y$4=1,
                                    M205:Y205,
                                    ""),
                                "")
                            =0),
                        0,
                        GEOMEAN(IF(
                            ISNUMBER(M205:Y205),
                            IF(
                                M$4:Y$4=1,
                                M205:Y205,
                                ""),
                            ""))
                    ),
                    IF(
                        OR(IF(
                            ISNUMBER(M205:Y205),
                            IF(
                                M$4:Y$4=2,
                                M205:Y205,
                                ""),
                            "")
                            =0),
                        0,
                        GEOMEAN(IF(
                            ISNUMBER(M205:Y205),
                            IF(
                                M$4:Y$4=2,
                                M205:Y205,
                                ""),
                            "")))
                )
            )
        )
    )
)</f>
        <v>2.71428571428571</v>
      </c>
      <c r="I205" s="191" cm="1">
        <f t="array" ref="I205">IF(
    SUM(IF(
            ISNUMBER(
                IF(
                    $M$5:$Y$5,
                    (M205:Y205),
                    "")),
            1,
            0))
        =0,
    NA(),
    IF(
        Parameters!$D$15=1,
        IF(
            SUM(--(ISNUMBER(IF($M$5:$Y$5=1,(M205:Y205),""))))&gt;0,
            MAX(IF(
                ISNUMBER(M205:Y205),
                IF(
                    M$5:Y$5=1,
                    M205:Y205,
                    ""),
                "")),
            MAX(IF(
                ISNUMBER(M205:Y205),
                IF(
                    M$5:Y$5=2,
                    M205:Y205,
                    ""),
                ""))
        ),
        IF(
            Parameters!$D$16=1,
            IFERROR(
                AVERAGE(IF(
                    ISNUMBER(M205:Y205),
                    IF(
                        M$5:Y$5=1,
                        M205:Y205,
                        ""),
                    "")),
                AVERAGE(IF(
                    ISNUMBER(M205:Y205),
                    IF(
                        M$5:Y$5=2,
                        M205:Y205,
                        ""),
                    ""))
            ),
            IF(
                Parameters!$D$17=1,
                IFERROR(
                    IF(
                        OR(
                            IF(
                                ISNUMBER(M205:Y205),
                                IF(
                                    M$5:Y$5=1,
                                    M205:Y205,
                                    ""),
                                "")
                            =0),
                        0,
                        GEOMEAN(IF(
                            ISNUMBER(M205:Y205),
                            IF(
                                M$5:Y$5=1,
                                M205:Y205,
                                ""),
                            ""))
                    ),
                    IF(
                        OR(IF(
                            ISNUMBER(M205:Y205),
                            IF(
                                M$5:Y$5=2,
                                M205:Y205,
                                ""),
                            "")
                            =0),
                        0,
                        GEOMEAN(IF(
                            ISNUMBER(M205:Y205),
                            IF(
                                M$5:Y$5=2,
                                M205:Y205,
                                ""),
                            "")))
                )
            )
        )
    )
)</f>
        <v>1.72211075611686</v>
      </c>
      <c r="J205" s="242">
        <v>45142</v>
      </c>
      <c r="K205" s="242">
        <v>45014</v>
      </c>
      <c r="L205" s="91" t="s">
        <v>335</v>
      </c>
      <c r="M205" s="192">
        <v>2.71428571428571</v>
      </c>
      <c r="N205" s="192">
        <v>0</v>
      </c>
      <c r="O205" s="192">
        <v>0</v>
      </c>
      <c r="P205" s="192">
        <v>1.72211075611686</v>
      </c>
      <c r="Q205" s="192" t="s">
        <v>409</v>
      </c>
      <c r="R205" s="192">
        <v>1.9</v>
      </c>
      <c r="S205" s="192">
        <v>-0.65800000000000103</v>
      </c>
      <c r="T205" s="192">
        <v>-1.1869999999999901</v>
      </c>
      <c r="U205" s="192" t="s">
        <v>539</v>
      </c>
      <c r="V205" s="192">
        <v>8.6105537805842999E-2</v>
      </c>
      <c r="W205" s="192">
        <v>7.8782172306383E-2</v>
      </c>
      <c r="X205" s="192" t="s">
        <v>409</v>
      </c>
      <c r="AF205" s="80"/>
      <c r="AG205" s="80"/>
      <c r="AH205" s="80"/>
      <c r="AI205" s="80"/>
      <c r="AJ205" s="80"/>
      <c r="AK205" s="80"/>
      <c r="AL205" s="80"/>
      <c r="AM205" s="80"/>
      <c r="AN205" s="80"/>
      <c r="AO205" s="80"/>
      <c r="AP205" s="80"/>
      <c r="AQ205" s="80"/>
      <c r="AR205" s="81"/>
      <c r="AS205" s="81"/>
      <c r="AT205" s="81"/>
      <c r="AU205" s="81"/>
      <c r="AV205" s="81"/>
      <c r="AW205" s="81"/>
      <c r="AX205" s="81"/>
      <c r="AY205" s="81"/>
      <c r="AZ205" s="81"/>
      <c r="BA205" s="81"/>
    </row>
    <row r="206" spans="1:53" x14ac:dyDescent="0.2">
      <c r="A206" s="84">
        <v>199</v>
      </c>
      <c r="B206" s="35" t="str">
        <f ca="1"/>
        <v>Tuvalu</v>
      </c>
      <c r="C206" s="35" t="str">
        <f ca="1"/>
        <v>TUV</v>
      </c>
      <c r="D206" s="35" t="str">
        <f ca="1"/>
        <v>EAS           East Asia &amp; Pacific</v>
      </c>
      <c r="E206" s="35" t="str">
        <f ca="1"/>
        <v>IDA</v>
      </c>
      <c r="F206" s="190" t="str">
        <f t="shared" ca="1" si="6"/>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$M$4:$Y$4,
                    (M206:Y206),
                    "")),
            1,
            0))
        =0,
    NA(),
    IF(
        Parameters!$D$15=1,
        IF(
            SUM(--(ISNUMBER(IF($M$4:$Y$4=1,(M206:Y206),""))))&gt;0,
            MAX(IF(
                ISNUMBER(M206:Y206),
                IF(
                    M$4:Y$4=1,
                    M206:Y206,
                    ""),
                "")),
            MAX(IF(
                ISNUMBER(M206:Y206),
                IF(
                    M$4:Y$4=2,
                    M206:Y206,
                    ""),
                ""))
        ),
        IF(
            Parameters!$D$16=1,
            IFERROR(
                AVERAGE(IF(
                    ISNUMBER(M206:Y206),
                    IF(
                        M$4:Y$4=1,
                        M206:Y206,
                        ""),
                    "")),
                AVERAGE(IF(
                    ISNUMBER(M206:Y206),
                    IF(
                        M$4:Y$4=2,
                        M206:Y206,
                        ""),
                    ""))
            ),
            IF(
                Parameters!$D$17=1,
                IFERROR(
                    IF(
                        OR(
                            IF(
                                ISNUMBER(M206:Y206),
                                IF(
                                    M$4:Y$4=1,
                                    M206:Y206,
                                    ""),
                                "")
                            =0),
                        0,
                        GEOMEAN(IF(
                            ISNUMBER(M206:Y206),
                            IF(
                                M$4:Y$4=1,
                                M206:Y206,
                                ""),
                            ""))
                    ),
                    IF(
                        OR(IF(
                            ISNUMBER(M206:Y206),
                            IF(
                                M$4:Y$4=2,
                                M206:Y206,
                                ""),
                            "")
                            =0),
                        0,
                        GEOMEAN(IF(
                            ISNUMBER(M206:Y206),
                            IF(
                                M$4:Y$4=2,
                                M206:Y206,
                                ""),
                            "")))
                )
            )
        )
    )
)</f>
        <v>8</v>
      </c>
      <c r="I206" s="191" t="e" cm="1">
        <f t="array" ref="I206">IF(
    SUM(IF(
            ISNUMBER(
                IF(
                    $M$5:$Y$5,
                    (M206:Y206),
                    "")),
            1,
            0))
        =0,
    NA(),
    IF(
        Parameters!$D$15=1,
        IF(
            SUM(--(ISNUMBER(IF($M$5:$Y$5=1,(M206:Y206),""))))&gt;0,
            MAX(IF(
                ISNUMBER(M206:Y206),
                IF(
                    M$5:Y$5=1,
                    M206:Y206,
                    ""),
                "")),
            MAX(IF(
                ISNUMBER(M206:Y206),
                IF(
                    M$5:Y$5=2,
                    M206:Y206,
                    ""),
                ""))
        ),
        IF(
            Parameters!$D$16=1,
            IFERROR(
                AVERAGE(IF(
                    ISNUMBER(M206:Y206),
                    IF(
                        M$5:Y$5=1,
                        M206:Y206,
                        ""),
                    "")),
                AVERAGE(IF(
                    ISNUMBER(M206:Y206),
                    IF(
                        M$5:Y$5=2,
                        M206:Y206,
                        ""),
                    ""))
            ),
            IF(
                Parameters!$D$17=1,
                IFERROR(
                    IF(
                        OR(
                            IF(
                                ISNUMBER(M206:Y206),
                                IF(
                                    M$5:Y$5=1,
                                    M206:Y206,
                                    ""),
                                "")
                            =0),
                        0,
                        GEOMEAN(IF(
                            ISNUMBER(M206:Y206),
                            IF(
                                M$5:Y$5=1,
                                M206:Y206,
                                ""),
                            ""))
                    ),
                    IF(
                        OR(IF(
                            ISNUMBER(M206:Y206),
                            IF(
                                M$5:Y$5=2,
                                M206:Y206,
                                ""),
                            "")
                            =0),
                        0,
                        GEOMEAN(IF(
                            ISNUMBER(M206:Y206),
                            IF(
                                M$5:Y$5=2,
                                M206:Y206,
                                ""),
                            "")))
                )
            )
        )
    )
)</f>
        <v>#N/A</v>
      </c>
      <c r="J206" s="242">
        <v>45142</v>
      </c>
      <c r="K206" s="242">
        <v>45014</v>
      </c>
      <c r="L206" s="91" t="s">
        <v>337</v>
      </c>
      <c r="M206" s="192">
        <v>8</v>
      </c>
      <c r="N206" s="192" t="s">
        <v>409</v>
      </c>
      <c r="O206" s="192" t="s">
        <v>409</v>
      </c>
      <c r="P206" s="192" t="s">
        <v>409</v>
      </c>
      <c r="Q206" s="192" t="s">
        <v>409</v>
      </c>
      <c r="R206" s="192">
        <v>5.6</v>
      </c>
      <c r="S206" s="192" t="s">
        <v>409</v>
      </c>
      <c r="T206" s="192" t="s">
        <v>409</v>
      </c>
      <c r="U206" s="192" t="s">
        <v>409</v>
      </c>
      <c r="V206" s="192" t="s">
        <v>409</v>
      </c>
      <c r="W206" s="192" t="s">
        <v>409</v>
      </c>
      <c r="X206" s="192" t="s">
        <v>409</v>
      </c>
    </row>
    <row r="207" spans="1:53" x14ac:dyDescent="0.2">
      <c r="A207" s="84">
        <v>200</v>
      </c>
      <c r="B207" s="35" t="str">
        <f ca="1"/>
        <v>Taiwan, China</v>
      </c>
      <c r="C207" s="35" t="str">
        <f ca="1"/>
        <v>TWN</v>
      </c>
      <c r="D207" s="35" t="str">
        <f ca="1"/>
        <v>EAS           East Asia &amp; Pacific</v>
      </c>
      <c r="E207" s="35" t="str">
        <f ca="1"/>
        <v>NA</v>
      </c>
      <c r="F207" s="190" t="str">
        <f t="shared" ca="1" si="6"/>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1</v>
      </c>
      <c r="H207" s="80" t="e" cm="1">
        <f t="array" ref="H207">IF(
    SUM(IF(
            ISNUMBER(
                IF(
                    $M$4:$Y$4,
                    (M207:Y207),
                    "")),
            1,
            0))
        =0,
    NA(),
    IF(
        Parameters!$D$15=1,
        IF(
            SUM(--(ISNUMBER(IF($M$4:$Y$4=1,(M207:Y207),""))))&gt;0,
            MAX(IF(
                ISNUMBER(M207:Y207),
                IF(
                    M$4:Y$4=1,
                    M207:Y207,
                    ""),
                "")),
            MAX(IF(
                ISNUMBER(M207:Y207),
                IF(
                    M$4:Y$4=2,
                    M207:Y207,
                    ""),
                ""))
        ),
        IF(
            Parameters!$D$16=1,
            IFERROR(
                AVERAGE(IF(
                    ISNUMBER(M207:Y207),
                    IF(
                        M$4:Y$4=1,
                        M207:Y207,
                        ""),
                    "")),
                AVERAGE(IF(
                    ISNUMBER(M207:Y207),
                    IF(
                        M$4:Y$4=2,
                        M207:Y207,
                        ""),
                    ""))
            ),
            IF(
                Parameters!$D$17=1,
                IFERROR(
                    IF(
                        OR(
                            IF(
                                ISNUMBER(M207:Y207),
                                IF(
                                    M$4:Y$4=1,
                                    M207:Y207,
                                    ""),
                                "")
                            =0),
                        0,
                        GEOMEAN(IF(
                            ISNUMBER(M207:Y207),
                            IF(
                                M$4:Y$4=1,
                                M207:Y207,
                                ""),
                            ""))
                    ),
                    IF(
                        OR(IF(
                            ISNUMBER(M207:Y207),
                            IF(
                                M$4:Y$4=2,
                                M207:Y207,
                                ""),
                            "")
                            =0),
                        0,
                        GEOMEAN(IF(
                            ISNUMBER(M207:Y207),
                            IF(
                                M$4:Y$4=2,
                                M207:Y207,
                                ""),
                            "")))
                )
            )
        )
    )
)</f>
        <v>#N/A</v>
      </c>
      <c r="I207" s="191" cm="1">
        <f t="array" ref="I207">IF(
    SUM(IF(
            ISNUMBER(
                IF(
                    $M$5:$Y$5,
                    (M207:Y207),
                    "")),
            1,
            0))
        =0,
    NA(),
    IF(
        Parameters!$D$15=1,
        IF(
            SUM(--(ISNUMBER(IF($M$5:$Y$5=1,(M207:Y207),""))))&gt;0,
            MAX(IF(
                ISNUMBER(M207:Y207),
                IF(
                    M$5:Y$5=1,
                    M207:Y207,
                    ""),
                "")),
            MAX(IF(
                ISNUMBER(M207:Y207),
                IF(
                    M$5:Y$5=2,
                    M207:Y207,
                    ""),
                ""))
        ),
        IF(
            Parameters!$D$16=1,
            IFERROR(
                AVERAGE(IF(
                    ISNUMBER(M207:Y207),
                    IF(
                        M$5:Y$5=1,
                        M207:Y207,
                        ""),
                    "")),
                AVERAGE(IF(
                    ISNUMBER(M207:Y207),
                    IF(
                        M$5:Y$5=2,
                        M207:Y207,
                        ""),
                    ""))
            ),
            IF(
                Parameters!$D$17=1,
                IFERROR(
                    IF(
                        OR(
                            IF(
                                ISNUMBER(M207:Y207),
                                IF(
                                    M$5:Y$5=1,
                                    M207:Y207,
                                    ""),
                                "")
                            =0),
                        0,
                        GEOMEAN(IF(
                            ISNUMBER(M207:Y207),
                            IF(
                                M$5:Y$5=1,
                                M207:Y207,
                                ""),
                            ""))
                    ),
                    IF(
                        OR(IF(
                            ISNUMBER(M207:Y207),
                            IF(
                                M$5:Y$5=2,
                                M207:Y207,
                                ""),
                            "")
                            =0),
                        0,
                        GEOMEAN(IF(
                            ISNUMBER(M207:Y207),
                            IF(
                                M$5:Y$5=2,
                                M207:Y207,
                                ""),
                            "")))
                )
            )
        )
    )
)</f>
        <v>1</v>
      </c>
      <c r="J207" s="242" t="s">
        <v>409</v>
      </c>
      <c r="K207" s="242">
        <v>45154</v>
      </c>
      <c r="L207" s="91" t="s">
        <v>723</v>
      </c>
      <c r="M207" s="192" t="s">
        <v>409</v>
      </c>
      <c r="N207" s="192">
        <v>1</v>
      </c>
      <c r="O207" s="192" t="s">
        <v>409</v>
      </c>
      <c r="P207" s="192" t="s">
        <v>409</v>
      </c>
      <c r="Q207" s="192" t="s">
        <v>409</v>
      </c>
      <c r="R207" s="192" t="s">
        <v>409</v>
      </c>
      <c r="S207" s="192">
        <v>-0.28999999999999998</v>
      </c>
      <c r="T207" s="192">
        <v>0.1</v>
      </c>
      <c r="U207" s="192" t="s">
        <v>409</v>
      </c>
      <c r="V207" s="192" t="s">
        <v>409</v>
      </c>
      <c r="W207" s="192" t="s">
        <v>409</v>
      </c>
      <c r="X207" s="192" t="s">
        <v>409</v>
      </c>
    </row>
    <row r="208" spans="1:53" x14ac:dyDescent="0.2">
      <c r="A208" s="84">
        <v>201</v>
      </c>
      <c r="B208" s="35" t="str">
        <f ca="1"/>
        <v>Tanzania</v>
      </c>
      <c r="C208" s="35" t="str">
        <f ca="1"/>
        <v>TZA</v>
      </c>
      <c r="D208" s="35" t="str">
        <f ca="1"/>
        <v>SSF           Sub-Saharan Africa</v>
      </c>
      <c r="E208" s="35" t="str">
        <f ca="1"/>
        <v>IDA</v>
      </c>
      <c r="F208" s="190" t="str">
        <f t="shared" ca="1" si="6"/>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4.8996154507499643</v>
      </c>
      <c r="H208" s="80" cm="1">
        <f t="array" ref="H208">IF(
    SUM(IF(
            ISNUMBER(
                IF(
                    $M$4:$Y$4,
                    (M208:Y208),
                    "")),
            1,
            0))
        =0,
    NA(),
    IF(
        Parameters!$D$15=1,
        IF(
            SUM(--(ISNUMBER(IF($M$4:$Y$4=1,(M208:Y208),""))))&gt;0,
            MAX(IF(
                ISNUMBER(M208:Y208),
                IF(
                    M$4:Y$4=1,
                    M208:Y208,
                    ""),
                "")),
            MAX(IF(
                ISNUMBER(M208:Y208),
                IF(
                    M$4:Y$4=2,
                    M208:Y208,
                    ""),
                ""))
        ),
        IF(
            Parameters!$D$16=1,
            IFERROR(
                AVERAGE(IF(
                    ISNUMBER(M208:Y208),
                    IF(
                        M$4:Y$4=1,
                        M208:Y208,
                        ""),
                    "")),
                AVERAGE(IF(
                    ISNUMBER(M208:Y208),
                    IF(
                        M$4:Y$4=2,
                        M208:Y208,
                        ""),
                    ""))
            ),
            IF(
                Parameters!$D$17=1,
                IFERROR(
                    IF(
                        OR(
                            IF(
                                ISNUMBER(M208:Y208),
                                IF(
                                    M$4:Y$4=1,
                                    M208:Y208,
                                    ""),
                                "")
                            =0),
                        0,
                        GEOMEAN(IF(
                            ISNUMBER(M208:Y208),
                            IF(
                                M$4:Y$4=1,
                                M208:Y208,
                                ""),
                            ""))
                    ),
                    IF(
                        OR(IF(
                            ISNUMBER(M208:Y208),
                            IF(
                                M$4:Y$4=2,
                                M208:Y208,
                                ""),
                            "")
                            =0),
                        0,
                        GEOMEAN(IF(
                            ISNUMBER(M208:Y208),
                            IF(
                                M$4:Y$4=2,
                                M208:Y208,
                                ""),
                            "")))
                )
            )
        )
    )
)</f>
        <v>8.4285714285714199</v>
      </c>
      <c r="I208" s="191" cm="1">
        <f t="array" ref="I208">IF(
    SUM(IF(
            ISNUMBER(
                IF(
                    $M$5:$Y$5,
                    (M208:Y208),
                    "")),
            1,
            0))
        =0,
    NA(),
    IF(
        Parameters!$D$15=1,
        IF(
            SUM(--(ISNUMBER(IF($M$5:$Y$5=1,(M208:Y208),""))))&gt;0,
            MAX(IF(
                ISNUMBER(M208:Y208),
                IF(
                    M$5:Y$5=1,
                    M208:Y208,
                    ""),
                "")),
            MAX(IF(
                ISNUMBER(M208:Y208),
                IF(
                    M$5:Y$5=2,
                    M208:Y208,
                    ""),
                ""))
        ),
        IF(
            Parameters!$D$16=1,
            IFERROR(
                AVERAGE(IF(
                    ISNUMBER(M208:Y208),
                    IF(
                        M$5:Y$5=1,
                        M208:Y208,
                        ""),
                    "")),
                AVERAGE(IF(
                    ISNUMBER(M208:Y208),
                    IF(
                        M$5:Y$5=2,
                        M208:Y208,
                        ""),
                    ""))
            ),
            IF(
                Parameters!$D$17=1,
                IFERROR(
                    IF(
                        OR(
                            IF(
                                ISNUMBER(M208:Y208),
                                IF(
                                    M$5:Y$5=1,
                                    M208:Y208,
                                    ""),
                                "")
                            =0),
                        0,
                        GEOMEAN(IF(
                            ISNUMBER(M208:Y208),
                            IF(
                                M$5:Y$5=1,
                                M208:Y208,
                                ""),
                            ""))
                    ),
                    IF(
                        OR(IF(
                            ISNUMBER(M208:Y208),
                            IF(
                                M$5:Y$5=2,
                                M208:Y208,
                                ""),
                            "")
                            =0),
                        0,
                        GEOMEAN(IF(
                            ISNUMBER(M208:Y208),
                            IF(
                                M$5:Y$5=2,
                                M208:Y208,
                                ""),
                            "")))
                )
            )
        )
    )
)</f>
        <v>2.84819696536601</v>
      </c>
      <c r="J208" s="242">
        <v>45142</v>
      </c>
      <c r="K208" s="242" t="s">
        <v>409</v>
      </c>
      <c r="L208" s="91" t="s">
        <v>339</v>
      </c>
      <c r="M208" s="192">
        <v>8.4285714285714199</v>
      </c>
      <c r="N208" s="192" t="s">
        <v>409</v>
      </c>
      <c r="O208" s="192" t="s">
        <v>409</v>
      </c>
      <c r="P208" s="192">
        <v>2.84819696536601</v>
      </c>
      <c r="Q208" s="192" t="s">
        <v>409</v>
      </c>
      <c r="R208" s="192">
        <v>5.9</v>
      </c>
      <c r="S208" s="192" t="s">
        <v>409</v>
      </c>
      <c r="T208" s="192" t="s">
        <v>409</v>
      </c>
      <c r="U208" s="192" t="s">
        <v>409</v>
      </c>
      <c r="V208" s="192">
        <v>5.0841623883101802E-2</v>
      </c>
      <c r="W208" s="192">
        <v>0.142409848268301</v>
      </c>
      <c r="X208" s="192" t="s">
        <v>409</v>
      </c>
    </row>
    <row r="209" spans="1:24" x14ac:dyDescent="0.2">
      <c r="A209" s="84">
        <v>202</v>
      </c>
      <c r="B209" s="35" t="str">
        <f ca="1"/>
        <v>Uganda</v>
      </c>
      <c r="C209" s="35" t="str">
        <f ca="1"/>
        <v>UGA</v>
      </c>
      <c r="D209" s="35" t="str">
        <f ca="1"/>
        <v>SSF           Sub-Saharan Africa</v>
      </c>
      <c r="E209" s="35" t="str">
        <f ca="1"/>
        <v>IDA</v>
      </c>
      <c r="F209" s="190" t="str">
        <f t="shared" ca="1" si="6"/>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$M$4:$Y$4,
                    (M209:Y209),
                    "")),
            1,
            0))
        =0,
    NA(),
    IF(
        Parameters!$D$15=1,
        IF(
            SUM(--(ISNUMBER(IF($M$4:$Y$4=1,(M209:Y209),""))))&gt;0,
            MAX(IF(
                ISNUMBER(M209:Y209),
                IF(
                    M$4:Y$4=1,
                    M209:Y209,
                    ""),
                "")),
            MAX(IF(
                ISNUMBER(M209:Y209),
                IF(
                    M$4:Y$4=2,
                    M209:Y209,
                    ""),
                ""))
        ),
        IF(
            Parameters!$D$16=1,
            IFERROR(
                AVERAGE(IF(
                    ISNUMBER(M209:Y209),
                    IF(
                        M$4:Y$4=1,
                        M209:Y209,
                        ""),
                    "")),
                AVERAGE(IF(
                    ISNUMBER(M209:Y209),
                    IF(
                        M$4:Y$4=2,
                        M209:Y209,
                        ""),
                    ""))
            ),
            IF(
                Parameters!$D$17=1,
                IFERROR(
                    IF(
                        OR(
                            IF(
                                ISNUMBER(M209:Y209),
                                IF(
                                    M$4:Y$4=1,
                                    M209:Y209,
                                    ""),
                                "")
                            =0),
                        0,
                        GEOMEAN(IF(
                            ISNUMBER(M209:Y209),
                            IF(
                                M$4:Y$4=1,
                                M209:Y209,
                                ""),
                            ""))
                    ),
                    IF(
                        OR(IF(
                            ISNUMBER(M209:Y209),
                            IF(
                                M$4:Y$4=2,
                                M209:Y209,
                                ""),
                            "")
                            =0),
                        0,
                        GEOMEAN(IF(
                            ISNUMBER(M209:Y209),
                            IF(
                                M$4:Y$4=2,
                                M209:Y209,
                                ""),
                            "")))
                )
            )
        )
    )
)</f>
        <v>8.71428571428571</v>
      </c>
      <c r="I209" s="191" cm="1">
        <f t="array" ref="I209">IF(
    SUM(IF(
            ISNUMBER(
                IF(
                    $M$5:$Y$5,
                    (M209:Y209),
                    "")),
            1,
            0))
        =0,
    NA(),
    IF(
        Parameters!$D$15=1,
        IF(
            SUM(--(ISNUMBER(IF($M$5:$Y$5=1,(M209:Y209),""))))&gt;0,
            MAX(IF(
                ISNUMBER(M209:Y209),
                IF(
                    M$5:Y$5=1,
                    M209:Y209,
                    ""),
                "")),
            MAX(IF(
                ISNUMBER(M209:Y209),
                IF(
                    M$5:Y$5=2,
                    M209:Y209,
                    ""),
                ""))
        ),
        IF(
            Parameters!$D$16=1,
            IFERROR(
                AVERAGE(IF(
                    ISNUMBER(M209:Y209),
                    IF(
                        M$5:Y$5=1,
                        M209:Y209,
                        ""),
                    "")),
                AVERAGE(IF(
                    ISNUMBER(M209:Y209),
                    IF(
                        M$5:Y$5=2,
                        M209:Y209,
                        ""),
                    ""))
            ),
            IF(
                Parameters!$D$17=1,
                IFERROR(
                    IF(
                        OR(
                            IF(
                                ISNUMBER(M209:Y209),
                                IF(
                                    M$5:Y$5=1,
                                    M209:Y209,
                                    ""),
                                "")
                            =0),
                        0,
                        GEOMEAN(IF(
                            ISNUMBER(M209:Y209),
                            IF(
                                M$5:Y$5=1,
                                M209:Y209,
                                ""),
                            ""))
                    ),
                    IF(
                        OR(IF(
                            ISNUMBER(M209:Y209),
                            IF(
                                M$5:Y$5=2,
                                M209:Y209,
                                ""),
                            "")
                            =0),
                        0,
                        GEOMEAN(IF(
                            ISNUMBER(M209:Y209),
                            IF(
                                M$5:Y$5=2,
                                M209:Y209,
                                ""),
                            "")))
                )
            )
        )
    )
)</f>
        <v>0</v>
      </c>
      <c r="J209" s="242">
        <v>45142</v>
      </c>
      <c r="K209" s="242">
        <v>45014</v>
      </c>
      <c r="L209" s="91" t="s">
        <v>341</v>
      </c>
      <c r="M209" s="192">
        <v>8.71428571428571</v>
      </c>
      <c r="N209" s="192" t="s">
        <v>409</v>
      </c>
      <c r="O209" s="192">
        <v>0</v>
      </c>
      <c r="P209" s="192">
        <v>0</v>
      </c>
      <c r="Q209" s="192" t="s">
        <v>409</v>
      </c>
      <c r="R209" s="192">
        <v>6.1</v>
      </c>
      <c r="S209" s="192" t="s">
        <v>409</v>
      </c>
      <c r="T209" s="192" t="s">
        <v>409</v>
      </c>
      <c r="U209" s="192" t="s">
        <v>539</v>
      </c>
      <c r="V209" s="192">
        <v>-8.0980347655597001E-2</v>
      </c>
      <c r="W209" s="192">
        <v>-8.4127221500601507E-2</v>
      </c>
      <c r="X209" s="192" t="s">
        <v>409</v>
      </c>
    </row>
    <row r="210" spans="1:24" x14ac:dyDescent="0.2">
      <c r="A210" s="84">
        <v>203</v>
      </c>
      <c r="B210" s="35" t="str">
        <f ca="1"/>
        <v>Ukraine</v>
      </c>
      <c r="C210" s="35" t="str">
        <f ca="1"/>
        <v>UKR</v>
      </c>
      <c r="D210" s="35" t="str">
        <f ca="1"/>
        <v>ECS           Europe &amp; Central Asia</v>
      </c>
      <c r="E210" s="35" t="str">
        <f ca="1"/>
        <v>IBRD</v>
      </c>
      <c r="F210" s="190" t="str">
        <f t="shared" ca="1" si="6"/>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4.6291004988627549</v>
      </c>
      <c r="H210" s="80" cm="1">
        <f t="array" ref="H210">IF(
    SUM(IF(
            ISNUMBER(
                IF(
                    $M$4:$Y$4,
                    (M210:Y210),
                    "")),
            1,
            0))
        =0,
    NA(),
    IF(
        Parameters!$D$15=1,
        IF(
            SUM(--(ISNUMBER(IF($M$4:$Y$4=1,(M210:Y210),""))))&gt;0,
            MAX(IF(
                ISNUMBER(M210:Y210),
                IF(
                    M$4:Y$4=1,
                    M210:Y210,
                    ""),
                "")),
            MAX(IF(
                ISNUMBER(M210:Y210),
                IF(
                    M$4:Y$4=2,
                    M210:Y210,
                    ""),
                ""))
        ),
        IF(
            Parameters!$D$16=1,
            IFERROR(
                AVERAGE(IF(
                    ISNUMBER(M210:Y210),
                    IF(
                        M$4:Y$4=1,
                        M210:Y210,
                        ""),
                    "")),
                AVERAGE(IF(
                    ISNUMBER(M210:Y210),
                    IF(
                        M$4:Y$4=2,
                        M210:Y210,
                        ""),
                    ""))
            ),
            IF(
                Parameters!$D$17=1,
                IFERROR(
                    IF(
                        OR(
                            IF(
                                ISNUMBER(M210:Y210),
                                IF(
                                    M$4:Y$4=1,
                                    M210:Y210,
                                    ""),
                                "")
                            =0),
                        0,
                        GEOMEAN(IF(
                            ISNUMBER(M210:Y210),
                            IF(
                                M$4:Y$4=1,
                                M210:Y210,
                                ""),
                            ""))
                    ),
                    IF(
                        OR(IF(
                            ISNUMBER(M210:Y210),
                            IF(
                                M$4:Y$4=2,
                                M210:Y210,
                                ""),
                            "")
                            =0),
                        0,
                        GEOMEAN(IF(
                            ISNUMBER(M210:Y210),
                            IF(
                                M$4:Y$4=2,
                                M210:Y210,
                                ""),
                            "")))
                )
            )
        )
    )
)</f>
        <v>2.1428571428571401</v>
      </c>
      <c r="I210" s="191" cm="1">
        <f t="array" ref="I210">IF(
    SUM(IF(
            ISNUMBER(
                IF(
                    $M$5:$Y$5,
                    (M210:Y210),
                    "")),
            1,
            0))
        =0,
    NA(),
    IF(
        Parameters!$D$15=1,
        IF(
            SUM(--(ISNUMBER(IF($M$5:$Y$5=1,(M210:Y210),""))))&gt;0,
            MAX(IF(
                ISNUMBER(M210:Y210),
                IF(
                    M$5:Y$5=1,
                    M210:Y210,
                    ""),
                "")),
            MAX(IF(
                ISNUMBER(M210:Y210),
                IF(
                    M$5:Y$5=2,
                    M210:Y210,
                    ""),
                ""))
        ),
        IF(
            Parameters!$D$16=1,
            IFERROR(
                AVERAGE(IF(
                    ISNUMBER(M210:Y210),
                    IF(
                        M$5:Y$5=1,
                        M210:Y210,
                        ""),
                    "")),
                AVERAGE(IF(
                    ISNUMBER(M210:Y210),
                    IF(
                        M$5:Y$5=2,
                        M210:Y210,
                        ""),
                    ""))
            ),
            IF(
                Parameters!$D$17=1,
                IFERROR(
                    IF(
                        OR(
                            IF(
                                ISNUMBER(M210:Y210),
                                IF(
                                    M$5:Y$5=1,
                                    M210:Y210,
                                    ""),
                                "")
                            =0),
                        0,
                        GEOMEAN(IF(
                            ISNUMBER(M210:Y210),
                            IF(
                                M$5:Y$5=1,
                                M210:Y210,
                                ""),
                            ""))
                    ),
                    IF(
                        OR(IF(
                            ISNUMBER(M210:Y210),
                            IF(
                                M$5:Y$5=2,
                                M210:Y210,
                                ""),
                            "")
                            =0),
                        0,
                        GEOMEAN(IF(
                            ISNUMBER(M210:Y210),
                            IF(
                                M$5:Y$5=2,
                                M210:Y210,
                                ""),
                            "")))
                )
            )
        )
    )
)</f>
        <v>10</v>
      </c>
      <c r="J210" s="242">
        <v>45142</v>
      </c>
      <c r="K210" s="242">
        <v>45154</v>
      </c>
      <c r="L210" s="91" t="s">
        <v>343</v>
      </c>
      <c r="M210" s="192">
        <v>2.1428571428571401</v>
      </c>
      <c r="N210" s="192">
        <v>10</v>
      </c>
      <c r="O210" s="192">
        <v>0</v>
      </c>
      <c r="P210" s="192" t="s">
        <v>409</v>
      </c>
      <c r="Q210" s="192">
        <v>10</v>
      </c>
      <c r="R210" s="192">
        <v>1.5</v>
      </c>
      <c r="S210" s="192">
        <v>14.6929999999999</v>
      </c>
      <c r="T210" s="192">
        <v>0.68500000000000005</v>
      </c>
      <c r="U210" s="192" t="s">
        <v>539</v>
      </c>
      <c r="V210" s="192" t="s">
        <v>409</v>
      </c>
      <c r="W210" s="192" t="s">
        <v>409</v>
      </c>
      <c r="X210" s="192" t="s">
        <v>969</v>
      </c>
    </row>
    <row r="211" spans="1:24" x14ac:dyDescent="0.2">
      <c r="A211" s="84">
        <v>204</v>
      </c>
      <c r="B211" s="35" t="str">
        <f ca="1"/>
        <v>Uruguay</v>
      </c>
      <c r="C211" s="35" t="str">
        <f ca="1"/>
        <v>URY</v>
      </c>
      <c r="D211" s="35" t="str">
        <f ca="1"/>
        <v>LCN           Latin America &amp; Caribbean</v>
      </c>
      <c r="E211" s="35" t="str">
        <f ca="1"/>
        <v>IBRD</v>
      </c>
      <c r="F211" s="190" t="str">
        <f t="shared" ca="1" si="6"/>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$M$4:$Y$4,
                    (M211:Y211),
                    "")),
            1,
            0))
        =0,
    NA(),
    IF(
        Parameters!$D$15=1,
        IF(
            SUM(--(ISNUMBER(IF($M$4:$Y$4=1,(M211:Y211),""))))&gt;0,
            MAX(IF(
                ISNUMBER(M211:Y211),
                IF(
                    M$4:Y$4=1,
                    M211:Y211,
                    ""),
                "")),
            MAX(IF(
                ISNUMBER(M211:Y211),
                IF(
                    M$4:Y$4=2,
                    M211:Y211,
                    ""),
                ""))
        ),
        IF(
            Parameters!$D$16=1,
            IFERROR(
                AVERAGE(IF(
                    ISNUMBER(M211:Y211),
                    IF(
                        M$4:Y$4=1,
                        M211:Y211,
                        ""),
                    "")),
                AVERAGE(IF(
                    ISNUMBER(M211:Y211),
                    IF(
                        M$4:Y$4=2,
                        M211:Y211,
                        ""),
                    ""))
            ),
            IF(
                Parameters!$D$17=1,
                IFERROR(
                    IF(
                        OR(
                            IF(
                                ISNUMBER(M211:Y211),
                                IF(
                                    M$4:Y$4=1,
                                    M211:Y211,
                                    ""),
                                "")
                            =0),
                        0,
                        GEOMEAN(IF(
                            ISNUMBER(M211:Y211),
                            IF(
                                M$4:Y$4=1,
                                M211:Y211,
                                ""),
                            ""))
                    ),
                    IF(
                        OR(IF(
                            ISNUMBER(M211:Y211),
                            IF(
                                M$4:Y$4=2,
                                M211:Y211,
                                ""),
                            "")
                            =0),
                        0,
                        GEOMEAN(IF(
                            ISNUMBER(M211:Y211),
                            IF(
                                M$4:Y$4=2,
                                M211:Y211,
                                ""),
                            "")))
                )
            )
        )
    )
)</f>
        <v>2.5714285714285698</v>
      </c>
      <c r="I211" s="191" cm="1">
        <f t="array" ref="I211">IF(
    SUM(IF(
            ISNUMBER(
                IF(
                    $M$5:$Y$5,
                    (M211:Y211),
                    "")),
            1,
            0))
        =0,
    NA(),
    IF(
        Parameters!$D$15=1,
        IF(
            SUM(--(ISNUMBER(IF($M$5:$Y$5=1,(M211:Y211),""))))&gt;0,
            MAX(IF(
                ISNUMBER(M211:Y211),
                IF(
                    M$5:Y$5=1,
                    M211:Y211,
                    ""),
                "")),
            MAX(IF(
                ISNUMBER(M211:Y211),
                IF(
                    M$5:Y$5=2,
                    M211:Y211,
                    ""),
                ""))
        ),
        IF(
            Parameters!$D$16=1,
            IFERROR(
                AVERAGE(IF(
                    ISNUMBER(M211:Y211),
                    IF(
                        M$5:Y$5=1,
                        M211:Y211,
                        ""),
                    "")),
                AVERAGE(IF(
                    ISNUMBER(M211:Y211),
                    IF(
                        M$5:Y$5=2,
                        M211:Y211,
                        ""),
                    ""))
            ),
            IF(
                Parameters!$D$17=1,
                IFERROR(
                    IF(
                        OR(
                            IF(
                                ISNUMBER(M211:Y211),
                                IF(
                                    M$5:Y$5=1,
                                    M211:Y211,
                                    ""),
                                "")
                            =0),
                        0,
                        GEOMEAN(IF(
                            ISNUMBER(M211:Y211),
                            IF(
                                M$5:Y$5=1,
                                M211:Y211,
                                ""),
                            ""))
                    ),
                    IF(
                        OR(IF(
                            ISNUMBER(M211:Y211),
                            IF(
                                M$5:Y$5=2,
                                M211:Y211,
                                ""),
                            "")
                            =0),
                        0,
                        GEOMEAN(IF(
                            ISNUMBER(M211:Y211),
                            IF(
                                M$5:Y$5=2,
                                M211:Y211,
                                ""),
                            "")))
                )
            )
        )
    )
)</f>
        <v>0</v>
      </c>
      <c r="J211" s="242">
        <v>44753</v>
      </c>
      <c r="K211" s="242">
        <v>45154</v>
      </c>
      <c r="L211" s="91" t="s">
        <v>345</v>
      </c>
      <c r="M211" s="192">
        <v>2.5714285714285698</v>
      </c>
      <c r="N211" s="192">
        <v>0</v>
      </c>
      <c r="O211" s="192">
        <v>0</v>
      </c>
      <c r="P211" s="192">
        <v>0</v>
      </c>
      <c r="Q211" s="192" t="s">
        <v>409</v>
      </c>
      <c r="R211" s="192">
        <v>1.8</v>
      </c>
      <c r="S211" s="192">
        <v>-1.508</v>
      </c>
      <c r="T211" s="192">
        <v>-0.97499999999999898</v>
      </c>
      <c r="U211" s="192" t="s">
        <v>539</v>
      </c>
      <c r="V211" s="192">
        <v>-3.6124348640441999E-2</v>
      </c>
      <c r="W211" s="192">
        <v>-1.9134953618049001E-2</v>
      </c>
      <c r="X211" s="192" t="s">
        <v>409</v>
      </c>
    </row>
    <row r="212" spans="1:24" x14ac:dyDescent="0.2">
      <c r="A212" s="84">
        <v>205</v>
      </c>
      <c r="B212" s="35" t="str">
        <f ca="1"/>
        <v>United States</v>
      </c>
      <c r="C212" s="35" t="str">
        <f ca="1"/>
        <v>USA</v>
      </c>
      <c r="D212" s="35" t="str">
        <f ca="1"/>
        <v>NAC           North America</v>
      </c>
      <c r="E212" s="35" t="str">
        <f ca="1"/>
        <v>NA</v>
      </c>
      <c r="F212" s="190" t="str">
        <f t="shared" ca="1" si="6"/>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$M$4:$Y$4,
                    (M212:Y212),
                    "")),
            1,
            0))
        =0,
    NA(),
    IF(
        Parameters!$D$15=1,
        IF(
            SUM(--(ISNUMBER(IF($M$4:$Y$4=1,(M212:Y212),""))))&gt;0,
            MAX(IF(
                ISNUMBER(M212:Y212),
                IF(
                    M$4:Y$4=1,
                    M212:Y212,
                    ""),
                "")),
            MAX(IF(
                ISNUMBER(M212:Y212),
                IF(
                    M$4:Y$4=2,
                    M212:Y212,
                    ""),
                ""))
        ),
        IF(
            Parameters!$D$16=1,
            IFERROR(
                AVERAGE(IF(
                    ISNUMBER(M212:Y212),
                    IF(
                        M$4:Y$4=1,
                        M212:Y212,
                        ""),
                    "")),
                AVERAGE(IF(
                    ISNUMBER(M212:Y212),
                    IF(
                        M$4:Y$4=2,
                        M212:Y212,
                        ""),
                    ""))
            ),
            IF(
                Parameters!$D$17=1,
                IFERROR(
                    IF(
                        OR(
                            IF(
                                ISNUMBER(M212:Y212),
                                IF(
                                    M$4:Y$4=1,
                                    M212:Y212,
                                    ""),
                                "")
                            =0),
                        0,
                        GEOMEAN(IF(
                            ISNUMBER(M212:Y212),
                            IF(
                                M$4:Y$4=1,
                                M212:Y212,
                                ""),
                            ""))
                    ),
                    IF(
                        OR(IF(
                            ISNUMBER(M212:Y212),
                            IF(
                                M$4:Y$4=2,
                                M212:Y212,
                                ""),
                            "")
                            =0),
                        0,
                        GEOMEAN(IF(
                            ISNUMBER(M212:Y212),
                            IF(
                                M$4:Y$4=2,
                                M212:Y212,
                                ""),
                            "")))
                )
            )
        )
    )
)</f>
        <v>1.28571428571428</v>
      </c>
      <c r="I212" s="191" cm="1">
        <f t="array" ref="I212">IF(
    SUM(IF(
            ISNUMBER(
                IF(
                    $M$5:$Y$5,
                    (M212:Y212),
                    "")),
            1,
            0))
        =0,
    NA(),
    IF(
        Parameters!$D$15=1,
        IF(
            SUM(--(ISNUMBER(IF($M$5:$Y$5=1,(M212:Y212),""))))&gt;0,
            MAX(IF(
                ISNUMBER(M212:Y212),
                IF(
                    M$5:Y$5=1,
                    M212:Y212,
                    ""),
                "")),
            MAX(IF(
                ISNUMBER(M212:Y212),
                IF(
                    M$5:Y$5=2,
                    M212:Y212,
                    ""),
                ""))
        ),
        IF(
            Parameters!$D$16=1,
            IFERROR(
                AVERAGE(IF(
                    ISNUMBER(M212:Y212),
                    IF(
                        M$5:Y$5=1,
                        M212:Y212,
                        ""),
                    "")),
                AVERAGE(IF(
                    ISNUMBER(M212:Y212),
                    IF(
                        M$5:Y$5=2,
                        M212:Y212,
                        ""),
                    ""))
            ),
            IF(
                Parameters!$D$17=1,
                IFERROR(
                    IF(
                        OR(
                            IF(
                                ISNUMBER(M212:Y212),
                                IF(
                                    M$5:Y$5=1,
                                    M212:Y212,
                                    ""),
                                "")
                            =0),
                        0,
                        GEOMEAN(IF(
                            ISNUMBER(M212:Y212),
                            IF(
                                M$5:Y$5=1,
                                M212:Y212,
                                ""),
                            ""))
                    ),
                    IF(
                        OR(IF(
                            ISNUMBER(M212:Y212),
                            IF(
                                M$5:Y$5=2,
                                M212:Y212,
                                ""),
                            "")
                            =0),
                        0,
                        GEOMEAN(IF(
                            ISNUMBER(M212:Y212),
                            IF(
                                M$5:Y$5=2,
                                M212:Y212,
                                ""),
                            "")))
                )
            )
        )
    )
)</f>
        <v>0</v>
      </c>
      <c r="J212" s="242">
        <v>45142</v>
      </c>
      <c r="K212" s="242">
        <v>45154</v>
      </c>
      <c r="L212" s="91" t="s">
        <v>346</v>
      </c>
      <c r="M212" s="192">
        <v>1.28571428571428</v>
      </c>
      <c r="N212" s="192">
        <v>0</v>
      </c>
      <c r="O212" s="192" t="s">
        <v>409</v>
      </c>
      <c r="P212" s="192" t="s">
        <v>409</v>
      </c>
      <c r="Q212" s="192" t="s">
        <v>409</v>
      </c>
      <c r="R212" s="192">
        <v>0.9</v>
      </c>
      <c r="S212" s="192">
        <v>-1.7250000000000001</v>
      </c>
      <c r="T212" s="192">
        <v>-2.7250000000000001</v>
      </c>
      <c r="U212" s="192" t="s">
        <v>409</v>
      </c>
      <c r="V212" s="192" t="s">
        <v>409</v>
      </c>
      <c r="W212" s="192" t="s">
        <v>409</v>
      </c>
      <c r="X212" s="192" t="s">
        <v>409</v>
      </c>
    </row>
    <row r="213" spans="1:24" x14ac:dyDescent="0.2">
      <c r="A213" s="84">
        <v>206</v>
      </c>
      <c r="B213" s="35" t="str">
        <f ca="1"/>
        <v>Uzbekistan</v>
      </c>
      <c r="C213" s="35" t="str">
        <f ca="1"/>
        <v>UZB</v>
      </c>
      <c r="D213" s="35" t="str">
        <f ca="1"/>
        <v>ECS           Europe &amp; Central Asia</v>
      </c>
      <c r="E213" s="35" t="str">
        <f ca="1"/>
        <v>Blend</v>
      </c>
      <c r="F213" s="190" t="str">
        <f t="shared" ca="1" si="6"/>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$M$4:$Y$4,
                    (M213:Y213),
                    "")),
            1,
            0))
        =0,
    NA(),
    IF(
        Parameters!$D$15=1,
        IF(
            SUM(--(ISNUMBER(IF($M$4:$Y$4=1,(M213:Y213),""))))&gt;0,
            MAX(IF(
                ISNUMBER(M213:Y213),
                IF(
                    M$4:Y$4=1,
                    M213:Y213,
                    ""),
                "")),
            MAX(IF(
                ISNUMBER(M213:Y213),
                IF(
                    M$4:Y$4=2,
                    M213:Y213,
                    ""),
                ""))
        ),
        IF(
            Parameters!$D$16=1,
            IFERROR(
                AVERAGE(IF(
                    ISNUMBER(M213:Y213),
                    IF(
                        M$4:Y$4=1,
                        M213:Y213,
                        ""),
                    "")),
                AVERAGE(IF(
                    ISNUMBER(M213:Y213),
                    IF(
                        M$4:Y$4=2,
                        M213:Y213,
                        ""),
                    ""))
            ),
            IF(
                Parameters!$D$17=1,
                IFERROR(
                    IF(
                        OR(
                            IF(
                                ISNUMBER(M213:Y213),
                                IF(
                                    M$4:Y$4=1,
                                    M213:Y213,
                                    ""),
                                "")
                            =0),
                        0,
                        GEOMEAN(IF(
                            ISNUMBER(M213:Y213),
                            IF(
                                M$4:Y$4=1,
                                M213:Y213,
                                ""),
                            ""))
                    ),
                    IF(
                        OR(IF(
                            ISNUMBER(M213:Y213),
                            IF(
                                M$4:Y$4=2,
                                M213:Y213,
                                ""),
                            "")
                            =0),
                        0,
                        GEOMEAN(IF(
                            ISNUMBER(M213:Y213),
                            IF(
                                M$4:Y$4=2,
                                M213:Y213,
                                ""),
                            "")))
                )
            )
        )
    )
)</f>
        <v>4.71428571428571</v>
      </c>
      <c r="I213" s="191" cm="1">
        <f t="array" ref="I213">IF(
    SUM(IF(
            ISNUMBER(
                IF(
                    $M$5:$Y$5,
                    (M213:Y213),
                    "")),
            1,
            0))
        =0,
    NA(),
    IF(
        Parameters!$D$15=1,
        IF(
            SUM(--(ISNUMBER(IF($M$5:$Y$5=1,(M213:Y213),""))))&gt;0,
            MAX(IF(
                ISNUMBER(M213:Y213),
                IF(
                    M$5:Y$5=1,
                    M213:Y213,
                    ""),
                "")),
            MAX(IF(
                ISNUMBER(M213:Y213),
                IF(
                    M$5:Y$5=2,
                    M213:Y213,
                    ""),
                ""))
        ),
        IF(
            Parameters!$D$16=1,
            IFERROR(
                AVERAGE(IF(
                    ISNUMBER(M213:Y213),
                    IF(
                        M$5:Y$5=1,
                        M213:Y213,
                        ""),
                    "")),
                AVERAGE(IF(
                    ISNUMBER(M213:Y213),
                    IF(
                        M$5:Y$5=2,
                        M213:Y213,
                        ""),
                    ""))
            ),
            IF(
                Parameters!$D$17=1,
                IFERROR(
                    IF(
                        OR(
                            IF(
                                ISNUMBER(M213:Y213),
                                IF(
                                    M$5:Y$5=1,
                                    M213:Y213,
                                    ""),
                                "")
                            =0),
                        0,
                        GEOMEAN(IF(
                            ISNUMBER(M213:Y213),
                            IF(
                                M$5:Y$5=1,
                                M213:Y213,
                                ""),
                            ""))
                    ),
                    IF(
                        OR(IF(
                            ISNUMBER(M213:Y213),
                            IF(
                                M$5:Y$5=2,
                                M213:Y213,
                                ""),
                            "")
                            =0),
                        0,
                        GEOMEAN(IF(
                            ISNUMBER(M213:Y213),
                            IF(
                                M$5:Y$5=2,
                                M213:Y213,
                                ""),
                            "")))
                )
            )
        )
    )
)</f>
        <v>0</v>
      </c>
      <c r="J213" s="242">
        <v>45142</v>
      </c>
      <c r="K213" s="242">
        <v>45154</v>
      </c>
      <c r="L213" s="91" t="s">
        <v>348</v>
      </c>
      <c r="M213" s="192">
        <v>4.71428571428571</v>
      </c>
      <c r="N213" s="192">
        <v>0</v>
      </c>
      <c r="O213" s="192" t="s">
        <v>409</v>
      </c>
      <c r="P213" s="192">
        <v>0</v>
      </c>
      <c r="Q213" s="192" t="s">
        <v>409</v>
      </c>
      <c r="R213" s="192">
        <v>3.3</v>
      </c>
      <c r="S213" s="192">
        <v>-0.77399999999999902</v>
      </c>
      <c r="T213" s="192">
        <v>-0.90600000000000003</v>
      </c>
      <c r="U213" s="192" t="s">
        <v>409</v>
      </c>
      <c r="V213" s="192">
        <v>-1.2470000000000001</v>
      </c>
      <c r="W213" s="192">
        <v>-1.1850000000000001</v>
      </c>
      <c r="X213" s="192" t="s">
        <v>409</v>
      </c>
    </row>
    <row r="214" spans="1:24" x14ac:dyDescent="0.2">
      <c r="A214" s="84">
        <v>207</v>
      </c>
      <c r="B214" s="35" t="str">
        <f ca="1"/>
        <v>St. Vincent and the Grenadines</v>
      </c>
      <c r="C214" s="35" t="str">
        <f ca="1"/>
        <v>VCT</v>
      </c>
      <c r="D214" s="35" t="str">
        <f ca="1"/>
        <v>LCN           Latin America &amp; Caribbean</v>
      </c>
      <c r="E214" s="35" t="str">
        <f ca="1"/>
        <v>Blend</v>
      </c>
      <c r="F214" s="190" t="str">
        <f t="shared" ca="1" si="6"/>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$M$4:$Y$4,
                    (M214:Y214),
                    "")),
            1,
            0))
        =0,
    NA(),
    IF(
        Parameters!$D$15=1,
        IF(
            SUM(--(ISNUMBER(IF($M$4:$Y$4=1,(M214:Y214),""))))&gt;0,
            MAX(IF(
                ISNUMBER(M214:Y214),
                IF(
                    M$4:Y$4=1,
                    M214:Y214,
                    ""),
                "")),
            MAX(IF(
                ISNUMBER(M214:Y214),
                IF(
                    M$4:Y$4=2,
                    M214:Y214,
                    ""),
                ""))
        ),
        IF(
            Parameters!$D$16=1,
            IFERROR(
                AVERAGE(IF(
                    ISNUMBER(M214:Y214),
                    IF(
                        M$4:Y$4=1,
                        M214:Y214,
                        ""),
                    "")),
                AVERAGE(IF(
                    ISNUMBER(M214:Y214),
                    IF(
                        M$4:Y$4=2,
                        M214:Y214,
                        ""),
                    ""))
            ),
            IF(
                Parameters!$D$17=1,
                IFERROR(
                    IF(
                        OR(
                            IF(
                                ISNUMBER(M214:Y214),
                                IF(
                                    M$4:Y$4=1,
                                    M214:Y214,
                                    ""),
                                "")
                            =0),
                        0,
                        GEOMEAN(IF(
                            ISNUMBER(M214:Y214),
                            IF(
                                M$4:Y$4=1,
                                M214:Y214,
                                ""),
                            ""))
                    ),
                    IF(
                        OR(IF(
                            ISNUMBER(M214:Y214),
                            IF(
                                M$4:Y$4=2,
                                M214:Y214,
                                ""),
                            "")
                            =0),
                        0,
                        GEOMEAN(IF(
                            ISNUMBER(M214:Y214),
                            IF(
                                M$4:Y$4=2,
                                M214:Y214,
                                ""),
                            "")))
                )
            )
        )
    )
)</f>
        <v>4.71428571428571</v>
      </c>
      <c r="I214" s="191" t="e" cm="1">
        <f t="array" ref="I214">IF(
    SUM(IF(
            ISNUMBER(
                IF(
                    $M$5:$Y$5,
                    (M214:Y214),
                    "")),
            1,
            0))
        =0,
    NA(),
    IF(
        Parameters!$D$15=1,
        IF(
            SUM(--(ISNUMBER(IF($M$5:$Y$5=1,(M214:Y214),""))))&gt;0,
            MAX(IF(
                ISNUMBER(M214:Y214),
                IF(
                    M$5:Y$5=1,
                    M214:Y214,
                    ""),
                "")),
            MAX(IF(
                ISNUMBER(M214:Y214),
                IF(
                    M$5:Y$5=2,
                    M214:Y214,
                    ""),
                ""))
        ),
        IF(
            Parameters!$D$16=1,
            IFERROR(
                AVERAGE(IF(
                    ISNUMBER(M214:Y214),
                    IF(
                        M$5:Y$5=1,
                        M214:Y214,
                        ""),
                    "")),
                AVERAGE(IF(
                    ISNUMBER(M214:Y214),
                    IF(
                        M$5:Y$5=2,
                        M214:Y214,
                        ""),
                    ""))
            ),
            IF(
                Parameters!$D$17=1,
                IFERROR(
                    IF(
                        OR(
                            IF(
                                ISNUMBER(M214:Y214),
                                IF(
                                    M$5:Y$5=1,
                                    M214:Y214,
                                    ""),
                                "")
                            =0),
                        0,
                        GEOMEAN(IF(
                            ISNUMBER(M214:Y214),
                            IF(
                                M$5:Y$5=1,
                                M214:Y214,
                                ""),
                            ""))
                    ),
                    IF(
                        OR(IF(
                            ISNUMBER(M214:Y214),
                            IF(
                                M$5:Y$5=2,
                                M214:Y214,
                                ""),
                            "")
                            =0),
                        0,
                        GEOMEAN(IF(
                            ISNUMBER(M214:Y214),
                            IF(
                                M$5:Y$5=2,
                                M214:Y214,
                                ""),
                            "")))
                )
            )
        )
    )
)</f>
        <v>#N/A</v>
      </c>
      <c r="J214" s="242">
        <v>45142</v>
      </c>
      <c r="K214" s="242">
        <v>45014</v>
      </c>
      <c r="L214" s="91" t="s">
        <v>349</v>
      </c>
      <c r="M214" s="192">
        <v>4.71428571428571</v>
      </c>
      <c r="N214" s="192" t="s">
        <v>409</v>
      </c>
      <c r="O214" s="192" t="s">
        <v>409</v>
      </c>
      <c r="P214" s="192" t="s">
        <v>409</v>
      </c>
      <c r="Q214" s="192" t="s">
        <v>409</v>
      </c>
      <c r="R214" s="192">
        <v>3.3</v>
      </c>
      <c r="S214" s="192" t="s">
        <v>409</v>
      </c>
      <c r="T214" s="192" t="s">
        <v>409</v>
      </c>
      <c r="U214" s="192" t="s">
        <v>409</v>
      </c>
      <c r="V214" s="192" t="s">
        <v>409</v>
      </c>
      <c r="W214" s="192" t="s">
        <v>409</v>
      </c>
      <c r="X214" s="192" t="s">
        <v>409</v>
      </c>
    </row>
    <row r="215" spans="1:24" x14ac:dyDescent="0.2">
      <c r="A215" s="84">
        <v>208</v>
      </c>
      <c r="B215" s="35" t="str">
        <f ca="1"/>
        <v>Venezuela, RB</v>
      </c>
      <c r="C215" s="35" t="str">
        <f ca="1"/>
        <v>VEN</v>
      </c>
      <c r="D215" s="35" t="str">
        <f ca="1"/>
        <v>LCN           Latin America &amp; Caribbean</v>
      </c>
      <c r="E215" s="35" t="str">
        <f ca="1"/>
        <v>IBRD</v>
      </c>
      <c r="F215" s="190" t="str">
        <f t="shared" ca="1" si="6"/>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$M$4:$Y$4,
                    (M215:Y215),
                    "")),
            1,
            0))
        =0,
    NA(),
    IF(
        Parameters!$D$15=1,
        IF(
            SUM(--(ISNUMBER(IF($M$4:$Y$4=1,(M215:Y215),""))))&gt;0,
            MAX(IF(
                ISNUMBER(M215:Y215),
                IF(
                    M$4:Y$4=1,
                    M215:Y215,
                    ""),
                "")),
            MAX(IF(
                ISNUMBER(M215:Y215),
                IF(
                    M$4:Y$4=2,
                    M215:Y215,
                    ""),
                ""))
        ),
        IF(
            Parameters!$D$16=1,
            IFERROR(
                AVERAGE(IF(
                    ISNUMBER(M215:Y215),
                    IF(
                        M$4:Y$4=1,
                        M215:Y215,
                        ""),
                    "")),
                AVERAGE(IF(
                    ISNUMBER(M215:Y215),
                    IF(
                        M$4:Y$4=2,
                        M215:Y215,
                        ""),
                    ""))
            ),
            IF(
                Parameters!$D$17=1,
                IFERROR(
                    IF(
                        OR(
                            IF(
                                ISNUMBER(M215:Y215),
                                IF(
                                    M$4:Y$4=1,
                                    M215:Y215,
                                    ""),
                                "")
                            =0),
                        0,
                        GEOMEAN(IF(
                            ISNUMBER(M215:Y215),
                            IF(
                                M$4:Y$4=1,
                                M215:Y215,
                                ""),
                            ""))
                    ),
                    IF(
                        OR(IF(
                            ISNUMBER(M215:Y215),
                            IF(
                                M$4:Y$4=2,
                                M215:Y215,
                                ""),
                            "")
                            =0),
                        0,
                        GEOMEAN(IF(
                            ISNUMBER(M215:Y215),
                            IF(
                                M$4:Y$4=2,
                                M215:Y215,
                                ""),
                            "")))
                )
            )
        )
    )
)</f>
        <v>5.1428571428571397</v>
      </c>
      <c r="I215" s="191" t="e" cm="1">
        <f t="array" ref="I215">IF(
    SUM(IF(
            ISNUMBER(
                IF(
                    $M$5:$Y$5,
                    (M215:Y215),
                    "")),
            1,
            0))
        =0,
    NA(),
    IF(
        Parameters!$D$15=1,
        IF(
            SUM(--(ISNUMBER(IF($M$5:$Y$5=1,(M215:Y215),""))))&gt;0,
            MAX(IF(
                ISNUMBER(M215:Y215),
                IF(
                    M$5:Y$5=1,
                    M215:Y215,
                    ""),
                "")),
            MAX(IF(
                ISNUMBER(M215:Y215),
                IF(
                    M$5:Y$5=2,
                    M215:Y215,
                    ""),
                ""))
        ),
        IF(
            Parameters!$D$16=1,
            IFERROR(
                AVERAGE(IF(
                    ISNUMBER(M215:Y215),
                    IF(
                        M$5:Y$5=1,
                        M215:Y215,
                        ""),
                    "")),
                AVERAGE(IF(
                    ISNUMBER(M215:Y215),
                    IF(
                        M$5:Y$5=2,
                        M215:Y215,
                        ""),
                    ""))
            ),
            IF(
                Parameters!$D$17=1,
                IFERROR(
                    IF(
                        OR(
                            IF(
                                ISNUMBER(M215:Y215),
                                IF(
                                    M$5:Y$5=1,
                                    M215:Y215,
                                    ""),
                                "")
                            =0),
                        0,
                        GEOMEAN(IF(
                            ISNUMBER(M215:Y215),
                            IF(
                                M$5:Y$5=1,
                                M215:Y215,
                                ""),
                            ""))
                    ),
                    IF(
                        OR(IF(
                            ISNUMBER(M215:Y215),
                            IF(
                                M$5:Y$5=2,
                                M215:Y215,
                                ""),
                            "")
                            =0),
                        0,
                        GEOMEAN(IF(
                            ISNUMBER(M215:Y215),
                            IF(
                                M$5:Y$5=2,
                                M215:Y215,
                                ""),
                            "")))
                )
            )
        )
    )
)</f>
        <v>#N/A</v>
      </c>
      <c r="J215" s="242">
        <v>45142</v>
      </c>
      <c r="K215" s="242">
        <v>45014</v>
      </c>
      <c r="L215" s="91" t="s">
        <v>350</v>
      </c>
      <c r="M215" s="192">
        <v>5.1428571428571397</v>
      </c>
      <c r="N215" s="192" t="s">
        <v>409</v>
      </c>
      <c r="O215" s="192" t="s">
        <v>409</v>
      </c>
      <c r="P215" s="192" t="s">
        <v>409</v>
      </c>
      <c r="Q215" s="192" t="s">
        <v>409</v>
      </c>
      <c r="R215" s="192">
        <v>3.6</v>
      </c>
      <c r="S215" s="192" t="s">
        <v>409</v>
      </c>
      <c r="T215" s="192" t="s">
        <v>409</v>
      </c>
      <c r="U215" s="192" t="s">
        <v>409</v>
      </c>
      <c r="V215" s="192" t="s">
        <v>409</v>
      </c>
      <c r="W215" s="192" t="s">
        <v>409</v>
      </c>
      <c r="X215" s="192" t="s">
        <v>409</v>
      </c>
    </row>
    <row r="216" spans="1:24" x14ac:dyDescent="0.2">
      <c r="A216" s="84">
        <v>209</v>
      </c>
      <c r="B216" s="35" t="str">
        <f ca="1"/>
        <v>British Virgin Islands</v>
      </c>
      <c r="C216" s="35" t="str">
        <f ca="1"/>
        <v>VGB</v>
      </c>
      <c r="D216" s="35" t="str">
        <f ca="1"/>
        <v>LCN           Latin America &amp; Caribbean</v>
      </c>
      <c r="E216" s="35" t="str">
        <f ca="1"/>
        <v>NA</v>
      </c>
      <c r="F216" s="190" t="str">
        <f t="shared" ca="1" si="6"/>
        <v/>
      </c>
      <c r="G216" s="80" t="e">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#N/A</v>
      </c>
      <c r="H216" s="80" t="e" cm="1">
        <f t="array" ref="H216">IF(
    SUM(IF(
            ISNUMBER(
                IF(
                    $M$4:$Y$4,
                    (M216:Y216),
                    "")),
            1,
            0))
        =0,
    NA(),
    IF(
        Parameters!$D$15=1,
        IF(
            SUM(--(ISNUMBER(IF($M$4:$Y$4=1,(M216:Y216),""))))&gt;0,
            MAX(IF(
                ISNUMBER(M216:Y216),
                IF(
                    M$4:Y$4=1,
                    M216:Y216,
                    ""),
                "")),
            MAX(IF(
                ISNUMBER(M216:Y216),
                IF(
                    M$4:Y$4=2,
                    M216:Y216,
                    ""),
                ""))
        ),
        IF(
            Parameters!$D$16=1,
            IFERROR(
                AVERAGE(IF(
                    ISNUMBER(M216:Y216),
                    IF(
                        M$4:Y$4=1,
                        M216:Y216,
                        ""),
                    "")),
                AVERAGE(IF(
                    ISNUMBER(M216:Y216),
                    IF(
                        M$4:Y$4=2,
                        M216:Y216,
                        ""),
                    ""))
            ),
            IF(
                Parameters!$D$17=1,
                IFERROR(
                    IF(
                        OR(
                            IF(
                                ISNUMBER(M216:Y216),
                                IF(
                                    M$4:Y$4=1,
                                    M216:Y216,
                                    ""),
                                "")
                            =0),
                        0,
                        GEOMEAN(IF(
                            ISNUMBER(M216:Y216),
                            IF(
                                M$4:Y$4=1,
                                M216:Y216,
                                ""),
                            ""))
                    ),
                    IF(
                        OR(IF(
                            ISNUMBER(M216:Y216),
                            IF(
                                M$4:Y$4=2,
                                M216:Y216,
                                ""),
                            "")
                            =0),
                        0,
                        GEOMEAN(IF(
                            ISNUMBER(M216:Y216),
                            IF(
                                M$4:Y$4=2,
                                M216:Y216,
                                ""),
                            "")))
                )
            )
        )
    )
)</f>
        <v>#N/A</v>
      </c>
      <c r="I216" s="191" t="e" cm="1">
        <f t="array" ref="I216">IF(
    SUM(IF(
            ISNUMBER(
                IF(
                    $M$5:$Y$5,
                    (M216:Y216),
                    "")),
            1,
            0))
        =0,
    NA(),
    IF(
        Parameters!$D$15=1,
        IF(
            SUM(--(ISNUMBER(IF($M$5:$Y$5=1,(M216:Y216),""))))&gt;0,
            MAX(IF(
                ISNUMBER(M216:Y216),
                IF(
                    M$5:Y$5=1,
                    M216:Y216,
                    ""),
                "")),
            MAX(IF(
                ISNUMBER(M216:Y216),
                IF(
                    M$5:Y$5=2,
                    M216:Y216,
                    ""),
                ""))
        ),
        IF(
            Parameters!$D$16=1,
            IFERROR(
                AVERAGE(IF(
                    ISNUMBER(M216:Y216),
                    IF(
                        M$5:Y$5=1,
                        M216:Y216,
                        ""),
                    "")),
                AVERAGE(IF(
                    ISNUMBER(M216:Y216),
                    IF(
                        M$5:Y$5=2,
                        M216:Y216,
                        ""),
                    ""))
            ),
            IF(
                Parameters!$D$17=1,
                IFERROR(
                    IF(
                        OR(
                            IF(
                                ISNUMBER(M216:Y216),
                                IF(
                                    M$5:Y$5=1,
                                    M216:Y216,
                                    ""),
                                "")
                            =0),
                        0,
                        GEOMEAN(IF(
                            ISNUMBER(M216:Y216),
                            IF(
                                M$5:Y$5=1,
                                M216:Y216,
                                ""),
                            ""))
                    ),
                    IF(
                        OR(IF(
                            ISNUMBER(M216:Y216),
                            IF(
                                M$5:Y$5=2,
                                M216:Y216,
                                ""),
                            "")
                            =0),
                        0,
                        GEOMEAN(IF(
                            ISNUMBER(M216:Y216),
                            IF(
                                M$5:Y$5=2,
                                M216:Y216,
                                ""),
                            "")))
                )
            )
        )
    )
)</f>
        <v>#N/A</v>
      </c>
      <c r="J216" s="242" t="s">
        <v>409</v>
      </c>
      <c r="K216" s="242">
        <v>45014</v>
      </c>
      <c r="L216" s="91" t="s">
        <v>724</v>
      </c>
      <c r="M216" s="192" t="s">
        <v>409</v>
      </c>
      <c r="N216" s="192" t="s">
        <v>409</v>
      </c>
      <c r="O216" s="192" t="s">
        <v>409</v>
      </c>
      <c r="P216" s="192" t="s">
        <v>409</v>
      </c>
      <c r="Q216" s="192" t="s">
        <v>409</v>
      </c>
      <c r="R216" s="192" t="s">
        <v>409</v>
      </c>
      <c r="S216" s="192" t="s">
        <v>409</v>
      </c>
      <c r="T216" s="192" t="s">
        <v>409</v>
      </c>
      <c r="U216" s="192" t="s">
        <v>409</v>
      </c>
      <c r="V216" s="192" t="s">
        <v>409</v>
      </c>
      <c r="W216" s="192" t="s">
        <v>409</v>
      </c>
      <c r="X216" s="192" t="s">
        <v>409</v>
      </c>
    </row>
    <row r="217" spans="1:24" x14ac:dyDescent="0.2">
      <c r="A217" s="84">
        <v>210</v>
      </c>
      <c r="B217" s="35" t="str">
        <f ca="1"/>
        <v>Virgin Islands (U.S.)</v>
      </c>
      <c r="C217" s="35" t="str">
        <f ca="1"/>
        <v>VIR</v>
      </c>
      <c r="D217" s="35" t="str">
        <f ca="1"/>
        <v>LCN           Latin America &amp; Caribbean</v>
      </c>
      <c r="E217" s="35" t="str">
        <f ca="1"/>
        <v>NA</v>
      </c>
      <c r="F217" s="190" t="str">
        <f t="shared" ca="1" si="6"/>
        <v/>
      </c>
      <c r="G217" s="80" t="e">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#N/A</v>
      </c>
      <c r="H217" s="80" t="e" cm="1">
        <f t="array" ref="H217">IF(
    SUM(IF(
            ISNUMBER(
                IF(
                    $M$4:$Y$4,
                    (M217:Y217),
                    "")),
            1,
            0))
        =0,
    NA(),
    IF(
        Parameters!$D$15=1,
        IF(
            SUM(--(ISNUMBER(IF($M$4:$Y$4=1,(M217:Y217),""))))&gt;0,
            MAX(IF(
                ISNUMBER(M217:Y217),
                IF(
                    M$4:Y$4=1,
                    M217:Y217,
                    ""),
                "")),
            MAX(IF(
                ISNUMBER(M217:Y217),
                IF(
                    M$4:Y$4=2,
                    M217:Y217,
                    ""),
                ""))
        ),
        IF(
            Parameters!$D$16=1,
            IFERROR(
                AVERAGE(IF(
                    ISNUMBER(M217:Y217),
                    IF(
                        M$4:Y$4=1,
                        M217:Y217,
                        ""),
                    "")),
                AVERAGE(IF(
                    ISNUMBER(M217:Y217),
                    IF(
                        M$4:Y$4=2,
                        M217:Y217,
                        ""),
                    ""))
            ),
            IF(
                Parameters!$D$17=1,
                IFERROR(
                    IF(
                        OR(
                            IF(
                                ISNUMBER(M217:Y217),
                                IF(
                                    M$4:Y$4=1,
                                    M217:Y217,
                                    ""),
                                "")
                            =0),
                        0,
                        GEOMEAN(IF(
                            ISNUMBER(M217:Y217),
                            IF(
                                M$4:Y$4=1,
                                M217:Y217,
                                ""),
                            ""))
                    ),
                    IF(
                        OR(IF(
                            ISNUMBER(M217:Y217),
                            IF(
                                M$4:Y$4=2,
                                M217:Y217,
                                ""),
                            "")
                            =0),
                        0,
                        GEOMEAN(IF(
                            ISNUMBER(M217:Y217),
                            IF(
                                M$4:Y$4=2,
                                M217:Y217,
                                ""),
                            "")))
                )
            )
        )
    )
)</f>
        <v>#N/A</v>
      </c>
      <c r="I217" s="191" t="e" cm="1">
        <f t="array" ref="I217">IF(
    SUM(IF(
            ISNUMBER(
                IF(
                    $M$5:$Y$5,
                    (M217:Y217),
                    "")),
            1,
            0))
        =0,
    NA(),
    IF(
        Parameters!$D$15=1,
        IF(
            SUM(--(ISNUMBER(IF($M$5:$Y$5=1,(M217:Y217),""))))&gt;0,
            MAX(IF(
                ISNUMBER(M217:Y217),
                IF(
                    M$5:Y$5=1,
                    M217:Y217,
                    ""),
                "")),
            MAX(IF(
                ISNUMBER(M217:Y217),
                IF(
                    M$5:Y$5=2,
                    M217:Y217,
                    ""),
                ""))
        ),
        IF(
            Parameters!$D$16=1,
            IFERROR(
                AVERAGE(IF(
                    ISNUMBER(M217:Y217),
                    IF(
                        M$5:Y$5=1,
                        M217:Y217,
                        ""),
                    "")),
                AVERAGE(IF(
                    ISNUMBER(M217:Y217),
                    IF(
                        M$5:Y$5=2,
                        M217:Y217,
                        ""),
                    ""))
            ),
            IF(
                Parameters!$D$17=1,
                IFERROR(
                    IF(
                        OR(
                            IF(
                                ISNUMBER(M217:Y217),
                                IF(
                                    M$5:Y$5=1,
                                    M217:Y217,
                                    ""),
                                "")
                            =0),
                        0,
                        GEOMEAN(IF(
                            ISNUMBER(M217:Y217),
                            IF(
                                M$5:Y$5=1,
                                M217:Y217,
                                ""),
                            ""))
                    ),
                    IF(
                        OR(IF(
                            ISNUMBER(M217:Y217),
                            IF(
                                M$5:Y$5=2,
                                M217:Y217,
                                ""),
                            "")
                            =0),
                        0,
                        GEOMEAN(IF(
                            ISNUMBER(M217:Y217),
                            IF(
                                M$5:Y$5=2,
                                M217:Y217,
                                ""),
                            "")))
                )
            )
        )
    )
)</f>
        <v>#N/A</v>
      </c>
      <c r="J217" s="242" t="s">
        <v>409</v>
      </c>
      <c r="K217" s="242">
        <v>45014</v>
      </c>
      <c r="L217" s="91" t="s">
        <v>725</v>
      </c>
      <c r="M217" s="192" t="s">
        <v>409</v>
      </c>
      <c r="N217" s="192" t="s">
        <v>409</v>
      </c>
      <c r="O217" s="192" t="s">
        <v>409</v>
      </c>
      <c r="P217" s="192" t="s">
        <v>409</v>
      </c>
      <c r="Q217" s="192" t="s">
        <v>409</v>
      </c>
      <c r="R217" s="192" t="s">
        <v>409</v>
      </c>
      <c r="S217" s="192" t="s">
        <v>409</v>
      </c>
      <c r="T217" s="192" t="s">
        <v>409</v>
      </c>
      <c r="U217" s="192" t="s">
        <v>409</v>
      </c>
      <c r="V217" s="192" t="s">
        <v>409</v>
      </c>
      <c r="W217" s="192" t="s">
        <v>409</v>
      </c>
      <c r="X217" s="192" t="s">
        <v>409</v>
      </c>
    </row>
    <row r="218" spans="1:24" x14ac:dyDescent="0.2">
      <c r="A218" s="84">
        <v>211</v>
      </c>
      <c r="B218" s="35" t="str">
        <f ca="1"/>
        <v>Vietnam</v>
      </c>
      <c r="C218" s="35" t="str">
        <f ca="1"/>
        <v>VNM</v>
      </c>
      <c r="D218" s="35" t="str">
        <f ca="1"/>
        <v>EAS           East Asia &amp; Pacific</v>
      </c>
      <c r="E218" s="35" t="str">
        <f ca="1"/>
        <v>IBRD</v>
      </c>
      <c r="F218" s="190" t="str">
        <f t="shared" ca="1" si="6"/>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5.8260498747313445</v>
      </c>
      <c r="H218" s="80" cm="1">
        <f t="array" ref="H218">IF(
    SUM(IF(
            ISNUMBER(
                IF(
                    $M$4:$Y$4,
                    (M218:Y218),
                    "")),
            1,
            0))
        =0,
    NA(),
    IF(
        Parameters!$D$15=1,
        IF(
            SUM(--(ISNUMBER(IF($M$4:$Y$4=1,(M218:Y218),""))))&gt;0,
            MAX(IF(
                ISNUMBER(M218:Y218),
                IF(
                    M$4:Y$4=1,
                    M218:Y218,
                    ""),
                "")),
            MAX(IF(
                ISNUMBER(M218:Y218),
                IF(
                    M$4:Y$4=2,
                    M218:Y218,
                    ""),
                ""))
        ),
        IF(
            Parameters!$D$16=1,
            IFERROR(
                AVERAGE(IF(
                    ISNUMBER(M218:Y218),
                    IF(
                        M$4:Y$4=1,
                        M218:Y218,
                        ""),
                    "")),
                AVERAGE(IF(
                    ISNUMBER(M218:Y218),
                    IF(
                        M$4:Y$4=2,
                        M218:Y218,
                        ""),
                    ""))
            ),
            IF(
                Parameters!$D$17=1,
                IFERROR(
                    IF(
                        OR(
                            IF(
                                ISNUMBER(M218:Y218),
                                IF(
                                    M$4:Y$4=1,
                                    M218:Y218,
                                    ""),
                                "")
                            =0),
                        0,
                        GEOMEAN(IF(
                            ISNUMBER(M218:Y218),
                            IF(
                                M$4:Y$4=1,
                                M218:Y218,
                                ""),
                            ""))
                    ),
                    IF(
                        OR(IF(
                            ISNUMBER(M218:Y218),
                            IF(
                                M$4:Y$4=2,
                                M218:Y218,
                                ""),
                            "")
                            =0),
                        0,
                        GEOMEAN(IF(
                            ISNUMBER(M218:Y218),
                            IF(
                                M$4:Y$4=2,
                                M218:Y218,
                                ""),
                            "")))
                )
            )
        )
    )
)</f>
        <v>4.71428571428571</v>
      </c>
      <c r="I218" s="191" cm="1">
        <f t="array" ref="I218">IF(
    SUM(IF(
            ISNUMBER(
                IF(
                    $M$5:$Y$5,
                    (M218:Y218),
                    "")),
            1,
            0))
        =0,
    NA(),
    IF(
        Parameters!$D$15=1,
        IF(
            SUM(--(ISNUMBER(IF($M$5:$Y$5=1,(M218:Y218),""))))&gt;0,
            MAX(IF(
                ISNUMBER(M218:Y218),
                IF(
                    M$5:Y$5=1,
                    M218:Y218,
                    ""),
                "")),
            MAX(IF(
                ISNUMBER(M218:Y218),
                IF(
                    M$5:Y$5=2,
                    M218:Y218,
                    ""),
                ""))
        ),
        IF(
            Parameters!$D$16=1,
            IFERROR(
                AVERAGE(IF(
                    ISNUMBER(M218:Y218),
                    IF(
                        M$5:Y$5=1,
                        M218:Y218,
                        ""),
                    "")),
                AVERAGE(IF(
                    ISNUMBER(M218:Y218),
                    IF(
                        M$5:Y$5=2,
                        M218:Y218,
                        ""),
                    ""))
            ),
            IF(
                Parameters!$D$17=1,
                IFERROR(
                    IF(
                        OR(
                            IF(
                                ISNUMBER(M218:Y218),
                                IF(
                                    M$5:Y$5=1,
                                    M218:Y218,
                                    ""),
                                "")
                            =0),
                        0,
                        GEOMEAN(IF(
                            ISNUMBER(M218:Y218),
                            IF(
                                M$5:Y$5=1,
                                M218:Y218,
                                ""),
                            ""))
                    ),
                    IF(
                        OR(IF(
                            ISNUMBER(M218:Y218),
                            IF(
                                M$5:Y$5=2,
                                M218:Y218,
                                ""),
                            "")
                            =0),
                        0,
                        GEOMEAN(IF(
                            ISNUMBER(M218:Y218),
                            IF(
                                M$5:Y$5=2,
                                M218:Y218,
                                ""),
                            "")))
                )
            )
        )
    )
)</f>
        <v>7.2</v>
      </c>
      <c r="J218" s="242">
        <v>45142</v>
      </c>
      <c r="K218" s="242">
        <v>45154</v>
      </c>
      <c r="L218" s="91" t="s">
        <v>351</v>
      </c>
      <c r="M218" s="192">
        <v>4.71428571428571</v>
      </c>
      <c r="N218" s="192">
        <v>7.2</v>
      </c>
      <c r="O218" s="192">
        <v>0</v>
      </c>
      <c r="P218" s="192">
        <v>0</v>
      </c>
      <c r="Q218" s="192" t="s">
        <v>409</v>
      </c>
      <c r="R218" s="192">
        <v>3.3</v>
      </c>
      <c r="S218" s="192">
        <v>-0.88</v>
      </c>
      <c r="T218" s="192">
        <v>0.72</v>
      </c>
      <c r="U218" s="192" t="s">
        <v>539</v>
      </c>
      <c r="V218" s="192">
        <v>-5.0921910760124103E-2</v>
      </c>
      <c r="W218" s="192">
        <v>-4.3243948781033999E-2</v>
      </c>
      <c r="X218" s="192" t="s">
        <v>409</v>
      </c>
    </row>
    <row r="219" spans="1:24" x14ac:dyDescent="0.2">
      <c r="A219" s="84">
        <v>212</v>
      </c>
      <c r="B219" s="35" t="str">
        <f ca="1"/>
        <v>Vanuatu</v>
      </c>
      <c r="C219" s="35" t="str">
        <f ca="1"/>
        <v>VUT</v>
      </c>
      <c r="D219" s="35" t="str">
        <f ca="1"/>
        <v>EAS           East Asia &amp; Pacific</v>
      </c>
      <c r="E219" s="35" t="str">
        <f ca="1"/>
        <v>IDA</v>
      </c>
      <c r="F219" s="190" t="str">
        <f t="shared" ca="1" si="6"/>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$M$4:$Y$4,
                    (M219:Y219),
                    "")),
            1,
            0))
        =0,
    NA(),
    IF(
        Parameters!$D$15=1,
        IF(
            SUM(--(ISNUMBER(IF($M$4:$Y$4=1,(M219:Y219),""))))&gt;0,
            MAX(IF(
                ISNUMBER(M219:Y219),
                IF(
                    M$4:Y$4=1,
                    M219:Y219,
                    ""),
                "")),
            MAX(IF(
                ISNUMBER(M219:Y219),
                IF(
                    M$4:Y$4=2,
                    M219:Y219,
                    ""),
                ""))
        ),
        IF(
            Parameters!$D$16=1,
            IFERROR(
                AVERAGE(IF(
                    ISNUMBER(M219:Y219),
                    IF(
                        M$4:Y$4=1,
                        M219:Y219,
                        ""),
                    "")),
                AVERAGE(IF(
                    ISNUMBER(M219:Y219),
                    IF(
                        M$4:Y$4=2,
                        M219:Y219,
                        ""),
                    ""))
            ),
            IF(
                Parameters!$D$17=1,
                IFERROR(
                    IF(
                        OR(
                            IF(
                                ISNUMBER(M219:Y219),
                                IF(
                                    M$4:Y$4=1,
                                    M219:Y219,
                                    ""),
                                "")
                            =0),
                        0,
                        GEOMEAN(IF(
                            ISNUMBER(M219:Y219),
                            IF(
                                M$4:Y$4=1,
                                M219:Y219,
                                ""),
                            ""))
                    ),
                    IF(
                        OR(IF(
                            ISNUMBER(M219:Y219),
                            IF(
                                M$4:Y$4=2,
                                M219:Y219,
                                ""),
                            "")
                            =0),
                        0,
                        GEOMEAN(IF(
                            ISNUMBER(M219:Y219),
                            IF(
                                M$4:Y$4=2,
                                M219:Y219,
                                ""),
                            "")))
                )
            )
        )
    )
)</f>
        <v>7.71428571428571</v>
      </c>
      <c r="I219" s="191" t="e" cm="1">
        <f t="array" ref="I219">IF(
    SUM(IF(
            ISNUMBER(
                IF(
                    $M$5:$Y$5,
                    (M219:Y219),
                    "")),
            1,
            0))
        =0,
    NA(),
    IF(
        Parameters!$D$15=1,
        IF(
            SUM(--(ISNUMBER(IF($M$5:$Y$5=1,(M219:Y219),""))))&gt;0,
            MAX(IF(
                ISNUMBER(M219:Y219),
                IF(
                    M$5:Y$5=1,
                    M219:Y219,
                    ""),
                "")),
            MAX(IF(
                ISNUMBER(M219:Y219),
                IF(
                    M$5:Y$5=2,
                    M219:Y219,
                    ""),
                ""))
        ),
        IF(
            Parameters!$D$16=1,
            IFERROR(
                AVERAGE(IF(
                    ISNUMBER(M219:Y219),
                    IF(
                        M$5:Y$5=1,
                        M219:Y219,
                        ""),
                    "")),
                AVERAGE(IF(
                    ISNUMBER(M219:Y219),
                    IF(
                        M$5:Y$5=2,
                        M219:Y219,
                        ""),
                    ""))
            ),
            IF(
                Parameters!$D$17=1,
                IFERROR(
                    IF(
                        OR(
                            IF(
                                ISNUMBER(M219:Y219),
                                IF(
                                    M$5:Y$5=1,
                                    M219:Y219,
                                    ""),
                                "")
                            =0),
                        0,
                        GEOMEAN(IF(
                            ISNUMBER(M219:Y219),
                            IF(
                                M$5:Y$5=1,
                                M219:Y219,
                                ""),
                            ""))
                    ),
                    IF(
                        OR(IF(
                            ISNUMBER(M219:Y219),
                            IF(
                                M$5:Y$5=2,
                                M219:Y219,
                                ""),
                            "")
                            =0),
                        0,
                        GEOMEAN(IF(
                            ISNUMBER(M219:Y219),
                            IF(
                                M$5:Y$5=2,
                                M219:Y219,
                                ""),
                            "")))
                )
            )
        )
    )
)</f>
        <v>#N/A</v>
      </c>
      <c r="J219" s="242">
        <v>45142</v>
      </c>
      <c r="K219" s="242">
        <v>45014</v>
      </c>
      <c r="L219" s="91" t="s">
        <v>353</v>
      </c>
      <c r="M219" s="192">
        <v>7.71428571428571</v>
      </c>
      <c r="N219" s="192" t="s">
        <v>409</v>
      </c>
      <c r="O219" s="192" t="s">
        <v>409</v>
      </c>
      <c r="P219" s="192" t="s">
        <v>409</v>
      </c>
      <c r="Q219" s="192" t="s">
        <v>409</v>
      </c>
      <c r="R219" s="192">
        <v>5.4</v>
      </c>
      <c r="S219" s="192" t="s">
        <v>409</v>
      </c>
      <c r="T219" s="192" t="s">
        <v>409</v>
      </c>
      <c r="U219" s="192" t="s">
        <v>409</v>
      </c>
      <c r="V219" s="192" t="s">
        <v>409</v>
      </c>
      <c r="W219" s="192" t="s">
        <v>409</v>
      </c>
      <c r="X219" s="192" t="s">
        <v>409</v>
      </c>
    </row>
    <row r="220" spans="1:24" x14ac:dyDescent="0.2">
      <c r="A220" s="84">
        <v>213</v>
      </c>
      <c r="B220" s="35" t="str">
        <f ca="1"/>
        <v>Samoa</v>
      </c>
      <c r="C220" s="35" t="str">
        <f ca="1"/>
        <v>WSM</v>
      </c>
      <c r="D220" s="35" t="str">
        <f ca="1"/>
        <v>EAS           East Asia &amp; Pacific</v>
      </c>
      <c r="E220" s="35" t="str">
        <f ca="1"/>
        <v>IDA</v>
      </c>
      <c r="F220" s="190" t="str">
        <f t="shared" ca="1" si="6"/>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$M$4:$Y$4,
                    (M220:Y220),
                    "")),
            1,
            0))
        =0,
    NA(),
    IF(
        Parameters!$D$15=1,
        IF(
            SUM(--(ISNUMBER(IF($M$4:$Y$4=1,(M220:Y220),""))))&gt;0,
            MAX(IF(
                ISNUMBER(M220:Y220),
                IF(
                    M$4:Y$4=1,
                    M220:Y220,
                    ""),
                "")),
            MAX(IF(
                ISNUMBER(M220:Y220),
                IF(
                    M$4:Y$4=2,
                    M220:Y220,
                    ""),
                ""))
        ),
        IF(
            Parameters!$D$16=1,
            IFERROR(
                AVERAGE(IF(
                    ISNUMBER(M220:Y220),
                    IF(
                        M$4:Y$4=1,
                        M220:Y220,
                        ""),
                    "")),
                AVERAGE(IF(
                    ISNUMBER(M220:Y220),
                    IF(
                        M$4:Y$4=2,
                        M220:Y220,
                        ""),
                    ""))
            ),
            IF(
                Parameters!$D$17=1,
                IFERROR(
                    IF(
                        OR(
                            IF(
                                ISNUMBER(M220:Y220),
                                IF(
                                    M$4:Y$4=1,
                                    M220:Y220,
                                    ""),
                                "")
                            =0),
                        0,
                        GEOMEAN(IF(
                            ISNUMBER(M220:Y220),
                            IF(
                                M$4:Y$4=1,
                                M220:Y220,
                                ""),
                            ""))
                    ),
                    IF(
                        OR(IF(
                            ISNUMBER(M220:Y220),
                            IF(
                                M$4:Y$4=2,
                                M220:Y220,
                                ""),
                            "")
                            =0),
                        0,
                        GEOMEAN(IF(
                            ISNUMBER(M220:Y220),
                            IF(
                                M$4:Y$4=2,
                                M220:Y220,
                                ""),
                            "")))
                )
            )
        )
    )
)</f>
        <v>7.1428571428571397</v>
      </c>
      <c r="I220" s="191" t="e" cm="1">
        <f t="array" ref="I220">IF(
    SUM(IF(
            ISNUMBER(
                IF(
                    $M$5:$Y$5,
                    (M220:Y220),
                    "")),
            1,
            0))
        =0,
    NA(),
    IF(
        Parameters!$D$15=1,
        IF(
            SUM(--(ISNUMBER(IF($M$5:$Y$5=1,(M220:Y220),""))))&gt;0,
            MAX(IF(
                ISNUMBER(M220:Y220),
                IF(
                    M$5:Y$5=1,
                    M220:Y220,
                    ""),
                "")),
            MAX(IF(
                ISNUMBER(M220:Y220),
                IF(
                    M$5:Y$5=2,
                    M220:Y220,
                    ""),
                ""))
        ),
        IF(
            Parameters!$D$16=1,
            IFERROR(
                AVERAGE(IF(
                    ISNUMBER(M220:Y220),
                    IF(
                        M$5:Y$5=1,
                        M220:Y220,
                        ""),
                    "")),
                AVERAGE(IF(
                    ISNUMBER(M220:Y220),
                    IF(
                        M$5:Y$5=2,
                        M220:Y220,
                        ""),
                    ""))
            ),
            IF(
                Parameters!$D$17=1,
                IFERROR(
                    IF(
                        OR(
                            IF(
                                ISNUMBER(M220:Y220),
                                IF(
                                    M$5:Y$5=1,
                                    M220:Y220,
                                    ""),
                                "")
                            =0),
                        0,
                        GEOMEAN(IF(
                            ISNUMBER(M220:Y220),
                            IF(
                                M$5:Y$5=1,
                                M220:Y220,
                                ""),
                            ""))
                    ),
                    IF(
                        OR(IF(
                            ISNUMBER(M220:Y220),
                            IF(
                                M$5:Y$5=2,
                                M220:Y220,
                                ""),
                            "")
                            =0),
                        0,
                        GEOMEAN(IF(
                            ISNUMBER(M220:Y220),
                            IF(
                                M$5:Y$5=2,
                                M220:Y220,
                                ""),
                            "")))
                )
            )
        )
    )
)</f>
        <v>#N/A</v>
      </c>
      <c r="J220" s="242">
        <v>45142</v>
      </c>
      <c r="K220" s="242">
        <v>45014</v>
      </c>
      <c r="L220" s="91" t="s">
        <v>355</v>
      </c>
      <c r="M220" s="192">
        <v>7.1428571428571397</v>
      </c>
      <c r="N220" s="192" t="s">
        <v>409</v>
      </c>
      <c r="O220" s="192" t="s">
        <v>409</v>
      </c>
      <c r="P220" s="192" t="s">
        <v>409</v>
      </c>
      <c r="Q220" s="192" t="s">
        <v>409</v>
      </c>
      <c r="R220" s="192">
        <v>5</v>
      </c>
      <c r="S220" s="192" t="s">
        <v>409</v>
      </c>
      <c r="T220" s="192" t="s">
        <v>409</v>
      </c>
      <c r="U220" s="192" t="s">
        <v>409</v>
      </c>
      <c r="V220" s="192" t="s">
        <v>409</v>
      </c>
      <c r="W220" s="192" t="s">
        <v>409</v>
      </c>
      <c r="X220" s="192" t="s">
        <v>409</v>
      </c>
    </row>
    <row r="221" spans="1:24" x14ac:dyDescent="0.2">
      <c r="A221" s="84">
        <v>214</v>
      </c>
      <c r="B221" s="35" t="str">
        <f ca="1"/>
        <v>Kosovo</v>
      </c>
      <c r="C221" s="35" t="str">
        <f ca="1"/>
        <v>XKX</v>
      </c>
      <c r="D221" s="35" t="str">
        <f ca="1"/>
        <v>ECS           Europe &amp; Central Asia</v>
      </c>
      <c r="E221" s="35" t="str">
        <f ca="1"/>
        <v>IDA</v>
      </c>
      <c r="F221" s="190" t="str">
        <f t="shared" ca="1" si="6"/>
        <v/>
      </c>
      <c r="G221" s="80" t="e">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#N/A</v>
      </c>
      <c r="H221" s="80" t="e" cm="1">
        <f t="array" ref="H221">IF(
    SUM(IF(
            ISNUMBER(
                IF(
                    $M$4:$Y$4,
                    (M221:Y221),
                    "")),
            1,
            0))
        =0,
    NA(),
    IF(
        Parameters!$D$15=1,
        IF(
            SUM(--(ISNUMBER(IF($M$4:$Y$4=1,(M221:Y221),""))))&gt;0,
            MAX(IF(
                ISNUMBER(M221:Y221),
                IF(
                    M$4:Y$4=1,
                    M221:Y221,
                    ""),
                "")),
            MAX(IF(
                ISNUMBER(M221:Y221),
                IF(
                    M$4:Y$4=2,
                    M221:Y221,
                    ""),
                ""))
        ),
        IF(
            Parameters!$D$16=1,
            IFERROR(
                AVERAGE(IF(
                    ISNUMBER(M221:Y221),
                    IF(
                        M$4:Y$4=1,
                        M221:Y221,
                        ""),
                    "")),
                AVERAGE(IF(
                    ISNUMBER(M221:Y221),
                    IF(
                        M$4:Y$4=2,
                        M221:Y221,
                        ""),
                    ""))
            ),
            IF(
                Parameters!$D$17=1,
                IFERROR(
                    IF(
                        OR(
                            IF(
                                ISNUMBER(M221:Y221),
                                IF(
                                    M$4:Y$4=1,
                                    M221:Y221,
                                    ""),
                                "")
                            =0),
                        0,
                        GEOMEAN(IF(
                            ISNUMBER(M221:Y221),
                            IF(
                                M$4:Y$4=1,
                                M221:Y221,
                                ""),
                            ""))
                    ),
                    IF(
                        OR(IF(
                            ISNUMBER(M221:Y221),
                            IF(
                                M$4:Y$4=2,
                                M221:Y221,
                                ""),
                            "")
                            =0),
                        0,
                        GEOMEAN(IF(
                            ISNUMBER(M221:Y221),
                            IF(
                                M$4:Y$4=2,
                                M221:Y221,
                                ""),
                            "")))
                )
            )
        )
    )
)</f>
        <v>#N/A</v>
      </c>
      <c r="I221" s="191" t="e" cm="1">
        <f t="array" ref="I221">IF(
    SUM(IF(
            ISNUMBER(
                IF(
                    $M$5:$Y$5,
                    (M221:Y221),
                    "")),
            1,
            0))
        =0,
    NA(),
    IF(
        Parameters!$D$15=1,
        IF(
            SUM(--(ISNUMBER(IF($M$5:$Y$5=1,(M221:Y221),""))))&gt;0,
            MAX(IF(
                ISNUMBER(M221:Y221),
                IF(
                    M$5:Y$5=1,
                    M221:Y221,
                    ""),
                "")),
            MAX(IF(
                ISNUMBER(M221:Y221),
                IF(
                    M$5:Y$5=2,
                    M221:Y221,
                    ""),
                ""))
        ),
        IF(
            Parameters!$D$16=1,
            IFERROR(
                AVERAGE(IF(
                    ISNUMBER(M221:Y221),
                    IF(
                        M$5:Y$5=1,
                        M221:Y221,
                        ""),
                    "")),
                AVERAGE(IF(
                    ISNUMBER(M221:Y221),
                    IF(
                        M$5:Y$5=2,
                        M221:Y221,
                        ""),
                    ""))
            ),
            IF(
                Parameters!$D$17=1,
                IFERROR(
                    IF(
                        OR(
                            IF(
                                ISNUMBER(M221:Y221),
                                IF(
                                    M$5:Y$5=1,
                                    M221:Y221,
                                    ""),
                                "")
                            =0),
                        0,
                        GEOMEAN(IF(
                            ISNUMBER(M221:Y221),
                            IF(
                                M$5:Y$5=1,
                                M221:Y221,
                                ""),
                            ""))
                    ),
                    IF(
                        OR(IF(
                            ISNUMBER(M221:Y221),
                            IF(
                                M$5:Y$5=2,
                                M221:Y221,
                                ""),
                            "")
                            =0),
                        0,
                        GEOMEAN(IF(
                            ISNUMBER(M221:Y221),
                            IF(
                                M$5:Y$5=2,
                                M221:Y221,
                                ""),
                            "")))
                )
            )
        )
    )
)</f>
        <v>#N/A</v>
      </c>
      <c r="J221" s="242" t="s">
        <v>409</v>
      </c>
      <c r="K221" s="242" t="s">
        <v>409</v>
      </c>
      <c r="L221" s="91" t="s">
        <v>726</v>
      </c>
      <c r="M221" s="192" t="s">
        <v>409</v>
      </c>
      <c r="N221" s="192" t="s">
        <v>409</v>
      </c>
      <c r="O221" s="192" t="s">
        <v>409</v>
      </c>
      <c r="P221" s="192" t="s">
        <v>409</v>
      </c>
      <c r="Q221" s="192" t="s">
        <v>409</v>
      </c>
      <c r="R221" s="192" t="s">
        <v>409</v>
      </c>
      <c r="S221" s="192" t="s">
        <v>409</v>
      </c>
      <c r="T221" s="192" t="s">
        <v>409</v>
      </c>
      <c r="U221" s="192" t="s">
        <v>409</v>
      </c>
      <c r="V221" s="192" t="s">
        <v>409</v>
      </c>
      <c r="W221" s="192" t="s">
        <v>409</v>
      </c>
      <c r="X221" s="192" t="s">
        <v>409</v>
      </c>
    </row>
    <row r="222" spans="1:24" x14ac:dyDescent="0.2">
      <c r="A222" s="84">
        <v>215</v>
      </c>
      <c r="B222" s="35" t="str">
        <f ca="1"/>
        <v>Yemen, Rep.</v>
      </c>
      <c r="C222" s="35" t="str">
        <f ca="1"/>
        <v>YEM</v>
      </c>
      <c r="D222" s="35" t="str">
        <f ca="1"/>
        <v>MEA           Middle East &amp; North Africa</v>
      </c>
      <c r="E222" s="35" t="str">
        <f ca="1"/>
        <v>IDA</v>
      </c>
      <c r="F222" s="190" t="str">
        <f t="shared" ca="1" si="6"/>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$M$4:$Y$4,
                    (M222:Y222),
                    "")),
            1,
            0))
        =0,
    NA(),
    IF(
        Parameters!$D$15=1,
        IF(
            SUM(--(ISNUMBER(IF($M$4:$Y$4=1,(M222:Y222),""))))&gt;0,
            MAX(IF(
                ISNUMBER(M222:Y222),
                IF(
                    M$4:Y$4=1,
                    M222:Y222,
                    ""),
                "")),
            MAX(IF(
                ISNUMBER(M222:Y222),
                IF(
                    M$4:Y$4=2,
                    M222:Y222,
                    ""),
                ""))
        ),
        IF(
            Parameters!$D$16=1,
            IFERROR(
                AVERAGE(IF(
                    ISNUMBER(M222:Y222),
                    IF(
                        M$4:Y$4=1,
                        M222:Y222,
                        ""),
                    "")),
                AVERAGE(IF(
                    ISNUMBER(M222:Y222),
                    IF(
                        M$4:Y$4=2,
                        M222:Y222,
                        ""),
                    ""))
            ),
            IF(
                Parameters!$D$17=1,
                IFERROR(
                    IF(
                        OR(
                            IF(
                                ISNUMBER(M222:Y222),
                                IF(
                                    M$4:Y$4=1,
                                    M222:Y222,
                                    ""),
                                "")
                            =0),
                        0,
                        GEOMEAN(IF(
                            ISNUMBER(M222:Y222),
                            IF(
                                M$4:Y$4=1,
                                M222:Y222,
                                ""),
                            ""))
                    ),
                    IF(
                        OR(IF(
                            ISNUMBER(M222:Y222),
                            IF(
                                M$4:Y$4=2,
                                M222:Y222,
                                ""),
                            "")
                            =0),
                        0,
                        GEOMEAN(IF(
                            ISNUMBER(M222:Y222),
                            IF(
                                M$4:Y$4=2,
                                M222:Y222,
                                ""),
                            "")))
                )
            )
        )
    )
)</f>
        <v>10</v>
      </c>
      <c r="I222" s="191" t="e" cm="1">
        <f t="array" ref="I222">IF(
    SUM(IF(
            ISNUMBER(
                IF(
                    $M$5:$Y$5,
                    (M222:Y222),
                    "")),
            1,
            0))
        =0,
    NA(),
    IF(
        Parameters!$D$15=1,
        IF(
            SUM(--(ISNUMBER(IF($M$5:$Y$5=1,(M222:Y222),""))))&gt;0,
            MAX(IF(
                ISNUMBER(M222:Y222),
                IF(
                    M$5:Y$5=1,
                    M222:Y222,
                    ""),
                "")),
            MAX(IF(
                ISNUMBER(M222:Y222),
                IF(
                    M$5:Y$5=2,
                    M222:Y222,
                    ""),
                ""))
        ),
        IF(
            Parameters!$D$16=1,
            IFERROR(
                AVERAGE(IF(
                    ISNUMBER(M222:Y222),
                    IF(
                        M$5:Y$5=1,
                        M222:Y222,
                        ""),
                    "")),
                AVERAGE(IF(
                    ISNUMBER(M222:Y222),
                    IF(
                        M$5:Y$5=2,
                        M222:Y222,
                        ""),
                    ""))
            ),
            IF(
                Parameters!$D$17=1,
                IFERROR(
                    IF(
                        OR(
                            IF(
                                ISNUMBER(M222:Y222),
                                IF(
                                    M$5:Y$5=1,
                                    M222:Y222,
                                    ""),
                                "")
                            =0),
                        0,
                        GEOMEAN(IF(
                            ISNUMBER(M222:Y222),
                            IF(
                                M$5:Y$5=1,
                                M222:Y222,
                                ""),
                            ""))
                    ),
                    IF(
                        OR(IF(
                            ISNUMBER(M222:Y222),
                            IF(
                                M$5:Y$5=2,
                                M222:Y222,
                                ""),
                            "")
                            =0),
                        0,
                        GEOMEAN(IF(
                            ISNUMBER(M222:Y222),
                            IF(
                                M$5:Y$5=2,
                                M222:Y222,
                                ""),
                            "")))
                )
            )
        )
    )
)</f>
        <v>#N/A</v>
      </c>
      <c r="J222" s="242">
        <v>45142</v>
      </c>
      <c r="K222" s="242">
        <v>45014</v>
      </c>
      <c r="L222" s="91" t="s">
        <v>356</v>
      </c>
      <c r="M222" s="192">
        <v>10</v>
      </c>
      <c r="N222" s="192" t="s">
        <v>409</v>
      </c>
      <c r="O222" s="192" t="s">
        <v>409</v>
      </c>
      <c r="P222" s="192" t="s">
        <v>409</v>
      </c>
      <c r="Q222" s="192" t="s">
        <v>409</v>
      </c>
      <c r="R222" s="192">
        <v>7.8</v>
      </c>
      <c r="S222" s="192" t="s">
        <v>409</v>
      </c>
      <c r="T222" s="192" t="s">
        <v>409</v>
      </c>
      <c r="U222" s="192" t="s">
        <v>409</v>
      </c>
      <c r="V222" s="192" t="s">
        <v>409</v>
      </c>
      <c r="W222" s="192" t="s">
        <v>409</v>
      </c>
      <c r="X222" s="192" t="s">
        <v>409</v>
      </c>
    </row>
    <row r="223" spans="1:24" x14ac:dyDescent="0.2">
      <c r="A223" s="84">
        <v>216</v>
      </c>
      <c r="B223" s="35" t="str">
        <f ca="1"/>
        <v>South Africa</v>
      </c>
      <c r="C223" s="35" t="str">
        <f ca="1"/>
        <v>ZAF</v>
      </c>
      <c r="D223" s="35" t="str">
        <f ca="1"/>
        <v>SSF           Sub-Saharan Africa</v>
      </c>
      <c r="E223" s="35" t="str">
        <f ca="1"/>
        <v>IBRD</v>
      </c>
      <c r="F223" s="190" t="str">
        <f t="shared" ca="1" si="6"/>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7.745966692414834</v>
      </c>
      <c r="H223" s="80" cm="1">
        <f t="array" ref="H223">IF(
    SUM(IF(
            ISNUMBER(
                IF(
                    $M$4:$Y$4,
                    (M223:Y223),
                    "")),
            1,
            0))
        =0,
    NA(),
    IF(
        Parameters!$D$15=1,
        IF(
            SUM(--(ISNUMBER(IF($M$4:$Y$4=1,(M223:Y223),""))))&gt;0,
            MAX(IF(
                ISNUMBER(M223:Y223),
                IF(
                    M$4:Y$4=1,
                    M223:Y223,
                    ""),
                "")),
            MAX(IF(
                ISNUMBER(M223:Y223),
                IF(
                    M$4:Y$4=2,
                    M223:Y223,
                    ""),
                ""))
        ),
        IF(
            Parameters!$D$16=1,
            IFERROR(
                AVERAGE(IF(
                    ISNUMBER(M223:Y223),
                    IF(
                        M$4:Y$4=1,
                        M223:Y223,
                        ""),
                    "")),
                AVERAGE(IF(
                    ISNUMBER(M223:Y223),
                    IF(
                        M$4:Y$4=2,
                        M223:Y223,
                        ""),
                    ""))
            ),
            IF(
                Parameters!$D$17=1,
                IFERROR(
                    IF(
                        OR(
                            IF(
                                ISNUMBER(M223:Y223),
                                IF(
                                    M$4:Y$4=1,
                                    M223:Y223,
                                    ""),
                                "")
                            =0),
                        0,
                        GEOMEAN(IF(
                            ISNUMBER(M223:Y223),
                            IF(
                                M$4:Y$4=1,
                                M223:Y223,
                                ""),
                            ""))
                    ),
                    IF(
                        OR(IF(
                            ISNUMBER(M223:Y223),
                            IF(
                                M$4:Y$4=2,
                                M223:Y223,
                                ""),
                            "")
                            =0),
                        0,
                        GEOMEAN(IF(
                            ISNUMBER(M223:Y223),
                            IF(
                                M$4:Y$4=2,
                                M223:Y223,
                                ""),
                            "")))
                )
            )
        )
    )
)</f>
        <v>6</v>
      </c>
      <c r="I223" s="191" cm="1">
        <f t="array" ref="I223">IF(
    SUM(IF(
            ISNUMBER(
                IF(
                    $M$5:$Y$5,
                    (M223:Y223),
                    "")),
            1,
            0))
        =0,
    NA(),
    IF(
        Parameters!$D$15=1,
        IF(
            SUM(--(ISNUMBER(IF($M$5:$Y$5=1,(M223:Y223),""))))&gt;0,
            MAX(IF(
                ISNUMBER(M223:Y223),
                IF(
                    M$5:Y$5=1,
                    M223:Y223,
                    ""),
                "")),
            MAX(IF(
                ISNUMBER(M223:Y223),
                IF(
                    M$5:Y$5=2,
                    M223:Y223,
                    ""),
                ""))
        ),
        IF(
            Parameters!$D$16=1,
            IFERROR(
                AVERAGE(IF(
                    ISNUMBER(M223:Y223),
                    IF(
                        M$5:Y$5=1,
                        M223:Y223,
                        ""),
                    "")),
                AVERAGE(IF(
                    ISNUMBER(M223:Y223),
                    IF(
                        M$5:Y$5=2,
                        M223:Y223,
                        ""),
                    ""))
            ),
            IF(
                Parameters!$D$17=1,
                IFERROR(
                    IF(
                        OR(
                            IF(
                                ISNUMBER(M223:Y223),
                                IF(
                                    M$5:Y$5=1,
                                    M223:Y223,
                                    ""),
                                "")
                            =0),
                        0,
                        GEOMEAN(IF(
                            ISNUMBER(M223:Y223),
                            IF(
                                M$5:Y$5=1,
                                M223:Y223,
                                ""),
                            ""))
                    ),
                    IF(
                        OR(IF(
                            ISNUMBER(M223:Y223),
                            IF(
                                M$5:Y$5=2,
                                M223:Y223,
                                ""),
                            "")
                            =0),
                        0,
                        GEOMEAN(IF(
                            ISNUMBER(M223:Y223),
                            IF(
                                M$5:Y$5=2,
                                M223:Y223,
                                ""),
                            "")))
                )
            )
        )
    )
)</f>
        <v>10</v>
      </c>
      <c r="J223" s="242">
        <v>44753</v>
      </c>
      <c r="K223" s="242">
        <v>45154</v>
      </c>
      <c r="L223" s="91" t="s">
        <v>358</v>
      </c>
      <c r="M223" s="192">
        <v>6</v>
      </c>
      <c r="N223" s="192">
        <v>10</v>
      </c>
      <c r="O223" s="192">
        <v>10</v>
      </c>
      <c r="P223" s="192">
        <v>0</v>
      </c>
      <c r="Q223" s="192" t="s">
        <v>409</v>
      </c>
      <c r="R223" s="192">
        <v>4.2</v>
      </c>
      <c r="S223" s="192">
        <v>-0.79999999999999705</v>
      </c>
      <c r="T223" s="192">
        <v>5.1249999999999902</v>
      </c>
      <c r="U223" s="192" t="s">
        <v>541</v>
      </c>
      <c r="V223" s="192">
        <v>-0.15876984759340099</v>
      </c>
      <c r="W223" s="192">
        <v>-9.24698153190988E-2</v>
      </c>
      <c r="X223" s="192" t="s">
        <v>409</v>
      </c>
    </row>
    <row r="224" spans="1:24" x14ac:dyDescent="0.2">
      <c r="A224" s="84">
        <v>217</v>
      </c>
      <c r="B224" s="35" t="str">
        <f ca="1"/>
        <v>Zambia</v>
      </c>
      <c r="C224" s="35" t="str">
        <f ca="1"/>
        <v>ZMB</v>
      </c>
      <c r="D224" s="35" t="str">
        <f ca="1"/>
        <v>SSF           Sub-Saharan Africa</v>
      </c>
      <c r="E224" s="35" t="str">
        <f ca="1"/>
        <v>IDA</v>
      </c>
      <c r="F224" s="190" t="str">
        <f t="shared" ca="1" si="6"/>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$M$4:$Y$4,
                    (M224:Y224),
                    "")),
            1,
            0))
        =0,
    NA(),
    IF(
        Parameters!$D$15=1,
        IF(
            SUM(--(ISNUMBER(IF($M$4:$Y$4=1,(M224:Y224),""))))&gt;0,
            MAX(IF(
                ISNUMBER(M224:Y224),
                IF(
                    M$4:Y$4=1,
                    M224:Y224,
                    ""),
                "")),
            MAX(IF(
                ISNUMBER(M224:Y224),
                IF(
                    M$4:Y$4=2,
                    M224:Y224,
                    ""),
                ""))
        ),
        IF(
            Parameters!$D$16=1,
            IFERROR(
                AVERAGE(IF(
                    ISNUMBER(M224:Y224),
                    IF(
                        M$4:Y$4=1,
                        M224:Y224,
                        ""),
                    "")),
                AVERAGE(IF(
                    ISNUMBER(M224:Y224),
                    IF(
                        M$4:Y$4=2,
                        M224:Y224,
                        ""),
                    ""))
            ),
            IF(
                Parameters!$D$17=1,
                IFERROR(
                    IF(
                        OR(
                            IF(
                                ISNUMBER(M224:Y224),
                                IF(
                                    M$4:Y$4=1,
                                    M224:Y224,
                                    ""),
                                "")
                            =0),
                        0,
                        GEOMEAN(IF(
                            ISNUMBER(M224:Y224),
                            IF(
                                M$4:Y$4=1,
                                M224:Y224,
                                ""),
                            ""))
                    ),
                    IF(
                        OR(IF(
                            ISNUMBER(M224:Y224),
                            IF(
                                M$4:Y$4=2,
                                M224:Y224,
                                ""),
                            "")
                            =0),
                        0,
                        GEOMEAN(IF(
                            ISNUMBER(M224:Y224),
                            IF(
                                M$4:Y$4=2,
                                M224:Y224,
                                ""),
                            "")))
                )
            )
        )
    )
)</f>
        <v>8.8571428571428505</v>
      </c>
      <c r="I224" s="191" cm="1">
        <f t="array" ref="I224">IF(
    SUM(IF(
            ISNUMBER(
                IF(
                    $M$5:$Y$5,
                    (M224:Y224),
                    "")),
            1,
            0))
        =0,
    NA(),
    IF(
        Parameters!$D$15=1,
        IF(
            SUM(--(ISNUMBER(IF($M$5:$Y$5=1,(M224:Y224),""))))&gt;0,
            MAX(IF(
                ISNUMBER(M224:Y224),
                IF(
                    M$5:Y$5=1,
                    M224:Y224,
                    ""),
                "")),
            MAX(IF(
                ISNUMBER(M224:Y224),
                IF(
                    M$5:Y$5=2,
                    M224:Y224,
                    ""),
                ""))
        ),
        IF(
            Parameters!$D$16=1,
            IFERROR(
                AVERAGE(IF(
                    ISNUMBER(M224:Y224),
                    IF(
                        M$5:Y$5=1,
                        M224:Y224,
                        ""),
                    "")),
                AVERAGE(IF(
                    ISNUMBER(M224:Y224),
                    IF(
                        M$5:Y$5=2,
                        M224:Y224,
                        ""),
                    ""))
            ),
            IF(
                Parameters!$D$17=1,
                IFERROR(
                    IF(
                        OR(
                            IF(
                                ISNUMBER(M224:Y224),
                                IF(
                                    M$5:Y$5=1,
                                    M224:Y224,
                                    ""),
                                "")
                            =0),
                        0,
                        GEOMEAN(IF(
                            ISNUMBER(M224:Y224),
                            IF(
                                M$5:Y$5=1,
                                M224:Y224,
                                ""),
                            ""))
                    ),
                    IF(
                        OR(IF(
                            ISNUMBER(M224:Y224),
                            IF(
                                M$5:Y$5=2,
                                M224:Y224,
                                ""),
                            "")
                            =0),
                        0,
                        GEOMEAN(IF(
                            ISNUMBER(M224:Y224),
                            IF(
                                M$5:Y$5=2,
                                M224:Y224,
                                ""),
                            "")))
                )
            )
        )
    )
)</f>
        <v>0</v>
      </c>
      <c r="J224" s="242">
        <v>45142</v>
      </c>
      <c r="K224" s="242">
        <v>45154</v>
      </c>
      <c r="L224" s="91" t="s">
        <v>360</v>
      </c>
      <c r="M224" s="192">
        <v>8.8571428571428505</v>
      </c>
      <c r="N224" s="192" t="s">
        <v>409</v>
      </c>
      <c r="O224" s="192" t="s">
        <v>409</v>
      </c>
      <c r="P224" s="192">
        <v>0</v>
      </c>
      <c r="Q224" s="192" t="s">
        <v>409</v>
      </c>
      <c r="R224" s="192">
        <v>6.2</v>
      </c>
      <c r="S224" s="192" t="s">
        <v>409</v>
      </c>
      <c r="T224" s="192" t="s">
        <v>409</v>
      </c>
      <c r="U224" s="192" t="s">
        <v>409</v>
      </c>
      <c r="V224" s="192">
        <v>-8.6321238360397998E-2</v>
      </c>
      <c r="W224" s="192">
        <v>-0.248421439907098</v>
      </c>
      <c r="X224" s="192" t="s">
        <v>409</v>
      </c>
    </row>
    <row r="225" spans="1:24" x14ac:dyDescent="0.2">
      <c r="A225" s="84">
        <v>218</v>
      </c>
      <c r="B225" s="35" t="str">
        <f ca="1"/>
        <v>Zimbabwe</v>
      </c>
      <c r="C225" s="35" t="str">
        <f ca="1"/>
        <v>ZWE</v>
      </c>
      <c r="D225" s="35" t="str">
        <f ca="1"/>
        <v>SSF           Sub-Saharan Africa</v>
      </c>
      <c r="E225" s="35" t="str">
        <f ca="1"/>
        <v>Blend</v>
      </c>
      <c r="F225" s="190" t="str">
        <f t="shared" ca="1" si="6"/>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0</v>
      </c>
      <c r="H225" s="80" cm="1">
        <f t="array" ref="H225">IF(
    SUM(IF(
            ISNUMBER(
                IF(
                    $M$4:$Y$4,
                    (M225:Y225),
                    "")),
            1,
            0))
        =0,
    NA(),
    IF(
        Parameters!$D$15=1,
        IF(
            SUM(--(ISNUMBER(IF($M$4:$Y$4=1,(M225:Y225),""))))&gt;0,
            MAX(IF(
                ISNUMBER(M225:Y225),
                IF(
                    M$4:Y$4=1,
                    M225:Y225,
                    ""),
                "")),
            MAX(IF(
                ISNUMBER(M225:Y225),
                IF(
                    M$4:Y$4=2,
                    M225:Y225,
                    ""),
                ""))
        ),
        IF(
            Parameters!$D$16=1,
            IFERROR(
                AVERAGE(IF(
                    ISNUMBER(M225:Y225),
                    IF(
                        M$4:Y$4=1,
                        M225:Y225,
                        ""),
                    "")),
                AVERAGE(IF(
                    ISNUMBER(M225:Y225),
                    IF(
                        M$4:Y$4=2,
                        M225:Y225,
                        ""),
                    ""))
            ),
            IF(
                Parameters!$D$17=1,
                IFERROR(
                    IF(
                        OR(
                            IF(
                                ISNUMBER(M225:Y225),
                                IF(
                                    M$4:Y$4=1,
                                    M225:Y225,
                                    ""),
                                "")
                            =0),
                        0,
                        GEOMEAN(IF(
                            ISNUMBER(M225:Y225),
                            IF(
                                M$4:Y$4=1,
                                M225:Y225,
                                ""),
                            ""))
                    ),
                    IF(
                        OR(IF(
                            ISNUMBER(M225:Y225),
                            IF(
                                M$4:Y$4=2,
                                M225:Y225,
                                ""),
                            "")
                            =0),
                        0,
                        GEOMEAN(IF(
                            ISNUMBER(M225:Y225),
                            IF(
                                M$4:Y$4=2,
                                M225:Y225,
                                ""),
                            "")))
                )
            )
        )
    )
)</f>
        <v>8.4285714285714199</v>
      </c>
      <c r="I225" s="191" cm="1">
        <f t="array" ref="I225">IF(
    SUM(IF(
            ISNUMBER(
                IF(
                    $M$5:$Y$5,
                    (M225:Y225),
                    "")),
            1,
            0))
        =0,
    NA(),
    IF(
        Parameters!$D$15=1,
        IF(
            SUM(--(ISNUMBER(IF($M$5:$Y$5=1,(M225:Y225),""))))&gt;0,
            MAX(IF(
                ISNUMBER(M225:Y225),
                IF(
                    M$5:Y$5=1,
                    M225:Y225,
                    ""),
                "")),
            MAX(IF(
                ISNUMBER(M225:Y225),
                IF(
                    M$5:Y$5=2,
                    M225:Y225,
                    ""),
                ""))
        ),
        IF(
            Parameters!$D$16=1,
            IFERROR(
                AVERAGE(IF(
                    ISNUMBER(M225:Y225),
                    IF(
                        M$5:Y$5=1,
                        M225:Y225,
                        ""),
                    "")),
                AVERAGE(IF(
                    ISNUMBER(M225:Y225),
                    IF(
                        M$5:Y$5=2,
                        M225:Y225,
                        ""),
                    ""))
            ),
            IF(
                Parameters!$D$17=1,
                IFERROR(
                    IF(
                        OR(
                            IF(
                                ISNUMBER(M225:Y225),
                                IF(
                                    M$5:Y$5=1,
                                    M225:Y225,
                                    ""),
                                "")
                            =0),
                        0,
                        GEOMEAN(IF(
                            ISNUMBER(M225:Y225),
                            IF(
                                M$5:Y$5=1,
                                M225:Y225,
                                ""),
                            ""))
                    ),
                    IF(
                        OR(IF(
                            ISNUMBER(M225:Y225),
                            IF(
                                M$5:Y$5=2,
                                M225:Y225,
                                ""),
                            "")
                            =0),
                        0,
                        GEOMEAN(IF(
                            ISNUMBER(M225:Y225),
                            IF(
                                M$5:Y$5=2,
                                M225:Y225,
                                ""),
                            "")))
                )
            )
        )
    )
)</f>
        <v>0</v>
      </c>
      <c r="J225" s="242">
        <v>45142</v>
      </c>
      <c r="K225" s="242">
        <v>45014</v>
      </c>
      <c r="L225" s="91" t="s">
        <v>362</v>
      </c>
      <c r="M225" s="192">
        <v>8.4285714285714199</v>
      </c>
      <c r="N225" s="192" t="s">
        <v>409</v>
      </c>
      <c r="O225" s="192" t="s">
        <v>409</v>
      </c>
      <c r="P225" s="192">
        <v>0</v>
      </c>
      <c r="Q225" s="192" t="s">
        <v>409</v>
      </c>
      <c r="R225" s="192">
        <v>5.9</v>
      </c>
      <c r="S225" s="192" t="s">
        <v>409</v>
      </c>
      <c r="T225" s="192" t="s">
        <v>409</v>
      </c>
      <c r="U225" s="192" t="s">
        <v>409</v>
      </c>
      <c r="V225" s="192">
        <v>-0.73641169782749905</v>
      </c>
      <c r="W225" s="192">
        <v>-0.74265431255680203</v>
      </c>
      <c r="X225" s="192" t="s">
        <v>409</v>
      </c>
    </row>
    <row r="226" spans="1:24" x14ac:dyDescent="0.2">
      <c r="L226" s="79"/>
      <c r="M226" s="80"/>
      <c r="N226" s="80"/>
      <c r="O226" s="80"/>
      <c r="P226" s="80"/>
      <c r="Q226" s="80"/>
      <c r="R226" s="80"/>
      <c r="S226" s="80"/>
      <c r="T226" s="80"/>
      <c r="U226" s="80"/>
      <c r="V226" s="87"/>
      <c r="W226" s="87"/>
      <c r="X226" s="87"/>
    </row>
    <row r="227" spans="1:24" x14ac:dyDescent="0.2">
      <c r="J227" s="241"/>
      <c r="K227" s="241"/>
      <c r="L227" s="79"/>
      <c r="M227" s="80"/>
      <c r="N227" s="80"/>
      <c r="O227" s="80"/>
      <c r="P227" s="80"/>
      <c r="Q227" s="80"/>
      <c r="R227" s="80"/>
      <c r="S227" s="80"/>
      <c r="T227" s="80"/>
      <c r="U227" s="80"/>
      <c r="V227" s="87"/>
      <c r="W227" s="87"/>
      <c r="X227" s="87"/>
    </row>
    <row r="228" spans="1:24" x14ac:dyDescent="0.2">
      <c r="J228" s="241"/>
      <c r="K228" s="241"/>
      <c r="L228" s="79"/>
      <c r="M228" s="80"/>
      <c r="N228" s="80"/>
      <c r="O228" s="80"/>
      <c r="P228" s="80"/>
      <c r="Q228" s="80"/>
      <c r="R228" s="80"/>
      <c r="S228" s="80"/>
      <c r="T228" s="80"/>
      <c r="U228" s="80"/>
      <c r="V228" s="87"/>
      <c r="W228" s="87"/>
      <c r="X228" s="87"/>
    </row>
    <row r="229" spans="1:24" x14ac:dyDescent="0.2">
      <c r="J229" s="241"/>
      <c r="K229" s="241"/>
      <c r="L229" s="91"/>
      <c r="M229" s="181"/>
      <c r="N229" s="181"/>
      <c r="O229" s="181"/>
      <c r="P229" s="181"/>
      <c r="Q229" s="181"/>
      <c r="R229" s="181"/>
      <c r="S229" s="181"/>
      <c r="T229" s="181"/>
      <c r="U229" s="181"/>
      <c r="V229" s="202"/>
      <c r="W229" s="202"/>
      <c r="X229" s="202"/>
    </row>
    <row r="230" spans="1:24" x14ac:dyDescent="0.2">
      <c r="J230" s="241"/>
      <c r="K230" s="241"/>
      <c r="L230" s="91"/>
      <c r="M230" s="181"/>
      <c r="N230" s="181"/>
      <c r="O230" s="181"/>
      <c r="P230" s="181"/>
      <c r="Q230" s="181"/>
      <c r="R230" s="181"/>
      <c r="S230" s="181"/>
      <c r="T230" s="181"/>
      <c r="U230" s="181"/>
      <c r="V230" s="202"/>
      <c r="W230" s="202"/>
      <c r="X230" s="202"/>
    </row>
    <row r="231" spans="1:24" x14ac:dyDescent="0.2">
      <c r="J231" s="241"/>
      <c r="K231" s="241"/>
      <c r="L231" s="79"/>
      <c r="M231" s="80"/>
      <c r="N231" s="80"/>
      <c r="O231" s="80"/>
      <c r="P231" s="80"/>
      <c r="Q231" s="80"/>
      <c r="R231" s="80"/>
      <c r="S231" s="80"/>
      <c r="T231" s="80"/>
      <c r="U231" s="80"/>
      <c r="V231" s="87"/>
      <c r="W231" s="87"/>
      <c r="X231" s="87"/>
    </row>
    <row r="232" spans="1:24" x14ac:dyDescent="0.2">
      <c r="J232" s="241"/>
      <c r="K232" s="241"/>
      <c r="L232" s="79"/>
      <c r="M232" s="80"/>
      <c r="N232" s="80"/>
      <c r="O232" s="80"/>
      <c r="P232" s="80"/>
      <c r="R232" s="80"/>
      <c r="S232" s="80"/>
      <c r="T232" s="80"/>
      <c r="U232" s="80"/>
      <c r="V232" s="87"/>
      <c r="W232" s="87"/>
      <c r="X232" s="87"/>
    </row>
    <row r="233" spans="1:24" x14ac:dyDescent="0.2">
      <c r="J233" s="241"/>
      <c r="K233" s="241"/>
      <c r="L233" s="79"/>
      <c r="M233" s="80"/>
      <c r="N233" s="80">
        <f>COUNTIF(N8:N225,10)</f>
        <v>12</v>
      </c>
      <c r="O233" s="80">
        <f>COUNTIF(O8:O225,10)</f>
        <v>7</v>
      </c>
      <c r="P233" s="80">
        <f>COUNTIF(P8:P225,10)</f>
        <v>7</v>
      </c>
      <c r="Q233" s="80">
        <f>COUNTIF(Q8:Q225,1)</f>
        <v>0</v>
      </c>
      <c r="R233" s="80">
        <f>COUNTIF(R8:R225,"&gt;=.7")</f>
        <v>160</v>
      </c>
      <c r="S233" s="80">
        <f>COUNTIF(S8:S225,"&gt;=.7")</f>
        <v>4</v>
      </c>
      <c r="T233" s="80">
        <f>COUNTIF(T8:T225,"High")</f>
        <v>0</v>
      </c>
      <c r="U233" s="80">
        <f>COUNTIF(U8:U225,"&gt;.6")</f>
        <v>0</v>
      </c>
      <c r="V233" s="80">
        <f>COUNTIF(V8:V225,"&gt;.35")</f>
        <v>9</v>
      </c>
      <c r="W233" s="87"/>
      <c r="X233" s="87"/>
    </row>
    <row r="234" spans="1:24" x14ac:dyDescent="0.2">
      <c r="N234" s="80">
        <f>COUNTIF(N9:N226,"&gt;9.9")</f>
        <v>12</v>
      </c>
      <c r="O234" s="80">
        <f>COUNTIF(O9:O226,"&gt;9.9")</f>
        <v>7</v>
      </c>
      <c r="P234" s="80">
        <f>COUNTIF(P9:P226,"&gt;=9.95")</f>
        <v>7</v>
      </c>
      <c r="Q234" s="80">
        <f>COUNTIF(Q9:Q226,"&gt;=9.95")</f>
        <v>9</v>
      </c>
      <c r="R234" s="80">
        <f>COUNTIF(R9:R226,"&gt;=1.4")</f>
        <v>147</v>
      </c>
      <c r="S234" s="80">
        <f>COUNTIF(S9:S226,"&gt;=1.4")</f>
        <v>2</v>
      </c>
      <c r="T234" s="80">
        <f>COUNTIF(T9:T226,"&gt;=9.95")</f>
        <v>0</v>
      </c>
      <c r="U234" s="80">
        <f>COUNTIF(U9:U226,"&gt;=1")</f>
        <v>0</v>
      </c>
      <c r="V234" s="80">
        <f>COUNTIF(V8:V225,"&gt;.7")</f>
        <v>6</v>
      </c>
      <c r="W234" s="87"/>
      <c r="X234" s="87"/>
    </row>
  </sheetData>
  <conditionalFormatting sqref="G1:G5">
    <cfRule type="cellIs" dxfId="158" priority="25" stopIfTrue="1" operator="greaterThanOrEqual">
      <formula>0</formula>
    </cfRule>
  </conditionalFormatting>
  <conditionalFormatting sqref="G8:G225">
    <cfRule type="cellIs" dxfId="155" priority="4" stopIfTrue="1" operator="greaterThanOrEqual">
      <formula>0</formula>
    </cfRule>
  </conditionalFormatting>
  <conditionalFormatting sqref="G1:H5">
    <cfRule type="expression" dxfId="152" priority="11" stopIfTrue="1">
      <formula>G1=""</formula>
    </cfRule>
  </conditionalFormatting>
  <conditionalFormatting sqref="G8:H225">
    <cfRule type="expression" dxfId="151" priority="1" stopIfTrue="1">
      <formula>G8=""</formula>
    </cfRule>
  </conditionalFormatting>
  <conditionalFormatting sqref="H1:H5">
    <cfRule type="expression" dxfId="148" priority="18">
      <formula>H1=10</formula>
    </cfRule>
    <cfRule type="cellIs" dxfId="147" priority="17" operator="between">
      <formula>7</formula>
      <formula>9.99</formula>
    </cfRule>
    <cfRule type="cellIs" dxfId="146" priority="16" operator="between">
      <formula>0</formula>
      <formula>6.999</formula>
    </cfRule>
  </conditionalFormatting>
  <conditionalFormatting sqref="H8:H225">
    <cfRule type="expression" dxfId="141" priority="73">
      <formula>H8=10</formula>
    </cfRule>
    <cfRule type="cellIs" dxfId="140" priority="71" operator="between">
      <formula>0</formula>
      <formula>6.999</formula>
    </cfRule>
    <cfRule type="cellIs" dxfId="139" priority="72" operator="between">
      <formula>7</formula>
      <formula>9.99</formula>
    </cfRule>
  </conditionalFormatting>
  <conditionalFormatting sqref="I2:I3">
    <cfRule type="expression" dxfId="138" priority="26">
      <formula>I2=""</formula>
    </cfRule>
    <cfRule type="cellIs" dxfId="137" priority="27" operator="between">
      <formula>0</formula>
      <formula>6.999</formula>
    </cfRule>
    <cfRule type="expression" dxfId="136" priority="29">
      <formula>I2=10</formula>
    </cfRule>
    <cfRule type="cellIs" dxfId="135" priority="28" operator="between">
      <formula>7</formula>
      <formula>9.99</formula>
    </cfRule>
  </conditionalFormatting>
  <conditionalFormatting sqref="I2:I5">
    <cfRule type="cellIs" dxfId="134" priority="13" operator="between">
      <formula>0</formula>
      <formula>6.999</formula>
    </cfRule>
    <cfRule type="expression" dxfId="133" priority="15">
      <formula>I2=10</formula>
    </cfRule>
    <cfRule type="cellIs" dxfId="132" priority="14" operator="between">
      <formula>7</formula>
      <formula>9.99</formula>
    </cfRule>
    <cfRule type="expression" dxfId="131" priority="12">
      <formula>I2=""</formula>
    </cfRule>
  </conditionalFormatting>
  <conditionalFormatting sqref="I4:I5">
    <cfRule type="expression" dxfId="130" priority="7">
      <formula>I4=""</formula>
    </cfRule>
    <cfRule type="expression" dxfId="129" priority="10">
      <formula>I4=10</formula>
    </cfRule>
    <cfRule type="cellIs" dxfId="128" priority="8" operator="between">
      <formula>0</formula>
      <formula>6.999</formula>
    </cfRule>
    <cfRule type="cellIs" dxfId="127" priority="9" operator="between">
      <formula>7</formula>
      <formula>9.99</formula>
    </cfRule>
  </conditionalFormatting>
  <conditionalFormatting sqref="I8:I225">
    <cfRule type="expression" dxfId="126" priority="66">
      <formula>I8=""</formula>
    </cfRule>
    <cfRule type="cellIs" dxfId="125" priority="69" stopIfTrue="1" operator="greaterThanOrEqual">
      <formula>0</formula>
    </cfRule>
  </conditionalFormatting>
  <conditionalFormatting sqref="J8:K225">
    <cfRule type="colorScale" priority="888">
      <colorScale>
        <cfvo type="min"/>
        <cfvo type="max"/>
        <color rgb="FFFCDCDF"/>
        <color rgb="FFF2676B"/>
      </colorScale>
    </cfRule>
  </conditionalFormatting>
  <conditionalFormatting sqref="J9:K9">
    <cfRule type="colorScale" priority="37">
      <colorScale>
        <cfvo type="min"/>
        <cfvo type="max"/>
        <color rgb="FFFCDCDF"/>
        <color rgb="FFF2676B"/>
      </colorScale>
    </cfRule>
  </conditionalFormatting>
  <conditionalFormatting sqref="L8:L15 L17:L225">
    <cfRule type="expression" dxfId="122" priority="42">
      <formula>$L8&lt;&gt;$C8</formula>
    </cfRule>
  </conditionalFormatting>
  <conditionalFormatting sqref="M2:V3 W3:Z3">
    <cfRule type="expression" dxfId="121" priority="32">
      <formula>M2=L2</formula>
    </cfRule>
    <cfRule type="expression" dxfId="120" priority="31">
      <formula>M2&lt;&gt;L2</formula>
    </cfRule>
    <cfRule type="expression" dxfId="119" priority="30">
      <formula>M2=L2</formula>
    </cfRule>
  </conditionalFormatting>
  <conditionalFormatting sqref="M198:X225 M8:Z197">
    <cfRule type="colorScale" priority="39">
      <colorScale>
        <cfvo type="num" val="0"/>
        <cfvo type="num" val="10"/>
        <color rgb="FFFCFCFF"/>
        <color rgb="FFFFFF00"/>
      </colorScale>
    </cfRule>
  </conditionalFormatting>
  <conditionalFormatting sqref="M6:Z6">
    <cfRule type="expression" dxfId="118" priority="22">
      <formula>ISNUMBER(SEARCH("_raw",M$7))</formula>
    </cfRule>
  </conditionalFormatting>
  <conditionalFormatting sqref="M8:Z197 M198:X225">
    <cfRule type="expression" dxfId="117" priority="38" stopIfTrue="1">
      <formula>ISNUMBER(SEARCH("_raw",M$7))</formula>
    </cfRule>
  </conditionalFormatting>
  <conditionalFormatting sqref="W2:AD3">
    <cfRule type="expression" dxfId="116" priority="33">
      <formula>W2=R2</formula>
    </cfRule>
    <cfRule type="expression" dxfId="115" priority="34">
      <formula>W2&lt;&gt;R2</formula>
    </cfRule>
    <cfRule type="expression" dxfId="114" priority="35">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4" stopIfTrue="1" operator="greaterThanOrEqual" id="{ADFDB0AD-0C93-AC4A-9038-761967B8199D}">
            <xm:f>Parameters!$D$38</xm:f>
            <x14:dxf>
              <font>
                <sz val="12"/>
                <color rgb="FF000000"/>
                <name val="Arial"/>
              </font>
              <fill>
                <patternFill patternType="solid">
                  <bgColor rgb="FFEE9F8F"/>
                </patternFill>
              </fill>
            </x14:dxf>
          </x14:cfRule>
          <x14:cfRule type="cellIs" priority="23" stopIfTrue="1" operator="greaterThanOrEqual" id="{25607E25-314D-BA49-BEF4-87348BA5DDC8}">
            <xm:f>Parameters!$D$37</xm:f>
            <x14:dxf>
              <font>
                <sz val="12"/>
                <color rgb="FF000000"/>
                <name val="Arial"/>
              </font>
              <fill>
                <patternFill patternType="solid">
                  <bgColor rgb="FFE35A3A"/>
                </patternFill>
              </fill>
            </x14:dxf>
          </x14:cfRule>
          <xm:sqref>G1:G5</xm:sqref>
        </x14:conditionalFormatting>
        <x14:conditionalFormatting xmlns:xm="http://schemas.microsoft.com/office/excel/2006/main">
          <x14:cfRule type="cellIs" priority="3" stopIfTrue="1" operator="greaterThanOrEqual" id="{CFDEB44D-011D-D344-9D0B-7C29EC023224}">
            <xm:f>Parameters!$D$38</xm:f>
            <x14:dxf>
              <font>
                <sz val="12"/>
                <color rgb="FF000000"/>
                <name val="Arial"/>
              </font>
              <fill>
                <patternFill patternType="solid">
                  <bgColor rgb="FFEE9F8F"/>
                </patternFill>
              </fill>
            </x14:dxf>
          </x14:cfRule>
          <x14:cfRule type="cellIs" priority="2" stopIfTrue="1" operator="greaterThanOrEqual" id="{EDDC596B-FD1B-8845-BDC8-5622695C43F4}">
            <xm:f>Parameters!$D$37</xm:f>
            <x14:dxf>
              <font>
                <sz val="12"/>
                <color rgb="FF000000"/>
                <name val="Arial"/>
              </font>
              <fill>
                <patternFill patternType="solid">
                  <bgColor rgb="FFE35A3A"/>
                </patternFill>
              </fill>
            </x14:dxf>
          </x14:cfRule>
          <xm:sqref>G8:G225</xm:sqref>
        </x14:conditionalFormatting>
        <x14:conditionalFormatting xmlns:xm="http://schemas.microsoft.com/office/excel/2006/main">
          <x14:cfRule type="cellIs" priority="21" stopIfTrue="1" operator="between" id="{7BF20AE8-A334-2343-9844-097BDBECC97D}">
            <xm:f>0</xm:f>
            <xm:f>Parameters!$D$42</xm:f>
            <x14:dxf>
              <font>
                <sz val="12"/>
                <color rgb="FF000000"/>
                <name val="Arial"/>
              </font>
              <fill>
                <patternFill patternType="solid">
                  <bgColor rgb="FFFCDCDF"/>
                </patternFill>
              </fill>
            </x14:dxf>
          </x14:cfRule>
          <x14:cfRule type="cellIs" priority="19" stopIfTrue="1" operator="greaterThanOrEqual" id="{F8B8933E-1D9A-C34E-8A17-F237A1125386}">
            <xm:f>Parameters!$D$41</xm:f>
            <x14:dxf>
              <font>
                <sz val="12"/>
                <color rgb="FF000000"/>
                <name val="Arial"/>
              </font>
              <fill>
                <patternFill patternType="solid">
                  <bgColor rgb="FFF2676B"/>
                </patternFill>
              </fill>
            </x14:dxf>
          </x14:cfRule>
          <x14:cfRule type="cellIs" priority="20" stopIfTrue="1" operator="greaterThanOrEqual" id="{DCD29384-F343-D840-B85C-79CAC66D697E}">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76" stopIfTrue="1" operator="between" id="{442B6125-5959-B74F-97CB-7C9C322D96A2}">
            <xm:f>0</xm:f>
            <xm:f>Parameters!$D$42</xm:f>
            <x14:dxf>
              <font>
                <sz val="12"/>
                <color rgb="FF000000"/>
                <name val="Arial"/>
              </font>
              <fill>
                <patternFill patternType="solid">
                  <bgColor rgb="FFFCDCDF"/>
                </patternFill>
              </fill>
            </x14:dxf>
          </x14:cfRule>
          <x14:cfRule type="cellIs" priority="75" stopIfTrue="1" operator="greaterThanOrEqual" id="{3030B90D-AC96-F54F-910A-1B5B157E6212}">
            <xm:f>Parameters!$D$42</xm:f>
            <x14:dxf>
              <font>
                <sz val="12"/>
                <color rgb="FF000000"/>
                <name val="Arial"/>
              </font>
              <fill>
                <patternFill patternType="solid">
                  <bgColor rgb="FFF7A9AC"/>
                </patternFill>
              </fill>
            </x14:dxf>
          </x14:cfRule>
          <x14:cfRule type="cellIs" priority="74" stopIfTrue="1" operator="greaterThanOrEqual" id="{7E1F1194-0AFF-C34A-8991-A21F54718FB3}">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68" stopIfTrue="1" operator="greaterThanOrEqual" id="{4D0B9169-A8BE-CF48-B801-F5D32B6A51C8}">
            <xm:f>Parameters!$D$38</xm:f>
            <x14:dxf>
              <font>
                <sz val="12"/>
                <color rgb="FF000000"/>
                <name val="Arial"/>
              </font>
              <fill>
                <patternFill patternType="solid">
                  <bgColor rgb="FFF9BF8E"/>
                </patternFill>
              </fill>
            </x14:dxf>
          </x14:cfRule>
          <x14:cfRule type="cellIs" priority="67" stopIfTrue="1" operator="greaterThanOrEqual" id="{D43C87BD-83C2-2D49-A658-019411BE123C}">
            <xm:f>Parameters!$D$37</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5" id="{22366C8C-4FAF-6B45-BA8D-6EE2D2B46C97}">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6" id="{895664FA-4518-A24D-9B54-97B3D018295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C663B-9618-724B-AB41-6B645AF13362}">
  <dimension ref="A1:AN233"/>
  <sheetViews>
    <sheetView zoomScaleNormal="100" workbookViewId="0">
      <selection activeCell="D8" sqref="D8"/>
    </sheetView>
  </sheetViews>
  <sheetFormatPr baseColWidth="10" defaultColWidth="8.7109375" defaultRowHeight="16" x14ac:dyDescent="0.2"/>
  <cols>
    <col min="1" max="1" width="5.28515625" style="35" customWidth="1"/>
    <col min="2" max="2" width="22.7109375" style="35" customWidth="1"/>
    <col min="3"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17.5703125" style="86" bestFit="1" customWidth="1"/>
    <col min="14" max="14" width="22.85546875" style="86" bestFit="1" customWidth="1"/>
    <col min="15" max="15" width="11.85546875" style="86" bestFit="1" customWidth="1"/>
    <col min="16" max="16" width="10.28515625" style="86" bestFit="1" customWidth="1"/>
    <col min="17" max="17" width="17.140625" style="86" bestFit="1" customWidth="1"/>
    <col min="18" max="18" width="14.7109375" style="86" bestFit="1" customWidth="1"/>
    <col min="19" max="19" width="16.5703125" style="86" bestFit="1" customWidth="1"/>
    <col min="20" max="20" width="80.5703125" style="86" bestFit="1" customWidth="1"/>
    <col min="21" max="21" width="15" style="86" bestFit="1" customWidth="1"/>
    <col min="22" max="22" width="44.42578125" style="86" bestFit="1" customWidth="1"/>
    <col min="23" max="23" width="29.140625" style="86" customWidth="1"/>
    <col min="24" max="24" width="80.5703125" style="86" bestFit="1" customWidth="1"/>
    <col min="25" max="30" width="8.7109375" style="86" customWidth="1"/>
    <col min="31" max="31" width="8.7109375" style="86"/>
    <col min="32"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row>
    <row r="2" spans="1:38" x14ac:dyDescent="0.2">
      <c r="A2" s="93"/>
      <c r="B2" s="95" t="s">
        <v>426</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Norm. Values</v>
      </c>
      <c r="Q2" s="177" t="str">
        <f t="shared" si="0"/>
        <v>Norm. Values</v>
      </c>
      <c r="R2" s="177" t="str">
        <f t="shared" si="0"/>
        <v>Norm. Values</v>
      </c>
      <c r="S2" s="177" t="str">
        <f t="shared" si="0"/>
        <v>Raw Values</v>
      </c>
      <c r="T2" s="177" t="str">
        <f t="shared" si="0"/>
        <v>Raw Values</v>
      </c>
      <c r="U2" s="177" t="str">
        <f t="shared" si="0"/>
        <v>Raw Values</v>
      </c>
      <c r="V2" s="177" t="str">
        <f t="shared" si="0"/>
        <v>Raw Values</v>
      </c>
      <c r="W2" s="177"/>
      <c r="X2" s="177"/>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IF(M4=1,"Underlying",IF(M5=1,"Emerging",""))</f>
        <v>Underlying</v>
      </c>
      <c r="N3" s="178" t="str">
        <f t="shared" ref="N3:U3" si="1">IF(N4=1,"Underlying",IF(N5=1,"Emerging",""))</f>
        <v>Emerging</v>
      </c>
      <c r="O3" s="178" t="str">
        <f t="shared" si="1"/>
        <v>Emerging</v>
      </c>
      <c r="P3" s="178" t="str">
        <f t="shared" si="1"/>
        <v>Emerging</v>
      </c>
      <c r="Q3" s="178" t="str">
        <f t="shared" si="1"/>
        <v>Emerging</v>
      </c>
      <c r="R3" s="178" t="str">
        <f t="shared" si="1"/>
        <v>Emerging</v>
      </c>
      <c r="S3" s="178" t="str">
        <f t="shared" si="1"/>
        <v/>
      </c>
      <c r="T3" s="178" t="str">
        <f t="shared" si="1"/>
        <v/>
      </c>
      <c r="U3" s="178" t="str">
        <f t="shared" si="1"/>
        <v/>
      </c>
      <c r="V3" s="178" t="str">
        <f>IF(V4=1,"Underlying",IF(V5=1,"Emerging",""))</f>
        <v/>
      </c>
      <c r="W3" s="178"/>
      <c r="X3" s="178"/>
      <c r="Y3" s="178" t="str">
        <f t="shared" ref="Y3:Z3" si="2">IF(Y4=1,"Underlying",IF(Y5=1,"Emerging",""))</f>
        <v/>
      </c>
      <c r="Z3" s="178" t="str">
        <f t="shared" si="2"/>
        <v/>
      </c>
      <c r="AA3" s="179"/>
      <c r="AB3" s="179"/>
      <c r="AC3" s="179"/>
      <c r="AD3" s="179"/>
      <c r="AE3" s="89"/>
      <c r="AF3" s="89"/>
      <c r="AG3" s="89"/>
      <c r="AH3" s="89"/>
      <c r="AI3" s="89"/>
      <c r="AJ3" s="89"/>
      <c r="AK3" s="89"/>
      <c r="AL3" s="93"/>
    </row>
    <row r="4" spans="1:38"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0</v>
      </c>
      <c r="O4" s="180">
        <f>IFERROR(INDEX('Data Dictionary'!$I$8:$I$39,MATCH(O7,'Data Dictionary'!$K$8:$K$39,0)),"")</f>
        <v>0</v>
      </c>
      <c r="P4" s="180">
        <f>IFERROR(INDEX('Data Dictionary'!$I$8:$I$39,MATCH(P7,'Data Dictionary'!$K$8:$K$39,0)),"")</f>
        <v>0</v>
      </c>
      <c r="Q4" s="180">
        <f>IFERROR(INDEX('Data Dictionary'!$I$8:$I$39,MATCH(Q7,'Data Dictionary'!$K$8:$K$39,0)),"")</f>
        <v>0</v>
      </c>
      <c r="R4" s="180">
        <f>IFERROR(INDEX('Data Dictionary'!$I$8:$I$39,MATCH(R7,'Data Dictionary'!$K$8:$K$39,0)),"")</f>
        <v>0</v>
      </c>
      <c r="S4" s="180" t="str">
        <f>IFERROR(INDEX('Data Dictionary'!$I$8:$I$39,MATCH(S7,'Data Dictionary'!$K$8:$K$39,0)),"")</f>
        <v/>
      </c>
      <c r="T4" s="180"/>
      <c r="U4" s="180"/>
      <c r="V4" s="180"/>
      <c r="W4" s="180"/>
      <c r="X4" s="180"/>
      <c r="Y4" s="180"/>
      <c r="Z4" s="180"/>
      <c r="AA4" s="92"/>
      <c r="AB4" s="92"/>
      <c r="AC4" s="87"/>
      <c r="AD4" s="89"/>
      <c r="AE4" s="89"/>
      <c r="AF4" s="89"/>
      <c r="AG4" s="89"/>
      <c r="AH4" s="89"/>
      <c r="AI4" s="89"/>
      <c r="AJ4" s="89"/>
      <c r="AK4" s="89"/>
      <c r="AL4" s="93"/>
    </row>
    <row r="5" spans="1:38"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1</v>
      </c>
      <c r="P5" s="181">
        <f>IFERROR(INDEX('Data Dictionary'!$J$8:$J$39,MATCH(P7,'Data Dictionary'!$K$8:$K$39,0)),"")</f>
        <v>1</v>
      </c>
      <c r="Q5" s="181">
        <f>IFERROR(INDEX('Data Dictionary'!$J$8:$J$39,MATCH(Q7,'Data Dictionary'!$K$8:$K$39,0)),"")</f>
        <v>1</v>
      </c>
      <c r="R5" s="181">
        <f>IFERROR(INDEX('Data Dictionary'!$J$8:$J$39,MATCH(R7,'Data Dictionary'!$K$8:$K$39,0)),"")</f>
        <v>1</v>
      </c>
      <c r="S5" s="181" t="str">
        <f>IFERROR(INDEX('Data Dictionary'!$J$8:$J$39,MATCH(S7,'Data Dictionary'!$K$8:$K$39,0)),"")</f>
        <v/>
      </c>
      <c r="T5" s="181"/>
      <c r="U5" s="181"/>
      <c r="V5" s="181"/>
      <c r="W5" s="181"/>
      <c r="X5" s="181"/>
      <c r="Y5" s="181"/>
      <c r="Z5" s="181"/>
      <c r="AA5" s="92"/>
      <c r="AB5" s="92"/>
      <c r="AC5" s="87"/>
      <c r="AD5" s="89"/>
      <c r="AE5" s="89"/>
      <c r="AF5" s="89"/>
      <c r="AG5" s="89"/>
      <c r="AH5" s="89"/>
      <c r="AI5" s="89"/>
      <c r="AJ5" s="89"/>
      <c r="AK5" s="89"/>
      <c r="AL5" s="93"/>
    </row>
    <row r="6" spans="1:38" ht="29" x14ac:dyDescent="0.2">
      <c r="A6" s="197"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INFORM Natural Multi-hazard Rating</v>
      </c>
      <c r="N6" s="246" t="str">
        <f>IFERROR(INDEX('Data Dictionary'!$E$8:$E$39,MATCH(N7,'Data Dictionary'!$K$8:$K$39,0)),IFERROR(CONCATENATE(INDEX('Data Dictionary'!$E$8:$E$39,MATCH(LEFT(N7, SEARCH("_raw",N7,1)-1),'Data Dictionary'!$L$8:$L$39,0))," (Raw)"),""))</f>
        <v>GDACS Live Hazard Tracker</v>
      </c>
      <c r="O6" s="246" t="str">
        <f>IFERROR(INDEX('Data Dictionary'!$E$8:$E$39,MATCH(O7,'Data Dictionary'!$K$8:$K$39,0)),IFERROR(CONCATENATE(INDEX('Data Dictionary'!$E$8:$E$39,MATCH(LEFT(O7, SEARCH("_raw",O7,1)-1),'Data Dictionary'!$L$8:$L$39,0))," (Raw)"),""))</f>
        <v>Locust Threat Level</v>
      </c>
      <c r="P6" s="246" t="str">
        <f>IFERROR(INDEX('Data Dictionary'!$E$8:$E$39,MATCH(P7,'Data Dictionary'!$K$8:$K$39,0)),IFERROR(CONCATENATE(INDEX('Data Dictionary'!$E$8:$E$39,MATCH(LEFT(P7, SEARCH("_raw",P7,1)-1),'Data Dictionary'!$L$8:$L$39,0))," (Raw)"),""))</f>
        <v>INFORM Severity</v>
      </c>
      <c r="Q6" s="246" t="str">
        <f>IFERROR(INDEX('Data Dictionary'!$E$8:$E$39,MATCH(Q7,'Data Dictionary'!$K$8:$K$39,0)),IFERROR(CONCATENATE(INDEX('Data Dictionary'!$E$8:$E$39,MATCH(LEFT(Q7, SEARCH("_raw",Q7,1)-1),'Data Dictionary'!$L$8:$L$39,0))," (Raw)"),""))</f>
        <v>Seasonal Forecast Index</v>
      </c>
      <c r="R6" s="246" t="str">
        <f>IFERROR(INDEX('Data Dictionary'!$E$8:$E$39,MATCH(R7,'Data Dictionary'!$K$8:$K$39,0)),IFERROR(CONCATENATE(INDEX('Data Dictionary'!$E$8:$E$39,MATCH(LEFT(R7, SEARCH("_raw",R7,1)-1),'Data Dictionary'!$L$8:$L$39,0))," (Raw)"),""))</f>
        <v>ACAPS Risk List (Natural Hazard)</v>
      </c>
      <c r="S6" s="246" t="str">
        <f>IFERROR(INDEX('Data Dictionary'!$E$8:$E$39,MATCH(S7,'Data Dictionary'!$K$8:$K$39,0)),IFERROR(CONCATENATE(INDEX('Data Dictionary'!$E$8:$E$39,MATCH(LEFT(S7, SEARCH("_raw",S7,1)-1),'Data Dictionary'!$L$8:$L$39,0))," (Raw)"),""))</f>
        <v>INFORM Natural Multi-hazard Rating (Raw)</v>
      </c>
      <c r="T6" s="246" t="str">
        <f>IFERROR(INDEX('Data Dictionary'!$E$8:$E$39,MATCH(T7,'Data Dictionary'!$K$8:$K$39,0)),IFERROR(CONCATENATE(INDEX('Data Dictionary'!$E$8:$E$39,MATCH(LEFT(T7, SEARCH("_raw",T7,1)-1),'Data Dictionary'!$L$8:$L$39,0))," (Raw)"),""))</f>
        <v>GDACS Live Hazard Tracker (Raw)</v>
      </c>
      <c r="U6" s="246" t="str">
        <f>IFERROR(INDEX('Data Dictionary'!$E$8:$E$39,MATCH(U7,'Data Dictionary'!$K$8:$K$39,0)),IFERROR(CONCATENATE(INDEX('Data Dictionary'!$E$8:$E$39,MATCH(LEFT(U7, SEARCH("_raw",U7,1)-1),'Data Dictionary'!$L$8:$L$39,0))," (Raw)"),""))</f>
        <v>Locust Threat Level (Raw)</v>
      </c>
      <c r="V6" s="246" t="str">
        <f>IFERROR(INDEX('Data Dictionary'!$E$8:$E$39,MATCH(V7,'Data Dictionary'!$K$8:$K$39,0)),IFERROR(CONCATENATE(INDEX('Data Dictionary'!$E$8:$E$39,MATCH(LEFT(V7, SEARCH("_raw",V7,1)-1),'Data Dictionary'!$L$8:$L$39,0))," (Raw)"),""))</f>
        <v>INFORM Severity (Raw)</v>
      </c>
      <c r="W6" s="246"/>
      <c r="X6" s="246"/>
      <c r="Y6" s="246"/>
      <c r="Z6" s="246"/>
      <c r="AA6" s="99"/>
      <c r="AB6" s="99"/>
      <c r="AC6" s="99"/>
      <c r="AD6" s="35"/>
      <c r="AE6" s="35"/>
    </row>
    <row r="7" spans="1:38" s="94" customFormat="1" ht="29" x14ac:dyDescent="0.2">
      <c r="A7" s="198"/>
      <c r="B7" s="188"/>
      <c r="C7" s="188"/>
      <c r="D7" s="218"/>
      <c r="E7" s="218"/>
      <c r="F7" s="102"/>
      <c r="G7" s="189"/>
      <c r="H7" s="189"/>
      <c r="I7" s="189"/>
      <c r="J7" s="243" t="s">
        <v>614</v>
      </c>
      <c r="K7" s="243" t="s">
        <v>615</v>
      </c>
      <c r="L7" s="244" t="s">
        <v>2</v>
      </c>
      <c r="M7" s="247" t="s">
        <v>389</v>
      </c>
      <c r="N7" s="247" t="s">
        <v>395</v>
      </c>
      <c r="O7" s="247" t="s">
        <v>396</v>
      </c>
      <c r="P7" s="247" t="s">
        <v>807</v>
      </c>
      <c r="Q7" s="247" t="s">
        <v>394</v>
      </c>
      <c r="R7" s="247" t="s">
        <v>636</v>
      </c>
      <c r="S7" s="247" t="s">
        <v>476</v>
      </c>
      <c r="T7" s="247" t="s">
        <v>475</v>
      </c>
      <c r="U7" s="247" t="s">
        <v>477</v>
      </c>
      <c r="V7" s="247" t="s">
        <v>808</v>
      </c>
      <c r="W7" s="247" t="s">
        <v>527</v>
      </c>
      <c r="X7" s="247" t="s">
        <v>637</v>
      </c>
      <c r="Y7" s="247"/>
      <c r="Z7" s="247"/>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t="e" cm="1">
        <f t="array" ref="H8">IF(
    SUM(IF(
            ISNUMBER(
                IF(
                    $M$4:$V$4,
                    (M8:V8),
                    "")),
            1,
            0))
        =0,
    NA(),
    IF(
        Parameters!$D$15=1,
        IF(
            SUM(--(ISNUMBER(IF($M$4:$V$4=1,(M8:V8),""))))&gt;0,
            MAX(IF(
                ISNUMBER(M8:V8),
                IF(
                    M$4:V$4=1,
                    M8:V8,
                    ""),
                "")),
            MAX(IF(
                ISNUMBER(M8:V8),
                IF(
                    M$4:V$4=2,
                    M8:V8,
                    ""),
                ""))
        ),
        IF(
            Parameters!$D$16=1,
            IFERROR(
                AVERAGE(IF(
                    ISNUMBER(M8:V8),
                    IF(
                        M$4:V$4=1,
                        M8:V8,
                        ""),
                    "")),
                AVERAGE(IF(
                    ISNUMBER(M8:V8),
                    IF(
                        M$4:V$4=2,
                        M8:V8,
                        ""),
                    ""))
            ),
            IF(
                Parameters!$D$17=1,
                IFERROR(
                    IF(
                        OR(
                            IF(
                                ISNUMBER(M8:V8),
                                IF(
                                    M$4:V$4=1,
                                    M8:V8,
                                    ""),
                                "")
                            =0),
                        0,
                        GEOMEAN(IF(
                            ISNUMBER(M8:V8),
                            IF(
                                M$4:V$4=1,
                                M8:V8,
                                ""),
                            ""))
                    ),
                    IF(
                        OR(IF(
                            ISNUMBER(M8:V8),
                            IF(
                                M$4:V$4=2,
                                M8:V8,
                                ""),
                            "")
                            =0),
                        0,
                        GEOMEAN(IF(
                            ISNUMBER(M8:V8),
                            IF(
                                M$4:V$4=2,
                                M8:V8,
                                ""),
                            "")))
                )
            )
        )
    )
)</f>
        <v>#N/A</v>
      </c>
      <c r="I8" s="191" cm="1">
        <f t="array" ref="I8">IF(
    SUM(IF(
            ISNUMBER(
                IF(
                    $M$5:$V$5,
                    (M8:V8),
                    "")),
            1,
            0))
        =0,
    NA(),
    IF(
        Parameters!$D$15=1,
        IF(
            SUM(--(ISNUMBER(IF($M$5:$V$5=1,(M8:V8),""))))&gt;0,
            MAX(IF(
                ISNUMBER(M8:V8),
                IF(
                    M$5:V$5=1,
                    M8:V8,
                    ""),
                "")),
            MAX(IF(
                ISNUMBER(M8:V8),
                IF(
                    M$5:V$5=2,
                    M8:V8,
                    ""),
                ""))
        ),
        IF(
            Parameters!$D$16=1,
            IFERROR(
                AVERAGE(IF(
                    ISNUMBER(M8:V8),
                    IF(
                        M$5:V$5=1,
                        M8:V8,
                        ""),
                    "")),
                AVERAGE(IF(
                    ISNUMBER(M8:V8),
                    IF(
                        M$5:V$5=2,
                        M8:V8,
                        ""),
                    ""))
            ),
            IF(
                Parameters!$D$17=1,
                IFERROR(
                    IF(
                        OR(
                            IF(
                                ISNUMBER(M8:V8),
                                IF(
                                    M$5:V$5=1,
                                    M8:V8,
                                    ""),
                                "")
                            =0),
                        0,
                        GEOMEAN(IF(
                            ISNUMBER(M8:V8),
                            IF(
                                M$5:V$5=1,
                                M8:V8,
                                ""),
                            ""))
                    ),
                    IF(
                        OR(IF(
                            ISNUMBER(M8:V8),
                            IF(
                                M$5:V$5=2,
                                M8:V8,
                                ""),
                            "")
                            =0),
                        0,
                        GEOMEAN(IF(
                            ISNUMBER(M8:V8),
                            IF(
                                M$5:V$5=2,
                                M8:V8,
                                ""),
                            "")))
                )
            )
        )
    )
)</f>
        <v>0</v>
      </c>
      <c r="J8" s="242">
        <v>44887</v>
      </c>
      <c r="K8" s="242">
        <v>45154</v>
      </c>
      <c r="L8" s="91" t="s">
        <v>699</v>
      </c>
      <c r="M8" s="192" t="s">
        <v>409</v>
      </c>
      <c r="N8" s="192" t="s">
        <v>409</v>
      </c>
      <c r="O8" s="192" t="s">
        <v>409</v>
      </c>
      <c r="P8" s="192">
        <v>0</v>
      </c>
      <c r="Q8" s="192">
        <v>0</v>
      </c>
      <c r="R8" s="192" t="s">
        <v>409</v>
      </c>
      <c r="S8" s="192" t="s">
        <v>409</v>
      </c>
      <c r="T8" s="192" t="s">
        <v>409</v>
      </c>
      <c r="U8" s="192" t="s">
        <v>409</v>
      </c>
      <c r="V8" s="192" t="s">
        <v>409</v>
      </c>
      <c r="W8" s="192">
        <v>0</v>
      </c>
      <c r="X8" s="192" t="s">
        <v>409</v>
      </c>
      <c r="Y8" s="192"/>
      <c r="Z8" s="192"/>
      <c r="AA8" s="103"/>
      <c r="AB8" s="103"/>
      <c r="AC8" s="103"/>
    </row>
    <row r="9" spans="1:38" x14ac:dyDescent="0.2">
      <c r="A9" s="84">
        <v>2</v>
      </c>
      <c r="B9" s="84" t="str">
        <f ca="1"/>
        <v>Afghanistan</v>
      </c>
      <c r="C9" s="84" t="str">
        <f ca="1"/>
        <v>AFG</v>
      </c>
      <c r="D9" s="219" t="str">
        <f ca="1"/>
        <v>SAS           South Asia</v>
      </c>
      <c r="E9" s="219" t="str">
        <f ca="1"/>
        <v>IDA</v>
      </c>
      <c r="F9" s="190" t="str">
        <f t="shared" ref="F9:F72" ca="1" si="3">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9.7467943448089631</v>
      </c>
      <c r="H9" s="80" cm="1">
        <f t="array" ref="H9">IF(
    SUM(IF(
            ISNUMBER(
                IF(
                    $M$4:$V$4,
                    (M9:V9),
                    "")),
            1,
            0))
        =0,
    NA(),
    IF(
        Parameters!$D$15=1,
        IF(
            SUM(--(ISNUMBER(IF($M$4:$V$4=1,(M9:V9),""))))&gt;0,
            MAX(IF(
                ISNUMBER(M9:V9),
                IF(
                    M$4:V$4=1,
                    M9:V9,
                    ""),
                "")),
            MAX(IF(
                ISNUMBER(M9:V9),
                IF(
                    M$4:V$4=2,
                    M9:V9,
                    ""),
                ""))
        ),
        IF(
            Parameters!$D$16=1,
            IFERROR(
                AVERAGE(IF(
                    ISNUMBER(M9:V9),
                    IF(
                        M$4:V$4=1,
                        M9:V9,
                        ""),
                    "")),
                AVERAGE(IF(
                    ISNUMBER(M9:V9),
                    IF(
                        M$4:V$4=2,
                        M9:V9,
                        ""),
                    ""))
            ),
            IF(
                Parameters!$D$17=1,
                IFERROR(
                    IF(
                        OR(
                            IF(
                                ISNUMBER(M9:V9),
                                IF(
                                    M$4:V$4=1,
                                    M9:V9,
                                    ""),
                                "")
                            =0),
                        0,
                        GEOMEAN(IF(
                            ISNUMBER(M9:V9),
                            IF(
                                M$4:V$4=1,
                                M9:V9,
                                ""),
                            ""))
                    ),
                    IF(
                        OR(IF(
                            ISNUMBER(M9:V9),
                            IF(
                                M$4:V$4=2,
                                M9:V9,
                                ""),
                            "")
                            =0),
                        0,
                        GEOMEAN(IF(
                            ISNUMBER(M9:V9),
                            IF(
                                M$4:V$4=2,
                                M9:V9,
                                ""),
                            "")))
                )
            )
        )
    )
)</f>
        <v>9.5</v>
      </c>
      <c r="I9" s="191" cm="1">
        <f t="array" ref="I9">IF(
    SUM(IF(
            ISNUMBER(
                IF(
                    $M$5:$V$5,
                    (M9:V9),
                    "")),
            1,
            0))
        =0,
    NA(),
    IF(
        Parameters!$D$15=1,
        IF(
            SUM(--(ISNUMBER(IF($M$5:$V$5=1,(M9:V9),""))))&gt;0,
            MAX(IF(
                ISNUMBER(M9:V9),
                IF(
                    M$5:V$5=1,
                    M9:V9,
                    ""),
                "")),
            MAX(IF(
                ISNUMBER(M9:V9),
                IF(
                    M$5:V$5=2,
                    M9:V9,
                    ""),
                ""))
        ),
        IF(
            Parameters!$D$16=1,
            IFERROR(
                AVERAGE(IF(
                    ISNUMBER(M9:V9),
                    IF(
                        M$5:V$5=1,
                        M9:V9,
                        ""),
                    "")),
                AVERAGE(IF(
                    ISNUMBER(M9:V9),
                    IF(
                        M$5:V$5=2,
                        M9:V9,
                        ""),
                    ""))
            ),
            IF(
                Parameters!$D$17=1,
                IFERROR(
                    IF(
                        OR(
                            IF(
                                ISNUMBER(M9:V9),
                                IF(
                                    M$5:V$5=1,
                                    M9:V9,
                                    ""),
                                "")
                            =0),
                        0,
                        GEOMEAN(IF(
                            ISNUMBER(M9:V9),
                            IF(
                                M$5:V$5=1,
                                M9:V9,
                                ""),
                            ""))
                    ),
                    IF(
                        OR(IF(
                            ISNUMBER(M9:V9),
                            IF(
                                M$5:V$5=2,
                                M9:V9,
                                ""),
                            "")
                            =0),
                        0,
                        GEOMEAN(IF(
                            ISNUMBER(M9:V9),
                            IF(
                                M$5:V$5=2,
                                M9:V9,
                                ""),
                            "")))
                )
            )
        )
    )
)</f>
        <v>10</v>
      </c>
      <c r="J9" s="242">
        <v>45142</v>
      </c>
      <c r="K9" s="242">
        <v>45154</v>
      </c>
      <c r="L9" s="91" t="s">
        <v>7</v>
      </c>
      <c r="M9" s="192">
        <v>9.5</v>
      </c>
      <c r="N9" s="192">
        <v>10</v>
      </c>
      <c r="O9" s="192">
        <v>0</v>
      </c>
      <c r="P9" s="192">
        <v>10</v>
      </c>
      <c r="Q9" s="192">
        <v>0</v>
      </c>
      <c r="R9" s="192" t="s">
        <v>409</v>
      </c>
      <c r="S9" s="192">
        <v>6.7</v>
      </c>
      <c r="T9" s="192" t="s">
        <v>906</v>
      </c>
      <c r="U9" s="192">
        <v>0</v>
      </c>
      <c r="V9" s="192" t="s">
        <v>866</v>
      </c>
      <c r="W9" s="192">
        <v>1.7543859649122799E-2</v>
      </c>
      <c r="X9" s="192" t="s">
        <v>409</v>
      </c>
      <c r="Y9" s="192"/>
      <c r="Z9" s="192"/>
      <c r="AA9" s="80"/>
      <c r="AB9" s="80"/>
      <c r="AC9" s="80"/>
    </row>
    <row r="10" spans="1:38" x14ac:dyDescent="0.2">
      <c r="A10" s="84">
        <v>3</v>
      </c>
      <c r="B10" s="84" t="str">
        <f ca="1"/>
        <v>Angola</v>
      </c>
      <c r="C10" s="84" t="str">
        <f ca="1"/>
        <v>AGO</v>
      </c>
      <c r="D10" s="219" t="str">
        <f ca="1"/>
        <v>SSF           Sub-Saharan Africa</v>
      </c>
      <c r="E10" s="219" t="str">
        <f ca="1"/>
        <v>IBRD</v>
      </c>
      <c r="F10" s="190" t="str">
        <f t="shared" ca="1" si="3"/>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5.9160797830996161</v>
      </c>
      <c r="H10" s="80" cm="1">
        <f t="array" ref="H10">IF(
    SUM(IF(
            ISNUMBER(
                IF(
                    $M$4:$V$4,
                    (M10:V10),
                    "")),
            1,
            0))
        =0,
    NA(),
    IF(
        Parameters!$D$15=1,
        IF(
            SUM(--(ISNUMBER(IF($M$4:$V$4=1,(M10:V10),""))))&gt;0,
            MAX(IF(
                ISNUMBER(M10:V10),
                IF(
                    M$4:V$4=1,
                    M10:V10,
                    ""),
                "")),
            MAX(IF(
                ISNUMBER(M10:V10),
                IF(
                    M$4:V$4=2,
                    M10:V10,
                    ""),
                ""))
        ),
        IF(
            Parameters!$D$16=1,
            IFERROR(
                AVERAGE(IF(
                    ISNUMBER(M10:V10),
                    IF(
                        M$4:V$4=1,
                        M10:V10,
                        ""),
                    "")),
                AVERAGE(IF(
                    ISNUMBER(M10:V10),
                    IF(
                        M$4:V$4=2,
                        M10:V10,
                        ""),
                    ""))
            ),
            IF(
                Parameters!$D$17=1,
                IFERROR(
                    IF(
                        OR(
                            IF(
                                ISNUMBER(M10:V10),
                                IF(
                                    M$4:V$4=1,
                                    M10:V10,
                                    ""),
                                "")
                            =0),
                        0,
                        GEOMEAN(IF(
                            ISNUMBER(M10:V10),
                            IF(
                                M$4:V$4=1,
                                M10:V10,
                                ""),
                            ""))
                    ),
                    IF(
                        OR(IF(
                            ISNUMBER(M10:V10),
                            IF(
                                M$4:V$4=2,
                                M10:V10,
                                ""),
                            "")
                            =0),
                        0,
                        GEOMEAN(IF(
                            ISNUMBER(M10:V10),
                            IF(
                                M$4:V$4=2,
                                M10:V10,
                                ""),
                            "")))
                )
            )
        )
    )
)</f>
        <v>3.5</v>
      </c>
      <c r="I10" s="191" cm="1">
        <f t="array" ref="I10">IF(
    SUM(IF(
            ISNUMBER(
                IF(
                    $M$5:$V$5,
                    (M10:V10),
                    "")),
            1,
            0))
        =0,
    NA(),
    IF(
        Parameters!$D$15=1,
        IF(
            SUM(--(ISNUMBER(IF($M$5:$V$5=1,(M10:V10),""))))&gt;0,
            MAX(IF(
                ISNUMBER(M10:V10),
                IF(
                    M$5:V$5=1,
                    M10:V10,
                    ""),
                "")),
            MAX(IF(
                ISNUMBER(M10:V10),
                IF(
                    M$5:V$5=2,
                    M10:V10,
                    ""),
                ""))
        ),
        IF(
            Parameters!$D$16=1,
            IFERROR(
                AVERAGE(IF(
                    ISNUMBER(M10:V10),
                    IF(
                        M$5:V$5=1,
                        M10:V10,
                        ""),
                    "")),
                AVERAGE(IF(
                    ISNUMBER(M10:V10),
                    IF(
                        M$5:V$5=2,
                        M10:V10,
                        ""),
                    ""))
            ),
            IF(
                Parameters!$D$17=1,
                IFERROR(
                    IF(
                        OR(
                            IF(
                                ISNUMBER(M10:V10),
                                IF(
                                    M$5:V$5=1,
                                    M10:V10,
                                    ""),
                                "")
                            =0),
                        0,
                        GEOMEAN(IF(
                            ISNUMBER(M10:V10),
                            IF(
                                M$5:V$5=1,
                                M10:V10,
                                ""),
                            ""))
                    ),
                    IF(
                        OR(IF(
                            ISNUMBER(M10:V10),
                            IF(
                                M$5:V$5=2,
                                M10:V10,
                                ""),
                            "")
                            =0),
                        0,
                        GEOMEAN(IF(
                            ISNUMBER(M10:V10),
                            IF(
                                M$5:V$5=2,
                                M10:V10,
                                ""),
                            "")))
                )
            )
        )
    )
)</f>
        <v>10</v>
      </c>
      <c r="J10" s="242">
        <v>44860</v>
      </c>
      <c r="K10" s="242">
        <v>45154</v>
      </c>
      <c r="L10" s="91" t="s">
        <v>9</v>
      </c>
      <c r="M10" s="192">
        <v>3.5</v>
      </c>
      <c r="N10" s="192" t="s">
        <v>409</v>
      </c>
      <c r="O10" s="192">
        <v>0</v>
      </c>
      <c r="P10" s="192">
        <v>10</v>
      </c>
      <c r="Q10" s="192">
        <v>0</v>
      </c>
      <c r="R10" s="192">
        <v>10</v>
      </c>
      <c r="S10" s="192">
        <v>3.1</v>
      </c>
      <c r="T10" s="192" t="s">
        <v>409</v>
      </c>
      <c r="U10" s="192">
        <v>0</v>
      </c>
      <c r="V10" s="192" t="s">
        <v>847</v>
      </c>
      <c r="W10" s="192">
        <v>0</v>
      </c>
      <c r="X10" s="192" t="s">
        <v>907</v>
      </c>
      <c r="Y10" s="192"/>
      <c r="Z10" s="192"/>
      <c r="AA10" s="80"/>
      <c r="AB10" s="80"/>
      <c r="AC10" s="80"/>
    </row>
    <row r="11" spans="1:38" x14ac:dyDescent="0.2">
      <c r="A11" s="84">
        <v>4</v>
      </c>
      <c r="B11" s="84" t="str">
        <f ca="1"/>
        <v>Albania</v>
      </c>
      <c r="C11" s="84" t="str">
        <f ca="1"/>
        <v>ALB</v>
      </c>
      <c r="D11" s="219" t="str">
        <f ca="1"/>
        <v>ECS           Europe &amp; Central Asia</v>
      </c>
      <c r="E11" s="219" t="str">
        <f ca="1"/>
        <v>IBRD</v>
      </c>
      <c r="F11" s="190" t="str">
        <f t="shared" ca="1" si="3"/>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$M$4:$V$4,
                    (M11:V11),
                    "")),
            1,
            0))
        =0,
    NA(),
    IF(
        Parameters!$D$15=1,
        IF(
            SUM(--(ISNUMBER(IF($M$4:$V$4=1,(M11:V11),""))))&gt;0,
            MAX(IF(
                ISNUMBER(M11:V11),
                IF(
                    M$4:V$4=1,
                    M11:V11,
                    ""),
                "")),
            MAX(IF(
                ISNUMBER(M11:V11),
                IF(
                    M$4:V$4=2,
                    M11:V11,
                    ""),
                ""))
        ),
        IF(
            Parameters!$D$16=1,
            IFERROR(
                AVERAGE(IF(
                    ISNUMBER(M11:V11),
                    IF(
                        M$4:V$4=1,
                        M11:V11,
                        ""),
                    "")),
                AVERAGE(IF(
                    ISNUMBER(M11:V11),
                    IF(
                        M$4:V$4=2,
                        M11:V11,
                        ""),
                    ""))
            ),
            IF(
                Parameters!$D$17=1,
                IFERROR(
                    IF(
                        OR(
                            IF(
                                ISNUMBER(M11:V11),
                                IF(
                                    M$4:V$4=1,
                                    M11:V11,
                                    ""),
                                "")
                            =0),
                        0,
                        GEOMEAN(IF(
                            ISNUMBER(M11:V11),
                            IF(
                                M$4:V$4=1,
                                M11:V11,
                                ""),
                            ""))
                    ),
                    IF(
                        OR(IF(
                            ISNUMBER(M11:V11),
                            IF(
                                M$4:V$4=2,
                                M11:V11,
                                ""),
                            "")
                            =0),
                        0,
                        GEOMEAN(IF(
                            ISNUMBER(M11:V11),
                            IF(
                                M$4:V$4=2,
                                M11:V11,
                                ""),
                            "")))
                )
            )
        )
    )
)</f>
        <v>9</v>
      </c>
      <c r="I11" s="191" cm="1">
        <f t="array" ref="I11">IF(
    SUM(IF(
            ISNUMBER(
                IF(
                    $M$5:$V$5,
                    (M11:V11),
                    "")),
            1,
            0))
        =0,
    NA(),
    IF(
        Parameters!$D$15=1,
        IF(
            SUM(--(ISNUMBER(IF($M$5:$V$5=1,(M11:V11),""))))&gt;0,
            MAX(IF(
                ISNUMBER(M11:V11),
                IF(
                    M$5:V$5=1,
                    M11:V11,
                    ""),
                "")),
            MAX(IF(
                ISNUMBER(M11:V11),
                IF(
                    M$5:V$5=2,
                    M11:V11,
                    ""),
                ""))
        ),
        IF(
            Parameters!$D$16=1,
            IFERROR(
                AVERAGE(IF(
                    ISNUMBER(M11:V11),
                    IF(
                        M$5:V$5=1,
                        M11:V11,
                        ""),
                    "")),
                AVERAGE(IF(
                    ISNUMBER(M11:V11),
                    IF(
                        M$5:V$5=2,
                        M11:V11,
                        ""),
                    ""))
            ),
            IF(
                Parameters!$D$17=1,
                IFERROR(
                    IF(
                        OR(
                            IF(
                                ISNUMBER(M11:V11),
                                IF(
                                    M$5:V$5=1,
                                    M11:V11,
                                    ""),
                                "")
                            =0),
                        0,
                        GEOMEAN(IF(
                            ISNUMBER(M11:V11),
                            IF(
                                M$5:V$5=1,
                                M11:V11,
                                ""),
                            ""))
                    ),
                    IF(
                        OR(IF(
                            ISNUMBER(M11:V11),
                            IF(
                                M$5:V$5=2,
                                M11:V11,
                                ""),
                            "")
                            =0),
                        0,
                        GEOMEAN(IF(
                            ISNUMBER(M11:V11),
                            IF(
                                M$5:V$5=2,
                                M11:V11,
                                ""),
                            "")))
                )
            )
        )
    )
)</f>
        <v>0</v>
      </c>
      <c r="J11" s="242">
        <v>45142</v>
      </c>
      <c r="K11" s="242">
        <v>44831</v>
      </c>
      <c r="L11" s="91" t="s">
        <v>11</v>
      </c>
      <c r="M11" s="192">
        <v>9</v>
      </c>
      <c r="N11" s="192" t="s">
        <v>409</v>
      </c>
      <c r="O11" s="192">
        <v>0</v>
      </c>
      <c r="P11" s="192">
        <v>0</v>
      </c>
      <c r="Q11" s="192">
        <v>0</v>
      </c>
      <c r="R11" s="192" t="s">
        <v>409</v>
      </c>
      <c r="S11" s="192">
        <v>6.4</v>
      </c>
      <c r="T11" s="192" t="s">
        <v>409</v>
      </c>
      <c r="U11" s="192">
        <v>0</v>
      </c>
      <c r="V11" s="192" t="s">
        <v>409</v>
      </c>
      <c r="W11" s="192">
        <v>0</v>
      </c>
      <c r="X11" s="192" t="s">
        <v>409</v>
      </c>
      <c r="Y11" s="192"/>
      <c r="Z11" s="192"/>
      <c r="AA11" s="80"/>
      <c r="AB11" s="80"/>
      <c r="AC11" s="80"/>
    </row>
    <row r="12" spans="1:38" x14ac:dyDescent="0.2">
      <c r="A12" s="84">
        <v>5</v>
      </c>
      <c r="B12" s="84" t="str">
        <f ca="1"/>
        <v>Andorra</v>
      </c>
      <c r="C12" s="84" t="str">
        <f ca="1"/>
        <v>AND</v>
      </c>
      <c r="D12" s="219" t="str">
        <f ca="1"/>
        <v>ECS           Europe &amp; Central Asia</v>
      </c>
      <c r="E12" s="219" t="str">
        <f ca="1"/>
        <v>NA</v>
      </c>
      <c r="F12" s="190" t="str">
        <f t="shared" ca="1" si="3"/>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v>
      </c>
      <c r="H12" s="80" t="e" cm="1">
        <f t="array" ref="H12">IF(
    SUM(IF(
            ISNUMBER(
                IF(
                    $M$4:$V$4,
                    (M12:V12),
                    "")),
            1,
            0))
        =0,
    NA(),
    IF(
        Parameters!$D$15=1,
        IF(
            SUM(--(ISNUMBER(IF($M$4:$V$4=1,(M12:V12),""))))&gt;0,
            MAX(IF(
                ISNUMBER(M12:V12),
                IF(
                    M$4:V$4=1,
                    M12:V12,
                    ""),
                "")),
            MAX(IF(
                ISNUMBER(M12:V12),
                IF(
                    M$4:V$4=2,
                    M12:V12,
                    ""),
                ""))
        ),
        IF(
            Parameters!$D$16=1,
            IFERROR(
                AVERAGE(IF(
                    ISNUMBER(M12:V12),
                    IF(
                        M$4:V$4=1,
                        M12:V12,
                        ""),
                    "")),
                AVERAGE(IF(
                    ISNUMBER(M12:V12),
                    IF(
                        M$4:V$4=2,
                        M12:V12,
                        ""),
                    ""))
            ),
            IF(
                Parameters!$D$17=1,
                IFERROR(
                    IF(
                        OR(
                            IF(
                                ISNUMBER(M12:V12),
                                IF(
                                    M$4:V$4=1,
                                    M12:V12,
                                    ""),
                                "")
                            =0),
                        0,
                        GEOMEAN(IF(
                            ISNUMBER(M12:V12),
                            IF(
                                M$4:V$4=1,
                                M12:V12,
                                ""),
                            ""))
                    ),
                    IF(
                        OR(IF(
                            ISNUMBER(M12:V12),
                            IF(
                                M$4:V$4=2,
                                M12:V12,
                                ""),
                            "")
                            =0),
                        0,
                        GEOMEAN(IF(
                            ISNUMBER(M12:V12),
                            IF(
                                M$4:V$4=2,
                                M12:V12,
                                ""),
                            "")))
                )
            )
        )
    )
)</f>
        <v>#N/A</v>
      </c>
      <c r="I12" s="191" cm="1">
        <f t="array" ref="I12">IF(
    SUM(IF(
            ISNUMBER(
                IF(
                    $M$5:$V$5,
                    (M12:V12),
                    "")),
            1,
            0))
        =0,
    NA(),
    IF(
        Parameters!$D$15=1,
        IF(
            SUM(--(ISNUMBER(IF($M$5:$V$5=1,(M12:V12),""))))&gt;0,
            MAX(IF(
                ISNUMBER(M12:V12),
                IF(
                    M$5:V$5=1,
                    M12:V12,
                    ""),
                "")),
            MAX(IF(
                ISNUMBER(M12:V12),
                IF(
                    M$5:V$5=2,
                    M12:V12,
                    ""),
                ""))
        ),
        IF(
            Parameters!$D$16=1,
            IFERROR(
                AVERAGE(IF(
                    ISNUMBER(M12:V12),
                    IF(
                        M$5:V$5=1,
                        M12:V12,
                        ""),
                    "")),
                AVERAGE(IF(
                    ISNUMBER(M12:V12),
                    IF(
                        M$5:V$5=2,
                        M12:V12,
                        ""),
                    ""))
            ),
            IF(
                Parameters!$D$17=1,
                IFERROR(
                    IF(
                        OR(
                            IF(
                                ISNUMBER(M12:V12),
                                IF(
                                    M$5:V$5=1,
                                    M12:V12,
                                    ""),
                                "")
                            =0),
                        0,
                        GEOMEAN(IF(
                            ISNUMBER(M12:V12),
                            IF(
                                M$5:V$5=1,
                                M12:V12,
                                ""),
                            ""))
                    ),
                    IF(
                        OR(IF(
                            ISNUMBER(M12:V12),
                            IF(
                                M$5:V$5=2,
                                M12:V12,
                                ""),
                            "")
                            =0),
                        0,
                        GEOMEAN(IF(
                            ISNUMBER(M12:V12),
                            IF(
                                M$5:V$5=2,
                                M12:V12,
                                ""),
                            "")))
                )
            )
        )
    )
)</f>
        <v>0</v>
      </c>
      <c r="J12" s="242" t="s">
        <v>409</v>
      </c>
      <c r="K12" s="242">
        <v>44887</v>
      </c>
      <c r="L12" s="91" t="s">
        <v>700</v>
      </c>
      <c r="M12" s="192" t="s">
        <v>409</v>
      </c>
      <c r="N12" s="192" t="s">
        <v>409</v>
      </c>
      <c r="O12" s="192" t="s">
        <v>409</v>
      </c>
      <c r="P12" s="192">
        <v>0</v>
      </c>
      <c r="Q12" s="192">
        <v>0</v>
      </c>
      <c r="R12" s="192" t="s">
        <v>409</v>
      </c>
      <c r="S12" s="192" t="s">
        <v>409</v>
      </c>
      <c r="T12" s="192" t="s">
        <v>409</v>
      </c>
      <c r="U12" s="192" t="s">
        <v>409</v>
      </c>
      <c r="V12" s="192" t="s">
        <v>409</v>
      </c>
      <c r="W12" s="192">
        <v>0</v>
      </c>
      <c r="X12" s="192" t="s">
        <v>409</v>
      </c>
      <c r="Y12" s="192"/>
      <c r="Z12" s="192"/>
      <c r="AA12" s="80"/>
      <c r="AB12" s="80"/>
      <c r="AC12" s="80"/>
    </row>
    <row r="13" spans="1:38" x14ac:dyDescent="0.2">
      <c r="A13" s="84">
        <v>6</v>
      </c>
      <c r="B13" s="84" t="str">
        <f ca="1"/>
        <v>United Arab Emirates</v>
      </c>
      <c r="C13" s="84" t="str">
        <f ca="1"/>
        <v>ARE</v>
      </c>
      <c r="D13" s="219" t="str">
        <f ca="1"/>
        <v>MEA           Middle East &amp; North Africa</v>
      </c>
      <c r="E13" s="219" t="str">
        <f ca="1"/>
        <v>NA</v>
      </c>
      <c r="F13" s="190" t="str">
        <f t="shared" ca="1" si="3"/>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$M$4:$V$4,
                    (M13:V13),
                    "")),
            1,
            0))
        =0,
    NA(),
    IF(
        Parameters!$D$15=1,
        IF(
            SUM(--(ISNUMBER(IF($M$4:$V$4=1,(M13:V13),""))))&gt;0,
            MAX(IF(
                ISNUMBER(M13:V13),
                IF(
                    M$4:V$4=1,
                    M13:V13,
                    ""),
                "")),
            MAX(IF(
                ISNUMBER(M13:V13),
                IF(
                    M$4:V$4=2,
                    M13:V13,
                    ""),
                ""))
        ),
        IF(
            Parameters!$D$16=1,
            IFERROR(
                AVERAGE(IF(
                    ISNUMBER(M13:V13),
                    IF(
                        M$4:V$4=1,
                        M13:V13,
                        ""),
                    "")),
                AVERAGE(IF(
                    ISNUMBER(M13:V13),
                    IF(
                        M$4:V$4=2,
                        M13:V13,
                        ""),
                    ""))
            ),
            IF(
                Parameters!$D$17=1,
                IFERROR(
                    IF(
                        OR(
                            IF(
                                ISNUMBER(M13:V13),
                                IF(
                                    M$4:V$4=1,
                                    M13:V13,
                                    ""),
                                "")
                            =0),
                        0,
                        GEOMEAN(IF(
                            ISNUMBER(M13:V13),
                            IF(
                                M$4:V$4=1,
                                M13:V13,
                                ""),
                            ""))
                    ),
                    IF(
                        OR(IF(
                            ISNUMBER(M13:V13),
                            IF(
                                M$4:V$4=2,
                                M13:V13,
                                ""),
                            "")
                            =0),
                        0,
                        GEOMEAN(IF(
                            ISNUMBER(M13:V13),
                            IF(
                                M$4:V$4=2,
                                M13:V13,
                                ""),
                            "")))
                )
            )
        )
    )
)</f>
        <v>5.3333333333333304</v>
      </c>
      <c r="I13" s="191" cm="1">
        <f t="array" ref="I13">IF(
    SUM(IF(
            ISNUMBER(
                IF(
                    $M$5:$V$5,
                    (M13:V13),
                    "")),
            1,
            0))
        =0,
    NA(),
    IF(
        Parameters!$D$15=1,
        IF(
            SUM(--(ISNUMBER(IF($M$5:$V$5=1,(M13:V13),""))))&gt;0,
            MAX(IF(
                ISNUMBER(M13:V13),
                IF(
                    M$5:V$5=1,
                    M13:V13,
                    ""),
                "")),
            MAX(IF(
                ISNUMBER(M13:V13),
                IF(
                    M$5:V$5=2,
                    M13:V13,
                    ""),
                ""))
        ),
        IF(
            Parameters!$D$16=1,
            IFERROR(
                AVERAGE(IF(
                    ISNUMBER(M13:V13),
                    IF(
                        M$5:V$5=1,
                        M13:V13,
                        ""),
                    "")),
                AVERAGE(IF(
                    ISNUMBER(M13:V13),
                    IF(
                        M$5:V$5=2,
                        M13:V13,
                        ""),
                    ""))
            ),
            IF(
                Parameters!$D$17=1,
                IFERROR(
                    IF(
                        OR(
                            IF(
                                ISNUMBER(M13:V13),
                                IF(
                                    M$5:V$5=1,
                                    M13:V13,
                                    ""),
                                "")
                            =0),
                        0,
                        GEOMEAN(IF(
                            ISNUMBER(M13:V13),
                            IF(
                                M$5:V$5=1,
                                M13:V13,
                                ""),
                            ""))
                    ),
                    IF(
                        OR(IF(
                            ISNUMBER(M13:V13),
                            IF(
                                M$5:V$5=2,
                                M13:V13,
                                ""),
                            "")
                            =0),
                        0,
                        GEOMEAN(IF(
                            ISNUMBER(M13:V13),
                            IF(
                                M$5:V$5=2,
                                M13:V13,
                                ""),
                            "")))
                )
            )
        )
    )
)</f>
        <v>0</v>
      </c>
      <c r="J13" s="242">
        <v>44860</v>
      </c>
      <c r="K13" s="242">
        <v>44831</v>
      </c>
      <c r="L13" s="91" t="s">
        <v>13</v>
      </c>
      <c r="M13" s="192">
        <v>5.3333333333333304</v>
      </c>
      <c r="N13" s="192" t="s">
        <v>409</v>
      </c>
      <c r="O13" s="192">
        <v>0</v>
      </c>
      <c r="P13" s="192">
        <v>0</v>
      </c>
      <c r="Q13" s="192">
        <v>0</v>
      </c>
      <c r="R13" s="192" t="s">
        <v>409</v>
      </c>
      <c r="S13" s="192">
        <v>4.2</v>
      </c>
      <c r="T13" s="192" t="s">
        <v>409</v>
      </c>
      <c r="U13" s="192">
        <v>0</v>
      </c>
      <c r="V13" s="192" t="s">
        <v>409</v>
      </c>
      <c r="W13" s="192">
        <v>0</v>
      </c>
      <c r="X13" s="192" t="s">
        <v>409</v>
      </c>
      <c r="Y13" s="192"/>
      <c r="Z13" s="192"/>
      <c r="AA13" s="80"/>
      <c r="AB13" s="80"/>
      <c r="AC13" s="80"/>
    </row>
    <row r="14" spans="1:38" x14ac:dyDescent="0.2">
      <c r="A14" s="84">
        <v>7</v>
      </c>
      <c r="B14" s="84" t="str">
        <f ca="1"/>
        <v>Argentina</v>
      </c>
      <c r="C14" s="84" t="str">
        <f ca="1"/>
        <v>ARG</v>
      </c>
      <c r="D14" s="219" t="str">
        <f ca="1"/>
        <v>LCN           Latin America &amp; Caribbean</v>
      </c>
      <c r="E14" s="219" t="str">
        <f ca="1"/>
        <v>IBRD</v>
      </c>
      <c r="F14" s="190" t="str">
        <f t="shared" ca="1" si="3"/>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7.0710678118654755</v>
      </c>
      <c r="H14" s="80" cm="1">
        <f t="array" ref="H14">IF(
    SUM(IF(
            ISNUMBER(
                IF(
                    $M$4:$V$4,
                    (M14:V14),
                    "")),
            1,
            0))
        =0,
    NA(),
    IF(
        Parameters!$D$15=1,
        IF(
            SUM(--(ISNUMBER(IF($M$4:$V$4=1,(M14:V14),""))))&gt;0,
            MAX(IF(
                ISNUMBER(M14:V14),
                IF(
                    M$4:V$4=1,
                    M14:V14,
                    ""),
                "")),
            MAX(IF(
                ISNUMBER(M14:V14),
                IF(
                    M$4:V$4=2,
                    M14:V14,
                    ""),
                ""))
        ),
        IF(
            Parameters!$D$16=1,
            IFERROR(
                AVERAGE(IF(
                    ISNUMBER(M14:V14),
                    IF(
                        M$4:V$4=1,
                        M14:V14,
                        ""),
                    "")),
                AVERAGE(IF(
                    ISNUMBER(M14:V14),
                    IF(
                        M$4:V$4=2,
                        M14:V14,
                        ""),
                    ""))
            ),
            IF(
                Parameters!$D$17=1,
                IFERROR(
                    IF(
                        OR(
                            IF(
                                ISNUMBER(M14:V14),
                                IF(
                                    M$4:V$4=1,
                                    M14:V14,
                                    ""),
                                "")
                            =0),
                        0,
                        GEOMEAN(IF(
                            ISNUMBER(M14:V14),
                            IF(
                                M$4:V$4=1,
                                M14:V14,
                                ""),
                            ""))
                    ),
                    IF(
                        OR(IF(
                            ISNUMBER(M14:V14),
                            IF(
                                M$4:V$4=2,
                                M14:V14,
                                ""),
                            "")
                            =0),
                        0,
                        GEOMEAN(IF(
                            ISNUMBER(M14:V14),
                            IF(
                                M$4:V$4=2,
                                M14:V14,
                                ""),
                            "")))
                )
            )
        )
    )
)</f>
        <v>5</v>
      </c>
      <c r="I14" s="191" cm="1">
        <f t="array" ref="I14">IF(
    SUM(IF(
            ISNUMBER(
                IF(
                    $M$5:$V$5,
                    (M14:V14),
                    "")),
            1,
            0))
        =0,
    NA(),
    IF(
        Parameters!$D$15=1,
        IF(
            SUM(--(ISNUMBER(IF($M$5:$V$5=1,(M14:V14),""))))&gt;0,
            MAX(IF(
                ISNUMBER(M14:V14),
                IF(
                    M$5:V$5=1,
                    M14:V14,
                    ""),
                "")),
            MAX(IF(
                ISNUMBER(M14:V14),
                IF(
                    M$5:V$5=2,
                    M14:V14,
                    ""),
                ""))
        ),
        IF(
            Parameters!$D$16=1,
            IFERROR(
                AVERAGE(IF(
                    ISNUMBER(M14:V14),
                    IF(
                        M$5:V$5=1,
                        M14:V14,
                        ""),
                    "")),
                AVERAGE(IF(
                    ISNUMBER(M14:V14),
                    IF(
                        M$5:V$5=2,
                        M14:V14,
                        ""),
                    ""))
            ),
            IF(
                Parameters!$D$17=1,
                IFERROR(
                    IF(
                        OR(
                            IF(
                                ISNUMBER(M14:V14),
                                IF(
                                    M$5:V$5=1,
                                    M14:V14,
                                    ""),
                                "")
                            =0),
                        0,
                        GEOMEAN(IF(
                            ISNUMBER(M14:V14),
                            IF(
                                M$5:V$5=1,
                                M14:V14,
                                ""),
                            ""))
                    ),
                    IF(
                        OR(IF(
                            ISNUMBER(M14:V14),
                            IF(
                                M$5:V$5=2,
                                M14:V14,
                                ""),
                            "")
                            =0),
                        0,
                        GEOMEAN(IF(
                            ISNUMBER(M14:V14),
                            IF(
                                M$5:V$5=2,
                                M14:V14,
                                ""),
                            "")))
                )
            )
        )
    )
)</f>
        <v>10</v>
      </c>
      <c r="J14" s="242">
        <v>45142</v>
      </c>
      <c r="K14" s="242">
        <v>45154</v>
      </c>
      <c r="L14" s="91" t="s">
        <v>15</v>
      </c>
      <c r="M14" s="192">
        <v>5</v>
      </c>
      <c r="N14" s="192">
        <v>10</v>
      </c>
      <c r="O14" s="192">
        <v>0</v>
      </c>
      <c r="P14" s="192">
        <v>0</v>
      </c>
      <c r="Q14" s="192">
        <v>0</v>
      </c>
      <c r="R14" s="192" t="s">
        <v>409</v>
      </c>
      <c r="S14" s="192">
        <v>4</v>
      </c>
      <c r="T14" s="192" t="s">
        <v>908</v>
      </c>
      <c r="U14" s="192">
        <v>0</v>
      </c>
      <c r="V14" s="192" t="s">
        <v>409</v>
      </c>
      <c r="W14" s="192">
        <v>2.7472527472527399E-2</v>
      </c>
      <c r="X14" s="192" t="s">
        <v>409</v>
      </c>
      <c r="Y14" s="192"/>
      <c r="Z14" s="192"/>
      <c r="AA14" s="80"/>
      <c r="AB14" s="80"/>
      <c r="AC14" s="80"/>
    </row>
    <row r="15" spans="1:38" x14ac:dyDescent="0.2">
      <c r="A15" s="84">
        <v>8</v>
      </c>
      <c r="B15" s="84" t="str">
        <f ca="1"/>
        <v>Armenia</v>
      </c>
      <c r="C15" s="84" t="str">
        <f ca="1"/>
        <v>ARM</v>
      </c>
      <c r="D15" s="219" t="str">
        <f ca="1"/>
        <v>ECS           Europe &amp; Central Asia</v>
      </c>
      <c r="E15" s="219" t="str">
        <f ca="1"/>
        <v>IBRD</v>
      </c>
      <c r="F15" s="190" t="str">
        <f t="shared" ca="1" si="3"/>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$M$4:$V$4,
                    (M15:V15),
                    "")),
            1,
            0))
        =0,
    NA(),
    IF(
        Parameters!$D$15=1,
        IF(
            SUM(--(ISNUMBER(IF($M$4:$V$4=1,(M15:V15),""))))&gt;0,
            MAX(IF(
                ISNUMBER(M15:V15),
                IF(
                    M$4:V$4=1,
                    M15:V15,
                    ""),
                "")),
            MAX(IF(
                ISNUMBER(M15:V15),
                IF(
                    M$4:V$4=2,
                    M15:V15,
                    ""),
                ""))
        ),
        IF(
            Parameters!$D$16=1,
            IFERROR(
                AVERAGE(IF(
                    ISNUMBER(M15:V15),
                    IF(
                        M$4:V$4=1,
                        M15:V15,
                        ""),
                    "")),
                AVERAGE(IF(
                    ISNUMBER(M15:V15),
                    IF(
                        M$4:V$4=2,
                        M15:V15,
                        ""),
                    ""))
            ),
            IF(
                Parameters!$D$17=1,
                IFERROR(
                    IF(
                        OR(
                            IF(
                                ISNUMBER(M15:V15),
                                IF(
                                    M$4:V$4=1,
                                    M15:V15,
                                    ""),
                                "")
                            =0),
                        0,
                        GEOMEAN(IF(
                            ISNUMBER(M15:V15),
                            IF(
                                M$4:V$4=1,
                                M15:V15,
                                ""),
                            ""))
                    ),
                    IF(
                        OR(IF(
                            ISNUMBER(M15:V15),
                            IF(
                                M$4:V$4=2,
                                M15:V15,
                                ""),
                            "")
                            =0),
                        0,
                        GEOMEAN(IF(
                            ISNUMBER(M15:V15),
                            IF(
                                M$4:V$4=2,
                                M15:V15,
                                ""),
                            "")))
                )
            )
        )
    )
)</f>
        <v>5.8333333333333304</v>
      </c>
      <c r="I15" s="191" cm="1">
        <f t="array" ref="I15">IF(
    SUM(IF(
            ISNUMBER(
                IF(
                    $M$5:$V$5,
                    (M15:V15),
                    "")),
            1,
            0))
        =0,
    NA(),
    IF(
        Parameters!$D$15=1,
        IF(
            SUM(--(ISNUMBER(IF($M$5:$V$5=1,(M15:V15),""))))&gt;0,
            MAX(IF(
                ISNUMBER(M15:V15),
                IF(
                    M$5:V$5=1,
                    M15:V15,
                    ""),
                "")),
            MAX(IF(
                ISNUMBER(M15:V15),
                IF(
                    M$5:V$5=2,
                    M15:V15,
                    ""),
                ""))
        ),
        IF(
            Parameters!$D$16=1,
            IFERROR(
                AVERAGE(IF(
                    ISNUMBER(M15:V15),
                    IF(
                        M$5:V$5=1,
                        M15:V15,
                        ""),
                    "")),
                AVERAGE(IF(
                    ISNUMBER(M15:V15),
                    IF(
                        M$5:V$5=2,
                        M15:V15,
                        ""),
                    ""))
            ),
            IF(
                Parameters!$D$17=1,
                IFERROR(
                    IF(
                        OR(
                            IF(
                                ISNUMBER(M15:V15),
                                IF(
                                    M$5:V$5=1,
                                    M15:V15,
                                    ""),
                                "")
                            =0),
                        0,
                        GEOMEAN(IF(
                            ISNUMBER(M15:V15),
                            IF(
                                M$5:V$5=1,
                                M15:V15,
                                ""),
                            ""))
                    ),
                    IF(
                        OR(IF(
                            ISNUMBER(M15:V15),
                            IF(
                                M$5:V$5=2,
                                M15:V15,
                                ""),
                            "")
                            =0),
                        0,
                        GEOMEAN(IF(
                            ISNUMBER(M15:V15),
                            IF(
                                M$5:V$5=2,
                                M15:V15,
                                ""),
                            "")))
                )
            )
        )
    )
)</f>
        <v>0</v>
      </c>
      <c r="J15" s="242">
        <v>45142</v>
      </c>
      <c r="K15" s="242">
        <v>44929</v>
      </c>
      <c r="L15" s="91" t="s">
        <v>17</v>
      </c>
      <c r="M15" s="192">
        <v>5.8333333333333304</v>
      </c>
      <c r="N15" s="192" t="s">
        <v>409</v>
      </c>
      <c r="O15" s="192">
        <v>0</v>
      </c>
      <c r="P15" s="192">
        <v>0</v>
      </c>
      <c r="Q15" s="192">
        <v>0</v>
      </c>
      <c r="R15" s="192" t="s">
        <v>409</v>
      </c>
      <c r="S15" s="192">
        <v>4.5</v>
      </c>
      <c r="T15" s="192" t="s">
        <v>409</v>
      </c>
      <c r="U15" s="192">
        <v>0</v>
      </c>
      <c r="V15" s="192" t="s">
        <v>409</v>
      </c>
      <c r="W15" s="192">
        <v>0</v>
      </c>
      <c r="X15" s="192" t="s">
        <v>409</v>
      </c>
      <c r="Y15" s="192"/>
      <c r="Z15" s="192"/>
      <c r="AA15" s="80"/>
      <c r="AB15" s="80"/>
      <c r="AC15" s="80"/>
    </row>
    <row r="16" spans="1:38" x14ac:dyDescent="0.2">
      <c r="A16" s="84">
        <v>9</v>
      </c>
      <c r="B16" s="84" t="str">
        <f ca="1"/>
        <v>American Samoa</v>
      </c>
      <c r="C16" s="84" t="str">
        <f ca="1"/>
        <v>ASM</v>
      </c>
      <c r="D16" s="219" t="str">
        <f ca="1"/>
        <v>EAS           East Asia &amp; Pacific</v>
      </c>
      <c r="E16" s="219" t="str">
        <f ca="1"/>
        <v>NA</v>
      </c>
      <c r="F16" s="190" t="str">
        <f t="shared" ca="1" si="3"/>
        <v/>
      </c>
      <c r="G16" s="80">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$M$4:$V$4,
                    (M16:V16),
                    "")),
            1,
            0))
        =0,
    NA(),
    IF(
        Parameters!$D$15=1,
        IF(
            SUM(--(ISNUMBER(IF($M$4:$V$4=1,(M16:V16),""))))&gt;0,
            MAX(IF(
                ISNUMBER(M16:V16),
                IF(
                    M$4:V$4=1,
                    M16:V16,
                    ""),
                "")),
            MAX(IF(
                ISNUMBER(M16:V16),
                IF(
                    M$4:V$4=2,
                    M16:V16,
                    ""),
                ""))
        ),
        IF(
            Parameters!$D$16=1,
            IFERROR(
                AVERAGE(IF(
                    ISNUMBER(M16:V16),
                    IF(
                        M$4:V$4=1,
                        M16:V16,
                        ""),
                    "")),
                AVERAGE(IF(
                    ISNUMBER(M16:V16),
                    IF(
                        M$4:V$4=2,
                        M16:V16,
                        ""),
                    ""))
            ),
            IF(
                Parameters!$D$17=1,
                IFERROR(
                    IF(
                        OR(
                            IF(
                                ISNUMBER(M16:V16),
                                IF(
                                    M$4:V$4=1,
                                    M16:V16,
                                    ""),
                                "")
                            =0),
                        0,
                        GEOMEAN(IF(
                            ISNUMBER(M16:V16),
                            IF(
                                M$4:V$4=1,
                                M16:V16,
                                ""),
                            ""))
                    ),
                    IF(
                        OR(IF(
                            ISNUMBER(M16:V16),
                            IF(
                                M$4:V$4=2,
                                M16:V16,
                                ""),
                            "")
                            =0),
                        0,
                        GEOMEAN(IF(
                            ISNUMBER(M16:V16),
                            IF(
                                M$4:V$4=2,
                                M16:V16,
                                ""),
                            "")))
                )
            )
        )
    )
)</f>
        <v>#N/A</v>
      </c>
      <c r="I16" s="191" cm="1">
        <f t="array" ref="I16">IF(
    SUM(IF(
            ISNUMBER(
                IF(
                    $M$5:$V$5,
                    (M16:V16),
                    "")),
            1,
            0))
        =0,
    NA(),
    IF(
        Parameters!$D$15=1,
        IF(
            SUM(--(ISNUMBER(IF($M$5:$V$5=1,(M16:V16),""))))&gt;0,
            MAX(IF(
                ISNUMBER(M16:V16),
                IF(
                    M$5:V$5=1,
                    M16:V16,
                    ""),
                "")),
            MAX(IF(
                ISNUMBER(M16:V16),
                IF(
                    M$5:V$5=2,
                    M16:V16,
                    ""),
                ""))
        ),
        IF(
            Parameters!$D$16=1,
            IFERROR(
                AVERAGE(IF(
                    ISNUMBER(M16:V16),
                    IF(
                        M$5:V$5=1,
                        M16:V16,
                        ""),
                    "")),
                AVERAGE(IF(
                    ISNUMBER(M16:V16),
                    IF(
                        M$5:V$5=2,
                        M16:V16,
                        ""),
                    ""))
            ),
            IF(
                Parameters!$D$17=1,
                IFERROR(
                    IF(
                        OR(
                            IF(
                                ISNUMBER(M16:V16),
                                IF(
                                    M$5:V$5=1,
                                    M16:V16,
                                    ""),
                                "")
                            =0),
                        0,
                        GEOMEAN(IF(
                            ISNUMBER(M16:V16),
                            IF(
                                M$5:V$5=1,
                                M16:V16,
                                ""),
                            ""))
                    ),
                    IF(
                        OR(IF(
                            ISNUMBER(M16:V16),
                            IF(
                                M$5:V$5=2,
                                M16:V16,
                                ""),
                            "")
                            =0),
                        0,
                        GEOMEAN(IF(
                            ISNUMBER(M16:V16),
                            IF(
                                M$5:V$5=2,
                                M16:V16,
                                ""),
                            "")))
                )
            )
        )
    )
)</f>
        <v>0</v>
      </c>
      <c r="J16" s="242" t="s">
        <v>409</v>
      </c>
      <c r="K16" s="242">
        <v>45142</v>
      </c>
      <c r="L16" s="239" t="s">
        <v>701</v>
      </c>
      <c r="M16" s="192" t="s">
        <v>409</v>
      </c>
      <c r="N16" s="192" t="s">
        <v>409</v>
      </c>
      <c r="O16" s="192" t="s">
        <v>409</v>
      </c>
      <c r="P16" s="192">
        <v>0</v>
      </c>
      <c r="Q16" s="192">
        <v>0</v>
      </c>
      <c r="R16" s="192" t="s">
        <v>409</v>
      </c>
      <c r="S16" s="192" t="s">
        <v>409</v>
      </c>
      <c r="T16" s="192" t="s">
        <v>409</v>
      </c>
      <c r="U16" s="192" t="s">
        <v>409</v>
      </c>
      <c r="V16" s="192" t="s">
        <v>409</v>
      </c>
      <c r="W16" s="192">
        <v>0</v>
      </c>
      <c r="X16" s="192" t="s">
        <v>409</v>
      </c>
      <c r="Y16" s="192"/>
      <c r="Z16" s="192"/>
      <c r="AA16" s="80"/>
      <c r="AB16" s="80"/>
      <c r="AC16" s="80"/>
    </row>
    <row r="17" spans="1:29" x14ac:dyDescent="0.2">
      <c r="A17" s="84">
        <v>10</v>
      </c>
      <c r="B17" s="84" t="str">
        <f ca="1"/>
        <v>Antigua and Barbuda</v>
      </c>
      <c r="C17" s="84" t="str">
        <f ca="1"/>
        <v>ATG</v>
      </c>
      <c r="D17" s="219" t="str">
        <f ca="1"/>
        <v>LCN           Latin America &amp; Caribbean</v>
      </c>
      <c r="E17" s="219" t="str">
        <f ca="1"/>
        <v>IBRD</v>
      </c>
      <c r="F17" s="190" t="str">
        <f t="shared" ca="1" si="3"/>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$M$4:$V$4,
                    (M17:V17),
                    "")),
            1,
            0))
        =0,
    NA(),
    IF(
        Parameters!$D$15=1,
        IF(
            SUM(--(ISNUMBER(IF($M$4:$V$4=1,(M17:V17),""))))&gt;0,
            MAX(IF(
                ISNUMBER(M17:V17),
                IF(
                    M$4:V$4=1,
                    M17:V17,
                    ""),
                "")),
            MAX(IF(
                ISNUMBER(M17:V17),
                IF(
                    M$4:V$4=2,
                    M17:V17,
                    ""),
                ""))
        ),
        IF(
            Parameters!$D$16=1,
            IFERROR(
                AVERAGE(IF(
                    ISNUMBER(M17:V17),
                    IF(
                        M$4:V$4=1,
                        M17:V17,
                        ""),
                    "")),
                AVERAGE(IF(
                    ISNUMBER(M17:V17),
                    IF(
                        M$4:V$4=2,
                        M17:V17,
                        ""),
                    ""))
            ),
            IF(
                Parameters!$D$17=1,
                IFERROR(
                    IF(
                        OR(
                            IF(
                                ISNUMBER(M17:V17),
                                IF(
                                    M$4:V$4=1,
                                    M17:V17,
                                    ""),
                                "")
                            =0),
                        0,
                        GEOMEAN(IF(
                            ISNUMBER(M17:V17),
                            IF(
                                M$4:V$4=1,
                                M17:V17,
                                ""),
                            ""))
                    ),
                    IF(
                        OR(IF(
                            ISNUMBER(M17:V17),
                            IF(
                                M$4:V$4=2,
                                M17:V17,
                                ""),
                            "")
                            =0),
                        0,
                        GEOMEAN(IF(
                            ISNUMBER(M17:V17),
                            IF(
                                M$4:V$4=2,
                                M17:V17,
                                ""),
                            "")))
                )
            )
        )
    )
)</f>
        <v>4.5</v>
      </c>
      <c r="I17" s="191" cm="1">
        <f t="array" ref="I17">IF(
    SUM(IF(
            ISNUMBER(
                IF(
                    $M$5:$V$5,
                    (M17:V17),
                    "")),
            1,
            0))
        =0,
    NA(),
    IF(
        Parameters!$D$15=1,
        IF(
            SUM(--(ISNUMBER(IF($M$5:$V$5=1,(M17:V17),""))))&gt;0,
            MAX(IF(
                ISNUMBER(M17:V17),
                IF(
                    M$5:V$5=1,
                    M17:V17,
                    ""),
                "")),
            MAX(IF(
                ISNUMBER(M17:V17),
                IF(
                    M$5:V$5=2,
                    M17:V17,
                    ""),
                ""))
        ),
        IF(
            Parameters!$D$16=1,
            IFERROR(
                AVERAGE(IF(
                    ISNUMBER(M17:V17),
                    IF(
                        M$5:V$5=1,
                        M17:V17,
                        ""),
                    "")),
                AVERAGE(IF(
                    ISNUMBER(M17:V17),
                    IF(
                        M$5:V$5=2,
                        M17:V17,
                        ""),
                    ""))
            ),
            IF(
                Parameters!$D$17=1,
                IFERROR(
                    IF(
                        OR(
                            IF(
                                ISNUMBER(M17:V17),
                                IF(
                                    M$5:V$5=1,
                                    M17:V17,
                                    ""),
                                "")
                            =0),
                        0,
                        GEOMEAN(IF(
                            ISNUMBER(M17:V17),
                            IF(
                                M$5:V$5=1,
                                M17:V17,
                                ""),
                            ""))
                    ),
                    IF(
                        OR(IF(
                            ISNUMBER(M17:V17),
                            IF(
                                M$5:V$5=2,
                                M17:V17,
                                ""),
                            "")
                            =0),
                        0,
                        GEOMEAN(IF(
                            ISNUMBER(M17:V17),
                            IF(
                                M$5:V$5=2,
                                M17:V17,
                                ""),
                            "")))
                )
            )
        )
    )
)</f>
        <v>0</v>
      </c>
      <c r="J17" s="242">
        <v>44860</v>
      </c>
      <c r="K17" s="242">
        <v>45142</v>
      </c>
      <c r="L17" s="91" t="s">
        <v>19</v>
      </c>
      <c r="M17" s="192">
        <v>4.5</v>
      </c>
      <c r="N17" s="192" t="s">
        <v>409</v>
      </c>
      <c r="O17" s="192">
        <v>0</v>
      </c>
      <c r="P17" s="192">
        <v>0</v>
      </c>
      <c r="Q17" s="192">
        <v>0</v>
      </c>
      <c r="R17" s="192" t="s">
        <v>409</v>
      </c>
      <c r="S17" s="192">
        <v>3.7</v>
      </c>
      <c r="T17" s="192" t="s">
        <v>409</v>
      </c>
      <c r="U17" s="192">
        <v>0</v>
      </c>
      <c r="V17" s="192" t="s">
        <v>409</v>
      </c>
      <c r="W17" s="192">
        <v>0</v>
      </c>
      <c r="X17" s="192" t="s">
        <v>409</v>
      </c>
      <c r="Y17" s="192"/>
      <c r="Z17" s="192"/>
      <c r="AA17" s="80"/>
      <c r="AB17" s="80"/>
      <c r="AC17" s="80"/>
    </row>
    <row r="18" spans="1:29" x14ac:dyDescent="0.2">
      <c r="A18" s="84">
        <v>11</v>
      </c>
      <c r="B18" s="84" t="str">
        <f ca="1"/>
        <v>Australia</v>
      </c>
      <c r="C18" s="84" t="str">
        <f ca="1"/>
        <v>AUS</v>
      </c>
      <c r="D18" s="219" t="str">
        <f ca="1"/>
        <v>EAS           East Asia &amp; Pacific</v>
      </c>
      <c r="E18" s="219" t="str">
        <f ca="1"/>
        <v>NA</v>
      </c>
      <c r="F18" s="190" t="str">
        <f t="shared" ca="1" si="3"/>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$M$4:$V$4,
                    (M18:V18),
                    "")),
            1,
            0))
        =0,
    NA(),
    IF(
        Parameters!$D$15=1,
        IF(
            SUM(--(ISNUMBER(IF($M$4:$V$4=1,(M18:V18),""))))&gt;0,
            MAX(IF(
                ISNUMBER(M18:V18),
                IF(
                    M$4:V$4=1,
                    M18:V18,
                    ""),
                "")),
            MAX(IF(
                ISNUMBER(M18:V18),
                IF(
                    M$4:V$4=2,
                    M18:V18,
                    ""),
                ""))
        ),
        IF(
            Parameters!$D$16=1,
            IFERROR(
                AVERAGE(IF(
                    ISNUMBER(M18:V18),
                    IF(
                        M$4:V$4=1,
                        M18:V18,
                        ""),
                    "")),
                AVERAGE(IF(
                    ISNUMBER(M18:V18),
                    IF(
                        M$4:V$4=2,
                        M18:V18,
                        ""),
                    ""))
            ),
            IF(
                Parameters!$D$17=1,
                IFERROR(
                    IF(
                        OR(
                            IF(
                                ISNUMBER(M18:V18),
                                IF(
                                    M$4:V$4=1,
                                    M18:V18,
                                    ""),
                                "")
                            =0),
                        0,
                        GEOMEAN(IF(
                            ISNUMBER(M18:V18),
                            IF(
                                M$4:V$4=1,
                                M18:V18,
                                ""),
                            ""))
                    ),
                    IF(
                        OR(IF(
                            ISNUMBER(M18:V18),
                            IF(
                                M$4:V$4=2,
                                M18:V18,
                                ""),
                            "")
                            =0),
                        0,
                        GEOMEAN(IF(
                            ISNUMBER(M18:V18),
                            IF(
                                M$4:V$4=2,
                                M18:V18,
                                ""),
                            "")))
                )
            )
        )
    )
)</f>
        <v>6.3333333333333304</v>
      </c>
      <c r="I18" s="191" cm="1">
        <f t="array" ref="I18">IF(
    SUM(IF(
            ISNUMBER(
                IF(
                    $M$5:$V$5,
                    (M18:V18),
                    "")),
            1,
            0))
        =0,
    NA(),
    IF(
        Parameters!$D$15=1,
        IF(
            SUM(--(ISNUMBER(IF($M$5:$V$5=1,(M18:V18),""))))&gt;0,
            MAX(IF(
                ISNUMBER(M18:V18),
                IF(
                    M$5:V$5=1,
                    M18:V18,
                    ""),
                "")),
            MAX(IF(
                ISNUMBER(M18:V18),
                IF(
                    M$5:V$5=2,
                    M18:V18,
                    ""),
                ""))
        ),
        IF(
            Parameters!$D$16=1,
            IFERROR(
                AVERAGE(IF(
                    ISNUMBER(M18:V18),
                    IF(
                        M$5:V$5=1,
                        M18:V18,
                        ""),
                    "")),
                AVERAGE(IF(
                    ISNUMBER(M18:V18),
                    IF(
                        M$5:V$5=2,
                        M18:V18,
                        ""),
                    ""))
            ),
            IF(
                Parameters!$D$17=1,
                IFERROR(
                    IF(
                        OR(
                            IF(
                                ISNUMBER(M18:V18),
                                IF(
                                    M$5:V$5=1,
                                    M18:V18,
                                    ""),
                                "")
                            =0),
                        0,
                        GEOMEAN(IF(
                            ISNUMBER(M18:V18),
                            IF(
                                M$5:V$5=1,
                                M18:V18,
                                ""),
                            ""))
                    ),
                    IF(
                        OR(IF(
                            ISNUMBER(M18:V18),
                            IF(
                                M$5:V$5=2,
                                M18:V18,
                                ""),
                            "")
                            =0),
                        0,
                        GEOMEAN(IF(
                            ISNUMBER(M18:V18),
                            IF(
                                M$5:V$5=2,
                                M18:V18,
                                ""),
                            "")))
                )
            )
        )
    )
)</f>
        <v>0</v>
      </c>
      <c r="J18" s="242">
        <v>44753</v>
      </c>
      <c r="K18" s="242">
        <v>45154</v>
      </c>
      <c r="L18" s="91" t="s">
        <v>21</v>
      </c>
      <c r="M18" s="192">
        <v>6.3333333333333304</v>
      </c>
      <c r="N18" s="192" t="s">
        <v>409</v>
      </c>
      <c r="O18" s="192">
        <v>0</v>
      </c>
      <c r="P18" s="192">
        <v>0</v>
      </c>
      <c r="Q18" s="192">
        <v>0</v>
      </c>
      <c r="R18" s="192" t="s">
        <v>409</v>
      </c>
      <c r="S18" s="192">
        <v>4.8</v>
      </c>
      <c r="T18" s="192" t="s">
        <v>409</v>
      </c>
      <c r="U18" s="192">
        <v>0</v>
      </c>
      <c r="V18" s="192" t="s">
        <v>409</v>
      </c>
      <c r="W18" s="192">
        <v>0.27383863080684501</v>
      </c>
      <c r="X18" s="192" t="s">
        <v>409</v>
      </c>
      <c r="Y18" s="192"/>
      <c r="Z18" s="192"/>
      <c r="AA18" s="80"/>
      <c r="AB18" s="80"/>
      <c r="AC18" s="80"/>
    </row>
    <row r="19" spans="1:29" x14ac:dyDescent="0.2">
      <c r="A19" s="84">
        <v>12</v>
      </c>
      <c r="B19" s="84" t="str">
        <f ca="1"/>
        <v>Austria</v>
      </c>
      <c r="C19" s="84" t="str">
        <f ca="1"/>
        <v>AUT</v>
      </c>
      <c r="D19" s="219" t="str">
        <f ca="1"/>
        <v>ECS           Europe &amp; Central Asia</v>
      </c>
      <c r="E19" s="219" t="str">
        <f ca="1"/>
        <v>NA</v>
      </c>
      <c r="F19" s="190" t="str">
        <f t="shared" ca="1" si="3"/>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$M$4:$V$4,
                    (M19:V19),
                    "")),
            1,
            0))
        =0,
    NA(),
    IF(
        Parameters!$D$15=1,
        IF(
            SUM(--(ISNUMBER(IF($M$4:$V$4=1,(M19:V19),""))))&gt;0,
            MAX(IF(
                ISNUMBER(M19:V19),
                IF(
                    M$4:V$4=1,
                    M19:V19,
                    ""),
                "")),
            MAX(IF(
                ISNUMBER(M19:V19),
                IF(
                    M$4:V$4=2,
                    M19:V19,
                    ""),
                ""))
        ),
        IF(
            Parameters!$D$16=1,
            IFERROR(
                AVERAGE(IF(
                    ISNUMBER(M19:V19),
                    IF(
                        M$4:V$4=1,
                        M19:V19,
                        ""),
                    "")),
                AVERAGE(IF(
                    ISNUMBER(M19:V19),
                    IF(
                        M$4:V$4=2,
                        M19:V19,
                        ""),
                    ""))
            ),
            IF(
                Parameters!$D$17=1,
                IFERROR(
                    IF(
                        OR(
                            IF(
                                ISNUMBER(M19:V19),
                                IF(
                                    M$4:V$4=1,
                                    M19:V19,
                                    ""),
                                "")
                            =0),
                        0,
                        GEOMEAN(IF(
                            ISNUMBER(M19:V19),
                            IF(
                                M$4:V$4=1,
                                M19:V19,
                                ""),
                            ""))
                    ),
                    IF(
                        OR(IF(
                            ISNUMBER(M19:V19),
                            IF(
                                M$4:V$4=2,
                                M19:V19,
                                ""),
                            "")
                            =0),
                        0,
                        GEOMEAN(IF(
                            ISNUMBER(M19:V19),
                            IF(
                                M$4:V$4=2,
                                M19:V19,
                                ""),
                            "")))
                )
            )
        )
    )
)</f>
        <v>2.5</v>
      </c>
      <c r="I19" s="191" cm="1">
        <f t="array" ref="I19">IF(
    SUM(IF(
            ISNUMBER(
                IF(
                    $M$5:$V$5,
                    (M19:V19),
                    "")),
            1,
            0))
        =0,
    NA(),
    IF(
        Parameters!$D$15=1,
        IF(
            SUM(--(ISNUMBER(IF($M$5:$V$5=1,(M19:V19),""))))&gt;0,
            MAX(IF(
                ISNUMBER(M19:V19),
                IF(
                    M$5:V$5=1,
                    M19:V19,
                    ""),
                "")),
            MAX(IF(
                ISNUMBER(M19:V19),
                IF(
                    M$5:V$5=2,
                    M19:V19,
                    ""),
                ""))
        ),
        IF(
            Parameters!$D$16=1,
            IFERROR(
                AVERAGE(IF(
                    ISNUMBER(M19:V19),
                    IF(
                        M$5:V$5=1,
                        M19:V19,
                        ""),
                    "")),
                AVERAGE(IF(
                    ISNUMBER(M19:V19),
                    IF(
                        M$5:V$5=2,
                        M19:V19,
                        ""),
                    ""))
            ),
            IF(
                Parameters!$D$17=1,
                IFERROR(
                    IF(
                        OR(
                            IF(
                                ISNUMBER(M19:V19),
                                IF(
                                    M$5:V$5=1,
                                    M19:V19,
                                    ""),
                                "")
                            =0),
                        0,
                        GEOMEAN(IF(
                            ISNUMBER(M19:V19),
                            IF(
                                M$5:V$5=1,
                                M19:V19,
                                ""),
                            ""))
                    ),
                    IF(
                        OR(IF(
                            ISNUMBER(M19:V19),
                            IF(
                                M$5:V$5=2,
                                M19:V19,
                                ""),
                            "")
                            =0),
                        0,
                        GEOMEAN(IF(
                            ISNUMBER(M19:V19),
                            IF(
                                M$5:V$5=2,
                                M19:V19,
                                ""),
                            "")))
                )
            )
        )
    )
)</f>
        <v>0</v>
      </c>
      <c r="J19" s="242">
        <v>44860</v>
      </c>
      <c r="K19" s="242">
        <v>45154</v>
      </c>
      <c r="L19" s="91" t="s">
        <v>23</v>
      </c>
      <c r="M19" s="192">
        <v>2.5</v>
      </c>
      <c r="N19" s="192">
        <v>0</v>
      </c>
      <c r="O19" s="192">
        <v>0</v>
      </c>
      <c r="P19" s="192">
        <v>0</v>
      </c>
      <c r="Q19" s="192">
        <v>0</v>
      </c>
      <c r="R19" s="192" t="s">
        <v>409</v>
      </c>
      <c r="S19" s="192">
        <v>2.5</v>
      </c>
      <c r="T19" s="192" t="s">
        <v>909</v>
      </c>
      <c r="U19" s="192">
        <v>0</v>
      </c>
      <c r="V19" s="192" t="s">
        <v>409</v>
      </c>
      <c r="W19" s="192">
        <v>0</v>
      </c>
      <c r="X19" s="192" t="s">
        <v>409</v>
      </c>
      <c r="Y19" s="192"/>
      <c r="Z19" s="192"/>
      <c r="AA19" s="80"/>
      <c r="AB19" s="80"/>
      <c r="AC19" s="80"/>
    </row>
    <row r="20" spans="1:29" x14ac:dyDescent="0.2">
      <c r="A20" s="84">
        <v>13</v>
      </c>
      <c r="B20" s="84" t="str">
        <f ca="1"/>
        <v>Azerbaijan</v>
      </c>
      <c r="C20" s="84" t="str">
        <f ca="1"/>
        <v>AZE</v>
      </c>
      <c r="D20" s="219" t="str">
        <f ca="1"/>
        <v>ECS           Europe &amp; Central Asia</v>
      </c>
      <c r="E20" s="219" t="str">
        <f ca="1"/>
        <v>IBRD</v>
      </c>
      <c r="F20" s="190" t="str">
        <f t="shared" ca="1" si="3"/>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$M$4:$V$4,
                    (M20:V20),
                    "")),
            1,
            0))
        =0,
    NA(),
    IF(
        Parameters!$D$15=1,
        IF(
            SUM(--(ISNUMBER(IF($M$4:$V$4=1,(M20:V20),""))))&gt;0,
            MAX(IF(
                ISNUMBER(M20:V20),
                IF(
                    M$4:V$4=1,
                    M20:V20,
                    ""),
                "")),
            MAX(IF(
                ISNUMBER(M20:V20),
                IF(
                    M$4:V$4=2,
                    M20:V20,
                    ""),
                ""))
        ),
        IF(
            Parameters!$D$16=1,
            IFERROR(
                AVERAGE(IF(
                    ISNUMBER(M20:V20),
                    IF(
                        M$4:V$4=1,
                        M20:V20,
                        ""),
                    "")),
                AVERAGE(IF(
                    ISNUMBER(M20:V20),
                    IF(
                        M$4:V$4=2,
                        M20:V20,
                        ""),
                    ""))
            ),
            IF(
                Parameters!$D$17=1,
                IFERROR(
                    IF(
                        OR(
                            IF(
                                ISNUMBER(M20:V20),
                                IF(
                                    M$4:V$4=1,
                                    M20:V20,
                                    ""),
                                "")
                            =0),
                        0,
                        GEOMEAN(IF(
                            ISNUMBER(M20:V20),
                            IF(
                                M$4:V$4=1,
                                M20:V20,
                                ""),
                            ""))
                    ),
                    IF(
                        OR(IF(
                            ISNUMBER(M20:V20),
                            IF(
                                M$4:V$4=2,
                                M20:V20,
                                ""),
                            "")
                            =0),
                        0,
                        GEOMEAN(IF(
                            ISNUMBER(M20:V20),
                            IF(
                                M$4:V$4=2,
                                M20:V20,
                                ""),
                            "")))
                )
            )
        )
    )
)</f>
        <v>6.5</v>
      </c>
      <c r="I20" s="191" cm="1">
        <f t="array" ref="I20">IF(
    SUM(IF(
            ISNUMBER(
                IF(
                    $M$5:$V$5,
                    (M20:V20),
                    "")),
            1,
            0))
        =0,
    NA(),
    IF(
        Parameters!$D$15=1,
        IF(
            SUM(--(ISNUMBER(IF($M$5:$V$5=1,(M20:V20),""))))&gt;0,
            MAX(IF(
                ISNUMBER(M20:V20),
                IF(
                    M$5:V$5=1,
                    M20:V20,
                    ""),
                "")),
            MAX(IF(
                ISNUMBER(M20:V20),
                IF(
                    M$5:V$5=2,
                    M20:V20,
                    ""),
                ""))
        ),
        IF(
            Parameters!$D$16=1,
            IFERROR(
                AVERAGE(IF(
                    ISNUMBER(M20:V20),
                    IF(
                        M$5:V$5=1,
                        M20:V20,
                        ""),
                    "")),
                AVERAGE(IF(
                    ISNUMBER(M20:V20),
                    IF(
                        M$5:V$5=2,
                        M20:V20,
                        ""),
                    ""))
            ),
            IF(
                Parameters!$D$17=1,
                IFERROR(
                    IF(
                        OR(
                            IF(
                                ISNUMBER(M20:V20),
                                IF(
                                    M$5:V$5=1,
                                    M20:V20,
                                    ""),
                                "")
                            =0),
                        0,
                        GEOMEAN(IF(
                            ISNUMBER(M20:V20),
                            IF(
                                M$5:V$5=1,
                                M20:V20,
                                ""),
                            ""))
                    ),
                    IF(
                        OR(IF(
                            ISNUMBER(M20:V20),
                            IF(
                                M$5:V$5=2,
                                M20:V20,
                                ""),
                            "")
                            =0),
                        0,
                        GEOMEAN(IF(
                            ISNUMBER(M20:V20),
                            IF(
                                M$5:V$5=2,
                                M20:V20,
                                ""),
                            "")))
                )
            )
        )
    )
)</f>
        <v>0</v>
      </c>
      <c r="J20" s="242">
        <v>45142</v>
      </c>
      <c r="K20" s="242">
        <v>45019</v>
      </c>
      <c r="L20" s="91" t="s">
        <v>25</v>
      </c>
      <c r="M20" s="192">
        <v>6.5</v>
      </c>
      <c r="N20" s="192" t="s">
        <v>409</v>
      </c>
      <c r="O20" s="192">
        <v>0</v>
      </c>
      <c r="P20" s="192">
        <v>0</v>
      </c>
      <c r="Q20" s="192">
        <v>0</v>
      </c>
      <c r="R20" s="192" t="s">
        <v>409</v>
      </c>
      <c r="S20" s="192">
        <v>4.9000000000000004</v>
      </c>
      <c r="T20" s="192" t="s">
        <v>409</v>
      </c>
      <c r="U20" s="192">
        <v>0</v>
      </c>
      <c r="V20" s="192" t="s">
        <v>409</v>
      </c>
      <c r="W20" s="192">
        <v>0</v>
      </c>
      <c r="X20" s="192" t="s">
        <v>409</v>
      </c>
      <c r="Y20" s="192"/>
      <c r="Z20" s="192"/>
      <c r="AA20" s="80"/>
      <c r="AB20" s="80"/>
      <c r="AC20" s="80"/>
    </row>
    <row r="21" spans="1:29" x14ac:dyDescent="0.2">
      <c r="A21" s="84">
        <v>14</v>
      </c>
      <c r="B21" s="84" t="str">
        <f ca="1"/>
        <v>Burundi</v>
      </c>
      <c r="C21" s="84" t="str">
        <f ca="1"/>
        <v>BDI</v>
      </c>
      <c r="D21" s="219" t="str">
        <f ca="1"/>
        <v>SSF           Sub-Saharan Africa</v>
      </c>
      <c r="E21" s="219" t="str">
        <f ca="1"/>
        <v>IDA</v>
      </c>
      <c r="F21" s="190" t="str">
        <f t="shared" ca="1" si="3"/>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6.5828058860438308</v>
      </c>
      <c r="H21" s="80" cm="1">
        <f t="array" ref="H21">IF(
    SUM(IF(
            ISNUMBER(
                IF(
                    $M$4:$V$4,
                    (M21:V21),
                    "")),
            1,
            0))
        =0,
    NA(),
    IF(
        Parameters!$D$15=1,
        IF(
            SUM(--(ISNUMBER(IF($M$4:$V$4=1,(M21:V21),""))))&gt;0,
            MAX(IF(
                ISNUMBER(M21:V21),
                IF(
                    M$4:V$4=1,
                    M21:V21,
                    ""),
                "")),
            MAX(IF(
                ISNUMBER(M21:V21),
                IF(
                    M$4:V$4=2,
                    M21:V21,
                    ""),
                ""))
        ),
        IF(
            Parameters!$D$16=1,
            IFERROR(
                AVERAGE(IF(
                    ISNUMBER(M21:V21),
                    IF(
                        M$4:V$4=1,
                        M21:V21,
                        ""),
                    "")),
                AVERAGE(IF(
                    ISNUMBER(M21:V21),
                    IF(
                        M$4:V$4=2,
                        M21:V21,
                        ""),
                    ""))
            ),
            IF(
                Parameters!$D$17=1,
                IFERROR(
                    IF(
                        OR(
                            IF(
                                ISNUMBER(M21:V21),
                                IF(
                                    M$4:V$4=1,
                                    M21:V21,
                                    ""),
                                "")
                            =0),
                        0,
                        GEOMEAN(IF(
                            ISNUMBER(M21:V21),
                            IF(
                                M$4:V$4=1,
                                M21:V21,
                                ""),
                            ""))
                    ),
                    IF(
                        OR(IF(
                            ISNUMBER(M21:V21),
                            IF(
                                M$4:V$4=2,
                                M21:V21,
                                ""),
                            "")
                            =0),
                        0,
                        GEOMEAN(IF(
                            ISNUMBER(M21:V21),
                            IF(
                                M$4:V$4=2,
                                M21:V21,
                                ""),
                            "")))
                )
            )
        )
    )
)</f>
        <v>4.3333333333333304</v>
      </c>
      <c r="I21" s="191" cm="1">
        <f t="array" ref="I21">IF(
    SUM(IF(
            ISNUMBER(
                IF(
                    $M$5:$V$5,
                    (M21:V21),
                    "")),
            1,
            0))
        =0,
    NA(),
    IF(
        Parameters!$D$15=1,
        IF(
            SUM(--(ISNUMBER(IF($M$5:$V$5=1,(M21:V21),""))))&gt;0,
            MAX(IF(
                ISNUMBER(M21:V21),
                IF(
                    M$5:V$5=1,
                    M21:V21,
                    ""),
                "")),
            MAX(IF(
                ISNUMBER(M21:V21),
                IF(
                    M$5:V$5=2,
                    M21:V21,
                    ""),
                ""))
        ),
        IF(
            Parameters!$D$16=1,
            IFERROR(
                AVERAGE(IF(
                    ISNUMBER(M21:V21),
                    IF(
                        M$5:V$5=1,
                        M21:V21,
                        ""),
                    "")),
                AVERAGE(IF(
                    ISNUMBER(M21:V21),
                    IF(
                        M$5:V$5=2,
                        M21:V21,
                        ""),
                    ""))
            ),
            IF(
                Parameters!$D$17=1,
                IFERROR(
                    IF(
                        OR(
                            IF(
                                ISNUMBER(M21:V21),
                                IF(
                                    M$5:V$5=1,
                                    M21:V21,
                                    ""),
                                "")
                            =0),
                        0,
                        GEOMEAN(IF(
                            ISNUMBER(M21:V21),
                            IF(
                                M$5:V$5=1,
                                M21:V21,
                                ""),
                            ""))
                    ),
                    IF(
                        OR(IF(
                            ISNUMBER(M21:V21),
                            IF(
                                M$5:V$5=2,
                                M21:V21,
                                ""),
                            "")
                            =0),
                        0,
                        GEOMEAN(IF(
                            ISNUMBER(M21:V21),
                            IF(
                                M$5:V$5=2,
                                M21:V21,
                                ""),
                            "")))
                )
            )
        )
    )
)</f>
        <v>10</v>
      </c>
      <c r="J21" s="242">
        <v>44753</v>
      </c>
      <c r="K21" s="242">
        <v>45145</v>
      </c>
      <c r="L21" s="91" t="s">
        <v>27</v>
      </c>
      <c r="M21" s="192">
        <v>4.3333333333333304</v>
      </c>
      <c r="N21" s="192" t="s">
        <v>409</v>
      </c>
      <c r="O21" s="192">
        <v>0</v>
      </c>
      <c r="P21" s="192">
        <v>10</v>
      </c>
      <c r="Q21" s="192">
        <v>0</v>
      </c>
      <c r="R21" s="192" t="s">
        <v>409</v>
      </c>
      <c r="S21" s="192">
        <v>3.6</v>
      </c>
      <c r="T21" s="192" t="s">
        <v>409</v>
      </c>
      <c r="U21" s="192">
        <v>0</v>
      </c>
      <c r="V21" s="192" t="s">
        <v>867</v>
      </c>
      <c r="W21" s="192">
        <v>0</v>
      </c>
      <c r="X21" s="192" t="s">
        <v>409</v>
      </c>
      <c r="Y21" s="192"/>
      <c r="Z21" s="192"/>
      <c r="AA21" s="80"/>
      <c r="AB21" s="80"/>
      <c r="AC21" s="80"/>
    </row>
    <row r="22" spans="1:29" x14ac:dyDescent="0.2">
      <c r="A22" s="84">
        <v>15</v>
      </c>
      <c r="B22" s="84" t="str">
        <f ca="1"/>
        <v>Belgium</v>
      </c>
      <c r="C22" s="84" t="str">
        <f ca="1"/>
        <v>BEL</v>
      </c>
      <c r="D22" s="219" t="str">
        <f ca="1"/>
        <v>ECS           Europe &amp; Central Asia</v>
      </c>
      <c r="E22" s="219" t="str">
        <f ca="1"/>
        <v>NA</v>
      </c>
      <c r="F22" s="190" t="str">
        <f t="shared" ca="1" si="3"/>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$M$4:$V$4,
                    (M22:V22),
                    "")),
            1,
            0))
        =0,
    NA(),
    IF(
        Parameters!$D$15=1,
        IF(
            SUM(--(ISNUMBER(IF($M$4:$V$4=1,(M22:V22),""))))&gt;0,
            MAX(IF(
                ISNUMBER(M22:V22),
                IF(
                    M$4:V$4=1,
                    M22:V22,
                    ""),
                "")),
            MAX(IF(
                ISNUMBER(M22:V22),
                IF(
                    M$4:V$4=2,
                    M22:V22,
                    ""),
                ""))
        ),
        IF(
            Parameters!$D$16=1,
            IFERROR(
                AVERAGE(IF(
                    ISNUMBER(M22:V22),
                    IF(
                        M$4:V$4=1,
                        M22:V22,
                        ""),
                    "")),
                AVERAGE(IF(
                    ISNUMBER(M22:V22),
                    IF(
                        M$4:V$4=2,
                        M22:V22,
                        ""),
                    ""))
            ),
            IF(
                Parameters!$D$17=1,
                IFERROR(
                    IF(
                        OR(
                            IF(
                                ISNUMBER(M22:V22),
                                IF(
                                    M$4:V$4=1,
                                    M22:V22,
                                    ""),
                                "")
                            =0),
                        0,
                        GEOMEAN(IF(
                            ISNUMBER(M22:V22),
                            IF(
                                M$4:V$4=1,
                                M22:V22,
                                ""),
                            ""))
                    ),
                    IF(
                        OR(IF(
                            ISNUMBER(M22:V22),
                            IF(
                                M$4:V$4=2,
                                M22:V22,
                                ""),
                            "")
                            =0),
                        0,
                        GEOMEAN(IF(
                            ISNUMBER(M22:V22),
                            IF(
                                M$4:V$4=2,
                                M22:V22,
                                ""),
                            "")))
                )
            )
        )
    )
)</f>
        <v>1.3333333333333299</v>
      </c>
      <c r="I22" s="191" cm="1">
        <f t="array" ref="I22">IF(
    SUM(IF(
            ISNUMBER(
                IF(
                    $M$5:$V$5,
                    (M22:V22),
                    "")),
            1,
            0))
        =0,
    NA(),
    IF(
        Parameters!$D$15=1,
        IF(
            SUM(--(ISNUMBER(IF($M$5:$V$5=1,(M22:V22),""))))&gt;0,
            MAX(IF(
                ISNUMBER(M22:V22),
                IF(
                    M$5:V$5=1,
                    M22:V22,
                    ""),
                "")),
            MAX(IF(
                ISNUMBER(M22:V22),
                IF(
                    M$5:V$5=2,
                    M22:V22,
                    ""),
                ""))
        ),
        IF(
            Parameters!$D$16=1,
            IFERROR(
                AVERAGE(IF(
                    ISNUMBER(M22:V22),
                    IF(
                        M$5:V$5=1,
                        M22:V22,
                        ""),
                    "")),
                AVERAGE(IF(
                    ISNUMBER(M22:V22),
                    IF(
                        M$5:V$5=2,
                        M22:V22,
                        ""),
                    ""))
            ),
            IF(
                Parameters!$D$17=1,
                IFERROR(
                    IF(
                        OR(
                            IF(
                                ISNUMBER(M22:V22),
                                IF(
                                    M$5:V$5=1,
                                    M22:V22,
                                    ""),
                                "")
                            =0),
                        0,
                        GEOMEAN(IF(
                            ISNUMBER(M22:V22),
                            IF(
                                M$5:V$5=1,
                                M22:V22,
                                ""),
                            ""))
                    ),
                    IF(
                        OR(IF(
                            ISNUMBER(M22:V22),
                            IF(
                                M$5:V$5=2,
                                M22:V22,
                                ""),
                            "")
                            =0),
                        0,
                        GEOMEAN(IF(
                            ISNUMBER(M22:V22),
                            IF(
                                M$5:V$5=2,
                                M22:V22,
                                ""),
                            "")))
                )
            )
        )
    )
)</f>
        <v>0</v>
      </c>
      <c r="J22" s="242">
        <v>45142</v>
      </c>
      <c r="K22" s="242">
        <v>45154</v>
      </c>
      <c r="L22" s="91" t="s">
        <v>29</v>
      </c>
      <c r="M22" s="192">
        <v>1.3333333333333299</v>
      </c>
      <c r="N22" s="192" t="s">
        <v>409</v>
      </c>
      <c r="O22" s="192">
        <v>0</v>
      </c>
      <c r="P22" s="192">
        <v>0</v>
      </c>
      <c r="Q22" s="192">
        <v>0</v>
      </c>
      <c r="R22" s="192" t="s">
        <v>409</v>
      </c>
      <c r="S22" s="192">
        <v>1.8</v>
      </c>
      <c r="T22" s="192" t="s">
        <v>409</v>
      </c>
      <c r="U22" s="192">
        <v>0</v>
      </c>
      <c r="V22" s="192" t="s">
        <v>409</v>
      </c>
      <c r="W22" s="192">
        <v>0</v>
      </c>
      <c r="X22" s="192" t="s">
        <v>409</v>
      </c>
      <c r="Y22" s="192"/>
      <c r="Z22" s="192"/>
      <c r="AA22" s="80"/>
      <c r="AB22" s="80"/>
      <c r="AC22" s="80"/>
    </row>
    <row r="23" spans="1:29" x14ac:dyDescent="0.2">
      <c r="A23" s="84">
        <v>16</v>
      </c>
      <c r="B23" s="84" t="str">
        <f ca="1"/>
        <v>Benin</v>
      </c>
      <c r="C23" s="84" t="str">
        <f ca="1"/>
        <v>BEN</v>
      </c>
      <c r="D23" s="219" t="str">
        <f ca="1"/>
        <v>SSF           Sub-Saharan Africa</v>
      </c>
      <c r="E23" s="219" t="str">
        <f ca="1"/>
        <v>IDA</v>
      </c>
      <c r="F23" s="190" t="str">
        <f t="shared" ca="1" si="3"/>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5.627314338711372</v>
      </c>
      <c r="H23" s="80" cm="1">
        <f t="array" ref="H23">IF(
    SUM(IF(
            ISNUMBER(
                IF(
                    $M$4:$V$4,
                    (M23:V23),
                    "")),
            1,
            0))
        =0,
    NA(),
    IF(
        Parameters!$D$15=1,
        IF(
            SUM(--(ISNUMBER(IF($M$4:$V$4=1,(M23:V23),""))))&gt;0,
            MAX(IF(
                ISNUMBER(M23:V23),
                IF(
                    M$4:V$4=1,
                    M23:V23,
                    ""),
                "")),
            MAX(IF(
                ISNUMBER(M23:V23),
                IF(
                    M$4:V$4=2,
                    M23:V23,
                    ""),
                ""))
        ),
        IF(
            Parameters!$D$16=1,
            IFERROR(
                AVERAGE(IF(
                    ISNUMBER(M23:V23),
                    IF(
                        M$4:V$4=1,
                        M23:V23,
                        ""),
                    "")),
                AVERAGE(IF(
                    ISNUMBER(M23:V23),
                    IF(
                        M$4:V$4=2,
                        M23:V23,
                        ""),
                    ""))
            ),
            IF(
                Parameters!$D$17=1,
                IFERROR(
                    IF(
                        OR(
                            IF(
                                ISNUMBER(M23:V23),
                                IF(
                                    M$4:V$4=1,
                                    M23:V23,
                                    ""),
                                "")
                            =0),
                        0,
                        GEOMEAN(IF(
                            ISNUMBER(M23:V23),
                            IF(
                                M$4:V$4=1,
                                M23:V23,
                                ""),
                            ""))
                    ),
                    IF(
                        OR(IF(
                            ISNUMBER(M23:V23),
                            IF(
                                M$4:V$4=2,
                                M23:V23,
                                ""),
                            "")
                            =0),
                        0,
                        GEOMEAN(IF(
                            ISNUMBER(M23:V23),
                            IF(
                                M$4:V$4=2,
                                M23:V23,
                                ""),
                            "")))
                )
            )
        )
    )
)</f>
        <v>3.1666666666666599</v>
      </c>
      <c r="I23" s="191" cm="1">
        <f t="array" ref="I23">IF(
    SUM(IF(
            ISNUMBER(
                IF(
                    $M$5:$V$5,
                    (M23:V23),
                    "")),
            1,
            0))
        =0,
    NA(),
    IF(
        Parameters!$D$15=1,
        IF(
            SUM(--(ISNUMBER(IF($M$5:$V$5=1,(M23:V23),""))))&gt;0,
            MAX(IF(
                ISNUMBER(M23:V23),
                IF(
                    M$5:V$5=1,
                    M23:V23,
                    ""),
                "")),
            MAX(IF(
                ISNUMBER(M23:V23),
                IF(
                    M$5:V$5=2,
                    M23:V23,
                    ""),
                ""))
        ),
        IF(
            Parameters!$D$16=1,
            IFERROR(
                AVERAGE(IF(
                    ISNUMBER(M23:V23),
                    IF(
                        M$5:V$5=1,
                        M23:V23,
                        ""),
                    "")),
                AVERAGE(IF(
                    ISNUMBER(M23:V23),
                    IF(
                        M$5:V$5=2,
                        M23:V23,
                        ""),
                    ""))
            ),
            IF(
                Parameters!$D$17=1,
                IFERROR(
                    IF(
                        OR(
                            IF(
                                ISNUMBER(M23:V23),
                                IF(
                                    M$5:V$5=1,
                                    M23:V23,
                                    ""),
                                "")
                            =0),
                        0,
                        GEOMEAN(IF(
                            ISNUMBER(M23:V23),
                            IF(
                                M$5:V$5=1,
                                M23:V23,
                                ""),
                            ""))
                    ),
                    IF(
                        OR(IF(
                            ISNUMBER(M23:V23),
                            IF(
                                M$5:V$5=2,
                                M23:V23,
                                ""),
                            "")
                            =0),
                        0,
                        GEOMEAN(IF(
                            ISNUMBER(M23:V23),
                            IF(
                                M$5:V$5=2,
                                M23:V23,
                                ""),
                            "")))
                )
            )
        )
    )
)</f>
        <v>10</v>
      </c>
      <c r="J23" s="242">
        <v>44860</v>
      </c>
      <c r="K23" s="242">
        <v>45154</v>
      </c>
      <c r="L23" s="91" t="s">
        <v>31</v>
      </c>
      <c r="M23" s="192">
        <v>3.1666666666666599</v>
      </c>
      <c r="N23" s="192" t="s">
        <v>409</v>
      </c>
      <c r="O23" s="192">
        <v>0</v>
      </c>
      <c r="P23" s="192">
        <v>0</v>
      </c>
      <c r="Q23" s="192">
        <v>10</v>
      </c>
      <c r="R23" s="192" t="s">
        <v>409</v>
      </c>
      <c r="S23" s="192">
        <v>2.9</v>
      </c>
      <c r="T23" s="192" t="s">
        <v>409</v>
      </c>
      <c r="U23" s="192">
        <v>0</v>
      </c>
      <c r="V23" s="192" t="s">
        <v>409</v>
      </c>
      <c r="W23" s="192">
        <v>0.5</v>
      </c>
      <c r="X23" s="192" t="s">
        <v>409</v>
      </c>
      <c r="Y23" s="192"/>
      <c r="Z23" s="192"/>
      <c r="AA23" s="80"/>
      <c r="AB23" s="80"/>
      <c r="AC23" s="80"/>
    </row>
    <row r="24" spans="1:29" x14ac:dyDescent="0.2">
      <c r="A24" s="84">
        <v>17</v>
      </c>
      <c r="B24" s="84" t="str">
        <f ca="1"/>
        <v>Burkina Faso</v>
      </c>
      <c r="C24" s="84" t="str">
        <f ca="1"/>
        <v>BFA</v>
      </c>
      <c r="D24" s="219" t="str">
        <f ca="1"/>
        <v>SSF           Sub-Saharan Africa</v>
      </c>
      <c r="E24" s="219" t="str">
        <f ca="1"/>
        <v>IDA</v>
      </c>
      <c r="F24" s="190" t="str">
        <f t="shared" ca="1" si="3"/>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$M$4:$V$4,
                    (M24:V24),
                    "")),
            1,
            0))
        =0,
    NA(),
    IF(
        Parameters!$D$15=1,
        IF(
            SUM(--(ISNUMBER(IF($M$4:$V$4=1,(M24:V24),""))))&gt;0,
            MAX(IF(
                ISNUMBER(M24:V24),
                IF(
                    M$4:V$4=1,
                    M24:V24,
                    ""),
                "")),
            MAX(IF(
                ISNUMBER(M24:V24),
                IF(
                    M$4:V$4=2,
                    M24:V24,
                    ""),
                ""))
        ),
        IF(
            Parameters!$D$16=1,
            IFERROR(
                AVERAGE(IF(
                    ISNUMBER(M24:V24),
                    IF(
                        M$4:V$4=1,
                        M24:V24,
                        ""),
                    "")),
                AVERAGE(IF(
                    ISNUMBER(M24:V24),
                    IF(
                        M$4:V$4=2,
                        M24:V24,
                        ""),
                    ""))
            ),
            IF(
                Parameters!$D$17=1,
                IFERROR(
                    IF(
                        OR(
                            IF(
                                ISNUMBER(M24:V24),
                                IF(
                                    M$4:V$4=1,
                                    M24:V24,
                                    ""),
                                "")
                            =0),
                        0,
                        GEOMEAN(IF(
                            ISNUMBER(M24:V24),
                            IF(
                                M$4:V$4=1,
                                M24:V24,
                                ""),
                            ""))
                    ),
                    IF(
                        OR(IF(
                            ISNUMBER(M24:V24),
                            IF(
                                M$4:V$4=2,
                                M24:V24,
                                ""),
                            "")
                            =0),
                        0,
                        GEOMEAN(IF(
                            ISNUMBER(M24:V24),
                            IF(
                                M$4:V$4=2,
                                M24:V24,
                                ""),
                            "")))
                )
            )
        )
    )
)</f>
        <v>4.5</v>
      </c>
      <c r="I24" s="191" cm="1">
        <f t="array" ref="I24">IF(
    SUM(IF(
            ISNUMBER(
                IF(
                    $M$5:$V$5,
                    (M24:V24),
                    "")),
            1,
            0))
        =0,
    NA(),
    IF(
        Parameters!$D$15=1,
        IF(
            SUM(--(ISNUMBER(IF($M$5:$V$5=1,(M24:V24),""))))&gt;0,
            MAX(IF(
                ISNUMBER(M24:V24),
                IF(
                    M$5:V$5=1,
                    M24:V24,
                    ""),
                "")),
            MAX(IF(
                ISNUMBER(M24:V24),
                IF(
                    M$5:V$5=2,
                    M24:V24,
                    ""),
                ""))
        ),
        IF(
            Parameters!$D$16=1,
            IFERROR(
                AVERAGE(IF(
                    ISNUMBER(M24:V24),
                    IF(
                        M$5:V$5=1,
                        M24:V24,
                        ""),
                    "")),
                AVERAGE(IF(
                    ISNUMBER(M24:V24),
                    IF(
                        M$5:V$5=2,
                        M24:V24,
                        ""),
                    ""))
            ),
            IF(
                Parameters!$D$17=1,
                IFERROR(
                    IF(
                        OR(
                            IF(
                                ISNUMBER(M24:V24),
                                IF(
                                    M$5:V$5=1,
                                    M24:V24,
                                    ""),
                                "")
                            =0),
                        0,
                        GEOMEAN(IF(
                            ISNUMBER(M24:V24),
                            IF(
                                M$5:V$5=1,
                                M24:V24,
                                ""),
                            ""))
                    ),
                    IF(
                        OR(IF(
                            ISNUMBER(M24:V24),
                            IF(
                                M$5:V$5=2,
                                M24:V24,
                                ""),
                            "")
                            =0),
                        0,
                        GEOMEAN(IF(
                            ISNUMBER(M24:V24),
                            IF(
                                M$5:V$5=2,
                                M24:V24,
                                ""),
                            "")))
                )
            )
        )
    )
)</f>
        <v>0</v>
      </c>
      <c r="J24" s="242">
        <v>45019</v>
      </c>
      <c r="K24" s="242">
        <v>45154</v>
      </c>
      <c r="L24" s="91" t="s">
        <v>33</v>
      </c>
      <c r="M24" s="192">
        <v>4.5</v>
      </c>
      <c r="N24" s="192" t="s">
        <v>409</v>
      </c>
      <c r="O24" s="192">
        <v>0</v>
      </c>
      <c r="P24" s="192">
        <v>0</v>
      </c>
      <c r="Q24" s="192">
        <v>0</v>
      </c>
      <c r="R24" s="192" t="s">
        <v>409</v>
      </c>
      <c r="S24" s="192">
        <v>3.7</v>
      </c>
      <c r="T24" s="192" t="s">
        <v>409</v>
      </c>
      <c r="U24" s="192">
        <v>0</v>
      </c>
      <c r="V24" s="192" t="s">
        <v>409</v>
      </c>
      <c r="W24" s="192">
        <v>8.1081081081081002E-2</v>
      </c>
      <c r="X24" s="192" t="s">
        <v>409</v>
      </c>
      <c r="Y24" s="192"/>
      <c r="Z24" s="192"/>
      <c r="AA24" s="80"/>
      <c r="AB24" s="80"/>
      <c r="AC24" s="80"/>
    </row>
    <row r="25" spans="1:29" x14ac:dyDescent="0.2">
      <c r="A25" s="84">
        <v>18</v>
      </c>
      <c r="B25" s="84" t="str">
        <f ca="1"/>
        <v>Bangladesh</v>
      </c>
      <c r="C25" s="84" t="str">
        <f ca="1"/>
        <v>BGD</v>
      </c>
      <c r="D25" s="219" t="str">
        <f ca="1"/>
        <v>SAS           South Asia</v>
      </c>
      <c r="E25" s="219" t="str">
        <f ca="1"/>
        <v>IDA</v>
      </c>
      <c r="F25" s="190" t="str">
        <f t="shared" ca="1" si="3"/>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$M$4:$V$4,
                    (M25:V25),
                    "")),
            1,
            0))
        =0,
    NA(),
    IF(
        Parameters!$D$15=1,
        IF(
            SUM(--(ISNUMBER(IF($M$4:$V$4=1,(M25:V25),""))))&gt;0,
            MAX(IF(
                ISNUMBER(M25:V25),
                IF(
                    M$4:V$4=1,
                    M25:V25,
                    ""),
                "")),
            MAX(IF(
                ISNUMBER(M25:V25),
                IF(
                    M$4:V$4=2,
                    M25:V25,
                    ""),
                ""))
        ),
        IF(
            Parameters!$D$16=1,
            IFERROR(
                AVERAGE(IF(
                    ISNUMBER(M25:V25),
                    IF(
                        M$4:V$4=1,
                        M25:V25,
                        ""),
                    "")),
                AVERAGE(IF(
                    ISNUMBER(M25:V25),
                    IF(
                        M$4:V$4=2,
                        M25:V25,
                        ""),
                    ""))
            ),
            IF(
                Parameters!$D$17=1,
                IFERROR(
                    IF(
                        OR(
                            IF(
                                ISNUMBER(M25:V25),
                                IF(
                                    M$4:V$4=1,
                                    M25:V25,
                                    ""),
                                "")
                            =0),
                        0,
                        GEOMEAN(IF(
                            ISNUMBER(M25:V25),
                            IF(
                                M$4:V$4=1,
                                M25:V25,
                                ""),
                            ""))
                    ),
                    IF(
                        OR(IF(
                            ISNUMBER(M25:V25),
                            IF(
                                M$4:V$4=2,
                                M25:V25,
                                ""),
                            "")
                            =0),
                        0,
                        GEOMEAN(IF(
                            ISNUMBER(M25:V25),
                            IF(
                                M$4:V$4=2,
                                M25:V25,
                                ""),
                            "")))
                )
            )
        )
    )
)</f>
        <v>10</v>
      </c>
      <c r="I25" s="191" cm="1">
        <f t="array" ref="I25">IF(
    SUM(IF(
            ISNUMBER(
                IF(
                    $M$5:$V$5,
                    (M25:V25),
                    "")),
            1,
            0))
        =0,
    NA(),
    IF(
        Parameters!$D$15=1,
        IF(
            SUM(--(ISNUMBER(IF($M$5:$V$5=1,(M25:V25),""))))&gt;0,
            MAX(IF(
                ISNUMBER(M25:V25),
                IF(
                    M$5:V$5=1,
                    M25:V25,
                    ""),
                "")),
            MAX(IF(
                ISNUMBER(M25:V25),
                IF(
                    M$5:V$5=2,
                    M25:V25,
                    ""),
                ""))
        ),
        IF(
            Parameters!$D$16=1,
            IFERROR(
                AVERAGE(IF(
                    ISNUMBER(M25:V25),
                    IF(
                        M$5:V$5=1,
                        M25:V25,
                        ""),
                    "")),
                AVERAGE(IF(
                    ISNUMBER(M25:V25),
                    IF(
                        M$5:V$5=2,
                        M25:V25,
                        ""),
                    ""))
            ),
            IF(
                Parameters!$D$17=1,
                IFERROR(
                    IF(
                        OR(
                            IF(
                                ISNUMBER(M25:V25),
                                IF(
                                    M$5:V$5=1,
                                    M25:V25,
                                    ""),
                                "")
                            =0),
                        0,
                        GEOMEAN(IF(
                            ISNUMBER(M25:V25),
                            IF(
                                M$5:V$5=1,
                                M25:V25,
                                ""),
                            ""))
                    ),
                    IF(
                        OR(IF(
                            ISNUMBER(M25:V25),
                            IF(
                                M$5:V$5=2,
                                M25:V25,
                                ""),
                            "")
                            =0),
                        0,
                        GEOMEAN(IF(
                            ISNUMBER(M25:V25),
                            IF(
                                M$5:V$5=2,
                                M25:V25,
                                ""),
                            "")))
                )
            )
        )
    )
)</f>
        <v>0</v>
      </c>
      <c r="J25" s="242">
        <v>45142</v>
      </c>
      <c r="K25" s="242">
        <v>45154</v>
      </c>
      <c r="L25" s="91" t="s">
        <v>35</v>
      </c>
      <c r="M25" s="192">
        <v>10</v>
      </c>
      <c r="N25" s="192">
        <v>0</v>
      </c>
      <c r="O25" s="192">
        <v>0</v>
      </c>
      <c r="P25" s="192">
        <v>0</v>
      </c>
      <c r="Q25" s="192">
        <v>0</v>
      </c>
      <c r="R25" s="192" t="s">
        <v>409</v>
      </c>
      <c r="S25" s="192">
        <v>8.1999999999999993</v>
      </c>
      <c r="T25" s="192" t="s">
        <v>910</v>
      </c>
      <c r="U25" s="192">
        <v>0</v>
      </c>
      <c r="V25" s="192" t="s">
        <v>409</v>
      </c>
      <c r="W25" s="192">
        <v>0</v>
      </c>
      <c r="X25" s="192" t="s">
        <v>409</v>
      </c>
      <c r="Y25" s="192"/>
      <c r="Z25" s="192"/>
      <c r="AA25" s="80"/>
      <c r="AB25" s="80"/>
      <c r="AC25" s="80"/>
    </row>
    <row r="26" spans="1:29" x14ac:dyDescent="0.2">
      <c r="A26" s="84">
        <v>19</v>
      </c>
      <c r="B26" s="84" t="str">
        <f ca="1"/>
        <v>Bulgaria</v>
      </c>
      <c r="C26" s="84" t="str">
        <f ca="1"/>
        <v>BGR</v>
      </c>
      <c r="D26" s="219" t="str">
        <f ca="1"/>
        <v>ECS           Europe &amp; Central Asia</v>
      </c>
      <c r="E26" s="219" t="str">
        <f ca="1"/>
        <v>IBRD</v>
      </c>
      <c r="F26" s="190" t="str">
        <f t="shared" ca="1" si="3"/>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$M$4:$V$4,
                    (M26:V26),
                    "")),
            1,
            0))
        =0,
    NA(),
    IF(
        Parameters!$D$15=1,
        IF(
            SUM(--(ISNUMBER(IF($M$4:$V$4=1,(M26:V26),""))))&gt;0,
            MAX(IF(
                ISNUMBER(M26:V26),
                IF(
                    M$4:V$4=1,
                    M26:V26,
                    ""),
                "")),
            MAX(IF(
                ISNUMBER(M26:V26),
                IF(
                    M$4:V$4=2,
                    M26:V26,
                    ""),
                ""))
        ),
        IF(
            Parameters!$D$16=1,
            IFERROR(
                AVERAGE(IF(
                    ISNUMBER(M26:V26),
                    IF(
                        M$4:V$4=1,
                        M26:V26,
                        ""),
                    "")),
                AVERAGE(IF(
                    ISNUMBER(M26:V26),
                    IF(
                        M$4:V$4=2,
                        M26:V26,
                        ""),
                    ""))
            ),
            IF(
                Parameters!$D$17=1,
                IFERROR(
                    IF(
                        OR(
                            IF(
                                ISNUMBER(M26:V26),
                                IF(
                                    M$4:V$4=1,
                                    M26:V26,
                                    ""),
                                "")
                            =0),
                        0,
                        GEOMEAN(IF(
                            ISNUMBER(M26:V26),
                            IF(
                                M$4:V$4=1,
                                M26:V26,
                                ""),
                            ""))
                    ),
                    IF(
                        OR(IF(
                            ISNUMBER(M26:V26),
                            IF(
                                M$4:V$4=2,
                                M26:V26,
                                ""),
                            "")
                            =0),
                        0,
                        GEOMEAN(IF(
                            ISNUMBER(M26:V26),
                            IF(
                                M$4:V$4=2,
                                M26:V26,
                                ""),
                            "")))
                )
            )
        )
    )
)</f>
        <v>4.3333333333333304</v>
      </c>
      <c r="I26" s="191" cm="1">
        <f t="array" ref="I26">IF(
    SUM(IF(
            ISNUMBER(
                IF(
                    $M$5:$V$5,
                    (M26:V26),
                    "")),
            1,
            0))
        =0,
    NA(),
    IF(
        Parameters!$D$15=1,
        IF(
            SUM(--(ISNUMBER(IF($M$5:$V$5=1,(M26:V26),""))))&gt;0,
            MAX(IF(
                ISNUMBER(M26:V26),
                IF(
                    M$5:V$5=1,
                    M26:V26,
                    ""),
                "")),
            MAX(IF(
                ISNUMBER(M26:V26),
                IF(
                    M$5:V$5=2,
                    M26:V26,
                    ""),
                ""))
        ),
        IF(
            Parameters!$D$16=1,
            IFERROR(
                AVERAGE(IF(
                    ISNUMBER(M26:V26),
                    IF(
                        M$5:V$5=1,
                        M26:V26,
                        ""),
                    "")),
                AVERAGE(IF(
                    ISNUMBER(M26:V26),
                    IF(
                        M$5:V$5=2,
                        M26:V26,
                        ""),
                    ""))
            ),
            IF(
                Parameters!$D$17=1,
                IFERROR(
                    IF(
                        OR(
                            IF(
                                ISNUMBER(M26:V26),
                                IF(
                                    M$5:V$5=1,
                                    M26:V26,
                                    ""),
                                "")
                            =0),
                        0,
                        GEOMEAN(IF(
                            ISNUMBER(M26:V26),
                            IF(
                                M$5:V$5=1,
                                M26:V26,
                                ""),
                            ""))
                    ),
                    IF(
                        OR(IF(
                            ISNUMBER(M26:V26),
                            IF(
                                M$5:V$5=2,
                                M26:V26,
                                ""),
                            "")
                            =0),
                        0,
                        GEOMEAN(IF(
                            ISNUMBER(M26:V26),
                            IF(
                                M$5:V$5=2,
                                M26:V26,
                                ""),
                            "")))
                )
            )
        )
    )
)</f>
        <v>0</v>
      </c>
      <c r="J26" s="242">
        <v>45142</v>
      </c>
      <c r="K26" s="242">
        <v>44860</v>
      </c>
      <c r="L26" s="91" t="s">
        <v>37</v>
      </c>
      <c r="M26" s="192">
        <v>4.3333333333333304</v>
      </c>
      <c r="N26" s="192" t="s">
        <v>409</v>
      </c>
      <c r="O26" s="192">
        <v>0</v>
      </c>
      <c r="P26" s="192">
        <v>0</v>
      </c>
      <c r="Q26" s="192">
        <v>0</v>
      </c>
      <c r="R26" s="192" t="s">
        <v>409</v>
      </c>
      <c r="S26" s="192">
        <v>3.6</v>
      </c>
      <c r="T26" s="192" t="s">
        <v>409</v>
      </c>
      <c r="U26" s="192">
        <v>0</v>
      </c>
      <c r="V26" s="192" t="s">
        <v>409</v>
      </c>
      <c r="W26" s="192">
        <v>4.1666666666666602E-2</v>
      </c>
      <c r="X26" s="192" t="s">
        <v>409</v>
      </c>
      <c r="Y26" s="192"/>
      <c r="Z26" s="192"/>
      <c r="AA26" s="80"/>
      <c r="AB26" s="80"/>
      <c r="AC26" s="80"/>
    </row>
    <row r="27" spans="1:29" x14ac:dyDescent="0.2">
      <c r="A27" s="84">
        <v>20</v>
      </c>
      <c r="B27" s="84" t="str">
        <f ca="1"/>
        <v>Bahrain</v>
      </c>
      <c r="C27" s="84" t="str">
        <f ca="1"/>
        <v>BHR</v>
      </c>
      <c r="D27" s="219" t="str">
        <f ca="1"/>
        <v>MEA           Middle East &amp; North Africa</v>
      </c>
      <c r="E27" s="219" t="str">
        <f ca="1"/>
        <v>NA</v>
      </c>
      <c r="F27" s="190" t="str">
        <f t="shared" ca="1" si="3"/>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$M$4:$V$4,
                    (M27:V27),
                    "")),
            1,
            0))
        =0,
    NA(),
    IF(
        Parameters!$D$15=1,
        IF(
            SUM(--(ISNUMBER(IF($M$4:$V$4=1,(M27:V27),""))))&gt;0,
            MAX(IF(
                ISNUMBER(M27:V27),
                IF(
                    M$4:V$4=1,
                    M27:V27,
                    ""),
                "")),
            MAX(IF(
                ISNUMBER(M27:V27),
                IF(
                    M$4:V$4=2,
                    M27:V27,
                    ""),
                ""))
        ),
        IF(
            Parameters!$D$16=1,
            IFERROR(
                AVERAGE(IF(
                    ISNUMBER(M27:V27),
                    IF(
                        M$4:V$4=1,
                        M27:V27,
                        ""),
                    "")),
                AVERAGE(IF(
                    ISNUMBER(M27:V27),
                    IF(
                        M$4:V$4=2,
                        M27:V27,
                        ""),
                    ""))
            ),
            IF(
                Parameters!$D$17=1,
                IFERROR(
                    IF(
                        OR(
                            IF(
                                ISNUMBER(M27:V27),
                                IF(
                                    M$4:V$4=1,
                                    M27:V27,
                                    ""),
                                "")
                            =0),
                        0,
                        GEOMEAN(IF(
                            ISNUMBER(M27:V27),
                            IF(
                                M$4:V$4=1,
                                M27:V27,
                                ""),
                            ""))
                    ),
                    IF(
                        OR(IF(
                            ISNUMBER(M27:V27),
                            IF(
                                M$4:V$4=2,
                                M27:V27,
                                ""),
                            "")
                            =0),
                        0,
                        GEOMEAN(IF(
                            ISNUMBER(M27:V27),
                            IF(
                                M$4:V$4=2,
                                M27:V27,
                                ""),
                            "")))
                )
            )
        )
    )
)</f>
        <v>0</v>
      </c>
      <c r="I27" s="191" cm="1">
        <f t="array" ref="I27">IF(
    SUM(IF(
            ISNUMBER(
                IF(
                    $M$5:$V$5,
                    (M27:V27),
                    "")),
            1,
            0))
        =0,
    NA(),
    IF(
        Parameters!$D$15=1,
        IF(
            SUM(--(ISNUMBER(IF($M$5:$V$5=1,(M27:V27),""))))&gt;0,
            MAX(IF(
                ISNUMBER(M27:V27),
                IF(
                    M$5:V$5=1,
                    M27:V27,
                    ""),
                "")),
            MAX(IF(
                ISNUMBER(M27:V27),
                IF(
                    M$5:V$5=2,
                    M27:V27,
                    ""),
                ""))
        ),
        IF(
            Parameters!$D$16=1,
            IFERROR(
                AVERAGE(IF(
                    ISNUMBER(M27:V27),
                    IF(
                        M$5:V$5=1,
                        M27:V27,
                        ""),
                    "")),
                AVERAGE(IF(
                    ISNUMBER(M27:V27),
                    IF(
                        M$5:V$5=2,
                        M27:V27,
                        ""),
                    ""))
            ),
            IF(
                Parameters!$D$17=1,
                IFERROR(
                    IF(
                        OR(
                            IF(
                                ISNUMBER(M27:V27),
                                IF(
                                    M$5:V$5=1,
                                    M27:V27,
                                    ""),
                                "")
                            =0),
                        0,
                        GEOMEAN(IF(
                            ISNUMBER(M27:V27),
                            IF(
                                M$5:V$5=1,
                                M27:V27,
                                ""),
                            ""))
                    ),
                    IF(
                        OR(IF(
                            ISNUMBER(M27:V27),
                            IF(
                                M$5:V$5=2,
                                M27:V27,
                                ""),
                            "")
                            =0),
                        0,
                        GEOMEAN(IF(
                            ISNUMBER(M27:V27),
                            IF(
                                M$5:V$5=2,
                                M27:V27,
                                ""),
                            "")))
                )
            )
        )
    )
)</f>
        <v>0</v>
      </c>
      <c r="J27" s="242">
        <v>45142</v>
      </c>
      <c r="K27" s="242">
        <v>45154</v>
      </c>
      <c r="L27" s="91" t="s">
        <v>39</v>
      </c>
      <c r="M27" s="192">
        <v>0</v>
      </c>
      <c r="N27" s="192" t="s">
        <v>409</v>
      </c>
      <c r="O27" s="192">
        <v>0</v>
      </c>
      <c r="P27" s="192">
        <v>0</v>
      </c>
      <c r="Q27" s="192">
        <v>0</v>
      </c>
      <c r="R27" s="192" t="s">
        <v>409</v>
      </c>
      <c r="S27" s="192">
        <v>0.9</v>
      </c>
      <c r="T27" s="192" t="s">
        <v>409</v>
      </c>
      <c r="U27" s="192">
        <v>0</v>
      </c>
      <c r="V27" s="192" t="s">
        <v>409</v>
      </c>
      <c r="W27" s="192">
        <v>0</v>
      </c>
      <c r="X27" s="192" t="s">
        <v>409</v>
      </c>
      <c r="Y27" s="192"/>
      <c r="Z27" s="192"/>
      <c r="AA27" s="80"/>
      <c r="AB27" s="80"/>
      <c r="AC27" s="80"/>
    </row>
    <row r="28" spans="1:29" x14ac:dyDescent="0.2">
      <c r="A28" s="84">
        <v>21</v>
      </c>
      <c r="B28" s="84" t="str">
        <f ca="1"/>
        <v>Bahamas, The</v>
      </c>
      <c r="C28" s="84" t="str">
        <f ca="1"/>
        <v>BHS</v>
      </c>
      <c r="D28" s="219" t="str">
        <f ca="1"/>
        <v>LCN           Latin America &amp; Caribbean</v>
      </c>
      <c r="E28" s="219" t="str">
        <f ca="1"/>
        <v>NA</v>
      </c>
      <c r="F28" s="190" t="str">
        <f t="shared" ca="1" si="3"/>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$M$4:$V$4,
                    (M28:V28),
                    "")),
            1,
            0))
        =0,
    NA(),
    IF(
        Parameters!$D$15=1,
        IF(
            SUM(--(ISNUMBER(IF($M$4:$V$4=1,(M28:V28),""))))&gt;0,
            MAX(IF(
                ISNUMBER(M28:V28),
                IF(
                    M$4:V$4=1,
                    M28:V28,
                    ""),
                "")),
            MAX(IF(
                ISNUMBER(M28:V28),
                IF(
                    M$4:V$4=2,
                    M28:V28,
                    ""),
                ""))
        ),
        IF(
            Parameters!$D$16=1,
            IFERROR(
                AVERAGE(IF(
                    ISNUMBER(M28:V28),
                    IF(
                        M$4:V$4=1,
                        M28:V28,
                        ""),
                    "")),
                AVERAGE(IF(
                    ISNUMBER(M28:V28),
                    IF(
                        M$4:V$4=2,
                        M28:V28,
                        ""),
                    ""))
            ),
            IF(
                Parameters!$D$17=1,
                IFERROR(
                    IF(
                        OR(
                            IF(
                                ISNUMBER(M28:V28),
                                IF(
                                    M$4:V$4=1,
                                    M28:V28,
                                    ""),
                                "")
                            =0),
                        0,
                        GEOMEAN(IF(
                            ISNUMBER(M28:V28),
                            IF(
                                M$4:V$4=1,
                                M28:V28,
                                ""),
                            ""))
                    ),
                    IF(
                        OR(IF(
                            ISNUMBER(M28:V28),
                            IF(
                                M$4:V$4=2,
                                M28:V28,
                                ""),
                            "")
                            =0),
                        0,
                        GEOMEAN(IF(
                            ISNUMBER(M28:V28),
                            IF(
                                M$4:V$4=2,
                                M28:V28,
                                ""),
                            "")))
                )
            )
        )
    )
)</f>
        <v>4</v>
      </c>
      <c r="I28" s="191" cm="1">
        <f t="array" ref="I28">IF(
    SUM(IF(
            ISNUMBER(
                IF(
                    $M$5:$V$5,
                    (M28:V28),
                    "")),
            1,
            0))
        =0,
    NA(),
    IF(
        Parameters!$D$15=1,
        IF(
            SUM(--(ISNUMBER(IF($M$5:$V$5=1,(M28:V28),""))))&gt;0,
            MAX(IF(
                ISNUMBER(M28:V28),
                IF(
                    M$5:V$5=1,
                    M28:V28,
                    ""),
                "")),
            MAX(IF(
                ISNUMBER(M28:V28),
                IF(
                    M$5:V$5=2,
                    M28:V28,
                    ""),
                ""))
        ),
        IF(
            Parameters!$D$16=1,
            IFERROR(
                AVERAGE(IF(
                    ISNUMBER(M28:V28),
                    IF(
                        M$5:V$5=1,
                        M28:V28,
                        ""),
                    "")),
                AVERAGE(IF(
                    ISNUMBER(M28:V28),
                    IF(
                        M$5:V$5=2,
                        M28:V28,
                        ""),
                    ""))
            ),
            IF(
                Parameters!$D$17=1,
                IFERROR(
                    IF(
                        OR(
                            IF(
                                ISNUMBER(M28:V28),
                                IF(
                                    M$5:V$5=1,
                                    M28:V28,
                                    ""),
                                "")
                            =0),
                        0,
                        GEOMEAN(IF(
                            ISNUMBER(M28:V28),
                            IF(
                                M$5:V$5=1,
                                M28:V28,
                                ""),
                            ""))
                    ),
                    IF(
                        OR(IF(
                            ISNUMBER(M28:V28),
                            IF(
                                M$5:V$5=2,
                                M28:V28,
                                ""),
                            "")
                            =0),
                        0,
                        GEOMEAN(IF(
                            ISNUMBER(M28:V28),
                            IF(
                                M$5:V$5=2,
                                M28:V28,
                                ""),
                            "")))
                )
            )
        )
    )
)</f>
        <v>0</v>
      </c>
      <c r="J28" s="242">
        <v>45142</v>
      </c>
      <c r="K28" s="242">
        <v>44762</v>
      </c>
      <c r="L28" s="91" t="s">
        <v>40</v>
      </c>
      <c r="M28" s="192">
        <v>4</v>
      </c>
      <c r="N28" s="192" t="s">
        <v>409</v>
      </c>
      <c r="O28" s="192">
        <v>0</v>
      </c>
      <c r="P28" s="192">
        <v>0</v>
      </c>
      <c r="Q28" s="192">
        <v>0</v>
      </c>
      <c r="R28" s="192" t="s">
        <v>409</v>
      </c>
      <c r="S28" s="192">
        <v>3.4</v>
      </c>
      <c r="T28" s="192" t="s">
        <v>409</v>
      </c>
      <c r="U28" s="192">
        <v>0</v>
      </c>
      <c r="V28" s="192" t="s">
        <v>409</v>
      </c>
      <c r="W28" s="192">
        <v>0</v>
      </c>
      <c r="X28" s="192" t="s">
        <v>409</v>
      </c>
      <c r="Y28" s="192"/>
      <c r="Z28" s="192"/>
      <c r="AA28" s="80"/>
      <c r="AB28" s="80"/>
      <c r="AC28" s="80"/>
    </row>
    <row r="29" spans="1:29" x14ac:dyDescent="0.2">
      <c r="A29" s="84">
        <v>22</v>
      </c>
      <c r="B29" s="84" t="str">
        <f ca="1"/>
        <v>Bosnia and Herzegovina</v>
      </c>
      <c r="C29" s="84" t="str">
        <f ca="1"/>
        <v>BIH</v>
      </c>
      <c r="D29" s="219" t="str">
        <f ca="1"/>
        <v>ECS           Europe &amp; Central Asia</v>
      </c>
      <c r="E29" s="219" t="str">
        <f ca="1"/>
        <v>IBRD</v>
      </c>
      <c r="F29" s="190" t="str">
        <f t="shared" ca="1" si="3"/>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$M$4:$V$4,
                    (M29:V29),
                    "")),
            1,
            0))
        =0,
    NA(),
    IF(
        Parameters!$D$15=1,
        IF(
            SUM(--(ISNUMBER(IF($M$4:$V$4=1,(M29:V29),""))))&gt;0,
            MAX(IF(
                ISNUMBER(M29:V29),
                IF(
                    M$4:V$4=1,
                    M29:V29,
                    ""),
                "")),
            MAX(IF(
                ISNUMBER(M29:V29),
                IF(
                    M$4:V$4=2,
                    M29:V29,
                    ""),
                ""))
        ),
        IF(
            Parameters!$D$16=1,
            IFERROR(
                AVERAGE(IF(
                    ISNUMBER(M29:V29),
                    IF(
                        M$4:V$4=1,
                        M29:V29,
                        ""),
                    "")),
                AVERAGE(IF(
                    ISNUMBER(M29:V29),
                    IF(
                        M$4:V$4=2,
                        M29:V29,
                        ""),
                    ""))
            ),
            IF(
                Parameters!$D$17=1,
                IFERROR(
                    IF(
                        OR(
                            IF(
                                ISNUMBER(M29:V29),
                                IF(
                                    M$4:V$4=1,
                                    M29:V29,
                                    ""),
                                "")
                            =0),
                        0,
                        GEOMEAN(IF(
                            ISNUMBER(M29:V29),
                            IF(
                                M$4:V$4=1,
                                M29:V29,
                                ""),
                            ""))
                    ),
                    IF(
                        OR(IF(
                            ISNUMBER(M29:V29),
                            IF(
                                M$4:V$4=2,
                                M29:V29,
                                ""),
                            "")
                            =0),
                        0,
                        GEOMEAN(IF(
                            ISNUMBER(M29:V29),
                            IF(
                                M$4:V$4=2,
                                M29:V29,
                                ""),
                            "")))
                )
            )
        )
    )
)</f>
        <v>5.1666666666666599</v>
      </c>
      <c r="I29" s="191" cm="1">
        <f t="array" ref="I29">IF(
    SUM(IF(
            ISNUMBER(
                IF(
                    $M$5:$V$5,
                    (M29:V29),
                    "")),
            1,
            0))
        =0,
    NA(),
    IF(
        Parameters!$D$15=1,
        IF(
            SUM(--(ISNUMBER(IF($M$5:$V$5=1,(M29:V29),""))))&gt;0,
            MAX(IF(
                ISNUMBER(M29:V29),
                IF(
                    M$5:V$5=1,
                    M29:V29,
                    ""),
                "")),
            MAX(IF(
                ISNUMBER(M29:V29),
                IF(
                    M$5:V$5=2,
                    M29:V29,
                    ""),
                ""))
        ),
        IF(
            Parameters!$D$16=1,
            IFERROR(
                AVERAGE(IF(
                    ISNUMBER(M29:V29),
                    IF(
                        M$5:V$5=1,
                        M29:V29,
                        ""),
                    "")),
                AVERAGE(IF(
                    ISNUMBER(M29:V29),
                    IF(
                        M$5:V$5=2,
                        M29:V29,
                        ""),
                    ""))
            ),
            IF(
                Parameters!$D$17=1,
                IFERROR(
                    IF(
                        OR(
                            IF(
                                ISNUMBER(M29:V29),
                                IF(
                                    M$5:V$5=1,
                                    M29:V29,
                                    ""),
                                "")
                            =0),
                        0,
                        GEOMEAN(IF(
                            ISNUMBER(M29:V29),
                            IF(
                                M$5:V$5=1,
                                M29:V29,
                                ""),
                            ""))
                    ),
                    IF(
                        OR(IF(
                            ISNUMBER(M29:V29),
                            IF(
                                M$5:V$5=2,
                                M29:V29,
                                ""),
                            "")
                            =0),
                        0,
                        GEOMEAN(IF(
                            ISNUMBER(M29:V29),
                            IF(
                                M$5:V$5=2,
                                M29:V29,
                                ""),
                            "")))
                )
            )
        )
    )
)</f>
        <v>0</v>
      </c>
      <c r="J29" s="242">
        <v>45142</v>
      </c>
      <c r="K29" s="242">
        <v>44753</v>
      </c>
      <c r="L29" s="91" t="s">
        <v>42</v>
      </c>
      <c r="M29" s="192">
        <v>5.1666666666666599</v>
      </c>
      <c r="N29" s="192" t="s">
        <v>409</v>
      </c>
      <c r="O29" s="192">
        <v>0</v>
      </c>
      <c r="P29" s="192">
        <v>0</v>
      </c>
      <c r="Q29" s="192">
        <v>0</v>
      </c>
      <c r="R29" s="192" t="s">
        <v>409</v>
      </c>
      <c r="S29" s="192">
        <v>4.0999999999999996</v>
      </c>
      <c r="T29" s="192" t="s">
        <v>409</v>
      </c>
      <c r="U29" s="192">
        <v>0</v>
      </c>
      <c r="V29" s="192" t="s">
        <v>409</v>
      </c>
      <c r="W29" s="192">
        <v>0</v>
      </c>
      <c r="X29" s="192" t="s">
        <v>409</v>
      </c>
      <c r="Y29" s="192"/>
      <c r="Z29" s="192"/>
      <c r="AA29" s="80"/>
      <c r="AB29" s="80"/>
      <c r="AC29" s="80"/>
    </row>
    <row r="30" spans="1:29" x14ac:dyDescent="0.2">
      <c r="A30" s="84">
        <v>23</v>
      </c>
      <c r="B30" s="84" t="str">
        <f ca="1"/>
        <v>Belarus</v>
      </c>
      <c r="C30" s="84" t="str">
        <f ca="1"/>
        <v>BLR</v>
      </c>
      <c r="D30" s="219" t="str">
        <f ca="1"/>
        <v>ECS           Europe &amp; Central Asia</v>
      </c>
      <c r="E30" s="219" t="str">
        <f ca="1"/>
        <v>IBRD</v>
      </c>
      <c r="F30" s="190" t="str">
        <f t="shared" ca="1" si="3"/>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$M$4:$V$4,
                    (M30:V30),
                    "")),
            1,
            0))
        =0,
    NA(),
    IF(
        Parameters!$D$15=1,
        IF(
            SUM(--(ISNUMBER(IF($M$4:$V$4=1,(M30:V30),""))))&gt;0,
            MAX(IF(
                ISNUMBER(M30:V30),
                IF(
                    M$4:V$4=1,
                    M30:V30,
                    ""),
                "")),
            MAX(IF(
                ISNUMBER(M30:V30),
                IF(
                    M$4:V$4=2,
                    M30:V30,
                    ""),
                ""))
        ),
        IF(
            Parameters!$D$16=1,
            IFERROR(
                AVERAGE(IF(
                    ISNUMBER(M30:V30),
                    IF(
                        M$4:V$4=1,
                        M30:V30,
                        ""),
                    "")),
                AVERAGE(IF(
                    ISNUMBER(M30:V30),
                    IF(
                        M$4:V$4=2,
                        M30:V30,
                        ""),
                    ""))
            ),
            IF(
                Parameters!$D$17=1,
                IFERROR(
                    IF(
                        OR(
                            IF(
                                ISNUMBER(M30:V30),
                                IF(
                                    M$4:V$4=1,
                                    M30:V30,
                                    ""),
                                "")
                            =0),
                        0,
                        GEOMEAN(IF(
                            ISNUMBER(M30:V30),
                            IF(
                                M$4:V$4=1,
                                M30:V30,
                                ""),
                            ""))
                    ),
                    IF(
                        OR(IF(
                            ISNUMBER(M30:V30),
                            IF(
                                M$4:V$4=2,
                                M30:V30,
                                ""),
                            "")
                            =0),
                        0,
                        GEOMEAN(IF(
                            ISNUMBER(M30:V30),
                            IF(
                                M$4:V$4=2,
                                M30:V30,
                                ""),
                            "")))
                )
            )
        )
    )
)</f>
        <v>2</v>
      </c>
      <c r="I30" s="191" cm="1">
        <f t="array" ref="I30">IF(
    SUM(IF(
            ISNUMBER(
                IF(
                    $M$5:$V$5,
                    (M30:V30),
                    "")),
            1,
            0))
        =0,
    NA(),
    IF(
        Parameters!$D$15=1,
        IF(
            SUM(--(ISNUMBER(IF($M$5:$V$5=1,(M30:V30),""))))&gt;0,
            MAX(IF(
                ISNUMBER(M30:V30),
                IF(
                    M$5:V$5=1,
                    M30:V30,
                    ""),
                "")),
            MAX(IF(
                ISNUMBER(M30:V30),
                IF(
                    M$5:V$5=2,
                    M30:V30,
                    ""),
                ""))
        ),
        IF(
            Parameters!$D$16=1,
            IFERROR(
                AVERAGE(IF(
                    ISNUMBER(M30:V30),
                    IF(
                        M$5:V$5=1,
                        M30:V30,
                        ""),
                    "")),
                AVERAGE(IF(
                    ISNUMBER(M30:V30),
                    IF(
                        M$5:V$5=2,
                        M30:V30,
                        ""),
                    ""))
            ),
            IF(
                Parameters!$D$17=1,
                IFERROR(
                    IF(
                        OR(
                            IF(
                                ISNUMBER(M30:V30),
                                IF(
                                    M$5:V$5=1,
                                    M30:V30,
                                    ""),
                                "")
                            =0),
                        0,
                        GEOMEAN(IF(
                            ISNUMBER(M30:V30),
                            IF(
                                M$5:V$5=1,
                                M30:V30,
                                ""),
                            ""))
                    ),
                    IF(
                        OR(IF(
                            ISNUMBER(M30:V30),
                            IF(
                                M$5:V$5=2,
                                M30:V30,
                                ""),
                            "")
                            =0),
                        0,
                        GEOMEAN(IF(
                            ISNUMBER(M30:V30),
                            IF(
                                M$5:V$5=2,
                                M30:V30,
                                ""),
                            "")))
                )
            )
        )
    )
)</f>
        <v>0</v>
      </c>
      <c r="J30" s="242">
        <v>45142</v>
      </c>
      <c r="K30" s="242">
        <v>45154</v>
      </c>
      <c r="L30" s="91" t="s">
        <v>44</v>
      </c>
      <c r="M30" s="192">
        <v>2</v>
      </c>
      <c r="N30" s="192" t="s">
        <v>409</v>
      </c>
      <c r="O30" s="192">
        <v>0</v>
      </c>
      <c r="P30" s="192">
        <v>0</v>
      </c>
      <c r="Q30" s="192">
        <v>0</v>
      </c>
      <c r="R30" s="192" t="s">
        <v>409</v>
      </c>
      <c r="S30" s="192">
        <v>2.2000000000000002</v>
      </c>
      <c r="T30" s="192" t="s">
        <v>409</v>
      </c>
      <c r="U30" s="192">
        <v>0</v>
      </c>
      <c r="V30" s="192" t="s">
        <v>409</v>
      </c>
      <c r="W30" s="192">
        <v>0</v>
      </c>
      <c r="X30" s="192" t="s">
        <v>409</v>
      </c>
      <c r="Y30" s="192"/>
      <c r="Z30" s="192"/>
      <c r="AA30" s="80"/>
      <c r="AB30" s="80"/>
      <c r="AC30" s="80"/>
    </row>
    <row r="31" spans="1:29" x14ac:dyDescent="0.2">
      <c r="A31" s="84">
        <v>24</v>
      </c>
      <c r="B31" s="84" t="str">
        <f ca="1"/>
        <v>Belize</v>
      </c>
      <c r="C31" s="84" t="str">
        <f ca="1"/>
        <v>BLZ</v>
      </c>
      <c r="D31" s="219" t="str">
        <f ca="1"/>
        <v>LCN           Latin America &amp; Caribbean</v>
      </c>
      <c r="E31" s="219" t="str">
        <f ca="1"/>
        <v>IBRD</v>
      </c>
      <c r="F31" s="190" t="str">
        <f t="shared" ca="1" si="3"/>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8.6602540378443873</v>
      </c>
      <c r="H31" s="80" cm="1">
        <f t="array" ref="H31">IF(
    SUM(IF(
            ISNUMBER(
                IF(
                    $M$4:$V$4,
                    (M31:V31),
                    "")),
            1,
            0))
        =0,
    NA(),
    IF(
        Parameters!$D$15=1,
        IF(
            SUM(--(ISNUMBER(IF($M$4:$V$4=1,(M31:V31),""))))&gt;0,
            MAX(IF(
                ISNUMBER(M31:V31),
                IF(
                    M$4:V$4=1,
                    M31:V31,
                    ""),
                "")),
            MAX(IF(
                ISNUMBER(M31:V31),
                IF(
                    M$4:V$4=2,
                    M31:V31,
                    ""),
                ""))
        ),
        IF(
            Parameters!$D$16=1,
            IFERROR(
                AVERAGE(IF(
                    ISNUMBER(M31:V31),
                    IF(
                        M$4:V$4=1,
                        M31:V31,
                        ""),
                    "")),
                AVERAGE(IF(
                    ISNUMBER(M31:V31),
                    IF(
                        M$4:V$4=2,
                        M31:V31,
                        ""),
                    ""))
            ),
            IF(
                Parameters!$D$17=1,
                IFERROR(
                    IF(
                        OR(
                            IF(
                                ISNUMBER(M31:V31),
                                IF(
                                    M$4:V$4=1,
                                    M31:V31,
                                    ""),
                                "")
                            =0),
                        0,
                        GEOMEAN(IF(
                            ISNUMBER(M31:V31),
                            IF(
                                M$4:V$4=1,
                                M31:V31,
                                ""),
                            ""))
                    ),
                    IF(
                        OR(IF(
                            ISNUMBER(M31:V31),
                            IF(
                                M$4:V$4=2,
                                M31:V31,
                                ""),
                            "")
                            =0),
                        0,
                        GEOMEAN(IF(
                            ISNUMBER(M31:V31),
                            IF(
                                M$4:V$4=2,
                                M31:V31,
                                ""),
                            "")))
                )
            )
        )
    )
)</f>
        <v>7.5</v>
      </c>
      <c r="I31" s="191" cm="1">
        <f t="array" ref="I31">IF(
    SUM(IF(
            ISNUMBER(
                IF(
                    $M$5:$V$5,
                    (M31:V31),
                    "")),
            1,
            0))
        =0,
    NA(),
    IF(
        Parameters!$D$15=1,
        IF(
            SUM(--(ISNUMBER(IF($M$5:$V$5=1,(M31:V31),""))))&gt;0,
            MAX(IF(
                ISNUMBER(M31:V31),
                IF(
                    M$5:V$5=1,
                    M31:V31,
                    ""),
                "")),
            MAX(IF(
                ISNUMBER(M31:V31),
                IF(
                    M$5:V$5=2,
                    M31:V31,
                    ""),
                ""))
        ),
        IF(
            Parameters!$D$16=1,
            IFERROR(
                AVERAGE(IF(
                    ISNUMBER(M31:V31),
                    IF(
                        M$5:V$5=1,
                        M31:V31,
                        ""),
                    "")),
                AVERAGE(IF(
                    ISNUMBER(M31:V31),
                    IF(
                        M$5:V$5=2,
                        M31:V31,
                        ""),
                    ""))
            ),
            IF(
                Parameters!$D$17=1,
                IFERROR(
                    IF(
                        OR(
                            IF(
                                ISNUMBER(M31:V31),
                                IF(
                                    M$5:V$5=1,
                                    M31:V31,
                                    ""),
                                "")
                            =0),
                        0,
                        GEOMEAN(IF(
                            ISNUMBER(M31:V31),
                            IF(
                                M$5:V$5=1,
                                M31:V31,
                                ""),
                            ""))
                    ),
                    IF(
                        OR(IF(
                            ISNUMBER(M31:V31),
                            IF(
                                M$5:V$5=2,
                                M31:V31,
                                ""),
                            "")
                            =0),
                        0,
                        GEOMEAN(IF(
                            ISNUMBER(M31:V31),
                            IF(
                                M$5:V$5=2,
                                M31:V31,
                                ""),
                            "")))
                )
            )
        )
    )
)</f>
        <v>10</v>
      </c>
      <c r="J31" s="242">
        <v>44753</v>
      </c>
      <c r="K31" s="242">
        <v>45154</v>
      </c>
      <c r="L31" s="91" t="s">
        <v>46</v>
      </c>
      <c r="M31" s="192">
        <v>7.5</v>
      </c>
      <c r="N31" s="192">
        <v>10</v>
      </c>
      <c r="O31" s="192">
        <v>0</v>
      </c>
      <c r="P31" s="192">
        <v>0</v>
      </c>
      <c r="Q31" s="192">
        <v>0</v>
      </c>
      <c r="R31" s="192" t="s">
        <v>409</v>
      </c>
      <c r="S31" s="192">
        <v>5.5</v>
      </c>
      <c r="T31" s="192" t="s">
        <v>911</v>
      </c>
      <c r="U31" s="192">
        <v>0</v>
      </c>
      <c r="V31" s="192" t="s">
        <v>409</v>
      </c>
      <c r="W31" s="192">
        <v>0</v>
      </c>
      <c r="X31" s="192" t="s">
        <v>409</v>
      </c>
      <c r="Y31" s="192"/>
      <c r="Z31" s="192"/>
      <c r="AA31" s="80"/>
      <c r="AB31" s="80"/>
      <c r="AC31" s="80"/>
    </row>
    <row r="32" spans="1:29" x14ac:dyDescent="0.2">
      <c r="A32" s="84">
        <v>25</v>
      </c>
      <c r="B32" s="84" t="str">
        <f ca="1"/>
        <v>Bermuda</v>
      </c>
      <c r="C32" s="84" t="str">
        <f ca="1"/>
        <v>BMU</v>
      </c>
      <c r="D32" s="219" t="str">
        <f ca="1"/>
        <v>NAC           North America</v>
      </c>
      <c r="E32" s="219" t="str">
        <f ca="1"/>
        <v>NA</v>
      </c>
      <c r="F32" s="190" t="str">
        <f t="shared" ca="1" si="3"/>
        <v/>
      </c>
      <c r="G32" s="80">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$M$4:$V$4,
                    (M32:V32),
                    "")),
            1,
            0))
        =0,
    NA(),
    IF(
        Parameters!$D$15=1,
        IF(
            SUM(--(ISNUMBER(IF($M$4:$V$4=1,(M32:V32),""))))&gt;0,
            MAX(IF(
                ISNUMBER(M32:V32),
                IF(
                    M$4:V$4=1,
                    M32:V32,
                    ""),
                "")),
            MAX(IF(
                ISNUMBER(M32:V32),
                IF(
                    M$4:V$4=2,
                    M32:V32,
                    ""),
                ""))
        ),
        IF(
            Parameters!$D$16=1,
            IFERROR(
                AVERAGE(IF(
                    ISNUMBER(M32:V32),
                    IF(
                        M$4:V$4=1,
                        M32:V32,
                        ""),
                    "")),
                AVERAGE(IF(
                    ISNUMBER(M32:V32),
                    IF(
                        M$4:V$4=2,
                        M32:V32,
                        ""),
                    ""))
            ),
            IF(
                Parameters!$D$17=1,
                IFERROR(
                    IF(
                        OR(
                            IF(
                                ISNUMBER(M32:V32),
                                IF(
                                    M$4:V$4=1,
                                    M32:V32,
                                    ""),
                                "")
                            =0),
                        0,
                        GEOMEAN(IF(
                            ISNUMBER(M32:V32),
                            IF(
                                M$4:V$4=1,
                                M32:V32,
                                ""),
                            ""))
                    ),
                    IF(
                        OR(IF(
                            ISNUMBER(M32:V32),
                            IF(
                                M$4:V$4=2,
                                M32:V32,
                                ""),
                            "")
                            =0),
                        0,
                        GEOMEAN(IF(
                            ISNUMBER(M32:V32),
                            IF(
                                M$4:V$4=2,
                                M32:V32,
                                ""),
                            "")))
                )
            )
        )
    )
)</f>
        <v>#N/A</v>
      </c>
      <c r="I32" s="191" cm="1">
        <f t="array" ref="I32">IF(
    SUM(IF(
            ISNUMBER(
                IF(
                    $M$5:$V$5,
                    (M32:V32),
                    "")),
            1,
            0))
        =0,
    NA(),
    IF(
        Parameters!$D$15=1,
        IF(
            SUM(--(ISNUMBER(IF($M$5:$V$5=1,(M32:V32),""))))&gt;0,
            MAX(IF(
                ISNUMBER(M32:V32),
                IF(
                    M$5:V$5=1,
                    M32:V32,
                    ""),
                "")),
            MAX(IF(
                ISNUMBER(M32:V32),
                IF(
                    M$5:V$5=2,
                    M32:V32,
                    ""),
                ""))
        ),
        IF(
            Parameters!$D$16=1,
            IFERROR(
                AVERAGE(IF(
                    ISNUMBER(M32:V32),
                    IF(
                        M$5:V$5=1,
                        M32:V32,
                        ""),
                    "")),
                AVERAGE(IF(
                    ISNUMBER(M32:V32),
                    IF(
                        M$5:V$5=2,
                        M32:V32,
                        ""),
                    ""))
            ),
            IF(
                Parameters!$D$17=1,
                IFERROR(
                    IF(
                        OR(
                            IF(
                                ISNUMBER(M32:V32),
                                IF(
                                    M$5:V$5=1,
                                    M32:V32,
                                    ""),
                                "")
                            =0),
                        0,
                        GEOMEAN(IF(
                            ISNUMBER(M32:V32),
                            IF(
                                M$5:V$5=1,
                                M32:V32,
                                ""),
                            ""))
                    ),
                    IF(
                        OR(IF(
                            ISNUMBER(M32:V32),
                            IF(
                                M$5:V$5=2,
                                M32:V32,
                                ""),
                            "")
                            =0),
                        0,
                        GEOMEAN(IF(
                            ISNUMBER(M32:V32),
                            IF(
                                M$5:V$5=2,
                                M32:V32,
                                ""),
                            "")))
                )
            )
        )
    )
)</f>
        <v>0</v>
      </c>
      <c r="J32" s="242" t="s">
        <v>409</v>
      </c>
      <c r="K32" s="242">
        <v>45142</v>
      </c>
      <c r="L32" s="91" t="s">
        <v>702</v>
      </c>
      <c r="M32" s="192" t="s">
        <v>409</v>
      </c>
      <c r="N32" s="192" t="s">
        <v>409</v>
      </c>
      <c r="O32" s="192" t="s">
        <v>409</v>
      </c>
      <c r="P32" s="192">
        <v>0</v>
      </c>
      <c r="Q32" s="192">
        <v>0</v>
      </c>
      <c r="R32" s="192" t="s">
        <v>409</v>
      </c>
      <c r="S32" s="192" t="s">
        <v>409</v>
      </c>
      <c r="T32" s="192" t="s">
        <v>409</v>
      </c>
      <c r="U32" s="192" t="s">
        <v>409</v>
      </c>
      <c r="V32" s="192" t="s">
        <v>409</v>
      </c>
      <c r="W32" s="192">
        <v>0</v>
      </c>
      <c r="X32" s="192" t="s">
        <v>409</v>
      </c>
      <c r="Y32" s="192"/>
      <c r="Z32" s="192"/>
      <c r="AA32" s="80"/>
      <c r="AB32" s="80"/>
      <c r="AC32" s="80"/>
    </row>
    <row r="33" spans="1:29" x14ac:dyDescent="0.2">
      <c r="A33" s="84">
        <v>26</v>
      </c>
      <c r="B33" s="84" t="str">
        <f ca="1"/>
        <v>Bolivia</v>
      </c>
      <c r="C33" s="84" t="str">
        <f ca="1"/>
        <v>BOL</v>
      </c>
      <c r="D33" s="219" t="str">
        <f ca="1"/>
        <v>LCN           Latin America &amp; Caribbean</v>
      </c>
      <c r="E33" s="219" t="str">
        <f ca="1"/>
        <v>IBRD</v>
      </c>
      <c r="F33" s="190" t="str">
        <f t="shared" ca="1" si="3"/>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0</v>
      </c>
      <c r="H33" s="80" cm="1">
        <f t="array" ref="H33">IF(
    SUM(IF(
            ISNUMBER(
                IF(
                    $M$4:$V$4,
                    (M33:V33),
                    "")),
            1,
            0))
        =0,
    NA(),
    IF(
        Parameters!$D$15=1,
        IF(
            SUM(--(ISNUMBER(IF($M$4:$V$4=1,(M33:V33),""))))&gt;0,
            MAX(IF(
                ISNUMBER(M33:V33),
                IF(
                    M$4:V$4=1,
                    M33:V33,
                    ""),
                "")),
            MAX(IF(
                ISNUMBER(M33:V33),
                IF(
                    M$4:V$4=2,
                    M33:V33,
                    ""),
                ""))
        ),
        IF(
            Parameters!$D$16=1,
            IFERROR(
                AVERAGE(IF(
                    ISNUMBER(M33:V33),
                    IF(
                        M$4:V$4=1,
                        M33:V33,
                        ""),
                    "")),
                AVERAGE(IF(
                    ISNUMBER(M33:V33),
                    IF(
                        M$4:V$4=2,
                        M33:V33,
                        ""),
                    ""))
            ),
            IF(
                Parameters!$D$17=1,
                IFERROR(
                    IF(
                        OR(
                            IF(
                                ISNUMBER(M33:V33),
                                IF(
                                    M$4:V$4=1,
                                    M33:V33,
                                    ""),
                                "")
                            =0),
                        0,
                        GEOMEAN(IF(
                            ISNUMBER(M33:V33),
                            IF(
                                M$4:V$4=1,
                                M33:V33,
                                ""),
                            ""))
                    ),
                    IF(
                        OR(IF(
                            ISNUMBER(M33:V33),
                            IF(
                                M$4:V$4=2,
                                M33:V33,
                                ""),
                            "")
                            =0),
                        0,
                        GEOMEAN(IF(
                            ISNUMBER(M33:V33),
                            IF(
                                M$4:V$4=2,
                                M33:V33,
                                ""),
                            "")))
                )
            )
        )
    )
)</f>
        <v>6.1666666666666599</v>
      </c>
      <c r="I33" s="191" cm="1">
        <f t="array" ref="I33">IF(
    SUM(IF(
            ISNUMBER(
                IF(
                    $M$5:$V$5,
                    (M33:V33),
                    "")),
            1,
            0))
        =0,
    NA(),
    IF(
        Parameters!$D$15=1,
        IF(
            SUM(--(ISNUMBER(IF($M$5:$V$5=1,(M33:V33),""))))&gt;0,
            MAX(IF(
                ISNUMBER(M33:V33),
                IF(
                    M$5:V$5=1,
                    M33:V33,
                    ""),
                "")),
            MAX(IF(
                ISNUMBER(M33:V33),
                IF(
                    M$5:V$5=2,
                    M33:V33,
                    ""),
                ""))
        ),
        IF(
            Parameters!$D$16=1,
            IFERROR(
                AVERAGE(IF(
                    ISNUMBER(M33:V33),
                    IF(
                        M$5:V$5=1,
                        M33:V33,
                        ""),
                    "")),
                AVERAGE(IF(
                    ISNUMBER(M33:V33),
                    IF(
                        M$5:V$5=2,
                        M33:V33,
                        ""),
                    ""))
            ),
            IF(
                Parameters!$D$17=1,
                IFERROR(
                    IF(
                        OR(
                            IF(
                                ISNUMBER(M33:V33),
                                IF(
                                    M$5:V$5=1,
                                    M33:V33,
                                    ""),
                                "")
                            =0),
                        0,
                        GEOMEAN(IF(
                            ISNUMBER(M33:V33),
                            IF(
                                M$5:V$5=1,
                                M33:V33,
                                ""),
                            ""))
                    ),
                    IF(
                        OR(IF(
                            ISNUMBER(M33:V33),
                            IF(
                                M$5:V$5=2,
                                M33:V33,
                                ""),
                            "")
                            =0),
                        0,
                        GEOMEAN(IF(
                            ISNUMBER(M33:V33),
                            IF(
                                M$5:V$5=2,
                                M33:V33,
                                ""),
                            "")))
                )
            )
        )
    )
)</f>
        <v>0</v>
      </c>
      <c r="J33" s="242">
        <v>45142</v>
      </c>
      <c r="K33" s="242">
        <v>45154</v>
      </c>
      <c r="L33" s="91" t="s">
        <v>48</v>
      </c>
      <c r="M33" s="192">
        <v>6.1666666666666599</v>
      </c>
      <c r="N33" s="192" t="s">
        <v>409</v>
      </c>
      <c r="O33" s="192">
        <v>0</v>
      </c>
      <c r="P33" s="192">
        <v>0</v>
      </c>
      <c r="Q33" s="192">
        <v>0</v>
      </c>
      <c r="R33" s="192" t="s">
        <v>409</v>
      </c>
      <c r="S33" s="192">
        <v>4.7</v>
      </c>
      <c r="T33" s="192" t="s">
        <v>409</v>
      </c>
      <c r="U33" s="192">
        <v>0</v>
      </c>
      <c r="V33" s="192" t="s">
        <v>409</v>
      </c>
      <c r="W33" s="192">
        <v>0.27450980392156799</v>
      </c>
      <c r="X33" s="192" t="s">
        <v>409</v>
      </c>
      <c r="Y33" s="192"/>
      <c r="Z33" s="192"/>
      <c r="AA33" s="80"/>
      <c r="AB33" s="80"/>
      <c r="AC33" s="80"/>
    </row>
    <row r="34" spans="1:29" x14ac:dyDescent="0.2">
      <c r="A34" s="84">
        <v>27</v>
      </c>
      <c r="B34" s="84" t="str">
        <f ca="1"/>
        <v>Brazil</v>
      </c>
      <c r="C34" s="84" t="str">
        <f ca="1"/>
        <v>BRA</v>
      </c>
      <c r="D34" s="219" t="str">
        <f ca="1"/>
        <v>LCN           Latin America &amp; Caribbean</v>
      </c>
      <c r="E34" s="219" t="str">
        <f ca="1"/>
        <v>IBRD</v>
      </c>
      <c r="F34" s="190" t="str">
        <f t="shared" ca="1" si="3"/>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7.0710678118654755</v>
      </c>
      <c r="H34" s="80" cm="1">
        <f t="array" ref="H34">IF(
    SUM(IF(
            ISNUMBER(
                IF(
                    $M$4:$V$4,
                    (M34:V34),
                    "")),
            1,
            0))
        =0,
    NA(),
    IF(
        Parameters!$D$15=1,
        IF(
            SUM(--(ISNUMBER(IF($M$4:$V$4=1,(M34:V34),""))))&gt;0,
            MAX(IF(
                ISNUMBER(M34:V34),
                IF(
                    M$4:V$4=1,
                    M34:V34,
                    ""),
                "")),
            MAX(IF(
                ISNUMBER(M34:V34),
                IF(
                    M$4:V$4=2,
                    M34:V34,
                    ""),
                ""))
        ),
        IF(
            Parameters!$D$16=1,
            IFERROR(
                AVERAGE(IF(
                    ISNUMBER(M34:V34),
                    IF(
                        M$4:V$4=1,
                        M34:V34,
                        ""),
                    "")),
                AVERAGE(IF(
                    ISNUMBER(M34:V34),
                    IF(
                        M$4:V$4=2,
                        M34:V34,
                        ""),
                    ""))
            ),
            IF(
                Parameters!$D$17=1,
                IFERROR(
                    IF(
                        OR(
                            IF(
                                ISNUMBER(M34:V34),
                                IF(
                                    M$4:V$4=1,
                                    M34:V34,
                                    ""),
                                "")
                            =0),
                        0,
                        GEOMEAN(IF(
                            ISNUMBER(M34:V34),
                            IF(
                                M$4:V$4=1,
                                M34:V34,
                                ""),
                            ""))
                    ),
                    IF(
                        OR(IF(
                            ISNUMBER(M34:V34),
                            IF(
                                M$4:V$4=2,
                                M34:V34,
                                ""),
                            "")
                            =0),
                        0,
                        GEOMEAN(IF(
                            ISNUMBER(M34:V34),
                            IF(
                                M$4:V$4=2,
                                M34:V34,
                                ""),
                            "")))
                )
            )
        )
    )
)</f>
        <v>5</v>
      </c>
      <c r="I34" s="191" cm="1">
        <f t="array" ref="I34">IF(
    SUM(IF(
            ISNUMBER(
                IF(
                    $M$5:$V$5,
                    (M34:V34),
                    "")),
            1,
            0))
        =0,
    NA(),
    IF(
        Parameters!$D$15=1,
        IF(
            SUM(--(ISNUMBER(IF($M$5:$V$5=1,(M34:V34),""))))&gt;0,
            MAX(IF(
                ISNUMBER(M34:V34),
                IF(
                    M$5:V$5=1,
                    M34:V34,
                    ""),
                "")),
            MAX(IF(
                ISNUMBER(M34:V34),
                IF(
                    M$5:V$5=2,
                    M34:V34,
                    ""),
                ""))
        ),
        IF(
            Parameters!$D$16=1,
            IFERROR(
                AVERAGE(IF(
                    ISNUMBER(M34:V34),
                    IF(
                        M$5:V$5=1,
                        M34:V34,
                        ""),
                    "")),
                AVERAGE(IF(
                    ISNUMBER(M34:V34),
                    IF(
                        M$5:V$5=2,
                        M34:V34,
                        ""),
                    ""))
            ),
            IF(
                Parameters!$D$17=1,
                IFERROR(
                    IF(
                        OR(
                            IF(
                                ISNUMBER(M34:V34),
                                IF(
                                    M$5:V$5=1,
                                    M34:V34,
                                    ""),
                                "")
                            =0),
                        0,
                        GEOMEAN(IF(
                            ISNUMBER(M34:V34),
                            IF(
                                M$5:V$5=1,
                                M34:V34,
                                ""),
                            ""))
                    ),
                    IF(
                        OR(IF(
                            ISNUMBER(M34:V34),
                            IF(
                                M$5:V$5=2,
                                M34:V34,
                                ""),
                            "")
                            =0),
                        0,
                        GEOMEAN(IF(
                            ISNUMBER(M34:V34),
                            IF(
                                M$5:V$5=2,
                                M34:V34,
                                ""),
                            "")))
                )
            )
        )
    )
)</f>
        <v>10</v>
      </c>
      <c r="J34" s="242">
        <v>44753</v>
      </c>
      <c r="K34" s="242">
        <v>45154</v>
      </c>
      <c r="L34" s="91" t="s">
        <v>50</v>
      </c>
      <c r="M34" s="192">
        <v>5</v>
      </c>
      <c r="N34" s="192">
        <v>10</v>
      </c>
      <c r="O34" s="192">
        <v>0</v>
      </c>
      <c r="P34" s="192">
        <v>0</v>
      </c>
      <c r="Q34" s="192">
        <v>10</v>
      </c>
      <c r="R34" s="192" t="s">
        <v>409</v>
      </c>
      <c r="S34" s="192">
        <v>4</v>
      </c>
      <c r="T34" s="192" t="s">
        <v>908</v>
      </c>
      <c r="U34" s="192">
        <v>0</v>
      </c>
      <c r="V34" s="192" t="s">
        <v>409</v>
      </c>
      <c r="W34" s="192">
        <v>0.35164835164835101</v>
      </c>
      <c r="X34" s="192" t="s">
        <v>409</v>
      </c>
      <c r="Y34" s="192"/>
      <c r="Z34" s="192"/>
      <c r="AA34" s="80"/>
      <c r="AB34" s="80"/>
      <c r="AC34" s="80"/>
    </row>
    <row r="35" spans="1:29" x14ac:dyDescent="0.2">
      <c r="A35" s="84">
        <v>28</v>
      </c>
      <c r="B35" s="84" t="str">
        <f ca="1"/>
        <v>Barbados</v>
      </c>
      <c r="C35" s="84" t="str">
        <f ca="1"/>
        <v>BRB</v>
      </c>
      <c r="D35" s="219" t="str">
        <f ca="1"/>
        <v>LCN           Latin America &amp; Caribbean</v>
      </c>
      <c r="E35" s="219" t="str">
        <f ca="1"/>
        <v>NA</v>
      </c>
      <c r="F35" s="190" t="str">
        <f t="shared" ca="1" si="3"/>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$M$4:$V$4,
                    (M35:V35),
                    "")),
            1,
            0))
        =0,
    NA(),
    IF(
        Parameters!$D$15=1,
        IF(
            SUM(--(ISNUMBER(IF($M$4:$V$4=1,(M35:V35),""))))&gt;0,
            MAX(IF(
                ISNUMBER(M35:V35),
                IF(
                    M$4:V$4=1,
                    M35:V35,
                    ""),
                "")),
            MAX(IF(
                ISNUMBER(M35:V35),
                IF(
                    M$4:V$4=2,
                    M35:V35,
                    ""),
                ""))
        ),
        IF(
            Parameters!$D$16=1,
            IFERROR(
                AVERAGE(IF(
                    ISNUMBER(M35:V35),
                    IF(
                        M$4:V$4=1,
                        M35:V35,
                        ""),
                    "")),
                AVERAGE(IF(
                    ISNUMBER(M35:V35),
                    IF(
                        M$4:V$4=2,
                        M35:V35,
                        ""),
                    ""))
            ),
            IF(
                Parameters!$D$17=1,
                IFERROR(
                    IF(
                        OR(
                            IF(
                                ISNUMBER(M35:V35),
                                IF(
                                    M$4:V$4=1,
                                    M35:V35,
                                    ""),
                                "")
                            =0),
                        0,
                        GEOMEAN(IF(
                            ISNUMBER(M35:V35),
                            IF(
                                M$4:V$4=1,
                                M35:V35,
                                ""),
                            ""))
                    ),
                    IF(
                        OR(IF(
                            ISNUMBER(M35:V35),
                            IF(
                                M$4:V$4=2,
                                M35:V35,
                                ""),
                            "")
                            =0),
                        0,
                        GEOMEAN(IF(
                            ISNUMBER(M35:V35),
                            IF(
                                M$4:V$4=2,
                                M35:V35,
                                ""),
                            "")))
                )
            )
        )
    )
)</f>
        <v>4.6666666666666599</v>
      </c>
      <c r="I35" s="191" cm="1">
        <f t="array" ref="I35">IF(
    SUM(IF(
            ISNUMBER(
                IF(
                    $M$5:$V$5,
                    (M35:V35),
                    "")),
            1,
            0))
        =0,
    NA(),
    IF(
        Parameters!$D$15=1,
        IF(
            SUM(--(ISNUMBER(IF($M$5:$V$5=1,(M35:V35),""))))&gt;0,
            MAX(IF(
                ISNUMBER(M35:V35),
                IF(
                    M$5:V$5=1,
                    M35:V35,
                    ""),
                "")),
            MAX(IF(
                ISNUMBER(M35:V35),
                IF(
                    M$5:V$5=2,
                    M35:V35,
                    ""),
                ""))
        ),
        IF(
            Parameters!$D$16=1,
            IFERROR(
                AVERAGE(IF(
                    ISNUMBER(M35:V35),
                    IF(
                        M$5:V$5=1,
                        M35:V35,
                        ""),
                    "")),
                AVERAGE(IF(
                    ISNUMBER(M35:V35),
                    IF(
                        M$5:V$5=2,
                        M35:V35,
                        ""),
                    ""))
            ),
            IF(
                Parameters!$D$17=1,
                IFERROR(
                    IF(
                        OR(
                            IF(
                                ISNUMBER(M35:V35),
                                IF(
                                    M$5:V$5=1,
                                    M35:V35,
                                    ""),
                                "")
                            =0),
                        0,
                        GEOMEAN(IF(
                            ISNUMBER(M35:V35),
                            IF(
                                M$5:V$5=1,
                                M35:V35,
                                ""),
                            ""))
                    ),
                    IF(
                        OR(IF(
                            ISNUMBER(M35:V35),
                            IF(
                                M$5:V$5=2,
                                M35:V35,
                                ""),
                            "")
                            =0),
                        0,
                        GEOMEAN(IF(
                            ISNUMBER(M35:V35),
                            IF(
                                M$5:V$5=2,
                                M35:V35,
                                ""),
                            "")))
                )
            )
        )
    )
)</f>
        <v>0</v>
      </c>
      <c r="J35" s="242">
        <v>44753</v>
      </c>
      <c r="K35" s="242">
        <v>45154</v>
      </c>
      <c r="L35" s="91" t="s">
        <v>52</v>
      </c>
      <c r="M35" s="192">
        <v>4.6666666666666599</v>
      </c>
      <c r="N35" s="192" t="s">
        <v>409</v>
      </c>
      <c r="O35" s="192">
        <v>0</v>
      </c>
      <c r="P35" s="192">
        <v>0</v>
      </c>
      <c r="Q35" s="192">
        <v>0</v>
      </c>
      <c r="R35" s="192" t="s">
        <v>409</v>
      </c>
      <c r="S35" s="192">
        <v>3.8</v>
      </c>
      <c r="T35" s="192" t="s">
        <v>409</v>
      </c>
      <c r="U35" s="192">
        <v>0</v>
      </c>
      <c r="V35" s="192" t="s">
        <v>409</v>
      </c>
      <c r="W35" s="192">
        <v>0</v>
      </c>
      <c r="X35" s="192" t="s">
        <v>409</v>
      </c>
      <c r="Y35" s="192"/>
      <c r="Z35" s="192"/>
      <c r="AA35" s="80"/>
      <c r="AB35" s="80"/>
      <c r="AC35" s="80"/>
    </row>
    <row r="36" spans="1:29" x14ac:dyDescent="0.2">
      <c r="A36" s="84">
        <v>29</v>
      </c>
      <c r="B36" s="84" t="str">
        <f ca="1"/>
        <v>Brunei Darussalam</v>
      </c>
      <c r="C36" s="84" t="str">
        <f ca="1"/>
        <v>BRN</v>
      </c>
      <c r="D36" s="219" t="str">
        <f ca="1"/>
        <v>EAS           East Asia &amp; Pacific</v>
      </c>
      <c r="E36" s="219" t="str">
        <f ca="1"/>
        <v>NA</v>
      </c>
      <c r="F36" s="190" t="str">
        <f t="shared" ca="1" si="3"/>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$M$4:$V$4,
                    (M36:V36),
                    "")),
            1,
            0))
        =0,
    NA(),
    IF(
        Parameters!$D$15=1,
        IF(
            SUM(--(ISNUMBER(IF($M$4:$V$4=1,(M36:V36),""))))&gt;0,
            MAX(IF(
                ISNUMBER(M36:V36),
                IF(
                    M$4:V$4=1,
                    M36:V36,
                    ""),
                "")),
            MAX(IF(
                ISNUMBER(M36:V36),
                IF(
                    M$4:V$4=2,
                    M36:V36,
                    ""),
                ""))
        ),
        IF(
            Parameters!$D$16=1,
            IFERROR(
                AVERAGE(IF(
                    ISNUMBER(M36:V36),
                    IF(
                        M$4:V$4=1,
                        M36:V36,
                        ""),
                    "")),
                AVERAGE(IF(
                    ISNUMBER(M36:V36),
                    IF(
                        M$4:V$4=2,
                        M36:V36,
                        ""),
                    ""))
            ),
            IF(
                Parameters!$D$17=1,
                IFERROR(
                    IF(
                        OR(
                            IF(
                                ISNUMBER(M36:V36),
                                IF(
                                    M$4:V$4=1,
                                    M36:V36,
                                    ""),
                                "")
                            =0),
                        0,
                        GEOMEAN(IF(
                            ISNUMBER(M36:V36),
                            IF(
                                M$4:V$4=1,
                                M36:V36,
                                ""),
                            ""))
                    ),
                    IF(
                        OR(IF(
                            ISNUMBER(M36:V36),
                            IF(
                                M$4:V$4=2,
                                M36:V36,
                                ""),
                            "")
                            =0),
                        0,
                        GEOMEAN(IF(
                            ISNUMBER(M36:V36),
                            IF(
                                M$4:V$4=2,
                                M36:V36,
                                ""),
                            "")))
                )
            )
        )
    )
)</f>
        <v>2.9999999999999898</v>
      </c>
      <c r="I36" s="191" cm="1">
        <f t="array" ref="I36">IF(
    SUM(IF(
            ISNUMBER(
                IF(
                    $M$5:$V$5,
                    (M36:V36),
                    "")),
            1,
            0))
        =0,
    NA(),
    IF(
        Parameters!$D$15=1,
        IF(
            SUM(--(ISNUMBER(IF($M$5:$V$5=1,(M36:V36),""))))&gt;0,
            MAX(IF(
                ISNUMBER(M36:V36),
                IF(
                    M$5:V$5=1,
                    M36:V36,
                    ""),
                "")),
            MAX(IF(
                ISNUMBER(M36:V36),
                IF(
                    M$5:V$5=2,
                    M36:V36,
                    ""),
                ""))
        ),
        IF(
            Parameters!$D$16=1,
            IFERROR(
                AVERAGE(IF(
                    ISNUMBER(M36:V36),
                    IF(
                        M$5:V$5=1,
                        M36:V36,
                        ""),
                    "")),
                AVERAGE(IF(
                    ISNUMBER(M36:V36),
                    IF(
                        M$5:V$5=2,
                        M36:V36,
                        ""),
                    ""))
            ),
            IF(
                Parameters!$D$17=1,
                IFERROR(
                    IF(
                        OR(
                            IF(
                                ISNUMBER(M36:V36),
                                IF(
                                    M$5:V$5=1,
                                    M36:V36,
                                    ""),
                                "")
                            =0),
                        0,
                        GEOMEAN(IF(
                            ISNUMBER(M36:V36),
                            IF(
                                M$5:V$5=1,
                                M36:V36,
                                ""),
                            ""))
                    ),
                    IF(
                        OR(IF(
                            ISNUMBER(M36:V36),
                            IF(
                                M$5:V$5=2,
                                M36:V36,
                                ""),
                            "")
                            =0),
                        0,
                        GEOMEAN(IF(
                            ISNUMBER(M36:V36),
                            IF(
                                M$5:V$5=2,
                                M36:V36,
                                ""),
                            "")))
                )
            )
        )
    )
)</f>
        <v>0</v>
      </c>
      <c r="J36" s="242">
        <v>45142</v>
      </c>
      <c r="K36" s="242">
        <v>45154</v>
      </c>
      <c r="L36" s="91" t="s">
        <v>54</v>
      </c>
      <c r="M36" s="192">
        <v>2.9999999999999898</v>
      </c>
      <c r="N36" s="192" t="s">
        <v>409</v>
      </c>
      <c r="O36" s="192">
        <v>0</v>
      </c>
      <c r="P36" s="192">
        <v>0</v>
      </c>
      <c r="Q36" s="192">
        <v>0</v>
      </c>
      <c r="R36" s="192" t="s">
        <v>409</v>
      </c>
      <c r="S36" s="192">
        <v>2.8</v>
      </c>
      <c r="T36" s="192" t="s">
        <v>409</v>
      </c>
      <c r="U36" s="192">
        <v>0</v>
      </c>
      <c r="V36" s="192" t="s">
        <v>409</v>
      </c>
      <c r="W36" s="192">
        <v>0</v>
      </c>
      <c r="X36" s="192" t="s">
        <v>409</v>
      </c>
      <c r="Y36" s="192"/>
      <c r="Z36" s="192"/>
      <c r="AA36" s="80"/>
      <c r="AB36" s="80"/>
      <c r="AC36" s="80"/>
    </row>
    <row r="37" spans="1:29" x14ac:dyDescent="0.2">
      <c r="A37" s="84">
        <v>30</v>
      </c>
      <c r="B37" s="84" t="str">
        <f ca="1"/>
        <v>Bhutan</v>
      </c>
      <c r="C37" s="84" t="str">
        <f ca="1"/>
        <v>BTN</v>
      </c>
      <c r="D37" s="219" t="str">
        <f ca="1"/>
        <v>SAS           South Asia</v>
      </c>
      <c r="E37" s="219" t="str">
        <f ca="1"/>
        <v>IDA</v>
      </c>
      <c r="F37" s="190" t="str">
        <f t="shared" ca="1" si="3"/>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$M$4:$V$4,
                    (M37:V37),
                    "")),
            1,
            0))
        =0,
    NA(),
    IF(
        Parameters!$D$15=1,
        IF(
            SUM(--(ISNUMBER(IF($M$4:$V$4=1,(M37:V37),""))))&gt;0,
            MAX(IF(
                ISNUMBER(M37:V37),
                IF(
                    M$4:V$4=1,
                    M37:V37,
                    ""),
                "")),
            MAX(IF(
                ISNUMBER(M37:V37),
                IF(
                    M$4:V$4=2,
                    M37:V37,
                    ""),
                ""))
        ),
        IF(
            Parameters!$D$16=1,
            IFERROR(
                AVERAGE(IF(
                    ISNUMBER(M37:V37),
                    IF(
                        M$4:V$4=1,
                        M37:V37,
                        ""),
                    "")),
                AVERAGE(IF(
                    ISNUMBER(M37:V37),
                    IF(
                        M$4:V$4=2,
                        M37:V37,
                        ""),
                    ""))
            ),
            IF(
                Parameters!$D$17=1,
                IFERROR(
                    IF(
                        OR(
                            IF(
                                ISNUMBER(M37:V37),
                                IF(
                                    M$4:V$4=1,
                                    M37:V37,
                                    ""),
                                "")
                            =0),
                        0,
                        GEOMEAN(IF(
                            ISNUMBER(M37:V37),
                            IF(
                                M$4:V$4=1,
                                M37:V37,
                                ""),
                            ""))
                    ),
                    IF(
                        OR(IF(
                            ISNUMBER(M37:V37),
                            IF(
                                M$4:V$4=2,
                                M37:V37,
                                ""),
                            "")
                            =0),
                        0,
                        GEOMEAN(IF(
                            ISNUMBER(M37:V37),
                            IF(
                                M$4:V$4=2,
                                M37:V37,
                                ""),
                            "")))
                )
            )
        )
    )
)</f>
        <v>4.1666666666666599</v>
      </c>
      <c r="I37" s="191" cm="1">
        <f t="array" ref="I37">IF(
    SUM(IF(
            ISNUMBER(
                IF(
                    $M$5:$V$5,
                    (M37:V37),
                    "")),
            1,
            0))
        =0,
    NA(),
    IF(
        Parameters!$D$15=1,
        IF(
            SUM(--(ISNUMBER(IF($M$5:$V$5=1,(M37:V37),""))))&gt;0,
            MAX(IF(
                ISNUMBER(M37:V37),
                IF(
                    M$5:V$5=1,
                    M37:V37,
                    ""),
                "")),
            MAX(IF(
                ISNUMBER(M37:V37),
                IF(
                    M$5:V$5=2,
                    M37:V37,
                    ""),
                ""))
        ),
        IF(
            Parameters!$D$16=1,
            IFERROR(
                AVERAGE(IF(
                    ISNUMBER(M37:V37),
                    IF(
                        M$5:V$5=1,
                        M37:V37,
                        ""),
                    "")),
                AVERAGE(IF(
                    ISNUMBER(M37:V37),
                    IF(
                        M$5:V$5=2,
                        M37:V37,
                        ""),
                    ""))
            ),
            IF(
                Parameters!$D$17=1,
                IFERROR(
                    IF(
                        OR(
                            IF(
                                ISNUMBER(M37:V37),
                                IF(
                                    M$5:V$5=1,
                                    M37:V37,
                                    ""),
                                "")
                            =0),
                        0,
                        GEOMEAN(IF(
                            ISNUMBER(M37:V37),
                            IF(
                                M$5:V$5=1,
                                M37:V37,
                                ""),
                            ""))
                    ),
                    IF(
                        OR(IF(
                            ISNUMBER(M37:V37),
                            IF(
                                M$5:V$5=2,
                                M37:V37,
                                ""),
                            "")
                            =0),
                        0,
                        GEOMEAN(IF(
                            ISNUMBER(M37:V37),
                            IF(
                                M$5:V$5=2,
                                M37:V37,
                                ""),
                            "")))
                )
            )
        )
    )
)</f>
        <v>0</v>
      </c>
      <c r="J37" s="242">
        <v>44860</v>
      </c>
      <c r="K37" s="242">
        <v>45154</v>
      </c>
      <c r="L37" s="91" t="s">
        <v>56</v>
      </c>
      <c r="M37" s="192">
        <v>4.1666666666666599</v>
      </c>
      <c r="N37" s="192" t="s">
        <v>409</v>
      </c>
      <c r="O37" s="192">
        <v>0</v>
      </c>
      <c r="P37" s="192">
        <v>0</v>
      </c>
      <c r="Q37" s="192">
        <v>0</v>
      </c>
      <c r="R37" s="192" t="s">
        <v>409</v>
      </c>
      <c r="S37" s="192">
        <v>3.5</v>
      </c>
      <c r="T37" s="192" t="s">
        <v>409</v>
      </c>
      <c r="U37" s="192">
        <v>0</v>
      </c>
      <c r="V37" s="192" t="s">
        <v>409</v>
      </c>
      <c r="W37" s="192">
        <v>0</v>
      </c>
      <c r="X37" s="192" t="s">
        <v>409</v>
      </c>
      <c r="Y37" s="192"/>
      <c r="Z37" s="192"/>
      <c r="AA37" s="80"/>
      <c r="AB37" s="80"/>
      <c r="AC37" s="80"/>
    </row>
    <row r="38" spans="1:29" x14ac:dyDescent="0.2">
      <c r="A38" s="84">
        <v>31</v>
      </c>
      <c r="B38" s="84" t="str">
        <f ca="1"/>
        <v>Botswana</v>
      </c>
      <c r="C38" s="84" t="str">
        <f ca="1"/>
        <v>BWA</v>
      </c>
      <c r="D38" s="219" t="str">
        <f ca="1"/>
        <v>SSF           Sub-Saharan Africa</v>
      </c>
      <c r="E38" s="219" t="str">
        <f ca="1"/>
        <v>IBRD</v>
      </c>
      <c r="F38" s="190" t="str">
        <f t="shared" ca="1" si="3"/>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$M$4:$V$4,
                    (M38:V38),
                    "")),
            1,
            0))
        =0,
    NA(),
    IF(
        Parameters!$D$15=1,
        IF(
            SUM(--(ISNUMBER(IF($M$4:$V$4=1,(M38:V38),""))))&gt;0,
            MAX(IF(
                ISNUMBER(M38:V38),
                IF(
                    M$4:V$4=1,
                    M38:V38,
                    ""),
                "")),
            MAX(IF(
                ISNUMBER(M38:V38),
                IF(
                    M$4:V$4=2,
                    M38:V38,
                    ""),
                ""))
        ),
        IF(
            Parameters!$D$16=1,
            IFERROR(
                AVERAGE(IF(
                    ISNUMBER(M38:V38),
                    IF(
                        M$4:V$4=1,
                        M38:V38,
                        ""),
                    "")),
                AVERAGE(IF(
                    ISNUMBER(M38:V38),
                    IF(
                        M$4:V$4=2,
                        M38:V38,
                        ""),
                    ""))
            ),
            IF(
                Parameters!$D$17=1,
                IFERROR(
                    IF(
                        OR(
                            IF(
                                ISNUMBER(M38:V38),
                                IF(
                                    M$4:V$4=1,
                                    M38:V38,
                                    ""),
                                "")
                            =0),
                        0,
                        GEOMEAN(IF(
                            ISNUMBER(M38:V38),
                            IF(
                                M$4:V$4=1,
                                M38:V38,
                                ""),
                            ""))
                    ),
                    IF(
                        OR(IF(
                            ISNUMBER(M38:V38),
                            IF(
                                M$4:V$4=2,
                                M38:V38,
                                ""),
                            "")
                            =0),
                        0,
                        GEOMEAN(IF(
                            ISNUMBER(M38:V38),
                            IF(
                                M$4:V$4=2,
                                M38:V38,
                                ""),
                            "")))
                )
            )
        )
    )
)</f>
        <v>2.8333333333333299</v>
      </c>
      <c r="I38" s="191" cm="1">
        <f t="array" ref="I38">IF(
    SUM(IF(
            ISNUMBER(
                IF(
                    $M$5:$V$5,
                    (M38:V38),
                    "")),
            1,
            0))
        =0,
    NA(),
    IF(
        Parameters!$D$15=1,
        IF(
            SUM(--(ISNUMBER(IF($M$5:$V$5=1,(M38:V38),""))))&gt;0,
            MAX(IF(
                ISNUMBER(M38:V38),
                IF(
                    M$5:V$5=1,
                    M38:V38,
                    ""),
                "")),
            MAX(IF(
                ISNUMBER(M38:V38),
                IF(
                    M$5:V$5=2,
                    M38:V38,
                    ""),
                ""))
        ),
        IF(
            Parameters!$D$16=1,
            IFERROR(
                AVERAGE(IF(
                    ISNUMBER(M38:V38),
                    IF(
                        M$5:V$5=1,
                        M38:V38,
                        ""),
                    "")),
                AVERAGE(IF(
                    ISNUMBER(M38:V38),
                    IF(
                        M$5:V$5=2,
                        M38:V38,
                        ""),
                    ""))
            ),
            IF(
                Parameters!$D$17=1,
                IFERROR(
                    IF(
                        OR(
                            IF(
                                ISNUMBER(M38:V38),
                                IF(
                                    M$5:V$5=1,
                                    M38:V38,
                                    ""),
                                "")
                            =0),
                        0,
                        GEOMEAN(IF(
                            ISNUMBER(M38:V38),
                            IF(
                                M$5:V$5=1,
                                M38:V38,
                                ""),
                            ""))
                    ),
                    IF(
                        OR(IF(
                            ISNUMBER(M38:V38),
                            IF(
                                M$5:V$5=2,
                                M38:V38,
                                ""),
                            "")
                            =0),
                        0,
                        GEOMEAN(IF(
                            ISNUMBER(M38:V38),
                            IF(
                                M$5:V$5=2,
                                M38:V38,
                                ""),
                            "")))
                )
            )
        )
    )
)</f>
        <v>0</v>
      </c>
      <c r="J38" s="242">
        <v>45142</v>
      </c>
      <c r="K38" s="242">
        <v>45154</v>
      </c>
      <c r="L38" s="91" t="s">
        <v>58</v>
      </c>
      <c r="M38" s="192">
        <v>2.8333333333333299</v>
      </c>
      <c r="N38" s="192" t="s">
        <v>409</v>
      </c>
      <c r="O38" s="192">
        <v>0</v>
      </c>
      <c r="P38" s="192">
        <v>0</v>
      </c>
      <c r="Q38" s="192">
        <v>0</v>
      </c>
      <c r="R38" s="192" t="s">
        <v>409</v>
      </c>
      <c r="S38" s="192">
        <v>2.7</v>
      </c>
      <c r="T38" s="192" t="s">
        <v>409</v>
      </c>
      <c r="U38" s="192">
        <v>0</v>
      </c>
      <c r="V38" s="192" t="s">
        <v>409</v>
      </c>
      <c r="W38" s="192">
        <v>0</v>
      </c>
      <c r="X38" s="192" t="s">
        <v>409</v>
      </c>
      <c r="Y38" s="192"/>
      <c r="Z38" s="192"/>
      <c r="AA38" s="80"/>
      <c r="AB38" s="80"/>
      <c r="AC38" s="80"/>
    </row>
    <row r="39" spans="1:29" x14ac:dyDescent="0.2">
      <c r="A39" s="84">
        <v>32</v>
      </c>
      <c r="B39" s="84" t="str">
        <f ca="1"/>
        <v>Central African Republic</v>
      </c>
      <c r="C39" s="84" t="str">
        <f ca="1"/>
        <v>CAF</v>
      </c>
      <c r="D39" s="219" t="str">
        <f ca="1"/>
        <v>SSF           Sub-Saharan Africa</v>
      </c>
      <c r="E39" s="219" t="str">
        <f ca="1"/>
        <v>IDA</v>
      </c>
      <c r="F39" s="190" t="str">
        <f t="shared" ca="1" si="3"/>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$M$4:$V$4,
                    (M39:V39),
                    "")),
            1,
            0))
        =0,
    NA(),
    IF(
        Parameters!$D$15=1,
        IF(
            SUM(--(ISNUMBER(IF($M$4:$V$4=1,(M39:V39),""))))&gt;0,
            MAX(IF(
                ISNUMBER(M39:V39),
                IF(
                    M$4:V$4=1,
                    M39:V39,
                    ""),
                "")),
            MAX(IF(
                ISNUMBER(M39:V39),
                IF(
                    M$4:V$4=2,
                    M39:V39,
                    ""),
                ""))
        ),
        IF(
            Parameters!$D$16=1,
            IFERROR(
                AVERAGE(IF(
                    ISNUMBER(M39:V39),
                    IF(
                        M$4:V$4=1,
                        M39:V39,
                        ""),
                    "")),
                AVERAGE(IF(
                    ISNUMBER(M39:V39),
                    IF(
                        M$4:V$4=2,
                        M39:V39,
                        ""),
                    ""))
            ),
            IF(
                Parameters!$D$17=1,
                IFERROR(
                    IF(
                        OR(
                            IF(
                                ISNUMBER(M39:V39),
                                IF(
                                    M$4:V$4=1,
                                    M39:V39,
                                    ""),
                                "")
                            =0),
                        0,
                        GEOMEAN(IF(
                            ISNUMBER(M39:V39),
                            IF(
                                M$4:V$4=1,
                                M39:V39,
                                ""),
                            ""))
                    ),
                    IF(
                        OR(IF(
                            ISNUMBER(M39:V39),
                            IF(
                                M$4:V$4=2,
                                M39:V39,
                                ""),
                            "")
                            =0),
                        0,
                        GEOMEAN(IF(
                            ISNUMBER(M39:V39),
                            IF(
                                M$4:V$4=2,
                                M39:V39,
                                ""),
                            "")))
                )
            )
        )
    )
)</f>
        <v>3.5</v>
      </c>
      <c r="I39" s="191" cm="1">
        <f t="array" ref="I39">IF(
    SUM(IF(
            ISNUMBER(
                IF(
                    $M$5:$V$5,
                    (M39:V39),
                    "")),
            1,
            0))
        =0,
    NA(),
    IF(
        Parameters!$D$15=1,
        IF(
            SUM(--(ISNUMBER(IF($M$5:$V$5=1,(M39:V39),""))))&gt;0,
            MAX(IF(
                ISNUMBER(M39:V39),
                IF(
                    M$5:V$5=1,
                    M39:V39,
                    ""),
                "")),
            MAX(IF(
                ISNUMBER(M39:V39),
                IF(
                    M$5:V$5=2,
                    M39:V39,
                    ""),
                ""))
        ),
        IF(
            Parameters!$D$16=1,
            IFERROR(
                AVERAGE(IF(
                    ISNUMBER(M39:V39),
                    IF(
                        M$5:V$5=1,
                        M39:V39,
                        ""),
                    "")),
                AVERAGE(IF(
                    ISNUMBER(M39:V39),
                    IF(
                        M$5:V$5=2,
                        M39:V39,
                        ""),
                    ""))
            ),
            IF(
                Parameters!$D$17=1,
                IFERROR(
                    IF(
                        OR(
                            IF(
                                ISNUMBER(M39:V39),
                                IF(
                                    M$5:V$5=1,
                                    M39:V39,
                                    ""),
                                "")
                            =0),
                        0,
                        GEOMEAN(IF(
                            ISNUMBER(M39:V39),
                            IF(
                                M$5:V$5=1,
                                M39:V39,
                                ""),
                            ""))
                    ),
                    IF(
                        OR(IF(
                            ISNUMBER(M39:V39),
                            IF(
                                M$5:V$5=2,
                                M39:V39,
                                ""),
                            "")
                            =0),
                        0,
                        GEOMEAN(IF(
                            ISNUMBER(M39:V39),
                            IF(
                                M$5:V$5=2,
                                M39:V39,
                                ""),
                            "")))
                )
            )
        )
    )
)</f>
        <v>0</v>
      </c>
      <c r="J39" s="242">
        <v>45142</v>
      </c>
      <c r="K39" s="242">
        <v>44887</v>
      </c>
      <c r="L39" s="91" t="s">
        <v>60</v>
      </c>
      <c r="M39" s="192">
        <v>3.5</v>
      </c>
      <c r="N39" s="192" t="s">
        <v>409</v>
      </c>
      <c r="O39" s="192">
        <v>0</v>
      </c>
      <c r="P39" s="192">
        <v>0</v>
      </c>
      <c r="Q39" s="192">
        <v>0</v>
      </c>
      <c r="R39" s="192" t="s">
        <v>409</v>
      </c>
      <c r="S39" s="192">
        <v>3.1</v>
      </c>
      <c r="T39" s="192" t="s">
        <v>409</v>
      </c>
      <c r="U39" s="192">
        <v>0</v>
      </c>
      <c r="V39" s="192" t="s">
        <v>409</v>
      </c>
      <c r="W39" s="192">
        <v>0</v>
      </c>
      <c r="X39" s="192" t="s">
        <v>409</v>
      </c>
      <c r="Y39" s="192"/>
      <c r="Z39" s="192"/>
      <c r="AA39" s="80"/>
      <c r="AB39" s="80"/>
      <c r="AC39" s="80"/>
    </row>
    <row r="40" spans="1:29" x14ac:dyDescent="0.2">
      <c r="A40" s="84">
        <v>33</v>
      </c>
      <c r="B40" s="84" t="str">
        <f ca="1"/>
        <v>Canada</v>
      </c>
      <c r="C40" s="84" t="str">
        <f ca="1"/>
        <v>CAN</v>
      </c>
      <c r="D40" s="219" t="str">
        <f ca="1"/>
        <v>NAC           North America</v>
      </c>
      <c r="E40" s="219" t="str">
        <f ca="1"/>
        <v>NA</v>
      </c>
      <c r="F40" s="190" t="str">
        <f t="shared" ca="1" si="3"/>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$M$4:$V$4,
                    (M40:V40),
                    "")),
            1,
            0))
        =0,
    NA(),
    IF(
        Parameters!$D$15=1,
        IF(
            SUM(--(ISNUMBER(IF($M$4:$V$4=1,(M40:V40),""))))&gt;0,
            MAX(IF(
                ISNUMBER(M40:V40),
                IF(
                    M$4:V$4=1,
                    M40:V40,
                    ""),
                "")),
            MAX(IF(
                ISNUMBER(M40:V40),
                IF(
                    M$4:V$4=2,
                    M40:V40,
                    ""),
                ""))
        ),
        IF(
            Parameters!$D$16=1,
            IFERROR(
                AVERAGE(IF(
                    ISNUMBER(M40:V40),
                    IF(
                        M$4:V$4=1,
                        M40:V40,
                        ""),
                    "")),
                AVERAGE(IF(
                    ISNUMBER(M40:V40),
                    IF(
                        M$4:V$4=2,
                        M40:V40,
                        ""),
                    ""))
            ),
            IF(
                Parameters!$D$17=1,
                IFERROR(
                    IF(
                        OR(
                            IF(
                                ISNUMBER(M40:V40),
                                IF(
                                    M$4:V$4=1,
                                    M40:V40,
                                    ""),
                                "")
                            =0),
                        0,
                        GEOMEAN(IF(
                            ISNUMBER(M40:V40),
                            IF(
                                M$4:V$4=1,
                                M40:V40,
                                ""),
                            ""))
                    ),
                    IF(
                        OR(IF(
                            ISNUMBER(M40:V40),
                            IF(
                                M$4:V$4=2,
                                M40:V40,
                                ""),
                            "")
                            =0),
                        0,
                        GEOMEAN(IF(
                            ISNUMBER(M40:V40),
                            IF(
                                M$4:V$4=2,
                                M40:V40,
                                ""),
                            "")))
                )
            )
        )
    )
)</f>
        <v>5.6666666666666599</v>
      </c>
      <c r="I40" s="191" cm="1">
        <f t="array" ref="I40">IF(
    SUM(IF(
            ISNUMBER(
                IF(
                    $M$5:$V$5,
                    (M40:V40),
                    "")),
            1,
            0))
        =0,
    NA(),
    IF(
        Parameters!$D$15=1,
        IF(
            SUM(--(ISNUMBER(IF($M$5:$V$5=1,(M40:V40),""))))&gt;0,
            MAX(IF(
                ISNUMBER(M40:V40),
                IF(
                    M$5:V$5=1,
                    M40:V40,
                    ""),
                "")),
            MAX(IF(
                ISNUMBER(M40:V40),
                IF(
                    M$5:V$5=2,
                    M40:V40,
                    ""),
                ""))
        ),
        IF(
            Parameters!$D$16=1,
            IFERROR(
                AVERAGE(IF(
                    ISNUMBER(M40:V40),
                    IF(
                        M$5:V$5=1,
                        M40:V40,
                        ""),
                    "")),
                AVERAGE(IF(
                    ISNUMBER(M40:V40),
                    IF(
                        M$5:V$5=2,
                        M40:V40,
                        ""),
                    ""))
            ),
            IF(
                Parameters!$D$17=1,
                IFERROR(
                    IF(
                        OR(
                            IF(
                                ISNUMBER(M40:V40),
                                IF(
                                    M$5:V$5=1,
                                    M40:V40,
                                    ""),
                                "")
                            =0),
                        0,
                        GEOMEAN(IF(
                            ISNUMBER(M40:V40),
                            IF(
                                M$5:V$5=1,
                                M40:V40,
                                ""),
                            ""))
                    ),
                    IF(
                        OR(IF(
                            ISNUMBER(M40:V40),
                            IF(
                                M$5:V$5=2,
                                M40:V40,
                                ""),
                            "")
                            =0),
                        0,
                        GEOMEAN(IF(
                            ISNUMBER(M40:V40),
                            IF(
                                M$5:V$5=2,
                                M40:V40,
                                ""),
                            "")))
                )
            )
        )
    )
)</f>
        <v>0</v>
      </c>
      <c r="J40" s="242">
        <v>45142</v>
      </c>
      <c r="K40" s="242">
        <v>45154</v>
      </c>
      <c r="L40" s="91" t="s">
        <v>62</v>
      </c>
      <c r="M40" s="192">
        <v>5.6666666666666599</v>
      </c>
      <c r="N40" s="192">
        <v>0</v>
      </c>
      <c r="O40" s="192">
        <v>0</v>
      </c>
      <c r="P40" s="192">
        <v>0</v>
      </c>
      <c r="Q40" s="192">
        <v>0</v>
      </c>
      <c r="R40" s="192" t="s">
        <v>409</v>
      </c>
      <c r="S40" s="192">
        <v>4.4000000000000004</v>
      </c>
      <c r="T40" s="192" t="s">
        <v>912</v>
      </c>
      <c r="U40" s="192">
        <v>0</v>
      </c>
      <c r="V40" s="192" t="s">
        <v>409</v>
      </c>
      <c r="W40" s="192">
        <v>0</v>
      </c>
      <c r="X40" s="192" t="s">
        <v>409</v>
      </c>
      <c r="Y40" s="192"/>
      <c r="Z40" s="192"/>
      <c r="AA40" s="80"/>
      <c r="AB40" s="80"/>
      <c r="AC40" s="80"/>
    </row>
    <row r="41" spans="1:29" x14ac:dyDescent="0.2">
      <c r="A41" s="84">
        <v>34</v>
      </c>
      <c r="B41" s="84" t="str">
        <f ca="1"/>
        <v>Switzerland</v>
      </c>
      <c r="C41" s="84" t="str">
        <f ca="1"/>
        <v>CHE</v>
      </c>
      <c r="D41" s="219" t="str">
        <f ca="1"/>
        <v>ECS           Europe &amp; Central Asia</v>
      </c>
      <c r="E41" s="219" t="str">
        <f ca="1"/>
        <v>NA</v>
      </c>
      <c r="F41" s="190" t="str">
        <f t="shared" ca="1" si="3"/>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$M$4:$V$4,
                    (M41:V41),
                    "")),
            1,
            0))
        =0,
    NA(),
    IF(
        Parameters!$D$15=1,
        IF(
            SUM(--(ISNUMBER(IF($M$4:$V$4=1,(M41:V41),""))))&gt;0,
            MAX(IF(
                ISNUMBER(M41:V41),
                IF(
                    M$4:V$4=1,
                    M41:V41,
                    ""),
                "")),
            MAX(IF(
                ISNUMBER(M41:V41),
                IF(
                    M$4:V$4=2,
                    M41:V41,
                    ""),
                ""))
        ),
        IF(
            Parameters!$D$16=1,
            IFERROR(
                AVERAGE(IF(
                    ISNUMBER(M41:V41),
                    IF(
                        M$4:V$4=1,
                        M41:V41,
                        ""),
                    "")),
                AVERAGE(IF(
                    ISNUMBER(M41:V41),
                    IF(
                        M$4:V$4=2,
                        M41:V41,
                        ""),
                    ""))
            ),
            IF(
                Parameters!$D$17=1,
                IFERROR(
                    IF(
                        OR(
                            IF(
                                ISNUMBER(M41:V41),
                                IF(
                                    M$4:V$4=1,
                                    M41:V41,
                                    ""),
                                "")
                            =0),
                        0,
                        GEOMEAN(IF(
                            ISNUMBER(M41:V41),
                            IF(
                                M$4:V$4=1,
                                M41:V41,
                                ""),
                            ""))
                    ),
                    IF(
                        OR(IF(
                            ISNUMBER(M41:V41),
                            IF(
                                M$4:V$4=2,
                                M41:V41,
                                ""),
                            "")
                            =0),
                        0,
                        GEOMEAN(IF(
                            ISNUMBER(M41:V41),
                            IF(
                                M$4:V$4=2,
                                M41:V41,
                                ""),
                            "")))
                )
            )
        )
    )
)</f>
        <v>2.1666666666666599</v>
      </c>
      <c r="I41" s="191" cm="1">
        <f t="array" ref="I41">IF(
    SUM(IF(
            ISNUMBER(
                IF(
                    $M$5:$V$5,
                    (M41:V41),
                    "")),
            1,
            0))
        =0,
    NA(),
    IF(
        Parameters!$D$15=1,
        IF(
            SUM(--(ISNUMBER(IF($M$5:$V$5=1,(M41:V41),""))))&gt;0,
            MAX(IF(
                ISNUMBER(M41:V41),
                IF(
                    M$5:V$5=1,
                    M41:V41,
                    ""),
                "")),
            MAX(IF(
                ISNUMBER(M41:V41),
                IF(
                    M$5:V$5=2,
                    M41:V41,
                    ""),
                ""))
        ),
        IF(
            Parameters!$D$16=1,
            IFERROR(
                AVERAGE(IF(
                    ISNUMBER(M41:V41),
                    IF(
                        M$5:V$5=1,
                        M41:V41,
                        ""),
                    "")),
                AVERAGE(IF(
                    ISNUMBER(M41:V41),
                    IF(
                        M$5:V$5=2,
                        M41:V41,
                        ""),
                    ""))
            ),
            IF(
                Parameters!$D$17=1,
                IFERROR(
                    IF(
                        OR(
                            IF(
                                ISNUMBER(M41:V41),
                                IF(
                                    M$5:V$5=1,
                                    M41:V41,
                                    ""),
                                "")
                            =0),
                        0,
                        GEOMEAN(IF(
                            ISNUMBER(M41:V41),
                            IF(
                                M$5:V$5=1,
                                M41:V41,
                                ""),
                            ""))
                    ),
                    IF(
                        OR(IF(
                            ISNUMBER(M41:V41),
                            IF(
                                M$5:V$5=2,
                                M41:V41,
                                ""),
                            "")
                            =0),
                        0,
                        GEOMEAN(IF(
                            ISNUMBER(M41:V41),
                            IF(
                                M$5:V$5=2,
                                M41:V41,
                                ""),
                            "")))
                )
            )
        )
    )
)</f>
        <v>0</v>
      </c>
      <c r="J41" s="242">
        <v>44860</v>
      </c>
      <c r="K41" s="242">
        <v>45154</v>
      </c>
      <c r="L41" s="91" t="s">
        <v>64</v>
      </c>
      <c r="M41" s="192">
        <v>2.1666666666666599</v>
      </c>
      <c r="N41" s="192" t="s">
        <v>409</v>
      </c>
      <c r="O41" s="192">
        <v>0</v>
      </c>
      <c r="P41" s="192">
        <v>0</v>
      </c>
      <c r="Q41" s="192">
        <v>0</v>
      </c>
      <c r="R41" s="192" t="s">
        <v>409</v>
      </c>
      <c r="S41" s="192">
        <v>2.2999999999999998</v>
      </c>
      <c r="T41" s="192" t="s">
        <v>409</v>
      </c>
      <c r="U41" s="192">
        <v>0</v>
      </c>
      <c r="V41" s="192" t="s">
        <v>409</v>
      </c>
      <c r="W41" s="192">
        <v>0</v>
      </c>
      <c r="X41" s="192" t="s">
        <v>409</v>
      </c>
      <c r="Y41" s="192"/>
      <c r="Z41" s="192"/>
      <c r="AA41" s="80"/>
      <c r="AB41" s="80"/>
      <c r="AC41" s="80"/>
    </row>
    <row r="42" spans="1:29" x14ac:dyDescent="0.2">
      <c r="A42" s="84">
        <v>35</v>
      </c>
      <c r="B42" s="84" t="str">
        <f ca="1"/>
        <v>Channel Islands</v>
      </c>
      <c r="C42" s="84" t="str">
        <f ca="1"/>
        <v>CHI</v>
      </c>
      <c r="D42" s="219" t="str">
        <f ca="1"/>
        <v>ECS           Europe &amp; Central Asia</v>
      </c>
      <c r="E42" s="219" t="str">
        <f ca="1"/>
        <v>NA</v>
      </c>
      <c r="F42" s="190" t="str">
        <f t="shared" ca="1" si="3"/>
        <v/>
      </c>
      <c r="G42" s="80">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$M$4:$V$4,
                    (M42:V42),
                    "")),
            1,
            0))
        =0,
    NA(),
    IF(
        Parameters!$D$15=1,
        IF(
            SUM(--(ISNUMBER(IF($M$4:$V$4=1,(M42:V42),""))))&gt;0,
            MAX(IF(
                ISNUMBER(M42:V42),
                IF(
                    M$4:V$4=1,
                    M42:V42,
                    ""),
                "")),
            MAX(IF(
                ISNUMBER(M42:V42),
                IF(
                    M$4:V$4=2,
                    M42:V42,
                    ""),
                ""))
        ),
        IF(
            Parameters!$D$16=1,
            IFERROR(
                AVERAGE(IF(
                    ISNUMBER(M42:V42),
                    IF(
                        M$4:V$4=1,
                        M42:V42,
                        ""),
                    "")),
                AVERAGE(IF(
                    ISNUMBER(M42:V42),
                    IF(
                        M$4:V$4=2,
                        M42:V42,
                        ""),
                    ""))
            ),
            IF(
                Parameters!$D$17=1,
                IFERROR(
                    IF(
                        OR(
                            IF(
                                ISNUMBER(M42:V42),
                                IF(
                                    M$4:V$4=1,
                                    M42:V42,
                                    ""),
                                "")
                            =0),
                        0,
                        GEOMEAN(IF(
                            ISNUMBER(M42:V42),
                            IF(
                                M$4:V$4=1,
                                M42:V42,
                                ""),
                            ""))
                    ),
                    IF(
                        OR(IF(
                            ISNUMBER(M42:V42),
                            IF(
                                M$4:V$4=2,
                                M42:V42,
                                ""),
                            "")
                            =0),
                        0,
                        GEOMEAN(IF(
                            ISNUMBER(M42:V42),
                            IF(
                                M$4:V$4=2,
                                M42:V42,
                                ""),
                            "")))
                )
            )
        )
    )
)</f>
        <v>#N/A</v>
      </c>
      <c r="I42" s="191" cm="1">
        <f t="array" ref="I42">IF(
    SUM(IF(
            ISNUMBER(
                IF(
                    $M$5:$V$5,
                    (M42:V42),
                    "")),
            1,
            0))
        =0,
    NA(),
    IF(
        Parameters!$D$15=1,
        IF(
            SUM(--(ISNUMBER(IF($M$5:$V$5=1,(M42:V42),""))))&gt;0,
            MAX(IF(
                ISNUMBER(M42:V42),
                IF(
                    M$5:V$5=1,
                    M42:V42,
                    ""),
                "")),
            MAX(IF(
                ISNUMBER(M42:V42),
                IF(
                    M$5:V$5=2,
                    M42:V42,
                    ""),
                ""))
        ),
        IF(
            Parameters!$D$16=1,
            IFERROR(
                AVERAGE(IF(
                    ISNUMBER(M42:V42),
                    IF(
                        M$5:V$5=1,
                        M42:V42,
                        ""),
                    "")),
                AVERAGE(IF(
                    ISNUMBER(M42:V42),
                    IF(
                        M$5:V$5=2,
                        M42:V42,
                        ""),
                    ""))
            ),
            IF(
                Parameters!$D$17=1,
                IFERROR(
                    IF(
                        OR(
                            IF(
                                ISNUMBER(M42:V42),
                                IF(
                                    M$5:V$5=1,
                                    M42:V42,
                                    ""),
                                "")
                            =0),
                        0,
                        GEOMEAN(IF(
                            ISNUMBER(M42:V42),
                            IF(
                                M$5:V$5=1,
                                M42:V42,
                                ""),
                            ""))
                    ),
                    IF(
                        OR(IF(
                            ISNUMBER(M42:V42),
                            IF(
                                M$5:V$5=2,
                                M42:V42,
                                ""),
                            "")
                            =0),
                        0,
                        GEOMEAN(IF(
                            ISNUMBER(M42:V42),
                            IF(
                                M$5:V$5=2,
                                M42:V42,
                                ""),
                            "")))
                )
            )
        )
    )
)</f>
        <v>0</v>
      </c>
      <c r="J42" s="242" t="s">
        <v>409</v>
      </c>
      <c r="K42" s="242" t="s">
        <v>409</v>
      </c>
      <c r="L42" s="91" t="s">
        <v>703</v>
      </c>
      <c r="M42" s="192" t="s">
        <v>409</v>
      </c>
      <c r="N42" s="192" t="s">
        <v>409</v>
      </c>
      <c r="O42" s="192" t="s">
        <v>409</v>
      </c>
      <c r="P42" s="192">
        <v>0</v>
      </c>
      <c r="Q42" s="192" t="s">
        <v>409</v>
      </c>
      <c r="R42" s="192" t="s">
        <v>409</v>
      </c>
      <c r="S42" s="192" t="s">
        <v>409</v>
      </c>
      <c r="T42" s="192" t="s">
        <v>409</v>
      </c>
      <c r="U42" s="192" t="s">
        <v>409</v>
      </c>
      <c r="V42" s="192" t="s">
        <v>409</v>
      </c>
      <c r="W42" s="192" t="s">
        <v>409</v>
      </c>
      <c r="X42" s="192" t="s">
        <v>409</v>
      </c>
      <c r="Y42" s="192"/>
      <c r="Z42" s="192"/>
      <c r="AA42" s="80"/>
      <c r="AB42" s="80"/>
      <c r="AC42" s="80"/>
    </row>
    <row r="43" spans="1:29" x14ac:dyDescent="0.2">
      <c r="A43" s="84">
        <v>36</v>
      </c>
      <c r="B43" s="84" t="str">
        <f ca="1"/>
        <v>Chile</v>
      </c>
      <c r="C43" s="84" t="str">
        <f ca="1"/>
        <v>CHL</v>
      </c>
      <c r="D43" s="219" t="str">
        <f ca="1"/>
        <v>LCN           Latin America &amp; Caribbean</v>
      </c>
      <c r="E43" s="219" t="str">
        <f ca="1"/>
        <v>IBRD</v>
      </c>
      <c r="F43" s="190" t="str">
        <f t="shared" ca="1" si="3"/>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9.3094933625126242</v>
      </c>
      <c r="H43" s="80" cm="1">
        <f t="array" ref="H43">IF(
    SUM(IF(
            ISNUMBER(
                IF(
                    $M$4:$V$4,
                    (M43:V43),
                    "")),
            1,
            0))
        =0,
    NA(),
    IF(
        Parameters!$D$15=1,
        IF(
            SUM(--(ISNUMBER(IF($M$4:$V$4=1,(M43:V43),""))))&gt;0,
            MAX(IF(
                ISNUMBER(M43:V43),
                IF(
                    M$4:V$4=1,
                    M43:V43,
                    ""),
                "")),
            MAX(IF(
                ISNUMBER(M43:V43),
                IF(
                    M$4:V$4=2,
                    M43:V43,
                    ""),
                ""))
        ),
        IF(
            Parameters!$D$16=1,
            IFERROR(
                AVERAGE(IF(
                    ISNUMBER(M43:V43),
                    IF(
                        M$4:V$4=1,
                        M43:V43,
                        ""),
                    "")),
                AVERAGE(IF(
                    ISNUMBER(M43:V43),
                    IF(
                        M$4:V$4=2,
                        M43:V43,
                        ""),
                    ""))
            ),
            IF(
                Parameters!$D$17=1,
                IFERROR(
                    IF(
                        OR(
                            IF(
                                ISNUMBER(M43:V43),
                                IF(
                                    M$4:V$4=1,
                                    M43:V43,
                                    ""),
                                "")
                            =0),
                        0,
                        GEOMEAN(IF(
                            ISNUMBER(M43:V43),
                            IF(
                                M$4:V$4=1,
                                M43:V43,
                                ""),
                            ""))
                    ),
                    IF(
                        OR(IF(
                            ISNUMBER(M43:V43),
                            IF(
                                M$4:V$4=2,
                                M43:V43,
                                ""),
                            "")
                            =0),
                        0,
                        GEOMEAN(IF(
                            ISNUMBER(M43:V43),
                            IF(
                                M$4:V$4=2,
                                M43:V43,
                                ""),
                            "")))
                )
            )
        )
    )
)</f>
        <v>8.6666666666666607</v>
      </c>
      <c r="I43" s="191" cm="1">
        <f t="array" ref="I43">IF(
    SUM(IF(
            ISNUMBER(
                IF(
                    $M$5:$V$5,
                    (M43:V43),
                    "")),
            1,
            0))
        =0,
    NA(),
    IF(
        Parameters!$D$15=1,
        IF(
            SUM(--(ISNUMBER(IF($M$5:$V$5=1,(M43:V43),""))))&gt;0,
            MAX(IF(
                ISNUMBER(M43:V43),
                IF(
                    M$5:V$5=1,
                    M43:V43,
                    ""),
                "")),
            MAX(IF(
                ISNUMBER(M43:V43),
                IF(
                    M$5:V$5=2,
                    M43:V43,
                    ""),
                ""))
        ),
        IF(
            Parameters!$D$16=1,
            IFERROR(
                AVERAGE(IF(
                    ISNUMBER(M43:V43),
                    IF(
                        M$5:V$5=1,
                        M43:V43,
                        ""),
                    "")),
                AVERAGE(IF(
                    ISNUMBER(M43:V43),
                    IF(
                        M$5:V$5=2,
                        M43:V43,
                        ""),
                    ""))
            ),
            IF(
                Parameters!$D$17=1,
                IFERROR(
                    IF(
                        OR(
                            IF(
                                ISNUMBER(M43:V43),
                                IF(
                                    M$5:V$5=1,
                                    M43:V43,
                                    ""),
                                "")
                            =0),
                        0,
                        GEOMEAN(IF(
                            ISNUMBER(M43:V43),
                            IF(
                                M$5:V$5=1,
                                M43:V43,
                                ""),
                            ""))
                    ),
                    IF(
                        OR(IF(
                            ISNUMBER(M43:V43),
                            IF(
                                M$5:V$5=2,
                                M43:V43,
                                ""),
                            "")
                            =0),
                        0,
                        GEOMEAN(IF(
                            ISNUMBER(M43:V43),
                            IF(
                                M$5:V$5=2,
                                M43:V43,
                                ""),
                            "")))
                )
            )
        )
    )
)</f>
        <v>10</v>
      </c>
      <c r="J43" s="242">
        <v>44753</v>
      </c>
      <c r="K43" s="242">
        <v>45154</v>
      </c>
      <c r="L43" s="91" t="s">
        <v>66</v>
      </c>
      <c r="M43" s="192">
        <v>8.6666666666666607</v>
      </c>
      <c r="N43" s="192">
        <v>10</v>
      </c>
      <c r="O43" s="192">
        <v>0</v>
      </c>
      <c r="P43" s="192">
        <v>0</v>
      </c>
      <c r="Q43" s="192">
        <v>0</v>
      </c>
      <c r="R43" s="192" t="s">
        <v>409</v>
      </c>
      <c r="S43" s="192">
        <v>6.2</v>
      </c>
      <c r="T43" s="192" t="s">
        <v>913</v>
      </c>
      <c r="U43" s="192">
        <v>0</v>
      </c>
      <c r="V43" s="192" t="s">
        <v>409</v>
      </c>
      <c r="W43" s="192">
        <v>0.128205128205128</v>
      </c>
      <c r="X43" s="192" t="s">
        <v>409</v>
      </c>
      <c r="Y43" s="192"/>
      <c r="Z43" s="192"/>
      <c r="AA43" s="80"/>
      <c r="AB43" s="80"/>
      <c r="AC43" s="80"/>
    </row>
    <row r="44" spans="1:29" x14ac:dyDescent="0.2">
      <c r="A44" s="84">
        <v>37</v>
      </c>
      <c r="B44" s="84" t="str">
        <f ca="1"/>
        <v>China</v>
      </c>
      <c r="C44" s="84" t="str">
        <f ca="1"/>
        <v>CHN</v>
      </c>
      <c r="D44" s="219" t="str">
        <f ca="1"/>
        <v>EAS           East Asia &amp; Pacific</v>
      </c>
      <c r="E44" s="219" t="str">
        <f ca="1"/>
        <v>IBRD</v>
      </c>
      <c r="F44" s="190" t="str">
        <f t="shared" ca="1" si="3"/>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$M$4:$V$4,
                    (M44:V44),
                    "")),
            1,
            0))
        =0,
    NA(),
    IF(
        Parameters!$D$15=1,
        IF(
            SUM(--(ISNUMBER(IF($M$4:$V$4=1,(M44:V44),""))))&gt;0,
            MAX(IF(
                ISNUMBER(M44:V44),
                IF(
                    M$4:V$4=1,
                    M44:V44,
                    ""),
                "")),
            MAX(IF(
                ISNUMBER(M44:V44),
                IF(
                    M$4:V$4=2,
                    M44:V44,
                    ""),
                ""))
        ),
        IF(
            Parameters!$D$16=1,
            IFERROR(
                AVERAGE(IF(
                    ISNUMBER(M44:V44),
                    IF(
                        M$4:V$4=1,
                        M44:V44,
                        ""),
                    "")),
                AVERAGE(IF(
                    ISNUMBER(M44:V44),
                    IF(
                        M$4:V$4=2,
                        M44:V44,
                        ""),
                    ""))
            ),
            IF(
                Parameters!$D$17=1,
                IFERROR(
                    IF(
                        OR(
                            IF(
                                ISNUMBER(M44:V44),
                                IF(
                                    M$4:V$4=1,
                                    M44:V44,
                                    ""),
                                "")
                            =0),
                        0,
                        GEOMEAN(IF(
                            ISNUMBER(M44:V44),
                            IF(
                                M$4:V$4=1,
                                M44:V44,
                                ""),
                            ""))
                    ),
                    IF(
                        OR(IF(
                            ISNUMBER(M44:V44),
                            IF(
                                M$4:V$4=2,
                                M44:V44,
                                ""),
                            "")
                            =0),
                        0,
                        GEOMEAN(IF(
                            ISNUMBER(M44:V44),
                            IF(
                                M$4:V$4=2,
                                M44:V44,
                                ""),
                            "")))
                )
            )
        )
    )
)</f>
        <v>10</v>
      </c>
      <c r="I44" s="191" cm="1">
        <f t="array" ref="I44">IF(
    SUM(IF(
            ISNUMBER(
                IF(
                    $M$5:$V$5,
                    (M44:V44),
                    "")),
            1,
            0))
        =0,
    NA(),
    IF(
        Parameters!$D$15=1,
        IF(
            SUM(--(ISNUMBER(IF($M$5:$V$5=1,(M44:V44),""))))&gt;0,
            MAX(IF(
                ISNUMBER(M44:V44),
                IF(
                    M$5:V$5=1,
                    M44:V44,
                    ""),
                "")),
            MAX(IF(
                ISNUMBER(M44:V44),
                IF(
                    M$5:V$5=2,
                    M44:V44,
                    ""),
                ""))
        ),
        IF(
            Parameters!$D$16=1,
            IFERROR(
                AVERAGE(IF(
                    ISNUMBER(M44:V44),
                    IF(
                        M$5:V$5=1,
                        M44:V44,
                        ""),
                    "")),
                AVERAGE(IF(
                    ISNUMBER(M44:V44),
                    IF(
                        M$5:V$5=2,
                        M44:V44,
                        ""),
                    ""))
            ),
            IF(
                Parameters!$D$17=1,
                IFERROR(
                    IF(
                        OR(
                            IF(
                                ISNUMBER(M44:V44),
                                IF(
                                    M$5:V$5=1,
                                    M44:V44,
                                    ""),
                                "")
                            =0),
                        0,
                        GEOMEAN(IF(
                            ISNUMBER(M44:V44),
                            IF(
                                M$5:V$5=1,
                                M44:V44,
                                ""),
                            ""))
                    ),
                    IF(
                        OR(IF(
                            ISNUMBER(M44:V44),
                            IF(
                                M$5:V$5=2,
                                M44:V44,
                                ""),
                            "")
                            =0),
                        0,
                        GEOMEAN(IF(
                            ISNUMBER(M44:V44),
                            IF(
                                M$5:V$5=2,
                                M44:V44,
                                ""),
                            "")))
                )
            )
        )
    )
)</f>
        <v>0</v>
      </c>
      <c r="J44" s="242">
        <v>44753</v>
      </c>
      <c r="K44" s="242">
        <v>45154</v>
      </c>
      <c r="L44" s="91" t="s">
        <v>68</v>
      </c>
      <c r="M44" s="192">
        <v>10</v>
      </c>
      <c r="N44" s="192">
        <v>0</v>
      </c>
      <c r="O44" s="192">
        <v>0</v>
      </c>
      <c r="P44" s="192">
        <v>0</v>
      </c>
      <c r="Q44" s="192">
        <v>0</v>
      </c>
      <c r="R44" s="192" t="s">
        <v>409</v>
      </c>
      <c r="S44" s="192">
        <v>7.5</v>
      </c>
      <c r="T44" s="192" t="s">
        <v>914</v>
      </c>
      <c r="U44" s="192">
        <v>0</v>
      </c>
      <c r="V44" s="192" t="s">
        <v>409</v>
      </c>
      <c r="W44" s="192">
        <v>1.6778523489932801E-3</v>
      </c>
      <c r="X44" s="192" t="s">
        <v>409</v>
      </c>
      <c r="Y44" s="192"/>
      <c r="Z44" s="192"/>
      <c r="AA44" s="80"/>
      <c r="AB44" s="80"/>
      <c r="AC44" s="80"/>
    </row>
    <row r="45" spans="1:29" x14ac:dyDescent="0.2">
      <c r="A45" s="84">
        <v>38</v>
      </c>
      <c r="B45" s="84" t="str">
        <f ca="1"/>
        <v>Côte d’Ivoire</v>
      </c>
      <c r="C45" s="84" t="str">
        <f ca="1"/>
        <v>CIV</v>
      </c>
      <c r="D45" s="219" t="str">
        <f ca="1"/>
        <v>SSF           Sub-Saharan Africa</v>
      </c>
      <c r="E45" s="219" t="str">
        <f ca="1"/>
        <v>IDA</v>
      </c>
      <c r="F45" s="190" t="str">
        <f t="shared" ca="1" si="3"/>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$M$4:$V$4,
                    (M45:V45),
                    "")),
            1,
            0))
        =0,
    NA(),
    IF(
        Parameters!$D$15=1,
        IF(
            SUM(--(ISNUMBER(IF($M$4:$V$4=1,(M45:V45),""))))&gt;0,
            MAX(IF(
                ISNUMBER(M45:V45),
                IF(
                    M$4:V$4=1,
                    M45:V45,
                    ""),
                "")),
            MAX(IF(
                ISNUMBER(M45:V45),
                IF(
                    M$4:V$4=2,
                    M45:V45,
                    ""),
                ""))
        ),
        IF(
            Parameters!$D$16=1,
            IFERROR(
                AVERAGE(IF(
                    ISNUMBER(M45:V45),
                    IF(
                        M$4:V$4=1,
                        M45:V45,
                        ""),
                    "")),
                AVERAGE(IF(
                    ISNUMBER(M45:V45),
                    IF(
                        M$4:V$4=2,
                        M45:V45,
                        ""),
                    ""))
            ),
            IF(
                Parameters!$D$17=1,
                IFERROR(
                    IF(
                        OR(
                            IF(
                                ISNUMBER(M45:V45),
                                IF(
                                    M$4:V$4=1,
                                    M45:V45,
                                    ""),
                                "")
                            =0),
                        0,
                        GEOMEAN(IF(
                            ISNUMBER(M45:V45),
                            IF(
                                M$4:V$4=1,
                                M45:V45,
                                ""),
                            ""))
                    ),
                    IF(
                        OR(IF(
                            ISNUMBER(M45:V45),
                            IF(
                                M$4:V$4=2,
                                M45:V45,
                                ""),
                            "")
                            =0),
                        0,
                        GEOMEAN(IF(
                            ISNUMBER(M45:V45),
                            IF(
                                M$4:V$4=2,
                                M45:V45,
                                ""),
                            "")))
                )
            )
        )
    )
)</f>
        <v>4.6666666666666599</v>
      </c>
      <c r="I45" s="191" cm="1">
        <f t="array" ref="I45">IF(
    SUM(IF(
            ISNUMBER(
                IF(
                    $M$5:$V$5,
                    (M45:V45),
                    "")),
            1,
            0))
        =0,
    NA(),
    IF(
        Parameters!$D$15=1,
        IF(
            SUM(--(ISNUMBER(IF($M$5:$V$5=1,(M45:V45),""))))&gt;0,
            MAX(IF(
                ISNUMBER(M45:V45),
                IF(
                    M$5:V$5=1,
                    M45:V45,
                    ""),
                "")),
            MAX(IF(
                ISNUMBER(M45:V45),
                IF(
                    M$5:V$5=2,
                    M45:V45,
                    ""),
                ""))
        ),
        IF(
            Parameters!$D$16=1,
            IFERROR(
                AVERAGE(IF(
                    ISNUMBER(M45:V45),
                    IF(
                        M$5:V$5=1,
                        M45:V45,
                        ""),
                    "")),
                AVERAGE(IF(
                    ISNUMBER(M45:V45),
                    IF(
                        M$5:V$5=2,
                        M45:V45,
                        ""),
                    ""))
            ),
            IF(
                Parameters!$D$17=1,
                IFERROR(
                    IF(
                        OR(
                            IF(
                                ISNUMBER(M45:V45),
                                IF(
                                    M$5:V$5=1,
                                    M45:V45,
                                    ""),
                                "")
                            =0),
                        0,
                        GEOMEAN(IF(
                            ISNUMBER(M45:V45),
                            IF(
                                M$5:V$5=1,
                                M45:V45,
                                ""),
                            ""))
                    ),
                    IF(
                        OR(IF(
                            ISNUMBER(M45:V45),
                            IF(
                                M$5:V$5=2,
                                M45:V45,
                                ""),
                            "")
                            =0),
                        0,
                        GEOMEAN(IF(
                            ISNUMBER(M45:V45),
                            IF(
                                M$5:V$5=2,
                                M45:V45,
                                ""),
                            "")))
                )
            )
        )
    )
)</f>
        <v>0</v>
      </c>
      <c r="J45" s="242">
        <v>45019</v>
      </c>
      <c r="K45" s="242">
        <v>45001</v>
      </c>
      <c r="L45" s="91" t="s">
        <v>69</v>
      </c>
      <c r="M45" s="192">
        <v>4.6666666666666599</v>
      </c>
      <c r="N45" s="192" t="s">
        <v>409</v>
      </c>
      <c r="O45" s="192">
        <v>0</v>
      </c>
      <c r="P45" s="192">
        <v>0</v>
      </c>
      <c r="Q45" s="192">
        <v>0</v>
      </c>
      <c r="R45" s="192" t="s">
        <v>409</v>
      </c>
      <c r="S45" s="192">
        <v>3.8</v>
      </c>
      <c r="T45" s="192" t="s">
        <v>409</v>
      </c>
      <c r="U45" s="192">
        <v>0</v>
      </c>
      <c r="V45" s="192" t="s">
        <v>409</v>
      </c>
      <c r="W45" s="192">
        <v>0</v>
      </c>
      <c r="X45" s="192" t="s">
        <v>409</v>
      </c>
      <c r="Y45" s="192"/>
      <c r="Z45" s="192"/>
      <c r="AA45" s="80"/>
      <c r="AB45" s="80"/>
      <c r="AC45" s="80"/>
    </row>
    <row r="46" spans="1:29" x14ac:dyDescent="0.2">
      <c r="A46" s="84">
        <v>39</v>
      </c>
      <c r="B46" s="84" t="str">
        <f ca="1"/>
        <v>Cameroon</v>
      </c>
      <c r="C46" s="84" t="str">
        <f ca="1"/>
        <v>CMR</v>
      </c>
      <c r="D46" s="219" t="str">
        <f ca="1"/>
        <v>SSF           Sub-Saharan Africa</v>
      </c>
      <c r="E46" s="219" t="str">
        <f ca="1"/>
        <v>Blend</v>
      </c>
      <c r="F46" s="190" t="str">
        <f t="shared" ca="1" si="3"/>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$M$4:$V$4,
                    (M46:V46),
                    "")),
            1,
            0))
        =0,
    NA(),
    IF(
        Parameters!$D$15=1,
        IF(
            SUM(--(ISNUMBER(IF($M$4:$V$4=1,(M46:V46),""))))&gt;0,
            MAX(IF(
                ISNUMBER(M46:V46),
                IF(
                    M$4:V$4=1,
                    M46:V46,
                    ""),
                "")),
            MAX(IF(
                ISNUMBER(M46:V46),
                IF(
                    M$4:V$4=2,
                    M46:V46,
                    ""),
                ""))
        ),
        IF(
            Parameters!$D$16=1,
            IFERROR(
                AVERAGE(IF(
                    ISNUMBER(M46:V46),
                    IF(
                        M$4:V$4=1,
                        M46:V46,
                        ""),
                    "")),
                AVERAGE(IF(
                    ISNUMBER(M46:V46),
                    IF(
                        M$4:V$4=2,
                        M46:V46,
                        ""),
                    ""))
            ),
            IF(
                Parameters!$D$17=1,
                IFERROR(
                    IF(
                        OR(
                            IF(
                                ISNUMBER(M46:V46),
                                IF(
                                    M$4:V$4=1,
                                    M46:V46,
                                    ""),
                                "")
                            =0),
                        0,
                        GEOMEAN(IF(
                            ISNUMBER(M46:V46),
                            IF(
                                M$4:V$4=1,
                                M46:V46,
                                ""),
                            ""))
                    ),
                    IF(
                        OR(IF(
                            ISNUMBER(M46:V46),
                            IF(
                                M$4:V$4=2,
                                M46:V46,
                                ""),
                            "")
                            =0),
                        0,
                        GEOMEAN(IF(
                            ISNUMBER(M46:V46),
                            IF(
                                M$4:V$4=2,
                                M46:V46,
                                ""),
                            "")))
                )
            )
        )
    )
)</f>
        <v>4.3333333333333304</v>
      </c>
      <c r="I46" s="191" cm="1">
        <f t="array" ref="I46">IF(
    SUM(IF(
            ISNUMBER(
                IF(
                    $M$5:$V$5,
                    (M46:V46),
                    "")),
            1,
            0))
        =0,
    NA(),
    IF(
        Parameters!$D$15=1,
        IF(
            SUM(--(ISNUMBER(IF($M$5:$V$5=1,(M46:V46),""))))&gt;0,
            MAX(IF(
                ISNUMBER(M46:V46),
                IF(
                    M$5:V$5=1,
                    M46:V46,
                    ""),
                "")),
            MAX(IF(
                ISNUMBER(M46:V46),
                IF(
                    M$5:V$5=2,
                    M46:V46,
                    ""),
                ""))
        ),
        IF(
            Parameters!$D$16=1,
            IFERROR(
                AVERAGE(IF(
                    ISNUMBER(M46:V46),
                    IF(
                        M$5:V$5=1,
                        M46:V46,
                        ""),
                    "")),
                AVERAGE(IF(
                    ISNUMBER(M46:V46),
                    IF(
                        M$5:V$5=2,
                        M46:V46,
                        ""),
                    ""))
            ),
            IF(
                Parameters!$D$17=1,
                IFERROR(
                    IF(
                        OR(
                            IF(
                                ISNUMBER(M46:V46),
                                IF(
                                    M$5:V$5=1,
                                    M46:V46,
                                    ""),
                                "")
                            =0),
                        0,
                        GEOMEAN(IF(
                            ISNUMBER(M46:V46),
                            IF(
                                M$5:V$5=1,
                                M46:V46,
                                ""),
                            ""))
                    ),
                    IF(
                        OR(IF(
                            ISNUMBER(M46:V46),
                            IF(
                                M$5:V$5=2,
                                M46:V46,
                                ""),
                            "")
                            =0),
                        0,
                        GEOMEAN(IF(
                            ISNUMBER(M46:V46),
                            IF(
                                M$5:V$5=2,
                                M46:V46,
                                ""),
                            "")))
                )
            )
        )
    )
)</f>
        <v>0</v>
      </c>
      <c r="J46" s="242">
        <v>45142</v>
      </c>
      <c r="K46" s="242">
        <v>45154</v>
      </c>
      <c r="L46" s="91" t="s">
        <v>71</v>
      </c>
      <c r="M46" s="192">
        <v>4.3333333333333304</v>
      </c>
      <c r="N46" s="192" t="s">
        <v>409</v>
      </c>
      <c r="O46" s="192">
        <v>0</v>
      </c>
      <c r="P46" s="192">
        <v>0</v>
      </c>
      <c r="Q46" s="192">
        <v>0</v>
      </c>
      <c r="R46" s="192" t="s">
        <v>409</v>
      </c>
      <c r="S46" s="192">
        <v>3.6</v>
      </c>
      <c r="T46" s="192" t="s">
        <v>409</v>
      </c>
      <c r="U46" s="192">
        <v>0</v>
      </c>
      <c r="V46" s="192" t="s">
        <v>409</v>
      </c>
      <c r="W46" s="192">
        <v>5.1282051282051197E-2</v>
      </c>
      <c r="X46" s="192" t="s">
        <v>409</v>
      </c>
      <c r="Y46" s="192"/>
      <c r="Z46" s="192"/>
      <c r="AA46" s="80"/>
      <c r="AB46" s="80"/>
      <c r="AC46" s="80"/>
    </row>
    <row r="47" spans="1:29" x14ac:dyDescent="0.2">
      <c r="A47" s="84">
        <v>40</v>
      </c>
      <c r="B47" s="84" t="str">
        <f ca="1"/>
        <v>Congo, Dem. Rep.</v>
      </c>
      <c r="C47" s="84" t="str">
        <f ca="1"/>
        <v>COD</v>
      </c>
      <c r="D47" s="219" t="str">
        <f ca="1"/>
        <v>SSF           Sub-Saharan Africa</v>
      </c>
      <c r="E47" s="219" t="str">
        <f ca="1"/>
        <v>IDA</v>
      </c>
      <c r="F47" s="190" t="str">
        <f t="shared" ca="1" si="3"/>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0</v>
      </c>
      <c r="H47" s="80" cm="1">
        <f t="array" ref="H47">IF(
    SUM(IF(
            ISNUMBER(
                IF(
                    $M$4:$V$4,
                    (M47:V47),
                    "")),
            1,
            0))
        =0,
    NA(),
    IF(
        Parameters!$D$15=1,
        IF(
            SUM(--(ISNUMBER(IF($M$4:$V$4=1,(M47:V47),""))))&gt;0,
            MAX(IF(
                ISNUMBER(M47:V47),
                IF(
                    M$4:V$4=1,
                    M47:V47,
                    ""),
                "")),
            MAX(IF(
                ISNUMBER(M47:V47),
                IF(
                    M$4:V$4=2,
                    M47:V47,
                    ""),
                ""))
        ),
        IF(
            Parameters!$D$16=1,
            IFERROR(
                AVERAGE(IF(
                    ISNUMBER(M47:V47),
                    IF(
                        M$4:V$4=1,
                        M47:V47,
                        ""),
                    "")),
                AVERAGE(IF(
                    ISNUMBER(M47:V47),
                    IF(
                        M$4:V$4=2,
                        M47:V47,
                        ""),
                    ""))
            ),
            IF(
                Parameters!$D$17=1,
                IFERROR(
                    IF(
                        OR(
                            IF(
                                ISNUMBER(M47:V47),
                                IF(
                                    M$4:V$4=1,
                                    M47:V47,
                                    ""),
                                "")
                            =0),
                        0,
                        GEOMEAN(IF(
                            ISNUMBER(M47:V47),
                            IF(
                                M$4:V$4=1,
                                M47:V47,
                                ""),
                            ""))
                    ),
                    IF(
                        OR(IF(
                            ISNUMBER(M47:V47),
                            IF(
                                M$4:V$4=2,
                                M47:V47,
                                ""),
                            "")
                            =0),
                        0,
                        GEOMEAN(IF(
                            ISNUMBER(M47:V47),
                            IF(
                                M$4:V$4=2,
                                M47:V47,
                                ""),
                            "")))
                )
            )
        )
    )
)</f>
        <v>5.8333333333333304</v>
      </c>
      <c r="I47" s="191" cm="1">
        <f t="array" ref="I47">IF(
    SUM(IF(
            ISNUMBER(
                IF(
                    $M$5:$V$5,
                    (M47:V47),
                    "")),
            1,
            0))
        =0,
    NA(),
    IF(
        Parameters!$D$15=1,
        IF(
            SUM(--(ISNUMBER(IF($M$5:$V$5=1,(M47:V47),""))))&gt;0,
            MAX(IF(
                ISNUMBER(M47:V47),
                IF(
                    M$5:V$5=1,
                    M47:V47,
                    ""),
                "")),
            MAX(IF(
                ISNUMBER(M47:V47),
                IF(
                    M$5:V$5=2,
                    M47:V47,
                    ""),
                ""))
        ),
        IF(
            Parameters!$D$16=1,
            IFERROR(
                AVERAGE(IF(
                    ISNUMBER(M47:V47),
                    IF(
                        M$5:V$5=1,
                        M47:V47,
                        ""),
                    "")),
                AVERAGE(IF(
                    ISNUMBER(M47:V47),
                    IF(
                        M$5:V$5=2,
                        M47:V47,
                        ""),
                    ""))
            ),
            IF(
                Parameters!$D$17=1,
                IFERROR(
                    IF(
                        OR(
                            IF(
                                ISNUMBER(M47:V47),
                                IF(
                                    M$5:V$5=1,
                                    M47:V47,
                                    ""),
                                "")
                            =0),
                        0,
                        GEOMEAN(IF(
                            ISNUMBER(M47:V47),
                            IF(
                                M$5:V$5=1,
                                M47:V47,
                                ""),
                            ""))
                    ),
                    IF(
                        OR(IF(
                            ISNUMBER(M47:V47),
                            IF(
                                M$5:V$5=2,
                                M47:V47,
                                ""),
                            "")
                            =0),
                        0,
                        GEOMEAN(IF(
                            ISNUMBER(M47:V47),
                            IF(
                                M$5:V$5=2,
                                M47:V47,
                                ""),
                            "")))
                )
            )
        )
    )
)</f>
        <v>0</v>
      </c>
      <c r="J47" s="242">
        <v>45142</v>
      </c>
      <c r="K47" s="242">
        <v>45154</v>
      </c>
      <c r="L47" s="91" t="s">
        <v>72</v>
      </c>
      <c r="M47" s="192">
        <v>5.8333333333333304</v>
      </c>
      <c r="N47" s="192">
        <v>0</v>
      </c>
      <c r="O47" s="192">
        <v>0</v>
      </c>
      <c r="P47" s="192">
        <v>0</v>
      </c>
      <c r="Q47" s="192">
        <v>0</v>
      </c>
      <c r="R47" s="192" t="s">
        <v>409</v>
      </c>
      <c r="S47" s="192">
        <v>4.5</v>
      </c>
      <c r="T47" s="192" t="s">
        <v>915</v>
      </c>
      <c r="U47" s="192">
        <v>0</v>
      </c>
      <c r="V47" s="192" t="s">
        <v>409</v>
      </c>
      <c r="W47" s="192">
        <v>0</v>
      </c>
      <c r="X47" s="192" t="s">
        <v>409</v>
      </c>
      <c r="Y47" s="192"/>
      <c r="Z47" s="192"/>
      <c r="AA47" s="80"/>
      <c r="AB47" s="80"/>
      <c r="AC47" s="80"/>
    </row>
    <row r="48" spans="1:29" x14ac:dyDescent="0.2">
      <c r="A48" s="84">
        <v>41</v>
      </c>
      <c r="B48" s="84" t="str">
        <f ca="1"/>
        <v>Congo, Rep.</v>
      </c>
      <c r="C48" s="84" t="str">
        <f ca="1"/>
        <v>COG</v>
      </c>
      <c r="D48" s="219" t="str">
        <f ca="1"/>
        <v>SSF           Sub-Saharan Africa</v>
      </c>
      <c r="E48" s="219" t="str">
        <f ca="1"/>
        <v>Blend</v>
      </c>
      <c r="F48" s="190" t="str">
        <f t="shared" ca="1" si="3"/>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$M$4:$V$4,
                    (M48:V48),
                    "")),
            1,
            0))
        =0,
    NA(),
    IF(
        Parameters!$D$15=1,
        IF(
            SUM(--(ISNUMBER(IF($M$4:$V$4=1,(M48:V48),""))))&gt;0,
            MAX(IF(
                ISNUMBER(M48:V48),
                IF(
                    M$4:V$4=1,
                    M48:V48,
                    ""),
                "")),
            MAX(IF(
                ISNUMBER(M48:V48),
                IF(
                    M$4:V$4=2,
                    M48:V48,
                    ""),
                ""))
        ),
        IF(
            Parameters!$D$16=1,
            IFERROR(
                AVERAGE(IF(
                    ISNUMBER(M48:V48),
                    IF(
                        M$4:V$4=1,
                        M48:V48,
                        ""),
                    "")),
                AVERAGE(IF(
                    ISNUMBER(M48:V48),
                    IF(
                        M$4:V$4=2,
                        M48:V48,
                        ""),
                    ""))
            ),
            IF(
                Parameters!$D$17=1,
                IFERROR(
                    IF(
                        OR(
                            IF(
                                ISNUMBER(M48:V48),
                                IF(
                                    M$4:V$4=1,
                                    M48:V48,
                                    ""),
                                "")
                            =0),
                        0,
                        GEOMEAN(IF(
                            ISNUMBER(M48:V48),
                            IF(
                                M$4:V$4=1,
                                M48:V48,
                                ""),
                            ""))
                    ),
                    IF(
                        OR(IF(
                            ISNUMBER(M48:V48),
                            IF(
                                M$4:V$4=2,
                                M48:V48,
                                ""),
                            "")
                            =0),
                        0,
                        GEOMEAN(IF(
                            ISNUMBER(M48:V48),
                            IF(
                                M$4:V$4=2,
                                M48:V48,
                                ""),
                            "")))
                )
            )
        )
    )
)</f>
        <v>4.8333333333333304</v>
      </c>
      <c r="I48" s="191" cm="1">
        <f t="array" ref="I48">IF(
    SUM(IF(
            ISNUMBER(
                IF(
                    $M$5:$V$5,
                    (M48:V48),
                    "")),
            1,
            0))
        =0,
    NA(),
    IF(
        Parameters!$D$15=1,
        IF(
            SUM(--(ISNUMBER(IF($M$5:$V$5=1,(M48:V48),""))))&gt;0,
            MAX(IF(
                ISNUMBER(M48:V48),
                IF(
                    M$5:V$5=1,
                    M48:V48,
                    ""),
                "")),
            MAX(IF(
                ISNUMBER(M48:V48),
                IF(
                    M$5:V$5=2,
                    M48:V48,
                    ""),
                ""))
        ),
        IF(
            Parameters!$D$16=1,
            IFERROR(
                AVERAGE(IF(
                    ISNUMBER(M48:V48),
                    IF(
                        M$5:V$5=1,
                        M48:V48,
                        ""),
                    "")),
                AVERAGE(IF(
                    ISNUMBER(M48:V48),
                    IF(
                        M$5:V$5=2,
                        M48:V48,
                        ""),
                    ""))
            ),
            IF(
                Parameters!$D$17=1,
                IFERROR(
                    IF(
                        OR(
                            IF(
                                ISNUMBER(M48:V48),
                                IF(
                                    M$5:V$5=1,
                                    M48:V48,
                                    ""),
                                "")
                            =0),
                        0,
                        GEOMEAN(IF(
                            ISNUMBER(M48:V48),
                            IF(
                                M$5:V$5=1,
                                M48:V48,
                                ""),
                            ""))
                    ),
                    IF(
                        OR(IF(
                            ISNUMBER(M48:V48),
                            IF(
                                M$5:V$5=2,
                                M48:V48,
                                ""),
                            "")
                            =0),
                        0,
                        GEOMEAN(IF(
                            ISNUMBER(M48:V48),
                            IF(
                                M$5:V$5=2,
                                M48:V48,
                                ""),
                            "")))
                )
            )
        )
    )
)</f>
        <v>0</v>
      </c>
      <c r="J48" s="242">
        <v>44753</v>
      </c>
      <c r="K48" s="242">
        <v>44753</v>
      </c>
      <c r="L48" s="91" t="s">
        <v>73</v>
      </c>
      <c r="M48" s="192">
        <v>4.8333333333333304</v>
      </c>
      <c r="N48" s="192" t="s">
        <v>409</v>
      </c>
      <c r="O48" s="192">
        <v>0</v>
      </c>
      <c r="P48" s="192">
        <v>0</v>
      </c>
      <c r="Q48" s="192">
        <v>0</v>
      </c>
      <c r="R48" s="192" t="s">
        <v>409</v>
      </c>
      <c r="S48" s="192">
        <v>3.9</v>
      </c>
      <c r="T48" s="192" t="s">
        <v>409</v>
      </c>
      <c r="U48" s="192">
        <v>0</v>
      </c>
      <c r="V48" s="192" t="s">
        <v>409</v>
      </c>
      <c r="W48" s="192">
        <v>0</v>
      </c>
      <c r="X48" s="192" t="s">
        <v>409</v>
      </c>
      <c r="Y48" s="192"/>
      <c r="Z48" s="192"/>
      <c r="AA48" s="80"/>
      <c r="AB48" s="80"/>
      <c r="AC48" s="80"/>
    </row>
    <row r="49" spans="1:29" x14ac:dyDescent="0.2">
      <c r="A49" s="84">
        <v>42</v>
      </c>
      <c r="B49" s="84" t="str">
        <f ca="1"/>
        <v>Colombia</v>
      </c>
      <c r="C49" s="84" t="str">
        <f ca="1"/>
        <v>COL</v>
      </c>
      <c r="D49" s="219" t="str">
        <f ca="1"/>
        <v>LCN           Latin America &amp; Caribbean</v>
      </c>
      <c r="E49" s="219" t="str">
        <f ca="1"/>
        <v>IBRD</v>
      </c>
      <c r="F49" s="190" t="str">
        <f t="shared" ca="1" si="3"/>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9.7467943448089631</v>
      </c>
      <c r="H49" s="80" cm="1">
        <f t="array" ref="H49">IF(
    SUM(IF(
            ISNUMBER(
                IF(
                    $M$4:$V$4,
                    (M49:V49),
                    "")),
            1,
            0))
        =0,
    NA(),
    IF(
        Parameters!$D$15=1,
        IF(
            SUM(--(ISNUMBER(IF($M$4:$V$4=1,(M49:V49),""))))&gt;0,
            MAX(IF(
                ISNUMBER(M49:V49),
                IF(
                    M$4:V$4=1,
                    M49:V49,
                    ""),
                "")),
            MAX(IF(
                ISNUMBER(M49:V49),
                IF(
                    M$4:V$4=2,
                    M49:V49,
                    ""),
                ""))
        ),
        IF(
            Parameters!$D$16=1,
            IFERROR(
                AVERAGE(IF(
                    ISNUMBER(M49:V49),
                    IF(
                        M$4:V$4=1,
                        M49:V49,
                        ""),
                    "")),
                AVERAGE(IF(
                    ISNUMBER(M49:V49),
                    IF(
                        M$4:V$4=2,
                        M49:V49,
                        ""),
                    ""))
            ),
            IF(
                Parameters!$D$17=1,
                IFERROR(
                    IF(
                        OR(
                            IF(
                                ISNUMBER(M49:V49),
                                IF(
                                    M$4:V$4=1,
                                    M49:V49,
                                    ""),
                                "")
                            =0),
                        0,
                        GEOMEAN(IF(
                            ISNUMBER(M49:V49),
                            IF(
                                M$4:V$4=1,
                                M49:V49,
                                ""),
                            ""))
                    ),
                    IF(
                        OR(IF(
                            ISNUMBER(M49:V49),
                            IF(
                                M$4:V$4=2,
                                M49:V49,
                                ""),
                            "")
                            =0),
                        0,
                        GEOMEAN(IF(
                            ISNUMBER(M49:V49),
                            IF(
                                M$4:V$4=2,
                                M49:V49,
                                ""),
                            "")))
                )
            )
        )
    )
)</f>
        <v>9.5</v>
      </c>
      <c r="I49" s="191" cm="1">
        <f t="array" ref="I49">IF(
    SUM(IF(
            ISNUMBER(
                IF(
                    $M$5:$V$5,
                    (M49:V49),
                    "")),
            1,
            0))
        =0,
    NA(),
    IF(
        Parameters!$D$15=1,
        IF(
            SUM(--(ISNUMBER(IF($M$5:$V$5=1,(M49:V49),""))))&gt;0,
            MAX(IF(
                ISNUMBER(M49:V49),
                IF(
                    M$5:V$5=1,
                    M49:V49,
                    ""),
                "")),
            MAX(IF(
                ISNUMBER(M49:V49),
                IF(
                    M$5:V$5=2,
                    M49:V49,
                    ""),
                ""))
        ),
        IF(
            Parameters!$D$16=1,
            IFERROR(
                AVERAGE(IF(
                    ISNUMBER(M49:V49),
                    IF(
                        M$5:V$5=1,
                        M49:V49,
                        ""),
                    "")),
                AVERAGE(IF(
                    ISNUMBER(M49:V49),
                    IF(
                        M$5:V$5=2,
                        M49:V49,
                        ""),
                    ""))
            ),
            IF(
                Parameters!$D$17=1,
                IFERROR(
                    IF(
                        OR(
                            IF(
                                ISNUMBER(M49:V49),
                                IF(
                                    M$5:V$5=1,
                                    M49:V49,
                                    ""),
                                "")
                            =0),
                        0,
                        GEOMEAN(IF(
                            ISNUMBER(M49:V49),
                            IF(
                                M$5:V$5=1,
                                M49:V49,
                                ""),
                            ""))
                    ),
                    IF(
                        OR(IF(
                            ISNUMBER(M49:V49),
                            IF(
                                M$5:V$5=2,
                                M49:V49,
                                ""),
                            "")
                            =0),
                        0,
                        GEOMEAN(IF(
                            ISNUMBER(M49:V49),
                            IF(
                                M$5:V$5=2,
                                M49:V49,
                                ""),
                            "")))
                )
            )
        )
    )
)</f>
        <v>10</v>
      </c>
      <c r="J49" s="242">
        <v>44753</v>
      </c>
      <c r="K49" s="242">
        <v>45099</v>
      </c>
      <c r="L49" s="91" t="s">
        <v>75</v>
      </c>
      <c r="M49" s="192">
        <v>9.5</v>
      </c>
      <c r="N49" s="192">
        <v>0</v>
      </c>
      <c r="O49" s="192">
        <v>0</v>
      </c>
      <c r="P49" s="192">
        <v>10</v>
      </c>
      <c r="Q49" s="192">
        <v>0</v>
      </c>
      <c r="R49" s="192" t="s">
        <v>409</v>
      </c>
      <c r="S49" s="192">
        <v>6.7</v>
      </c>
      <c r="T49" s="192" t="s">
        <v>916</v>
      </c>
      <c r="U49" s="192">
        <v>0</v>
      </c>
      <c r="V49" s="192" t="s">
        <v>848</v>
      </c>
      <c r="W49" s="192">
        <v>0.104477611940298</v>
      </c>
      <c r="X49" s="192" t="s">
        <v>409</v>
      </c>
      <c r="Y49" s="192"/>
      <c r="Z49" s="192"/>
      <c r="AA49" s="80"/>
      <c r="AB49" s="80"/>
      <c r="AC49" s="80"/>
    </row>
    <row r="50" spans="1:29" x14ac:dyDescent="0.2">
      <c r="A50" s="84">
        <v>43</v>
      </c>
      <c r="B50" s="84" t="str">
        <f ca="1"/>
        <v>Comoros</v>
      </c>
      <c r="C50" s="84" t="str">
        <f ca="1"/>
        <v>COM</v>
      </c>
      <c r="D50" s="219" t="str">
        <f ca="1"/>
        <v>SSF           Sub-Saharan Africa</v>
      </c>
      <c r="E50" s="219" t="str">
        <f ca="1"/>
        <v>IDA</v>
      </c>
      <c r="F50" s="190" t="str">
        <f t="shared" ca="1" si="3"/>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$M$4:$V$4,
                    (M50:V50),
                    "")),
            1,
            0))
        =0,
    NA(),
    IF(
        Parameters!$D$15=1,
        IF(
            SUM(--(ISNUMBER(IF($M$4:$V$4=1,(M50:V50),""))))&gt;0,
            MAX(IF(
                ISNUMBER(M50:V50),
                IF(
                    M$4:V$4=1,
                    M50:V50,
                    ""),
                "")),
            MAX(IF(
                ISNUMBER(M50:V50),
                IF(
                    M$4:V$4=2,
                    M50:V50,
                    ""),
                ""))
        ),
        IF(
            Parameters!$D$16=1,
            IFERROR(
                AVERAGE(IF(
                    ISNUMBER(M50:V50),
                    IF(
                        M$4:V$4=1,
                        M50:V50,
                        ""),
                    "")),
                AVERAGE(IF(
                    ISNUMBER(M50:V50),
                    IF(
                        M$4:V$4=2,
                        M50:V50,
                        ""),
                    ""))
            ),
            IF(
                Parameters!$D$17=1,
                IFERROR(
                    IF(
                        OR(
                            IF(
                                ISNUMBER(M50:V50),
                                IF(
                                    M$4:V$4=1,
                                    M50:V50,
                                    ""),
                                "")
                            =0),
                        0,
                        GEOMEAN(IF(
                            ISNUMBER(M50:V50),
                            IF(
                                M$4:V$4=1,
                                M50:V50,
                                ""),
                            ""))
                    ),
                    IF(
                        OR(IF(
                            ISNUMBER(M50:V50),
                            IF(
                                M$4:V$4=2,
                                M50:V50,
                                ""),
                            "")
                            =0),
                        0,
                        GEOMEAN(IF(
                            ISNUMBER(M50:V50),
                            IF(
                                M$4:V$4=2,
                                M50:V50,
                                ""),
                            "")))
                )
            )
        )
    )
)</f>
        <v>2.8333333333333299</v>
      </c>
      <c r="I50" s="191" cm="1">
        <f t="array" ref="I50">IF(
    SUM(IF(
            ISNUMBER(
                IF(
                    $M$5:$V$5,
                    (M50:V50),
                    "")),
            1,
            0))
        =0,
    NA(),
    IF(
        Parameters!$D$15=1,
        IF(
            SUM(--(ISNUMBER(IF($M$5:$V$5=1,(M50:V50),""))))&gt;0,
            MAX(IF(
                ISNUMBER(M50:V50),
                IF(
                    M$5:V$5=1,
                    M50:V50,
                    ""),
                "")),
            MAX(IF(
                ISNUMBER(M50:V50),
                IF(
                    M$5:V$5=2,
                    M50:V50,
                    ""),
                ""))
        ),
        IF(
            Parameters!$D$16=1,
            IFERROR(
                AVERAGE(IF(
                    ISNUMBER(M50:V50),
                    IF(
                        M$5:V$5=1,
                        M50:V50,
                        ""),
                    "")),
                AVERAGE(IF(
                    ISNUMBER(M50:V50),
                    IF(
                        M$5:V$5=2,
                        M50:V50,
                        ""),
                    ""))
            ),
            IF(
                Parameters!$D$17=1,
                IFERROR(
                    IF(
                        OR(
                            IF(
                                ISNUMBER(M50:V50),
                                IF(
                                    M$5:V$5=1,
                                    M50:V50,
                                    ""),
                                "")
                            =0),
                        0,
                        GEOMEAN(IF(
                            ISNUMBER(M50:V50),
                            IF(
                                M$5:V$5=1,
                                M50:V50,
                                ""),
                            ""))
                    ),
                    IF(
                        OR(IF(
                            ISNUMBER(M50:V50),
                            IF(
                                M$5:V$5=2,
                                M50:V50,
                                ""),
                            "")
                            =0),
                        0,
                        GEOMEAN(IF(
                            ISNUMBER(M50:V50),
                            IF(
                                M$5:V$5=2,
                                M50:V50,
                                ""),
                            "")))
                )
            )
        )
    )
)</f>
        <v>0</v>
      </c>
      <c r="J50" s="242">
        <v>45019</v>
      </c>
      <c r="K50" s="242">
        <v>45014</v>
      </c>
      <c r="L50" s="91" t="s">
        <v>77</v>
      </c>
      <c r="M50" s="192">
        <v>2.8333333333333299</v>
      </c>
      <c r="N50" s="192" t="s">
        <v>409</v>
      </c>
      <c r="O50" s="192">
        <v>0</v>
      </c>
      <c r="P50" s="192">
        <v>0</v>
      </c>
      <c r="Q50" s="192">
        <v>0</v>
      </c>
      <c r="R50" s="192" t="s">
        <v>409</v>
      </c>
      <c r="S50" s="192">
        <v>2.7</v>
      </c>
      <c r="T50" s="192" t="s">
        <v>409</v>
      </c>
      <c r="U50" s="192">
        <v>0</v>
      </c>
      <c r="V50" s="192" t="s">
        <v>409</v>
      </c>
      <c r="W50" s="192">
        <v>0</v>
      </c>
      <c r="X50" s="192" t="s">
        <v>409</v>
      </c>
      <c r="Y50" s="192"/>
      <c r="Z50" s="192"/>
      <c r="AA50" s="80"/>
      <c r="AB50" s="80"/>
      <c r="AC50" s="80"/>
    </row>
    <row r="51" spans="1:29" x14ac:dyDescent="0.2">
      <c r="A51" s="84">
        <v>44</v>
      </c>
      <c r="B51" s="84" t="str">
        <f ca="1"/>
        <v>Cabo Verde</v>
      </c>
      <c r="C51" s="84" t="str">
        <f ca="1"/>
        <v>CPV</v>
      </c>
      <c r="D51" s="219" t="str">
        <f ca="1"/>
        <v>SSF           Sub-Saharan Africa</v>
      </c>
      <c r="E51" s="219" t="str">
        <f ca="1"/>
        <v>Blend</v>
      </c>
      <c r="F51" s="190" t="str">
        <f t="shared" ca="1" si="3"/>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$M$4:$V$4,
                    (M51:V51),
                    "")),
            1,
            0))
        =0,
    NA(),
    IF(
        Parameters!$D$15=1,
        IF(
            SUM(--(ISNUMBER(IF($M$4:$V$4=1,(M51:V51),""))))&gt;0,
            MAX(IF(
                ISNUMBER(M51:V51),
                IF(
                    M$4:V$4=1,
                    M51:V51,
                    ""),
                "")),
            MAX(IF(
                ISNUMBER(M51:V51),
                IF(
                    M$4:V$4=2,
                    M51:V51,
                    ""),
                ""))
        ),
        IF(
            Parameters!$D$16=1,
            IFERROR(
                AVERAGE(IF(
                    ISNUMBER(M51:V51),
                    IF(
                        M$4:V$4=1,
                        M51:V51,
                        ""),
                    "")),
                AVERAGE(IF(
                    ISNUMBER(M51:V51),
                    IF(
                        M$4:V$4=2,
                        M51:V51,
                        ""),
                    ""))
            ),
            IF(
                Parameters!$D$17=1,
                IFERROR(
                    IF(
                        OR(
                            IF(
                                ISNUMBER(M51:V51),
                                IF(
                                    M$4:V$4=1,
                                    M51:V51,
                                    ""),
                                "")
                            =0),
                        0,
                        GEOMEAN(IF(
                            ISNUMBER(M51:V51),
                            IF(
                                M$4:V$4=1,
                                M51:V51,
                                ""),
                            ""))
                    ),
                    IF(
                        OR(IF(
                            ISNUMBER(M51:V51),
                            IF(
                                M$4:V$4=2,
                                M51:V51,
                                ""),
                            "")
                            =0),
                        0,
                        GEOMEAN(IF(
                            ISNUMBER(M51:V51),
                            IF(
                                M$4:V$4=2,
                                M51:V51,
                                ""),
                            "")))
                )
            )
        )
    )
)</f>
        <v>0.83333333333333304</v>
      </c>
      <c r="I51" s="191" cm="1">
        <f t="array" ref="I51">IF(
    SUM(IF(
            ISNUMBER(
                IF(
                    $M$5:$V$5,
                    (M51:V51),
                    "")),
            1,
            0))
        =0,
    NA(),
    IF(
        Parameters!$D$15=1,
        IF(
            SUM(--(ISNUMBER(IF($M$5:$V$5=1,(M51:V51),""))))&gt;0,
            MAX(IF(
                ISNUMBER(M51:V51),
                IF(
                    M$5:V$5=1,
                    M51:V51,
                    ""),
                "")),
            MAX(IF(
                ISNUMBER(M51:V51),
                IF(
                    M$5:V$5=2,
                    M51:V51,
                    ""),
                ""))
        ),
        IF(
            Parameters!$D$16=1,
            IFERROR(
                AVERAGE(IF(
                    ISNUMBER(M51:V51),
                    IF(
                        M$5:V$5=1,
                        M51:V51,
                        ""),
                    "")),
                AVERAGE(IF(
                    ISNUMBER(M51:V51),
                    IF(
                        M$5:V$5=2,
                        M51:V51,
                        ""),
                    ""))
            ),
            IF(
                Parameters!$D$17=1,
                IFERROR(
                    IF(
                        OR(
                            IF(
                                ISNUMBER(M51:V51),
                                IF(
                                    M$5:V$5=1,
                                    M51:V51,
                                    ""),
                                "")
                            =0),
                        0,
                        GEOMEAN(IF(
                            ISNUMBER(M51:V51),
                            IF(
                                M$5:V$5=1,
                                M51:V51,
                                ""),
                            ""))
                    ),
                    IF(
                        OR(IF(
                            ISNUMBER(M51:V51),
                            IF(
                                M$5:V$5=2,
                                M51:V51,
                                ""),
                            "")
                            =0),
                        0,
                        GEOMEAN(IF(
                            ISNUMBER(M51:V51),
                            IF(
                                M$5:V$5=2,
                                M51:V51,
                                ""),
                            "")))
                )
            )
        )
    )
)</f>
        <v>0</v>
      </c>
      <c r="J51" s="242">
        <v>45142</v>
      </c>
      <c r="K51" s="242">
        <v>45154</v>
      </c>
      <c r="L51" s="91" t="s">
        <v>79</v>
      </c>
      <c r="M51" s="192">
        <v>0.83333333333333304</v>
      </c>
      <c r="N51" s="192" t="s">
        <v>409</v>
      </c>
      <c r="O51" s="192">
        <v>0</v>
      </c>
      <c r="P51" s="192">
        <v>0</v>
      </c>
      <c r="Q51" s="192">
        <v>0</v>
      </c>
      <c r="R51" s="192" t="s">
        <v>409</v>
      </c>
      <c r="S51" s="192">
        <v>1.5</v>
      </c>
      <c r="T51" s="192" t="s">
        <v>409</v>
      </c>
      <c r="U51" s="192">
        <v>0</v>
      </c>
      <c r="V51" s="192" t="s">
        <v>409</v>
      </c>
      <c r="W51" s="192">
        <v>0.14285714285714199</v>
      </c>
      <c r="X51" s="192" t="s">
        <v>409</v>
      </c>
      <c r="Y51" s="192"/>
      <c r="Z51" s="192"/>
      <c r="AA51" s="80"/>
      <c r="AB51" s="80"/>
      <c r="AC51" s="80"/>
    </row>
    <row r="52" spans="1:29" x14ac:dyDescent="0.2">
      <c r="A52" s="84">
        <v>45</v>
      </c>
      <c r="B52" s="84" t="str">
        <f ca="1"/>
        <v>Costa Rica</v>
      </c>
      <c r="C52" s="84" t="str">
        <f ca="1"/>
        <v>CRI</v>
      </c>
      <c r="D52" s="219" t="str">
        <f ca="1"/>
        <v>LCN           Latin America &amp; Caribbean</v>
      </c>
      <c r="E52" s="219" t="str">
        <f ca="1"/>
        <v>IBRD</v>
      </c>
      <c r="F52" s="190" t="str">
        <f t="shared" ca="1" si="3"/>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9.1287092917527666</v>
      </c>
      <c r="H52" s="80" cm="1">
        <f t="array" ref="H52">IF(
    SUM(IF(
            ISNUMBER(
                IF(
                    $M$4:$V$4,
                    (M52:V52),
                    "")),
            1,
            0))
        =0,
    NA(),
    IF(
        Parameters!$D$15=1,
        IF(
            SUM(--(ISNUMBER(IF($M$4:$V$4=1,(M52:V52),""))))&gt;0,
            MAX(IF(
                ISNUMBER(M52:V52),
                IF(
                    M$4:V$4=1,
                    M52:V52,
                    ""),
                "")),
            MAX(IF(
                ISNUMBER(M52:V52),
                IF(
                    M$4:V$4=2,
                    M52:V52,
                    ""),
                ""))
        ),
        IF(
            Parameters!$D$16=1,
            IFERROR(
                AVERAGE(IF(
                    ISNUMBER(M52:V52),
                    IF(
                        M$4:V$4=1,
                        M52:V52,
                        ""),
                    "")),
                AVERAGE(IF(
                    ISNUMBER(M52:V52),
                    IF(
                        M$4:V$4=2,
                        M52:V52,
                        ""),
                    ""))
            ),
            IF(
                Parameters!$D$17=1,
                IFERROR(
                    IF(
                        OR(
                            IF(
                                ISNUMBER(M52:V52),
                                IF(
                                    M$4:V$4=1,
                                    M52:V52,
                                    ""),
                                "")
                            =0),
                        0,
                        GEOMEAN(IF(
                            ISNUMBER(M52:V52),
                            IF(
                                M$4:V$4=1,
                                M52:V52,
                                ""),
                            ""))
                    ),
                    IF(
                        OR(IF(
                            ISNUMBER(M52:V52),
                            IF(
                                M$4:V$4=2,
                                M52:V52,
                                ""),
                            "")
                            =0),
                        0,
                        GEOMEAN(IF(
                            ISNUMBER(M52:V52),
                            IF(
                                M$4:V$4=2,
                                M52:V52,
                                ""),
                            "")))
                )
            )
        )
    )
)</f>
        <v>8.3333333333333304</v>
      </c>
      <c r="I52" s="191" cm="1">
        <f t="array" ref="I52">IF(
    SUM(IF(
            ISNUMBER(
                IF(
                    $M$5:$V$5,
                    (M52:V52),
                    "")),
            1,
            0))
        =0,
    NA(),
    IF(
        Parameters!$D$15=1,
        IF(
            SUM(--(ISNUMBER(IF($M$5:$V$5=1,(M52:V52),""))))&gt;0,
            MAX(IF(
                ISNUMBER(M52:V52),
                IF(
                    M$5:V$5=1,
                    M52:V52,
                    ""),
                "")),
            MAX(IF(
                ISNUMBER(M52:V52),
                IF(
                    M$5:V$5=2,
                    M52:V52,
                    ""),
                ""))
        ),
        IF(
            Parameters!$D$16=1,
            IFERROR(
                AVERAGE(IF(
                    ISNUMBER(M52:V52),
                    IF(
                        M$5:V$5=1,
                        M52:V52,
                        ""),
                    "")),
                AVERAGE(IF(
                    ISNUMBER(M52:V52),
                    IF(
                        M$5:V$5=2,
                        M52:V52,
                        ""),
                    ""))
            ),
            IF(
                Parameters!$D$17=1,
                IFERROR(
                    IF(
                        OR(
                            IF(
                                ISNUMBER(M52:V52),
                                IF(
                                    M$5:V$5=1,
                                    M52:V52,
                                    ""),
                                "")
                            =0),
                        0,
                        GEOMEAN(IF(
                            ISNUMBER(M52:V52),
                            IF(
                                M$5:V$5=1,
                                M52:V52,
                                ""),
                            ""))
                    ),
                    IF(
                        OR(IF(
                            ISNUMBER(M52:V52),
                            IF(
                                M$5:V$5=2,
                                M52:V52,
                                ""),
                            "")
                            =0),
                        0,
                        GEOMEAN(IF(
                            ISNUMBER(M52:V52),
                            IF(
                                M$5:V$5=2,
                                M52:V52,
                                ""),
                            "")))
                )
            )
        )
    )
)</f>
        <v>10</v>
      </c>
      <c r="J52" s="242">
        <v>45142</v>
      </c>
      <c r="K52" s="242">
        <v>45154</v>
      </c>
      <c r="L52" s="91" t="s">
        <v>81</v>
      </c>
      <c r="M52" s="192">
        <v>8.3333333333333304</v>
      </c>
      <c r="N52" s="192">
        <v>10</v>
      </c>
      <c r="O52" s="192">
        <v>0</v>
      </c>
      <c r="P52" s="192">
        <v>0</v>
      </c>
      <c r="Q52" s="192">
        <v>0</v>
      </c>
      <c r="R52" s="192" t="s">
        <v>409</v>
      </c>
      <c r="S52" s="192">
        <v>6</v>
      </c>
      <c r="T52" s="192" t="s">
        <v>911</v>
      </c>
      <c r="U52" s="192">
        <v>0</v>
      </c>
      <c r="V52" s="192" t="s">
        <v>409</v>
      </c>
      <c r="W52" s="192">
        <v>0</v>
      </c>
      <c r="X52" s="192" t="s">
        <v>409</v>
      </c>
      <c r="Y52" s="192"/>
      <c r="Z52" s="192"/>
      <c r="AA52" s="80"/>
      <c r="AB52" s="80"/>
      <c r="AC52" s="80"/>
    </row>
    <row r="53" spans="1:29" x14ac:dyDescent="0.2">
      <c r="A53" s="84">
        <v>46</v>
      </c>
      <c r="B53" s="84" t="str">
        <f ca="1"/>
        <v>Cuba</v>
      </c>
      <c r="C53" s="84" t="str">
        <f ca="1"/>
        <v>CUB</v>
      </c>
      <c r="D53" s="219" t="str">
        <f ca="1"/>
        <v>LCN           Latin America &amp; Caribbean</v>
      </c>
      <c r="E53" s="219" t="str">
        <f ca="1"/>
        <v>NA</v>
      </c>
      <c r="F53" s="190" t="str">
        <f t="shared" ca="1" si="3"/>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$M$4:$V$4,
                    (M53:V53),
                    "")),
            1,
            0))
        =0,
    NA(),
    IF(
        Parameters!$D$15=1,
        IF(
            SUM(--(ISNUMBER(IF($M$4:$V$4=1,(M53:V53),""))))&gt;0,
            MAX(IF(
                ISNUMBER(M53:V53),
                IF(
                    M$4:V$4=1,
                    M53:V53,
                    ""),
                "")),
            MAX(IF(
                ISNUMBER(M53:V53),
                IF(
                    M$4:V$4=2,
                    M53:V53,
                    ""),
                ""))
        ),
        IF(
            Parameters!$D$16=1,
            IFERROR(
                AVERAGE(IF(
                    ISNUMBER(M53:V53),
                    IF(
                        M$4:V$4=1,
                        M53:V53,
                        ""),
                    "")),
                AVERAGE(IF(
                    ISNUMBER(M53:V53),
                    IF(
                        M$4:V$4=2,
                        M53:V53,
                        ""),
                    ""))
            ),
            IF(
                Parameters!$D$17=1,
                IFERROR(
                    IF(
                        OR(
                            IF(
                                ISNUMBER(M53:V53),
                                IF(
                                    M$4:V$4=1,
                                    M53:V53,
                                    ""),
                                "")
                            =0),
                        0,
                        GEOMEAN(IF(
                            ISNUMBER(M53:V53),
                            IF(
                                M$4:V$4=1,
                                M53:V53,
                                ""),
                            ""))
                    ),
                    IF(
                        OR(IF(
                            ISNUMBER(M53:V53),
                            IF(
                                M$4:V$4=2,
                                M53:V53,
                                ""),
                            "")
                            =0),
                        0,
                        GEOMEAN(IF(
                            ISNUMBER(M53:V53),
                            IF(
                                M$4:V$4=2,
                                M53:V53,
                                ""),
                            "")))
                )
            )
        )
    )
)</f>
        <v>7.6666666666666599</v>
      </c>
      <c r="I53" s="191" cm="1">
        <f t="array" ref="I53">IF(
    SUM(IF(
            ISNUMBER(
                IF(
                    $M$5:$V$5,
                    (M53:V53),
                    "")),
            1,
            0))
        =0,
    NA(),
    IF(
        Parameters!$D$15=1,
        IF(
            SUM(--(ISNUMBER(IF($M$5:$V$5=1,(M53:V53),""))))&gt;0,
            MAX(IF(
                ISNUMBER(M53:V53),
                IF(
                    M$5:V$5=1,
                    M53:V53,
                    ""),
                "")),
            MAX(IF(
                ISNUMBER(M53:V53),
                IF(
                    M$5:V$5=2,
                    M53:V53,
                    ""),
                ""))
        ),
        IF(
            Parameters!$D$16=1,
            IFERROR(
                AVERAGE(IF(
                    ISNUMBER(M53:V53),
                    IF(
                        M$5:V$5=1,
                        M53:V53,
                        ""),
                    "")),
                AVERAGE(IF(
                    ISNUMBER(M53:V53),
                    IF(
                        M$5:V$5=2,
                        M53:V53,
                        ""),
                    ""))
            ),
            IF(
                Parameters!$D$17=1,
                IFERROR(
                    IF(
                        OR(
                            IF(
                                ISNUMBER(M53:V53),
                                IF(
                                    M$5:V$5=1,
                                    M53:V53,
                                    ""),
                                "")
                            =0),
                        0,
                        GEOMEAN(IF(
                            ISNUMBER(M53:V53),
                            IF(
                                M$5:V$5=1,
                                M53:V53,
                                ""),
                            ""))
                    ),
                    IF(
                        OR(IF(
                            ISNUMBER(M53:V53),
                            IF(
                                M$5:V$5=2,
                                M53:V53,
                                ""),
                            "")
                            =0),
                        0,
                        GEOMEAN(IF(
                            ISNUMBER(M53:V53),
                            IF(
                                M$5:V$5=2,
                                M53:V53,
                                ""),
                            "")))
                )
            )
        )
    )
)</f>
        <v>0</v>
      </c>
      <c r="J53" s="242">
        <v>45142</v>
      </c>
      <c r="K53" s="242">
        <v>44887</v>
      </c>
      <c r="L53" s="91" t="s">
        <v>83</v>
      </c>
      <c r="M53" s="192">
        <v>7.6666666666666599</v>
      </c>
      <c r="N53" s="192" t="s">
        <v>409</v>
      </c>
      <c r="O53" s="192">
        <v>0</v>
      </c>
      <c r="P53" s="192">
        <v>0</v>
      </c>
      <c r="Q53" s="192">
        <v>0</v>
      </c>
      <c r="R53" s="192" t="s">
        <v>409</v>
      </c>
      <c r="S53" s="192">
        <v>5.6</v>
      </c>
      <c r="T53" s="192" t="s">
        <v>409</v>
      </c>
      <c r="U53" s="192">
        <v>0</v>
      </c>
      <c r="V53" s="192" t="s">
        <v>409</v>
      </c>
      <c r="W53" s="192">
        <v>0</v>
      </c>
      <c r="X53" s="192" t="s">
        <v>409</v>
      </c>
      <c r="Y53" s="192"/>
      <c r="Z53" s="192"/>
      <c r="AA53" s="80"/>
      <c r="AB53" s="80"/>
      <c r="AC53" s="80"/>
    </row>
    <row r="54" spans="1:29" x14ac:dyDescent="0.2">
      <c r="A54" s="84">
        <v>47</v>
      </c>
      <c r="B54" s="84" t="str">
        <f ca="1"/>
        <v>Curaçao</v>
      </c>
      <c r="C54" s="84" t="str">
        <f ca="1"/>
        <v>CUW</v>
      </c>
      <c r="D54" s="219" t="str">
        <f ca="1"/>
        <v>LCN           Latin America &amp; Caribbean</v>
      </c>
      <c r="E54" s="219" t="str">
        <f ca="1"/>
        <v>NA</v>
      </c>
      <c r="F54" s="190" t="str">
        <f t="shared" ca="1" si="3"/>
        <v/>
      </c>
      <c r="G54" s="80">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$M$4:$V$4,
                    (M54:V54),
                    "")),
            1,
            0))
        =0,
    NA(),
    IF(
        Parameters!$D$15=1,
        IF(
            SUM(--(ISNUMBER(IF($M$4:$V$4=1,(M54:V54),""))))&gt;0,
            MAX(IF(
                ISNUMBER(M54:V54),
                IF(
                    M$4:V$4=1,
                    M54:V54,
                    ""),
                "")),
            MAX(IF(
                ISNUMBER(M54:V54),
                IF(
                    M$4:V$4=2,
                    M54:V54,
                    ""),
                ""))
        ),
        IF(
            Parameters!$D$16=1,
            IFERROR(
                AVERAGE(IF(
                    ISNUMBER(M54:V54),
                    IF(
                        M$4:V$4=1,
                        M54:V54,
                        ""),
                    "")),
                AVERAGE(IF(
                    ISNUMBER(M54:V54),
                    IF(
                        M$4:V$4=2,
                        M54:V54,
                        ""),
                    ""))
            ),
            IF(
                Parameters!$D$17=1,
                IFERROR(
                    IF(
                        OR(
                            IF(
                                ISNUMBER(M54:V54),
                                IF(
                                    M$4:V$4=1,
                                    M54:V54,
                                    ""),
                                "")
                            =0),
                        0,
                        GEOMEAN(IF(
                            ISNUMBER(M54:V54),
                            IF(
                                M$4:V$4=1,
                                M54:V54,
                                ""),
                            ""))
                    ),
                    IF(
                        OR(IF(
                            ISNUMBER(M54:V54),
                            IF(
                                M$4:V$4=2,
                                M54:V54,
                                ""),
                            "")
                            =0),
                        0,
                        GEOMEAN(IF(
                            ISNUMBER(M54:V54),
                            IF(
                                M$4:V$4=2,
                                M54:V54,
                                ""),
                            "")))
                )
            )
        )
    )
)</f>
        <v>#N/A</v>
      </c>
      <c r="I54" s="191" cm="1">
        <f t="array" ref="I54">IF(
    SUM(IF(
            ISNUMBER(
                IF(
                    $M$5:$V$5,
                    (M54:V54),
                    "")),
            1,
            0))
        =0,
    NA(),
    IF(
        Parameters!$D$15=1,
        IF(
            SUM(--(ISNUMBER(IF($M$5:$V$5=1,(M54:V54),""))))&gt;0,
            MAX(IF(
                ISNUMBER(M54:V54),
                IF(
                    M$5:V$5=1,
                    M54:V54,
                    ""),
                "")),
            MAX(IF(
                ISNUMBER(M54:V54),
                IF(
                    M$5:V$5=2,
                    M54:V54,
                    ""),
                ""))
        ),
        IF(
            Parameters!$D$16=1,
            IFERROR(
                AVERAGE(IF(
                    ISNUMBER(M54:V54),
                    IF(
                        M$5:V$5=1,
                        M54:V54,
                        ""),
                    "")),
                AVERAGE(IF(
                    ISNUMBER(M54:V54),
                    IF(
                        M$5:V$5=2,
                        M54:V54,
                        ""),
                    ""))
            ),
            IF(
                Parameters!$D$17=1,
                IFERROR(
                    IF(
                        OR(
                            IF(
                                ISNUMBER(M54:V54),
                                IF(
                                    M$5:V$5=1,
                                    M54:V54,
                                    ""),
                                "")
                            =0),
                        0,
                        GEOMEAN(IF(
                            ISNUMBER(M54:V54),
                            IF(
                                M$5:V$5=1,
                                M54:V54,
                                ""),
                            ""))
                    ),
                    IF(
                        OR(IF(
                            ISNUMBER(M54:V54),
                            IF(
                                M$5:V$5=2,
                                M54:V54,
                                ""),
                            "")
                            =0),
                        0,
                        GEOMEAN(IF(
                            ISNUMBER(M54:V54),
                            IF(
                                M$5:V$5=2,
                                M54:V54,
                                ""),
                            "")))
                )
            )
        )
    )
)</f>
        <v>0</v>
      </c>
      <c r="J54" s="242" t="s">
        <v>409</v>
      </c>
      <c r="K54" s="242" t="s">
        <v>409</v>
      </c>
      <c r="L54" s="91" t="s">
        <v>704</v>
      </c>
      <c r="M54" s="192" t="s">
        <v>409</v>
      </c>
      <c r="N54" s="192" t="s">
        <v>409</v>
      </c>
      <c r="O54" s="192" t="s">
        <v>409</v>
      </c>
      <c r="P54" s="192">
        <v>0</v>
      </c>
      <c r="Q54" s="192" t="s">
        <v>409</v>
      </c>
      <c r="R54" s="192" t="s">
        <v>409</v>
      </c>
      <c r="S54" s="192" t="s">
        <v>409</v>
      </c>
      <c r="T54" s="192" t="s">
        <v>409</v>
      </c>
      <c r="U54" s="192" t="s">
        <v>409</v>
      </c>
      <c r="V54" s="192" t="s">
        <v>409</v>
      </c>
      <c r="W54" s="192" t="s">
        <v>409</v>
      </c>
      <c r="X54" s="192" t="s">
        <v>409</v>
      </c>
      <c r="Y54" s="192"/>
      <c r="Z54" s="192"/>
      <c r="AA54" s="80"/>
      <c r="AB54" s="80"/>
      <c r="AC54" s="80"/>
    </row>
    <row r="55" spans="1:29" x14ac:dyDescent="0.2">
      <c r="A55" s="84">
        <v>48</v>
      </c>
      <c r="B55" s="84" t="str">
        <f ca="1"/>
        <v>Cayman Islands</v>
      </c>
      <c r="C55" s="84" t="str">
        <f ca="1"/>
        <v>CYM</v>
      </c>
      <c r="D55" s="219" t="str">
        <f ca="1"/>
        <v>LCN           Latin America &amp; Caribbean</v>
      </c>
      <c r="E55" s="219" t="str">
        <f ca="1"/>
        <v>NA</v>
      </c>
      <c r="F55" s="190" t="str">
        <f t="shared" ca="1" si="3"/>
        <v/>
      </c>
      <c r="G55" s="80">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$M$4:$V$4,
                    (M55:V55),
                    "")),
            1,
            0))
        =0,
    NA(),
    IF(
        Parameters!$D$15=1,
        IF(
            SUM(--(ISNUMBER(IF($M$4:$V$4=1,(M55:V55),""))))&gt;0,
            MAX(IF(
                ISNUMBER(M55:V55),
                IF(
                    M$4:V$4=1,
                    M55:V55,
                    ""),
                "")),
            MAX(IF(
                ISNUMBER(M55:V55),
                IF(
                    M$4:V$4=2,
                    M55:V55,
                    ""),
                ""))
        ),
        IF(
            Parameters!$D$16=1,
            IFERROR(
                AVERAGE(IF(
                    ISNUMBER(M55:V55),
                    IF(
                        M$4:V$4=1,
                        M55:V55,
                        ""),
                    "")),
                AVERAGE(IF(
                    ISNUMBER(M55:V55),
                    IF(
                        M$4:V$4=2,
                        M55:V55,
                        ""),
                    ""))
            ),
            IF(
                Parameters!$D$17=1,
                IFERROR(
                    IF(
                        OR(
                            IF(
                                ISNUMBER(M55:V55),
                                IF(
                                    M$4:V$4=1,
                                    M55:V55,
                                    ""),
                                "")
                            =0),
                        0,
                        GEOMEAN(IF(
                            ISNUMBER(M55:V55),
                            IF(
                                M$4:V$4=1,
                                M55:V55,
                                ""),
                            ""))
                    ),
                    IF(
                        OR(IF(
                            ISNUMBER(M55:V55),
                            IF(
                                M$4:V$4=2,
                                M55:V55,
                                ""),
                            "")
                            =0),
                        0,
                        GEOMEAN(IF(
                            ISNUMBER(M55:V55),
                            IF(
                                M$4:V$4=2,
                                M55:V55,
                                ""),
                            "")))
                )
            )
        )
    )
)</f>
        <v>#N/A</v>
      </c>
      <c r="I55" s="191" cm="1">
        <f t="array" ref="I55">IF(
    SUM(IF(
            ISNUMBER(
                IF(
                    $M$5:$V$5,
                    (M55:V55),
                    "")),
            1,
            0))
        =0,
    NA(),
    IF(
        Parameters!$D$15=1,
        IF(
            SUM(--(ISNUMBER(IF($M$5:$V$5=1,(M55:V55),""))))&gt;0,
            MAX(IF(
                ISNUMBER(M55:V55),
                IF(
                    M$5:V$5=1,
                    M55:V55,
                    ""),
                "")),
            MAX(IF(
                ISNUMBER(M55:V55),
                IF(
                    M$5:V$5=2,
                    M55:V55,
                    ""),
                ""))
        ),
        IF(
            Parameters!$D$16=1,
            IFERROR(
                AVERAGE(IF(
                    ISNUMBER(M55:V55),
                    IF(
                        M$5:V$5=1,
                        M55:V55,
                        ""),
                    "")),
                AVERAGE(IF(
                    ISNUMBER(M55:V55),
                    IF(
                        M$5:V$5=2,
                        M55:V55,
                        ""),
                    ""))
            ),
            IF(
                Parameters!$D$17=1,
                IFERROR(
                    IF(
                        OR(
                            IF(
                                ISNUMBER(M55:V55),
                                IF(
                                    M$5:V$5=1,
                                    M55:V55,
                                    ""),
                                "")
                            =0),
                        0,
                        GEOMEAN(IF(
                            ISNUMBER(M55:V55),
                            IF(
                                M$5:V$5=1,
                                M55:V55,
                                ""),
                            ""))
                    ),
                    IF(
                        OR(IF(
                            ISNUMBER(M55:V55),
                            IF(
                                M$5:V$5=2,
                                M55:V55,
                                ""),
                            "")
                            =0),
                        0,
                        GEOMEAN(IF(
                            ISNUMBER(M55:V55),
                            IF(
                                M$5:V$5=2,
                                M55:V55,
                                ""),
                            "")))
                )
            )
        )
    )
)</f>
        <v>0</v>
      </c>
      <c r="J55" s="242">
        <v>44887</v>
      </c>
      <c r="K55" s="242">
        <v>45142</v>
      </c>
      <c r="L55" s="91" t="s">
        <v>705</v>
      </c>
      <c r="M55" s="192" t="s">
        <v>409</v>
      </c>
      <c r="N55" s="192" t="s">
        <v>409</v>
      </c>
      <c r="O55" s="192" t="s">
        <v>409</v>
      </c>
      <c r="P55" s="192">
        <v>0</v>
      </c>
      <c r="Q55" s="192">
        <v>0</v>
      </c>
      <c r="R55" s="192" t="s">
        <v>409</v>
      </c>
      <c r="S55" s="192" t="s">
        <v>409</v>
      </c>
      <c r="T55" s="192" t="s">
        <v>409</v>
      </c>
      <c r="U55" s="192" t="s">
        <v>409</v>
      </c>
      <c r="V55" s="192" t="s">
        <v>409</v>
      </c>
      <c r="W55" s="192">
        <v>0</v>
      </c>
      <c r="X55" s="192" t="s">
        <v>409</v>
      </c>
      <c r="Y55" s="192"/>
      <c r="Z55" s="192"/>
      <c r="AA55" s="80"/>
      <c r="AB55" s="80"/>
      <c r="AC55" s="80"/>
    </row>
    <row r="56" spans="1:29" x14ac:dyDescent="0.2">
      <c r="A56" s="84">
        <v>49</v>
      </c>
      <c r="B56" s="84" t="str">
        <f ca="1"/>
        <v>Cyprus</v>
      </c>
      <c r="C56" s="84" t="str">
        <f ca="1"/>
        <v>CYP</v>
      </c>
      <c r="D56" s="219" t="str">
        <f ca="1"/>
        <v>ECS           Europe &amp; Central Asia</v>
      </c>
      <c r="E56" s="219" t="str">
        <f ca="1"/>
        <v>NA</v>
      </c>
      <c r="F56" s="190" t="str">
        <f t="shared" ca="1" si="3"/>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$M$4:$V$4,
                    (M56:V56),
                    "")),
            1,
            0))
        =0,
    NA(),
    IF(
        Parameters!$D$15=1,
        IF(
            SUM(--(ISNUMBER(IF($M$4:$V$4=1,(M56:V56),""))))&gt;0,
            MAX(IF(
                ISNUMBER(M56:V56),
                IF(
                    M$4:V$4=1,
                    M56:V56,
                    ""),
                "")),
            MAX(IF(
                ISNUMBER(M56:V56),
                IF(
                    M$4:V$4=2,
                    M56:V56,
                    ""),
                ""))
        ),
        IF(
            Parameters!$D$16=1,
            IFERROR(
                AVERAGE(IF(
                    ISNUMBER(M56:V56),
                    IF(
                        M$4:V$4=1,
                        M56:V56,
                        ""),
                    "")),
                AVERAGE(IF(
                    ISNUMBER(M56:V56),
                    IF(
                        M$4:V$4=2,
                        M56:V56,
                        ""),
                    ""))
            ),
            IF(
                Parameters!$D$17=1,
                IFERROR(
                    IF(
                        OR(
                            IF(
                                ISNUMBER(M56:V56),
                                IF(
                                    M$4:V$4=1,
                                    M56:V56,
                                    ""),
                                "")
                            =0),
                        0,
                        GEOMEAN(IF(
                            ISNUMBER(M56:V56),
                            IF(
                                M$4:V$4=1,
                                M56:V56,
                                ""),
                            ""))
                    ),
                    IF(
                        OR(IF(
                            ISNUMBER(M56:V56),
                            IF(
                                M$4:V$4=2,
                                M56:V56,
                                ""),
                            "")
                            =0),
                        0,
                        GEOMEAN(IF(
                            ISNUMBER(M56:V56),
                            IF(
                                M$4:V$4=2,
                                M56:V56,
                                ""),
                            "")))
                )
            )
        )
    )
)</f>
        <v>5.5</v>
      </c>
      <c r="I56" s="191" cm="1">
        <f t="array" ref="I56">IF(
    SUM(IF(
            ISNUMBER(
                IF(
                    $M$5:$V$5,
                    (M56:V56),
                    "")),
            1,
            0))
        =0,
    NA(),
    IF(
        Parameters!$D$15=1,
        IF(
            SUM(--(ISNUMBER(IF($M$5:$V$5=1,(M56:V56),""))))&gt;0,
            MAX(IF(
                ISNUMBER(M56:V56),
                IF(
                    M$5:V$5=1,
                    M56:V56,
                    ""),
                "")),
            MAX(IF(
                ISNUMBER(M56:V56),
                IF(
                    M$5:V$5=2,
                    M56:V56,
                    ""),
                ""))
        ),
        IF(
            Parameters!$D$16=1,
            IFERROR(
                AVERAGE(IF(
                    ISNUMBER(M56:V56),
                    IF(
                        M$5:V$5=1,
                        M56:V56,
                        ""),
                    "")),
                AVERAGE(IF(
                    ISNUMBER(M56:V56),
                    IF(
                        M$5:V$5=2,
                        M56:V56,
                        ""),
                    ""))
            ),
            IF(
                Parameters!$D$17=1,
                IFERROR(
                    IF(
                        OR(
                            IF(
                                ISNUMBER(M56:V56),
                                IF(
                                    M$5:V$5=1,
                                    M56:V56,
                                    ""),
                                "")
                            =0),
                        0,
                        GEOMEAN(IF(
                            ISNUMBER(M56:V56),
                            IF(
                                M$5:V$5=1,
                                M56:V56,
                                ""),
                            ""))
                    ),
                    IF(
                        OR(IF(
                            ISNUMBER(M56:V56),
                            IF(
                                M$5:V$5=2,
                                M56:V56,
                                ""),
                            "")
                            =0),
                        0,
                        GEOMEAN(IF(
                            ISNUMBER(M56:V56),
                            IF(
                                M$5:V$5=2,
                                M56:V56,
                                ""),
                            "")))
                )
            )
        )
    )
)</f>
        <v>0</v>
      </c>
      <c r="J56" s="242">
        <v>45142</v>
      </c>
      <c r="K56" s="242">
        <v>45075</v>
      </c>
      <c r="L56" s="91" t="s">
        <v>85</v>
      </c>
      <c r="M56" s="192">
        <v>5.5</v>
      </c>
      <c r="N56" s="192" t="s">
        <v>409</v>
      </c>
      <c r="O56" s="192">
        <v>0</v>
      </c>
      <c r="P56" s="192">
        <v>0</v>
      </c>
      <c r="Q56" s="192">
        <v>0</v>
      </c>
      <c r="R56" s="192" t="s">
        <v>409</v>
      </c>
      <c r="S56" s="192">
        <v>4.3</v>
      </c>
      <c r="T56" s="192" t="s">
        <v>409</v>
      </c>
      <c r="U56" s="192">
        <v>0</v>
      </c>
      <c r="V56" s="192" t="s">
        <v>409</v>
      </c>
      <c r="W56" s="192">
        <v>0</v>
      </c>
      <c r="X56" s="192" t="s">
        <v>409</v>
      </c>
      <c r="Y56" s="192"/>
      <c r="Z56" s="192"/>
      <c r="AA56" s="80"/>
      <c r="AB56" s="80"/>
      <c r="AC56" s="80"/>
    </row>
    <row r="57" spans="1:29" x14ac:dyDescent="0.2">
      <c r="A57" s="84">
        <v>50</v>
      </c>
      <c r="B57" s="84" t="str">
        <f ca="1"/>
        <v>Czech Republic</v>
      </c>
      <c r="C57" s="84" t="str">
        <f ca="1"/>
        <v>CZE</v>
      </c>
      <c r="D57" s="219" t="str">
        <f ca="1"/>
        <v>ECS           Europe &amp; Central Asia</v>
      </c>
      <c r="E57" s="219" t="str">
        <f ca="1"/>
        <v>NA</v>
      </c>
      <c r="F57" s="190" t="str">
        <f t="shared" ca="1" si="3"/>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$M$4:$V$4,
                    (M57:V57),
                    "")),
            1,
            0))
        =0,
    NA(),
    IF(
        Parameters!$D$15=1,
        IF(
            SUM(--(ISNUMBER(IF($M$4:$V$4=1,(M57:V57),""))))&gt;0,
            MAX(IF(
                ISNUMBER(M57:V57),
                IF(
                    M$4:V$4=1,
                    M57:V57,
                    ""),
                "")),
            MAX(IF(
                ISNUMBER(M57:V57),
                IF(
                    M$4:V$4=2,
                    M57:V57,
                    ""),
                ""))
        ),
        IF(
            Parameters!$D$16=1,
            IFERROR(
                AVERAGE(IF(
                    ISNUMBER(M57:V57),
                    IF(
                        M$4:V$4=1,
                        M57:V57,
                        ""),
                    "")),
                AVERAGE(IF(
                    ISNUMBER(M57:V57),
                    IF(
                        M$4:V$4=2,
                        M57:V57,
                        ""),
                    ""))
            ),
            IF(
                Parameters!$D$17=1,
                IFERROR(
                    IF(
                        OR(
                            IF(
                                ISNUMBER(M57:V57),
                                IF(
                                    M$4:V$4=1,
                                    M57:V57,
                                    ""),
                                "")
                            =0),
                        0,
                        GEOMEAN(IF(
                            ISNUMBER(M57:V57),
                            IF(
                                M$4:V$4=1,
                                M57:V57,
                                ""),
                            ""))
                    ),
                    IF(
                        OR(IF(
                            ISNUMBER(M57:V57),
                            IF(
                                M$4:V$4=2,
                                M57:V57,
                                ""),
                            "")
                            =0),
                        0,
                        GEOMEAN(IF(
                            ISNUMBER(M57:V57),
                            IF(
                                M$4:V$4=2,
                                M57:V57,
                                ""),
                            "")))
                )
            )
        )
    )
)</f>
        <v>1.1666666666666601</v>
      </c>
      <c r="I57" s="191" cm="1">
        <f t="array" ref="I57">IF(
    SUM(IF(
            ISNUMBER(
                IF(
                    $M$5:$V$5,
                    (M57:V57),
                    "")),
            1,
            0))
        =0,
    NA(),
    IF(
        Parameters!$D$15=1,
        IF(
            SUM(--(ISNUMBER(IF($M$5:$V$5=1,(M57:V57),""))))&gt;0,
            MAX(IF(
                ISNUMBER(M57:V57),
                IF(
                    M$5:V$5=1,
                    M57:V57,
                    ""),
                "")),
            MAX(IF(
                ISNUMBER(M57:V57),
                IF(
                    M$5:V$5=2,
                    M57:V57,
                    ""),
                ""))
        ),
        IF(
            Parameters!$D$16=1,
            IFERROR(
                AVERAGE(IF(
                    ISNUMBER(M57:V57),
                    IF(
                        M$5:V$5=1,
                        M57:V57,
                        ""),
                    "")),
                AVERAGE(IF(
                    ISNUMBER(M57:V57),
                    IF(
                        M$5:V$5=2,
                        M57:V57,
                        ""),
                    ""))
            ),
            IF(
                Parameters!$D$17=1,
                IFERROR(
                    IF(
                        OR(
                            IF(
                                ISNUMBER(M57:V57),
                                IF(
                                    M$5:V$5=1,
                                    M57:V57,
                                    ""),
                                "")
                            =0),
                        0,
                        GEOMEAN(IF(
                            ISNUMBER(M57:V57),
                            IF(
                                M$5:V$5=1,
                                M57:V57,
                                ""),
                            ""))
                    ),
                    IF(
                        OR(IF(
                            ISNUMBER(M57:V57),
                            IF(
                                M$5:V$5=2,
                                M57:V57,
                                ""),
                            "")
                            =0),
                        0,
                        GEOMEAN(IF(
                            ISNUMBER(M57:V57),
                            IF(
                                M$5:V$5=2,
                                M57:V57,
                                ""),
                            "")))
                )
            )
        )
    )
)</f>
        <v>0</v>
      </c>
      <c r="J57" s="242">
        <v>45142</v>
      </c>
      <c r="K57" s="242">
        <v>45154</v>
      </c>
      <c r="L57" s="91" t="s">
        <v>87</v>
      </c>
      <c r="M57" s="192">
        <v>1.1666666666666601</v>
      </c>
      <c r="N57" s="192" t="s">
        <v>409</v>
      </c>
      <c r="O57" s="192">
        <v>0</v>
      </c>
      <c r="P57" s="192">
        <v>0</v>
      </c>
      <c r="Q57" s="192">
        <v>0</v>
      </c>
      <c r="R57" s="192" t="s">
        <v>409</v>
      </c>
      <c r="S57" s="192">
        <v>1.7</v>
      </c>
      <c r="T57" s="192" t="s">
        <v>409</v>
      </c>
      <c r="U57" s="192">
        <v>0</v>
      </c>
      <c r="V57" s="192" t="s">
        <v>409</v>
      </c>
      <c r="W57" s="192">
        <v>0</v>
      </c>
      <c r="X57" s="192" t="s">
        <v>409</v>
      </c>
      <c r="Y57" s="192"/>
      <c r="Z57" s="192"/>
      <c r="AA57" s="80"/>
      <c r="AB57" s="80"/>
      <c r="AC57" s="80"/>
    </row>
    <row r="58" spans="1:29" x14ac:dyDescent="0.2">
      <c r="A58" s="84">
        <v>51</v>
      </c>
      <c r="B58" s="84" t="str">
        <f ca="1"/>
        <v>Germany</v>
      </c>
      <c r="C58" s="84" t="str">
        <f ca="1"/>
        <v>DEU</v>
      </c>
      <c r="D58" s="219" t="str">
        <f ca="1"/>
        <v>ECS           Europe &amp; Central Asia</v>
      </c>
      <c r="E58" s="219" t="str">
        <f ca="1"/>
        <v>NA</v>
      </c>
      <c r="F58" s="190" t="str">
        <f t="shared" ca="1" si="3"/>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5</v>
      </c>
      <c r="H58" s="80" cm="1">
        <f t="array" ref="H58">IF(
    SUM(IF(
            ISNUMBER(
                IF(
                    $M$4:$V$4,
                    (M58:V58),
                    "")),
            1,
            0))
        =0,
    NA(),
    IF(
        Parameters!$D$15=1,
        IF(
            SUM(--(ISNUMBER(IF($M$4:$V$4=1,(M58:V58),""))))&gt;0,
            MAX(IF(
                ISNUMBER(M58:V58),
                IF(
                    M$4:V$4=1,
                    M58:V58,
                    ""),
                "")),
            MAX(IF(
                ISNUMBER(M58:V58),
                IF(
                    M$4:V$4=2,
                    M58:V58,
                    ""),
                ""))
        ),
        IF(
            Parameters!$D$16=1,
            IFERROR(
                AVERAGE(IF(
                    ISNUMBER(M58:V58),
                    IF(
                        M$4:V$4=1,
                        M58:V58,
                        ""),
                    "")),
                AVERAGE(IF(
                    ISNUMBER(M58:V58),
                    IF(
                        M$4:V$4=2,
                        M58:V58,
                        ""),
                    ""))
            ),
            IF(
                Parameters!$D$17=1,
                IFERROR(
                    IF(
                        OR(
                            IF(
                                ISNUMBER(M58:V58),
                                IF(
                                    M$4:V$4=1,
                                    M58:V58,
                                    ""),
                                "")
                            =0),
                        0,
                        GEOMEAN(IF(
                            ISNUMBER(M58:V58),
                            IF(
                                M$4:V$4=1,
                                M58:V58,
                                ""),
                            ""))
                    ),
                    IF(
                        OR(IF(
                            ISNUMBER(M58:V58),
                            IF(
                                M$4:V$4=2,
                                M58:V58,
                                ""),
                            "")
                            =0),
                        0,
                        GEOMEAN(IF(
                            ISNUMBER(M58:V58),
                            IF(
                                M$4:V$4=2,
                                M58:V58,
                                ""),
                            "")))
                )
            )
        )
    )
)</f>
        <v>2.5</v>
      </c>
      <c r="I58" s="191" cm="1">
        <f t="array" ref="I58">IF(
    SUM(IF(
            ISNUMBER(
                IF(
                    $M$5:$V$5,
                    (M58:V58),
                    "")),
            1,
            0))
        =0,
    NA(),
    IF(
        Parameters!$D$15=1,
        IF(
            SUM(--(ISNUMBER(IF($M$5:$V$5=1,(M58:V58),""))))&gt;0,
            MAX(IF(
                ISNUMBER(M58:V58),
                IF(
                    M$5:V$5=1,
                    M58:V58,
                    ""),
                "")),
            MAX(IF(
                ISNUMBER(M58:V58),
                IF(
                    M$5:V$5=2,
                    M58:V58,
                    ""),
                ""))
        ),
        IF(
            Parameters!$D$16=1,
            IFERROR(
                AVERAGE(IF(
                    ISNUMBER(M58:V58),
                    IF(
                        M$5:V$5=1,
                        M58:V58,
                        ""),
                    "")),
                AVERAGE(IF(
                    ISNUMBER(M58:V58),
                    IF(
                        M$5:V$5=2,
                        M58:V58,
                        ""),
                    ""))
            ),
            IF(
                Parameters!$D$17=1,
                IFERROR(
                    IF(
                        OR(
                            IF(
                                ISNUMBER(M58:V58),
                                IF(
                                    M$5:V$5=1,
                                    M58:V58,
                                    ""),
                                "")
                            =0),
                        0,
                        GEOMEAN(IF(
                            ISNUMBER(M58:V58),
                            IF(
                                M$5:V$5=1,
                                M58:V58,
                                ""),
                            ""))
                    ),
                    IF(
                        OR(IF(
                            ISNUMBER(M58:V58),
                            IF(
                                M$5:V$5=2,
                                M58:V58,
                                ""),
                            "")
                            =0),
                        0,
                        GEOMEAN(IF(
                            ISNUMBER(M58:V58),
                            IF(
                                M$5:V$5=2,
                                M58:V58,
                                ""),
                            "")))
                )
            )
        )
    )
)</f>
        <v>10</v>
      </c>
      <c r="J58" s="242">
        <v>45142</v>
      </c>
      <c r="K58" s="242">
        <v>45154</v>
      </c>
      <c r="L58" s="91" t="s">
        <v>89</v>
      </c>
      <c r="M58" s="192">
        <v>2.5</v>
      </c>
      <c r="N58" s="192">
        <v>10</v>
      </c>
      <c r="O58" s="192">
        <v>0</v>
      </c>
      <c r="P58" s="192">
        <v>0</v>
      </c>
      <c r="Q58" s="192">
        <v>0</v>
      </c>
      <c r="R58" s="192" t="s">
        <v>409</v>
      </c>
      <c r="S58" s="192">
        <v>2.5</v>
      </c>
      <c r="T58" s="192" t="s">
        <v>917</v>
      </c>
      <c r="U58" s="192">
        <v>0</v>
      </c>
      <c r="V58" s="192" t="s">
        <v>409</v>
      </c>
      <c r="W58" s="192">
        <v>0</v>
      </c>
      <c r="X58" s="192" t="s">
        <v>409</v>
      </c>
      <c r="Y58" s="192"/>
      <c r="Z58" s="192"/>
      <c r="AA58" s="80"/>
      <c r="AB58" s="80"/>
      <c r="AC58" s="80"/>
    </row>
    <row r="59" spans="1:29" x14ac:dyDescent="0.2">
      <c r="A59" s="84">
        <v>52</v>
      </c>
      <c r="B59" s="84" t="str">
        <f ca="1"/>
        <v>Djibouti</v>
      </c>
      <c r="C59" s="84" t="str">
        <f ca="1"/>
        <v>DJI</v>
      </c>
      <c r="D59" s="219" t="str">
        <f ca="1"/>
        <v>MEA           Middle East &amp; North Africa</v>
      </c>
      <c r="E59" s="219" t="str">
        <f ca="1"/>
        <v>IDA</v>
      </c>
      <c r="F59" s="190" t="str">
        <f t="shared" ca="1" si="3"/>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$M$4:$V$4,
                    (M59:V59),
                    "")),
            1,
            0))
        =0,
    NA(),
    IF(
        Parameters!$D$15=1,
        IF(
            SUM(--(ISNUMBER(IF($M$4:$V$4=1,(M59:V59),""))))&gt;0,
            MAX(IF(
                ISNUMBER(M59:V59),
                IF(
                    M$4:V$4=1,
                    M59:V59,
                    ""),
                "")),
            MAX(IF(
                ISNUMBER(M59:V59),
                IF(
                    M$4:V$4=2,
                    M59:V59,
                    ""),
                ""))
        ),
        IF(
            Parameters!$D$16=1,
            IFERROR(
                AVERAGE(IF(
                    ISNUMBER(M59:V59),
                    IF(
                        M$4:V$4=1,
                        M59:V59,
                        ""),
                    "")),
                AVERAGE(IF(
                    ISNUMBER(M59:V59),
                    IF(
                        M$4:V$4=2,
                        M59:V59,
                        ""),
                    ""))
            ),
            IF(
                Parameters!$D$17=1,
                IFERROR(
                    IF(
                        OR(
                            IF(
                                ISNUMBER(M59:V59),
                                IF(
                                    M$4:V$4=1,
                                    M59:V59,
                                    ""),
                                "")
                            =0),
                        0,
                        GEOMEAN(IF(
                            ISNUMBER(M59:V59),
                            IF(
                                M$4:V$4=1,
                                M59:V59,
                                ""),
                            ""))
                    ),
                    IF(
                        OR(IF(
                            ISNUMBER(M59:V59),
                            IF(
                                M$4:V$4=2,
                                M59:V59,
                                ""),
                            "")
                            =0),
                        0,
                        GEOMEAN(IF(
                            ISNUMBER(M59:V59),
                            IF(
                                M$4:V$4=2,
                                M59:V59,
                                ""),
                            "")))
                )
            )
        )
    )
)</f>
        <v>7.3333333333333304</v>
      </c>
      <c r="I59" s="191" cm="1">
        <f t="array" ref="I59">IF(
    SUM(IF(
            ISNUMBER(
                IF(
                    $M$5:$V$5,
                    (M59:V59),
                    "")),
            1,
            0))
        =0,
    NA(),
    IF(
        Parameters!$D$15=1,
        IF(
            SUM(--(ISNUMBER(IF($M$5:$V$5=1,(M59:V59),""))))&gt;0,
            MAX(IF(
                ISNUMBER(M59:V59),
                IF(
                    M$5:V$5=1,
                    M59:V59,
                    ""),
                "")),
            MAX(IF(
                ISNUMBER(M59:V59),
                IF(
                    M$5:V$5=2,
                    M59:V59,
                    ""),
                ""))
        ),
        IF(
            Parameters!$D$16=1,
            IFERROR(
                AVERAGE(IF(
                    ISNUMBER(M59:V59),
                    IF(
                        M$5:V$5=1,
                        M59:V59,
                        ""),
                    "")),
                AVERAGE(IF(
                    ISNUMBER(M59:V59),
                    IF(
                        M$5:V$5=2,
                        M59:V59,
                        ""),
                    ""))
            ),
            IF(
                Parameters!$D$17=1,
                IFERROR(
                    IF(
                        OR(
                            IF(
                                ISNUMBER(M59:V59),
                                IF(
                                    M$5:V$5=1,
                                    M59:V59,
                                    ""),
                                "")
                            =0),
                        0,
                        GEOMEAN(IF(
                            ISNUMBER(M59:V59),
                            IF(
                                M$5:V$5=1,
                                M59:V59,
                                ""),
                            ""))
                    ),
                    IF(
                        OR(IF(
                            ISNUMBER(M59:V59),
                            IF(
                                M$5:V$5=2,
                                M59:V59,
                                ""),
                            "")
                            =0),
                        0,
                        GEOMEAN(IF(
                            ISNUMBER(M59:V59),
                            IF(
                                M$5:V$5=2,
                                M59:V59,
                                ""),
                            "")))
                )
            )
        )
    )
)</f>
        <v>0</v>
      </c>
      <c r="J59" s="242">
        <v>45142</v>
      </c>
      <c r="K59" s="242">
        <v>44860</v>
      </c>
      <c r="L59" s="91" t="s">
        <v>91</v>
      </c>
      <c r="M59" s="192">
        <v>7.3333333333333304</v>
      </c>
      <c r="N59" s="192" t="s">
        <v>409</v>
      </c>
      <c r="O59" s="192">
        <v>0</v>
      </c>
      <c r="P59" s="192">
        <v>0</v>
      </c>
      <c r="Q59" s="192">
        <v>0</v>
      </c>
      <c r="R59" s="192" t="s">
        <v>409</v>
      </c>
      <c r="S59" s="192">
        <v>5.4</v>
      </c>
      <c r="T59" s="192" t="s">
        <v>409</v>
      </c>
      <c r="U59" s="192">
        <v>0</v>
      </c>
      <c r="V59" s="192" t="s">
        <v>409</v>
      </c>
      <c r="W59" s="192">
        <v>0</v>
      </c>
      <c r="X59" s="192" t="s">
        <v>409</v>
      </c>
      <c r="Y59" s="192"/>
      <c r="Z59" s="192"/>
      <c r="AA59" s="80"/>
      <c r="AB59" s="80"/>
      <c r="AC59" s="80"/>
    </row>
    <row r="60" spans="1:29" x14ac:dyDescent="0.2">
      <c r="A60" s="84">
        <v>53</v>
      </c>
      <c r="B60" s="84" t="str">
        <f ca="1"/>
        <v>Dominica</v>
      </c>
      <c r="C60" s="84" t="str">
        <f ca="1"/>
        <v>DMA</v>
      </c>
      <c r="D60" s="219" t="str">
        <f ca="1"/>
        <v>LCN           Latin America &amp; Caribbean</v>
      </c>
      <c r="E60" s="219" t="str">
        <f ca="1"/>
        <v>Blend</v>
      </c>
      <c r="F60" s="190" t="str">
        <f t="shared" ca="1" si="3"/>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$M$4:$V$4,
                    (M60:V60),
                    "")),
            1,
            0))
        =0,
    NA(),
    IF(
        Parameters!$D$15=1,
        IF(
            SUM(--(ISNUMBER(IF($M$4:$V$4=1,(M60:V60),""))))&gt;0,
            MAX(IF(
                ISNUMBER(M60:V60),
                IF(
                    M$4:V$4=1,
                    M60:V60,
                    ""),
                "")),
            MAX(IF(
                ISNUMBER(M60:V60),
                IF(
                    M$4:V$4=2,
                    M60:V60,
                    ""),
                ""))
        ),
        IF(
            Parameters!$D$16=1,
            IFERROR(
                AVERAGE(IF(
                    ISNUMBER(M60:V60),
                    IF(
                        M$4:V$4=1,
                        M60:V60,
                        ""),
                    "")),
                AVERAGE(IF(
                    ISNUMBER(M60:V60),
                    IF(
                        M$4:V$4=2,
                        M60:V60,
                        ""),
                    ""))
            ),
            IF(
                Parameters!$D$17=1,
                IFERROR(
                    IF(
                        OR(
                            IF(
                                ISNUMBER(M60:V60),
                                IF(
                                    M$4:V$4=1,
                                    M60:V60,
                                    ""),
                                "")
                            =0),
                        0,
                        GEOMEAN(IF(
                            ISNUMBER(M60:V60),
                            IF(
                                M$4:V$4=1,
                                M60:V60,
                                ""),
                            ""))
                    ),
                    IF(
                        OR(IF(
                            ISNUMBER(M60:V60),
                            IF(
                                M$4:V$4=2,
                                M60:V60,
                                ""),
                            "")
                            =0),
                        0,
                        GEOMEAN(IF(
                            ISNUMBER(M60:V60),
                            IF(
                                M$4:V$4=2,
                                M60:V60,
                                ""),
                            "")))
                )
            )
        )
    )
)</f>
        <v>6.5</v>
      </c>
      <c r="I60" s="191" cm="1">
        <f t="array" ref="I60">IF(
    SUM(IF(
            ISNUMBER(
                IF(
                    $M$5:$V$5,
                    (M60:V60),
                    "")),
            1,
            0))
        =0,
    NA(),
    IF(
        Parameters!$D$15=1,
        IF(
            SUM(--(ISNUMBER(IF($M$5:$V$5=1,(M60:V60),""))))&gt;0,
            MAX(IF(
                ISNUMBER(M60:V60),
                IF(
                    M$5:V$5=1,
                    M60:V60,
                    ""),
                "")),
            MAX(IF(
                ISNUMBER(M60:V60),
                IF(
                    M$5:V$5=2,
                    M60:V60,
                    ""),
                ""))
        ),
        IF(
            Parameters!$D$16=1,
            IFERROR(
                AVERAGE(IF(
                    ISNUMBER(M60:V60),
                    IF(
                        M$5:V$5=1,
                        M60:V60,
                        ""),
                    "")),
                AVERAGE(IF(
                    ISNUMBER(M60:V60),
                    IF(
                        M$5:V$5=2,
                        M60:V60,
                        ""),
                    ""))
            ),
            IF(
                Parameters!$D$17=1,
                IFERROR(
                    IF(
                        OR(
                            IF(
                                ISNUMBER(M60:V60),
                                IF(
                                    M$5:V$5=1,
                                    M60:V60,
                                    ""),
                                "")
                            =0),
                        0,
                        GEOMEAN(IF(
                            ISNUMBER(M60:V60),
                            IF(
                                M$5:V$5=1,
                                M60:V60,
                                ""),
                            ""))
                    ),
                    IF(
                        OR(IF(
                            ISNUMBER(M60:V60),
                            IF(
                                M$5:V$5=2,
                                M60:V60,
                                ""),
                            "")
                            =0),
                        0,
                        GEOMEAN(IF(
                            ISNUMBER(M60:V60),
                            IF(
                                M$5:V$5=2,
                                M60:V60,
                                ""),
                            "")))
                )
            )
        )
    )
)</f>
        <v>0</v>
      </c>
      <c r="J60" s="242">
        <v>44860</v>
      </c>
      <c r="K60" s="242">
        <v>45142</v>
      </c>
      <c r="L60" s="91" t="s">
        <v>93</v>
      </c>
      <c r="M60" s="192">
        <v>6.5</v>
      </c>
      <c r="N60" s="192" t="s">
        <v>409</v>
      </c>
      <c r="O60" s="192">
        <v>0</v>
      </c>
      <c r="P60" s="192">
        <v>0</v>
      </c>
      <c r="Q60" s="192">
        <v>0</v>
      </c>
      <c r="R60" s="192" t="s">
        <v>409</v>
      </c>
      <c r="S60" s="192">
        <v>4.9000000000000004</v>
      </c>
      <c r="T60" s="192" t="s">
        <v>409</v>
      </c>
      <c r="U60" s="192">
        <v>0</v>
      </c>
      <c r="V60" s="192" t="s">
        <v>409</v>
      </c>
      <c r="W60" s="192">
        <v>0</v>
      </c>
      <c r="X60" s="192" t="s">
        <v>409</v>
      </c>
      <c r="Y60" s="192"/>
      <c r="Z60" s="192"/>
      <c r="AA60" s="80"/>
      <c r="AB60" s="80"/>
      <c r="AC60" s="80"/>
    </row>
    <row r="61" spans="1:29" x14ac:dyDescent="0.2">
      <c r="A61" s="84">
        <v>54</v>
      </c>
      <c r="B61" s="84" t="str">
        <f ca="1"/>
        <v>Denmark</v>
      </c>
      <c r="C61" s="84" t="str">
        <f ca="1"/>
        <v>DNK</v>
      </c>
      <c r="D61" s="219" t="str">
        <f ca="1"/>
        <v>ECS           Europe &amp; Central Asia</v>
      </c>
      <c r="E61" s="219" t="str">
        <f ca="1"/>
        <v>NA</v>
      </c>
      <c r="F61" s="190" t="str">
        <f t="shared" ca="1" si="3"/>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$M$4:$V$4,
                    (M61:V61),
                    "")),
            1,
            0))
        =0,
    NA(),
    IF(
        Parameters!$D$15=1,
        IF(
            SUM(--(ISNUMBER(IF($M$4:$V$4=1,(M61:V61),""))))&gt;0,
            MAX(IF(
                ISNUMBER(M61:V61),
                IF(
                    M$4:V$4=1,
                    M61:V61,
                    ""),
                "")),
            MAX(IF(
                ISNUMBER(M61:V61),
                IF(
                    M$4:V$4=2,
                    M61:V61,
                    ""),
                ""))
        ),
        IF(
            Parameters!$D$16=1,
            IFERROR(
                AVERAGE(IF(
                    ISNUMBER(M61:V61),
                    IF(
                        M$4:V$4=1,
                        M61:V61,
                        ""),
                    "")),
                AVERAGE(IF(
                    ISNUMBER(M61:V61),
                    IF(
                        M$4:V$4=2,
                        M61:V61,
                        ""),
                    ""))
            ),
            IF(
                Parameters!$D$17=1,
                IFERROR(
                    IF(
                        OR(
                            IF(
                                ISNUMBER(M61:V61),
                                IF(
                                    M$4:V$4=1,
                                    M61:V61,
                                    ""),
                                "")
                            =0),
                        0,
                        GEOMEAN(IF(
                            ISNUMBER(M61:V61),
                            IF(
                                M$4:V$4=1,
                                M61:V61,
                                ""),
                            ""))
                    ),
                    IF(
                        OR(IF(
                            ISNUMBER(M61:V61),
                            IF(
                                M$4:V$4=2,
                                M61:V61,
                                ""),
                            "")
                            =0),
                        0,
                        GEOMEAN(IF(
                            ISNUMBER(M61:V61),
                            IF(
                                M$4:V$4=2,
                                M61:V61,
                                ""),
                            "")))
                )
            )
        )
    )
)</f>
        <v>0.5</v>
      </c>
      <c r="I61" s="191" cm="1">
        <f t="array" ref="I61">IF(
    SUM(IF(
            ISNUMBER(
                IF(
                    $M$5:$V$5,
                    (M61:V61),
                    "")),
            1,
            0))
        =0,
    NA(),
    IF(
        Parameters!$D$15=1,
        IF(
            SUM(--(ISNUMBER(IF($M$5:$V$5=1,(M61:V61),""))))&gt;0,
            MAX(IF(
                ISNUMBER(M61:V61),
                IF(
                    M$5:V$5=1,
                    M61:V61,
                    ""),
                "")),
            MAX(IF(
                ISNUMBER(M61:V61),
                IF(
                    M$5:V$5=2,
                    M61:V61,
                    ""),
                ""))
        ),
        IF(
            Parameters!$D$16=1,
            IFERROR(
                AVERAGE(IF(
                    ISNUMBER(M61:V61),
                    IF(
                        M$5:V$5=1,
                        M61:V61,
                        ""),
                    "")),
                AVERAGE(IF(
                    ISNUMBER(M61:V61),
                    IF(
                        M$5:V$5=2,
                        M61:V61,
                        ""),
                    ""))
            ),
            IF(
                Parameters!$D$17=1,
                IFERROR(
                    IF(
                        OR(
                            IF(
                                ISNUMBER(M61:V61),
                                IF(
                                    M$5:V$5=1,
                                    M61:V61,
                                    ""),
                                "")
                            =0),
                        0,
                        GEOMEAN(IF(
                            ISNUMBER(M61:V61),
                            IF(
                                M$5:V$5=1,
                                M61:V61,
                                ""),
                            ""))
                    ),
                    IF(
                        OR(IF(
                            ISNUMBER(M61:V61),
                            IF(
                                M$5:V$5=2,
                                M61:V61,
                                ""),
                            "")
                            =0),
                        0,
                        GEOMEAN(IF(
                            ISNUMBER(M61:V61),
                            IF(
                                M$5:V$5=2,
                                M61:V61,
                                ""),
                            "")))
                )
            )
        )
    )
)</f>
        <v>0</v>
      </c>
      <c r="J61" s="242">
        <v>45142</v>
      </c>
      <c r="K61" s="242">
        <v>45154</v>
      </c>
      <c r="L61" s="91" t="s">
        <v>95</v>
      </c>
      <c r="M61" s="192">
        <v>0.5</v>
      </c>
      <c r="N61" s="192">
        <v>0</v>
      </c>
      <c r="O61" s="192">
        <v>0</v>
      </c>
      <c r="P61" s="192">
        <v>0</v>
      </c>
      <c r="Q61" s="192">
        <v>0</v>
      </c>
      <c r="R61" s="192" t="s">
        <v>409</v>
      </c>
      <c r="S61" s="192">
        <v>1.3</v>
      </c>
      <c r="T61" s="192" t="s">
        <v>918</v>
      </c>
      <c r="U61" s="192">
        <v>0</v>
      </c>
      <c r="V61" s="192" t="s">
        <v>409</v>
      </c>
      <c r="W61" s="192">
        <v>0</v>
      </c>
      <c r="X61" s="192" t="s">
        <v>409</v>
      </c>
      <c r="Y61" s="192"/>
      <c r="Z61" s="192"/>
      <c r="AA61" s="80"/>
      <c r="AB61" s="80"/>
      <c r="AC61" s="80"/>
    </row>
    <row r="62" spans="1:29" x14ac:dyDescent="0.2">
      <c r="A62" s="84">
        <v>55</v>
      </c>
      <c r="B62" s="84" t="str">
        <f ca="1"/>
        <v>Dominican Republic</v>
      </c>
      <c r="C62" s="84" t="str">
        <f ca="1"/>
        <v>DOM</v>
      </c>
      <c r="D62" s="219" t="str">
        <f ca="1"/>
        <v>LCN           Latin America &amp; Caribbean</v>
      </c>
      <c r="E62" s="219" t="str">
        <f ca="1"/>
        <v>IBRD</v>
      </c>
      <c r="F62" s="190" t="str">
        <f t="shared" ca="1" si="3"/>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$M$4:$V$4,
                    (M62:V62),
                    "")),
            1,
            0))
        =0,
    NA(),
    IF(
        Parameters!$D$15=1,
        IF(
            SUM(--(ISNUMBER(IF($M$4:$V$4=1,(M62:V62),""))))&gt;0,
            MAX(IF(
                ISNUMBER(M62:V62),
                IF(
                    M$4:V$4=1,
                    M62:V62,
                    ""),
                "")),
            MAX(IF(
                ISNUMBER(M62:V62),
                IF(
                    M$4:V$4=2,
                    M62:V62,
                    ""),
                ""))
        ),
        IF(
            Parameters!$D$16=1,
            IFERROR(
                AVERAGE(IF(
                    ISNUMBER(M62:V62),
                    IF(
                        M$4:V$4=1,
                        M62:V62,
                        ""),
                    "")),
                AVERAGE(IF(
                    ISNUMBER(M62:V62),
                    IF(
                        M$4:V$4=2,
                        M62:V62,
                        ""),
                    ""))
            ),
            IF(
                Parameters!$D$17=1,
                IFERROR(
                    IF(
                        OR(
                            IF(
                                ISNUMBER(M62:V62),
                                IF(
                                    M$4:V$4=1,
                                    M62:V62,
                                    ""),
                                "")
                            =0),
                        0,
                        GEOMEAN(IF(
                            ISNUMBER(M62:V62),
                            IF(
                                M$4:V$4=1,
                                M62:V62,
                                ""),
                            ""))
                    ),
                    IF(
                        OR(IF(
                            ISNUMBER(M62:V62),
                            IF(
                                M$4:V$4=2,
                                M62:V62,
                                ""),
                            "")
                            =0),
                        0,
                        GEOMEAN(IF(
                            ISNUMBER(M62:V62),
                            IF(
                                M$4:V$4=2,
                                M62:V62,
                                ""),
                            "")))
                )
            )
        )
    )
)</f>
        <v>9.5</v>
      </c>
      <c r="I62" s="191" cm="1">
        <f t="array" ref="I62">IF(
    SUM(IF(
            ISNUMBER(
                IF(
                    $M$5:$V$5,
                    (M62:V62),
                    "")),
            1,
            0))
        =0,
    NA(),
    IF(
        Parameters!$D$15=1,
        IF(
            SUM(--(ISNUMBER(IF($M$5:$V$5=1,(M62:V62),""))))&gt;0,
            MAX(IF(
                ISNUMBER(M62:V62),
                IF(
                    M$5:V$5=1,
                    M62:V62,
                    ""),
                "")),
            MAX(IF(
                ISNUMBER(M62:V62),
                IF(
                    M$5:V$5=2,
                    M62:V62,
                    ""),
                ""))
        ),
        IF(
            Parameters!$D$16=1,
            IFERROR(
                AVERAGE(IF(
                    ISNUMBER(M62:V62),
                    IF(
                        M$5:V$5=1,
                        M62:V62,
                        ""),
                    "")),
                AVERAGE(IF(
                    ISNUMBER(M62:V62),
                    IF(
                        M$5:V$5=2,
                        M62:V62,
                        ""),
                    ""))
            ),
            IF(
                Parameters!$D$17=1,
                IFERROR(
                    IF(
                        OR(
                            IF(
                                ISNUMBER(M62:V62),
                                IF(
                                    M$5:V$5=1,
                                    M62:V62,
                                    ""),
                                "")
                            =0),
                        0,
                        GEOMEAN(IF(
                            ISNUMBER(M62:V62),
                            IF(
                                M$5:V$5=1,
                                M62:V62,
                                ""),
                            ""))
                    ),
                    IF(
                        OR(IF(
                            ISNUMBER(M62:V62),
                            IF(
                                M$5:V$5=2,
                                M62:V62,
                                ""),
                            "")
                            =0),
                        0,
                        GEOMEAN(IF(
                            ISNUMBER(M62:V62),
                            IF(
                                M$5:V$5=2,
                                M62:V62,
                                ""),
                            "")))
                )
            )
        )
    )
)</f>
        <v>0</v>
      </c>
      <c r="J62" s="242">
        <v>44753</v>
      </c>
      <c r="K62" s="242">
        <v>45154</v>
      </c>
      <c r="L62" s="91" t="s">
        <v>97</v>
      </c>
      <c r="M62" s="192">
        <v>9.5</v>
      </c>
      <c r="N62" s="192" t="s">
        <v>409</v>
      </c>
      <c r="O62" s="192">
        <v>0</v>
      </c>
      <c r="P62" s="192">
        <v>0</v>
      </c>
      <c r="Q62" s="192">
        <v>0</v>
      </c>
      <c r="R62" s="192" t="s">
        <v>409</v>
      </c>
      <c r="S62" s="192">
        <v>6.7</v>
      </c>
      <c r="T62" s="192" t="s">
        <v>409</v>
      </c>
      <c r="U62" s="192">
        <v>0</v>
      </c>
      <c r="V62" s="192" t="s">
        <v>409</v>
      </c>
      <c r="W62" s="192">
        <v>0</v>
      </c>
      <c r="X62" s="192" t="s">
        <v>409</v>
      </c>
      <c r="Y62" s="192"/>
      <c r="Z62" s="192"/>
      <c r="AA62" s="80"/>
      <c r="AB62" s="80"/>
      <c r="AC62" s="80"/>
    </row>
    <row r="63" spans="1:29" x14ac:dyDescent="0.2">
      <c r="A63" s="84">
        <v>56</v>
      </c>
      <c r="B63" s="84" t="str">
        <f ca="1"/>
        <v>Algeria</v>
      </c>
      <c r="C63" s="84" t="str">
        <f ca="1"/>
        <v>DZA</v>
      </c>
      <c r="D63" s="219" t="str">
        <f ca="1"/>
        <v>MEA           Middle East &amp; North Africa</v>
      </c>
      <c r="E63" s="219" t="str">
        <f ca="1"/>
        <v>IBRD</v>
      </c>
      <c r="F63" s="190" t="str">
        <f t="shared" ca="1" si="3"/>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$M$4:$V$4,
                    (M63:V63),
                    "")),
            1,
            0))
        =0,
    NA(),
    IF(
        Parameters!$D$15=1,
        IF(
            SUM(--(ISNUMBER(IF($M$4:$V$4=1,(M63:V63),""))))&gt;0,
            MAX(IF(
                ISNUMBER(M63:V63),
                IF(
                    M$4:V$4=1,
                    M63:V63,
                    ""),
                "")),
            MAX(IF(
                ISNUMBER(M63:V63),
                IF(
                    M$4:V$4=2,
                    M63:V63,
                    ""),
                ""))
        ),
        IF(
            Parameters!$D$16=1,
            IFERROR(
                AVERAGE(IF(
                    ISNUMBER(M63:V63),
                    IF(
                        M$4:V$4=1,
                        M63:V63,
                        ""),
                    "")),
                AVERAGE(IF(
                    ISNUMBER(M63:V63),
                    IF(
                        M$4:V$4=2,
                        M63:V63,
                        ""),
                    ""))
            ),
            IF(
                Parameters!$D$17=1,
                IFERROR(
                    IF(
                        OR(
                            IF(
                                ISNUMBER(M63:V63),
                                IF(
                                    M$4:V$4=1,
                                    M63:V63,
                                    ""),
                                "")
                            =0),
                        0,
                        GEOMEAN(IF(
                            ISNUMBER(M63:V63),
                            IF(
                                M$4:V$4=1,
                                M63:V63,
                                ""),
                            ""))
                    ),
                    IF(
                        OR(IF(
                            ISNUMBER(M63:V63),
                            IF(
                                M$4:V$4=2,
                                M63:V63,
                                ""),
                            "")
                            =0),
                        0,
                        GEOMEAN(IF(
                            ISNUMBER(M63:V63),
                            IF(
                                M$4:V$4=2,
                                M63:V63,
                                ""),
                            "")))
                )
            )
        )
    )
)</f>
        <v>6.1666666666666599</v>
      </c>
      <c r="I63" s="191" cm="1">
        <f t="array" ref="I63">IF(
    SUM(IF(
            ISNUMBER(
                IF(
                    $M$5:$V$5,
                    (M63:V63),
                    "")),
            1,
            0))
        =0,
    NA(),
    IF(
        Parameters!$D$15=1,
        IF(
            SUM(--(ISNUMBER(IF($M$5:$V$5=1,(M63:V63),""))))&gt;0,
            MAX(IF(
                ISNUMBER(M63:V63),
                IF(
                    M$5:V$5=1,
                    M63:V63,
                    ""),
                "")),
            MAX(IF(
                ISNUMBER(M63:V63),
                IF(
                    M$5:V$5=2,
                    M63:V63,
                    ""),
                ""))
        ),
        IF(
            Parameters!$D$16=1,
            IFERROR(
                AVERAGE(IF(
                    ISNUMBER(M63:V63),
                    IF(
                        M$5:V$5=1,
                        M63:V63,
                        ""),
                    "")),
                AVERAGE(IF(
                    ISNUMBER(M63:V63),
                    IF(
                        M$5:V$5=2,
                        M63:V63,
                        ""),
                    ""))
            ),
            IF(
                Parameters!$D$17=1,
                IFERROR(
                    IF(
                        OR(
                            IF(
                                ISNUMBER(M63:V63),
                                IF(
                                    M$5:V$5=1,
                                    M63:V63,
                                    ""),
                                "")
                            =0),
                        0,
                        GEOMEAN(IF(
                            ISNUMBER(M63:V63),
                            IF(
                                M$5:V$5=1,
                                M63:V63,
                                ""),
                            ""))
                    ),
                    IF(
                        OR(IF(
                            ISNUMBER(M63:V63),
                            IF(
                                M$5:V$5=2,
                                M63:V63,
                                ""),
                            "")
                            =0),
                        0,
                        GEOMEAN(IF(
                            ISNUMBER(M63:V63),
                            IF(
                                M$5:V$5=2,
                                M63:V63,
                                ""),
                            "")))
                )
            )
        )
    )
)</f>
        <v>0</v>
      </c>
      <c r="J63" s="242">
        <v>45142</v>
      </c>
      <c r="K63" s="242">
        <v>45154</v>
      </c>
      <c r="L63" s="91" t="s">
        <v>99</v>
      </c>
      <c r="M63" s="192">
        <v>6.1666666666666599</v>
      </c>
      <c r="N63" s="192">
        <v>0</v>
      </c>
      <c r="O63" s="192">
        <v>0</v>
      </c>
      <c r="P63" s="192">
        <v>0</v>
      </c>
      <c r="Q63" s="192">
        <v>0</v>
      </c>
      <c r="R63" s="192" t="s">
        <v>409</v>
      </c>
      <c r="S63" s="192">
        <v>4.7</v>
      </c>
      <c r="T63" s="192" t="s">
        <v>919</v>
      </c>
      <c r="U63" s="192">
        <v>0</v>
      </c>
      <c r="V63" s="192" t="s">
        <v>409</v>
      </c>
      <c r="W63" s="192">
        <v>0.27118644067796599</v>
      </c>
      <c r="X63" s="192" t="s">
        <v>409</v>
      </c>
      <c r="Y63" s="192"/>
      <c r="Z63" s="192"/>
      <c r="AA63" s="80"/>
      <c r="AB63" s="80"/>
      <c r="AC63" s="80"/>
    </row>
    <row r="64" spans="1:29" x14ac:dyDescent="0.2">
      <c r="A64" s="84">
        <v>57</v>
      </c>
      <c r="B64" s="84" t="str">
        <f ca="1"/>
        <v>Ecuador</v>
      </c>
      <c r="C64" s="84" t="str">
        <f ca="1"/>
        <v>ECU</v>
      </c>
      <c r="D64" s="219" t="str">
        <f ca="1"/>
        <v>LCN           Latin America &amp; Caribbean</v>
      </c>
      <c r="E64" s="219" t="str">
        <f ca="1"/>
        <v>IBRD</v>
      </c>
      <c r="F64" s="190" t="str">
        <f t="shared" ca="1" si="3"/>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0</v>
      </c>
      <c r="H64" s="80" cm="1">
        <f t="array" ref="H64">IF(
    SUM(IF(
            ISNUMBER(
                IF(
                    $M$4:$V$4,
                    (M64:V64),
                    "")),
            1,
            0))
        =0,
    NA(),
    IF(
        Parameters!$D$15=1,
        IF(
            SUM(--(ISNUMBER(IF($M$4:$V$4=1,(M64:V64),""))))&gt;0,
            MAX(IF(
                ISNUMBER(M64:V64),
                IF(
                    M$4:V$4=1,
                    M64:V64,
                    ""),
                "")),
            MAX(IF(
                ISNUMBER(M64:V64),
                IF(
                    M$4:V$4=2,
                    M64:V64,
                    ""),
                ""))
        ),
        IF(
            Parameters!$D$16=1,
            IFERROR(
                AVERAGE(IF(
                    ISNUMBER(M64:V64),
                    IF(
                        M$4:V$4=1,
                        M64:V64,
                        ""),
                    "")),
                AVERAGE(IF(
                    ISNUMBER(M64:V64),
                    IF(
                        M$4:V$4=2,
                        M64:V64,
                        ""),
                    ""))
            ),
            IF(
                Parameters!$D$17=1,
                IFERROR(
                    IF(
                        OR(
                            IF(
                                ISNUMBER(M64:V64),
                                IF(
                                    M$4:V$4=1,
                                    M64:V64,
                                    ""),
                                "")
                            =0),
                        0,
                        GEOMEAN(IF(
                            ISNUMBER(M64:V64),
                            IF(
                                M$4:V$4=1,
                                M64:V64,
                                ""),
                            ""))
                    ),
                    IF(
                        OR(IF(
                            ISNUMBER(M64:V64),
                            IF(
                                M$4:V$4=2,
                                M64:V64,
                                ""),
                            "")
                            =0),
                        0,
                        GEOMEAN(IF(
                            ISNUMBER(M64:V64),
                            IF(
                                M$4:V$4=2,
                                M64:V64,
                                ""),
                            "")))
                )
            )
        )
    )
)</f>
        <v>9.8333333333333304</v>
      </c>
      <c r="I64" s="191" cm="1">
        <f t="array" ref="I64">IF(
    SUM(IF(
            ISNUMBER(
                IF(
                    $M$5:$V$5,
                    (M64:V64),
                    "")),
            1,
            0))
        =0,
    NA(),
    IF(
        Parameters!$D$15=1,
        IF(
            SUM(--(ISNUMBER(IF($M$5:$V$5=1,(M64:V64),""))))&gt;0,
            MAX(IF(
                ISNUMBER(M64:V64),
                IF(
                    M$5:V$5=1,
                    M64:V64,
                    ""),
                "")),
            MAX(IF(
                ISNUMBER(M64:V64),
                IF(
                    M$5:V$5=2,
                    M64:V64,
                    ""),
                ""))
        ),
        IF(
            Parameters!$D$16=1,
            IFERROR(
                AVERAGE(IF(
                    ISNUMBER(M64:V64),
                    IF(
                        M$5:V$5=1,
                        M64:V64,
                        ""),
                    "")),
                AVERAGE(IF(
                    ISNUMBER(M64:V64),
                    IF(
                        M$5:V$5=2,
                        M64:V64,
                        ""),
                    ""))
            ),
            IF(
                Parameters!$D$17=1,
                IFERROR(
                    IF(
                        OR(
                            IF(
                                ISNUMBER(M64:V64),
                                IF(
                                    M$5:V$5=1,
                                    M64:V64,
                                    ""),
                                "")
                            =0),
                        0,
                        GEOMEAN(IF(
                            ISNUMBER(M64:V64),
                            IF(
                                M$5:V$5=1,
                                M64:V64,
                                ""),
                            ""))
                    ),
                    IF(
                        OR(IF(
                            ISNUMBER(M64:V64),
                            IF(
                                M$5:V$5=2,
                                M64:V64,
                                ""),
                            "")
                            =0),
                        0,
                        GEOMEAN(IF(
                            ISNUMBER(M64:V64),
                            IF(
                                M$5:V$5=2,
                                M64:V64,
                                ""),
                            "")))
                )
            )
        )
    )
)</f>
        <v>0</v>
      </c>
      <c r="J64" s="242">
        <v>44753</v>
      </c>
      <c r="K64" s="242">
        <v>45154</v>
      </c>
      <c r="L64" s="91" t="s">
        <v>101</v>
      </c>
      <c r="M64" s="192">
        <v>9.8333333333333304</v>
      </c>
      <c r="N64" s="192">
        <v>0</v>
      </c>
      <c r="O64" s="192">
        <v>0</v>
      </c>
      <c r="P64" s="192">
        <v>0</v>
      </c>
      <c r="Q64" s="192">
        <v>0</v>
      </c>
      <c r="R64" s="192" t="s">
        <v>409</v>
      </c>
      <c r="S64" s="192">
        <v>6.9</v>
      </c>
      <c r="T64" s="192" t="s">
        <v>920</v>
      </c>
      <c r="U64" s="192">
        <v>0</v>
      </c>
      <c r="V64" s="192" t="s">
        <v>409</v>
      </c>
      <c r="W64" s="192">
        <v>0.2</v>
      </c>
      <c r="X64" s="192" t="s">
        <v>409</v>
      </c>
      <c r="Y64" s="192"/>
      <c r="Z64" s="192"/>
      <c r="AA64" s="80"/>
      <c r="AB64" s="80"/>
      <c r="AC64" s="80"/>
    </row>
    <row r="65" spans="1:29" x14ac:dyDescent="0.2">
      <c r="A65" s="84">
        <v>58</v>
      </c>
      <c r="B65" s="84" t="str">
        <f ca="1"/>
        <v>Egypt, Arab Rep.</v>
      </c>
      <c r="C65" s="84" t="str">
        <f ca="1"/>
        <v>EGY</v>
      </c>
      <c r="D65" s="219" t="str">
        <f ca="1"/>
        <v>MEA           Middle East &amp; North Africa</v>
      </c>
      <c r="E65" s="219" t="str">
        <f ca="1"/>
        <v>IBRD</v>
      </c>
      <c r="F65" s="190" t="str">
        <f t="shared" ca="1" si="3"/>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6.7453687816160208</v>
      </c>
      <c r="H65" s="80" cm="1">
        <f t="array" ref="H65">IF(
    SUM(IF(
            ISNUMBER(
                IF(
                    $M$4:$V$4,
                    (M65:V65),
                    "")),
            1,
            0))
        =0,
    NA(),
    IF(
        Parameters!$D$15=1,
        IF(
            SUM(--(ISNUMBER(IF($M$4:$V$4=1,(M65:V65),""))))&gt;0,
            MAX(IF(
                ISNUMBER(M65:V65),
                IF(
                    M$4:V$4=1,
                    M65:V65,
                    ""),
                "")),
            MAX(IF(
                ISNUMBER(M65:V65),
                IF(
                    M$4:V$4=2,
                    M65:V65,
                    ""),
                ""))
        ),
        IF(
            Parameters!$D$16=1,
            IFERROR(
                AVERAGE(IF(
                    ISNUMBER(M65:V65),
                    IF(
                        M$4:V$4=1,
                        M65:V65,
                        ""),
                    "")),
                AVERAGE(IF(
                    ISNUMBER(M65:V65),
                    IF(
                        M$4:V$4=2,
                        M65:V65,
                        ""),
                    ""))
            ),
            IF(
                Parameters!$D$17=1,
                IFERROR(
                    IF(
                        OR(
                            IF(
                                ISNUMBER(M65:V65),
                                IF(
                                    M$4:V$4=1,
                                    M65:V65,
                                    ""),
                                "")
                            =0),
                        0,
                        GEOMEAN(IF(
                            ISNUMBER(M65:V65),
                            IF(
                                M$4:V$4=1,
                                M65:V65,
                                ""),
                            ""))
                    ),
                    IF(
                        OR(IF(
                            ISNUMBER(M65:V65),
                            IF(
                                M$4:V$4=2,
                                M65:V65,
                                ""),
                            "")
                            =0),
                        0,
                        GEOMEAN(IF(
                            ISNUMBER(M65:V65),
                            IF(
                                M$4:V$4=2,
                                M65:V65,
                                ""),
                            "")))
                )
            )
        )
    )
)</f>
        <v>6.5</v>
      </c>
      <c r="I65" s="191" cm="1">
        <f t="array" ref="I65">IF(
    SUM(IF(
            ISNUMBER(
                IF(
                    $M$5:$V$5,
                    (M65:V65),
                    "")),
            1,
            0))
        =0,
    NA(),
    IF(
        Parameters!$D$15=1,
        IF(
            SUM(--(ISNUMBER(IF($M$5:$V$5=1,(M65:V65),""))))&gt;0,
            MAX(IF(
                ISNUMBER(M65:V65),
                IF(
                    M$5:V$5=1,
                    M65:V65,
                    ""),
                "")),
            MAX(IF(
                ISNUMBER(M65:V65),
                IF(
                    M$5:V$5=2,
                    M65:V65,
                    ""),
                ""))
        ),
        IF(
            Parameters!$D$16=1,
            IFERROR(
                AVERAGE(IF(
                    ISNUMBER(M65:V65),
                    IF(
                        M$5:V$5=1,
                        M65:V65,
                        ""),
                    "")),
                AVERAGE(IF(
                    ISNUMBER(M65:V65),
                    IF(
                        M$5:V$5=2,
                        M65:V65,
                        ""),
                    ""))
            ),
            IF(
                Parameters!$D$17=1,
                IFERROR(
                    IF(
                        OR(
                            IF(
                                ISNUMBER(M65:V65),
                                IF(
                                    M$5:V$5=1,
                                    M65:V65,
                                    ""),
                                "")
                            =0),
                        0,
                        GEOMEAN(IF(
                            ISNUMBER(M65:V65),
                            IF(
                                M$5:V$5=1,
                                M65:V65,
                                ""),
                            ""))
                    ),
                    IF(
                        OR(IF(
                            ISNUMBER(M65:V65),
                            IF(
                                M$5:V$5=2,
                                M65:V65,
                                ""),
                            "")
                            =0),
                        0,
                        GEOMEAN(IF(
                            ISNUMBER(M65:V65),
                            IF(
                                M$5:V$5=2,
                                M65:V65,
                                ""),
                            "")))
                )
            )
        )
    )
)</f>
        <v>7</v>
      </c>
      <c r="J65" s="242">
        <v>45142</v>
      </c>
      <c r="K65" s="242">
        <v>45154</v>
      </c>
      <c r="L65" s="91" t="s">
        <v>102</v>
      </c>
      <c r="M65" s="192">
        <v>6.5</v>
      </c>
      <c r="N65" s="192" t="s">
        <v>409</v>
      </c>
      <c r="O65" s="192">
        <v>0</v>
      </c>
      <c r="P65" s="192">
        <v>0</v>
      </c>
      <c r="Q65" s="192">
        <v>0</v>
      </c>
      <c r="R65" s="192">
        <v>7</v>
      </c>
      <c r="S65" s="192">
        <v>4.9000000000000004</v>
      </c>
      <c r="T65" s="192" t="s">
        <v>409</v>
      </c>
      <c r="U65" s="192">
        <v>0</v>
      </c>
      <c r="V65" s="192" t="s">
        <v>409</v>
      </c>
      <c r="W65" s="192">
        <v>9.0909090909090898E-2</v>
      </c>
      <c r="X65" s="192" t="s">
        <v>921</v>
      </c>
      <c r="Y65" s="192"/>
      <c r="Z65" s="192"/>
      <c r="AA65" s="80"/>
      <c r="AB65" s="80"/>
      <c r="AC65" s="80"/>
    </row>
    <row r="66" spans="1:29" x14ac:dyDescent="0.2">
      <c r="A66" s="84">
        <v>59</v>
      </c>
      <c r="B66" s="84" t="str">
        <f ca="1"/>
        <v>Eritrea</v>
      </c>
      <c r="C66" s="84" t="str">
        <f ca="1"/>
        <v>ERI</v>
      </c>
      <c r="D66" s="219" t="str">
        <f ca="1"/>
        <v>SSF           Sub-Saharan Africa</v>
      </c>
      <c r="E66" s="219" t="str">
        <f ca="1"/>
        <v>IDA</v>
      </c>
      <c r="F66" s="190" t="str">
        <f t="shared" ca="1" si="3"/>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$M$4:$V$4,
                    (M66:V66),
                    "")),
            1,
            0))
        =0,
    NA(),
    IF(
        Parameters!$D$15=1,
        IF(
            SUM(--(ISNUMBER(IF($M$4:$V$4=1,(M66:V66),""))))&gt;0,
            MAX(IF(
                ISNUMBER(M66:V66),
                IF(
                    M$4:V$4=1,
                    M66:V66,
                    ""),
                "")),
            MAX(IF(
                ISNUMBER(M66:V66),
                IF(
                    M$4:V$4=2,
                    M66:V66,
                    ""),
                ""))
        ),
        IF(
            Parameters!$D$16=1,
            IFERROR(
                AVERAGE(IF(
                    ISNUMBER(M66:V66),
                    IF(
                        M$4:V$4=1,
                        M66:V66,
                        ""),
                    "")),
                AVERAGE(IF(
                    ISNUMBER(M66:V66),
                    IF(
                        M$4:V$4=2,
                        M66:V66,
                        ""),
                    ""))
            ),
            IF(
                Parameters!$D$17=1,
                IFERROR(
                    IF(
                        OR(
                            IF(
                                ISNUMBER(M66:V66),
                                IF(
                                    M$4:V$4=1,
                                    M66:V66,
                                    ""),
                                "")
                            =0),
                        0,
                        GEOMEAN(IF(
                            ISNUMBER(M66:V66),
                            IF(
                                M$4:V$4=1,
                                M66:V66,
                                ""),
                            ""))
                    ),
                    IF(
                        OR(IF(
                            ISNUMBER(M66:V66),
                            IF(
                                M$4:V$4=2,
                                M66:V66,
                                ""),
                            "")
                            =0),
                        0,
                        GEOMEAN(IF(
                            ISNUMBER(M66:V66),
                            IF(
                                M$4:V$4=2,
                                M66:V66,
                                ""),
                            "")))
                )
            )
        )
    )
)</f>
        <v>4.5</v>
      </c>
      <c r="I66" s="191" cm="1">
        <f t="array" ref="I66">IF(
    SUM(IF(
            ISNUMBER(
                IF(
                    $M$5:$V$5,
                    (M66:V66),
                    "")),
            1,
            0))
        =0,
    NA(),
    IF(
        Parameters!$D$15=1,
        IF(
            SUM(--(ISNUMBER(IF($M$5:$V$5=1,(M66:V66),""))))&gt;0,
            MAX(IF(
                ISNUMBER(M66:V66),
                IF(
                    M$5:V$5=1,
                    M66:V66,
                    ""),
                "")),
            MAX(IF(
                ISNUMBER(M66:V66),
                IF(
                    M$5:V$5=2,
                    M66:V66,
                    ""),
                ""))
        ),
        IF(
            Parameters!$D$16=1,
            IFERROR(
                AVERAGE(IF(
                    ISNUMBER(M66:V66),
                    IF(
                        M$5:V$5=1,
                        M66:V66,
                        ""),
                    "")),
                AVERAGE(IF(
                    ISNUMBER(M66:V66),
                    IF(
                        M$5:V$5=2,
                        M66:V66,
                        ""),
                    ""))
            ),
            IF(
                Parameters!$D$17=1,
                IFERROR(
                    IF(
                        OR(
                            IF(
                                ISNUMBER(M66:V66),
                                IF(
                                    M$5:V$5=1,
                                    M66:V66,
                                    ""),
                                "")
                            =0),
                        0,
                        GEOMEAN(IF(
                            ISNUMBER(M66:V66),
                            IF(
                                M$5:V$5=1,
                                M66:V66,
                                ""),
                            ""))
                    ),
                    IF(
                        OR(IF(
                            ISNUMBER(M66:V66),
                            IF(
                                M$5:V$5=2,
                                M66:V66,
                                ""),
                            "")
                            =0),
                        0,
                        GEOMEAN(IF(
                            ISNUMBER(M66:V66),
                            IF(
                                M$5:V$5=2,
                                M66:V66,
                                ""),
                            "")))
                )
            )
        )
    )
)</f>
        <v>0</v>
      </c>
      <c r="J66" s="242">
        <v>45142</v>
      </c>
      <c r="K66" s="242">
        <v>45154</v>
      </c>
      <c r="L66" s="91" t="s">
        <v>104</v>
      </c>
      <c r="M66" s="192">
        <v>4.5</v>
      </c>
      <c r="N66" s="192" t="s">
        <v>409</v>
      </c>
      <c r="O66" s="192">
        <v>0</v>
      </c>
      <c r="P66" s="192">
        <v>0</v>
      </c>
      <c r="Q66" s="192">
        <v>0</v>
      </c>
      <c r="R66" s="192" t="s">
        <v>409</v>
      </c>
      <c r="S66" s="192">
        <v>3.7</v>
      </c>
      <c r="T66" s="192" t="s">
        <v>409</v>
      </c>
      <c r="U66" s="192">
        <v>0</v>
      </c>
      <c r="V66" s="192" t="s">
        <v>409</v>
      </c>
      <c r="W66" s="192">
        <v>0</v>
      </c>
      <c r="X66" s="192" t="s">
        <v>409</v>
      </c>
      <c r="Y66" s="192"/>
      <c r="Z66" s="192"/>
      <c r="AA66" s="80"/>
      <c r="AB66" s="80"/>
      <c r="AC66" s="80"/>
    </row>
    <row r="67" spans="1:29" x14ac:dyDescent="0.2">
      <c r="A67" s="84">
        <v>60</v>
      </c>
      <c r="B67" s="84" t="str">
        <f ca="1"/>
        <v>Spain</v>
      </c>
      <c r="C67" s="84" t="str">
        <f ca="1"/>
        <v>ESP</v>
      </c>
      <c r="D67" s="219" t="str">
        <f ca="1"/>
        <v>ECS           Europe &amp; Central Asia</v>
      </c>
      <c r="E67" s="219" t="str">
        <f ca="1"/>
        <v>NA</v>
      </c>
      <c r="F67" s="190" t="str">
        <f t="shared" ca="1" si="3"/>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$M$4:$V$4,
                    (M67:V67),
                    "")),
            1,
            0))
        =0,
    NA(),
    IF(
        Parameters!$D$15=1,
        IF(
            SUM(--(ISNUMBER(IF($M$4:$V$4=1,(M67:V67),""))))&gt;0,
            MAX(IF(
                ISNUMBER(M67:V67),
                IF(
                    M$4:V$4=1,
                    M67:V67,
                    ""),
                "")),
            MAX(IF(
                ISNUMBER(M67:V67),
                IF(
                    M$4:V$4=2,
                    M67:V67,
                    ""),
                ""))
        ),
        IF(
            Parameters!$D$16=1,
            IFERROR(
                AVERAGE(IF(
                    ISNUMBER(M67:V67),
                    IF(
                        M$4:V$4=1,
                        M67:V67,
                        ""),
                    "")),
                AVERAGE(IF(
                    ISNUMBER(M67:V67),
                    IF(
                        M$4:V$4=2,
                        M67:V67,
                        ""),
                    ""))
            ),
            IF(
                Parameters!$D$17=1,
                IFERROR(
                    IF(
                        OR(
                            IF(
                                ISNUMBER(M67:V67),
                                IF(
                                    M$4:V$4=1,
                                    M67:V67,
                                    ""),
                                "")
                            =0),
                        0,
                        GEOMEAN(IF(
                            ISNUMBER(M67:V67),
                            IF(
                                M$4:V$4=1,
                                M67:V67,
                                ""),
                            ""))
                    ),
                    IF(
                        OR(IF(
                            ISNUMBER(M67:V67),
                            IF(
                                M$4:V$4=2,
                                M67:V67,
                                ""),
                            "")
                            =0),
                        0,
                        GEOMEAN(IF(
                            ISNUMBER(M67:V67),
                            IF(
                                M$4:V$4=2,
                                M67:V67,
                                ""),
                            "")))
                )
            )
        )
    )
)</f>
        <v>5.1666666666666599</v>
      </c>
      <c r="I67" s="191" cm="1">
        <f t="array" ref="I67">IF(
    SUM(IF(
            ISNUMBER(
                IF(
                    $M$5:$V$5,
                    (M67:V67),
                    "")),
            1,
            0))
        =0,
    NA(),
    IF(
        Parameters!$D$15=1,
        IF(
            SUM(--(ISNUMBER(IF($M$5:$V$5=1,(M67:V67),""))))&gt;0,
            MAX(IF(
                ISNUMBER(M67:V67),
                IF(
                    M$5:V$5=1,
                    M67:V67,
                    ""),
                "")),
            MAX(IF(
                ISNUMBER(M67:V67),
                IF(
                    M$5:V$5=2,
                    M67:V67,
                    ""),
                ""))
        ),
        IF(
            Parameters!$D$16=1,
            IFERROR(
                AVERAGE(IF(
                    ISNUMBER(M67:V67),
                    IF(
                        M$5:V$5=1,
                        M67:V67,
                        ""),
                    "")),
                AVERAGE(IF(
                    ISNUMBER(M67:V67),
                    IF(
                        M$5:V$5=2,
                        M67:V67,
                        ""),
                    ""))
            ),
            IF(
                Parameters!$D$17=1,
                IFERROR(
                    IF(
                        OR(
                            IF(
                                ISNUMBER(M67:V67),
                                IF(
                                    M$5:V$5=1,
                                    M67:V67,
                                    ""),
                                "")
                            =0),
                        0,
                        GEOMEAN(IF(
                            ISNUMBER(M67:V67),
                            IF(
                                M$5:V$5=1,
                                M67:V67,
                                ""),
                            ""))
                    ),
                    IF(
                        OR(IF(
                            ISNUMBER(M67:V67),
                            IF(
                                M$5:V$5=2,
                                M67:V67,
                                ""),
                            "")
                            =0),
                        0,
                        GEOMEAN(IF(
                            ISNUMBER(M67:V67),
                            IF(
                                M$5:V$5=2,
                                M67:V67,
                                ""),
                            "")))
                )
            )
        )
    )
)</f>
        <v>0</v>
      </c>
      <c r="J67" s="242">
        <v>45019</v>
      </c>
      <c r="K67" s="242">
        <v>45154</v>
      </c>
      <c r="L67" s="91" t="s">
        <v>106</v>
      </c>
      <c r="M67" s="192">
        <v>5.1666666666666599</v>
      </c>
      <c r="N67" s="192">
        <v>0</v>
      </c>
      <c r="O67" s="192">
        <v>0</v>
      </c>
      <c r="P67" s="192">
        <v>0</v>
      </c>
      <c r="Q67" s="192">
        <v>0</v>
      </c>
      <c r="R67" s="192" t="s">
        <v>409</v>
      </c>
      <c r="S67" s="192">
        <v>4.0999999999999996</v>
      </c>
      <c r="T67" s="192" t="s">
        <v>922</v>
      </c>
      <c r="U67" s="192">
        <v>0</v>
      </c>
      <c r="V67" s="192" t="s">
        <v>409</v>
      </c>
      <c r="W67" s="192">
        <v>0</v>
      </c>
      <c r="X67" s="192" t="s">
        <v>409</v>
      </c>
      <c r="Y67" s="192"/>
      <c r="Z67" s="192"/>
      <c r="AA67" s="80"/>
      <c r="AB67" s="80"/>
      <c r="AC67" s="80"/>
    </row>
    <row r="68" spans="1:29" x14ac:dyDescent="0.2">
      <c r="A68" s="84">
        <v>61</v>
      </c>
      <c r="B68" s="84" t="str">
        <f ca="1"/>
        <v>Estonia</v>
      </c>
      <c r="C68" s="84" t="str">
        <f ca="1"/>
        <v>EST</v>
      </c>
      <c r="D68" s="219" t="str">
        <f ca="1"/>
        <v>ECS           Europe &amp; Central Asia</v>
      </c>
      <c r="E68" s="219" t="str">
        <f ca="1"/>
        <v>NA</v>
      </c>
      <c r="F68" s="190" t="str">
        <f t="shared" ca="1" si="3"/>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$M$4:$V$4,
                    (M68:V68),
                    "")),
            1,
            0))
        =0,
    NA(),
    IF(
        Parameters!$D$15=1,
        IF(
            SUM(--(ISNUMBER(IF($M$4:$V$4=1,(M68:V68),""))))&gt;0,
            MAX(IF(
                ISNUMBER(M68:V68),
                IF(
                    M$4:V$4=1,
                    M68:V68,
                    ""),
                "")),
            MAX(IF(
                ISNUMBER(M68:V68),
                IF(
                    M$4:V$4=2,
                    M68:V68,
                    ""),
                ""))
        ),
        IF(
            Parameters!$D$16=1,
            IFERROR(
                AVERAGE(IF(
                    ISNUMBER(M68:V68),
                    IF(
                        M$4:V$4=1,
                        M68:V68,
                        ""),
                    "")),
                AVERAGE(IF(
                    ISNUMBER(M68:V68),
                    IF(
                        M$4:V$4=2,
                        M68:V68,
                        ""),
                    ""))
            ),
            IF(
                Parameters!$D$17=1,
                IFERROR(
                    IF(
                        OR(
                            IF(
                                ISNUMBER(M68:V68),
                                IF(
                                    M$4:V$4=1,
                                    M68:V68,
                                    ""),
                                "")
                            =0),
                        0,
                        GEOMEAN(IF(
                            ISNUMBER(M68:V68),
                            IF(
                                M$4:V$4=1,
                                M68:V68,
                                ""),
                            ""))
                    ),
                    IF(
                        OR(IF(
                            ISNUMBER(M68:V68),
                            IF(
                                M$4:V$4=2,
                                M68:V68,
                                ""),
                            "")
                            =0),
                        0,
                        GEOMEAN(IF(
                            ISNUMBER(M68:V68),
                            IF(
                                M$4:V$4=2,
                                M68:V68,
                                ""),
                            "")))
                )
            )
        )
    )
)</f>
        <v>0</v>
      </c>
      <c r="I68" s="191" cm="1">
        <f t="array" ref="I68">IF(
    SUM(IF(
            ISNUMBER(
                IF(
                    $M$5:$V$5,
                    (M68:V68),
                    "")),
            1,
            0))
        =0,
    NA(),
    IF(
        Parameters!$D$15=1,
        IF(
            SUM(--(ISNUMBER(IF($M$5:$V$5=1,(M68:V68),""))))&gt;0,
            MAX(IF(
                ISNUMBER(M68:V68),
                IF(
                    M$5:V$5=1,
                    M68:V68,
                    ""),
                "")),
            MAX(IF(
                ISNUMBER(M68:V68),
                IF(
                    M$5:V$5=2,
                    M68:V68,
                    ""),
                ""))
        ),
        IF(
            Parameters!$D$16=1,
            IFERROR(
                AVERAGE(IF(
                    ISNUMBER(M68:V68),
                    IF(
                        M$5:V$5=1,
                        M68:V68,
                        ""),
                    "")),
                AVERAGE(IF(
                    ISNUMBER(M68:V68),
                    IF(
                        M$5:V$5=2,
                        M68:V68,
                        ""),
                    ""))
            ),
            IF(
                Parameters!$D$17=1,
                IFERROR(
                    IF(
                        OR(
                            IF(
                                ISNUMBER(M68:V68),
                                IF(
                                    M$5:V$5=1,
                                    M68:V68,
                                    ""),
                                "")
                            =0),
                        0,
                        GEOMEAN(IF(
                            ISNUMBER(M68:V68),
                            IF(
                                M$5:V$5=1,
                                M68:V68,
                                ""),
                            ""))
                    ),
                    IF(
                        OR(IF(
                            ISNUMBER(M68:V68),
                            IF(
                                M$5:V$5=2,
                                M68:V68,
                                ""),
                            "")
                            =0),
                        0,
                        GEOMEAN(IF(
                            ISNUMBER(M68:V68),
                            IF(
                                M$5:V$5=2,
                                M68:V68,
                                ""),
                            "")))
                )
            )
        )
    )
)</f>
        <v>0</v>
      </c>
      <c r="J68" s="242">
        <v>44753</v>
      </c>
      <c r="K68" s="242">
        <v>45154</v>
      </c>
      <c r="L68" s="91" t="s">
        <v>108</v>
      </c>
      <c r="M68" s="192">
        <v>0</v>
      </c>
      <c r="N68" s="192" t="s">
        <v>409</v>
      </c>
      <c r="O68" s="192">
        <v>0</v>
      </c>
      <c r="P68" s="192">
        <v>0</v>
      </c>
      <c r="Q68" s="192">
        <v>0</v>
      </c>
      <c r="R68" s="192" t="s">
        <v>409</v>
      </c>
      <c r="S68" s="192">
        <v>0.9</v>
      </c>
      <c r="T68" s="192" t="s">
        <v>409</v>
      </c>
      <c r="U68" s="192">
        <v>0</v>
      </c>
      <c r="V68" s="192" t="s">
        <v>409</v>
      </c>
      <c r="W68" s="192">
        <v>0</v>
      </c>
      <c r="X68" s="192" t="s">
        <v>409</v>
      </c>
      <c r="Y68" s="192"/>
      <c r="Z68" s="192"/>
      <c r="AA68" s="80"/>
      <c r="AB68" s="80"/>
      <c r="AC68" s="80"/>
    </row>
    <row r="69" spans="1:29" x14ac:dyDescent="0.2">
      <c r="A69" s="84">
        <v>62</v>
      </c>
      <c r="B69" s="84" t="str">
        <f ca="1"/>
        <v>Ethiopia</v>
      </c>
      <c r="C69" s="84" t="str">
        <f ca="1"/>
        <v>ETH</v>
      </c>
      <c r="D69" s="219" t="str">
        <f ca="1"/>
        <v>SSF           Sub-Saharan Africa</v>
      </c>
      <c r="E69" s="219" t="str">
        <f ca="1"/>
        <v>IDA</v>
      </c>
      <c r="F69" s="190" t="str">
        <f t="shared" ca="1" si="3"/>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7.5277265270908051</v>
      </c>
      <c r="H69" s="80" cm="1">
        <f t="array" ref="H69">IF(
    SUM(IF(
            ISNUMBER(
                IF(
                    $M$4:$V$4,
                    (M69:V69),
                    "")),
            1,
            0))
        =0,
    NA(),
    IF(
        Parameters!$D$15=1,
        IF(
            SUM(--(ISNUMBER(IF($M$4:$V$4=1,(M69:V69),""))))&gt;0,
            MAX(IF(
                ISNUMBER(M69:V69),
                IF(
                    M$4:V$4=1,
                    M69:V69,
                    ""),
                "")),
            MAX(IF(
                ISNUMBER(M69:V69),
                IF(
                    M$4:V$4=2,
                    M69:V69,
                    ""),
                ""))
        ),
        IF(
            Parameters!$D$16=1,
            IFERROR(
                AVERAGE(IF(
                    ISNUMBER(M69:V69),
                    IF(
                        M$4:V$4=1,
                        M69:V69,
                        ""),
                    "")),
                AVERAGE(IF(
                    ISNUMBER(M69:V69),
                    IF(
                        M$4:V$4=2,
                        M69:V69,
                        ""),
                    ""))
            ),
            IF(
                Parameters!$D$17=1,
                IFERROR(
                    IF(
                        OR(
                            IF(
                                ISNUMBER(M69:V69),
                                IF(
                                    M$4:V$4=1,
                                    M69:V69,
                                    ""),
                                "")
                            =0),
                        0,
                        GEOMEAN(IF(
                            ISNUMBER(M69:V69),
                            IF(
                                M$4:V$4=1,
                                M69:V69,
                                ""),
                            ""))
                    ),
                    IF(
                        OR(IF(
                            ISNUMBER(M69:V69),
                            IF(
                                M$4:V$4=2,
                                M69:V69,
                                ""),
                            "")
                            =0),
                        0,
                        GEOMEAN(IF(
                            ISNUMBER(M69:V69),
                            IF(
                                M$4:V$4=2,
                                M69:V69,
                                ""),
                            "")))
                )
            )
        )
    )
)</f>
        <v>5.6666666666666599</v>
      </c>
      <c r="I69" s="191" cm="1">
        <f t="array" ref="I69">IF(
    SUM(IF(
            ISNUMBER(
                IF(
                    $M$5:$V$5,
                    (M69:V69),
                    "")),
            1,
            0))
        =0,
    NA(),
    IF(
        Parameters!$D$15=1,
        IF(
            SUM(--(ISNUMBER(IF($M$5:$V$5=1,(M69:V69),""))))&gt;0,
            MAX(IF(
                ISNUMBER(M69:V69),
                IF(
                    M$5:V$5=1,
                    M69:V69,
                    ""),
                "")),
            MAX(IF(
                ISNUMBER(M69:V69),
                IF(
                    M$5:V$5=2,
                    M69:V69,
                    ""),
                ""))
        ),
        IF(
            Parameters!$D$16=1,
            IFERROR(
                AVERAGE(IF(
                    ISNUMBER(M69:V69),
                    IF(
                        M$5:V$5=1,
                        M69:V69,
                        ""),
                    "")),
                AVERAGE(IF(
                    ISNUMBER(M69:V69),
                    IF(
                        M$5:V$5=2,
                        M69:V69,
                        ""),
                    ""))
            ),
            IF(
                Parameters!$D$17=1,
                IFERROR(
                    IF(
                        OR(
                            IF(
                                ISNUMBER(M69:V69),
                                IF(
                                    M$5:V$5=1,
                                    M69:V69,
                                    ""),
                                "")
                            =0),
                        0,
                        GEOMEAN(IF(
                            ISNUMBER(M69:V69),
                            IF(
                                M$5:V$5=1,
                                M69:V69,
                                ""),
                            ""))
                    ),
                    IF(
                        OR(IF(
                            ISNUMBER(M69:V69),
                            IF(
                                M$5:V$5=2,
                                M69:V69,
                                ""),
                            "")
                            =0),
                        0,
                        GEOMEAN(IF(
                            ISNUMBER(M69:V69),
                            IF(
                                M$5:V$5=2,
                                M69:V69,
                                ""),
                            "")))
                )
            )
        )
    )
)</f>
        <v>10</v>
      </c>
      <c r="J69" s="242">
        <v>44753</v>
      </c>
      <c r="K69" s="242">
        <v>45145</v>
      </c>
      <c r="L69" s="91" t="s">
        <v>110</v>
      </c>
      <c r="M69" s="192">
        <v>5.6666666666666599</v>
      </c>
      <c r="N69" s="192" t="s">
        <v>409</v>
      </c>
      <c r="O69" s="192">
        <v>0</v>
      </c>
      <c r="P69" s="192">
        <v>10</v>
      </c>
      <c r="Q69" s="192">
        <v>0</v>
      </c>
      <c r="R69" s="192" t="s">
        <v>409</v>
      </c>
      <c r="S69" s="192">
        <v>4.4000000000000004</v>
      </c>
      <c r="T69" s="192" t="s">
        <v>409</v>
      </c>
      <c r="U69" s="192">
        <v>0</v>
      </c>
      <c r="V69" s="192" t="s">
        <v>868</v>
      </c>
      <c r="W69" s="192">
        <v>0.17582417582417501</v>
      </c>
      <c r="X69" s="192" t="s">
        <v>409</v>
      </c>
      <c r="Y69" s="192"/>
      <c r="Z69" s="192"/>
      <c r="AA69" s="80"/>
      <c r="AB69" s="80"/>
      <c r="AC69" s="80"/>
    </row>
    <row r="70" spans="1:29" x14ac:dyDescent="0.2">
      <c r="A70" s="84">
        <v>63</v>
      </c>
      <c r="B70" s="84" t="str">
        <f ca="1"/>
        <v>Finland</v>
      </c>
      <c r="C70" s="84" t="str">
        <f ca="1"/>
        <v>FIN</v>
      </c>
      <c r="D70" s="219" t="str">
        <f ca="1"/>
        <v>ECS           Europe &amp; Central Asia</v>
      </c>
      <c r="E70" s="219" t="str">
        <f ca="1"/>
        <v>NA</v>
      </c>
      <c r="F70" s="190" t="str">
        <f t="shared" ca="1" si="3"/>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$M$4:$V$4,
                    (M70:V70),
                    "")),
            1,
            0))
        =0,
    NA(),
    IF(
        Parameters!$D$15=1,
        IF(
            SUM(--(ISNUMBER(IF($M$4:$V$4=1,(M70:V70),""))))&gt;0,
            MAX(IF(
                ISNUMBER(M70:V70),
                IF(
                    M$4:V$4=1,
                    M70:V70,
                    ""),
                "")),
            MAX(IF(
                ISNUMBER(M70:V70),
                IF(
                    M$4:V$4=2,
                    M70:V70,
                    ""),
                ""))
        ),
        IF(
            Parameters!$D$16=1,
            IFERROR(
                AVERAGE(IF(
                    ISNUMBER(M70:V70),
                    IF(
                        M$4:V$4=1,
                        M70:V70,
                        ""),
                    "")),
                AVERAGE(IF(
                    ISNUMBER(M70:V70),
                    IF(
                        M$4:V$4=2,
                        M70:V70,
                        ""),
                    ""))
            ),
            IF(
                Parameters!$D$17=1,
                IFERROR(
                    IF(
                        OR(
                            IF(
                                ISNUMBER(M70:V70),
                                IF(
                                    M$4:V$4=1,
                                    M70:V70,
                                    ""),
                                "")
                            =0),
                        0,
                        GEOMEAN(IF(
                            ISNUMBER(M70:V70),
                            IF(
                                M$4:V$4=1,
                                M70:V70,
                                ""),
                            ""))
                    ),
                    IF(
                        OR(IF(
                            ISNUMBER(M70:V70),
                            IF(
                                M$4:V$4=2,
                                M70:V70,
                                ""),
                            "")
                            =0),
                        0,
                        GEOMEAN(IF(
                            ISNUMBER(M70:V70),
                            IF(
                                M$4:V$4=2,
                                M70:V70,
                                ""),
                            "")))
                )
            )
        )
    )
)</f>
        <v>0</v>
      </c>
      <c r="I70" s="191" cm="1">
        <f t="array" ref="I70">IF(
    SUM(IF(
            ISNUMBER(
                IF(
                    $M$5:$V$5,
                    (M70:V70),
                    "")),
            1,
            0))
        =0,
    NA(),
    IF(
        Parameters!$D$15=1,
        IF(
            SUM(--(ISNUMBER(IF($M$5:$V$5=1,(M70:V70),""))))&gt;0,
            MAX(IF(
                ISNUMBER(M70:V70),
                IF(
                    M$5:V$5=1,
                    M70:V70,
                    ""),
                "")),
            MAX(IF(
                ISNUMBER(M70:V70),
                IF(
                    M$5:V$5=2,
                    M70:V70,
                    ""),
                ""))
        ),
        IF(
            Parameters!$D$16=1,
            IFERROR(
                AVERAGE(IF(
                    ISNUMBER(M70:V70),
                    IF(
                        M$5:V$5=1,
                        M70:V70,
                        ""),
                    "")),
                AVERAGE(IF(
                    ISNUMBER(M70:V70),
                    IF(
                        M$5:V$5=2,
                        M70:V70,
                        ""),
                    ""))
            ),
            IF(
                Parameters!$D$17=1,
                IFERROR(
                    IF(
                        OR(
                            IF(
                                ISNUMBER(M70:V70),
                                IF(
                                    M$5:V$5=1,
                                    M70:V70,
                                    ""),
                                "")
                            =0),
                        0,
                        GEOMEAN(IF(
                            ISNUMBER(M70:V70),
                            IF(
                                M$5:V$5=1,
                                M70:V70,
                                ""),
                            ""))
                    ),
                    IF(
                        OR(IF(
                            ISNUMBER(M70:V70),
                            IF(
                                M$5:V$5=2,
                                M70:V70,
                                ""),
                            "")
                            =0),
                        0,
                        GEOMEAN(IF(
                            ISNUMBER(M70:V70),
                            IF(
                                M$5:V$5=2,
                                M70:V70,
                                ""),
                            "")))
                )
            )
        )
    )
)</f>
        <v>0</v>
      </c>
      <c r="J70" s="242">
        <v>45142</v>
      </c>
      <c r="K70" s="242">
        <v>45154</v>
      </c>
      <c r="L70" s="91" t="s">
        <v>112</v>
      </c>
      <c r="M70" s="192">
        <v>0</v>
      </c>
      <c r="N70" s="192" t="s">
        <v>409</v>
      </c>
      <c r="O70" s="192">
        <v>0</v>
      </c>
      <c r="P70" s="192">
        <v>0</v>
      </c>
      <c r="Q70" s="192">
        <v>0</v>
      </c>
      <c r="R70" s="192" t="s">
        <v>409</v>
      </c>
      <c r="S70" s="192">
        <v>0.6</v>
      </c>
      <c r="T70" s="192" t="s">
        <v>409</v>
      </c>
      <c r="U70" s="192">
        <v>0</v>
      </c>
      <c r="V70" s="192" t="s">
        <v>409</v>
      </c>
      <c r="W70" s="192">
        <v>0</v>
      </c>
      <c r="X70" s="192" t="s">
        <v>409</v>
      </c>
      <c r="Y70" s="192"/>
      <c r="Z70" s="192"/>
      <c r="AA70" s="80"/>
      <c r="AB70" s="80"/>
      <c r="AC70" s="80"/>
    </row>
    <row r="71" spans="1:29" x14ac:dyDescent="0.2">
      <c r="A71" s="84">
        <v>64</v>
      </c>
      <c r="B71" s="84" t="str">
        <f ca="1"/>
        <v>Fiji</v>
      </c>
      <c r="C71" s="84" t="str">
        <f ca="1"/>
        <v>FJI</v>
      </c>
      <c r="D71" s="219" t="str">
        <f ca="1"/>
        <v>EAS           East Asia &amp; Pacific</v>
      </c>
      <c r="E71" s="219" t="str">
        <f ca="1"/>
        <v>Blend</v>
      </c>
      <c r="F71" s="190" t="str">
        <f t="shared" ca="1" si="3"/>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$M$4:$V$4,
                    (M71:V71),
                    "")),
            1,
            0))
        =0,
    NA(),
    IF(
        Parameters!$D$15=1,
        IF(
            SUM(--(ISNUMBER(IF($M$4:$V$4=1,(M71:V71),""))))&gt;0,
            MAX(IF(
                ISNUMBER(M71:V71),
                IF(
                    M$4:V$4=1,
                    M71:V71,
                    ""),
                "")),
            MAX(IF(
                ISNUMBER(M71:V71),
                IF(
                    M$4:V$4=2,
                    M71:V71,
                    ""),
                ""))
        ),
        IF(
            Parameters!$D$16=1,
            IFERROR(
                AVERAGE(IF(
                    ISNUMBER(M71:V71),
                    IF(
                        M$4:V$4=1,
                        M71:V71,
                        ""),
                    "")),
                AVERAGE(IF(
                    ISNUMBER(M71:V71),
                    IF(
                        M$4:V$4=2,
                        M71:V71,
                        ""),
                    ""))
            ),
            IF(
                Parameters!$D$17=1,
                IFERROR(
                    IF(
                        OR(
                            IF(
                                ISNUMBER(M71:V71),
                                IF(
                                    M$4:V$4=1,
                                    M71:V71,
                                    ""),
                                "")
                            =0),
                        0,
                        GEOMEAN(IF(
                            ISNUMBER(M71:V71),
                            IF(
                                M$4:V$4=1,
                                M71:V71,
                                ""),
                            ""))
                    ),
                    IF(
                        OR(IF(
                            ISNUMBER(M71:V71),
                            IF(
                                M$4:V$4=2,
                                M71:V71,
                                ""),
                            "")
                            =0),
                        0,
                        GEOMEAN(IF(
                            ISNUMBER(M71:V71),
                            IF(
                                M$4:V$4=2,
                                M71:V71,
                                ""),
                            "")))
                )
            )
        )
    )
)</f>
        <v>4.8333333333333304</v>
      </c>
      <c r="I71" s="191" cm="1">
        <f t="array" ref="I71">IF(
    SUM(IF(
            ISNUMBER(
                IF(
                    $M$5:$V$5,
                    (M71:V71),
                    "")),
            1,
            0))
        =0,
    NA(),
    IF(
        Parameters!$D$15=1,
        IF(
            SUM(--(ISNUMBER(IF($M$5:$V$5=1,(M71:V71),""))))&gt;0,
            MAX(IF(
                ISNUMBER(M71:V71),
                IF(
                    M$5:V$5=1,
                    M71:V71,
                    ""),
                "")),
            MAX(IF(
                ISNUMBER(M71:V71),
                IF(
                    M$5:V$5=2,
                    M71:V71,
                    ""),
                ""))
        ),
        IF(
            Parameters!$D$16=1,
            IFERROR(
                AVERAGE(IF(
                    ISNUMBER(M71:V71),
                    IF(
                        M$5:V$5=1,
                        M71:V71,
                        ""),
                    "")),
                AVERAGE(IF(
                    ISNUMBER(M71:V71),
                    IF(
                        M$5:V$5=2,
                        M71:V71,
                        ""),
                    ""))
            ),
            IF(
                Parameters!$D$17=1,
                IFERROR(
                    IF(
                        OR(
                            IF(
                                ISNUMBER(M71:V71),
                                IF(
                                    M$5:V$5=1,
                                    M71:V71,
                                    ""),
                                "")
                            =0),
                        0,
                        GEOMEAN(IF(
                            ISNUMBER(M71:V71),
                            IF(
                                M$5:V$5=1,
                                M71:V71,
                                ""),
                            ""))
                    ),
                    IF(
                        OR(IF(
                            ISNUMBER(M71:V71),
                            IF(
                                M$5:V$5=2,
                                M71:V71,
                                ""),
                            "")
                            =0),
                        0,
                        GEOMEAN(IF(
                            ISNUMBER(M71:V71),
                            IF(
                                M$5:V$5=2,
                                M71:V71,
                                ""),
                            "")))
                )
            )
        )
    )
)</f>
        <v>0</v>
      </c>
      <c r="J71" s="242">
        <v>45142</v>
      </c>
      <c r="K71" s="242">
        <v>45019</v>
      </c>
      <c r="L71" s="91" t="s">
        <v>114</v>
      </c>
      <c r="M71" s="192">
        <v>4.8333333333333304</v>
      </c>
      <c r="N71" s="192" t="s">
        <v>409</v>
      </c>
      <c r="O71" s="192">
        <v>0</v>
      </c>
      <c r="P71" s="192">
        <v>0</v>
      </c>
      <c r="Q71" s="192">
        <v>0</v>
      </c>
      <c r="R71" s="192" t="s">
        <v>409</v>
      </c>
      <c r="S71" s="192">
        <v>3.9</v>
      </c>
      <c r="T71" s="192" t="s">
        <v>409</v>
      </c>
      <c r="U71" s="192">
        <v>0</v>
      </c>
      <c r="V71" s="192" t="s">
        <v>409</v>
      </c>
      <c r="W71" s="192">
        <v>0</v>
      </c>
      <c r="X71" s="192" t="s">
        <v>409</v>
      </c>
      <c r="Y71" s="192"/>
      <c r="Z71" s="192"/>
      <c r="AA71" s="80"/>
      <c r="AB71" s="80"/>
      <c r="AC71" s="80"/>
    </row>
    <row r="72" spans="1:29" x14ac:dyDescent="0.2">
      <c r="A72" s="84">
        <v>65</v>
      </c>
      <c r="B72" s="84" t="str">
        <f ca="1"/>
        <v>France</v>
      </c>
      <c r="C72" s="84" t="str">
        <f ca="1"/>
        <v>FRA</v>
      </c>
      <c r="D72" s="219" t="str">
        <f ca="1"/>
        <v>ECS           Europe &amp; Central Asia</v>
      </c>
      <c r="E72" s="219" t="str">
        <f ca="1"/>
        <v>NA</v>
      </c>
      <c r="F72" s="190" t="str">
        <f t="shared" ca="1" si="3"/>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$M$4:$V$4,
                    (M72:V72),
                    "")),
            1,
            0))
        =0,
    NA(),
    IF(
        Parameters!$D$15=1,
        IF(
            SUM(--(ISNUMBER(IF($M$4:$V$4=1,(M72:V72),""))))&gt;0,
            MAX(IF(
                ISNUMBER(M72:V72),
                IF(
                    M$4:V$4=1,
                    M72:V72,
                    ""),
                "")),
            MAX(IF(
                ISNUMBER(M72:V72),
                IF(
                    M$4:V$4=2,
                    M72:V72,
                    ""),
                ""))
        ),
        IF(
            Parameters!$D$16=1,
            IFERROR(
                AVERAGE(IF(
                    ISNUMBER(M72:V72),
                    IF(
                        M$4:V$4=1,
                        M72:V72,
                        ""),
                    "")),
                AVERAGE(IF(
                    ISNUMBER(M72:V72),
                    IF(
                        M$4:V$4=2,
                        M72:V72,
                        ""),
                    ""))
            ),
            IF(
                Parameters!$D$17=1,
                IFERROR(
                    IF(
                        OR(
                            IF(
                                ISNUMBER(M72:V72),
                                IF(
                                    M$4:V$4=1,
                                    M72:V72,
                                    ""),
                                "")
                            =0),
                        0,
                        GEOMEAN(IF(
                            ISNUMBER(M72:V72),
                            IF(
                                M$4:V$4=1,
                                M72:V72,
                                ""),
                            ""))
                    ),
                    IF(
                        OR(IF(
                            ISNUMBER(M72:V72),
                            IF(
                                M$4:V$4=2,
                                M72:V72,
                                ""),
                            "")
                            =0),
                        0,
                        GEOMEAN(IF(
                            ISNUMBER(M72:V72),
                            IF(
                                M$4:V$4=2,
                                M72:V72,
                                ""),
                            "")))
                )
            )
        )
    )
)</f>
        <v>4</v>
      </c>
      <c r="I72" s="191" cm="1">
        <f t="array" ref="I72">IF(
    SUM(IF(
            ISNUMBER(
                IF(
                    $M$5:$V$5,
                    (M72:V72),
                    "")),
            1,
            0))
        =0,
    NA(),
    IF(
        Parameters!$D$15=1,
        IF(
            SUM(--(ISNUMBER(IF($M$5:$V$5=1,(M72:V72),""))))&gt;0,
            MAX(IF(
                ISNUMBER(M72:V72),
                IF(
                    M$5:V$5=1,
                    M72:V72,
                    ""),
                "")),
            MAX(IF(
                ISNUMBER(M72:V72),
                IF(
                    M$5:V$5=2,
                    M72:V72,
                    ""),
                ""))
        ),
        IF(
            Parameters!$D$16=1,
            IFERROR(
                AVERAGE(IF(
                    ISNUMBER(M72:V72),
                    IF(
                        M$5:V$5=1,
                        M72:V72,
                        ""),
                    "")),
                AVERAGE(IF(
                    ISNUMBER(M72:V72),
                    IF(
                        M$5:V$5=2,
                        M72:V72,
                        ""),
                    ""))
            ),
            IF(
                Parameters!$D$17=1,
                IFERROR(
                    IF(
                        OR(
                            IF(
                                ISNUMBER(M72:V72),
                                IF(
                                    M$5:V$5=1,
                                    M72:V72,
                                    ""),
                                "")
                            =0),
                        0,
                        GEOMEAN(IF(
                            ISNUMBER(M72:V72),
                            IF(
                                M$5:V$5=1,
                                M72:V72,
                                ""),
                            ""))
                    ),
                    IF(
                        OR(IF(
                            ISNUMBER(M72:V72),
                            IF(
                                M$5:V$5=2,
                                M72:V72,
                                ""),
                            "")
                            =0),
                        0,
                        GEOMEAN(IF(
                            ISNUMBER(M72:V72),
                            IF(
                                M$5:V$5=2,
                                M72:V72,
                                ""),
                            "")))
                )
            )
        )
    )
)</f>
        <v>0</v>
      </c>
      <c r="J72" s="242">
        <v>44753</v>
      </c>
      <c r="K72" s="242">
        <v>45154</v>
      </c>
      <c r="L72" s="91" t="s">
        <v>116</v>
      </c>
      <c r="M72" s="192">
        <v>4</v>
      </c>
      <c r="N72" s="192" t="s">
        <v>409</v>
      </c>
      <c r="O72" s="192">
        <v>0</v>
      </c>
      <c r="P72" s="192">
        <v>0</v>
      </c>
      <c r="Q72" s="192">
        <v>0</v>
      </c>
      <c r="R72" s="192" t="s">
        <v>409</v>
      </c>
      <c r="S72" s="192">
        <v>3.4</v>
      </c>
      <c r="T72" s="192" t="s">
        <v>409</v>
      </c>
      <c r="U72" s="192">
        <v>0</v>
      </c>
      <c r="V72" s="192" t="s">
        <v>409</v>
      </c>
      <c r="W72" s="192">
        <v>0</v>
      </c>
      <c r="X72" s="192" t="s">
        <v>409</v>
      </c>
      <c r="Y72" s="192"/>
      <c r="Z72" s="192"/>
      <c r="AA72" s="80"/>
      <c r="AB72" s="80"/>
      <c r="AC72" s="80"/>
    </row>
    <row r="73" spans="1:29"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$M$4:$V$4,
                    (M73:V73),
                    "")),
            1,
            0))
        =0,
    NA(),
    IF(
        Parameters!$D$15=1,
        IF(
            SUM(--(ISNUMBER(IF($M$4:$V$4=1,(M73:V73),""))))&gt;0,
            MAX(IF(
                ISNUMBER(M73:V73),
                IF(
                    M$4:V$4=1,
                    M73:V73,
                    ""),
                "")),
            MAX(IF(
                ISNUMBER(M73:V73),
                IF(
                    M$4:V$4=2,
                    M73:V73,
                    ""),
                ""))
        ),
        IF(
            Parameters!$D$16=1,
            IFERROR(
                AVERAGE(IF(
                    ISNUMBER(M73:V73),
                    IF(
                        M$4:V$4=1,
                        M73:V73,
                        ""),
                    "")),
                AVERAGE(IF(
                    ISNUMBER(M73:V73),
                    IF(
                        M$4:V$4=2,
                        M73:V73,
                        ""),
                    ""))
            ),
            IF(
                Parameters!$D$17=1,
                IFERROR(
                    IF(
                        OR(
                            IF(
                                ISNUMBER(M73:V73),
                                IF(
                                    M$4:V$4=1,
                                    M73:V73,
                                    ""),
                                "")
                            =0),
                        0,
                        GEOMEAN(IF(
                            ISNUMBER(M73:V73),
                            IF(
                                M$4:V$4=1,
                                M73:V73,
                                ""),
                            ""))
                    ),
                    IF(
                        OR(IF(
                            ISNUMBER(M73:V73),
                            IF(
                                M$4:V$4=2,
                                M73:V73,
                                ""),
                            "")
                            =0),
                        0,
                        GEOMEAN(IF(
                            ISNUMBER(M73:V73),
                            IF(
                                M$4:V$4=2,
                                M73:V73,
                                ""),
                            "")))
                )
            )
        )
    )
)</f>
        <v>#N/A</v>
      </c>
      <c r="I73" s="191" cm="1">
        <f t="array" ref="I73">IF(
    SUM(IF(
            ISNUMBER(
                IF(
                    $M$5:$V$5,
                    (M73:V73),
                    "")),
            1,
            0))
        =0,
    NA(),
    IF(
        Parameters!$D$15=1,
        IF(
            SUM(--(ISNUMBER(IF($M$5:$V$5=1,(M73:V73),""))))&gt;0,
            MAX(IF(
                ISNUMBER(M73:V73),
                IF(
                    M$5:V$5=1,
                    M73:V73,
                    ""),
                "")),
            MAX(IF(
                ISNUMBER(M73:V73),
                IF(
                    M$5:V$5=2,
                    M73:V73,
                    ""),
                ""))
        ),
        IF(
            Parameters!$D$16=1,
            IFERROR(
                AVERAGE(IF(
                    ISNUMBER(M73:V73),
                    IF(
                        M$5:V$5=1,
                        M73:V73,
                        ""),
                    "")),
                AVERAGE(IF(
                    ISNUMBER(M73:V73),
                    IF(
                        M$5:V$5=2,
                        M73:V73,
                        ""),
                    ""))
            ),
            IF(
                Parameters!$D$17=1,
                IFERROR(
                    IF(
                        OR(
                            IF(
                                ISNUMBER(M73:V73),
                                IF(
                                    M$5:V$5=1,
                                    M73:V73,
                                    ""),
                                "")
                            =0),
                        0,
                        GEOMEAN(IF(
                            ISNUMBER(M73:V73),
                            IF(
                                M$5:V$5=1,
                                M73:V73,
                                ""),
                            ""))
                    ),
                    IF(
                        OR(IF(
                            ISNUMBER(M73:V73),
                            IF(
                                M$5:V$5=2,
                                M73:V73,
                                ""),
                            "")
                            =0),
                        0,
                        GEOMEAN(IF(
                            ISNUMBER(M73:V73),
                            IF(
                                M$5:V$5=2,
                                M73:V73,
                                ""),
                            "")))
                )
            )
        )
    )
)</f>
        <v>0</v>
      </c>
      <c r="J73" s="242" t="s">
        <v>409</v>
      </c>
      <c r="K73" s="242">
        <v>44887</v>
      </c>
      <c r="L73" s="91" t="s">
        <v>706</v>
      </c>
      <c r="M73" s="192" t="s">
        <v>409</v>
      </c>
      <c r="N73" s="192" t="s">
        <v>409</v>
      </c>
      <c r="O73" s="192" t="s">
        <v>409</v>
      </c>
      <c r="P73" s="192">
        <v>0</v>
      </c>
      <c r="Q73" s="192">
        <v>0</v>
      </c>
      <c r="R73" s="192" t="s">
        <v>409</v>
      </c>
      <c r="S73" s="192" t="s">
        <v>409</v>
      </c>
      <c r="T73" s="192" t="s">
        <v>409</v>
      </c>
      <c r="U73" s="192" t="s">
        <v>409</v>
      </c>
      <c r="V73" s="192" t="s">
        <v>409</v>
      </c>
      <c r="W73" s="192">
        <v>0</v>
      </c>
      <c r="X73" s="192" t="s">
        <v>409</v>
      </c>
      <c r="Y73" s="192"/>
      <c r="Z73" s="192"/>
      <c r="AA73" s="80"/>
      <c r="AB73" s="80"/>
      <c r="AC73" s="80"/>
    </row>
    <row r="74" spans="1:29" x14ac:dyDescent="0.2">
      <c r="A74" s="84">
        <v>67</v>
      </c>
      <c r="B74" s="84" t="str">
        <f ca="1"/>
        <v>Micronesia, Fed. Sts.</v>
      </c>
      <c r="C74" s="84" t="str">
        <f ca="1"/>
        <v>FSM</v>
      </c>
      <c r="D74" s="219" t="str">
        <f ca="1"/>
        <v>EAS           East Asia &amp; Pacific</v>
      </c>
      <c r="E74" s="219" t="str">
        <f ca="1"/>
        <v>IDA</v>
      </c>
      <c r="F74" s="190" t="str">
        <f t="shared" ca="1" si="4"/>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$M$4:$V$4,
                    (M74:V74),
                    "")),
            1,
            0))
        =0,
    NA(),
    IF(
        Parameters!$D$15=1,
        IF(
            SUM(--(ISNUMBER(IF($M$4:$V$4=1,(M74:V74),""))))&gt;0,
            MAX(IF(
                ISNUMBER(M74:V74),
                IF(
                    M$4:V$4=1,
                    M74:V74,
                    ""),
                "")),
            MAX(IF(
                ISNUMBER(M74:V74),
                IF(
                    M$4:V$4=2,
                    M74:V74,
                    ""),
                ""))
        ),
        IF(
            Parameters!$D$16=1,
            IFERROR(
                AVERAGE(IF(
                    ISNUMBER(M74:V74),
                    IF(
                        M$4:V$4=1,
                        M74:V74,
                        ""),
                    "")),
                AVERAGE(IF(
                    ISNUMBER(M74:V74),
                    IF(
                        M$4:V$4=2,
                        M74:V74,
                        ""),
                    ""))
            ),
            IF(
                Parameters!$D$17=1,
                IFERROR(
                    IF(
                        OR(
                            IF(
                                ISNUMBER(M74:V74),
                                IF(
                                    M$4:V$4=1,
                                    M74:V74,
                                    ""),
                                "")
                            =0),
                        0,
                        GEOMEAN(IF(
                            ISNUMBER(M74:V74),
                            IF(
                                M$4:V$4=1,
                                M74:V74,
                                ""),
                            ""))
                    ),
                    IF(
                        OR(IF(
                            ISNUMBER(M74:V74),
                            IF(
                                M$4:V$4=2,
                                M74:V74,
                                ""),
                            "")
                            =0),
                        0,
                        GEOMEAN(IF(
                            ISNUMBER(M74:V74),
                            IF(
                                M$4:V$4=2,
                                M74:V74,
                                ""),
                            "")))
                )
            )
        )
    )
)</f>
        <v>5.3333333333333304</v>
      </c>
      <c r="I74" s="191" cm="1">
        <f t="array" ref="I74">IF(
    SUM(IF(
            ISNUMBER(
                IF(
                    $M$5:$V$5,
                    (M74:V74),
                    "")),
            1,
            0))
        =0,
    NA(),
    IF(
        Parameters!$D$15=1,
        IF(
            SUM(--(ISNUMBER(IF($M$5:$V$5=1,(M74:V74),""))))&gt;0,
            MAX(IF(
                ISNUMBER(M74:V74),
                IF(
                    M$5:V$5=1,
                    M74:V74,
                    ""),
                "")),
            MAX(IF(
                ISNUMBER(M74:V74),
                IF(
                    M$5:V$5=2,
                    M74:V74,
                    ""),
                ""))
        ),
        IF(
            Parameters!$D$16=1,
            IFERROR(
                AVERAGE(IF(
                    ISNUMBER(M74:V74),
                    IF(
                        M$5:V$5=1,
                        M74:V74,
                        ""),
                    "")),
                AVERAGE(IF(
                    ISNUMBER(M74:V74),
                    IF(
                        M$5:V$5=2,
                        M74:V74,
                        ""),
                    ""))
            ),
            IF(
                Parameters!$D$17=1,
                IFERROR(
                    IF(
                        OR(
                            IF(
                                ISNUMBER(M74:V74),
                                IF(
                                    M$5:V$5=1,
                                    M74:V74,
                                    ""),
                                "")
                            =0),
                        0,
                        GEOMEAN(IF(
                            ISNUMBER(M74:V74),
                            IF(
                                M$5:V$5=1,
                                M74:V74,
                                ""),
                            ""))
                    ),
                    IF(
                        OR(IF(
                            ISNUMBER(M74:V74),
                            IF(
                                M$5:V$5=2,
                                M74:V74,
                                ""),
                            "")
                            =0),
                        0,
                        GEOMEAN(IF(
                            ISNUMBER(M74:V74),
                            IF(
                                M$5:V$5=2,
                                M74:V74,
                                ""),
                            "")))
                )
            )
        )
    )
)</f>
        <v>0</v>
      </c>
      <c r="J74" s="242">
        <v>44753</v>
      </c>
      <c r="K74" s="242">
        <v>45154</v>
      </c>
      <c r="L74" s="91" t="s">
        <v>117</v>
      </c>
      <c r="M74" s="192">
        <v>5.3333333333333304</v>
      </c>
      <c r="N74" s="192" t="s">
        <v>409</v>
      </c>
      <c r="O74" s="192">
        <v>0</v>
      </c>
      <c r="P74" s="192">
        <v>0</v>
      </c>
      <c r="Q74" s="192">
        <v>0</v>
      </c>
      <c r="R74" s="192" t="s">
        <v>409</v>
      </c>
      <c r="S74" s="192">
        <v>4.2</v>
      </c>
      <c r="T74" s="192" t="s">
        <v>409</v>
      </c>
      <c r="U74" s="192">
        <v>0</v>
      </c>
      <c r="V74" s="192" t="s">
        <v>409</v>
      </c>
      <c r="W74" s="192">
        <v>0.2</v>
      </c>
      <c r="X74" s="192" t="s">
        <v>409</v>
      </c>
      <c r="Y74" s="192"/>
      <c r="Z74" s="192"/>
      <c r="AA74" s="80"/>
      <c r="AB74" s="80"/>
      <c r="AC74" s="80"/>
    </row>
    <row r="75" spans="1:29" x14ac:dyDescent="0.2">
      <c r="A75" s="84">
        <v>68</v>
      </c>
      <c r="B75" s="84" t="str">
        <f ca="1"/>
        <v>Gabon</v>
      </c>
      <c r="C75" s="84" t="str">
        <f ca="1"/>
        <v>GAB</v>
      </c>
      <c r="D75" s="219" t="str">
        <f ca="1"/>
        <v>SSF           Sub-Saharan Africa</v>
      </c>
      <c r="E75" s="219" t="str">
        <f ca="1"/>
        <v>IBRD</v>
      </c>
      <c r="F75" s="190" t="str">
        <f t="shared" ca="1" si="4"/>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$M$4:$V$4,
                    (M75:V75),
                    "")),
            1,
            0))
        =0,
    NA(),
    IF(
        Parameters!$D$15=1,
        IF(
            SUM(--(ISNUMBER(IF($M$4:$V$4=1,(M75:V75),""))))&gt;0,
            MAX(IF(
                ISNUMBER(M75:V75),
                IF(
                    M$4:V$4=1,
                    M75:V75,
                    ""),
                "")),
            MAX(IF(
                ISNUMBER(M75:V75),
                IF(
                    M$4:V$4=2,
                    M75:V75,
                    ""),
                ""))
        ),
        IF(
            Parameters!$D$16=1,
            IFERROR(
                AVERAGE(IF(
                    ISNUMBER(M75:V75),
                    IF(
                        M$4:V$4=1,
                        M75:V75,
                        ""),
                    "")),
                AVERAGE(IF(
                    ISNUMBER(M75:V75),
                    IF(
                        M$4:V$4=2,
                        M75:V75,
                        ""),
                    ""))
            ),
            IF(
                Parameters!$D$17=1,
                IFERROR(
                    IF(
                        OR(
                            IF(
                                ISNUMBER(M75:V75),
                                IF(
                                    M$4:V$4=1,
                                    M75:V75,
                                    ""),
                                "")
                            =0),
                        0,
                        GEOMEAN(IF(
                            ISNUMBER(M75:V75),
                            IF(
                                M$4:V$4=1,
                                M75:V75,
                                ""),
                            ""))
                    ),
                    IF(
                        OR(IF(
                            ISNUMBER(M75:V75),
                            IF(
                                M$4:V$4=2,
                                M75:V75,
                                ""),
                            "")
                            =0),
                        0,
                        GEOMEAN(IF(
                            ISNUMBER(M75:V75),
                            IF(
                                M$4:V$4=2,
                                M75:V75,
                                ""),
                            "")))
                )
            )
        )
    )
)</f>
        <v>2.5</v>
      </c>
      <c r="I75" s="191" cm="1">
        <f t="array" ref="I75">IF(
    SUM(IF(
            ISNUMBER(
                IF(
                    $M$5:$V$5,
                    (M75:V75),
                    "")),
            1,
            0))
        =0,
    NA(),
    IF(
        Parameters!$D$15=1,
        IF(
            SUM(--(ISNUMBER(IF($M$5:$V$5=1,(M75:V75),""))))&gt;0,
            MAX(IF(
                ISNUMBER(M75:V75),
                IF(
                    M$5:V$5=1,
                    M75:V75,
                    ""),
                "")),
            MAX(IF(
                ISNUMBER(M75:V75),
                IF(
                    M$5:V$5=2,
                    M75:V75,
                    ""),
                ""))
        ),
        IF(
            Parameters!$D$16=1,
            IFERROR(
                AVERAGE(IF(
                    ISNUMBER(M75:V75),
                    IF(
                        M$5:V$5=1,
                        M75:V75,
                        ""),
                    "")),
                AVERAGE(IF(
                    ISNUMBER(M75:V75),
                    IF(
                        M$5:V$5=2,
                        M75:V75,
                        ""),
                    ""))
            ),
            IF(
                Parameters!$D$17=1,
                IFERROR(
                    IF(
                        OR(
                            IF(
                                ISNUMBER(M75:V75),
                                IF(
                                    M$5:V$5=1,
                                    M75:V75,
                                    ""),
                                "")
                            =0),
                        0,
                        GEOMEAN(IF(
                            ISNUMBER(M75:V75),
                            IF(
                                M$5:V$5=1,
                                M75:V75,
                                ""),
                            ""))
                    ),
                    IF(
                        OR(IF(
                            ISNUMBER(M75:V75),
                            IF(
                                M$5:V$5=2,
                                M75:V75,
                                ""),
                            "")
                            =0),
                        0,
                        GEOMEAN(IF(
                            ISNUMBER(M75:V75),
                            IF(
                                M$5:V$5=2,
                                M75:V75,
                                ""),
                            "")))
                )
            )
        )
    )
)</f>
        <v>0</v>
      </c>
      <c r="J75" s="242">
        <v>45142</v>
      </c>
      <c r="K75" s="242">
        <v>44862</v>
      </c>
      <c r="L75" s="91" t="s">
        <v>119</v>
      </c>
      <c r="M75" s="192">
        <v>2.5</v>
      </c>
      <c r="N75" s="192" t="s">
        <v>409</v>
      </c>
      <c r="O75" s="192">
        <v>0</v>
      </c>
      <c r="P75" s="192">
        <v>0</v>
      </c>
      <c r="Q75" s="192">
        <v>0</v>
      </c>
      <c r="R75" s="192" t="s">
        <v>409</v>
      </c>
      <c r="S75" s="192">
        <v>2.5</v>
      </c>
      <c r="T75" s="192" t="s">
        <v>409</v>
      </c>
      <c r="U75" s="192">
        <v>0</v>
      </c>
      <c r="V75" s="192" t="s">
        <v>409</v>
      </c>
      <c r="W75" s="192">
        <v>0</v>
      </c>
      <c r="X75" s="192" t="s">
        <v>409</v>
      </c>
      <c r="Y75" s="192"/>
      <c r="Z75" s="192"/>
      <c r="AA75" s="80"/>
      <c r="AB75" s="80"/>
      <c r="AC75" s="80"/>
    </row>
    <row r="76" spans="1:29" x14ac:dyDescent="0.2">
      <c r="A76" s="84">
        <v>69</v>
      </c>
      <c r="B76" s="84" t="str">
        <f ca="1"/>
        <v>United Kingdom</v>
      </c>
      <c r="C76" s="84" t="str">
        <f ca="1"/>
        <v>GBR</v>
      </c>
      <c r="D76" s="219" t="str">
        <f ca="1"/>
        <v>ECS           Europe &amp; Central Asia</v>
      </c>
      <c r="E76" s="219" t="str">
        <f ca="1"/>
        <v>NA</v>
      </c>
      <c r="F76" s="190" t="str">
        <f t="shared" ca="1" si="4"/>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$M$4:$V$4,
                    (M76:V76),
                    "")),
            1,
            0))
        =0,
    NA(),
    IF(
        Parameters!$D$15=1,
        IF(
            SUM(--(ISNUMBER(IF($M$4:$V$4=1,(M76:V76),""))))&gt;0,
            MAX(IF(
                ISNUMBER(M76:V76),
                IF(
                    M$4:V$4=1,
                    M76:V76,
                    ""),
                "")),
            MAX(IF(
                ISNUMBER(M76:V76),
                IF(
                    M$4:V$4=2,
                    M76:V76,
                    ""),
                ""))
        ),
        IF(
            Parameters!$D$16=1,
            IFERROR(
                AVERAGE(IF(
                    ISNUMBER(M76:V76),
                    IF(
                        M$4:V$4=1,
                        M76:V76,
                        ""),
                    "")),
                AVERAGE(IF(
                    ISNUMBER(M76:V76),
                    IF(
                        M$4:V$4=2,
                        M76:V76,
                        ""),
                    ""))
            ),
            IF(
                Parameters!$D$17=1,
                IFERROR(
                    IF(
                        OR(
                            IF(
                                ISNUMBER(M76:V76),
                                IF(
                                    M$4:V$4=1,
                                    M76:V76,
                                    ""),
                                "")
                            =0),
                        0,
                        GEOMEAN(IF(
                            ISNUMBER(M76:V76),
                            IF(
                                M$4:V$4=1,
                                M76:V76,
                                ""),
                            ""))
                    ),
                    IF(
                        OR(IF(
                            ISNUMBER(M76:V76),
                            IF(
                                M$4:V$4=2,
                                M76:V76,
                                ""),
                            "")
                            =0),
                        0,
                        GEOMEAN(IF(
                            ISNUMBER(M76:V76),
                            IF(
                                M$4:V$4=2,
                                M76:V76,
                                ""),
                            "")))
                )
            )
        )
    )
)</f>
        <v>2.3333333333333299</v>
      </c>
      <c r="I76" s="191" cm="1">
        <f t="array" ref="I76">IF(
    SUM(IF(
            ISNUMBER(
                IF(
                    $M$5:$V$5,
                    (M76:V76),
                    "")),
            1,
            0))
        =0,
    NA(),
    IF(
        Parameters!$D$15=1,
        IF(
            SUM(--(ISNUMBER(IF($M$5:$V$5=1,(M76:V76),""))))&gt;0,
            MAX(IF(
                ISNUMBER(M76:V76),
                IF(
                    M$5:V$5=1,
                    M76:V76,
                    ""),
                "")),
            MAX(IF(
                ISNUMBER(M76:V76),
                IF(
                    M$5:V$5=2,
                    M76:V76,
                    ""),
                ""))
        ),
        IF(
            Parameters!$D$16=1,
            IFERROR(
                AVERAGE(IF(
                    ISNUMBER(M76:V76),
                    IF(
                        M$5:V$5=1,
                        M76:V76,
                        ""),
                    "")),
                AVERAGE(IF(
                    ISNUMBER(M76:V76),
                    IF(
                        M$5:V$5=2,
                        M76:V76,
                        ""),
                    ""))
            ),
            IF(
                Parameters!$D$17=1,
                IFERROR(
                    IF(
                        OR(
                            IF(
                                ISNUMBER(M76:V76),
                                IF(
                                    M$5:V$5=1,
                                    M76:V76,
                                    ""),
                                "")
                            =0),
                        0,
                        GEOMEAN(IF(
                            ISNUMBER(M76:V76),
                            IF(
                                M$5:V$5=1,
                                M76:V76,
                                ""),
                            ""))
                    ),
                    IF(
                        OR(IF(
                            ISNUMBER(M76:V76),
                            IF(
                                M$5:V$5=2,
                                M76:V76,
                                ""),
                            "")
                            =0),
                        0,
                        GEOMEAN(IF(
                            ISNUMBER(M76:V76),
                            IF(
                                M$5:V$5=2,
                                M76:V76,
                                ""),
                            "")))
                )
            )
        )
    )
)</f>
        <v>0</v>
      </c>
      <c r="J76" s="242">
        <v>45142</v>
      </c>
      <c r="K76" s="242">
        <v>44802</v>
      </c>
      <c r="L76" s="91" t="s">
        <v>121</v>
      </c>
      <c r="M76" s="192">
        <v>2.3333333333333299</v>
      </c>
      <c r="N76" s="192" t="s">
        <v>409</v>
      </c>
      <c r="O76" s="192">
        <v>0</v>
      </c>
      <c r="P76" s="192">
        <v>0</v>
      </c>
      <c r="Q76" s="192">
        <v>0</v>
      </c>
      <c r="R76" s="192" t="s">
        <v>409</v>
      </c>
      <c r="S76" s="192">
        <v>2.4</v>
      </c>
      <c r="T76" s="192" t="s">
        <v>409</v>
      </c>
      <c r="U76" s="192">
        <v>0</v>
      </c>
      <c r="V76" s="192" t="s">
        <v>409</v>
      </c>
      <c r="W76" s="192">
        <v>0</v>
      </c>
      <c r="X76" s="192" t="s">
        <v>409</v>
      </c>
      <c r="Y76" s="192"/>
      <c r="Z76" s="192"/>
      <c r="AA76" s="80"/>
      <c r="AB76" s="80"/>
      <c r="AC76" s="80"/>
    </row>
    <row r="77" spans="1:29" x14ac:dyDescent="0.2">
      <c r="A77" s="84">
        <v>70</v>
      </c>
      <c r="B77" s="84" t="str">
        <f ca="1"/>
        <v>Georgia</v>
      </c>
      <c r="C77" s="84" t="str">
        <f ca="1"/>
        <v>GEO</v>
      </c>
      <c r="D77" s="219" t="str">
        <f ca="1"/>
        <v>ECS           Europe &amp; Central Asia</v>
      </c>
      <c r="E77" s="219" t="str">
        <f ca="1"/>
        <v>IBRD</v>
      </c>
      <c r="F77" s="190" t="str">
        <f t="shared" ca="1" si="4"/>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$M$4:$V$4,
                    (M77:V77),
                    "")),
            1,
            0))
        =0,
    NA(),
    IF(
        Parameters!$D$15=1,
        IF(
            SUM(--(ISNUMBER(IF($M$4:$V$4=1,(M77:V77),""))))&gt;0,
            MAX(IF(
                ISNUMBER(M77:V77),
                IF(
                    M$4:V$4=1,
                    M77:V77,
                    ""),
                "")),
            MAX(IF(
                ISNUMBER(M77:V77),
                IF(
                    M$4:V$4=2,
                    M77:V77,
                    ""),
                ""))
        ),
        IF(
            Parameters!$D$16=1,
            IFERROR(
                AVERAGE(IF(
                    ISNUMBER(M77:V77),
                    IF(
                        M$4:V$4=1,
                        M77:V77,
                        ""),
                    "")),
                AVERAGE(IF(
                    ISNUMBER(M77:V77),
                    IF(
                        M$4:V$4=2,
                        M77:V77,
                        ""),
                    ""))
            ),
            IF(
                Parameters!$D$17=1,
                IFERROR(
                    IF(
                        OR(
                            IF(
                                ISNUMBER(M77:V77),
                                IF(
                                    M$4:V$4=1,
                                    M77:V77,
                                    ""),
                                "")
                            =0),
                        0,
                        GEOMEAN(IF(
                            ISNUMBER(M77:V77),
                            IF(
                                M$4:V$4=1,
                                M77:V77,
                                ""),
                            ""))
                    ),
                    IF(
                        OR(IF(
                            ISNUMBER(M77:V77),
                            IF(
                                M$4:V$4=2,
                                M77:V77,
                                ""),
                            "")
                            =0),
                        0,
                        GEOMEAN(IF(
                            ISNUMBER(M77:V77),
                            IF(
                                M$4:V$4=2,
                                M77:V77,
                                ""),
                            "")))
                )
            )
        )
    )
)</f>
        <v>5.8333333333333304</v>
      </c>
      <c r="I77" s="191" cm="1">
        <f t="array" ref="I77">IF(
    SUM(IF(
            ISNUMBER(
                IF(
                    $M$5:$V$5,
                    (M77:V77),
                    "")),
            1,
            0))
        =0,
    NA(),
    IF(
        Parameters!$D$15=1,
        IF(
            SUM(--(ISNUMBER(IF($M$5:$V$5=1,(M77:V77),""))))&gt;0,
            MAX(IF(
                ISNUMBER(M77:V77),
                IF(
                    M$5:V$5=1,
                    M77:V77,
                    ""),
                "")),
            MAX(IF(
                ISNUMBER(M77:V77),
                IF(
                    M$5:V$5=2,
                    M77:V77,
                    ""),
                ""))
        ),
        IF(
            Parameters!$D$16=1,
            IFERROR(
                AVERAGE(IF(
                    ISNUMBER(M77:V77),
                    IF(
                        M$5:V$5=1,
                        M77:V77,
                        ""),
                    "")),
                AVERAGE(IF(
                    ISNUMBER(M77:V77),
                    IF(
                        M$5:V$5=2,
                        M77:V77,
                        ""),
                    ""))
            ),
            IF(
                Parameters!$D$17=1,
                IFERROR(
                    IF(
                        OR(
                            IF(
                                ISNUMBER(M77:V77),
                                IF(
                                    M$5:V$5=1,
                                    M77:V77,
                                    ""),
                                "")
                            =0),
                        0,
                        GEOMEAN(IF(
                            ISNUMBER(M77:V77),
                            IF(
                                M$5:V$5=1,
                                M77:V77,
                                ""),
                            ""))
                    ),
                    IF(
                        OR(IF(
                            ISNUMBER(M77:V77),
                            IF(
                                M$5:V$5=2,
                                M77:V77,
                                ""),
                            "")
                            =0),
                        0,
                        GEOMEAN(IF(
                            ISNUMBER(M77:V77),
                            IF(
                                M$5:V$5=2,
                                M77:V77,
                                ""),
                            "")))
                )
            )
        )
    )
)</f>
        <v>0</v>
      </c>
      <c r="J77" s="242">
        <v>45142</v>
      </c>
      <c r="K77" s="242">
        <v>45154</v>
      </c>
      <c r="L77" s="91" t="s">
        <v>123</v>
      </c>
      <c r="M77" s="192">
        <v>5.8333333333333304</v>
      </c>
      <c r="N77" s="192" t="s">
        <v>409</v>
      </c>
      <c r="O77" s="192">
        <v>0</v>
      </c>
      <c r="P77" s="192">
        <v>0</v>
      </c>
      <c r="Q77" s="192">
        <v>0</v>
      </c>
      <c r="R77" s="192" t="s">
        <v>409</v>
      </c>
      <c r="S77" s="192">
        <v>4.5</v>
      </c>
      <c r="T77" s="192" t="s">
        <v>409</v>
      </c>
      <c r="U77" s="192">
        <v>0</v>
      </c>
      <c r="V77" s="192" t="s">
        <v>409</v>
      </c>
      <c r="W77" s="192">
        <v>0</v>
      </c>
      <c r="X77" s="192" t="s">
        <v>409</v>
      </c>
      <c r="Y77" s="192"/>
      <c r="Z77" s="192"/>
      <c r="AA77" s="80"/>
      <c r="AB77" s="80"/>
      <c r="AC77" s="80"/>
    </row>
    <row r="78" spans="1:29" x14ac:dyDescent="0.2">
      <c r="A78" s="84">
        <v>71</v>
      </c>
      <c r="B78" s="84" t="str">
        <f ca="1"/>
        <v>Ghana</v>
      </c>
      <c r="C78" s="84" t="str">
        <f ca="1"/>
        <v>GHA</v>
      </c>
      <c r="D78" s="219" t="str">
        <f ca="1"/>
        <v>SSF           Sub-Saharan Africa</v>
      </c>
      <c r="E78" s="219" t="str">
        <f ca="1"/>
        <v>IDA</v>
      </c>
      <c r="F78" s="190" t="str">
        <f t="shared" ca="1" si="4"/>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$M$4:$V$4,
                    (M78:V78),
                    "")),
            1,
            0))
        =0,
    NA(),
    IF(
        Parameters!$D$15=1,
        IF(
            SUM(--(ISNUMBER(IF($M$4:$V$4=1,(M78:V78),""))))&gt;0,
            MAX(IF(
                ISNUMBER(M78:V78),
                IF(
                    M$4:V$4=1,
                    M78:V78,
                    ""),
                "")),
            MAX(IF(
                ISNUMBER(M78:V78),
                IF(
                    M$4:V$4=2,
                    M78:V78,
                    ""),
                ""))
        ),
        IF(
            Parameters!$D$16=1,
            IFERROR(
                AVERAGE(IF(
                    ISNUMBER(M78:V78),
                    IF(
                        M$4:V$4=1,
                        M78:V78,
                        ""),
                    "")),
                AVERAGE(IF(
                    ISNUMBER(M78:V78),
                    IF(
                        M$4:V$4=2,
                        M78:V78,
                        ""),
                    ""))
            ),
            IF(
                Parameters!$D$17=1,
                IFERROR(
                    IF(
                        OR(
                            IF(
                                ISNUMBER(M78:V78),
                                IF(
                                    M$4:V$4=1,
                                    M78:V78,
                                    ""),
                                "")
                            =0),
                        0,
                        GEOMEAN(IF(
                            ISNUMBER(M78:V78),
                            IF(
                                M$4:V$4=1,
                                M78:V78,
                                ""),
                            ""))
                    ),
                    IF(
                        OR(IF(
                            ISNUMBER(M78:V78),
                            IF(
                                M$4:V$4=2,
                                M78:V78,
                                ""),
                            "")
                            =0),
                        0,
                        GEOMEAN(IF(
                            ISNUMBER(M78:V78),
                            IF(
                                M$4:V$4=2,
                                M78:V78,
                                ""),
                            "")))
                )
            )
        )
    )
)</f>
        <v>4.5</v>
      </c>
      <c r="I78" s="191" cm="1">
        <f t="array" ref="I78">IF(
    SUM(IF(
            ISNUMBER(
                IF(
                    $M$5:$V$5,
                    (M78:V78),
                    "")),
            1,
            0))
        =0,
    NA(),
    IF(
        Parameters!$D$15=1,
        IF(
            SUM(--(ISNUMBER(IF($M$5:$V$5=1,(M78:V78),""))))&gt;0,
            MAX(IF(
                ISNUMBER(M78:V78),
                IF(
                    M$5:V$5=1,
                    M78:V78,
                    ""),
                "")),
            MAX(IF(
                ISNUMBER(M78:V78),
                IF(
                    M$5:V$5=2,
                    M78:V78,
                    ""),
                ""))
        ),
        IF(
            Parameters!$D$16=1,
            IFERROR(
                AVERAGE(IF(
                    ISNUMBER(M78:V78),
                    IF(
                        M$5:V$5=1,
                        M78:V78,
                        ""),
                    "")),
                AVERAGE(IF(
                    ISNUMBER(M78:V78),
                    IF(
                        M$5:V$5=2,
                        M78:V78,
                        ""),
                    ""))
            ),
            IF(
                Parameters!$D$17=1,
                IFERROR(
                    IF(
                        OR(
                            IF(
                                ISNUMBER(M78:V78),
                                IF(
                                    M$5:V$5=1,
                                    M78:V78,
                                    ""),
                                "")
                            =0),
                        0,
                        GEOMEAN(IF(
                            ISNUMBER(M78:V78),
                            IF(
                                M$5:V$5=1,
                                M78:V78,
                                ""),
                            ""))
                    ),
                    IF(
                        OR(IF(
                            ISNUMBER(M78:V78),
                            IF(
                                M$5:V$5=2,
                                M78:V78,
                                ""),
                            "")
                            =0),
                        0,
                        GEOMEAN(IF(
                            ISNUMBER(M78:V78),
                            IF(
                                M$5:V$5=2,
                                M78:V78,
                                ""),
                            "")))
                )
            )
        )
    )
)</f>
        <v>0</v>
      </c>
      <c r="J78" s="242">
        <v>45019</v>
      </c>
      <c r="K78" s="242">
        <v>45001</v>
      </c>
      <c r="L78" s="91" t="s">
        <v>125</v>
      </c>
      <c r="M78" s="192">
        <v>4.5</v>
      </c>
      <c r="N78" s="192" t="s">
        <v>409</v>
      </c>
      <c r="O78" s="192">
        <v>0</v>
      </c>
      <c r="P78" s="192">
        <v>0</v>
      </c>
      <c r="Q78" s="192">
        <v>0</v>
      </c>
      <c r="R78" s="192" t="s">
        <v>409</v>
      </c>
      <c r="S78" s="192">
        <v>3.7</v>
      </c>
      <c r="T78" s="192" t="s">
        <v>409</v>
      </c>
      <c r="U78" s="192">
        <v>0</v>
      </c>
      <c r="V78" s="192" t="s">
        <v>409</v>
      </c>
      <c r="W78" s="192">
        <v>0</v>
      </c>
      <c r="X78" s="192" t="s">
        <v>409</v>
      </c>
      <c r="Y78" s="192"/>
      <c r="Z78" s="192"/>
      <c r="AA78" s="80"/>
      <c r="AB78" s="80"/>
      <c r="AC78" s="80"/>
    </row>
    <row r="79" spans="1:29" x14ac:dyDescent="0.2">
      <c r="A79" s="84">
        <v>72</v>
      </c>
      <c r="B79" s="84" t="str">
        <f ca="1"/>
        <v>Gibraltar</v>
      </c>
      <c r="C79" s="84" t="str">
        <f ca="1"/>
        <v>GIB</v>
      </c>
      <c r="D79" s="219" t="str">
        <f ca="1"/>
        <v>ECS           Europe &amp; Central Asia</v>
      </c>
      <c r="E79" s="219" t="str">
        <f ca="1"/>
        <v>NA</v>
      </c>
      <c r="F79" s="190" t="str">
        <f t="shared" ca="1" si="4"/>
        <v/>
      </c>
      <c r="G79" s="80">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$M$4:$V$4,
                    (M79:V79),
                    "")),
            1,
            0))
        =0,
    NA(),
    IF(
        Parameters!$D$15=1,
        IF(
            SUM(--(ISNUMBER(IF($M$4:$V$4=1,(M79:V79),""))))&gt;0,
            MAX(IF(
                ISNUMBER(M79:V79),
                IF(
                    M$4:V$4=1,
                    M79:V79,
                    ""),
                "")),
            MAX(IF(
                ISNUMBER(M79:V79),
                IF(
                    M$4:V$4=2,
                    M79:V79,
                    ""),
                ""))
        ),
        IF(
            Parameters!$D$16=1,
            IFERROR(
                AVERAGE(IF(
                    ISNUMBER(M79:V79),
                    IF(
                        M$4:V$4=1,
                        M79:V79,
                        ""),
                    "")),
                AVERAGE(IF(
                    ISNUMBER(M79:V79),
                    IF(
                        M$4:V$4=2,
                        M79:V79,
                        ""),
                    ""))
            ),
            IF(
                Parameters!$D$17=1,
                IFERROR(
                    IF(
                        OR(
                            IF(
                                ISNUMBER(M79:V79),
                                IF(
                                    M$4:V$4=1,
                                    M79:V79,
                                    ""),
                                "")
                            =0),
                        0,
                        GEOMEAN(IF(
                            ISNUMBER(M79:V79),
                            IF(
                                M$4:V$4=1,
                                M79:V79,
                                ""),
                            ""))
                    ),
                    IF(
                        OR(IF(
                            ISNUMBER(M79:V79),
                            IF(
                                M$4:V$4=2,
                                M79:V79,
                                ""),
                            "")
                            =0),
                        0,
                        GEOMEAN(IF(
                            ISNUMBER(M79:V79),
                            IF(
                                M$4:V$4=2,
                                M79:V79,
                                ""),
                            "")))
                )
            )
        )
    )
)</f>
        <v>#N/A</v>
      </c>
      <c r="I79" s="191" cm="1">
        <f t="array" ref="I79">IF(
    SUM(IF(
            ISNUMBER(
                IF(
                    $M$5:$V$5,
                    (M79:V79),
                    "")),
            1,
            0))
        =0,
    NA(),
    IF(
        Parameters!$D$15=1,
        IF(
            SUM(--(ISNUMBER(IF($M$5:$V$5=1,(M79:V79),""))))&gt;0,
            MAX(IF(
                ISNUMBER(M79:V79),
                IF(
                    M$5:V$5=1,
                    M79:V79,
                    ""),
                "")),
            MAX(IF(
                ISNUMBER(M79:V79),
                IF(
                    M$5:V$5=2,
                    M79:V79,
                    ""),
                ""))
        ),
        IF(
            Parameters!$D$16=1,
            IFERROR(
                AVERAGE(IF(
                    ISNUMBER(M79:V79),
                    IF(
                        M$5:V$5=1,
                        M79:V79,
                        ""),
                    "")),
                AVERAGE(IF(
                    ISNUMBER(M79:V79),
                    IF(
                        M$5:V$5=2,
                        M79:V79,
                        ""),
                    ""))
            ),
            IF(
                Parameters!$D$17=1,
                IFERROR(
                    IF(
                        OR(
                            IF(
                                ISNUMBER(M79:V79),
                                IF(
                                    M$5:V$5=1,
                                    M79:V79,
                                    ""),
                                "")
                            =0),
                        0,
                        GEOMEAN(IF(
                            ISNUMBER(M79:V79),
                            IF(
                                M$5:V$5=1,
                                M79:V79,
                                ""),
                            ""))
                    ),
                    IF(
                        OR(IF(
                            ISNUMBER(M79:V79),
                            IF(
                                M$5:V$5=2,
                                M79:V79,
                                ""),
                            "")
                            =0),
                        0,
                        GEOMEAN(IF(
                            ISNUMBER(M79:V79),
                            IF(
                                M$5:V$5=2,
                                M79:V79,
                                ""),
                            "")))
                )
            )
        )
    )
)</f>
        <v>0</v>
      </c>
      <c r="J79" s="242" t="s">
        <v>409</v>
      </c>
      <c r="K79" s="242">
        <v>45019</v>
      </c>
      <c r="L79" s="91" t="s">
        <v>707</v>
      </c>
      <c r="M79" s="192" t="s">
        <v>409</v>
      </c>
      <c r="N79" s="192" t="s">
        <v>409</v>
      </c>
      <c r="O79" s="192" t="s">
        <v>409</v>
      </c>
      <c r="P79" s="192">
        <v>0</v>
      </c>
      <c r="Q79" s="192">
        <v>0</v>
      </c>
      <c r="R79" s="192" t="s">
        <v>409</v>
      </c>
      <c r="S79" s="192" t="s">
        <v>409</v>
      </c>
      <c r="T79" s="192" t="s">
        <v>409</v>
      </c>
      <c r="U79" s="192" t="s">
        <v>409</v>
      </c>
      <c r="V79" s="192" t="s">
        <v>409</v>
      </c>
      <c r="W79" s="192">
        <v>0</v>
      </c>
      <c r="X79" s="192" t="s">
        <v>409</v>
      </c>
      <c r="Y79" s="192"/>
      <c r="Z79" s="192"/>
      <c r="AA79" s="80"/>
      <c r="AB79" s="80"/>
      <c r="AC79" s="80"/>
    </row>
    <row r="80" spans="1:29" x14ac:dyDescent="0.2">
      <c r="A80" s="84">
        <v>73</v>
      </c>
      <c r="B80" s="84" t="str">
        <f ca="1"/>
        <v>Guinea</v>
      </c>
      <c r="C80" s="84" t="str">
        <f ca="1"/>
        <v>GIN</v>
      </c>
      <c r="D80" s="219" t="str">
        <f ca="1"/>
        <v>SSF           Sub-Saharan Africa</v>
      </c>
      <c r="E80" s="219" t="str">
        <f ca="1"/>
        <v>IDA</v>
      </c>
      <c r="F80" s="190" t="str">
        <f t="shared" ca="1" si="4"/>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$M$4:$V$4,
                    (M80:V80),
                    "")),
            1,
            0))
        =0,
    NA(),
    IF(
        Parameters!$D$15=1,
        IF(
            SUM(--(ISNUMBER(IF($M$4:$V$4=1,(M80:V80),""))))&gt;0,
            MAX(IF(
                ISNUMBER(M80:V80),
                IF(
                    M$4:V$4=1,
                    M80:V80,
                    ""),
                "")),
            MAX(IF(
                ISNUMBER(M80:V80),
                IF(
                    M$4:V$4=2,
                    M80:V80,
                    ""),
                ""))
        ),
        IF(
            Parameters!$D$16=1,
            IFERROR(
                AVERAGE(IF(
                    ISNUMBER(M80:V80),
                    IF(
                        M$4:V$4=1,
                        M80:V80,
                        ""),
                    "")),
                AVERAGE(IF(
                    ISNUMBER(M80:V80),
                    IF(
                        M$4:V$4=2,
                        M80:V80,
                        ""),
                    ""))
            ),
            IF(
                Parameters!$D$17=1,
                IFERROR(
                    IF(
                        OR(
                            IF(
                                ISNUMBER(M80:V80),
                                IF(
                                    M$4:V$4=1,
                                    M80:V80,
                                    ""),
                                "")
                            =0),
                        0,
                        GEOMEAN(IF(
                            ISNUMBER(M80:V80),
                            IF(
                                M$4:V$4=1,
                                M80:V80,
                                ""),
                            ""))
                    ),
                    IF(
                        OR(IF(
                            ISNUMBER(M80:V80),
                            IF(
                                M$4:V$4=2,
                                M80:V80,
                                ""),
                            "")
                            =0),
                        0,
                        GEOMEAN(IF(
                            ISNUMBER(M80:V80),
                            IF(
                                M$4:V$4=2,
                                M80:V80,
                                ""),
                            "")))
                )
            )
        )
    )
)</f>
        <v>4.8333333333333304</v>
      </c>
      <c r="I80" s="191" cm="1">
        <f t="array" ref="I80">IF(
    SUM(IF(
            ISNUMBER(
                IF(
                    $M$5:$V$5,
                    (M80:V80),
                    "")),
            1,
            0))
        =0,
    NA(),
    IF(
        Parameters!$D$15=1,
        IF(
            SUM(--(ISNUMBER(IF($M$5:$V$5=1,(M80:V80),""))))&gt;0,
            MAX(IF(
                ISNUMBER(M80:V80),
                IF(
                    M$5:V$5=1,
                    M80:V80,
                    ""),
                "")),
            MAX(IF(
                ISNUMBER(M80:V80),
                IF(
                    M$5:V$5=2,
                    M80:V80,
                    ""),
                ""))
        ),
        IF(
            Parameters!$D$16=1,
            IFERROR(
                AVERAGE(IF(
                    ISNUMBER(M80:V80),
                    IF(
                        M$5:V$5=1,
                        M80:V80,
                        ""),
                    "")),
                AVERAGE(IF(
                    ISNUMBER(M80:V80),
                    IF(
                        M$5:V$5=2,
                        M80:V80,
                        ""),
                    ""))
            ),
            IF(
                Parameters!$D$17=1,
                IFERROR(
                    IF(
                        OR(
                            IF(
                                ISNUMBER(M80:V80),
                                IF(
                                    M$5:V$5=1,
                                    M80:V80,
                                    ""),
                                "")
                            =0),
                        0,
                        GEOMEAN(IF(
                            ISNUMBER(M80:V80),
                            IF(
                                M$5:V$5=1,
                                M80:V80,
                                ""),
                            ""))
                    ),
                    IF(
                        OR(IF(
                            ISNUMBER(M80:V80),
                            IF(
                                M$5:V$5=2,
                                M80:V80,
                                ""),
                            "")
                            =0),
                        0,
                        GEOMEAN(IF(
                            ISNUMBER(M80:V80),
                            IF(
                                M$5:V$5=2,
                                M80:V80,
                                ""),
                            "")))
                )
            )
        )
    )
)</f>
        <v>0</v>
      </c>
      <c r="J80" s="242">
        <v>44753</v>
      </c>
      <c r="K80" s="242">
        <v>45154</v>
      </c>
      <c r="L80" s="91" t="s">
        <v>127</v>
      </c>
      <c r="M80" s="192">
        <v>4.8333333333333304</v>
      </c>
      <c r="N80" s="192">
        <v>0</v>
      </c>
      <c r="O80" s="192">
        <v>0</v>
      </c>
      <c r="P80" s="192">
        <v>0</v>
      </c>
      <c r="Q80" s="192">
        <v>0</v>
      </c>
      <c r="R80" s="192" t="s">
        <v>409</v>
      </c>
      <c r="S80" s="192">
        <v>3.9</v>
      </c>
      <c r="T80" s="192" t="s">
        <v>923</v>
      </c>
      <c r="U80" s="192">
        <v>0</v>
      </c>
      <c r="V80" s="192" t="s">
        <v>409</v>
      </c>
      <c r="W80" s="192">
        <v>9.0909090909090898E-2</v>
      </c>
      <c r="X80" s="192" t="s">
        <v>409</v>
      </c>
      <c r="Y80" s="192"/>
      <c r="Z80" s="192"/>
      <c r="AA80" s="80"/>
      <c r="AB80" s="80"/>
      <c r="AC80" s="80"/>
    </row>
    <row r="81" spans="1:29" x14ac:dyDescent="0.2">
      <c r="A81" s="84">
        <v>74</v>
      </c>
      <c r="B81" s="84" t="str">
        <f ca="1"/>
        <v>Gambia, The</v>
      </c>
      <c r="C81" s="84" t="str">
        <f ca="1"/>
        <v>GMB</v>
      </c>
      <c r="D81" s="219" t="str">
        <f ca="1"/>
        <v>SSF           Sub-Saharan Africa</v>
      </c>
      <c r="E81" s="219" t="str">
        <f ca="1"/>
        <v>IDA</v>
      </c>
      <c r="F81" s="190" t="str">
        <f t="shared" ca="1" si="4"/>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$M$4:$V$4,
                    (M81:V81),
                    "")),
            1,
            0))
        =0,
    NA(),
    IF(
        Parameters!$D$15=1,
        IF(
            SUM(--(ISNUMBER(IF($M$4:$V$4=1,(M81:V81),""))))&gt;0,
            MAX(IF(
                ISNUMBER(M81:V81),
                IF(
                    M$4:V$4=1,
                    M81:V81,
                    ""),
                "")),
            MAX(IF(
                ISNUMBER(M81:V81),
                IF(
                    M$4:V$4=2,
                    M81:V81,
                    ""),
                ""))
        ),
        IF(
            Parameters!$D$16=1,
            IFERROR(
                AVERAGE(IF(
                    ISNUMBER(M81:V81),
                    IF(
                        M$4:V$4=1,
                        M81:V81,
                        ""),
                    "")),
                AVERAGE(IF(
                    ISNUMBER(M81:V81),
                    IF(
                        M$4:V$4=2,
                        M81:V81,
                        ""),
                    ""))
            ),
            IF(
                Parameters!$D$17=1,
                IFERROR(
                    IF(
                        OR(
                            IF(
                                ISNUMBER(M81:V81),
                                IF(
                                    M$4:V$4=1,
                                    M81:V81,
                                    ""),
                                "")
                            =0),
                        0,
                        GEOMEAN(IF(
                            ISNUMBER(M81:V81),
                            IF(
                                M$4:V$4=1,
                                M81:V81,
                                ""),
                            ""))
                    ),
                    IF(
                        OR(IF(
                            ISNUMBER(M81:V81),
                            IF(
                                M$4:V$4=2,
                                M81:V81,
                                ""),
                            "")
                            =0),
                        0,
                        GEOMEAN(IF(
                            ISNUMBER(M81:V81),
                            IF(
                                M$4:V$4=2,
                                M81:V81,
                                ""),
                            "")))
                )
            )
        )
    )
)</f>
        <v>3.5</v>
      </c>
      <c r="I81" s="191" cm="1">
        <f t="array" ref="I81">IF(
    SUM(IF(
            ISNUMBER(
                IF(
                    $M$5:$V$5,
                    (M81:V81),
                    "")),
            1,
            0))
        =0,
    NA(),
    IF(
        Parameters!$D$15=1,
        IF(
            SUM(--(ISNUMBER(IF($M$5:$V$5=1,(M81:V81),""))))&gt;0,
            MAX(IF(
                ISNUMBER(M81:V81),
                IF(
                    M$5:V$5=1,
                    M81:V81,
                    ""),
                "")),
            MAX(IF(
                ISNUMBER(M81:V81),
                IF(
                    M$5:V$5=2,
                    M81:V81,
                    ""),
                ""))
        ),
        IF(
            Parameters!$D$16=1,
            IFERROR(
                AVERAGE(IF(
                    ISNUMBER(M81:V81),
                    IF(
                        M$5:V$5=1,
                        M81:V81,
                        ""),
                    "")),
                AVERAGE(IF(
                    ISNUMBER(M81:V81),
                    IF(
                        M$5:V$5=2,
                        M81:V81,
                        ""),
                    ""))
            ),
            IF(
                Parameters!$D$17=1,
                IFERROR(
                    IF(
                        OR(
                            IF(
                                ISNUMBER(M81:V81),
                                IF(
                                    M$5:V$5=1,
                                    M81:V81,
                                    ""),
                                "")
                            =0),
                        0,
                        GEOMEAN(IF(
                            ISNUMBER(M81:V81),
                            IF(
                                M$5:V$5=1,
                                M81:V81,
                                ""),
                            ""))
                    ),
                    IF(
                        OR(IF(
                            ISNUMBER(M81:V81),
                            IF(
                                M$5:V$5=2,
                                M81:V81,
                                ""),
                            "")
                            =0),
                        0,
                        GEOMEAN(IF(
                            ISNUMBER(M81:V81),
                            IF(
                                M$5:V$5=2,
                                M81:V81,
                                ""),
                            "")))
                )
            )
        )
    )
)</f>
        <v>0</v>
      </c>
      <c r="J81" s="242">
        <v>44753</v>
      </c>
      <c r="K81" s="242">
        <v>45154</v>
      </c>
      <c r="L81" s="91" t="s">
        <v>128</v>
      </c>
      <c r="M81" s="192">
        <v>3.5</v>
      </c>
      <c r="N81" s="192" t="s">
        <v>409</v>
      </c>
      <c r="O81" s="192">
        <v>0</v>
      </c>
      <c r="P81" s="192">
        <v>0</v>
      </c>
      <c r="Q81" s="192">
        <v>0</v>
      </c>
      <c r="R81" s="192" t="s">
        <v>409</v>
      </c>
      <c r="S81" s="192">
        <v>3.1</v>
      </c>
      <c r="T81" s="192" t="s">
        <v>409</v>
      </c>
      <c r="U81" s="192">
        <v>0</v>
      </c>
      <c r="V81" s="192" t="s">
        <v>409</v>
      </c>
      <c r="W81" s="192">
        <v>0</v>
      </c>
      <c r="X81" s="192" t="s">
        <v>409</v>
      </c>
      <c r="Y81" s="192"/>
      <c r="Z81" s="192"/>
      <c r="AA81" s="80"/>
      <c r="AB81" s="80"/>
      <c r="AC81" s="80"/>
    </row>
    <row r="82" spans="1:29" x14ac:dyDescent="0.2">
      <c r="A82" s="84">
        <v>75</v>
      </c>
      <c r="B82" s="84" t="str">
        <f ca="1"/>
        <v>Guinea-Bissau</v>
      </c>
      <c r="C82" s="84" t="str">
        <f ca="1"/>
        <v>GNB</v>
      </c>
      <c r="D82" s="219" t="str">
        <f ca="1"/>
        <v>SSF           Sub-Saharan Africa</v>
      </c>
      <c r="E82" s="219" t="str">
        <f ca="1"/>
        <v>IDA</v>
      </c>
      <c r="F82" s="190" t="str">
        <f t="shared" ca="1" si="4"/>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$M$4:$V$4,
                    (M82:V82),
                    "")),
            1,
            0))
        =0,
    NA(),
    IF(
        Parameters!$D$15=1,
        IF(
            SUM(--(ISNUMBER(IF($M$4:$V$4=1,(M82:V82),""))))&gt;0,
            MAX(IF(
                ISNUMBER(M82:V82),
                IF(
                    M$4:V$4=1,
                    M82:V82,
                    ""),
                "")),
            MAX(IF(
                ISNUMBER(M82:V82),
                IF(
                    M$4:V$4=2,
                    M82:V82,
                    ""),
                ""))
        ),
        IF(
            Parameters!$D$16=1,
            IFERROR(
                AVERAGE(IF(
                    ISNUMBER(M82:V82),
                    IF(
                        M$4:V$4=1,
                        M82:V82,
                        ""),
                    "")),
                AVERAGE(IF(
                    ISNUMBER(M82:V82),
                    IF(
                        M$4:V$4=2,
                        M82:V82,
                        ""),
                    ""))
            ),
            IF(
                Parameters!$D$17=1,
                IFERROR(
                    IF(
                        OR(
                            IF(
                                ISNUMBER(M82:V82),
                                IF(
                                    M$4:V$4=1,
                                    M82:V82,
                                    ""),
                                "")
                            =0),
                        0,
                        GEOMEAN(IF(
                            ISNUMBER(M82:V82),
                            IF(
                                M$4:V$4=1,
                                M82:V82,
                                ""),
                            ""))
                    ),
                    IF(
                        OR(IF(
                            ISNUMBER(M82:V82),
                            IF(
                                M$4:V$4=2,
                                M82:V82,
                                ""),
                            "")
                            =0),
                        0,
                        GEOMEAN(IF(
                            ISNUMBER(M82:V82),
                            IF(
                                M$4:V$4=2,
                                M82:V82,
                                ""),
                            "")))
                )
            )
        )
    )
)</f>
        <v>2.8333333333333299</v>
      </c>
      <c r="I82" s="191" cm="1">
        <f t="array" ref="I82">IF(
    SUM(IF(
            ISNUMBER(
                IF(
                    $M$5:$V$5,
                    (M82:V82),
                    "")),
            1,
            0))
        =0,
    NA(),
    IF(
        Parameters!$D$15=1,
        IF(
            SUM(--(ISNUMBER(IF($M$5:$V$5=1,(M82:V82),""))))&gt;0,
            MAX(IF(
                ISNUMBER(M82:V82),
                IF(
                    M$5:V$5=1,
                    M82:V82,
                    ""),
                "")),
            MAX(IF(
                ISNUMBER(M82:V82),
                IF(
                    M$5:V$5=2,
                    M82:V82,
                    ""),
                ""))
        ),
        IF(
            Parameters!$D$16=1,
            IFERROR(
                AVERAGE(IF(
                    ISNUMBER(M82:V82),
                    IF(
                        M$5:V$5=1,
                        M82:V82,
                        ""),
                    "")),
                AVERAGE(IF(
                    ISNUMBER(M82:V82),
                    IF(
                        M$5:V$5=2,
                        M82:V82,
                        ""),
                    ""))
            ),
            IF(
                Parameters!$D$17=1,
                IFERROR(
                    IF(
                        OR(
                            IF(
                                ISNUMBER(M82:V82),
                                IF(
                                    M$5:V$5=1,
                                    M82:V82,
                                    ""),
                                "")
                            =0),
                        0,
                        GEOMEAN(IF(
                            ISNUMBER(M82:V82),
                            IF(
                                M$5:V$5=1,
                                M82:V82,
                                ""),
                            ""))
                    ),
                    IF(
                        OR(IF(
                            ISNUMBER(M82:V82),
                            IF(
                                M$5:V$5=2,
                                M82:V82,
                                ""),
                            "")
                            =0),
                        0,
                        GEOMEAN(IF(
                            ISNUMBER(M82:V82),
                            IF(
                                M$5:V$5=2,
                                M82:V82,
                                ""),
                            "")))
                )
            )
        )
    )
)</f>
        <v>0</v>
      </c>
      <c r="J82" s="242">
        <v>45142</v>
      </c>
      <c r="K82" s="242">
        <v>45154</v>
      </c>
      <c r="L82" s="91" t="s">
        <v>130</v>
      </c>
      <c r="M82" s="192">
        <v>2.8333333333333299</v>
      </c>
      <c r="N82" s="192" t="s">
        <v>409</v>
      </c>
      <c r="O82" s="192">
        <v>0</v>
      </c>
      <c r="P82" s="192">
        <v>0</v>
      </c>
      <c r="Q82" s="192">
        <v>0</v>
      </c>
      <c r="R82" s="192" t="s">
        <v>409</v>
      </c>
      <c r="S82" s="192">
        <v>2.7</v>
      </c>
      <c r="T82" s="192" t="s">
        <v>409</v>
      </c>
      <c r="U82" s="192">
        <v>0</v>
      </c>
      <c r="V82" s="192" t="s">
        <v>409</v>
      </c>
      <c r="W82" s="192">
        <v>0</v>
      </c>
      <c r="X82" s="192" t="s">
        <v>409</v>
      </c>
      <c r="Y82" s="192"/>
      <c r="Z82" s="192"/>
      <c r="AA82" s="80"/>
      <c r="AB82" s="80"/>
      <c r="AC82" s="80"/>
    </row>
    <row r="83" spans="1:29" x14ac:dyDescent="0.2">
      <c r="A83" s="84">
        <v>76</v>
      </c>
      <c r="B83" s="84" t="str">
        <f ca="1"/>
        <v>Equatorial Guinea</v>
      </c>
      <c r="C83" s="84" t="str">
        <f ca="1"/>
        <v>GNQ</v>
      </c>
      <c r="D83" s="219" t="str">
        <f ca="1"/>
        <v>SSF           Sub-Saharan Africa</v>
      </c>
      <c r="E83" s="219" t="str">
        <f ca="1"/>
        <v>IBRD</v>
      </c>
      <c r="F83" s="190" t="str">
        <f t="shared" ca="1" si="4"/>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$M$4:$V$4,
                    (M83:V83),
                    "")),
            1,
            0))
        =0,
    NA(),
    IF(
        Parameters!$D$15=1,
        IF(
            SUM(--(ISNUMBER(IF($M$4:$V$4=1,(M83:V83),""))))&gt;0,
            MAX(IF(
                ISNUMBER(M83:V83),
                IF(
                    M$4:V$4=1,
                    M83:V83,
                    ""),
                "")),
            MAX(IF(
                ISNUMBER(M83:V83),
                IF(
                    M$4:V$4=2,
                    M83:V83,
                    ""),
                ""))
        ),
        IF(
            Parameters!$D$16=1,
            IFERROR(
                AVERAGE(IF(
                    ISNUMBER(M83:V83),
                    IF(
                        M$4:V$4=1,
                        M83:V83,
                        ""),
                    "")),
                AVERAGE(IF(
                    ISNUMBER(M83:V83),
                    IF(
                        M$4:V$4=2,
                        M83:V83,
                        ""),
                    ""))
            ),
            IF(
                Parameters!$D$17=1,
                IFERROR(
                    IF(
                        OR(
                            IF(
                                ISNUMBER(M83:V83),
                                IF(
                                    M$4:V$4=1,
                                    M83:V83,
                                    ""),
                                "")
                            =0),
                        0,
                        GEOMEAN(IF(
                            ISNUMBER(M83:V83),
                            IF(
                                M$4:V$4=1,
                                M83:V83,
                                ""),
                            ""))
                    ),
                    IF(
                        OR(IF(
                            ISNUMBER(M83:V83),
                            IF(
                                M$4:V$4=2,
                                M83:V83,
                                ""),
                            "")
                            =0),
                        0,
                        GEOMEAN(IF(
                            ISNUMBER(M83:V83),
                            IF(
                                M$4:V$4=2,
                                M83:V83,
                                ""),
                            "")))
                )
            )
        )
    )
)</f>
        <v>3.1666666666666599</v>
      </c>
      <c r="I83" s="191" cm="1">
        <f t="array" ref="I83">IF(
    SUM(IF(
            ISNUMBER(
                IF(
                    $M$5:$V$5,
                    (M83:V83),
                    "")),
            1,
            0))
        =0,
    NA(),
    IF(
        Parameters!$D$15=1,
        IF(
            SUM(--(ISNUMBER(IF($M$5:$V$5=1,(M83:V83),""))))&gt;0,
            MAX(IF(
                ISNUMBER(M83:V83),
                IF(
                    M$5:V$5=1,
                    M83:V83,
                    ""),
                "")),
            MAX(IF(
                ISNUMBER(M83:V83),
                IF(
                    M$5:V$5=2,
                    M83:V83,
                    ""),
                ""))
        ),
        IF(
            Parameters!$D$16=1,
            IFERROR(
                AVERAGE(IF(
                    ISNUMBER(M83:V83),
                    IF(
                        M$5:V$5=1,
                        M83:V83,
                        ""),
                    "")),
                AVERAGE(IF(
                    ISNUMBER(M83:V83),
                    IF(
                        M$5:V$5=2,
                        M83:V83,
                        ""),
                    ""))
            ),
            IF(
                Parameters!$D$17=1,
                IFERROR(
                    IF(
                        OR(
                            IF(
                                ISNUMBER(M83:V83),
                                IF(
                                    M$5:V$5=1,
                                    M83:V83,
                                    ""),
                                "")
                            =0),
                        0,
                        GEOMEAN(IF(
                            ISNUMBER(M83:V83),
                            IF(
                                M$5:V$5=1,
                                M83:V83,
                                ""),
                            ""))
                    ),
                    IF(
                        OR(IF(
                            ISNUMBER(M83:V83),
                            IF(
                                M$5:V$5=2,
                                M83:V83,
                                ""),
                            "")
                            =0),
                        0,
                        GEOMEAN(IF(
                            ISNUMBER(M83:V83),
                            IF(
                                M$5:V$5=2,
                                M83:V83,
                                ""),
                            "")))
                )
            )
        )
    )
)</f>
        <v>0</v>
      </c>
      <c r="J83" s="242">
        <v>45142</v>
      </c>
      <c r="K83" s="242">
        <v>44862</v>
      </c>
      <c r="L83" s="91" t="s">
        <v>132</v>
      </c>
      <c r="M83" s="192">
        <v>3.1666666666666599</v>
      </c>
      <c r="N83" s="192" t="s">
        <v>409</v>
      </c>
      <c r="O83" s="192">
        <v>0</v>
      </c>
      <c r="P83" s="192">
        <v>0</v>
      </c>
      <c r="Q83" s="192">
        <v>0</v>
      </c>
      <c r="R83" s="192" t="s">
        <v>409</v>
      </c>
      <c r="S83" s="192">
        <v>2.9</v>
      </c>
      <c r="T83" s="192" t="s">
        <v>409</v>
      </c>
      <c r="U83" s="192">
        <v>0</v>
      </c>
      <c r="V83" s="192" t="s">
        <v>409</v>
      </c>
      <c r="W83" s="192">
        <v>0</v>
      </c>
      <c r="X83" s="192" t="s">
        <v>409</v>
      </c>
      <c r="Y83" s="192"/>
      <c r="Z83" s="192"/>
      <c r="AA83" s="80"/>
      <c r="AB83" s="80"/>
      <c r="AC83" s="80"/>
    </row>
    <row r="84" spans="1:29" x14ac:dyDescent="0.2">
      <c r="A84" s="84">
        <v>77</v>
      </c>
      <c r="B84" s="84" t="str">
        <f ca="1"/>
        <v>Greece</v>
      </c>
      <c r="C84" s="84" t="str">
        <f ca="1"/>
        <v>GRC</v>
      </c>
      <c r="D84" s="219" t="str">
        <f ca="1"/>
        <v>ECS           Europe &amp; Central Asia</v>
      </c>
      <c r="E84" s="219" t="str">
        <f ca="1"/>
        <v>NA</v>
      </c>
      <c r="F84" s="190" t="str">
        <f t="shared" ca="1" si="4"/>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$M$4:$V$4,
                    (M84:V84),
                    "")),
            1,
            0))
        =0,
    NA(),
    IF(
        Parameters!$D$15=1,
        IF(
            SUM(--(ISNUMBER(IF($M$4:$V$4=1,(M84:V84),""))))&gt;0,
            MAX(IF(
                ISNUMBER(M84:V84),
                IF(
                    M$4:V$4=1,
                    M84:V84,
                    ""),
                "")),
            MAX(IF(
                ISNUMBER(M84:V84),
                IF(
                    M$4:V$4=2,
                    M84:V84,
                    ""),
                ""))
        ),
        IF(
            Parameters!$D$16=1,
            IFERROR(
                AVERAGE(IF(
                    ISNUMBER(M84:V84),
                    IF(
                        M$4:V$4=1,
                        M84:V84,
                        ""),
                    "")),
                AVERAGE(IF(
                    ISNUMBER(M84:V84),
                    IF(
                        M$4:V$4=2,
                        M84:V84,
                        ""),
                    ""))
            ),
            IF(
                Parameters!$D$17=1,
                IFERROR(
                    IF(
                        OR(
                            IF(
                                ISNUMBER(M84:V84),
                                IF(
                                    M$4:V$4=1,
                                    M84:V84,
                                    ""),
                                "")
                            =0),
                        0,
                        GEOMEAN(IF(
                            ISNUMBER(M84:V84),
                            IF(
                                M$4:V$4=1,
                                M84:V84,
                                ""),
                            ""))
                    ),
                    IF(
                        OR(IF(
                            ISNUMBER(M84:V84),
                            IF(
                                M$4:V$4=2,
                                M84:V84,
                                ""),
                            "")
                            =0),
                        0,
                        GEOMEAN(IF(
                            ISNUMBER(M84:V84),
                            IF(
                                M$4:V$4=2,
                                M84:V84,
                                ""),
                            "")))
                )
            )
        )
    )
)</f>
        <v>8.1666666666666607</v>
      </c>
      <c r="I84" s="191" cm="1">
        <f t="array" ref="I84">IF(
    SUM(IF(
            ISNUMBER(
                IF(
                    $M$5:$V$5,
                    (M84:V84),
                    "")),
            1,
            0))
        =0,
    NA(),
    IF(
        Parameters!$D$15=1,
        IF(
            SUM(--(ISNUMBER(IF($M$5:$V$5=1,(M84:V84),""))))&gt;0,
            MAX(IF(
                ISNUMBER(M84:V84),
                IF(
                    M$5:V$5=1,
                    M84:V84,
                    ""),
                "")),
            MAX(IF(
                ISNUMBER(M84:V84),
                IF(
                    M$5:V$5=2,
                    M84:V84,
                    ""),
                ""))
        ),
        IF(
            Parameters!$D$16=1,
            IFERROR(
                AVERAGE(IF(
                    ISNUMBER(M84:V84),
                    IF(
                        M$5:V$5=1,
                        M84:V84,
                        ""),
                    "")),
                AVERAGE(IF(
                    ISNUMBER(M84:V84),
                    IF(
                        M$5:V$5=2,
                        M84:V84,
                        ""),
                    ""))
            ),
            IF(
                Parameters!$D$17=1,
                IFERROR(
                    IF(
                        OR(
                            IF(
                                ISNUMBER(M84:V84),
                                IF(
                                    M$5:V$5=1,
                                    M84:V84,
                                    ""),
                                "")
                            =0),
                        0,
                        GEOMEAN(IF(
                            ISNUMBER(M84:V84),
                            IF(
                                M$5:V$5=1,
                                M84:V84,
                                ""),
                            ""))
                    ),
                    IF(
                        OR(IF(
                            ISNUMBER(M84:V84),
                            IF(
                                M$5:V$5=2,
                                M84:V84,
                                ""),
                            "")
                            =0),
                        0,
                        GEOMEAN(IF(
                            ISNUMBER(M84:V84),
                            IF(
                                M$5:V$5=2,
                                M84:V84,
                                ""),
                            "")))
                )
            )
        )
    )
)</f>
        <v>0</v>
      </c>
      <c r="J84" s="242">
        <v>44753</v>
      </c>
      <c r="K84" s="242">
        <v>44887</v>
      </c>
      <c r="L84" s="91" t="s">
        <v>134</v>
      </c>
      <c r="M84" s="192">
        <v>8.1666666666666607</v>
      </c>
      <c r="N84" s="192" t="s">
        <v>409</v>
      </c>
      <c r="O84" s="192">
        <v>0</v>
      </c>
      <c r="P84" s="192">
        <v>0</v>
      </c>
      <c r="Q84" s="192">
        <v>0</v>
      </c>
      <c r="R84" s="192" t="s">
        <v>409</v>
      </c>
      <c r="S84" s="192">
        <v>5.9</v>
      </c>
      <c r="T84" s="192" t="s">
        <v>409</v>
      </c>
      <c r="U84" s="192">
        <v>0</v>
      </c>
      <c r="V84" s="192" t="s">
        <v>409</v>
      </c>
      <c r="W84" s="192">
        <v>0</v>
      </c>
      <c r="X84" s="192" t="s">
        <v>409</v>
      </c>
      <c r="Y84" s="192"/>
      <c r="Z84" s="192"/>
      <c r="AA84" s="80"/>
      <c r="AB84" s="80"/>
      <c r="AC84" s="80"/>
    </row>
    <row r="85" spans="1:29" x14ac:dyDescent="0.2">
      <c r="A85" s="84">
        <v>78</v>
      </c>
      <c r="B85" s="84" t="str">
        <f ca="1"/>
        <v>Grenada</v>
      </c>
      <c r="C85" s="84" t="str">
        <f ca="1"/>
        <v>GRD</v>
      </c>
      <c r="D85" s="219" t="str">
        <f ca="1"/>
        <v>LCN           Latin America &amp; Caribbean</v>
      </c>
      <c r="E85" s="219" t="str">
        <f ca="1"/>
        <v>Blend</v>
      </c>
      <c r="F85" s="190" t="str">
        <f t="shared" ca="1" si="4"/>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3.4156502553198562</v>
      </c>
      <c r="H85" s="80" cm="1">
        <f t="array" ref="H85">IF(
    SUM(IF(
            ISNUMBER(
                IF(
                    $M$4:$V$4,
                    (M85:V85),
                    "")),
            1,
            0))
        =0,
    NA(),
    IF(
        Parameters!$D$15=1,
        IF(
            SUM(--(ISNUMBER(IF($M$4:$V$4=1,(M85:V85),""))))&gt;0,
            MAX(IF(
                ISNUMBER(M85:V85),
                IF(
                    M$4:V$4=1,
                    M85:V85,
                    ""),
                "")),
            MAX(IF(
                ISNUMBER(M85:V85),
                IF(
                    M$4:V$4=2,
                    M85:V85,
                    ""),
                ""))
        ),
        IF(
            Parameters!$D$16=1,
            IFERROR(
                AVERAGE(IF(
                    ISNUMBER(M85:V85),
                    IF(
                        M$4:V$4=1,
                        M85:V85,
                        ""),
                    "")),
                AVERAGE(IF(
                    ISNUMBER(M85:V85),
                    IF(
                        M$4:V$4=2,
                        M85:V85,
                        ""),
                    ""))
            ),
            IF(
                Parameters!$D$17=1,
                IFERROR(
                    IF(
                        OR(
                            IF(
                                ISNUMBER(M85:V85),
                                IF(
                                    M$4:V$4=1,
                                    M85:V85,
                                    ""),
                                "")
                            =0),
                        0,
                        GEOMEAN(IF(
                            ISNUMBER(M85:V85),
                            IF(
                                M$4:V$4=1,
                                M85:V85,
                                ""),
                            ""))
                    ),
                    IF(
                        OR(IF(
                            ISNUMBER(M85:V85),
                            IF(
                                M$4:V$4=2,
                                M85:V85,
                                ""),
                            "")
                            =0),
                        0,
                        GEOMEAN(IF(
                            ISNUMBER(M85:V85),
                            IF(
                                M$4:V$4=2,
                                M85:V85,
                                ""),
                            "")))
                )
            )
        )
    )
)</f>
        <v>1.1666666666666601</v>
      </c>
      <c r="I85" s="191" cm="1">
        <f t="array" ref="I85">IF(
    SUM(IF(
            ISNUMBER(
                IF(
                    $M$5:$V$5,
                    (M85:V85),
                    "")),
            1,
            0))
        =0,
    NA(),
    IF(
        Parameters!$D$15=1,
        IF(
            SUM(--(ISNUMBER(IF($M$5:$V$5=1,(M85:V85),""))))&gt;0,
            MAX(IF(
                ISNUMBER(M85:V85),
                IF(
                    M$5:V$5=1,
                    M85:V85,
                    ""),
                "")),
            MAX(IF(
                ISNUMBER(M85:V85),
                IF(
                    M$5:V$5=2,
                    M85:V85,
                    ""),
                ""))
        ),
        IF(
            Parameters!$D$16=1,
            IFERROR(
                AVERAGE(IF(
                    ISNUMBER(M85:V85),
                    IF(
                        M$5:V$5=1,
                        M85:V85,
                        ""),
                    "")),
                AVERAGE(IF(
                    ISNUMBER(M85:V85),
                    IF(
                        M$5:V$5=2,
                        M85:V85,
                        ""),
                    ""))
            ),
            IF(
                Parameters!$D$17=1,
                IFERROR(
                    IF(
                        OR(
                            IF(
                                ISNUMBER(M85:V85),
                                IF(
                                    M$5:V$5=1,
                                    M85:V85,
                                    ""),
                                "")
                            =0),
                        0,
                        GEOMEAN(IF(
                            ISNUMBER(M85:V85),
                            IF(
                                M$5:V$5=1,
                                M85:V85,
                                ""),
                            ""))
                    ),
                    IF(
                        OR(IF(
                            ISNUMBER(M85:V85),
                            IF(
                                M$5:V$5=2,
                                M85:V85,
                                ""),
                            "")
                            =0),
                        0,
                        GEOMEAN(IF(
                            ISNUMBER(M85:V85),
                            IF(
                                M$5:V$5=2,
                                M85:V85,
                                ""),
                            "")))
                )
            )
        )
    )
)</f>
        <v>10</v>
      </c>
      <c r="J85" s="242">
        <v>44753</v>
      </c>
      <c r="K85" s="242">
        <v>45154</v>
      </c>
      <c r="L85" s="91" t="s">
        <v>136</v>
      </c>
      <c r="M85" s="192">
        <v>1.1666666666666601</v>
      </c>
      <c r="N85" s="192" t="s">
        <v>409</v>
      </c>
      <c r="O85" s="192">
        <v>0</v>
      </c>
      <c r="P85" s="192">
        <v>0</v>
      </c>
      <c r="Q85" s="192">
        <v>10</v>
      </c>
      <c r="R85" s="192" t="s">
        <v>409</v>
      </c>
      <c r="S85" s="192">
        <v>1.7</v>
      </c>
      <c r="T85" s="192" t="s">
        <v>409</v>
      </c>
      <c r="U85" s="192">
        <v>0</v>
      </c>
      <c r="V85" s="192" t="s">
        <v>409</v>
      </c>
      <c r="W85" s="192">
        <v>0.66666666666666596</v>
      </c>
      <c r="X85" s="192" t="s">
        <v>409</v>
      </c>
      <c r="Y85" s="192"/>
      <c r="Z85" s="192"/>
      <c r="AA85" s="80"/>
      <c r="AB85" s="80"/>
      <c r="AC85" s="80"/>
    </row>
    <row r="86" spans="1:29" x14ac:dyDescent="0.2">
      <c r="A86" s="84">
        <v>79</v>
      </c>
      <c r="B86" s="84" t="str">
        <f ca="1"/>
        <v>Greenland</v>
      </c>
      <c r="C86" s="84" t="str">
        <f ca="1"/>
        <v>GRL</v>
      </c>
      <c r="D86" s="219" t="str">
        <f ca="1"/>
        <v>ECS           Europe &amp; Central Asia</v>
      </c>
      <c r="E86" s="219" t="str">
        <f ca="1"/>
        <v>NA</v>
      </c>
      <c r="F86" s="190" t="str">
        <f t="shared" ca="1" si="4"/>
        <v/>
      </c>
      <c r="G86" s="80">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$M$4:$V$4,
                    (M86:V86),
                    "")),
            1,
            0))
        =0,
    NA(),
    IF(
        Parameters!$D$15=1,
        IF(
            SUM(--(ISNUMBER(IF($M$4:$V$4=1,(M86:V86),""))))&gt;0,
            MAX(IF(
                ISNUMBER(M86:V86),
                IF(
                    M$4:V$4=1,
                    M86:V86,
                    ""),
                "")),
            MAX(IF(
                ISNUMBER(M86:V86),
                IF(
                    M$4:V$4=2,
                    M86:V86,
                    ""),
                ""))
        ),
        IF(
            Parameters!$D$16=1,
            IFERROR(
                AVERAGE(IF(
                    ISNUMBER(M86:V86),
                    IF(
                        M$4:V$4=1,
                        M86:V86,
                        ""),
                    "")),
                AVERAGE(IF(
                    ISNUMBER(M86:V86),
                    IF(
                        M$4:V$4=2,
                        M86:V86,
                        ""),
                    ""))
            ),
            IF(
                Parameters!$D$17=1,
                IFERROR(
                    IF(
                        OR(
                            IF(
                                ISNUMBER(M86:V86),
                                IF(
                                    M$4:V$4=1,
                                    M86:V86,
                                    ""),
                                "")
                            =0),
                        0,
                        GEOMEAN(IF(
                            ISNUMBER(M86:V86),
                            IF(
                                M$4:V$4=1,
                                M86:V86,
                                ""),
                            ""))
                    ),
                    IF(
                        OR(IF(
                            ISNUMBER(M86:V86),
                            IF(
                                M$4:V$4=2,
                                M86:V86,
                                ""),
                            "")
                            =0),
                        0,
                        GEOMEAN(IF(
                            ISNUMBER(M86:V86),
                            IF(
                                M$4:V$4=2,
                                M86:V86,
                                ""),
                            "")))
                )
            )
        )
    )
)</f>
        <v>#N/A</v>
      </c>
      <c r="I86" s="191" cm="1">
        <f t="array" ref="I86">IF(
    SUM(IF(
            ISNUMBER(
                IF(
                    $M$5:$V$5,
                    (M86:V86),
                    "")),
            1,
            0))
        =0,
    NA(),
    IF(
        Parameters!$D$15=1,
        IF(
            SUM(--(ISNUMBER(IF($M$5:$V$5=1,(M86:V86),""))))&gt;0,
            MAX(IF(
                ISNUMBER(M86:V86),
                IF(
                    M$5:V$5=1,
                    M86:V86,
                    ""),
                "")),
            MAX(IF(
                ISNUMBER(M86:V86),
                IF(
                    M$5:V$5=2,
                    M86:V86,
                    ""),
                ""))
        ),
        IF(
            Parameters!$D$16=1,
            IFERROR(
                AVERAGE(IF(
                    ISNUMBER(M86:V86),
                    IF(
                        M$5:V$5=1,
                        M86:V86,
                        ""),
                    "")),
                AVERAGE(IF(
                    ISNUMBER(M86:V86),
                    IF(
                        M$5:V$5=2,
                        M86:V86,
                        ""),
                    ""))
            ),
            IF(
                Parameters!$D$17=1,
                IFERROR(
                    IF(
                        OR(
                            IF(
                                ISNUMBER(M86:V86),
                                IF(
                                    M$5:V$5=1,
                                    M86:V86,
                                    ""),
                                "")
                            =0),
                        0,
                        GEOMEAN(IF(
                            ISNUMBER(M86:V86),
                            IF(
                                M$5:V$5=1,
                                M86:V86,
                                ""),
                            ""))
                    ),
                    IF(
                        OR(IF(
                            ISNUMBER(M86:V86),
                            IF(
                                M$5:V$5=2,
                                M86:V86,
                                ""),
                            "")
                            =0),
                        0,
                        GEOMEAN(IF(
                            ISNUMBER(M86:V86),
                            IF(
                                M$5:V$5=2,
                                M86:V86,
                                ""),
                            "")))
                )
            )
        )
    )
)</f>
        <v>0</v>
      </c>
      <c r="J86" s="242">
        <v>44887</v>
      </c>
      <c r="K86" s="242">
        <v>44887</v>
      </c>
      <c r="L86" s="91" t="s">
        <v>708</v>
      </c>
      <c r="M86" s="192" t="s">
        <v>409</v>
      </c>
      <c r="N86" s="192" t="s">
        <v>409</v>
      </c>
      <c r="O86" s="192" t="s">
        <v>409</v>
      </c>
      <c r="P86" s="192">
        <v>0</v>
      </c>
      <c r="Q86" s="192" t="s">
        <v>409</v>
      </c>
      <c r="R86" s="192" t="s">
        <v>409</v>
      </c>
      <c r="S86" s="192" t="s">
        <v>409</v>
      </c>
      <c r="T86" s="192" t="s">
        <v>409</v>
      </c>
      <c r="U86" s="192" t="s">
        <v>409</v>
      </c>
      <c r="V86" s="192" t="s">
        <v>409</v>
      </c>
      <c r="W86" s="192" t="s">
        <v>409</v>
      </c>
      <c r="X86" s="192" t="s">
        <v>409</v>
      </c>
      <c r="Y86" s="192"/>
      <c r="Z86" s="192"/>
      <c r="AA86" s="80"/>
      <c r="AB86" s="80"/>
      <c r="AC86" s="80"/>
    </row>
    <row r="87" spans="1:29" x14ac:dyDescent="0.2">
      <c r="A87" s="84">
        <v>80</v>
      </c>
      <c r="B87" s="84" t="str">
        <f ca="1"/>
        <v>Guatemala</v>
      </c>
      <c r="C87" s="84" t="str">
        <f ca="1"/>
        <v>GTM</v>
      </c>
      <c r="D87" s="219" t="str">
        <f ca="1"/>
        <v>LCN           Latin America &amp; Caribbean</v>
      </c>
      <c r="E87" s="219" t="str">
        <f ca="1"/>
        <v>IBRD</v>
      </c>
      <c r="F87" s="190" t="str">
        <f t="shared" ca="1" si="4"/>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9.7467943448089631</v>
      </c>
      <c r="H87" s="80" cm="1">
        <f t="array" ref="H87">IF(
    SUM(IF(
            ISNUMBER(
                IF(
                    $M$4:$V$4,
                    (M87:V87),
                    "")),
            1,
            0))
        =0,
    NA(),
    IF(
        Parameters!$D$15=1,
        IF(
            SUM(--(ISNUMBER(IF($M$4:$V$4=1,(M87:V87),""))))&gt;0,
            MAX(IF(
                ISNUMBER(M87:V87),
                IF(
                    M$4:V$4=1,
                    M87:V87,
                    ""),
                "")),
            MAX(IF(
                ISNUMBER(M87:V87),
                IF(
                    M$4:V$4=2,
                    M87:V87,
                    ""),
                ""))
        ),
        IF(
            Parameters!$D$16=1,
            IFERROR(
                AVERAGE(IF(
                    ISNUMBER(M87:V87),
                    IF(
                        M$4:V$4=1,
                        M87:V87,
                        ""),
                    "")),
                AVERAGE(IF(
                    ISNUMBER(M87:V87),
                    IF(
                        M$4:V$4=2,
                        M87:V87,
                        ""),
                    ""))
            ),
            IF(
                Parameters!$D$17=1,
                IFERROR(
                    IF(
                        OR(
                            IF(
                                ISNUMBER(M87:V87),
                                IF(
                                    M$4:V$4=1,
                                    M87:V87,
                                    ""),
                                "")
                            =0),
                        0,
                        GEOMEAN(IF(
                            ISNUMBER(M87:V87),
                            IF(
                                M$4:V$4=1,
                                M87:V87,
                                ""),
                            ""))
                    ),
                    IF(
                        OR(IF(
                            ISNUMBER(M87:V87),
                            IF(
                                M$4:V$4=2,
                                M87:V87,
                                ""),
                            "")
                            =0),
                        0,
                        GEOMEAN(IF(
                            ISNUMBER(M87:V87),
                            IF(
                                M$4:V$4=2,
                                M87:V87,
                                ""),
                            "")))
                )
            )
        )
    )
)</f>
        <v>9.5</v>
      </c>
      <c r="I87" s="191" cm="1">
        <f t="array" ref="I87">IF(
    SUM(IF(
            ISNUMBER(
                IF(
                    $M$5:$V$5,
                    (M87:V87),
                    "")),
            1,
            0))
        =0,
    NA(),
    IF(
        Parameters!$D$15=1,
        IF(
            SUM(--(ISNUMBER(IF($M$5:$V$5=1,(M87:V87),""))))&gt;0,
            MAX(IF(
                ISNUMBER(M87:V87),
                IF(
                    M$5:V$5=1,
                    M87:V87,
                    ""),
                "")),
            MAX(IF(
                ISNUMBER(M87:V87),
                IF(
                    M$5:V$5=2,
                    M87:V87,
                    ""),
                ""))
        ),
        IF(
            Parameters!$D$16=1,
            IFERROR(
                AVERAGE(IF(
                    ISNUMBER(M87:V87),
                    IF(
                        M$5:V$5=1,
                        M87:V87,
                        ""),
                    "")),
                AVERAGE(IF(
                    ISNUMBER(M87:V87),
                    IF(
                        M$5:V$5=2,
                        M87:V87,
                        ""),
                    ""))
            ),
            IF(
                Parameters!$D$17=1,
                IFERROR(
                    IF(
                        OR(
                            IF(
                                ISNUMBER(M87:V87),
                                IF(
                                    M$5:V$5=1,
                                    M87:V87,
                                    ""),
                                "")
                            =0),
                        0,
                        GEOMEAN(IF(
                            ISNUMBER(M87:V87),
                            IF(
                                M$5:V$5=1,
                                M87:V87,
                                ""),
                            ""))
                    ),
                    IF(
                        OR(IF(
                            ISNUMBER(M87:V87),
                            IF(
                                M$5:V$5=2,
                                M87:V87,
                                ""),
                            "")
                            =0),
                        0,
                        GEOMEAN(IF(
                            ISNUMBER(M87:V87),
                            IF(
                                M$5:V$5=2,
                                M87:V87,
                                ""),
                            "")))
                )
            )
        )
    )
)</f>
        <v>10</v>
      </c>
      <c r="J87" s="242">
        <v>45142</v>
      </c>
      <c r="K87" s="242">
        <v>45154</v>
      </c>
      <c r="L87" s="91" t="s">
        <v>138</v>
      </c>
      <c r="M87" s="192">
        <v>9.5</v>
      </c>
      <c r="N87" s="192">
        <v>10</v>
      </c>
      <c r="O87" s="192">
        <v>0</v>
      </c>
      <c r="P87" s="192">
        <v>0</v>
      </c>
      <c r="Q87" s="192">
        <v>0</v>
      </c>
      <c r="R87" s="192" t="s">
        <v>409</v>
      </c>
      <c r="S87" s="192">
        <v>6.7</v>
      </c>
      <c r="T87" s="192" t="s">
        <v>924</v>
      </c>
      <c r="U87" s="192">
        <v>0</v>
      </c>
      <c r="V87" s="192" t="s">
        <v>409</v>
      </c>
      <c r="W87" s="192">
        <v>0</v>
      </c>
      <c r="X87" s="192" t="s">
        <v>409</v>
      </c>
      <c r="Y87" s="192"/>
      <c r="Z87" s="192"/>
      <c r="AA87" s="80"/>
      <c r="AB87" s="80"/>
      <c r="AC87" s="80"/>
    </row>
    <row r="88" spans="1:29" x14ac:dyDescent="0.2">
      <c r="A88" s="84">
        <v>81</v>
      </c>
      <c r="B88" s="84" t="str">
        <f ca="1"/>
        <v>Guam</v>
      </c>
      <c r="C88" s="84" t="str">
        <f ca="1"/>
        <v>GUM</v>
      </c>
      <c r="D88" s="219" t="str">
        <f ca="1"/>
        <v>EAS           East Asia &amp; Pacific</v>
      </c>
      <c r="E88" s="219" t="str">
        <f ca="1"/>
        <v>NA</v>
      </c>
      <c r="F88" s="190" t="str">
        <f t="shared" ca="1" si="4"/>
        <v/>
      </c>
      <c r="G88" s="80">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$M$4:$V$4,
                    (M88:V88),
                    "")),
            1,
            0))
        =0,
    NA(),
    IF(
        Parameters!$D$15=1,
        IF(
            SUM(--(ISNUMBER(IF($M$4:$V$4=1,(M88:V88),""))))&gt;0,
            MAX(IF(
                ISNUMBER(M88:V88),
                IF(
                    M$4:V$4=1,
                    M88:V88,
                    ""),
                "")),
            MAX(IF(
                ISNUMBER(M88:V88),
                IF(
                    M$4:V$4=2,
                    M88:V88,
                    ""),
                ""))
        ),
        IF(
            Parameters!$D$16=1,
            IFERROR(
                AVERAGE(IF(
                    ISNUMBER(M88:V88),
                    IF(
                        M$4:V$4=1,
                        M88:V88,
                        ""),
                    "")),
                AVERAGE(IF(
                    ISNUMBER(M88:V88),
                    IF(
                        M$4:V$4=2,
                        M88:V88,
                        ""),
                    ""))
            ),
            IF(
                Parameters!$D$17=1,
                IFERROR(
                    IF(
                        OR(
                            IF(
                                ISNUMBER(M88:V88),
                                IF(
                                    M$4:V$4=1,
                                    M88:V88,
                                    ""),
                                "")
                            =0),
                        0,
                        GEOMEAN(IF(
                            ISNUMBER(M88:V88),
                            IF(
                                M$4:V$4=1,
                                M88:V88,
                                ""),
                            ""))
                    ),
                    IF(
                        OR(IF(
                            ISNUMBER(M88:V88),
                            IF(
                                M$4:V$4=2,
                                M88:V88,
                                ""),
                            "")
                            =0),
                        0,
                        GEOMEAN(IF(
                            ISNUMBER(M88:V88),
                            IF(
                                M$4:V$4=2,
                                M88:V88,
                                ""),
                            "")))
                )
            )
        )
    )
)</f>
        <v>#N/A</v>
      </c>
      <c r="I88" s="191" cm="1">
        <f t="array" ref="I88">IF(
    SUM(IF(
            ISNUMBER(
                IF(
                    $M$5:$V$5,
                    (M88:V88),
                    "")),
            1,
            0))
        =0,
    NA(),
    IF(
        Parameters!$D$15=1,
        IF(
            SUM(--(ISNUMBER(IF($M$5:$V$5=1,(M88:V88),""))))&gt;0,
            MAX(IF(
                ISNUMBER(M88:V88),
                IF(
                    M$5:V$5=1,
                    M88:V88,
                    ""),
                "")),
            MAX(IF(
                ISNUMBER(M88:V88),
                IF(
                    M$5:V$5=2,
                    M88:V88,
                    ""),
                ""))
        ),
        IF(
            Parameters!$D$16=1,
            IFERROR(
                AVERAGE(IF(
                    ISNUMBER(M88:V88),
                    IF(
                        M$5:V$5=1,
                        M88:V88,
                        ""),
                    "")),
                AVERAGE(IF(
                    ISNUMBER(M88:V88),
                    IF(
                        M$5:V$5=2,
                        M88:V88,
                        ""),
                    ""))
            ),
            IF(
                Parameters!$D$17=1,
                IFERROR(
                    IF(
                        OR(
                            IF(
                                ISNUMBER(M88:V88),
                                IF(
                                    M$5:V$5=1,
                                    M88:V88,
                                    ""),
                                "")
                            =0),
                        0,
                        GEOMEAN(IF(
                            ISNUMBER(M88:V88),
                            IF(
                                M$5:V$5=1,
                                M88:V88,
                                ""),
                            ""))
                    ),
                    IF(
                        OR(IF(
                            ISNUMBER(M88:V88),
                            IF(
                                M$5:V$5=2,
                                M88:V88,
                                ""),
                            "")
                            =0),
                        0,
                        GEOMEAN(IF(
                            ISNUMBER(M88:V88),
                            IF(
                                M$5:V$5=2,
                                M88:V88,
                                ""),
                            "")))
                )
            )
        )
    )
)</f>
        <v>0</v>
      </c>
      <c r="J88" s="242" t="s">
        <v>409</v>
      </c>
      <c r="K88" s="242">
        <v>45154</v>
      </c>
      <c r="L88" s="91" t="s">
        <v>709</v>
      </c>
      <c r="M88" s="192" t="s">
        <v>409</v>
      </c>
      <c r="N88" s="192">
        <v>0</v>
      </c>
      <c r="O88" s="192" t="s">
        <v>409</v>
      </c>
      <c r="P88" s="192">
        <v>0</v>
      </c>
      <c r="Q88" s="192">
        <v>0</v>
      </c>
      <c r="R88" s="192" t="s">
        <v>409</v>
      </c>
      <c r="S88" s="192" t="s">
        <v>409</v>
      </c>
      <c r="T88" s="192" t="s">
        <v>925</v>
      </c>
      <c r="U88" s="192" t="s">
        <v>409</v>
      </c>
      <c r="V88" s="192" t="s">
        <v>409</v>
      </c>
      <c r="W88" s="192">
        <v>0</v>
      </c>
      <c r="X88" s="192" t="s">
        <v>409</v>
      </c>
      <c r="Y88" s="192"/>
      <c r="Z88" s="192"/>
      <c r="AA88" s="80"/>
      <c r="AB88" s="80"/>
      <c r="AC88" s="80"/>
    </row>
    <row r="89" spans="1:29" x14ac:dyDescent="0.2">
      <c r="A89" s="84">
        <v>82</v>
      </c>
      <c r="B89" s="84" t="str">
        <f ca="1"/>
        <v>Guyana</v>
      </c>
      <c r="C89" s="84" t="str">
        <f ca="1"/>
        <v>GUY</v>
      </c>
      <c r="D89" s="219" t="str">
        <f ca="1"/>
        <v>LCN           Latin America &amp; Caribbean</v>
      </c>
      <c r="E89" s="219" t="str">
        <f ca="1"/>
        <v>IDA</v>
      </c>
      <c r="F89" s="190" t="str">
        <f t="shared" ca="1" si="4"/>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$M$4:$V$4,
                    (M89:V89),
                    "")),
            1,
            0))
        =0,
    NA(),
    IF(
        Parameters!$D$15=1,
        IF(
            SUM(--(ISNUMBER(IF($M$4:$V$4=1,(M89:V89),""))))&gt;0,
            MAX(IF(
                ISNUMBER(M89:V89),
                IF(
                    M$4:V$4=1,
                    M89:V89,
                    ""),
                "")),
            MAX(IF(
                ISNUMBER(M89:V89),
                IF(
                    M$4:V$4=2,
                    M89:V89,
                    ""),
                ""))
        ),
        IF(
            Parameters!$D$16=1,
            IFERROR(
                AVERAGE(IF(
                    ISNUMBER(M89:V89),
                    IF(
                        M$4:V$4=1,
                        M89:V89,
                        ""),
                    "")),
                AVERAGE(IF(
                    ISNUMBER(M89:V89),
                    IF(
                        M$4:V$4=2,
                        M89:V89,
                        ""),
                    ""))
            ),
            IF(
                Parameters!$D$17=1,
                IFERROR(
                    IF(
                        OR(
                            IF(
                                ISNUMBER(M89:V89),
                                IF(
                                    M$4:V$4=1,
                                    M89:V89,
                                    ""),
                                "")
                            =0),
                        0,
                        GEOMEAN(IF(
                            ISNUMBER(M89:V89),
                            IF(
                                M$4:V$4=1,
                                M89:V89,
                                ""),
                            ""))
                    ),
                    IF(
                        OR(IF(
                            ISNUMBER(M89:V89),
                            IF(
                                M$4:V$4=2,
                                M89:V89,
                                ""),
                            "")
                            =0),
                        0,
                        GEOMEAN(IF(
                            ISNUMBER(M89:V89),
                            IF(
                                M$4:V$4=2,
                                M89:V89,
                                ""),
                            "")))
                )
            )
        )
    )
)</f>
        <v>4.6666666666666599</v>
      </c>
      <c r="I89" s="191" cm="1">
        <f t="array" ref="I89">IF(
    SUM(IF(
            ISNUMBER(
                IF(
                    $M$5:$V$5,
                    (M89:V89),
                    "")),
            1,
            0))
        =0,
    NA(),
    IF(
        Parameters!$D$15=1,
        IF(
            SUM(--(ISNUMBER(IF($M$5:$V$5=1,(M89:V89),""))))&gt;0,
            MAX(IF(
                ISNUMBER(M89:V89),
                IF(
                    M$5:V$5=1,
                    M89:V89,
                    ""),
                "")),
            MAX(IF(
                ISNUMBER(M89:V89),
                IF(
                    M$5:V$5=2,
                    M89:V89,
                    ""),
                ""))
        ),
        IF(
            Parameters!$D$16=1,
            IFERROR(
                AVERAGE(IF(
                    ISNUMBER(M89:V89),
                    IF(
                        M$5:V$5=1,
                        M89:V89,
                        ""),
                    "")),
                AVERAGE(IF(
                    ISNUMBER(M89:V89),
                    IF(
                        M$5:V$5=2,
                        M89:V89,
                        ""),
                    ""))
            ),
            IF(
                Parameters!$D$17=1,
                IFERROR(
                    IF(
                        OR(
                            IF(
                                ISNUMBER(M89:V89),
                                IF(
                                    M$5:V$5=1,
                                    M89:V89,
                                    ""),
                                "")
                            =0),
                        0,
                        GEOMEAN(IF(
                            ISNUMBER(M89:V89),
                            IF(
                                M$5:V$5=1,
                                M89:V89,
                                ""),
                            ""))
                    ),
                    IF(
                        OR(IF(
                            ISNUMBER(M89:V89),
                            IF(
                                M$5:V$5=2,
                                M89:V89,
                                ""),
                            "")
                            =0),
                        0,
                        GEOMEAN(IF(
                            ISNUMBER(M89:V89),
                            IF(
                                M$5:V$5=2,
                                M89:V89,
                                ""),
                            "")))
                )
            )
        )
    )
)</f>
        <v>0</v>
      </c>
      <c r="J89" s="242">
        <v>45142</v>
      </c>
      <c r="K89" s="242">
        <v>45154</v>
      </c>
      <c r="L89" s="91" t="s">
        <v>140</v>
      </c>
      <c r="M89" s="192">
        <v>4.6666666666666599</v>
      </c>
      <c r="N89" s="192" t="s">
        <v>409</v>
      </c>
      <c r="O89" s="192">
        <v>0</v>
      </c>
      <c r="P89" s="192">
        <v>0</v>
      </c>
      <c r="Q89" s="192">
        <v>0</v>
      </c>
      <c r="R89" s="192" t="s">
        <v>409</v>
      </c>
      <c r="S89" s="192">
        <v>3.8</v>
      </c>
      <c r="T89" s="192" t="s">
        <v>409</v>
      </c>
      <c r="U89" s="192">
        <v>0</v>
      </c>
      <c r="V89" s="192" t="s">
        <v>409</v>
      </c>
      <c r="W89" s="192">
        <v>0.5</v>
      </c>
      <c r="X89" s="192" t="s">
        <v>409</v>
      </c>
      <c r="Y89" s="192"/>
      <c r="Z89" s="192"/>
      <c r="AA89" s="80"/>
      <c r="AB89" s="80"/>
      <c r="AC89" s="80"/>
    </row>
    <row r="90" spans="1:29" x14ac:dyDescent="0.2">
      <c r="A90" s="84">
        <v>83</v>
      </c>
      <c r="B90" s="84" t="str">
        <f ca="1"/>
        <v>Hong Kong SAR, China</v>
      </c>
      <c r="C90" s="84" t="str">
        <f ca="1"/>
        <v>HKG</v>
      </c>
      <c r="D90" s="219" t="str">
        <f ca="1"/>
        <v>EAS           East Asia &amp; Pacific</v>
      </c>
      <c r="E90" s="219" t="str">
        <f ca="1"/>
        <v>NA</v>
      </c>
      <c r="F90" s="190" t="str">
        <f t="shared" ca="1" si="4"/>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$M$4:$V$4,
                    (M90:V90),
                    "")),
            1,
            0))
        =0,
    NA(),
    IF(
        Parameters!$D$15=1,
        IF(
            SUM(--(ISNUMBER(IF($M$4:$V$4=1,(M90:V90),""))))&gt;0,
            MAX(IF(
                ISNUMBER(M90:V90),
                IF(
                    M$4:V$4=1,
                    M90:V90,
                    ""),
                "")),
            MAX(IF(
                ISNUMBER(M90:V90),
                IF(
                    M$4:V$4=2,
                    M90:V90,
                    ""),
                ""))
        ),
        IF(
            Parameters!$D$16=1,
            IFERROR(
                AVERAGE(IF(
                    ISNUMBER(M90:V90),
                    IF(
                        M$4:V$4=1,
                        M90:V90,
                        ""),
                    "")),
                AVERAGE(IF(
                    ISNUMBER(M90:V90),
                    IF(
                        M$4:V$4=2,
                        M90:V90,
                        ""),
                    ""))
            ),
            IF(
                Parameters!$D$17=1,
                IFERROR(
                    IF(
                        OR(
                            IF(
                                ISNUMBER(M90:V90),
                                IF(
                                    M$4:V$4=1,
                                    M90:V90,
                                    ""),
                                "")
                            =0),
                        0,
                        GEOMEAN(IF(
                            ISNUMBER(M90:V90),
                            IF(
                                M$4:V$4=1,
                                M90:V90,
                                ""),
                            ""))
                    ),
                    IF(
                        OR(IF(
                            ISNUMBER(M90:V90),
                            IF(
                                M$4:V$4=2,
                                M90:V90,
                                ""),
                            "")
                            =0),
                        0,
                        GEOMEAN(IF(
                            ISNUMBER(M90:V90),
                            IF(
                                M$4:V$4=2,
                                M90:V90,
                                ""),
                            "")))
                )
            )
        )
    )
)</f>
        <v>#N/A</v>
      </c>
      <c r="I90" s="191" cm="1">
        <f t="array" ref="I90">IF(
    SUM(IF(
            ISNUMBER(
                IF(
                    $M$5:$V$5,
                    (M90:V90),
                    "")),
            1,
            0))
        =0,
    NA(),
    IF(
        Parameters!$D$15=1,
        IF(
            SUM(--(ISNUMBER(IF($M$5:$V$5=1,(M90:V90),""))))&gt;0,
            MAX(IF(
                ISNUMBER(M90:V90),
                IF(
                    M$5:V$5=1,
                    M90:V90,
                    ""),
                "")),
            MAX(IF(
                ISNUMBER(M90:V90),
                IF(
                    M$5:V$5=2,
                    M90:V90,
                    ""),
                ""))
        ),
        IF(
            Parameters!$D$16=1,
            IFERROR(
                AVERAGE(IF(
                    ISNUMBER(M90:V90),
                    IF(
                        M$5:V$5=1,
                        M90:V90,
                        ""),
                    "")),
                AVERAGE(IF(
                    ISNUMBER(M90:V90),
                    IF(
                        M$5:V$5=2,
                        M90:V90,
                        ""),
                    ""))
            ),
            IF(
                Parameters!$D$17=1,
                IFERROR(
                    IF(
                        OR(
                            IF(
                                ISNUMBER(M90:V90),
                                IF(
                                    M$5:V$5=1,
                                    M90:V90,
                                    ""),
                                "")
                            =0),
                        0,
                        GEOMEAN(IF(
                            ISNUMBER(M90:V90),
                            IF(
                                M$5:V$5=1,
                                M90:V90,
                                ""),
                            ""))
                    ),
                    IF(
                        OR(IF(
                            ISNUMBER(M90:V90),
                            IF(
                                M$5:V$5=2,
                                M90:V90,
                                ""),
                            "")
                            =0),
                        0,
                        GEOMEAN(IF(
                            ISNUMBER(M90:V90),
                            IF(
                                M$5:V$5=2,
                                M90:V90,
                                ""),
                            "")))
                )
            )
        )
    )
)</f>
        <v>0</v>
      </c>
      <c r="J90" s="242">
        <v>44887</v>
      </c>
      <c r="K90" s="242">
        <v>45001</v>
      </c>
      <c r="L90" s="91" t="s">
        <v>710</v>
      </c>
      <c r="M90" s="192" t="s">
        <v>409</v>
      </c>
      <c r="N90" s="192" t="s">
        <v>409</v>
      </c>
      <c r="O90" s="192" t="s">
        <v>409</v>
      </c>
      <c r="P90" s="192">
        <v>0</v>
      </c>
      <c r="Q90" s="192">
        <v>0</v>
      </c>
      <c r="R90" s="192" t="s">
        <v>409</v>
      </c>
      <c r="S90" s="192" t="s">
        <v>409</v>
      </c>
      <c r="T90" s="192" t="s">
        <v>409</v>
      </c>
      <c r="U90" s="192" t="s">
        <v>409</v>
      </c>
      <c r="V90" s="192" t="s">
        <v>409</v>
      </c>
      <c r="W90" s="192">
        <v>0</v>
      </c>
      <c r="X90" s="192" t="s">
        <v>409</v>
      </c>
      <c r="Y90" s="192"/>
      <c r="Z90" s="192"/>
      <c r="AA90" s="80"/>
      <c r="AB90" s="80"/>
      <c r="AC90" s="80"/>
    </row>
    <row r="91" spans="1:29" x14ac:dyDescent="0.2">
      <c r="A91" s="84">
        <v>84</v>
      </c>
      <c r="B91" s="84" t="str">
        <f ca="1"/>
        <v>Honduras</v>
      </c>
      <c r="C91" s="84" t="str">
        <f ca="1"/>
        <v>HND</v>
      </c>
      <c r="D91" s="219" t="str">
        <f ca="1"/>
        <v>LCN           Latin America &amp; Caribbean</v>
      </c>
      <c r="E91" s="219" t="str">
        <f ca="1"/>
        <v>IDA</v>
      </c>
      <c r="F91" s="190" t="str">
        <f t="shared" ca="1" si="4"/>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9.5742710775633775</v>
      </c>
      <c r="H91" s="80" cm="1">
        <f t="array" ref="H91">IF(
    SUM(IF(
            ISNUMBER(
                IF(
                    $M$4:$V$4,
                    (M91:V91),
                    "")),
            1,
            0))
        =0,
    NA(),
    IF(
        Parameters!$D$15=1,
        IF(
            SUM(--(ISNUMBER(IF($M$4:$V$4=1,(M91:V91),""))))&gt;0,
            MAX(IF(
                ISNUMBER(M91:V91),
                IF(
                    M$4:V$4=1,
                    M91:V91,
                    ""),
                "")),
            MAX(IF(
                ISNUMBER(M91:V91),
                IF(
                    M$4:V$4=2,
                    M91:V91,
                    ""),
                ""))
        ),
        IF(
            Parameters!$D$16=1,
            IFERROR(
                AVERAGE(IF(
                    ISNUMBER(M91:V91),
                    IF(
                        M$4:V$4=1,
                        M91:V91,
                        ""),
                    "")),
                AVERAGE(IF(
                    ISNUMBER(M91:V91),
                    IF(
                        M$4:V$4=2,
                        M91:V91,
                        ""),
                    ""))
            ),
            IF(
                Parameters!$D$17=1,
                IFERROR(
                    IF(
                        OR(
                            IF(
                                ISNUMBER(M91:V91),
                                IF(
                                    M$4:V$4=1,
                                    M91:V91,
                                    ""),
                                "")
                            =0),
                        0,
                        GEOMEAN(IF(
                            ISNUMBER(M91:V91),
                            IF(
                                M$4:V$4=1,
                                M91:V91,
                                ""),
                            ""))
                    ),
                    IF(
                        OR(IF(
                            ISNUMBER(M91:V91),
                            IF(
                                M$4:V$4=2,
                                M91:V91,
                                ""),
                            "")
                            =0),
                        0,
                        GEOMEAN(IF(
                            ISNUMBER(M91:V91),
                            IF(
                                M$4:V$4=2,
                                M91:V91,
                                ""),
                            "")))
                )
            )
        )
    )
)</f>
        <v>9.1666666666666607</v>
      </c>
      <c r="I91" s="191" cm="1">
        <f t="array" ref="I91">IF(
    SUM(IF(
            ISNUMBER(
                IF(
                    $M$5:$V$5,
                    (M91:V91),
                    "")),
            1,
            0))
        =0,
    NA(),
    IF(
        Parameters!$D$15=1,
        IF(
            SUM(--(ISNUMBER(IF($M$5:$V$5=1,(M91:V91),""))))&gt;0,
            MAX(IF(
                ISNUMBER(M91:V91),
                IF(
                    M$5:V$5=1,
                    M91:V91,
                    ""),
                "")),
            MAX(IF(
                ISNUMBER(M91:V91),
                IF(
                    M$5:V$5=2,
                    M91:V91,
                    ""),
                ""))
        ),
        IF(
            Parameters!$D$16=1,
            IFERROR(
                AVERAGE(IF(
                    ISNUMBER(M91:V91),
                    IF(
                        M$5:V$5=1,
                        M91:V91,
                        ""),
                    "")),
                AVERAGE(IF(
                    ISNUMBER(M91:V91),
                    IF(
                        M$5:V$5=2,
                        M91:V91,
                        ""),
                    ""))
            ),
            IF(
                Parameters!$D$17=1,
                IFERROR(
                    IF(
                        OR(
                            IF(
                                ISNUMBER(M91:V91),
                                IF(
                                    M$5:V$5=1,
                                    M91:V91,
                                    ""),
                                "")
                            =0),
                        0,
                        GEOMEAN(IF(
                            ISNUMBER(M91:V91),
                            IF(
                                M$5:V$5=1,
                                M91:V91,
                                ""),
                            ""))
                    ),
                    IF(
                        OR(IF(
                            ISNUMBER(M91:V91),
                            IF(
                                M$5:V$5=2,
                                M91:V91,
                                ""),
                            "")
                            =0),
                        0,
                        GEOMEAN(IF(
                            ISNUMBER(M91:V91),
                            IF(
                                M$5:V$5=2,
                                M91:V91,
                                ""),
                            "")))
                )
            )
        )
    )
)</f>
        <v>10</v>
      </c>
      <c r="J91" s="242">
        <v>44753</v>
      </c>
      <c r="K91" s="242">
        <v>45154</v>
      </c>
      <c r="L91" s="91" t="s">
        <v>142</v>
      </c>
      <c r="M91" s="192">
        <v>9.1666666666666607</v>
      </c>
      <c r="N91" s="192">
        <v>10</v>
      </c>
      <c r="O91" s="192">
        <v>0</v>
      </c>
      <c r="P91" s="192">
        <v>10</v>
      </c>
      <c r="Q91" s="192">
        <v>0</v>
      </c>
      <c r="R91" s="192" t="s">
        <v>409</v>
      </c>
      <c r="S91" s="192">
        <v>6.5</v>
      </c>
      <c r="T91" s="192" t="s">
        <v>911</v>
      </c>
      <c r="U91" s="192">
        <v>0</v>
      </c>
      <c r="V91" s="192" t="s">
        <v>869</v>
      </c>
      <c r="W91" s="192">
        <v>0</v>
      </c>
      <c r="X91" s="192" t="s">
        <v>409</v>
      </c>
      <c r="Y91" s="192"/>
      <c r="Z91" s="192"/>
      <c r="AA91" s="80"/>
      <c r="AB91" s="80"/>
      <c r="AC91" s="80"/>
    </row>
    <row r="92" spans="1:29" x14ac:dyDescent="0.2">
      <c r="A92" s="84">
        <v>85</v>
      </c>
      <c r="B92" s="84" t="str">
        <f ca="1"/>
        <v>Croatia</v>
      </c>
      <c r="C92" s="84" t="str">
        <f ca="1"/>
        <v>HRV</v>
      </c>
      <c r="D92" s="219" t="str">
        <f ca="1"/>
        <v>ECS           Europe &amp; Central Asia</v>
      </c>
      <c r="E92" s="219" t="str">
        <f ca="1"/>
        <v>IBRD</v>
      </c>
      <c r="F92" s="190" t="str">
        <f t="shared" ca="1" si="4"/>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$M$4:$V$4,
                    (M92:V92),
                    "")),
            1,
            0))
        =0,
    NA(),
    IF(
        Parameters!$D$15=1,
        IF(
            SUM(--(ISNUMBER(IF($M$4:$V$4=1,(M92:V92),""))))&gt;0,
            MAX(IF(
                ISNUMBER(M92:V92),
                IF(
                    M$4:V$4=1,
                    M92:V92,
                    ""),
                "")),
            MAX(IF(
                ISNUMBER(M92:V92),
                IF(
                    M$4:V$4=2,
                    M92:V92,
                    ""),
                ""))
        ),
        IF(
            Parameters!$D$16=1,
            IFERROR(
                AVERAGE(IF(
                    ISNUMBER(M92:V92),
                    IF(
                        M$4:V$4=1,
                        M92:V92,
                        ""),
                    "")),
                AVERAGE(IF(
                    ISNUMBER(M92:V92),
                    IF(
                        M$4:V$4=2,
                        M92:V92,
                        ""),
                    ""))
            ),
            IF(
                Parameters!$D$17=1,
                IFERROR(
                    IF(
                        OR(
                            IF(
                                ISNUMBER(M92:V92),
                                IF(
                                    M$4:V$4=1,
                                    M92:V92,
                                    ""),
                                "")
                            =0),
                        0,
                        GEOMEAN(IF(
                            ISNUMBER(M92:V92),
                            IF(
                                M$4:V$4=1,
                                M92:V92,
                                ""),
                            ""))
                    ),
                    IF(
                        OR(IF(
                            ISNUMBER(M92:V92),
                            IF(
                                M$4:V$4=2,
                                M92:V92,
                                ""),
                            "")
                            =0),
                        0,
                        GEOMEAN(IF(
                            ISNUMBER(M92:V92),
                            IF(
                                M$4:V$4=2,
                                M92:V92,
                                ""),
                            "")))
                )
            )
        )
    )
)</f>
        <v>6.3333333333333304</v>
      </c>
      <c r="I92" s="191" cm="1">
        <f t="array" ref="I92">IF(
    SUM(IF(
            ISNUMBER(
                IF(
                    $M$5:$V$5,
                    (M92:V92),
                    "")),
            1,
            0))
        =0,
    NA(),
    IF(
        Parameters!$D$15=1,
        IF(
            SUM(--(ISNUMBER(IF($M$5:$V$5=1,(M92:V92),""))))&gt;0,
            MAX(IF(
                ISNUMBER(M92:V92),
                IF(
                    M$5:V$5=1,
                    M92:V92,
                    ""),
                "")),
            MAX(IF(
                ISNUMBER(M92:V92),
                IF(
                    M$5:V$5=2,
                    M92:V92,
                    ""),
                ""))
        ),
        IF(
            Parameters!$D$16=1,
            IFERROR(
                AVERAGE(IF(
                    ISNUMBER(M92:V92),
                    IF(
                        M$5:V$5=1,
                        M92:V92,
                        ""),
                    "")),
                AVERAGE(IF(
                    ISNUMBER(M92:V92),
                    IF(
                        M$5:V$5=2,
                        M92:V92,
                        ""),
                    ""))
            ),
            IF(
                Parameters!$D$17=1,
                IFERROR(
                    IF(
                        OR(
                            IF(
                                ISNUMBER(M92:V92),
                                IF(
                                    M$5:V$5=1,
                                    M92:V92,
                                    ""),
                                "")
                            =0),
                        0,
                        GEOMEAN(IF(
                            ISNUMBER(M92:V92),
                            IF(
                                M$5:V$5=1,
                                M92:V92,
                                ""),
                            ""))
                    ),
                    IF(
                        OR(IF(
                            ISNUMBER(M92:V92),
                            IF(
                                M$5:V$5=2,
                                M92:V92,
                                ""),
                            "")
                            =0),
                        0,
                        GEOMEAN(IF(
                            ISNUMBER(M92:V92),
                            IF(
                                M$5:V$5=2,
                                M92:V92,
                                ""),
                            "")))
                )
            )
        )
    )
)</f>
        <v>0</v>
      </c>
      <c r="J92" s="242">
        <v>45142</v>
      </c>
      <c r="K92" s="242">
        <v>44831</v>
      </c>
      <c r="L92" s="91" t="s">
        <v>144</v>
      </c>
      <c r="M92" s="192">
        <v>6.3333333333333304</v>
      </c>
      <c r="N92" s="192" t="s">
        <v>409</v>
      </c>
      <c r="O92" s="192">
        <v>0</v>
      </c>
      <c r="P92" s="192">
        <v>0</v>
      </c>
      <c r="Q92" s="192">
        <v>0</v>
      </c>
      <c r="R92" s="192" t="s">
        <v>409</v>
      </c>
      <c r="S92" s="192">
        <v>4.8</v>
      </c>
      <c r="T92" s="192" t="s">
        <v>409</v>
      </c>
      <c r="U92" s="192">
        <v>0</v>
      </c>
      <c r="V92" s="192" t="s">
        <v>409</v>
      </c>
      <c r="W92" s="192">
        <v>0</v>
      </c>
      <c r="X92" s="192" t="s">
        <v>409</v>
      </c>
      <c r="Y92" s="192"/>
      <c r="Z92" s="192"/>
      <c r="AA92" s="80"/>
      <c r="AB92" s="80"/>
      <c r="AC92" s="80"/>
    </row>
    <row r="93" spans="1:29" x14ac:dyDescent="0.2">
      <c r="A93" s="84">
        <v>86</v>
      </c>
      <c r="B93" s="84" t="str">
        <f ca="1"/>
        <v>Haiti</v>
      </c>
      <c r="C93" s="84" t="str">
        <f ca="1"/>
        <v>HTI</v>
      </c>
      <c r="D93" s="219" t="str">
        <f ca="1"/>
        <v>LCN           Latin America &amp; Caribbean</v>
      </c>
      <c r="E93" s="219" t="str">
        <f ca="1"/>
        <v>IDA</v>
      </c>
      <c r="F93" s="190" t="str">
        <f t="shared" ca="1" si="4"/>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10</v>
      </c>
      <c r="H93" s="80" cm="1">
        <f t="array" ref="H93">IF(
    SUM(IF(
            ISNUMBER(
                IF(
                    $M$4:$V$4,
                    (M93:V93),
                    "")),
            1,
            0))
        =0,
    NA(),
    IF(
        Parameters!$D$15=1,
        IF(
            SUM(--(ISNUMBER(IF($M$4:$V$4=1,(M93:V93),""))))&gt;0,
            MAX(IF(
                ISNUMBER(M93:V93),
                IF(
                    M$4:V$4=1,
                    M93:V93,
                    ""),
                "")),
            MAX(IF(
                ISNUMBER(M93:V93),
                IF(
                    M$4:V$4=2,
                    M93:V93,
                    ""),
                ""))
        ),
        IF(
            Parameters!$D$16=1,
            IFERROR(
                AVERAGE(IF(
                    ISNUMBER(M93:V93),
                    IF(
                        M$4:V$4=1,
                        M93:V93,
                        ""),
                    "")),
                AVERAGE(IF(
                    ISNUMBER(M93:V93),
                    IF(
                        M$4:V$4=2,
                        M93:V93,
                        ""),
                    ""))
            ),
            IF(
                Parameters!$D$17=1,
                IFERROR(
                    IF(
                        OR(
                            IF(
                                ISNUMBER(M93:V93),
                                IF(
                                    M$4:V$4=1,
                                    M93:V93,
                                    ""),
                                "")
                            =0),
                        0,
                        GEOMEAN(IF(
                            ISNUMBER(M93:V93),
                            IF(
                                M$4:V$4=1,
                                M93:V93,
                                ""),
                            ""))
                    ),
                    IF(
                        OR(IF(
                            ISNUMBER(M93:V93),
                            IF(
                                M$4:V$4=2,
                                M93:V93,
                                ""),
                            "")
                            =0),
                        0,
                        GEOMEAN(IF(
                            ISNUMBER(M93:V93),
                            IF(
                                M$4:V$4=2,
                                M93:V93,
                                ""),
                            "")))
                )
            )
        )
    )
)</f>
        <v>10</v>
      </c>
      <c r="I93" s="191" cm="1">
        <f t="array" ref="I93">IF(
    SUM(IF(
            ISNUMBER(
                IF(
                    $M$5:$V$5,
                    (M93:V93),
                    "")),
            1,
            0))
        =0,
    NA(),
    IF(
        Parameters!$D$15=1,
        IF(
            SUM(--(ISNUMBER(IF($M$5:$V$5=1,(M93:V93),""))))&gt;0,
            MAX(IF(
                ISNUMBER(M93:V93),
                IF(
                    M$5:V$5=1,
                    M93:V93,
                    ""),
                "")),
            MAX(IF(
                ISNUMBER(M93:V93),
                IF(
                    M$5:V$5=2,
                    M93:V93,
                    ""),
                ""))
        ),
        IF(
            Parameters!$D$16=1,
            IFERROR(
                AVERAGE(IF(
                    ISNUMBER(M93:V93),
                    IF(
                        M$5:V$5=1,
                        M93:V93,
                        ""),
                    "")),
                AVERAGE(IF(
                    ISNUMBER(M93:V93),
                    IF(
                        M$5:V$5=2,
                        M93:V93,
                        ""),
                    ""))
            ),
            IF(
                Parameters!$D$17=1,
                IFERROR(
                    IF(
                        OR(
                            IF(
                                ISNUMBER(M93:V93),
                                IF(
                                    M$5:V$5=1,
                                    M93:V93,
                                    ""),
                                "")
                            =0),
                        0,
                        GEOMEAN(IF(
                            ISNUMBER(M93:V93),
                            IF(
                                M$5:V$5=1,
                                M93:V93,
                                ""),
                            ""))
                    ),
                    IF(
                        OR(IF(
                            ISNUMBER(M93:V93),
                            IF(
                                M$5:V$5=2,
                                M93:V93,
                                ""),
                            "")
                            =0),
                        0,
                        GEOMEAN(IF(
                            ISNUMBER(M93:V93),
                            IF(
                                M$5:V$5=2,
                                M93:V93,
                                ""),
                            "")))
                )
            )
        )
    )
)</f>
        <v>10</v>
      </c>
      <c r="J93" s="242">
        <v>44753</v>
      </c>
      <c r="K93" s="242">
        <v>45099</v>
      </c>
      <c r="L93" s="91" t="s">
        <v>146</v>
      </c>
      <c r="M93" s="192">
        <v>10</v>
      </c>
      <c r="N93" s="192" t="s">
        <v>409</v>
      </c>
      <c r="O93" s="192">
        <v>0</v>
      </c>
      <c r="P93" s="192">
        <v>10</v>
      </c>
      <c r="Q93" s="192">
        <v>0</v>
      </c>
      <c r="R93" s="192" t="s">
        <v>409</v>
      </c>
      <c r="S93" s="192">
        <v>7</v>
      </c>
      <c r="T93" s="192" t="s">
        <v>409</v>
      </c>
      <c r="U93" s="192">
        <v>0</v>
      </c>
      <c r="V93" s="192" t="s">
        <v>849</v>
      </c>
      <c r="W93" s="192">
        <v>0</v>
      </c>
      <c r="X93" s="192" t="s">
        <v>409</v>
      </c>
      <c r="Y93" s="192"/>
      <c r="Z93" s="192"/>
      <c r="AA93" s="80"/>
      <c r="AB93" s="80"/>
      <c r="AC93" s="80"/>
    </row>
    <row r="94" spans="1:29" x14ac:dyDescent="0.2">
      <c r="A94" s="84">
        <v>87</v>
      </c>
      <c r="B94" s="84" t="str">
        <f ca="1"/>
        <v>Hungary</v>
      </c>
      <c r="C94" s="84" t="str">
        <f ca="1"/>
        <v>HUN</v>
      </c>
      <c r="D94" s="219" t="str">
        <f ca="1"/>
        <v>ECS           Europe &amp; Central Asia</v>
      </c>
      <c r="E94" s="219" t="str">
        <f ca="1"/>
        <v>NA</v>
      </c>
      <c r="F94" s="190" t="str">
        <f t="shared" ca="1" si="4"/>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$M$4:$V$4,
                    (M94:V94),
                    "")),
            1,
            0))
        =0,
    NA(),
    IF(
        Parameters!$D$15=1,
        IF(
            SUM(--(ISNUMBER(IF($M$4:$V$4=1,(M94:V94),""))))&gt;0,
            MAX(IF(
                ISNUMBER(M94:V94),
                IF(
                    M$4:V$4=1,
                    M94:V94,
                    ""),
                "")),
            MAX(IF(
                ISNUMBER(M94:V94),
                IF(
                    M$4:V$4=2,
                    M94:V94,
                    ""),
                ""))
        ),
        IF(
            Parameters!$D$16=1,
            IFERROR(
                AVERAGE(IF(
                    ISNUMBER(M94:V94),
                    IF(
                        M$4:V$4=1,
                        M94:V94,
                        ""),
                    "")),
                AVERAGE(IF(
                    ISNUMBER(M94:V94),
                    IF(
                        M$4:V$4=2,
                        M94:V94,
                        ""),
                    ""))
            ),
            IF(
                Parameters!$D$17=1,
                IFERROR(
                    IF(
                        OR(
                            IF(
                                ISNUMBER(M94:V94),
                                IF(
                                    M$4:V$4=1,
                                    M94:V94,
                                    ""),
                                "")
                            =0),
                        0,
                        GEOMEAN(IF(
                            ISNUMBER(M94:V94),
                            IF(
                                M$4:V$4=1,
                                M94:V94,
                                ""),
                            ""))
                    ),
                    IF(
                        OR(IF(
                            ISNUMBER(M94:V94),
                            IF(
                                M$4:V$4=2,
                                M94:V94,
                                ""),
                            "")
                            =0),
                        0,
                        GEOMEAN(IF(
                            ISNUMBER(M94:V94),
                            IF(
                                M$4:V$4=2,
                                M94:V94,
                                ""),
                            "")))
                )
            )
        )
    )
)</f>
        <v>4.3333333333333304</v>
      </c>
      <c r="I94" s="191" cm="1">
        <f t="array" ref="I94">IF(
    SUM(IF(
            ISNUMBER(
                IF(
                    $M$5:$V$5,
                    (M94:V94),
                    "")),
            1,
            0))
        =0,
    NA(),
    IF(
        Parameters!$D$15=1,
        IF(
            SUM(--(ISNUMBER(IF($M$5:$V$5=1,(M94:V94),""))))&gt;0,
            MAX(IF(
                ISNUMBER(M94:V94),
                IF(
                    M$5:V$5=1,
                    M94:V94,
                    ""),
                "")),
            MAX(IF(
                ISNUMBER(M94:V94),
                IF(
                    M$5:V$5=2,
                    M94:V94,
                    ""),
                ""))
        ),
        IF(
            Parameters!$D$16=1,
            IFERROR(
                AVERAGE(IF(
                    ISNUMBER(M94:V94),
                    IF(
                        M$5:V$5=1,
                        M94:V94,
                        ""),
                    "")),
                AVERAGE(IF(
                    ISNUMBER(M94:V94),
                    IF(
                        M$5:V$5=2,
                        M94:V94,
                        ""),
                    ""))
            ),
            IF(
                Parameters!$D$17=1,
                IFERROR(
                    IF(
                        OR(
                            IF(
                                ISNUMBER(M94:V94),
                                IF(
                                    M$5:V$5=1,
                                    M94:V94,
                                    ""),
                                "")
                            =0),
                        0,
                        GEOMEAN(IF(
                            ISNUMBER(M94:V94),
                            IF(
                                M$5:V$5=1,
                                M94:V94,
                                ""),
                            ""))
                    ),
                    IF(
                        OR(IF(
                            ISNUMBER(M94:V94),
                            IF(
                                M$5:V$5=2,
                                M94:V94,
                                ""),
                            "")
                            =0),
                        0,
                        GEOMEAN(IF(
                            ISNUMBER(M94:V94),
                            IF(
                                M$5:V$5=2,
                                M94:V94,
                                ""),
                            "")))
                )
            )
        )
    )
)</f>
        <v>0</v>
      </c>
      <c r="J94" s="242">
        <v>45142</v>
      </c>
      <c r="K94" s="242">
        <v>44852</v>
      </c>
      <c r="L94" s="91" t="s">
        <v>148</v>
      </c>
      <c r="M94" s="192">
        <v>4.3333333333333304</v>
      </c>
      <c r="N94" s="192" t="s">
        <v>409</v>
      </c>
      <c r="O94" s="192">
        <v>0</v>
      </c>
      <c r="P94" s="192">
        <v>0</v>
      </c>
      <c r="Q94" s="192">
        <v>0</v>
      </c>
      <c r="R94" s="192" t="s">
        <v>409</v>
      </c>
      <c r="S94" s="192">
        <v>3.6</v>
      </c>
      <c r="T94" s="192" t="s">
        <v>409</v>
      </c>
      <c r="U94" s="192">
        <v>0</v>
      </c>
      <c r="V94" s="192" t="s">
        <v>409</v>
      </c>
      <c r="W94" s="192">
        <v>0</v>
      </c>
      <c r="X94" s="192" t="s">
        <v>409</v>
      </c>
      <c r="Y94" s="192"/>
      <c r="Z94" s="192"/>
      <c r="AA94" s="80"/>
      <c r="AB94" s="80"/>
      <c r="AC94" s="80"/>
    </row>
    <row r="95" spans="1:29" x14ac:dyDescent="0.2">
      <c r="A95" s="84">
        <v>88</v>
      </c>
      <c r="B95" s="84" t="str">
        <f ca="1"/>
        <v>Indonesia</v>
      </c>
      <c r="C95" s="84" t="str">
        <f ca="1"/>
        <v>IDN</v>
      </c>
      <c r="D95" s="219" t="str">
        <f ca="1"/>
        <v>EAS           East Asia &amp; Pacific</v>
      </c>
      <c r="E95" s="219" t="str">
        <f ca="1"/>
        <v>IBRD</v>
      </c>
      <c r="F95" s="190" t="str">
        <f t="shared" ca="1" si="4"/>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10</v>
      </c>
      <c r="H95" s="80" cm="1">
        <f t="array" ref="H95">IF(
    SUM(IF(
            ISNUMBER(
                IF(
                    $M$4:$V$4,
                    (M95:V95),
                    "")),
            1,
            0))
        =0,
    NA(),
    IF(
        Parameters!$D$15=1,
        IF(
            SUM(--(ISNUMBER(IF($M$4:$V$4=1,(M95:V95),""))))&gt;0,
            MAX(IF(
                ISNUMBER(M95:V95),
                IF(
                    M$4:V$4=1,
                    M95:V95,
                    ""),
                "")),
            MAX(IF(
                ISNUMBER(M95:V95),
                IF(
                    M$4:V$4=2,
                    M95:V95,
                    ""),
                ""))
        ),
        IF(
            Parameters!$D$16=1,
            IFERROR(
                AVERAGE(IF(
                    ISNUMBER(M95:V95),
                    IF(
                        M$4:V$4=1,
                        M95:V95,
                        ""),
                    "")),
                AVERAGE(IF(
                    ISNUMBER(M95:V95),
                    IF(
                        M$4:V$4=2,
                        M95:V95,
                        ""),
                    ""))
            ),
            IF(
                Parameters!$D$17=1,
                IFERROR(
                    IF(
                        OR(
                            IF(
                                ISNUMBER(M95:V95),
                                IF(
                                    M$4:V$4=1,
                                    M95:V95,
                                    ""),
                                "")
                            =0),
                        0,
                        GEOMEAN(IF(
                            ISNUMBER(M95:V95),
                            IF(
                                M$4:V$4=1,
                                M95:V95,
                                ""),
                            ""))
                    ),
                    IF(
                        OR(IF(
                            ISNUMBER(M95:V95),
                            IF(
                                M$4:V$4=2,
                                M95:V95,
                                ""),
                            "")
                            =0),
                        0,
                        GEOMEAN(IF(
                            ISNUMBER(M95:V95),
                            IF(
                                M$4:V$4=2,
                                M95:V95,
                                ""),
                            "")))
                )
            )
        )
    )
)</f>
        <v>10</v>
      </c>
      <c r="I95" s="191" cm="1">
        <f t="array" ref="I95">IF(
    SUM(IF(
            ISNUMBER(
                IF(
                    $M$5:$V$5,
                    (M95:V95),
                    "")),
            1,
            0))
        =0,
    NA(),
    IF(
        Parameters!$D$15=1,
        IF(
            SUM(--(ISNUMBER(IF($M$5:$V$5=1,(M95:V95),""))))&gt;0,
            MAX(IF(
                ISNUMBER(M95:V95),
                IF(
                    M$5:V$5=1,
                    M95:V95,
                    ""),
                "")),
            MAX(IF(
                ISNUMBER(M95:V95),
                IF(
                    M$5:V$5=2,
                    M95:V95,
                    ""),
                ""))
        ),
        IF(
            Parameters!$D$16=1,
            IFERROR(
                AVERAGE(IF(
                    ISNUMBER(M95:V95),
                    IF(
                        M$5:V$5=1,
                        M95:V95,
                        ""),
                    "")),
                AVERAGE(IF(
                    ISNUMBER(M95:V95),
                    IF(
                        M$5:V$5=2,
                        M95:V95,
                        ""),
                    ""))
            ),
            IF(
                Parameters!$D$17=1,
                IFERROR(
                    IF(
                        OR(
                            IF(
                                ISNUMBER(M95:V95),
                                IF(
                                    M$5:V$5=1,
                                    M95:V95,
                                    ""),
                                "")
                            =0),
                        0,
                        GEOMEAN(IF(
                            ISNUMBER(M95:V95),
                            IF(
                                M$5:V$5=1,
                                M95:V95,
                                ""),
                            ""))
                    ),
                    IF(
                        OR(IF(
                            ISNUMBER(M95:V95),
                            IF(
                                M$5:V$5=2,
                                M95:V95,
                                ""),
                            "")
                            =0),
                        0,
                        GEOMEAN(IF(
                            ISNUMBER(M95:V95),
                            IF(
                                M$5:V$5=2,
                                M95:V95,
                                ""),
                            "")))
                )
            )
        )
    )
)</f>
        <v>10</v>
      </c>
      <c r="J95" s="242">
        <v>44860</v>
      </c>
      <c r="K95" s="242">
        <v>45142</v>
      </c>
      <c r="L95" s="91" t="s">
        <v>150</v>
      </c>
      <c r="M95" s="192">
        <v>10</v>
      </c>
      <c r="N95" s="192">
        <v>0</v>
      </c>
      <c r="O95" s="192">
        <v>0</v>
      </c>
      <c r="P95" s="192">
        <v>0</v>
      </c>
      <c r="Q95" s="192">
        <v>10</v>
      </c>
      <c r="R95" s="192" t="s">
        <v>409</v>
      </c>
      <c r="S95" s="192">
        <v>7.7</v>
      </c>
      <c r="T95" s="192" t="s">
        <v>926</v>
      </c>
      <c r="U95" s="192">
        <v>0</v>
      </c>
      <c r="V95" s="192" t="s">
        <v>409</v>
      </c>
      <c r="W95" s="192">
        <v>0.66412213740458004</v>
      </c>
      <c r="X95" s="192" t="s">
        <v>409</v>
      </c>
      <c r="Y95" s="192"/>
      <c r="Z95" s="192"/>
      <c r="AA95" s="80"/>
      <c r="AB95" s="80"/>
      <c r="AC95" s="80"/>
    </row>
    <row r="96" spans="1:29" x14ac:dyDescent="0.2">
      <c r="A96" s="84">
        <v>89</v>
      </c>
      <c r="B96" s="84" t="str">
        <f ca="1"/>
        <v>Isle of Man</v>
      </c>
      <c r="C96" s="84" t="str">
        <f ca="1"/>
        <v>IMN</v>
      </c>
      <c r="D96" s="219" t="str">
        <f ca="1"/>
        <v>ECS           Europe &amp; Central Asia</v>
      </c>
      <c r="E96" s="219" t="str">
        <f ca="1"/>
        <v>NA</v>
      </c>
      <c r="F96" s="190" t="str">
        <f t="shared" ca="1" si="4"/>
        <v/>
      </c>
      <c r="G96" s="80">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$M$4:$V$4,
                    (M96:V96),
                    "")),
            1,
            0))
        =0,
    NA(),
    IF(
        Parameters!$D$15=1,
        IF(
            SUM(--(ISNUMBER(IF($M$4:$V$4=1,(M96:V96),""))))&gt;0,
            MAX(IF(
                ISNUMBER(M96:V96),
                IF(
                    M$4:V$4=1,
                    M96:V96,
                    ""),
                "")),
            MAX(IF(
                ISNUMBER(M96:V96),
                IF(
                    M$4:V$4=2,
                    M96:V96,
                    ""),
                ""))
        ),
        IF(
            Parameters!$D$16=1,
            IFERROR(
                AVERAGE(IF(
                    ISNUMBER(M96:V96),
                    IF(
                        M$4:V$4=1,
                        M96:V96,
                        ""),
                    "")),
                AVERAGE(IF(
                    ISNUMBER(M96:V96),
                    IF(
                        M$4:V$4=2,
                        M96:V96,
                        ""),
                    ""))
            ),
            IF(
                Parameters!$D$17=1,
                IFERROR(
                    IF(
                        OR(
                            IF(
                                ISNUMBER(M96:V96),
                                IF(
                                    M$4:V$4=1,
                                    M96:V96,
                                    ""),
                                "")
                            =0),
                        0,
                        GEOMEAN(IF(
                            ISNUMBER(M96:V96),
                            IF(
                                M$4:V$4=1,
                                M96:V96,
                                ""),
                            ""))
                    ),
                    IF(
                        OR(IF(
                            ISNUMBER(M96:V96),
                            IF(
                                M$4:V$4=2,
                                M96:V96,
                                ""),
                            "")
                            =0),
                        0,
                        GEOMEAN(IF(
                            ISNUMBER(M96:V96),
                            IF(
                                M$4:V$4=2,
                                M96:V96,
                                ""),
                            "")))
                )
            )
        )
    )
)</f>
        <v>#N/A</v>
      </c>
      <c r="I96" s="191" cm="1">
        <f t="array" ref="I96">IF(
    SUM(IF(
            ISNUMBER(
                IF(
                    $M$5:$V$5,
                    (M96:V96),
                    "")),
            1,
            0))
        =0,
    NA(),
    IF(
        Parameters!$D$15=1,
        IF(
            SUM(--(ISNUMBER(IF($M$5:$V$5=1,(M96:V96),""))))&gt;0,
            MAX(IF(
                ISNUMBER(M96:V96),
                IF(
                    M$5:V$5=1,
                    M96:V96,
                    ""),
                "")),
            MAX(IF(
                ISNUMBER(M96:V96),
                IF(
                    M$5:V$5=2,
                    M96:V96,
                    ""),
                ""))
        ),
        IF(
            Parameters!$D$16=1,
            IFERROR(
                AVERAGE(IF(
                    ISNUMBER(M96:V96),
                    IF(
                        M$5:V$5=1,
                        M96:V96,
                        ""),
                    "")),
                AVERAGE(IF(
                    ISNUMBER(M96:V96),
                    IF(
                        M$5:V$5=2,
                        M96:V96,
                        ""),
                    ""))
            ),
            IF(
                Parameters!$D$17=1,
                IFERROR(
                    IF(
                        OR(
                            IF(
                                ISNUMBER(M96:V96),
                                IF(
                                    M$5:V$5=1,
                                    M96:V96,
                                    ""),
                                "")
                            =0),
                        0,
                        GEOMEAN(IF(
                            ISNUMBER(M96:V96),
                            IF(
                                M$5:V$5=1,
                                M96:V96,
                                ""),
                            ""))
                    ),
                    IF(
                        OR(IF(
                            ISNUMBER(M96:V96),
                            IF(
                                M$5:V$5=2,
                                M96:V96,
                                ""),
                            "")
                            =0),
                        0,
                        GEOMEAN(IF(
                            ISNUMBER(M96:V96),
                            IF(
                                M$5:V$5=2,
                                M96:V96,
                                ""),
                            "")))
                )
            )
        )
    )
)</f>
        <v>0</v>
      </c>
      <c r="J96" s="242" t="s">
        <v>409</v>
      </c>
      <c r="K96" s="242">
        <v>45019</v>
      </c>
      <c r="L96" s="91" t="s">
        <v>711</v>
      </c>
      <c r="M96" s="192" t="s">
        <v>409</v>
      </c>
      <c r="N96" s="192" t="s">
        <v>409</v>
      </c>
      <c r="O96" s="192" t="s">
        <v>409</v>
      </c>
      <c r="P96" s="192">
        <v>0</v>
      </c>
      <c r="Q96" s="192">
        <v>0</v>
      </c>
      <c r="R96" s="192" t="s">
        <v>409</v>
      </c>
      <c r="S96" s="192" t="s">
        <v>409</v>
      </c>
      <c r="T96" s="192" t="s">
        <v>409</v>
      </c>
      <c r="U96" s="192" t="s">
        <v>409</v>
      </c>
      <c r="V96" s="192" t="s">
        <v>409</v>
      </c>
      <c r="W96" s="192">
        <v>0</v>
      </c>
      <c r="X96" s="192" t="s">
        <v>409</v>
      </c>
      <c r="Y96" s="192"/>
      <c r="Z96" s="192"/>
      <c r="AA96" s="80"/>
      <c r="AB96" s="80"/>
      <c r="AC96" s="80"/>
    </row>
    <row r="97" spans="1:29" x14ac:dyDescent="0.2">
      <c r="A97" s="84">
        <v>90</v>
      </c>
      <c r="B97" s="84" t="str">
        <f ca="1"/>
        <v>India</v>
      </c>
      <c r="C97" s="84" t="str">
        <f ca="1"/>
        <v>IND</v>
      </c>
      <c r="D97" s="219" t="str">
        <f ca="1"/>
        <v>SAS           South Asia</v>
      </c>
      <c r="E97" s="219" t="str">
        <f ca="1"/>
        <v>IBRD</v>
      </c>
      <c r="F97" s="190" t="str">
        <f t="shared" ca="1" si="4"/>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$M$4:$V$4,
                    (M97:V97),
                    "")),
            1,
            0))
        =0,
    NA(),
    IF(
        Parameters!$D$15=1,
        IF(
            SUM(--(ISNUMBER(IF($M$4:$V$4=1,(M97:V97),""))))&gt;0,
            MAX(IF(
                ISNUMBER(M97:V97),
                IF(
                    M$4:V$4=1,
                    M97:V97,
                    ""),
                "")),
            MAX(IF(
                ISNUMBER(M97:V97),
                IF(
                    M$4:V$4=2,
                    M97:V97,
                    ""),
                ""))
        ),
        IF(
            Parameters!$D$16=1,
            IFERROR(
                AVERAGE(IF(
                    ISNUMBER(M97:V97),
                    IF(
                        M$4:V$4=1,
                        M97:V97,
                        ""),
                    "")),
                AVERAGE(IF(
                    ISNUMBER(M97:V97),
                    IF(
                        M$4:V$4=2,
                        M97:V97,
                        ""),
                    ""))
            ),
            IF(
                Parameters!$D$17=1,
                IFERROR(
                    IF(
                        OR(
                            IF(
                                ISNUMBER(M97:V97),
                                IF(
                                    M$4:V$4=1,
                                    M97:V97,
                                    ""),
                                "")
                            =0),
                        0,
                        GEOMEAN(IF(
                            ISNUMBER(M97:V97),
                            IF(
                                M$4:V$4=1,
                                M97:V97,
                                ""),
                            ""))
                    ),
                    IF(
                        OR(IF(
                            ISNUMBER(M97:V97),
                            IF(
                                M$4:V$4=2,
                                M97:V97,
                                ""),
                            "")
                            =0),
                        0,
                        GEOMEAN(IF(
                            ISNUMBER(M97:V97),
                            IF(
                                M$4:V$4=2,
                                M97:V97,
                                ""),
                            "")))
                )
            )
        )
    )
)</f>
        <v>10</v>
      </c>
      <c r="I97" s="191" cm="1">
        <f t="array" ref="I97">IF(
    SUM(IF(
            ISNUMBER(
                IF(
                    $M$5:$V$5,
                    (M97:V97),
                    "")),
            1,
            0))
        =0,
    NA(),
    IF(
        Parameters!$D$15=1,
        IF(
            SUM(--(ISNUMBER(IF($M$5:$V$5=1,(M97:V97),""))))&gt;0,
            MAX(IF(
                ISNUMBER(M97:V97),
                IF(
                    M$5:V$5=1,
                    M97:V97,
                    ""),
                "")),
            MAX(IF(
                ISNUMBER(M97:V97),
                IF(
                    M$5:V$5=2,
                    M97:V97,
                    ""),
                ""))
        ),
        IF(
            Parameters!$D$16=1,
            IFERROR(
                AVERAGE(IF(
                    ISNUMBER(M97:V97),
                    IF(
                        M$5:V$5=1,
                        M97:V97,
                        ""),
                    "")),
                AVERAGE(IF(
                    ISNUMBER(M97:V97),
                    IF(
                        M$5:V$5=2,
                        M97:V97,
                        ""),
                    ""))
            ),
            IF(
                Parameters!$D$17=1,
                IFERROR(
                    IF(
                        OR(
                            IF(
                                ISNUMBER(M97:V97),
                                IF(
                                    M$5:V$5=1,
                                    M97:V97,
                                    ""),
                                "")
                            =0),
                        0,
                        GEOMEAN(IF(
                            ISNUMBER(M97:V97),
                            IF(
                                M$5:V$5=1,
                                M97:V97,
                                ""),
                            ""))
                    ),
                    IF(
                        OR(IF(
                            ISNUMBER(M97:V97),
                            IF(
                                M$5:V$5=2,
                                M97:V97,
                                ""),
                            "")
                            =0),
                        0,
                        GEOMEAN(IF(
                            ISNUMBER(M97:V97),
                            IF(
                                M$5:V$5=2,
                                M97:V97,
                                ""),
                            "")))
                )
            )
        )
    )
)</f>
        <v>0</v>
      </c>
      <c r="J97" s="242">
        <v>45142</v>
      </c>
      <c r="K97" s="242">
        <v>45154</v>
      </c>
      <c r="L97" s="91" t="s">
        <v>152</v>
      </c>
      <c r="M97" s="192">
        <v>10</v>
      </c>
      <c r="N97" s="192">
        <v>0</v>
      </c>
      <c r="O97" s="192">
        <v>0</v>
      </c>
      <c r="P97" s="192">
        <v>0</v>
      </c>
      <c r="Q97" s="192">
        <v>0</v>
      </c>
      <c r="R97" s="192" t="s">
        <v>409</v>
      </c>
      <c r="S97" s="192">
        <v>7.8</v>
      </c>
      <c r="T97" s="192" t="s">
        <v>927</v>
      </c>
      <c r="U97" s="192">
        <v>0</v>
      </c>
      <c r="V97" s="192" t="s">
        <v>409</v>
      </c>
      <c r="W97" s="192">
        <v>3.4129692832764501E-3</v>
      </c>
      <c r="X97" s="192" t="s">
        <v>409</v>
      </c>
      <c r="Y97" s="192"/>
      <c r="Z97" s="192"/>
      <c r="AA97" s="80"/>
      <c r="AB97" s="80"/>
      <c r="AC97" s="80"/>
    </row>
    <row r="98" spans="1:29" x14ac:dyDescent="0.2">
      <c r="A98" s="84">
        <v>91</v>
      </c>
      <c r="B98" s="84" t="str">
        <f ca="1"/>
        <v>Ireland</v>
      </c>
      <c r="C98" s="84" t="str">
        <f ca="1"/>
        <v>IRL</v>
      </c>
      <c r="D98" s="219" t="str">
        <f ca="1"/>
        <v>ECS           Europe &amp; Central Asia</v>
      </c>
      <c r="E98" s="219" t="str">
        <f ca="1"/>
        <v>NA</v>
      </c>
      <c r="F98" s="190" t="str">
        <f t="shared" ca="1" si="4"/>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$M$4:$V$4,
                    (M98:V98),
                    "")),
            1,
            0))
        =0,
    NA(),
    IF(
        Parameters!$D$15=1,
        IF(
            SUM(--(ISNUMBER(IF($M$4:$V$4=1,(M98:V98),""))))&gt;0,
            MAX(IF(
                ISNUMBER(M98:V98),
                IF(
                    M$4:V$4=1,
                    M98:V98,
                    ""),
                "")),
            MAX(IF(
                ISNUMBER(M98:V98),
                IF(
                    M$4:V$4=2,
                    M98:V98,
                    ""),
                ""))
        ),
        IF(
            Parameters!$D$16=1,
            IFERROR(
                AVERAGE(IF(
                    ISNUMBER(M98:V98),
                    IF(
                        M$4:V$4=1,
                        M98:V98,
                        ""),
                    "")),
                AVERAGE(IF(
                    ISNUMBER(M98:V98),
                    IF(
                        M$4:V$4=2,
                        M98:V98,
                        ""),
                    ""))
            ),
            IF(
                Parameters!$D$17=1,
                IFERROR(
                    IF(
                        OR(
                            IF(
                                ISNUMBER(M98:V98),
                                IF(
                                    M$4:V$4=1,
                                    M98:V98,
                                    ""),
                                "")
                            =0),
                        0,
                        GEOMEAN(IF(
                            ISNUMBER(M98:V98),
                            IF(
                                M$4:V$4=1,
                                M98:V98,
                                ""),
                            ""))
                    ),
                    IF(
                        OR(IF(
                            ISNUMBER(M98:V98),
                            IF(
                                M$4:V$4=2,
                                M98:V98,
                                ""),
                            "")
                            =0),
                        0,
                        GEOMEAN(IF(
                            ISNUMBER(M98:V98),
                            IF(
                                M$4:V$4=2,
                                M98:V98,
                                ""),
                            "")))
                )
            )
        )
    )
)</f>
        <v>2</v>
      </c>
      <c r="I98" s="191" cm="1">
        <f t="array" ref="I98">IF(
    SUM(IF(
            ISNUMBER(
                IF(
                    $M$5:$V$5,
                    (M98:V98),
                    "")),
            1,
            0))
        =0,
    NA(),
    IF(
        Parameters!$D$15=1,
        IF(
            SUM(--(ISNUMBER(IF($M$5:$V$5=1,(M98:V98),""))))&gt;0,
            MAX(IF(
                ISNUMBER(M98:V98),
                IF(
                    M$5:V$5=1,
                    M98:V98,
                    ""),
                "")),
            MAX(IF(
                ISNUMBER(M98:V98),
                IF(
                    M$5:V$5=2,
                    M98:V98,
                    ""),
                ""))
        ),
        IF(
            Parameters!$D$16=1,
            IFERROR(
                AVERAGE(IF(
                    ISNUMBER(M98:V98),
                    IF(
                        M$5:V$5=1,
                        M98:V98,
                        ""),
                    "")),
                AVERAGE(IF(
                    ISNUMBER(M98:V98),
                    IF(
                        M$5:V$5=2,
                        M98:V98,
                        ""),
                    ""))
            ),
            IF(
                Parameters!$D$17=1,
                IFERROR(
                    IF(
                        OR(
                            IF(
                                ISNUMBER(M98:V98),
                                IF(
                                    M$5:V$5=1,
                                    M98:V98,
                                    ""),
                                "")
                            =0),
                        0,
                        GEOMEAN(IF(
                            ISNUMBER(M98:V98),
                            IF(
                                M$5:V$5=1,
                                M98:V98,
                                ""),
                            ""))
                    ),
                    IF(
                        OR(IF(
                            ISNUMBER(M98:V98),
                            IF(
                                M$5:V$5=2,
                                M98:V98,
                                ""),
                            "")
                            =0),
                        0,
                        GEOMEAN(IF(
                            ISNUMBER(M98:V98),
                            IF(
                                M$5:V$5=2,
                                M98:V98,
                                ""),
                            "")))
                )
            )
        )
    )
)</f>
        <v>0</v>
      </c>
      <c r="J98" s="242">
        <v>45142</v>
      </c>
      <c r="K98" s="242">
        <v>44860</v>
      </c>
      <c r="L98" s="91" t="s">
        <v>154</v>
      </c>
      <c r="M98" s="192">
        <v>2</v>
      </c>
      <c r="N98" s="192" t="s">
        <v>409</v>
      </c>
      <c r="O98" s="192">
        <v>0</v>
      </c>
      <c r="P98" s="192">
        <v>0</v>
      </c>
      <c r="Q98" s="192">
        <v>0</v>
      </c>
      <c r="R98" s="192" t="s">
        <v>409</v>
      </c>
      <c r="S98" s="192">
        <v>2.2000000000000002</v>
      </c>
      <c r="T98" s="192" t="s">
        <v>409</v>
      </c>
      <c r="U98" s="192">
        <v>0</v>
      </c>
      <c r="V98" s="192" t="s">
        <v>409</v>
      </c>
      <c r="W98" s="192">
        <v>0</v>
      </c>
      <c r="X98" s="192" t="s">
        <v>409</v>
      </c>
      <c r="Y98" s="192"/>
      <c r="Z98" s="192"/>
      <c r="AA98" s="80"/>
      <c r="AB98" s="80"/>
      <c r="AC98" s="80"/>
    </row>
    <row r="99" spans="1:29" x14ac:dyDescent="0.2">
      <c r="A99" s="84">
        <v>92</v>
      </c>
      <c r="B99" s="84" t="str">
        <f ca="1"/>
        <v>Iran, Islamic Rep.</v>
      </c>
      <c r="C99" s="84" t="str">
        <f ca="1"/>
        <v>IRN</v>
      </c>
      <c r="D99" s="219" t="str">
        <f ca="1"/>
        <v>MEA           Middle East &amp; North Africa</v>
      </c>
      <c r="E99" s="219" t="str">
        <f ca="1"/>
        <v>IBRD</v>
      </c>
      <c r="F99" s="190" t="str">
        <f t="shared" ca="1" si="4"/>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9.831920802501747</v>
      </c>
      <c r="H99" s="80" cm="1">
        <f t="array" ref="H99">IF(
    SUM(IF(
            ISNUMBER(
                IF(
                    $M$4:$V$4,
                    (M99:V99),
                    "")),
            1,
            0))
        =0,
    NA(),
    IF(
        Parameters!$D$15=1,
        IF(
            SUM(--(ISNUMBER(IF($M$4:$V$4=1,(M99:V99),""))))&gt;0,
            MAX(IF(
                ISNUMBER(M99:V99),
                IF(
                    M$4:V$4=1,
                    M99:V99,
                    ""),
                "")),
            MAX(IF(
                ISNUMBER(M99:V99),
                IF(
                    M$4:V$4=2,
                    M99:V99,
                    ""),
                ""))
        ),
        IF(
            Parameters!$D$16=1,
            IFERROR(
                AVERAGE(IF(
                    ISNUMBER(M99:V99),
                    IF(
                        M$4:V$4=1,
                        M99:V99,
                        ""),
                    "")),
                AVERAGE(IF(
                    ISNUMBER(M99:V99),
                    IF(
                        M$4:V$4=2,
                        M99:V99,
                        ""),
                    ""))
            ),
            IF(
                Parameters!$D$17=1,
                IFERROR(
                    IF(
                        OR(
                            IF(
                                ISNUMBER(M99:V99),
                                IF(
                                    M$4:V$4=1,
                                    M99:V99,
                                    ""),
                                "")
                            =0),
                        0,
                        GEOMEAN(IF(
                            ISNUMBER(M99:V99),
                            IF(
                                M$4:V$4=1,
                                M99:V99,
                                ""),
                            ""))
                    ),
                    IF(
                        OR(IF(
                            ISNUMBER(M99:V99),
                            IF(
                                M$4:V$4=2,
                                M99:V99,
                                ""),
                            "")
                            =0),
                        0,
                        GEOMEAN(IF(
                            ISNUMBER(M99:V99),
                            IF(
                                M$4:V$4=2,
                                M99:V99,
                                ""),
                            "")))
                )
            )
        )
    )
)</f>
        <v>9.6666666666666607</v>
      </c>
      <c r="I99" s="191" cm="1">
        <f t="array" ref="I99">IF(
    SUM(IF(
            ISNUMBER(
                IF(
                    $M$5:$V$5,
                    (M99:V99),
                    "")),
            1,
            0))
        =0,
    NA(),
    IF(
        Parameters!$D$15=1,
        IF(
            SUM(--(ISNUMBER(IF($M$5:$V$5=1,(M99:V99),""))))&gt;0,
            MAX(IF(
                ISNUMBER(M99:V99),
                IF(
                    M$5:V$5=1,
                    M99:V99,
                    ""),
                "")),
            MAX(IF(
                ISNUMBER(M99:V99),
                IF(
                    M$5:V$5=2,
                    M99:V99,
                    ""),
                ""))
        ),
        IF(
            Parameters!$D$16=1,
            IFERROR(
                AVERAGE(IF(
                    ISNUMBER(M99:V99),
                    IF(
                        M$5:V$5=1,
                        M99:V99,
                        ""),
                    "")),
                AVERAGE(IF(
                    ISNUMBER(M99:V99),
                    IF(
                        M$5:V$5=2,
                        M99:V99,
                        ""),
                    ""))
            ),
            IF(
                Parameters!$D$17=1,
                IFERROR(
                    IF(
                        OR(
                            IF(
                                ISNUMBER(M99:V99),
                                IF(
                                    M$5:V$5=1,
                                    M99:V99,
                                    ""),
                                "")
                            =0),
                        0,
                        GEOMEAN(IF(
                            ISNUMBER(M99:V99),
                            IF(
                                M$5:V$5=1,
                                M99:V99,
                                ""),
                            ""))
                    ),
                    IF(
                        OR(IF(
                            ISNUMBER(M99:V99),
                            IF(
                                M$5:V$5=2,
                                M99:V99,
                                ""),
                            "")
                            =0),
                        0,
                        GEOMEAN(IF(
                            ISNUMBER(M99:V99),
                            IF(
                                M$5:V$5=2,
                                M99:V99,
                                ""),
                            "")))
                )
            )
        )
    )
)</f>
        <v>10</v>
      </c>
      <c r="J99" s="242">
        <v>44753</v>
      </c>
      <c r="K99" s="242">
        <v>45154</v>
      </c>
      <c r="L99" s="91" t="s">
        <v>155</v>
      </c>
      <c r="M99" s="192">
        <v>9.6666666666666607</v>
      </c>
      <c r="N99" s="192">
        <v>10</v>
      </c>
      <c r="O99" s="192">
        <v>0</v>
      </c>
      <c r="P99" s="192">
        <v>0</v>
      </c>
      <c r="Q99" s="192">
        <v>10</v>
      </c>
      <c r="R99" s="192" t="s">
        <v>409</v>
      </c>
      <c r="S99" s="192">
        <v>6.8</v>
      </c>
      <c r="T99" s="192" t="s">
        <v>928</v>
      </c>
      <c r="U99" s="192">
        <v>0</v>
      </c>
      <c r="V99" s="192" t="s">
        <v>409</v>
      </c>
      <c r="W99" s="192">
        <v>0.54198473282442705</v>
      </c>
      <c r="X99" s="192" t="s">
        <v>409</v>
      </c>
      <c r="Y99" s="192"/>
      <c r="Z99" s="192"/>
      <c r="AA99" s="80"/>
      <c r="AB99" s="80"/>
      <c r="AC99" s="80"/>
    </row>
    <row r="100" spans="1:29" x14ac:dyDescent="0.2">
      <c r="A100" s="84">
        <v>93</v>
      </c>
      <c r="B100" s="84" t="str">
        <f ca="1"/>
        <v>Iraq</v>
      </c>
      <c r="C100" s="84" t="str">
        <f ca="1"/>
        <v>IRQ</v>
      </c>
      <c r="D100" s="219" t="str">
        <f ca="1"/>
        <v>MEA           Middle East &amp; North Africa</v>
      </c>
      <c r="E100" s="219" t="str">
        <f ca="1"/>
        <v>IBRD</v>
      </c>
      <c r="F100" s="190" t="str">
        <f t="shared" ca="1" si="4"/>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8.7559503577091284</v>
      </c>
      <c r="H100" s="80" cm="1">
        <f t="array" ref="H100">IF(
    SUM(IF(
            ISNUMBER(
                IF(
                    $M$4:$V$4,
                    (M100:V100),
                    "")),
            1,
            0))
        =0,
    NA(),
    IF(
        Parameters!$D$15=1,
        IF(
            SUM(--(ISNUMBER(IF($M$4:$V$4=1,(M100:V100),""))))&gt;0,
            MAX(IF(
                ISNUMBER(M100:V100),
                IF(
                    M$4:V$4=1,
                    M100:V100,
                    ""),
                "")),
            MAX(IF(
                ISNUMBER(M100:V100),
                IF(
                    M$4:V$4=2,
                    M100:V100,
                    ""),
                ""))
        ),
        IF(
            Parameters!$D$16=1,
            IFERROR(
                AVERAGE(IF(
                    ISNUMBER(M100:V100),
                    IF(
                        M$4:V$4=1,
                        M100:V100,
                        ""),
                    "")),
                AVERAGE(IF(
                    ISNUMBER(M100:V100),
                    IF(
                        M$4:V$4=2,
                        M100:V100,
                        ""),
                    ""))
            ),
            IF(
                Parameters!$D$17=1,
                IFERROR(
                    IF(
                        OR(
                            IF(
                                ISNUMBER(M100:V100),
                                IF(
                                    M$4:V$4=1,
                                    M100:V100,
                                    ""),
                                "")
                            =0),
                        0,
                        GEOMEAN(IF(
                            ISNUMBER(M100:V100),
                            IF(
                                M$4:V$4=1,
                                M100:V100,
                                ""),
                            ""))
                    ),
                    IF(
                        OR(IF(
                            ISNUMBER(M100:V100),
                            IF(
                                M$4:V$4=2,
                                M100:V100,
                                ""),
                            "")
                            =0),
                        0,
                        GEOMEAN(IF(
                            ISNUMBER(M100:V100),
                            IF(
                                M$4:V$4=2,
                                M100:V100,
                                ""),
                            "")))
                )
            )
        )
    )
)</f>
        <v>7.6666666666666599</v>
      </c>
      <c r="I100" s="191" cm="1">
        <f t="array" ref="I100">IF(
    SUM(IF(
            ISNUMBER(
                IF(
                    $M$5:$V$5,
                    (M100:V100),
                    "")),
            1,
            0))
        =0,
    NA(),
    IF(
        Parameters!$D$15=1,
        IF(
            SUM(--(ISNUMBER(IF($M$5:$V$5=1,(M100:V100),""))))&gt;0,
            MAX(IF(
                ISNUMBER(M100:V100),
                IF(
                    M$5:V$5=1,
                    M100:V100,
                    ""),
                "")),
            MAX(IF(
                ISNUMBER(M100:V100),
                IF(
                    M$5:V$5=2,
                    M100:V100,
                    ""),
                ""))
        ),
        IF(
            Parameters!$D$16=1,
            IFERROR(
                AVERAGE(IF(
                    ISNUMBER(M100:V100),
                    IF(
                        M$5:V$5=1,
                        M100:V100,
                        ""),
                    "")),
                AVERAGE(IF(
                    ISNUMBER(M100:V100),
                    IF(
                        M$5:V$5=2,
                        M100:V100,
                        ""),
                    ""))
            ),
            IF(
                Parameters!$D$17=1,
                IFERROR(
                    IF(
                        OR(
                            IF(
                                ISNUMBER(M100:V100),
                                IF(
                                    M$5:V$5=1,
                                    M100:V100,
                                    ""),
                                "")
                            =0),
                        0,
                        GEOMEAN(IF(
                            ISNUMBER(M100:V100),
                            IF(
                                M$5:V$5=1,
                                M100:V100,
                                ""),
                            ""))
                    ),
                    IF(
                        OR(IF(
                            ISNUMBER(M100:V100),
                            IF(
                                M$5:V$5=2,
                                M100:V100,
                                ""),
                            "")
                            =0),
                        0,
                        GEOMEAN(IF(
                            ISNUMBER(M100:V100),
                            IF(
                                M$5:V$5=2,
                                M100:V100,
                                ""),
                            "")))
                )
            )
        )
    )
)</f>
        <v>10</v>
      </c>
      <c r="J100" s="242">
        <v>45142</v>
      </c>
      <c r="K100" s="242">
        <v>45154</v>
      </c>
      <c r="L100" s="91" t="s">
        <v>157</v>
      </c>
      <c r="M100" s="192">
        <v>7.6666666666666599</v>
      </c>
      <c r="N100" s="192" t="s">
        <v>409</v>
      </c>
      <c r="O100" s="192">
        <v>0</v>
      </c>
      <c r="P100" s="192">
        <v>0</v>
      </c>
      <c r="Q100" s="192">
        <v>10</v>
      </c>
      <c r="R100" s="192">
        <v>7</v>
      </c>
      <c r="S100" s="192">
        <v>5.6</v>
      </c>
      <c r="T100" s="192" t="s">
        <v>409</v>
      </c>
      <c r="U100" s="192">
        <v>0</v>
      </c>
      <c r="V100" s="192" t="s">
        <v>409</v>
      </c>
      <c r="W100" s="192">
        <v>0.65853658536585302</v>
      </c>
      <c r="X100" s="192" t="s">
        <v>929</v>
      </c>
      <c r="Y100" s="192"/>
      <c r="Z100" s="192"/>
      <c r="AA100" s="80"/>
      <c r="AB100" s="80"/>
      <c r="AC100" s="80"/>
    </row>
    <row r="101" spans="1:29" x14ac:dyDescent="0.2">
      <c r="A101" s="84">
        <v>94</v>
      </c>
      <c r="B101" s="84" t="str">
        <f ca="1"/>
        <v>Iceland</v>
      </c>
      <c r="C101" s="84" t="str">
        <f ca="1"/>
        <v>ISL</v>
      </c>
      <c r="D101" s="219" t="str">
        <f ca="1"/>
        <v>ECS           Europe &amp; Central Asia</v>
      </c>
      <c r="E101" s="219" t="str">
        <f ca="1"/>
        <v>NA</v>
      </c>
      <c r="F101" s="190" t="str">
        <f t="shared" ca="1" si="4"/>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$M$4:$V$4,
                    (M101:V101),
                    "")),
            1,
            0))
        =0,
    NA(),
    IF(
        Parameters!$D$15=1,
        IF(
            SUM(--(ISNUMBER(IF($M$4:$V$4=1,(M101:V101),""))))&gt;0,
            MAX(IF(
                ISNUMBER(M101:V101),
                IF(
                    M$4:V$4=1,
                    M101:V101,
                    ""),
                "")),
            MAX(IF(
                ISNUMBER(M101:V101),
                IF(
                    M$4:V$4=2,
                    M101:V101,
                    ""),
                ""))
        ),
        IF(
            Parameters!$D$16=1,
            IFERROR(
                AVERAGE(IF(
                    ISNUMBER(M101:V101),
                    IF(
                        M$4:V$4=1,
                        M101:V101,
                        ""),
                    "")),
                AVERAGE(IF(
                    ISNUMBER(M101:V101),
                    IF(
                        M$4:V$4=2,
                        M101:V101,
                        ""),
                    ""))
            ),
            IF(
                Parameters!$D$17=1,
                IFERROR(
                    IF(
                        OR(
                            IF(
                                ISNUMBER(M101:V101),
                                IF(
                                    M$4:V$4=1,
                                    M101:V101,
                                    ""),
                                "")
                            =0),
                        0,
                        GEOMEAN(IF(
                            ISNUMBER(M101:V101),
                            IF(
                                M$4:V$4=1,
                                M101:V101,
                                ""),
                            ""))
                    ),
                    IF(
                        OR(IF(
                            ISNUMBER(M101:V101),
                            IF(
                                M$4:V$4=2,
                                M101:V101,
                                ""),
                            "")
                            =0),
                        0,
                        GEOMEAN(IF(
                            ISNUMBER(M101:V101),
                            IF(
                                M$4:V$4=2,
                                M101:V101,
                                ""),
                            "")))
                )
            )
        )
    )
)</f>
        <v>2</v>
      </c>
      <c r="I101" s="191" cm="1">
        <f t="array" ref="I101">IF(
    SUM(IF(
            ISNUMBER(
                IF(
                    $M$5:$V$5,
                    (M101:V101),
                    "")),
            1,
            0))
        =0,
    NA(),
    IF(
        Parameters!$D$15=1,
        IF(
            SUM(--(ISNUMBER(IF($M$5:$V$5=1,(M101:V101),""))))&gt;0,
            MAX(IF(
                ISNUMBER(M101:V101),
                IF(
                    M$5:V$5=1,
                    M101:V101,
                    ""),
                "")),
            MAX(IF(
                ISNUMBER(M101:V101),
                IF(
                    M$5:V$5=2,
                    M101:V101,
                    ""),
                ""))
        ),
        IF(
            Parameters!$D$16=1,
            IFERROR(
                AVERAGE(IF(
                    ISNUMBER(M101:V101),
                    IF(
                        M$5:V$5=1,
                        M101:V101,
                        ""),
                    "")),
                AVERAGE(IF(
                    ISNUMBER(M101:V101),
                    IF(
                        M$5:V$5=2,
                        M101:V101,
                        ""),
                    ""))
            ),
            IF(
                Parameters!$D$17=1,
                IFERROR(
                    IF(
                        OR(
                            IF(
                                ISNUMBER(M101:V101),
                                IF(
                                    M$5:V$5=1,
                                    M101:V101,
                                    ""),
                                "")
                            =0),
                        0,
                        GEOMEAN(IF(
                            ISNUMBER(M101:V101),
                            IF(
                                M$5:V$5=1,
                                M101:V101,
                                ""),
                            ""))
                    ),
                    IF(
                        OR(IF(
                            ISNUMBER(M101:V101),
                            IF(
                                M$5:V$5=2,
                                M101:V101,
                                ""),
                            "")
                            =0),
                        0,
                        GEOMEAN(IF(
                            ISNUMBER(M101:V101),
                            IF(
                                M$5:V$5=2,
                                M101:V101,
                                ""),
                            "")))
                )
            )
        )
    )
)</f>
        <v>0</v>
      </c>
      <c r="J101" s="242">
        <v>44860</v>
      </c>
      <c r="K101" s="242">
        <v>44830</v>
      </c>
      <c r="L101" s="91" t="s">
        <v>159</v>
      </c>
      <c r="M101" s="192">
        <v>2</v>
      </c>
      <c r="N101" s="192" t="s">
        <v>409</v>
      </c>
      <c r="O101" s="192">
        <v>0</v>
      </c>
      <c r="P101" s="192">
        <v>0</v>
      </c>
      <c r="Q101" s="192">
        <v>0</v>
      </c>
      <c r="R101" s="192" t="s">
        <v>409</v>
      </c>
      <c r="S101" s="192">
        <v>2.2000000000000002</v>
      </c>
      <c r="T101" s="192" t="s">
        <v>409</v>
      </c>
      <c r="U101" s="192">
        <v>0</v>
      </c>
      <c r="V101" s="192" t="s">
        <v>409</v>
      </c>
      <c r="W101" s="192">
        <v>0</v>
      </c>
      <c r="X101" s="192" t="s">
        <v>409</v>
      </c>
      <c r="Y101" s="192"/>
      <c r="Z101" s="192"/>
      <c r="AA101" s="80"/>
      <c r="AB101" s="80"/>
      <c r="AC101" s="80"/>
    </row>
    <row r="102" spans="1:29" x14ac:dyDescent="0.2">
      <c r="A102" s="84">
        <v>95</v>
      </c>
      <c r="B102" s="84" t="str">
        <f ca="1"/>
        <v>Israel</v>
      </c>
      <c r="C102" s="84" t="str">
        <f ca="1"/>
        <v>ISR</v>
      </c>
      <c r="D102" s="219" t="str">
        <f ca="1"/>
        <v>MEA           Middle East &amp; North Africa</v>
      </c>
      <c r="E102" s="219" t="str">
        <f ca="1"/>
        <v>NA</v>
      </c>
      <c r="F102" s="190" t="str">
        <f t="shared" ca="1" si="4"/>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$M$4:$V$4,
                    (M102:V102),
                    "")),
            1,
            0))
        =0,
    NA(),
    IF(
        Parameters!$D$15=1,
        IF(
            SUM(--(ISNUMBER(IF($M$4:$V$4=1,(M102:V102),""))))&gt;0,
            MAX(IF(
                ISNUMBER(M102:V102),
                IF(
                    M$4:V$4=1,
                    M102:V102,
                    ""),
                "")),
            MAX(IF(
                ISNUMBER(M102:V102),
                IF(
                    M$4:V$4=2,
                    M102:V102,
                    ""),
                ""))
        ),
        IF(
            Parameters!$D$16=1,
            IFERROR(
                AVERAGE(IF(
                    ISNUMBER(M102:V102),
                    IF(
                        M$4:V$4=1,
                        M102:V102,
                        ""),
                    "")),
                AVERAGE(IF(
                    ISNUMBER(M102:V102),
                    IF(
                        M$4:V$4=2,
                        M102:V102,
                        ""),
                    ""))
            ),
            IF(
                Parameters!$D$17=1,
                IFERROR(
                    IF(
                        OR(
                            IF(
                                ISNUMBER(M102:V102),
                                IF(
                                    M$4:V$4=1,
                                    M102:V102,
                                    ""),
                                "")
                            =0),
                        0,
                        GEOMEAN(IF(
                            ISNUMBER(M102:V102),
                            IF(
                                M$4:V$4=1,
                                M102:V102,
                                ""),
                            ""))
                    ),
                    IF(
                        OR(IF(
                            ISNUMBER(M102:V102),
                            IF(
                                M$4:V$4=2,
                                M102:V102,
                                ""),
                            "")
                            =0),
                        0,
                        GEOMEAN(IF(
                            ISNUMBER(M102:V102),
                            IF(
                                M$4:V$4=2,
                                M102:V102,
                                ""),
                            "")))
                )
            )
        )
    )
)</f>
        <v>5.9999999999999902</v>
      </c>
      <c r="I102" s="191" cm="1">
        <f t="array" ref="I102">IF(
    SUM(IF(
            ISNUMBER(
                IF(
                    $M$5:$V$5,
                    (M102:V102),
                    "")),
            1,
            0))
        =0,
    NA(),
    IF(
        Parameters!$D$15=1,
        IF(
            SUM(--(ISNUMBER(IF($M$5:$V$5=1,(M102:V102),""))))&gt;0,
            MAX(IF(
                ISNUMBER(M102:V102),
                IF(
                    M$5:V$5=1,
                    M102:V102,
                    ""),
                "")),
            MAX(IF(
                ISNUMBER(M102:V102),
                IF(
                    M$5:V$5=2,
                    M102:V102,
                    ""),
                ""))
        ),
        IF(
            Parameters!$D$16=1,
            IFERROR(
                AVERAGE(IF(
                    ISNUMBER(M102:V102),
                    IF(
                        M$5:V$5=1,
                        M102:V102,
                        ""),
                    "")),
                AVERAGE(IF(
                    ISNUMBER(M102:V102),
                    IF(
                        M$5:V$5=2,
                        M102:V102,
                        ""),
                    ""))
            ),
            IF(
                Parameters!$D$17=1,
                IFERROR(
                    IF(
                        OR(
                            IF(
                                ISNUMBER(M102:V102),
                                IF(
                                    M$5:V$5=1,
                                    M102:V102,
                                    ""),
                                "")
                            =0),
                        0,
                        GEOMEAN(IF(
                            ISNUMBER(M102:V102),
                            IF(
                                M$5:V$5=1,
                                M102:V102,
                                ""),
                            ""))
                    ),
                    IF(
                        OR(IF(
                            ISNUMBER(M102:V102),
                            IF(
                                M$5:V$5=2,
                                M102:V102,
                                ""),
                            "")
                            =0),
                        0,
                        GEOMEAN(IF(
                            ISNUMBER(M102:V102),
                            IF(
                                M$5:V$5=2,
                                M102:V102,
                                ""),
                            "")))
                )
            )
        )
    )
)</f>
        <v>0</v>
      </c>
      <c r="J102" s="242">
        <v>44860</v>
      </c>
      <c r="K102" s="242">
        <v>45001</v>
      </c>
      <c r="L102" s="91" t="s">
        <v>161</v>
      </c>
      <c r="M102" s="192">
        <v>5.9999999999999902</v>
      </c>
      <c r="N102" s="192" t="s">
        <v>409</v>
      </c>
      <c r="O102" s="192">
        <v>0</v>
      </c>
      <c r="P102" s="192">
        <v>0</v>
      </c>
      <c r="Q102" s="192">
        <v>0</v>
      </c>
      <c r="R102" s="192" t="s">
        <v>409</v>
      </c>
      <c r="S102" s="192">
        <v>4.5999999999999996</v>
      </c>
      <c r="T102" s="192" t="s">
        <v>409</v>
      </c>
      <c r="U102" s="192">
        <v>0</v>
      </c>
      <c r="V102" s="192" t="s">
        <v>409</v>
      </c>
      <c r="W102" s="192">
        <v>0</v>
      </c>
      <c r="X102" s="192" t="s">
        <v>409</v>
      </c>
      <c r="Y102" s="192"/>
      <c r="Z102" s="192"/>
      <c r="AA102" s="80"/>
      <c r="AB102" s="80"/>
      <c r="AC102" s="80"/>
    </row>
    <row r="103" spans="1:29" x14ac:dyDescent="0.2">
      <c r="A103" s="84">
        <v>96</v>
      </c>
      <c r="B103" s="84" t="str">
        <f ca="1"/>
        <v>Italy</v>
      </c>
      <c r="C103" s="84" t="str">
        <f ca="1"/>
        <v>ITA</v>
      </c>
      <c r="D103" s="219" t="str">
        <f ca="1"/>
        <v>ECS           Europe &amp; Central Asia</v>
      </c>
      <c r="E103" s="219" t="str">
        <f ca="1"/>
        <v>NA</v>
      </c>
      <c r="F103" s="190" t="str">
        <f t="shared" ca="1" si="4"/>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$M$4:$V$4,
                    (M103:V103),
                    "")),
            1,
            0))
        =0,
    NA(),
    IF(
        Parameters!$D$15=1,
        IF(
            SUM(--(ISNUMBER(IF($M$4:$V$4=1,(M103:V103),""))))&gt;0,
            MAX(IF(
                ISNUMBER(M103:V103),
                IF(
                    M$4:V$4=1,
                    M103:V103,
                    ""),
                "")),
            MAX(IF(
                ISNUMBER(M103:V103),
                IF(
                    M$4:V$4=2,
                    M103:V103,
                    ""),
                ""))
        ),
        IF(
            Parameters!$D$16=1,
            IFERROR(
                AVERAGE(IF(
                    ISNUMBER(M103:V103),
                    IF(
                        M$4:V$4=1,
                        M103:V103,
                        ""),
                    "")),
                AVERAGE(IF(
                    ISNUMBER(M103:V103),
                    IF(
                        M$4:V$4=2,
                        M103:V103,
                        ""),
                    ""))
            ),
            IF(
                Parameters!$D$17=1,
                IFERROR(
                    IF(
                        OR(
                            IF(
                                ISNUMBER(M103:V103),
                                IF(
                                    M$4:V$4=1,
                                    M103:V103,
                                    ""),
                                "")
                            =0),
                        0,
                        GEOMEAN(IF(
                            ISNUMBER(M103:V103),
                            IF(
                                M$4:V$4=1,
                                M103:V103,
                                ""),
                            ""))
                    ),
                    IF(
                        OR(IF(
                            ISNUMBER(M103:V103),
                            IF(
                                M$4:V$4=2,
                                M103:V103,
                                ""),
                            "")
                            =0),
                        0,
                        GEOMEAN(IF(
                            ISNUMBER(M103:V103),
                            IF(
                                M$4:V$4=2,
                                M103:V103,
                                ""),
                            "")))
                )
            )
        )
    )
)</f>
        <v>6.8333333333333304</v>
      </c>
      <c r="I103" s="191" cm="1">
        <f t="array" ref="I103">IF(
    SUM(IF(
            ISNUMBER(
                IF(
                    $M$5:$V$5,
                    (M103:V103),
                    "")),
            1,
            0))
        =0,
    NA(),
    IF(
        Parameters!$D$15=1,
        IF(
            SUM(--(ISNUMBER(IF($M$5:$V$5=1,(M103:V103),""))))&gt;0,
            MAX(IF(
                ISNUMBER(M103:V103),
                IF(
                    M$5:V$5=1,
                    M103:V103,
                    ""),
                "")),
            MAX(IF(
                ISNUMBER(M103:V103),
                IF(
                    M$5:V$5=2,
                    M103:V103,
                    ""),
                ""))
        ),
        IF(
            Parameters!$D$16=1,
            IFERROR(
                AVERAGE(IF(
                    ISNUMBER(M103:V103),
                    IF(
                        M$5:V$5=1,
                        M103:V103,
                        ""),
                    "")),
                AVERAGE(IF(
                    ISNUMBER(M103:V103),
                    IF(
                        M$5:V$5=2,
                        M103:V103,
                        ""),
                    ""))
            ),
            IF(
                Parameters!$D$17=1,
                IFERROR(
                    IF(
                        OR(
                            IF(
                                ISNUMBER(M103:V103),
                                IF(
                                    M$5:V$5=1,
                                    M103:V103,
                                    ""),
                                "")
                            =0),
                        0,
                        GEOMEAN(IF(
                            ISNUMBER(M103:V103),
                            IF(
                                M$5:V$5=1,
                                M103:V103,
                                ""),
                            ""))
                    ),
                    IF(
                        OR(IF(
                            ISNUMBER(M103:V103),
                            IF(
                                M$5:V$5=2,
                                M103:V103,
                                ""),
                            "")
                            =0),
                        0,
                        GEOMEAN(IF(
                            ISNUMBER(M103:V103),
                            IF(
                                M$5:V$5=2,
                                M103:V103,
                                ""),
                            "")))
                )
            )
        )
    )
)</f>
        <v>0</v>
      </c>
      <c r="J103" s="242">
        <v>45142</v>
      </c>
      <c r="K103" s="242">
        <v>45154</v>
      </c>
      <c r="L103" s="91" t="s">
        <v>163</v>
      </c>
      <c r="M103" s="192">
        <v>6.8333333333333304</v>
      </c>
      <c r="N103" s="192">
        <v>0</v>
      </c>
      <c r="O103" s="192">
        <v>0</v>
      </c>
      <c r="P103" s="192">
        <v>0</v>
      </c>
      <c r="Q103" s="192">
        <v>0</v>
      </c>
      <c r="R103" s="192" t="s">
        <v>409</v>
      </c>
      <c r="S103" s="192">
        <v>5.0999999999999996</v>
      </c>
      <c r="T103" s="192" t="s">
        <v>930</v>
      </c>
      <c r="U103" s="192">
        <v>0</v>
      </c>
      <c r="V103" s="192" t="s">
        <v>409</v>
      </c>
      <c r="W103" s="192">
        <v>0</v>
      </c>
      <c r="X103" s="192" t="s">
        <v>409</v>
      </c>
      <c r="Y103" s="192"/>
      <c r="Z103" s="192"/>
      <c r="AA103" s="80"/>
      <c r="AB103" s="80"/>
      <c r="AC103" s="80"/>
    </row>
    <row r="104" spans="1:29" x14ac:dyDescent="0.2">
      <c r="A104" s="84">
        <v>97</v>
      </c>
      <c r="B104" s="84" t="str">
        <f ca="1"/>
        <v>Jamaica</v>
      </c>
      <c r="C104" s="84" t="str">
        <f ca="1"/>
        <v>JAM</v>
      </c>
      <c r="D104" s="219" t="str">
        <f ca="1"/>
        <v>LCN           Latin America &amp; Caribbean</v>
      </c>
      <c r="E104" s="219" t="str">
        <f ca="1"/>
        <v>IBRD</v>
      </c>
      <c r="F104" s="190" t="str">
        <f t="shared" ca="1" si="4"/>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$M$4:$V$4,
                    (M104:V104),
                    "")),
            1,
            0))
        =0,
    NA(),
    IF(
        Parameters!$D$15=1,
        IF(
            SUM(--(ISNUMBER(IF($M$4:$V$4=1,(M104:V104),""))))&gt;0,
            MAX(IF(
                ISNUMBER(M104:V104),
                IF(
                    M$4:V$4=1,
                    M104:V104,
                    ""),
                "")),
            MAX(IF(
                ISNUMBER(M104:V104),
                IF(
                    M$4:V$4=2,
                    M104:V104,
                    ""),
                ""))
        ),
        IF(
            Parameters!$D$16=1,
            IFERROR(
                AVERAGE(IF(
                    ISNUMBER(M104:V104),
                    IF(
                        M$4:V$4=1,
                        M104:V104,
                        ""),
                    "")),
                AVERAGE(IF(
                    ISNUMBER(M104:V104),
                    IF(
                        M$4:V$4=2,
                        M104:V104,
                        ""),
                    ""))
            ),
            IF(
                Parameters!$D$17=1,
                IFERROR(
                    IF(
                        OR(
                            IF(
                                ISNUMBER(M104:V104),
                                IF(
                                    M$4:V$4=1,
                                    M104:V104,
                                    ""),
                                "")
                            =0),
                        0,
                        GEOMEAN(IF(
                            ISNUMBER(M104:V104),
                            IF(
                                M$4:V$4=1,
                                M104:V104,
                                ""),
                            ""))
                    ),
                    IF(
                        OR(IF(
                            ISNUMBER(M104:V104),
                            IF(
                                M$4:V$4=2,
                                M104:V104,
                                ""),
                            "")
                            =0),
                        0,
                        GEOMEAN(IF(
                            ISNUMBER(M104:V104),
                            IF(
                                M$4:V$4=2,
                                M104:V104,
                                ""),
                            "")))
                )
            )
        )
    )
)</f>
        <v>7.3333333333333304</v>
      </c>
      <c r="I104" s="191" cm="1">
        <f t="array" ref="I104">IF(
    SUM(IF(
            ISNUMBER(
                IF(
                    $M$5:$V$5,
                    (M104:V104),
                    "")),
            1,
            0))
        =0,
    NA(),
    IF(
        Parameters!$D$15=1,
        IF(
            SUM(--(ISNUMBER(IF($M$5:$V$5=1,(M104:V104),""))))&gt;0,
            MAX(IF(
                ISNUMBER(M104:V104),
                IF(
                    M$5:V$5=1,
                    M104:V104,
                    ""),
                "")),
            MAX(IF(
                ISNUMBER(M104:V104),
                IF(
                    M$5:V$5=2,
                    M104:V104,
                    ""),
                ""))
        ),
        IF(
            Parameters!$D$16=1,
            IFERROR(
                AVERAGE(IF(
                    ISNUMBER(M104:V104),
                    IF(
                        M$5:V$5=1,
                        M104:V104,
                        ""),
                    "")),
                AVERAGE(IF(
                    ISNUMBER(M104:V104),
                    IF(
                        M$5:V$5=2,
                        M104:V104,
                        ""),
                    ""))
            ),
            IF(
                Parameters!$D$17=1,
                IFERROR(
                    IF(
                        OR(
                            IF(
                                ISNUMBER(M104:V104),
                                IF(
                                    M$5:V$5=1,
                                    M104:V104,
                                    ""),
                                "")
                            =0),
                        0,
                        GEOMEAN(IF(
                            ISNUMBER(M104:V104),
                            IF(
                                M$5:V$5=1,
                                M104:V104,
                                ""),
                            ""))
                    ),
                    IF(
                        OR(IF(
                            ISNUMBER(M104:V104),
                            IF(
                                M$5:V$5=2,
                                M104:V104,
                                ""),
                            "")
                            =0),
                        0,
                        GEOMEAN(IF(
                            ISNUMBER(M104:V104),
                            IF(
                                M$5:V$5=2,
                                M104:V104,
                                ""),
                            "")))
                )
            )
        )
    )
)</f>
        <v>0</v>
      </c>
      <c r="J104" s="242">
        <v>45142</v>
      </c>
      <c r="K104" s="242">
        <v>45075</v>
      </c>
      <c r="L104" s="91" t="s">
        <v>165</v>
      </c>
      <c r="M104" s="192">
        <v>7.3333333333333304</v>
      </c>
      <c r="N104" s="192" t="s">
        <v>409</v>
      </c>
      <c r="O104" s="192">
        <v>0</v>
      </c>
      <c r="P104" s="192">
        <v>0</v>
      </c>
      <c r="Q104" s="192">
        <v>0</v>
      </c>
      <c r="R104" s="192" t="s">
        <v>409</v>
      </c>
      <c r="S104" s="192">
        <v>5.4</v>
      </c>
      <c r="T104" s="192" t="s">
        <v>409</v>
      </c>
      <c r="U104" s="192">
        <v>0</v>
      </c>
      <c r="V104" s="192" t="s">
        <v>409</v>
      </c>
      <c r="W104" s="192">
        <v>0</v>
      </c>
      <c r="X104" s="192" t="s">
        <v>409</v>
      </c>
      <c r="Y104" s="192"/>
      <c r="Z104" s="192"/>
      <c r="AA104" s="80"/>
      <c r="AB104" s="80"/>
      <c r="AC104" s="80"/>
    </row>
    <row r="105" spans="1:29" x14ac:dyDescent="0.2">
      <c r="A105" s="84">
        <v>98</v>
      </c>
      <c r="B105" s="84" t="str">
        <f ca="1"/>
        <v>Jordan</v>
      </c>
      <c r="C105" s="84" t="str">
        <f ca="1"/>
        <v>JOR</v>
      </c>
      <c r="D105" s="219" t="str">
        <f ca="1"/>
        <v>MEA           Middle East &amp; North Africa</v>
      </c>
      <c r="E105" s="219" t="str">
        <f ca="1"/>
        <v>IBRD</v>
      </c>
      <c r="F105" s="190" t="str">
        <f t="shared" ca="1" si="4"/>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$M$4:$V$4,
                    (M105:V105),
                    "")),
            1,
            0))
        =0,
    NA(),
    IF(
        Parameters!$D$15=1,
        IF(
            SUM(--(ISNUMBER(IF($M$4:$V$4=1,(M105:V105),""))))&gt;0,
            MAX(IF(
                ISNUMBER(M105:V105),
                IF(
                    M$4:V$4=1,
                    M105:V105,
                    ""),
                "")),
            MAX(IF(
                ISNUMBER(M105:V105),
                IF(
                    M$4:V$4=2,
                    M105:V105,
                    ""),
                ""))
        ),
        IF(
            Parameters!$D$16=1,
            IFERROR(
                AVERAGE(IF(
                    ISNUMBER(M105:V105),
                    IF(
                        M$4:V$4=1,
                        M105:V105,
                        ""),
                    "")),
                AVERAGE(IF(
                    ISNUMBER(M105:V105),
                    IF(
                        M$4:V$4=2,
                        M105:V105,
                        ""),
                    ""))
            ),
            IF(
                Parameters!$D$17=1,
                IFERROR(
                    IF(
                        OR(
                            IF(
                                ISNUMBER(M105:V105),
                                IF(
                                    M$4:V$4=1,
                                    M105:V105,
                                    ""),
                                "")
                            =0),
                        0,
                        GEOMEAN(IF(
                            ISNUMBER(M105:V105),
                            IF(
                                M$4:V$4=1,
                                M105:V105,
                                ""),
                            ""))
                    ),
                    IF(
                        OR(IF(
                            ISNUMBER(M105:V105),
                            IF(
                                M$4:V$4=2,
                                M105:V105,
                                ""),
                            "")
                            =0),
                        0,
                        GEOMEAN(IF(
                            ISNUMBER(M105:V105),
                            IF(
                                M$4:V$4=2,
                                M105:V105,
                                ""),
                            "")))
                )
            )
        )
    )
)</f>
        <v>5.1666666666666599</v>
      </c>
      <c r="I105" s="191" cm="1">
        <f t="array" ref="I105">IF(
    SUM(IF(
            ISNUMBER(
                IF(
                    $M$5:$V$5,
                    (M105:V105),
                    "")),
            1,
            0))
        =0,
    NA(),
    IF(
        Parameters!$D$15=1,
        IF(
            SUM(--(ISNUMBER(IF($M$5:$V$5=1,(M105:V105),""))))&gt;0,
            MAX(IF(
                ISNUMBER(M105:V105),
                IF(
                    M$5:V$5=1,
                    M105:V105,
                    ""),
                "")),
            MAX(IF(
                ISNUMBER(M105:V105),
                IF(
                    M$5:V$5=2,
                    M105:V105,
                    ""),
                ""))
        ),
        IF(
            Parameters!$D$16=1,
            IFERROR(
                AVERAGE(IF(
                    ISNUMBER(M105:V105),
                    IF(
                        M$5:V$5=1,
                        M105:V105,
                        ""),
                    "")),
                AVERAGE(IF(
                    ISNUMBER(M105:V105),
                    IF(
                        M$5:V$5=2,
                        M105:V105,
                        ""),
                    ""))
            ),
            IF(
                Parameters!$D$17=1,
                IFERROR(
                    IF(
                        OR(
                            IF(
                                ISNUMBER(M105:V105),
                                IF(
                                    M$5:V$5=1,
                                    M105:V105,
                                    ""),
                                "")
                            =0),
                        0,
                        GEOMEAN(IF(
                            ISNUMBER(M105:V105),
                            IF(
                                M$5:V$5=1,
                                M105:V105,
                                ""),
                            ""))
                    ),
                    IF(
                        OR(IF(
                            ISNUMBER(M105:V105),
                            IF(
                                M$5:V$5=2,
                                M105:V105,
                                ""),
                            "")
                            =0),
                        0,
                        GEOMEAN(IF(
                            ISNUMBER(M105:V105),
                            IF(
                                M$5:V$5=2,
                                M105:V105,
                                ""),
                            "")))
                )
            )
        )
    )
)</f>
        <v>0</v>
      </c>
      <c r="J105" s="242">
        <v>45142</v>
      </c>
      <c r="K105" s="242">
        <v>45154</v>
      </c>
      <c r="L105" s="91" t="s">
        <v>167</v>
      </c>
      <c r="M105" s="192">
        <v>5.1666666666666599</v>
      </c>
      <c r="N105" s="192" t="s">
        <v>409</v>
      </c>
      <c r="O105" s="192">
        <v>0</v>
      </c>
      <c r="P105" s="192">
        <v>0</v>
      </c>
      <c r="Q105" s="192">
        <v>0</v>
      </c>
      <c r="R105" s="192" t="s">
        <v>409</v>
      </c>
      <c r="S105" s="192">
        <v>4.0999999999999996</v>
      </c>
      <c r="T105" s="192" t="s">
        <v>409</v>
      </c>
      <c r="U105" s="192">
        <v>0</v>
      </c>
      <c r="V105" s="192" t="s">
        <v>409</v>
      </c>
      <c r="W105" s="192">
        <v>0.42857142857142799</v>
      </c>
      <c r="X105" s="192" t="s">
        <v>409</v>
      </c>
      <c r="Y105" s="192"/>
      <c r="Z105" s="192"/>
      <c r="AA105" s="80"/>
      <c r="AB105" s="80"/>
      <c r="AC105" s="80"/>
    </row>
    <row r="106" spans="1:29" x14ac:dyDescent="0.2">
      <c r="A106" s="84">
        <v>99</v>
      </c>
      <c r="B106" s="84" t="str">
        <f ca="1"/>
        <v>Japan</v>
      </c>
      <c r="C106" s="84" t="str">
        <f ca="1"/>
        <v>JPN</v>
      </c>
      <c r="D106" s="219" t="str">
        <f ca="1"/>
        <v>EAS           East Asia &amp; Pacific</v>
      </c>
      <c r="E106" s="219" t="str">
        <f ca="1"/>
        <v>NA</v>
      </c>
      <c r="F106" s="190" t="str">
        <f t="shared" ca="1" si="4"/>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$M$4:$V$4,
                    (M106:V106),
                    "")),
            1,
            0))
        =0,
    NA(),
    IF(
        Parameters!$D$15=1,
        IF(
            SUM(--(ISNUMBER(IF($M$4:$V$4=1,(M106:V106),""))))&gt;0,
            MAX(IF(
                ISNUMBER(M106:V106),
                IF(
                    M$4:V$4=1,
                    M106:V106,
                    ""),
                "")),
            MAX(IF(
                ISNUMBER(M106:V106),
                IF(
                    M$4:V$4=2,
                    M106:V106,
                    ""),
                ""))
        ),
        IF(
            Parameters!$D$16=1,
            IFERROR(
                AVERAGE(IF(
                    ISNUMBER(M106:V106),
                    IF(
                        M$4:V$4=1,
                        M106:V106,
                        ""),
                    "")),
                AVERAGE(IF(
                    ISNUMBER(M106:V106),
                    IF(
                        M$4:V$4=2,
                        M106:V106,
                        ""),
                    ""))
            ),
            IF(
                Parameters!$D$17=1,
                IFERROR(
                    IF(
                        OR(
                            IF(
                                ISNUMBER(M106:V106),
                                IF(
                                    M$4:V$4=1,
                                    M106:V106,
                                    ""),
                                "")
                            =0),
                        0,
                        GEOMEAN(IF(
                            ISNUMBER(M106:V106),
                            IF(
                                M$4:V$4=1,
                                M106:V106,
                                ""),
                            ""))
                    ),
                    IF(
                        OR(IF(
                            ISNUMBER(M106:V106),
                            IF(
                                M$4:V$4=2,
                                M106:V106,
                                ""),
                            "")
                            =0),
                        0,
                        GEOMEAN(IF(
                            ISNUMBER(M106:V106),
                            IF(
                                M$4:V$4=2,
                                M106:V106,
                                ""),
                            "")))
                )
            )
        )
    )
)</f>
        <v>10</v>
      </c>
      <c r="I106" s="191" cm="1">
        <f t="array" ref="I106">IF(
    SUM(IF(
            ISNUMBER(
                IF(
                    $M$5:$V$5,
                    (M106:V106),
                    "")),
            1,
            0))
        =0,
    NA(),
    IF(
        Parameters!$D$15=1,
        IF(
            SUM(--(ISNUMBER(IF($M$5:$V$5=1,(M106:V106),""))))&gt;0,
            MAX(IF(
                ISNUMBER(M106:V106),
                IF(
                    M$5:V$5=1,
                    M106:V106,
                    ""),
                "")),
            MAX(IF(
                ISNUMBER(M106:V106),
                IF(
                    M$5:V$5=2,
                    M106:V106,
                    ""),
                ""))
        ),
        IF(
            Parameters!$D$16=1,
            IFERROR(
                AVERAGE(IF(
                    ISNUMBER(M106:V106),
                    IF(
                        M$5:V$5=1,
                        M106:V106,
                        ""),
                    "")),
                AVERAGE(IF(
                    ISNUMBER(M106:V106),
                    IF(
                        M$5:V$5=2,
                        M106:V106,
                        ""),
                    ""))
            ),
            IF(
                Parameters!$D$17=1,
                IFERROR(
                    IF(
                        OR(
                            IF(
                                ISNUMBER(M106:V106),
                                IF(
                                    M$5:V$5=1,
                                    M106:V106,
                                    ""),
                                "")
                            =0),
                        0,
                        GEOMEAN(IF(
                            ISNUMBER(M106:V106),
                            IF(
                                M$5:V$5=1,
                                M106:V106,
                                ""),
                            ""))
                    ),
                    IF(
                        OR(IF(
                            ISNUMBER(M106:V106),
                            IF(
                                M$5:V$5=2,
                                M106:V106,
                                ""),
                            "")
                            =0),
                        0,
                        GEOMEAN(IF(
                            ISNUMBER(M106:V106),
                            IF(
                                M$5:V$5=2,
                                M106:V106,
                                ""),
                            "")))
                )
            )
        )
    )
)</f>
        <v>0</v>
      </c>
      <c r="J106" s="242">
        <v>44753</v>
      </c>
      <c r="K106" s="242">
        <v>45154</v>
      </c>
      <c r="L106" s="91" t="s">
        <v>169</v>
      </c>
      <c r="M106" s="192">
        <v>10</v>
      </c>
      <c r="N106" s="192">
        <v>0</v>
      </c>
      <c r="O106" s="192">
        <v>0</v>
      </c>
      <c r="P106" s="192">
        <v>0</v>
      </c>
      <c r="Q106" s="192">
        <v>0</v>
      </c>
      <c r="R106" s="192" t="s">
        <v>409</v>
      </c>
      <c r="S106" s="192">
        <v>8.1</v>
      </c>
      <c r="T106" s="192" t="s">
        <v>931</v>
      </c>
      <c r="U106" s="192">
        <v>0</v>
      </c>
      <c r="V106" s="192" t="s">
        <v>409</v>
      </c>
      <c r="W106" s="192">
        <v>0</v>
      </c>
      <c r="X106" s="192" t="s">
        <v>409</v>
      </c>
      <c r="Y106" s="192"/>
      <c r="Z106" s="192"/>
      <c r="AA106" s="80"/>
      <c r="AB106" s="80"/>
      <c r="AC106" s="80"/>
    </row>
    <row r="107" spans="1:29" x14ac:dyDescent="0.2">
      <c r="A107" s="84">
        <v>100</v>
      </c>
      <c r="B107" s="84" t="str">
        <f ca="1"/>
        <v>Kazakhstan</v>
      </c>
      <c r="C107" s="84" t="str">
        <f ca="1"/>
        <v>KAZ</v>
      </c>
      <c r="D107" s="219" t="str">
        <f ca="1"/>
        <v>ECS           Europe &amp; Central Asia</v>
      </c>
      <c r="E107" s="219" t="str">
        <f ca="1"/>
        <v>IBRD</v>
      </c>
      <c r="F107" s="190" t="str">
        <f t="shared" ca="1" si="4"/>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7.0710678118654755</v>
      </c>
      <c r="H107" s="80" cm="1">
        <f t="array" ref="H107">IF(
    SUM(IF(
            ISNUMBER(
                IF(
                    $M$4:$V$4,
                    (M107:V107),
                    "")),
            1,
            0))
        =0,
    NA(),
    IF(
        Parameters!$D$15=1,
        IF(
            SUM(--(ISNUMBER(IF($M$4:$V$4=1,(M107:V107),""))))&gt;0,
            MAX(IF(
                ISNUMBER(M107:V107),
                IF(
                    M$4:V$4=1,
                    M107:V107,
                    ""),
                "")),
            MAX(IF(
                ISNUMBER(M107:V107),
                IF(
                    M$4:V$4=2,
                    M107:V107,
                    ""),
                ""))
        ),
        IF(
            Parameters!$D$16=1,
            IFERROR(
                AVERAGE(IF(
                    ISNUMBER(M107:V107),
                    IF(
                        M$4:V$4=1,
                        M107:V107,
                        ""),
                    "")),
                AVERAGE(IF(
                    ISNUMBER(M107:V107),
                    IF(
                        M$4:V$4=2,
                        M107:V107,
                        ""),
                    ""))
            ),
            IF(
                Parameters!$D$17=1,
                IFERROR(
                    IF(
                        OR(
                            IF(
                                ISNUMBER(M107:V107),
                                IF(
                                    M$4:V$4=1,
                                    M107:V107,
                                    ""),
                                "")
                            =0),
                        0,
                        GEOMEAN(IF(
                            ISNUMBER(M107:V107),
                            IF(
                                M$4:V$4=1,
                                M107:V107,
                                ""),
                            ""))
                    ),
                    IF(
                        OR(IF(
                            ISNUMBER(M107:V107),
                            IF(
                                M$4:V$4=2,
                                M107:V107,
                                ""),
                            "")
                            =0),
                        0,
                        GEOMEAN(IF(
                            ISNUMBER(M107:V107),
                            IF(
                                M$4:V$4=2,
                                M107:V107,
                                ""),
                            "")))
                )
            )
        )
    )
)</f>
        <v>5</v>
      </c>
      <c r="I107" s="191" cm="1">
        <f t="array" ref="I107">IF(
    SUM(IF(
            ISNUMBER(
                IF(
                    $M$5:$V$5,
                    (M107:V107),
                    "")),
            1,
            0))
        =0,
    NA(),
    IF(
        Parameters!$D$15=1,
        IF(
            SUM(--(ISNUMBER(IF($M$5:$V$5=1,(M107:V107),""))))&gt;0,
            MAX(IF(
                ISNUMBER(M107:V107),
                IF(
                    M$5:V$5=1,
                    M107:V107,
                    ""),
                "")),
            MAX(IF(
                ISNUMBER(M107:V107),
                IF(
                    M$5:V$5=2,
                    M107:V107,
                    ""),
                ""))
        ),
        IF(
            Parameters!$D$16=1,
            IFERROR(
                AVERAGE(IF(
                    ISNUMBER(M107:V107),
                    IF(
                        M$5:V$5=1,
                        M107:V107,
                        ""),
                    "")),
                AVERAGE(IF(
                    ISNUMBER(M107:V107),
                    IF(
                        M$5:V$5=2,
                        M107:V107,
                        ""),
                    ""))
            ),
            IF(
                Parameters!$D$17=1,
                IFERROR(
                    IF(
                        OR(
                            IF(
                                ISNUMBER(M107:V107),
                                IF(
                                    M$5:V$5=1,
                                    M107:V107,
                                    ""),
                                "")
                            =0),
                        0,
                        GEOMEAN(IF(
                            ISNUMBER(M107:V107),
                            IF(
                                M$5:V$5=1,
                                M107:V107,
                                ""),
                            ""))
                    ),
                    IF(
                        OR(IF(
                            ISNUMBER(M107:V107),
                            IF(
                                M$5:V$5=2,
                                M107:V107,
                                ""),
                            "")
                            =0),
                        0,
                        GEOMEAN(IF(
                            ISNUMBER(M107:V107),
                            IF(
                                M$5:V$5=2,
                                M107:V107,
                                ""),
                            "")))
                )
            )
        )
    )
)</f>
        <v>10</v>
      </c>
      <c r="J107" s="242">
        <v>45142</v>
      </c>
      <c r="K107" s="242">
        <v>45154</v>
      </c>
      <c r="L107" s="91" t="s">
        <v>171</v>
      </c>
      <c r="M107" s="192">
        <v>5</v>
      </c>
      <c r="N107" s="192">
        <v>10</v>
      </c>
      <c r="O107" s="192">
        <v>0</v>
      </c>
      <c r="P107" s="192">
        <v>0</v>
      </c>
      <c r="Q107" s="192">
        <v>0</v>
      </c>
      <c r="R107" s="192" t="s">
        <v>409</v>
      </c>
      <c r="S107" s="192">
        <v>4</v>
      </c>
      <c r="T107" s="192" t="s">
        <v>932</v>
      </c>
      <c r="U107" s="192">
        <v>0</v>
      </c>
      <c r="V107" s="192" t="s">
        <v>409</v>
      </c>
      <c r="W107" s="192">
        <v>0.142091152815013</v>
      </c>
      <c r="X107" s="192" t="s">
        <v>409</v>
      </c>
      <c r="Y107" s="192"/>
      <c r="Z107" s="192"/>
      <c r="AA107" s="80"/>
      <c r="AB107" s="80"/>
      <c r="AC107" s="80"/>
    </row>
    <row r="108" spans="1:29" x14ac:dyDescent="0.2">
      <c r="A108" s="84">
        <v>101</v>
      </c>
      <c r="B108" s="84" t="str">
        <f ca="1"/>
        <v>Kenya</v>
      </c>
      <c r="C108" s="84" t="str">
        <f ca="1"/>
        <v>KEN</v>
      </c>
      <c r="D108" s="219" t="str">
        <f ca="1"/>
        <v>SSF           Sub-Saharan Africa</v>
      </c>
      <c r="E108" s="219" t="str">
        <f ca="1"/>
        <v>Blend</v>
      </c>
      <c r="F108" s="190" t="str">
        <f t="shared" ca="1" si="4"/>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8.266397845091495</v>
      </c>
      <c r="H108" s="80" cm="1">
        <f t="array" ref="H108">IF(
    SUM(IF(
            ISNUMBER(
                IF(
                    $M$4:$V$4,
                    (M108:V108),
                    "")),
            1,
            0))
        =0,
    NA(),
    IF(
        Parameters!$D$15=1,
        IF(
            SUM(--(ISNUMBER(IF($M$4:$V$4=1,(M108:V108),""))))&gt;0,
            MAX(IF(
                ISNUMBER(M108:V108),
                IF(
                    M$4:V$4=1,
                    M108:V108,
                    ""),
                "")),
            MAX(IF(
                ISNUMBER(M108:V108),
                IF(
                    M$4:V$4=2,
                    M108:V108,
                    ""),
                ""))
        ),
        IF(
            Parameters!$D$16=1,
            IFERROR(
                AVERAGE(IF(
                    ISNUMBER(M108:V108),
                    IF(
                        M$4:V$4=1,
                        M108:V108,
                        ""),
                    "")),
                AVERAGE(IF(
                    ISNUMBER(M108:V108),
                    IF(
                        M$4:V$4=2,
                        M108:V108,
                        ""),
                    ""))
            ),
            IF(
                Parameters!$D$17=1,
                IFERROR(
                    IF(
                        OR(
                            IF(
                                ISNUMBER(M108:V108),
                                IF(
                                    M$4:V$4=1,
                                    M108:V108,
                                    ""),
                                "")
                            =0),
                        0,
                        GEOMEAN(IF(
                            ISNUMBER(M108:V108),
                            IF(
                                M$4:V$4=1,
                                M108:V108,
                                ""),
                            ""))
                    ),
                    IF(
                        OR(IF(
                            ISNUMBER(M108:V108),
                            IF(
                                M$4:V$4=2,
                                M108:V108,
                                ""),
                            "")
                            =0),
                        0,
                        GEOMEAN(IF(
                            ISNUMBER(M108:V108),
                            IF(
                                M$4:V$4=2,
                                M108:V108,
                                ""),
                            "")))
                )
            )
        )
    )
)</f>
        <v>6.8333333333333304</v>
      </c>
      <c r="I108" s="191" cm="1">
        <f t="array" ref="I108">IF(
    SUM(IF(
            ISNUMBER(
                IF(
                    $M$5:$V$5,
                    (M108:V108),
                    "")),
            1,
            0))
        =0,
    NA(),
    IF(
        Parameters!$D$15=1,
        IF(
            SUM(--(ISNUMBER(IF($M$5:$V$5=1,(M108:V108),""))))&gt;0,
            MAX(IF(
                ISNUMBER(M108:V108),
                IF(
                    M$5:V$5=1,
                    M108:V108,
                    ""),
                "")),
            MAX(IF(
                ISNUMBER(M108:V108),
                IF(
                    M$5:V$5=2,
                    M108:V108,
                    ""),
                ""))
        ),
        IF(
            Parameters!$D$16=1,
            IFERROR(
                AVERAGE(IF(
                    ISNUMBER(M108:V108),
                    IF(
                        M$5:V$5=1,
                        M108:V108,
                        ""),
                    "")),
                AVERAGE(IF(
                    ISNUMBER(M108:V108),
                    IF(
                        M$5:V$5=2,
                        M108:V108,
                        ""),
                    ""))
            ),
            IF(
                Parameters!$D$17=1,
                IFERROR(
                    IF(
                        OR(
                            IF(
                                ISNUMBER(M108:V108),
                                IF(
                                    M$5:V$5=1,
                                    M108:V108,
                                    ""),
                                "")
                            =0),
                        0,
                        GEOMEAN(IF(
                            ISNUMBER(M108:V108),
                            IF(
                                M$5:V$5=1,
                                M108:V108,
                                ""),
                            ""))
                    ),
                    IF(
                        OR(IF(
                            ISNUMBER(M108:V108),
                            IF(
                                M$5:V$5=2,
                                M108:V108,
                                ""),
                            "")
                            =0),
                        0,
                        GEOMEAN(IF(
                            ISNUMBER(M108:V108),
                            IF(
                                M$5:V$5=2,
                                M108:V108,
                                ""),
                            "")))
                )
            )
        )
    )
)</f>
        <v>10</v>
      </c>
      <c r="J108" s="242">
        <v>44753</v>
      </c>
      <c r="K108" s="242">
        <v>45154</v>
      </c>
      <c r="L108" s="91" t="s">
        <v>173</v>
      </c>
      <c r="M108" s="192">
        <v>6.8333333333333304</v>
      </c>
      <c r="N108" s="192" t="s">
        <v>409</v>
      </c>
      <c r="O108" s="192">
        <v>0</v>
      </c>
      <c r="P108" s="192">
        <v>10</v>
      </c>
      <c r="Q108" s="192">
        <v>10</v>
      </c>
      <c r="R108" s="192" t="s">
        <v>409</v>
      </c>
      <c r="S108" s="192">
        <v>5.0999999999999996</v>
      </c>
      <c r="T108" s="192" t="s">
        <v>409</v>
      </c>
      <c r="U108" s="192">
        <v>0</v>
      </c>
      <c r="V108" s="192" t="s">
        <v>870</v>
      </c>
      <c r="W108" s="192">
        <v>0.49180327868852403</v>
      </c>
      <c r="X108" s="192" t="s">
        <v>409</v>
      </c>
      <c r="Y108" s="192"/>
      <c r="Z108" s="192"/>
      <c r="AA108" s="80"/>
      <c r="AB108" s="80"/>
      <c r="AC108" s="80"/>
    </row>
    <row r="109" spans="1:29" x14ac:dyDescent="0.2">
      <c r="A109" s="84">
        <v>102</v>
      </c>
      <c r="B109" s="84" t="str">
        <f ca="1"/>
        <v>Kyrgyz Republic</v>
      </c>
      <c r="C109" s="84" t="str">
        <f ca="1"/>
        <v>KGZ</v>
      </c>
      <c r="D109" s="219" t="str">
        <f ca="1"/>
        <v>ECS           Europe &amp; Central Asia</v>
      </c>
      <c r="E109" s="219" t="str">
        <f ca="1"/>
        <v>IDA</v>
      </c>
      <c r="F109" s="190" t="str">
        <f t="shared" ca="1" si="4"/>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8.266397845091495</v>
      </c>
      <c r="H109" s="80" cm="1">
        <f t="array" ref="H109">IF(
    SUM(IF(
            ISNUMBER(
                IF(
                    $M$4:$V$4,
                    (M109:V109),
                    "")),
            1,
            0))
        =0,
    NA(),
    IF(
        Parameters!$D$15=1,
        IF(
            SUM(--(ISNUMBER(IF($M$4:$V$4=1,(M109:V109),""))))&gt;0,
            MAX(IF(
                ISNUMBER(M109:V109),
                IF(
                    M$4:V$4=1,
                    M109:V109,
                    ""),
                "")),
            MAX(IF(
                ISNUMBER(M109:V109),
                IF(
                    M$4:V$4=2,
                    M109:V109,
                    ""),
                ""))
        ),
        IF(
            Parameters!$D$16=1,
            IFERROR(
                AVERAGE(IF(
                    ISNUMBER(M109:V109),
                    IF(
                        M$4:V$4=1,
                        M109:V109,
                        ""),
                    "")),
                AVERAGE(IF(
                    ISNUMBER(M109:V109),
                    IF(
                        M$4:V$4=2,
                        M109:V109,
                        ""),
                    ""))
            ),
            IF(
                Parameters!$D$17=1,
                IFERROR(
                    IF(
                        OR(
                            IF(
                                ISNUMBER(M109:V109),
                                IF(
                                    M$4:V$4=1,
                                    M109:V109,
                                    ""),
                                "")
                            =0),
                        0,
                        GEOMEAN(IF(
                            ISNUMBER(M109:V109),
                            IF(
                                M$4:V$4=1,
                                M109:V109,
                                ""),
                            ""))
                    ),
                    IF(
                        OR(IF(
                            ISNUMBER(M109:V109),
                            IF(
                                M$4:V$4=2,
                                M109:V109,
                                ""),
                            "")
                            =0),
                        0,
                        GEOMEAN(IF(
                            ISNUMBER(M109:V109),
                            IF(
                                M$4:V$4=2,
                                M109:V109,
                                ""),
                            "")))
                )
            )
        )
    )
)</f>
        <v>6.8333333333333304</v>
      </c>
      <c r="I109" s="191" cm="1">
        <f t="array" ref="I109">IF(
    SUM(IF(
            ISNUMBER(
                IF(
                    $M$5:$V$5,
                    (M109:V109),
                    "")),
            1,
            0))
        =0,
    NA(),
    IF(
        Parameters!$D$15=1,
        IF(
            SUM(--(ISNUMBER(IF($M$5:$V$5=1,(M109:V109),""))))&gt;0,
            MAX(IF(
                ISNUMBER(M109:V109),
                IF(
                    M$5:V$5=1,
                    M109:V109,
                    ""),
                "")),
            MAX(IF(
                ISNUMBER(M109:V109),
                IF(
                    M$5:V$5=2,
                    M109:V109,
                    ""),
                ""))
        ),
        IF(
            Parameters!$D$16=1,
            IFERROR(
                AVERAGE(IF(
                    ISNUMBER(M109:V109),
                    IF(
                        M$5:V$5=1,
                        M109:V109,
                        ""),
                    "")),
                AVERAGE(IF(
                    ISNUMBER(M109:V109),
                    IF(
                        M$5:V$5=2,
                        M109:V109,
                        ""),
                    ""))
            ),
            IF(
                Parameters!$D$17=1,
                IFERROR(
                    IF(
                        OR(
                            IF(
                                ISNUMBER(M109:V109),
                                IF(
                                    M$5:V$5=1,
                                    M109:V109,
                                    ""),
                                "")
                            =0),
                        0,
                        GEOMEAN(IF(
                            ISNUMBER(M109:V109),
                            IF(
                                M$5:V$5=1,
                                M109:V109,
                                ""),
                            ""))
                    ),
                    IF(
                        OR(IF(
                            ISNUMBER(M109:V109),
                            IF(
                                M$5:V$5=2,
                                M109:V109,
                                ""),
                            "")
                            =0),
                        0,
                        GEOMEAN(IF(
                            ISNUMBER(M109:V109),
                            IF(
                                M$5:V$5=2,
                                M109:V109,
                                ""),
                            "")))
                )
            )
        )
    )
)</f>
        <v>10</v>
      </c>
      <c r="J109" s="242">
        <v>45142</v>
      </c>
      <c r="K109" s="242">
        <v>45154</v>
      </c>
      <c r="L109" s="91" t="s">
        <v>174</v>
      </c>
      <c r="M109" s="192">
        <v>6.8333333333333304</v>
      </c>
      <c r="N109" s="192">
        <v>10</v>
      </c>
      <c r="O109" s="192">
        <v>0</v>
      </c>
      <c r="P109" s="192">
        <v>0</v>
      </c>
      <c r="Q109" s="192">
        <v>0</v>
      </c>
      <c r="R109" s="192" t="s">
        <v>409</v>
      </c>
      <c r="S109" s="192">
        <v>5.0999999999999996</v>
      </c>
      <c r="T109" s="192" t="s">
        <v>933</v>
      </c>
      <c r="U109" s="192">
        <v>0</v>
      </c>
      <c r="V109" s="192" t="s">
        <v>409</v>
      </c>
      <c r="W109" s="192">
        <v>0</v>
      </c>
      <c r="X109" s="192" t="s">
        <v>409</v>
      </c>
      <c r="Y109" s="192"/>
      <c r="Z109" s="192"/>
      <c r="AA109" s="80"/>
      <c r="AB109" s="80"/>
      <c r="AC109" s="80"/>
    </row>
    <row r="110" spans="1:29" x14ac:dyDescent="0.2">
      <c r="A110" s="84">
        <v>103</v>
      </c>
      <c r="B110" s="84" t="str">
        <f ca="1"/>
        <v>Cambodia</v>
      </c>
      <c r="C110" s="84" t="str">
        <f ca="1"/>
        <v>KHM</v>
      </c>
      <c r="D110" s="219" t="str">
        <f ca="1"/>
        <v>EAS           East Asia &amp; Pacific</v>
      </c>
      <c r="E110" s="219" t="str">
        <f ca="1"/>
        <v>IDA</v>
      </c>
      <c r="F110" s="190" t="str">
        <f t="shared" ca="1" si="4"/>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$M$4:$V$4,
                    (M110:V110),
                    "")),
            1,
            0))
        =0,
    NA(),
    IF(
        Parameters!$D$15=1,
        IF(
            SUM(--(ISNUMBER(IF($M$4:$V$4=1,(M110:V110),""))))&gt;0,
            MAX(IF(
                ISNUMBER(M110:V110),
                IF(
                    M$4:V$4=1,
                    M110:V110,
                    ""),
                "")),
            MAX(IF(
                ISNUMBER(M110:V110),
                IF(
                    M$4:V$4=2,
                    M110:V110,
                    ""),
                ""))
        ),
        IF(
            Parameters!$D$16=1,
            IFERROR(
                AVERAGE(IF(
                    ISNUMBER(M110:V110),
                    IF(
                        M$4:V$4=1,
                        M110:V110,
                        ""),
                    "")),
                AVERAGE(IF(
                    ISNUMBER(M110:V110),
                    IF(
                        M$4:V$4=2,
                        M110:V110,
                        ""),
                    ""))
            ),
            IF(
                Parameters!$D$17=1,
                IFERROR(
                    IF(
                        OR(
                            IF(
                                ISNUMBER(M110:V110),
                                IF(
                                    M$4:V$4=1,
                                    M110:V110,
                                    ""),
                                "")
                            =0),
                        0,
                        GEOMEAN(IF(
                            ISNUMBER(M110:V110),
                            IF(
                                M$4:V$4=1,
                                M110:V110,
                                ""),
                            ""))
                    ),
                    IF(
                        OR(IF(
                            ISNUMBER(M110:V110),
                            IF(
                                M$4:V$4=2,
                                M110:V110,
                                ""),
                            "")
                            =0),
                        0,
                        GEOMEAN(IF(
                            ISNUMBER(M110:V110),
                            IF(
                                M$4:V$4=2,
                                M110:V110,
                                ""),
                            "")))
                )
            )
        )
    )
)</f>
        <v>8</v>
      </c>
      <c r="I110" s="191" cm="1">
        <f t="array" ref="I110">IF(
    SUM(IF(
            ISNUMBER(
                IF(
                    $M$5:$V$5,
                    (M110:V110),
                    "")),
            1,
            0))
        =0,
    NA(),
    IF(
        Parameters!$D$15=1,
        IF(
            SUM(--(ISNUMBER(IF($M$5:$V$5=1,(M110:V110),""))))&gt;0,
            MAX(IF(
                ISNUMBER(M110:V110),
                IF(
                    M$5:V$5=1,
                    M110:V110,
                    ""),
                "")),
            MAX(IF(
                ISNUMBER(M110:V110),
                IF(
                    M$5:V$5=2,
                    M110:V110,
                    ""),
                ""))
        ),
        IF(
            Parameters!$D$16=1,
            IFERROR(
                AVERAGE(IF(
                    ISNUMBER(M110:V110),
                    IF(
                        M$5:V$5=1,
                        M110:V110,
                        ""),
                    "")),
                AVERAGE(IF(
                    ISNUMBER(M110:V110),
                    IF(
                        M$5:V$5=2,
                        M110:V110,
                        ""),
                    ""))
            ),
            IF(
                Parameters!$D$17=1,
                IFERROR(
                    IF(
                        OR(
                            IF(
                                ISNUMBER(M110:V110),
                                IF(
                                    M$5:V$5=1,
                                    M110:V110,
                                    ""),
                                "")
                            =0),
                        0,
                        GEOMEAN(IF(
                            ISNUMBER(M110:V110),
                            IF(
                                M$5:V$5=1,
                                M110:V110,
                                ""),
                            ""))
                    ),
                    IF(
                        OR(IF(
                            ISNUMBER(M110:V110),
                            IF(
                                M$5:V$5=2,
                                M110:V110,
                                ""),
                            "")
                            =0),
                        0,
                        GEOMEAN(IF(
                            ISNUMBER(M110:V110),
                            IF(
                                M$5:V$5=2,
                                M110:V110,
                                ""),
                            "")))
                )
            )
        )
    )
)</f>
        <v>0</v>
      </c>
      <c r="J110" s="242">
        <v>44753</v>
      </c>
      <c r="K110" s="242">
        <v>45154</v>
      </c>
      <c r="L110" s="91" t="s">
        <v>176</v>
      </c>
      <c r="M110" s="192">
        <v>8</v>
      </c>
      <c r="N110" s="192">
        <v>0</v>
      </c>
      <c r="O110" s="192">
        <v>0</v>
      </c>
      <c r="P110" s="192">
        <v>0</v>
      </c>
      <c r="Q110" s="192">
        <v>0</v>
      </c>
      <c r="R110" s="192" t="s">
        <v>409</v>
      </c>
      <c r="S110" s="192">
        <v>5.8</v>
      </c>
      <c r="T110" s="192" t="s">
        <v>934</v>
      </c>
      <c r="U110" s="192">
        <v>0</v>
      </c>
      <c r="V110" s="192" t="s">
        <v>409</v>
      </c>
      <c r="W110" s="192">
        <v>0</v>
      </c>
      <c r="X110" s="192" t="s">
        <v>409</v>
      </c>
      <c r="Y110" s="192"/>
      <c r="Z110" s="192"/>
      <c r="AA110" s="80"/>
      <c r="AB110" s="80"/>
      <c r="AC110" s="80"/>
    </row>
    <row r="111" spans="1:29" x14ac:dyDescent="0.2">
      <c r="A111" s="84">
        <v>104</v>
      </c>
      <c r="B111" s="84" t="str">
        <f ca="1"/>
        <v>Kiribati</v>
      </c>
      <c r="C111" s="84" t="str">
        <f ca="1"/>
        <v>KIR</v>
      </c>
      <c r="D111" s="219" t="str">
        <f ca="1"/>
        <v>EAS           East Asia &amp; Pacific</v>
      </c>
      <c r="E111" s="219" t="str">
        <f ca="1"/>
        <v>IDA</v>
      </c>
      <c r="F111" s="190" t="str">
        <f t="shared" ca="1" si="4"/>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6.8313005106397275</v>
      </c>
      <c r="H111" s="80" cm="1">
        <f t="array" ref="H111">IF(
    SUM(IF(
            ISNUMBER(
                IF(
                    $M$4:$V$4,
                    (M111:V111),
                    "")),
            1,
            0))
        =0,
    NA(),
    IF(
        Parameters!$D$15=1,
        IF(
            SUM(--(ISNUMBER(IF($M$4:$V$4=1,(M111:V111),""))))&gt;0,
            MAX(IF(
                ISNUMBER(M111:V111),
                IF(
                    M$4:V$4=1,
                    M111:V111,
                    ""),
                "")),
            MAX(IF(
                ISNUMBER(M111:V111),
                IF(
                    M$4:V$4=2,
                    M111:V111,
                    ""),
                ""))
        ),
        IF(
            Parameters!$D$16=1,
            IFERROR(
                AVERAGE(IF(
                    ISNUMBER(M111:V111),
                    IF(
                        M$4:V$4=1,
                        M111:V111,
                        ""),
                    "")),
                AVERAGE(IF(
                    ISNUMBER(M111:V111),
                    IF(
                        M$4:V$4=2,
                        M111:V111,
                        ""),
                    ""))
            ),
            IF(
                Parameters!$D$17=1,
                IFERROR(
                    IF(
                        OR(
                            IF(
                                ISNUMBER(M111:V111),
                                IF(
                                    M$4:V$4=1,
                                    M111:V111,
                                    ""),
                                "")
                            =0),
                        0,
                        GEOMEAN(IF(
                            ISNUMBER(M111:V111),
                            IF(
                                M$4:V$4=1,
                                M111:V111,
                                ""),
                            ""))
                    ),
                    IF(
                        OR(IF(
                            ISNUMBER(M111:V111),
                            IF(
                                M$4:V$4=2,
                                M111:V111,
                                ""),
                            "")
                            =0),
                        0,
                        GEOMEAN(IF(
                            ISNUMBER(M111:V111),
                            IF(
                                M$4:V$4=2,
                                M111:V111,
                                ""),
                            "")))
                )
            )
        )
    )
)</f>
        <v>4.6666666666666599</v>
      </c>
      <c r="I111" s="191" cm="1">
        <f t="array" ref="I111">IF(
    SUM(IF(
            ISNUMBER(
                IF(
                    $M$5:$V$5,
                    (M111:V111),
                    "")),
            1,
            0))
        =0,
    NA(),
    IF(
        Parameters!$D$15=1,
        IF(
            SUM(--(ISNUMBER(IF($M$5:$V$5=1,(M111:V111),""))))&gt;0,
            MAX(IF(
                ISNUMBER(M111:V111),
                IF(
                    M$5:V$5=1,
                    M111:V111,
                    ""),
                "")),
            MAX(IF(
                ISNUMBER(M111:V111),
                IF(
                    M$5:V$5=2,
                    M111:V111,
                    ""),
                ""))
        ),
        IF(
            Parameters!$D$16=1,
            IFERROR(
                AVERAGE(IF(
                    ISNUMBER(M111:V111),
                    IF(
                        M$5:V$5=1,
                        M111:V111,
                        ""),
                    "")),
                AVERAGE(IF(
                    ISNUMBER(M111:V111),
                    IF(
                        M$5:V$5=2,
                        M111:V111,
                        ""),
                    ""))
            ),
            IF(
                Parameters!$D$17=1,
                IFERROR(
                    IF(
                        OR(
                            IF(
                                ISNUMBER(M111:V111),
                                IF(
                                    M$5:V$5=1,
                                    M111:V111,
                                    ""),
                                "")
                            =0),
                        0,
                        GEOMEAN(IF(
                            ISNUMBER(M111:V111),
                            IF(
                                M$5:V$5=1,
                                M111:V111,
                                ""),
                            ""))
                    ),
                    IF(
                        OR(IF(
                            ISNUMBER(M111:V111),
                            IF(
                                M$5:V$5=2,
                                M111:V111,
                                ""),
                            "")
                            =0),
                        0,
                        GEOMEAN(IF(
                            ISNUMBER(M111:V111),
                            IF(
                                M$5:V$5=2,
                                M111:V111,
                                ""),
                            "")))
                )
            )
        )
    )
)</f>
        <v>10</v>
      </c>
      <c r="J111" s="242">
        <v>45019</v>
      </c>
      <c r="K111" s="242">
        <v>45075</v>
      </c>
      <c r="L111" s="91" t="s">
        <v>178</v>
      </c>
      <c r="M111" s="192">
        <v>4.6666666666666599</v>
      </c>
      <c r="N111" s="192" t="s">
        <v>409</v>
      </c>
      <c r="O111" s="192">
        <v>0</v>
      </c>
      <c r="P111" s="192">
        <v>0</v>
      </c>
      <c r="Q111" s="192">
        <v>10</v>
      </c>
      <c r="R111" s="192" t="s">
        <v>409</v>
      </c>
      <c r="S111" s="192">
        <v>3.8</v>
      </c>
      <c r="T111" s="192" t="s">
        <v>409</v>
      </c>
      <c r="U111" s="192">
        <v>0</v>
      </c>
      <c r="V111" s="192" t="s">
        <v>409</v>
      </c>
      <c r="W111" s="192">
        <v>1</v>
      </c>
      <c r="X111" s="192" t="s">
        <v>409</v>
      </c>
      <c r="Y111" s="192"/>
      <c r="Z111" s="192"/>
      <c r="AA111" s="80"/>
      <c r="AB111" s="80"/>
      <c r="AC111" s="80"/>
    </row>
    <row r="112" spans="1:29" x14ac:dyDescent="0.2">
      <c r="A112" s="84">
        <v>105</v>
      </c>
      <c r="B112" s="84" t="str">
        <f ca="1"/>
        <v>St. Kitts and Nevis</v>
      </c>
      <c r="C112" s="84" t="str">
        <f ca="1"/>
        <v>KNA</v>
      </c>
      <c r="D112" s="219" t="str">
        <f ca="1"/>
        <v>LCN           Latin America &amp; Caribbean</v>
      </c>
      <c r="E112" s="219" t="str">
        <f ca="1"/>
        <v>IBRD</v>
      </c>
      <c r="F112" s="190" t="str">
        <f t="shared" ca="1" si="4"/>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$M$4:$V$4,
                    (M112:V112),
                    "")),
            1,
            0))
        =0,
    NA(),
    IF(
        Parameters!$D$15=1,
        IF(
            SUM(--(ISNUMBER(IF($M$4:$V$4=1,(M112:V112),""))))&gt;0,
            MAX(IF(
                ISNUMBER(M112:V112),
                IF(
                    M$4:V$4=1,
                    M112:V112,
                    ""),
                "")),
            MAX(IF(
                ISNUMBER(M112:V112),
                IF(
                    M$4:V$4=2,
                    M112:V112,
                    ""),
                ""))
        ),
        IF(
            Parameters!$D$16=1,
            IFERROR(
                AVERAGE(IF(
                    ISNUMBER(M112:V112),
                    IF(
                        M$4:V$4=1,
                        M112:V112,
                        ""),
                    "")),
                AVERAGE(IF(
                    ISNUMBER(M112:V112),
                    IF(
                        M$4:V$4=2,
                        M112:V112,
                        ""),
                    ""))
            ),
            IF(
                Parameters!$D$17=1,
                IFERROR(
                    IF(
                        OR(
                            IF(
                                ISNUMBER(M112:V112),
                                IF(
                                    M$4:V$4=1,
                                    M112:V112,
                                    ""),
                                "")
                            =0),
                        0,
                        GEOMEAN(IF(
                            ISNUMBER(M112:V112),
                            IF(
                                M$4:V$4=1,
                                M112:V112,
                                ""),
                            ""))
                    ),
                    IF(
                        OR(IF(
                            ISNUMBER(M112:V112),
                            IF(
                                M$4:V$4=2,
                                M112:V112,
                                ""),
                            "")
                            =0),
                        0,
                        GEOMEAN(IF(
                            ISNUMBER(M112:V112),
                            IF(
                                M$4:V$4=2,
                                M112:V112,
                                ""),
                            "")))
                )
            )
        )
    )
)</f>
        <v>2.9999999999999898</v>
      </c>
      <c r="I112" s="191" cm="1">
        <f t="array" ref="I112">IF(
    SUM(IF(
            ISNUMBER(
                IF(
                    $M$5:$V$5,
                    (M112:V112),
                    "")),
            1,
            0))
        =0,
    NA(),
    IF(
        Parameters!$D$15=1,
        IF(
            SUM(--(ISNUMBER(IF($M$5:$V$5=1,(M112:V112),""))))&gt;0,
            MAX(IF(
                ISNUMBER(M112:V112),
                IF(
                    M$5:V$5=1,
                    M112:V112,
                    ""),
                "")),
            MAX(IF(
                ISNUMBER(M112:V112),
                IF(
                    M$5:V$5=2,
                    M112:V112,
                    ""),
                ""))
        ),
        IF(
            Parameters!$D$16=1,
            IFERROR(
                AVERAGE(IF(
                    ISNUMBER(M112:V112),
                    IF(
                        M$5:V$5=1,
                        M112:V112,
                        ""),
                    "")),
                AVERAGE(IF(
                    ISNUMBER(M112:V112),
                    IF(
                        M$5:V$5=2,
                        M112:V112,
                        ""),
                    ""))
            ),
            IF(
                Parameters!$D$17=1,
                IFERROR(
                    IF(
                        OR(
                            IF(
                                ISNUMBER(M112:V112),
                                IF(
                                    M$5:V$5=1,
                                    M112:V112,
                                    ""),
                                "")
                            =0),
                        0,
                        GEOMEAN(IF(
                            ISNUMBER(M112:V112),
                            IF(
                                M$5:V$5=1,
                                M112:V112,
                                ""),
                            ""))
                    ),
                    IF(
                        OR(IF(
                            ISNUMBER(M112:V112),
                            IF(
                                M$5:V$5=2,
                                M112:V112,
                                ""),
                            "")
                            =0),
                        0,
                        GEOMEAN(IF(
                            ISNUMBER(M112:V112),
                            IF(
                                M$5:V$5=2,
                                M112:V112,
                                ""),
                            "")))
                )
            )
        )
    )
)</f>
        <v>0</v>
      </c>
      <c r="J112" s="242">
        <v>44753</v>
      </c>
      <c r="K112" s="242">
        <v>45154</v>
      </c>
      <c r="L112" s="91" t="s">
        <v>179</v>
      </c>
      <c r="M112" s="192">
        <v>2.9999999999999898</v>
      </c>
      <c r="N112" s="192" t="s">
        <v>409</v>
      </c>
      <c r="O112" s="192">
        <v>0</v>
      </c>
      <c r="P112" s="192">
        <v>0</v>
      </c>
      <c r="Q112" s="192" t="s">
        <v>409</v>
      </c>
      <c r="R112" s="192" t="s">
        <v>409</v>
      </c>
      <c r="S112" s="192">
        <v>2.8</v>
      </c>
      <c r="T112" s="192" t="s">
        <v>409</v>
      </c>
      <c r="U112" s="192">
        <v>0</v>
      </c>
      <c r="V112" s="192" t="s">
        <v>409</v>
      </c>
      <c r="W112" s="192" t="s">
        <v>409</v>
      </c>
      <c r="X112" s="192" t="s">
        <v>409</v>
      </c>
      <c r="Y112" s="192"/>
      <c r="Z112" s="192"/>
      <c r="AA112" s="80"/>
      <c r="AB112" s="80"/>
      <c r="AC112" s="80"/>
    </row>
    <row r="113" spans="1:29" x14ac:dyDescent="0.2">
      <c r="A113" s="84">
        <v>106</v>
      </c>
      <c r="B113" s="84" t="str">
        <f ca="1"/>
        <v>Korea, Rep.</v>
      </c>
      <c r="C113" s="84" t="str">
        <f ca="1"/>
        <v>KOR</v>
      </c>
      <c r="D113" s="219" t="str">
        <f ca="1"/>
        <v>EAS           East Asia &amp; Pacific</v>
      </c>
      <c r="E113" s="219" t="str">
        <f ca="1"/>
        <v>NA</v>
      </c>
      <c r="F113" s="190" t="str">
        <f t="shared" ca="1" si="4"/>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$M$4:$V$4,
                    (M113:V113),
                    "")),
            1,
            0))
        =0,
    NA(),
    IF(
        Parameters!$D$15=1,
        IF(
            SUM(--(ISNUMBER(IF($M$4:$V$4=1,(M113:V113),""))))&gt;0,
            MAX(IF(
                ISNUMBER(M113:V113),
                IF(
                    M$4:V$4=1,
                    M113:V113,
                    ""),
                "")),
            MAX(IF(
                ISNUMBER(M113:V113),
                IF(
                    M$4:V$4=2,
                    M113:V113,
                    ""),
                ""))
        ),
        IF(
            Parameters!$D$16=1,
            IFERROR(
                AVERAGE(IF(
                    ISNUMBER(M113:V113),
                    IF(
                        M$4:V$4=1,
                        M113:V113,
                        ""),
                    "")),
                AVERAGE(IF(
                    ISNUMBER(M113:V113),
                    IF(
                        M$4:V$4=2,
                        M113:V113,
                        ""),
                    ""))
            ),
            IF(
                Parameters!$D$17=1,
                IFERROR(
                    IF(
                        OR(
                            IF(
                                ISNUMBER(M113:V113),
                                IF(
                                    M$4:V$4=1,
                                    M113:V113,
                                    ""),
                                "")
                            =0),
                        0,
                        GEOMEAN(IF(
                            ISNUMBER(M113:V113),
                            IF(
                                M$4:V$4=1,
                                M113:V113,
                                ""),
                            ""))
                    ),
                    IF(
                        OR(IF(
                            ISNUMBER(M113:V113),
                            IF(
                                M$4:V$4=2,
                                M113:V113,
                                ""),
                            "")
                            =0),
                        0,
                        GEOMEAN(IF(
                            ISNUMBER(M113:V113),
                            IF(
                                M$4:V$4=2,
                                M113:V113,
                                ""),
                            "")))
                )
            )
        )
    )
)</f>
        <v>8.1666666666666607</v>
      </c>
      <c r="I113" s="191" cm="1">
        <f t="array" ref="I113">IF(
    SUM(IF(
            ISNUMBER(
                IF(
                    $M$5:$V$5,
                    (M113:V113),
                    "")),
            1,
            0))
        =0,
    NA(),
    IF(
        Parameters!$D$15=1,
        IF(
            SUM(--(ISNUMBER(IF($M$5:$V$5=1,(M113:V113),""))))&gt;0,
            MAX(IF(
                ISNUMBER(M113:V113),
                IF(
                    M$5:V$5=1,
                    M113:V113,
                    ""),
                "")),
            MAX(IF(
                ISNUMBER(M113:V113),
                IF(
                    M$5:V$5=2,
                    M113:V113,
                    ""),
                ""))
        ),
        IF(
            Parameters!$D$16=1,
            IFERROR(
                AVERAGE(IF(
                    ISNUMBER(M113:V113),
                    IF(
                        M$5:V$5=1,
                        M113:V113,
                        ""),
                    "")),
                AVERAGE(IF(
                    ISNUMBER(M113:V113),
                    IF(
                        M$5:V$5=2,
                        M113:V113,
                        ""),
                    ""))
            ),
            IF(
                Parameters!$D$17=1,
                IFERROR(
                    IF(
                        OR(
                            IF(
                                ISNUMBER(M113:V113),
                                IF(
                                    M$5:V$5=1,
                                    M113:V113,
                                    ""),
                                "")
                            =0),
                        0,
                        GEOMEAN(IF(
                            ISNUMBER(M113:V113),
                            IF(
                                M$5:V$5=1,
                                M113:V113,
                                ""),
                            ""))
                    ),
                    IF(
                        OR(IF(
                            ISNUMBER(M113:V113),
                            IF(
                                M$5:V$5=2,
                                M113:V113,
                                ""),
                            "")
                            =0),
                        0,
                        GEOMEAN(IF(
                            ISNUMBER(M113:V113),
                            IF(
                                M$5:V$5=2,
                                M113:V113,
                                ""),
                            "")))
                )
            )
        )
    )
)</f>
        <v>0</v>
      </c>
      <c r="J113" s="242">
        <v>44860</v>
      </c>
      <c r="K113" s="242">
        <v>45154</v>
      </c>
      <c r="L113" s="91" t="s">
        <v>180</v>
      </c>
      <c r="M113" s="192">
        <v>8.1666666666666607</v>
      </c>
      <c r="N113" s="192">
        <v>0</v>
      </c>
      <c r="O113" s="192">
        <v>0</v>
      </c>
      <c r="P113" s="192">
        <v>0</v>
      </c>
      <c r="Q113" s="192">
        <v>0</v>
      </c>
      <c r="R113" s="192" t="s">
        <v>409</v>
      </c>
      <c r="S113" s="192">
        <v>5.9</v>
      </c>
      <c r="T113" s="192" t="s">
        <v>935</v>
      </c>
      <c r="U113" s="192">
        <v>0</v>
      </c>
      <c r="V113" s="192" t="s">
        <v>409</v>
      </c>
      <c r="W113" s="192">
        <v>0</v>
      </c>
      <c r="X113" s="192" t="s">
        <v>409</v>
      </c>
      <c r="Y113" s="192"/>
      <c r="Z113" s="192"/>
      <c r="AA113" s="80"/>
      <c r="AB113" s="80"/>
      <c r="AC113" s="80"/>
    </row>
    <row r="114" spans="1:29" x14ac:dyDescent="0.2">
      <c r="A114" s="84">
        <v>107</v>
      </c>
      <c r="B114" s="84" t="str">
        <f ca="1"/>
        <v>Kuwait</v>
      </c>
      <c r="C114" s="84" t="str">
        <f ca="1"/>
        <v>KWT</v>
      </c>
      <c r="D114" s="219" t="str">
        <f ca="1"/>
        <v>MEA           Middle East &amp; North Africa</v>
      </c>
      <c r="E114" s="219" t="str">
        <f ca="1"/>
        <v>NA</v>
      </c>
      <c r="F114" s="190" t="str">
        <f t="shared" ca="1" si="4"/>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$M$4:$V$4,
                    (M114:V114),
                    "")),
            1,
            0))
        =0,
    NA(),
    IF(
        Parameters!$D$15=1,
        IF(
            SUM(--(ISNUMBER(IF($M$4:$V$4=1,(M114:V114),""))))&gt;0,
            MAX(IF(
                ISNUMBER(M114:V114),
                IF(
                    M$4:V$4=1,
                    M114:V114,
                    ""),
                "")),
            MAX(IF(
                ISNUMBER(M114:V114),
                IF(
                    M$4:V$4=2,
                    M114:V114,
                    ""),
                ""))
        ),
        IF(
            Parameters!$D$16=1,
            IFERROR(
                AVERAGE(IF(
                    ISNUMBER(M114:V114),
                    IF(
                        M$4:V$4=1,
                        M114:V114,
                        ""),
                    "")),
                AVERAGE(IF(
                    ISNUMBER(M114:V114),
                    IF(
                        M$4:V$4=2,
                        M114:V114,
                        ""),
                    ""))
            ),
            IF(
                Parameters!$D$17=1,
                IFERROR(
                    IF(
                        OR(
                            IF(
                                ISNUMBER(M114:V114),
                                IF(
                                    M$4:V$4=1,
                                    M114:V114,
                                    ""),
                                "")
                            =0),
                        0,
                        GEOMEAN(IF(
                            ISNUMBER(M114:V114),
                            IF(
                                M$4:V$4=1,
                                M114:V114,
                                ""),
                            ""))
                    ),
                    IF(
                        OR(IF(
                            ISNUMBER(M114:V114),
                            IF(
                                M$4:V$4=2,
                                M114:V114,
                                ""),
                            "")
                            =0),
                        0,
                        GEOMEAN(IF(
                            ISNUMBER(M114:V114),
                            IF(
                                M$4:V$4=2,
                                M114:V114,
                                ""),
                            "")))
                )
            )
        )
    )
)</f>
        <v>1</v>
      </c>
      <c r="I114" s="191" cm="1">
        <f t="array" ref="I114">IF(
    SUM(IF(
            ISNUMBER(
                IF(
                    $M$5:$V$5,
                    (M114:V114),
                    "")),
            1,
            0))
        =0,
    NA(),
    IF(
        Parameters!$D$15=1,
        IF(
            SUM(--(ISNUMBER(IF($M$5:$V$5=1,(M114:V114),""))))&gt;0,
            MAX(IF(
                ISNUMBER(M114:V114),
                IF(
                    M$5:V$5=1,
                    M114:V114,
                    ""),
                "")),
            MAX(IF(
                ISNUMBER(M114:V114),
                IF(
                    M$5:V$5=2,
                    M114:V114,
                    ""),
                ""))
        ),
        IF(
            Parameters!$D$16=1,
            IFERROR(
                AVERAGE(IF(
                    ISNUMBER(M114:V114),
                    IF(
                        M$5:V$5=1,
                        M114:V114,
                        ""),
                    "")),
                AVERAGE(IF(
                    ISNUMBER(M114:V114),
                    IF(
                        M$5:V$5=2,
                        M114:V114,
                        ""),
                    ""))
            ),
            IF(
                Parameters!$D$17=1,
                IFERROR(
                    IF(
                        OR(
                            IF(
                                ISNUMBER(M114:V114),
                                IF(
                                    M$5:V$5=1,
                                    M114:V114,
                                    ""),
                                "")
                            =0),
                        0,
                        GEOMEAN(IF(
                            ISNUMBER(M114:V114),
                            IF(
                                M$5:V$5=1,
                                M114:V114,
                                ""),
                            ""))
                    ),
                    IF(
                        OR(IF(
                            ISNUMBER(M114:V114),
                            IF(
                                M$5:V$5=2,
                                M114:V114,
                                ""),
                            "")
                            =0),
                        0,
                        GEOMEAN(IF(
                            ISNUMBER(M114:V114),
                            IF(
                                M$5:V$5=2,
                                M114:V114,
                                ""),
                            "")))
                )
            )
        )
    )
)</f>
        <v>0</v>
      </c>
      <c r="J114" s="242">
        <v>45142</v>
      </c>
      <c r="K114" s="242">
        <v>45154</v>
      </c>
      <c r="L114" s="91" t="s">
        <v>182</v>
      </c>
      <c r="M114" s="192">
        <v>1</v>
      </c>
      <c r="N114" s="192" t="s">
        <v>409</v>
      </c>
      <c r="O114" s="192">
        <v>0</v>
      </c>
      <c r="P114" s="192">
        <v>0</v>
      </c>
      <c r="Q114" s="192">
        <v>0</v>
      </c>
      <c r="R114" s="192" t="s">
        <v>409</v>
      </c>
      <c r="S114" s="192">
        <v>1.6</v>
      </c>
      <c r="T114" s="192" t="s">
        <v>409</v>
      </c>
      <c r="U114" s="192">
        <v>0</v>
      </c>
      <c r="V114" s="192" t="s">
        <v>409</v>
      </c>
      <c r="W114" s="192">
        <v>0</v>
      </c>
      <c r="X114" s="192" t="s">
        <v>409</v>
      </c>
      <c r="Y114" s="192"/>
      <c r="Z114" s="192"/>
      <c r="AA114" s="80"/>
      <c r="AB114" s="80"/>
      <c r="AC114" s="80"/>
    </row>
    <row r="115" spans="1:29" x14ac:dyDescent="0.2">
      <c r="A115" s="84">
        <v>108</v>
      </c>
      <c r="B115" s="84" t="str">
        <f ca="1"/>
        <v>Lao PDR</v>
      </c>
      <c r="C115" s="84" t="str">
        <f ca="1"/>
        <v>LAO</v>
      </c>
      <c r="D115" s="219" t="str">
        <f ca="1"/>
        <v>EAS           East Asia &amp; Pacific</v>
      </c>
      <c r="E115" s="219" t="str">
        <f ca="1"/>
        <v>IDA</v>
      </c>
      <c r="F115" s="190" t="str">
        <f t="shared" ca="1" si="4"/>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$M$4:$V$4,
                    (M115:V115),
                    "")),
            1,
            0))
        =0,
    NA(),
    IF(
        Parameters!$D$15=1,
        IF(
            SUM(--(ISNUMBER(IF($M$4:$V$4=1,(M115:V115),""))))&gt;0,
            MAX(IF(
                ISNUMBER(M115:V115),
                IF(
                    M$4:V$4=1,
                    M115:V115,
                    ""),
                "")),
            MAX(IF(
                ISNUMBER(M115:V115),
                IF(
                    M$4:V$4=2,
                    M115:V115,
                    ""),
                ""))
        ),
        IF(
            Parameters!$D$16=1,
            IFERROR(
                AVERAGE(IF(
                    ISNUMBER(M115:V115),
                    IF(
                        M$4:V$4=1,
                        M115:V115,
                        ""),
                    "")),
                AVERAGE(IF(
                    ISNUMBER(M115:V115),
                    IF(
                        M$4:V$4=2,
                        M115:V115,
                        ""),
                    ""))
            ),
            IF(
                Parameters!$D$17=1,
                IFERROR(
                    IF(
                        OR(
                            IF(
                                ISNUMBER(M115:V115),
                                IF(
                                    M$4:V$4=1,
                                    M115:V115,
                                    ""),
                                "")
                            =0),
                        0,
                        GEOMEAN(IF(
                            ISNUMBER(M115:V115),
                            IF(
                                M$4:V$4=1,
                                M115:V115,
                                ""),
                            ""))
                    ),
                    IF(
                        OR(IF(
                            ISNUMBER(M115:V115),
                            IF(
                                M$4:V$4=2,
                                M115:V115,
                                ""),
                            "")
                            =0),
                        0,
                        GEOMEAN(IF(
                            ISNUMBER(M115:V115),
                            IF(
                                M$4:V$4=2,
                                M115:V115,
                                ""),
                            "")))
                )
            )
        )
    )
)</f>
        <v>6.5</v>
      </c>
      <c r="I115" s="191" cm="1">
        <f t="array" ref="I115">IF(
    SUM(IF(
            ISNUMBER(
                IF(
                    $M$5:$V$5,
                    (M115:V115),
                    "")),
            1,
            0))
        =0,
    NA(),
    IF(
        Parameters!$D$15=1,
        IF(
            SUM(--(ISNUMBER(IF($M$5:$V$5=1,(M115:V115),""))))&gt;0,
            MAX(IF(
                ISNUMBER(M115:V115),
                IF(
                    M$5:V$5=1,
                    M115:V115,
                    ""),
                "")),
            MAX(IF(
                ISNUMBER(M115:V115),
                IF(
                    M$5:V$5=2,
                    M115:V115,
                    ""),
                ""))
        ),
        IF(
            Parameters!$D$16=1,
            IFERROR(
                AVERAGE(IF(
                    ISNUMBER(M115:V115),
                    IF(
                        M$5:V$5=1,
                        M115:V115,
                        ""),
                    "")),
                AVERAGE(IF(
                    ISNUMBER(M115:V115),
                    IF(
                        M$5:V$5=2,
                        M115:V115,
                        ""),
                    ""))
            ),
            IF(
                Parameters!$D$17=1,
                IFERROR(
                    IF(
                        OR(
                            IF(
                                ISNUMBER(M115:V115),
                                IF(
                                    M$5:V$5=1,
                                    M115:V115,
                                    ""),
                                "")
                            =0),
                        0,
                        GEOMEAN(IF(
                            ISNUMBER(M115:V115),
                            IF(
                                M$5:V$5=1,
                                M115:V115,
                                ""),
                            ""))
                    ),
                    IF(
                        OR(IF(
                            ISNUMBER(M115:V115),
                            IF(
                                M$5:V$5=2,
                                M115:V115,
                                ""),
                            "")
                            =0),
                        0,
                        GEOMEAN(IF(
                            ISNUMBER(M115:V115),
                            IF(
                                M$5:V$5=2,
                                M115:V115,
                                ""),
                            "")))
                )
            )
        )
    )
)</f>
        <v>0</v>
      </c>
      <c r="J115" s="242">
        <v>44860</v>
      </c>
      <c r="K115" s="242">
        <v>45154</v>
      </c>
      <c r="L115" s="91" t="s">
        <v>184</v>
      </c>
      <c r="M115" s="192">
        <v>6.5</v>
      </c>
      <c r="N115" s="192">
        <v>0</v>
      </c>
      <c r="O115" s="192">
        <v>0</v>
      </c>
      <c r="P115" s="192">
        <v>0</v>
      </c>
      <c r="Q115" s="192">
        <v>0</v>
      </c>
      <c r="R115" s="192" t="s">
        <v>409</v>
      </c>
      <c r="S115" s="192">
        <v>4.9000000000000004</v>
      </c>
      <c r="T115" s="192" t="s">
        <v>934</v>
      </c>
      <c r="U115" s="192">
        <v>0</v>
      </c>
      <c r="V115" s="192" t="s">
        <v>409</v>
      </c>
      <c r="W115" s="192">
        <v>0</v>
      </c>
      <c r="X115" s="192" t="s">
        <v>409</v>
      </c>
      <c r="Y115" s="192"/>
      <c r="Z115" s="192"/>
      <c r="AA115" s="80"/>
      <c r="AB115" s="80"/>
      <c r="AC115" s="80"/>
    </row>
    <row r="116" spans="1:29" x14ac:dyDescent="0.2">
      <c r="A116" s="84">
        <v>109</v>
      </c>
      <c r="B116" s="84" t="str">
        <f ca="1"/>
        <v>Lebanon</v>
      </c>
      <c r="C116" s="84" t="str">
        <f ca="1"/>
        <v>LBN</v>
      </c>
      <c r="D116" s="219" t="str">
        <f ca="1"/>
        <v>MEA           Middle East &amp; North Africa</v>
      </c>
      <c r="E116" s="219" t="str">
        <f ca="1"/>
        <v>IBRD</v>
      </c>
      <c r="F116" s="190" t="str">
        <f t="shared" ca="1" si="4"/>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0</v>
      </c>
      <c r="H116" s="80" cm="1">
        <f t="array" ref="H116">IF(
    SUM(IF(
            ISNUMBER(
                IF(
                    $M$4:$V$4,
                    (M116:V116),
                    "")),
            1,
            0))
        =0,
    NA(),
    IF(
        Parameters!$D$15=1,
        IF(
            SUM(--(ISNUMBER(IF($M$4:$V$4=1,(M116:V116),""))))&gt;0,
            MAX(IF(
                ISNUMBER(M116:V116),
                IF(
                    M$4:V$4=1,
                    M116:V116,
                    ""),
                "")),
            MAX(IF(
                ISNUMBER(M116:V116),
                IF(
                    M$4:V$4=2,
                    M116:V116,
                    ""),
                ""))
        ),
        IF(
            Parameters!$D$16=1,
            IFERROR(
                AVERAGE(IF(
                    ISNUMBER(M116:V116),
                    IF(
                        M$4:V$4=1,
                        M116:V116,
                        ""),
                    "")),
                AVERAGE(IF(
                    ISNUMBER(M116:V116),
                    IF(
                        M$4:V$4=2,
                        M116:V116,
                        ""),
                    ""))
            ),
            IF(
                Parameters!$D$17=1,
                IFERROR(
                    IF(
                        OR(
                            IF(
                                ISNUMBER(M116:V116),
                                IF(
                                    M$4:V$4=1,
                                    M116:V116,
                                    ""),
                                "")
                            =0),
                        0,
                        GEOMEAN(IF(
                            ISNUMBER(M116:V116),
                            IF(
                                M$4:V$4=1,
                                M116:V116,
                                ""),
                            ""))
                    ),
                    IF(
                        OR(IF(
                            ISNUMBER(M116:V116),
                            IF(
                                M$4:V$4=2,
                                M116:V116,
                                ""),
                            "")
                            =0),
                        0,
                        GEOMEAN(IF(
                            ISNUMBER(M116:V116),
                            IF(
                                M$4:V$4=2,
                                M116:V116,
                                ""),
                            "")))
                )
            )
        )
    )
)</f>
        <v>7</v>
      </c>
      <c r="I116" s="191" cm="1">
        <f t="array" ref="I116">IF(
    SUM(IF(
            ISNUMBER(
                IF(
                    $M$5:$V$5,
                    (M116:V116),
                    "")),
            1,
            0))
        =0,
    NA(),
    IF(
        Parameters!$D$15=1,
        IF(
            SUM(--(ISNUMBER(IF($M$5:$V$5=1,(M116:V116),""))))&gt;0,
            MAX(IF(
                ISNUMBER(M116:V116),
                IF(
                    M$5:V$5=1,
                    M116:V116,
                    ""),
                "")),
            MAX(IF(
                ISNUMBER(M116:V116),
                IF(
                    M$5:V$5=2,
                    M116:V116,
                    ""),
                ""))
        ),
        IF(
            Parameters!$D$16=1,
            IFERROR(
                AVERAGE(IF(
                    ISNUMBER(M116:V116),
                    IF(
                        M$5:V$5=1,
                        M116:V116,
                        ""),
                    "")),
                AVERAGE(IF(
                    ISNUMBER(M116:V116),
                    IF(
                        M$5:V$5=2,
                        M116:V116,
                        ""),
                    ""))
            ),
            IF(
                Parameters!$D$17=1,
                IFERROR(
                    IF(
                        OR(
                            IF(
                                ISNUMBER(M116:V116),
                                IF(
                                    M$5:V$5=1,
                                    M116:V116,
                                    ""),
                                "")
                            =0),
                        0,
                        GEOMEAN(IF(
                            ISNUMBER(M116:V116),
                            IF(
                                M$5:V$5=1,
                                M116:V116,
                                ""),
                            ""))
                    ),
                    IF(
                        OR(IF(
                            ISNUMBER(M116:V116),
                            IF(
                                M$5:V$5=2,
                                M116:V116,
                                ""),
                            "")
                            =0),
                        0,
                        GEOMEAN(IF(
                            ISNUMBER(M116:V116),
                            IF(
                                M$5:V$5=2,
                                M116:V116,
                                ""),
                            "")))
                )
            )
        )
    )
)</f>
        <v>0</v>
      </c>
      <c r="J116" s="242">
        <v>44753</v>
      </c>
      <c r="K116" s="242">
        <v>45001</v>
      </c>
      <c r="L116" s="91" t="s">
        <v>186</v>
      </c>
      <c r="M116" s="192">
        <v>7</v>
      </c>
      <c r="N116" s="192" t="s">
        <v>409</v>
      </c>
      <c r="O116" s="192">
        <v>0</v>
      </c>
      <c r="P116" s="192">
        <v>0</v>
      </c>
      <c r="Q116" s="192">
        <v>0</v>
      </c>
      <c r="R116" s="192" t="s">
        <v>409</v>
      </c>
      <c r="S116" s="192">
        <v>5.2</v>
      </c>
      <c r="T116" s="192" t="s">
        <v>409</v>
      </c>
      <c r="U116" s="192">
        <v>0</v>
      </c>
      <c r="V116" s="192" t="s">
        <v>409</v>
      </c>
      <c r="W116" s="192">
        <v>0</v>
      </c>
      <c r="X116" s="192" t="s">
        <v>409</v>
      </c>
      <c r="Y116" s="192"/>
      <c r="Z116" s="192"/>
      <c r="AA116" s="80"/>
      <c r="AB116" s="80"/>
      <c r="AC116" s="80"/>
    </row>
    <row r="117" spans="1:29" x14ac:dyDescent="0.2">
      <c r="A117" s="84">
        <v>110</v>
      </c>
      <c r="B117" s="84" t="str">
        <f ca="1"/>
        <v>Liberia</v>
      </c>
      <c r="C117" s="84" t="str">
        <f ca="1"/>
        <v>LBR</v>
      </c>
      <c r="D117" s="219" t="str">
        <f ca="1"/>
        <v>SSF           Sub-Saharan Africa</v>
      </c>
      <c r="E117" s="219" t="str">
        <f ca="1"/>
        <v>IDA</v>
      </c>
      <c r="F117" s="190" t="str">
        <f t="shared" ca="1" si="4"/>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$M$4:$V$4,
                    (M117:V117),
                    "")),
            1,
            0))
        =0,
    NA(),
    IF(
        Parameters!$D$15=1,
        IF(
            SUM(--(ISNUMBER(IF($M$4:$V$4=1,(M117:V117),""))))&gt;0,
            MAX(IF(
                ISNUMBER(M117:V117),
                IF(
                    M$4:V$4=1,
                    M117:V117,
                    ""),
                "")),
            MAX(IF(
                ISNUMBER(M117:V117),
                IF(
                    M$4:V$4=2,
                    M117:V117,
                    ""),
                ""))
        ),
        IF(
            Parameters!$D$16=1,
            IFERROR(
                AVERAGE(IF(
                    ISNUMBER(M117:V117),
                    IF(
                        M$4:V$4=1,
                        M117:V117,
                        ""),
                    "")),
                AVERAGE(IF(
                    ISNUMBER(M117:V117),
                    IF(
                        M$4:V$4=2,
                        M117:V117,
                        ""),
                    ""))
            ),
            IF(
                Parameters!$D$17=1,
                IFERROR(
                    IF(
                        OR(
                            IF(
                                ISNUMBER(M117:V117),
                                IF(
                                    M$4:V$4=1,
                                    M117:V117,
                                    ""),
                                "")
                            =0),
                        0,
                        GEOMEAN(IF(
                            ISNUMBER(M117:V117),
                            IF(
                                M$4:V$4=1,
                                M117:V117,
                                ""),
                            ""))
                    ),
                    IF(
                        OR(IF(
                            ISNUMBER(M117:V117),
                            IF(
                                M$4:V$4=2,
                                M117:V117,
                                ""),
                            "")
                            =0),
                        0,
                        GEOMEAN(IF(
                            ISNUMBER(M117:V117),
                            IF(
                                M$4:V$4=2,
                                M117:V117,
                                ""),
                            "")))
                )
            )
        )
    )
)</f>
        <v>5</v>
      </c>
      <c r="I117" s="191" cm="1">
        <f t="array" ref="I117">IF(
    SUM(IF(
            ISNUMBER(
                IF(
                    $M$5:$V$5,
                    (M117:V117),
                    "")),
            1,
            0))
        =0,
    NA(),
    IF(
        Parameters!$D$15=1,
        IF(
            SUM(--(ISNUMBER(IF($M$5:$V$5=1,(M117:V117),""))))&gt;0,
            MAX(IF(
                ISNUMBER(M117:V117),
                IF(
                    M$5:V$5=1,
                    M117:V117,
                    ""),
                "")),
            MAX(IF(
                ISNUMBER(M117:V117),
                IF(
                    M$5:V$5=2,
                    M117:V117,
                    ""),
                ""))
        ),
        IF(
            Parameters!$D$16=1,
            IFERROR(
                AVERAGE(IF(
                    ISNUMBER(M117:V117),
                    IF(
                        M$5:V$5=1,
                        M117:V117,
                        ""),
                    "")),
                AVERAGE(IF(
                    ISNUMBER(M117:V117),
                    IF(
                        M$5:V$5=2,
                        M117:V117,
                        ""),
                    ""))
            ),
            IF(
                Parameters!$D$17=1,
                IFERROR(
                    IF(
                        OR(
                            IF(
                                ISNUMBER(M117:V117),
                                IF(
                                    M$5:V$5=1,
                                    M117:V117,
                                    ""),
                                "")
                            =0),
                        0,
                        GEOMEAN(IF(
                            ISNUMBER(M117:V117),
                            IF(
                                M$5:V$5=1,
                                M117:V117,
                                ""),
                            ""))
                    ),
                    IF(
                        OR(IF(
                            ISNUMBER(M117:V117),
                            IF(
                                M$5:V$5=2,
                                M117:V117,
                                ""),
                            "")
                            =0),
                        0,
                        GEOMEAN(IF(
                            ISNUMBER(M117:V117),
                            IF(
                                M$5:V$5=2,
                                M117:V117,
                                ""),
                            "")))
                )
            )
        )
    )
)</f>
        <v>0</v>
      </c>
      <c r="J117" s="242">
        <v>45142</v>
      </c>
      <c r="K117" s="242">
        <v>44929</v>
      </c>
      <c r="L117" s="91" t="s">
        <v>188</v>
      </c>
      <c r="M117" s="192">
        <v>5</v>
      </c>
      <c r="N117" s="192" t="s">
        <v>409</v>
      </c>
      <c r="O117" s="192">
        <v>0</v>
      </c>
      <c r="P117" s="192">
        <v>0</v>
      </c>
      <c r="Q117" s="192">
        <v>0</v>
      </c>
      <c r="R117" s="192" t="s">
        <v>409</v>
      </c>
      <c r="S117" s="192">
        <v>4</v>
      </c>
      <c r="T117" s="192" t="s">
        <v>409</v>
      </c>
      <c r="U117" s="192">
        <v>0</v>
      </c>
      <c r="V117" s="192" t="s">
        <v>409</v>
      </c>
      <c r="W117" s="192">
        <v>0</v>
      </c>
      <c r="X117" s="192" t="s">
        <v>409</v>
      </c>
      <c r="Y117" s="192"/>
      <c r="Z117" s="192"/>
      <c r="AA117" s="80"/>
      <c r="AB117" s="80"/>
      <c r="AC117" s="80"/>
    </row>
    <row r="118" spans="1:29" x14ac:dyDescent="0.2">
      <c r="A118" s="84">
        <v>111</v>
      </c>
      <c r="B118" s="84" t="str">
        <f ca="1"/>
        <v>Libya</v>
      </c>
      <c r="C118" s="84" t="str">
        <f ca="1"/>
        <v>LBY</v>
      </c>
      <c r="D118" s="219" t="str">
        <f ca="1"/>
        <v>MEA           Middle East &amp; North Africa</v>
      </c>
      <c r="E118" s="219" t="str">
        <f ca="1"/>
        <v>IBRD</v>
      </c>
      <c r="F118" s="190" t="str">
        <f t="shared" ca="1" si="4"/>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$M$4:$V$4,
                    (M118:V118),
                    "")),
            1,
            0))
        =0,
    NA(),
    IF(
        Parameters!$D$15=1,
        IF(
            SUM(--(ISNUMBER(IF($M$4:$V$4=1,(M118:V118),""))))&gt;0,
            MAX(IF(
                ISNUMBER(M118:V118),
                IF(
                    M$4:V$4=1,
                    M118:V118,
                    ""),
                "")),
            MAX(IF(
                ISNUMBER(M118:V118),
                IF(
                    M$4:V$4=2,
                    M118:V118,
                    ""),
                ""))
        ),
        IF(
            Parameters!$D$16=1,
            IFERROR(
                AVERAGE(IF(
                    ISNUMBER(M118:V118),
                    IF(
                        M$4:V$4=1,
                        M118:V118,
                        ""),
                    "")),
                AVERAGE(IF(
                    ISNUMBER(M118:V118),
                    IF(
                        M$4:V$4=2,
                        M118:V118,
                        ""),
                    ""))
            ),
            IF(
                Parameters!$D$17=1,
                IFERROR(
                    IF(
                        OR(
                            IF(
                                ISNUMBER(M118:V118),
                                IF(
                                    M$4:V$4=1,
                                    M118:V118,
                                    ""),
                                "")
                            =0),
                        0,
                        GEOMEAN(IF(
                            ISNUMBER(M118:V118),
                            IF(
                                M$4:V$4=1,
                                M118:V118,
                                ""),
                            ""))
                    ),
                    IF(
                        OR(IF(
                            ISNUMBER(M118:V118),
                            IF(
                                M$4:V$4=2,
                                M118:V118,
                                ""),
                            "")
                            =0),
                        0,
                        GEOMEAN(IF(
                            ISNUMBER(M118:V118),
                            IF(
                                M$4:V$4=2,
                                M118:V118,
                                ""),
                            "")))
                )
            )
        )
    )
)</f>
        <v>4.5</v>
      </c>
      <c r="I118" s="191" cm="1">
        <f t="array" ref="I118">IF(
    SUM(IF(
            ISNUMBER(
                IF(
                    $M$5:$V$5,
                    (M118:V118),
                    "")),
            1,
            0))
        =0,
    NA(),
    IF(
        Parameters!$D$15=1,
        IF(
            SUM(--(ISNUMBER(IF($M$5:$V$5=1,(M118:V118),""))))&gt;0,
            MAX(IF(
                ISNUMBER(M118:V118),
                IF(
                    M$5:V$5=1,
                    M118:V118,
                    ""),
                "")),
            MAX(IF(
                ISNUMBER(M118:V118),
                IF(
                    M$5:V$5=2,
                    M118:V118,
                    ""),
                ""))
        ),
        IF(
            Parameters!$D$16=1,
            IFERROR(
                AVERAGE(IF(
                    ISNUMBER(M118:V118),
                    IF(
                        M$5:V$5=1,
                        M118:V118,
                        ""),
                    "")),
                AVERAGE(IF(
                    ISNUMBER(M118:V118),
                    IF(
                        M$5:V$5=2,
                        M118:V118,
                        ""),
                    ""))
            ),
            IF(
                Parameters!$D$17=1,
                IFERROR(
                    IF(
                        OR(
                            IF(
                                ISNUMBER(M118:V118),
                                IF(
                                    M$5:V$5=1,
                                    M118:V118,
                                    ""),
                                "")
                            =0),
                        0,
                        GEOMEAN(IF(
                            ISNUMBER(M118:V118),
                            IF(
                                M$5:V$5=1,
                                M118:V118,
                                ""),
                            ""))
                    ),
                    IF(
                        OR(IF(
                            ISNUMBER(M118:V118),
                            IF(
                                M$5:V$5=2,
                                M118:V118,
                                ""),
                            "")
                            =0),
                        0,
                        GEOMEAN(IF(
                            ISNUMBER(M118:V118),
                            IF(
                                M$5:V$5=2,
                                M118:V118,
                                ""),
                            "")))
                )
            )
        )
    )
)</f>
        <v>0</v>
      </c>
      <c r="J118" s="242">
        <v>44753</v>
      </c>
      <c r="K118" s="242">
        <v>45154</v>
      </c>
      <c r="L118" s="91" t="s">
        <v>190</v>
      </c>
      <c r="M118" s="192">
        <v>4.5</v>
      </c>
      <c r="N118" s="192" t="s">
        <v>409</v>
      </c>
      <c r="O118" s="192">
        <v>0</v>
      </c>
      <c r="P118" s="192">
        <v>0</v>
      </c>
      <c r="Q118" s="192">
        <v>0</v>
      </c>
      <c r="R118" s="192" t="s">
        <v>409</v>
      </c>
      <c r="S118" s="192">
        <v>3.7</v>
      </c>
      <c r="T118" s="192" t="s">
        <v>409</v>
      </c>
      <c r="U118" s="192">
        <v>0</v>
      </c>
      <c r="V118" s="192" t="s">
        <v>409</v>
      </c>
      <c r="W118" s="192">
        <v>8.6956521739130405E-2</v>
      </c>
      <c r="X118" s="192" t="s">
        <v>409</v>
      </c>
      <c r="Y118" s="192"/>
      <c r="Z118" s="192"/>
      <c r="AA118" s="80"/>
      <c r="AB118" s="80"/>
      <c r="AC118" s="80"/>
    </row>
    <row r="119" spans="1:29" x14ac:dyDescent="0.2">
      <c r="A119" s="84">
        <v>112</v>
      </c>
      <c r="B119" s="84" t="str">
        <f ca="1"/>
        <v>St. Lucia</v>
      </c>
      <c r="C119" s="84" t="str">
        <f ca="1"/>
        <v>LCA</v>
      </c>
      <c r="D119" s="219" t="str">
        <f ca="1"/>
        <v>LCN           Latin America &amp; Caribbean</v>
      </c>
      <c r="E119" s="219" t="str">
        <f ca="1"/>
        <v>Blend</v>
      </c>
      <c r="F119" s="190" t="str">
        <f t="shared" ca="1" si="4"/>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$M$4:$V$4,
                    (M119:V119),
                    "")),
            1,
            0))
        =0,
    NA(),
    IF(
        Parameters!$D$15=1,
        IF(
            SUM(--(ISNUMBER(IF($M$4:$V$4=1,(M119:V119),""))))&gt;0,
            MAX(IF(
                ISNUMBER(M119:V119),
                IF(
                    M$4:V$4=1,
                    M119:V119,
                    ""),
                "")),
            MAX(IF(
                ISNUMBER(M119:V119),
                IF(
                    M$4:V$4=2,
                    M119:V119,
                    ""),
                ""))
        ),
        IF(
            Parameters!$D$16=1,
            IFERROR(
                AVERAGE(IF(
                    ISNUMBER(M119:V119),
                    IF(
                        M$4:V$4=1,
                        M119:V119,
                        ""),
                    "")),
                AVERAGE(IF(
                    ISNUMBER(M119:V119),
                    IF(
                        M$4:V$4=2,
                        M119:V119,
                        ""),
                    ""))
            ),
            IF(
                Parameters!$D$17=1,
                IFERROR(
                    IF(
                        OR(
                            IF(
                                ISNUMBER(M119:V119),
                                IF(
                                    M$4:V$4=1,
                                    M119:V119,
                                    ""),
                                "")
                            =0),
                        0,
                        GEOMEAN(IF(
                            ISNUMBER(M119:V119),
                            IF(
                                M$4:V$4=1,
                                M119:V119,
                                ""),
                            ""))
                    ),
                    IF(
                        OR(IF(
                            ISNUMBER(M119:V119),
                            IF(
                                M$4:V$4=2,
                                M119:V119,
                                ""),
                            "")
                            =0),
                        0,
                        GEOMEAN(IF(
                            ISNUMBER(M119:V119),
                            IF(
                                M$4:V$4=2,
                                M119:V119,
                                ""),
                            "")))
                )
            )
        )
    )
)</f>
        <v>2.6666666666666599</v>
      </c>
      <c r="I119" s="191" cm="1">
        <f t="array" ref="I119">IF(
    SUM(IF(
            ISNUMBER(
                IF(
                    $M$5:$V$5,
                    (M119:V119),
                    "")),
            1,
            0))
        =0,
    NA(),
    IF(
        Parameters!$D$15=1,
        IF(
            SUM(--(ISNUMBER(IF($M$5:$V$5=1,(M119:V119),""))))&gt;0,
            MAX(IF(
                ISNUMBER(M119:V119),
                IF(
                    M$5:V$5=1,
                    M119:V119,
                    ""),
                "")),
            MAX(IF(
                ISNUMBER(M119:V119),
                IF(
                    M$5:V$5=2,
                    M119:V119,
                    ""),
                ""))
        ),
        IF(
            Parameters!$D$16=1,
            IFERROR(
                AVERAGE(IF(
                    ISNUMBER(M119:V119),
                    IF(
                        M$5:V$5=1,
                        M119:V119,
                        ""),
                    "")),
                AVERAGE(IF(
                    ISNUMBER(M119:V119),
                    IF(
                        M$5:V$5=2,
                        M119:V119,
                        ""),
                    ""))
            ),
            IF(
                Parameters!$D$17=1,
                IFERROR(
                    IF(
                        OR(
                            IF(
                                ISNUMBER(M119:V119),
                                IF(
                                    M$5:V$5=1,
                                    M119:V119,
                                    ""),
                                "")
                            =0),
                        0,
                        GEOMEAN(IF(
                            ISNUMBER(M119:V119),
                            IF(
                                M$5:V$5=1,
                                M119:V119,
                                ""),
                            ""))
                    ),
                    IF(
                        OR(IF(
                            ISNUMBER(M119:V119),
                            IF(
                                M$5:V$5=2,
                                M119:V119,
                                ""),
                            "")
                            =0),
                        0,
                        GEOMEAN(IF(
                            ISNUMBER(M119:V119),
                            IF(
                                M$5:V$5=2,
                                M119:V119,
                                ""),
                            "")))
                )
            )
        )
    )
)</f>
        <v>0</v>
      </c>
      <c r="J119" s="242">
        <v>44753</v>
      </c>
      <c r="K119" s="242">
        <v>45034</v>
      </c>
      <c r="L119" s="91" t="s">
        <v>191</v>
      </c>
      <c r="M119" s="192">
        <v>2.6666666666666599</v>
      </c>
      <c r="N119" s="192" t="s">
        <v>409</v>
      </c>
      <c r="O119" s="192">
        <v>0</v>
      </c>
      <c r="P119" s="192">
        <v>0</v>
      </c>
      <c r="Q119" s="192">
        <v>0</v>
      </c>
      <c r="R119" s="192" t="s">
        <v>409</v>
      </c>
      <c r="S119" s="192">
        <v>2.6</v>
      </c>
      <c r="T119" s="192" t="s">
        <v>409</v>
      </c>
      <c r="U119" s="192">
        <v>0</v>
      </c>
      <c r="V119" s="192" t="s">
        <v>409</v>
      </c>
      <c r="W119" s="192">
        <v>0</v>
      </c>
      <c r="X119" s="192" t="s">
        <v>409</v>
      </c>
      <c r="Y119" s="192"/>
      <c r="Z119" s="192"/>
      <c r="AA119" s="80"/>
      <c r="AB119" s="80"/>
      <c r="AC119" s="80"/>
    </row>
    <row r="120" spans="1:29" x14ac:dyDescent="0.2">
      <c r="A120" s="84">
        <v>113</v>
      </c>
      <c r="B120" s="84" t="str">
        <f ca="1"/>
        <v>Liechtenstein</v>
      </c>
      <c r="C120" s="84" t="str">
        <f ca="1"/>
        <v>LIE</v>
      </c>
      <c r="D120" s="219" t="str">
        <f ca="1"/>
        <v>ECS           Europe &amp; Central Asia</v>
      </c>
      <c r="E120" s="219" t="str">
        <f ca="1"/>
        <v>NA</v>
      </c>
      <c r="F120" s="190" t="str">
        <f t="shared" ca="1" si="4"/>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$M$4:$V$4,
                    (M120:V120),
                    "")),
            1,
            0))
        =0,
    NA(),
    IF(
        Parameters!$D$15=1,
        IF(
            SUM(--(ISNUMBER(IF($M$4:$V$4=1,(M120:V120),""))))&gt;0,
            MAX(IF(
                ISNUMBER(M120:V120),
                IF(
                    M$4:V$4=1,
                    M120:V120,
                    ""),
                "")),
            MAX(IF(
                ISNUMBER(M120:V120),
                IF(
                    M$4:V$4=2,
                    M120:V120,
                    ""),
                ""))
        ),
        IF(
            Parameters!$D$16=1,
            IFERROR(
                AVERAGE(IF(
                    ISNUMBER(M120:V120),
                    IF(
                        M$4:V$4=1,
                        M120:V120,
                        ""),
                    "")),
                AVERAGE(IF(
                    ISNUMBER(M120:V120),
                    IF(
                        M$4:V$4=2,
                        M120:V120,
                        ""),
                    ""))
            ),
            IF(
                Parameters!$D$17=1,
                IFERROR(
                    IF(
                        OR(
                            IF(
                                ISNUMBER(M120:V120),
                                IF(
                                    M$4:V$4=1,
                                    M120:V120,
                                    ""),
                                "")
                            =0),
                        0,
                        GEOMEAN(IF(
                            ISNUMBER(M120:V120),
                            IF(
                                M$4:V$4=1,
                                M120:V120,
                                ""),
                            ""))
                    ),
                    IF(
                        OR(IF(
                            ISNUMBER(M120:V120),
                            IF(
                                M$4:V$4=2,
                                M120:V120,
                                ""),
                            "")
                            =0),
                        0,
                        GEOMEAN(IF(
                            ISNUMBER(M120:V120),
                            IF(
                                M$4:V$4=2,
                                M120:V120,
                                ""),
                            "")))
                )
            )
        )
    )
)</f>
        <v>0.5</v>
      </c>
      <c r="I120" s="191" cm="1">
        <f t="array" ref="I120">IF(
    SUM(IF(
            ISNUMBER(
                IF(
                    $M$5:$V$5,
                    (M120:V120),
                    "")),
            1,
            0))
        =0,
    NA(),
    IF(
        Parameters!$D$15=1,
        IF(
            SUM(--(ISNUMBER(IF($M$5:$V$5=1,(M120:V120),""))))&gt;0,
            MAX(IF(
                ISNUMBER(M120:V120),
                IF(
                    M$5:V$5=1,
                    M120:V120,
                    ""),
                "")),
            MAX(IF(
                ISNUMBER(M120:V120),
                IF(
                    M$5:V$5=2,
                    M120:V120,
                    ""),
                ""))
        ),
        IF(
            Parameters!$D$16=1,
            IFERROR(
                AVERAGE(IF(
                    ISNUMBER(M120:V120),
                    IF(
                        M$5:V$5=1,
                        M120:V120,
                        ""),
                    "")),
                AVERAGE(IF(
                    ISNUMBER(M120:V120),
                    IF(
                        M$5:V$5=2,
                        M120:V120,
                        ""),
                    ""))
            ),
            IF(
                Parameters!$D$17=1,
                IFERROR(
                    IF(
                        OR(
                            IF(
                                ISNUMBER(M120:V120),
                                IF(
                                    M$5:V$5=1,
                                    M120:V120,
                                    ""),
                                "")
                            =0),
                        0,
                        GEOMEAN(IF(
                            ISNUMBER(M120:V120),
                            IF(
                                M$5:V$5=1,
                                M120:V120,
                                ""),
                            ""))
                    ),
                    IF(
                        OR(IF(
                            ISNUMBER(M120:V120),
                            IF(
                                M$5:V$5=2,
                                M120:V120,
                                ""),
                            "")
                            =0),
                        0,
                        GEOMEAN(IF(
                            ISNUMBER(M120:V120),
                            IF(
                                M$5:V$5=2,
                                M120:V120,
                                ""),
                            "")))
                )
            )
        )
    )
)</f>
        <v>0</v>
      </c>
      <c r="J120" s="242">
        <v>44753</v>
      </c>
      <c r="K120" s="242">
        <v>45154</v>
      </c>
      <c r="L120" s="91" t="s">
        <v>193</v>
      </c>
      <c r="M120" s="192">
        <v>0.5</v>
      </c>
      <c r="N120" s="192" t="s">
        <v>409</v>
      </c>
      <c r="O120" s="192">
        <v>0</v>
      </c>
      <c r="P120" s="192">
        <v>0</v>
      </c>
      <c r="Q120" s="192">
        <v>0</v>
      </c>
      <c r="R120" s="192" t="s">
        <v>409</v>
      </c>
      <c r="S120" s="192">
        <v>1.3</v>
      </c>
      <c r="T120" s="192" t="s">
        <v>409</v>
      </c>
      <c r="U120" s="192">
        <v>0</v>
      </c>
      <c r="V120" s="192" t="s">
        <v>409</v>
      </c>
      <c r="W120" s="192">
        <v>0</v>
      </c>
      <c r="X120" s="192" t="s">
        <v>409</v>
      </c>
      <c r="Y120" s="192"/>
      <c r="Z120" s="192"/>
      <c r="AA120" s="80"/>
      <c r="AB120" s="80"/>
      <c r="AC120" s="80"/>
    </row>
    <row r="121" spans="1:29" x14ac:dyDescent="0.2">
      <c r="A121" s="84">
        <v>114</v>
      </c>
      <c r="B121" s="84" t="str">
        <f ca="1"/>
        <v>Sri Lanka</v>
      </c>
      <c r="C121" s="84" t="str">
        <f ca="1"/>
        <v>LKA</v>
      </c>
      <c r="D121" s="219" t="str">
        <f ca="1"/>
        <v>SAS           South Asia</v>
      </c>
      <c r="E121" s="219" t="str">
        <f ca="1"/>
        <v>IBRD</v>
      </c>
      <c r="F121" s="190" t="str">
        <f t="shared" ca="1" si="4"/>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8.3666002653407556</v>
      </c>
      <c r="H121" s="80" cm="1">
        <f t="array" ref="H121">IF(
    SUM(IF(
            ISNUMBER(
                IF(
                    $M$4:$V$4,
                    (M121:V121),
                    "")),
            1,
            0))
        =0,
    NA(),
    IF(
        Parameters!$D$15=1,
        IF(
            SUM(--(ISNUMBER(IF($M$4:$V$4=1,(M121:V121),""))))&gt;0,
            MAX(IF(
                ISNUMBER(M121:V121),
                IF(
                    M$4:V$4=1,
                    M121:V121,
                    ""),
                "")),
            MAX(IF(
                ISNUMBER(M121:V121),
                IF(
                    M$4:V$4=2,
                    M121:V121,
                    ""),
                ""))
        ),
        IF(
            Parameters!$D$16=1,
            IFERROR(
                AVERAGE(IF(
                    ISNUMBER(M121:V121),
                    IF(
                        M$4:V$4=1,
                        M121:V121,
                        ""),
                    "")),
                AVERAGE(IF(
                    ISNUMBER(M121:V121),
                    IF(
                        M$4:V$4=2,
                        M121:V121,
                        ""),
                    ""))
            ),
            IF(
                Parameters!$D$17=1,
                IFERROR(
                    IF(
                        OR(
                            IF(
                                ISNUMBER(M121:V121),
                                IF(
                                    M$4:V$4=1,
                                    M121:V121,
                                    ""),
                                "")
                            =0),
                        0,
                        GEOMEAN(IF(
                            ISNUMBER(M121:V121),
                            IF(
                                M$4:V$4=1,
                                M121:V121,
                                ""),
                            ""))
                    ),
                    IF(
                        OR(IF(
                            ISNUMBER(M121:V121),
                            IF(
                                M$4:V$4=2,
                                M121:V121,
                                ""),
                            "")
                            =0),
                        0,
                        GEOMEAN(IF(
                            ISNUMBER(M121:V121),
                            IF(
                                M$4:V$4=2,
                                M121:V121,
                                ""),
                            "")))
                )
            )
        )
    )
)</f>
        <v>7</v>
      </c>
      <c r="I121" s="191" cm="1">
        <f t="array" ref="I121">IF(
    SUM(IF(
            ISNUMBER(
                IF(
                    $M$5:$V$5,
                    (M121:V121),
                    "")),
            1,
            0))
        =0,
    NA(),
    IF(
        Parameters!$D$15=1,
        IF(
            SUM(--(ISNUMBER(IF($M$5:$V$5=1,(M121:V121),""))))&gt;0,
            MAX(IF(
                ISNUMBER(M121:V121),
                IF(
                    M$5:V$5=1,
                    M121:V121,
                    ""),
                "")),
            MAX(IF(
                ISNUMBER(M121:V121),
                IF(
                    M$5:V$5=2,
                    M121:V121,
                    ""),
                ""))
        ),
        IF(
            Parameters!$D$16=1,
            IFERROR(
                AVERAGE(IF(
                    ISNUMBER(M121:V121),
                    IF(
                        M$5:V$5=1,
                        M121:V121,
                        ""),
                    "")),
                AVERAGE(IF(
                    ISNUMBER(M121:V121),
                    IF(
                        M$5:V$5=2,
                        M121:V121,
                        ""),
                    ""))
            ),
            IF(
                Parameters!$D$17=1,
                IFERROR(
                    IF(
                        OR(
                            IF(
                                ISNUMBER(M121:V121),
                                IF(
                                    M$5:V$5=1,
                                    M121:V121,
                                    ""),
                                "")
                            =0),
                        0,
                        GEOMEAN(IF(
                            ISNUMBER(M121:V121),
                            IF(
                                M$5:V$5=1,
                                M121:V121,
                                ""),
                            ""))
                    ),
                    IF(
                        OR(IF(
                            ISNUMBER(M121:V121),
                            IF(
                                M$5:V$5=2,
                                M121:V121,
                                ""),
                            "")
                            =0),
                        0,
                        GEOMEAN(IF(
                            ISNUMBER(M121:V121),
                            IF(
                                M$5:V$5=2,
                                M121:V121,
                                ""),
                            "")))
                )
            )
        )
    )
)</f>
        <v>10</v>
      </c>
      <c r="J121" s="242">
        <v>45142</v>
      </c>
      <c r="K121" s="242">
        <v>45154</v>
      </c>
      <c r="L121" s="91" t="s">
        <v>195</v>
      </c>
      <c r="M121" s="192">
        <v>7</v>
      </c>
      <c r="N121" s="192" t="s">
        <v>409</v>
      </c>
      <c r="O121" s="192">
        <v>0</v>
      </c>
      <c r="P121" s="192">
        <v>0</v>
      </c>
      <c r="Q121" s="192">
        <v>10</v>
      </c>
      <c r="R121" s="192" t="s">
        <v>409</v>
      </c>
      <c r="S121" s="192">
        <v>5.2</v>
      </c>
      <c r="T121" s="192" t="s">
        <v>409</v>
      </c>
      <c r="U121" s="192">
        <v>0</v>
      </c>
      <c r="V121" s="192" t="s">
        <v>409</v>
      </c>
      <c r="W121" s="192">
        <v>0.72727272727272696</v>
      </c>
      <c r="X121" s="192" t="s">
        <v>409</v>
      </c>
      <c r="Y121" s="192"/>
      <c r="Z121" s="192"/>
      <c r="AA121" s="80"/>
      <c r="AB121" s="80"/>
      <c r="AC121" s="80"/>
    </row>
    <row r="122" spans="1:29" x14ac:dyDescent="0.2">
      <c r="A122" s="84">
        <v>115</v>
      </c>
      <c r="B122" s="84" t="str">
        <f ca="1"/>
        <v>Lesotho</v>
      </c>
      <c r="C122" s="84" t="str">
        <f ca="1"/>
        <v>LSO</v>
      </c>
      <c r="D122" s="219" t="str">
        <f ca="1"/>
        <v>SSF           Sub-Saharan Africa</v>
      </c>
      <c r="E122" s="219" t="str">
        <f ca="1"/>
        <v>IDA</v>
      </c>
      <c r="F122" s="190" t="str">
        <f t="shared" ca="1" si="4"/>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$M$4:$V$4,
                    (M122:V122),
                    "")),
            1,
            0))
        =0,
    NA(),
    IF(
        Parameters!$D$15=1,
        IF(
            SUM(--(ISNUMBER(IF($M$4:$V$4=1,(M122:V122),""))))&gt;0,
            MAX(IF(
                ISNUMBER(M122:V122),
                IF(
                    M$4:V$4=1,
                    M122:V122,
                    ""),
                "")),
            MAX(IF(
                ISNUMBER(M122:V122),
                IF(
                    M$4:V$4=2,
                    M122:V122,
                    ""),
                ""))
        ),
        IF(
            Parameters!$D$16=1,
            IFERROR(
                AVERAGE(IF(
                    ISNUMBER(M122:V122),
                    IF(
                        M$4:V$4=1,
                        M122:V122,
                        ""),
                    "")),
                AVERAGE(IF(
                    ISNUMBER(M122:V122),
                    IF(
                        M$4:V$4=2,
                        M122:V122,
                        ""),
                    ""))
            ),
            IF(
                Parameters!$D$17=1,
                IFERROR(
                    IF(
                        OR(
                            IF(
                                ISNUMBER(M122:V122),
                                IF(
                                    M$4:V$4=1,
                                    M122:V122,
                                    ""),
                                "")
                            =0),
                        0,
                        GEOMEAN(IF(
                            ISNUMBER(M122:V122),
                            IF(
                                M$4:V$4=1,
                                M122:V122,
                                ""),
                            ""))
                    ),
                    IF(
                        OR(IF(
                            ISNUMBER(M122:V122),
                            IF(
                                M$4:V$4=2,
                                M122:V122,
                                ""),
                            "")
                            =0),
                        0,
                        GEOMEAN(IF(
                            ISNUMBER(M122:V122),
                            IF(
                                M$4:V$4=2,
                                M122:V122,
                                ""),
                            "")))
                )
            )
        )
    )
)</f>
        <v>2.5</v>
      </c>
      <c r="I122" s="191" cm="1">
        <f t="array" ref="I122">IF(
    SUM(IF(
            ISNUMBER(
                IF(
                    $M$5:$V$5,
                    (M122:V122),
                    "")),
            1,
            0))
        =0,
    NA(),
    IF(
        Parameters!$D$15=1,
        IF(
            SUM(--(ISNUMBER(IF($M$5:$V$5=1,(M122:V122),""))))&gt;0,
            MAX(IF(
                ISNUMBER(M122:V122),
                IF(
                    M$5:V$5=1,
                    M122:V122,
                    ""),
                "")),
            MAX(IF(
                ISNUMBER(M122:V122),
                IF(
                    M$5:V$5=2,
                    M122:V122,
                    ""),
                ""))
        ),
        IF(
            Parameters!$D$16=1,
            IFERROR(
                AVERAGE(IF(
                    ISNUMBER(M122:V122),
                    IF(
                        M$5:V$5=1,
                        M122:V122,
                        ""),
                    "")),
                AVERAGE(IF(
                    ISNUMBER(M122:V122),
                    IF(
                        M$5:V$5=2,
                        M122:V122,
                        ""),
                    ""))
            ),
            IF(
                Parameters!$D$17=1,
                IFERROR(
                    IF(
                        OR(
                            IF(
                                ISNUMBER(M122:V122),
                                IF(
                                    M$5:V$5=1,
                                    M122:V122,
                                    ""),
                                "")
                            =0),
                        0,
                        GEOMEAN(IF(
                            ISNUMBER(M122:V122),
                            IF(
                                M$5:V$5=1,
                                M122:V122,
                                ""),
                            ""))
                    ),
                    IF(
                        OR(IF(
                            ISNUMBER(M122:V122),
                            IF(
                                M$5:V$5=2,
                                M122:V122,
                                ""),
                            "")
                            =0),
                        0,
                        GEOMEAN(IF(
                            ISNUMBER(M122:V122),
                            IF(
                                M$5:V$5=2,
                                M122:V122,
                                ""),
                            "")))
                )
            )
        )
    )
)</f>
        <v>0</v>
      </c>
      <c r="J122" s="242">
        <v>45142</v>
      </c>
      <c r="K122" s="242">
        <v>45014</v>
      </c>
      <c r="L122" s="91" t="s">
        <v>197</v>
      </c>
      <c r="M122" s="192">
        <v>2.5</v>
      </c>
      <c r="N122" s="192" t="s">
        <v>409</v>
      </c>
      <c r="O122" s="192">
        <v>0</v>
      </c>
      <c r="P122" s="192">
        <v>0</v>
      </c>
      <c r="Q122" s="192">
        <v>0</v>
      </c>
      <c r="R122" s="192" t="s">
        <v>409</v>
      </c>
      <c r="S122" s="192">
        <v>2.5</v>
      </c>
      <c r="T122" s="192" t="s">
        <v>409</v>
      </c>
      <c r="U122" s="192">
        <v>0</v>
      </c>
      <c r="V122" s="192" t="s">
        <v>409</v>
      </c>
      <c r="W122" s="192">
        <v>0</v>
      </c>
      <c r="X122" s="192" t="s">
        <v>409</v>
      </c>
      <c r="Y122" s="192"/>
      <c r="Z122" s="192"/>
      <c r="AA122" s="80"/>
      <c r="AB122" s="80"/>
      <c r="AC122" s="80"/>
    </row>
    <row r="123" spans="1:29" x14ac:dyDescent="0.2">
      <c r="A123" s="84">
        <v>116</v>
      </c>
      <c r="B123" s="84" t="str">
        <f ca="1"/>
        <v>Lithuania</v>
      </c>
      <c r="C123" s="84" t="str">
        <f ca="1"/>
        <v>LTU</v>
      </c>
      <c r="D123" s="219" t="str">
        <f ca="1"/>
        <v>ECS           Europe &amp; Central Asia</v>
      </c>
      <c r="E123" s="219" t="str">
        <f ca="1"/>
        <v>NA</v>
      </c>
      <c r="F123" s="190" t="str">
        <f t="shared" ca="1" si="4"/>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$M$4:$V$4,
                    (M123:V123),
                    "")),
            1,
            0))
        =0,
    NA(),
    IF(
        Parameters!$D$15=1,
        IF(
            SUM(--(ISNUMBER(IF($M$4:$V$4=1,(M123:V123),""))))&gt;0,
            MAX(IF(
                ISNUMBER(M123:V123),
                IF(
                    M$4:V$4=1,
                    M123:V123,
                    ""),
                "")),
            MAX(IF(
                ISNUMBER(M123:V123),
                IF(
                    M$4:V$4=2,
                    M123:V123,
                    ""),
                ""))
        ),
        IF(
            Parameters!$D$16=1,
            IFERROR(
                AVERAGE(IF(
                    ISNUMBER(M123:V123),
                    IF(
                        M$4:V$4=1,
                        M123:V123,
                        ""),
                    "")),
                AVERAGE(IF(
                    ISNUMBER(M123:V123),
                    IF(
                        M$4:V$4=2,
                        M123:V123,
                        ""),
                    ""))
            ),
            IF(
                Parameters!$D$17=1,
                IFERROR(
                    IF(
                        OR(
                            IF(
                                ISNUMBER(M123:V123),
                                IF(
                                    M$4:V$4=1,
                                    M123:V123,
                                    ""),
                                "")
                            =0),
                        0,
                        GEOMEAN(IF(
                            ISNUMBER(M123:V123),
                            IF(
                                M$4:V$4=1,
                                M123:V123,
                                ""),
                            ""))
                    ),
                    IF(
                        OR(IF(
                            ISNUMBER(M123:V123),
                            IF(
                                M$4:V$4=2,
                                M123:V123,
                                ""),
                            "")
                            =0),
                        0,
                        GEOMEAN(IF(
                            ISNUMBER(M123:V123),
                            IF(
                                M$4:V$4=2,
                                M123:V123,
                                ""),
                            "")))
                )
            )
        )
    )
)</f>
        <v>1.1666666666666601</v>
      </c>
      <c r="I123" s="191" cm="1">
        <f t="array" ref="I123">IF(
    SUM(IF(
            ISNUMBER(
                IF(
                    $M$5:$V$5,
                    (M123:V123),
                    "")),
            1,
            0))
        =0,
    NA(),
    IF(
        Parameters!$D$15=1,
        IF(
            SUM(--(ISNUMBER(IF($M$5:$V$5=1,(M123:V123),""))))&gt;0,
            MAX(IF(
                ISNUMBER(M123:V123),
                IF(
                    M$5:V$5=1,
                    M123:V123,
                    ""),
                "")),
            MAX(IF(
                ISNUMBER(M123:V123),
                IF(
                    M$5:V$5=2,
                    M123:V123,
                    ""),
                ""))
        ),
        IF(
            Parameters!$D$16=1,
            IFERROR(
                AVERAGE(IF(
                    ISNUMBER(M123:V123),
                    IF(
                        M$5:V$5=1,
                        M123:V123,
                        ""),
                    "")),
                AVERAGE(IF(
                    ISNUMBER(M123:V123),
                    IF(
                        M$5:V$5=2,
                        M123:V123,
                        ""),
                    ""))
            ),
            IF(
                Parameters!$D$17=1,
                IFERROR(
                    IF(
                        OR(
                            IF(
                                ISNUMBER(M123:V123),
                                IF(
                                    M$5:V$5=1,
                                    M123:V123,
                                    ""),
                                "")
                            =0),
                        0,
                        GEOMEAN(IF(
                            ISNUMBER(M123:V123),
                            IF(
                                M$5:V$5=1,
                                M123:V123,
                                ""),
                            ""))
                    ),
                    IF(
                        OR(IF(
                            ISNUMBER(M123:V123),
                            IF(
                                M$5:V$5=2,
                                M123:V123,
                                ""),
                            "")
                            =0),
                        0,
                        GEOMEAN(IF(
                            ISNUMBER(M123:V123),
                            IF(
                                M$5:V$5=2,
                                M123:V123,
                                ""),
                            "")))
                )
            )
        )
    )
)</f>
        <v>0</v>
      </c>
      <c r="J123" s="242">
        <v>45019</v>
      </c>
      <c r="K123" s="242">
        <v>45154</v>
      </c>
      <c r="L123" s="91" t="s">
        <v>199</v>
      </c>
      <c r="M123" s="192">
        <v>1.1666666666666601</v>
      </c>
      <c r="N123" s="192" t="s">
        <v>409</v>
      </c>
      <c r="O123" s="192">
        <v>0</v>
      </c>
      <c r="P123" s="192">
        <v>0</v>
      </c>
      <c r="Q123" s="192">
        <v>0</v>
      </c>
      <c r="R123" s="192" t="s">
        <v>409</v>
      </c>
      <c r="S123" s="192">
        <v>1.7</v>
      </c>
      <c r="T123" s="192" t="s">
        <v>409</v>
      </c>
      <c r="U123" s="192">
        <v>0</v>
      </c>
      <c r="V123" s="192" t="s">
        <v>409</v>
      </c>
      <c r="W123" s="192">
        <v>0</v>
      </c>
      <c r="X123" s="192" t="s">
        <v>409</v>
      </c>
      <c r="Y123" s="192"/>
      <c r="Z123" s="192"/>
      <c r="AA123" s="80"/>
      <c r="AB123" s="80"/>
      <c r="AC123" s="80"/>
    </row>
    <row r="124" spans="1:29" x14ac:dyDescent="0.2">
      <c r="A124" s="84">
        <v>117</v>
      </c>
      <c r="B124" s="84" t="str">
        <f ca="1"/>
        <v>Luxembourg</v>
      </c>
      <c r="C124" s="84" t="str">
        <f ca="1"/>
        <v>LUX</v>
      </c>
      <c r="D124" s="219" t="str">
        <f ca="1"/>
        <v>ECS           Europe &amp; Central Asia</v>
      </c>
      <c r="E124" s="219" t="str">
        <f ca="1"/>
        <v>NA</v>
      </c>
      <c r="F124" s="190" t="str">
        <f t="shared" ca="1" si="4"/>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$M$4:$V$4,
                    (M124:V124),
                    "")),
            1,
            0))
        =0,
    NA(),
    IF(
        Parameters!$D$15=1,
        IF(
            SUM(--(ISNUMBER(IF($M$4:$V$4=1,(M124:V124),""))))&gt;0,
            MAX(IF(
                ISNUMBER(M124:V124),
                IF(
                    M$4:V$4=1,
                    M124:V124,
                    ""),
                "")),
            MAX(IF(
                ISNUMBER(M124:V124),
                IF(
                    M$4:V$4=2,
                    M124:V124,
                    ""),
                ""))
        ),
        IF(
            Parameters!$D$16=1,
            IFERROR(
                AVERAGE(IF(
                    ISNUMBER(M124:V124),
                    IF(
                        M$4:V$4=1,
                        M124:V124,
                        ""),
                    "")),
                AVERAGE(IF(
                    ISNUMBER(M124:V124),
                    IF(
                        M$4:V$4=2,
                        M124:V124,
                        ""),
                    ""))
            ),
            IF(
                Parameters!$D$17=1,
                IFERROR(
                    IF(
                        OR(
                            IF(
                                ISNUMBER(M124:V124),
                                IF(
                                    M$4:V$4=1,
                                    M124:V124,
                                    ""),
                                "")
                            =0),
                        0,
                        GEOMEAN(IF(
                            ISNUMBER(M124:V124),
                            IF(
                                M$4:V$4=1,
                                M124:V124,
                                ""),
                            ""))
                    ),
                    IF(
                        OR(IF(
                            ISNUMBER(M124:V124),
                            IF(
                                M$4:V$4=2,
                                M124:V124,
                                ""),
                            "")
                            =0),
                        0,
                        GEOMEAN(IF(
                            ISNUMBER(M124:V124),
                            IF(
                                M$4:V$4=2,
                                M124:V124,
                                ""),
                            "")))
                )
            )
        )
    )
)</f>
        <v>0</v>
      </c>
      <c r="I124" s="191" cm="1">
        <f t="array" ref="I124">IF(
    SUM(IF(
            ISNUMBER(
                IF(
                    $M$5:$V$5,
                    (M124:V124),
                    "")),
            1,
            0))
        =0,
    NA(),
    IF(
        Parameters!$D$15=1,
        IF(
            SUM(--(ISNUMBER(IF($M$5:$V$5=1,(M124:V124),""))))&gt;0,
            MAX(IF(
                ISNUMBER(M124:V124),
                IF(
                    M$5:V$5=1,
                    M124:V124,
                    ""),
                "")),
            MAX(IF(
                ISNUMBER(M124:V124),
                IF(
                    M$5:V$5=2,
                    M124:V124,
                    ""),
                ""))
        ),
        IF(
            Parameters!$D$16=1,
            IFERROR(
                AVERAGE(IF(
                    ISNUMBER(M124:V124),
                    IF(
                        M$5:V$5=1,
                        M124:V124,
                        ""),
                    "")),
                AVERAGE(IF(
                    ISNUMBER(M124:V124),
                    IF(
                        M$5:V$5=2,
                        M124:V124,
                        ""),
                    ""))
            ),
            IF(
                Parameters!$D$17=1,
                IFERROR(
                    IF(
                        OR(
                            IF(
                                ISNUMBER(M124:V124),
                                IF(
                                    M$5:V$5=1,
                                    M124:V124,
                                    ""),
                                "")
                            =0),
                        0,
                        GEOMEAN(IF(
                            ISNUMBER(M124:V124),
                            IF(
                                M$5:V$5=1,
                                M124:V124,
                                ""),
                            ""))
                    ),
                    IF(
                        OR(IF(
                            ISNUMBER(M124:V124),
                            IF(
                                M$5:V$5=2,
                                M124:V124,
                                ""),
                            "")
                            =0),
                        0,
                        GEOMEAN(IF(
                            ISNUMBER(M124:V124),
                            IF(
                                M$5:V$5=2,
                                M124:V124,
                                ""),
                            "")))
                )
            )
        )
    )
)</f>
        <v>0</v>
      </c>
      <c r="J124" s="242">
        <v>45142</v>
      </c>
      <c r="K124" s="242">
        <v>45154</v>
      </c>
      <c r="L124" s="91" t="s">
        <v>201</v>
      </c>
      <c r="M124" s="192">
        <v>0</v>
      </c>
      <c r="N124" s="192" t="s">
        <v>409</v>
      </c>
      <c r="O124" s="192">
        <v>0</v>
      </c>
      <c r="P124" s="192">
        <v>0</v>
      </c>
      <c r="Q124" s="192">
        <v>0</v>
      </c>
      <c r="R124" s="192" t="s">
        <v>409</v>
      </c>
      <c r="S124" s="192">
        <v>0.8</v>
      </c>
      <c r="T124" s="192" t="s">
        <v>409</v>
      </c>
      <c r="U124" s="192">
        <v>0</v>
      </c>
      <c r="V124" s="192" t="s">
        <v>409</v>
      </c>
      <c r="W124" s="192">
        <v>0</v>
      </c>
      <c r="X124" s="192" t="s">
        <v>409</v>
      </c>
      <c r="Y124" s="192"/>
      <c r="Z124" s="192"/>
      <c r="AA124" s="80"/>
      <c r="AB124" s="80"/>
      <c r="AC124" s="80"/>
    </row>
    <row r="125" spans="1:29" x14ac:dyDescent="0.2">
      <c r="A125" s="84">
        <v>118</v>
      </c>
      <c r="B125" s="84" t="str">
        <f ca="1"/>
        <v>Latvia</v>
      </c>
      <c r="C125" s="84" t="str">
        <f ca="1"/>
        <v>LVA</v>
      </c>
      <c r="D125" s="219" t="str">
        <f ca="1"/>
        <v>ECS           Europe &amp; Central Asia</v>
      </c>
      <c r="E125" s="219" t="str">
        <f ca="1"/>
        <v>NA</v>
      </c>
      <c r="F125" s="190" t="str">
        <f t="shared" ca="1" si="4"/>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$M$4:$V$4,
                    (M125:V125),
                    "")),
            1,
            0))
        =0,
    NA(),
    IF(
        Parameters!$D$15=1,
        IF(
            SUM(--(ISNUMBER(IF($M$4:$V$4=1,(M125:V125),""))))&gt;0,
            MAX(IF(
                ISNUMBER(M125:V125),
                IF(
                    M$4:V$4=1,
                    M125:V125,
                    ""),
                "")),
            MAX(IF(
                ISNUMBER(M125:V125),
                IF(
                    M$4:V$4=2,
                    M125:V125,
                    ""),
                ""))
        ),
        IF(
            Parameters!$D$16=1,
            IFERROR(
                AVERAGE(IF(
                    ISNUMBER(M125:V125),
                    IF(
                        M$4:V$4=1,
                        M125:V125,
                        ""),
                    "")),
                AVERAGE(IF(
                    ISNUMBER(M125:V125),
                    IF(
                        M$4:V$4=2,
                        M125:V125,
                        ""),
                    ""))
            ),
            IF(
                Parameters!$D$17=1,
                IFERROR(
                    IF(
                        OR(
                            IF(
                                ISNUMBER(M125:V125),
                                IF(
                                    M$4:V$4=1,
                                    M125:V125,
                                    ""),
                                "")
                            =0),
                        0,
                        GEOMEAN(IF(
                            ISNUMBER(M125:V125),
                            IF(
                                M$4:V$4=1,
                                M125:V125,
                                ""),
                            ""))
                    ),
                    IF(
                        OR(IF(
                            ISNUMBER(M125:V125),
                            IF(
                                M$4:V$4=2,
                                M125:V125,
                                ""),
                            "")
                            =0),
                        0,
                        GEOMEAN(IF(
                            ISNUMBER(M125:V125),
                            IF(
                                M$4:V$4=2,
                                M125:V125,
                                ""),
                            "")))
                )
            )
        )
    )
)</f>
        <v>1.8333333333333299</v>
      </c>
      <c r="I125" s="191" cm="1">
        <f t="array" ref="I125">IF(
    SUM(IF(
            ISNUMBER(
                IF(
                    $M$5:$V$5,
                    (M125:V125),
                    "")),
            1,
            0))
        =0,
    NA(),
    IF(
        Parameters!$D$15=1,
        IF(
            SUM(--(ISNUMBER(IF($M$5:$V$5=1,(M125:V125),""))))&gt;0,
            MAX(IF(
                ISNUMBER(M125:V125),
                IF(
                    M$5:V$5=1,
                    M125:V125,
                    ""),
                "")),
            MAX(IF(
                ISNUMBER(M125:V125),
                IF(
                    M$5:V$5=2,
                    M125:V125,
                    ""),
                ""))
        ),
        IF(
            Parameters!$D$16=1,
            IFERROR(
                AVERAGE(IF(
                    ISNUMBER(M125:V125),
                    IF(
                        M$5:V$5=1,
                        M125:V125,
                        ""),
                    "")),
                AVERAGE(IF(
                    ISNUMBER(M125:V125),
                    IF(
                        M$5:V$5=2,
                        M125:V125,
                        ""),
                    ""))
            ),
            IF(
                Parameters!$D$17=1,
                IFERROR(
                    IF(
                        OR(
                            IF(
                                ISNUMBER(M125:V125),
                                IF(
                                    M$5:V$5=1,
                                    M125:V125,
                                    ""),
                                "")
                            =0),
                        0,
                        GEOMEAN(IF(
                            ISNUMBER(M125:V125),
                            IF(
                                M$5:V$5=1,
                                M125:V125,
                                ""),
                            ""))
                    ),
                    IF(
                        OR(IF(
                            ISNUMBER(M125:V125),
                            IF(
                                M$5:V$5=2,
                                M125:V125,
                                ""),
                            "")
                            =0),
                        0,
                        GEOMEAN(IF(
                            ISNUMBER(M125:V125),
                            IF(
                                M$5:V$5=2,
                                M125:V125,
                                ""),
                            "")))
                )
            )
        )
    )
)</f>
        <v>0</v>
      </c>
      <c r="J125" s="242">
        <v>44753</v>
      </c>
      <c r="K125" s="242">
        <v>45154</v>
      </c>
      <c r="L125" s="91" t="s">
        <v>203</v>
      </c>
      <c r="M125" s="192">
        <v>1.8333333333333299</v>
      </c>
      <c r="N125" s="192" t="s">
        <v>409</v>
      </c>
      <c r="O125" s="192">
        <v>0</v>
      </c>
      <c r="P125" s="192">
        <v>0</v>
      </c>
      <c r="Q125" s="192">
        <v>0</v>
      </c>
      <c r="R125" s="192" t="s">
        <v>409</v>
      </c>
      <c r="S125" s="192">
        <v>2.1</v>
      </c>
      <c r="T125" s="192" t="s">
        <v>409</v>
      </c>
      <c r="U125" s="192">
        <v>0</v>
      </c>
      <c r="V125" s="192" t="s">
        <v>409</v>
      </c>
      <c r="W125" s="192">
        <v>0</v>
      </c>
      <c r="X125" s="192" t="s">
        <v>409</v>
      </c>
      <c r="Y125" s="192"/>
      <c r="Z125" s="192"/>
      <c r="AA125" s="80"/>
      <c r="AB125" s="80"/>
      <c r="AC125" s="80"/>
    </row>
    <row r="126" spans="1:29" x14ac:dyDescent="0.2">
      <c r="A126" s="84">
        <v>119</v>
      </c>
      <c r="B126" s="84" t="str">
        <f ca="1"/>
        <v>Macao SAR, China</v>
      </c>
      <c r="C126" s="84" t="str">
        <f ca="1"/>
        <v>MAC</v>
      </c>
      <c r="D126" s="219" t="str">
        <f ca="1"/>
        <v>EAS           East Asia &amp; Pacific</v>
      </c>
      <c r="E126" s="219" t="str">
        <f ca="1"/>
        <v>NA</v>
      </c>
      <c r="F126" s="190" t="str">
        <f t="shared" ca="1" si="4"/>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t="e" cm="1">
        <f t="array" ref="H126">IF(
    SUM(IF(
            ISNUMBER(
                IF(
                    $M$4:$V$4,
                    (M126:V126),
                    "")),
            1,
            0))
        =0,
    NA(),
    IF(
        Parameters!$D$15=1,
        IF(
            SUM(--(ISNUMBER(IF($M$4:$V$4=1,(M126:V126),""))))&gt;0,
            MAX(IF(
                ISNUMBER(M126:V126),
                IF(
                    M$4:V$4=1,
                    M126:V126,
                    ""),
                "")),
            MAX(IF(
                ISNUMBER(M126:V126),
                IF(
                    M$4:V$4=2,
                    M126:V126,
                    ""),
                ""))
        ),
        IF(
            Parameters!$D$16=1,
            IFERROR(
                AVERAGE(IF(
                    ISNUMBER(M126:V126),
                    IF(
                        M$4:V$4=1,
                        M126:V126,
                        ""),
                    "")),
                AVERAGE(IF(
                    ISNUMBER(M126:V126),
                    IF(
                        M$4:V$4=2,
                        M126:V126,
                        ""),
                    ""))
            ),
            IF(
                Parameters!$D$17=1,
                IFERROR(
                    IF(
                        OR(
                            IF(
                                ISNUMBER(M126:V126),
                                IF(
                                    M$4:V$4=1,
                                    M126:V126,
                                    ""),
                                "")
                            =0),
                        0,
                        GEOMEAN(IF(
                            ISNUMBER(M126:V126),
                            IF(
                                M$4:V$4=1,
                                M126:V126,
                                ""),
                            ""))
                    ),
                    IF(
                        OR(IF(
                            ISNUMBER(M126:V126),
                            IF(
                                M$4:V$4=2,
                                M126:V126,
                                ""),
                            "")
                            =0),
                        0,
                        GEOMEAN(IF(
                            ISNUMBER(M126:V126),
                            IF(
                                M$4:V$4=2,
                                M126:V126,
                                ""),
                            "")))
                )
            )
        )
    )
)</f>
        <v>#N/A</v>
      </c>
      <c r="I126" s="191" cm="1">
        <f t="array" ref="I126">IF(
    SUM(IF(
            ISNUMBER(
                IF(
                    $M$5:$V$5,
                    (M126:V126),
                    "")),
            1,
            0))
        =0,
    NA(),
    IF(
        Parameters!$D$15=1,
        IF(
            SUM(--(ISNUMBER(IF($M$5:$V$5=1,(M126:V126),""))))&gt;0,
            MAX(IF(
                ISNUMBER(M126:V126),
                IF(
                    M$5:V$5=1,
                    M126:V126,
                    ""),
                "")),
            MAX(IF(
                ISNUMBER(M126:V126),
                IF(
                    M$5:V$5=2,
                    M126:V126,
                    ""),
                ""))
        ),
        IF(
            Parameters!$D$16=1,
            IFERROR(
                AVERAGE(IF(
                    ISNUMBER(M126:V126),
                    IF(
                        M$5:V$5=1,
                        M126:V126,
                        ""),
                    "")),
                AVERAGE(IF(
                    ISNUMBER(M126:V126),
                    IF(
                        M$5:V$5=2,
                        M126:V126,
                        ""),
                    ""))
            ),
            IF(
                Parameters!$D$17=1,
                IFERROR(
                    IF(
                        OR(
                            IF(
                                ISNUMBER(M126:V126),
                                IF(
                                    M$5:V$5=1,
                                    M126:V126,
                                    ""),
                                "")
                            =0),
                        0,
                        GEOMEAN(IF(
                            ISNUMBER(M126:V126),
                            IF(
                                M$5:V$5=1,
                                M126:V126,
                                ""),
                            ""))
                    ),
                    IF(
                        OR(IF(
                            ISNUMBER(M126:V126),
                            IF(
                                M$5:V$5=2,
                                M126:V126,
                                ""),
                            "")
                            =0),
                        0,
                        GEOMEAN(IF(
                            ISNUMBER(M126:V126),
                            IF(
                                M$5:V$5=2,
                                M126:V126,
                                ""),
                            "")))
                )
            )
        )
    )
)</f>
        <v>0</v>
      </c>
      <c r="J126" s="242">
        <v>44887</v>
      </c>
      <c r="K126" s="242">
        <v>45154</v>
      </c>
      <c r="L126" s="91" t="s">
        <v>712</v>
      </c>
      <c r="M126" s="192" t="s">
        <v>409</v>
      </c>
      <c r="N126" s="192" t="s">
        <v>409</v>
      </c>
      <c r="O126" s="192" t="s">
        <v>409</v>
      </c>
      <c r="P126" s="192">
        <v>0</v>
      </c>
      <c r="Q126" s="192" t="s">
        <v>409</v>
      </c>
      <c r="R126" s="192" t="s">
        <v>409</v>
      </c>
      <c r="S126" s="192" t="s">
        <v>409</v>
      </c>
      <c r="T126" s="192" t="s">
        <v>409</v>
      </c>
      <c r="U126" s="192" t="s">
        <v>409</v>
      </c>
      <c r="V126" s="192" t="s">
        <v>409</v>
      </c>
      <c r="W126" s="192" t="s">
        <v>409</v>
      </c>
      <c r="X126" s="192" t="s">
        <v>409</v>
      </c>
      <c r="Y126" s="192"/>
      <c r="Z126" s="192"/>
      <c r="AA126" s="80"/>
      <c r="AB126" s="80"/>
      <c r="AC126" s="80"/>
    </row>
    <row r="127" spans="1:29" x14ac:dyDescent="0.2">
      <c r="A127" s="84">
        <v>120</v>
      </c>
      <c r="B127" s="84" t="str">
        <f ca="1"/>
        <v>St. Martin (French part)</v>
      </c>
      <c r="C127" s="84" t="str">
        <f ca="1"/>
        <v>MAF</v>
      </c>
      <c r="D127" s="219" t="str">
        <f ca="1"/>
        <v>LCN           Latin America &amp; Caribbean</v>
      </c>
      <c r="E127" s="219" t="str">
        <f ca="1"/>
        <v>NA</v>
      </c>
      <c r="F127" s="190" t="str">
        <f t="shared" ca="1" si="4"/>
        <v/>
      </c>
      <c r="G127" s="80">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$M$4:$V$4,
                    (M127:V127),
                    "")),
            1,
            0))
        =0,
    NA(),
    IF(
        Parameters!$D$15=1,
        IF(
            SUM(--(ISNUMBER(IF($M$4:$V$4=1,(M127:V127),""))))&gt;0,
            MAX(IF(
                ISNUMBER(M127:V127),
                IF(
                    M$4:V$4=1,
                    M127:V127,
                    ""),
                "")),
            MAX(IF(
                ISNUMBER(M127:V127),
                IF(
                    M$4:V$4=2,
                    M127:V127,
                    ""),
                ""))
        ),
        IF(
            Parameters!$D$16=1,
            IFERROR(
                AVERAGE(IF(
                    ISNUMBER(M127:V127),
                    IF(
                        M$4:V$4=1,
                        M127:V127,
                        ""),
                    "")),
                AVERAGE(IF(
                    ISNUMBER(M127:V127),
                    IF(
                        M$4:V$4=2,
                        M127:V127,
                        ""),
                    ""))
            ),
            IF(
                Parameters!$D$17=1,
                IFERROR(
                    IF(
                        OR(
                            IF(
                                ISNUMBER(M127:V127),
                                IF(
                                    M$4:V$4=1,
                                    M127:V127,
                                    ""),
                                "")
                            =0),
                        0,
                        GEOMEAN(IF(
                            ISNUMBER(M127:V127),
                            IF(
                                M$4:V$4=1,
                                M127:V127,
                                ""),
                            ""))
                    ),
                    IF(
                        OR(IF(
                            ISNUMBER(M127:V127),
                            IF(
                                M$4:V$4=2,
                                M127:V127,
                                ""),
                            "")
                            =0),
                        0,
                        GEOMEAN(IF(
                            ISNUMBER(M127:V127),
                            IF(
                                M$4:V$4=2,
                                M127:V127,
                                ""),
                            "")))
                )
            )
        )
    )
)</f>
        <v>#N/A</v>
      </c>
      <c r="I127" s="191" cm="1">
        <f t="array" ref="I127">IF(
    SUM(IF(
            ISNUMBER(
                IF(
                    $M$5:$V$5,
                    (M127:V127),
                    "")),
            1,
            0))
        =0,
    NA(),
    IF(
        Parameters!$D$15=1,
        IF(
            SUM(--(ISNUMBER(IF($M$5:$V$5=1,(M127:V127),""))))&gt;0,
            MAX(IF(
                ISNUMBER(M127:V127),
                IF(
                    M$5:V$5=1,
                    M127:V127,
                    ""),
                "")),
            MAX(IF(
                ISNUMBER(M127:V127),
                IF(
                    M$5:V$5=2,
                    M127:V127,
                    ""),
                ""))
        ),
        IF(
            Parameters!$D$16=1,
            IFERROR(
                AVERAGE(IF(
                    ISNUMBER(M127:V127),
                    IF(
                        M$5:V$5=1,
                        M127:V127,
                        ""),
                    "")),
                AVERAGE(IF(
                    ISNUMBER(M127:V127),
                    IF(
                        M$5:V$5=2,
                        M127:V127,
                        ""),
                    ""))
            ),
            IF(
                Parameters!$D$17=1,
                IFERROR(
                    IF(
                        OR(
                            IF(
                                ISNUMBER(M127:V127),
                                IF(
                                    M$5:V$5=1,
                                    M127:V127,
                                    ""),
                                "")
                            =0),
                        0,
                        GEOMEAN(IF(
                            ISNUMBER(M127:V127),
                            IF(
                                M$5:V$5=1,
                                M127:V127,
                                ""),
                            ""))
                    ),
                    IF(
                        OR(IF(
                            ISNUMBER(M127:V127),
                            IF(
                                M$5:V$5=2,
                                M127:V127,
                                ""),
                            "")
                            =0),
                        0,
                        GEOMEAN(IF(
                            ISNUMBER(M127:V127),
                            IF(
                                M$5:V$5=2,
                                M127:V127,
                                ""),
                            "")))
                )
            )
        )
    )
)</f>
        <v>0</v>
      </c>
      <c r="J127" s="242" t="s">
        <v>409</v>
      </c>
      <c r="K127" s="242">
        <v>45154</v>
      </c>
      <c r="L127" s="91" t="s">
        <v>713</v>
      </c>
      <c r="M127" s="192" t="s">
        <v>409</v>
      </c>
      <c r="N127" s="192" t="s">
        <v>409</v>
      </c>
      <c r="O127" s="192" t="s">
        <v>409</v>
      </c>
      <c r="P127" s="192">
        <v>0</v>
      </c>
      <c r="Q127" s="192" t="s">
        <v>409</v>
      </c>
      <c r="R127" s="192" t="s">
        <v>409</v>
      </c>
      <c r="S127" s="192" t="s">
        <v>409</v>
      </c>
      <c r="T127" s="192" t="s">
        <v>409</v>
      </c>
      <c r="U127" s="192" t="s">
        <v>409</v>
      </c>
      <c r="V127" s="192" t="s">
        <v>409</v>
      </c>
      <c r="W127" s="192" t="s">
        <v>409</v>
      </c>
      <c r="X127" s="192" t="s">
        <v>409</v>
      </c>
      <c r="Y127" s="192"/>
      <c r="Z127" s="192"/>
      <c r="AA127" s="80"/>
      <c r="AB127" s="80"/>
      <c r="AC127" s="80"/>
    </row>
    <row r="128" spans="1:29" x14ac:dyDescent="0.2">
      <c r="A128" s="84">
        <v>121</v>
      </c>
      <c r="B128" s="84" t="str">
        <f ca="1"/>
        <v>Morocco</v>
      </c>
      <c r="C128" s="84" t="str">
        <f ca="1"/>
        <v>MAR</v>
      </c>
      <c r="D128" s="219" t="str">
        <f ca="1"/>
        <v>MEA           Middle East &amp; North Africa</v>
      </c>
      <c r="E128" s="219" t="str">
        <f ca="1"/>
        <v>IBRD</v>
      </c>
      <c r="F128" s="190" t="str">
        <f t="shared" ca="1" si="4"/>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$M$4:$V$4,
                    (M128:V128),
                    "")),
            1,
            0))
        =0,
    NA(),
    IF(
        Parameters!$D$15=1,
        IF(
            SUM(--(ISNUMBER(IF($M$4:$V$4=1,(M128:V128),""))))&gt;0,
            MAX(IF(
                ISNUMBER(M128:V128),
                IF(
                    M$4:V$4=1,
                    M128:V128,
                    ""),
                "")),
            MAX(IF(
                ISNUMBER(M128:V128),
                IF(
                    M$4:V$4=2,
                    M128:V128,
                    ""),
                ""))
        ),
        IF(
            Parameters!$D$16=1,
            IFERROR(
                AVERAGE(IF(
                    ISNUMBER(M128:V128),
                    IF(
                        M$4:V$4=1,
                        M128:V128,
                        ""),
                    "")),
                AVERAGE(IF(
                    ISNUMBER(M128:V128),
                    IF(
                        M$4:V$4=2,
                        M128:V128,
                        ""),
                    ""))
            ),
            IF(
                Parameters!$D$17=1,
                IFERROR(
                    IF(
                        OR(
                            IF(
                                ISNUMBER(M128:V128),
                                IF(
                                    M$4:V$4=1,
                                    M128:V128,
                                    ""),
                                "")
                            =0),
                        0,
                        GEOMEAN(IF(
                            ISNUMBER(M128:V128),
                            IF(
                                M$4:V$4=1,
                                M128:V128,
                                ""),
                            ""))
                    ),
                    IF(
                        OR(IF(
                            ISNUMBER(M128:V128),
                            IF(
                                M$4:V$4=2,
                                M128:V128,
                                ""),
                            "")
                            =0),
                        0,
                        GEOMEAN(IF(
                            ISNUMBER(M128:V128),
                            IF(
                                M$4:V$4=2,
                                M128:V128,
                                ""),
                            "")))
                )
            )
        )
    )
)</f>
        <v>6.1666666666666599</v>
      </c>
      <c r="I128" s="191" cm="1">
        <f t="array" ref="I128">IF(
    SUM(IF(
            ISNUMBER(
                IF(
                    $M$5:$V$5,
                    (M128:V128),
                    "")),
            1,
            0))
        =0,
    NA(),
    IF(
        Parameters!$D$15=1,
        IF(
            SUM(--(ISNUMBER(IF($M$5:$V$5=1,(M128:V128),""))))&gt;0,
            MAX(IF(
                ISNUMBER(M128:V128),
                IF(
                    M$5:V$5=1,
                    M128:V128,
                    ""),
                "")),
            MAX(IF(
                ISNUMBER(M128:V128),
                IF(
                    M$5:V$5=2,
                    M128:V128,
                    ""),
                ""))
        ),
        IF(
            Parameters!$D$16=1,
            IFERROR(
                AVERAGE(IF(
                    ISNUMBER(M128:V128),
                    IF(
                        M$5:V$5=1,
                        M128:V128,
                        ""),
                    "")),
                AVERAGE(IF(
                    ISNUMBER(M128:V128),
                    IF(
                        M$5:V$5=2,
                        M128:V128,
                        ""),
                    ""))
            ),
            IF(
                Parameters!$D$17=1,
                IFERROR(
                    IF(
                        OR(
                            IF(
                                ISNUMBER(M128:V128),
                                IF(
                                    M$5:V$5=1,
                                    M128:V128,
                                    ""),
                                "")
                            =0),
                        0,
                        GEOMEAN(IF(
                            ISNUMBER(M128:V128),
                            IF(
                                M$5:V$5=1,
                                M128:V128,
                                ""),
                            ""))
                    ),
                    IF(
                        OR(IF(
                            ISNUMBER(M128:V128),
                            IF(
                                M$5:V$5=2,
                                M128:V128,
                                ""),
                            "")
                            =0),
                        0,
                        GEOMEAN(IF(
                            ISNUMBER(M128:V128),
                            IF(
                                M$5:V$5=2,
                                M128:V128,
                                ""),
                            "")))
                )
            )
        )
    )
)</f>
        <v>0</v>
      </c>
      <c r="J128" s="242">
        <v>45142</v>
      </c>
      <c r="K128" s="242">
        <v>45154</v>
      </c>
      <c r="L128" s="91" t="s">
        <v>205</v>
      </c>
      <c r="M128" s="192">
        <v>6.1666666666666599</v>
      </c>
      <c r="N128" s="192">
        <v>0</v>
      </c>
      <c r="O128" s="192">
        <v>0</v>
      </c>
      <c r="P128" s="192">
        <v>0</v>
      </c>
      <c r="Q128" s="192">
        <v>0</v>
      </c>
      <c r="R128" s="192" t="s">
        <v>409</v>
      </c>
      <c r="S128" s="192">
        <v>4.7</v>
      </c>
      <c r="T128" s="192" t="s">
        <v>919</v>
      </c>
      <c r="U128" s="192">
        <v>0</v>
      </c>
      <c r="V128" s="192" t="s">
        <v>409</v>
      </c>
      <c r="W128" s="192">
        <v>0.17499999999999999</v>
      </c>
      <c r="X128" s="192" t="s">
        <v>409</v>
      </c>
      <c r="Y128" s="192"/>
      <c r="Z128" s="192"/>
      <c r="AA128" s="80"/>
      <c r="AB128" s="80"/>
      <c r="AC128" s="80"/>
    </row>
    <row r="129" spans="1:29" x14ac:dyDescent="0.2">
      <c r="A129" s="84">
        <v>122</v>
      </c>
      <c r="B129" s="84" t="str">
        <f ca="1"/>
        <v>Monaco</v>
      </c>
      <c r="C129" s="84" t="str">
        <f ca="1"/>
        <v>MCO</v>
      </c>
      <c r="D129" s="219" t="str">
        <f ca="1"/>
        <v>ECS           Europe &amp; Central Asia</v>
      </c>
      <c r="E129" s="219" t="str">
        <f ca="1"/>
        <v>NA</v>
      </c>
      <c r="F129" s="190" t="str">
        <f t="shared" ca="1" si="4"/>
        <v/>
      </c>
      <c r="G129" s="80">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t="e" cm="1">
        <f t="array" ref="H129">IF(
    SUM(IF(
            ISNUMBER(
                IF(
                    $M$4:$V$4,
                    (M129:V129),
                    "")),
            1,
            0))
        =0,
    NA(),
    IF(
        Parameters!$D$15=1,
        IF(
            SUM(--(ISNUMBER(IF($M$4:$V$4=1,(M129:V129),""))))&gt;0,
            MAX(IF(
                ISNUMBER(M129:V129),
                IF(
                    M$4:V$4=1,
                    M129:V129,
                    ""),
                "")),
            MAX(IF(
                ISNUMBER(M129:V129),
                IF(
                    M$4:V$4=2,
                    M129:V129,
                    ""),
                ""))
        ),
        IF(
            Parameters!$D$16=1,
            IFERROR(
                AVERAGE(IF(
                    ISNUMBER(M129:V129),
                    IF(
                        M$4:V$4=1,
                        M129:V129,
                        ""),
                    "")),
                AVERAGE(IF(
                    ISNUMBER(M129:V129),
                    IF(
                        M$4:V$4=2,
                        M129:V129,
                        ""),
                    ""))
            ),
            IF(
                Parameters!$D$17=1,
                IFERROR(
                    IF(
                        OR(
                            IF(
                                ISNUMBER(M129:V129),
                                IF(
                                    M$4:V$4=1,
                                    M129:V129,
                                    ""),
                                "")
                            =0),
                        0,
                        GEOMEAN(IF(
                            ISNUMBER(M129:V129),
                            IF(
                                M$4:V$4=1,
                                M129:V129,
                                ""),
                            ""))
                    ),
                    IF(
                        OR(IF(
                            ISNUMBER(M129:V129),
                            IF(
                                M$4:V$4=2,
                                M129:V129,
                                ""),
                            "")
                            =0),
                        0,
                        GEOMEAN(IF(
                            ISNUMBER(M129:V129),
                            IF(
                                M$4:V$4=2,
                                M129:V129,
                                ""),
                            "")))
                )
            )
        )
    )
)</f>
        <v>#N/A</v>
      </c>
      <c r="I129" s="191" cm="1">
        <f t="array" ref="I129">IF(
    SUM(IF(
            ISNUMBER(
                IF(
                    $M$5:$V$5,
                    (M129:V129),
                    "")),
            1,
            0))
        =0,
    NA(),
    IF(
        Parameters!$D$15=1,
        IF(
            SUM(--(ISNUMBER(IF($M$5:$V$5=1,(M129:V129),""))))&gt;0,
            MAX(IF(
                ISNUMBER(M129:V129),
                IF(
                    M$5:V$5=1,
                    M129:V129,
                    ""),
                "")),
            MAX(IF(
                ISNUMBER(M129:V129),
                IF(
                    M$5:V$5=2,
                    M129:V129,
                    ""),
                ""))
        ),
        IF(
            Parameters!$D$16=1,
            IFERROR(
                AVERAGE(IF(
                    ISNUMBER(M129:V129),
                    IF(
                        M$5:V$5=1,
                        M129:V129,
                        ""),
                    "")),
                AVERAGE(IF(
                    ISNUMBER(M129:V129),
                    IF(
                        M$5:V$5=2,
                        M129:V129,
                        ""),
                    ""))
            ),
            IF(
                Parameters!$D$17=1,
                IFERROR(
                    IF(
                        OR(
                            IF(
                                ISNUMBER(M129:V129),
                                IF(
                                    M$5:V$5=1,
                                    M129:V129,
                                    ""),
                                "")
                            =0),
                        0,
                        GEOMEAN(IF(
                            ISNUMBER(M129:V129),
                            IF(
                                M$5:V$5=1,
                                M129:V129,
                                ""),
                            ""))
                    ),
                    IF(
                        OR(IF(
                            ISNUMBER(M129:V129),
                            IF(
                                M$5:V$5=2,
                                M129:V129,
                                ""),
                            "")
                            =0),
                        0,
                        GEOMEAN(IF(
                            ISNUMBER(M129:V129),
                            IF(
                                M$5:V$5=2,
                                M129:V129,
                                ""),
                            "")))
                )
            )
        )
    )
)</f>
        <v>0</v>
      </c>
      <c r="J129" s="242" t="s">
        <v>409</v>
      </c>
      <c r="K129" s="242">
        <v>44887</v>
      </c>
      <c r="L129" s="91" t="s">
        <v>714</v>
      </c>
      <c r="M129" s="192" t="s">
        <v>409</v>
      </c>
      <c r="N129" s="192" t="s">
        <v>409</v>
      </c>
      <c r="O129" s="192" t="s">
        <v>409</v>
      </c>
      <c r="P129" s="192">
        <v>0</v>
      </c>
      <c r="Q129" s="192">
        <v>0</v>
      </c>
      <c r="R129" s="192" t="s">
        <v>409</v>
      </c>
      <c r="S129" s="192" t="s">
        <v>409</v>
      </c>
      <c r="T129" s="192" t="s">
        <v>409</v>
      </c>
      <c r="U129" s="192" t="s">
        <v>409</v>
      </c>
      <c r="V129" s="192" t="s">
        <v>409</v>
      </c>
      <c r="W129" s="192">
        <v>0</v>
      </c>
      <c r="X129" s="192" t="s">
        <v>409</v>
      </c>
      <c r="Y129" s="192"/>
      <c r="Z129" s="192"/>
      <c r="AA129" s="80"/>
      <c r="AB129" s="80"/>
      <c r="AC129" s="80"/>
    </row>
    <row r="130" spans="1:29" x14ac:dyDescent="0.2">
      <c r="A130" s="84">
        <v>123</v>
      </c>
      <c r="B130" s="84" t="str">
        <f ca="1"/>
        <v>Moldova</v>
      </c>
      <c r="C130" s="84" t="str">
        <f ca="1"/>
        <v>MDA</v>
      </c>
      <c r="D130" s="219" t="str">
        <f ca="1"/>
        <v>ECS           Europe &amp; Central Asia</v>
      </c>
      <c r="E130" s="219" t="str">
        <f ca="1"/>
        <v>IBRD</v>
      </c>
      <c r="F130" s="190" t="str">
        <f t="shared" ca="1" si="4"/>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$M$4:$V$4,
                    (M130:V130),
                    "")),
            1,
            0))
        =0,
    NA(),
    IF(
        Parameters!$D$15=1,
        IF(
            SUM(--(ISNUMBER(IF($M$4:$V$4=1,(M130:V130),""))))&gt;0,
            MAX(IF(
                ISNUMBER(M130:V130),
                IF(
                    M$4:V$4=1,
                    M130:V130,
                    ""),
                "")),
            MAX(IF(
                ISNUMBER(M130:V130),
                IF(
                    M$4:V$4=2,
                    M130:V130,
                    ""),
                ""))
        ),
        IF(
            Parameters!$D$16=1,
            IFERROR(
                AVERAGE(IF(
                    ISNUMBER(M130:V130),
                    IF(
                        M$4:V$4=1,
                        M130:V130,
                        ""),
                    "")),
                AVERAGE(IF(
                    ISNUMBER(M130:V130),
                    IF(
                        M$4:V$4=2,
                        M130:V130,
                        ""),
                    ""))
            ),
            IF(
                Parameters!$D$17=1,
                IFERROR(
                    IF(
                        OR(
                            IF(
                                ISNUMBER(M130:V130),
                                IF(
                                    M$4:V$4=1,
                                    M130:V130,
                                    ""),
                                "")
                            =0),
                        0,
                        GEOMEAN(IF(
                            ISNUMBER(M130:V130),
                            IF(
                                M$4:V$4=1,
                                M130:V130,
                                ""),
                            ""))
                    ),
                    IF(
                        OR(IF(
                            ISNUMBER(M130:V130),
                            IF(
                                M$4:V$4=2,
                                M130:V130,
                                ""),
                            "")
                            =0),
                        0,
                        GEOMEAN(IF(
                            ISNUMBER(M130:V130),
                            IF(
                                M$4:V$4=2,
                                M130:V130,
                                ""),
                            "")))
                )
            )
        )
    )
)</f>
        <v>5.1666666666666599</v>
      </c>
      <c r="I130" s="191" cm="1">
        <f t="array" ref="I130">IF(
    SUM(IF(
            ISNUMBER(
                IF(
                    $M$5:$V$5,
                    (M130:V130),
                    "")),
            1,
            0))
        =0,
    NA(),
    IF(
        Parameters!$D$15=1,
        IF(
            SUM(--(ISNUMBER(IF($M$5:$V$5=1,(M130:V130),""))))&gt;0,
            MAX(IF(
                ISNUMBER(M130:V130),
                IF(
                    M$5:V$5=1,
                    M130:V130,
                    ""),
                "")),
            MAX(IF(
                ISNUMBER(M130:V130),
                IF(
                    M$5:V$5=2,
                    M130:V130,
                    ""),
                ""))
        ),
        IF(
            Parameters!$D$16=1,
            IFERROR(
                AVERAGE(IF(
                    ISNUMBER(M130:V130),
                    IF(
                        M$5:V$5=1,
                        M130:V130,
                        ""),
                    "")),
                AVERAGE(IF(
                    ISNUMBER(M130:V130),
                    IF(
                        M$5:V$5=2,
                        M130:V130,
                        ""),
                    ""))
            ),
            IF(
                Parameters!$D$17=1,
                IFERROR(
                    IF(
                        OR(
                            IF(
                                ISNUMBER(M130:V130),
                                IF(
                                    M$5:V$5=1,
                                    M130:V130,
                                    ""),
                                "")
                            =0),
                        0,
                        GEOMEAN(IF(
                            ISNUMBER(M130:V130),
                            IF(
                                M$5:V$5=1,
                                M130:V130,
                                ""),
                            ""))
                    ),
                    IF(
                        OR(IF(
                            ISNUMBER(M130:V130),
                            IF(
                                M$5:V$5=2,
                                M130:V130,
                                ""),
                            "")
                            =0),
                        0,
                        GEOMEAN(IF(
                            ISNUMBER(M130:V130),
                            IF(
                                M$5:V$5=2,
                                M130:V130,
                                ""),
                            "")))
                )
            )
        )
    )
)</f>
        <v>0</v>
      </c>
      <c r="J130" s="242">
        <v>45142</v>
      </c>
      <c r="K130" s="242">
        <v>45154</v>
      </c>
      <c r="L130" s="91" t="s">
        <v>206</v>
      </c>
      <c r="M130" s="192">
        <v>5.1666666666666599</v>
      </c>
      <c r="N130" s="192" t="s">
        <v>409</v>
      </c>
      <c r="O130" s="192">
        <v>0</v>
      </c>
      <c r="P130" s="192">
        <v>0</v>
      </c>
      <c r="Q130" s="192">
        <v>0</v>
      </c>
      <c r="R130" s="192" t="s">
        <v>409</v>
      </c>
      <c r="S130" s="192">
        <v>4.0999999999999996</v>
      </c>
      <c r="T130" s="192" t="s">
        <v>409</v>
      </c>
      <c r="U130" s="192">
        <v>0</v>
      </c>
      <c r="V130" s="192" t="s">
        <v>409</v>
      </c>
      <c r="W130" s="192">
        <v>0.36363636363636298</v>
      </c>
      <c r="X130" s="192" t="s">
        <v>409</v>
      </c>
      <c r="Y130" s="192"/>
      <c r="Z130" s="192"/>
      <c r="AA130" s="80"/>
      <c r="AB130" s="80"/>
      <c r="AC130" s="80"/>
    </row>
    <row r="131" spans="1:29" x14ac:dyDescent="0.2">
      <c r="A131" s="84">
        <v>124</v>
      </c>
      <c r="B131" s="84" t="str">
        <f ca="1"/>
        <v>Madagascar</v>
      </c>
      <c r="C131" s="84" t="str">
        <f ca="1"/>
        <v>MDG</v>
      </c>
      <c r="D131" s="219" t="str">
        <f ca="1"/>
        <v>SSF           Sub-Saharan Africa</v>
      </c>
      <c r="E131" s="219" t="str">
        <f ca="1"/>
        <v>IDA</v>
      </c>
      <c r="F131" s="190" t="str">
        <f t="shared" ca="1" si="4"/>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$M$4:$V$4,
                    (M131:V131),
                    "")),
            1,
            0))
        =0,
    NA(),
    IF(
        Parameters!$D$15=1,
        IF(
            SUM(--(ISNUMBER(IF($M$4:$V$4=1,(M131:V131),""))))&gt;0,
            MAX(IF(
                ISNUMBER(M131:V131),
                IF(
                    M$4:V$4=1,
                    M131:V131,
                    ""),
                "")),
            MAX(IF(
                ISNUMBER(M131:V131),
                IF(
                    M$4:V$4=2,
                    M131:V131,
                    ""),
                ""))
        ),
        IF(
            Parameters!$D$16=1,
            IFERROR(
                AVERAGE(IF(
                    ISNUMBER(M131:V131),
                    IF(
                        M$4:V$4=1,
                        M131:V131,
                        ""),
                    "")),
                AVERAGE(IF(
                    ISNUMBER(M131:V131),
                    IF(
                        M$4:V$4=2,
                        M131:V131,
                        ""),
                    ""))
            ),
            IF(
                Parameters!$D$17=1,
                IFERROR(
                    IF(
                        OR(
                            IF(
                                ISNUMBER(M131:V131),
                                IF(
                                    M$4:V$4=1,
                                    M131:V131,
                                    ""),
                                "")
                            =0),
                        0,
                        GEOMEAN(IF(
                            ISNUMBER(M131:V131),
                            IF(
                                M$4:V$4=1,
                                M131:V131,
                                ""),
                            ""))
                    ),
                    IF(
                        OR(IF(
                            ISNUMBER(M131:V131),
                            IF(
                                M$4:V$4=2,
                                M131:V131,
                                ""),
                            "")
                            =0),
                        0,
                        GEOMEAN(IF(
                            ISNUMBER(M131:V131),
                            IF(
                                M$4:V$4=2,
                                M131:V131,
                                ""),
                            "")))
                )
            )
        )
    )
)</f>
        <v>8.5</v>
      </c>
      <c r="I131" s="191" cm="1">
        <f t="array" ref="I131">IF(
    SUM(IF(
            ISNUMBER(
                IF(
                    $M$5:$V$5,
                    (M131:V131),
                    "")),
            1,
            0))
        =0,
    NA(),
    IF(
        Parameters!$D$15=1,
        IF(
            SUM(--(ISNUMBER(IF($M$5:$V$5=1,(M131:V131),""))))&gt;0,
            MAX(IF(
                ISNUMBER(M131:V131),
                IF(
                    M$5:V$5=1,
                    M131:V131,
                    ""),
                "")),
            MAX(IF(
                ISNUMBER(M131:V131),
                IF(
                    M$5:V$5=2,
                    M131:V131,
                    ""),
                ""))
        ),
        IF(
            Parameters!$D$16=1,
            IFERROR(
                AVERAGE(IF(
                    ISNUMBER(M131:V131),
                    IF(
                        M$5:V$5=1,
                        M131:V131,
                        ""),
                    "")),
                AVERAGE(IF(
                    ISNUMBER(M131:V131),
                    IF(
                        M$5:V$5=2,
                        M131:V131,
                        ""),
                    ""))
            ),
            IF(
                Parameters!$D$17=1,
                IFERROR(
                    IF(
                        OR(
                            IF(
                                ISNUMBER(M131:V131),
                                IF(
                                    M$5:V$5=1,
                                    M131:V131,
                                    ""),
                                "")
                            =0),
                        0,
                        GEOMEAN(IF(
                            ISNUMBER(M131:V131),
                            IF(
                                M$5:V$5=1,
                                M131:V131,
                                ""),
                            ""))
                    ),
                    IF(
                        OR(IF(
                            ISNUMBER(M131:V131),
                            IF(
                                M$5:V$5=2,
                                M131:V131,
                                ""),
                            "")
                            =0),
                        0,
                        GEOMEAN(IF(
                            ISNUMBER(M131:V131),
                            IF(
                                M$5:V$5=2,
                                M131:V131,
                                ""),
                            "")))
                )
            )
        )
    )
)</f>
        <v>0</v>
      </c>
      <c r="J131" s="242">
        <v>45142</v>
      </c>
      <c r="K131" s="242">
        <v>45154</v>
      </c>
      <c r="L131" s="91" t="s">
        <v>208</v>
      </c>
      <c r="M131" s="192">
        <v>8.5</v>
      </c>
      <c r="N131" s="192">
        <v>0</v>
      </c>
      <c r="O131" s="192">
        <v>0</v>
      </c>
      <c r="P131" s="192">
        <v>0</v>
      </c>
      <c r="Q131" s="192">
        <v>0</v>
      </c>
      <c r="R131" s="192" t="s">
        <v>409</v>
      </c>
      <c r="S131" s="192">
        <v>6.1</v>
      </c>
      <c r="T131" s="192" t="s">
        <v>936</v>
      </c>
      <c r="U131" s="192">
        <v>0</v>
      </c>
      <c r="V131" s="192" t="s">
        <v>409</v>
      </c>
      <c r="W131" s="192">
        <v>9.45945945945946E-2</v>
      </c>
      <c r="X131" s="192" t="s">
        <v>409</v>
      </c>
      <c r="Y131" s="192"/>
      <c r="Z131" s="192"/>
      <c r="AA131" s="80"/>
      <c r="AB131" s="80"/>
      <c r="AC131" s="80"/>
    </row>
    <row r="132" spans="1:29" x14ac:dyDescent="0.2">
      <c r="A132" s="84">
        <v>125</v>
      </c>
      <c r="B132" s="84" t="str">
        <f ca="1"/>
        <v>Maldives</v>
      </c>
      <c r="C132" s="84" t="str">
        <f ca="1"/>
        <v>MDV</v>
      </c>
      <c r="D132" s="219" t="str">
        <f ca="1"/>
        <v>SAS           South Asia</v>
      </c>
      <c r="E132" s="219" t="str">
        <f ca="1"/>
        <v>IDA</v>
      </c>
      <c r="F132" s="190" t="str">
        <f t="shared" ca="1" si="4"/>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$M$4:$V$4,
                    (M132:V132),
                    "")),
            1,
            0))
        =0,
    NA(),
    IF(
        Parameters!$D$15=1,
        IF(
            SUM(--(ISNUMBER(IF($M$4:$V$4=1,(M132:V132),""))))&gt;0,
            MAX(IF(
                ISNUMBER(M132:V132),
                IF(
                    M$4:V$4=1,
                    M132:V132,
                    ""),
                "")),
            MAX(IF(
                ISNUMBER(M132:V132),
                IF(
                    M$4:V$4=2,
                    M132:V132,
                    ""),
                ""))
        ),
        IF(
            Parameters!$D$16=1,
            IFERROR(
                AVERAGE(IF(
                    ISNUMBER(M132:V132),
                    IF(
                        M$4:V$4=1,
                        M132:V132,
                        ""),
                    "")),
                AVERAGE(IF(
                    ISNUMBER(M132:V132),
                    IF(
                        M$4:V$4=2,
                        M132:V132,
                        ""),
                    ""))
            ),
            IF(
                Parameters!$D$17=1,
                IFERROR(
                    IF(
                        OR(
                            IF(
                                ISNUMBER(M132:V132),
                                IF(
                                    M$4:V$4=1,
                                    M132:V132,
                                    ""),
                                "")
                            =0),
                        0,
                        GEOMEAN(IF(
                            ISNUMBER(M132:V132),
                            IF(
                                M$4:V$4=1,
                                M132:V132,
                                ""),
                            ""))
                    ),
                    IF(
                        OR(IF(
                            ISNUMBER(M132:V132),
                            IF(
                                M$4:V$4=2,
                                M132:V132,
                                ""),
                            "")
                            =0),
                        0,
                        GEOMEAN(IF(
                            ISNUMBER(M132:V132),
                            IF(
                                M$4:V$4=2,
                                M132:V132,
                                ""),
                            "")))
                )
            )
        )
    )
)</f>
        <v>3.6666666666666599</v>
      </c>
      <c r="I132" s="191" cm="1">
        <f t="array" ref="I132">IF(
    SUM(IF(
            ISNUMBER(
                IF(
                    $M$5:$V$5,
                    (M132:V132),
                    "")),
            1,
            0))
        =0,
    NA(),
    IF(
        Parameters!$D$15=1,
        IF(
            SUM(--(ISNUMBER(IF($M$5:$V$5=1,(M132:V132),""))))&gt;0,
            MAX(IF(
                ISNUMBER(M132:V132),
                IF(
                    M$5:V$5=1,
                    M132:V132,
                    ""),
                "")),
            MAX(IF(
                ISNUMBER(M132:V132),
                IF(
                    M$5:V$5=2,
                    M132:V132,
                    ""),
                ""))
        ),
        IF(
            Parameters!$D$16=1,
            IFERROR(
                AVERAGE(IF(
                    ISNUMBER(M132:V132),
                    IF(
                        M$5:V$5=1,
                        M132:V132,
                        ""),
                    "")),
                AVERAGE(IF(
                    ISNUMBER(M132:V132),
                    IF(
                        M$5:V$5=2,
                        M132:V132,
                        ""),
                    ""))
            ),
            IF(
                Parameters!$D$17=1,
                IFERROR(
                    IF(
                        OR(
                            IF(
                                ISNUMBER(M132:V132),
                                IF(
                                    M$5:V$5=1,
                                    M132:V132,
                                    ""),
                                "")
                            =0),
                        0,
                        GEOMEAN(IF(
                            ISNUMBER(M132:V132),
                            IF(
                                M$5:V$5=1,
                                M132:V132,
                                ""),
                            ""))
                    ),
                    IF(
                        OR(IF(
                            ISNUMBER(M132:V132),
                            IF(
                                M$5:V$5=2,
                                M132:V132,
                                ""),
                            "")
                            =0),
                        0,
                        GEOMEAN(IF(
                            ISNUMBER(M132:V132),
                            IF(
                                M$5:V$5=2,
                                M132:V132,
                                ""),
                            "")))
                )
            )
        )
    )
)</f>
        <v>0</v>
      </c>
      <c r="J132" s="242">
        <v>45142</v>
      </c>
      <c r="K132" s="242">
        <v>45154</v>
      </c>
      <c r="L132" s="91" t="s">
        <v>210</v>
      </c>
      <c r="M132" s="192">
        <v>3.6666666666666599</v>
      </c>
      <c r="N132" s="192" t="s">
        <v>409</v>
      </c>
      <c r="O132" s="192">
        <v>0</v>
      </c>
      <c r="P132" s="192">
        <v>0</v>
      </c>
      <c r="Q132" s="192">
        <v>0</v>
      </c>
      <c r="R132" s="192" t="s">
        <v>409</v>
      </c>
      <c r="S132" s="192">
        <v>3.2</v>
      </c>
      <c r="T132" s="192" t="s">
        <v>409</v>
      </c>
      <c r="U132" s="192">
        <v>0</v>
      </c>
      <c r="V132" s="192" t="s">
        <v>409</v>
      </c>
      <c r="W132" s="192">
        <v>0.4</v>
      </c>
      <c r="X132" s="192" t="s">
        <v>409</v>
      </c>
      <c r="Y132" s="192"/>
      <c r="Z132" s="192"/>
      <c r="AA132" s="80"/>
      <c r="AB132" s="80"/>
      <c r="AC132" s="80"/>
    </row>
    <row r="133" spans="1:29" x14ac:dyDescent="0.2">
      <c r="A133" s="84">
        <v>126</v>
      </c>
      <c r="B133" s="84" t="str">
        <f ca="1"/>
        <v>Mexico</v>
      </c>
      <c r="C133" s="84" t="str">
        <f ca="1"/>
        <v>MEX</v>
      </c>
      <c r="D133" s="219" t="str">
        <f ca="1"/>
        <v>LCN           Latin America &amp; Caribbean</v>
      </c>
      <c r="E133" s="219" t="str">
        <f ca="1"/>
        <v>IBRD</v>
      </c>
      <c r="F133" s="190" t="str">
        <f t="shared" ca="1" si="4"/>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9.7467943448089631</v>
      </c>
      <c r="H133" s="80" cm="1">
        <f t="array" ref="H133">IF(
    SUM(IF(
            ISNUMBER(
                IF(
                    $M$4:$V$4,
                    (M133:V133),
                    "")),
            1,
            0))
        =0,
    NA(),
    IF(
        Parameters!$D$15=1,
        IF(
            SUM(--(ISNUMBER(IF($M$4:$V$4=1,(M133:V133),""))))&gt;0,
            MAX(IF(
                ISNUMBER(M133:V133),
                IF(
                    M$4:V$4=1,
                    M133:V133,
                    ""),
                "")),
            MAX(IF(
                ISNUMBER(M133:V133),
                IF(
                    M$4:V$4=2,
                    M133:V133,
                    ""),
                ""))
        ),
        IF(
            Parameters!$D$16=1,
            IFERROR(
                AVERAGE(IF(
                    ISNUMBER(M133:V133),
                    IF(
                        M$4:V$4=1,
                        M133:V133,
                        ""),
                    "")),
                AVERAGE(IF(
                    ISNUMBER(M133:V133),
                    IF(
                        M$4:V$4=2,
                        M133:V133,
                        ""),
                    ""))
            ),
            IF(
                Parameters!$D$17=1,
                IFERROR(
                    IF(
                        OR(
                            IF(
                                ISNUMBER(M133:V133),
                                IF(
                                    M$4:V$4=1,
                                    M133:V133,
                                    ""),
                                "")
                            =0),
                        0,
                        GEOMEAN(IF(
                            ISNUMBER(M133:V133),
                            IF(
                                M$4:V$4=1,
                                M133:V133,
                                ""),
                            ""))
                    ),
                    IF(
                        OR(IF(
                            ISNUMBER(M133:V133),
                            IF(
                                M$4:V$4=2,
                                M133:V133,
                                ""),
                            "")
                            =0),
                        0,
                        GEOMEAN(IF(
                            ISNUMBER(M133:V133),
                            IF(
                                M$4:V$4=2,
                                M133:V133,
                                ""),
                            "")))
                )
            )
        )
    )
)</f>
        <v>9.5</v>
      </c>
      <c r="I133" s="191" cm="1">
        <f t="array" ref="I133">IF(
    SUM(IF(
            ISNUMBER(
                IF(
                    $M$5:$V$5,
                    (M133:V133),
                    "")),
            1,
            0))
        =0,
    NA(),
    IF(
        Parameters!$D$15=1,
        IF(
            SUM(--(ISNUMBER(IF($M$5:$V$5=1,(M133:V133),""))))&gt;0,
            MAX(IF(
                ISNUMBER(M133:V133),
                IF(
                    M$5:V$5=1,
                    M133:V133,
                    ""),
                "")),
            MAX(IF(
                ISNUMBER(M133:V133),
                IF(
                    M$5:V$5=2,
                    M133:V133,
                    ""),
                ""))
        ),
        IF(
            Parameters!$D$16=1,
            IFERROR(
                AVERAGE(IF(
                    ISNUMBER(M133:V133),
                    IF(
                        M$5:V$5=1,
                        M133:V133,
                        ""),
                    "")),
                AVERAGE(IF(
                    ISNUMBER(M133:V133),
                    IF(
                        M$5:V$5=2,
                        M133:V133,
                        ""),
                    ""))
            ),
            IF(
                Parameters!$D$17=1,
                IFERROR(
                    IF(
                        OR(
                            IF(
                                ISNUMBER(M133:V133),
                                IF(
                                    M$5:V$5=1,
                                    M133:V133,
                                    ""),
                                "")
                            =0),
                        0,
                        GEOMEAN(IF(
                            ISNUMBER(M133:V133),
                            IF(
                                M$5:V$5=1,
                                M133:V133,
                                ""),
                            ""))
                    ),
                    IF(
                        OR(IF(
                            ISNUMBER(M133:V133),
                            IF(
                                M$5:V$5=2,
                                M133:V133,
                                ""),
                            "")
                            =0),
                        0,
                        GEOMEAN(IF(
                            ISNUMBER(M133:V133),
                            IF(
                                M$5:V$5=2,
                                M133:V133,
                                ""),
                            "")))
                )
            )
        )
    )
)</f>
        <v>10</v>
      </c>
      <c r="J133" s="242">
        <v>45142</v>
      </c>
      <c r="K133" s="242">
        <v>45154</v>
      </c>
      <c r="L133" s="91" t="s">
        <v>212</v>
      </c>
      <c r="M133" s="192">
        <v>9.5</v>
      </c>
      <c r="N133" s="192">
        <v>10</v>
      </c>
      <c r="O133" s="192">
        <v>0</v>
      </c>
      <c r="P133" s="192">
        <v>0</v>
      </c>
      <c r="Q133" s="192">
        <v>0</v>
      </c>
      <c r="R133" s="192" t="s">
        <v>409</v>
      </c>
      <c r="S133" s="192">
        <v>6.7</v>
      </c>
      <c r="T133" s="192" t="s">
        <v>937</v>
      </c>
      <c r="U133" s="192">
        <v>0</v>
      </c>
      <c r="V133" s="192" t="s">
        <v>409</v>
      </c>
      <c r="W133" s="192">
        <v>0</v>
      </c>
      <c r="X133" s="192" t="s">
        <v>409</v>
      </c>
      <c r="Y133" s="192"/>
      <c r="Z133" s="192"/>
      <c r="AA133" s="80"/>
      <c r="AB133" s="80"/>
      <c r="AC133" s="80"/>
    </row>
    <row r="134" spans="1:29" x14ac:dyDescent="0.2">
      <c r="A134" s="84">
        <v>127</v>
      </c>
      <c r="B134" s="84" t="str">
        <f ca="1"/>
        <v>Marshall Islands</v>
      </c>
      <c r="C134" s="84" t="str">
        <f ca="1"/>
        <v>MHL</v>
      </c>
      <c r="D134" s="219" t="str">
        <f ca="1"/>
        <v>EAS           East Asia &amp; Pacific</v>
      </c>
      <c r="E134" s="219" t="str">
        <f ca="1"/>
        <v>IDA</v>
      </c>
      <c r="F134" s="190" t="str">
        <f t="shared" ca="1" si="4"/>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$M$4:$V$4,
                    (M134:V134),
                    "")),
            1,
            0))
        =0,
    NA(),
    IF(
        Parameters!$D$15=1,
        IF(
            SUM(--(ISNUMBER(IF($M$4:$V$4=1,(M134:V134),""))))&gt;0,
            MAX(IF(
                ISNUMBER(M134:V134),
                IF(
                    M$4:V$4=1,
                    M134:V134,
                    ""),
                "")),
            MAX(IF(
                ISNUMBER(M134:V134),
                IF(
                    M$4:V$4=2,
                    M134:V134,
                    ""),
                ""))
        ),
        IF(
            Parameters!$D$16=1,
            IFERROR(
                AVERAGE(IF(
                    ISNUMBER(M134:V134),
                    IF(
                        M$4:V$4=1,
                        M134:V134,
                        ""),
                    "")),
                AVERAGE(IF(
                    ISNUMBER(M134:V134),
                    IF(
                        M$4:V$4=2,
                        M134:V134,
                        ""),
                    ""))
            ),
            IF(
                Parameters!$D$17=1,
                IFERROR(
                    IF(
                        OR(
                            IF(
                                ISNUMBER(M134:V134),
                                IF(
                                    M$4:V$4=1,
                                    M134:V134,
                                    ""),
                                "")
                            =0),
                        0,
                        GEOMEAN(IF(
                            ISNUMBER(M134:V134),
                            IF(
                                M$4:V$4=1,
                                M134:V134,
                                ""),
                            ""))
                    ),
                    IF(
                        OR(IF(
                            ISNUMBER(M134:V134),
                            IF(
                                M$4:V$4=2,
                                M134:V134,
                                ""),
                            "")
                            =0),
                        0,
                        GEOMEAN(IF(
                            ISNUMBER(M134:V134),
                            IF(
                                M$4:V$4=2,
                                M134:V134,
                                ""),
                            "")))
                )
            )
        )
    )
)</f>
        <v>4.3333333333333304</v>
      </c>
      <c r="I134" s="191" cm="1">
        <f t="array" ref="I134">IF(
    SUM(IF(
            ISNUMBER(
                IF(
                    $M$5:$V$5,
                    (M134:V134),
                    "")),
            1,
            0))
        =0,
    NA(),
    IF(
        Parameters!$D$15=1,
        IF(
            SUM(--(ISNUMBER(IF($M$5:$V$5=1,(M134:V134),""))))&gt;0,
            MAX(IF(
                ISNUMBER(M134:V134),
                IF(
                    M$5:V$5=1,
                    M134:V134,
                    ""),
                "")),
            MAX(IF(
                ISNUMBER(M134:V134),
                IF(
                    M$5:V$5=2,
                    M134:V134,
                    ""),
                ""))
        ),
        IF(
            Parameters!$D$16=1,
            IFERROR(
                AVERAGE(IF(
                    ISNUMBER(M134:V134),
                    IF(
                        M$5:V$5=1,
                        M134:V134,
                        ""),
                    "")),
                AVERAGE(IF(
                    ISNUMBER(M134:V134),
                    IF(
                        M$5:V$5=2,
                        M134:V134,
                        ""),
                    ""))
            ),
            IF(
                Parameters!$D$17=1,
                IFERROR(
                    IF(
                        OR(
                            IF(
                                ISNUMBER(M134:V134),
                                IF(
                                    M$5:V$5=1,
                                    M134:V134,
                                    ""),
                                "")
                            =0),
                        0,
                        GEOMEAN(IF(
                            ISNUMBER(M134:V134),
                            IF(
                                M$5:V$5=1,
                                M134:V134,
                                ""),
                            ""))
                    ),
                    IF(
                        OR(IF(
                            ISNUMBER(M134:V134),
                            IF(
                                M$5:V$5=2,
                                M134:V134,
                                ""),
                            "")
                            =0),
                        0,
                        GEOMEAN(IF(
                            ISNUMBER(M134:V134),
                            IF(
                                M$5:V$5=2,
                                M134:V134,
                                ""),
                            "")))
                )
            )
        )
    )
)</f>
        <v>0</v>
      </c>
      <c r="J134" s="242">
        <v>44860</v>
      </c>
      <c r="K134" s="242">
        <v>45154</v>
      </c>
      <c r="L134" s="91" t="s">
        <v>214</v>
      </c>
      <c r="M134" s="192">
        <v>4.3333333333333304</v>
      </c>
      <c r="N134" s="192" t="s">
        <v>409</v>
      </c>
      <c r="O134" s="192">
        <v>0</v>
      </c>
      <c r="P134" s="192">
        <v>0</v>
      </c>
      <c r="Q134" s="192">
        <v>0</v>
      </c>
      <c r="R134" s="192" t="s">
        <v>409</v>
      </c>
      <c r="S134" s="192">
        <v>3.6</v>
      </c>
      <c r="T134" s="192" t="s">
        <v>409</v>
      </c>
      <c r="U134" s="192">
        <v>0</v>
      </c>
      <c r="V134" s="192" t="s">
        <v>409</v>
      </c>
      <c r="W134" s="192">
        <v>0</v>
      </c>
      <c r="X134" s="192" t="s">
        <v>409</v>
      </c>
      <c r="Y134" s="192"/>
      <c r="Z134" s="192"/>
      <c r="AA134" s="80"/>
      <c r="AB134" s="80"/>
      <c r="AC134" s="80"/>
    </row>
    <row r="135" spans="1:29" x14ac:dyDescent="0.2">
      <c r="A135" s="84">
        <v>128</v>
      </c>
      <c r="B135" s="84" t="str">
        <f ca="1"/>
        <v>North Macedonia</v>
      </c>
      <c r="C135" s="84" t="str">
        <f ca="1"/>
        <v>MKD</v>
      </c>
      <c r="D135" s="219" t="str">
        <f ca="1"/>
        <v>ECS           Europe &amp; Central Asia</v>
      </c>
      <c r="E135" s="219" t="str">
        <f ca="1"/>
        <v>IBRD</v>
      </c>
      <c r="F135" s="190" t="str">
        <f t="shared" ca="1" si="4"/>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$M$4:$V$4,
                    (M135:V135),
                    "")),
            1,
            0))
        =0,
    NA(),
    IF(
        Parameters!$D$15=1,
        IF(
            SUM(--(ISNUMBER(IF($M$4:$V$4=1,(M135:V135),""))))&gt;0,
            MAX(IF(
                ISNUMBER(M135:V135),
                IF(
                    M$4:V$4=1,
                    M135:V135,
                    ""),
                "")),
            MAX(IF(
                ISNUMBER(M135:V135),
                IF(
                    M$4:V$4=2,
                    M135:V135,
                    ""),
                ""))
        ),
        IF(
            Parameters!$D$16=1,
            IFERROR(
                AVERAGE(IF(
                    ISNUMBER(M135:V135),
                    IF(
                        M$4:V$4=1,
                        M135:V135,
                        ""),
                    "")),
                AVERAGE(IF(
                    ISNUMBER(M135:V135),
                    IF(
                        M$4:V$4=2,
                        M135:V135,
                        ""),
                    ""))
            ),
            IF(
                Parameters!$D$17=1,
                IFERROR(
                    IF(
                        OR(
                            IF(
                                ISNUMBER(M135:V135),
                                IF(
                                    M$4:V$4=1,
                                    M135:V135,
                                    ""),
                                "")
                            =0),
                        0,
                        GEOMEAN(IF(
                            ISNUMBER(M135:V135),
                            IF(
                                M$4:V$4=1,
                                M135:V135,
                                ""),
                            ""))
                    ),
                    IF(
                        OR(IF(
                            ISNUMBER(M135:V135),
                            IF(
                                M$4:V$4=2,
                                M135:V135,
                                ""),
                            "")
                            =0),
                        0,
                        GEOMEAN(IF(
                            ISNUMBER(M135:V135),
                            IF(
                                M$4:V$4=2,
                                M135:V135,
                                ""),
                            "")))
                )
            )
        )
    )
)</f>
        <v>4.6666666666666599</v>
      </c>
      <c r="I135" s="191" cm="1">
        <f t="array" ref="I135">IF(
    SUM(IF(
            ISNUMBER(
                IF(
                    $M$5:$V$5,
                    (M135:V135),
                    "")),
            1,
            0))
        =0,
    NA(),
    IF(
        Parameters!$D$15=1,
        IF(
            SUM(--(ISNUMBER(IF($M$5:$V$5=1,(M135:V135),""))))&gt;0,
            MAX(IF(
                ISNUMBER(M135:V135),
                IF(
                    M$5:V$5=1,
                    M135:V135,
                    ""),
                "")),
            MAX(IF(
                ISNUMBER(M135:V135),
                IF(
                    M$5:V$5=2,
                    M135:V135,
                    ""),
                ""))
        ),
        IF(
            Parameters!$D$16=1,
            IFERROR(
                AVERAGE(IF(
                    ISNUMBER(M135:V135),
                    IF(
                        M$5:V$5=1,
                        M135:V135,
                        ""),
                    "")),
                AVERAGE(IF(
                    ISNUMBER(M135:V135),
                    IF(
                        M$5:V$5=2,
                        M135:V135,
                        ""),
                    ""))
            ),
            IF(
                Parameters!$D$17=1,
                IFERROR(
                    IF(
                        OR(
                            IF(
                                ISNUMBER(M135:V135),
                                IF(
                                    M$5:V$5=1,
                                    M135:V135,
                                    ""),
                                "")
                            =0),
                        0,
                        GEOMEAN(IF(
                            ISNUMBER(M135:V135),
                            IF(
                                M$5:V$5=1,
                                M135:V135,
                                ""),
                            ""))
                    ),
                    IF(
                        OR(IF(
                            ISNUMBER(M135:V135),
                            IF(
                                M$5:V$5=2,
                                M135:V135,
                                ""),
                            "")
                            =0),
                        0,
                        GEOMEAN(IF(
                            ISNUMBER(M135:V135),
                            IF(
                                M$5:V$5=2,
                                M135:V135,
                                ""),
                            "")))
                )
            )
        )
    )
)</f>
        <v>0</v>
      </c>
      <c r="J135" s="242">
        <v>45142</v>
      </c>
      <c r="K135" s="242">
        <v>44831</v>
      </c>
      <c r="L135" s="91" t="s">
        <v>216</v>
      </c>
      <c r="M135" s="192">
        <v>4.6666666666666599</v>
      </c>
      <c r="N135" s="192" t="s">
        <v>409</v>
      </c>
      <c r="O135" s="192">
        <v>0</v>
      </c>
      <c r="P135" s="192">
        <v>0</v>
      </c>
      <c r="Q135" s="192">
        <v>0</v>
      </c>
      <c r="R135" s="192" t="s">
        <v>409</v>
      </c>
      <c r="S135" s="192">
        <v>3.8</v>
      </c>
      <c r="T135" s="192" t="s">
        <v>409</v>
      </c>
      <c r="U135" s="192">
        <v>0</v>
      </c>
      <c r="V135" s="192" t="s">
        <v>409</v>
      </c>
      <c r="W135" s="192">
        <v>0</v>
      </c>
      <c r="X135" s="192" t="s">
        <v>409</v>
      </c>
      <c r="Y135" s="192"/>
      <c r="Z135" s="192"/>
      <c r="AA135" s="80"/>
      <c r="AB135" s="80"/>
      <c r="AC135" s="80"/>
    </row>
    <row r="136" spans="1:29" x14ac:dyDescent="0.2">
      <c r="A136" s="84">
        <v>129</v>
      </c>
      <c r="B136" s="84" t="str">
        <f ca="1"/>
        <v>Mali</v>
      </c>
      <c r="C136" s="84" t="str">
        <f ca="1"/>
        <v>MLI</v>
      </c>
      <c r="D136" s="219" t="str">
        <f ca="1"/>
        <v>SSF           Sub-Saharan Africa</v>
      </c>
      <c r="E136" s="219" t="str">
        <f ca="1"/>
        <v>IDA</v>
      </c>
      <c r="F136" s="190" t="str">
        <f t="shared" ca="1" si="4"/>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0</v>
      </c>
      <c r="H136" s="80" cm="1">
        <f t="array" ref="H136">IF(
    SUM(IF(
            ISNUMBER(
                IF(
                    $M$4:$V$4,
                    (M136:V136),
                    "")),
            1,
            0))
        =0,
    NA(),
    IF(
        Parameters!$D$15=1,
        IF(
            SUM(--(ISNUMBER(IF($M$4:$V$4=1,(M136:V136),""))))&gt;0,
            MAX(IF(
                ISNUMBER(M136:V136),
                IF(
                    M$4:V$4=1,
                    M136:V136,
                    ""),
                "")),
            MAX(IF(
                ISNUMBER(M136:V136),
                IF(
                    M$4:V$4=2,
                    M136:V136,
                    ""),
                ""))
        ),
        IF(
            Parameters!$D$16=1,
            IFERROR(
                AVERAGE(IF(
                    ISNUMBER(M136:V136),
                    IF(
                        M$4:V$4=1,
                        M136:V136,
                        ""),
                    "")),
                AVERAGE(IF(
                    ISNUMBER(M136:V136),
                    IF(
                        M$4:V$4=2,
                        M136:V136,
                        ""),
                    ""))
            ),
            IF(
                Parameters!$D$17=1,
                IFERROR(
                    IF(
                        OR(
                            IF(
                                ISNUMBER(M136:V136),
                                IF(
                                    M$4:V$4=1,
                                    M136:V136,
                                    ""),
                                "")
                            =0),
                        0,
                        GEOMEAN(IF(
                            ISNUMBER(M136:V136),
                            IF(
                                M$4:V$4=1,
                                M136:V136,
                                ""),
                            ""))
                    ),
                    IF(
                        OR(IF(
                            ISNUMBER(M136:V136),
                            IF(
                                M$4:V$4=2,
                                M136:V136,
                                ""),
                            "")
                            =0),
                        0,
                        GEOMEAN(IF(
                            ISNUMBER(M136:V136),
                            IF(
                                M$4:V$4=2,
                                M136:V136,
                                ""),
                            "")))
                )
            )
        )
    )
)</f>
        <v>5.6666666666666599</v>
      </c>
      <c r="I136" s="191" cm="1">
        <f t="array" ref="I136">IF(
    SUM(IF(
            ISNUMBER(
                IF(
                    $M$5:$V$5,
                    (M136:V136),
                    "")),
            1,
            0))
        =0,
    NA(),
    IF(
        Parameters!$D$15=1,
        IF(
            SUM(--(ISNUMBER(IF($M$5:$V$5=1,(M136:V136),""))))&gt;0,
            MAX(IF(
                ISNUMBER(M136:V136),
                IF(
                    M$5:V$5=1,
                    M136:V136,
                    ""),
                "")),
            MAX(IF(
                ISNUMBER(M136:V136),
                IF(
                    M$5:V$5=2,
                    M136:V136,
                    ""),
                ""))
        ),
        IF(
            Parameters!$D$16=1,
            IFERROR(
                AVERAGE(IF(
                    ISNUMBER(M136:V136),
                    IF(
                        M$5:V$5=1,
                        M136:V136,
                        ""),
                    "")),
                AVERAGE(IF(
                    ISNUMBER(M136:V136),
                    IF(
                        M$5:V$5=2,
                        M136:V136,
                        ""),
                    ""))
            ),
            IF(
                Parameters!$D$17=1,
                IFERROR(
                    IF(
                        OR(
                            IF(
                                ISNUMBER(M136:V136),
                                IF(
                                    M$5:V$5=1,
                                    M136:V136,
                                    ""),
                                "")
                            =0),
                        0,
                        GEOMEAN(IF(
                            ISNUMBER(M136:V136),
                            IF(
                                M$5:V$5=1,
                                M136:V136,
                                ""),
                            ""))
                    ),
                    IF(
                        OR(IF(
                            ISNUMBER(M136:V136),
                            IF(
                                M$5:V$5=2,
                                M136:V136,
                                ""),
                            "")
                            =0),
                        0,
                        GEOMEAN(IF(
                            ISNUMBER(M136:V136),
                            IF(
                                M$5:V$5=2,
                                M136:V136,
                                ""),
                            "")))
                )
            )
        )
    )
)</f>
        <v>0</v>
      </c>
      <c r="J136" s="242">
        <v>45142</v>
      </c>
      <c r="K136" s="242">
        <v>45154</v>
      </c>
      <c r="L136" s="91" t="s">
        <v>218</v>
      </c>
      <c r="M136" s="192">
        <v>5.6666666666666599</v>
      </c>
      <c r="N136" s="192" t="s">
        <v>409</v>
      </c>
      <c r="O136" s="192">
        <v>0</v>
      </c>
      <c r="P136" s="192">
        <v>0</v>
      </c>
      <c r="Q136" s="192">
        <v>0</v>
      </c>
      <c r="R136" s="192" t="s">
        <v>409</v>
      </c>
      <c r="S136" s="192">
        <v>4.4000000000000004</v>
      </c>
      <c r="T136" s="192" t="s">
        <v>409</v>
      </c>
      <c r="U136" s="192">
        <v>0</v>
      </c>
      <c r="V136" s="192" t="s">
        <v>409</v>
      </c>
      <c r="W136" s="192">
        <v>4.6153846153846101E-2</v>
      </c>
      <c r="X136" s="192" t="s">
        <v>409</v>
      </c>
      <c r="Y136" s="192"/>
      <c r="Z136" s="192"/>
      <c r="AA136" s="80"/>
      <c r="AB136" s="80"/>
      <c r="AC136" s="80"/>
    </row>
    <row r="137" spans="1:29" x14ac:dyDescent="0.2">
      <c r="A137" s="84">
        <v>130</v>
      </c>
      <c r="B137" s="84" t="str">
        <f ca="1"/>
        <v>Malta</v>
      </c>
      <c r="C137" s="84" t="str">
        <f ca="1"/>
        <v>MLT</v>
      </c>
      <c r="D137" s="219" t="str">
        <f ca="1"/>
        <v>MEA           Middle East &amp; North Africa</v>
      </c>
      <c r="E137" s="219" t="str">
        <f ca="1"/>
        <v>NA</v>
      </c>
      <c r="F137" s="190" t="str">
        <f t="shared" ref="F137:F196" ca="1" si="5">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$M$4:$V$4,
                    (M137:V137),
                    "")),
            1,
            0))
        =0,
    NA(),
    IF(
        Parameters!$D$15=1,
        IF(
            SUM(--(ISNUMBER(IF($M$4:$V$4=1,(M137:V137),""))))&gt;0,
            MAX(IF(
                ISNUMBER(M137:V137),
                IF(
                    M$4:V$4=1,
                    M137:V137,
                    ""),
                "")),
            MAX(IF(
                ISNUMBER(M137:V137),
                IF(
                    M$4:V$4=2,
                    M137:V137,
                    ""),
                ""))
        ),
        IF(
            Parameters!$D$16=1,
            IFERROR(
                AVERAGE(IF(
                    ISNUMBER(M137:V137),
                    IF(
                        M$4:V$4=1,
                        M137:V137,
                        ""),
                    "")),
                AVERAGE(IF(
                    ISNUMBER(M137:V137),
                    IF(
                        M$4:V$4=2,
                        M137:V137,
                        ""),
                    ""))
            ),
            IF(
                Parameters!$D$17=1,
                IFERROR(
                    IF(
                        OR(
                            IF(
                                ISNUMBER(M137:V137),
                                IF(
                                    M$4:V$4=1,
                                    M137:V137,
                                    ""),
                                "")
                            =0),
                        0,
                        GEOMEAN(IF(
                            ISNUMBER(M137:V137),
                            IF(
                                M$4:V$4=1,
                                M137:V137,
                                ""),
                            ""))
                    ),
                    IF(
                        OR(IF(
                            ISNUMBER(M137:V137),
                            IF(
                                M$4:V$4=2,
                                M137:V137,
                                ""),
                            "")
                            =0),
                        0,
                        GEOMEAN(IF(
                            ISNUMBER(M137:V137),
                            IF(
                                M$4:V$4=2,
                                M137:V137,
                                ""),
                            "")))
                )
            )
        )
    )
)</f>
        <v>2.5</v>
      </c>
      <c r="I137" s="191" cm="1">
        <f t="array" ref="I137">IF(
    SUM(IF(
            ISNUMBER(
                IF(
                    $M$5:$V$5,
                    (M137:V137),
                    "")),
            1,
            0))
        =0,
    NA(),
    IF(
        Parameters!$D$15=1,
        IF(
            SUM(--(ISNUMBER(IF($M$5:$V$5=1,(M137:V137),""))))&gt;0,
            MAX(IF(
                ISNUMBER(M137:V137),
                IF(
                    M$5:V$5=1,
                    M137:V137,
                    ""),
                "")),
            MAX(IF(
                ISNUMBER(M137:V137),
                IF(
                    M$5:V$5=2,
                    M137:V137,
                    ""),
                ""))
        ),
        IF(
            Parameters!$D$16=1,
            IFERROR(
                AVERAGE(IF(
                    ISNUMBER(M137:V137),
                    IF(
                        M$5:V$5=1,
                        M137:V137,
                        ""),
                    "")),
                AVERAGE(IF(
                    ISNUMBER(M137:V137),
                    IF(
                        M$5:V$5=2,
                        M137:V137,
                        ""),
                    ""))
            ),
            IF(
                Parameters!$D$17=1,
                IFERROR(
                    IF(
                        OR(
                            IF(
                                ISNUMBER(M137:V137),
                                IF(
                                    M$5:V$5=1,
                                    M137:V137,
                                    ""),
                                "")
                            =0),
                        0,
                        GEOMEAN(IF(
                            ISNUMBER(M137:V137),
                            IF(
                                M$5:V$5=1,
                                M137:V137,
                                ""),
                            ""))
                    ),
                    IF(
                        OR(IF(
                            ISNUMBER(M137:V137),
                            IF(
                                M$5:V$5=2,
                                M137:V137,
                                ""),
                            "")
                            =0),
                        0,
                        GEOMEAN(IF(
                            ISNUMBER(M137:V137),
                            IF(
                                M$5:V$5=2,
                                M137:V137,
                                ""),
                            "")))
                )
            )
        )
    )
)</f>
        <v>0</v>
      </c>
      <c r="J137" s="242">
        <v>45019</v>
      </c>
      <c r="K137" s="242">
        <v>45075</v>
      </c>
      <c r="L137" s="91" t="s">
        <v>220</v>
      </c>
      <c r="M137" s="192">
        <v>2.5</v>
      </c>
      <c r="N137" s="192" t="s">
        <v>409</v>
      </c>
      <c r="O137" s="192">
        <v>0</v>
      </c>
      <c r="P137" s="192">
        <v>0</v>
      </c>
      <c r="Q137" s="192">
        <v>0</v>
      </c>
      <c r="R137" s="192" t="s">
        <v>409</v>
      </c>
      <c r="S137" s="192">
        <v>2.5</v>
      </c>
      <c r="T137" s="192" t="s">
        <v>409</v>
      </c>
      <c r="U137" s="192">
        <v>0</v>
      </c>
      <c r="V137" s="192" t="s">
        <v>409</v>
      </c>
      <c r="W137" s="192">
        <v>0</v>
      </c>
      <c r="X137" s="192" t="s">
        <v>409</v>
      </c>
      <c r="Y137" s="192"/>
      <c r="Z137" s="192"/>
      <c r="AA137" s="80"/>
      <c r="AB137" s="80"/>
      <c r="AC137" s="80"/>
    </row>
    <row r="138" spans="1:29" x14ac:dyDescent="0.2">
      <c r="A138" s="84">
        <v>131</v>
      </c>
      <c r="B138" s="84" t="str">
        <f ca="1"/>
        <v>Myanmar</v>
      </c>
      <c r="C138" s="84" t="str">
        <f ca="1"/>
        <v>MMR</v>
      </c>
      <c r="D138" s="219" t="str">
        <f ca="1"/>
        <v>EAS           East Asia &amp; Pacific</v>
      </c>
      <c r="E138" s="219" t="str">
        <f ca="1"/>
        <v>IDA</v>
      </c>
      <c r="F138" s="190" t="str">
        <f t="shared" ca="1" si="5"/>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0</v>
      </c>
      <c r="H138" s="80" cm="1">
        <f t="array" ref="H138">IF(
    SUM(IF(
            ISNUMBER(
                IF(
                    $M$4:$V$4,
                    (M138:V138),
                    "")),
            1,
            0))
        =0,
    NA(),
    IF(
        Parameters!$D$15=1,
        IF(
            SUM(--(ISNUMBER(IF($M$4:$V$4=1,(M138:V138),""))))&gt;0,
            MAX(IF(
                ISNUMBER(M138:V138),
                IF(
                    M$4:V$4=1,
                    M138:V138,
                    ""),
                "")),
            MAX(IF(
                ISNUMBER(M138:V138),
                IF(
                    M$4:V$4=2,
                    M138:V138,
                    ""),
                ""))
        ),
        IF(
            Parameters!$D$16=1,
            IFERROR(
                AVERAGE(IF(
                    ISNUMBER(M138:V138),
                    IF(
                        M$4:V$4=1,
                        M138:V138,
                        ""),
                    "")),
                AVERAGE(IF(
                    ISNUMBER(M138:V138),
                    IF(
                        M$4:V$4=2,
                        M138:V138,
                        ""),
                    ""))
            ),
            IF(
                Parameters!$D$17=1,
                IFERROR(
                    IF(
                        OR(
                            IF(
                                ISNUMBER(M138:V138),
                                IF(
                                    M$4:V$4=1,
                                    M138:V138,
                                    ""),
                                "")
                            =0),
                        0,
                        GEOMEAN(IF(
                            ISNUMBER(M138:V138),
                            IF(
                                M$4:V$4=1,
                                M138:V138,
                                ""),
                            ""))
                    ),
                    IF(
                        OR(IF(
                            ISNUMBER(M138:V138),
                            IF(
                                M$4:V$4=2,
                                M138:V138,
                                ""),
                            "")
                            =0),
                        0,
                        GEOMEAN(IF(
                            ISNUMBER(M138:V138),
                            IF(
                                M$4:V$4=2,
                                M138:V138,
                                ""),
                            "")))
                )
            )
        )
    )
)</f>
        <v>10</v>
      </c>
      <c r="I138" s="191" cm="1">
        <f t="array" ref="I138">IF(
    SUM(IF(
            ISNUMBER(
                IF(
                    $M$5:$V$5,
                    (M138:V138),
                    "")),
            1,
            0))
        =0,
    NA(),
    IF(
        Parameters!$D$15=1,
        IF(
            SUM(--(ISNUMBER(IF($M$5:$V$5=1,(M138:V138),""))))&gt;0,
            MAX(IF(
                ISNUMBER(M138:V138),
                IF(
                    M$5:V$5=1,
                    M138:V138,
                    ""),
                "")),
            MAX(IF(
                ISNUMBER(M138:V138),
                IF(
                    M$5:V$5=2,
                    M138:V138,
                    ""),
                ""))
        ),
        IF(
            Parameters!$D$16=1,
            IFERROR(
                AVERAGE(IF(
                    ISNUMBER(M138:V138),
                    IF(
                        M$5:V$5=1,
                        M138:V138,
                        ""),
                    "")),
                AVERAGE(IF(
                    ISNUMBER(M138:V138),
                    IF(
                        M$5:V$5=2,
                        M138:V138,
                        ""),
                    ""))
            ),
            IF(
                Parameters!$D$17=1,
                IFERROR(
                    IF(
                        OR(
                            IF(
                                ISNUMBER(M138:V138),
                                IF(
                                    M$5:V$5=1,
                                    M138:V138,
                                    ""),
                                "")
                            =0),
                        0,
                        GEOMEAN(IF(
                            ISNUMBER(M138:V138),
                            IF(
                                M$5:V$5=1,
                                M138:V138,
                                ""),
                            ""))
                    ),
                    IF(
                        OR(IF(
                            ISNUMBER(M138:V138),
                            IF(
                                M$5:V$5=2,
                                M138:V138,
                                ""),
                            "")
                            =0),
                        0,
                        GEOMEAN(IF(
                            ISNUMBER(M138:V138),
                            IF(
                                M$5:V$5=2,
                                M138:V138,
                                ""),
                            "")))
                )
            )
        )
    )
)</f>
        <v>0</v>
      </c>
      <c r="J138" s="242">
        <v>44753</v>
      </c>
      <c r="K138" s="242">
        <v>45154</v>
      </c>
      <c r="L138" s="91" t="s">
        <v>222</v>
      </c>
      <c r="M138" s="192">
        <v>10</v>
      </c>
      <c r="N138" s="192">
        <v>0</v>
      </c>
      <c r="O138" s="192">
        <v>0</v>
      </c>
      <c r="P138" s="192">
        <v>0</v>
      </c>
      <c r="Q138" s="192">
        <v>0</v>
      </c>
      <c r="R138" s="192" t="s">
        <v>409</v>
      </c>
      <c r="S138" s="192">
        <v>7.8</v>
      </c>
      <c r="T138" s="192" t="s">
        <v>938</v>
      </c>
      <c r="U138" s="192">
        <v>0</v>
      </c>
      <c r="V138" s="192" t="s">
        <v>409</v>
      </c>
      <c r="W138" s="192">
        <v>0.30120481927710802</v>
      </c>
      <c r="X138" s="192" t="s">
        <v>409</v>
      </c>
      <c r="Y138" s="192"/>
      <c r="Z138" s="192"/>
      <c r="AA138" s="80"/>
      <c r="AB138" s="80"/>
      <c r="AC138" s="80"/>
    </row>
    <row r="139" spans="1:29" x14ac:dyDescent="0.2">
      <c r="A139" s="84">
        <v>132</v>
      </c>
      <c r="B139" s="84" t="str">
        <f ca="1"/>
        <v>Montenegro</v>
      </c>
      <c r="C139" s="84" t="str">
        <f ca="1"/>
        <v>MNE</v>
      </c>
      <c r="D139" s="219" t="str">
        <f ca="1"/>
        <v>ECS           Europe &amp; Central Asia</v>
      </c>
      <c r="E139" s="219" t="str">
        <f ca="1"/>
        <v>IBRD</v>
      </c>
      <c r="F139" s="190" t="str">
        <f t="shared" ca="1" si="5"/>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$M$4:$V$4,
                    (M139:V139),
                    "")),
            1,
            0))
        =0,
    NA(),
    IF(
        Parameters!$D$15=1,
        IF(
            SUM(--(ISNUMBER(IF($M$4:$V$4=1,(M139:V139),""))))&gt;0,
            MAX(IF(
                ISNUMBER(M139:V139),
                IF(
                    M$4:V$4=1,
                    M139:V139,
                    ""),
                "")),
            MAX(IF(
                ISNUMBER(M139:V139),
                IF(
                    M$4:V$4=2,
                    M139:V139,
                    ""),
                ""))
        ),
        IF(
            Parameters!$D$16=1,
            IFERROR(
                AVERAGE(IF(
                    ISNUMBER(M139:V139),
                    IF(
                        M$4:V$4=1,
                        M139:V139,
                        ""),
                    "")),
                AVERAGE(IF(
                    ISNUMBER(M139:V139),
                    IF(
                        M$4:V$4=2,
                        M139:V139,
                        ""),
                    ""))
            ),
            IF(
                Parameters!$D$17=1,
                IFERROR(
                    IF(
                        OR(
                            IF(
                                ISNUMBER(M139:V139),
                                IF(
                                    M$4:V$4=1,
                                    M139:V139,
                                    ""),
                                "")
                            =0),
                        0,
                        GEOMEAN(IF(
                            ISNUMBER(M139:V139),
                            IF(
                                M$4:V$4=1,
                                M139:V139,
                                ""),
                            ""))
                    ),
                    IF(
                        OR(IF(
                            ISNUMBER(M139:V139),
                            IF(
                                M$4:V$4=2,
                                M139:V139,
                                ""),
                            "")
                            =0),
                        0,
                        GEOMEAN(IF(
                            ISNUMBER(M139:V139),
                            IF(
                                M$4:V$4=2,
                                M139:V139,
                                ""),
                            "")))
                )
            )
        )
    )
)</f>
        <v>5.5</v>
      </c>
      <c r="I139" s="191" cm="1">
        <f t="array" ref="I139">IF(
    SUM(IF(
            ISNUMBER(
                IF(
                    $M$5:$V$5,
                    (M139:V139),
                    "")),
            1,
            0))
        =0,
    NA(),
    IF(
        Parameters!$D$15=1,
        IF(
            SUM(--(ISNUMBER(IF($M$5:$V$5=1,(M139:V139),""))))&gt;0,
            MAX(IF(
                ISNUMBER(M139:V139),
                IF(
                    M$5:V$5=1,
                    M139:V139,
                    ""),
                "")),
            MAX(IF(
                ISNUMBER(M139:V139),
                IF(
                    M$5:V$5=2,
                    M139:V139,
                    ""),
                ""))
        ),
        IF(
            Parameters!$D$16=1,
            IFERROR(
                AVERAGE(IF(
                    ISNUMBER(M139:V139),
                    IF(
                        M$5:V$5=1,
                        M139:V139,
                        ""),
                    "")),
                AVERAGE(IF(
                    ISNUMBER(M139:V139),
                    IF(
                        M$5:V$5=2,
                        M139:V139,
                        ""),
                    ""))
            ),
            IF(
                Parameters!$D$17=1,
                IFERROR(
                    IF(
                        OR(
                            IF(
                                ISNUMBER(M139:V139),
                                IF(
                                    M$5:V$5=1,
                                    M139:V139,
                                    ""),
                                "")
                            =0),
                        0,
                        GEOMEAN(IF(
                            ISNUMBER(M139:V139),
                            IF(
                                M$5:V$5=1,
                                M139:V139,
                                ""),
                            ""))
                    ),
                    IF(
                        OR(IF(
                            ISNUMBER(M139:V139),
                            IF(
                                M$5:V$5=2,
                                M139:V139,
                                ""),
                            "")
                            =0),
                        0,
                        GEOMEAN(IF(
                            ISNUMBER(M139:V139),
                            IF(
                                M$5:V$5=2,
                                M139:V139,
                                ""),
                            "")))
                )
            )
        )
    )
)</f>
        <v>0</v>
      </c>
      <c r="J139" s="242">
        <v>45142</v>
      </c>
      <c r="K139" s="242">
        <v>44762</v>
      </c>
      <c r="L139" s="91" t="s">
        <v>224</v>
      </c>
      <c r="M139" s="192">
        <v>5.5</v>
      </c>
      <c r="N139" s="192" t="s">
        <v>409</v>
      </c>
      <c r="O139" s="192">
        <v>0</v>
      </c>
      <c r="P139" s="192">
        <v>0</v>
      </c>
      <c r="Q139" s="192">
        <v>0</v>
      </c>
      <c r="R139" s="192" t="s">
        <v>409</v>
      </c>
      <c r="S139" s="192">
        <v>4.3</v>
      </c>
      <c r="T139" s="192" t="s">
        <v>409</v>
      </c>
      <c r="U139" s="192">
        <v>0</v>
      </c>
      <c r="V139" s="192" t="s">
        <v>409</v>
      </c>
      <c r="W139" s="192">
        <v>0</v>
      </c>
      <c r="X139" s="192" t="s">
        <v>409</v>
      </c>
      <c r="Y139" s="192"/>
      <c r="Z139" s="192"/>
      <c r="AA139" s="80"/>
      <c r="AB139" s="80"/>
      <c r="AC139" s="80"/>
    </row>
    <row r="140" spans="1:29" x14ac:dyDescent="0.2">
      <c r="A140" s="84">
        <v>133</v>
      </c>
      <c r="B140" s="84" t="str">
        <f ca="1"/>
        <v>Mongolia</v>
      </c>
      <c r="C140" s="84" t="str">
        <f ca="1"/>
        <v>MNG</v>
      </c>
      <c r="D140" s="219" t="str">
        <f ca="1"/>
        <v>EAS           East Asia &amp; Pacific</v>
      </c>
      <c r="E140" s="219" t="str">
        <f ca="1"/>
        <v>IBRD</v>
      </c>
      <c r="F140" s="190" t="str">
        <f t="shared" ca="1" si="5"/>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$M$4:$V$4,
                    (M140:V140),
                    "")),
            1,
            0))
        =0,
    NA(),
    IF(
        Parameters!$D$15=1,
        IF(
            SUM(--(ISNUMBER(IF($M$4:$V$4=1,(M140:V140),""))))&gt;0,
            MAX(IF(
                ISNUMBER(M140:V140),
                IF(
                    M$4:V$4=1,
                    M140:V140,
                    ""),
                "")),
            MAX(IF(
                ISNUMBER(M140:V140),
                IF(
                    M$4:V$4=2,
                    M140:V140,
                    ""),
                ""))
        ),
        IF(
            Parameters!$D$16=1,
            IFERROR(
                AVERAGE(IF(
                    ISNUMBER(M140:V140),
                    IF(
                        M$4:V$4=1,
                        M140:V140,
                        ""),
                    "")),
                AVERAGE(IF(
                    ISNUMBER(M140:V140),
                    IF(
                        M$4:V$4=2,
                        M140:V140,
                        ""),
                    ""))
            ),
            IF(
                Parameters!$D$17=1,
                IFERROR(
                    IF(
                        OR(
                            IF(
                                ISNUMBER(M140:V140),
                                IF(
                                    M$4:V$4=1,
                                    M140:V140,
                                    ""),
                                "")
                            =0),
                        0,
                        GEOMEAN(IF(
                            ISNUMBER(M140:V140),
                            IF(
                                M$4:V$4=1,
                                M140:V140,
                                ""),
                            ""))
                    ),
                    IF(
                        OR(IF(
                            ISNUMBER(M140:V140),
                            IF(
                                M$4:V$4=2,
                                M140:V140,
                                ""),
                            "")
                            =0),
                        0,
                        GEOMEAN(IF(
                            ISNUMBER(M140:V140),
                            IF(
                                M$4:V$4=2,
                                M140:V140,
                                ""),
                            "")))
                )
            )
        )
    )
)</f>
        <v>3.1666666666666599</v>
      </c>
      <c r="I140" s="191" cm="1">
        <f t="array" ref="I140">IF(
    SUM(IF(
            ISNUMBER(
                IF(
                    $M$5:$V$5,
                    (M140:V140),
                    "")),
            1,
            0))
        =0,
    NA(),
    IF(
        Parameters!$D$15=1,
        IF(
            SUM(--(ISNUMBER(IF($M$5:$V$5=1,(M140:V140),""))))&gt;0,
            MAX(IF(
                ISNUMBER(M140:V140),
                IF(
                    M$5:V$5=1,
                    M140:V140,
                    ""),
                "")),
            MAX(IF(
                ISNUMBER(M140:V140),
                IF(
                    M$5:V$5=2,
                    M140:V140,
                    ""),
                ""))
        ),
        IF(
            Parameters!$D$16=1,
            IFERROR(
                AVERAGE(IF(
                    ISNUMBER(M140:V140),
                    IF(
                        M$5:V$5=1,
                        M140:V140,
                        ""),
                    "")),
                AVERAGE(IF(
                    ISNUMBER(M140:V140),
                    IF(
                        M$5:V$5=2,
                        M140:V140,
                        ""),
                    ""))
            ),
            IF(
                Parameters!$D$17=1,
                IFERROR(
                    IF(
                        OR(
                            IF(
                                ISNUMBER(M140:V140),
                                IF(
                                    M$5:V$5=1,
                                    M140:V140,
                                    ""),
                                "")
                            =0),
                        0,
                        GEOMEAN(IF(
                            ISNUMBER(M140:V140),
                            IF(
                                M$5:V$5=1,
                                M140:V140,
                                ""),
                            ""))
                    ),
                    IF(
                        OR(IF(
                            ISNUMBER(M140:V140),
                            IF(
                                M$5:V$5=2,
                                M140:V140,
                                ""),
                            "")
                            =0),
                        0,
                        GEOMEAN(IF(
                            ISNUMBER(M140:V140),
                            IF(
                                M$5:V$5=2,
                                M140:V140,
                                ""),
                            "")))
                )
            )
        )
    )
)</f>
        <v>0</v>
      </c>
      <c r="J140" s="242">
        <v>44753</v>
      </c>
      <c r="K140" s="242">
        <v>45154</v>
      </c>
      <c r="L140" s="91" t="s">
        <v>226</v>
      </c>
      <c r="M140" s="192">
        <v>3.1666666666666599</v>
      </c>
      <c r="N140" s="192">
        <v>0</v>
      </c>
      <c r="O140" s="192">
        <v>0</v>
      </c>
      <c r="P140" s="192">
        <v>0</v>
      </c>
      <c r="Q140" s="192">
        <v>0</v>
      </c>
      <c r="R140" s="192" t="s">
        <v>409</v>
      </c>
      <c r="S140" s="192">
        <v>2.9</v>
      </c>
      <c r="T140" s="192" t="s">
        <v>939</v>
      </c>
      <c r="U140" s="192">
        <v>0</v>
      </c>
      <c r="V140" s="192" t="s">
        <v>409</v>
      </c>
      <c r="W140" s="192">
        <v>7.5757575757575699E-3</v>
      </c>
      <c r="X140" s="192" t="s">
        <v>409</v>
      </c>
      <c r="Y140" s="192"/>
      <c r="Z140" s="192"/>
      <c r="AA140" s="80"/>
      <c r="AB140" s="80"/>
      <c r="AC140" s="80"/>
    </row>
    <row r="141" spans="1:29" x14ac:dyDescent="0.2">
      <c r="A141" s="84">
        <v>134</v>
      </c>
      <c r="B141" s="84" t="str">
        <f ca="1"/>
        <v>Northern Mariana Islands</v>
      </c>
      <c r="C141" s="84" t="str">
        <f ca="1"/>
        <v>MNP</v>
      </c>
      <c r="D141" s="219" t="str">
        <f ca="1"/>
        <v>EAS           East Asia &amp; Pacific</v>
      </c>
      <c r="E141" s="219" t="str">
        <f ca="1"/>
        <v>NA</v>
      </c>
      <c r="F141" s="190" t="str">
        <f t="shared" ca="1" si="5"/>
        <v/>
      </c>
      <c r="G141" s="80">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$M$4:$V$4,
                    (M141:V141),
                    "")),
            1,
            0))
        =0,
    NA(),
    IF(
        Parameters!$D$15=1,
        IF(
            SUM(--(ISNUMBER(IF($M$4:$V$4=1,(M141:V141),""))))&gt;0,
            MAX(IF(
                ISNUMBER(M141:V141),
                IF(
                    M$4:V$4=1,
                    M141:V141,
                    ""),
                "")),
            MAX(IF(
                ISNUMBER(M141:V141),
                IF(
                    M$4:V$4=2,
                    M141:V141,
                    ""),
                ""))
        ),
        IF(
            Parameters!$D$16=1,
            IFERROR(
                AVERAGE(IF(
                    ISNUMBER(M141:V141),
                    IF(
                        M$4:V$4=1,
                        M141:V141,
                        ""),
                    "")),
                AVERAGE(IF(
                    ISNUMBER(M141:V141),
                    IF(
                        M$4:V$4=2,
                        M141:V141,
                        ""),
                    ""))
            ),
            IF(
                Parameters!$D$17=1,
                IFERROR(
                    IF(
                        OR(
                            IF(
                                ISNUMBER(M141:V141),
                                IF(
                                    M$4:V$4=1,
                                    M141:V141,
                                    ""),
                                "")
                            =0),
                        0,
                        GEOMEAN(IF(
                            ISNUMBER(M141:V141),
                            IF(
                                M$4:V$4=1,
                                M141:V141,
                                ""),
                            ""))
                    ),
                    IF(
                        OR(IF(
                            ISNUMBER(M141:V141),
                            IF(
                                M$4:V$4=2,
                                M141:V141,
                                ""),
                            "")
                            =0),
                        0,
                        GEOMEAN(IF(
                            ISNUMBER(M141:V141),
                            IF(
                                M$4:V$4=2,
                                M141:V141,
                                ""),
                            "")))
                )
            )
        )
    )
)</f>
        <v>#N/A</v>
      </c>
      <c r="I141" s="191" cm="1">
        <f t="array" ref="I141">IF(
    SUM(IF(
            ISNUMBER(
                IF(
                    $M$5:$V$5,
                    (M141:V141),
                    "")),
            1,
            0))
        =0,
    NA(),
    IF(
        Parameters!$D$15=1,
        IF(
            SUM(--(ISNUMBER(IF($M$5:$V$5=1,(M141:V141),""))))&gt;0,
            MAX(IF(
                ISNUMBER(M141:V141),
                IF(
                    M$5:V$5=1,
                    M141:V141,
                    ""),
                "")),
            MAX(IF(
                ISNUMBER(M141:V141),
                IF(
                    M$5:V$5=2,
                    M141:V141,
                    ""),
                ""))
        ),
        IF(
            Parameters!$D$16=1,
            IFERROR(
                AVERAGE(IF(
                    ISNUMBER(M141:V141),
                    IF(
                        M$5:V$5=1,
                        M141:V141,
                        ""),
                    "")),
                AVERAGE(IF(
                    ISNUMBER(M141:V141),
                    IF(
                        M$5:V$5=2,
                        M141:V141,
                        ""),
                    ""))
            ),
            IF(
                Parameters!$D$17=1,
                IFERROR(
                    IF(
                        OR(
                            IF(
                                ISNUMBER(M141:V141),
                                IF(
                                    M$5:V$5=1,
                                    M141:V141,
                                    ""),
                                "")
                            =0),
                        0,
                        GEOMEAN(IF(
                            ISNUMBER(M141:V141),
                            IF(
                                M$5:V$5=1,
                                M141:V141,
                                ""),
                            ""))
                    ),
                    IF(
                        OR(IF(
                            ISNUMBER(M141:V141),
                            IF(
                                M$5:V$5=2,
                                M141:V141,
                                ""),
                            "")
                            =0),
                        0,
                        GEOMEAN(IF(
                            ISNUMBER(M141:V141),
                            IF(
                                M$5:V$5=2,
                                M141:V141,
                                ""),
                            "")))
                )
            )
        )
    )
)</f>
        <v>0</v>
      </c>
      <c r="J141" s="242" t="s">
        <v>409</v>
      </c>
      <c r="K141" s="242">
        <v>45154</v>
      </c>
      <c r="L141" s="91" t="s">
        <v>715</v>
      </c>
      <c r="M141" s="192" t="s">
        <v>409</v>
      </c>
      <c r="N141" s="192">
        <v>0</v>
      </c>
      <c r="O141" s="192" t="s">
        <v>409</v>
      </c>
      <c r="P141" s="192">
        <v>0</v>
      </c>
      <c r="Q141" s="192">
        <v>0</v>
      </c>
      <c r="R141" s="192" t="s">
        <v>409</v>
      </c>
      <c r="S141" s="192" t="s">
        <v>409</v>
      </c>
      <c r="T141" s="192" t="s">
        <v>940</v>
      </c>
      <c r="U141" s="192" t="s">
        <v>409</v>
      </c>
      <c r="V141" s="192" t="s">
        <v>409</v>
      </c>
      <c r="W141" s="192">
        <v>0</v>
      </c>
      <c r="X141" s="192" t="s">
        <v>409</v>
      </c>
      <c r="Y141" s="192"/>
      <c r="Z141" s="192"/>
      <c r="AA141" s="80"/>
      <c r="AB141" s="80"/>
      <c r="AC141" s="80"/>
    </row>
    <row r="142" spans="1:29" x14ac:dyDescent="0.2">
      <c r="A142" s="84">
        <v>135</v>
      </c>
      <c r="B142" s="84" t="str">
        <f ca="1"/>
        <v>Mozambique</v>
      </c>
      <c r="C142" s="84" t="str">
        <f ca="1"/>
        <v>MOZ</v>
      </c>
      <c r="D142" s="219" t="str">
        <f ca="1"/>
        <v>SSF           Sub-Saharan Africa</v>
      </c>
      <c r="E142" s="219" t="str">
        <f ca="1"/>
        <v>IDA</v>
      </c>
      <c r="F142" s="190" t="str">
        <f t="shared" ca="1" si="5"/>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$M$4:$V$4,
                    (M142:V142),
                    "")),
            1,
            0))
        =0,
    NA(),
    IF(
        Parameters!$D$15=1,
        IF(
            SUM(--(ISNUMBER(IF($M$4:$V$4=1,(M142:V142),""))))&gt;0,
            MAX(IF(
                ISNUMBER(M142:V142),
                IF(
                    M$4:V$4=1,
                    M142:V142,
                    ""),
                "")),
            MAX(IF(
                ISNUMBER(M142:V142),
                IF(
                    M$4:V$4=2,
                    M142:V142,
                    ""),
                ""))
        ),
        IF(
            Parameters!$D$16=1,
            IFERROR(
                AVERAGE(IF(
                    ISNUMBER(M142:V142),
                    IF(
                        M$4:V$4=1,
                        M142:V142,
                        ""),
                    "")),
                AVERAGE(IF(
                    ISNUMBER(M142:V142),
                    IF(
                        M$4:V$4=2,
                        M142:V142,
                        ""),
                    ""))
            ),
            IF(
                Parameters!$D$17=1,
                IFERROR(
                    IF(
                        OR(
                            IF(
                                ISNUMBER(M142:V142),
                                IF(
                                    M$4:V$4=1,
                                    M142:V142,
                                    ""),
                                "")
                            =0),
                        0,
                        GEOMEAN(IF(
                            ISNUMBER(M142:V142),
                            IF(
                                M$4:V$4=1,
                                M142:V142,
                                ""),
                            ""))
                    ),
                    IF(
                        OR(IF(
                            ISNUMBER(M142:V142),
                            IF(
                                M$4:V$4=2,
                                M142:V142,
                                ""),
                            "")
                            =0),
                        0,
                        GEOMEAN(IF(
                            ISNUMBER(M142:V142),
                            IF(
                                M$4:V$4=2,
                                M142:V142,
                                ""),
                            "")))
                )
            )
        )
    )
)</f>
        <v>8</v>
      </c>
      <c r="I142" s="191" cm="1">
        <f t="array" ref="I142">IF(
    SUM(IF(
            ISNUMBER(
                IF(
                    $M$5:$V$5,
                    (M142:V142),
                    "")),
            1,
            0))
        =0,
    NA(),
    IF(
        Parameters!$D$15=1,
        IF(
            SUM(--(ISNUMBER(IF($M$5:$V$5=1,(M142:V142),""))))&gt;0,
            MAX(IF(
                ISNUMBER(M142:V142),
                IF(
                    M$5:V$5=1,
                    M142:V142,
                    ""),
                "")),
            MAX(IF(
                ISNUMBER(M142:V142),
                IF(
                    M$5:V$5=2,
                    M142:V142,
                    ""),
                ""))
        ),
        IF(
            Parameters!$D$16=1,
            IFERROR(
                AVERAGE(IF(
                    ISNUMBER(M142:V142),
                    IF(
                        M$5:V$5=1,
                        M142:V142,
                        ""),
                    "")),
                AVERAGE(IF(
                    ISNUMBER(M142:V142),
                    IF(
                        M$5:V$5=2,
                        M142:V142,
                        ""),
                    ""))
            ),
            IF(
                Parameters!$D$17=1,
                IFERROR(
                    IF(
                        OR(
                            IF(
                                ISNUMBER(M142:V142),
                                IF(
                                    M$5:V$5=1,
                                    M142:V142,
                                    ""),
                                "")
                            =0),
                        0,
                        GEOMEAN(IF(
                            ISNUMBER(M142:V142),
                            IF(
                                M$5:V$5=1,
                                M142:V142,
                                ""),
                            ""))
                    ),
                    IF(
                        OR(IF(
                            ISNUMBER(M142:V142),
                            IF(
                                M$5:V$5=2,
                                M142:V142,
                                ""),
                            "")
                            =0),
                        0,
                        GEOMEAN(IF(
                            ISNUMBER(M142:V142),
                            IF(
                                M$5:V$5=2,
                                M142:V142,
                                ""),
                            "")))
                )
            )
        )
    )
)</f>
        <v>0</v>
      </c>
      <c r="J142" s="242">
        <v>45019</v>
      </c>
      <c r="K142" s="242">
        <v>45001</v>
      </c>
      <c r="L142" s="91" t="s">
        <v>228</v>
      </c>
      <c r="M142" s="192">
        <v>8</v>
      </c>
      <c r="N142" s="192" t="s">
        <v>409</v>
      </c>
      <c r="O142" s="192">
        <v>0</v>
      </c>
      <c r="P142" s="192">
        <v>0</v>
      </c>
      <c r="Q142" s="192">
        <v>0</v>
      </c>
      <c r="R142" s="192" t="s">
        <v>409</v>
      </c>
      <c r="S142" s="192">
        <v>5.8</v>
      </c>
      <c r="T142" s="192" t="s">
        <v>409</v>
      </c>
      <c r="U142" s="192">
        <v>0</v>
      </c>
      <c r="V142" s="192" t="s">
        <v>409</v>
      </c>
      <c r="W142" s="192">
        <v>0</v>
      </c>
      <c r="X142" s="192" t="s">
        <v>409</v>
      </c>
      <c r="Y142" s="192"/>
      <c r="Z142" s="192"/>
      <c r="AA142" s="80"/>
      <c r="AB142" s="80"/>
      <c r="AC142" s="80"/>
    </row>
    <row r="143" spans="1:29" x14ac:dyDescent="0.2">
      <c r="A143" s="84">
        <v>136</v>
      </c>
      <c r="B143" s="84" t="str">
        <f ca="1"/>
        <v>Mauritania</v>
      </c>
      <c r="C143" s="84" t="str">
        <f ca="1"/>
        <v>MRT</v>
      </c>
      <c r="D143" s="219" t="str">
        <f ca="1"/>
        <v>SSF           Sub-Saharan Africa</v>
      </c>
      <c r="E143" s="219" t="str">
        <f ca="1"/>
        <v>IDA</v>
      </c>
      <c r="F143" s="190" t="str">
        <f t="shared" ca="1" si="5"/>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$M$4:$V$4,
                    (M143:V143),
                    "")),
            1,
            0))
        =0,
    NA(),
    IF(
        Parameters!$D$15=1,
        IF(
            SUM(--(ISNUMBER(IF($M$4:$V$4=1,(M143:V143),""))))&gt;0,
            MAX(IF(
                ISNUMBER(M143:V143),
                IF(
                    M$4:V$4=1,
                    M143:V143,
                    ""),
                "")),
            MAX(IF(
                ISNUMBER(M143:V143),
                IF(
                    M$4:V$4=2,
                    M143:V143,
                    ""),
                ""))
        ),
        IF(
            Parameters!$D$16=1,
            IFERROR(
                AVERAGE(IF(
                    ISNUMBER(M143:V143),
                    IF(
                        M$4:V$4=1,
                        M143:V143,
                        ""),
                    "")),
                AVERAGE(IF(
                    ISNUMBER(M143:V143),
                    IF(
                        M$4:V$4=2,
                        M143:V143,
                        ""),
                    ""))
            ),
            IF(
                Parameters!$D$17=1,
                IFERROR(
                    IF(
                        OR(
                            IF(
                                ISNUMBER(M143:V143),
                                IF(
                                    M$4:V$4=1,
                                    M143:V143,
                                    ""),
                                "")
                            =0),
                        0,
                        GEOMEAN(IF(
                            ISNUMBER(M143:V143),
                            IF(
                                M$4:V$4=1,
                                M143:V143,
                                ""),
                            ""))
                    ),
                    IF(
                        OR(IF(
                            ISNUMBER(M143:V143),
                            IF(
                                M$4:V$4=2,
                                M143:V143,
                                ""),
                            "")
                            =0),
                        0,
                        GEOMEAN(IF(
                            ISNUMBER(M143:V143),
                            IF(
                                M$4:V$4=2,
                                M143:V143,
                                ""),
                            "")))
                )
            )
        )
    )
)</f>
        <v>7.6666666666666599</v>
      </c>
      <c r="I143" s="191" cm="1">
        <f t="array" ref="I143">IF(
    SUM(IF(
            ISNUMBER(
                IF(
                    $M$5:$V$5,
                    (M143:V143),
                    "")),
            1,
            0))
        =0,
    NA(),
    IF(
        Parameters!$D$15=1,
        IF(
            SUM(--(ISNUMBER(IF($M$5:$V$5=1,(M143:V143),""))))&gt;0,
            MAX(IF(
                ISNUMBER(M143:V143),
                IF(
                    M$5:V$5=1,
                    M143:V143,
                    ""),
                "")),
            MAX(IF(
                ISNUMBER(M143:V143),
                IF(
                    M$5:V$5=2,
                    M143:V143,
                    ""),
                ""))
        ),
        IF(
            Parameters!$D$16=1,
            IFERROR(
                AVERAGE(IF(
                    ISNUMBER(M143:V143),
                    IF(
                        M$5:V$5=1,
                        M143:V143,
                        ""),
                    "")),
                AVERAGE(IF(
                    ISNUMBER(M143:V143),
                    IF(
                        M$5:V$5=2,
                        M143:V143,
                        ""),
                    ""))
            ),
            IF(
                Parameters!$D$17=1,
                IFERROR(
                    IF(
                        OR(
                            IF(
                                ISNUMBER(M143:V143),
                                IF(
                                    M$5:V$5=1,
                                    M143:V143,
                                    ""),
                                "")
                            =0),
                        0,
                        GEOMEAN(IF(
                            ISNUMBER(M143:V143),
                            IF(
                                M$5:V$5=1,
                                M143:V143,
                                ""),
                            ""))
                    ),
                    IF(
                        OR(IF(
                            ISNUMBER(M143:V143),
                            IF(
                                M$5:V$5=2,
                                M143:V143,
                                ""),
                            "")
                            =0),
                        0,
                        GEOMEAN(IF(
                            ISNUMBER(M143:V143),
                            IF(
                                M$5:V$5=2,
                                M143:V143,
                                ""),
                            "")))
                )
            )
        )
    )
)</f>
        <v>0</v>
      </c>
      <c r="J143" s="242">
        <v>45142</v>
      </c>
      <c r="K143" s="242">
        <v>45154</v>
      </c>
      <c r="L143" s="91" t="s">
        <v>230</v>
      </c>
      <c r="M143" s="192">
        <v>7.6666666666666599</v>
      </c>
      <c r="N143" s="192">
        <v>0</v>
      </c>
      <c r="O143" s="192">
        <v>0</v>
      </c>
      <c r="P143" s="192">
        <v>0</v>
      </c>
      <c r="Q143" s="192">
        <v>0</v>
      </c>
      <c r="R143" s="192" t="s">
        <v>409</v>
      </c>
      <c r="S143" s="192">
        <v>5.6</v>
      </c>
      <c r="T143" s="192" t="s">
        <v>918</v>
      </c>
      <c r="U143" s="192">
        <v>0</v>
      </c>
      <c r="V143" s="192" t="s">
        <v>409</v>
      </c>
      <c r="W143" s="192">
        <v>0</v>
      </c>
      <c r="X143" s="192" t="s">
        <v>409</v>
      </c>
      <c r="Y143" s="192"/>
      <c r="Z143" s="192"/>
      <c r="AA143" s="80"/>
      <c r="AB143" s="80"/>
      <c r="AC143" s="80"/>
    </row>
    <row r="144" spans="1:29" x14ac:dyDescent="0.2">
      <c r="A144" s="84">
        <v>137</v>
      </c>
      <c r="B144" s="84" t="str">
        <f ca="1"/>
        <v>Mauritius</v>
      </c>
      <c r="C144" s="84" t="str">
        <f ca="1"/>
        <v>MUS</v>
      </c>
      <c r="D144" s="219" t="str">
        <f ca="1"/>
        <v>SSF           Sub-Saharan Africa</v>
      </c>
      <c r="E144" s="219" t="str">
        <f ca="1"/>
        <v>IBRD</v>
      </c>
      <c r="F144" s="190" t="str">
        <f t="shared" ca="1" si="5"/>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$M$4:$V$4,
                    (M144:V144),
                    "")),
            1,
            0))
        =0,
    NA(),
    IF(
        Parameters!$D$15=1,
        IF(
            SUM(--(ISNUMBER(IF($M$4:$V$4=1,(M144:V144),""))))&gt;0,
            MAX(IF(
                ISNUMBER(M144:V144),
                IF(
                    M$4:V$4=1,
                    M144:V144,
                    ""),
                "")),
            MAX(IF(
                ISNUMBER(M144:V144),
                IF(
                    M$4:V$4=2,
                    M144:V144,
                    ""),
                ""))
        ),
        IF(
            Parameters!$D$16=1,
            IFERROR(
                AVERAGE(IF(
                    ISNUMBER(M144:V144),
                    IF(
                        M$4:V$4=1,
                        M144:V144,
                        ""),
                    "")),
                AVERAGE(IF(
                    ISNUMBER(M144:V144),
                    IF(
                        M$4:V$4=2,
                        M144:V144,
                        ""),
                    ""))
            ),
            IF(
                Parameters!$D$17=1,
                IFERROR(
                    IF(
                        OR(
                            IF(
                                ISNUMBER(M144:V144),
                                IF(
                                    M$4:V$4=1,
                                    M144:V144,
                                    ""),
                                "")
                            =0),
                        0,
                        GEOMEAN(IF(
                            ISNUMBER(M144:V144),
                            IF(
                                M$4:V$4=1,
                                M144:V144,
                                ""),
                            ""))
                    ),
                    IF(
                        OR(IF(
                            ISNUMBER(M144:V144),
                            IF(
                                M$4:V$4=2,
                                M144:V144,
                                ""),
                            "")
                            =0),
                        0,
                        GEOMEAN(IF(
                            ISNUMBER(M144:V144),
                            IF(
                                M$4:V$4=2,
                                M144:V144,
                                ""),
                            "")))
                )
            )
        )
    )
)</f>
        <v>4.5</v>
      </c>
      <c r="I144" s="191" cm="1">
        <f t="array" ref="I144">IF(
    SUM(IF(
            ISNUMBER(
                IF(
                    $M$5:$V$5,
                    (M144:V144),
                    "")),
            1,
            0))
        =0,
    NA(),
    IF(
        Parameters!$D$15=1,
        IF(
            SUM(--(ISNUMBER(IF($M$5:$V$5=1,(M144:V144),""))))&gt;0,
            MAX(IF(
                ISNUMBER(M144:V144),
                IF(
                    M$5:V$5=1,
                    M144:V144,
                    ""),
                "")),
            MAX(IF(
                ISNUMBER(M144:V144),
                IF(
                    M$5:V$5=2,
                    M144:V144,
                    ""),
                ""))
        ),
        IF(
            Parameters!$D$16=1,
            IFERROR(
                AVERAGE(IF(
                    ISNUMBER(M144:V144),
                    IF(
                        M$5:V$5=1,
                        M144:V144,
                        ""),
                    "")),
                AVERAGE(IF(
                    ISNUMBER(M144:V144),
                    IF(
                        M$5:V$5=2,
                        M144:V144,
                        ""),
                    ""))
            ),
            IF(
                Parameters!$D$17=1,
                IFERROR(
                    IF(
                        OR(
                            IF(
                                ISNUMBER(M144:V144),
                                IF(
                                    M$5:V$5=1,
                                    M144:V144,
                                    ""),
                                "")
                            =0),
                        0,
                        GEOMEAN(IF(
                            ISNUMBER(M144:V144),
                            IF(
                                M$5:V$5=1,
                                M144:V144,
                                ""),
                            ""))
                    ),
                    IF(
                        OR(IF(
                            ISNUMBER(M144:V144),
                            IF(
                                M$5:V$5=2,
                                M144:V144,
                                ""),
                            "")
                            =0),
                        0,
                        GEOMEAN(IF(
                            ISNUMBER(M144:V144),
                            IF(
                                M$5:V$5=2,
                                M144:V144,
                                ""),
                            "")))
                )
            )
        )
    )
)</f>
        <v>0</v>
      </c>
      <c r="J144" s="242">
        <v>44753</v>
      </c>
      <c r="K144" s="242">
        <v>45142</v>
      </c>
      <c r="L144" s="91" t="s">
        <v>232</v>
      </c>
      <c r="M144" s="192">
        <v>4.5</v>
      </c>
      <c r="N144" s="192" t="s">
        <v>409</v>
      </c>
      <c r="O144" s="192">
        <v>0</v>
      </c>
      <c r="P144" s="192">
        <v>0</v>
      </c>
      <c r="Q144" s="192">
        <v>0</v>
      </c>
      <c r="R144" s="192" t="s">
        <v>409</v>
      </c>
      <c r="S144" s="192">
        <v>3.7</v>
      </c>
      <c r="T144" s="192" t="s">
        <v>409</v>
      </c>
      <c r="U144" s="192">
        <v>0</v>
      </c>
      <c r="V144" s="192" t="s">
        <v>409</v>
      </c>
      <c r="W144" s="192">
        <v>0</v>
      </c>
      <c r="X144" s="192" t="s">
        <v>409</v>
      </c>
      <c r="Y144" s="192"/>
      <c r="Z144" s="192"/>
      <c r="AA144" s="80"/>
      <c r="AB144" s="80"/>
      <c r="AC144" s="80"/>
    </row>
    <row r="145" spans="1:29" x14ac:dyDescent="0.2">
      <c r="A145" s="84">
        <v>138</v>
      </c>
      <c r="B145" s="84" t="str">
        <f ca="1"/>
        <v>Malawi</v>
      </c>
      <c r="C145" s="84" t="str">
        <f ca="1"/>
        <v>MWI</v>
      </c>
      <c r="D145" s="219" t="str">
        <f ca="1"/>
        <v>SSF           Sub-Saharan Africa</v>
      </c>
      <c r="E145" s="219" t="str">
        <f ca="1"/>
        <v>IDA</v>
      </c>
      <c r="F145" s="190" t="str">
        <f t="shared" ca="1" si="5"/>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7.6376261582597316</v>
      </c>
      <c r="H145" s="80" cm="1">
        <f t="array" ref="H145">IF(
    SUM(IF(
            ISNUMBER(
                IF(
                    $M$4:$V$4,
                    (M145:V145),
                    "")),
            1,
            0))
        =0,
    NA(),
    IF(
        Parameters!$D$15=1,
        IF(
            SUM(--(ISNUMBER(IF($M$4:$V$4=1,(M145:V145),""))))&gt;0,
            MAX(IF(
                ISNUMBER(M145:V145),
                IF(
                    M$4:V$4=1,
                    M145:V145,
                    ""),
                "")),
            MAX(IF(
                ISNUMBER(M145:V145),
                IF(
                    M$4:V$4=2,
                    M145:V145,
                    ""),
                ""))
        ),
        IF(
            Parameters!$D$16=1,
            IFERROR(
                AVERAGE(IF(
                    ISNUMBER(M145:V145),
                    IF(
                        M$4:V$4=1,
                        M145:V145,
                        ""),
                    "")),
                AVERAGE(IF(
                    ISNUMBER(M145:V145),
                    IF(
                        M$4:V$4=2,
                        M145:V145,
                        ""),
                    ""))
            ),
            IF(
                Parameters!$D$17=1,
                IFERROR(
                    IF(
                        OR(
                            IF(
                                ISNUMBER(M145:V145),
                                IF(
                                    M$4:V$4=1,
                                    M145:V145,
                                    ""),
                                "")
                            =0),
                        0,
                        GEOMEAN(IF(
                            ISNUMBER(M145:V145),
                            IF(
                                M$4:V$4=1,
                                M145:V145,
                                ""),
                            ""))
                    ),
                    IF(
                        OR(IF(
                            ISNUMBER(M145:V145),
                            IF(
                                M$4:V$4=2,
                                M145:V145,
                                ""),
                            "")
                            =0),
                        0,
                        GEOMEAN(IF(
                            ISNUMBER(M145:V145),
                            IF(
                                M$4:V$4=2,
                                M145:V145,
                                ""),
                            "")))
                )
            )
        )
    )
)</f>
        <v>5.8333333333333304</v>
      </c>
      <c r="I145" s="191" cm="1">
        <f t="array" ref="I145">IF(
    SUM(IF(
            ISNUMBER(
                IF(
                    $M$5:$V$5,
                    (M145:V145),
                    "")),
            1,
            0))
        =0,
    NA(),
    IF(
        Parameters!$D$15=1,
        IF(
            SUM(--(ISNUMBER(IF($M$5:$V$5=1,(M145:V145),""))))&gt;0,
            MAX(IF(
                ISNUMBER(M145:V145),
                IF(
                    M$5:V$5=1,
                    M145:V145,
                    ""),
                "")),
            MAX(IF(
                ISNUMBER(M145:V145),
                IF(
                    M$5:V$5=2,
                    M145:V145,
                    ""),
                ""))
        ),
        IF(
            Parameters!$D$16=1,
            IFERROR(
                AVERAGE(IF(
                    ISNUMBER(M145:V145),
                    IF(
                        M$5:V$5=1,
                        M145:V145,
                        ""),
                    "")),
                AVERAGE(IF(
                    ISNUMBER(M145:V145),
                    IF(
                        M$5:V$5=2,
                        M145:V145,
                        ""),
                    ""))
            ),
            IF(
                Parameters!$D$17=1,
                IFERROR(
                    IF(
                        OR(
                            IF(
                                ISNUMBER(M145:V145),
                                IF(
                                    M$5:V$5=1,
                                    M145:V145,
                                    ""),
                                "")
                            =0),
                        0,
                        GEOMEAN(IF(
                            ISNUMBER(M145:V145),
                            IF(
                                M$5:V$5=1,
                                M145:V145,
                                ""),
                            ""))
                    ),
                    IF(
                        OR(IF(
                            ISNUMBER(M145:V145),
                            IF(
                                M$5:V$5=2,
                                M145:V145,
                                ""),
                            "")
                            =0),
                        0,
                        GEOMEAN(IF(
                            ISNUMBER(M145:V145),
                            IF(
                                M$5:V$5=2,
                                M145:V145,
                                ""),
                            "")))
                )
            )
        )
    )
)</f>
        <v>10</v>
      </c>
      <c r="J145" s="242">
        <v>45142</v>
      </c>
      <c r="K145" s="242">
        <v>45145</v>
      </c>
      <c r="L145" s="91" t="s">
        <v>234</v>
      </c>
      <c r="M145" s="192">
        <v>5.8333333333333304</v>
      </c>
      <c r="N145" s="192" t="s">
        <v>409</v>
      </c>
      <c r="O145" s="192">
        <v>0</v>
      </c>
      <c r="P145" s="192">
        <v>10</v>
      </c>
      <c r="Q145" s="192">
        <v>0</v>
      </c>
      <c r="R145" s="192" t="s">
        <v>409</v>
      </c>
      <c r="S145" s="192">
        <v>4.5</v>
      </c>
      <c r="T145" s="192" t="s">
        <v>409</v>
      </c>
      <c r="U145" s="192">
        <v>0</v>
      </c>
      <c r="V145" s="192" t="s">
        <v>871</v>
      </c>
      <c r="W145" s="192">
        <v>0</v>
      </c>
      <c r="X145" s="192" t="s">
        <v>409</v>
      </c>
      <c r="Y145" s="192"/>
      <c r="Z145" s="192"/>
      <c r="AA145" s="80"/>
      <c r="AB145" s="80"/>
      <c r="AC145" s="80"/>
    </row>
    <row r="146" spans="1:29" x14ac:dyDescent="0.2">
      <c r="A146" s="84">
        <v>139</v>
      </c>
      <c r="B146" s="84" t="str">
        <f ca="1"/>
        <v>Malaysia</v>
      </c>
      <c r="C146" s="84" t="str">
        <f ca="1"/>
        <v>MYS</v>
      </c>
      <c r="D146" s="219" t="str">
        <f ca="1"/>
        <v>EAS           East Asia &amp; Pacific</v>
      </c>
      <c r="E146" s="219" t="str">
        <f ca="1"/>
        <v>IBRD</v>
      </c>
      <c r="F146" s="190" t="str">
        <f t="shared" ca="1" si="5"/>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$M$4:$V$4,
                    (M146:V146),
                    "")),
            1,
            0))
        =0,
    NA(),
    IF(
        Parameters!$D$15=1,
        IF(
            SUM(--(ISNUMBER(IF($M$4:$V$4=1,(M146:V146),""))))&gt;0,
            MAX(IF(
                ISNUMBER(M146:V146),
                IF(
                    M$4:V$4=1,
                    M146:V146,
                    ""),
                "")),
            MAX(IF(
                ISNUMBER(M146:V146),
                IF(
                    M$4:V$4=2,
                    M146:V146,
                    ""),
                ""))
        ),
        IF(
            Parameters!$D$16=1,
            IFERROR(
                AVERAGE(IF(
                    ISNUMBER(M146:V146),
                    IF(
                        M$4:V$4=1,
                        M146:V146,
                        ""),
                    "")),
                AVERAGE(IF(
                    ISNUMBER(M146:V146),
                    IF(
                        M$4:V$4=2,
                        M146:V146,
                        ""),
                    ""))
            ),
            IF(
                Parameters!$D$17=1,
                IFERROR(
                    IF(
                        OR(
                            IF(
                                ISNUMBER(M146:V146),
                                IF(
                                    M$4:V$4=1,
                                    M146:V146,
                                    ""),
                                "")
                            =0),
                        0,
                        GEOMEAN(IF(
                            ISNUMBER(M146:V146),
                            IF(
                                M$4:V$4=1,
                                M146:V146,
                                ""),
                            ""))
                    ),
                    IF(
                        OR(IF(
                            ISNUMBER(M146:V146),
                            IF(
                                M$4:V$4=2,
                                M146:V146,
                                ""),
                            "")
                            =0),
                        0,
                        GEOMEAN(IF(
                            ISNUMBER(M146:V146),
                            IF(
                                M$4:V$4=2,
                                M146:V146,
                                ""),
                            "")))
                )
            )
        )
    )
)</f>
        <v>6.5</v>
      </c>
      <c r="I146" s="191" cm="1">
        <f t="array" ref="I146">IF(
    SUM(IF(
            ISNUMBER(
                IF(
                    $M$5:$V$5,
                    (M146:V146),
                    "")),
            1,
            0))
        =0,
    NA(),
    IF(
        Parameters!$D$15=1,
        IF(
            SUM(--(ISNUMBER(IF($M$5:$V$5=1,(M146:V146),""))))&gt;0,
            MAX(IF(
                ISNUMBER(M146:V146),
                IF(
                    M$5:V$5=1,
                    M146:V146,
                    ""),
                "")),
            MAX(IF(
                ISNUMBER(M146:V146),
                IF(
                    M$5:V$5=2,
                    M146:V146,
                    ""),
                ""))
        ),
        IF(
            Parameters!$D$16=1,
            IFERROR(
                AVERAGE(IF(
                    ISNUMBER(M146:V146),
                    IF(
                        M$5:V$5=1,
                        M146:V146,
                        ""),
                    "")),
                AVERAGE(IF(
                    ISNUMBER(M146:V146),
                    IF(
                        M$5:V$5=2,
                        M146:V146,
                        ""),
                    ""))
            ),
            IF(
                Parameters!$D$17=1,
                IFERROR(
                    IF(
                        OR(
                            IF(
                                ISNUMBER(M146:V146),
                                IF(
                                    M$5:V$5=1,
                                    M146:V146,
                                    ""),
                                "")
                            =0),
                        0,
                        GEOMEAN(IF(
                            ISNUMBER(M146:V146),
                            IF(
                                M$5:V$5=1,
                                M146:V146,
                                ""),
                            ""))
                    ),
                    IF(
                        OR(IF(
                            ISNUMBER(M146:V146),
                            IF(
                                M$5:V$5=2,
                                M146:V146,
                                ""),
                            "")
                            =0),
                        0,
                        GEOMEAN(IF(
                            ISNUMBER(M146:V146),
                            IF(
                                M$5:V$5=2,
                                M146:V146,
                                ""),
                            "")))
                )
            )
        )
    )
)</f>
        <v>0</v>
      </c>
      <c r="J146" s="242">
        <v>44753</v>
      </c>
      <c r="K146" s="242">
        <v>45154</v>
      </c>
      <c r="L146" s="91" t="s">
        <v>236</v>
      </c>
      <c r="M146" s="192">
        <v>6.5</v>
      </c>
      <c r="N146" s="192" t="s">
        <v>409</v>
      </c>
      <c r="O146" s="192">
        <v>0</v>
      </c>
      <c r="P146" s="192">
        <v>0</v>
      </c>
      <c r="Q146" s="192">
        <v>0</v>
      </c>
      <c r="R146" s="192" t="s">
        <v>409</v>
      </c>
      <c r="S146" s="192">
        <v>4.9000000000000004</v>
      </c>
      <c r="T146" s="192" t="s">
        <v>409</v>
      </c>
      <c r="U146" s="192">
        <v>0</v>
      </c>
      <c r="V146" s="192" t="s">
        <v>409</v>
      </c>
      <c r="W146" s="192">
        <v>0.15384615384615299</v>
      </c>
      <c r="X146" s="192" t="s">
        <v>409</v>
      </c>
      <c r="Y146" s="192"/>
      <c r="Z146" s="192"/>
      <c r="AA146" s="80"/>
      <c r="AB146" s="80"/>
      <c r="AC146" s="80"/>
    </row>
    <row r="147" spans="1:29" x14ac:dyDescent="0.2">
      <c r="A147" s="84">
        <v>140</v>
      </c>
      <c r="B147" s="84" t="str">
        <f ca="1"/>
        <v>Namibia</v>
      </c>
      <c r="C147" s="84" t="str">
        <f ca="1"/>
        <v>NAM</v>
      </c>
      <c r="D147" s="219" t="str">
        <f ca="1"/>
        <v>SSF           Sub-Saharan Africa</v>
      </c>
      <c r="E147" s="219" t="str">
        <f ca="1"/>
        <v>IBRD</v>
      </c>
      <c r="F147" s="190" t="str">
        <f t="shared" ca="1" si="5"/>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$M$4:$V$4,
                    (M147:V147),
                    "")),
            1,
            0))
        =0,
    NA(),
    IF(
        Parameters!$D$15=1,
        IF(
            SUM(--(ISNUMBER(IF($M$4:$V$4=1,(M147:V147),""))))&gt;0,
            MAX(IF(
                ISNUMBER(M147:V147),
                IF(
                    M$4:V$4=1,
                    M147:V147,
                    ""),
                "")),
            MAX(IF(
                ISNUMBER(M147:V147),
                IF(
                    M$4:V$4=2,
                    M147:V147,
                    ""),
                ""))
        ),
        IF(
            Parameters!$D$16=1,
            IFERROR(
                AVERAGE(IF(
                    ISNUMBER(M147:V147),
                    IF(
                        M$4:V$4=1,
                        M147:V147,
                        ""),
                    "")),
                AVERAGE(IF(
                    ISNUMBER(M147:V147),
                    IF(
                        M$4:V$4=2,
                        M147:V147,
                        ""),
                    ""))
            ),
            IF(
                Parameters!$D$17=1,
                IFERROR(
                    IF(
                        OR(
                            IF(
                                ISNUMBER(M147:V147),
                                IF(
                                    M$4:V$4=1,
                                    M147:V147,
                                    ""),
                                "")
                            =0),
                        0,
                        GEOMEAN(IF(
                            ISNUMBER(M147:V147),
                            IF(
                                M$4:V$4=1,
                                M147:V147,
                                ""),
                            ""))
                    ),
                    IF(
                        OR(IF(
                            ISNUMBER(M147:V147),
                            IF(
                                M$4:V$4=2,
                                M147:V147,
                                ""),
                            "")
                            =0),
                        0,
                        GEOMEAN(IF(
                            ISNUMBER(M147:V147),
                            IF(
                                M$4:V$4=2,
                                M147:V147,
                                ""),
                            "")))
                )
            )
        )
    )
)</f>
        <v>5.5</v>
      </c>
      <c r="I147" s="191" cm="1">
        <f t="array" ref="I147">IF(
    SUM(IF(
            ISNUMBER(
                IF(
                    $M$5:$V$5,
                    (M147:V147),
                    "")),
            1,
            0))
        =0,
    NA(),
    IF(
        Parameters!$D$15=1,
        IF(
            SUM(--(ISNUMBER(IF($M$5:$V$5=1,(M147:V147),""))))&gt;0,
            MAX(IF(
                ISNUMBER(M147:V147),
                IF(
                    M$5:V$5=1,
                    M147:V147,
                    ""),
                "")),
            MAX(IF(
                ISNUMBER(M147:V147),
                IF(
                    M$5:V$5=2,
                    M147:V147,
                    ""),
                ""))
        ),
        IF(
            Parameters!$D$16=1,
            IFERROR(
                AVERAGE(IF(
                    ISNUMBER(M147:V147),
                    IF(
                        M$5:V$5=1,
                        M147:V147,
                        ""),
                    "")),
                AVERAGE(IF(
                    ISNUMBER(M147:V147),
                    IF(
                        M$5:V$5=2,
                        M147:V147,
                        ""),
                    ""))
            ),
            IF(
                Parameters!$D$17=1,
                IFERROR(
                    IF(
                        OR(
                            IF(
                                ISNUMBER(M147:V147),
                                IF(
                                    M$5:V$5=1,
                                    M147:V147,
                                    ""),
                                "")
                            =0),
                        0,
                        GEOMEAN(IF(
                            ISNUMBER(M147:V147),
                            IF(
                                M$5:V$5=1,
                                M147:V147,
                                ""),
                            ""))
                    ),
                    IF(
                        OR(IF(
                            ISNUMBER(M147:V147),
                            IF(
                                M$5:V$5=2,
                                M147:V147,
                                ""),
                            "")
                            =0),
                        0,
                        GEOMEAN(IF(
                            ISNUMBER(M147:V147),
                            IF(
                                M$5:V$5=2,
                                M147:V147,
                                ""),
                            "")))
                )
            )
        )
    )
)</f>
        <v>0</v>
      </c>
      <c r="J147" s="242">
        <v>45142</v>
      </c>
      <c r="K147" s="242">
        <v>45154</v>
      </c>
      <c r="L147" s="91" t="s">
        <v>238</v>
      </c>
      <c r="M147" s="192">
        <v>5.5</v>
      </c>
      <c r="N147" s="192">
        <v>0</v>
      </c>
      <c r="O147" s="192">
        <v>0</v>
      </c>
      <c r="P147" s="192">
        <v>0</v>
      </c>
      <c r="Q147" s="192">
        <v>0</v>
      </c>
      <c r="R147" s="192" t="s">
        <v>409</v>
      </c>
      <c r="S147" s="192">
        <v>4.3</v>
      </c>
      <c r="T147" s="192" t="s">
        <v>941</v>
      </c>
      <c r="U147" s="192">
        <v>0</v>
      </c>
      <c r="V147" s="192" t="s">
        <v>409</v>
      </c>
      <c r="W147" s="192">
        <v>0</v>
      </c>
      <c r="X147" s="192" t="s">
        <v>409</v>
      </c>
      <c r="Y147" s="192"/>
      <c r="Z147" s="192"/>
      <c r="AA147" s="80"/>
      <c r="AB147" s="80"/>
      <c r="AC147" s="80"/>
    </row>
    <row r="148" spans="1:29" x14ac:dyDescent="0.2">
      <c r="A148" s="84">
        <v>141</v>
      </c>
      <c r="B148" s="84" t="str">
        <f ca="1"/>
        <v>New Caledonia</v>
      </c>
      <c r="C148" s="84" t="str">
        <f ca="1"/>
        <v>NCL</v>
      </c>
      <c r="D148" s="219" t="str">
        <f ca="1"/>
        <v>EAS           East Asia &amp; Pacific</v>
      </c>
      <c r="E148" s="219" t="str">
        <f ca="1"/>
        <v>NA</v>
      </c>
      <c r="F148" s="190" t="str">
        <f t="shared" ca="1" si="5"/>
        <v/>
      </c>
      <c r="G148" s="80">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t="e" cm="1">
        <f t="array" ref="H148">IF(
    SUM(IF(
            ISNUMBER(
                IF(
                    $M$4:$V$4,
                    (M148:V148),
                    "")),
            1,
            0))
        =0,
    NA(),
    IF(
        Parameters!$D$15=1,
        IF(
            SUM(--(ISNUMBER(IF($M$4:$V$4=1,(M148:V148),""))))&gt;0,
            MAX(IF(
                ISNUMBER(M148:V148),
                IF(
                    M$4:V$4=1,
                    M148:V148,
                    ""),
                "")),
            MAX(IF(
                ISNUMBER(M148:V148),
                IF(
                    M$4:V$4=2,
                    M148:V148,
                    ""),
                ""))
        ),
        IF(
            Parameters!$D$16=1,
            IFERROR(
                AVERAGE(IF(
                    ISNUMBER(M148:V148),
                    IF(
                        M$4:V$4=1,
                        M148:V148,
                        ""),
                    "")),
                AVERAGE(IF(
                    ISNUMBER(M148:V148),
                    IF(
                        M$4:V$4=2,
                        M148:V148,
                        ""),
                    ""))
            ),
            IF(
                Parameters!$D$17=1,
                IFERROR(
                    IF(
                        OR(
                            IF(
                                ISNUMBER(M148:V148),
                                IF(
                                    M$4:V$4=1,
                                    M148:V148,
                                    ""),
                                "")
                            =0),
                        0,
                        GEOMEAN(IF(
                            ISNUMBER(M148:V148),
                            IF(
                                M$4:V$4=1,
                                M148:V148,
                                ""),
                            ""))
                    ),
                    IF(
                        OR(IF(
                            ISNUMBER(M148:V148),
                            IF(
                                M$4:V$4=2,
                                M148:V148,
                                ""),
                            "")
                            =0),
                        0,
                        GEOMEAN(IF(
                            ISNUMBER(M148:V148),
                            IF(
                                M$4:V$4=2,
                                M148:V148,
                                ""),
                            "")))
                )
            )
        )
    )
)</f>
        <v>#N/A</v>
      </c>
      <c r="I148" s="191" cm="1">
        <f t="array" ref="I148">IF(
    SUM(IF(
            ISNUMBER(
                IF(
                    $M$5:$V$5,
                    (M148:V148),
                    "")),
            1,
            0))
        =0,
    NA(),
    IF(
        Parameters!$D$15=1,
        IF(
            SUM(--(ISNUMBER(IF($M$5:$V$5=1,(M148:V148),""))))&gt;0,
            MAX(IF(
                ISNUMBER(M148:V148),
                IF(
                    M$5:V$5=1,
                    M148:V148,
                    ""),
                "")),
            MAX(IF(
                ISNUMBER(M148:V148),
                IF(
                    M$5:V$5=2,
                    M148:V148,
                    ""),
                ""))
        ),
        IF(
            Parameters!$D$16=1,
            IFERROR(
                AVERAGE(IF(
                    ISNUMBER(M148:V148),
                    IF(
                        M$5:V$5=1,
                        M148:V148,
                        ""),
                    "")),
                AVERAGE(IF(
                    ISNUMBER(M148:V148),
                    IF(
                        M$5:V$5=2,
                        M148:V148,
                        ""),
                    ""))
            ),
            IF(
                Parameters!$D$17=1,
                IFERROR(
                    IF(
                        OR(
                            IF(
                                ISNUMBER(M148:V148),
                                IF(
                                    M$5:V$5=1,
                                    M148:V148,
                                    ""),
                                "")
                            =0),
                        0,
                        GEOMEAN(IF(
                            ISNUMBER(M148:V148),
                            IF(
                                M$5:V$5=1,
                                M148:V148,
                                ""),
                            ""))
                    ),
                    IF(
                        OR(IF(
                            ISNUMBER(M148:V148),
                            IF(
                                M$5:V$5=2,
                                M148:V148,
                                ""),
                            "")
                            =0),
                        0,
                        GEOMEAN(IF(
                            ISNUMBER(M148:V148),
                            IF(
                                M$5:V$5=2,
                                M148:V148,
                                ""),
                            "")))
                )
            )
        )
    )
)</f>
        <v>0</v>
      </c>
      <c r="J148" s="242" t="s">
        <v>409</v>
      </c>
      <c r="K148" s="242">
        <v>45154</v>
      </c>
      <c r="L148" s="91" t="s">
        <v>716</v>
      </c>
      <c r="M148" s="192" t="s">
        <v>409</v>
      </c>
      <c r="N148" s="192" t="s">
        <v>409</v>
      </c>
      <c r="O148" s="192" t="s">
        <v>409</v>
      </c>
      <c r="P148" s="192">
        <v>0</v>
      </c>
      <c r="Q148" s="192">
        <v>0</v>
      </c>
      <c r="R148" s="192" t="s">
        <v>409</v>
      </c>
      <c r="S148" s="192" t="s">
        <v>409</v>
      </c>
      <c r="T148" s="192" t="s">
        <v>409</v>
      </c>
      <c r="U148" s="192" t="s">
        <v>409</v>
      </c>
      <c r="V148" s="192" t="s">
        <v>409</v>
      </c>
      <c r="W148" s="192">
        <v>0.5</v>
      </c>
      <c r="X148" s="192" t="s">
        <v>409</v>
      </c>
      <c r="Y148" s="192"/>
      <c r="Z148" s="192"/>
      <c r="AA148" s="80"/>
      <c r="AB148" s="80"/>
      <c r="AC148" s="80"/>
    </row>
    <row r="149" spans="1:29" x14ac:dyDescent="0.2">
      <c r="A149" s="84">
        <v>142</v>
      </c>
      <c r="B149" s="84" t="str">
        <f ca="1"/>
        <v>Niger</v>
      </c>
      <c r="C149" s="84" t="str">
        <f ca="1"/>
        <v>NER</v>
      </c>
      <c r="D149" s="219" t="str">
        <f ca="1"/>
        <v>SSF           Sub-Saharan Africa</v>
      </c>
      <c r="E149" s="219" t="str">
        <f ca="1"/>
        <v>IDA</v>
      </c>
      <c r="F149" s="190" t="str">
        <f t="shared" ca="1" si="5"/>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0</v>
      </c>
      <c r="H149" s="80" cm="1">
        <f t="array" ref="H149">IF(
    SUM(IF(
            ISNUMBER(
                IF(
                    $M$4:$V$4,
                    (M149:V149),
                    "")),
            1,
            0))
        =0,
    NA(),
    IF(
        Parameters!$D$15=1,
        IF(
            SUM(--(ISNUMBER(IF($M$4:$V$4=1,(M149:V149),""))))&gt;0,
            MAX(IF(
                ISNUMBER(M149:V149),
                IF(
                    M$4:V$4=1,
                    M149:V149,
                    ""),
                "")),
            MAX(IF(
                ISNUMBER(M149:V149),
                IF(
                    M$4:V$4=2,
                    M149:V149,
                    ""),
                ""))
        ),
        IF(
            Parameters!$D$16=1,
            IFERROR(
                AVERAGE(IF(
                    ISNUMBER(M149:V149),
                    IF(
                        M$4:V$4=1,
                        M149:V149,
                        ""),
                    "")),
                AVERAGE(IF(
                    ISNUMBER(M149:V149),
                    IF(
                        M$4:V$4=2,
                        M149:V149,
                        ""),
                    ""))
            ),
            IF(
                Parameters!$D$17=1,
                IFERROR(
                    IF(
                        OR(
                            IF(
                                ISNUMBER(M149:V149),
                                IF(
                                    M$4:V$4=1,
                                    M149:V149,
                                    ""),
                                "")
                            =0),
                        0,
                        GEOMEAN(IF(
                            ISNUMBER(M149:V149),
                            IF(
                                M$4:V$4=1,
                                M149:V149,
                                ""),
                            ""))
                    ),
                    IF(
                        OR(IF(
                            ISNUMBER(M149:V149),
                            IF(
                                M$4:V$4=2,
                                M149:V149,
                                ""),
                            "")
                            =0),
                        0,
                        GEOMEAN(IF(
                            ISNUMBER(M149:V149),
                            IF(
                                M$4:V$4=2,
                                M149:V149,
                                ""),
                            "")))
                )
            )
        )
    )
)</f>
        <v>5.8333333333333304</v>
      </c>
      <c r="I149" s="191" cm="1">
        <f t="array" ref="I149">IF(
    SUM(IF(
            ISNUMBER(
                IF(
                    $M$5:$V$5,
                    (M149:V149),
                    "")),
            1,
            0))
        =0,
    NA(),
    IF(
        Parameters!$D$15=1,
        IF(
            SUM(--(ISNUMBER(IF($M$5:$V$5=1,(M149:V149),""))))&gt;0,
            MAX(IF(
                ISNUMBER(M149:V149),
                IF(
                    M$5:V$5=1,
                    M149:V149,
                    ""),
                "")),
            MAX(IF(
                ISNUMBER(M149:V149),
                IF(
                    M$5:V$5=2,
                    M149:V149,
                    ""),
                ""))
        ),
        IF(
            Parameters!$D$16=1,
            IFERROR(
                AVERAGE(IF(
                    ISNUMBER(M149:V149),
                    IF(
                        M$5:V$5=1,
                        M149:V149,
                        ""),
                    "")),
                AVERAGE(IF(
                    ISNUMBER(M149:V149),
                    IF(
                        M$5:V$5=2,
                        M149:V149,
                        ""),
                    ""))
            ),
            IF(
                Parameters!$D$17=1,
                IFERROR(
                    IF(
                        OR(
                            IF(
                                ISNUMBER(M149:V149),
                                IF(
                                    M$5:V$5=1,
                                    M149:V149,
                                    ""),
                                "")
                            =0),
                        0,
                        GEOMEAN(IF(
                            ISNUMBER(M149:V149),
                            IF(
                                M$5:V$5=1,
                                M149:V149,
                                ""),
                            ""))
                    ),
                    IF(
                        OR(IF(
                            ISNUMBER(M149:V149),
                            IF(
                                M$5:V$5=2,
                                M149:V149,
                                ""),
                            "")
                            =0),
                        0,
                        GEOMEAN(IF(
                            ISNUMBER(M149:V149),
                            IF(
                                M$5:V$5=2,
                                M149:V149,
                                ""),
                            "")))
                )
            )
        )
    )
)</f>
        <v>0</v>
      </c>
      <c r="J149" s="242">
        <v>45142</v>
      </c>
      <c r="K149" s="242">
        <v>45154</v>
      </c>
      <c r="L149" s="91" t="s">
        <v>240</v>
      </c>
      <c r="M149" s="192">
        <v>5.8333333333333304</v>
      </c>
      <c r="N149" s="192" t="s">
        <v>409</v>
      </c>
      <c r="O149" s="192">
        <v>0</v>
      </c>
      <c r="P149" s="192">
        <v>0</v>
      </c>
      <c r="Q149" s="192">
        <v>0</v>
      </c>
      <c r="R149" s="192" t="s">
        <v>409</v>
      </c>
      <c r="S149" s="192">
        <v>4.5</v>
      </c>
      <c r="T149" s="192" t="s">
        <v>409</v>
      </c>
      <c r="U149" s="192">
        <v>0</v>
      </c>
      <c r="V149" s="192" t="s">
        <v>409</v>
      </c>
      <c r="W149" s="192">
        <v>0.22448979591836701</v>
      </c>
      <c r="X149" s="192" t="s">
        <v>409</v>
      </c>
      <c r="Y149" s="192"/>
      <c r="Z149" s="192"/>
      <c r="AA149" s="80"/>
      <c r="AB149" s="80"/>
      <c r="AC149" s="80"/>
    </row>
    <row r="150" spans="1:29" x14ac:dyDescent="0.2">
      <c r="A150" s="84">
        <v>143</v>
      </c>
      <c r="B150" s="84" t="str">
        <f ca="1"/>
        <v>Nigeria</v>
      </c>
      <c r="C150" s="84" t="str">
        <f ca="1"/>
        <v>NGA</v>
      </c>
      <c r="D150" s="219" t="str">
        <f ca="1"/>
        <v>SSF           Sub-Saharan Africa</v>
      </c>
      <c r="E150" s="219" t="str">
        <f ca="1"/>
        <v>Blend</v>
      </c>
      <c r="F150" s="190" t="str">
        <f t="shared" ca="1" si="5"/>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0</v>
      </c>
      <c r="H150" s="80" cm="1">
        <f t="array" ref="H150">IF(
    SUM(IF(
            ISNUMBER(
                IF(
                    $M$4:$V$4,
                    (M150:V150),
                    "")),
            1,
            0))
        =0,
    NA(),
    IF(
        Parameters!$D$15=1,
        IF(
            SUM(--(ISNUMBER(IF($M$4:$V$4=1,(M150:V150),""))))&gt;0,
            MAX(IF(
                ISNUMBER(M150:V150),
                IF(
                    M$4:V$4=1,
                    M150:V150,
                    ""),
                "")),
            MAX(IF(
                ISNUMBER(M150:V150),
                IF(
                    M$4:V$4=2,
                    M150:V150,
                    ""),
                ""))
        ),
        IF(
            Parameters!$D$16=1,
            IFERROR(
                AVERAGE(IF(
                    ISNUMBER(M150:V150),
                    IF(
                        M$4:V$4=1,
                        M150:V150,
                        ""),
                    "")),
                AVERAGE(IF(
                    ISNUMBER(M150:V150),
                    IF(
                        M$4:V$4=2,
                        M150:V150,
                        ""),
                    ""))
            ),
            IF(
                Parameters!$D$17=1,
                IFERROR(
                    IF(
                        OR(
                            IF(
                                ISNUMBER(M150:V150),
                                IF(
                                    M$4:V$4=1,
                                    M150:V150,
                                    ""),
                                "")
                            =0),
                        0,
                        GEOMEAN(IF(
                            ISNUMBER(M150:V150),
                            IF(
                                M$4:V$4=1,
                                M150:V150,
                                ""),
                            ""))
                    ),
                    IF(
                        OR(IF(
                            ISNUMBER(M150:V150),
                            IF(
                                M$4:V$4=2,
                                M150:V150,
                                ""),
                            "")
                            =0),
                        0,
                        GEOMEAN(IF(
                            ISNUMBER(M150:V150),
                            IF(
                                M$4:V$4=2,
                                M150:V150,
                                ""),
                            "")))
                )
            )
        )
    )
)</f>
        <v>5</v>
      </c>
      <c r="I150" s="191" cm="1">
        <f t="array" ref="I150">IF(
    SUM(IF(
            ISNUMBER(
                IF(
                    $M$5:$V$5,
                    (M150:V150),
                    "")),
            1,
            0))
        =0,
    NA(),
    IF(
        Parameters!$D$15=1,
        IF(
            SUM(--(ISNUMBER(IF($M$5:$V$5=1,(M150:V150),""))))&gt;0,
            MAX(IF(
                ISNUMBER(M150:V150),
                IF(
                    M$5:V$5=1,
                    M150:V150,
                    ""),
                "")),
            MAX(IF(
                ISNUMBER(M150:V150),
                IF(
                    M$5:V$5=2,
                    M150:V150,
                    ""),
                ""))
        ),
        IF(
            Parameters!$D$16=1,
            IFERROR(
                AVERAGE(IF(
                    ISNUMBER(M150:V150),
                    IF(
                        M$5:V$5=1,
                        M150:V150,
                        ""),
                    "")),
                AVERAGE(IF(
                    ISNUMBER(M150:V150),
                    IF(
                        M$5:V$5=2,
                        M150:V150,
                        ""),
                    ""))
            ),
            IF(
                Parameters!$D$17=1,
                IFERROR(
                    IF(
                        OR(
                            IF(
                                ISNUMBER(M150:V150),
                                IF(
                                    M$5:V$5=1,
                                    M150:V150,
                                    ""),
                                "")
                            =0),
                        0,
                        GEOMEAN(IF(
                            ISNUMBER(M150:V150),
                            IF(
                                M$5:V$5=1,
                                M150:V150,
                                ""),
                            ""))
                    ),
                    IF(
                        OR(IF(
                            ISNUMBER(M150:V150),
                            IF(
                                M$5:V$5=2,
                                M150:V150,
                                ""),
                            "")
                            =0),
                        0,
                        GEOMEAN(IF(
                            ISNUMBER(M150:V150),
                            IF(
                                M$5:V$5=2,
                                M150:V150,
                                ""),
                            "")))
                )
            )
        )
    )
)</f>
        <v>0</v>
      </c>
      <c r="J150" s="242">
        <v>45142</v>
      </c>
      <c r="K150" s="242">
        <v>45154</v>
      </c>
      <c r="L150" s="91" t="s">
        <v>242</v>
      </c>
      <c r="M150" s="192">
        <v>5</v>
      </c>
      <c r="N150" s="192">
        <v>0</v>
      </c>
      <c r="O150" s="192">
        <v>0</v>
      </c>
      <c r="P150" s="192">
        <v>0</v>
      </c>
      <c r="Q150" s="192">
        <v>0</v>
      </c>
      <c r="R150" s="192" t="s">
        <v>409</v>
      </c>
      <c r="S150" s="192">
        <v>4</v>
      </c>
      <c r="T150" s="192" t="s">
        <v>942</v>
      </c>
      <c r="U150" s="192">
        <v>0</v>
      </c>
      <c r="V150" s="192" t="s">
        <v>409</v>
      </c>
      <c r="W150" s="192">
        <v>0.198019801980198</v>
      </c>
      <c r="X150" s="192" t="s">
        <v>409</v>
      </c>
      <c r="Y150" s="192"/>
      <c r="Z150" s="192"/>
      <c r="AA150" s="80"/>
      <c r="AB150" s="80"/>
      <c r="AC150" s="80"/>
    </row>
    <row r="151" spans="1:29" x14ac:dyDescent="0.2">
      <c r="A151" s="84">
        <v>144</v>
      </c>
      <c r="B151" s="84" t="str">
        <f ca="1"/>
        <v>Nicaragua</v>
      </c>
      <c r="C151" s="84" t="str">
        <f ca="1"/>
        <v>NIC</v>
      </c>
      <c r="D151" s="219" t="str">
        <f ca="1"/>
        <v>LCN           Latin America &amp; Caribbean</v>
      </c>
      <c r="E151" s="219" t="str">
        <f ca="1"/>
        <v>IDA</v>
      </c>
      <c r="F151" s="190" t="str">
        <f t="shared" ca="1" si="5"/>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9.6609178307929575</v>
      </c>
      <c r="H151" s="80" cm="1">
        <f t="array" ref="H151">IF(
    SUM(IF(
            ISNUMBER(
                IF(
                    $M$4:$V$4,
                    (M151:V151),
                    "")),
            1,
            0))
        =0,
    NA(),
    IF(
        Parameters!$D$15=1,
        IF(
            SUM(--(ISNUMBER(IF($M$4:$V$4=1,(M151:V151),""))))&gt;0,
            MAX(IF(
                ISNUMBER(M151:V151),
                IF(
                    M$4:V$4=1,
                    M151:V151,
                    ""),
                "")),
            MAX(IF(
                ISNUMBER(M151:V151),
                IF(
                    M$4:V$4=2,
                    M151:V151,
                    ""),
                ""))
        ),
        IF(
            Parameters!$D$16=1,
            IFERROR(
                AVERAGE(IF(
                    ISNUMBER(M151:V151),
                    IF(
                        M$4:V$4=1,
                        M151:V151,
                        ""),
                    "")),
                AVERAGE(IF(
                    ISNUMBER(M151:V151),
                    IF(
                        M$4:V$4=2,
                        M151:V151,
                        ""),
                    ""))
            ),
            IF(
                Parameters!$D$17=1,
                IFERROR(
                    IF(
                        OR(
                            IF(
                                ISNUMBER(M151:V151),
                                IF(
                                    M$4:V$4=1,
                                    M151:V151,
                                    ""),
                                "")
                            =0),
                        0,
                        GEOMEAN(IF(
                            ISNUMBER(M151:V151),
                            IF(
                                M$4:V$4=1,
                                M151:V151,
                                ""),
                            ""))
                    ),
                    IF(
                        OR(IF(
                            ISNUMBER(M151:V151),
                            IF(
                                M$4:V$4=2,
                                M151:V151,
                                ""),
                            "")
                            =0),
                        0,
                        GEOMEAN(IF(
                            ISNUMBER(M151:V151),
                            IF(
                                M$4:V$4=2,
                                M151:V151,
                                ""),
                            "")))
                )
            )
        )
    )
)</f>
        <v>9.3333333333333304</v>
      </c>
      <c r="I151" s="191" cm="1">
        <f t="array" ref="I151">IF(
    SUM(IF(
            ISNUMBER(
                IF(
                    $M$5:$V$5,
                    (M151:V151),
                    "")),
            1,
            0))
        =0,
    NA(),
    IF(
        Parameters!$D$15=1,
        IF(
            SUM(--(ISNUMBER(IF($M$5:$V$5=1,(M151:V151),""))))&gt;0,
            MAX(IF(
                ISNUMBER(M151:V151),
                IF(
                    M$5:V$5=1,
                    M151:V151,
                    ""),
                "")),
            MAX(IF(
                ISNUMBER(M151:V151),
                IF(
                    M$5:V$5=2,
                    M151:V151,
                    ""),
                ""))
        ),
        IF(
            Parameters!$D$16=1,
            IFERROR(
                AVERAGE(IF(
                    ISNUMBER(M151:V151),
                    IF(
                        M$5:V$5=1,
                        M151:V151,
                        ""),
                    "")),
                AVERAGE(IF(
                    ISNUMBER(M151:V151),
                    IF(
                        M$5:V$5=2,
                        M151:V151,
                        ""),
                    ""))
            ),
            IF(
                Parameters!$D$17=1,
                IFERROR(
                    IF(
                        OR(
                            IF(
                                ISNUMBER(M151:V151),
                                IF(
                                    M$5:V$5=1,
                                    M151:V151,
                                    ""),
                                "")
                            =0),
                        0,
                        GEOMEAN(IF(
                            ISNUMBER(M151:V151),
                            IF(
                                M$5:V$5=1,
                                M151:V151,
                                ""),
                            ""))
                    ),
                    IF(
                        OR(IF(
                            ISNUMBER(M151:V151),
                            IF(
                                M$5:V$5=2,
                                M151:V151,
                                ""),
                            "")
                            =0),
                        0,
                        GEOMEAN(IF(
                            ISNUMBER(M151:V151),
                            IF(
                                M$5:V$5=2,
                                M151:V151,
                                ""),
                            "")))
                )
            )
        )
    )
)</f>
        <v>10</v>
      </c>
      <c r="J151" s="242">
        <v>45142</v>
      </c>
      <c r="K151" s="242">
        <v>45154</v>
      </c>
      <c r="L151" s="91" t="s">
        <v>244</v>
      </c>
      <c r="M151" s="192">
        <v>9.3333333333333304</v>
      </c>
      <c r="N151" s="192">
        <v>10</v>
      </c>
      <c r="O151" s="192">
        <v>0</v>
      </c>
      <c r="P151" s="192">
        <v>0</v>
      </c>
      <c r="Q151" s="192">
        <v>0</v>
      </c>
      <c r="R151" s="192" t="s">
        <v>409</v>
      </c>
      <c r="S151" s="192">
        <v>6.6</v>
      </c>
      <c r="T151" s="192" t="s">
        <v>911</v>
      </c>
      <c r="U151" s="192">
        <v>0</v>
      </c>
      <c r="V151" s="192" t="s">
        <v>409</v>
      </c>
      <c r="W151" s="192">
        <v>0</v>
      </c>
      <c r="X151" s="192" t="s">
        <v>409</v>
      </c>
      <c r="Y151" s="192"/>
      <c r="Z151" s="192"/>
      <c r="AA151" s="80"/>
      <c r="AB151" s="80"/>
      <c r="AC151" s="80"/>
    </row>
    <row r="152" spans="1:29" x14ac:dyDescent="0.2">
      <c r="A152" s="84">
        <v>145</v>
      </c>
      <c r="B152" s="84" t="str">
        <f ca="1"/>
        <v>Netherlands</v>
      </c>
      <c r="C152" s="84" t="str">
        <f ca="1"/>
        <v>NLD</v>
      </c>
      <c r="D152" s="219" t="str">
        <f ca="1"/>
        <v>ECS           Europe &amp; Central Asia</v>
      </c>
      <c r="E152" s="219" t="str">
        <f ca="1"/>
        <v>NA</v>
      </c>
      <c r="F152" s="190" t="str">
        <f t="shared" ca="1" si="5"/>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$M$4:$V$4,
                    (M152:V152),
                    "")),
            1,
            0))
        =0,
    NA(),
    IF(
        Parameters!$D$15=1,
        IF(
            SUM(--(ISNUMBER(IF($M$4:$V$4=1,(M152:V152),""))))&gt;0,
            MAX(IF(
                ISNUMBER(M152:V152),
                IF(
                    M$4:V$4=1,
                    M152:V152,
                    ""),
                "")),
            MAX(IF(
                ISNUMBER(M152:V152),
                IF(
                    M$4:V$4=2,
                    M152:V152,
                    ""),
                ""))
        ),
        IF(
            Parameters!$D$16=1,
            IFERROR(
                AVERAGE(IF(
                    ISNUMBER(M152:V152),
                    IF(
                        M$4:V$4=1,
                        M152:V152,
                        ""),
                    "")),
                AVERAGE(IF(
                    ISNUMBER(M152:V152),
                    IF(
                        M$4:V$4=2,
                        M152:V152,
                        ""),
                    ""))
            ),
            IF(
                Parameters!$D$17=1,
                IFERROR(
                    IF(
                        OR(
                            IF(
                                ISNUMBER(M152:V152),
                                IF(
                                    M$4:V$4=1,
                                    M152:V152,
                                    ""),
                                "")
                            =0),
                        0,
                        GEOMEAN(IF(
                            ISNUMBER(M152:V152),
                            IF(
                                M$4:V$4=1,
                                M152:V152,
                                ""),
                            ""))
                    ),
                    IF(
                        OR(IF(
                            ISNUMBER(M152:V152),
                            IF(
                                M$4:V$4=2,
                                M152:V152,
                                ""),
                            "")
                            =0),
                        0,
                        GEOMEAN(IF(
                            ISNUMBER(M152:V152),
                            IF(
                                M$4:V$4=2,
                                M152:V152,
                                ""),
                            "")))
                )
            )
        )
    )
)</f>
        <v>1.6666666666666601</v>
      </c>
      <c r="I152" s="191" cm="1">
        <f t="array" ref="I152">IF(
    SUM(IF(
            ISNUMBER(
                IF(
                    $M$5:$V$5,
                    (M152:V152),
                    "")),
            1,
            0))
        =0,
    NA(),
    IF(
        Parameters!$D$15=1,
        IF(
            SUM(--(ISNUMBER(IF($M$5:$V$5=1,(M152:V152),""))))&gt;0,
            MAX(IF(
                ISNUMBER(M152:V152),
                IF(
                    M$5:V$5=1,
                    M152:V152,
                    ""),
                "")),
            MAX(IF(
                ISNUMBER(M152:V152),
                IF(
                    M$5:V$5=2,
                    M152:V152,
                    ""),
                ""))
        ),
        IF(
            Parameters!$D$16=1,
            IFERROR(
                AVERAGE(IF(
                    ISNUMBER(M152:V152),
                    IF(
                        M$5:V$5=1,
                        M152:V152,
                        ""),
                    "")),
                AVERAGE(IF(
                    ISNUMBER(M152:V152),
                    IF(
                        M$5:V$5=2,
                        M152:V152,
                        ""),
                    ""))
            ),
            IF(
                Parameters!$D$17=1,
                IFERROR(
                    IF(
                        OR(
                            IF(
                                ISNUMBER(M152:V152),
                                IF(
                                    M$5:V$5=1,
                                    M152:V152,
                                    ""),
                                "")
                            =0),
                        0,
                        GEOMEAN(IF(
                            ISNUMBER(M152:V152),
                            IF(
                                M$5:V$5=1,
                                M152:V152,
                                ""),
                            ""))
                    ),
                    IF(
                        OR(IF(
                            ISNUMBER(M152:V152),
                            IF(
                                M$5:V$5=2,
                                M152:V152,
                                ""),
                            "")
                            =0),
                        0,
                        GEOMEAN(IF(
                            ISNUMBER(M152:V152),
                            IF(
                                M$5:V$5=2,
                                M152:V152,
                                ""),
                            "")))
                )
            )
        )
    )
)</f>
        <v>0</v>
      </c>
      <c r="J152" s="242">
        <v>44753</v>
      </c>
      <c r="K152" s="242">
        <v>45154</v>
      </c>
      <c r="L152" s="91" t="s">
        <v>246</v>
      </c>
      <c r="M152" s="192">
        <v>1.6666666666666601</v>
      </c>
      <c r="N152" s="192" t="s">
        <v>409</v>
      </c>
      <c r="O152" s="192">
        <v>0</v>
      </c>
      <c r="P152" s="192">
        <v>0</v>
      </c>
      <c r="Q152" s="192">
        <v>0</v>
      </c>
      <c r="R152" s="192" t="s">
        <v>409</v>
      </c>
      <c r="S152" s="192">
        <v>2</v>
      </c>
      <c r="T152" s="192" t="s">
        <v>409</v>
      </c>
      <c r="U152" s="192">
        <v>0</v>
      </c>
      <c r="V152" s="192" t="s">
        <v>409</v>
      </c>
      <c r="W152" s="192">
        <v>0</v>
      </c>
      <c r="X152" s="192" t="s">
        <v>409</v>
      </c>
      <c r="Y152" s="192"/>
      <c r="Z152" s="192"/>
      <c r="AA152" s="80"/>
      <c r="AB152" s="80"/>
      <c r="AC152" s="80"/>
    </row>
    <row r="153" spans="1:29" x14ac:dyDescent="0.2">
      <c r="A153" s="84">
        <v>146</v>
      </c>
      <c r="B153" s="84" t="str">
        <f ca="1"/>
        <v>Norway</v>
      </c>
      <c r="C153" s="84" t="str">
        <f ca="1"/>
        <v>NOR</v>
      </c>
      <c r="D153" s="219" t="str">
        <f ca="1"/>
        <v>ECS           Europe &amp; Central Asia</v>
      </c>
      <c r="E153" s="219" t="str">
        <f ca="1"/>
        <v>NA</v>
      </c>
      <c r="F153" s="190" t="str">
        <f t="shared" ca="1" si="5"/>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$M$4:$V$4,
                    (M153:V153),
                    "")),
            1,
            0))
        =0,
    NA(),
    IF(
        Parameters!$D$15=1,
        IF(
            SUM(--(ISNUMBER(IF($M$4:$V$4=1,(M153:V153),""))))&gt;0,
            MAX(IF(
                ISNUMBER(M153:V153),
                IF(
                    M$4:V$4=1,
                    M153:V153,
                    ""),
                "")),
            MAX(IF(
                ISNUMBER(M153:V153),
                IF(
                    M$4:V$4=2,
                    M153:V153,
                    ""),
                ""))
        ),
        IF(
            Parameters!$D$16=1,
            IFERROR(
                AVERAGE(IF(
                    ISNUMBER(M153:V153),
                    IF(
                        M$4:V$4=1,
                        M153:V153,
                        ""),
                    "")),
                AVERAGE(IF(
                    ISNUMBER(M153:V153),
                    IF(
                        M$4:V$4=2,
                        M153:V153,
                        ""),
                    ""))
            ),
            IF(
                Parameters!$D$17=1,
                IFERROR(
                    IF(
                        OR(
                            IF(
                                ISNUMBER(M153:V153),
                                IF(
                                    M$4:V$4=1,
                                    M153:V153,
                                    ""),
                                "")
                            =0),
                        0,
                        GEOMEAN(IF(
                            ISNUMBER(M153:V153),
                            IF(
                                M$4:V$4=1,
                                M153:V153,
                                ""),
                            ""))
                    ),
                    IF(
                        OR(IF(
                            ISNUMBER(M153:V153),
                            IF(
                                M$4:V$4=2,
                                M153:V153,
                                ""),
                            "")
                            =0),
                        0,
                        GEOMEAN(IF(
                            ISNUMBER(M153:V153),
                            IF(
                                M$4:V$4=2,
                                M153:V153,
                                ""),
                            "")))
                )
            )
        )
    )
)</f>
        <v>0</v>
      </c>
      <c r="I153" s="191" cm="1">
        <f t="array" ref="I153">IF(
    SUM(IF(
            ISNUMBER(
                IF(
                    $M$5:$V$5,
                    (M153:V153),
                    "")),
            1,
            0))
        =0,
    NA(),
    IF(
        Parameters!$D$15=1,
        IF(
            SUM(--(ISNUMBER(IF($M$5:$V$5=1,(M153:V153),""))))&gt;0,
            MAX(IF(
                ISNUMBER(M153:V153),
                IF(
                    M$5:V$5=1,
                    M153:V153,
                    ""),
                "")),
            MAX(IF(
                ISNUMBER(M153:V153),
                IF(
                    M$5:V$5=2,
                    M153:V153,
                    ""),
                ""))
        ),
        IF(
            Parameters!$D$16=1,
            IFERROR(
                AVERAGE(IF(
                    ISNUMBER(M153:V153),
                    IF(
                        M$5:V$5=1,
                        M153:V153,
                        ""),
                    "")),
                AVERAGE(IF(
                    ISNUMBER(M153:V153),
                    IF(
                        M$5:V$5=2,
                        M153:V153,
                        ""),
                    ""))
            ),
            IF(
                Parameters!$D$17=1,
                IFERROR(
                    IF(
                        OR(
                            IF(
                                ISNUMBER(M153:V153),
                                IF(
                                    M$5:V$5=1,
                                    M153:V153,
                                    ""),
                                "")
                            =0),
                        0,
                        GEOMEAN(IF(
                            ISNUMBER(M153:V153),
                            IF(
                                M$5:V$5=1,
                                M153:V153,
                                ""),
                            ""))
                    ),
                    IF(
                        OR(IF(
                            ISNUMBER(M153:V153),
                            IF(
                                M$5:V$5=2,
                                M153:V153,
                                ""),
                            "")
                            =0),
                        0,
                        GEOMEAN(IF(
                            ISNUMBER(M153:V153),
                            IF(
                                M$5:V$5=2,
                                M153:V153,
                                ""),
                            "")))
                )
            )
        )
    )
)</f>
        <v>0</v>
      </c>
      <c r="J153" s="242">
        <v>45142</v>
      </c>
      <c r="K153" s="242">
        <v>45154</v>
      </c>
      <c r="L153" s="91" t="s">
        <v>248</v>
      </c>
      <c r="M153" s="192">
        <v>0</v>
      </c>
      <c r="N153" s="192" t="s">
        <v>409</v>
      </c>
      <c r="O153" s="192">
        <v>0</v>
      </c>
      <c r="P153" s="192">
        <v>0</v>
      </c>
      <c r="Q153" s="192">
        <v>0</v>
      </c>
      <c r="R153" s="192" t="s">
        <v>409</v>
      </c>
      <c r="S153" s="192">
        <v>0.7</v>
      </c>
      <c r="T153" s="192" t="s">
        <v>409</v>
      </c>
      <c r="U153" s="192">
        <v>0</v>
      </c>
      <c r="V153" s="192" t="s">
        <v>409</v>
      </c>
      <c r="W153" s="192">
        <v>0</v>
      </c>
      <c r="X153" s="192" t="s">
        <v>409</v>
      </c>
      <c r="Y153" s="192"/>
      <c r="Z153" s="192"/>
      <c r="AA153" s="80"/>
      <c r="AB153" s="80"/>
      <c r="AC153" s="80"/>
    </row>
    <row r="154" spans="1:29" x14ac:dyDescent="0.2">
      <c r="A154" s="84">
        <v>147</v>
      </c>
      <c r="B154" s="84" t="str">
        <f ca="1"/>
        <v>Nepal</v>
      </c>
      <c r="C154" s="84" t="str">
        <f ca="1"/>
        <v>NPL</v>
      </c>
      <c r="D154" s="219" t="str">
        <f ca="1"/>
        <v>SAS           South Asia</v>
      </c>
      <c r="E154" s="219" t="str">
        <f ca="1"/>
        <v>IDA</v>
      </c>
      <c r="F154" s="190" t="str">
        <f t="shared" ca="1" si="5"/>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$M$4:$V$4,
                    (M154:V154),
                    "")),
            1,
            0))
        =0,
    NA(),
    IF(
        Parameters!$D$15=1,
        IF(
            SUM(--(ISNUMBER(IF($M$4:$V$4=1,(M154:V154),""))))&gt;0,
            MAX(IF(
                ISNUMBER(M154:V154),
                IF(
                    M$4:V$4=1,
                    M154:V154,
                    ""),
                "")),
            MAX(IF(
                ISNUMBER(M154:V154),
                IF(
                    M$4:V$4=2,
                    M154:V154,
                    ""),
                ""))
        ),
        IF(
            Parameters!$D$16=1,
            IFERROR(
                AVERAGE(IF(
                    ISNUMBER(M154:V154),
                    IF(
                        M$4:V$4=1,
                        M154:V154,
                        ""),
                    "")),
                AVERAGE(IF(
                    ISNUMBER(M154:V154),
                    IF(
                        M$4:V$4=2,
                        M154:V154,
                        ""),
                    ""))
            ),
            IF(
                Parameters!$D$17=1,
                IFERROR(
                    IF(
                        OR(
                            IF(
                                ISNUMBER(M154:V154),
                                IF(
                                    M$4:V$4=1,
                                    M154:V154,
                                    ""),
                                "")
                            =0),
                        0,
                        GEOMEAN(IF(
                            ISNUMBER(M154:V154),
                            IF(
                                M$4:V$4=1,
                                M154:V154,
                                ""),
                            ""))
                    ),
                    IF(
                        OR(IF(
                            ISNUMBER(M154:V154),
                            IF(
                                M$4:V$4=2,
                                M154:V154,
                                ""),
                            "")
                            =0),
                        0,
                        GEOMEAN(IF(
                            ISNUMBER(M154:V154),
                            IF(
                                M$4:V$4=2,
                                M154:V154,
                                ""),
                            "")))
                )
            )
        )
    )
)</f>
        <v>8</v>
      </c>
      <c r="I154" s="191" cm="1">
        <f t="array" ref="I154">IF(
    SUM(IF(
            ISNUMBER(
                IF(
                    $M$5:$V$5,
                    (M154:V154),
                    "")),
            1,
            0))
        =0,
    NA(),
    IF(
        Parameters!$D$15=1,
        IF(
            SUM(--(ISNUMBER(IF($M$5:$V$5=1,(M154:V154),""))))&gt;0,
            MAX(IF(
                ISNUMBER(M154:V154),
                IF(
                    M$5:V$5=1,
                    M154:V154,
                    ""),
                "")),
            MAX(IF(
                ISNUMBER(M154:V154),
                IF(
                    M$5:V$5=2,
                    M154:V154,
                    ""),
                ""))
        ),
        IF(
            Parameters!$D$16=1,
            IFERROR(
                AVERAGE(IF(
                    ISNUMBER(M154:V154),
                    IF(
                        M$5:V$5=1,
                        M154:V154,
                        ""),
                    "")),
                AVERAGE(IF(
                    ISNUMBER(M154:V154),
                    IF(
                        M$5:V$5=2,
                        M154:V154,
                        ""),
                    ""))
            ),
            IF(
                Parameters!$D$17=1,
                IFERROR(
                    IF(
                        OR(
                            IF(
                                ISNUMBER(M154:V154),
                                IF(
                                    M$5:V$5=1,
                                    M154:V154,
                                    ""),
                                "")
                            =0),
                        0,
                        GEOMEAN(IF(
                            ISNUMBER(M154:V154),
                            IF(
                                M$5:V$5=1,
                                M154:V154,
                                ""),
                            ""))
                    ),
                    IF(
                        OR(IF(
                            ISNUMBER(M154:V154),
                            IF(
                                M$5:V$5=2,
                                M154:V154,
                                ""),
                            "")
                            =0),
                        0,
                        GEOMEAN(IF(
                            ISNUMBER(M154:V154),
                            IF(
                                M$5:V$5=2,
                                M154:V154,
                                ""),
                            "")))
                )
            )
        )
    )
)</f>
        <v>0</v>
      </c>
      <c r="J154" s="242">
        <v>44753</v>
      </c>
      <c r="K154" s="242">
        <v>45154</v>
      </c>
      <c r="L154" s="91" t="s">
        <v>250</v>
      </c>
      <c r="M154" s="192">
        <v>8</v>
      </c>
      <c r="N154" s="192">
        <v>0</v>
      </c>
      <c r="O154" s="192">
        <v>0</v>
      </c>
      <c r="P154" s="192">
        <v>0</v>
      </c>
      <c r="Q154" s="192">
        <v>0</v>
      </c>
      <c r="R154" s="192" t="s">
        <v>409</v>
      </c>
      <c r="S154" s="192">
        <v>5.8</v>
      </c>
      <c r="T154" s="192" t="s">
        <v>943</v>
      </c>
      <c r="U154" s="192">
        <v>0</v>
      </c>
      <c r="V154" s="192" t="s">
        <v>409</v>
      </c>
      <c r="W154" s="192">
        <v>0</v>
      </c>
      <c r="X154" s="192" t="s">
        <v>409</v>
      </c>
      <c r="Y154" s="192"/>
      <c r="Z154" s="192"/>
      <c r="AA154" s="80"/>
      <c r="AB154" s="80"/>
      <c r="AC154" s="80"/>
    </row>
    <row r="155" spans="1:29" x14ac:dyDescent="0.2">
      <c r="A155" s="84">
        <v>148</v>
      </c>
      <c r="B155" s="84" t="str">
        <f ca="1"/>
        <v>Nauru</v>
      </c>
      <c r="C155" s="84" t="str">
        <f ca="1"/>
        <v>NRU</v>
      </c>
      <c r="D155" s="219" t="str">
        <f ca="1"/>
        <v>EAS           East Asia &amp; Pacific</v>
      </c>
      <c r="E155" s="219" t="str">
        <f ca="1"/>
        <v>IBRD</v>
      </c>
      <c r="F155" s="190" t="str">
        <f t="shared" ca="1" si="5"/>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5.4772255750516514</v>
      </c>
      <c r="H155" s="80" cm="1">
        <f t="array" ref="H155">IF(
    SUM(IF(
            ISNUMBER(
                IF(
                    $M$4:$V$4,
                    (M155:V155),
                    "")),
            1,
            0))
        =0,
    NA(),
    IF(
        Parameters!$D$15=1,
        IF(
            SUM(--(ISNUMBER(IF($M$4:$V$4=1,(M155:V155),""))))&gt;0,
            MAX(IF(
                ISNUMBER(M155:V155),
                IF(
                    M$4:V$4=1,
                    M155:V155,
                    ""),
                "")),
            MAX(IF(
                ISNUMBER(M155:V155),
                IF(
                    M$4:V$4=2,
                    M155:V155,
                    ""),
                ""))
        ),
        IF(
            Parameters!$D$16=1,
            IFERROR(
                AVERAGE(IF(
                    ISNUMBER(M155:V155),
                    IF(
                        M$4:V$4=1,
                        M155:V155,
                        ""),
                    "")),
                AVERAGE(IF(
                    ISNUMBER(M155:V155),
                    IF(
                        M$4:V$4=2,
                        M155:V155,
                        ""),
                    ""))
            ),
            IF(
                Parameters!$D$17=1,
                IFERROR(
                    IF(
                        OR(
                            IF(
                                ISNUMBER(M155:V155),
                                IF(
                                    M$4:V$4=1,
                                    M155:V155,
                                    ""),
                                "")
                            =0),
                        0,
                        GEOMEAN(IF(
                            ISNUMBER(M155:V155),
                            IF(
                                M$4:V$4=1,
                                M155:V155,
                                ""),
                            ""))
                    ),
                    IF(
                        OR(IF(
                            ISNUMBER(M155:V155),
                            IF(
                                M$4:V$4=2,
                                M155:V155,
                                ""),
                            "")
                            =0),
                        0,
                        GEOMEAN(IF(
                            ISNUMBER(M155:V155),
                            IF(
                                M$4:V$4=2,
                                M155:V155,
                                ""),
                            "")))
                )
            )
        )
    )
)</f>
        <v>2.9999999999999898</v>
      </c>
      <c r="I155" s="191" cm="1">
        <f t="array" ref="I155">IF(
    SUM(IF(
            ISNUMBER(
                IF(
                    $M$5:$V$5,
                    (M155:V155),
                    "")),
            1,
            0))
        =0,
    NA(),
    IF(
        Parameters!$D$15=1,
        IF(
            SUM(--(ISNUMBER(IF($M$5:$V$5=1,(M155:V155),""))))&gt;0,
            MAX(IF(
                ISNUMBER(M155:V155),
                IF(
                    M$5:V$5=1,
                    M155:V155,
                    ""),
                "")),
            MAX(IF(
                ISNUMBER(M155:V155),
                IF(
                    M$5:V$5=2,
                    M155:V155,
                    ""),
                ""))
        ),
        IF(
            Parameters!$D$16=1,
            IFERROR(
                AVERAGE(IF(
                    ISNUMBER(M155:V155),
                    IF(
                        M$5:V$5=1,
                        M155:V155,
                        ""),
                    "")),
                AVERAGE(IF(
                    ISNUMBER(M155:V155),
                    IF(
                        M$5:V$5=2,
                        M155:V155,
                        ""),
                    ""))
            ),
            IF(
                Parameters!$D$17=1,
                IFERROR(
                    IF(
                        OR(
                            IF(
                                ISNUMBER(M155:V155),
                                IF(
                                    M$5:V$5=1,
                                    M155:V155,
                                    ""),
                                "")
                            =0),
                        0,
                        GEOMEAN(IF(
                            ISNUMBER(M155:V155),
                            IF(
                                M$5:V$5=1,
                                M155:V155,
                                ""),
                            ""))
                    ),
                    IF(
                        OR(IF(
                            ISNUMBER(M155:V155),
                            IF(
                                M$5:V$5=2,
                                M155:V155,
                                ""),
                            "")
                            =0),
                        0,
                        GEOMEAN(IF(
                            ISNUMBER(M155:V155),
                            IF(
                                M$5:V$5=2,
                                M155:V155,
                                ""),
                            "")))
                )
            )
        )
    )
)</f>
        <v>10</v>
      </c>
      <c r="J155" s="242">
        <v>45142</v>
      </c>
      <c r="K155" s="242">
        <v>45075</v>
      </c>
      <c r="L155" s="91" t="s">
        <v>252</v>
      </c>
      <c r="M155" s="192">
        <v>2.9999999999999898</v>
      </c>
      <c r="N155" s="192" t="s">
        <v>409</v>
      </c>
      <c r="O155" s="192">
        <v>0</v>
      </c>
      <c r="P155" s="192">
        <v>0</v>
      </c>
      <c r="Q155" s="192">
        <v>10</v>
      </c>
      <c r="R155" s="192" t="s">
        <v>409</v>
      </c>
      <c r="S155" s="192">
        <v>2.8</v>
      </c>
      <c r="T155" s="192" t="s">
        <v>409</v>
      </c>
      <c r="U155" s="192">
        <v>0</v>
      </c>
      <c r="V155" s="192" t="s">
        <v>409</v>
      </c>
      <c r="W155" s="192">
        <v>1</v>
      </c>
      <c r="X155" s="192" t="s">
        <v>409</v>
      </c>
      <c r="Y155" s="192"/>
      <c r="Z155" s="192"/>
      <c r="AA155" s="80"/>
      <c r="AB155" s="80"/>
      <c r="AC155" s="80"/>
    </row>
    <row r="156" spans="1:29" x14ac:dyDescent="0.2">
      <c r="A156" s="84">
        <v>149</v>
      </c>
      <c r="B156" s="84" t="str">
        <f ca="1"/>
        <v>New Zealand</v>
      </c>
      <c r="C156" s="84" t="str">
        <f ca="1"/>
        <v>NZL</v>
      </c>
      <c r="D156" s="219" t="str">
        <f ca="1"/>
        <v>EAS           East Asia &amp; Pacific</v>
      </c>
      <c r="E156" s="219" t="str">
        <f ca="1"/>
        <v>NA</v>
      </c>
      <c r="F156" s="190" t="str">
        <f t="shared" ca="1" si="5"/>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$M$4:$V$4,
                    (M156:V156),
                    "")),
            1,
            0))
        =0,
    NA(),
    IF(
        Parameters!$D$15=1,
        IF(
            SUM(--(ISNUMBER(IF($M$4:$V$4=1,(M156:V156),""))))&gt;0,
            MAX(IF(
                ISNUMBER(M156:V156),
                IF(
                    M$4:V$4=1,
                    M156:V156,
                    ""),
                "")),
            MAX(IF(
                ISNUMBER(M156:V156),
                IF(
                    M$4:V$4=2,
                    M156:V156,
                    ""),
                ""))
        ),
        IF(
            Parameters!$D$16=1,
            IFERROR(
                AVERAGE(IF(
                    ISNUMBER(M156:V156),
                    IF(
                        M$4:V$4=1,
                        M156:V156,
                        ""),
                    "")),
                AVERAGE(IF(
                    ISNUMBER(M156:V156),
                    IF(
                        M$4:V$4=2,
                        M156:V156,
                        ""),
                    ""))
            ),
            IF(
                Parameters!$D$17=1,
                IFERROR(
                    IF(
                        OR(
                            IF(
                                ISNUMBER(M156:V156),
                                IF(
                                    M$4:V$4=1,
                                    M156:V156,
                                    ""),
                                "")
                            =0),
                        0,
                        GEOMEAN(IF(
                            ISNUMBER(M156:V156),
                            IF(
                                M$4:V$4=1,
                                M156:V156,
                                ""),
                            ""))
                    ),
                    IF(
                        OR(IF(
                            ISNUMBER(M156:V156),
                            IF(
                                M$4:V$4=2,
                                M156:V156,
                                ""),
                            "")
                            =0),
                        0,
                        GEOMEAN(IF(
                            ISNUMBER(M156:V156),
                            IF(
                                M$4:V$4=2,
                                M156:V156,
                                ""),
                            "")))
                )
            )
        )
    )
)</f>
        <v>5.8333333333333304</v>
      </c>
      <c r="I156" s="191" cm="1">
        <f t="array" ref="I156">IF(
    SUM(IF(
            ISNUMBER(
                IF(
                    $M$5:$V$5,
                    (M156:V156),
                    "")),
            1,
            0))
        =0,
    NA(),
    IF(
        Parameters!$D$15=1,
        IF(
            SUM(--(ISNUMBER(IF($M$5:$V$5=1,(M156:V156),""))))&gt;0,
            MAX(IF(
                ISNUMBER(M156:V156),
                IF(
                    M$5:V$5=1,
                    M156:V156,
                    ""),
                "")),
            MAX(IF(
                ISNUMBER(M156:V156),
                IF(
                    M$5:V$5=2,
                    M156:V156,
                    ""),
                ""))
        ),
        IF(
            Parameters!$D$16=1,
            IFERROR(
                AVERAGE(IF(
                    ISNUMBER(M156:V156),
                    IF(
                        M$5:V$5=1,
                        M156:V156,
                        ""),
                    "")),
                AVERAGE(IF(
                    ISNUMBER(M156:V156),
                    IF(
                        M$5:V$5=2,
                        M156:V156,
                        ""),
                    ""))
            ),
            IF(
                Parameters!$D$17=1,
                IFERROR(
                    IF(
                        OR(
                            IF(
                                ISNUMBER(M156:V156),
                                IF(
                                    M$5:V$5=1,
                                    M156:V156,
                                    ""),
                                "")
                            =0),
                        0,
                        GEOMEAN(IF(
                            ISNUMBER(M156:V156),
                            IF(
                                M$5:V$5=1,
                                M156:V156,
                                ""),
                            ""))
                    ),
                    IF(
                        OR(IF(
                            ISNUMBER(M156:V156),
                            IF(
                                M$5:V$5=2,
                                M156:V156,
                                ""),
                            "")
                            =0),
                        0,
                        GEOMEAN(IF(
                            ISNUMBER(M156:V156),
                            IF(
                                M$5:V$5=2,
                                M156:V156,
                                ""),
                            "")))
                )
            )
        )
    )
)</f>
        <v>0</v>
      </c>
      <c r="J156" s="242">
        <v>44753</v>
      </c>
      <c r="K156" s="242">
        <v>44802</v>
      </c>
      <c r="L156" s="91" t="s">
        <v>254</v>
      </c>
      <c r="M156" s="192">
        <v>5.8333333333333304</v>
      </c>
      <c r="N156" s="192" t="s">
        <v>409</v>
      </c>
      <c r="O156" s="192">
        <v>0</v>
      </c>
      <c r="P156" s="192">
        <v>0</v>
      </c>
      <c r="Q156" s="192">
        <v>0</v>
      </c>
      <c r="R156" s="192" t="s">
        <v>409</v>
      </c>
      <c r="S156" s="192">
        <v>4.5</v>
      </c>
      <c r="T156" s="192" t="s">
        <v>409</v>
      </c>
      <c r="U156" s="192">
        <v>0</v>
      </c>
      <c r="V156" s="192" t="s">
        <v>409</v>
      </c>
      <c r="W156" s="192">
        <v>0</v>
      </c>
      <c r="X156" s="192" t="s">
        <v>409</v>
      </c>
      <c r="Y156" s="192"/>
      <c r="Z156" s="192"/>
      <c r="AA156" s="80"/>
      <c r="AB156" s="80"/>
      <c r="AC156" s="80"/>
    </row>
    <row r="157" spans="1:29" x14ac:dyDescent="0.2">
      <c r="A157" s="84">
        <v>150</v>
      </c>
      <c r="B157" s="84" t="str">
        <f ca="1"/>
        <v>Oman</v>
      </c>
      <c r="C157" s="84" t="str">
        <f ca="1"/>
        <v>OMN</v>
      </c>
      <c r="D157" s="219" t="str">
        <f ca="1"/>
        <v>MEA           Middle East &amp; North Africa</v>
      </c>
      <c r="E157" s="219" t="str">
        <f ca="1"/>
        <v>NA</v>
      </c>
      <c r="F157" s="190" t="str">
        <f t="shared" ca="1" si="5"/>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$M$4:$V$4,
                    (M157:V157),
                    "")),
            1,
            0))
        =0,
    NA(),
    IF(
        Parameters!$D$15=1,
        IF(
            SUM(--(ISNUMBER(IF($M$4:$V$4=1,(M157:V157),""))))&gt;0,
            MAX(IF(
                ISNUMBER(M157:V157),
                IF(
                    M$4:V$4=1,
                    M157:V157,
                    ""),
                "")),
            MAX(IF(
                ISNUMBER(M157:V157),
                IF(
                    M$4:V$4=2,
                    M157:V157,
                    ""),
                ""))
        ),
        IF(
            Parameters!$D$16=1,
            IFERROR(
                AVERAGE(IF(
                    ISNUMBER(M157:V157),
                    IF(
                        M$4:V$4=1,
                        M157:V157,
                        ""),
                    "")),
                AVERAGE(IF(
                    ISNUMBER(M157:V157),
                    IF(
                        M$4:V$4=2,
                        M157:V157,
                        ""),
                    ""))
            ),
            IF(
                Parameters!$D$17=1,
                IFERROR(
                    IF(
                        OR(
                            IF(
                                ISNUMBER(M157:V157),
                                IF(
                                    M$4:V$4=1,
                                    M157:V157,
                                    ""),
                                "")
                            =0),
                        0,
                        GEOMEAN(IF(
                            ISNUMBER(M157:V157),
                            IF(
                                M$4:V$4=1,
                                M157:V157,
                                ""),
                            ""))
                    ),
                    IF(
                        OR(IF(
                            ISNUMBER(M157:V157),
                            IF(
                                M$4:V$4=2,
                                M157:V157,
                                ""),
                            "")
                            =0),
                        0,
                        GEOMEAN(IF(
                            ISNUMBER(M157:V157),
                            IF(
                                M$4:V$4=2,
                                M157:V157,
                                ""),
                            "")))
                )
            )
        )
    )
)</f>
        <v>6.6666666666666599</v>
      </c>
      <c r="I157" s="191" cm="1">
        <f t="array" ref="I157">IF(
    SUM(IF(
            ISNUMBER(
                IF(
                    $M$5:$V$5,
                    (M157:V157),
                    "")),
            1,
            0))
        =0,
    NA(),
    IF(
        Parameters!$D$15=1,
        IF(
            SUM(--(ISNUMBER(IF($M$5:$V$5=1,(M157:V157),""))))&gt;0,
            MAX(IF(
                ISNUMBER(M157:V157),
                IF(
                    M$5:V$5=1,
                    M157:V157,
                    ""),
                "")),
            MAX(IF(
                ISNUMBER(M157:V157),
                IF(
                    M$5:V$5=2,
                    M157:V157,
                    ""),
                ""))
        ),
        IF(
            Parameters!$D$16=1,
            IFERROR(
                AVERAGE(IF(
                    ISNUMBER(M157:V157),
                    IF(
                        M$5:V$5=1,
                        M157:V157,
                        ""),
                    "")),
                AVERAGE(IF(
                    ISNUMBER(M157:V157),
                    IF(
                        M$5:V$5=2,
                        M157:V157,
                        ""),
                    ""))
            ),
            IF(
                Parameters!$D$17=1,
                IFERROR(
                    IF(
                        OR(
                            IF(
                                ISNUMBER(M157:V157),
                                IF(
                                    M$5:V$5=1,
                                    M157:V157,
                                    ""),
                                "")
                            =0),
                        0,
                        GEOMEAN(IF(
                            ISNUMBER(M157:V157),
                            IF(
                                M$5:V$5=1,
                                M157:V157,
                                ""),
                            ""))
                    ),
                    IF(
                        OR(IF(
                            ISNUMBER(M157:V157),
                            IF(
                                M$5:V$5=2,
                                M157:V157,
                                ""),
                            "")
                            =0),
                        0,
                        GEOMEAN(IF(
                            ISNUMBER(M157:V157),
                            IF(
                                M$5:V$5=2,
                                M157:V157,
                                ""),
                            "")))
                )
            )
        )
    )
)</f>
        <v>0</v>
      </c>
      <c r="J157" s="242">
        <v>45142</v>
      </c>
      <c r="K157" s="242">
        <v>44862</v>
      </c>
      <c r="L157" s="91" t="s">
        <v>256</v>
      </c>
      <c r="M157" s="192">
        <v>6.6666666666666599</v>
      </c>
      <c r="N157" s="192" t="s">
        <v>409</v>
      </c>
      <c r="O157" s="192">
        <v>0</v>
      </c>
      <c r="P157" s="192">
        <v>0</v>
      </c>
      <c r="Q157" s="192">
        <v>0</v>
      </c>
      <c r="R157" s="192" t="s">
        <v>409</v>
      </c>
      <c r="S157" s="192">
        <v>5</v>
      </c>
      <c r="T157" s="192" t="s">
        <v>409</v>
      </c>
      <c r="U157" s="192">
        <v>0</v>
      </c>
      <c r="V157" s="192" t="s">
        <v>409</v>
      </c>
      <c r="W157" s="192">
        <v>0</v>
      </c>
      <c r="X157" s="192" t="s">
        <v>409</v>
      </c>
      <c r="Y157" s="192"/>
      <c r="Z157" s="192"/>
      <c r="AA157" s="80"/>
      <c r="AB157" s="80"/>
      <c r="AC157" s="80"/>
    </row>
    <row r="158" spans="1:29" x14ac:dyDescent="0.2">
      <c r="A158" s="84">
        <v>151</v>
      </c>
      <c r="B158" s="84" t="str">
        <f ca="1"/>
        <v>Pakistan</v>
      </c>
      <c r="C158" s="84" t="str">
        <f ca="1"/>
        <v>PAK</v>
      </c>
      <c r="D158" s="219" t="str">
        <f ca="1"/>
        <v>SAS           South Asia</v>
      </c>
      <c r="E158" s="219" t="str">
        <f ca="1"/>
        <v>Blend</v>
      </c>
      <c r="F158" s="190" t="str">
        <f t="shared" ca="1" si="5"/>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0</v>
      </c>
      <c r="H158" s="80" cm="1">
        <f t="array" ref="H158">IF(
    SUM(IF(
            ISNUMBER(
                IF(
                    $M$4:$V$4,
                    (M158:V158),
                    "")),
            1,
            0))
        =0,
    NA(),
    IF(
        Parameters!$D$15=1,
        IF(
            SUM(--(ISNUMBER(IF($M$4:$V$4=1,(M158:V158),""))))&gt;0,
            MAX(IF(
                ISNUMBER(M158:V158),
                IF(
                    M$4:V$4=1,
                    M158:V158,
                    ""),
                "")),
            MAX(IF(
                ISNUMBER(M158:V158),
                IF(
                    M$4:V$4=2,
                    M158:V158,
                    ""),
                ""))
        ),
        IF(
            Parameters!$D$16=1,
            IFERROR(
                AVERAGE(IF(
                    ISNUMBER(M158:V158),
                    IF(
                        M$4:V$4=1,
                        M158:V158,
                        ""),
                    "")),
                AVERAGE(IF(
                    ISNUMBER(M158:V158),
                    IF(
                        M$4:V$4=2,
                        M158:V158,
                        ""),
                    ""))
            ),
            IF(
                Parameters!$D$17=1,
                IFERROR(
                    IF(
                        OR(
                            IF(
                                ISNUMBER(M158:V158),
                                IF(
                                    M$4:V$4=1,
                                    M158:V158,
                                    ""),
                                "")
                            =0),
                        0,
                        GEOMEAN(IF(
                            ISNUMBER(M158:V158),
                            IF(
                                M$4:V$4=1,
                                M158:V158,
                                ""),
                            ""))
                    ),
                    IF(
                        OR(IF(
                            ISNUMBER(M158:V158),
                            IF(
                                M$4:V$4=2,
                                M158:V158,
                                ""),
                            "")
                            =0),
                        0,
                        GEOMEAN(IF(
                            ISNUMBER(M158:V158),
                            IF(
                                M$4:V$4=2,
                                M158:V158,
                                ""),
                            "")))
                )
            )
        )
    )
)</f>
        <v>10</v>
      </c>
      <c r="I158" s="191" cm="1">
        <f t="array" ref="I158">IF(
    SUM(IF(
            ISNUMBER(
                IF(
                    $M$5:$V$5,
                    (M158:V158),
                    "")),
            1,
            0))
        =0,
    NA(),
    IF(
        Parameters!$D$15=1,
        IF(
            SUM(--(ISNUMBER(IF($M$5:$V$5=1,(M158:V158),""))))&gt;0,
            MAX(IF(
                ISNUMBER(M158:V158),
                IF(
                    M$5:V$5=1,
                    M158:V158,
                    ""),
                "")),
            MAX(IF(
                ISNUMBER(M158:V158),
                IF(
                    M$5:V$5=2,
                    M158:V158,
                    ""),
                ""))
        ),
        IF(
            Parameters!$D$16=1,
            IFERROR(
                AVERAGE(IF(
                    ISNUMBER(M158:V158),
                    IF(
                        M$5:V$5=1,
                        M158:V158,
                        ""),
                    "")),
                AVERAGE(IF(
                    ISNUMBER(M158:V158),
                    IF(
                        M$5:V$5=2,
                        M158:V158,
                        ""),
                    ""))
            ),
            IF(
                Parameters!$D$17=1,
                IFERROR(
                    IF(
                        OR(
                            IF(
                                ISNUMBER(M158:V158),
                                IF(
                                    M$5:V$5=1,
                                    M158:V158,
                                    ""),
                                "")
                            =0),
                        0,
                        GEOMEAN(IF(
                            ISNUMBER(M158:V158),
                            IF(
                                M$5:V$5=1,
                                M158:V158,
                                ""),
                            ""))
                    ),
                    IF(
                        OR(IF(
                            ISNUMBER(M158:V158),
                            IF(
                                M$5:V$5=2,
                                M158:V158,
                                ""),
                            "")
                            =0),
                        0,
                        GEOMEAN(IF(
                            ISNUMBER(M158:V158),
                            IF(
                                M$5:V$5=2,
                                M158:V158,
                                ""),
                            "")))
                )
            )
        )
    )
)</f>
        <v>0</v>
      </c>
      <c r="J158" s="242">
        <v>45142</v>
      </c>
      <c r="K158" s="242">
        <v>45154</v>
      </c>
      <c r="L158" s="91" t="s">
        <v>258</v>
      </c>
      <c r="M158" s="192">
        <v>10</v>
      </c>
      <c r="N158" s="192" t="s">
        <v>409</v>
      </c>
      <c r="O158" s="192">
        <v>0</v>
      </c>
      <c r="P158" s="192">
        <v>0</v>
      </c>
      <c r="Q158" s="192">
        <v>0</v>
      </c>
      <c r="R158" s="192" t="s">
        <v>409</v>
      </c>
      <c r="S158" s="192">
        <v>7.4</v>
      </c>
      <c r="T158" s="192" t="s">
        <v>409</v>
      </c>
      <c r="U158" s="192">
        <v>0</v>
      </c>
      <c r="V158" s="192" t="s">
        <v>409</v>
      </c>
      <c r="W158" s="192">
        <v>0</v>
      </c>
      <c r="X158" s="192" t="s">
        <v>409</v>
      </c>
      <c r="Y158" s="192"/>
      <c r="Z158" s="192"/>
      <c r="AA158" s="80"/>
      <c r="AB158" s="80"/>
      <c r="AC158" s="80"/>
    </row>
    <row r="159" spans="1:29" x14ac:dyDescent="0.2">
      <c r="A159" s="84">
        <v>152</v>
      </c>
      <c r="B159" s="84" t="str">
        <f ca="1"/>
        <v>Panama</v>
      </c>
      <c r="C159" s="84" t="str">
        <f ca="1"/>
        <v>PAN</v>
      </c>
      <c r="D159" s="219" t="str">
        <f ca="1"/>
        <v>LCN           Latin America &amp; Caribbean</v>
      </c>
      <c r="E159" s="219" t="str">
        <f ca="1"/>
        <v>IBRD</v>
      </c>
      <c r="F159" s="190" t="str">
        <f t="shared" ca="1" si="5"/>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$M$4:$V$4,
                    (M159:V159),
                    "")),
            1,
            0))
        =0,
    NA(),
    IF(
        Parameters!$D$15=1,
        IF(
            SUM(--(ISNUMBER(IF($M$4:$V$4=1,(M159:V159),""))))&gt;0,
            MAX(IF(
                ISNUMBER(M159:V159),
                IF(
                    M$4:V$4=1,
                    M159:V159,
                    ""),
                "")),
            MAX(IF(
                ISNUMBER(M159:V159),
                IF(
                    M$4:V$4=2,
                    M159:V159,
                    ""),
                ""))
        ),
        IF(
            Parameters!$D$16=1,
            IFERROR(
                AVERAGE(IF(
                    ISNUMBER(M159:V159),
                    IF(
                        M$4:V$4=1,
                        M159:V159,
                        ""),
                    "")),
                AVERAGE(IF(
                    ISNUMBER(M159:V159),
                    IF(
                        M$4:V$4=2,
                        M159:V159,
                        ""),
                    ""))
            ),
            IF(
                Parameters!$D$17=1,
                IFERROR(
                    IF(
                        OR(
                            IF(
                                ISNUMBER(M159:V159),
                                IF(
                                    M$4:V$4=1,
                                    M159:V159,
                                    ""),
                                "")
                            =0),
                        0,
                        GEOMEAN(IF(
                            ISNUMBER(M159:V159),
                            IF(
                                M$4:V$4=1,
                                M159:V159,
                                ""),
                            ""))
                    ),
                    IF(
                        OR(IF(
                            ISNUMBER(M159:V159),
                            IF(
                                M$4:V$4=2,
                                M159:V159,
                                ""),
                            "")
                            =0),
                        0,
                        GEOMEAN(IF(
                            ISNUMBER(M159:V159),
                            IF(
                                M$4:V$4=2,
                                M159:V159,
                                ""),
                            "")))
                )
            )
        )
    )
)</f>
        <v>8.6666666666666607</v>
      </c>
      <c r="I159" s="191" cm="1">
        <f t="array" ref="I159">IF(
    SUM(IF(
            ISNUMBER(
                IF(
                    $M$5:$V$5,
                    (M159:V159),
                    "")),
            1,
            0))
        =0,
    NA(),
    IF(
        Parameters!$D$15=1,
        IF(
            SUM(--(ISNUMBER(IF($M$5:$V$5=1,(M159:V159),""))))&gt;0,
            MAX(IF(
                ISNUMBER(M159:V159),
                IF(
                    M$5:V$5=1,
                    M159:V159,
                    ""),
                "")),
            MAX(IF(
                ISNUMBER(M159:V159),
                IF(
                    M$5:V$5=2,
                    M159:V159,
                    ""),
                ""))
        ),
        IF(
            Parameters!$D$16=1,
            IFERROR(
                AVERAGE(IF(
                    ISNUMBER(M159:V159),
                    IF(
                        M$5:V$5=1,
                        M159:V159,
                        ""),
                    "")),
                AVERAGE(IF(
                    ISNUMBER(M159:V159),
                    IF(
                        M$5:V$5=2,
                        M159:V159,
                        ""),
                    ""))
            ),
            IF(
                Parameters!$D$17=1,
                IFERROR(
                    IF(
                        OR(
                            IF(
                                ISNUMBER(M159:V159),
                                IF(
                                    M$5:V$5=1,
                                    M159:V159,
                                    ""),
                                "")
                            =0),
                        0,
                        GEOMEAN(IF(
                            ISNUMBER(M159:V159),
                            IF(
                                M$5:V$5=1,
                                M159:V159,
                                ""),
                            ""))
                    ),
                    IF(
                        OR(IF(
                            ISNUMBER(M159:V159),
                            IF(
                                M$5:V$5=2,
                                M159:V159,
                                ""),
                            "")
                            =0),
                        0,
                        GEOMEAN(IF(
                            ISNUMBER(M159:V159),
                            IF(
                                M$5:V$5=2,
                                M159:V159,
                                ""),
                            "")))
                )
            )
        )
    )
)</f>
        <v>0</v>
      </c>
      <c r="J159" s="242">
        <v>44753</v>
      </c>
      <c r="K159" s="242">
        <v>45154</v>
      </c>
      <c r="L159" s="91" t="s">
        <v>260</v>
      </c>
      <c r="M159" s="192">
        <v>8.6666666666666607</v>
      </c>
      <c r="N159" s="192" t="s">
        <v>409</v>
      </c>
      <c r="O159" s="192">
        <v>0</v>
      </c>
      <c r="P159" s="192">
        <v>0</v>
      </c>
      <c r="Q159" s="192">
        <v>0</v>
      </c>
      <c r="R159" s="192" t="s">
        <v>409</v>
      </c>
      <c r="S159" s="192">
        <v>6.2</v>
      </c>
      <c r="T159" s="192" t="s">
        <v>409</v>
      </c>
      <c r="U159" s="192">
        <v>0</v>
      </c>
      <c r="V159" s="192" t="s">
        <v>409</v>
      </c>
      <c r="W159" s="192">
        <v>0</v>
      </c>
      <c r="X159" s="192" t="s">
        <v>409</v>
      </c>
      <c r="Y159" s="192"/>
      <c r="Z159" s="192"/>
      <c r="AA159" s="80"/>
      <c r="AB159" s="80"/>
      <c r="AC159" s="80"/>
    </row>
    <row r="160" spans="1:29" x14ac:dyDescent="0.2">
      <c r="A160" s="84">
        <v>153</v>
      </c>
      <c r="B160" s="84" t="str">
        <f ca="1"/>
        <v>Peru</v>
      </c>
      <c r="C160" s="84" t="str">
        <f ca="1"/>
        <v>PER</v>
      </c>
      <c r="D160" s="219" t="str">
        <f ca="1"/>
        <v>LCN           Latin America &amp; Caribbean</v>
      </c>
      <c r="E160" s="219" t="str">
        <f ca="1"/>
        <v>IBRD</v>
      </c>
      <c r="F160" s="190" t="str">
        <f t="shared" ca="1" si="5"/>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$M$4:$V$4,
                    (M160:V160),
                    "")),
            1,
            0))
        =0,
    NA(),
    IF(
        Parameters!$D$15=1,
        IF(
            SUM(--(ISNUMBER(IF($M$4:$V$4=1,(M160:V160),""))))&gt;0,
            MAX(IF(
                ISNUMBER(M160:V160),
                IF(
                    M$4:V$4=1,
                    M160:V160,
                    ""),
                "")),
            MAX(IF(
                ISNUMBER(M160:V160),
                IF(
                    M$4:V$4=2,
                    M160:V160,
                    ""),
                ""))
        ),
        IF(
            Parameters!$D$16=1,
            IFERROR(
                AVERAGE(IF(
                    ISNUMBER(M160:V160),
                    IF(
                        M$4:V$4=1,
                        M160:V160,
                        ""),
                    "")),
                AVERAGE(IF(
                    ISNUMBER(M160:V160),
                    IF(
                        M$4:V$4=2,
                        M160:V160,
                        ""),
                    ""))
            ),
            IF(
                Parameters!$D$17=1,
                IFERROR(
                    IF(
                        OR(
                            IF(
                                ISNUMBER(M160:V160),
                                IF(
                                    M$4:V$4=1,
                                    M160:V160,
                                    ""),
                                "")
                            =0),
                        0,
                        GEOMEAN(IF(
                            ISNUMBER(M160:V160),
                            IF(
                                M$4:V$4=1,
                                M160:V160,
                                ""),
                            ""))
                    ),
                    IF(
                        OR(IF(
                            ISNUMBER(M160:V160),
                            IF(
                                M$4:V$4=2,
                                M160:V160,
                                ""),
                            "")
                            =0),
                        0,
                        GEOMEAN(IF(
                            ISNUMBER(M160:V160),
                            IF(
                                M$4:V$4=2,
                                M160:V160,
                                ""),
                            "")))
                )
            )
        )
    )
)</f>
        <v>10</v>
      </c>
      <c r="I160" s="191" cm="1">
        <f t="array" ref="I160">IF(
    SUM(IF(
            ISNUMBER(
                IF(
                    $M$5:$V$5,
                    (M160:V160),
                    "")),
            1,
            0))
        =0,
    NA(),
    IF(
        Parameters!$D$15=1,
        IF(
            SUM(--(ISNUMBER(IF($M$5:$V$5=1,(M160:V160),""))))&gt;0,
            MAX(IF(
                ISNUMBER(M160:V160),
                IF(
                    M$5:V$5=1,
                    M160:V160,
                    ""),
                "")),
            MAX(IF(
                ISNUMBER(M160:V160),
                IF(
                    M$5:V$5=2,
                    M160:V160,
                    ""),
                ""))
        ),
        IF(
            Parameters!$D$16=1,
            IFERROR(
                AVERAGE(IF(
                    ISNUMBER(M160:V160),
                    IF(
                        M$5:V$5=1,
                        M160:V160,
                        ""),
                    "")),
                AVERAGE(IF(
                    ISNUMBER(M160:V160),
                    IF(
                        M$5:V$5=2,
                        M160:V160,
                        ""),
                    ""))
            ),
            IF(
                Parameters!$D$17=1,
                IFERROR(
                    IF(
                        OR(
                            IF(
                                ISNUMBER(M160:V160),
                                IF(
                                    M$5:V$5=1,
                                    M160:V160,
                                    ""),
                                "")
                            =0),
                        0,
                        GEOMEAN(IF(
                            ISNUMBER(M160:V160),
                            IF(
                                M$5:V$5=1,
                                M160:V160,
                                ""),
                            ""))
                    ),
                    IF(
                        OR(IF(
                            ISNUMBER(M160:V160),
                            IF(
                                M$5:V$5=2,
                                M160:V160,
                                ""),
                            "")
                            =0),
                        0,
                        GEOMEAN(IF(
                            ISNUMBER(M160:V160),
                            IF(
                                M$5:V$5=2,
                                M160:V160,
                                ""),
                            "")))
                )
            )
        )
    )
)</f>
        <v>0</v>
      </c>
      <c r="J160" s="242">
        <v>45019</v>
      </c>
      <c r="K160" s="242">
        <v>45154</v>
      </c>
      <c r="L160" s="91" t="s">
        <v>262</v>
      </c>
      <c r="M160" s="192">
        <v>10</v>
      </c>
      <c r="N160" s="192">
        <v>0</v>
      </c>
      <c r="O160" s="192">
        <v>0</v>
      </c>
      <c r="P160" s="192">
        <v>0</v>
      </c>
      <c r="Q160" s="192">
        <v>0</v>
      </c>
      <c r="R160" s="192" t="s">
        <v>409</v>
      </c>
      <c r="S160" s="192">
        <v>7.1</v>
      </c>
      <c r="T160" s="192" t="s">
        <v>944</v>
      </c>
      <c r="U160" s="192">
        <v>0</v>
      </c>
      <c r="V160" s="192" t="s">
        <v>409</v>
      </c>
      <c r="W160" s="192">
        <v>0.14285714285714199</v>
      </c>
      <c r="X160" s="192" t="s">
        <v>409</v>
      </c>
      <c r="Y160" s="192"/>
      <c r="Z160" s="192"/>
      <c r="AA160" s="80"/>
      <c r="AB160" s="80"/>
      <c r="AC160" s="80"/>
    </row>
    <row r="161" spans="1:29" x14ac:dyDescent="0.2">
      <c r="A161" s="84">
        <v>154</v>
      </c>
      <c r="B161" s="84" t="str">
        <f ca="1"/>
        <v>Philippines</v>
      </c>
      <c r="C161" s="84" t="str">
        <f ca="1"/>
        <v>PHL</v>
      </c>
      <c r="D161" s="219" t="str">
        <f ca="1"/>
        <v>EAS           East Asia &amp; Pacific</v>
      </c>
      <c r="E161" s="219" t="str">
        <f ca="1"/>
        <v>IBRD</v>
      </c>
      <c r="F161" s="190" t="str">
        <f t="shared" ca="1" si="5"/>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$M$4:$V$4,
                    (M161:V161),
                    "")),
            1,
            0))
        =0,
    NA(),
    IF(
        Parameters!$D$15=1,
        IF(
            SUM(--(ISNUMBER(IF($M$4:$V$4=1,(M161:V161),""))))&gt;0,
            MAX(IF(
                ISNUMBER(M161:V161),
                IF(
                    M$4:V$4=1,
                    M161:V161,
                    ""),
                "")),
            MAX(IF(
                ISNUMBER(M161:V161),
                IF(
                    M$4:V$4=2,
                    M161:V161,
                    ""),
                ""))
        ),
        IF(
            Parameters!$D$16=1,
            IFERROR(
                AVERAGE(IF(
                    ISNUMBER(M161:V161),
                    IF(
                        M$4:V$4=1,
                        M161:V161,
                        ""),
                    "")),
                AVERAGE(IF(
                    ISNUMBER(M161:V161),
                    IF(
                        M$4:V$4=2,
                        M161:V161,
                        ""),
                    ""))
            ),
            IF(
                Parameters!$D$17=1,
                IFERROR(
                    IF(
                        OR(
                            IF(
                                ISNUMBER(M161:V161),
                                IF(
                                    M$4:V$4=1,
                                    M161:V161,
                                    ""),
                                "")
                            =0),
                        0,
                        GEOMEAN(IF(
                            ISNUMBER(M161:V161),
                            IF(
                                M$4:V$4=1,
                                M161:V161,
                                ""),
                            ""))
                    ),
                    IF(
                        OR(IF(
                            ISNUMBER(M161:V161),
                            IF(
                                M$4:V$4=2,
                                M161:V161,
                                ""),
                            "")
                            =0),
                        0,
                        GEOMEAN(IF(
                            ISNUMBER(M161:V161),
                            IF(
                                M$4:V$4=2,
                                M161:V161,
                                ""),
                            "")))
                )
            )
        )
    )
)</f>
        <v>10</v>
      </c>
      <c r="I161" s="191" cm="1">
        <f t="array" ref="I161">IF(
    SUM(IF(
            ISNUMBER(
                IF(
                    $M$5:$V$5,
                    (M161:V161),
                    "")),
            1,
            0))
        =0,
    NA(),
    IF(
        Parameters!$D$15=1,
        IF(
            SUM(--(ISNUMBER(IF($M$5:$V$5=1,(M161:V161),""))))&gt;0,
            MAX(IF(
                ISNUMBER(M161:V161),
                IF(
                    M$5:V$5=1,
                    M161:V161,
                    ""),
                "")),
            MAX(IF(
                ISNUMBER(M161:V161),
                IF(
                    M$5:V$5=2,
                    M161:V161,
                    ""),
                ""))
        ),
        IF(
            Parameters!$D$16=1,
            IFERROR(
                AVERAGE(IF(
                    ISNUMBER(M161:V161),
                    IF(
                        M$5:V$5=1,
                        M161:V161,
                        ""),
                    "")),
                AVERAGE(IF(
                    ISNUMBER(M161:V161),
                    IF(
                        M$5:V$5=2,
                        M161:V161,
                        ""),
                    ""))
            ),
            IF(
                Parameters!$D$17=1,
                IFERROR(
                    IF(
                        OR(
                            IF(
                                ISNUMBER(M161:V161),
                                IF(
                                    M$5:V$5=1,
                                    M161:V161,
                                    ""),
                                "")
                            =0),
                        0,
                        GEOMEAN(IF(
                            ISNUMBER(M161:V161),
                            IF(
                                M$5:V$5=1,
                                M161:V161,
                                ""),
                            ""))
                    ),
                    IF(
                        OR(IF(
                            ISNUMBER(M161:V161),
                            IF(
                                M$5:V$5=2,
                                M161:V161,
                                ""),
                            "")
                            =0),
                        0,
                        GEOMEAN(IF(
                            ISNUMBER(M161:V161),
                            IF(
                                M$5:V$5=2,
                                M161:V161,
                                ""),
                            "")))
                )
            )
        )
    )
)</f>
        <v>0</v>
      </c>
      <c r="J161" s="242">
        <v>44753</v>
      </c>
      <c r="K161" s="242">
        <v>45154</v>
      </c>
      <c r="L161" s="91" t="s">
        <v>264</v>
      </c>
      <c r="M161" s="192">
        <v>10</v>
      </c>
      <c r="N161" s="192">
        <v>0</v>
      </c>
      <c r="O161" s="192">
        <v>0</v>
      </c>
      <c r="P161" s="192">
        <v>0</v>
      </c>
      <c r="Q161" s="192">
        <v>0</v>
      </c>
      <c r="R161" s="192" t="s">
        <v>409</v>
      </c>
      <c r="S161" s="192">
        <v>8.4</v>
      </c>
      <c r="T161" s="192" t="s">
        <v>945</v>
      </c>
      <c r="U161" s="192">
        <v>0</v>
      </c>
      <c r="V161" s="192" t="s">
        <v>409</v>
      </c>
      <c r="W161" s="192">
        <v>6.4102564102564097E-2</v>
      </c>
      <c r="X161" s="192" t="s">
        <v>409</v>
      </c>
      <c r="Y161" s="192"/>
      <c r="Z161" s="192"/>
      <c r="AA161" s="80"/>
      <c r="AB161" s="80"/>
      <c r="AC161" s="80"/>
    </row>
    <row r="162" spans="1:29" x14ac:dyDescent="0.2">
      <c r="A162" s="84">
        <v>155</v>
      </c>
      <c r="B162" s="84" t="str">
        <f ca="1"/>
        <v>Palau</v>
      </c>
      <c r="C162" s="84" t="str">
        <f ca="1"/>
        <v>PLW</v>
      </c>
      <c r="D162" s="219" t="str">
        <f ca="1"/>
        <v>EAS           East Asia &amp; Pacific</v>
      </c>
      <c r="E162" s="219" t="str">
        <f ca="1"/>
        <v>IBRD</v>
      </c>
      <c r="F162" s="190" t="str">
        <f t="shared" ca="1" si="5"/>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$M$4:$V$4,
                    (M162:V162),
                    "")),
            1,
            0))
        =0,
    NA(),
    IF(
        Parameters!$D$15=1,
        IF(
            SUM(--(ISNUMBER(IF($M$4:$V$4=1,(M162:V162),""))))&gt;0,
            MAX(IF(
                ISNUMBER(M162:V162),
                IF(
                    M$4:V$4=1,
                    M162:V162,
                    ""),
                "")),
            MAX(IF(
                ISNUMBER(M162:V162),
                IF(
                    M$4:V$4=2,
                    M162:V162,
                    ""),
                ""))
        ),
        IF(
            Parameters!$D$16=1,
            IFERROR(
                AVERAGE(IF(
                    ISNUMBER(M162:V162),
                    IF(
                        M$4:V$4=1,
                        M162:V162,
                        ""),
                    "")),
                AVERAGE(IF(
                    ISNUMBER(M162:V162),
                    IF(
                        M$4:V$4=2,
                        M162:V162,
                        ""),
                    ""))
            ),
            IF(
                Parameters!$D$17=1,
                IFERROR(
                    IF(
                        OR(
                            IF(
                                ISNUMBER(M162:V162),
                                IF(
                                    M$4:V$4=1,
                                    M162:V162,
                                    ""),
                                "")
                            =0),
                        0,
                        GEOMEAN(IF(
                            ISNUMBER(M162:V162),
                            IF(
                                M$4:V$4=1,
                                M162:V162,
                                ""),
                            ""))
                    ),
                    IF(
                        OR(IF(
                            ISNUMBER(M162:V162),
                            IF(
                                M$4:V$4=2,
                                M162:V162,
                                ""),
                            "")
                            =0),
                        0,
                        GEOMEAN(IF(
                            ISNUMBER(M162:V162),
                            IF(
                                M$4:V$4=2,
                                M162:V162,
                                ""),
                            "")))
                )
            )
        )
    )
)</f>
        <v>3.6666666666666599</v>
      </c>
      <c r="I162" s="191" cm="1">
        <f t="array" ref="I162">IF(
    SUM(IF(
            ISNUMBER(
                IF(
                    $M$5:$V$5,
                    (M162:V162),
                    "")),
            1,
            0))
        =0,
    NA(),
    IF(
        Parameters!$D$15=1,
        IF(
            SUM(--(ISNUMBER(IF($M$5:$V$5=1,(M162:V162),""))))&gt;0,
            MAX(IF(
                ISNUMBER(M162:V162),
                IF(
                    M$5:V$5=1,
                    M162:V162,
                    ""),
                "")),
            MAX(IF(
                ISNUMBER(M162:V162),
                IF(
                    M$5:V$5=2,
                    M162:V162,
                    ""),
                ""))
        ),
        IF(
            Parameters!$D$16=1,
            IFERROR(
                AVERAGE(IF(
                    ISNUMBER(M162:V162),
                    IF(
                        M$5:V$5=1,
                        M162:V162,
                        ""),
                    "")),
                AVERAGE(IF(
                    ISNUMBER(M162:V162),
                    IF(
                        M$5:V$5=2,
                        M162:V162,
                        ""),
                    ""))
            ),
            IF(
                Parameters!$D$17=1,
                IFERROR(
                    IF(
                        OR(
                            IF(
                                ISNUMBER(M162:V162),
                                IF(
                                    M$5:V$5=1,
                                    M162:V162,
                                    ""),
                                "")
                            =0),
                        0,
                        GEOMEAN(IF(
                            ISNUMBER(M162:V162),
                            IF(
                                M$5:V$5=1,
                                M162:V162,
                                ""),
                            ""))
                    ),
                    IF(
                        OR(IF(
                            ISNUMBER(M162:V162),
                            IF(
                                M$5:V$5=2,
                                M162:V162,
                                ""),
                            "")
                            =0),
                        0,
                        GEOMEAN(IF(
                            ISNUMBER(M162:V162),
                            IF(
                                M$5:V$5=2,
                                M162:V162,
                                ""),
                            "")))
                )
            )
        )
    )
)</f>
        <v>0</v>
      </c>
      <c r="J162" s="242">
        <v>45142</v>
      </c>
      <c r="K162" s="242">
        <v>45154</v>
      </c>
      <c r="L162" s="91" t="s">
        <v>266</v>
      </c>
      <c r="M162" s="192">
        <v>3.6666666666666599</v>
      </c>
      <c r="N162" s="192" t="s">
        <v>409</v>
      </c>
      <c r="O162" s="192">
        <v>0</v>
      </c>
      <c r="P162" s="192">
        <v>0</v>
      </c>
      <c r="Q162" s="192">
        <v>0</v>
      </c>
      <c r="R162" s="192" t="s">
        <v>409</v>
      </c>
      <c r="S162" s="192">
        <v>3.2</v>
      </c>
      <c r="T162" s="192" t="s">
        <v>409</v>
      </c>
      <c r="U162" s="192">
        <v>0</v>
      </c>
      <c r="V162" s="192" t="s">
        <v>409</v>
      </c>
      <c r="W162" s="192">
        <v>0</v>
      </c>
      <c r="X162" s="192" t="s">
        <v>409</v>
      </c>
      <c r="Y162" s="192"/>
      <c r="Z162" s="192"/>
      <c r="AA162" s="80"/>
      <c r="AB162" s="80"/>
      <c r="AC162" s="80"/>
    </row>
    <row r="163" spans="1:29" x14ac:dyDescent="0.2">
      <c r="A163" s="84">
        <v>156</v>
      </c>
      <c r="B163" s="84" t="str">
        <f ca="1"/>
        <v>Papua New Guinea</v>
      </c>
      <c r="C163" s="84" t="str">
        <f ca="1"/>
        <v>PNG</v>
      </c>
      <c r="D163" s="219" t="str">
        <f ca="1"/>
        <v>EAS           East Asia &amp; Pacific</v>
      </c>
      <c r="E163" s="219" t="str">
        <f ca="1"/>
        <v>Blend</v>
      </c>
      <c r="F163" s="190" t="str">
        <f t="shared" ca="1" si="5"/>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$M$4:$V$4,
                    (M163:V163),
                    "")),
            1,
            0))
        =0,
    NA(),
    IF(
        Parameters!$D$15=1,
        IF(
            SUM(--(ISNUMBER(IF($M$4:$V$4=1,(M163:V163),""))))&gt;0,
            MAX(IF(
                ISNUMBER(M163:V163),
                IF(
                    M$4:V$4=1,
                    M163:V163,
                    ""),
                "")),
            MAX(IF(
                ISNUMBER(M163:V163),
                IF(
                    M$4:V$4=2,
                    M163:V163,
                    ""),
                ""))
        ),
        IF(
            Parameters!$D$16=1,
            IFERROR(
                AVERAGE(IF(
                    ISNUMBER(M163:V163),
                    IF(
                        M$4:V$4=1,
                        M163:V163,
                        ""),
                    "")),
                AVERAGE(IF(
                    ISNUMBER(M163:V163),
                    IF(
                        M$4:V$4=2,
                        M163:V163,
                        ""),
                    ""))
            ),
            IF(
                Parameters!$D$17=1,
                IFERROR(
                    IF(
                        OR(
                            IF(
                                ISNUMBER(M163:V163),
                                IF(
                                    M$4:V$4=1,
                                    M163:V163,
                                    ""),
                                "")
                            =0),
                        0,
                        GEOMEAN(IF(
                            ISNUMBER(M163:V163),
                            IF(
                                M$4:V$4=1,
                                M163:V163,
                                ""),
                            ""))
                    ),
                    IF(
                        OR(IF(
                            ISNUMBER(M163:V163),
                            IF(
                                M$4:V$4=2,
                                M163:V163,
                                ""),
                            "")
                            =0),
                        0,
                        GEOMEAN(IF(
                            ISNUMBER(M163:V163),
                            IF(
                                M$4:V$4=2,
                                M163:V163,
                                ""),
                            "")))
                )
            )
        )
    )
)</f>
        <v>9.5</v>
      </c>
      <c r="I163" s="191" cm="1">
        <f t="array" ref="I163">IF(
    SUM(IF(
            ISNUMBER(
                IF(
                    $M$5:$V$5,
                    (M163:V163),
                    "")),
            1,
            0))
        =0,
    NA(),
    IF(
        Parameters!$D$15=1,
        IF(
            SUM(--(ISNUMBER(IF($M$5:$V$5=1,(M163:V163),""))))&gt;0,
            MAX(IF(
                ISNUMBER(M163:V163),
                IF(
                    M$5:V$5=1,
                    M163:V163,
                    ""),
                "")),
            MAX(IF(
                ISNUMBER(M163:V163),
                IF(
                    M$5:V$5=2,
                    M163:V163,
                    ""),
                ""))
        ),
        IF(
            Parameters!$D$16=1,
            IFERROR(
                AVERAGE(IF(
                    ISNUMBER(M163:V163),
                    IF(
                        M$5:V$5=1,
                        M163:V163,
                        ""),
                    "")),
                AVERAGE(IF(
                    ISNUMBER(M163:V163),
                    IF(
                        M$5:V$5=2,
                        M163:V163,
                        ""),
                    ""))
            ),
            IF(
                Parameters!$D$17=1,
                IFERROR(
                    IF(
                        OR(
                            IF(
                                ISNUMBER(M163:V163),
                                IF(
                                    M$5:V$5=1,
                                    M163:V163,
                                    ""),
                                "")
                            =0),
                        0,
                        GEOMEAN(IF(
                            ISNUMBER(M163:V163),
                            IF(
                                M$5:V$5=1,
                                M163:V163,
                                ""),
                            ""))
                    ),
                    IF(
                        OR(IF(
                            ISNUMBER(M163:V163),
                            IF(
                                M$5:V$5=2,
                                M163:V163,
                                ""),
                            "")
                            =0),
                        0,
                        GEOMEAN(IF(
                            ISNUMBER(M163:V163),
                            IF(
                                M$5:V$5=2,
                                M163:V163,
                                ""),
                            "")))
                )
            )
        )
    )
)</f>
        <v>0</v>
      </c>
      <c r="J163" s="242">
        <v>44753</v>
      </c>
      <c r="K163" s="242">
        <v>45154</v>
      </c>
      <c r="L163" s="91" t="s">
        <v>268</v>
      </c>
      <c r="M163" s="192">
        <v>9.5</v>
      </c>
      <c r="N163" s="192">
        <v>0</v>
      </c>
      <c r="O163" s="192">
        <v>0</v>
      </c>
      <c r="P163" s="192">
        <v>0</v>
      </c>
      <c r="Q163" s="192">
        <v>0</v>
      </c>
      <c r="R163" s="192" t="s">
        <v>409</v>
      </c>
      <c r="S163" s="192">
        <v>6.7</v>
      </c>
      <c r="T163" s="192" t="s">
        <v>946</v>
      </c>
      <c r="U163" s="192">
        <v>0</v>
      </c>
      <c r="V163" s="192" t="s">
        <v>409</v>
      </c>
      <c r="W163" s="192">
        <v>0</v>
      </c>
      <c r="X163" s="192" t="s">
        <v>409</v>
      </c>
      <c r="Y163" s="192"/>
      <c r="Z163" s="192"/>
      <c r="AA163" s="80"/>
      <c r="AB163" s="80"/>
      <c r="AC163" s="80"/>
    </row>
    <row r="164" spans="1:29" x14ac:dyDescent="0.2">
      <c r="A164" s="84">
        <v>157</v>
      </c>
      <c r="B164" s="84" t="str">
        <f ca="1"/>
        <v>Poland</v>
      </c>
      <c r="C164" s="84" t="str">
        <f ca="1"/>
        <v>POL</v>
      </c>
      <c r="D164" s="219" t="str">
        <f ca="1"/>
        <v>ECS           Europe &amp; Central Asia</v>
      </c>
      <c r="E164" s="219" t="str">
        <f ca="1"/>
        <v>IBRD</v>
      </c>
      <c r="F164" s="190" t="str">
        <f t="shared" ca="1" si="5"/>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$M$4:$V$4,
                    (M164:V164),
                    "")),
            1,
            0))
        =0,
    NA(),
    IF(
        Parameters!$D$15=1,
        IF(
            SUM(--(ISNUMBER(IF($M$4:$V$4=1,(M164:V164),""))))&gt;0,
            MAX(IF(
                ISNUMBER(M164:V164),
                IF(
                    M$4:V$4=1,
                    M164:V164,
                    ""),
                "")),
            MAX(IF(
                ISNUMBER(M164:V164),
                IF(
                    M$4:V$4=2,
                    M164:V164,
                    ""),
                ""))
        ),
        IF(
            Parameters!$D$16=1,
            IFERROR(
                AVERAGE(IF(
                    ISNUMBER(M164:V164),
                    IF(
                        M$4:V$4=1,
                        M164:V164,
                        ""),
                    "")),
                AVERAGE(IF(
                    ISNUMBER(M164:V164),
                    IF(
                        M$4:V$4=2,
                        M164:V164,
                        ""),
                    ""))
            ),
            IF(
                Parameters!$D$17=1,
                IFERROR(
                    IF(
                        OR(
                            IF(
                                ISNUMBER(M164:V164),
                                IF(
                                    M$4:V$4=1,
                                    M164:V164,
                                    ""),
                                "")
                            =0),
                        0,
                        GEOMEAN(IF(
                            ISNUMBER(M164:V164),
                            IF(
                                M$4:V$4=1,
                                M164:V164,
                                ""),
                            ""))
                    ),
                    IF(
                        OR(IF(
                            ISNUMBER(M164:V164),
                            IF(
                                M$4:V$4=2,
                                M164:V164,
                                ""),
                            "")
                            =0),
                        0,
                        GEOMEAN(IF(
                            ISNUMBER(M164:V164),
                            IF(
                                M$4:V$4=2,
                                M164:V164,
                                ""),
                            "")))
                )
            )
        )
    )
)</f>
        <v>2.1666666666666599</v>
      </c>
      <c r="I164" s="191" cm="1">
        <f t="array" ref="I164">IF(
    SUM(IF(
            ISNUMBER(
                IF(
                    $M$5:$V$5,
                    (M164:V164),
                    "")),
            1,
            0))
        =0,
    NA(),
    IF(
        Parameters!$D$15=1,
        IF(
            SUM(--(ISNUMBER(IF($M$5:$V$5=1,(M164:V164),""))))&gt;0,
            MAX(IF(
                ISNUMBER(M164:V164),
                IF(
                    M$5:V$5=1,
                    M164:V164,
                    ""),
                "")),
            MAX(IF(
                ISNUMBER(M164:V164),
                IF(
                    M$5:V$5=2,
                    M164:V164,
                    ""),
                ""))
        ),
        IF(
            Parameters!$D$16=1,
            IFERROR(
                AVERAGE(IF(
                    ISNUMBER(M164:V164),
                    IF(
                        M$5:V$5=1,
                        M164:V164,
                        ""),
                    "")),
                AVERAGE(IF(
                    ISNUMBER(M164:V164),
                    IF(
                        M$5:V$5=2,
                        M164:V164,
                        ""),
                    ""))
            ),
            IF(
                Parameters!$D$17=1,
                IFERROR(
                    IF(
                        OR(
                            IF(
                                ISNUMBER(M164:V164),
                                IF(
                                    M$5:V$5=1,
                                    M164:V164,
                                    ""),
                                "")
                            =0),
                        0,
                        GEOMEAN(IF(
                            ISNUMBER(M164:V164),
                            IF(
                                M$5:V$5=1,
                                M164:V164,
                                ""),
                            ""))
                    ),
                    IF(
                        OR(IF(
                            ISNUMBER(M164:V164),
                            IF(
                                M$5:V$5=2,
                                M164:V164,
                                ""),
                            "")
                            =0),
                        0,
                        GEOMEAN(IF(
                            ISNUMBER(M164:V164),
                            IF(
                                M$5:V$5=2,
                                M164:V164,
                                ""),
                            "")))
                )
            )
        )
    )
)</f>
        <v>0</v>
      </c>
      <c r="J164" s="242">
        <v>44860</v>
      </c>
      <c r="K164" s="242">
        <v>45154</v>
      </c>
      <c r="L164" s="91" t="s">
        <v>270</v>
      </c>
      <c r="M164" s="192">
        <v>2.1666666666666599</v>
      </c>
      <c r="N164" s="192" t="s">
        <v>409</v>
      </c>
      <c r="O164" s="192">
        <v>0</v>
      </c>
      <c r="P164" s="192">
        <v>0</v>
      </c>
      <c r="Q164" s="192">
        <v>0</v>
      </c>
      <c r="R164" s="192" t="s">
        <v>409</v>
      </c>
      <c r="S164" s="192">
        <v>2.2999999999999998</v>
      </c>
      <c r="T164" s="192" t="s">
        <v>409</v>
      </c>
      <c r="U164" s="192">
        <v>0</v>
      </c>
      <c r="V164" s="192" t="s">
        <v>409</v>
      </c>
      <c r="W164" s="192">
        <v>3.4482758620689599E-2</v>
      </c>
      <c r="X164" s="192" t="s">
        <v>409</v>
      </c>
      <c r="Y164" s="192"/>
      <c r="Z164" s="192"/>
      <c r="AA164" s="80"/>
      <c r="AB164" s="80"/>
      <c r="AC164" s="80"/>
    </row>
    <row r="165" spans="1:29" x14ac:dyDescent="0.2">
      <c r="A165" s="84">
        <v>158</v>
      </c>
      <c r="B165" s="84" t="str">
        <f ca="1"/>
        <v>Puerto Rico</v>
      </c>
      <c r="C165" s="84" t="str">
        <f ca="1"/>
        <v>PRI</v>
      </c>
      <c r="D165" s="219" t="str">
        <f ca="1"/>
        <v>LCN           Latin America &amp; Caribbean</v>
      </c>
      <c r="E165" s="219" t="str">
        <f ca="1"/>
        <v>NA</v>
      </c>
      <c r="F165" s="190" t="str">
        <f t="shared" ca="1" si="5"/>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t="e" cm="1">
        <f t="array" ref="H165">IF(
    SUM(IF(
            ISNUMBER(
                IF(
                    $M$4:$V$4,
                    (M165:V165),
                    "")),
            1,
            0))
        =0,
    NA(),
    IF(
        Parameters!$D$15=1,
        IF(
            SUM(--(ISNUMBER(IF($M$4:$V$4=1,(M165:V165),""))))&gt;0,
            MAX(IF(
                ISNUMBER(M165:V165),
                IF(
                    M$4:V$4=1,
                    M165:V165,
                    ""),
                "")),
            MAX(IF(
                ISNUMBER(M165:V165),
                IF(
                    M$4:V$4=2,
                    M165:V165,
                    ""),
                ""))
        ),
        IF(
            Parameters!$D$16=1,
            IFERROR(
                AVERAGE(IF(
                    ISNUMBER(M165:V165),
                    IF(
                        M$4:V$4=1,
                        M165:V165,
                        ""),
                    "")),
                AVERAGE(IF(
                    ISNUMBER(M165:V165),
                    IF(
                        M$4:V$4=2,
                        M165:V165,
                        ""),
                    ""))
            ),
            IF(
                Parameters!$D$17=1,
                IFERROR(
                    IF(
                        OR(
                            IF(
                                ISNUMBER(M165:V165),
                                IF(
                                    M$4:V$4=1,
                                    M165:V165,
                                    ""),
                                "")
                            =0),
                        0,
                        GEOMEAN(IF(
                            ISNUMBER(M165:V165),
                            IF(
                                M$4:V$4=1,
                                M165:V165,
                                ""),
                            ""))
                    ),
                    IF(
                        OR(IF(
                            ISNUMBER(M165:V165),
                            IF(
                                M$4:V$4=2,
                                M165:V165,
                                ""),
                            "")
                            =0),
                        0,
                        GEOMEAN(IF(
                            ISNUMBER(M165:V165),
                            IF(
                                M$4:V$4=2,
                                M165:V165,
                                ""),
                            "")))
                )
            )
        )
    )
)</f>
        <v>#N/A</v>
      </c>
      <c r="I165" s="191" cm="1">
        <f t="array" ref="I165">IF(
    SUM(IF(
            ISNUMBER(
                IF(
                    $M$5:$V$5,
                    (M165:V165),
                    "")),
            1,
            0))
        =0,
    NA(),
    IF(
        Parameters!$D$15=1,
        IF(
            SUM(--(ISNUMBER(IF($M$5:$V$5=1,(M165:V165),""))))&gt;0,
            MAX(IF(
                ISNUMBER(M165:V165),
                IF(
                    M$5:V$5=1,
                    M165:V165,
                    ""),
                "")),
            MAX(IF(
                ISNUMBER(M165:V165),
                IF(
                    M$5:V$5=2,
                    M165:V165,
                    ""),
                ""))
        ),
        IF(
            Parameters!$D$16=1,
            IFERROR(
                AVERAGE(IF(
                    ISNUMBER(M165:V165),
                    IF(
                        M$5:V$5=1,
                        M165:V165,
                        ""),
                    "")),
                AVERAGE(IF(
                    ISNUMBER(M165:V165),
                    IF(
                        M$5:V$5=2,
                        M165:V165,
                        ""),
                    ""))
            ),
            IF(
                Parameters!$D$17=1,
                IFERROR(
                    IF(
                        OR(
                            IF(
                                ISNUMBER(M165:V165),
                                IF(
                                    M$5:V$5=1,
                                    M165:V165,
                                    ""),
                                "")
                            =0),
                        0,
                        GEOMEAN(IF(
                            ISNUMBER(M165:V165),
                            IF(
                                M$5:V$5=1,
                                M165:V165,
                                ""),
                            ""))
                    ),
                    IF(
                        OR(IF(
                            ISNUMBER(M165:V165),
                            IF(
                                M$5:V$5=2,
                                M165:V165,
                                ""),
                            "")
                            =0),
                        0,
                        GEOMEAN(IF(
                            ISNUMBER(M165:V165),
                            IF(
                                M$5:V$5=2,
                                M165:V165,
                                ""),
                            "")))
                )
            )
        )
    )
)</f>
        <v>0</v>
      </c>
      <c r="J165" s="242">
        <v>44887</v>
      </c>
      <c r="K165" s="242">
        <v>45142</v>
      </c>
      <c r="L165" s="91" t="s">
        <v>717</v>
      </c>
      <c r="M165" s="192" t="s">
        <v>409</v>
      </c>
      <c r="N165" s="192" t="s">
        <v>409</v>
      </c>
      <c r="O165" s="192" t="s">
        <v>409</v>
      </c>
      <c r="P165" s="192">
        <v>0</v>
      </c>
      <c r="Q165" s="192">
        <v>0</v>
      </c>
      <c r="R165" s="192" t="s">
        <v>409</v>
      </c>
      <c r="S165" s="192" t="s">
        <v>409</v>
      </c>
      <c r="T165" s="192" t="s">
        <v>409</v>
      </c>
      <c r="U165" s="192" t="s">
        <v>409</v>
      </c>
      <c r="V165" s="192" t="s">
        <v>409</v>
      </c>
      <c r="W165" s="192">
        <v>0</v>
      </c>
      <c r="X165" s="192" t="s">
        <v>409</v>
      </c>
      <c r="Y165" s="192"/>
      <c r="Z165" s="192"/>
      <c r="AA165" s="80"/>
      <c r="AB165" s="80"/>
      <c r="AC165" s="80"/>
    </row>
    <row r="166" spans="1:29" x14ac:dyDescent="0.2">
      <c r="A166" s="84">
        <v>159</v>
      </c>
      <c r="B166" s="84" t="str">
        <f ca="1"/>
        <v>Korea, Dem. People's Rep.</v>
      </c>
      <c r="C166" s="84" t="str">
        <f ca="1"/>
        <v>PRK</v>
      </c>
      <c r="D166" s="219" t="str">
        <f ca="1"/>
        <v>EAS           East Asia &amp; Pacific</v>
      </c>
      <c r="E166" s="219" t="str">
        <f ca="1"/>
        <v>NA</v>
      </c>
      <c r="F166" s="190" t="str">
        <f t="shared" ca="1" si="5"/>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8.3666002653407556</v>
      </c>
      <c r="H166" s="80" cm="1">
        <f t="array" ref="H166">IF(
    SUM(IF(
            ISNUMBER(
                IF(
                    $M$4:$V$4,
                    (M166:V166),
                    "")),
            1,
            0))
        =0,
    NA(),
    IF(
        Parameters!$D$15=1,
        IF(
            SUM(--(ISNUMBER(IF($M$4:$V$4=1,(M166:V166),""))))&gt;0,
            MAX(IF(
                ISNUMBER(M166:V166),
                IF(
                    M$4:V$4=1,
                    M166:V166,
                    ""),
                "")),
            MAX(IF(
                ISNUMBER(M166:V166),
                IF(
                    M$4:V$4=2,
                    M166:V166,
                    ""),
                ""))
        ),
        IF(
            Parameters!$D$16=1,
            IFERROR(
                AVERAGE(IF(
                    ISNUMBER(M166:V166),
                    IF(
                        M$4:V$4=1,
                        M166:V166,
                        ""),
                    "")),
                AVERAGE(IF(
                    ISNUMBER(M166:V166),
                    IF(
                        M$4:V$4=2,
                        M166:V166,
                        ""),
                    ""))
            ),
            IF(
                Parameters!$D$17=1,
                IFERROR(
                    IF(
                        OR(
                            IF(
                                ISNUMBER(M166:V166),
                                IF(
                                    M$4:V$4=1,
                                    M166:V166,
                                    ""),
                                "")
                            =0),
                        0,
                        GEOMEAN(IF(
                            ISNUMBER(M166:V166),
                            IF(
                                M$4:V$4=1,
                                M166:V166,
                                ""),
                            ""))
                    ),
                    IF(
                        OR(IF(
                            ISNUMBER(M166:V166),
                            IF(
                                M$4:V$4=2,
                                M166:V166,
                                ""),
                            "")
                            =0),
                        0,
                        GEOMEAN(IF(
                            ISNUMBER(M166:V166),
                            IF(
                                M$4:V$4=2,
                                M166:V166,
                                ""),
                            "")))
                )
            )
        )
    )
)</f>
        <v>7</v>
      </c>
      <c r="I166" s="191" cm="1">
        <f t="array" ref="I166">IF(
    SUM(IF(
            ISNUMBER(
                IF(
                    $M$5:$V$5,
                    (M166:V166),
                    "")),
            1,
            0))
        =0,
    NA(),
    IF(
        Parameters!$D$15=1,
        IF(
            SUM(--(ISNUMBER(IF($M$5:$V$5=1,(M166:V166),""))))&gt;0,
            MAX(IF(
                ISNUMBER(M166:V166),
                IF(
                    M$5:V$5=1,
                    M166:V166,
                    ""),
                "")),
            MAX(IF(
                ISNUMBER(M166:V166),
                IF(
                    M$5:V$5=2,
                    M166:V166,
                    ""),
                ""))
        ),
        IF(
            Parameters!$D$16=1,
            IFERROR(
                AVERAGE(IF(
                    ISNUMBER(M166:V166),
                    IF(
                        M$5:V$5=1,
                        M166:V166,
                        ""),
                    "")),
                AVERAGE(IF(
                    ISNUMBER(M166:V166),
                    IF(
                        M$5:V$5=2,
                        M166:V166,
                        ""),
                    ""))
            ),
            IF(
                Parameters!$D$17=1,
                IFERROR(
                    IF(
                        OR(
                            IF(
                                ISNUMBER(M166:V166),
                                IF(
                                    M$5:V$5=1,
                                    M166:V166,
                                    ""),
                                "")
                            =0),
                        0,
                        GEOMEAN(IF(
                            ISNUMBER(M166:V166),
                            IF(
                                M$5:V$5=1,
                                M166:V166,
                                ""),
                            ""))
                    ),
                    IF(
                        OR(IF(
                            ISNUMBER(M166:V166),
                            IF(
                                M$5:V$5=2,
                                M166:V166,
                                ""),
                            "")
                            =0),
                        0,
                        GEOMEAN(IF(
                            ISNUMBER(M166:V166),
                            IF(
                                M$5:V$5=2,
                                M166:V166,
                                ""),
                            "")))
                )
            )
        )
    )
)</f>
        <v>10</v>
      </c>
      <c r="J166" s="242">
        <v>44860</v>
      </c>
      <c r="K166" s="242">
        <v>45099</v>
      </c>
      <c r="L166" s="91" t="s">
        <v>271</v>
      </c>
      <c r="M166" s="192">
        <v>7</v>
      </c>
      <c r="N166" s="192" t="s">
        <v>409</v>
      </c>
      <c r="O166" s="192">
        <v>0</v>
      </c>
      <c r="P166" s="192">
        <v>10</v>
      </c>
      <c r="Q166" s="192">
        <v>0</v>
      </c>
      <c r="R166" s="192" t="s">
        <v>409</v>
      </c>
      <c r="S166" s="192">
        <v>5.2</v>
      </c>
      <c r="T166" s="192" t="s">
        <v>409</v>
      </c>
      <c r="U166" s="192">
        <v>0</v>
      </c>
      <c r="V166" s="192" t="s">
        <v>850</v>
      </c>
      <c r="W166" s="192">
        <v>0</v>
      </c>
      <c r="X166" s="192" t="s">
        <v>409</v>
      </c>
      <c r="Y166" s="192"/>
      <c r="Z166" s="192"/>
      <c r="AA166" s="80"/>
      <c r="AB166" s="80"/>
      <c r="AC166" s="80"/>
    </row>
    <row r="167" spans="1:29" x14ac:dyDescent="0.2">
      <c r="A167" s="84">
        <v>160</v>
      </c>
      <c r="B167" s="84" t="str">
        <f ca="1"/>
        <v>Portugal</v>
      </c>
      <c r="C167" s="84" t="str">
        <f ca="1"/>
        <v>PRT</v>
      </c>
      <c r="D167" s="219" t="str">
        <f ca="1"/>
        <v>ECS           Europe &amp; Central Asia</v>
      </c>
      <c r="E167" s="219" t="str">
        <f ca="1"/>
        <v>NA</v>
      </c>
      <c r="F167" s="190" t="str">
        <f t="shared" ca="1" si="5"/>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$M$4:$V$4,
                    (M167:V167),
                    "")),
            1,
            0))
        =0,
    NA(),
    IF(
        Parameters!$D$15=1,
        IF(
            SUM(--(ISNUMBER(IF($M$4:$V$4=1,(M167:V167),""))))&gt;0,
            MAX(IF(
                ISNUMBER(M167:V167),
                IF(
                    M$4:V$4=1,
                    M167:V167,
                    ""),
                "")),
            MAX(IF(
                ISNUMBER(M167:V167),
                IF(
                    M$4:V$4=2,
                    M167:V167,
                    ""),
                ""))
        ),
        IF(
            Parameters!$D$16=1,
            IFERROR(
                AVERAGE(IF(
                    ISNUMBER(M167:V167),
                    IF(
                        M$4:V$4=1,
                        M167:V167,
                        ""),
                    "")),
                AVERAGE(IF(
                    ISNUMBER(M167:V167),
                    IF(
                        M$4:V$4=2,
                        M167:V167,
                        ""),
                    ""))
            ),
            IF(
                Parameters!$D$17=1,
                IFERROR(
                    IF(
                        OR(
                            IF(
                                ISNUMBER(M167:V167),
                                IF(
                                    M$4:V$4=1,
                                    M167:V167,
                                    ""),
                                "")
                            =0),
                        0,
                        GEOMEAN(IF(
                            ISNUMBER(M167:V167),
                            IF(
                                M$4:V$4=1,
                                M167:V167,
                                ""),
                            ""))
                    ),
                    IF(
                        OR(IF(
                            ISNUMBER(M167:V167),
                            IF(
                                M$4:V$4=2,
                                M167:V167,
                                ""),
                            "")
                            =0),
                        0,
                        GEOMEAN(IF(
                            ISNUMBER(M167:V167),
                            IF(
                                M$4:V$4=2,
                                M167:V167,
                                ""),
                            "")))
                )
            )
        )
    )
)</f>
        <v>4</v>
      </c>
      <c r="I167" s="191" cm="1">
        <f t="array" ref="I167">IF(
    SUM(IF(
            ISNUMBER(
                IF(
                    $M$5:$V$5,
                    (M167:V167),
                    "")),
            1,
            0))
        =0,
    NA(),
    IF(
        Parameters!$D$15=1,
        IF(
            SUM(--(ISNUMBER(IF($M$5:$V$5=1,(M167:V167),""))))&gt;0,
            MAX(IF(
                ISNUMBER(M167:V167),
                IF(
                    M$5:V$5=1,
                    M167:V167,
                    ""),
                "")),
            MAX(IF(
                ISNUMBER(M167:V167),
                IF(
                    M$5:V$5=2,
                    M167:V167,
                    ""),
                ""))
        ),
        IF(
            Parameters!$D$16=1,
            IFERROR(
                AVERAGE(IF(
                    ISNUMBER(M167:V167),
                    IF(
                        M$5:V$5=1,
                        M167:V167,
                        ""),
                    "")),
                AVERAGE(IF(
                    ISNUMBER(M167:V167),
                    IF(
                        M$5:V$5=2,
                        M167:V167,
                        ""),
                    ""))
            ),
            IF(
                Parameters!$D$17=1,
                IFERROR(
                    IF(
                        OR(
                            IF(
                                ISNUMBER(M167:V167),
                                IF(
                                    M$5:V$5=1,
                                    M167:V167,
                                    ""),
                                "")
                            =0),
                        0,
                        GEOMEAN(IF(
                            ISNUMBER(M167:V167),
                            IF(
                                M$5:V$5=1,
                                M167:V167,
                                ""),
                            ""))
                    ),
                    IF(
                        OR(IF(
                            ISNUMBER(M167:V167),
                            IF(
                                M$5:V$5=2,
                                M167:V167,
                                ""),
                            "")
                            =0),
                        0,
                        GEOMEAN(IF(
                            ISNUMBER(M167:V167),
                            IF(
                                M$5:V$5=2,
                                M167:V167,
                                ""),
                            "")))
                )
            )
        )
    )
)</f>
        <v>0</v>
      </c>
      <c r="J167" s="242">
        <v>45142</v>
      </c>
      <c r="K167" s="242">
        <v>45154</v>
      </c>
      <c r="L167" s="91" t="s">
        <v>273</v>
      </c>
      <c r="M167" s="192">
        <v>4</v>
      </c>
      <c r="N167" s="192">
        <v>0</v>
      </c>
      <c r="O167" s="192">
        <v>0</v>
      </c>
      <c r="P167" s="192">
        <v>0</v>
      </c>
      <c r="Q167" s="192">
        <v>0</v>
      </c>
      <c r="R167" s="192" t="s">
        <v>409</v>
      </c>
      <c r="S167" s="192">
        <v>3.4</v>
      </c>
      <c r="T167" s="192" t="s">
        <v>922</v>
      </c>
      <c r="U167" s="192">
        <v>0</v>
      </c>
      <c r="V167" s="192" t="s">
        <v>409</v>
      </c>
      <c r="W167" s="192">
        <v>0</v>
      </c>
      <c r="X167" s="192" t="s">
        <v>409</v>
      </c>
      <c r="Y167" s="192"/>
      <c r="Z167" s="192"/>
      <c r="AA167" s="80"/>
      <c r="AB167" s="80"/>
      <c r="AC167" s="80"/>
    </row>
    <row r="168" spans="1:29" x14ac:dyDescent="0.2">
      <c r="A168" s="84">
        <v>161</v>
      </c>
      <c r="B168" s="84" t="str">
        <f ca="1"/>
        <v>Paraguay</v>
      </c>
      <c r="C168" s="84" t="str">
        <f ca="1"/>
        <v>PRY</v>
      </c>
      <c r="D168" s="219" t="str">
        <f ca="1"/>
        <v>LCN           Latin America &amp; Caribbean</v>
      </c>
      <c r="E168" s="219" t="str">
        <f ca="1"/>
        <v>IBRD</v>
      </c>
      <c r="F168" s="190" t="str">
        <f t="shared" ca="1" si="5"/>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$M$4:$V$4,
                    (M168:V168),
                    "")),
            1,
            0))
        =0,
    NA(),
    IF(
        Parameters!$D$15=1,
        IF(
            SUM(--(ISNUMBER(IF($M$4:$V$4=1,(M168:V168),""))))&gt;0,
            MAX(IF(
                ISNUMBER(M168:V168),
                IF(
                    M$4:V$4=1,
                    M168:V168,
                    ""),
                "")),
            MAX(IF(
                ISNUMBER(M168:V168),
                IF(
                    M$4:V$4=2,
                    M168:V168,
                    ""),
                ""))
        ),
        IF(
            Parameters!$D$16=1,
            IFERROR(
                AVERAGE(IF(
                    ISNUMBER(M168:V168),
                    IF(
                        M$4:V$4=1,
                        M168:V168,
                        ""),
                    "")),
                AVERAGE(IF(
                    ISNUMBER(M168:V168),
                    IF(
                        M$4:V$4=2,
                        M168:V168,
                        ""),
                    ""))
            ),
            IF(
                Parameters!$D$17=1,
                IFERROR(
                    IF(
                        OR(
                            IF(
                                ISNUMBER(M168:V168),
                                IF(
                                    M$4:V$4=1,
                                    M168:V168,
                                    ""),
                                "")
                            =0),
                        0,
                        GEOMEAN(IF(
                            ISNUMBER(M168:V168),
                            IF(
                                M$4:V$4=1,
                                M168:V168,
                                ""),
                            ""))
                    ),
                    IF(
                        OR(IF(
                            ISNUMBER(M168:V168),
                            IF(
                                M$4:V$4=2,
                                M168:V168,
                                ""),
                            "")
                            =0),
                        0,
                        GEOMEAN(IF(
                            ISNUMBER(M168:V168),
                            IF(
                                M$4:V$4=2,
                                M168:V168,
                                ""),
                            "")))
                )
            )
        )
    )
)</f>
        <v>2.6666666666666599</v>
      </c>
      <c r="I168" s="191" cm="1">
        <f t="array" ref="I168">IF(
    SUM(IF(
            ISNUMBER(
                IF(
                    $M$5:$V$5,
                    (M168:V168),
                    "")),
            1,
            0))
        =0,
    NA(),
    IF(
        Parameters!$D$15=1,
        IF(
            SUM(--(ISNUMBER(IF($M$5:$V$5=1,(M168:V168),""))))&gt;0,
            MAX(IF(
                ISNUMBER(M168:V168),
                IF(
                    M$5:V$5=1,
                    M168:V168,
                    ""),
                "")),
            MAX(IF(
                ISNUMBER(M168:V168),
                IF(
                    M$5:V$5=2,
                    M168:V168,
                    ""),
                ""))
        ),
        IF(
            Parameters!$D$16=1,
            IFERROR(
                AVERAGE(IF(
                    ISNUMBER(M168:V168),
                    IF(
                        M$5:V$5=1,
                        M168:V168,
                        ""),
                    "")),
                AVERAGE(IF(
                    ISNUMBER(M168:V168),
                    IF(
                        M$5:V$5=2,
                        M168:V168,
                        ""),
                    ""))
            ),
            IF(
                Parameters!$D$17=1,
                IFERROR(
                    IF(
                        OR(
                            IF(
                                ISNUMBER(M168:V168),
                                IF(
                                    M$5:V$5=1,
                                    M168:V168,
                                    ""),
                                "")
                            =0),
                        0,
                        GEOMEAN(IF(
                            ISNUMBER(M168:V168),
                            IF(
                                M$5:V$5=1,
                                M168:V168,
                                ""),
                            ""))
                    ),
                    IF(
                        OR(IF(
                            ISNUMBER(M168:V168),
                            IF(
                                M$5:V$5=2,
                                M168:V168,
                                ""),
                            "")
                            =0),
                        0,
                        GEOMEAN(IF(
                            ISNUMBER(M168:V168),
                            IF(
                                M$5:V$5=2,
                                M168:V168,
                                ""),
                            "")))
                )
            )
        )
    )
)</f>
        <v>0</v>
      </c>
      <c r="J168" s="242">
        <v>44753</v>
      </c>
      <c r="K168" s="242">
        <v>45154</v>
      </c>
      <c r="L168" s="91" t="s">
        <v>275</v>
      </c>
      <c r="M168" s="192">
        <v>2.6666666666666599</v>
      </c>
      <c r="N168" s="192" t="s">
        <v>409</v>
      </c>
      <c r="O168" s="192">
        <v>0</v>
      </c>
      <c r="P168" s="192">
        <v>0</v>
      </c>
      <c r="Q168" s="192">
        <v>0</v>
      </c>
      <c r="R168" s="192" t="s">
        <v>409</v>
      </c>
      <c r="S168" s="192">
        <v>2.6</v>
      </c>
      <c r="T168" s="192" t="s">
        <v>409</v>
      </c>
      <c r="U168" s="192">
        <v>0</v>
      </c>
      <c r="V168" s="192" t="s">
        <v>409</v>
      </c>
      <c r="W168" s="192">
        <v>8.3333333333333301E-2</v>
      </c>
      <c r="X168" s="192" t="s">
        <v>409</v>
      </c>
      <c r="Y168" s="192"/>
      <c r="Z168" s="192"/>
      <c r="AA168" s="80"/>
      <c r="AB168" s="80"/>
      <c r="AC168" s="80"/>
    </row>
    <row r="169" spans="1:29" x14ac:dyDescent="0.2">
      <c r="A169" s="84">
        <v>162</v>
      </c>
      <c r="B169" s="84" t="str">
        <f ca="1"/>
        <v>West Bank and Gaza</v>
      </c>
      <c r="C169" s="84" t="str">
        <f ca="1"/>
        <v>PSE</v>
      </c>
      <c r="D169" s="219" t="str">
        <f ca="1"/>
        <v>MEA           Middle East &amp; North Africa</v>
      </c>
      <c r="E169" s="219" t="str">
        <f ca="1"/>
        <v>NA</v>
      </c>
      <c r="F169" s="190" t="str">
        <f t="shared" ca="1" si="5"/>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cm="1">
        <f t="array" ref="H169">IF(
    SUM(IF(
            ISNUMBER(
                IF(
                    $M$4:$V$4,
                    (M169:V169),
                    "")),
            1,
            0))
        =0,
    NA(),
    IF(
        Parameters!$D$15=1,
        IF(
            SUM(--(ISNUMBER(IF($M$4:$V$4=1,(M169:V169),""))))&gt;0,
            MAX(IF(
                ISNUMBER(M169:V169),
                IF(
                    M$4:V$4=1,
                    M169:V169,
                    ""),
                "")),
            MAX(IF(
                ISNUMBER(M169:V169),
                IF(
                    M$4:V$4=2,
                    M169:V169,
                    ""),
                ""))
        ),
        IF(
            Parameters!$D$16=1,
            IFERROR(
                AVERAGE(IF(
                    ISNUMBER(M169:V169),
                    IF(
                        M$4:V$4=1,
                        M169:V169,
                        ""),
                    "")),
                AVERAGE(IF(
                    ISNUMBER(M169:V169),
                    IF(
                        M$4:V$4=2,
                        M169:V169,
                        ""),
                    ""))
            ),
            IF(
                Parameters!$D$17=1,
                IFERROR(
                    IF(
                        OR(
                            IF(
                                ISNUMBER(M169:V169),
                                IF(
                                    M$4:V$4=1,
                                    M169:V169,
                                    ""),
                                "")
                            =0),
                        0,
                        GEOMEAN(IF(
                            ISNUMBER(M169:V169),
                            IF(
                                M$4:V$4=1,
                                M169:V169,
                                ""),
                            ""))
                    ),
                    IF(
                        OR(IF(
                            ISNUMBER(M169:V169),
                            IF(
                                M$4:V$4=2,
                                M169:V169,
                                ""),
                            "")
                            =0),
                        0,
                        GEOMEAN(IF(
                            ISNUMBER(M169:V169),
                            IF(
                                M$4:V$4=2,
                                M169:V169,
                                ""),
                            "")))
                )
            )
        )
    )
)</f>
        <v>3.5</v>
      </c>
      <c r="I169" s="191" cm="1">
        <f t="array" ref="I169">IF(
    SUM(IF(
            ISNUMBER(
                IF(
                    $M$5:$V$5,
                    (M169:V169),
                    "")),
            1,
            0))
        =0,
    NA(),
    IF(
        Parameters!$D$15=1,
        IF(
            SUM(--(ISNUMBER(IF($M$5:$V$5=1,(M169:V169),""))))&gt;0,
            MAX(IF(
                ISNUMBER(M169:V169),
                IF(
                    M$5:V$5=1,
                    M169:V169,
                    ""),
                "")),
            MAX(IF(
                ISNUMBER(M169:V169),
                IF(
                    M$5:V$5=2,
                    M169:V169,
                    ""),
                ""))
        ),
        IF(
            Parameters!$D$16=1,
            IFERROR(
                AVERAGE(IF(
                    ISNUMBER(M169:V169),
                    IF(
                        M$5:V$5=1,
                        M169:V169,
                        ""),
                    "")),
                AVERAGE(IF(
                    ISNUMBER(M169:V169),
                    IF(
                        M$5:V$5=2,
                        M169:V169,
                        ""),
                    ""))
            ),
            IF(
                Parameters!$D$17=1,
                IFERROR(
                    IF(
                        OR(
                            IF(
                                ISNUMBER(M169:V169),
                                IF(
                                    M$5:V$5=1,
                                    M169:V169,
                                    ""),
                                "")
                            =0),
                        0,
                        GEOMEAN(IF(
                            ISNUMBER(M169:V169),
                            IF(
                                M$5:V$5=1,
                                M169:V169,
                                ""),
                            ""))
                    ),
                    IF(
                        OR(IF(
                            ISNUMBER(M169:V169),
                            IF(
                                M$5:V$5=2,
                                M169:V169,
                                ""),
                            "")
                            =0),
                        0,
                        GEOMEAN(IF(
                            ISNUMBER(M169:V169),
                            IF(
                                M$5:V$5=2,
                                M169:V169,
                                ""),
                            "")))
                )
            )
        )
    )
)</f>
        <v>0</v>
      </c>
      <c r="J169" s="242">
        <v>45019</v>
      </c>
      <c r="K169" s="242">
        <v>44887</v>
      </c>
      <c r="L169" s="91" t="s">
        <v>718</v>
      </c>
      <c r="M169" s="192">
        <v>3.5</v>
      </c>
      <c r="N169" s="192" t="s">
        <v>409</v>
      </c>
      <c r="O169" s="192" t="s">
        <v>409</v>
      </c>
      <c r="P169" s="192">
        <v>0</v>
      </c>
      <c r="Q169" s="192">
        <v>0</v>
      </c>
      <c r="R169" s="192" t="s">
        <v>409</v>
      </c>
      <c r="S169" s="192">
        <v>3.1</v>
      </c>
      <c r="T169" s="192" t="s">
        <v>409</v>
      </c>
      <c r="U169" s="192" t="s">
        <v>409</v>
      </c>
      <c r="V169" s="192" t="s">
        <v>409</v>
      </c>
      <c r="W169" s="192">
        <v>0</v>
      </c>
      <c r="X169" s="192" t="s">
        <v>409</v>
      </c>
      <c r="Y169" s="192"/>
      <c r="Z169" s="192"/>
      <c r="AA169" s="80"/>
      <c r="AB169" s="80"/>
      <c r="AC169" s="80"/>
    </row>
    <row r="170" spans="1:29" x14ac:dyDescent="0.2">
      <c r="A170" s="84">
        <v>163</v>
      </c>
      <c r="B170" s="84" t="str">
        <f ca="1"/>
        <v>French Polynesia</v>
      </c>
      <c r="C170" s="84" t="str">
        <f ca="1"/>
        <v>PYF</v>
      </c>
      <c r="D170" s="219" t="str">
        <f ca="1"/>
        <v>EAS           East Asia &amp; Pacific</v>
      </c>
      <c r="E170" s="219" t="str">
        <f ca="1"/>
        <v>NA</v>
      </c>
      <c r="F170" s="190" t="str">
        <f t="shared" ca="1" si="5"/>
        <v/>
      </c>
      <c r="G170" s="80">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$M$4:$V$4,
                    (M170:V170),
                    "")),
            1,
            0))
        =0,
    NA(),
    IF(
        Parameters!$D$15=1,
        IF(
            SUM(--(ISNUMBER(IF($M$4:$V$4=1,(M170:V170),""))))&gt;0,
            MAX(IF(
                ISNUMBER(M170:V170),
                IF(
                    M$4:V$4=1,
                    M170:V170,
                    ""),
                "")),
            MAX(IF(
                ISNUMBER(M170:V170),
                IF(
                    M$4:V$4=2,
                    M170:V170,
                    ""),
                ""))
        ),
        IF(
            Parameters!$D$16=1,
            IFERROR(
                AVERAGE(IF(
                    ISNUMBER(M170:V170),
                    IF(
                        M$4:V$4=1,
                        M170:V170,
                        ""),
                    "")),
                AVERAGE(IF(
                    ISNUMBER(M170:V170),
                    IF(
                        M$4:V$4=2,
                        M170:V170,
                        ""),
                    ""))
            ),
            IF(
                Parameters!$D$17=1,
                IFERROR(
                    IF(
                        OR(
                            IF(
                                ISNUMBER(M170:V170),
                                IF(
                                    M$4:V$4=1,
                                    M170:V170,
                                    ""),
                                "")
                            =0),
                        0,
                        GEOMEAN(IF(
                            ISNUMBER(M170:V170),
                            IF(
                                M$4:V$4=1,
                                M170:V170,
                                ""),
                            ""))
                    ),
                    IF(
                        OR(IF(
                            ISNUMBER(M170:V170),
                            IF(
                                M$4:V$4=2,
                                M170:V170,
                                ""),
                            "")
                            =0),
                        0,
                        GEOMEAN(IF(
                            ISNUMBER(M170:V170),
                            IF(
                                M$4:V$4=2,
                                M170:V170,
                                ""),
                            "")))
                )
            )
        )
    )
)</f>
        <v>#N/A</v>
      </c>
      <c r="I170" s="191" cm="1">
        <f t="array" ref="I170">IF(
    SUM(IF(
            ISNUMBER(
                IF(
                    $M$5:$V$5,
                    (M170:V170),
                    "")),
            1,
            0))
        =0,
    NA(),
    IF(
        Parameters!$D$15=1,
        IF(
            SUM(--(ISNUMBER(IF($M$5:$V$5=1,(M170:V170),""))))&gt;0,
            MAX(IF(
                ISNUMBER(M170:V170),
                IF(
                    M$5:V$5=1,
                    M170:V170,
                    ""),
                "")),
            MAX(IF(
                ISNUMBER(M170:V170),
                IF(
                    M$5:V$5=2,
                    M170:V170,
                    ""),
                ""))
        ),
        IF(
            Parameters!$D$16=1,
            IFERROR(
                AVERAGE(IF(
                    ISNUMBER(M170:V170),
                    IF(
                        M$5:V$5=1,
                        M170:V170,
                        ""),
                    "")),
                AVERAGE(IF(
                    ISNUMBER(M170:V170),
                    IF(
                        M$5:V$5=2,
                        M170:V170,
                        ""),
                    ""))
            ),
            IF(
                Parameters!$D$17=1,
                IFERROR(
                    IF(
                        OR(
                            IF(
                                ISNUMBER(M170:V170),
                                IF(
                                    M$5:V$5=1,
                                    M170:V170,
                                    ""),
                                "")
                            =0),
                        0,
                        GEOMEAN(IF(
                            ISNUMBER(M170:V170),
                            IF(
                                M$5:V$5=1,
                                M170:V170,
                                ""),
                            ""))
                    ),
                    IF(
                        OR(IF(
                            ISNUMBER(M170:V170),
                            IF(
                                M$5:V$5=2,
                                M170:V170,
                                ""),
                            "")
                            =0),
                        0,
                        GEOMEAN(IF(
                            ISNUMBER(M170:V170),
                            IF(
                                M$5:V$5=2,
                                M170:V170,
                                ""),
                            "")))
                )
            )
        )
    )
)</f>
        <v>0</v>
      </c>
      <c r="J170" s="242" t="s">
        <v>409</v>
      </c>
      <c r="K170" s="242">
        <v>45154</v>
      </c>
      <c r="L170" s="91" t="s">
        <v>719</v>
      </c>
      <c r="M170" s="192" t="s">
        <v>409</v>
      </c>
      <c r="N170" s="192" t="s">
        <v>409</v>
      </c>
      <c r="O170" s="192" t="s">
        <v>409</v>
      </c>
      <c r="P170" s="192">
        <v>0</v>
      </c>
      <c r="Q170" s="192">
        <v>0</v>
      </c>
      <c r="R170" s="192" t="s">
        <v>409</v>
      </c>
      <c r="S170" s="192" t="s">
        <v>409</v>
      </c>
      <c r="T170" s="192" t="s">
        <v>409</v>
      </c>
      <c r="U170" s="192" t="s">
        <v>409</v>
      </c>
      <c r="V170" s="192" t="s">
        <v>409</v>
      </c>
      <c r="W170" s="192">
        <v>0</v>
      </c>
      <c r="X170" s="192" t="s">
        <v>409</v>
      </c>
      <c r="Y170" s="192"/>
      <c r="Z170" s="192"/>
      <c r="AA170" s="80"/>
      <c r="AB170" s="80"/>
      <c r="AC170" s="80"/>
    </row>
    <row r="171" spans="1:29" x14ac:dyDescent="0.2">
      <c r="A171" s="84">
        <v>164</v>
      </c>
      <c r="B171" s="84" t="str">
        <f ca="1"/>
        <v>Qatar</v>
      </c>
      <c r="C171" s="84" t="str">
        <f ca="1"/>
        <v>QAT</v>
      </c>
      <c r="D171" s="219" t="str">
        <f ca="1"/>
        <v>MEA           Middle East &amp; North Africa</v>
      </c>
      <c r="E171" s="219" t="str">
        <f ca="1"/>
        <v>NA</v>
      </c>
      <c r="F171" s="190" t="str">
        <f t="shared" ca="1" si="5"/>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$M$4:$V$4,
                    (M171:V171),
                    "")),
            1,
            0))
        =0,
    NA(),
    IF(
        Parameters!$D$15=1,
        IF(
            SUM(--(ISNUMBER(IF($M$4:$V$4=1,(M171:V171),""))))&gt;0,
            MAX(IF(
                ISNUMBER(M171:V171),
                IF(
                    M$4:V$4=1,
                    M171:V171,
                    ""),
                "")),
            MAX(IF(
                ISNUMBER(M171:V171),
                IF(
                    M$4:V$4=2,
                    M171:V171,
                    ""),
                ""))
        ),
        IF(
            Parameters!$D$16=1,
            IFERROR(
                AVERAGE(IF(
                    ISNUMBER(M171:V171),
                    IF(
                        M$4:V$4=1,
                        M171:V171,
                        ""),
                    "")),
                AVERAGE(IF(
                    ISNUMBER(M171:V171),
                    IF(
                        M$4:V$4=2,
                        M171:V171,
                        ""),
                    ""))
            ),
            IF(
                Parameters!$D$17=1,
                IFERROR(
                    IF(
                        OR(
                            IF(
                                ISNUMBER(M171:V171),
                                IF(
                                    M$4:V$4=1,
                                    M171:V171,
                                    ""),
                                "")
                            =0),
                        0,
                        GEOMEAN(IF(
                            ISNUMBER(M171:V171),
                            IF(
                                M$4:V$4=1,
                                M171:V171,
                                ""),
                            ""))
                    ),
                    IF(
                        OR(IF(
                            ISNUMBER(M171:V171),
                            IF(
                                M$4:V$4=2,
                                M171:V171,
                                ""),
                            "")
                            =0),
                        0,
                        GEOMEAN(IF(
                            ISNUMBER(M171:V171),
                            IF(
                                M$4:V$4=2,
                                M171:V171,
                                ""),
                            "")))
                )
            )
        )
    )
)</f>
        <v>0.83333333333333304</v>
      </c>
      <c r="I171" s="191" cm="1">
        <f t="array" ref="I171">IF(
    SUM(IF(
            ISNUMBER(
                IF(
                    $M$5:$V$5,
                    (M171:V171),
                    "")),
            1,
            0))
        =0,
    NA(),
    IF(
        Parameters!$D$15=1,
        IF(
            SUM(--(ISNUMBER(IF($M$5:$V$5=1,(M171:V171),""))))&gt;0,
            MAX(IF(
                ISNUMBER(M171:V171),
                IF(
                    M$5:V$5=1,
                    M171:V171,
                    ""),
                "")),
            MAX(IF(
                ISNUMBER(M171:V171),
                IF(
                    M$5:V$5=2,
                    M171:V171,
                    ""),
                ""))
        ),
        IF(
            Parameters!$D$16=1,
            IFERROR(
                AVERAGE(IF(
                    ISNUMBER(M171:V171),
                    IF(
                        M$5:V$5=1,
                        M171:V171,
                        ""),
                    "")),
                AVERAGE(IF(
                    ISNUMBER(M171:V171),
                    IF(
                        M$5:V$5=2,
                        M171:V171,
                        ""),
                    ""))
            ),
            IF(
                Parameters!$D$17=1,
                IFERROR(
                    IF(
                        OR(
                            IF(
                                ISNUMBER(M171:V171),
                                IF(
                                    M$5:V$5=1,
                                    M171:V171,
                                    ""),
                                "")
                            =0),
                        0,
                        GEOMEAN(IF(
                            ISNUMBER(M171:V171),
                            IF(
                                M$5:V$5=1,
                                M171:V171,
                                ""),
                            ""))
                    ),
                    IF(
                        OR(IF(
                            ISNUMBER(M171:V171),
                            IF(
                                M$5:V$5=2,
                                M171:V171,
                                ""),
                            "")
                            =0),
                        0,
                        GEOMEAN(IF(
                            ISNUMBER(M171:V171),
                            IF(
                                M$5:V$5=2,
                                M171:V171,
                                ""),
                            "")))
                )
            )
        )
    )
)</f>
        <v>0</v>
      </c>
      <c r="J171" s="242">
        <v>45019</v>
      </c>
      <c r="K171" s="242">
        <v>44753</v>
      </c>
      <c r="L171" s="91" t="s">
        <v>277</v>
      </c>
      <c r="M171" s="192">
        <v>0.83333333333333304</v>
      </c>
      <c r="N171" s="192" t="s">
        <v>409</v>
      </c>
      <c r="O171" s="192">
        <v>0</v>
      </c>
      <c r="P171" s="192">
        <v>0</v>
      </c>
      <c r="Q171" s="192">
        <v>0</v>
      </c>
      <c r="R171" s="192" t="s">
        <v>409</v>
      </c>
      <c r="S171" s="192">
        <v>1.5</v>
      </c>
      <c r="T171" s="192" t="s">
        <v>409</v>
      </c>
      <c r="U171" s="192">
        <v>0</v>
      </c>
      <c r="V171" s="192" t="s">
        <v>409</v>
      </c>
      <c r="W171" s="192">
        <v>0</v>
      </c>
      <c r="X171" s="192" t="s">
        <v>409</v>
      </c>
      <c r="Y171" s="192"/>
      <c r="Z171" s="192"/>
      <c r="AA171" s="80"/>
      <c r="AB171" s="80"/>
      <c r="AC171" s="80"/>
    </row>
    <row r="172" spans="1:29" x14ac:dyDescent="0.2">
      <c r="A172" s="84">
        <v>165</v>
      </c>
      <c r="B172" s="84" t="str">
        <f ca="1"/>
        <v>Romania</v>
      </c>
      <c r="C172" s="84" t="str">
        <f ca="1"/>
        <v>ROU</v>
      </c>
      <c r="D172" s="219" t="str">
        <f ca="1"/>
        <v>ECS           Europe &amp; Central Asia</v>
      </c>
      <c r="E172" s="219" t="str">
        <f ca="1"/>
        <v>IBRD</v>
      </c>
      <c r="F172" s="190" t="str">
        <f t="shared" ca="1" si="5"/>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$M$4:$V$4,
                    (M172:V172),
                    "")),
            1,
            0))
        =0,
    NA(),
    IF(
        Parameters!$D$15=1,
        IF(
            SUM(--(ISNUMBER(IF($M$4:$V$4=1,(M172:V172),""))))&gt;0,
            MAX(IF(
                ISNUMBER(M172:V172),
                IF(
                    M$4:V$4=1,
                    M172:V172,
                    ""),
                "")),
            MAX(IF(
                ISNUMBER(M172:V172),
                IF(
                    M$4:V$4=2,
                    M172:V172,
                    ""),
                ""))
        ),
        IF(
            Parameters!$D$16=1,
            IFERROR(
                AVERAGE(IF(
                    ISNUMBER(M172:V172),
                    IF(
                        M$4:V$4=1,
                        M172:V172,
                        ""),
                    "")),
                AVERAGE(IF(
                    ISNUMBER(M172:V172),
                    IF(
                        M$4:V$4=2,
                        M172:V172,
                        ""),
                    ""))
            ),
            IF(
                Parameters!$D$17=1,
                IFERROR(
                    IF(
                        OR(
                            IF(
                                ISNUMBER(M172:V172),
                                IF(
                                    M$4:V$4=1,
                                    M172:V172,
                                    ""),
                                "")
                            =0),
                        0,
                        GEOMEAN(IF(
                            ISNUMBER(M172:V172),
                            IF(
                                M$4:V$4=1,
                                M172:V172,
                                ""),
                            ""))
                    ),
                    IF(
                        OR(IF(
                            ISNUMBER(M172:V172),
                            IF(
                                M$4:V$4=2,
                                M172:V172,
                                ""),
                            "")
                            =0),
                        0,
                        GEOMEAN(IF(
                            ISNUMBER(M172:V172),
                            IF(
                                M$4:V$4=2,
                                M172:V172,
                                ""),
                            "")))
                )
            )
        )
    )
)</f>
        <v>5.1666666666666599</v>
      </c>
      <c r="I172" s="191" cm="1">
        <f t="array" ref="I172">IF(
    SUM(IF(
            ISNUMBER(
                IF(
                    $M$5:$V$5,
                    (M172:V172),
                    "")),
            1,
            0))
        =0,
    NA(),
    IF(
        Parameters!$D$15=1,
        IF(
            SUM(--(ISNUMBER(IF($M$5:$V$5=1,(M172:V172),""))))&gt;0,
            MAX(IF(
                ISNUMBER(M172:V172),
                IF(
                    M$5:V$5=1,
                    M172:V172,
                    ""),
                "")),
            MAX(IF(
                ISNUMBER(M172:V172),
                IF(
                    M$5:V$5=2,
                    M172:V172,
                    ""),
                ""))
        ),
        IF(
            Parameters!$D$16=1,
            IFERROR(
                AVERAGE(IF(
                    ISNUMBER(M172:V172),
                    IF(
                        M$5:V$5=1,
                        M172:V172,
                        ""),
                    "")),
                AVERAGE(IF(
                    ISNUMBER(M172:V172),
                    IF(
                        M$5:V$5=2,
                        M172:V172,
                        ""),
                    ""))
            ),
            IF(
                Parameters!$D$17=1,
                IFERROR(
                    IF(
                        OR(
                            IF(
                                ISNUMBER(M172:V172),
                                IF(
                                    M$5:V$5=1,
                                    M172:V172,
                                    ""),
                                "")
                            =0),
                        0,
                        GEOMEAN(IF(
                            ISNUMBER(M172:V172),
                            IF(
                                M$5:V$5=1,
                                M172:V172,
                                ""),
                            ""))
                    ),
                    IF(
                        OR(IF(
                            ISNUMBER(M172:V172),
                            IF(
                                M$5:V$5=2,
                                M172:V172,
                                ""),
                            "")
                            =0),
                        0,
                        GEOMEAN(IF(
                            ISNUMBER(M172:V172),
                            IF(
                                M$5:V$5=2,
                                M172:V172,
                                ""),
                            "")))
                )
            )
        )
    )
)</f>
        <v>0</v>
      </c>
      <c r="J172" s="242">
        <v>45142</v>
      </c>
      <c r="K172" s="242">
        <v>45154</v>
      </c>
      <c r="L172" s="91" t="s">
        <v>279</v>
      </c>
      <c r="M172" s="192">
        <v>5.1666666666666599</v>
      </c>
      <c r="N172" s="192" t="s">
        <v>409</v>
      </c>
      <c r="O172" s="192">
        <v>0</v>
      </c>
      <c r="P172" s="192">
        <v>0</v>
      </c>
      <c r="Q172" s="192">
        <v>0</v>
      </c>
      <c r="R172" s="192" t="s">
        <v>409</v>
      </c>
      <c r="S172" s="192">
        <v>4.0999999999999996</v>
      </c>
      <c r="T172" s="192" t="s">
        <v>409</v>
      </c>
      <c r="U172" s="192">
        <v>0</v>
      </c>
      <c r="V172" s="192" t="s">
        <v>409</v>
      </c>
      <c r="W172" s="192">
        <v>0.2</v>
      </c>
      <c r="X172" s="192" t="s">
        <v>409</v>
      </c>
      <c r="Y172" s="192"/>
      <c r="Z172" s="192"/>
      <c r="AA172" s="80"/>
      <c r="AB172" s="80"/>
      <c r="AC172" s="80"/>
    </row>
    <row r="173" spans="1:29" x14ac:dyDescent="0.2">
      <c r="A173" s="84">
        <v>166</v>
      </c>
      <c r="B173" s="84" t="str">
        <f ca="1"/>
        <v>Russian Federation</v>
      </c>
      <c r="C173" s="84" t="str">
        <f ca="1"/>
        <v>RUS</v>
      </c>
      <c r="D173" s="219" t="str">
        <f ca="1"/>
        <v>ECS           Europe &amp; Central Asia</v>
      </c>
      <c r="E173" s="219" t="str">
        <f ca="1"/>
        <v>IBRD</v>
      </c>
      <c r="F173" s="190" t="str">
        <f t="shared" ca="1" si="5"/>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8.8506120315678345</v>
      </c>
      <c r="H173" s="80" cm="1">
        <f t="array" ref="H173">IF(
    SUM(IF(
            ISNUMBER(
                IF(
                    $M$4:$V$4,
                    (M173:V173),
                    "")),
            1,
            0))
        =0,
    NA(),
    IF(
        Parameters!$D$15=1,
        IF(
            SUM(--(ISNUMBER(IF($M$4:$V$4=1,(M173:V173),""))))&gt;0,
            MAX(IF(
                ISNUMBER(M173:V173),
                IF(
                    M$4:V$4=1,
                    M173:V173,
                    ""),
                "")),
            MAX(IF(
                ISNUMBER(M173:V173),
                IF(
                    M$4:V$4=2,
                    M173:V173,
                    ""),
                ""))
        ),
        IF(
            Parameters!$D$16=1,
            IFERROR(
                AVERAGE(IF(
                    ISNUMBER(M173:V173),
                    IF(
                        M$4:V$4=1,
                        M173:V173,
                        ""),
                    "")),
                AVERAGE(IF(
                    ISNUMBER(M173:V173),
                    IF(
                        M$4:V$4=2,
                        M173:V173,
                        ""),
                    ""))
            ),
            IF(
                Parameters!$D$17=1,
                IFERROR(
                    IF(
                        OR(
                            IF(
                                ISNUMBER(M173:V173),
                                IF(
                                    M$4:V$4=1,
                                    M173:V173,
                                    ""),
                                "")
                            =0),
                        0,
                        GEOMEAN(IF(
                            ISNUMBER(M173:V173),
                            IF(
                                M$4:V$4=1,
                                M173:V173,
                                ""),
                            ""))
                    ),
                    IF(
                        OR(IF(
                            ISNUMBER(M173:V173),
                            IF(
                                M$4:V$4=2,
                                M173:V173,
                                ""),
                            "")
                            =0),
                        0,
                        GEOMEAN(IF(
                            ISNUMBER(M173:V173),
                            IF(
                                M$4:V$4=2,
                                M173:V173,
                                ""),
                            "")))
                )
            )
        )
    )
)</f>
        <v>7.8333333333333304</v>
      </c>
      <c r="I173" s="191" cm="1">
        <f t="array" ref="I173">IF(
    SUM(IF(
            ISNUMBER(
                IF(
                    $M$5:$V$5,
                    (M173:V173),
                    "")),
            1,
            0))
        =0,
    NA(),
    IF(
        Parameters!$D$15=1,
        IF(
            SUM(--(ISNUMBER(IF($M$5:$V$5=1,(M173:V173),""))))&gt;0,
            MAX(IF(
                ISNUMBER(M173:V173),
                IF(
                    M$5:V$5=1,
                    M173:V173,
                    ""),
                "")),
            MAX(IF(
                ISNUMBER(M173:V173),
                IF(
                    M$5:V$5=2,
                    M173:V173,
                    ""),
                ""))
        ),
        IF(
            Parameters!$D$16=1,
            IFERROR(
                AVERAGE(IF(
                    ISNUMBER(M173:V173),
                    IF(
                        M$5:V$5=1,
                        M173:V173,
                        ""),
                    "")),
                AVERAGE(IF(
                    ISNUMBER(M173:V173),
                    IF(
                        M$5:V$5=2,
                        M173:V173,
                        ""),
                    ""))
            ),
            IF(
                Parameters!$D$17=1,
                IFERROR(
                    IF(
                        OR(
                            IF(
                                ISNUMBER(M173:V173),
                                IF(
                                    M$5:V$5=1,
                                    M173:V173,
                                    ""),
                                "")
                            =0),
                        0,
                        GEOMEAN(IF(
                            ISNUMBER(M173:V173),
                            IF(
                                M$5:V$5=1,
                                M173:V173,
                                ""),
                            ""))
                    ),
                    IF(
                        OR(IF(
                            ISNUMBER(M173:V173),
                            IF(
                                M$5:V$5=2,
                                M173:V173,
                                ""),
                            "")
                            =0),
                        0,
                        GEOMEAN(IF(
                            ISNUMBER(M173:V173),
                            IF(
                                M$5:V$5=2,
                                M173:V173,
                                ""),
                            "")))
                )
            )
        )
    )
)</f>
        <v>10</v>
      </c>
      <c r="J173" s="242">
        <v>45142</v>
      </c>
      <c r="K173" s="242">
        <v>45154</v>
      </c>
      <c r="L173" s="91" t="s">
        <v>281</v>
      </c>
      <c r="M173" s="192">
        <v>7.8333333333333304</v>
      </c>
      <c r="N173" s="192">
        <v>10</v>
      </c>
      <c r="O173" s="192">
        <v>0</v>
      </c>
      <c r="P173" s="192">
        <v>0</v>
      </c>
      <c r="Q173" s="192">
        <v>0</v>
      </c>
      <c r="R173" s="192" t="s">
        <v>409</v>
      </c>
      <c r="S173" s="192">
        <v>5.7</v>
      </c>
      <c r="T173" s="192" t="s">
        <v>947</v>
      </c>
      <c r="U173" s="192">
        <v>0</v>
      </c>
      <c r="V173" s="192" t="s">
        <v>409</v>
      </c>
      <c r="W173" s="192">
        <v>4.54545454545454E-2</v>
      </c>
      <c r="X173" s="192" t="s">
        <v>409</v>
      </c>
      <c r="Y173" s="192"/>
      <c r="Z173" s="192"/>
      <c r="AA173" s="80"/>
      <c r="AB173" s="80"/>
      <c r="AC173" s="80"/>
    </row>
    <row r="174" spans="1:29" x14ac:dyDescent="0.2">
      <c r="A174" s="84">
        <v>167</v>
      </c>
      <c r="B174" s="84" t="str">
        <f ca="1"/>
        <v>Rwanda</v>
      </c>
      <c r="C174" s="84" t="str">
        <f ca="1"/>
        <v>RWA</v>
      </c>
      <c r="D174" s="219" t="str">
        <f ca="1"/>
        <v>SSF           Sub-Saharan Africa</v>
      </c>
      <c r="E174" s="219" t="str">
        <f ca="1"/>
        <v>IDA</v>
      </c>
      <c r="F174" s="190" t="str">
        <f t="shared" ca="1" si="5"/>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$M$4:$V$4,
                    (M174:V174),
                    "")),
            1,
            0))
        =0,
    NA(),
    IF(
        Parameters!$D$15=1,
        IF(
            SUM(--(ISNUMBER(IF($M$4:$V$4=1,(M174:V174),""))))&gt;0,
            MAX(IF(
                ISNUMBER(M174:V174),
                IF(
                    M$4:V$4=1,
                    M174:V174,
                    ""),
                "")),
            MAX(IF(
                ISNUMBER(M174:V174),
                IF(
                    M$4:V$4=2,
                    M174:V174,
                    ""),
                ""))
        ),
        IF(
            Parameters!$D$16=1,
            IFERROR(
                AVERAGE(IF(
                    ISNUMBER(M174:V174),
                    IF(
                        M$4:V$4=1,
                        M174:V174,
                        ""),
                    "")),
                AVERAGE(IF(
                    ISNUMBER(M174:V174),
                    IF(
                        M$4:V$4=2,
                        M174:V174,
                        ""),
                    ""))
            ),
            IF(
                Parameters!$D$17=1,
                IFERROR(
                    IF(
                        OR(
                            IF(
                                ISNUMBER(M174:V174),
                                IF(
                                    M$4:V$4=1,
                                    M174:V174,
                                    ""),
                                "")
                            =0),
                        0,
                        GEOMEAN(IF(
                            ISNUMBER(M174:V174),
                            IF(
                                M$4:V$4=1,
                                M174:V174,
                                ""),
                            ""))
                    ),
                    IF(
                        OR(IF(
                            ISNUMBER(M174:V174),
                            IF(
                                M$4:V$4=2,
                                M174:V174,
                                ""),
                            "")
                            =0),
                        0,
                        GEOMEAN(IF(
                            ISNUMBER(M174:V174),
                            IF(
                                M$4:V$4=2,
                                M174:V174,
                                ""),
                            "")))
                )
            )
        )
    )
)</f>
        <v>4.1666666666666599</v>
      </c>
      <c r="I174" s="191" cm="1">
        <f t="array" ref="I174">IF(
    SUM(IF(
            ISNUMBER(
                IF(
                    $M$5:$V$5,
                    (M174:V174),
                    "")),
            1,
            0))
        =0,
    NA(),
    IF(
        Parameters!$D$15=1,
        IF(
            SUM(--(ISNUMBER(IF($M$5:$V$5=1,(M174:V174),""))))&gt;0,
            MAX(IF(
                ISNUMBER(M174:V174),
                IF(
                    M$5:V$5=1,
                    M174:V174,
                    ""),
                "")),
            MAX(IF(
                ISNUMBER(M174:V174),
                IF(
                    M$5:V$5=2,
                    M174:V174,
                    ""),
                ""))
        ),
        IF(
            Parameters!$D$16=1,
            IFERROR(
                AVERAGE(IF(
                    ISNUMBER(M174:V174),
                    IF(
                        M$5:V$5=1,
                        M174:V174,
                        ""),
                    "")),
                AVERAGE(IF(
                    ISNUMBER(M174:V174),
                    IF(
                        M$5:V$5=2,
                        M174:V174,
                        ""),
                    ""))
            ),
            IF(
                Parameters!$D$17=1,
                IFERROR(
                    IF(
                        OR(
                            IF(
                                ISNUMBER(M174:V174),
                                IF(
                                    M$5:V$5=1,
                                    M174:V174,
                                    ""),
                                "")
                            =0),
                        0,
                        GEOMEAN(IF(
                            ISNUMBER(M174:V174),
                            IF(
                                M$5:V$5=1,
                                M174:V174,
                                ""),
                            ""))
                    ),
                    IF(
                        OR(IF(
                            ISNUMBER(M174:V174),
                            IF(
                                M$5:V$5=2,
                                M174:V174,
                                ""),
                            "")
                            =0),
                        0,
                        GEOMEAN(IF(
                            ISNUMBER(M174:V174),
                            IF(
                                M$5:V$5=2,
                                M174:V174,
                                ""),
                            "")))
                )
            )
        )
    )
)</f>
        <v>0</v>
      </c>
      <c r="J174" s="242">
        <v>44860</v>
      </c>
      <c r="K174" s="242">
        <v>44753</v>
      </c>
      <c r="L174" s="91" t="s">
        <v>283</v>
      </c>
      <c r="M174" s="192">
        <v>4.1666666666666599</v>
      </c>
      <c r="N174" s="192" t="s">
        <v>409</v>
      </c>
      <c r="O174" s="192">
        <v>0</v>
      </c>
      <c r="P174" s="192">
        <v>0</v>
      </c>
      <c r="Q174" s="192">
        <v>0</v>
      </c>
      <c r="R174" s="192" t="s">
        <v>409</v>
      </c>
      <c r="S174" s="192">
        <v>3.5</v>
      </c>
      <c r="T174" s="192" t="s">
        <v>409</v>
      </c>
      <c r="U174" s="192">
        <v>0</v>
      </c>
      <c r="V174" s="192" t="s">
        <v>409</v>
      </c>
      <c r="W174" s="192">
        <v>0</v>
      </c>
      <c r="X174" s="192" t="s">
        <v>409</v>
      </c>
      <c r="Y174" s="192"/>
      <c r="Z174" s="192"/>
      <c r="AA174" s="80"/>
      <c r="AB174" s="80"/>
      <c r="AC174" s="80"/>
    </row>
    <row r="175" spans="1:29" x14ac:dyDescent="0.2">
      <c r="A175" s="84">
        <v>168</v>
      </c>
      <c r="B175" s="84" t="str">
        <f ca="1"/>
        <v>Saudi Arabia</v>
      </c>
      <c r="C175" s="84" t="str">
        <f ca="1"/>
        <v>SAU</v>
      </c>
      <c r="D175" s="219" t="str">
        <f ca="1"/>
        <v>MEA           Middle East &amp; North Africa</v>
      </c>
      <c r="E175" s="219" t="str">
        <f ca="1"/>
        <v>NA</v>
      </c>
      <c r="F175" s="190" t="str">
        <f t="shared" ca="1" si="5"/>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$M$4:$V$4,
                    (M175:V175),
                    "")),
            1,
            0))
        =0,
    NA(),
    IF(
        Parameters!$D$15=1,
        IF(
            SUM(--(ISNUMBER(IF($M$4:$V$4=1,(M175:V175),""))))&gt;0,
            MAX(IF(
                ISNUMBER(M175:V175),
                IF(
                    M$4:V$4=1,
                    M175:V175,
                    ""),
                "")),
            MAX(IF(
                ISNUMBER(M175:V175),
                IF(
                    M$4:V$4=2,
                    M175:V175,
                    ""),
                ""))
        ),
        IF(
            Parameters!$D$16=1,
            IFERROR(
                AVERAGE(IF(
                    ISNUMBER(M175:V175),
                    IF(
                        M$4:V$4=1,
                        M175:V175,
                        ""),
                    "")),
                AVERAGE(IF(
                    ISNUMBER(M175:V175),
                    IF(
                        M$4:V$4=2,
                        M175:V175,
                        ""),
                    ""))
            ),
            IF(
                Parameters!$D$17=1,
                IFERROR(
                    IF(
                        OR(
                            IF(
                                ISNUMBER(M175:V175),
                                IF(
                                    M$4:V$4=1,
                                    M175:V175,
                                    ""),
                                "")
                            =0),
                        0,
                        GEOMEAN(IF(
                            ISNUMBER(M175:V175),
                            IF(
                                M$4:V$4=1,
                                M175:V175,
                                ""),
                            ""))
                    ),
                    IF(
                        OR(IF(
                            ISNUMBER(M175:V175),
                            IF(
                                M$4:V$4=2,
                                M175:V175,
                                ""),
                            "")
                            =0),
                        0,
                        GEOMEAN(IF(
                            ISNUMBER(M175:V175),
                            IF(
                                M$4:V$4=2,
                                M175:V175,
                                ""),
                            "")))
                )
            )
        )
    )
)</f>
        <v>3.5</v>
      </c>
      <c r="I175" s="191" cm="1">
        <f t="array" ref="I175">IF(
    SUM(IF(
            ISNUMBER(
                IF(
                    $M$5:$V$5,
                    (M175:V175),
                    "")),
            1,
            0))
        =0,
    NA(),
    IF(
        Parameters!$D$15=1,
        IF(
            SUM(--(ISNUMBER(IF($M$5:$V$5=1,(M175:V175),""))))&gt;0,
            MAX(IF(
                ISNUMBER(M175:V175),
                IF(
                    M$5:V$5=1,
                    M175:V175,
                    ""),
                "")),
            MAX(IF(
                ISNUMBER(M175:V175),
                IF(
                    M$5:V$5=2,
                    M175:V175,
                    ""),
                ""))
        ),
        IF(
            Parameters!$D$16=1,
            IFERROR(
                AVERAGE(IF(
                    ISNUMBER(M175:V175),
                    IF(
                        M$5:V$5=1,
                        M175:V175,
                        ""),
                    "")),
                AVERAGE(IF(
                    ISNUMBER(M175:V175),
                    IF(
                        M$5:V$5=2,
                        M175:V175,
                        ""),
                    ""))
            ),
            IF(
                Parameters!$D$17=1,
                IFERROR(
                    IF(
                        OR(
                            IF(
                                ISNUMBER(M175:V175),
                                IF(
                                    M$5:V$5=1,
                                    M175:V175,
                                    ""),
                                "")
                            =0),
                        0,
                        GEOMEAN(IF(
                            ISNUMBER(M175:V175),
                            IF(
                                M$5:V$5=1,
                                M175:V175,
                                ""),
                            ""))
                    ),
                    IF(
                        OR(IF(
                            ISNUMBER(M175:V175),
                            IF(
                                M$5:V$5=2,
                                M175:V175,
                                ""),
                            "")
                            =0),
                        0,
                        GEOMEAN(IF(
                            ISNUMBER(M175:V175),
                            IF(
                                M$5:V$5=2,
                                M175:V175,
                                ""),
                            "")))
                )
            )
        )
    )
)</f>
        <v>0</v>
      </c>
      <c r="J175" s="242">
        <v>45142</v>
      </c>
      <c r="K175" s="242">
        <v>45142</v>
      </c>
      <c r="L175" s="91" t="s">
        <v>285</v>
      </c>
      <c r="M175" s="192">
        <v>3.5</v>
      </c>
      <c r="N175" s="192" t="s">
        <v>409</v>
      </c>
      <c r="O175" s="192">
        <v>0</v>
      </c>
      <c r="P175" s="192">
        <v>0</v>
      </c>
      <c r="Q175" s="192">
        <v>0</v>
      </c>
      <c r="R175" s="192" t="s">
        <v>409</v>
      </c>
      <c r="S175" s="192">
        <v>3.1</v>
      </c>
      <c r="T175" s="192" t="s">
        <v>409</v>
      </c>
      <c r="U175" s="192">
        <v>0</v>
      </c>
      <c r="V175" s="192" t="s">
        <v>409</v>
      </c>
      <c r="W175" s="192">
        <v>2.4390243902439001E-2</v>
      </c>
      <c r="X175" s="192" t="s">
        <v>409</v>
      </c>
      <c r="Y175" s="192"/>
      <c r="Z175" s="192"/>
      <c r="AA175" s="80"/>
      <c r="AB175" s="80"/>
      <c r="AC175" s="80"/>
    </row>
    <row r="176" spans="1:29" x14ac:dyDescent="0.2">
      <c r="A176" s="84">
        <v>169</v>
      </c>
      <c r="B176" s="84" t="str">
        <f ca="1"/>
        <v>Sudan</v>
      </c>
      <c r="C176" s="84" t="str">
        <f ca="1"/>
        <v>SDN</v>
      </c>
      <c r="D176" s="219" t="str">
        <f ca="1"/>
        <v>SSF           Sub-Saharan Africa</v>
      </c>
      <c r="E176" s="219" t="str">
        <f ca="1"/>
        <v>IDA</v>
      </c>
      <c r="F176" s="190" t="str">
        <f t="shared" ca="1" si="5"/>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7.3029674334022125</v>
      </c>
      <c r="H176" s="80" cm="1">
        <f t="array" ref="H176">IF(
    SUM(IF(
            ISNUMBER(
                IF(
                    $M$4:$V$4,
                    (M176:V176),
                    "")),
            1,
            0))
        =0,
    NA(),
    IF(
        Parameters!$D$15=1,
        IF(
            SUM(--(ISNUMBER(IF($M$4:$V$4=1,(M176:V176),""))))&gt;0,
            MAX(IF(
                ISNUMBER(M176:V176),
                IF(
                    M$4:V$4=1,
                    M176:V176,
                    ""),
                "")),
            MAX(IF(
                ISNUMBER(M176:V176),
                IF(
                    M$4:V$4=2,
                    M176:V176,
                    ""),
                ""))
        ),
        IF(
            Parameters!$D$16=1,
            IFERROR(
                AVERAGE(IF(
                    ISNUMBER(M176:V176),
                    IF(
                        M$4:V$4=1,
                        M176:V176,
                        ""),
                    "")),
                AVERAGE(IF(
                    ISNUMBER(M176:V176),
                    IF(
                        M$4:V$4=2,
                        M176:V176,
                        ""),
                    ""))
            ),
            IF(
                Parameters!$D$17=1,
                IFERROR(
                    IF(
                        OR(
                            IF(
                                ISNUMBER(M176:V176),
                                IF(
                                    M$4:V$4=1,
                                    M176:V176,
                                    ""),
                                "")
                            =0),
                        0,
                        GEOMEAN(IF(
                            ISNUMBER(M176:V176),
                            IF(
                                M$4:V$4=1,
                                M176:V176,
                                ""),
                            ""))
                    ),
                    IF(
                        OR(IF(
                            ISNUMBER(M176:V176),
                            IF(
                                M$4:V$4=2,
                                M176:V176,
                                ""),
                            "")
                            =0),
                        0,
                        GEOMEAN(IF(
                            ISNUMBER(M176:V176),
                            IF(
                                M$4:V$4=2,
                                M176:V176,
                                ""),
                            "")))
                )
            )
        )
    )
)</f>
        <v>5.3333333333333304</v>
      </c>
      <c r="I176" s="191" cm="1">
        <f t="array" ref="I176">IF(
    SUM(IF(
            ISNUMBER(
                IF(
                    $M$5:$V$5,
                    (M176:V176),
                    "")),
            1,
            0))
        =0,
    NA(),
    IF(
        Parameters!$D$15=1,
        IF(
            SUM(--(ISNUMBER(IF($M$5:$V$5=1,(M176:V176),""))))&gt;0,
            MAX(IF(
                ISNUMBER(M176:V176),
                IF(
                    M$5:V$5=1,
                    M176:V176,
                    ""),
                "")),
            MAX(IF(
                ISNUMBER(M176:V176),
                IF(
                    M$5:V$5=2,
                    M176:V176,
                    ""),
                ""))
        ),
        IF(
            Parameters!$D$16=1,
            IFERROR(
                AVERAGE(IF(
                    ISNUMBER(M176:V176),
                    IF(
                        M$5:V$5=1,
                        M176:V176,
                        ""),
                    "")),
                AVERAGE(IF(
                    ISNUMBER(M176:V176),
                    IF(
                        M$5:V$5=2,
                        M176:V176,
                        ""),
                    ""))
            ),
            IF(
                Parameters!$D$17=1,
                IFERROR(
                    IF(
                        OR(
                            IF(
                                ISNUMBER(M176:V176),
                                IF(
                                    M$5:V$5=1,
                                    M176:V176,
                                    ""),
                                "")
                            =0),
                        0,
                        GEOMEAN(IF(
                            ISNUMBER(M176:V176),
                            IF(
                                M$5:V$5=1,
                                M176:V176,
                                ""),
                            ""))
                    ),
                    IF(
                        OR(IF(
                            ISNUMBER(M176:V176),
                            IF(
                                M$5:V$5=2,
                                M176:V176,
                                ""),
                            "")
                            =0),
                        0,
                        GEOMEAN(IF(
                            ISNUMBER(M176:V176),
                            IF(
                                M$5:V$5=2,
                                M176:V176,
                                ""),
                            "")))
                )
            )
        )
    )
)</f>
        <v>10</v>
      </c>
      <c r="J176" s="242">
        <v>44860</v>
      </c>
      <c r="K176" s="242">
        <v>45154</v>
      </c>
      <c r="L176" s="91" t="s">
        <v>287</v>
      </c>
      <c r="M176" s="192">
        <v>5.3333333333333304</v>
      </c>
      <c r="N176" s="192" t="s">
        <v>409</v>
      </c>
      <c r="O176" s="192">
        <v>0</v>
      </c>
      <c r="P176" s="192">
        <v>10</v>
      </c>
      <c r="Q176" s="192">
        <v>0</v>
      </c>
      <c r="R176" s="192">
        <v>10</v>
      </c>
      <c r="S176" s="192">
        <v>4.2</v>
      </c>
      <c r="T176" s="192" t="s">
        <v>409</v>
      </c>
      <c r="U176" s="192">
        <v>0</v>
      </c>
      <c r="V176" s="192" t="s">
        <v>872</v>
      </c>
      <c r="W176" s="192">
        <v>7.3333333333333306E-2</v>
      </c>
      <c r="X176" s="192" t="s">
        <v>948</v>
      </c>
      <c r="Y176" s="192"/>
      <c r="Z176" s="192"/>
      <c r="AA176" s="80"/>
      <c r="AB176" s="80"/>
      <c r="AC176" s="80"/>
    </row>
    <row r="177" spans="1:29" x14ac:dyDescent="0.2">
      <c r="A177" s="84">
        <v>170</v>
      </c>
      <c r="B177" s="84" t="str">
        <f ca="1"/>
        <v>Senegal</v>
      </c>
      <c r="C177" s="84" t="str">
        <f ca="1"/>
        <v>SEN</v>
      </c>
      <c r="D177" s="219" t="str">
        <f ca="1"/>
        <v>SSF           Sub-Saharan Africa</v>
      </c>
      <c r="E177" s="219" t="str">
        <f ca="1"/>
        <v>IDA</v>
      </c>
      <c r="F177" s="190" t="str">
        <f t="shared" ca="1" si="5"/>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$M$4:$V$4,
                    (M177:V177),
                    "")),
            1,
            0))
        =0,
    NA(),
    IF(
        Parameters!$D$15=1,
        IF(
            SUM(--(ISNUMBER(IF($M$4:$V$4=1,(M177:V177),""))))&gt;0,
            MAX(IF(
                ISNUMBER(M177:V177),
                IF(
                    M$4:V$4=1,
                    M177:V177,
                    ""),
                "")),
            MAX(IF(
                ISNUMBER(M177:V177),
                IF(
                    M$4:V$4=2,
                    M177:V177,
                    ""),
                ""))
        ),
        IF(
            Parameters!$D$16=1,
            IFERROR(
                AVERAGE(IF(
                    ISNUMBER(M177:V177),
                    IF(
                        M$4:V$4=1,
                        M177:V177,
                        ""),
                    "")),
                AVERAGE(IF(
                    ISNUMBER(M177:V177),
                    IF(
                        M$4:V$4=2,
                        M177:V177,
                        ""),
                    ""))
            ),
            IF(
                Parameters!$D$17=1,
                IFERROR(
                    IF(
                        OR(
                            IF(
                                ISNUMBER(M177:V177),
                                IF(
                                    M$4:V$4=1,
                                    M177:V177,
                                    ""),
                                "")
                            =0),
                        0,
                        GEOMEAN(IF(
                            ISNUMBER(M177:V177),
                            IF(
                                M$4:V$4=1,
                                M177:V177,
                                ""),
                            ""))
                    ),
                    IF(
                        OR(IF(
                            ISNUMBER(M177:V177),
                            IF(
                                M$4:V$4=2,
                                M177:V177,
                                ""),
                            "")
                            =0),
                        0,
                        GEOMEAN(IF(
                            ISNUMBER(M177:V177),
                            IF(
                                M$4:V$4=2,
                                M177:V177,
                                ""),
                            "")))
                )
            )
        )
    )
)</f>
        <v>5.8333333333333304</v>
      </c>
      <c r="I177" s="191" cm="1">
        <f t="array" ref="I177">IF(
    SUM(IF(
            ISNUMBER(
                IF(
                    $M$5:$V$5,
                    (M177:V177),
                    "")),
            1,
            0))
        =0,
    NA(),
    IF(
        Parameters!$D$15=1,
        IF(
            SUM(--(ISNUMBER(IF($M$5:$V$5=1,(M177:V177),""))))&gt;0,
            MAX(IF(
                ISNUMBER(M177:V177),
                IF(
                    M$5:V$5=1,
                    M177:V177,
                    ""),
                "")),
            MAX(IF(
                ISNUMBER(M177:V177),
                IF(
                    M$5:V$5=2,
                    M177:V177,
                    ""),
                ""))
        ),
        IF(
            Parameters!$D$16=1,
            IFERROR(
                AVERAGE(IF(
                    ISNUMBER(M177:V177),
                    IF(
                        M$5:V$5=1,
                        M177:V177,
                        ""),
                    "")),
                AVERAGE(IF(
                    ISNUMBER(M177:V177),
                    IF(
                        M$5:V$5=2,
                        M177:V177,
                        ""),
                    ""))
            ),
            IF(
                Parameters!$D$17=1,
                IFERROR(
                    IF(
                        OR(
                            IF(
                                ISNUMBER(M177:V177),
                                IF(
                                    M$5:V$5=1,
                                    M177:V177,
                                    ""),
                                "")
                            =0),
                        0,
                        GEOMEAN(IF(
                            ISNUMBER(M177:V177),
                            IF(
                                M$5:V$5=1,
                                M177:V177,
                                ""),
                            ""))
                    ),
                    IF(
                        OR(IF(
                            ISNUMBER(M177:V177),
                            IF(
                                M$5:V$5=2,
                                M177:V177,
                                ""),
                            "")
                            =0),
                        0,
                        GEOMEAN(IF(
                            ISNUMBER(M177:V177),
                            IF(
                                M$5:V$5=2,
                                M177:V177,
                                ""),
                            "")))
                )
            )
        )
    )
)</f>
        <v>0</v>
      </c>
      <c r="J177" s="242">
        <v>45142</v>
      </c>
      <c r="K177" s="242">
        <v>45154</v>
      </c>
      <c r="L177" s="91" t="s">
        <v>289</v>
      </c>
      <c r="M177" s="192">
        <v>5.8333333333333304</v>
      </c>
      <c r="N177" s="192" t="s">
        <v>409</v>
      </c>
      <c r="O177" s="192">
        <v>0</v>
      </c>
      <c r="P177" s="192">
        <v>0</v>
      </c>
      <c r="Q177" s="192">
        <v>0</v>
      </c>
      <c r="R177" s="192" t="s">
        <v>409</v>
      </c>
      <c r="S177" s="192">
        <v>4.5</v>
      </c>
      <c r="T177" s="192" t="s">
        <v>409</v>
      </c>
      <c r="U177" s="192">
        <v>0</v>
      </c>
      <c r="V177" s="192" t="s">
        <v>409</v>
      </c>
      <c r="W177" s="192">
        <v>0</v>
      </c>
      <c r="X177" s="192" t="s">
        <v>409</v>
      </c>
      <c r="Y177" s="192"/>
      <c r="Z177" s="192"/>
      <c r="AA177" s="80"/>
      <c r="AB177" s="80"/>
      <c r="AC177" s="80"/>
    </row>
    <row r="178" spans="1:29" x14ac:dyDescent="0.2">
      <c r="A178" s="84">
        <v>171</v>
      </c>
      <c r="B178" s="84" t="str">
        <f ca="1"/>
        <v>Singapore</v>
      </c>
      <c r="C178" s="84" t="str">
        <f ca="1"/>
        <v>SGP</v>
      </c>
      <c r="D178" s="219" t="str">
        <f ca="1"/>
        <v>EAS           East Asia &amp; Pacific</v>
      </c>
      <c r="E178" s="219" t="str">
        <f ca="1"/>
        <v>NA</v>
      </c>
      <c r="F178" s="190" t="str">
        <f t="shared" ca="1" si="5"/>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$M$4:$V$4,
                    (M178:V178),
                    "")),
            1,
            0))
        =0,
    NA(),
    IF(
        Parameters!$D$15=1,
        IF(
            SUM(--(ISNUMBER(IF($M$4:$V$4=1,(M178:V178),""))))&gt;0,
            MAX(IF(
                ISNUMBER(M178:V178),
                IF(
                    M$4:V$4=1,
                    M178:V178,
                    ""),
                "")),
            MAX(IF(
                ISNUMBER(M178:V178),
                IF(
                    M$4:V$4=2,
                    M178:V178,
                    ""),
                ""))
        ),
        IF(
            Parameters!$D$16=1,
            IFERROR(
                AVERAGE(IF(
                    ISNUMBER(M178:V178),
                    IF(
                        M$4:V$4=1,
                        M178:V178,
                        ""),
                    "")),
                AVERAGE(IF(
                    ISNUMBER(M178:V178),
                    IF(
                        M$4:V$4=2,
                        M178:V178,
                        ""),
                    ""))
            ),
            IF(
                Parameters!$D$17=1,
                IFERROR(
                    IF(
                        OR(
                            IF(
                                ISNUMBER(M178:V178),
                                IF(
                                    M$4:V$4=1,
                                    M178:V178,
                                    ""),
                                "")
                            =0),
                        0,
                        GEOMEAN(IF(
                            ISNUMBER(M178:V178),
                            IF(
                                M$4:V$4=1,
                                M178:V178,
                                ""),
                            ""))
                    ),
                    IF(
                        OR(IF(
                            ISNUMBER(M178:V178),
                            IF(
                                M$4:V$4=2,
                                M178:V178,
                                ""),
                            "")
                            =0),
                        0,
                        GEOMEAN(IF(
                            ISNUMBER(M178:V178),
                            IF(
                                M$4:V$4=2,
                                M178:V178,
                                ""),
                            "")))
                )
            )
        )
    )
)</f>
        <v>0</v>
      </c>
      <c r="I178" s="191" cm="1">
        <f t="array" ref="I178">IF(
    SUM(IF(
            ISNUMBER(
                IF(
                    $M$5:$V$5,
                    (M178:V178),
                    "")),
            1,
            0))
        =0,
    NA(),
    IF(
        Parameters!$D$15=1,
        IF(
            SUM(--(ISNUMBER(IF($M$5:$V$5=1,(M178:V178),""))))&gt;0,
            MAX(IF(
                ISNUMBER(M178:V178),
                IF(
                    M$5:V$5=1,
                    M178:V178,
                    ""),
                "")),
            MAX(IF(
                ISNUMBER(M178:V178),
                IF(
                    M$5:V$5=2,
                    M178:V178,
                    ""),
                ""))
        ),
        IF(
            Parameters!$D$16=1,
            IFERROR(
                AVERAGE(IF(
                    ISNUMBER(M178:V178),
                    IF(
                        M$5:V$5=1,
                        M178:V178,
                        ""),
                    "")),
                AVERAGE(IF(
                    ISNUMBER(M178:V178),
                    IF(
                        M$5:V$5=2,
                        M178:V178,
                        ""),
                    ""))
            ),
            IF(
                Parameters!$D$17=1,
                IFERROR(
                    IF(
                        OR(
                            IF(
                                ISNUMBER(M178:V178),
                                IF(
                                    M$5:V$5=1,
                                    M178:V178,
                                    ""),
                                "")
                            =0),
                        0,
                        GEOMEAN(IF(
                            ISNUMBER(M178:V178),
                            IF(
                                M$5:V$5=1,
                                M178:V178,
                                ""),
                            ""))
                    ),
                    IF(
                        OR(IF(
                            ISNUMBER(M178:V178),
                            IF(
                                M$5:V$5=2,
                                M178:V178,
                                ""),
                            "")
                            =0),
                        0,
                        GEOMEAN(IF(
                            ISNUMBER(M178:V178),
                            IF(
                                M$5:V$5=2,
                                M178:V178,
                                ""),
                            "")))
                )
            )
        )
    )
)</f>
        <v>10</v>
      </c>
      <c r="J178" s="242">
        <v>44860</v>
      </c>
      <c r="K178" s="242">
        <v>45034</v>
      </c>
      <c r="L178" s="91" t="s">
        <v>291</v>
      </c>
      <c r="M178" s="192">
        <v>0</v>
      </c>
      <c r="N178" s="192" t="s">
        <v>409</v>
      </c>
      <c r="O178" s="192">
        <v>0</v>
      </c>
      <c r="P178" s="192">
        <v>0</v>
      </c>
      <c r="Q178" s="192">
        <v>10</v>
      </c>
      <c r="R178" s="192" t="s">
        <v>409</v>
      </c>
      <c r="S178" s="192">
        <v>0.9</v>
      </c>
      <c r="T178" s="192" t="s">
        <v>409</v>
      </c>
      <c r="U178" s="192">
        <v>0</v>
      </c>
      <c r="V178" s="192" t="s">
        <v>409</v>
      </c>
      <c r="W178" s="192">
        <v>1</v>
      </c>
      <c r="X178" s="192" t="s">
        <v>409</v>
      </c>
      <c r="Y178" s="192"/>
      <c r="Z178" s="192"/>
      <c r="AA178" s="80"/>
      <c r="AB178" s="80"/>
      <c r="AC178" s="80"/>
    </row>
    <row r="179" spans="1:29" x14ac:dyDescent="0.2">
      <c r="A179" s="84">
        <v>172</v>
      </c>
      <c r="B179" s="84" t="str">
        <f ca="1"/>
        <v>Solomon Islands</v>
      </c>
      <c r="C179" s="84" t="str">
        <f ca="1"/>
        <v>SLB</v>
      </c>
      <c r="D179" s="219" t="str">
        <f ca="1"/>
        <v>EAS           East Asia &amp; Pacific</v>
      </c>
      <c r="E179" s="219" t="str">
        <f ca="1"/>
        <v>IDA</v>
      </c>
      <c r="F179" s="190" t="str">
        <f t="shared" ca="1" si="5"/>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8.9442719099991592</v>
      </c>
      <c r="H179" s="80" cm="1">
        <f t="array" ref="H179">IF(
    SUM(IF(
            ISNUMBER(
                IF(
                    $M$4:$V$4,
                    (M179:V179),
                    "")),
            1,
            0))
        =0,
    NA(),
    IF(
        Parameters!$D$15=1,
        IF(
            SUM(--(ISNUMBER(IF($M$4:$V$4=1,(M179:V179),""))))&gt;0,
            MAX(IF(
                ISNUMBER(M179:V179),
                IF(
                    M$4:V$4=1,
                    M179:V179,
                    ""),
                "")),
            MAX(IF(
                ISNUMBER(M179:V179),
                IF(
                    M$4:V$4=2,
                    M179:V179,
                    ""),
                ""))
        ),
        IF(
            Parameters!$D$16=1,
            IFERROR(
                AVERAGE(IF(
                    ISNUMBER(M179:V179),
                    IF(
                        M$4:V$4=1,
                        M179:V179,
                        ""),
                    "")),
                AVERAGE(IF(
                    ISNUMBER(M179:V179),
                    IF(
                        M$4:V$4=2,
                        M179:V179,
                        ""),
                    ""))
            ),
            IF(
                Parameters!$D$17=1,
                IFERROR(
                    IF(
                        OR(
                            IF(
                                ISNUMBER(M179:V179),
                                IF(
                                    M$4:V$4=1,
                                    M179:V179,
                                    ""),
                                "")
                            =0),
                        0,
                        GEOMEAN(IF(
                            ISNUMBER(M179:V179),
                            IF(
                                M$4:V$4=1,
                                M179:V179,
                                ""),
                            ""))
                    ),
                    IF(
                        OR(IF(
                            ISNUMBER(M179:V179),
                            IF(
                                M$4:V$4=2,
                                M179:V179,
                                ""),
                            "")
                            =0),
                        0,
                        GEOMEAN(IF(
                            ISNUMBER(M179:V179),
                            IF(
                                M$4:V$4=2,
                                M179:V179,
                                ""),
                            "")))
                )
            )
        )
    )
)</f>
        <v>8</v>
      </c>
      <c r="I179" s="191" cm="1">
        <f t="array" ref="I179">IF(
    SUM(IF(
            ISNUMBER(
                IF(
                    $M$5:$V$5,
                    (M179:V179),
                    "")),
            1,
            0))
        =0,
    NA(),
    IF(
        Parameters!$D$15=1,
        IF(
            SUM(--(ISNUMBER(IF($M$5:$V$5=1,(M179:V179),""))))&gt;0,
            MAX(IF(
                ISNUMBER(M179:V179),
                IF(
                    M$5:V$5=1,
                    M179:V179,
                    ""),
                "")),
            MAX(IF(
                ISNUMBER(M179:V179),
                IF(
                    M$5:V$5=2,
                    M179:V179,
                    ""),
                ""))
        ),
        IF(
            Parameters!$D$16=1,
            IFERROR(
                AVERAGE(IF(
                    ISNUMBER(M179:V179),
                    IF(
                        M$5:V$5=1,
                        M179:V179,
                        ""),
                    "")),
                AVERAGE(IF(
                    ISNUMBER(M179:V179),
                    IF(
                        M$5:V$5=2,
                        M179:V179,
                        ""),
                    ""))
            ),
            IF(
                Parameters!$D$17=1,
                IFERROR(
                    IF(
                        OR(
                            IF(
                                ISNUMBER(M179:V179),
                                IF(
                                    M$5:V$5=1,
                                    M179:V179,
                                    ""),
                                "")
                            =0),
                        0,
                        GEOMEAN(IF(
                            ISNUMBER(M179:V179),
                            IF(
                                M$5:V$5=1,
                                M179:V179,
                                ""),
                            ""))
                    ),
                    IF(
                        OR(IF(
                            ISNUMBER(M179:V179),
                            IF(
                                M$5:V$5=2,
                                M179:V179,
                                ""),
                            "")
                            =0),
                        0,
                        GEOMEAN(IF(
                            ISNUMBER(M179:V179),
                            IF(
                                M$5:V$5=2,
                                M179:V179,
                                ""),
                            "")))
                )
            )
        )
    )
)</f>
        <v>10</v>
      </c>
      <c r="J179" s="242">
        <v>45142</v>
      </c>
      <c r="K179" s="242">
        <v>45154</v>
      </c>
      <c r="L179" s="91" t="s">
        <v>293</v>
      </c>
      <c r="M179" s="192">
        <v>8</v>
      </c>
      <c r="N179" s="192" t="s">
        <v>409</v>
      </c>
      <c r="O179" s="192">
        <v>0</v>
      </c>
      <c r="P179" s="192">
        <v>0</v>
      </c>
      <c r="Q179" s="192">
        <v>10</v>
      </c>
      <c r="R179" s="192" t="s">
        <v>409</v>
      </c>
      <c r="S179" s="192">
        <v>5.8</v>
      </c>
      <c r="T179" s="192" t="s">
        <v>409</v>
      </c>
      <c r="U179" s="192">
        <v>0</v>
      </c>
      <c r="V179" s="192" t="s">
        <v>409</v>
      </c>
      <c r="W179" s="192">
        <v>0.55555555555555503</v>
      </c>
      <c r="X179" s="192" t="s">
        <v>409</v>
      </c>
      <c r="Y179" s="192"/>
      <c r="Z179" s="192"/>
      <c r="AA179" s="80"/>
      <c r="AB179" s="80"/>
      <c r="AC179" s="80"/>
    </row>
    <row r="180" spans="1:29" x14ac:dyDescent="0.2">
      <c r="A180" s="84">
        <v>173</v>
      </c>
      <c r="B180" s="84" t="str">
        <f ca="1"/>
        <v>Sierra Leone</v>
      </c>
      <c r="C180" s="84" t="str">
        <f ca="1"/>
        <v>SLE</v>
      </c>
      <c r="D180" s="219" t="str">
        <f ca="1"/>
        <v>SSF           Sub-Saharan Africa</v>
      </c>
      <c r="E180" s="219" t="str">
        <f ca="1"/>
        <v>IDA</v>
      </c>
      <c r="F180" s="190" t="str">
        <f t="shared" ca="1" si="5"/>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$M$4:$V$4,
                    (M180:V180),
                    "")),
            1,
            0))
        =0,
    NA(),
    IF(
        Parameters!$D$15=1,
        IF(
            SUM(--(ISNUMBER(IF($M$4:$V$4=1,(M180:V180),""))))&gt;0,
            MAX(IF(
                ISNUMBER(M180:V180),
                IF(
                    M$4:V$4=1,
                    M180:V180,
                    ""),
                "")),
            MAX(IF(
                ISNUMBER(M180:V180),
                IF(
                    M$4:V$4=2,
                    M180:V180,
                    ""),
                ""))
        ),
        IF(
            Parameters!$D$16=1,
            IFERROR(
                AVERAGE(IF(
                    ISNUMBER(M180:V180),
                    IF(
                        M$4:V$4=1,
                        M180:V180,
                        ""),
                    "")),
                AVERAGE(IF(
                    ISNUMBER(M180:V180),
                    IF(
                        M$4:V$4=2,
                        M180:V180,
                        ""),
                    ""))
            ),
            IF(
                Parameters!$D$17=1,
                IFERROR(
                    IF(
                        OR(
                            IF(
                                ISNUMBER(M180:V180),
                                IF(
                                    M$4:V$4=1,
                                    M180:V180,
                                    ""),
                                "")
                            =0),
                        0,
                        GEOMEAN(IF(
                            ISNUMBER(M180:V180),
                            IF(
                                M$4:V$4=1,
                                M180:V180,
                                ""),
                            ""))
                    ),
                    IF(
                        OR(IF(
                            ISNUMBER(M180:V180),
                            IF(
                                M$4:V$4=2,
                                M180:V180,
                                ""),
                            "")
                            =0),
                        0,
                        GEOMEAN(IF(
                            ISNUMBER(M180:V180),
                            IF(
                                M$4:V$4=2,
                                M180:V180,
                                ""),
                            "")))
                )
            )
        )
    )
)</f>
        <v>4.8333333333333304</v>
      </c>
      <c r="I180" s="191" cm="1">
        <f t="array" ref="I180">IF(
    SUM(IF(
            ISNUMBER(
                IF(
                    $M$5:$V$5,
                    (M180:V180),
                    "")),
            1,
            0))
        =0,
    NA(),
    IF(
        Parameters!$D$15=1,
        IF(
            SUM(--(ISNUMBER(IF($M$5:$V$5=1,(M180:V180),""))))&gt;0,
            MAX(IF(
                ISNUMBER(M180:V180),
                IF(
                    M$5:V$5=1,
                    M180:V180,
                    ""),
                "")),
            MAX(IF(
                ISNUMBER(M180:V180),
                IF(
                    M$5:V$5=2,
                    M180:V180,
                    ""),
                ""))
        ),
        IF(
            Parameters!$D$16=1,
            IFERROR(
                AVERAGE(IF(
                    ISNUMBER(M180:V180),
                    IF(
                        M$5:V$5=1,
                        M180:V180,
                        ""),
                    "")),
                AVERAGE(IF(
                    ISNUMBER(M180:V180),
                    IF(
                        M$5:V$5=2,
                        M180:V180,
                        ""),
                    ""))
            ),
            IF(
                Parameters!$D$17=1,
                IFERROR(
                    IF(
                        OR(
                            IF(
                                ISNUMBER(M180:V180),
                                IF(
                                    M$5:V$5=1,
                                    M180:V180,
                                    ""),
                                "")
                            =0),
                        0,
                        GEOMEAN(IF(
                            ISNUMBER(M180:V180),
                            IF(
                                M$5:V$5=1,
                                M180:V180,
                                ""),
                            ""))
                    ),
                    IF(
                        OR(IF(
                            ISNUMBER(M180:V180),
                            IF(
                                M$5:V$5=2,
                                M180:V180,
                                ""),
                            "")
                            =0),
                        0,
                        GEOMEAN(IF(
                            ISNUMBER(M180:V180),
                            IF(
                                M$5:V$5=2,
                                M180:V180,
                                ""),
                            "")))
                )
            )
        )
    )
)</f>
        <v>0</v>
      </c>
      <c r="J180" s="242">
        <v>44753</v>
      </c>
      <c r="K180" s="242">
        <v>45142</v>
      </c>
      <c r="L180" s="91" t="s">
        <v>295</v>
      </c>
      <c r="M180" s="192">
        <v>4.8333333333333304</v>
      </c>
      <c r="N180" s="192" t="s">
        <v>409</v>
      </c>
      <c r="O180" s="192">
        <v>0</v>
      </c>
      <c r="P180" s="192">
        <v>0</v>
      </c>
      <c r="Q180" s="192">
        <v>0</v>
      </c>
      <c r="R180" s="192" t="s">
        <v>409</v>
      </c>
      <c r="S180" s="192">
        <v>3.9</v>
      </c>
      <c r="T180" s="192" t="s">
        <v>409</v>
      </c>
      <c r="U180" s="192">
        <v>0</v>
      </c>
      <c r="V180" s="192" t="s">
        <v>409</v>
      </c>
      <c r="W180" s="192">
        <v>0</v>
      </c>
      <c r="X180" s="192" t="s">
        <v>409</v>
      </c>
      <c r="Y180" s="192"/>
      <c r="Z180" s="192"/>
      <c r="AA180" s="80"/>
      <c r="AB180" s="80"/>
      <c r="AC180" s="80"/>
    </row>
    <row r="181" spans="1:29" x14ac:dyDescent="0.2">
      <c r="A181" s="84">
        <v>174</v>
      </c>
      <c r="B181" s="84" t="str">
        <f ca="1"/>
        <v>El Salvador</v>
      </c>
      <c r="C181" s="84" t="str">
        <f ca="1"/>
        <v>SLV</v>
      </c>
      <c r="D181" s="219" t="str">
        <f ca="1"/>
        <v>LCN           Latin America &amp; Caribbean</v>
      </c>
      <c r="E181" s="219" t="str">
        <f ca="1"/>
        <v>IBRD</v>
      </c>
      <c r="F181" s="190" t="str">
        <f t="shared" ca="1" si="5"/>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9.5742710775633775</v>
      </c>
      <c r="H181" s="80" cm="1">
        <f t="array" ref="H181">IF(
    SUM(IF(
            ISNUMBER(
                IF(
                    $M$4:$V$4,
                    (M181:V181),
                    "")),
            1,
            0))
        =0,
    NA(),
    IF(
        Parameters!$D$15=1,
        IF(
            SUM(--(ISNUMBER(IF($M$4:$V$4=1,(M181:V181),""))))&gt;0,
            MAX(IF(
                ISNUMBER(M181:V181),
                IF(
                    M$4:V$4=1,
                    M181:V181,
                    ""),
                "")),
            MAX(IF(
                ISNUMBER(M181:V181),
                IF(
                    M$4:V$4=2,
                    M181:V181,
                    ""),
                ""))
        ),
        IF(
            Parameters!$D$16=1,
            IFERROR(
                AVERAGE(IF(
                    ISNUMBER(M181:V181),
                    IF(
                        M$4:V$4=1,
                        M181:V181,
                        ""),
                    "")),
                AVERAGE(IF(
                    ISNUMBER(M181:V181),
                    IF(
                        M$4:V$4=2,
                        M181:V181,
                        ""),
                    ""))
            ),
            IF(
                Parameters!$D$17=1,
                IFERROR(
                    IF(
                        OR(
                            IF(
                                ISNUMBER(M181:V181),
                                IF(
                                    M$4:V$4=1,
                                    M181:V181,
                                    ""),
                                "")
                            =0),
                        0,
                        GEOMEAN(IF(
                            ISNUMBER(M181:V181),
                            IF(
                                M$4:V$4=1,
                                M181:V181,
                                ""),
                            ""))
                    ),
                    IF(
                        OR(IF(
                            ISNUMBER(M181:V181),
                            IF(
                                M$4:V$4=2,
                                M181:V181,
                                ""),
                            "")
                            =0),
                        0,
                        GEOMEAN(IF(
                            ISNUMBER(M181:V181),
                            IF(
                                M$4:V$4=2,
                                M181:V181,
                                ""),
                            "")))
                )
            )
        )
    )
)</f>
        <v>9.1666666666666607</v>
      </c>
      <c r="I181" s="191" cm="1">
        <f t="array" ref="I181">IF(
    SUM(IF(
            ISNUMBER(
                IF(
                    $M$5:$V$5,
                    (M181:V181),
                    "")),
            1,
            0))
        =0,
    NA(),
    IF(
        Parameters!$D$15=1,
        IF(
            SUM(--(ISNUMBER(IF($M$5:$V$5=1,(M181:V181),""))))&gt;0,
            MAX(IF(
                ISNUMBER(M181:V181),
                IF(
                    M$5:V$5=1,
                    M181:V181,
                    ""),
                "")),
            MAX(IF(
                ISNUMBER(M181:V181),
                IF(
                    M$5:V$5=2,
                    M181:V181,
                    ""),
                ""))
        ),
        IF(
            Parameters!$D$16=1,
            IFERROR(
                AVERAGE(IF(
                    ISNUMBER(M181:V181),
                    IF(
                        M$5:V$5=1,
                        M181:V181,
                        ""),
                    "")),
                AVERAGE(IF(
                    ISNUMBER(M181:V181),
                    IF(
                        M$5:V$5=2,
                        M181:V181,
                        ""),
                    ""))
            ),
            IF(
                Parameters!$D$17=1,
                IFERROR(
                    IF(
                        OR(
                            IF(
                                ISNUMBER(M181:V181),
                                IF(
                                    M$5:V$5=1,
                                    M181:V181,
                                    ""),
                                "")
                            =0),
                        0,
                        GEOMEAN(IF(
                            ISNUMBER(M181:V181),
                            IF(
                                M$5:V$5=1,
                                M181:V181,
                                ""),
                            ""))
                    ),
                    IF(
                        OR(IF(
                            ISNUMBER(M181:V181),
                            IF(
                                M$5:V$5=2,
                                M181:V181,
                                ""),
                            "")
                            =0),
                        0,
                        GEOMEAN(IF(
                            ISNUMBER(M181:V181),
                            IF(
                                M$5:V$5=2,
                                M181:V181,
                                ""),
                            "")))
                )
            )
        )
    )
)</f>
        <v>10</v>
      </c>
      <c r="J181" s="242">
        <v>45142</v>
      </c>
      <c r="K181" s="242">
        <v>45154</v>
      </c>
      <c r="L181" s="91" t="s">
        <v>297</v>
      </c>
      <c r="M181" s="192">
        <v>9.1666666666666607</v>
      </c>
      <c r="N181" s="192">
        <v>10</v>
      </c>
      <c r="O181" s="192">
        <v>0</v>
      </c>
      <c r="P181" s="192">
        <v>10</v>
      </c>
      <c r="Q181" s="192">
        <v>0</v>
      </c>
      <c r="R181" s="192" t="s">
        <v>409</v>
      </c>
      <c r="S181" s="192">
        <v>6.5</v>
      </c>
      <c r="T181" s="192" t="s">
        <v>911</v>
      </c>
      <c r="U181" s="192">
        <v>0</v>
      </c>
      <c r="V181" s="192" t="s">
        <v>873</v>
      </c>
      <c r="W181" s="192">
        <v>0</v>
      </c>
      <c r="X181" s="192" t="s">
        <v>409</v>
      </c>
      <c r="Y181" s="192"/>
      <c r="Z181" s="192"/>
      <c r="AA181" s="80"/>
      <c r="AB181" s="80"/>
      <c r="AC181" s="80"/>
    </row>
    <row r="182" spans="1:29" x14ac:dyDescent="0.2">
      <c r="A182" s="84">
        <v>175</v>
      </c>
      <c r="B182" s="84" t="str">
        <f ca="1"/>
        <v>San Marino</v>
      </c>
      <c r="C182" s="84" t="str">
        <f ca="1"/>
        <v>SMR</v>
      </c>
      <c r="D182" s="219" t="str">
        <f ca="1"/>
        <v>ECS           Europe &amp; Central Asia</v>
      </c>
      <c r="E182" s="219" t="str">
        <f ca="1"/>
        <v>NA</v>
      </c>
      <c r="F182" s="190" t="str">
        <f t="shared" ca="1" si="5"/>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t="e" cm="1">
        <f t="array" ref="H182">IF(
    SUM(IF(
            ISNUMBER(
                IF(
                    $M$4:$V$4,
                    (M182:V182),
                    "")),
            1,
            0))
        =0,
    NA(),
    IF(
        Parameters!$D$15=1,
        IF(
            SUM(--(ISNUMBER(IF($M$4:$V$4=1,(M182:V182),""))))&gt;0,
            MAX(IF(
                ISNUMBER(M182:V182),
                IF(
                    M$4:V$4=1,
                    M182:V182,
                    ""),
                "")),
            MAX(IF(
                ISNUMBER(M182:V182),
                IF(
                    M$4:V$4=2,
                    M182:V182,
                    ""),
                ""))
        ),
        IF(
            Parameters!$D$16=1,
            IFERROR(
                AVERAGE(IF(
                    ISNUMBER(M182:V182),
                    IF(
                        M$4:V$4=1,
                        M182:V182,
                        ""),
                    "")),
                AVERAGE(IF(
                    ISNUMBER(M182:V182),
                    IF(
                        M$4:V$4=2,
                        M182:V182,
                        ""),
                    ""))
            ),
            IF(
                Parameters!$D$17=1,
                IFERROR(
                    IF(
                        OR(
                            IF(
                                ISNUMBER(M182:V182),
                                IF(
                                    M$4:V$4=1,
                                    M182:V182,
                                    ""),
                                "")
                            =0),
                        0,
                        GEOMEAN(IF(
                            ISNUMBER(M182:V182),
                            IF(
                                M$4:V$4=1,
                                M182:V182,
                                ""),
                            ""))
                    ),
                    IF(
                        OR(IF(
                            ISNUMBER(M182:V182),
                            IF(
                                M$4:V$4=2,
                                M182:V182,
                                ""),
                            "")
                            =0),
                        0,
                        GEOMEAN(IF(
                            ISNUMBER(M182:V182),
                            IF(
                                M$4:V$4=2,
                                M182:V182,
                                ""),
                            "")))
                )
            )
        )
    )
)</f>
        <v>#N/A</v>
      </c>
      <c r="I182" s="191" cm="1">
        <f t="array" ref="I182">IF(
    SUM(IF(
            ISNUMBER(
                IF(
                    $M$5:$V$5,
                    (M182:V182),
                    "")),
            1,
            0))
        =0,
    NA(),
    IF(
        Parameters!$D$15=1,
        IF(
            SUM(--(ISNUMBER(IF($M$5:$V$5=1,(M182:V182),""))))&gt;0,
            MAX(IF(
                ISNUMBER(M182:V182),
                IF(
                    M$5:V$5=1,
                    M182:V182,
                    ""),
                "")),
            MAX(IF(
                ISNUMBER(M182:V182),
                IF(
                    M$5:V$5=2,
                    M182:V182,
                    ""),
                ""))
        ),
        IF(
            Parameters!$D$16=1,
            IFERROR(
                AVERAGE(IF(
                    ISNUMBER(M182:V182),
                    IF(
                        M$5:V$5=1,
                        M182:V182,
                        ""),
                    "")),
                AVERAGE(IF(
                    ISNUMBER(M182:V182),
                    IF(
                        M$5:V$5=2,
                        M182:V182,
                        ""),
                    ""))
            ),
            IF(
                Parameters!$D$17=1,
                IFERROR(
                    IF(
                        OR(
                            IF(
                                ISNUMBER(M182:V182),
                                IF(
                                    M$5:V$5=1,
                                    M182:V182,
                                    ""),
                                "")
                            =0),
                        0,
                        GEOMEAN(IF(
                            ISNUMBER(M182:V182),
                            IF(
                                M$5:V$5=1,
                                M182:V182,
                                ""),
                            ""))
                    ),
                    IF(
                        OR(IF(
                            ISNUMBER(M182:V182),
                            IF(
                                M$5:V$5=2,
                                M182:V182,
                                ""),
                            "")
                            =0),
                        0,
                        GEOMEAN(IF(
                            ISNUMBER(M182:V182),
                            IF(
                                M$5:V$5=2,
                                M182:V182,
                                ""),
                            "")))
                )
            )
        )
    )
)</f>
        <v>0</v>
      </c>
      <c r="J182" s="242" t="s">
        <v>409</v>
      </c>
      <c r="K182" s="242">
        <v>44887</v>
      </c>
      <c r="L182" s="91" t="s">
        <v>720</v>
      </c>
      <c r="M182" s="192" t="s">
        <v>409</v>
      </c>
      <c r="N182" s="192" t="s">
        <v>409</v>
      </c>
      <c r="O182" s="192" t="s">
        <v>409</v>
      </c>
      <c r="P182" s="192">
        <v>0</v>
      </c>
      <c r="Q182" s="192">
        <v>0</v>
      </c>
      <c r="R182" s="192" t="s">
        <v>409</v>
      </c>
      <c r="S182" s="192" t="s">
        <v>409</v>
      </c>
      <c r="T182" s="192" t="s">
        <v>409</v>
      </c>
      <c r="U182" s="192" t="s">
        <v>409</v>
      </c>
      <c r="V182" s="192" t="s">
        <v>409</v>
      </c>
      <c r="W182" s="192">
        <v>0</v>
      </c>
      <c r="X182" s="192" t="s">
        <v>409</v>
      </c>
      <c r="Y182" s="192"/>
      <c r="Z182" s="192"/>
      <c r="AA182" s="80"/>
      <c r="AB182" s="80"/>
      <c r="AC182" s="80"/>
    </row>
    <row r="183" spans="1:29" x14ac:dyDescent="0.2">
      <c r="A183" s="84">
        <v>176</v>
      </c>
      <c r="B183" s="84" t="str">
        <f ca="1"/>
        <v>Somalia</v>
      </c>
      <c r="C183" s="84" t="str">
        <f ca="1"/>
        <v>SOM</v>
      </c>
      <c r="D183" s="219" t="str">
        <f ca="1"/>
        <v>SSF           Sub-Saharan Africa</v>
      </c>
      <c r="E183" s="219" t="str">
        <f ca="1"/>
        <v>IDA</v>
      </c>
      <c r="F183" s="190" t="str">
        <f t="shared" ca="1" si="5"/>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9.9163165204290102</v>
      </c>
      <c r="H183" s="80" cm="1">
        <f t="array" ref="H183">IF(
    SUM(IF(
            ISNUMBER(
                IF(
                    $M$4:$V$4,
                    (M183:V183),
                    "")),
            1,
            0))
        =0,
    NA(),
    IF(
        Parameters!$D$15=1,
        IF(
            SUM(--(ISNUMBER(IF($M$4:$V$4=1,(M183:V183),""))))&gt;0,
            MAX(IF(
                ISNUMBER(M183:V183),
                IF(
                    M$4:V$4=1,
                    M183:V183,
                    ""),
                "")),
            MAX(IF(
                ISNUMBER(M183:V183),
                IF(
                    M$4:V$4=2,
                    M183:V183,
                    ""),
                ""))
        ),
        IF(
            Parameters!$D$16=1,
            IFERROR(
                AVERAGE(IF(
                    ISNUMBER(M183:V183),
                    IF(
                        M$4:V$4=1,
                        M183:V183,
                        ""),
                    "")),
                AVERAGE(IF(
                    ISNUMBER(M183:V183),
                    IF(
                        M$4:V$4=2,
                        M183:V183,
                        ""),
                    ""))
            ),
            IF(
                Parameters!$D$17=1,
                IFERROR(
                    IF(
                        OR(
                            IF(
                                ISNUMBER(M183:V183),
                                IF(
                                    M$4:V$4=1,
                                    M183:V183,
                                    ""),
                                "")
                            =0),
                        0,
                        GEOMEAN(IF(
                            ISNUMBER(M183:V183),
                            IF(
                                M$4:V$4=1,
                                M183:V183,
                                ""),
                            ""))
                    ),
                    IF(
                        OR(IF(
                            ISNUMBER(M183:V183),
                            IF(
                                M$4:V$4=2,
                                M183:V183,
                                ""),
                            "")
                            =0),
                        0,
                        GEOMEAN(IF(
                            ISNUMBER(M183:V183),
                            IF(
                                M$4:V$4=2,
                                M183:V183,
                                ""),
                            "")))
                )
            )
        )
    )
)</f>
        <v>9.8333333333333304</v>
      </c>
      <c r="I183" s="191" cm="1">
        <f t="array" ref="I183">IF(
    SUM(IF(
            ISNUMBER(
                IF(
                    $M$5:$V$5,
                    (M183:V183),
                    "")),
            1,
            0))
        =0,
    NA(),
    IF(
        Parameters!$D$15=1,
        IF(
            SUM(--(ISNUMBER(IF($M$5:$V$5=1,(M183:V183),""))))&gt;0,
            MAX(IF(
                ISNUMBER(M183:V183),
                IF(
                    M$5:V$5=1,
                    M183:V183,
                    ""),
                "")),
            MAX(IF(
                ISNUMBER(M183:V183),
                IF(
                    M$5:V$5=2,
                    M183:V183,
                    ""),
                ""))
        ),
        IF(
            Parameters!$D$16=1,
            IFERROR(
                AVERAGE(IF(
                    ISNUMBER(M183:V183),
                    IF(
                        M$5:V$5=1,
                        M183:V183,
                        ""),
                    "")),
                AVERAGE(IF(
                    ISNUMBER(M183:V183),
                    IF(
                        M$5:V$5=2,
                        M183:V183,
                        ""),
                    ""))
            ),
            IF(
                Parameters!$D$17=1,
                IFERROR(
                    IF(
                        OR(
                            IF(
                                ISNUMBER(M183:V183),
                                IF(
                                    M$5:V$5=1,
                                    M183:V183,
                                    ""),
                                "")
                            =0),
                        0,
                        GEOMEAN(IF(
                            ISNUMBER(M183:V183),
                            IF(
                                M$5:V$5=1,
                                M183:V183,
                                ""),
                            ""))
                    ),
                    IF(
                        OR(IF(
                            ISNUMBER(M183:V183),
                            IF(
                                M$5:V$5=2,
                                M183:V183,
                                ""),
                            "")
                            =0),
                        0,
                        GEOMEAN(IF(
                            ISNUMBER(M183:V183),
                            IF(
                                M$5:V$5=2,
                                M183:V183,
                                ""),
                            "")))
                )
            )
        )
    )
)</f>
        <v>10</v>
      </c>
      <c r="J183" s="242">
        <v>44753</v>
      </c>
      <c r="K183" s="242">
        <v>45154</v>
      </c>
      <c r="L183" s="91" t="s">
        <v>299</v>
      </c>
      <c r="M183" s="192">
        <v>9.8333333333333304</v>
      </c>
      <c r="N183" s="192">
        <v>0</v>
      </c>
      <c r="O183" s="192">
        <v>0</v>
      </c>
      <c r="P183" s="192">
        <v>10</v>
      </c>
      <c r="Q183" s="192">
        <v>10</v>
      </c>
      <c r="R183" s="192" t="s">
        <v>409</v>
      </c>
      <c r="S183" s="192">
        <v>6.9</v>
      </c>
      <c r="T183" s="192" t="s">
        <v>949</v>
      </c>
      <c r="U183" s="192">
        <v>0</v>
      </c>
      <c r="V183" s="192" t="s">
        <v>851</v>
      </c>
      <c r="W183" s="192">
        <v>0.55555555555555503</v>
      </c>
      <c r="X183" s="192" t="s">
        <v>409</v>
      </c>
      <c r="Y183" s="192"/>
      <c r="Z183" s="192"/>
      <c r="AA183" s="80"/>
      <c r="AB183" s="80"/>
      <c r="AC183" s="80"/>
    </row>
    <row r="184" spans="1:29" x14ac:dyDescent="0.2">
      <c r="A184" s="84">
        <v>177</v>
      </c>
      <c r="B184" s="84" t="str">
        <f ca="1"/>
        <v>Serbia</v>
      </c>
      <c r="C184" s="84" t="str">
        <f ca="1"/>
        <v>SRB</v>
      </c>
      <c r="D184" s="219" t="str">
        <f ca="1"/>
        <v>ECS           Europe &amp; Central Asia</v>
      </c>
      <c r="E184" s="219" t="str">
        <f ca="1"/>
        <v>IBRD</v>
      </c>
      <c r="F184" s="190" t="str">
        <f t="shared" ca="1" si="5"/>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$M$4:$V$4,
                    (M184:V184),
                    "")),
            1,
            0))
        =0,
    NA(),
    IF(
        Parameters!$D$15=1,
        IF(
            SUM(--(ISNUMBER(IF($M$4:$V$4=1,(M184:V184),""))))&gt;0,
            MAX(IF(
                ISNUMBER(M184:V184),
                IF(
                    M$4:V$4=1,
                    M184:V184,
                    ""),
                "")),
            MAX(IF(
                ISNUMBER(M184:V184),
                IF(
                    M$4:V$4=2,
                    M184:V184,
                    ""),
                ""))
        ),
        IF(
            Parameters!$D$16=1,
            IFERROR(
                AVERAGE(IF(
                    ISNUMBER(M184:V184),
                    IF(
                        M$4:V$4=1,
                        M184:V184,
                        ""),
                    "")),
                AVERAGE(IF(
                    ISNUMBER(M184:V184),
                    IF(
                        M$4:V$4=2,
                        M184:V184,
                        ""),
                    ""))
            ),
            IF(
                Parameters!$D$17=1,
                IFERROR(
                    IF(
                        OR(
                            IF(
                                ISNUMBER(M184:V184),
                                IF(
                                    M$4:V$4=1,
                                    M184:V184,
                                    ""),
                                "")
                            =0),
                        0,
                        GEOMEAN(IF(
                            ISNUMBER(M184:V184),
                            IF(
                                M$4:V$4=1,
                                M184:V184,
                                ""),
                            ""))
                    ),
                    IF(
                        OR(IF(
                            ISNUMBER(M184:V184),
                            IF(
                                M$4:V$4=2,
                                M184:V184,
                                ""),
                            "")
                            =0),
                        0,
                        GEOMEAN(IF(
                            ISNUMBER(M184:V184),
                            IF(
                                M$4:V$4=2,
                                M184:V184,
                                ""),
                            "")))
                )
            )
        )
    )
)</f>
        <v>5.8333333333333304</v>
      </c>
      <c r="I184" s="191" cm="1">
        <f t="array" ref="I184">IF(
    SUM(IF(
            ISNUMBER(
                IF(
                    $M$5:$V$5,
                    (M184:V184),
                    "")),
            1,
            0))
        =0,
    NA(),
    IF(
        Parameters!$D$15=1,
        IF(
            SUM(--(ISNUMBER(IF($M$5:$V$5=1,(M184:V184),""))))&gt;0,
            MAX(IF(
                ISNUMBER(M184:V184),
                IF(
                    M$5:V$5=1,
                    M184:V184,
                    ""),
                "")),
            MAX(IF(
                ISNUMBER(M184:V184),
                IF(
                    M$5:V$5=2,
                    M184:V184,
                    ""),
                ""))
        ),
        IF(
            Parameters!$D$16=1,
            IFERROR(
                AVERAGE(IF(
                    ISNUMBER(M184:V184),
                    IF(
                        M$5:V$5=1,
                        M184:V184,
                        ""),
                    "")),
                AVERAGE(IF(
                    ISNUMBER(M184:V184),
                    IF(
                        M$5:V$5=2,
                        M184:V184,
                        ""),
                    ""))
            ),
            IF(
                Parameters!$D$17=1,
                IFERROR(
                    IF(
                        OR(
                            IF(
                                ISNUMBER(M184:V184),
                                IF(
                                    M$5:V$5=1,
                                    M184:V184,
                                    ""),
                                "")
                            =0),
                        0,
                        GEOMEAN(IF(
                            ISNUMBER(M184:V184),
                            IF(
                                M$5:V$5=1,
                                M184:V184,
                                ""),
                            ""))
                    ),
                    IF(
                        OR(IF(
                            ISNUMBER(M184:V184),
                            IF(
                                M$5:V$5=2,
                                M184:V184,
                                ""),
                            "")
                            =0),
                        0,
                        GEOMEAN(IF(
                            ISNUMBER(M184:V184),
                            IF(
                                M$5:V$5=2,
                                M184:V184,
                                ""),
                            "")))
                )
            )
        )
    )
)</f>
        <v>0</v>
      </c>
      <c r="J184" s="242">
        <v>45142</v>
      </c>
      <c r="K184" s="242">
        <v>44753</v>
      </c>
      <c r="L184" s="91" t="s">
        <v>301</v>
      </c>
      <c r="M184" s="192">
        <v>5.8333333333333304</v>
      </c>
      <c r="N184" s="192" t="s">
        <v>409</v>
      </c>
      <c r="O184" s="192">
        <v>0</v>
      </c>
      <c r="P184" s="192">
        <v>0</v>
      </c>
      <c r="Q184" s="192">
        <v>0</v>
      </c>
      <c r="R184" s="192" t="s">
        <v>409</v>
      </c>
      <c r="S184" s="192">
        <v>4.5</v>
      </c>
      <c r="T184" s="192" t="s">
        <v>409</v>
      </c>
      <c r="U184" s="192">
        <v>0</v>
      </c>
      <c r="V184" s="192" t="s">
        <v>409</v>
      </c>
      <c r="W184" s="192">
        <v>0</v>
      </c>
      <c r="X184" s="192" t="s">
        <v>409</v>
      </c>
      <c r="Y184" s="192"/>
      <c r="Z184" s="192"/>
      <c r="AA184" s="80"/>
      <c r="AB184" s="80"/>
      <c r="AC184" s="80"/>
    </row>
    <row r="185" spans="1:29" x14ac:dyDescent="0.2">
      <c r="A185" s="84">
        <v>178</v>
      </c>
      <c r="B185" s="84" t="str">
        <f ca="1"/>
        <v>South Sudan</v>
      </c>
      <c r="C185" s="84" t="str">
        <f ca="1"/>
        <v>SSD</v>
      </c>
      <c r="D185" s="219" t="str">
        <f ca="1"/>
        <v>SSF           Sub-Saharan Africa</v>
      </c>
      <c r="E185" s="219" t="str">
        <f ca="1"/>
        <v>IDA</v>
      </c>
      <c r="F185" s="190" t="str">
        <f t="shared" ca="1" si="5"/>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7.0710678118654755</v>
      </c>
      <c r="H185" s="80" cm="1">
        <f t="array" ref="H185">IF(
    SUM(IF(
            ISNUMBER(
                IF(
                    $M$4:$V$4,
                    (M185:V185),
                    "")),
            1,
            0))
        =0,
    NA(),
    IF(
        Parameters!$D$15=1,
        IF(
            SUM(--(ISNUMBER(IF($M$4:$V$4=1,(M185:V185),""))))&gt;0,
            MAX(IF(
                ISNUMBER(M185:V185),
                IF(
                    M$4:V$4=1,
                    M185:V185,
                    ""),
                "")),
            MAX(IF(
                ISNUMBER(M185:V185),
                IF(
                    M$4:V$4=2,
                    M185:V185,
                    ""),
                ""))
        ),
        IF(
            Parameters!$D$16=1,
            IFERROR(
                AVERAGE(IF(
                    ISNUMBER(M185:V185),
                    IF(
                        M$4:V$4=1,
                        M185:V185,
                        ""),
                    "")),
                AVERAGE(IF(
                    ISNUMBER(M185:V185),
                    IF(
                        M$4:V$4=2,
                        M185:V185,
                        ""),
                    ""))
            ),
            IF(
                Parameters!$D$17=1,
                IFERROR(
                    IF(
                        OR(
                            IF(
                                ISNUMBER(M185:V185),
                                IF(
                                    M$4:V$4=1,
                                    M185:V185,
                                    ""),
                                "")
                            =0),
                        0,
                        GEOMEAN(IF(
                            ISNUMBER(M185:V185),
                            IF(
                                M$4:V$4=1,
                                M185:V185,
                                ""),
                            ""))
                    ),
                    IF(
                        OR(IF(
                            ISNUMBER(M185:V185),
                            IF(
                                M$4:V$4=2,
                                M185:V185,
                                ""),
                            "")
                            =0),
                        0,
                        GEOMEAN(IF(
                            ISNUMBER(M185:V185),
                            IF(
                                M$4:V$4=2,
                                M185:V185,
                                ""),
                            "")))
                )
            )
        )
    )
)</f>
        <v>5</v>
      </c>
      <c r="I185" s="191" cm="1">
        <f t="array" ref="I185">IF(
    SUM(IF(
            ISNUMBER(
                IF(
                    $M$5:$V$5,
                    (M185:V185),
                    "")),
            1,
            0))
        =0,
    NA(),
    IF(
        Parameters!$D$15=1,
        IF(
            SUM(--(ISNUMBER(IF($M$5:$V$5=1,(M185:V185),""))))&gt;0,
            MAX(IF(
                ISNUMBER(M185:V185),
                IF(
                    M$5:V$5=1,
                    M185:V185,
                    ""),
                "")),
            MAX(IF(
                ISNUMBER(M185:V185),
                IF(
                    M$5:V$5=2,
                    M185:V185,
                    ""),
                ""))
        ),
        IF(
            Parameters!$D$16=1,
            IFERROR(
                AVERAGE(IF(
                    ISNUMBER(M185:V185),
                    IF(
                        M$5:V$5=1,
                        M185:V185,
                        ""),
                    "")),
                AVERAGE(IF(
                    ISNUMBER(M185:V185),
                    IF(
                        M$5:V$5=2,
                        M185:V185,
                        ""),
                    ""))
            ),
            IF(
                Parameters!$D$17=1,
                IFERROR(
                    IF(
                        OR(
                            IF(
                                ISNUMBER(M185:V185),
                                IF(
                                    M$5:V$5=1,
                                    M185:V185,
                                    ""),
                                "")
                            =0),
                        0,
                        GEOMEAN(IF(
                            ISNUMBER(M185:V185),
                            IF(
                                M$5:V$5=1,
                                M185:V185,
                                ""),
                            ""))
                    ),
                    IF(
                        OR(IF(
                            ISNUMBER(M185:V185),
                            IF(
                                M$5:V$5=2,
                                M185:V185,
                                ""),
                            "")
                            =0),
                        0,
                        GEOMEAN(IF(
                            ISNUMBER(M185:V185),
                            IF(
                                M$5:V$5=2,
                                M185:V185,
                                ""),
                            "")))
                )
            )
        )
    )
)</f>
        <v>10</v>
      </c>
      <c r="J185" s="242">
        <v>45142</v>
      </c>
      <c r="K185" s="242">
        <v>45099</v>
      </c>
      <c r="L185" s="91" t="s">
        <v>303</v>
      </c>
      <c r="M185" s="192">
        <v>5</v>
      </c>
      <c r="N185" s="192" t="s">
        <v>409</v>
      </c>
      <c r="O185" s="192">
        <v>0</v>
      </c>
      <c r="P185" s="192">
        <v>10</v>
      </c>
      <c r="Q185" s="192" t="s">
        <v>409</v>
      </c>
      <c r="R185" s="192" t="s">
        <v>409</v>
      </c>
      <c r="S185" s="192">
        <v>4</v>
      </c>
      <c r="T185" s="192" t="s">
        <v>409</v>
      </c>
      <c r="U185" s="192">
        <v>0</v>
      </c>
      <c r="V185" s="192" t="s">
        <v>852</v>
      </c>
      <c r="W185" s="192" t="s">
        <v>409</v>
      </c>
      <c r="X185" s="192" t="s">
        <v>409</v>
      </c>
      <c r="Y185" s="192"/>
      <c r="Z185" s="192"/>
      <c r="AA185" s="80"/>
      <c r="AB185" s="80"/>
      <c r="AC185" s="80"/>
    </row>
    <row r="186" spans="1:29" x14ac:dyDescent="0.2">
      <c r="A186" s="84">
        <v>179</v>
      </c>
      <c r="B186" s="84" t="str">
        <f ca="1"/>
        <v>São Tomé and Príncipe</v>
      </c>
      <c r="C186" s="84" t="str">
        <f ca="1"/>
        <v>STP</v>
      </c>
      <c r="D186" s="219" t="str">
        <f ca="1"/>
        <v>SSF           Sub-Saharan Africa</v>
      </c>
      <c r="E186" s="219" t="str">
        <f ca="1"/>
        <v>IDA</v>
      </c>
      <c r="F186" s="190" t="str">
        <f t="shared" ca="1" si="5"/>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$M$4:$V$4,
                    (M186:V186),
                    "")),
            1,
            0))
        =0,
    NA(),
    IF(
        Parameters!$D$15=1,
        IF(
            SUM(--(ISNUMBER(IF($M$4:$V$4=1,(M186:V186),""))))&gt;0,
            MAX(IF(
                ISNUMBER(M186:V186),
                IF(
                    M$4:V$4=1,
                    M186:V186,
                    ""),
                "")),
            MAX(IF(
                ISNUMBER(M186:V186),
                IF(
                    M$4:V$4=2,
                    M186:V186,
                    ""),
                ""))
        ),
        IF(
            Parameters!$D$16=1,
            IFERROR(
                AVERAGE(IF(
                    ISNUMBER(M186:V186),
                    IF(
                        M$4:V$4=1,
                        M186:V186,
                        ""),
                    "")),
                AVERAGE(IF(
                    ISNUMBER(M186:V186),
                    IF(
                        M$4:V$4=2,
                        M186:V186,
                        ""),
                    ""))
            ),
            IF(
                Parameters!$D$17=1,
                IFERROR(
                    IF(
                        OR(
                            IF(
                                ISNUMBER(M186:V186),
                                IF(
                                    M$4:V$4=1,
                                    M186:V186,
                                    ""),
                                "")
                            =0),
                        0,
                        GEOMEAN(IF(
                            ISNUMBER(M186:V186),
                            IF(
                                M$4:V$4=1,
                                M186:V186,
                                ""),
                            ""))
                    ),
                    IF(
                        OR(IF(
                            ISNUMBER(M186:V186),
                            IF(
                                M$4:V$4=2,
                                M186:V186,
                                ""),
                            "")
                            =0),
                        0,
                        GEOMEAN(IF(
                            ISNUMBER(M186:V186),
                            IF(
                                M$4:V$4=2,
                                M186:V186,
                                ""),
                            "")))
                )
            )
        )
    )
)</f>
        <v>0.5</v>
      </c>
      <c r="I186" s="191" cm="1">
        <f t="array" ref="I186">IF(
    SUM(IF(
            ISNUMBER(
                IF(
                    $M$5:$V$5,
                    (M186:V186),
                    "")),
            1,
            0))
        =0,
    NA(),
    IF(
        Parameters!$D$15=1,
        IF(
            SUM(--(ISNUMBER(IF($M$5:$V$5=1,(M186:V186),""))))&gt;0,
            MAX(IF(
                ISNUMBER(M186:V186),
                IF(
                    M$5:V$5=1,
                    M186:V186,
                    ""),
                "")),
            MAX(IF(
                ISNUMBER(M186:V186),
                IF(
                    M$5:V$5=2,
                    M186:V186,
                    ""),
                ""))
        ),
        IF(
            Parameters!$D$16=1,
            IFERROR(
                AVERAGE(IF(
                    ISNUMBER(M186:V186),
                    IF(
                        M$5:V$5=1,
                        M186:V186,
                        ""),
                    "")),
                AVERAGE(IF(
                    ISNUMBER(M186:V186),
                    IF(
                        M$5:V$5=2,
                        M186:V186,
                        ""),
                    ""))
            ),
            IF(
                Parameters!$D$17=1,
                IFERROR(
                    IF(
                        OR(
                            IF(
                                ISNUMBER(M186:V186),
                                IF(
                                    M$5:V$5=1,
                                    M186:V186,
                                    ""),
                                "")
                            =0),
                        0,
                        GEOMEAN(IF(
                            ISNUMBER(M186:V186),
                            IF(
                                M$5:V$5=1,
                                M186:V186,
                                ""),
                            ""))
                    ),
                    IF(
                        OR(IF(
                            ISNUMBER(M186:V186),
                            IF(
                                M$5:V$5=2,
                                M186:V186,
                                ""),
                            "")
                            =0),
                        0,
                        GEOMEAN(IF(
                            ISNUMBER(M186:V186),
                            IF(
                                M$5:V$5=2,
                                M186:V186,
                                ""),
                            "")))
                )
            )
        )
    )
)</f>
        <v>0</v>
      </c>
      <c r="J186" s="242">
        <v>44753</v>
      </c>
      <c r="K186" s="242">
        <v>45154</v>
      </c>
      <c r="L186" s="91" t="s">
        <v>304</v>
      </c>
      <c r="M186" s="192">
        <v>0.5</v>
      </c>
      <c r="N186" s="192" t="s">
        <v>409</v>
      </c>
      <c r="O186" s="192">
        <v>0</v>
      </c>
      <c r="P186" s="192">
        <v>0</v>
      </c>
      <c r="Q186" s="192">
        <v>0</v>
      </c>
      <c r="R186" s="192" t="s">
        <v>409</v>
      </c>
      <c r="S186" s="192">
        <v>1.3</v>
      </c>
      <c r="T186" s="192" t="s">
        <v>409</v>
      </c>
      <c r="U186" s="192">
        <v>0</v>
      </c>
      <c r="V186" s="192" t="s">
        <v>409</v>
      </c>
      <c r="W186" s="192">
        <v>0</v>
      </c>
      <c r="X186" s="192" t="s">
        <v>409</v>
      </c>
      <c r="Y186" s="192"/>
      <c r="Z186" s="192"/>
      <c r="AA186" s="80"/>
      <c r="AB186" s="80"/>
      <c r="AC186" s="80"/>
    </row>
    <row r="187" spans="1:29" x14ac:dyDescent="0.2">
      <c r="A187" s="84">
        <v>180</v>
      </c>
      <c r="B187" s="84" t="str">
        <f ca="1"/>
        <v>Suriname</v>
      </c>
      <c r="C187" s="84" t="str">
        <f ca="1"/>
        <v>SUR</v>
      </c>
      <c r="D187" s="219" t="str">
        <f ca="1"/>
        <v>LCN           Latin America &amp; Caribbean</v>
      </c>
      <c r="E187" s="219" t="str">
        <f ca="1"/>
        <v>IBRD</v>
      </c>
      <c r="F187" s="190" t="str">
        <f t="shared" ca="1" si="5"/>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6.9522178715380676</v>
      </c>
      <c r="H187" s="80" cm="1">
        <f t="array" ref="H187">IF(
    SUM(IF(
            ISNUMBER(
                IF(
                    $M$4:$V$4,
                    (M187:V187),
                    "")),
            1,
            0))
        =0,
    NA(),
    IF(
        Parameters!$D$15=1,
        IF(
            SUM(--(ISNUMBER(IF($M$4:$V$4=1,(M187:V187),""))))&gt;0,
            MAX(IF(
                ISNUMBER(M187:V187),
                IF(
                    M$4:V$4=1,
                    M187:V187,
                    ""),
                "")),
            MAX(IF(
                ISNUMBER(M187:V187),
                IF(
                    M$4:V$4=2,
                    M187:V187,
                    ""),
                ""))
        ),
        IF(
            Parameters!$D$16=1,
            IFERROR(
                AVERAGE(IF(
                    ISNUMBER(M187:V187),
                    IF(
                        M$4:V$4=1,
                        M187:V187,
                        ""),
                    "")),
                AVERAGE(IF(
                    ISNUMBER(M187:V187),
                    IF(
                        M$4:V$4=2,
                        M187:V187,
                        ""),
                    ""))
            ),
            IF(
                Parameters!$D$17=1,
                IFERROR(
                    IF(
                        OR(
                            IF(
                                ISNUMBER(M187:V187),
                                IF(
                                    M$4:V$4=1,
                                    M187:V187,
                                    ""),
                                "")
                            =0),
                        0,
                        GEOMEAN(IF(
                            ISNUMBER(M187:V187),
                            IF(
                                M$4:V$4=1,
                                M187:V187,
                                ""),
                            ""))
                    ),
                    IF(
                        OR(IF(
                            ISNUMBER(M187:V187),
                            IF(
                                M$4:V$4=2,
                                M187:V187,
                                ""),
                            "")
                            =0),
                        0,
                        GEOMEAN(IF(
                            ISNUMBER(M187:V187),
                            IF(
                                M$4:V$4=2,
                                M187:V187,
                                ""),
                            "")))
                )
            )
        )
    )
)</f>
        <v>4.8333333333333304</v>
      </c>
      <c r="I187" s="191" cm="1">
        <f t="array" ref="I187">IF(
    SUM(IF(
            ISNUMBER(
                IF(
                    $M$5:$V$5,
                    (M187:V187),
                    "")),
            1,
            0))
        =0,
    NA(),
    IF(
        Parameters!$D$15=1,
        IF(
            SUM(--(ISNUMBER(IF($M$5:$V$5=1,(M187:V187),""))))&gt;0,
            MAX(IF(
                ISNUMBER(M187:V187),
                IF(
                    M$5:V$5=1,
                    M187:V187,
                    ""),
                "")),
            MAX(IF(
                ISNUMBER(M187:V187),
                IF(
                    M$5:V$5=2,
                    M187:V187,
                    ""),
                ""))
        ),
        IF(
            Parameters!$D$16=1,
            IFERROR(
                AVERAGE(IF(
                    ISNUMBER(M187:V187),
                    IF(
                        M$5:V$5=1,
                        M187:V187,
                        ""),
                    "")),
                AVERAGE(IF(
                    ISNUMBER(M187:V187),
                    IF(
                        M$5:V$5=2,
                        M187:V187,
                        ""),
                    ""))
            ),
            IF(
                Parameters!$D$17=1,
                IFERROR(
                    IF(
                        OR(
                            IF(
                                ISNUMBER(M187:V187),
                                IF(
                                    M$5:V$5=1,
                                    M187:V187,
                                    ""),
                                "")
                            =0),
                        0,
                        GEOMEAN(IF(
                            ISNUMBER(M187:V187),
                            IF(
                                M$5:V$5=1,
                                M187:V187,
                                ""),
                            ""))
                    ),
                    IF(
                        OR(IF(
                            ISNUMBER(M187:V187),
                            IF(
                                M$5:V$5=2,
                                M187:V187,
                                ""),
                            "")
                            =0),
                        0,
                        GEOMEAN(IF(
                            ISNUMBER(M187:V187),
                            IF(
                                M$5:V$5=2,
                                M187:V187,
                                ""),
                            "")))
                )
            )
        )
    )
)</f>
        <v>10</v>
      </c>
      <c r="J187" s="242">
        <v>45142</v>
      </c>
      <c r="K187" s="242">
        <v>45075</v>
      </c>
      <c r="L187" s="91" t="s">
        <v>306</v>
      </c>
      <c r="M187" s="192">
        <v>4.8333333333333304</v>
      </c>
      <c r="N187" s="192" t="s">
        <v>409</v>
      </c>
      <c r="O187" s="192">
        <v>0</v>
      </c>
      <c r="P187" s="192">
        <v>0</v>
      </c>
      <c r="Q187" s="192">
        <v>10</v>
      </c>
      <c r="R187" s="192" t="s">
        <v>409</v>
      </c>
      <c r="S187" s="192">
        <v>3.9</v>
      </c>
      <c r="T187" s="192" t="s">
        <v>409</v>
      </c>
      <c r="U187" s="192">
        <v>0</v>
      </c>
      <c r="V187" s="192" t="s">
        <v>409</v>
      </c>
      <c r="W187" s="192">
        <v>1</v>
      </c>
      <c r="X187" s="192" t="s">
        <v>409</v>
      </c>
      <c r="Y187" s="192"/>
      <c r="Z187" s="192"/>
      <c r="AA187" s="80"/>
      <c r="AB187" s="80"/>
      <c r="AC187" s="80"/>
    </row>
    <row r="188" spans="1:29" x14ac:dyDescent="0.2">
      <c r="A188" s="84">
        <v>181</v>
      </c>
      <c r="B188" s="84" t="str">
        <f ca="1"/>
        <v>Slovak Republic</v>
      </c>
      <c r="C188" s="84" t="str">
        <f ca="1"/>
        <v>SVK</v>
      </c>
      <c r="D188" s="219" t="str">
        <f ca="1"/>
        <v>ECS           Europe &amp; Central Asia</v>
      </c>
      <c r="E188" s="219" t="str">
        <f ca="1"/>
        <v>NA</v>
      </c>
      <c r="F188" s="190" t="str">
        <f t="shared" ca="1" si="5"/>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$M$4:$V$4,
                    (M188:V188),
                    "")),
            1,
            0))
        =0,
    NA(),
    IF(
        Parameters!$D$15=1,
        IF(
            SUM(--(ISNUMBER(IF($M$4:$V$4=1,(M188:V188),""))))&gt;0,
            MAX(IF(
                ISNUMBER(M188:V188),
                IF(
                    M$4:V$4=1,
                    M188:V188,
                    ""),
                "")),
            MAX(IF(
                ISNUMBER(M188:V188),
                IF(
                    M$4:V$4=2,
                    M188:V188,
                    ""),
                ""))
        ),
        IF(
            Parameters!$D$16=1,
            IFERROR(
                AVERAGE(IF(
                    ISNUMBER(M188:V188),
                    IF(
                        M$4:V$4=1,
                        M188:V188,
                        ""),
                    "")),
                AVERAGE(IF(
                    ISNUMBER(M188:V188),
                    IF(
                        M$4:V$4=2,
                        M188:V188,
                        ""),
                    ""))
            ),
            IF(
                Parameters!$D$17=1,
                IFERROR(
                    IF(
                        OR(
                            IF(
                                ISNUMBER(M188:V188),
                                IF(
                                    M$4:V$4=1,
                                    M188:V188,
                                    ""),
                                "")
                            =0),
                        0,
                        GEOMEAN(IF(
                            ISNUMBER(M188:V188),
                            IF(
                                M$4:V$4=1,
                                M188:V188,
                                ""),
                            ""))
                    ),
                    IF(
                        OR(IF(
                            ISNUMBER(M188:V188),
                            IF(
                                M$4:V$4=2,
                                M188:V188,
                                ""),
                            "")
                            =0),
                        0,
                        GEOMEAN(IF(
                            ISNUMBER(M188:V188),
                            IF(
                                M$4:V$4=2,
                                M188:V188,
                                ""),
                            "")))
                )
            )
        )
    )
)</f>
        <v>2.9999999999999898</v>
      </c>
      <c r="I188" s="191" cm="1">
        <f t="array" ref="I188">IF(
    SUM(IF(
            ISNUMBER(
                IF(
                    $M$5:$V$5,
                    (M188:V188),
                    "")),
            1,
            0))
        =0,
    NA(),
    IF(
        Parameters!$D$15=1,
        IF(
            SUM(--(ISNUMBER(IF($M$5:$V$5=1,(M188:V188),""))))&gt;0,
            MAX(IF(
                ISNUMBER(M188:V188),
                IF(
                    M$5:V$5=1,
                    M188:V188,
                    ""),
                "")),
            MAX(IF(
                ISNUMBER(M188:V188),
                IF(
                    M$5:V$5=2,
                    M188:V188,
                    ""),
                ""))
        ),
        IF(
            Parameters!$D$16=1,
            IFERROR(
                AVERAGE(IF(
                    ISNUMBER(M188:V188),
                    IF(
                        M$5:V$5=1,
                        M188:V188,
                        ""),
                    "")),
                AVERAGE(IF(
                    ISNUMBER(M188:V188),
                    IF(
                        M$5:V$5=2,
                        M188:V188,
                        ""),
                    ""))
            ),
            IF(
                Parameters!$D$17=1,
                IFERROR(
                    IF(
                        OR(
                            IF(
                                ISNUMBER(M188:V188),
                                IF(
                                    M$5:V$5=1,
                                    M188:V188,
                                    ""),
                                "")
                            =0),
                        0,
                        GEOMEAN(IF(
                            ISNUMBER(M188:V188),
                            IF(
                                M$5:V$5=1,
                                M188:V188,
                                ""),
                            ""))
                    ),
                    IF(
                        OR(IF(
                            ISNUMBER(M188:V188),
                            IF(
                                M$5:V$5=2,
                                M188:V188,
                                ""),
                            "")
                            =0),
                        0,
                        GEOMEAN(IF(
                            ISNUMBER(M188:V188),
                            IF(
                                M$5:V$5=2,
                                M188:V188,
                                ""),
                            "")))
                )
            )
        )
    )
)</f>
        <v>0</v>
      </c>
      <c r="J188" s="242">
        <v>44753</v>
      </c>
      <c r="K188" s="242">
        <v>44852</v>
      </c>
      <c r="L188" s="91" t="s">
        <v>307</v>
      </c>
      <c r="M188" s="192">
        <v>2.9999999999999898</v>
      </c>
      <c r="N188" s="192" t="s">
        <v>409</v>
      </c>
      <c r="O188" s="192">
        <v>0</v>
      </c>
      <c r="P188" s="192">
        <v>0</v>
      </c>
      <c r="Q188" s="192">
        <v>0</v>
      </c>
      <c r="R188" s="192" t="s">
        <v>409</v>
      </c>
      <c r="S188" s="192">
        <v>2.8</v>
      </c>
      <c r="T188" s="192" t="s">
        <v>409</v>
      </c>
      <c r="U188" s="192">
        <v>0</v>
      </c>
      <c r="V188" s="192" t="s">
        <v>409</v>
      </c>
      <c r="W188" s="192">
        <v>0</v>
      </c>
      <c r="X188" s="192" t="s">
        <v>409</v>
      </c>
      <c r="Y188" s="192"/>
      <c r="Z188" s="192"/>
      <c r="AA188" s="80"/>
      <c r="AB188" s="80"/>
      <c r="AC188" s="80"/>
    </row>
    <row r="189" spans="1:29" x14ac:dyDescent="0.2">
      <c r="A189" s="84">
        <v>182</v>
      </c>
      <c r="B189" s="84" t="str">
        <f ca="1"/>
        <v>Slovenia</v>
      </c>
      <c r="C189" s="84" t="str">
        <f ca="1"/>
        <v>SVN</v>
      </c>
      <c r="D189" s="219" t="str">
        <f ca="1"/>
        <v>ECS           Europe &amp; Central Asia</v>
      </c>
      <c r="E189" s="219" t="str">
        <f ca="1"/>
        <v>NA</v>
      </c>
      <c r="F189" s="190" t="str">
        <f t="shared" ca="1" si="5"/>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$M$4:$V$4,
                    (M189:V189),
                    "")),
            1,
            0))
        =0,
    NA(),
    IF(
        Parameters!$D$15=1,
        IF(
            SUM(--(ISNUMBER(IF($M$4:$V$4=1,(M189:V189),""))))&gt;0,
            MAX(IF(
                ISNUMBER(M189:V189),
                IF(
                    M$4:V$4=1,
                    M189:V189,
                    ""),
                "")),
            MAX(IF(
                ISNUMBER(M189:V189),
                IF(
                    M$4:V$4=2,
                    M189:V189,
                    ""),
                ""))
        ),
        IF(
            Parameters!$D$16=1,
            IFERROR(
                AVERAGE(IF(
                    ISNUMBER(M189:V189),
                    IF(
                        M$4:V$4=1,
                        M189:V189,
                        ""),
                    "")),
                AVERAGE(IF(
                    ISNUMBER(M189:V189),
                    IF(
                        M$4:V$4=2,
                        M189:V189,
                        ""),
                    ""))
            ),
            IF(
                Parameters!$D$17=1,
                IFERROR(
                    IF(
                        OR(
                            IF(
                                ISNUMBER(M189:V189),
                                IF(
                                    M$4:V$4=1,
                                    M189:V189,
                                    ""),
                                "")
                            =0),
                        0,
                        GEOMEAN(IF(
                            ISNUMBER(M189:V189),
                            IF(
                                M$4:V$4=1,
                                M189:V189,
                                ""),
                            ""))
                    ),
                    IF(
                        OR(IF(
                            ISNUMBER(M189:V189),
                            IF(
                                M$4:V$4=2,
                                M189:V189,
                                ""),
                            "")
                            =0),
                        0,
                        GEOMEAN(IF(
                            ISNUMBER(M189:V189),
                            IF(
                                M$4:V$4=2,
                                M189:V189,
                                ""),
                            "")))
                )
            )
        )
    )
)</f>
        <v>4</v>
      </c>
      <c r="I189" s="191" cm="1">
        <f t="array" ref="I189">IF(
    SUM(IF(
            ISNUMBER(
                IF(
                    $M$5:$V$5,
                    (M189:V189),
                    "")),
            1,
            0))
        =0,
    NA(),
    IF(
        Parameters!$D$15=1,
        IF(
            SUM(--(ISNUMBER(IF($M$5:$V$5=1,(M189:V189),""))))&gt;0,
            MAX(IF(
                ISNUMBER(M189:V189),
                IF(
                    M$5:V$5=1,
                    M189:V189,
                    ""),
                "")),
            MAX(IF(
                ISNUMBER(M189:V189),
                IF(
                    M$5:V$5=2,
                    M189:V189,
                    ""),
                ""))
        ),
        IF(
            Parameters!$D$16=1,
            IFERROR(
                AVERAGE(IF(
                    ISNUMBER(M189:V189),
                    IF(
                        M$5:V$5=1,
                        M189:V189,
                        ""),
                    "")),
                AVERAGE(IF(
                    ISNUMBER(M189:V189),
                    IF(
                        M$5:V$5=2,
                        M189:V189,
                        ""),
                    ""))
            ),
            IF(
                Parameters!$D$17=1,
                IFERROR(
                    IF(
                        OR(
                            IF(
                                ISNUMBER(M189:V189),
                                IF(
                                    M$5:V$5=1,
                                    M189:V189,
                                    ""),
                                "")
                            =0),
                        0,
                        GEOMEAN(IF(
                            ISNUMBER(M189:V189),
                            IF(
                                M$5:V$5=1,
                                M189:V189,
                                ""),
                            ""))
                    ),
                    IF(
                        OR(IF(
                            ISNUMBER(M189:V189),
                            IF(
                                M$5:V$5=2,
                                M189:V189,
                                ""),
                            "")
                            =0),
                        0,
                        GEOMEAN(IF(
                            ISNUMBER(M189:V189),
                            IF(
                                M$5:V$5=2,
                                M189:V189,
                                ""),
                            "")))
                )
            )
        )
    )
)</f>
        <v>0</v>
      </c>
      <c r="J189" s="242">
        <v>44753</v>
      </c>
      <c r="K189" s="242">
        <v>45154</v>
      </c>
      <c r="L189" s="91" t="s">
        <v>309</v>
      </c>
      <c r="M189" s="192">
        <v>4</v>
      </c>
      <c r="N189" s="192">
        <v>0</v>
      </c>
      <c r="O189" s="192">
        <v>0</v>
      </c>
      <c r="P189" s="192">
        <v>0</v>
      </c>
      <c r="Q189" s="192">
        <v>0</v>
      </c>
      <c r="R189" s="192" t="s">
        <v>409</v>
      </c>
      <c r="S189" s="192">
        <v>3.4</v>
      </c>
      <c r="T189" s="192" t="s">
        <v>950</v>
      </c>
      <c r="U189" s="192">
        <v>0</v>
      </c>
      <c r="V189" s="192" t="s">
        <v>409</v>
      </c>
      <c r="W189" s="192">
        <v>0</v>
      </c>
      <c r="X189" s="192" t="s">
        <v>409</v>
      </c>
      <c r="Y189" s="192"/>
      <c r="Z189" s="192"/>
      <c r="AA189" s="80"/>
      <c r="AB189" s="80"/>
      <c r="AC189" s="80"/>
    </row>
    <row r="190" spans="1:29" x14ac:dyDescent="0.2">
      <c r="A190" s="84">
        <v>183</v>
      </c>
      <c r="B190" s="84" t="str">
        <f ca="1"/>
        <v>Sweden</v>
      </c>
      <c r="C190" s="84" t="str">
        <f ca="1"/>
        <v>SWE</v>
      </c>
      <c r="D190" s="219" t="str">
        <f ca="1"/>
        <v>ECS           Europe &amp; Central Asia</v>
      </c>
      <c r="E190" s="219" t="str">
        <f ca="1"/>
        <v>NA</v>
      </c>
      <c r="F190" s="190" t="str">
        <f t="shared" ca="1" si="5"/>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$M$4:$V$4,
                    (M190:V190),
                    "")),
            1,
            0))
        =0,
    NA(),
    IF(
        Parameters!$D$15=1,
        IF(
            SUM(--(ISNUMBER(IF($M$4:$V$4=1,(M190:V190),""))))&gt;0,
            MAX(IF(
                ISNUMBER(M190:V190),
                IF(
                    M$4:V$4=1,
                    M190:V190,
                    ""),
                "")),
            MAX(IF(
                ISNUMBER(M190:V190),
                IF(
                    M$4:V$4=2,
                    M190:V190,
                    ""),
                ""))
        ),
        IF(
            Parameters!$D$16=1,
            IFERROR(
                AVERAGE(IF(
                    ISNUMBER(M190:V190),
                    IF(
                        M$4:V$4=1,
                        M190:V190,
                        ""),
                    "")),
                AVERAGE(IF(
                    ISNUMBER(M190:V190),
                    IF(
                        M$4:V$4=2,
                        M190:V190,
                        ""),
                    ""))
            ),
            IF(
                Parameters!$D$17=1,
                IFERROR(
                    IF(
                        OR(
                            IF(
                                ISNUMBER(M190:V190),
                                IF(
                                    M$4:V$4=1,
                                    M190:V190,
                                    ""),
                                "")
                            =0),
                        0,
                        GEOMEAN(IF(
                            ISNUMBER(M190:V190),
                            IF(
                                M$4:V$4=1,
                                M190:V190,
                                ""),
                            ""))
                    ),
                    IF(
                        OR(IF(
                            ISNUMBER(M190:V190),
                            IF(
                                M$4:V$4=2,
                                M190:V190,
                                ""),
                            "")
                            =0),
                        0,
                        GEOMEAN(IF(
                            ISNUMBER(M190:V190),
                            IF(
                                M$4:V$4=2,
                                M190:V190,
                                ""),
                            "")))
                )
            )
        )
    )
)</f>
        <v>0.16666666666666599</v>
      </c>
      <c r="I190" s="191" cm="1">
        <f t="array" ref="I190">IF(
    SUM(IF(
            ISNUMBER(
                IF(
                    $M$5:$V$5,
                    (M190:V190),
                    "")),
            1,
            0))
        =0,
    NA(),
    IF(
        Parameters!$D$15=1,
        IF(
            SUM(--(ISNUMBER(IF($M$5:$V$5=1,(M190:V190),""))))&gt;0,
            MAX(IF(
                ISNUMBER(M190:V190),
                IF(
                    M$5:V$5=1,
                    M190:V190,
                    ""),
                "")),
            MAX(IF(
                ISNUMBER(M190:V190),
                IF(
                    M$5:V$5=2,
                    M190:V190,
                    ""),
                ""))
        ),
        IF(
            Parameters!$D$16=1,
            IFERROR(
                AVERAGE(IF(
                    ISNUMBER(M190:V190),
                    IF(
                        M$5:V$5=1,
                        M190:V190,
                        ""),
                    "")),
                AVERAGE(IF(
                    ISNUMBER(M190:V190),
                    IF(
                        M$5:V$5=2,
                        M190:V190,
                        ""),
                    ""))
            ),
            IF(
                Parameters!$D$17=1,
                IFERROR(
                    IF(
                        OR(
                            IF(
                                ISNUMBER(M190:V190),
                                IF(
                                    M$5:V$5=1,
                                    M190:V190,
                                    ""),
                                "")
                            =0),
                        0,
                        GEOMEAN(IF(
                            ISNUMBER(M190:V190),
                            IF(
                                M$5:V$5=1,
                                M190:V190,
                                ""),
                            ""))
                    ),
                    IF(
                        OR(IF(
                            ISNUMBER(M190:V190),
                            IF(
                                M$5:V$5=2,
                                M190:V190,
                                ""),
                            "")
                            =0),
                        0,
                        GEOMEAN(IF(
                            ISNUMBER(M190:V190),
                            IF(
                                M$5:V$5=2,
                                M190:V190,
                                ""),
                            "")))
                )
            )
        )
    )
)</f>
        <v>0</v>
      </c>
      <c r="J190" s="242">
        <v>45142</v>
      </c>
      <c r="K190" s="242">
        <v>45154</v>
      </c>
      <c r="L190" s="91" t="s">
        <v>311</v>
      </c>
      <c r="M190" s="192">
        <v>0.16666666666666599</v>
      </c>
      <c r="N190" s="192" t="s">
        <v>409</v>
      </c>
      <c r="O190" s="192">
        <v>0</v>
      </c>
      <c r="P190" s="192">
        <v>0</v>
      </c>
      <c r="Q190" s="192">
        <v>0</v>
      </c>
      <c r="R190" s="192" t="s">
        <v>409</v>
      </c>
      <c r="S190" s="192">
        <v>1.1000000000000001</v>
      </c>
      <c r="T190" s="192" t="s">
        <v>409</v>
      </c>
      <c r="U190" s="192">
        <v>0</v>
      </c>
      <c r="V190" s="192" t="s">
        <v>409</v>
      </c>
      <c r="W190" s="192">
        <v>0</v>
      </c>
      <c r="X190" s="192" t="s">
        <v>409</v>
      </c>
      <c r="Y190" s="192"/>
      <c r="Z190" s="192"/>
      <c r="AA190" s="80"/>
      <c r="AB190" s="80"/>
      <c r="AC190" s="80"/>
    </row>
    <row r="191" spans="1:29" x14ac:dyDescent="0.2">
      <c r="A191" s="84">
        <v>184</v>
      </c>
      <c r="B191" s="84" t="str">
        <f ca="1"/>
        <v>Eswatini</v>
      </c>
      <c r="C191" s="84" t="str">
        <f ca="1"/>
        <v>SWZ</v>
      </c>
      <c r="D191" s="219" t="str">
        <f ca="1"/>
        <v>SSF           Sub-Saharan Africa</v>
      </c>
      <c r="E191" s="219" t="str">
        <f ca="1"/>
        <v>IBRD</v>
      </c>
      <c r="F191" s="190" t="str">
        <f t="shared" ca="1" si="5"/>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$M$4:$V$4,
                    (M191:V191),
                    "")),
            1,
            0))
        =0,
    NA(),
    IF(
        Parameters!$D$15=1,
        IF(
            SUM(--(ISNUMBER(IF($M$4:$V$4=1,(M191:V191),""))))&gt;0,
            MAX(IF(
                ISNUMBER(M191:V191),
                IF(
                    M$4:V$4=1,
                    M191:V191,
                    ""),
                "")),
            MAX(IF(
                ISNUMBER(M191:V191),
                IF(
                    M$4:V$4=2,
                    M191:V191,
                    ""),
                ""))
        ),
        IF(
            Parameters!$D$16=1,
            IFERROR(
                AVERAGE(IF(
                    ISNUMBER(M191:V191),
                    IF(
                        M$4:V$4=1,
                        M191:V191,
                        ""),
                    "")),
                AVERAGE(IF(
                    ISNUMBER(M191:V191),
                    IF(
                        M$4:V$4=2,
                        M191:V191,
                        ""),
                    ""))
            ),
            IF(
                Parameters!$D$17=1,
                IFERROR(
                    IF(
                        OR(
                            IF(
                                ISNUMBER(M191:V191),
                                IF(
                                    M$4:V$4=1,
                                    M191:V191,
                                    ""),
                                "")
                            =0),
                        0,
                        GEOMEAN(IF(
                            ISNUMBER(M191:V191),
                            IF(
                                M$4:V$4=1,
                                M191:V191,
                                ""),
                            ""))
                    ),
                    IF(
                        OR(IF(
                            ISNUMBER(M191:V191),
                            IF(
                                M$4:V$4=2,
                                M191:V191,
                                ""),
                            "")
                            =0),
                        0,
                        GEOMEAN(IF(
                            ISNUMBER(M191:V191),
                            IF(
                                M$4:V$4=2,
                                M191:V191,
                                ""),
                            "")))
                )
            )
        )
    )
)</f>
        <v>2.5</v>
      </c>
      <c r="I191" s="191" cm="1">
        <f t="array" ref="I191">IF(
    SUM(IF(
            ISNUMBER(
                IF(
                    $M$5:$V$5,
                    (M191:V191),
                    "")),
            1,
            0))
        =0,
    NA(),
    IF(
        Parameters!$D$15=1,
        IF(
            SUM(--(ISNUMBER(IF($M$5:$V$5=1,(M191:V191),""))))&gt;0,
            MAX(IF(
                ISNUMBER(M191:V191),
                IF(
                    M$5:V$5=1,
                    M191:V191,
                    ""),
                "")),
            MAX(IF(
                ISNUMBER(M191:V191),
                IF(
                    M$5:V$5=2,
                    M191:V191,
                    ""),
                ""))
        ),
        IF(
            Parameters!$D$16=1,
            IFERROR(
                AVERAGE(IF(
                    ISNUMBER(M191:V191),
                    IF(
                        M$5:V$5=1,
                        M191:V191,
                        ""),
                    "")),
                AVERAGE(IF(
                    ISNUMBER(M191:V191),
                    IF(
                        M$5:V$5=2,
                        M191:V191,
                        ""),
                    ""))
            ),
            IF(
                Parameters!$D$17=1,
                IFERROR(
                    IF(
                        OR(
                            IF(
                                ISNUMBER(M191:V191),
                                IF(
                                    M$5:V$5=1,
                                    M191:V191,
                                    ""),
                                "")
                            =0),
                        0,
                        GEOMEAN(IF(
                            ISNUMBER(M191:V191),
                            IF(
                                M$5:V$5=1,
                                M191:V191,
                                ""),
                            ""))
                    ),
                    IF(
                        OR(IF(
                            ISNUMBER(M191:V191),
                            IF(
                                M$5:V$5=2,
                                M191:V191,
                                ""),
                            "")
                            =0),
                        0,
                        GEOMEAN(IF(
                            ISNUMBER(M191:V191),
                            IF(
                                M$5:V$5=2,
                                M191:V191,
                                ""),
                            "")))
                )
            )
        )
    )
)</f>
        <v>0</v>
      </c>
      <c r="J191" s="242">
        <v>45142</v>
      </c>
      <c r="K191" s="242">
        <v>45001</v>
      </c>
      <c r="L191" s="91" t="s">
        <v>313</v>
      </c>
      <c r="M191" s="192">
        <v>2.5</v>
      </c>
      <c r="N191" s="192" t="s">
        <v>409</v>
      </c>
      <c r="O191" s="192">
        <v>0</v>
      </c>
      <c r="P191" s="192">
        <v>0</v>
      </c>
      <c r="Q191" s="192">
        <v>0</v>
      </c>
      <c r="R191" s="192" t="s">
        <v>409</v>
      </c>
      <c r="S191" s="192">
        <v>2.5</v>
      </c>
      <c r="T191" s="192" t="s">
        <v>409</v>
      </c>
      <c r="U191" s="192">
        <v>0</v>
      </c>
      <c r="V191" s="192" t="s">
        <v>409</v>
      </c>
      <c r="W191" s="192">
        <v>0</v>
      </c>
      <c r="X191" s="192" t="s">
        <v>409</v>
      </c>
      <c r="Y191" s="192"/>
      <c r="Z191" s="192"/>
      <c r="AA191" s="80"/>
      <c r="AB191" s="80"/>
      <c r="AC191" s="80"/>
    </row>
    <row r="192" spans="1:29" x14ac:dyDescent="0.2">
      <c r="A192" s="84">
        <v>185</v>
      </c>
      <c r="B192" s="84" t="str">
        <f ca="1"/>
        <v>Sint Maarten (Dutch part)</v>
      </c>
      <c r="C192" s="84" t="str">
        <f ca="1"/>
        <v>SXM</v>
      </c>
      <c r="D192" s="219" t="str">
        <f ca="1"/>
        <v>LCN           Latin America &amp; Caribbean</v>
      </c>
      <c r="E192" s="219" t="str">
        <f ca="1"/>
        <v>NA</v>
      </c>
      <c r="F192" s="190" t="str">
        <f t="shared" ca="1" si="5"/>
        <v/>
      </c>
      <c r="G192" s="80">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$M$4:$V$4,
                    (M192:V192),
                    "")),
            1,
            0))
        =0,
    NA(),
    IF(
        Parameters!$D$15=1,
        IF(
            SUM(--(ISNUMBER(IF($M$4:$V$4=1,(M192:V192),""))))&gt;0,
            MAX(IF(
                ISNUMBER(M192:V192),
                IF(
                    M$4:V$4=1,
                    M192:V192,
                    ""),
                "")),
            MAX(IF(
                ISNUMBER(M192:V192),
                IF(
                    M$4:V$4=2,
                    M192:V192,
                    ""),
                ""))
        ),
        IF(
            Parameters!$D$16=1,
            IFERROR(
                AVERAGE(IF(
                    ISNUMBER(M192:V192),
                    IF(
                        M$4:V$4=1,
                        M192:V192,
                        ""),
                    "")),
                AVERAGE(IF(
                    ISNUMBER(M192:V192),
                    IF(
                        M$4:V$4=2,
                        M192:V192,
                        ""),
                    ""))
            ),
            IF(
                Parameters!$D$17=1,
                IFERROR(
                    IF(
                        OR(
                            IF(
                                ISNUMBER(M192:V192),
                                IF(
                                    M$4:V$4=1,
                                    M192:V192,
                                    ""),
                                "")
                            =0),
                        0,
                        GEOMEAN(IF(
                            ISNUMBER(M192:V192),
                            IF(
                                M$4:V$4=1,
                                M192:V192,
                                ""),
                            ""))
                    ),
                    IF(
                        OR(IF(
                            ISNUMBER(M192:V192),
                            IF(
                                M$4:V$4=2,
                                M192:V192,
                                ""),
                            "")
                            =0),
                        0,
                        GEOMEAN(IF(
                            ISNUMBER(M192:V192),
                            IF(
                                M$4:V$4=2,
                                M192:V192,
                                ""),
                            "")))
                )
            )
        )
    )
)</f>
        <v>#N/A</v>
      </c>
      <c r="I192" s="191" cm="1">
        <f t="array" ref="I192">IF(
    SUM(IF(
            ISNUMBER(
                IF(
                    $M$5:$V$5,
                    (M192:V192),
                    "")),
            1,
            0))
        =0,
    NA(),
    IF(
        Parameters!$D$15=1,
        IF(
            SUM(--(ISNUMBER(IF($M$5:$V$5=1,(M192:V192),""))))&gt;0,
            MAX(IF(
                ISNUMBER(M192:V192),
                IF(
                    M$5:V$5=1,
                    M192:V192,
                    ""),
                "")),
            MAX(IF(
                ISNUMBER(M192:V192),
                IF(
                    M$5:V$5=2,
                    M192:V192,
                    ""),
                ""))
        ),
        IF(
            Parameters!$D$16=1,
            IFERROR(
                AVERAGE(IF(
                    ISNUMBER(M192:V192),
                    IF(
                        M$5:V$5=1,
                        M192:V192,
                        ""),
                    "")),
                AVERAGE(IF(
                    ISNUMBER(M192:V192),
                    IF(
                        M$5:V$5=2,
                        M192:V192,
                        ""),
                    ""))
            ),
            IF(
                Parameters!$D$17=1,
                IFERROR(
                    IF(
                        OR(
                            IF(
                                ISNUMBER(M192:V192),
                                IF(
                                    M$5:V$5=1,
                                    M192:V192,
                                    ""),
                                "")
                            =0),
                        0,
                        GEOMEAN(IF(
                            ISNUMBER(M192:V192),
                            IF(
                                M$5:V$5=1,
                                M192:V192,
                                ""),
                            ""))
                    ),
                    IF(
                        OR(IF(
                            ISNUMBER(M192:V192),
                            IF(
                                M$5:V$5=2,
                                M192:V192,
                                ""),
                            "")
                            =0),
                        0,
                        GEOMEAN(IF(
                            ISNUMBER(M192:V192),
                            IF(
                                M$5:V$5=2,
                                M192:V192,
                                ""),
                            "")))
                )
            )
        )
    )
)</f>
        <v>0</v>
      </c>
      <c r="J192" s="242" t="s">
        <v>409</v>
      </c>
      <c r="K192" s="242" t="s">
        <v>409</v>
      </c>
      <c r="L192" s="91" t="s">
        <v>721</v>
      </c>
      <c r="M192" s="192" t="s">
        <v>409</v>
      </c>
      <c r="N192" s="192" t="s">
        <v>409</v>
      </c>
      <c r="O192" s="192" t="s">
        <v>409</v>
      </c>
      <c r="P192" s="192">
        <v>0</v>
      </c>
      <c r="Q192" s="192" t="s">
        <v>409</v>
      </c>
      <c r="R192" s="192" t="s">
        <v>409</v>
      </c>
      <c r="S192" s="192" t="s">
        <v>409</v>
      </c>
      <c r="T192" s="192" t="s">
        <v>409</v>
      </c>
      <c r="U192" s="192" t="s">
        <v>409</v>
      </c>
      <c r="V192" s="192" t="s">
        <v>409</v>
      </c>
      <c r="W192" s="192" t="s">
        <v>409</v>
      </c>
      <c r="X192" s="192" t="s">
        <v>409</v>
      </c>
      <c r="Y192" s="192"/>
      <c r="Z192" s="192"/>
      <c r="AA192" s="80"/>
      <c r="AB192" s="80"/>
      <c r="AC192" s="80"/>
    </row>
    <row r="193" spans="1:40" x14ac:dyDescent="0.2">
      <c r="A193" s="84">
        <v>186</v>
      </c>
      <c r="B193" s="84" t="str">
        <f ca="1"/>
        <v>Seychelles</v>
      </c>
      <c r="C193" s="84" t="str">
        <f ca="1"/>
        <v>SYC</v>
      </c>
      <c r="D193" s="219" t="str">
        <f ca="1"/>
        <v>SSF           Sub-Saharan Africa</v>
      </c>
      <c r="E193" s="219" t="str">
        <f ca="1"/>
        <v>IBRD</v>
      </c>
      <c r="F193" s="190" t="str">
        <f t="shared" ca="1" si="5"/>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5.4772255750516514</v>
      </c>
      <c r="H193" s="80" cm="1">
        <f t="array" ref="H193">IF(
    SUM(IF(
            ISNUMBER(
                IF(
                    $M$4:$V$4,
                    (M193:V193),
                    "")),
            1,
            0))
        =0,
    NA(),
    IF(
        Parameters!$D$15=1,
        IF(
            SUM(--(ISNUMBER(IF($M$4:$V$4=1,(M193:V193),""))))&gt;0,
            MAX(IF(
                ISNUMBER(M193:V193),
                IF(
                    M$4:V$4=1,
                    M193:V193,
                    ""),
                "")),
            MAX(IF(
                ISNUMBER(M193:V193),
                IF(
                    M$4:V$4=2,
                    M193:V193,
                    ""),
                ""))
        ),
        IF(
            Parameters!$D$16=1,
            IFERROR(
                AVERAGE(IF(
                    ISNUMBER(M193:V193),
                    IF(
                        M$4:V$4=1,
                        M193:V193,
                        ""),
                    "")),
                AVERAGE(IF(
                    ISNUMBER(M193:V193),
                    IF(
                        M$4:V$4=2,
                        M193:V193,
                        ""),
                    ""))
            ),
            IF(
                Parameters!$D$17=1,
                IFERROR(
                    IF(
                        OR(
                            IF(
                                ISNUMBER(M193:V193),
                                IF(
                                    M$4:V$4=1,
                                    M193:V193,
                                    ""),
                                "")
                            =0),
                        0,
                        GEOMEAN(IF(
                            ISNUMBER(M193:V193),
                            IF(
                                M$4:V$4=1,
                                M193:V193,
                                ""),
                            ""))
                    ),
                    IF(
                        OR(IF(
                            ISNUMBER(M193:V193),
                            IF(
                                M$4:V$4=2,
                                M193:V193,
                                ""),
                            "")
                            =0),
                        0,
                        GEOMEAN(IF(
                            ISNUMBER(M193:V193),
                            IF(
                                M$4:V$4=2,
                                M193:V193,
                                ""),
                            "")))
                )
            )
        )
    )
)</f>
        <v>2.9999999999999898</v>
      </c>
      <c r="I193" s="191" cm="1">
        <f t="array" ref="I193">IF(
    SUM(IF(
            ISNUMBER(
                IF(
                    $M$5:$V$5,
                    (M193:V193),
                    "")),
            1,
            0))
        =0,
    NA(),
    IF(
        Parameters!$D$15=1,
        IF(
            SUM(--(ISNUMBER(IF($M$5:$V$5=1,(M193:V193),""))))&gt;0,
            MAX(IF(
                ISNUMBER(M193:V193),
                IF(
                    M$5:V$5=1,
                    M193:V193,
                    ""),
                "")),
            MAX(IF(
                ISNUMBER(M193:V193),
                IF(
                    M$5:V$5=2,
                    M193:V193,
                    ""),
                ""))
        ),
        IF(
            Parameters!$D$16=1,
            IFERROR(
                AVERAGE(IF(
                    ISNUMBER(M193:V193),
                    IF(
                        M$5:V$5=1,
                        M193:V193,
                        ""),
                    "")),
                AVERAGE(IF(
                    ISNUMBER(M193:V193),
                    IF(
                        M$5:V$5=2,
                        M193:V193,
                        ""),
                    ""))
            ),
            IF(
                Parameters!$D$17=1,
                IFERROR(
                    IF(
                        OR(
                            IF(
                                ISNUMBER(M193:V193),
                                IF(
                                    M$5:V$5=1,
                                    M193:V193,
                                    ""),
                                "")
                            =0),
                        0,
                        GEOMEAN(IF(
                            ISNUMBER(M193:V193),
                            IF(
                                M$5:V$5=1,
                                M193:V193,
                                ""),
                            ""))
                    ),
                    IF(
                        OR(IF(
                            ISNUMBER(M193:V193),
                            IF(
                                M$5:V$5=2,
                                M193:V193,
                                ""),
                            "")
                            =0),
                        0,
                        GEOMEAN(IF(
                            ISNUMBER(M193:V193),
                            IF(
                                M$5:V$5=2,
                                M193:V193,
                                ""),
                            "")))
                )
            )
        )
    )
)</f>
        <v>10</v>
      </c>
      <c r="J193" s="242">
        <v>45142</v>
      </c>
      <c r="K193" s="242">
        <v>45154</v>
      </c>
      <c r="L193" s="91" t="s">
        <v>315</v>
      </c>
      <c r="M193" s="192">
        <v>2.9999999999999898</v>
      </c>
      <c r="N193" s="192" t="s">
        <v>409</v>
      </c>
      <c r="O193" s="192">
        <v>0</v>
      </c>
      <c r="P193" s="192">
        <v>0</v>
      </c>
      <c r="Q193" s="192">
        <v>10</v>
      </c>
      <c r="R193" s="192" t="s">
        <v>409</v>
      </c>
      <c r="S193" s="192">
        <v>2.8</v>
      </c>
      <c r="T193" s="192" t="s">
        <v>409</v>
      </c>
      <c r="U193" s="192">
        <v>0</v>
      </c>
      <c r="V193" s="192" t="s">
        <v>409</v>
      </c>
      <c r="W193" s="192">
        <v>1</v>
      </c>
      <c r="X193" s="192" t="s">
        <v>409</v>
      </c>
      <c r="Y193" s="192"/>
      <c r="Z193" s="192"/>
      <c r="AA193" s="80"/>
      <c r="AB193" s="80"/>
      <c r="AC193" s="80"/>
    </row>
    <row r="194" spans="1:40" x14ac:dyDescent="0.2">
      <c r="A194" s="84">
        <v>187</v>
      </c>
      <c r="B194" s="84" t="str">
        <f ca="1"/>
        <v>Syrian Arab Republic</v>
      </c>
      <c r="C194" s="84" t="str">
        <f ca="1"/>
        <v>SYR</v>
      </c>
      <c r="D194" s="219" t="str">
        <f ca="1"/>
        <v>MEA           Middle East &amp; North Africa</v>
      </c>
      <c r="E194" s="219" t="str">
        <f ca="1"/>
        <v>IDA</v>
      </c>
      <c r="F194" s="190" t="str">
        <f t="shared" ca="1" si="5"/>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8.8506120315678345</v>
      </c>
      <c r="H194" s="80" cm="1">
        <f t="array" ref="H194">IF(
    SUM(IF(
            ISNUMBER(
                IF(
                    $M$4:$V$4,
                    (M194:V194),
                    "")),
            1,
            0))
        =0,
    NA(),
    IF(
        Parameters!$D$15=1,
        IF(
            SUM(--(ISNUMBER(IF($M$4:$V$4=1,(M194:V194),""))))&gt;0,
            MAX(IF(
                ISNUMBER(M194:V194),
                IF(
                    M$4:V$4=1,
                    M194:V194,
                    ""),
                "")),
            MAX(IF(
                ISNUMBER(M194:V194),
                IF(
                    M$4:V$4=2,
                    M194:V194,
                    ""),
                ""))
        ),
        IF(
            Parameters!$D$16=1,
            IFERROR(
                AVERAGE(IF(
                    ISNUMBER(M194:V194),
                    IF(
                        M$4:V$4=1,
                        M194:V194,
                        ""),
                    "")),
                AVERAGE(IF(
                    ISNUMBER(M194:V194),
                    IF(
                        M$4:V$4=2,
                        M194:V194,
                        ""),
                    ""))
            ),
            IF(
                Parameters!$D$17=1,
                IFERROR(
                    IF(
                        OR(
                            IF(
                                ISNUMBER(M194:V194),
                                IF(
                                    M$4:V$4=1,
                                    M194:V194,
                                    ""),
                                "")
                            =0),
                        0,
                        GEOMEAN(IF(
                            ISNUMBER(M194:V194),
                            IF(
                                M$4:V$4=1,
                                M194:V194,
                                ""),
                            ""))
                    ),
                    IF(
                        OR(IF(
                            ISNUMBER(M194:V194),
                            IF(
                                M$4:V$4=2,
                                M194:V194,
                                ""),
                            "")
                            =0),
                        0,
                        GEOMEAN(IF(
                            ISNUMBER(M194:V194),
                            IF(
                                M$4:V$4=2,
                                M194:V194,
                                ""),
                            "")))
                )
            )
        )
    )
)</f>
        <v>7.8333333333333304</v>
      </c>
      <c r="I194" s="191" cm="1">
        <f t="array" ref="I194">IF(
    SUM(IF(
            ISNUMBER(
                IF(
                    $M$5:$V$5,
                    (M194:V194),
                    "")),
            1,
            0))
        =0,
    NA(),
    IF(
        Parameters!$D$15=1,
        IF(
            SUM(--(ISNUMBER(IF($M$5:$V$5=1,(M194:V194),""))))&gt;0,
            MAX(IF(
                ISNUMBER(M194:V194),
                IF(
                    M$5:V$5=1,
                    M194:V194,
                    ""),
                "")),
            MAX(IF(
                ISNUMBER(M194:V194),
                IF(
                    M$5:V$5=2,
                    M194:V194,
                    ""),
                ""))
        ),
        IF(
            Parameters!$D$16=1,
            IFERROR(
                AVERAGE(IF(
                    ISNUMBER(M194:V194),
                    IF(
                        M$5:V$5=1,
                        M194:V194,
                        ""),
                    "")),
                AVERAGE(IF(
                    ISNUMBER(M194:V194),
                    IF(
                        M$5:V$5=2,
                        M194:V194,
                        ""),
                    ""))
            ),
            IF(
                Parameters!$D$17=1,
                IFERROR(
                    IF(
                        OR(
                            IF(
                                ISNUMBER(M194:V194),
                                IF(
                                    M$5:V$5=1,
                                    M194:V194,
                                    ""),
                                "")
                            =0),
                        0,
                        GEOMEAN(IF(
                            ISNUMBER(M194:V194),
                            IF(
                                M$5:V$5=1,
                                M194:V194,
                                ""),
                            ""))
                    ),
                    IF(
                        OR(IF(
                            ISNUMBER(M194:V194),
                            IF(
                                M$5:V$5=2,
                                M194:V194,
                                ""),
                            "")
                            =0),
                        0,
                        GEOMEAN(IF(
                            ISNUMBER(M194:V194),
                            IF(
                                M$5:V$5=2,
                                M194:V194,
                                ""),
                            "")))
                )
            )
        )
    )
)</f>
        <v>10</v>
      </c>
      <c r="J194" s="242">
        <v>45142</v>
      </c>
      <c r="K194" s="242">
        <v>45154</v>
      </c>
      <c r="L194" s="91" t="s">
        <v>316</v>
      </c>
      <c r="M194" s="192">
        <v>7.8333333333333304</v>
      </c>
      <c r="N194" s="192" t="s">
        <v>409</v>
      </c>
      <c r="O194" s="192">
        <v>0</v>
      </c>
      <c r="P194" s="192">
        <v>10</v>
      </c>
      <c r="Q194" s="192">
        <v>10</v>
      </c>
      <c r="R194" s="192" t="s">
        <v>409</v>
      </c>
      <c r="S194" s="192">
        <v>5.7</v>
      </c>
      <c r="T194" s="192" t="s">
        <v>409</v>
      </c>
      <c r="U194" s="192">
        <v>0</v>
      </c>
      <c r="V194" s="192" t="s">
        <v>853</v>
      </c>
      <c r="W194" s="192">
        <v>0.58333333333333304</v>
      </c>
      <c r="X194" s="192" t="s">
        <v>409</v>
      </c>
      <c r="Y194" s="192"/>
      <c r="Z194" s="192"/>
      <c r="AA194" s="80"/>
      <c r="AB194" s="80"/>
      <c r="AC194" s="80"/>
    </row>
    <row r="195" spans="1:40" x14ac:dyDescent="0.2">
      <c r="A195" s="84">
        <v>188</v>
      </c>
      <c r="B195" s="84" t="str">
        <f ca="1"/>
        <v>Turks and Caicos Islands</v>
      </c>
      <c r="C195" s="84" t="str">
        <f ca="1"/>
        <v>TCA</v>
      </c>
      <c r="D195" s="219" t="str">
        <f ca="1"/>
        <v>LCN           Latin America &amp; Caribbean</v>
      </c>
      <c r="E195" s="219" t="str">
        <f ca="1"/>
        <v>NA</v>
      </c>
      <c r="F195" s="190" t="str">
        <f t="shared" ca="1" si="5"/>
        <v/>
      </c>
      <c r="G195" s="80">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$M$4:$V$4,
                    (M195:V195),
                    "")),
            1,
            0))
        =0,
    NA(),
    IF(
        Parameters!$D$15=1,
        IF(
            SUM(--(ISNUMBER(IF($M$4:$V$4=1,(M195:V195),""))))&gt;0,
            MAX(IF(
                ISNUMBER(M195:V195),
                IF(
                    M$4:V$4=1,
                    M195:V195,
                    ""),
                "")),
            MAX(IF(
                ISNUMBER(M195:V195),
                IF(
                    M$4:V$4=2,
                    M195:V195,
                    ""),
                ""))
        ),
        IF(
            Parameters!$D$16=1,
            IFERROR(
                AVERAGE(IF(
                    ISNUMBER(M195:V195),
                    IF(
                        M$4:V$4=1,
                        M195:V195,
                        ""),
                    "")),
                AVERAGE(IF(
                    ISNUMBER(M195:V195),
                    IF(
                        M$4:V$4=2,
                        M195:V195,
                        ""),
                    ""))
            ),
            IF(
                Parameters!$D$17=1,
                IFERROR(
                    IF(
                        OR(
                            IF(
                                ISNUMBER(M195:V195),
                                IF(
                                    M$4:V$4=1,
                                    M195:V195,
                                    ""),
                                "")
                            =0),
                        0,
                        GEOMEAN(IF(
                            ISNUMBER(M195:V195),
                            IF(
                                M$4:V$4=1,
                                M195:V195,
                                ""),
                            ""))
                    ),
                    IF(
                        OR(IF(
                            ISNUMBER(M195:V195),
                            IF(
                                M$4:V$4=2,
                                M195:V195,
                                ""),
                            "")
                            =0),
                        0,
                        GEOMEAN(IF(
                            ISNUMBER(M195:V195),
                            IF(
                                M$4:V$4=2,
                                M195:V195,
                                ""),
                            "")))
                )
            )
        )
    )
)</f>
        <v>#N/A</v>
      </c>
      <c r="I195" s="191" cm="1">
        <f t="array" ref="I195">IF(
    SUM(IF(
            ISNUMBER(
                IF(
                    $M$5:$V$5,
                    (M195:V195),
                    "")),
            1,
            0))
        =0,
    NA(),
    IF(
        Parameters!$D$15=1,
        IF(
            SUM(--(ISNUMBER(IF($M$5:$V$5=1,(M195:V195),""))))&gt;0,
            MAX(IF(
                ISNUMBER(M195:V195),
                IF(
                    M$5:V$5=1,
                    M195:V195,
                    ""),
                "")),
            MAX(IF(
                ISNUMBER(M195:V195),
                IF(
                    M$5:V$5=2,
                    M195:V195,
                    ""),
                ""))
        ),
        IF(
            Parameters!$D$16=1,
            IFERROR(
                AVERAGE(IF(
                    ISNUMBER(M195:V195),
                    IF(
                        M$5:V$5=1,
                        M195:V195,
                        ""),
                    "")),
                AVERAGE(IF(
                    ISNUMBER(M195:V195),
                    IF(
                        M$5:V$5=2,
                        M195:V195,
                        ""),
                    ""))
            ),
            IF(
                Parameters!$D$17=1,
                IFERROR(
                    IF(
                        OR(
                            IF(
                                ISNUMBER(M195:V195),
                                IF(
                                    M$5:V$5=1,
                                    M195:V195,
                                    ""),
                                "")
                            =0),
                        0,
                        GEOMEAN(IF(
                            ISNUMBER(M195:V195),
                            IF(
                                M$5:V$5=1,
                                M195:V195,
                                ""),
                            ""))
                    ),
                    IF(
                        OR(IF(
                            ISNUMBER(M195:V195),
                            IF(
                                M$5:V$5=2,
                                M195:V195,
                                ""),
                            "")
                            =0),
                        0,
                        GEOMEAN(IF(
                            ISNUMBER(M195:V195),
                            IF(
                                M$5:V$5=2,
                                M195:V195,
                                ""),
                            "")))
                )
            )
        )
    )
)</f>
        <v>0</v>
      </c>
      <c r="J195" s="242" t="s">
        <v>409</v>
      </c>
      <c r="K195" s="242">
        <v>45016</v>
      </c>
      <c r="L195" s="91" t="s">
        <v>722</v>
      </c>
      <c r="M195" s="192" t="s">
        <v>409</v>
      </c>
      <c r="N195" s="192" t="s">
        <v>409</v>
      </c>
      <c r="O195" s="192" t="s">
        <v>409</v>
      </c>
      <c r="P195" s="192">
        <v>0</v>
      </c>
      <c r="Q195" s="192">
        <v>0</v>
      </c>
      <c r="R195" s="192" t="s">
        <v>409</v>
      </c>
      <c r="S195" s="192" t="s">
        <v>409</v>
      </c>
      <c r="T195" s="192" t="s">
        <v>409</v>
      </c>
      <c r="U195" s="192" t="s">
        <v>409</v>
      </c>
      <c r="V195" s="192" t="s">
        <v>409</v>
      </c>
      <c r="W195" s="192">
        <v>0</v>
      </c>
      <c r="X195" s="192" t="s">
        <v>409</v>
      </c>
      <c r="Y195" s="192"/>
      <c r="Z195" s="192"/>
      <c r="AA195" s="80"/>
      <c r="AB195" s="80"/>
      <c r="AC195" s="80"/>
    </row>
    <row r="196" spans="1:40" x14ac:dyDescent="0.2">
      <c r="A196" s="84">
        <v>189</v>
      </c>
      <c r="B196" s="84" t="str">
        <f ca="1"/>
        <v>Chad</v>
      </c>
      <c r="C196" s="84" t="str">
        <f ca="1"/>
        <v>TCD</v>
      </c>
      <c r="D196" s="219" t="str">
        <f ca="1"/>
        <v>SSF           Sub-Saharan Africa</v>
      </c>
      <c r="E196" s="219" t="str">
        <f ca="1"/>
        <v>IDA</v>
      </c>
      <c r="F196" s="190" t="str">
        <f t="shared" ca="1" si="5"/>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7.3029674334022125</v>
      </c>
      <c r="H196" s="80" cm="1">
        <f t="array" ref="H196">IF(
    SUM(IF(
            ISNUMBER(
                IF(
                    $M$4:$V$4,
                    (M196:V196),
                    "")),
            1,
            0))
        =0,
    NA(),
    IF(
        Parameters!$D$15=1,
        IF(
            SUM(--(ISNUMBER(IF($M$4:$V$4=1,(M196:V196),""))))&gt;0,
            MAX(IF(
                ISNUMBER(M196:V196),
                IF(
                    M$4:V$4=1,
                    M196:V196,
                    ""),
                "")),
            MAX(IF(
                ISNUMBER(M196:V196),
                IF(
                    M$4:V$4=2,
                    M196:V196,
                    ""),
                ""))
        ),
        IF(
            Parameters!$D$16=1,
            IFERROR(
                AVERAGE(IF(
                    ISNUMBER(M196:V196),
                    IF(
                        M$4:V$4=1,
                        M196:V196,
                        ""),
                    "")),
                AVERAGE(IF(
                    ISNUMBER(M196:V196),
                    IF(
                        M$4:V$4=2,
                        M196:V196,
                        ""),
                    ""))
            ),
            IF(
                Parameters!$D$17=1,
                IFERROR(
                    IF(
                        OR(
                            IF(
                                ISNUMBER(M196:V196),
                                IF(
                                    M$4:V$4=1,
                                    M196:V196,
                                    ""),
                                "")
                            =0),
                        0,
                        GEOMEAN(IF(
                            ISNUMBER(M196:V196),
                            IF(
                                M$4:V$4=1,
                                M196:V196,
                                ""),
                            ""))
                    ),
                    IF(
                        OR(IF(
                            ISNUMBER(M196:V196),
                            IF(
                                M$4:V$4=2,
                                M196:V196,
                                ""),
                            "")
                            =0),
                        0,
                        GEOMEAN(IF(
                            ISNUMBER(M196:V196),
                            IF(
                                M$4:V$4=2,
                                M196:V196,
                                ""),
                            "")))
                )
            )
        )
    )
)</f>
        <v>5.3333333333333304</v>
      </c>
      <c r="I196" s="191" cm="1">
        <f t="array" ref="I196">IF(
    SUM(IF(
            ISNUMBER(
                IF(
                    $M$5:$V$5,
                    (M196:V196),
                    "")),
            1,
            0))
        =0,
    NA(),
    IF(
        Parameters!$D$15=1,
        IF(
            SUM(--(ISNUMBER(IF($M$5:$V$5=1,(M196:V196),""))))&gt;0,
            MAX(IF(
                ISNUMBER(M196:V196),
                IF(
                    M$5:V$5=1,
                    M196:V196,
                    ""),
                "")),
            MAX(IF(
                ISNUMBER(M196:V196),
                IF(
                    M$5:V$5=2,
                    M196:V196,
                    ""),
                ""))
        ),
        IF(
            Parameters!$D$16=1,
            IFERROR(
                AVERAGE(IF(
                    ISNUMBER(M196:V196),
                    IF(
                        M$5:V$5=1,
                        M196:V196,
                        ""),
                    "")),
                AVERAGE(IF(
                    ISNUMBER(M196:V196),
                    IF(
                        M$5:V$5=2,
                        M196:V196,
                        ""),
                    ""))
            ),
            IF(
                Parameters!$D$17=1,
                IFERROR(
                    IF(
                        OR(
                            IF(
                                ISNUMBER(M196:V196),
                                IF(
                                    M$5:V$5=1,
                                    M196:V196,
                                    ""),
                                "")
                            =0),
                        0,
                        GEOMEAN(IF(
                            ISNUMBER(M196:V196),
                            IF(
                                M$5:V$5=1,
                                M196:V196,
                                ""),
                            ""))
                    ),
                    IF(
                        OR(IF(
                            ISNUMBER(M196:V196),
                            IF(
                                M$5:V$5=2,
                                M196:V196,
                                ""),
                            "")
                            =0),
                        0,
                        GEOMEAN(IF(
                            ISNUMBER(M196:V196),
                            IF(
                                M$5:V$5=2,
                                M196:V196,
                                ""),
                            "")))
                )
            )
        )
    )
)</f>
        <v>10</v>
      </c>
      <c r="J196" s="242">
        <v>45142</v>
      </c>
      <c r="K196" s="242">
        <v>45154</v>
      </c>
      <c r="L196" s="91" t="s">
        <v>318</v>
      </c>
      <c r="M196" s="192">
        <v>5.3333333333333304</v>
      </c>
      <c r="N196" s="192" t="s">
        <v>409</v>
      </c>
      <c r="O196" s="192">
        <v>0</v>
      </c>
      <c r="P196" s="192">
        <v>0</v>
      </c>
      <c r="Q196" s="192">
        <v>10</v>
      </c>
      <c r="R196" s="192">
        <v>7</v>
      </c>
      <c r="S196" s="192">
        <v>4.2</v>
      </c>
      <c r="T196" s="192" t="s">
        <v>409</v>
      </c>
      <c r="U196" s="192">
        <v>0</v>
      </c>
      <c r="V196" s="192" t="s">
        <v>409</v>
      </c>
      <c r="W196" s="192">
        <v>0.38333333333333303</v>
      </c>
      <c r="X196" s="192" t="s">
        <v>951</v>
      </c>
      <c r="Y196" s="192"/>
      <c r="Z196" s="192"/>
      <c r="AA196" s="80"/>
      <c r="AB196" s="80"/>
      <c r="AC196" s="80"/>
    </row>
    <row r="197" spans="1:40" x14ac:dyDescent="0.2">
      <c r="A197" s="84">
        <v>190</v>
      </c>
      <c r="B197" s="84" t="str">
        <f ca="1"/>
        <v>Togo</v>
      </c>
      <c r="C197" s="84" t="str">
        <f ca="1"/>
        <v>TGO</v>
      </c>
      <c r="D197" s="219" t="str">
        <f ca="1"/>
        <v>SSF           Sub-Saharan Africa</v>
      </c>
      <c r="E197" s="219" t="str">
        <f ca="1"/>
        <v>IDA</v>
      </c>
      <c r="F197" s="190" t="str">
        <f t="shared" ref="F197:F225" ca="1" si="6">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$M$4:$V$4,
                    (M197:V197),
                    "")),
            1,
            0))
        =0,
    NA(),
    IF(
        Parameters!$D$15=1,
        IF(
            SUM(--(ISNUMBER(IF($M$4:$V$4=1,(M197:V197),""))))&gt;0,
            MAX(IF(
                ISNUMBER(M197:V197),
                IF(
                    M$4:V$4=1,
                    M197:V197,
                    ""),
                "")),
            MAX(IF(
                ISNUMBER(M197:V197),
                IF(
                    M$4:V$4=2,
                    M197:V197,
                    ""),
                ""))
        ),
        IF(
            Parameters!$D$16=1,
            IFERROR(
                AVERAGE(IF(
                    ISNUMBER(M197:V197),
                    IF(
                        M$4:V$4=1,
                        M197:V197,
                        ""),
                    "")),
                AVERAGE(IF(
                    ISNUMBER(M197:V197),
                    IF(
                        M$4:V$4=2,
                        M197:V197,
                        ""),
                    ""))
            ),
            IF(
                Parameters!$D$17=1,
                IFERROR(
                    IF(
                        OR(
                            IF(
                                ISNUMBER(M197:V197),
                                IF(
                                    M$4:V$4=1,
                                    M197:V197,
                                    ""),
                                "")
                            =0),
                        0,
                        GEOMEAN(IF(
                            ISNUMBER(M197:V197),
                            IF(
                                M$4:V$4=1,
                                M197:V197,
                                ""),
                            ""))
                    ),
                    IF(
                        OR(IF(
                            ISNUMBER(M197:V197),
                            IF(
                                M$4:V$4=2,
                                M197:V197,
                                ""),
                            "")
                            =0),
                        0,
                        GEOMEAN(IF(
                            ISNUMBER(M197:V197),
                            IF(
                                M$4:V$4=2,
                                M197:V197,
                                ""),
                            "")))
                )
            )
        )
    )
)</f>
        <v>3.3333333333333299</v>
      </c>
      <c r="I197" s="191" cm="1">
        <f t="array" ref="I197">IF(
    SUM(IF(
            ISNUMBER(
                IF(
                    $M$5:$V$5,
                    (M197:V197),
                    "")),
            1,
            0))
        =0,
    NA(),
    IF(
        Parameters!$D$15=1,
        IF(
            SUM(--(ISNUMBER(IF($M$5:$V$5=1,(M197:V197),""))))&gt;0,
            MAX(IF(
                ISNUMBER(M197:V197),
                IF(
                    M$5:V$5=1,
                    M197:V197,
                    ""),
                "")),
            MAX(IF(
                ISNUMBER(M197:V197),
                IF(
                    M$5:V$5=2,
                    M197:V197,
                    ""),
                ""))
        ),
        IF(
            Parameters!$D$16=1,
            IFERROR(
                AVERAGE(IF(
                    ISNUMBER(M197:V197),
                    IF(
                        M$5:V$5=1,
                        M197:V197,
                        ""),
                    "")),
                AVERAGE(IF(
                    ISNUMBER(M197:V197),
                    IF(
                        M$5:V$5=2,
                        M197:V197,
                        ""),
                    ""))
            ),
            IF(
                Parameters!$D$17=1,
                IFERROR(
                    IF(
                        OR(
                            IF(
                                ISNUMBER(M197:V197),
                                IF(
                                    M$5:V$5=1,
                                    M197:V197,
                                    ""),
                                "")
                            =0),
                        0,
                        GEOMEAN(IF(
                            ISNUMBER(M197:V197),
                            IF(
                                M$5:V$5=1,
                                M197:V197,
                                ""),
                            ""))
                    ),
                    IF(
                        OR(IF(
                            ISNUMBER(M197:V197),
                            IF(
                                M$5:V$5=2,
                                M197:V197,
                                ""),
                            "")
                            =0),
                        0,
                        GEOMEAN(IF(
                            ISNUMBER(M197:V197),
                            IF(
                                M$5:V$5=2,
                                M197:V197,
                                ""),
                            "")))
                )
            )
        )
    )
)</f>
        <v>0</v>
      </c>
      <c r="J197" s="242">
        <v>45142</v>
      </c>
      <c r="K197" s="242">
        <v>45154</v>
      </c>
      <c r="L197" s="91" t="s">
        <v>320</v>
      </c>
      <c r="M197" s="192">
        <v>3.3333333333333299</v>
      </c>
      <c r="N197" s="192" t="s">
        <v>409</v>
      </c>
      <c r="O197" s="192">
        <v>0</v>
      </c>
      <c r="P197" s="192">
        <v>0</v>
      </c>
      <c r="Q197" s="192">
        <v>0</v>
      </c>
      <c r="R197" s="192" t="s">
        <v>409</v>
      </c>
      <c r="S197" s="192">
        <v>3</v>
      </c>
      <c r="T197" s="192" t="s">
        <v>409</v>
      </c>
      <c r="U197" s="192">
        <v>0</v>
      </c>
      <c r="V197" s="192" t="s">
        <v>409</v>
      </c>
      <c r="W197" s="192">
        <v>7.69230769230769E-2</v>
      </c>
      <c r="X197" s="192" t="s">
        <v>409</v>
      </c>
      <c r="Y197" s="192"/>
      <c r="Z197" s="192"/>
      <c r="AA197" s="80"/>
      <c r="AB197" s="80"/>
      <c r="AC197" s="80"/>
    </row>
    <row r="198" spans="1:40" x14ac:dyDescent="0.2">
      <c r="A198" s="84">
        <v>191</v>
      </c>
      <c r="B198" s="84" t="str">
        <f ca="1"/>
        <v>Thailand</v>
      </c>
      <c r="C198" s="84" t="str">
        <f ca="1"/>
        <v>THA</v>
      </c>
      <c r="D198" s="84" t="str">
        <f ca="1"/>
        <v>EAS           East Asia &amp; Pacific</v>
      </c>
      <c r="E198" s="84" t="str">
        <f ca="1"/>
        <v>IBRD</v>
      </c>
      <c r="F198" s="190" t="str">
        <f t="shared" ca="1" si="6"/>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$M$4:$V$4,
                    (M198:V198),
                    "")),
            1,
            0))
        =0,
    NA(),
    IF(
        Parameters!$D$15=1,
        IF(
            SUM(--(ISNUMBER(IF($M$4:$V$4=1,(M198:V198),""))))&gt;0,
            MAX(IF(
                ISNUMBER(M198:V198),
                IF(
                    M$4:V$4=1,
                    M198:V198,
                    ""),
                "")),
            MAX(IF(
                ISNUMBER(M198:V198),
                IF(
                    M$4:V$4=2,
                    M198:V198,
                    ""),
                ""))
        ),
        IF(
            Parameters!$D$16=1,
            IFERROR(
                AVERAGE(IF(
                    ISNUMBER(M198:V198),
                    IF(
                        M$4:V$4=1,
                        M198:V198,
                        ""),
                    "")),
                AVERAGE(IF(
                    ISNUMBER(M198:V198),
                    IF(
                        M$4:V$4=2,
                        M198:V198,
                        ""),
                    ""))
            ),
            IF(
                Parameters!$D$17=1,
                IFERROR(
                    IF(
                        OR(
                            IF(
                                ISNUMBER(M198:V198),
                                IF(
                                    M$4:V$4=1,
                                    M198:V198,
                                    ""),
                                "")
                            =0),
                        0,
                        GEOMEAN(IF(
                            ISNUMBER(M198:V198),
                            IF(
                                M$4:V$4=1,
                                M198:V198,
                                ""),
                            ""))
                    ),
                    IF(
                        OR(IF(
                            ISNUMBER(M198:V198),
                            IF(
                                M$4:V$4=2,
                                M198:V198,
                                ""),
                            "")
                            =0),
                        0,
                        GEOMEAN(IF(
                            ISNUMBER(M198:V198),
                            IF(
                                M$4:V$4=2,
                                M198:V198,
                                ""),
                            "")))
                )
            )
        )
    )
)</f>
        <v>8.6666666666666607</v>
      </c>
      <c r="I198" s="191" cm="1">
        <f t="array" ref="I198">IF(
    SUM(IF(
            ISNUMBER(
                IF(
                    $M$5:$V$5,
                    (M198:V198),
                    "")),
            1,
            0))
        =0,
    NA(),
    IF(
        Parameters!$D$15=1,
        IF(
            SUM(--(ISNUMBER(IF($M$5:$V$5=1,(M198:V198),""))))&gt;0,
            MAX(IF(
                ISNUMBER(M198:V198),
                IF(
                    M$5:V$5=1,
                    M198:V198,
                    ""),
                "")),
            MAX(IF(
                ISNUMBER(M198:V198),
                IF(
                    M$5:V$5=2,
                    M198:V198,
                    ""),
                ""))
        ),
        IF(
            Parameters!$D$16=1,
            IFERROR(
                AVERAGE(IF(
                    ISNUMBER(M198:V198),
                    IF(
                        M$5:V$5=1,
                        M198:V198,
                        ""),
                    "")),
                AVERAGE(IF(
                    ISNUMBER(M198:V198),
                    IF(
                        M$5:V$5=2,
                        M198:V198,
                        ""),
                    ""))
            ),
            IF(
                Parameters!$D$17=1,
                IFERROR(
                    IF(
                        OR(
                            IF(
                                ISNUMBER(M198:V198),
                                IF(
                                    M$5:V$5=1,
                                    M198:V198,
                                    ""),
                                "")
                            =0),
                        0,
                        GEOMEAN(IF(
                            ISNUMBER(M198:V198),
                            IF(
                                M$5:V$5=1,
                                M198:V198,
                                ""),
                            ""))
                    ),
                    IF(
                        OR(IF(
                            ISNUMBER(M198:V198),
                            IF(
                                M$5:V$5=2,
                                M198:V198,
                                ""),
                            "")
                            =0),
                        0,
                        GEOMEAN(IF(
                            ISNUMBER(M198:V198),
                            IF(
                                M$5:V$5=2,
                                M198:V198,
                                ""),
                            "")))
                )
            )
        )
    )
)</f>
        <v>0</v>
      </c>
      <c r="J198" s="242">
        <v>45142</v>
      </c>
      <c r="K198" s="242">
        <v>45154</v>
      </c>
      <c r="L198" s="91" t="s">
        <v>322</v>
      </c>
      <c r="M198" s="192">
        <v>8.6666666666666607</v>
      </c>
      <c r="N198" s="192">
        <v>0</v>
      </c>
      <c r="O198" s="192">
        <v>0</v>
      </c>
      <c r="P198" s="192">
        <v>0</v>
      </c>
      <c r="Q198" s="192">
        <v>0</v>
      </c>
      <c r="R198" s="192" t="s">
        <v>409</v>
      </c>
      <c r="S198" s="192">
        <v>6.2</v>
      </c>
      <c r="T198" s="192" t="s">
        <v>934</v>
      </c>
      <c r="U198" s="192">
        <v>0</v>
      </c>
      <c r="V198" s="192" t="s">
        <v>409</v>
      </c>
      <c r="W198" s="192">
        <v>9.0909090909090898E-2</v>
      </c>
      <c r="X198" s="192" t="s">
        <v>409</v>
      </c>
      <c r="Y198" s="80"/>
      <c r="Z198" s="80"/>
      <c r="AA198" s="80"/>
      <c r="AB198" s="80"/>
      <c r="AC198" s="80"/>
      <c r="AD198" s="80"/>
      <c r="AE198" s="80"/>
    </row>
    <row r="199" spans="1:40" x14ac:dyDescent="0.2">
      <c r="A199" s="84">
        <v>192</v>
      </c>
      <c r="B199" s="84" t="str">
        <f ca="1"/>
        <v>Tajikistan</v>
      </c>
      <c r="C199" s="84" t="str">
        <f ca="1"/>
        <v>TJK</v>
      </c>
      <c r="D199" s="84" t="str">
        <f ca="1"/>
        <v>ECS           Europe &amp; Central Asia</v>
      </c>
      <c r="E199" s="84" t="str">
        <f ca="1"/>
        <v>IDA</v>
      </c>
      <c r="F199" s="190" t="str">
        <f t="shared" ca="1" si="6"/>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8.9442719099991592</v>
      </c>
      <c r="H199" s="80" cm="1">
        <f t="array" ref="H199">IF(
    SUM(IF(
            ISNUMBER(
                IF(
                    $M$4:$V$4,
                    (M199:V199),
                    "")),
            1,
            0))
        =0,
    NA(),
    IF(
        Parameters!$D$15=1,
        IF(
            SUM(--(ISNUMBER(IF($M$4:$V$4=1,(M199:V199),""))))&gt;0,
            MAX(IF(
                ISNUMBER(M199:V199),
                IF(
                    M$4:V$4=1,
                    M199:V199,
                    ""),
                "")),
            MAX(IF(
                ISNUMBER(M199:V199),
                IF(
                    M$4:V$4=2,
                    M199:V199,
                    ""),
                ""))
        ),
        IF(
            Parameters!$D$16=1,
            IFERROR(
                AVERAGE(IF(
                    ISNUMBER(M199:V199),
                    IF(
                        M$4:V$4=1,
                        M199:V199,
                        ""),
                    "")),
                AVERAGE(IF(
                    ISNUMBER(M199:V199),
                    IF(
                        M$4:V$4=2,
                        M199:V199,
                        ""),
                    ""))
            ),
            IF(
                Parameters!$D$17=1,
                IFERROR(
                    IF(
                        OR(
                            IF(
                                ISNUMBER(M199:V199),
                                IF(
                                    M$4:V$4=1,
                                    M199:V199,
                                    ""),
                                "")
                            =0),
                        0,
                        GEOMEAN(IF(
                            ISNUMBER(M199:V199),
                            IF(
                                M$4:V$4=1,
                                M199:V199,
                                ""),
                            ""))
                    ),
                    IF(
                        OR(IF(
                            ISNUMBER(M199:V199),
                            IF(
                                M$4:V$4=2,
                                M199:V199,
                                ""),
                            "")
                            =0),
                        0,
                        GEOMEAN(IF(
                            ISNUMBER(M199:V199),
                            IF(
                                M$4:V$4=2,
                                M199:V199,
                                ""),
                            "")))
                )
            )
        )
    )
)</f>
        <v>8</v>
      </c>
      <c r="I199" s="191" cm="1">
        <f t="array" ref="I199">IF(
    SUM(IF(
            ISNUMBER(
                IF(
                    $M$5:$V$5,
                    (M199:V199),
                    "")),
            1,
            0))
        =0,
    NA(),
    IF(
        Parameters!$D$15=1,
        IF(
            SUM(--(ISNUMBER(IF($M$5:$V$5=1,(M199:V199),""))))&gt;0,
            MAX(IF(
                ISNUMBER(M199:V199),
                IF(
                    M$5:V$5=1,
                    M199:V199,
                    ""),
                "")),
            MAX(IF(
                ISNUMBER(M199:V199),
                IF(
                    M$5:V$5=2,
                    M199:V199,
                    ""),
                ""))
        ),
        IF(
            Parameters!$D$16=1,
            IFERROR(
                AVERAGE(IF(
                    ISNUMBER(M199:V199),
                    IF(
                        M$5:V$5=1,
                        M199:V199,
                        ""),
                    "")),
                AVERAGE(IF(
                    ISNUMBER(M199:V199),
                    IF(
                        M$5:V$5=2,
                        M199:V199,
                        ""),
                    ""))
            ),
            IF(
                Parameters!$D$17=1,
                IFERROR(
                    IF(
                        OR(
                            IF(
                                ISNUMBER(M199:V199),
                                IF(
                                    M$5:V$5=1,
                                    M199:V199,
                                    ""),
                                "")
                            =0),
                        0,
                        GEOMEAN(IF(
                            ISNUMBER(M199:V199),
                            IF(
                                M$5:V$5=1,
                                M199:V199,
                                ""),
                            ""))
                    ),
                    IF(
                        OR(IF(
                            ISNUMBER(M199:V199),
                            IF(
                                M$5:V$5=2,
                                M199:V199,
                                ""),
                            "")
                            =0),
                        0,
                        GEOMEAN(IF(
                            ISNUMBER(M199:V199),
                            IF(
                                M$5:V$5=2,
                                M199:V199,
                                ""),
                            "")))
                )
            )
        )
    )
)</f>
        <v>10</v>
      </c>
      <c r="J199" s="242">
        <v>44860</v>
      </c>
      <c r="K199" s="242">
        <v>45154</v>
      </c>
      <c r="L199" s="91" t="s">
        <v>324</v>
      </c>
      <c r="M199" s="192">
        <v>8</v>
      </c>
      <c r="N199" s="192">
        <v>10</v>
      </c>
      <c r="O199" s="192">
        <v>0</v>
      </c>
      <c r="P199" s="192">
        <v>0</v>
      </c>
      <c r="Q199" s="192">
        <v>0</v>
      </c>
      <c r="R199" s="192" t="s">
        <v>409</v>
      </c>
      <c r="S199" s="192">
        <v>5.8</v>
      </c>
      <c r="T199" s="192" t="s">
        <v>933</v>
      </c>
      <c r="U199" s="192">
        <v>0</v>
      </c>
      <c r="V199" s="192" t="s">
        <v>409</v>
      </c>
      <c r="W199" s="192">
        <v>0.05</v>
      </c>
      <c r="X199" s="192" t="s">
        <v>409</v>
      </c>
      <c r="Y199" s="80"/>
      <c r="Z199" s="80"/>
      <c r="AA199" s="80"/>
      <c r="AB199" s="80"/>
      <c r="AC199" s="80"/>
      <c r="AD199" s="80"/>
      <c r="AE199" s="80"/>
      <c r="AF199" s="81"/>
      <c r="AG199" s="81"/>
      <c r="AH199" s="81"/>
      <c r="AI199" s="81"/>
      <c r="AJ199" s="81"/>
      <c r="AK199" s="81"/>
      <c r="AL199" s="81"/>
      <c r="AM199" s="81"/>
      <c r="AN199" s="81"/>
    </row>
    <row r="200" spans="1:40" x14ac:dyDescent="0.2">
      <c r="A200" s="84">
        <v>193</v>
      </c>
      <c r="B200" s="84" t="str">
        <f ca="1"/>
        <v>Turkmenistan</v>
      </c>
      <c r="C200" s="84" t="str">
        <f ca="1"/>
        <v>TKM</v>
      </c>
      <c r="D200" s="84" t="str">
        <f ca="1"/>
        <v>ECS           Europe &amp; Central Asia</v>
      </c>
      <c r="E200" s="84" t="str">
        <f ca="1"/>
        <v>IBRD</v>
      </c>
      <c r="F200" s="190" t="str">
        <f t="shared" ca="1" si="6"/>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6.7082039324993685</v>
      </c>
      <c r="H200" s="80" cm="1">
        <f t="array" ref="H200">IF(
    SUM(IF(
            ISNUMBER(
                IF(
                    $M$4:$V$4,
                    (M200:V200),
                    "")),
            1,
            0))
        =0,
    NA(),
    IF(
        Parameters!$D$15=1,
        IF(
            SUM(--(ISNUMBER(IF($M$4:$V$4=1,(M200:V200),""))))&gt;0,
            MAX(IF(
                ISNUMBER(M200:V200),
                IF(
                    M$4:V$4=1,
                    M200:V200,
                    ""),
                "")),
            MAX(IF(
                ISNUMBER(M200:V200),
                IF(
                    M$4:V$4=2,
                    M200:V200,
                    ""),
                ""))
        ),
        IF(
            Parameters!$D$16=1,
            IFERROR(
                AVERAGE(IF(
                    ISNUMBER(M200:V200),
                    IF(
                        M$4:V$4=1,
                        M200:V200,
                        ""),
                    "")),
                AVERAGE(IF(
                    ISNUMBER(M200:V200),
                    IF(
                        M$4:V$4=2,
                        M200:V200,
                        ""),
                    ""))
            ),
            IF(
                Parameters!$D$17=1,
                IFERROR(
                    IF(
                        OR(
                            IF(
                                ISNUMBER(M200:V200),
                                IF(
                                    M$4:V$4=1,
                                    M200:V200,
                                    ""),
                                "")
                            =0),
                        0,
                        GEOMEAN(IF(
                            ISNUMBER(M200:V200),
                            IF(
                                M$4:V$4=1,
                                M200:V200,
                                ""),
                            ""))
                    ),
                    IF(
                        OR(IF(
                            ISNUMBER(M200:V200),
                            IF(
                                M$4:V$4=2,
                                M200:V200,
                                ""),
                            "")
                            =0),
                        0,
                        GEOMEAN(IF(
                            ISNUMBER(M200:V200),
                            IF(
                                M$4:V$4=2,
                                M200:V200,
                                ""),
                            "")))
                )
            )
        )
    )
)</f>
        <v>4.5</v>
      </c>
      <c r="I200" s="191" cm="1">
        <f t="array" ref="I200">IF(
    SUM(IF(
            ISNUMBER(
                IF(
                    $M$5:$V$5,
                    (M200:V200),
                    "")),
            1,
            0))
        =0,
    NA(),
    IF(
        Parameters!$D$15=1,
        IF(
            SUM(--(ISNUMBER(IF($M$5:$V$5=1,(M200:V200),""))))&gt;0,
            MAX(IF(
                ISNUMBER(M200:V200),
                IF(
                    M$5:V$5=1,
                    M200:V200,
                    ""),
                "")),
            MAX(IF(
                ISNUMBER(M200:V200),
                IF(
                    M$5:V$5=2,
                    M200:V200,
                    ""),
                ""))
        ),
        IF(
            Parameters!$D$16=1,
            IFERROR(
                AVERAGE(IF(
                    ISNUMBER(M200:V200),
                    IF(
                        M$5:V$5=1,
                        M200:V200,
                        ""),
                    "")),
                AVERAGE(IF(
                    ISNUMBER(M200:V200),
                    IF(
                        M$5:V$5=2,
                        M200:V200,
                        ""),
                    ""))
            ),
            IF(
                Parameters!$D$17=1,
                IFERROR(
                    IF(
                        OR(
                            IF(
                                ISNUMBER(M200:V200),
                                IF(
                                    M$5:V$5=1,
                                    M200:V200,
                                    ""),
                                "")
                            =0),
                        0,
                        GEOMEAN(IF(
                            ISNUMBER(M200:V200),
                            IF(
                                M$5:V$5=1,
                                M200:V200,
                                ""),
                            ""))
                    ),
                    IF(
                        OR(IF(
                            ISNUMBER(M200:V200),
                            IF(
                                M$5:V$5=2,
                                M200:V200,
                                ""),
                            "")
                            =0),
                        0,
                        GEOMEAN(IF(
                            ISNUMBER(M200:V200),
                            IF(
                                M$5:V$5=2,
                                M200:V200,
                                ""),
                            "")))
                )
            )
        )
    )
)</f>
        <v>10</v>
      </c>
      <c r="J200" s="242">
        <v>44753</v>
      </c>
      <c r="K200" s="242">
        <v>45154</v>
      </c>
      <c r="L200" s="91" t="s">
        <v>326</v>
      </c>
      <c r="M200" s="192">
        <v>4.5</v>
      </c>
      <c r="N200" s="192">
        <v>10</v>
      </c>
      <c r="O200" s="192">
        <v>0</v>
      </c>
      <c r="P200" s="192">
        <v>0</v>
      </c>
      <c r="Q200" s="192">
        <v>0</v>
      </c>
      <c r="R200" s="192" t="s">
        <v>409</v>
      </c>
      <c r="S200" s="192">
        <v>3.7</v>
      </c>
      <c r="T200" s="192" t="s">
        <v>933</v>
      </c>
      <c r="U200" s="192">
        <v>0</v>
      </c>
      <c r="V200" s="192" t="s">
        <v>409</v>
      </c>
      <c r="W200" s="192">
        <v>0.317460317460317</v>
      </c>
      <c r="X200" s="192" t="s">
        <v>409</v>
      </c>
      <c r="Y200" s="80"/>
      <c r="Z200" s="80"/>
      <c r="AA200" s="80"/>
      <c r="AB200" s="80"/>
      <c r="AC200" s="80"/>
      <c r="AD200" s="80"/>
      <c r="AE200" s="80"/>
      <c r="AF200" s="81"/>
      <c r="AG200" s="81"/>
      <c r="AH200" s="81"/>
      <c r="AI200" s="81"/>
      <c r="AJ200" s="81"/>
      <c r="AK200" s="81"/>
      <c r="AL200" s="81"/>
      <c r="AM200" s="81"/>
      <c r="AN200" s="81"/>
    </row>
    <row r="201" spans="1:40" x14ac:dyDescent="0.2">
      <c r="A201" s="84">
        <v>194</v>
      </c>
      <c r="B201" s="84" t="str">
        <f ca="1"/>
        <v>Timor-Leste</v>
      </c>
      <c r="C201" s="84" t="str">
        <f ca="1"/>
        <v>TLS</v>
      </c>
      <c r="D201" s="84" t="str">
        <f ca="1"/>
        <v>EAS           East Asia &amp; Pacific</v>
      </c>
      <c r="E201" s="84" t="str">
        <f ca="1"/>
        <v>Blend</v>
      </c>
      <c r="F201" s="190" t="str">
        <f t="shared" ca="1" si="6"/>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$M$4:$V$4,
                    (M201:V201),
                    "")),
            1,
            0))
        =0,
    NA(),
    IF(
        Parameters!$D$15=1,
        IF(
            SUM(--(ISNUMBER(IF($M$4:$V$4=1,(M201:V201),""))))&gt;0,
            MAX(IF(
                ISNUMBER(M201:V201),
                IF(
                    M$4:V$4=1,
                    M201:V201,
                    ""),
                "")),
            MAX(IF(
                ISNUMBER(M201:V201),
                IF(
                    M$4:V$4=2,
                    M201:V201,
                    ""),
                ""))
        ),
        IF(
            Parameters!$D$16=1,
            IFERROR(
                AVERAGE(IF(
                    ISNUMBER(M201:V201),
                    IF(
                        M$4:V$4=1,
                        M201:V201,
                        ""),
                    "")),
                AVERAGE(IF(
                    ISNUMBER(M201:V201),
                    IF(
                        M$4:V$4=2,
                        M201:V201,
                        ""),
                    ""))
            ),
            IF(
                Parameters!$D$17=1,
                IFERROR(
                    IF(
                        OR(
                            IF(
                                ISNUMBER(M201:V201),
                                IF(
                                    M$4:V$4=1,
                                    M201:V201,
                                    ""),
                                "")
                            =0),
                        0,
                        GEOMEAN(IF(
                            ISNUMBER(M201:V201),
                            IF(
                                M$4:V$4=1,
                                M201:V201,
                                ""),
                            ""))
                    ),
                    IF(
                        OR(IF(
                            ISNUMBER(M201:V201),
                            IF(
                                M$4:V$4=2,
                                M201:V201,
                                ""),
                            "")
                            =0),
                        0,
                        GEOMEAN(IF(
                            ISNUMBER(M201:V201),
                            IF(
                                M$4:V$4=2,
                                M201:V201,
                                ""),
                            "")))
                )
            )
        )
    )
)</f>
        <v>5.9999999999999902</v>
      </c>
      <c r="I201" s="191" cm="1">
        <f t="array" ref="I201">IF(
    SUM(IF(
            ISNUMBER(
                IF(
                    $M$5:$V$5,
                    (M201:V201),
                    "")),
            1,
            0))
        =0,
    NA(),
    IF(
        Parameters!$D$15=1,
        IF(
            SUM(--(ISNUMBER(IF($M$5:$V$5=1,(M201:V201),""))))&gt;0,
            MAX(IF(
                ISNUMBER(M201:V201),
                IF(
                    M$5:V$5=1,
                    M201:V201,
                    ""),
                "")),
            MAX(IF(
                ISNUMBER(M201:V201),
                IF(
                    M$5:V$5=2,
                    M201:V201,
                    ""),
                ""))
        ),
        IF(
            Parameters!$D$16=1,
            IFERROR(
                AVERAGE(IF(
                    ISNUMBER(M201:V201),
                    IF(
                        M$5:V$5=1,
                        M201:V201,
                        ""),
                    "")),
                AVERAGE(IF(
                    ISNUMBER(M201:V201),
                    IF(
                        M$5:V$5=2,
                        M201:V201,
                        ""),
                    ""))
            ),
            IF(
                Parameters!$D$17=1,
                IFERROR(
                    IF(
                        OR(
                            IF(
                                ISNUMBER(M201:V201),
                                IF(
                                    M$5:V$5=1,
                                    M201:V201,
                                    ""),
                                "")
                            =0),
                        0,
                        GEOMEAN(IF(
                            ISNUMBER(M201:V201),
                            IF(
                                M$5:V$5=1,
                                M201:V201,
                                ""),
                            ""))
                    ),
                    IF(
                        OR(IF(
                            ISNUMBER(M201:V201),
                            IF(
                                M$5:V$5=2,
                                M201:V201,
                                ""),
                            "")
                            =0),
                        0,
                        GEOMEAN(IF(
                            ISNUMBER(M201:V201),
                            IF(
                                M$5:V$5=2,
                                M201:V201,
                                ""),
                            "")))
                )
            )
        )
    )
)</f>
        <v>0</v>
      </c>
      <c r="J201" s="242">
        <v>45142</v>
      </c>
      <c r="K201" s="242">
        <v>45154</v>
      </c>
      <c r="L201" s="91" t="s">
        <v>328</v>
      </c>
      <c r="M201" s="192">
        <v>5.9999999999999902</v>
      </c>
      <c r="N201" s="192" t="s">
        <v>409</v>
      </c>
      <c r="O201" s="192">
        <v>0</v>
      </c>
      <c r="P201" s="192">
        <v>0</v>
      </c>
      <c r="Q201" s="192">
        <v>0</v>
      </c>
      <c r="R201" s="192" t="s">
        <v>409</v>
      </c>
      <c r="S201" s="192">
        <v>4.5999999999999996</v>
      </c>
      <c r="T201" s="192" t="s">
        <v>409</v>
      </c>
      <c r="U201" s="192">
        <v>0</v>
      </c>
      <c r="V201" s="192" t="s">
        <v>409</v>
      </c>
      <c r="W201" s="192">
        <v>0.33333333333333298</v>
      </c>
      <c r="X201" s="192" t="s">
        <v>409</v>
      </c>
      <c r="Y201" s="181" t="str">
        <f>IFERROR(INDEX('Data Dictionary'!$I$8:$I$39,MATCH(Y7,'Data Dictionary'!$K$8:$K$39,0)),"")</f>
        <v/>
      </c>
      <c r="Z201" s="181" t="str">
        <f>IFERROR(INDEX('Data Dictionary'!$I$8:$I$39,MATCH(Z7,'Data Dictionary'!$K$8:$K$39,0)),"")</f>
        <v/>
      </c>
      <c r="AA201" s="80" t="str">
        <f>IFERROR(INDEX('Data Dictionary'!$I$8:$I$34,MATCH(AA7,'Data Dictionary'!$M$8:$M$34,0)),"")</f>
        <v/>
      </c>
      <c r="AB201" s="80" t="str">
        <f>IFERROR(INDEX('Data Dictionary'!$I$8:$I$34,MATCH(AB7,'Data Dictionary'!$M$8:$M$34,0)),"")</f>
        <v/>
      </c>
      <c r="AC201" s="80" t="str">
        <f>IFERROR(INDEX('Data Dictionary'!$I$8:$I$34,MATCH(AC7,'Data Dictionary'!$M$8:$M$34,0)),"")</f>
        <v/>
      </c>
      <c r="AD201" s="80" t="str">
        <f>IFERROR(INDEX('Data Dictionary'!$I$8:$I$34,MATCH(AD7,'Data Dictionary'!$M$8:$M$34,0)),"")</f>
        <v/>
      </c>
      <c r="AE201" s="80" t="str">
        <f>IFERROR(INDEX('Data Dictionary'!$I$8:$I$34,MATCH(AE7,'Data Dictionary'!$M$8:$M$34,0)),"")</f>
        <v/>
      </c>
      <c r="AF201" s="81"/>
      <c r="AG201" s="81"/>
      <c r="AH201" s="81"/>
      <c r="AI201" s="81"/>
      <c r="AJ201" s="81"/>
      <c r="AK201" s="81"/>
      <c r="AL201" s="81"/>
      <c r="AM201" s="81"/>
      <c r="AN201" s="81"/>
    </row>
    <row r="202" spans="1:40" x14ac:dyDescent="0.2">
      <c r="A202" s="84">
        <v>195</v>
      </c>
      <c r="B202" s="84" t="str">
        <f ca="1"/>
        <v>Tonga</v>
      </c>
      <c r="C202" s="84" t="str">
        <f ca="1"/>
        <v>TON</v>
      </c>
      <c r="D202" s="84" t="str">
        <f ca="1"/>
        <v>EAS           East Asia &amp; Pacific</v>
      </c>
      <c r="E202" s="84" t="str">
        <f ca="1"/>
        <v>IDA</v>
      </c>
      <c r="F202" s="190" t="str">
        <f t="shared" ca="1" si="6"/>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$M$4:$V$4,
                    (M202:V202),
                    "")),
            1,
            0))
        =0,
    NA(),
    IF(
        Parameters!$D$15=1,
        IF(
            SUM(--(ISNUMBER(IF($M$4:$V$4=1,(M202:V202),""))))&gt;0,
            MAX(IF(
                ISNUMBER(M202:V202),
                IF(
                    M$4:V$4=1,
                    M202:V202,
                    ""),
                "")),
            MAX(IF(
                ISNUMBER(M202:V202),
                IF(
                    M$4:V$4=2,
                    M202:V202,
                    ""),
                ""))
        ),
        IF(
            Parameters!$D$16=1,
            IFERROR(
                AVERAGE(IF(
                    ISNUMBER(M202:V202),
                    IF(
                        M$4:V$4=1,
                        M202:V202,
                        ""),
                    "")),
                AVERAGE(IF(
                    ISNUMBER(M202:V202),
                    IF(
                        M$4:V$4=2,
                        M202:V202,
                        ""),
                    ""))
            ),
            IF(
                Parameters!$D$17=1,
                IFERROR(
                    IF(
                        OR(
                            IF(
                                ISNUMBER(M202:V202),
                                IF(
                                    M$4:V$4=1,
                                    M202:V202,
                                    ""),
                                "")
                            =0),
                        0,
                        GEOMEAN(IF(
                            ISNUMBER(M202:V202),
                            IF(
                                M$4:V$4=1,
                                M202:V202,
                                ""),
                            ""))
                    ),
                    IF(
                        OR(IF(
                            ISNUMBER(M202:V202),
                            IF(
                                M$4:V$4=2,
                                M202:V202,
                                ""),
                            "")
                            =0),
                        0,
                        GEOMEAN(IF(
                            ISNUMBER(M202:V202),
                            IF(
                                M$4:V$4=2,
                                M202:V202,
                                ""),
                            "")))
                )
            )
        )
    )
)</f>
        <v>7</v>
      </c>
      <c r="I202" s="191" cm="1">
        <f t="array" ref="I202">IF(
    SUM(IF(
            ISNUMBER(
                IF(
                    $M$5:$V$5,
                    (M202:V202),
                    "")),
            1,
            0))
        =0,
    NA(),
    IF(
        Parameters!$D$15=1,
        IF(
            SUM(--(ISNUMBER(IF($M$5:$V$5=1,(M202:V202),""))))&gt;0,
            MAX(IF(
                ISNUMBER(M202:V202),
                IF(
                    M$5:V$5=1,
                    M202:V202,
                    ""),
                "")),
            MAX(IF(
                ISNUMBER(M202:V202),
                IF(
                    M$5:V$5=2,
                    M202:V202,
                    ""),
                ""))
        ),
        IF(
            Parameters!$D$16=1,
            IFERROR(
                AVERAGE(IF(
                    ISNUMBER(M202:V202),
                    IF(
                        M$5:V$5=1,
                        M202:V202,
                        ""),
                    "")),
                AVERAGE(IF(
                    ISNUMBER(M202:V202),
                    IF(
                        M$5:V$5=2,
                        M202:V202,
                        ""),
                    ""))
            ),
            IF(
                Parameters!$D$17=1,
                IFERROR(
                    IF(
                        OR(
                            IF(
                                ISNUMBER(M202:V202),
                                IF(
                                    M$5:V$5=1,
                                    M202:V202,
                                    ""),
                                "")
                            =0),
                        0,
                        GEOMEAN(IF(
                            ISNUMBER(M202:V202),
                            IF(
                                M$5:V$5=1,
                                M202:V202,
                                ""),
                            ""))
                    ),
                    IF(
                        OR(IF(
                            ISNUMBER(M202:V202),
                            IF(
                                M$5:V$5=2,
                                M202:V202,
                                ""),
                            "")
                            =0),
                        0,
                        GEOMEAN(IF(
                            ISNUMBER(M202:V202),
                            IF(
                                M$5:V$5=2,
                                M202:V202,
                                ""),
                            "")))
                )
            )
        )
    )
)</f>
        <v>0</v>
      </c>
      <c r="J202" s="242">
        <v>44753</v>
      </c>
      <c r="K202" s="242">
        <v>45154</v>
      </c>
      <c r="L202" s="91" t="s">
        <v>330</v>
      </c>
      <c r="M202" s="192">
        <v>7</v>
      </c>
      <c r="N202" s="192">
        <v>0</v>
      </c>
      <c r="O202" s="192">
        <v>0</v>
      </c>
      <c r="P202" s="192">
        <v>0</v>
      </c>
      <c r="Q202" s="192">
        <v>0</v>
      </c>
      <c r="R202" s="192" t="s">
        <v>409</v>
      </c>
      <c r="S202" s="192">
        <v>5.2</v>
      </c>
      <c r="T202" s="192" t="s">
        <v>952</v>
      </c>
      <c r="U202" s="192">
        <v>0</v>
      </c>
      <c r="V202" s="192" t="s">
        <v>409</v>
      </c>
      <c r="W202" s="192">
        <v>0</v>
      </c>
      <c r="X202" s="192" t="s">
        <v>409</v>
      </c>
      <c r="Y202" s="181" t="str">
        <f>IFERROR(INDEX('Data Dictionary'!$J$8:$J$39,MATCH(Y7,'Data Dictionary'!$K$8:$K$39,0)),"")</f>
        <v/>
      </c>
      <c r="Z202" s="181" t="str">
        <f>IFERROR(INDEX('Data Dictionary'!$J$8:$J$39,MATCH(Z7,'Data Dictionary'!$K$8:$K$39,0)),"")</f>
        <v/>
      </c>
      <c r="AA202" s="80" t="str">
        <f>IFERROR(INDEX('Data Dictionary'!$J$8:$J$34,MATCH(AA7,'Data Dictionary'!$M$8:$M$34,0)),"")</f>
        <v/>
      </c>
      <c r="AB202" s="80" t="str">
        <f>IFERROR(INDEX('Data Dictionary'!$J$8:$J$34,MATCH(AB7,'Data Dictionary'!$M$8:$M$34,0)),"")</f>
        <v/>
      </c>
      <c r="AC202" s="80" t="str">
        <f>IFERROR(INDEX('Data Dictionary'!$J$8:$J$34,MATCH(AC7,'Data Dictionary'!$M$8:$M$34,0)),"")</f>
        <v/>
      </c>
      <c r="AD202" s="80" t="str">
        <f>IFERROR(INDEX('Data Dictionary'!$J$8:$J$34,MATCH(AD7,'Data Dictionary'!$M$8:$M$34,0)),"")</f>
        <v/>
      </c>
      <c r="AE202" s="80" t="str">
        <f>IFERROR(INDEX('Data Dictionary'!$J$8:$J$34,MATCH(AE7,'Data Dictionary'!$M$8:$M$34,0)),"")</f>
        <v/>
      </c>
      <c r="AF202" s="81"/>
      <c r="AG202" s="81"/>
      <c r="AH202" s="81"/>
      <c r="AI202" s="81"/>
      <c r="AJ202" s="81"/>
      <c r="AK202" s="81"/>
      <c r="AL202" s="81"/>
      <c r="AM202" s="81"/>
      <c r="AN202" s="81"/>
    </row>
    <row r="203" spans="1:40" x14ac:dyDescent="0.2">
      <c r="A203" s="84">
        <v>196</v>
      </c>
      <c r="B203" s="84" t="str">
        <f ca="1"/>
        <v>Trinidad and Tobago</v>
      </c>
      <c r="C203" s="84" t="str">
        <f ca="1"/>
        <v>TTO</v>
      </c>
      <c r="D203" s="84" t="str">
        <f ca="1"/>
        <v>LCN           Latin America &amp; Caribbean</v>
      </c>
      <c r="E203" s="84" t="str">
        <f ca="1"/>
        <v>IBRD</v>
      </c>
      <c r="F203" s="190" t="str">
        <f t="shared" ca="1" si="6"/>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6.0553007081949781</v>
      </c>
      <c r="H203" s="80" cm="1">
        <f t="array" ref="H203">IF(
    SUM(IF(
            ISNUMBER(
                IF(
                    $M$4:$V$4,
                    (M203:V203),
                    "")),
            1,
            0))
        =0,
    NA(),
    IF(
        Parameters!$D$15=1,
        IF(
            SUM(--(ISNUMBER(IF($M$4:$V$4=1,(M203:V203),""))))&gt;0,
            MAX(IF(
                ISNUMBER(M203:V203),
                IF(
                    M$4:V$4=1,
                    M203:V203,
                    ""),
                "")),
            MAX(IF(
                ISNUMBER(M203:V203),
                IF(
                    M$4:V$4=2,
                    M203:V203,
                    ""),
                ""))
        ),
        IF(
            Parameters!$D$16=1,
            IFERROR(
                AVERAGE(IF(
                    ISNUMBER(M203:V203),
                    IF(
                        M$4:V$4=1,
                        M203:V203,
                        ""),
                    "")),
                AVERAGE(IF(
                    ISNUMBER(M203:V203),
                    IF(
                        M$4:V$4=2,
                        M203:V203,
                        ""),
                    ""))
            ),
            IF(
                Parameters!$D$17=1,
                IFERROR(
                    IF(
                        OR(
                            IF(
                                ISNUMBER(M203:V203),
                                IF(
                                    M$4:V$4=1,
                                    M203:V203,
                                    ""),
                                "")
                            =0),
                        0,
                        GEOMEAN(IF(
                            ISNUMBER(M203:V203),
                            IF(
                                M$4:V$4=1,
                                M203:V203,
                                ""),
                            ""))
                    ),
                    IF(
                        OR(IF(
                            ISNUMBER(M203:V203),
                            IF(
                                M$4:V$4=2,
                                M203:V203,
                                ""),
                            "")
                            =0),
                        0,
                        GEOMEAN(IF(
                            ISNUMBER(M203:V203),
                            IF(
                                M$4:V$4=2,
                                M203:V203,
                                ""),
                            "")))
                )
            )
        )
    )
)</f>
        <v>3.6666666666666599</v>
      </c>
      <c r="I203" s="191" cm="1">
        <f t="array" ref="I203">IF(
    SUM(IF(
            ISNUMBER(
                IF(
                    $M$5:$V$5,
                    (M203:V203),
                    "")),
            1,
            0))
        =0,
    NA(),
    IF(
        Parameters!$D$15=1,
        IF(
            SUM(--(ISNUMBER(IF($M$5:$V$5=1,(M203:V203),""))))&gt;0,
            MAX(IF(
                ISNUMBER(M203:V203),
                IF(
                    M$5:V$5=1,
                    M203:V203,
                    ""),
                "")),
            MAX(IF(
                ISNUMBER(M203:V203),
                IF(
                    M$5:V$5=2,
                    M203:V203,
                    ""),
                ""))
        ),
        IF(
            Parameters!$D$16=1,
            IFERROR(
                AVERAGE(IF(
                    ISNUMBER(M203:V203),
                    IF(
                        M$5:V$5=1,
                        M203:V203,
                        ""),
                    "")),
                AVERAGE(IF(
                    ISNUMBER(M203:V203),
                    IF(
                        M$5:V$5=2,
                        M203:V203,
                        ""),
                    ""))
            ),
            IF(
                Parameters!$D$17=1,
                IFERROR(
                    IF(
                        OR(
                            IF(
                                ISNUMBER(M203:V203),
                                IF(
                                    M$5:V$5=1,
                                    M203:V203,
                                    ""),
                                "")
                            =0),
                        0,
                        GEOMEAN(IF(
                            ISNUMBER(M203:V203),
                            IF(
                                M$5:V$5=1,
                                M203:V203,
                                ""),
                            ""))
                    ),
                    IF(
                        OR(IF(
                            ISNUMBER(M203:V203),
                            IF(
                                M$5:V$5=2,
                                M203:V203,
                                ""),
                            "")
                            =0),
                        0,
                        GEOMEAN(IF(
                            ISNUMBER(M203:V203),
                            IF(
                                M$5:V$5=2,
                                M203:V203,
                                ""),
                            "")))
                )
            )
        )
    )
)</f>
        <v>10</v>
      </c>
      <c r="J203" s="242">
        <v>45142</v>
      </c>
      <c r="K203" s="242">
        <v>45154</v>
      </c>
      <c r="L203" s="91" t="s">
        <v>332</v>
      </c>
      <c r="M203" s="192">
        <v>3.6666666666666599</v>
      </c>
      <c r="N203" s="192" t="s">
        <v>409</v>
      </c>
      <c r="O203" s="192">
        <v>0</v>
      </c>
      <c r="P203" s="192">
        <v>0</v>
      </c>
      <c r="Q203" s="192">
        <v>10</v>
      </c>
      <c r="R203" s="192" t="s">
        <v>409</v>
      </c>
      <c r="S203" s="192">
        <v>3.2</v>
      </c>
      <c r="T203" s="192" t="s">
        <v>409</v>
      </c>
      <c r="U203" s="192">
        <v>0</v>
      </c>
      <c r="V203" s="192" t="s">
        <v>409</v>
      </c>
      <c r="W203" s="192">
        <v>0.75</v>
      </c>
      <c r="X203" s="192" t="s">
        <v>409</v>
      </c>
      <c r="Y203" s="80"/>
      <c r="Z203" s="80"/>
      <c r="AA203" s="80"/>
      <c r="AB203" s="80"/>
      <c r="AC203" s="80"/>
      <c r="AD203" s="80"/>
      <c r="AE203" s="80"/>
      <c r="AF203" s="81"/>
      <c r="AG203" s="81"/>
      <c r="AH203" s="81"/>
      <c r="AI203" s="81"/>
      <c r="AJ203" s="81"/>
      <c r="AK203" s="81"/>
      <c r="AL203" s="81"/>
      <c r="AM203" s="81"/>
      <c r="AN203" s="81"/>
    </row>
    <row r="204" spans="1:40" x14ac:dyDescent="0.2">
      <c r="A204" s="84">
        <v>197</v>
      </c>
      <c r="B204" s="84" t="str">
        <f ca="1"/>
        <v>Tunisia</v>
      </c>
      <c r="C204" s="84" t="str">
        <f ca="1"/>
        <v>TUN</v>
      </c>
      <c r="D204" s="84" t="str">
        <f ca="1"/>
        <v>MEA           Middle East &amp; North Africa</v>
      </c>
      <c r="E204" s="84" t="str">
        <f ca="1"/>
        <v>IBRD</v>
      </c>
      <c r="F204" s="190" t="str">
        <f t="shared" ca="1" si="6"/>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$M$4:$V$4,
                    (M204:V204),
                    "")),
            1,
            0))
        =0,
    NA(),
    IF(
        Parameters!$D$15=1,
        IF(
            SUM(--(ISNUMBER(IF($M$4:$V$4=1,(M204:V204),""))))&gt;0,
            MAX(IF(
                ISNUMBER(M204:V204),
                IF(
                    M$4:V$4=1,
                    M204:V204,
                    ""),
                "")),
            MAX(IF(
                ISNUMBER(M204:V204),
                IF(
                    M$4:V$4=2,
                    M204:V204,
                    ""),
                ""))
        ),
        IF(
            Parameters!$D$16=1,
            IFERROR(
                AVERAGE(IF(
                    ISNUMBER(M204:V204),
                    IF(
                        M$4:V$4=1,
                        M204:V204,
                        ""),
                    "")),
                AVERAGE(IF(
                    ISNUMBER(M204:V204),
                    IF(
                        M$4:V$4=2,
                        M204:V204,
                        ""),
                    ""))
            ),
            IF(
                Parameters!$D$17=1,
                IFERROR(
                    IF(
                        OR(
                            IF(
                                ISNUMBER(M204:V204),
                                IF(
                                    M$4:V$4=1,
                                    M204:V204,
                                    ""),
                                "")
                            =0),
                        0,
                        GEOMEAN(IF(
                            ISNUMBER(M204:V204),
                            IF(
                                M$4:V$4=1,
                                M204:V204,
                                ""),
                            ""))
                    ),
                    IF(
                        OR(IF(
                            ISNUMBER(M204:V204),
                            IF(
                                M$4:V$4=2,
                                M204:V204,
                                ""),
                            "")
                            =0),
                        0,
                        GEOMEAN(IF(
                            ISNUMBER(M204:V204),
                            IF(
                                M$4:V$4=2,
                                M204:V204,
                                ""),
                            "")))
                )
            )
        )
    )
)</f>
        <v>5.6666666666666599</v>
      </c>
      <c r="I204" s="191" cm="1">
        <f t="array" ref="I204">IF(
    SUM(IF(
            ISNUMBER(
                IF(
                    $M$5:$V$5,
                    (M204:V204),
                    "")),
            1,
            0))
        =0,
    NA(),
    IF(
        Parameters!$D$15=1,
        IF(
            SUM(--(ISNUMBER(IF($M$5:$V$5=1,(M204:V204),""))))&gt;0,
            MAX(IF(
                ISNUMBER(M204:V204),
                IF(
                    M$5:V$5=1,
                    M204:V204,
                    ""),
                "")),
            MAX(IF(
                ISNUMBER(M204:V204),
                IF(
                    M$5:V$5=2,
                    M204:V204,
                    ""),
                ""))
        ),
        IF(
            Parameters!$D$16=1,
            IFERROR(
                AVERAGE(IF(
                    ISNUMBER(M204:V204),
                    IF(
                        M$5:V$5=1,
                        M204:V204,
                        ""),
                    "")),
                AVERAGE(IF(
                    ISNUMBER(M204:V204),
                    IF(
                        M$5:V$5=2,
                        M204:V204,
                        ""),
                    ""))
            ),
            IF(
                Parameters!$D$17=1,
                IFERROR(
                    IF(
                        OR(
                            IF(
                                ISNUMBER(M204:V204),
                                IF(
                                    M$5:V$5=1,
                                    M204:V204,
                                    ""),
                                "")
                            =0),
                        0,
                        GEOMEAN(IF(
                            ISNUMBER(M204:V204),
                            IF(
                                M$5:V$5=1,
                                M204:V204,
                                ""),
                            ""))
                    ),
                    IF(
                        OR(IF(
                            ISNUMBER(M204:V204),
                            IF(
                                M$5:V$5=2,
                                M204:V204,
                                ""),
                            "")
                            =0),
                        0,
                        GEOMEAN(IF(
                            ISNUMBER(M204:V204),
                            IF(
                                M$5:V$5=2,
                                M204:V204,
                                ""),
                            "")))
                )
            )
        )
    )
)</f>
        <v>0</v>
      </c>
      <c r="J204" s="242">
        <v>45142</v>
      </c>
      <c r="K204" s="242">
        <v>45154</v>
      </c>
      <c r="L204" s="91" t="s">
        <v>334</v>
      </c>
      <c r="M204" s="192">
        <v>5.6666666666666599</v>
      </c>
      <c r="N204" s="192" t="s">
        <v>409</v>
      </c>
      <c r="O204" s="192">
        <v>0</v>
      </c>
      <c r="P204" s="192">
        <v>0</v>
      </c>
      <c r="Q204" s="192">
        <v>0</v>
      </c>
      <c r="R204" s="192" t="s">
        <v>409</v>
      </c>
      <c r="S204" s="192">
        <v>4.4000000000000004</v>
      </c>
      <c r="T204" s="192" t="s">
        <v>409</v>
      </c>
      <c r="U204" s="192">
        <v>0</v>
      </c>
      <c r="V204" s="192" t="s">
        <v>409</v>
      </c>
      <c r="W204" s="192">
        <v>0</v>
      </c>
      <c r="X204" s="192" t="s">
        <v>409</v>
      </c>
      <c r="Y204" s="80"/>
      <c r="Z204" s="80"/>
      <c r="AA204" s="80"/>
      <c r="AB204" s="80"/>
      <c r="AC204" s="80"/>
      <c r="AD204" s="80"/>
      <c r="AE204" s="80"/>
      <c r="AF204" s="81"/>
      <c r="AG204" s="81"/>
      <c r="AH204" s="81"/>
      <c r="AI204" s="81"/>
      <c r="AJ204" s="81"/>
      <c r="AK204" s="81"/>
      <c r="AL204" s="81"/>
      <c r="AM204" s="81"/>
      <c r="AN204" s="81"/>
    </row>
    <row r="205" spans="1:40" x14ac:dyDescent="0.2">
      <c r="A205" s="84">
        <v>198</v>
      </c>
      <c r="B205" s="84" t="str">
        <f ca="1"/>
        <v>Türkiye</v>
      </c>
      <c r="C205" s="84" t="str">
        <f ca="1"/>
        <v>TUR</v>
      </c>
      <c r="D205" s="84" t="str">
        <f ca="1"/>
        <v>ECS           Europe &amp; Central Asia</v>
      </c>
      <c r="E205" s="84" t="str">
        <f ca="1"/>
        <v>IBRD</v>
      </c>
      <c r="F205" s="190" t="str">
        <f t="shared" ca="1" si="6"/>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9.3094933625126242</v>
      </c>
      <c r="H205" s="80" cm="1">
        <f t="array" ref="H205">IF(
    SUM(IF(
            ISNUMBER(
                IF(
                    $M$4:$V$4,
                    (M205:V205),
                    "")),
            1,
            0))
        =0,
    NA(),
    IF(
        Parameters!$D$15=1,
        IF(
            SUM(--(ISNUMBER(IF($M$4:$V$4=1,(M205:V205),""))))&gt;0,
            MAX(IF(
                ISNUMBER(M205:V205),
                IF(
                    M$4:V$4=1,
                    M205:V205,
                    ""),
                "")),
            MAX(IF(
                ISNUMBER(M205:V205),
                IF(
                    M$4:V$4=2,
                    M205:V205,
                    ""),
                ""))
        ),
        IF(
            Parameters!$D$16=1,
            IFERROR(
                AVERAGE(IF(
                    ISNUMBER(M205:V205),
                    IF(
                        M$4:V$4=1,
                        M205:V205,
                        ""),
                    "")),
                AVERAGE(IF(
                    ISNUMBER(M205:V205),
                    IF(
                        M$4:V$4=2,
                        M205:V205,
                        ""),
                    ""))
            ),
            IF(
                Parameters!$D$17=1,
                IFERROR(
                    IF(
                        OR(
                            IF(
                                ISNUMBER(M205:V205),
                                IF(
                                    M$4:V$4=1,
                                    M205:V205,
                                    ""),
                                "")
                            =0),
                        0,
                        GEOMEAN(IF(
                            ISNUMBER(M205:V205),
                            IF(
                                M$4:V$4=1,
                                M205:V205,
                                ""),
                            ""))
                    ),
                    IF(
                        OR(IF(
                            ISNUMBER(M205:V205),
                            IF(
                                M$4:V$4=2,
                                M205:V205,
                                ""),
                            "")
                            =0),
                        0,
                        GEOMEAN(IF(
                            ISNUMBER(M205:V205),
                            IF(
                                M$4:V$4=2,
                                M205:V205,
                                ""),
                            "")))
                )
            )
        )
    )
)</f>
        <v>8.6666666666666607</v>
      </c>
      <c r="I205" s="191" cm="1">
        <f t="array" ref="I205">IF(
    SUM(IF(
            ISNUMBER(
                IF(
                    $M$5:$V$5,
                    (M205:V205),
                    "")),
            1,
            0))
        =0,
    NA(),
    IF(
        Parameters!$D$15=1,
        IF(
            SUM(--(ISNUMBER(IF($M$5:$V$5=1,(M205:V205),""))))&gt;0,
            MAX(IF(
                ISNUMBER(M205:V205),
                IF(
                    M$5:V$5=1,
                    M205:V205,
                    ""),
                "")),
            MAX(IF(
                ISNUMBER(M205:V205),
                IF(
                    M$5:V$5=2,
                    M205:V205,
                    ""),
                ""))
        ),
        IF(
            Parameters!$D$16=1,
            IFERROR(
                AVERAGE(IF(
                    ISNUMBER(M205:V205),
                    IF(
                        M$5:V$5=1,
                        M205:V205,
                        ""),
                    "")),
                AVERAGE(IF(
                    ISNUMBER(M205:V205),
                    IF(
                        M$5:V$5=2,
                        M205:V205,
                        ""),
                    ""))
            ),
            IF(
                Parameters!$D$17=1,
                IFERROR(
                    IF(
                        OR(
                            IF(
                                ISNUMBER(M205:V205),
                                IF(
                                    M$5:V$5=1,
                                    M205:V205,
                                    ""),
                                "")
                            =0),
                        0,
                        GEOMEAN(IF(
                            ISNUMBER(M205:V205),
                            IF(
                                M$5:V$5=1,
                                M205:V205,
                                ""),
                            ""))
                    ),
                    IF(
                        OR(IF(
                            ISNUMBER(M205:V205),
                            IF(
                                M$5:V$5=2,
                                M205:V205,
                                ""),
                            "")
                            =0),
                        0,
                        GEOMEAN(IF(
                            ISNUMBER(M205:V205),
                            IF(
                                M$5:V$5=2,
                                M205:V205,
                                ""),
                            "")))
                )
            )
        )
    )
)</f>
        <v>10</v>
      </c>
      <c r="J205" s="242">
        <v>45142</v>
      </c>
      <c r="K205" s="242">
        <v>45145</v>
      </c>
      <c r="L205" s="91" t="s">
        <v>335</v>
      </c>
      <c r="M205" s="192">
        <v>8.6666666666666607</v>
      </c>
      <c r="N205" s="192" t="s">
        <v>409</v>
      </c>
      <c r="O205" s="192">
        <v>0</v>
      </c>
      <c r="P205" s="192">
        <v>10</v>
      </c>
      <c r="Q205" s="192">
        <v>0</v>
      </c>
      <c r="R205" s="192" t="s">
        <v>409</v>
      </c>
      <c r="S205" s="192">
        <v>6.2</v>
      </c>
      <c r="T205" s="192" t="s">
        <v>409</v>
      </c>
      <c r="U205" s="192">
        <v>0</v>
      </c>
      <c r="V205" s="192" t="s">
        <v>874</v>
      </c>
      <c r="W205" s="192">
        <v>0.15454545454545399</v>
      </c>
      <c r="X205" s="192" t="s">
        <v>409</v>
      </c>
      <c r="Y205" s="80"/>
      <c r="Z205" s="80"/>
      <c r="AA205" s="80"/>
      <c r="AB205" s="80"/>
      <c r="AC205" s="80"/>
      <c r="AD205" s="80"/>
      <c r="AE205" s="80"/>
      <c r="AF205" s="81"/>
      <c r="AG205" s="81"/>
      <c r="AH205" s="81"/>
      <c r="AI205" s="81"/>
      <c r="AJ205" s="81"/>
      <c r="AK205" s="81"/>
      <c r="AL205" s="81"/>
      <c r="AM205" s="81"/>
      <c r="AN205" s="81"/>
    </row>
    <row r="206" spans="1:40" x14ac:dyDescent="0.2">
      <c r="A206" s="84">
        <v>199</v>
      </c>
      <c r="B206" s="35" t="str">
        <f ca="1"/>
        <v>Tuvalu</v>
      </c>
      <c r="C206" s="35" t="str">
        <f ca="1"/>
        <v>TUV</v>
      </c>
      <c r="D206" s="35" t="str">
        <f ca="1"/>
        <v>EAS           East Asia &amp; Pacific</v>
      </c>
      <c r="E206" s="35" t="str">
        <f ca="1"/>
        <v>IDA</v>
      </c>
      <c r="F206" s="190" t="str">
        <f t="shared" ca="1" si="6"/>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$M$4:$V$4,
                    (M206:V206),
                    "")),
            1,
            0))
        =0,
    NA(),
    IF(
        Parameters!$D$15=1,
        IF(
            SUM(--(ISNUMBER(IF($M$4:$V$4=1,(M206:V206),""))))&gt;0,
            MAX(IF(
                ISNUMBER(M206:V206),
                IF(
                    M$4:V$4=1,
                    M206:V206,
                    ""),
                "")),
            MAX(IF(
                ISNUMBER(M206:V206),
                IF(
                    M$4:V$4=2,
                    M206:V206,
                    ""),
                ""))
        ),
        IF(
            Parameters!$D$16=1,
            IFERROR(
                AVERAGE(IF(
                    ISNUMBER(M206:V206),
                    IF(
                        M$4:V$4=1,
                        M206:V206,
                        ""),
                    "")),
                AVERAGE(IF(
                    ISNUMBER(M206:V206),
                    IF(
                        M$4:V$4=2,
                        M206:V206,
                        ""),
                    ""))
            ),
            IF(
                Parameters!$D$17=1,
                IFERROR(
                    IF(
                        OR(
                            IF(
                                ISNUMBER(M206:V206),
                                IF(
                                    M$4:V$4=1,
                                    M206:V206,
                                    ""),
                                "")
                            =0),
                        0,
                        GEOMEAN(IF(
                            ISNUMBER(M206:V206),
                            IF(
                                M$4:V$4=1,
                                M206:V206,
                                ""),
                            ""))
                    ),
                    IF(
                        OR(IF(
                            ISNUMBER(M206:V206),
                            IF(
                                M$4:V$4=2,
                                M206:V206,
                                ""),
                            "")
                            =0),
                        0,
                        GEOMEAN(IF(
                            ISNUMBER(M206:V206),
                            IF(
                                M$4:V$4=2,
                                M206:V206,
                                ""),
                            "")))
                )
            )
        )
    )
)</f>
        <v>3.3333333333333299</v>
      </c>
      <c r="I206" s="191" cm="1">
        <f t="array" ref="I206">IF(
    SUM(IF(
            ISNUMBER(
                IF(
                    $M$5:$V$5,
                    (M206:V206),
                    "")),
            1,
            0))
        =0,
    NA(),
    IF(
        Parameters!$D$15=1,
        IF(
            SUM(--(ISNUMBER(IF($M$5:$V$5=1,(M206:V206),""))))&gt;0,
            MAX(IF(
                ISNUMBER(M206:V206),
                IF(
                    M$5:V$5=1,
                    M206:V206,
                    ""),
                "")),
            MAX(IF(
                ISNUMBER(M206:V206),
                IF(
                    M$5:V$5=2,
                    M206:V206,
                    ""),
                ""))
        ),
        IF(
            Parameters!$D$16=1,
            IFERROR(
                AVERAGE(IF(
                    ISNUMBER(M206:V206),
                    IF(
                        M$5:V$5=1,
                        M206:V206,
                        ""),
                    "")),
                AVERAGE(IF(
                    ISNUMBER(M206:V206),
                    IF(
                        M$5:V$5=2,
                        M206:V206,
                        ""),
                    ""))
            ),
            IF(
                Parameters!$D$17=1,
                IFERROR(
                    IF(
                        OR(
                            IF(
                                ISNUMBER(M206:V206),
                                IF(
                                    M$5:V$5=1,
                                    M206:V206,
                                    ""),
                                "")
                            =0),
                        0,
                        GEOMEAN(IF(
                            ISNUMBER(M206:V206),
                            IF(
                                M$5:V$5=1,
                                M206:V206,
                                ""),
                            ""))
                    ),
                    IF(
                        OR(IF(
                            ISNUMBER(M206:V206),
                            IF(
                                M$5:V$5=2,
                                M206:V206,
                                ""),
                            "")
                            =0),
                        0,
                        GEOMEAN(IF(
                            ISNUMBER(M206:V206),
                            IF(
                                M$5:V$5=2,
                                M206:V206,
                                ""),
                            "")))
                )
            )
        )
    )
)</f>
        <v>0</v>
      </c>
      <c r="J206" s="242">
        <v>45142</v>
      </c>
      <c r="K206" s="242">
        <v>45075</v>
      </c>
      <c r="L206" s="91" t="s">
        <v>337</v>
      </c>
      <c r="M206" s="192">
        <v>3.3333333333333299</v>
      </c>
      <c r="N206" s="192" t="s">
        <v>409</v>
      </c>
      <c r="O206" s="192">
        <v>0</v>
      </c>
      <c r="P206" s="192">
        <v>0</v>
      </c>
      <c r="Q206" s="192">
        <v>0</v>
      </c>
      <c r="R206" s="192" t="s">
        <v>409</v>
      </c>
      <c r="S206" s="192">
        <v>3</v>
      </c>
      <c r="T206" s="192" t="s">
        <v>409</v>
      </c>
      <c r="U206" s="192">
        <v>0</v>
      </c>
      <c r="V206" s="192" t="s">
        <v>409</v>
      </c>
      <c r="W206" s="192">
        <v>0</v>
      </c>
      <c r="X206" s="192" t="s">
        <v>409</v>
      </c>
    </row>
    <row r="207" spans="1:40" x14ac:dyDescent="0.2">
      <c r="A207" s="84">
        <v>200</v>
      </c>
      <c r="B207" s="35" t="str">
        <f ca="1"/>
        <v>Taiwan, China</v>
      </c>
      <c r="C207" s="35" t="str">
        <f ca="1"/>
        <v>TWN</v>
      </c>
      <c r="D207" s="35" t="str">
        <f ca="1"/>
        <v>EAS           East Asia &amp; Pacific</v>
      </c>
      <c r="E207" s="35" t="str">
        <f ca="1"/>
        <v>NA</v>
      </c>
      <c r="F207" s="190" t="str">
        <f t="shared" ca="1" si="6"/>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$M$4:$V$4,
                    (M207:V207),
                    "")),
            1,
            0))
        =0,
    NA(),
    IF(
        Parameters!$D$15=1,
        IF(
            SUM(--(ISNUMBER(IF($M$4:$V$4=1,(M207:V207),""))))&gt;0,
            MAX(IF(
                ISNUMBER(M207:V207),
                IF(
                    M$4:V$4=1,
                    M207:V207,
                    ""),
                "")),
            MAX(IF(
                ISNUMBER(M207:V207),
                IF(
                    M$4:V$4=2,
                    M207:V207,
                    ""),
                ""))
        ),
        IF(
            Parameters!$D$16=1,
            IFERROR(
                AVERAGE(IF(
                    ISNUMBER(M207:V207),
                    IF(
                        M$4:V$4=1,
                        M207:V207,
                        ""),
                    "")),
                AVERAGE(IF(
                    ISNUMBER(M207:V207),
                    IF(
                        M$4:V$4=2,
                        M207:V207,
                        ""),
                    ""))
            ),
            IF(
                Parameters!$D$17=1,
                IFERROR(
                    IF(
                        OR(
                            IF(
                                ISNUMBER(M207:V207),
                                IF(
                                    M$4:V$4=1,
                                    M207:V207,
                                    ""),
                                "")
                            =0),
                        0,
                        GEOMEAN(IF(
                            ISNUMBER(M207:V207),
                            IF(
                                M$4:V$4=1,
                                M207:V207,
                                ""),
                            ""))
                    ),
                    IF(
                        OR(IF(
                            ISNUMBER(M207:V207),
                            IF(
                                M$4:V$4=2,
                                M207:V207,
                                ""),
                            "")
                            =0),
                        0,
                        GEOMEAN(IF(
                            ISNUMBER(M207:V207),
                            IF(
                                M$4:V$4=2,
                                M207:V207,
                                ""),
                            "")))
                )
            )
        )
    )
)</f>
        <v>#N/A</v>
      </c>
      <c r="I207" s="191" cm="1">
        <f t="array" ref="I207">IF(
    SUM(IF(
            ISNUMBER(
                IF(
                    $M$5:$V$5,
                    (M207:V207),
                    "")),
            1,
            0))
        =0,
    NA(),
    IF(
        Parameters!$D$15=1,
        IF(
            SUM(--(ISNUMBER(IF($M$5:$V$5=1,(M207:V207),""))))&gt;0,
            MAX(IF(
                ISNUMBER(M207:V207),
                IF(
                    M$5:V$5=1,
                    M207:V207,
                    ""),
                "")),
            MAX(IF(
                ISNUMBER(M207:V207),
                IF(
                    M$5:V$5=2,
                    M207:V207,
                    ""),
                ""))
        ),
        IF(
            Parameters!$D$16=1,
            IFERROR(
                AVERAGE(IF(
                    ISNUMBER(M207:V207),
                    IF(
                        M$5:V$5=1,
                        M207:V207,
                        ""),
                    "")),
                AVERAGE(IF(
                    ISNUMBER(M207:V207),
                    IF(
                        M$5:V$5=2,
                        M207:V207,
                        ""),
                    ""))
            ),
            IF(
                Parameters!$D$17=1,
                IFERROR(
                    IF(
                        OR(
                            IF(
                                ISNUMBER(M207:V207),
                                IF(
                                    M$5:V$5=1,
                                    M207:V207,
                                    ""),
                                "")
                            =0),
                        0,
                        GEOMEAN(IF(
                            ISNUMBER(M207:V207),
                            IF(
                                M$5:V$5=1,
                                M207:V207,
                                ""),
                            ""))
                    ),
                    IF(
                        OR(IF(
                            ISNUMBER(M207:V207),
                            IF(
                                M$5:V$5=2,
                                M207:V207,
                                ""),
                            "")
                            =0),
                        0,
                        GEOMEAN(IF(
                            ISNUMBER(M207:V207),
                            IF(
                                M$5:V$5=2,
                                M207:V207,
                                ""),
                            "")))
                )
            )
        )
    )
)</f>
        <v>0</v>
      </c>
      <c r="J207" s="242">
        <v>44887</v>
      </c>
      <c r="K207" s="242">
        <v>45001</v>
      </c>
      <c r="L207" s="91" t="s">
        <v>723</v>
      </c>
      <c r="M207" s="192" t="s">
        <v>409</v>
      </c>
      <c r="N207" s="192" t="s">
        <v>409</v>
      </c>
      <c r="O207" s="192" t="s">
        <v>409</v>
      </c>
      <c r="P207" s="192">
        <v>0</v>
      </c>
      <c r="Q207" s="192">
        <v>0</v>
      </c>
      <c r="R207" s="192" t="s">
        <v>409</v>
      </c>
      <c r="S207" s="192" t="s">
        <v>409</v>
      </c>
      <c r="T207" s="192" t="s">
        <v>409</v>
      </c>
      <c r="U207" s="192" t="s">
        <v>409</v>
      </c>
      <c r="V207" s="192" t="s">
        <v>409</v>
      </c>
      <c r="W207" s="192">
        <v>0</v>
      </c>
      <c r="X207" s="192" t="s">
        <v>409</v>
      </c>
    </row>
    <row r="208" spans="1:40" x14ac:dyDescent="0.2">
      <c r="A208" s="84">
        <v>201</v>
      </c>
      <c r="B208" s="35" t="str">
        <f ca="1"/>
        <v>Tanzania</v>
      </c>
      <c r="C208" s="35" t="str">
        <f ca="1"/>
        <v>TZA</v>
      </c>
      <c r="D208" s="35" t="str">
        <f ca="1"/>
        <v>SSF           Sub-Saharan Africa</v>
      </c>
      <c r="E208" s="35" t="str">
        <f ca="1"/>
        <v>IDA</v>
      </c>
      <c r="F208" s="190" t="str">
        <f t="shared" ca="1" si="6"/>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$M$4:$V$4,
                    (M208:V208),
                    "")),
            1,
            0))
        =0,
    NA(),
    IF(
        Parameters!$D$15=1,
        IF(
            SUM(--(ISNUMBER(IF($M$4:$V$4=1,(M208:V208),""))))&gt;0,
            MAX(IF(
                ISNUMBER(M208:V208),
                IF(
                    M$4:V$4=1,
                    M208:V208,
                    ""),
                "")),
            MAX(IF(
                ISNUMBER(M208:V208),
                IF(
                    M$4:V$4=2,
                    M208:V208,
                    ""),
                ""))
        ),
        IF(
            Parameters!$D$16=1,
            IFERROR(
                AVERAGE(IF(
                    ISNUMBER(M208:V208),
                    IF(
                        M$4:V$4=1,
                        M208:V208,
                        ""),
                    "")),
                AVERAGE(IF(
                    ISNUMBER(M208:V208),
                    IF(
                        M$4:V$4=2,
                        M208:V208,
                        ""),
                    ""))
            ),
            IF(
                Parameters!$D$17=1,
                IFERROR(
                    IF(
                        OR(
                            IF(
                                ISNUMBER(M208:V208),
                                IF(
                                    M$4:V$4=1,
                                    M208:V208,
                                    ""),
                                "")
                            =0),
                        0,
                        GEOMEAN(IF(
                            ISNUMBER(M208:V208),
                            IF(
                                M$4:V$4=1,
                                M208:V208,
                                ""),
                            ""))
                    ),
                    IF(
                        OR(IF(
                            ISNUMBER(M208:V208),
                            IF(
                                M$4:V$4=2,
                                M208:V208,
                                ""),
                            "")
                            =0),
                        0,
                        GEOMEAN(IF(
                            ISNUMBER(M208:V208),
                            IF(
                                M$4:V$4=2,
                                M208:V208,
                                ""),
                            "")))
                )
            )
        )
    )
)</f>
        <v>6.8333333333333304</v>
      </c>
      <c r="I208" s="191" cm="1">
        <f t="array" ref="I208">IF(
    SUM(IF(
            ISNUMBER(
                IF(
                    $M$5:$V$5,
                    (M208:V208),
                    "")),
            1,
            0))
        =0,
    NA(),
    IF(
        Parameters!$D$15=1,
        IF(
            SUM(--(ISNUMBER(IF($M$5:$V$5=1,(M208:V208),""))))&gt;0,
            MAX(IF(
                ISNUMBER(M208:V208),
                IF(
                    M$5:V$5=1,
                    M208:V208,
                    ""),
                "")),
            MAX(IF(
                ISNUMBER(M208:V208),
                IF(
                    M$5:V$5=2,
                    M208:V208,
                    ""),
                ""))
        ),
        IF(
            Parameters!$D$16=1,
            IFERROR(
                AVERAGE(IF(
                    ISNUMBER(M208:V208),
                    IF(
                        M$5:V$5=1,
                        M208:V208,
                        ""),
                    "")),
                AVERAGE(IF(
                    ISNUMBER(M208:V208),
                    IF(
                        M$5:V$5=2,
                        M208:V208,
                        ""),
                    ""))
            ),
            IF(
                Parameters!$D$17=1,
                IFERROR(
                    IF(
                        OR(
                            IF(
                                ISNUMBER(M208:V208),
                                IF(
                                    M$5:V$5=1,
                                    M208:V208,
                                    ""),
                                "")
                            =0),
                        0,
                        GEOMEAN(IF(
                            ISNUMBER(M208:V208),
                            IF(
                                M$5:V$5=1,
                                M208:V208,
                                ""),
                            ""))
                    ),
                    IF(
                        OR(IF(
                            ISNUMBER(M208:V208),
                            IF(
                                M$5:V$5=2,
                                M208:V208,
                                ""),
                            "")
                            =0),
                        0,
                        GEOMEAN(IF(
                            ISNUMBER(M208:V208),
                            IF(
                                M$5:V$5=2,
                                M208:V208,
                                ""),
                            "")))
                )
            )
        )
    )
)</f>
        <v>0</v>
      </c>
      <c r="J208" s="242">
        <v>45142</v>
      </c>
      <c r="K208" s="242">
        <v>45154</v>
      </c>
      <c r="L208" s="91" t="s">
        <v>339</v>
      </c>
      <c r="M208" s="192">
        <v>6.8333333333333304</v>
      </c>
      <c r="N208" s="192">
        <v>0</v>
      </c>
      <c r="O208" s="192">
        <v>0</v>
      </c>
      <c r="P208" s="192">
        <v>0</v>
      </c>
      <c r="Q208" s="192">
        <v>0</v>
      </c>
      <c r="R208" s="192" t="s">
        <v>409</v>
      </c>
      <c r="S208" s="192">
        <v>5.0999999999999996</v>
      </c>
      <c r="T208" s="192" t="s">
        <v>953</v>
      </c>
      <c r="U208" s="192">
        <v>0</v>
      </c>
      <c r="V208" s="192" t="s">
        <v>409</v>
      </c>
      <c r="W208" s="192">
        <v>6.3829787234042507E-2</v>
      </c>
      <c r="X208" s="192" t="s">
        <v>409</v>
      </c>
    </row>
    <row r="209" spans="1:24" x14ac:dyDescent="0.2">
      <c r="A209" s="84">
        <v>202</v>
      </c>
      <c r="B209" s="35" t="str">
        <f ca="1"/>
        <v>Uganda</v>
      </c>
      <c r="C209" s="35" t="str">
        <f ca="1"/>
        <v>UGA</v>
      </c>
      <c r="D209" s="35" t="str">
        <f ca="1"/>
        <v>SSF           Sub-Saharan Africa</v>
      </c>
      <c r="E209" s="35" t="str">
        <f ca="1"/>
        <v>IDA</v>
      </c>
      <c r="F209" s="190" t="str">
        <f t="shared" ca="1" si="6"/>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$M$4:$V$4,
                    (M209:V209),
                    "")),
            1,
            0))
        =0,
    NA(),
    IF(
        Parameters!$D$15=1,
        IF(
            SUM(--(ISNUMBER(IF($M$4:$V$4=1,(M209:V209),""))))&gt;0,
            MAX(IF(
                ISNUMBER(M209:V209),
                IF(
                    M$4:V$4=1,
                    M209:V209,
                    ""),
                "")),
            MAX(IF(
                ISNUMBER(M209:V209),
                IF(
                    M$4:V$4=2,
                    M209:V209,
                    ""),
                ""))
        ),
        IF(
            Parameters!$D$16=1,
            IFERROR(
                AVERAGE(IF(
                    ISNUMBER(M209:V209),
                    IF(
                        M$4:V$4=1,
                        M209:V209,
                        ""),
                    "")),
                AVERAGE(IF(
                    ISNUMBER(M209:V209),
                    IF(
                        M$4:V$4=2,
                        M209:V209,
                        ""),
                    ""))
            ),
            IF(
                Parameters!$D$17=1,
                IFERROR(
                    IF(
                        OR(
                            IF(
                                ISNUMBER(M209:V209),
                                IF(
                                    M$4:V$4=1,
                                    M209:V209,
                                    ""),
                                "")
                            =0),
                        0,
                        GEOMEAN(IF(
                            ISNUMBER(M209:V209),
                            IF(
                                M$4:V$4=1,
                                M209:V209,
                                ""),
                            ""))
                    ),
                    IF(
                        OR(IF(
                            ISNUMBER(M209:V209),
                            IF(
                                M$4:V$4=2,
                                M209:V209,
                                ""),
                            "")
                            =0),
                        0,
                        GEOMEAN(IF(
                            ISNUMBER(M209:V209),
                            IF(
                                M$4:V$4=2,
                                M209:V209,
                                ""),
                            "")))
                )
            )
        )
    )
)</f>
        <v>5.6666666666666599</v>
      </c>
      <c r="I209" s="191" cm="1">
        <f t="array" ref="I209">IF(
    SUM(IF(
            ISNUMBER(
                IF(
                    $M$5:$V$5,
                    (M209:V209),
                    "")),
            1,
            0))
        =0,
    NA(),
    IF(
        Parameters!$D$15=1,
        IF(
            SUM(--(ISNUMBER(IF($M$5:$V$5=1,(M209:V209),""))))&gt;0,
            MAX(IF(
                ISNUMBER(M209:V209),
                IF(
                    M$5:V$5=1,
                    M209:V209,
                    ""),
                "")),
            MAX(IF(
                ISNUMBER(M209:V209),
                IF(
                    M$5:V$5=2,
                    M209:V209,
                    ""),
                ""))
        ),
        IF(
            Parameters!$D$16=1,
            IFERROR(
                AVERAGE(IF(
                    ISNUMBER(M209:V209),
                    IF(
                        M$5:V$5=1,
                        M209:V209,
                        ""),
                    "")),
                AVERAGE(IF(
                    ISNUMBER(M209:V209),
                    IF(
                        M$5:V$5=2,
                        M209:V209,
                        ""),
                    ""))
            ),
            IF(
                Parameters!$D$17=1,
                IFERROR(
                    IF(
                        OR(
                            IF(
                                ISNUMBER(M209:V209),
                                IF(
                                    M$5:V$5=1,
                                    M209:V209,
                                    ""),
                                "")
                            =0),
                        0,
                        GEOMEAN(IF(
                            ISNUMBER(M209:V209),
                            IF(
                                M$5:V$5=1,
                                M209:V209,
                                ""),
                            ""))
                    ),
                    IF(
                        OR(IF(
                            ISNUMBER(M209:V209),
                            IF(
                                M$5:V$5=2,
                                M209:V209,
                                ""),
                            "")
                            =0),
                        0,
                        GEOMEAN(IF(
                            ISNUMBER(M209:V209),
                            IF(
                                M$5:V$5=2,
                                M209:V209,
                                ""),
                            "")))
                )
            )
        )
    )
)</f>
        <v>0</v>
      </c>
      <c r="J209" s="242">
        <v>45142</v>
      </c>
      <c r="K209" s="242">
        <v>44887</v>
      </c>
      <c r="L209" s="91" t="s">
        <v>341</v>
      </c>
      <c r="M209" s="192">
        <v>5.6666666666666599</v>
      </c>
      <c r="N209" s="192" t="s">
        <v>409</v>
      </c>
      <c r="O209" s="192">
        <v>0</v>
      </c>
      <c r="P209" s="192">
        <v>0</v>
      </c>
      <c r="Q209" s="192">
        <v>0</v>
      </c>
      <c r="R209" s="192" t="s">
        <v>409</v>
      </c>
      <c r="S209" s="192">
        <v>4.4000000000000004</v>
      </c>
      <c r="T209" s="192" t="s">
        <v>409</v>
      </c>
      <c r="U209" s="192">
        <v>0</v>
      </c>
      <c r="V209" s="192" t="s">
        <v>409</v>
      </c>
      <c r="W209" s="192">
        <v>0</v>
      </c>
      <c r="X209" s="192" t="s">
        <v>409</v>
      </c>
    </row>
    <row r="210" spans="1:24" x14ac:dyDescent="0.2">
      <c r="A210" s="84">
        <v>203</v>
      </c>
      <c r="B210" s="35" t="str">
        <f ca="1"/>
        <v>Ukraine</v>
      </c>
      <c r="C210" s="35" t="str">
        <f ca="1"/>
        <v>UKR</v>
      </c>
      <c r="D210" s="35" t="str">
        <f ca="1"/>
        <v>ECS           Europe &amp; Central Asia</v>
      </c>
      <c r="E210" s="35" t="str">
        <f ca="1"/>
        <v>IBRD</v>
      </c>
      <c r="F210" s="190" t="str">
        <f t="shared" ca="1" si="6"/>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$M$4:$V$4,
                    (M210:V210),
                    "")),
            1,
            0))
        =0,
    NA(),
    IF(
        Parameters!$D$15=1,
        IF(
            SUM(--(ISNUMBER(IF($M$4:$V$4=1,(M210:V210),""))))&gt;0,
            MAX(IF(
                ISNUMBER(M210:V210),
                IF(
                    M$4:V$4=1,
                    M210:V210,
                    ""),
                "")),
            MAX(IF(
                ISNUMBER(M210:V210),
                IF(
                    M$4:V$4=2,
                    M210:V210,
                    ""),
                ""))
        ),
        IF(
            Parameters!$D$16=1,
            IFERROR(
                AVERAGE(IF(
                    ISNUMBER(M210:V210),
                    IF(
                        M$4:V$4=1,
                        M210:V210,
                        ""),
                    "")),
                AVERAGE(IF(
                    ISNUMBER(M210:V210),
                    IF(
                        M$4:V$4=2,
                        M210:V210,
                        ""),
                    ""))
            ),
            IF(
                Parameters!$D$17=1,
                IFERROR(
                    IF(
                        OR(
                            IF(
                                ISNUMBER(M210:V210),
                                IF(
                                    M$4:V$4=1,
                                    M210:V210,
                                    ""),
                                "")
                            =0),
                        0,
                        GEOMEAN(IF(
                            ISNUMBER(M210:V210),
                            IF(
                                M$4:V$4=1,
                                M210:V210,
                                ""),
                            ""))
                    ),
                    IF(
                        OR(IF(
                            ISNUMBER(M210:V210),
                            IF(
                                M$4:V$4=2,
                                M210:V210,
                                ""),
                            "")
                            =0),
                        0,
                        GEOMEAN(IF(
                            ISNUMBER(M210:V210),
                            IF(
                                M$4:V$4=2,
                                M210:V210,
                                ""),
                            "")))
                )
            )
        )
    )
)</f>
        <v>3.6666666666666599</v>
      </c>
      <c r="I210" s="191" cm="1">
        <f t="array" ref="I210">IF(
    SUM(IF(
            ISNUMBER(
                IF(
                    $M$5:$V$5,
                    (M210:V210),
                    "")),
            1,
            0))
        =0,
    NA(),
    IF(
        Parameters!$D$15=1,
        IF(
            SUM(--(ISNUMBER(IF($M$5:$V$5=1,(M210:V210),""))))&gt;0,
            MAX(IF(
                ISNUMBER(M210:V210),
                IF(
                    M$5:V$5=1,
                    M210:V210,
                    ""),
                "")),
            MAX(IF(
                ISNUMBER(M210:V210),
                IF(
                    M$5:V$5=2,
                    M210:V210,
                    ""),
                ""))
        ),
        IF(
            Parameters!$D$16=1,
            IFERROR(
                AVERAGE(IF(
                    ISNUMBER(M210:V210),
                    IF(
                        M$5:V$5=1,
                        M210:V210,
                        ""),
                    "")),
                AVERAGE(IF(
                    ISNUMBER(M210:V210),
                    IF(
                        M$5:V$5=2,
                        M210:V210,
                        ""),
                    ""))
            ),
            IF(
                Parameters!$D$17=1,
                IFERROR(
                    IF(
                        OR(
                            IF(
                                ISNUMBER(M210:V210),
                                IF(
                                    M$5:V$5=1,
                                    M210:V210,
                                    ""),
                                "")
                            =0),
                        0,
                        GEOMEAN(IF(
                            ISNUMBER(M210:V210),
                            IF(
                                M$5:V$5=1,
                                M210:V210,
                                ""),
                            ""))
                    ),
                    IF(
                        OR(IF(
                            ISNUMBER(M210:V210),
                            IF(
                                M$5:V$5=2,
                                M210:V210,
                                ""),
                            "")
                            =0),
                        0,
                        GEOMEAN(IF(
                            ISNUMBER(M210:V210),
                            IF(
                                M$5:V$5=2,
                                M210:V210,
                                ""),
                            "")))
                )
            )
        )
    )
)</f>
        <v>0</v>
      </c>
      <c r="J210" s="242">
        <v>45142</v>
      </c>
      <c r="K210" s="242">
        <v>45154</v>
      </c>
      <c r="L210" s="91" t="s">
        <v>343</v>
      </c>
      <c r="M210" s="192">
        <v>3.6666666666666599</v>
      </c>
      <c r="N210" s="192" t="s">
        <v>409</v>
      </c>
      <c r="O210" s="192">
        <v>0</v>
      </c>
      <c r="P210" s="192">
        <v>0</v>
      </c>
      <c r="Q210" s="192">
        <v>0</v>
      </c>
      <c r="R210" s="192" t="s">
        <v>409</v>
      </c>
      <c r="S210" s="192">
        <v>3.2</v>
      </c>
      <c r="T210" s="192" t="s">
        <v>409</v>
      </c>
      <c r="U210" s="192">
        <v>0</v>
      </c>
      <c r="V210" s="192" t="s">
        <v>409</v>
      </c>
      <c r="W210" s="192">
        <v>9.4736842105263105E-2</v>
      </c>
      <c r="X210" s="192" t="s">
        <v>409</v>
      </c>
    </row>
    <row r="211" spans="1:24" x14ac:dyDescent="0.2">
      <c r="A211" s="84">
        <v>204</v>
      </c>
      <c r="B211" s="35" t="str">
        <f ca="1"/>
        <v>Uruguay</v>
      </c>
      <c r="C211" s="35" t="str">
        <f ca="1"/>
        <v>URY</v>
      </c>
      <c r="D211" s="35" t="str">
        <f ca="1"/>
        <v>LCN           Latin America &amp; Caribbean</v>
      </c>
      <c r="E211" s="35" t="str">
        <f ca="1"/>
        <v>IBRD</v>
      </c>
      <c r="F211" s="190" t="str">
        <f t="shared" ca="1" si="6"/>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3.4156502553198562</v>
      </c>
      <c r="H211" s="80" cm="1">
        <f t="array" ref="H211">IF(
    SUM(IF(
            ISNUMBER(
                IF(
                    $M$4:$V$4,
                    (M211:V211),
                    "")),
            1,
            0))
        =0,
    NA(),
    IF(
        Parameters!$D$15=1,
        IF(
            SUM(--(ISNUMBER(IF($M$4:$V$4=1,(M211:V211),""))))&gt;0,
            MAX(IF(
                ISNUMBER(M211:V211),
                IF(
                    M$4:V$4=1,
                    M211:V211,
                    ""),
                "")),
            MAX(IF(
                ISNUMBER(M211:V211),
                IF(
                    M$4:V$4=2,
                    M211:V211,
                    ""),
                ""))
        ),
        IF(
            Parameters!$D$16=1,
            IFERROR(
                AVERAGE(IF(
                    ISNUMBER(M211:V211),
                    IF(
                        M$4:V$4=1,
                        M211:V211,
                        ""),
                    "")),
                AVERAGE(IF(
                    ISNUMBER(M211:V211),
                    IF(
                        M$4:V$4=2,
                        M211:V211,
                        ""),
                    ""))
            ),
            IF(
                Parameters!$D$17=1,
                IFERROR(
                    IF(
                        OR(
                            IF(
                                ISNUMBER(M211:V211),
                                IF(
                                    M$4:V$4=1,
                                    M211:V211,
                                    ""),
                                "")
                            =0),
                        0,
                        GEOMEAN(IF(
                            ISNUMBER(M211:V211),
                            IF(
                                M$4:V$4=1,
                                M211:V211,
                                ""),
                            ""))
                    ),
                    IF(
                        OR(IF(
                            ISNUMBER(M211:V211),
                            IF(
                                M$4:V$4=2,
                                M211:V211,
                                ""),
                            "")
                            =0),
                        0,
                        GEOMEAN(IF(
                            ISNUMBER(M211:V211),
                            IF(
                                M$4:V$4=2,
                                M211:V211,
                                ""),
                            "")))
                )
            )
        )
    )
)</f>
        <v>1.1666666666666601</v>
      </c>
      <c r="I211" s="191" cm="1">
        <f t="array" ref="I211">IF(
    SUM(IF(
            ISNUMBER(
                IF(
                    $M$5:$V$5,
                    (M211:V211),
                    "")),
            1,
            0))
        =0,
    NA(),
    IF(
        Parameters!$D$15=1,
        IF(
            SUM(--(ISNUMBER(IF($M$5:$V$5=1,(M211:V211),""))))&gt;0,
            MAX(IF(
                ISNUMBER(M211:V211),
                IF(
                    M$5:V$5=1,
                    M211:V211,
                    ""),
                "")),
            MAX(IF(
                ISNUMBER(M211:V211),
                IF(
                    M$5:V$5=2,
                    M211:V211,
                    ""),
                ""))
        ),
        IF(
            Parameters!$D$16=1,
            IFERROR(
                AVERAGE(IF(
                    ISNUMBER(M211:V211),
                    IF(
                        M$5:V$5=1,
                        M211:V211,
                        ""),
                    "")),
                AVERAGE(IF(
                    ISNUMBER(M211:V211),
                    IF(
                        M$5:V$5=2,
                        M211:V211,
                        ""),
                    ""))
            ),
            IF(
                Parameters!$D$17=1,
                IFERROR(
                    IF(
                        OR(
                            IF(
                                ISNUMBER(M211:V211),
                                IF(
                                    M$5:V$5=1,
                                    M211:V211,
                                    ""),
                                "")
                            =0),
                        0,
                        GEOMEAN(IF(
                            ISNUMBER(M211:V211),
                            IF(
                                M$5:V$5=1,
                                M211:V211,
                                ""),
                            ""))
                    ),
                    IF(
                        OR(IF(
                            ISNUMBER(M211:V211),
                            IF(
                                M$5:V$5=2,
                                M211:V211,
                                ""),
                            "")
                            =0),
                        0,
                        GEOMEAN(IF(
                            ISNUMBER(M211:V211),
                            IF(
                                M$5:V$5=2,
                                M211:V211,
                                ""),
                            "")))
                )
            )
        )
    )
)</f>
        <v>10</v>
      </c>
      <c r="J211" s="242">
        <v>44753</v>
      </c>
      <c r="K211" s="242">
        <v>45154</v>
      </c>
      <c r="L211" s="91" t="s">
        <v>345</v>
      </c>
      <c r="M211" s="192">
        <v>1.1666666666666601</v>
      </c>
      <c r="N211" s="192">
        <v>10</v>
      </c>
      <c r="O211" s="192">
        <v>0</v>
      </c>
      <c r="P211" s="192">
        <v>0</v>
      </c>
      <c r="Q211" s="192">
        <v>0</v>
      </c>
      <c r="R211" s="192" t="s">
        <v>409</v>
      </c>
      <c r="S211" s="192">
        <v>1.7</v>
      </c>
      <c r="T211" s="192" t="s">
        <v>908</v>
      </c>
      <c r="U211" s="192">
        <v>0</v>
      </c>
      <c r="V211" s="192" t="s">
        <v>409</v>
      </c>
      <c r="W211" s="192">
        <v>0.24137931034482701</v>
      </c>
      <c r="X211" s="192" t="s">
        <v>409</v>
      </c>
    </row>
    <row r="212" spans="1:24" x14ac:dyDescent="0.2">
      <c r="A212" s="84">
        <v>205</v>
      </c>
      <c r="B212" s="35" t="str">
        <f ca="1"/>
        <v>United States</v>
      </c>
      <c r="C212" s="35" t="str">
        <f ca="1"/>
        <v>USA</v>
      </c>
      <c r="D212" s="35" t="str">
        <f ca="1"/>
        <v>NAC           North America</v>
      </c>
      <c r="E212" s="35" t="str">
        <f ca="1"/>
        <v>NA</v>
      </c>
      <c r="F212" s="190" t="str">
        <f t="shared" ca="1" si="6"/>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9.6609178307929575</v>
      </c>
      <c r="H212" s="80" cm="1">
        <f t="array" ref="H212">IF(
    SUM(IF(
            ISNUMBER(
                IF(
                    $M$4:$V$4,
                    (M212:V212),
                    "")),
            1,
            0))
        =0,
    NA(),
    IF(
        Parameters!$D$15=1,
        IF(
            SUM(--(ISNUMBER(IF($M$4:$V$4=1,(M212:V212),""))))&gt;0,
            MAX(IF(
                ISNUMBER(M212:V212),
                IF(
                    M$4:V$4=1,
                    M212:V212,
                    ""),
                "")),
            MAX(IF(
                ISNUMBER(M212:V212),
                IF(
                    M$4:V$4=2,
                    M212:V212,
                    ""),
                ""))
        ),
        IF(
            Parameters!$D$16=1,
            IFERROR(
                AVERAGE(IF(
                    ISNUMBER(M212:V212),
                    IF(
                        M$4:V$4=1,
                        M212:V212,
                        ""),
                    "")),
                AVERAGE(IF(
                    ISNUMBER(M212:V212),
                    IF(
                        M$4:V$4=2,
                        M212:V212,
                        ""),
                    ""))
            ),
            IF(
                Parameters!$D$17=1,
                IFERROR(
                    IF(
                        OR(
                            IF(
                                ISNUMBER(M212:V212),
                                IF(
                                    M$4:V$4=1,
                                    M212:V212,
                                    ""),
                                "")
                            =0),
                        0,
                        GEOMEAN(IF(
                            ISNUMBER(M212:V212),
                            IF(
                                M$4:V$4=1,
                                M212:V212,
                                ""),
                            ""))
                    ),
                    IF(
                        OR(IF(
                            ISNUMBER(M212:V212),
                            IF(
                                M$4:V$4=2,
                                M212:V212,
                                ""),
                            "")
                            =0),
                        0,
                        GEOMEAN(IF(
                            ISNUMBER(M212:V212),
                            IF(
                                M$4:V$4=2,
                                M212:V212,
                                ""),
                            "")))
                )
            )
        )
    )
)</f>
        <v>9.3333333333333304</v>
      </c>
      <c r="I212" s="191" cm="1">
        <f t="array" ref="I212">IF(
    SUM(IF(
            ISNUMBER(
                IF(
                    $M$5:$V$5,
                    (M212:V212),
                    "")),
            1,
            0))
        =0,
    NA(),
    IF(
        Parameters!$D$15=1,
        IF(
            SUM(--(ISNUMBER(IF($M$5:$V$5=1,(M212:V212),""))))&gt;0,
            MAX(IF(
                ISNUMBER(M212:V212),
                IF(
                    M$5:V$5=1,
                    M212:V212,
                    ""),
                "")),
            MAX(IF(
                ISNUMBER(M212:V212),
                IF(
                    M$5:V$5=2,
                    M212:V212,
                    ""),
                ""))
        ),
        IF(
            Parameters!$D$16=1,
            IFERROR(
                AVERAGE(IF(
                    ISNUMBER(M212:V212),
                    IF(
                        M$5:V$5=1,
                        M212:V212,
                        ""),
                    "")),
                AVERAGE(IF(
                    ISNUMBER(M212:V212),
                    IF(
                        M$5:V$5=2,
                        M212:V212,
                        ""),
                    ""))
            ),
            IF(
                Parameters!$D$17=1,
                IFERROR(
                    IF(
                        OR(
                            IF(
                                ISNUMBER(M212:V212),
                                IF(
                                    M$5:V$5=1,
                                    M212:V212,
                                    ""),
                                "")
                            =0),
                        0,
                        GEOMEAN(IF(
                            ISNUMBER(M212:V212),
                            IF(
                                M$5:V$5=1,
                                M212:V212,
                                ""),
                            ""))
                    ),
                    IF(
                        OR(IF(
                            ISNUMBER(M212:V212),
                            IF(
                                M$5:V$5=2,
                                M212:V212,
                                ""),
                            "")
                            =0),
                        0,
                        GEOMEAN(IF(
                            ISNUMBER(M212:V212),
                            IF(
                                M$5:V$5=2,
                                M212:V212,
                                ""),
                            "")))
                )
            )
        )
    )
)</f>
        <v>10</v>
      </c>
      <c r="J212" s="242">
        <v>44753</v>
      </c>
      <c r="K212" s="242">
        <v>45154</v>
      </c>
      <c r="L212" s="91" t="s">
        <v>346</v>
      </c>
      <c r="M212" s="192">
        <v>9.3333333333333304</v>
      </c>
      <c r="N212" s="192">
        <v>10</v>
      </c>
      <c r="O212" s="192">
        <v>0</v>
      </c>
      <c r="P212" s="192">
        <v>0</v>
      </c>
      <c r="Q212" s="192">
        <v>0</v>
      </c>
      <c r="R212" s="192" t="s">
        <v>409</v>
      </c>
      <c r="S212" s="192">
        <v>6.6</v>
      </c>
      <c r="T212" s="192" t="s">
        <v>954</v>
      </c>
      <c r="U212" s="192">
        <v>0</v>
      </c>
      <c r="V212" s="192" t="s">
        <v>409</v>
      </c>
      <c r="W212" s="192">
        <v>1.38888888888888E-2</v>
      </c>
      <c r="X212" s="192" t="s">
        <v>409</v>
      </c>
    </row>
    <row r="213" spans="1:24" x14ac:dyDescent="0.2">
      <c r="A213" s="84">
        <v>206</v>
      </c>
      <c r="B213" s="35" t="str">
        <f ca="1"/>
        <v>Uzbekistan</v>
      </c>
      <c r="C213" s="35" t="str">
        <f ca="1"/>
        <v>UZB</v>
      </c>
      <c r="D213" s="35" t="str">
        <f ca="1"/>
        <v>ECS           Europe &amp; Central Asia</v>
      </c>
      <c r="E213" s="35" t="str">
        <f ca="1"/>
        <v>Blend</v>
      </c>
      <c r="F213" s="190" t="str">
        <f t="shared" ca="1" si="6"/>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8.3666002653407556</v>
      </c>
      <c r="H213" s="80" cm="1">
        <f t="array" ref="H213">IF(
    SUM(IF(
            ISNUMBER(
                IF(
                    $M$4:$V$4,
                    (M213:V213),
                    "")),
            1,
            0))
        =0,
    NA(),
    IF(
        Parameters!$D$15=1,
        IF(
            SUM(--(ISNUMBER(IF($M$4:$V$4=1,(M213:V213),""))))&gt;0,
            MAX(IF(
                ISNUMBER(M213:V213),
                IF(
                    M$4:V$4=1,
                    M213:V213,
                    ""),
                "")),
            MAX(IF(
                ISNUMBER(M213:V213),
                IF(
                    M$4:V$4=2,
                    M213:V213,
                    ""),
                ""))
        ),
        IF(
            Parameters!$D$16=1,
            IFERROR(
                AVERAGE(IF(
                    ISNUMBER(M213:V213),
                    IF(
                        M$4:V$4=1,
                        M213:V213,
                        ""),
                    "")),
                AVERAGE(IF(
                    ISNUMBER(M213:V213),
                    IF(
                        M$4:V$4=2,
                        M213:V213,
                        ""),
                    ""))
            ),
            IF(
                Parameters!$D$17=1,
                IFERROR(
                    IF(
                        OR(
                            IF(
                                ISNUMBER(M213:V213),
                                IF(
                                    M$4:V$4=1,
                                    M213:V213,
                                    ""),
                                "")
                            =0),
                        0,
                        GEOMEAN(IF(
                            ISNUMBER(M213:V213),
                            IF(
                                M$4:V$4=1,
                                M213:V213,
                                ""),
                            ""))
                    ),
                    IF(
                        OR(IF(
                            ISNUMBER(M213:V213),
                            IF(
                                M$4:V$4=2,
                                M213:V213,
                                ""),
                            "")
                            =0),
                        0,
                        GEOMEAN(IF(
                            ISNUMBER(M213:V213),
                            IF(
                                M$4:V$4=2,
                                M213:V213,
                                ""),
                            "")))
                )
            )
        )
    )
)</f>
        <v>7</v>
      </c>
      <c r="I213" s="191" cm="1">
        <f t="array" ref="I213">IF(
    SUM(IF(
            ISNUMBER(
                IF(
                    $M$5:$V$5,
                    (M213:V213),
                    "")),
            1,
            0))
        =0,
    NA(),
    IF(
        Parameters!$D$15=1,
        IF(
            SUM(--(ISNUMBER(IF($M$5:$V$5=1,(M213:V213),""))))&gt;0,
            MAX(IF(
                ISNUMBER(M213:V213),
                IF(
                    M$5:V$5=1,
                    M213:V213,
                    ""),
                "")),
            MAX(IF(
                ISNUMBER(M213:V213),
                IF(
                    M$5:V$5=2,
                    M213:V213,
                    ""),
                ""))
        ),
        IF(
            Parameters!$D$16=1,
            IFERROR(
                AVERAGE(IF(
                    ISNUMBER(M213:V213),
                    IF(
                        M$5:V$5=1,
                        M213:V213,
                        ""),
                    "")),
                AVERAGE(IF(
                    ISNUMBER(M213:V213),
                    IF(
                        M$5:V$5=2,
                        M213:V213,
                        ""),
                    ""))
            ),
            IF(
                Parameters!$D$17=1,
                IFERROR(
                    IF(
                        OR(
                            IF(
                                ISNUMBER(M213:V213),
                                IF(
                                    M$5:V$5=1,
                                    M213:V213,
                                    ""),
                                "")
                            =0),
                        0,
                        GEOMEAN(IF(
                            ISNUMBER(M213:V213),
                            IF(
                                M$5:V$5=1,
                                M213:V213,
                                ""),
                            ""))
                    ),
                    IF(
                        OR(IF(
                            ISNUMBER(M213:V213),
                            IF(
                                M$5:V$5=2,
                                M213:V213,
                                ""),
                            "")
                            =0),
                        0,
                        GEOMEAN(IF(
                            ISNUMBER(M213:V213),
                            IF(
                                M$5:V$5=2,
                                M213:V213,
                                ""),
                            "")))
                )
            )
        )
    )
)</f>
        <v>10</v>
      </c>
      <c r="J213" s="242">
        <v>45142</v>
      </c>
      <c r="K213" s="242">
        <v>45154</v>
      </c>
      <c r="L213" s="91" t="s">
        <v>348</v>
      </c>
      <c r="M213" s="192">
        <v>7</v>
      </c>
      <c r="N213" s="192">
        <v>10</v>
      </c>
      <c r="O213" s="192">
        <v>0</v>
      </c>
      <c r="P213" s="192">
        <v>0</v>
      </c>
      <c r="Q213" s="192">
        <v>0</v>
      </c>
      <c r="R213" s="192" t="s">
        <v>409</v>
      </c>
      <c r="S213" s="192">
        <v>5.2</v>
      </c>
      <c r="T213" s="192" t="s">
        <v>933</v>
      </c>
      <c r="U213" s="192">
        <v>0</v>
      </c>
      <c r="V213" s="192" t="s">
        <v>409</v>
      </c>
      <c r="W213" s="192">
        <v>0.23529411764705799</v>
      </c>
      <c r="X213" s="192" t="s">
        <v>409</v>
      </c>
    </row>
    <row r="214" spans="1:24" x14ac:dyDescent="0.2">
      <c r="A214" s="84">
        <v>207</v>
      </c>
      <c r="B214" s="35" t="str">
        <f ca="1"/>
        <v>St. Vincent and the Grenadines</v>
      </c>
      <c r="C214" s="35" t="str">
        <f ca="1"/>
        <v>VCT</v>
      </c>
      <c r="D214" s="35" t="str">
        <f ca="1"/>
        <v>LCN           Latin America &amp; Caribbean</v>
      </c>
      <c r="E214" s="35" t="str">
        <f ca="1"/>
        <v>Blend</v>
      </c>
      <c r="F214" s="190" t="str">
        <f t="shared" ca="1" si="6"/>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$M$4:$V$4,
                    (M214:V214),
                    "")),
            1,
            0))
        =0,
    NA(),
    IF(
        Parameters!$D$15=1,
        IF(
            SUM(--(ISNUMBER(IF($M$4:$V$4=1,(M214:V214),""))))&gt;0,
            MAX(IF(
                ISNUMBER(M214:V214),
                IF(
                    M$4:V$4=1,
                    M214:V214,
                    ""),
                "")),
            MAX(IF(
                ISNUMBER(M214:V214),
                IF(
                    M$4:V$4=2,
                    M214:V214,
                    ""),
                ""))
        ),
        IF(
            Parameters!$D$16=1,
            IFERROR(
                AVERAGE(IF(
                    ISNUMBER(M214:V214),
                    IF(
                        M$4:V$4=1,
                        M214:V214,
                        ""),
                    "")),
                AVERAGE(IF(
                    ISNUMBER(M214:V214),
                    IF(
                        M$4:V$4=2,
                        M214:V214,
                        ""),
                    ""))
            ),
            IF(
                Parameters!$D$17=1,
                IFERROR(
                    IF(
                        OR(
                            IF(
                                ISNUMBER(M214:V214),
                                IF(
                                    M$4:V$4=1,
                                    M214:V214,
                                    ""),
                                "")
                            =0),
                        0,
                        GEOMEAN(IF(
                            ISNUMBER(M214:V214),
                            IF(
                                M$4:V$4=1,
                                M214:V214,
                                ""),
                            ""))
                    ),
                    IF(
                        OR(IF(
                            ISNUMBER(M214:V214),
                            IF(
                                M$4:V$4=2,
                                M214:V214,
                                ""),
                            "")
                            =0),
                        0,
                        GEOMEAN(IF(
                            ISNUMBER(M214:V214),
                            IF(
                                M$4:V$4=2,
                                M214:V214,
                                ""),
                            "")))
                )
            )
        )
    )
)</f>
        <v>2.6666666666666599</v>
      </c>
      <c r="I214" s="191" cm="1">
        <f t="array" ref="I214">IF(
    SUM(IF(
            ISNUMBER(
                IF(
                    $M$5:$V$5,
                    (M214:V214),
                    "")),
            1,
            0))
        =0,
    NA(),
    IF(
        Parameters!$D$15=1,
        IF(
            SUM(--(ISNUMBER(IF($M$5:$V$5=1,(M214:V214),""))))&gt;0,
            MAX(IF(
                ISNUMBER(M214:V214),
                IF(
                    M$5:V$5=1,
                    M214:V214,
                    ""),
                "")),
            MAX(IF(
                ISNUMBER(M214:V214),
                IF(
                    M$5:V$5=2,
                    M214:V214,
                    ""),
                ""))
        ),
        IF(
            Parameters!$D$16=1,
            IFERROR(
                AVERAGE(IF(
                    ISNUMBER(M214:V214),
                    IF(
                        M$5:V$5=1,
                        M214:V214,
                        ""),
                    "")),
                AVERAGE(IF(
                    ISNUMBER(M214:V214),
                    IF(
                        M$5:V$5=2,
                        M214:V214,
                        ""),
                    ""))
            ),
            IF(
                Parameters!$D$17=1,
                IFERROR(
                    IF(
                        OR(
                            IF(
                                ISNUMBER(M214:V214),
                                IF(
                                    M$5:V$5=1,
                                    M214:V214,
                                    ""),
                                "")
                            =0),
                        0,
                        GEOMEAN(IF(
                            ISNUMBER(M214:V214),
                            IF(
                                M$5:V$5=1,
                                M214:V214,
                                ""),
                            ""))
                    ),
                    IF(
                        OR(IF(
                            ISNUMBER(M214:V214),
                            IF(
                                M$5:V$5=2,
                                M214:V214,
                                ""),
                            "")
                            =0),
                        0,
                        GEOMEAN(IF(
                            ISNUMBER(M214:V214),
                            IF(
                                M$5:V$5=2,
                                M214:V214,
                                ""),
                            "")))
                )
            )
        )
    )
)</f>
        <v>0</v>
      </c>
      <c r="J214" s="242">
        <v>44860</v>
      </c>
      <c r="K214" s="242">
        <v>45154</v>
      </c>
      <c r="L214" s="91" t="s">
        <v>349</v>
      </c>
      <c r="M214" s="192">
        <v>2.6666666666666599</v>
      </c>
      <c r="N214" s="192" t="s">
        <v>409</v>
      </c>
      <c r="O214" s="192">
        <v>0</v>
      </c>
      <c r="P214" s="192">
        <v>0</v>
      </c>
      <c r="Q214" s="192">
        <v>0</v>
      </c>
      <c r="R214" s="192" t="s">
        <v>409</v>
      </c>
      <c r="S214" s="192">
        <v>2.6</v>
      </c>
      <c r="T214" s="192" t="s">
        <v>409</v>
      </c>
      <c r="U214" s="192">
        <v>0</v>
      </c>
      <c r="V214" s="192" t="s">
        <v>409</v>
      </c>
      <c r="W214" s="192">
        <v>0</v>
      </c>
      <c r="X214" s="192" t="s">
        <v>409</v>
      </c>
    </row>
    <row r="215" spans="1:24" x14ac:dyDescent="0.2">
      <c r="A215" s="84">
        <v>208</v>
      </c>
      <c r="B215" s="35" t="str">
        <f ca="1"/>
        <v>Venezuela, RB</v>
      </c>
      <c r="C215" s="35" t="str">
        <f ca="1"/>
        <v>VEN</v>
      </c>
      <c r="D215" s="35" t="str">
        <f ca="1"/>
        <v>LCN           Latin America &amp; Caribbean</v>
      </c>
      <c r="E215" s="35" t="str">
        <f ca="1"/>
        <v>IBRD</v>
      </c>
      <c r="F215" s="190" t="str">
        <f t="shared" ca="1" si="6"/>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9.2195444572928871</v>
      </c>
      <c r="H215" s="80" cm="1">
        <f t="array" ref="H215">IF(
    SUM(IF(
            ISNUMBER(
                IF(
                    $M$4:$V$4,
                    (M215:V215),
                    "")),
            1,
            0))
        =0,
    NA(),
    IF(
        Parameters!$D$15=1,
        IF(
            SUM(--(ISNUMBER(IF($M$4:$V$4=1,(M215:V215),""))))&gt;0,
            MAX(IF(
                ISNUMBER(M215:V215),
                IF(
                    M$4:V$4=1,
                    M215:V215,
                    ""),
                "")),
            MAX(IF(
                ISNUMBER(M215:V215),
                IF(
                    M$4:V$4=2,
                    M215:V215,
                    ""),
                ""))
        ),
        IF(
            Parameters!$D$16=1,
            IFERROR(
                AVERAGE(IF(
                    ISNUMBER(M215:V215),
                    IF(
                        M$4:V$4=1,
                        M215:V215,
                        ""),
                    "")),
                AVERAGE(IF(
                    ISNUMBER(M215:V215),
                    IF(
                        M$4:V$4=2,
                        M215:V215,
                        ""),
                    ""))
            ),
            IF(
                Parameters!$D$17=1,
                IFERROR(
                    IF(
                        OR(
                            IF(
                                ISNUMBER(M215:V215),
                                IF(
                                    M$4:V$4=1,
                                    M215:V215,
                                    ""),
                                "")
                            =0),
                        0,
                        GEOMEAN(IF(
                            ISNUMBER(M215:V215),
                            IF(
                                M$4:V$4=1,
                                M215:V215,
                                ""),
                            ""))
                    ),
                    IF(
                        OR(IF(
                            ISNUMBER(M215:V215),
                            IF(
                                M$4:V$4=2,
                                M215:V215,
                                ""),
                            "")
                            =0),
                        0,
                        GEOMEAN(IF(
                            ISNUMBER(M215:V215),
                            IF(
                                M$4:V$4=2,
                                M215:V215,
                                ""),
                            "")))
                )
            )
        )
    )
)</f>
        <v>8.5</v>
      </c>
      <c r="I215" s="191" cm="1">
        <f t="array" ref="I215">IF(
    SUM(IF(
            ISNUMBER(
                IF(
                    $M$5:$V$5,
                    (M215:V215),
                    "")),
            1,
            0))
        =0,
    NA(),
    IF(
        Parameters!$D$15=1,
        IF(
            SUM(--(ISNUMBER(IF($M$5:$V$5=1,(M215:V215),""))))&gt;0,
            MAX(IF(
                ISNUMBER(M215:V215),
                IF(
                    M$5:V$5=1,
                    M215:V215,
                    ""),
                "")),
            MAX(IF(
                ISNUMBER(M215:V215),
                IF(
                    M$5:V$5=2,
                    M215:V215,
                    ""),
                ""))
        ),
        IF(
            Parameters!$D$16=1,
            IFERROR(
                AVERAGE(IF(
                    ISNUMBER(M215:V215),
                    IF(
                        M$5:V$5=1,
                        M215:V215,
                        ""),
                    "")),
                AVERAGE(IF(
                    ISNUMBER(M215:V215),
                    IF(
                        M$5:V$5=2,
                        M215:V215,
                        ""),
                    ""))
            ),
            IF(
                Parameters!$D$17=1,
                IFERROR(
                    IF(
                        OR(
                            IF(
                                ISNUMBER(M215:V215),
                                IF(
                                    M$5:V$5=1,
                                    M215:V215,
                                    ""),
                                "")
                            =0),
                        0,
                        GEOMEAN(IF(
                            ISNUMBER(M215:V215),
                            IF(
                                M$5:V$5=1,
                                M215:V215,
                                ""),
                            ""))
                    ),
                    IF(
                        OR(IF(
                            ISNUMBER(M215:V215),
                            IF(
                                M$5:V$5=2,
                                M215:V215,
                                ""),
                            "")
                            =0),
                        0,
                        GEOMEAN(IF(
                            ISNUMBER(M215:V215),
                            IF(
                                M$5:V$5=2,
                                M215:V215,
                                ""),
                            "")))
                )
            )
        )
    )
)</f>
        <v>10</v>
      </c>
      <c r="J215" s="242">
        <v>45142</v>
      </c>
      <c r="K215" s="242">
        <v>45154</v>
      </c>
      <c r="L215" s="91" t="s">
        <v>350</v>
      </c>
      <c r="M215" s="192">
        <v>8.5</v>
      </c>
      <c r="N215" s="192" t="s">
        <v>409</v>
      </c>
      <c r="O215" s="192">
        <v>0</v>
      </c>
      <c r="P215" s="192">
        <v>10</v>
      </c>
      <c r="Q215" s="192">
        <v>10</v>
      </c>
      <c r="R215" s="192" t="s">
        <v>409</v>
      </c>
      <c r="S215" s="192">
        <v>6.1</v>
      </c>
      <c r="T215" s="192" t="s">
        <v>409</v>
      </c>
      <c r="U215" s="192">
        <v>0</v>
      </c>
      <c r="V215" s="192" t="s">
        <v>875</v>
      </c>
      <c r="W215" s="192">
        <v>0.58823529411764697</v>
      </c>
      <c r="X215" s="192" t="s">
        <v>409</v>
      </c>
    </row>
    <row r="216" spans="1:24" x14ac:dyDescent="0.2">
      <c r="A216" s="84">
        <v>209</v>
      </c>
      <c r="B216" s="35" t="str">
        <f ca="1"/>
        <v>British Virgin Islands</v>
      </c>
      <c r="C216" s="35" t="str">
        <f ca="1"/>
        <v>VGB</v>
      </c>
      <c r="D216" s="35" t="str">
        <f ca="1"/>
        <v>LCN           Latin America &amp; Caribbean</v>
      </c>
      <c r="E216" s="35" t="str">
        <f ca="1"/>
        <v>NA</v>
      </c>
      <c r="F216" s="190" t="str">
        <f t="shared" ca="1" si="6"/>
        <v/>
      </c>
      <c r="G216" s="80">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$M$4:$V$4,
                    (M216:V216),
                    "")),
            1,
            0))
        =0,
    NA(),
    IF(
        Parameters!$D$15=1,
        IF(
            SUM(--(ISNUMBER(IF($M$4:$V$4=1,(M216:V216),""))))&gt;0,
            MAX(IF(
                ISNUMBER(M216:V216),
                IF(
                    M$4:V$4=1,
                    M216:V216,
                    ""),
                "")),
            MAX(IF(
                ISNUMBER(M216:V216),
                IF(
                    M$4:V$4=2,
                    M216:V216,
                    ""),
                ""))
        ),
        IF(
            Parameters!$D$16=1,
            IFERROR(
                AVERAGE(IF(
                    ISNUMBER(M216:V216),
                    IF(
                        M$4:V$4=1,
                        M216:V216,
                        ""),
                    "")),
                AVERAGE(IF(
                    ISNUMBER(M216:V216),
                    IF(
                        M$4:V$4=2,
                        M216:V216,
                        ""),
                    ""))
            ),
            IF(
                Parameters!$D$17=1,
                IFERROR(
                    IF(
                        OR(
                            IF(
                                ISNUMBER(M216:V216),
                                IF(
                                    M$4:V$4=1,
                                    M216:V216,
                                    ""),
                                "")
                            =0),
                        0,
                        GEOMEAN(IF(
                            ISNUMBER(M216:V216),
                            IF(
                                M$4:V$4=1,
                                M216:V216,
                                ""),
                            ""))
                    ),
                    IF(
                        OR(IF(
                            ISNUMBER(M216:V216),
                            IF(
                                M$4:V$4=2,
                                M216:V216,
                                ""),
                            "")
                            =0),
                        0,
                        GEOMEAN(IF(
                            ISNUMBER(M216:V216),
                            IF(
                                M$4:V$4=2,
                                M216:V216,
                                ""),
                            "")))
                )
            )
        )
    )
)</f>
        <v>#N/A</v>
      </c>
      <c r="I216" s="191" cm="1">
        <f t="array" ref="I216">IF(
    SUM(IF(
            ISNUMBER(
                IF(
                    $M$5:$V$5,
                    (M216:V216),
                    "")),
            1,
            0))
        =0,
    NA(),
    IF(
        Parameters!$D$15=1,
        IF(
            SUM(--(ISNUMBER(IF($M$5:$V$5=1,(M216:V216),""))))&gt;0,
            MAX(IF(
                ISNUMBER(M216:V216),
                IF(
                    M$5:V$5=1,
                    M216:V216,
                    ""),
                "")),
            MAX(IF(
                ISNUMBER(M216:V216),
                IF(
                    M$5:V$5=2,
                    M216:V216,
                    ""),
                ""))
        ),
        IF(
            Parameters!$D$16=1,
            IFERROR(
                AVERAGE(IF(
                    ISNUMBER(M216:V216),
                    IF(
                        M$5:V$5=1,
                        M216:V216,
                        ""),
                    "")),
                AVERAGE(IF(
                    ISNUMBER(M216:V216),
                    IF(
                        M$5:V$5=2,
                        M216:V216,
                        ""),
                    ""))
            ),
            IF(
                Parameters!$D$17=1,
                IFERROR(
                    IF(
                        OR(
                            IF(
                                ISNUMBER(M216:V216),
                                IF(
                                    M$5:V$5=1,
                                    M216:V216,
                                    ""),
                                "")
                            =0),
                        0,
                        GEOMEAN(IF(
                            ISNUMBER(M216:V216),
                            IF(
                                M$5:V$5=1,
                                M216:V216,
                                ""),
                            ""))
                    ),
                    IF(
                        OR(IF(
                            ISNUMBER(M216:V216),
                            IF(
                                M$5:V$5=2,
                                M216:V216,
                                ""),
                            "")
                            =0),
                        0,
                        GEOMEAN(IF(
                            ISNUMBER(M216:V216),
                            IF(
                                M$5:V$5=2,
                                M216:V216,
                                ""),
                            "")))
                )
            )
        )
    )
)</f>
        <v>0</v>
      </c>
      <c r="J216" s="242" t="s">
        <v>409</v>
      </c>
      <c r="K216" s="242">
        <v>45154</v>
      </c>
      <c r="L216" s="91" t="s">
        <v>724</v>
      </c>
      <c r="M216" s="192" t="s">
        <v>409</v>
      </c>
      <c r="N216" s="192" t="s">
        <v>409</v>
      </c>
      <c r="O216" s="192" t="s">
        <v>409</v>
      </c>
      <c r="P216" s="192">
        <v>0</v>
      </c>
      <c r="Q216" s="192" t="s">
        <v>409</v>
      </c>
      <c r="R216" s="192" t="s">
        <v>409</v>
      </c>
      <c r="S216" s="192" t="s">
        <v>409</v>
      </c>
      <c r="T216" s="192" t="s">
        <v>409</v>
      </c>
      <c r="U216" s="192" t="s">
        <v>409</v>
      </c>
      <c r="V216" s="192" t="s">
        <v>409</v>
      </c>
      <c r="W216" s="192" t="s">
        <v>409</v>
      </c>
      <c r="X216" s="192" t="s">
        <v>409</v>
      </c>
    </row>
    <row r="217" spans="1:24" x14ac:dyDescent="0.2">
      <c r="A217" s="84">
        <v>210</v>
      </c>
      <c r="B217" s="35" t="str">
        <f ca="1"/>
        <v>Virgin Islands (U.S.)</v>
      </c>
      <c r="C217" s="35" t="str">
        <f ca="1"/>
        <v>VIR</v>
      </c>
      <c r="D217" s="35" t="str">
        <f ca="1"/>
        <v>LCN           Latin America &amp; Caribbean</v>
      </c>
      <c r="E217" s="35" t="str">
        <f ca="1"/>
        <v>NA</v>
      </c>
      <c r="F217" s="190" t="str">
        <f t="shared" ca="1" si="6"/>
        <v/>
      </c>
      <c r="G217" s="80">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$M$4:$V$4,
                    (M217:V217),
                    "")),
            1,
            0))
        =0,
    NA(),
    IF(
        Parameters!$D$15=1,
        IF(
            SUM(--(ISNUMBER(IF($M$4:$V$4=1,(M217:V217),""))))&gt;0,
            MAX(IF(
                ISNUMBER(M217:V217),
                IF(
                    M$4:V$4=1,
                    M217:V217,
                    ""),
                "")),
            MAX(IF(
                ISNUMBER(M217:V217),
                IF(
                    M$4:V$4=2,
                    M217:V217,
                    ""),
                ""))
        ),
        IF(
            Parameters!$D$16=1,
            IFERROR(
                AVERAGE(IF(
                    ISNUMBER(M217:V217),
                    IF(
                        M$4:V$4=1,
                        M217:V217,
                        ""),
                    "")),
                AVERAGE(IF(
                    ISNUMBER(M217:V217),
                    IF(
                        M$4:V$4=2,
                        M217:V217,
                        ""),
                    ""))
            ),
            IF(
                Parameters!$D$17=1,
                IFERROR(
                    IF(
                        OR(
                            IF(
                                ISNUMBER(M217:V217),
                                IF(
                                    M$4:V$4=1,
                                    M217:V217,
                                    ""),
                                "")
                            =0),
                        0,
                        GEOMEAN(IF(
                            ISNUMBER(M217:V217),
                            IF(
                                M$4:V$4=1,
                                M217:V217,
                                ""),
                            ""))
                    ),
                    IF(
                        OR(IF(
                            ISNUMBER(M217:V217),
                            IF(
                                M$4:V$4=2,
                                M217:V217,
                                ""),
                            "")
                            =0),
                        0,
                        GEOMEAN(IF(
                            ISNUMBER(M217:V217),
                            IF(
                                M$4:V$4=2,
                                M217:V217,
                                ""),
                            "")))
                )
            )
        )
    )
)</f>
        <v>#N/A</v>
      </c>
      <c r="I217" s="191" cm="1">
        <f t="array" ref="I217">IF(
    SUM(IF(
            ISNUMBER(
                IF(
                    $M$5:$V$5,
                    (M217:V217),
                    "")),
            1,
            0))
        =0,
    NA(),
    IF(
        Parameters!$D$15=1,
        IF(
            SUM(--(ISNUMBER(IF($M$5:$V$5=1,(M217:V217),""))))&gt;0,
            MAX(IF(
                ISNUMBER(M217:V217),
                IF(
                    M$5:V$5=1,
                    M217:V217,
                    ""),
                "")),
            MAX(IF(
                ISNUMBER(M217:V217),
                IF(
                    M$5:V$5=2,
                    M217:V217,
                    ""),
                ""))
        ),
        IF(
            Parameters!$D$16=1,
            IFERROR(
                AVERAGE(IF(
                    ISNUMBER(M217:V217),
                    IF(
                        M$5:V$5=1,
                        M217:V217,
                        ""),
                    "")),
                AVERAGE(IF(
                    ISNUMBER(M217:V217),
                    IF(
                        M$5:V$5=2,
                        M217:V217,
                        ""),
                    ""))
            ),
            IF(
                Parameters!$D$17=1,
                IFERROR(
                    IF(
                        OR(
                            IF(
                                ISNUMBER(M217:V217),
                                IF(
                                    M$5:V$5=1,
                                    M217:V217,
                                    ""),
                                "")
                            =0),
                        0,
                        GEOMEAN(IF(
                            ISNUMBER(M217:V217),
                            IF(
                                M$5:V$5=1,
                                M217:V217,
                                ""),
                            ""))
                    ),
                    IF(
                        OR(IF(
                            ISNUMBER(M217:V217),
                            IF(
                                M$5:V$5=2,
                                M217:V217,
                                ""),
                            "")
                            =0),
                        0,
                        GEOMEAN(IF(
                            ISNUMBER(M217:V217),
                            IF(
                                M$5:V$5=2,
                                M217:V217,
                                ""),
                            "")))
                )
            )
        )
    )
)</f>
        <v>0</v>
      </c>
      <c r="J217" s="242" t="s">
        <v>409</v>
      </c>
      <c r="K217" s="242">
        <v>45154</v>
      </c>
      <c r="L217" s="91" t="s">
        <v>725</v>
      </c>
      <c r="M217" s="192" t="s">
        <v>409</v>
      </c>
      <c r="N217" s="192" t="s">
        <v>409</v>
      </c>
      <c r="O217" s="192" t="s">
        <v>409</v>
      </c>
      <c r="P217" s="192">
        <v>0</v>
      </c>
      <c r="Q217" s="192" t="s">
        <v>409</v>
      </c>
      <c r="R217" s="192" t="s">
        <v>409</v>
      </c>
      <c r="S217" s="192" t="s">
        <v>409</v>
      </c>
      <c r="T217" s="192" t="s">
        <v>409</v>
      </c>
      <c r="U217" s="192" t="s">
        <v>409</v>
      </c>
      <c r="V217" s="192" t="s">
        <v>409</v>
      </c>
      <c r="W217" s="192" t="s">
        <v>409</v>
      </c>
      <c r="X217" s="192" t="s">
        <v>409</v>
      </c>
    </row>
    <row r="218" spans="1:24" x14ac:dyDescent="0.2">
      <c r="A218" s="84">
        <v>211</v>
      </c>
      <c r="B218" s="35" t="str">
        <f ca="1"/>
        <v>Vietnam</v>
      </c>
      <c r="C218" s="35" t="str">
        <f ca="1"/>
        <v>VNM</v>
      </c>
      <c r="D218" s="35" t="str">
        <f ca="1"/>
        <v>EAS           East Asia &amp; Pacific</v>
      </c>
      <c r="E218" s="35" t="str">
        <f ca="1"/>
        <v>IBRD</v>
      </c>
      <c r="F218" s="190" t="str">
        <f t="shared" ca="1" si="6"/>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$M$4:$V$4,
                    (M218:V218),
                    "")),
            1,
            0))
        =0,
    NA(),
    IF(
        Parameters!$D$15=1,
        IF(
            SUM(--(ISNUMBER(IF($M$4:$V$4=1,(M218:V218),""))))&gt;0,
            MAX(IF(
                ISNUMBER(M218:V218),
                IF(
                    M$4:V$4=1,
                    M218:V218,
                    ""),
                "")),
            MAX(IF(
                ISNUMBER(M218:V218),
                IF(
                    M$4:V$4=2,
                    M218:V218,
                    ""),
                ""))
        ),
        IF(
            Parameters!$D$16=1,
            IFERROR(
                AVERAGE(IF(
                    ISNUMBER(M218:V218),
                    IF(
                        M$4:V$4=1,
                        M218:V218,
                        ""),
                    "")),
                AVERAGE(IF(
                    ISNUMBER(M218:V218),
                    IF(
                        M$4:V$4=2,
                        M218:V218,
                        ""),
                    ""))
            ),
            IF(
                Parameters!$D$17=1,
                IFERROR(
                    IF(
                        OR(
                            IF(
                                ISNUMBER(M218:V218),
                                IF(
                                    M$4:V$4=1,
                                    M218:V218,
                                    ""),
                                "")
                            =0),
                        0,
                        GEOMEAN(IF(
                            ISNUMBER(M218:V218),
                            IF(
                                M$4:V$4=1,
                                M218:V218,
                                ""),
                            ""))
                    ),
                    IF(
                        OR(IF(
                            ISNUMBER(M218:V218),
                            IF(
                                M$4:V$4=2,
                                M218:V218,
                                ""),
                            "")
                            =0),
                        0,
                        GEOMEAN(IF(
                            ISNUMBER(M218:V218),
                            IF(
                                M$4:V$4=2,
                                M218:V218,
                                ""),
                            "")))
                )
            )
        )
    )
)</f>
        <v>10</v>
      </c>
      <c r="I218" s="191" cm="1">
        <f t="array" ref="I218">IF(
    SUM(IF(
            ISNUMBER(
                IF(
                    $M$5:$V$5,
                    (M218:V218),
                    "")),
            1,
            0))
        =0,
    NA(),
    IF(
        Parameters!$D$15=1,
        IF(
            SUM(--(ISNUMBER(IF($M$5:$V$5=1,(M218:V218),""))))&gt;0,
            MAX(IF(
                ISNUMBER(M218:V218),
                IF(
                    M$5:V$5=1,
                    M218:V218,
                    ""),
                "")),
            MAX(IF(
                ISNUMBER(M218:V218),
                IF(
                    M$5:V$5=2,
                    M218:V218,
                    ""),
                ""))
        ),
        IF(
            Parameters!$D$16=1,
            IFERROR(
                AVERAGE(IF(
                    ISNUMBER(M218:V218),
                    IF(
                        M$5:V$5=1,
                        M218:V218,
                        ""),
                    "")),
                AVERAGE(IF(
                    ISNUMBER(M218:V218),
                    IF(
                        M$5:V$5=2,
                        M218:V218,
                        ""),
                    ""))
            ),
            IF(
                Parameters!$D$17=1,
                IFERROR(
                    IF(
                        OR(
                            IF(
                                ISNUMBER(M218:V218),
                                IF(
                                    M$5:V$5=1,
                                    M218:V218,
                                    ""),
                                "")
                            =0),
                        0,
                        GEOMEAN(IF(
                            ISNUMBER(M218:V218),
                            IF(
                                M$5:V$5=1,
                                M218:V218,
                                ""),
                            ""))
                    ),
                    IF(
                        OR(IF(
                            ISNUMBER(M218:V218),
                            IF(
                                M$5:V$5=2,
                                M218:V218,
                                ""),
                            "")
                            =0),
                        0,
                        GEOMEAN(IF(
                            ISNUMBER(M218:V218),
                            IF(
                                M$5:V$5=2,
                                M218:V218,
                                ""),
                            "")))
                )
            )
        )
    )
)</f>
        <v>0</v>
      </c>
      <c r="J218" s="242">
        <v>45142</v>
      </c>
      <c r="K218" s="242">
        <v>45154</v>
      </c>
      <c r="L218" s="91" t="s">
        <v>351</v>
      </c>
      <c r="M218" s="192">
        <v>10</v>
      </c>
      <c r="N218" s="192">
        <v>0</v>
      </c>
      <c r="O218" s="192">
        <v>0</v>
      </c>
      <c r="P218" s="192">
        <v>0</v>
      </c>
      <c r="Q218" s="192">
        <v>0</v>
      </c>
      <c r="R218" s="192" t="s">
        <v>409</v>
      </c>
      <c r="S218" s="192">
        <v>7.4</v>
      </c>
      <c r="T218" s="192" t="s">
        <v>934</v>
      </c>
      <c r="U218" s="192">
        <v>0</v>
      </c>
      <c r="V218" s="192" t="s">
        <v>409</v>
      </c>
      <c r="W218" s="192">
        <v>0</v>
      </c>
      <c r="X218" s="192" t="s">
        <v>409</v>
      </c>
    </row>
    <row r="219" spans="1:24" x14ac:dyDescent="0.2">
      <c r="A219" s="84">
        <v>212</v>
      </c>
      <c r="B219" s="35" t="str">
        <f ca="1"/>
        <v>Vanuatu</v>
      </c>
      <c r="C219" s="35" t="str">
        <f ca="1"/>
        <v>VUT</v>
      </c>
      <c r="D219" s="35" t="str">
        <f ca="1"/>
        <v>EAS           East Asia &amp; Pacific</v>
      </c>
      <c r="E219" s="35" t="str">
        <f ca="1"/>
        <v>IDA</v>
      </c>
      <c r="F219" s="190" t="str">
        <f t="shared" ca="1" si="6"/>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$M$4:$V$4,
                    (M219:V219),
                    "")),
            1,
            0))
        =0,
    NA(),
    IF(
        Parameters!$D$15=1,
        IF(
            SUM(--(ISNUMBER(IF($M$4:$V$4=1,(M219:V219),""))))&gt;0,
            MAX(IF(
                ISNUMBER(M219:V219),
                IF(
                    M$4:V$4=1,
                    M219:V219,
                    ""),
                "")),
            MAX(IF(
                ISNUMBER(M219:V219),
                IF(
                    M$4:V$4=2,
                    M219:V219,
                    ""),
                ""))
        ),
        IF(
            Parameters!$D$16=1,
            IFERROR(
                AVERAGE(IF(
                    ISNUMBER(M219:V219),
                    IF(
                        M$4:V$4=1,
                        M219:V219,
                        ""),
                    "")),
                AVERAGE(IF(
                    ISNUMBER(M219:V219),
                    IF(
                        M$4:V$4=2,
                        M219:V219,
                        ""),
                    ""))
            ),
            IF(
                Parameters!$D$17=1,
                IFERROR(
                    IF(
                        OR(
                            IF(
                                ISNUMBER(M219:V219),
                                IF(
                                    M$4:V$4=1,
                                    M219:V219,
                                    ""),
                                "")
                            =0),
                        0,
                        GEOMEAN(IF(
                            ISNUMBER(M219:V219),
                            IF(
                                M$4:V$4=1,
                                M219:V219,
                                ""),
                            ""))
                    ),
                    IF(
                        OR(IF(
                            ISNUMBER(M219:V219),
                            IF(
                                M$4:V$4=2,
                                M219:V219,
                                ""),
                            "")
                            =0),
                        0,
                        GEOMEAN(IF(
                            ISNUMBER(M219:V219),
                            IF(
                                M$4:V$4=2,
                                M219:V219,
                                ""),
                            "")))
                )
            )
        )
    )
)</f>
        <v>7.6666666666666599</v>
      </c>
      <c r="I219" s="191" cm="1">
        <f t="array" ref="I219">IF(
    SUM(IF(
            ISNUMBER(
                IF(
                    $M$5:$V$5,
                    (M219:V219),
                    "")),
            1,
            0))
        =0,
    NA(),
    IF(
        Parameters!$D$15=1,
        IF(
            SUM(--(ISNUMBER(IF($M$5:$V$5=1,(M219:V219),""))))&gt;0,
            MAX(IF(
                ISNUMBER(M219:V219),
                IF(
                    M$5:V$5=1,
                    M219:V219,
                    ""),
                "")),
            MAX(IF(
                ISNUMBER(M219:V219),
                IF(
                    M$5:V$5=2,
                    M219:V219,
                    ""),
                ""))
        ),
        IF(
            Parameters!$D$16=1,
            IFERROR(
                AVERAGE(IF(
                    ISNUMBER(M219:V219),
                    IF(
                        M$5:V$5=1,
                        M219:V219,
                        ""),
                    "")),
                AVERAGE(IF(
                    ISNUMBER(M219:V219),
                    IF(
                        M$5:V$5=2,
                        M219:V219,
                        ""),
                    ""))
            ),
            IF(
                Parameters!$D$17=1,
                IFERROR(
                    IF(
                        OR(
                            IF(
                                ISNUMBER(M219:V219),
                                IF(
                                    M$5:V$5=1,
                                    M219:V219,
                                    ""),
                                "")
                            =0),
                        0,
                        GEOMEAN(IF(
                            ISNUMBER(M219:V219),
                            IF(
                                M$5:V$5=1,
                                M219:V219,
                                ""),
                            ""))
                    ),
                    IF(
                        OR(IF(
                            ISNUMBER(M219:V219),
                            IF(
                                M$5:V$5=2,
                                M219:V219,
                                ""),
                            "")
                            =0),
                        0,
                        GEOMEAN(IF(
                            ISNUMBER(M219:V219),
                            IF(
                                M$5:V$5=2,
                                M219:V219,
                                ""),
                            "")))
                )
            )
        )
    )
)</f>
        <v>0</v>
      </c>
      <c r="J219" s="242">
        <v>44753</v>
      </c>
      <c r="K219" s="242">
        <v>45154</v>
      </c>
      <c r="L219" s="91" t="s">
        <v>353</v>
      </c>
      <c r="M219" s="192">
        <v>7.6666666666666599</v>
      </c>
      <c r="N219" s="192">
        <v>0</v>
      </c>
      <c r="O219" s="192">
        <v>0</v>
      </c>
      <c r="P219" s="192">
        <v>0</v>
      </c>
      <c r="Q219" s="192">
        <v>0</v>
      </c>
      <c r="R219" s="192" t="s">
        <v>409</v>
      </c>
      <c r="S219" s="192">
        <v>5.6</v>
      </c>
      <c r="T219" s="192" t="s">
        <v>955</v>
      </c>
      <c r="U219" s="192">
        <v>0</v>
      </c>
      <c r="V219" s="192" t="s">
        <v>409</v>
      </c>
      <c r="W219" s="192">
        <v>0</v>
      </c>
      <c r="X219" s="192" t="s">
        <v>409</v>
      </c>
    </row>
    <row r="220" spans="1:24" x14ac:dyDescent="0.2">
      <c r="A220" s="84">
        <v>213</v>
      </c>
      <c r="B220" s="35" t="str">
        <f ca="1"/>
        <v>Samoa</v>
      </c>
      <c r="C220" s="35" t="str">
        <f ca="1"/>
        <v>WSM</v>
      </c>
      <c r="D220" s="35" t="str">
        <f ca="1"/>
        <v>EAS           East Asia &amp; Pacific</v>
      </c>
      <c r="E220" s="35" t="str">
        <f ca="1"/>
        <v>IDA</v>
      </c>
      <c r="F220" s="190" t="str">
        <f t="shared" ca="1" si="6"/>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$M$4:$V$4,
                    (M220:V220),
                    "")),
            1,
            0))
        =0,
    NA(),
    IF(
        Parameters!$D$15=1,
        IF(
            SUM(--(ISNUMBER(IF($M$4:$V$4=1,(M220:V220),""))))&gt;0,
            MAX(IF(
                ISNUMBER(M220:V220),
                IF(
                    M$4:V$4=1,
                    M220:V220,
                    ""),
                "")),
            MAX(IF(
                ISNUMBER(M220:V220),
                IF(
                    M$4:V$4=2,
                    M220:V220,
                    ""),
                ""))
        ),
        IF(
            Parameters!$D$16=1,
            IFERROR(
                AVERAGE(IF(
                    ISNUMBER(M220:V220),
                    IF(
                        M$4:V$4=1,
                        M220:V220,
                        ""),
                    "")),
                AVERAGE(IF(
                    ISNUMBER(M220:V220),
                    IF(
                        M$4:V$4=2,
                        M220:V220,
                        ""),
                    ""))
            ),
            IF(
                Parameters!$D$17=1,
                IFERROR(
                    IF(
                        OR(
                            IF(
                                ISNUMBER(M220:V220),
                                IF(
                                    M$4:V$4=1,
                                    M220:V220,
                                    ""),
                                "")
                            =0),
                        0,
                        GEOMEAN(IF(
                            ISNUMBER(M220:V220),
                            IF(
                                M$4:V$4=1,
                                M220:V220,
                                ""),
                            ""))
                    ),
                    IF(
                        OR(IF(
                            ISNUMBER(M220:V220),
                            IF(
                                M$4:V$4=2,
                                M220:V220,
                                ""),
                            "")
                            =0),
                        0,
                        GEOMEAN(IF(
                            ISNUMBER(M220:V220),
                            IF(
                                M$4:V$4=2,
                                M220:V220,
                                ""),
                            "")))
                )
            )
        )
    )
)</f>
        <v>4.1666666666666599</v>
      </c>
      <c r="I220" s="191" cm="1">
        <f t="array" ref="I220">IF(
    SUM(IF(
            ISNUMBER(
                IF(
                    $M$5:$V$5,
                    (M220:V220),
                    "")),
            1,
            0))
        =0,
    NA(),
    IF(
        Parameters!$D$15=1,
        IF(
            SUM(--(ISNUMBER(IF($M$5:$V$5=1,(M220:V220),""))))&gt;0,
            MAX(IF(
                ISNUMBER(M220:V220),
                IF(
                    M$5:V$5=1,
                    M220:V220,
                    ""),
                "")),
            MAX(IF(
                ISNUMBER(M220:V220),
                IF(
                    M$5:V$5=2,
                    M220:V220,
                    ""),
                ""))
        ),
        IF(
            Parameters!$D$16=1,
            IFERROR(
                AVERAGE(IF(
                    ISNUMBER(M220:V220),
                    IF(
                        M$5:V$5=1,
                        M220:V220,
                        ""),
                    "")),
                AVERAGE(IF(
                    ISNUMBER(M220:V220),
                    IF(
                        M$5:V$5=2,
                        M220:V220,
                        ""),
                    ""))
            ),
            IF(
                Parameters!$D$17=1,
                IFERROR(
                    IF(
                        OR(
                            IF(
                                ISNUMBER(M220:V220),
                                IF(
                                    M$5:V$5=1,
                                    M220:V220,
                                    ""),
                                "")
                            =0),
                        0,
                        GEOMEAN(IF(
                            ISNUMBER(M220:V220),
                            IF(
                                M$5:V$5=1,
                                M220:V220,
                                ""),
                            ""))
                    ),
                    IF(
                        OR(IF(
                            ISNUMBER(M220:V220),
                            IF(
                                M$5:V$5=2,
                                M220:V220,
                                ""),
                            "")
                            =0),
                        0,
                        GEOMEAN(IF(
                            ISNUMBER(M220:V220),
                            IF(
                                M$5:V$5=2,
                                M220:V220,
                                ""),
                            "")))
                )
            )
        )
    )
)</f>
        <v>0</v>
      </c>
      <c r="J220" s="242">
        <v>45142</v>
      </c>
      <c r="K220" s="242">
        <v>45142</v>
      </c>
      <c r="L220" s="91" t="s">
        <v>355</v>
      </c>
      <c r="M220" s="192">
        <v>4.1666666666666599</v>
      </c>
      <c r="N220" s="192" t="s">
        <v>409</v>
      </c>
      <c r="O220" s="192">
        <v>0</v>
      </c>
      <c r="P220" s="192">
        <v>0</v>
      </c>
      <c r="Q220" s="192">
        <v>0</v>
      </c>
      <c r="R220" s="192" t="s">
        <v>409</v>
      </c>
      <c r="S220" s="192">
        <v>3.5</v>
      </c>
      <c r="T220" s="192" t="s">
        <v>409</v>
      </c>
      <c r="U220" s="192">
        <v>0</v>
      </c>
      <c r="V220" s="192" t="s">
        <v>409</v>
      </c>
      <c r="W220" s="192">
        <v>0</v>
      </c>
      <c r="X220" s="192" t="s">
        <v>409</v>
      </c>
    </row>
    <row r="221" spans="1:24" x14ac:dyDescent="0.2">
      <c r="A221" s="84">
        <v>214</v>
      </c>
      <c r="B221" s="35" t="str">
        <f ca="1"/>
        <v>Kosovo</v>
      </c>
      <c r="C221" s="35" t="str">
        <f ca="1"/>
        <v>XKX</v>
      </c>
      <c r="D221" s="35" t="str">
        <f ca="1"/>
        <v>ECS           Europe &amp; Central Asia</v>
      </c>
      <c r="E221" s="35" t="str">
        <f ca="1"/>
        <v>IDA</v>
      </c>
      <c r="F221" s="190" t="str">
        <f t="shared" ca="1" si="6"/>
        <v/>
      </c>
      <c r="G221" s="80">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0</v>
      </c>
      <c r="H221" s="80" t="e" cm="1">
        <f t="array" ref="H221">IF(
    SUM(IF(
            ISNUMBER(
                IF(
                    $M$4:$V$4,
                    (M221:V221),
                    "")),
            1,
            0))
        =0,
    NA(),
    IF(
        Parameters!$D$15=1,
        IF(
            SUM(--(ISNUMBER(IF($M$4:$V$4=1,(M221:V221),""))))&gt;0,
            MAX(IF(
                ISNUMBER(M221:V221),
                IF(
                    M$4:V$4=1,
                    M221:V221,
                    ""),
                "")),
            MAX(IF(
                ISNUMBER(M221:V221),
                IF(
                    M$4:V$4=2,
                    M221:V221,
                    ""),
                ""))
        ),
        IF(
            Parameters!$D$16=1,
            IFERROR(
                AVERAGE(IF(
                    ISNUMBER(M221:V221),
                    IF(
                        M$4:V$4=1,
                        M221:V221,
                        ""),
                    "")),
                AVERAGE(IF(
                    ISNUMBER(M221:V221),
                    IF(
                        M$4:V$4=2,
                        M221:V221,
                        ""),
                    ""))
            ),
            IF(
                Parameters!$D$17=1,
                IFERROR(
                    IF(
                        OR(
                            IF(
                                ISNUMBER(M221:V221),
                                IF(
                                    M$4:V$4=1,
                                    M221:V221,
                                    ""),
                                "")
                            =0),
                        0,
                        GEOMEAN(IF(
                            ISNUMBER(M221:V221),
                            IF(
                                M$4:V$4=1,
                                M221:V221,
                                ""),
                            ""))
                    ),
                    IF(
                        OR(IF(
                            ISNUMBER(M221:V221),
                            IF(
                                M$4:V$4=2,
                                M221:V221,
                                ""),
                            "")
                            =0),
                        0,
                        GEOMEAN(IF(
                            ISNUMBER(M221:V221),
                            IF(
                                M$4:V$4=2,
                                M221:V221,
                                ""),
                            "")))
                )
            )
        )
    )
)</f>
        <v>#N/A</v>
      </c>
      <c r="I221" s="191" cm="1">
        <f t="array" ref="I221">IF(
    SUM(IF(
            ISNUMBER(
                IF(
                    $M$5:$V$5,
                    (M221:V221),
                    "")),
            1,
            0))
        =0,
    NA(),
    IF(
        Parameters!$D$15=1,
        IF(
            SUM(--(ISNUMBER(IF($M$5:$V$5=1,(M221:V221),""))))&gt;0,
            MAX(IF(
                ISNUMBER(M221:V221),
                IF(
                    M$5:V$5=1,
                    M221:V221,
                    ""),
                "")),
            MAX(IF(
                ISNUMBER(M221:V221),
                IF(
                    M$5:V$5=2,
                    M221:V221,
                    ""),
                ""))
        ),
        IF(
            Parameters!$D$16=1,
            IFERROR(
                AVERAGE(IF(
                    ISNUMBER(M221:V221),
                    IF(
                        M$5:V$5=1,
                        M221:V221,
                        ""),
                    "")),
                AVERAGE(IF(
                    ISNUMBER(M221:V221),
                    IF(
                        M$5:V$5=2,
                        M221:V221,
                        ""),
                    ""))
            ),
            IF(
                Parameters!$D$17=1,
                IFERROR(
                    IF(
                        OR(
                            IF(
                                ISNUMBER(M221:V221),
                                IF(
                                    M$5:V$5=1,
                                    M221:V221,
                                    ""),
                                "")
                            =0),
                        0,
                        GEOMEAN(IF(
                            ISNUMBER(M221:V221),
                            IF(
                                M$5:V$5=1,
                                M221:V221,
                                ""),
                            ""))
                    ),
                    IF(
                        OR(IF(
                            ISNUMBER(M221:V221),
                            IF(
                                M$5:V$5=2,
                                M221:V221,
                                ""),
                            "")
                            =0),
                        0,
                        GEOMEAN(IF(
                            ISNUMBER(M221:V221),
                            IF(
                                M$5:V$5=2,
                                M221:V221,
                                ""),
                            "")))
                )
            )
        )
    )
)</f>
        <v>0</v>
      </c>
      <c r="J221" s="242">
        <v>44887</v>
      </c>
      <c r="K221" s="242">
        <v>44887</v>
      </c>
      <c r="L221" s="91" t="s">
        <v>726</v>
      </c>
      <c r="M221" s="192" t="s">
        <v>409</v>
      </c>
      <c r="N221" s="192" t="s">
        <v>409</v>
      </c>
      <c r="O221" s="192" t="s">
        <v>409</v>
      </c>
      <c r="P221" s="192">
        <v>0</v>
      </c>
      <c r="Q221" s="192" t="s">
        <v>409</v>
      </c>
      <c r="R221" s="192" t="s">
        <v>409</v>
      </c>
      <c r="S221" s="192" t="s">
        <v>409</v>
      </c>
      <c r="T221" s="192" t="s">
        <v>409</v>
      </c>
      <c r="U221" s="192" t="s">
        <v>409</v>
      </c>
      <c r="V221" s="192" t="s">
        <v>409</v>
      </c>
      <c r="W221" s="192" t="s">
        <v>409</v>
      </c>
      <c r="X221" s="192" t="s">
        <v>409</v>
      </c>
    </row>
    <row r="222" spans="1:24" x14ac:dyDescent="0.2">
      <c r="A222" s="84">
        <v>215</v>
      </c>
      <c r="B222" s="35" t="str">
        <f ca="1"/>
        <v>Yemen, Rep.</v>
      </c>
      <c r="C222" s="35" t="str">
        <f ca="1"/>
        <v>YEM</v>
      </c>
      <c r="D222" s="35" t="str">
        <f ca="1"/>
        <v>MEA           Middle East &amp; North Africa</v>
      </c>
      <c r="E222" s="35" t="str">
        <f ca="1"/>
        <v>IDA</v>
      </c>
      <c r="F222" s="190" t="str">
        <f t="shared" ca="1" si="6"/>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$M$4:$V$4,
                    (M222:V222),
                    "")),
            1,
            0))
        =0,
    NA(),
    IF(
        Parameters!$D$15=1,
        IF(
            SUM(--(ISNUMBER(IF($M$4:$V$4=1,(M222:V222),""))))&gt;0,
            MAX(IF(
                ISNUMBER(M222:V222),
                IF(
                    M$4:V$4=1,
                    M222:V222,
                    ""),
                "")),
            MAX(IF(
                ISNUMBER(M222:V222),
                IF(
                    M$4:V$4=2,
                    M222:V222,
                    ""),
                ""))
        ),
        IF(
            Parameters!$D$16=1,
            IFERROR(
                AVERAGE(IF(
                    ISNUMBER(M222:V222),
                    IF(
                        M$4:V$4=1,
                        M222:V222,
                        ""),
                    "")),
                AVERAGE(IF(
                    ISNUMBER(M222:V222),
                    IF(
                        M$4:V$4=2,
                        M222:V222,
                        ""),
                    ""))
            ),
            IF(
                Parameters!$D$17=1,
                IFERROR(
                    IF(
                        OR(
                            IF(
                                ISNUMBER(M222:V222),
                                IF(
                                    M$4:V$4=1,
                                    M222:V222,
                                    ""),
                                "")
                            =0),
                        0,
                        GEOMEAN(IF(
                            ISNUMBER(M222:V222),
                            IF(
                                M$4:V$4=1,
                                M222:V222,
                                ""),
                            ""))
                    ),
                    IF(
                        OR(IF(
                            ISNUMBER(M222:V222),
                            IF(
                                M$4:V$4=2,
                                M222:V222,
                                ""),
                            "")
                            =0),
                        0,
                        GEOMEAN(IF(
                            ISNUMBER(M222:V222),
                            IF(
                                M$4:V$4=2,
                                M222:V222,
                                ""),
                            "")))
                )
            )
        )
    )
)</f>
        <v>5.5</v>
      </c>
      <c r="I222" s="191" cm="1">
        <f t="array" ref="I222">IF(
    SUM(IF(
            ISNUMBER(
                IF(
                    $M$5:$V$5,
                    (M222:V222),
                    "")),
            1,
            0))
        =0,
    NA(),
    IF(
        Parameters!$D$15=1,
        IF(
            SUM(--(ISNUMBER(IF($M$5:$V$5=1,(M222:V222),""))))&gt;0,
            MAX(IF(
                ISNUMBER(M222:V222),
                IF(
                    M$5:V$5=1,
                    M222:V222,
                    ""),
                "")),
            MAX(IF(
                ISNUMBER(M222:V222),
                IF(
                    M$5:V$5=2,
                    M222:V222,
                    ""),
                ""))
        ),
        IF(
            Parameters!$D$16=1,
            IFERROR(
                AVERAGE(IF(
                    ISNUMBER(M222:V222),
                    IF(
                        M$5:V$5=1,
                        M222:V222,
                        ""),
                    "")),
                AVERAGE(IF(
                    ISNUMBER(M222:V222),
                    IF(
                        M$5:V$5=2,
                        M222:V222,
                        ""),
                    ""))
            ),
            IF(
                Parameters!$D$17=1,
                IFERROR(
                    IF(
                        OR(
                            IF(
                                ISNUMBER(M222:V222),
                                IF(
                                    M$5:V$5=1,
                                    M222:V222,
                                    ""),
                                "")
                            =0),
                        0,
                        GEOMEAN(IF(
                            ISNUMBER(M222:V222),
                            IF(
                                M$5:V$5=1,
                                M222:V222,
                                ""),
                            ""))
                    ),
                    IF(
                        OR(IF(
                            ISNUMBER(M222:V222),
                            IF(
                                M$5:V$5=2,
                                M222:V222,
                                ""),
                            "")
                            =0),
                        0,
                        GEOMEAN(IF(
                            ISNUMBER(M222:V222),
                            IF(
                                M$5:V$5=2,
                                M222:V222,
                                ""),
                            "")))
                )
            )
        )
    )
)</f>
        <v>0</v>
      </c>
      <c r="J222" s="242">
        <v>45142</v>
      </c>
      <c r="K222" s="242">
        <v>44862</v>
      </c>
      <c r="L222" s="91" t="s">
        <v>356</v>
      </c>
      <c r="M222" s="192">
        <v>5.5</v>
      </c>
      <c r="N222" s="192" t="s">
        <v>409</v>
      </c>
      <c r="O222" s="192">
        <v>0</v>
      </c>
      <c r="P222" s="192">
        <v>0</v>
      </c>
      <c r="Q222" s="192">
        <v>0</v>
      </c>
      <c r="R222" s="192" t="s">
        <v>409</v>
      </c>
      <c r="S222" s="192">
        <v>4.3</v>
      </c>
      <c r="T222" s="192" t="s">
        <v>409</v>
      </c>
      <c r="U222" s="192">
        <v>0</v>
      </c>
      <c r="V222" s="192" t="s">
        <v>409</v>
      </c>
      <c r="W222" s="192">
        <v>0</v>
      </c>
      <c r="X222" s="192" t="s">
        <v>409</v>
      </c>
    </row>
    <row r="223" spans="1:24" x14ac:dyDescent="0.2">
      <c r="A223" s="84">
        <v>216</v>
      </c>
      <c r="B223" s="35" t="str">
        <f ca="1"/>
        <v>South Africa</v>
      </c>
      <c r="C223" s="35" t="str">
        <f ca="1"/>
        <v>ZAF</v>
      </c>
      <c r="D223" s="35" t="str">
        <f ca="1"/>
        <v>SSF           Sub-Saharan Africa</v>
      </c>
      <c r="E223" s="35" t="str">
        <f ca="1"/>
        <v>IBRD</v>
      </c>
      <c r="F223" s="190" t="str">
        <f t="shared" ca="1" si="6"/>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$M$4:$V$4,
                    (M223:V223),
                    "")),
            1,
            0))
        =0,
    NA(),
    IF(
        Parameters!$D$15=1,
        IF(
            SUM(--(ISNUMBER(IF($M$4:$V$4=1,(M223:V223),""))))&gt;0,
            MAX(IF(
                ISNUMBER(M223:V223),
                IF(
                    M$4:V$4=1,
                    M223:V223,
                    ""),
                "")),
            MAX(IF(
                ISNUMBER(M223:V223),
                IF(
                    M$4:V$4=2,
                    M223:V223,
                    ""),
                ""))
        ),
        IF(
            Parameters!$D$16=1,
            IFERROR(
                AVERAGE(IF(
                    ISNUMBER(M223:V223),
                    IF(
                        M$4:V$4=1,
                        M223:V223,
                        ""),
                    "")),
                AVERAGE(IF(
                    ISNUMBER(M223:V223),
                    IF(
                        M$4:V$4=2,
                        M223:V223,
                        ""),
                    ""))
            ),
            IF(
                Parameters!$D$17=1,
                IFERROR(
                    IF(
                        OR(
                            IF(
                                ISNUMBER(M223:V223),
                                IF(
                                    M$4:V$4=1,
                                    M223:V223,
                                    ""),
                                "")
                            =0),
                        0,
                        GEOMEAN(IF(
                            ISNUMBER(M223:V223),
                            IF(
                                M$4:V$4=1,
                                M223:V223,
                                ""),
                            ""))
                    ),
                    IF(
                        OR(IF(
                            ISNUMBER(M223:V223),
                            IF(
                                M$4:V$4=2,
                                M223:V223,
                                ""),
                            "")
                            =0),
                        0,
                        GEOMEAN(IF(
                            ISNUMBER(M223:V223),
                            IF(
                                M$4:V$4=2,
                                M223:V223,
                                ""),
                            "")))
                )
            )
        )
    )
)</f>
        <v>6.5</v>
      </c>
      <c r="I223" s="191" cm="1">
        <f t="array" ref="I223">IF(
    SUM(IF(
            ISNUMBER(
                IF(
                    $M$5:$V$5,
                    (M223:V223),
                    "")),
            1,
            0))
        =0,
    NA(),
    IF(
        Parameters!$D$15=1,
        IF(
            SUM(--(ISNUMBER(IF($M$5:$V$5=1,(M223:V223),""))))&gt;0,
            MAX(IF(
                ISNUMBER(M223:V223),
                IF(
                    M$5:V$5=1,
                    M223:V223,
                    ""),
                "")),
            MAX(IF(
                ISNUMBER(M223:V223),
                IF(
                    M$5:V$5=2,
                    M223:V223,
                    ""),
                ""))
        ),
        IF(
            Parameters!$D$16=1,
            IFERROR(
                AVERAGE(IF(
                    ISNUMBER(M223:V223),
                    IF(
                        M$5:V$5=1,
                        M223:V223,
                        ""),
                    "")),
                AVERAGE(IF(
                    ISNUMBER(M223:V223),
                    IF(
                        M$5:V$5=2,
                        M223:V223,
                        ""),
                    ""))
            ),
            IF(
                Parameters!$D$17=1,
                IFERROR(
                    IF(
                        OR(
                            IF(
                                ISNUMBER(M223:V223),
                                IF(
                                    M$5:V$5=1,
                                    M223:V223,
                                    ""),
                                "")
                            =0),
                        0,
                        GEOMEAN(IF(
                            ISNUMBER(M223:V223),
                            IF(
                                M$5:V$5=1,
                                M223:V223,
                                ""),
                            ""))
                    ),
                    IF(
                        OR(IF(
                            ISNUMBER(M223:V223),
                            IF(
                                M$5:V$5=2,
                                M223:V223,
                                ""),
                            "")
                            =0),
                        0,
                        GEOMEAN(IF(
                            ISNUMBER(M223:V223),
                            IF(
                                M$5:V$5=2,
                                M223:V223,
                                ""),
                            "")))
                )
            )
        )
    )
)</f>
        <v>0</v>
      </c>
      <c r="J223" s="242">
        <v>45142</v>
      </c>
      <c r="K223" s="242">
        <v>45154</v>
      </c>
      <c r="L223" s="91" t="s">
        <v>358</v>
      </c>
      <c r="M223" s="192">
        <v>6.5</v>
      </c>
      <c r="N223" s="192" t="s">
        <v>409</v>
      </c>
      <c r="O223" s="192">
        <v>0</v>
      </c>
      <c r="P223" s="192">
        <v>0</v>
      </c>
      <c r="Q223" s="192">
        <v>0</v>
      </c>
      <c r="R223" s="192" t="s">
        <v>409</v>
      </c>
      <c r="S223" s="192">
        <v>4.9000000000000004</v>
      </c>
      <c r="T223" s="192" t="s">
        <v>409</v>
      </c>
      <c r="U223" s="192">
        <v>0</v>
      </c>
      <c r="V223" s="192" t="s">
        <v>409</v>
      </c>
      <c r="W223" s="192">
        <v>0</v>
      </c>
      <c r="X223" s="192" t="s">
        <v>409</v>
      </c>
    </row>
    <row r="224" spans="1:24" x14ac:dyDescent="0.2">
      <c r="A224" s="84">
        <v>217</v>
      </c>
      <c r="B224" s="35" t="str">
        <f ca="1"/>
        <v>Zambia</v>
      </c>
      <c r="C224" s="35" t="str">
        <f ca="1"/>
        <v>ZMB</v>
      </c>
      <c r="D224" s="35" t="str">
        <f ca="1"/>
        <v>SSF           Sub-Saharan Africa</v>
      </c>
      <c r="E224" s="35" t="str">
        <f ca="1"/>
        <v>IDA</v>
      </c>
      <c r="F224" s="190" t="str">
        <f t="shared" ca="1" si="6"/>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6.4549722436790233</v>
      </c>
      <c r="H224" s="80" cm="1">
        <f t="array" ref="H224">IF(
    SUM(IF(
            ISNUMBER(
                IF(
                    $M$4:$V$4,
                    (M224:V224),
                    "")),
            1,
            0))
        =0,
    NA(),
    IF(
        Parameters!$D$15=1,
        IF(
            SUM(--(ISNUMBER(IF($M$4:$V$4=1,(M224:V224),""))))&gt;0,
            MAX(IF(
                ISNUMBER(M224:V224),
                IF(
                    M$4:V$4=1,
                    M224:V224,
                    ""),
                "")),
            MAX(IF(
                ISNUMBER(M224:V224),
                IF(
                    M$4:V$4=2,
                    M224:V224,
                    ""),
                ""))
        ),
        IF(
            Parameters!$D$16=1,
            IFERROR(
                AVERAGE(IF(
                    ISNUMBER(M224:V224),
                    IF(
                        M$4:V$4=1,
                        M224:V224,
                        ""),
                    "")),
                AVERAGE(IF(
                    ISNUMBER(M224:V224),
                    IF(
                        M$4:V$4=2,
                        M224:V224,
                        ""),
                    ""))
            ),
            IF(
                Parameters!$D$17=1,
                IFERROR(
                    IF(
                        OR(
                            IF(
                                ISNUMBER(M224:V224),
                                IF(
                                    M$4:V$4=1,
                                    M224:V224,
                                    ""),
                                "")
                            =0),
                        0,
                        GEOMEAN(IF(
                            ISNUMBER(M224:V224),
                            IF(
                                M$4:V$4=1,
                                M224:V224,
                                ""),
                            ""))
                    ),
                    IF(
                        OR(IF(
                            ISNUMBER(M224:V224),
                            IF(
                                M$4:V$4=2,
                                M224:V224,
                                ""),
                            "")
                            =0),
                        0,
                        GEOMEAN(IF(
                            ISNUMBER(M224:V224),
                            IF(
                                M$4:V$4=2,
                                M224:V224,
                                ""),
                            "")))
                )
            )
        )
    )
)</f>
        <v>4.1666666666666599</v>
      </c>
      <c r="I224" s="191" cm="1">
        <f t="array" ref="I224">IF(
    SUM(IF(
            ISNUMBER(
                IF(
                    $M$5:$V$5,
                    (M224:V224),
                    "")),
            1,
            0))
        =0,
    NA(),
    IF(
        Parameters!$D$15=1,
        IF(
            SUM(--(ISNUMBER(IF($M$5:$V$5=1,(M224:V224),""))))&gt;0,
            MAX(IF(
                ISNUMBER(M224:V224),
                IF(
                    M$5:V$5=1,
                    M224:V224,
                    ""),
                "")),
            MAX(IF(
                ISNUMBER(M224:V224),
                IF(
                    M$5:V$5=2,
                    M224:V224,
                    ""),
                ""))
        ),
        IF(
            Parameters!$D$16=1,
            IFERROR(
                AVERAGE(IF(
                    ISNUMBER(M224:V224),
                    IF(
                        M$5:V$5=1,
                        M224:V224,
                        ""),
                    "")),
                AVERAGE(IF(
                    ISNUMBER(M224:V224),
                    IF(
                        M$5:V$5=2,
                        M224:V224,
                        ""),
                    ""))
            ),
            IF(
                Parameters!$D$17=1,
                IFERROR(
                    IF(
                        OR(
                            IF(
                                ISNUMBER(M224:V224),
                                IF(
                                    M$5:V$5=1,
                                    M224:V224,
                                    ""),
                                "")
                            =0),
                        0,
                        GEOMEAN(IF(
                            ISNUMBER(M224:V224),
                            IF(
                                M$5:V$5=1,
                                M224:V224,
                                ""),
                            ""))
                    ),
                    IF(
                        OR(IF(
                            ISNUMBER(M224:V224),
                            IF(
                                M$5:V$5=2,
                                M224:V224,
                                ""),
                            "")
                            =0),
                        0,
                        GEOMEAN(IF(
                            ISNUMBER(M224:V224),
                            IF(
                                M$5:V$5=2,
                                M224:V224,
                                ""),
                            "")))
                )
            )
        )
    )
)</f>
        <v>10</v>
      </c>
      <c r="J224" s="242">
        <v>45142</v>
      </c>
      <c r="K224" s="242">
        <v>45099</v>
      </c>
      <c r="L224" s="91" t="s">
        <v>360</v>
      </c>
      <c r="M224" s="192">
        <v>4.1666666666666599</v>
      </c>
      <c r="N224" s="192" t="s">
        <v>409</v>
      </c>
      <c r="O224" s="192">
        <v>0</v>
      </c>
      <c r="P224" s="192">
        <v>10</v>
      </c>
      <c r="Q224" s="192">
        <v>0</v>
      </c>
      <c r="R224" s="192" t="s">
        <v>409</v>
      </c>
      <c r="S224" s="192">
        <v>3.5</v>
      </c>
      <c r="T224" s="192" t="s">
        <v>409</v>
      </c>
      <c r="U224" s="192">
        <v>0</v>
      </c>
      <c r="V224" s="192" t="s">
        <v>854</v>
      </c>
      <c r="W224" s="192">
        <v>0</v>
      </c>
      <c r="X224" s="192" t="s">
        <v>409</v>
      </c>
    </row>
    <row r="225" spans="1:24" x14ac:dyDescent="0.2">
      <c r="A225" s="84">
        <v>218</v>
      </c>
      <c r="B225" s="35" t="str">
        <f ca="1"/>
        <v>Zimbabwe</v>
      </c>
      <c r="C225" s="35" t="str">
        <f ca="1"/>
        <v>ZWE</v>
      </c>
      <c r="D225" s="35" t="str">
        <f ca="1"/>
        <v>SSF           Sub-Saharan Africa</v>
      </c>
      <c r="E225" s="35" t="str">
        <f ca="1"/>
        <v>Blend</v>
      </c>
      <c r="F225" s="190" t="str">
        <f t="shared" ca="1" si="6"/>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7.8528126595931598</v>
      </c>
      <c r="H225" s="80" cm="1">
        <f t="array" ref="H225">IF(
    SUM(IF(
            ISNUMBER(
                IF(
                    $M$4:$V$4,
                    (M225:V225),
                    "")),
            1,
            0))
        =0,
    NA(),
    IF(
        Parameters!$D$15=1,
        IF(
            SUM(--(ISNUMBER(IF($M$4:$V$4=1,(M225:V225),""))))&gt;0,
            MAX(IF(
                ISNUMBER(M225:V225),
                IF(
                    M$4:V$4=1,
                    M225:V225,
                    ""),
                "")),
            MAX(IF(
                ISNUMBER(M225:V225),
                IF(
                    M$4:V$4=2,
                    M225:V225,
                    ""),
                ""))
        ),
        IF(
            Parameters!$D$16=1,
            IFERROR(
                AVERAGE(IF(
                    ISNUMBER(M225:V225),
                    IF(
                        M$4:V$4=1,
                        M225:V225,
                        ""),
                    "")),
                AVERAGE(IF(
                    ISNUMBER(M225:V225),
                    IF(
                        M$4:V$4=2,
                        M225:V225,
                        ""),
                    ""))
            ),
            IF(
                Parameters!$D$17=1,
                IFERROR(
                    IF(
                        OR(
                            IF(
                                ISNUMBER(M225:V225),
                                IF(
                                    M$4:V$4=1,
                                    M225:V225,
                                    ""),
                                "")
                            =0),
                        0,
                        GEOMEAN(IF(
                            ISNUMBER(M225:V225),
                            IF(
                                M$4:V$4=1,
                                M225:V225,
                                ""),
                            ""))
                    ),
                    IF(
                        OR(IF(
                            ISNUMBER(M225:V225),
                            IF(
                                M$4:V$4=2,
                                M225:V225,
                                ""),
                            "")
                            =0),
                        0,
                        GEOMEAN(IF(
                            ISNUMBER(M225:V225),
                            IF(
                                M$4:V$4=2,
                                M225:V225,
                                ""),
                            "")))
                )
            )
        )
    )
)</f>
        <v>6.1666666666666599</v>
      </c>
      <c r="I225" s="191" cm="1">
        <f t="array" ref="I225">IF(
    SUM(IF(
            ISNUMBER(
                IF(
                    $M$5:$V$5,
                    (M225:V225),
                    "")),
            1,
            0))
        =0,
    NA(),
    IF(
        Parameters!$D$15=1,
        IF(
            SUM(--(ISNUMBER(IF($M$5:$V$5=1,(M225:V225),""))))&gt;0,
            MAX(IF(
                ISNUMBER(M225:V225),
                IF(
                    M$5:V$5=1,
                    M225:V225,
                    ""),
                "")),
            MAX(IF(
                ISNUMBER(M225:V225),
                IF(
                    M$5:V$5=2,
                    M225:V225,
                    ""),
                ""))
        ),
        IF(
            Parameters!$D$16=1,
            IFERROR(
                AVERAGE(IF(
                    ISNUMBER(M225:V225),
                    IF(
                        M$5:V$5=1,
                        M225:V225,
                        ""),
                    "")),
                AVERAGE(IF(
                    ISNUMBER(M225:V225),
                    IF(
                        M$5:V$5=2,
                        M225:V225,
                        ""),
                    ""))
            ),
            IF(
                Parameters!$D$17=1,
                IFERROR(
                    IF(
                        OR(
                            IF(
                                ISNUMBER(M225:V225),
                                IF(
                                    M$5:V$5=1,
                                    M225:V225,
                                    ""),
                                "")
                            =0),
                        0,
                        GEOMEAN(IF(
                            ISNUMBER(M225:V225),
                            IF(
                                M$5:V$5=1,
                                M225:V225,
                                ""),
                            ""))
                    ),
                    IF(
                        OR(IF(
                            ISNUMBER(M225:V225),
                            IF(
                                M$5:V$5=2,
                                M225:V225,
                                ""),
                            "")
                            =0),
                        0,
                        GEOMEAN(IF(
                            ISNUMBER(M225:V225),
                            IF(
                                M$5:V$5=2,
                                M225:V225,
                                ""),
                            "")))
                )
            )
        )
    )
)</f>
        <v>10</v>
      </c>
      <c r="J225" s="242">
        <v>45142</v>
      </c>
      <c r="K225" s="242">
        <v>45154</v>
      </c>
      <c r="L225" s="91" t="s">
        <v>362</v>
      </c>
      <c r="M225" s="192">
        <v>6.1666666666666599</v>
      </c>
      <c r="N225" s="192" t="s">
        <v>409</v>
      </c>
      <c r="O225" s="192">
        <v>0</v>
      </c>
      <c r="P225" s="192">
        <v>10</v>
      </c>
      <c r="Q225" s="192">
        <v>0</v>
      </c>
      <c r="R225" s="192">
        <v>10</v>
      </c>
      <c r="S225" s="192">
        <v>4.7</v>
      </c>
      <c r="T225" s="192" t="s">
        <v>409</v>
      </c>
      <c r="U225" s="192">
        <v>0</v>
      </c>
      <c r="V225" s="192" t="s">
        <v>855</v>
      </c>
      <c r="W225" s="192">
        <v>0</v>
      </c>
      <c r="X225" s="192" t="s">
        <v>956</v>
      </c>
    </row>
    <row r="226" spans="1:24" x14ac:dyDescent="0.2">
      <c r="L226" s="79"/>
      <c r="M226" s="80"/>
      <c r="N226" s="80"/>
      <c r="O226" s="80"/>
      <c r="P226" s="80"/>
      <c r="Q226" s="80"/>
      <c r="R226" s="80"/>
      <c r="S226" s="80"/>
      <c r="T226" s="80"/>
      <c r="U226" s="80"/>
      <c r="V226" s="80"/>
      <c r="W226" s="80"/>
      <c r="X226" s="80"/>
    </row>
    <row r="227" spans="1:24" x14ac:dyDescent="0.2">
      <c r="L227" s="79"/>
      <c r="M227" s="80"/>
      <c r="N227" s="80"/>
      <c r="O227" s="80"/>
      <c r="P227" s="80"/>
      <c r="Q227" s="80"/>
      <c r="R227" s="80"/>
      <c r="S227" s="80"/>
      <c r="T227" s="80"/>
      <c r="U227" s="80"/>
      <c r="V227" s="80"/>
      <c r="W227" s="80"/>
      <c r="X227" s="80"/>
    </row>
    <row r="228" spans="1:24" x14ac:dyDescent="0.2">
      <c r="L228" s="79"/>
      <c r="M228" s="80"/>
      <c r="N228" s="80"/>
      <c r="O228" s="80"/>
      <c r="P228" s="80"/>
      <c r="Q228" s="80"/>
      <c r="R228" s="80"/>
      <c r="S228" s="80"/>
      <c r="T228" s="80"/>
      <c r="U228" s="80"/>
      <c r="V228" s="80"/>
      <c r="W228" s="80"/>
      <c r="X228" s="80"/>
    </row>
    <row r="229" spans="1:24" x14ac:dyDescent="0.2">
      <c r="L229" s="91"/>
      <c r="M229" s="181"/>
      <c r="N229" s="181"/>
      <c r="O229" s="181"/>
      <c r="P229" s="181"/>
      <c r="Q229" s="181"/>
      <c r="R229" s="181"/>
      <c r="S229" s="181"/>
      <c r="T229" s="181"/>
      <c r="U229" s="181"/>
      <c r="V229" s="181"/>
      <c r="W229" s="181"/>
      <c r="X229" s="181"/>
    </row>
    <row r="230" spans="1:24" x14ac:dyDescent="0.2">
      <c r="L230" s="91"/>
      <c r="M230" s="181"/>
      <c r="N230" s="181"/>
      <c r="O230" s="181"/>
      <c r="P230" s="181"/>
      <c r="Q230" s="181"/>
      <c r="R230" s="181"/>
      <c r="S230" s="181"/>
      <c r="T230" s="181"/>
      <c r="U230" s="181"/>
      <c r="V230" s="181"/>
      <c r="W230" s="181"/>
      <c r="X230" s="181"/>
    </row>
    <row r="231" spans="1:24" x14ac:dyDescent="0.2">
      <c r="L231" s="79"/>
      <c r="M231" s="80"/>
      <c r="N231" s="80"/>
      <c r="O231" s="80"/>
      <c r="P231" s="80"/>
      <c r="Q231" s="80"/>
      <c r="R231" s="80"/>
      <c r="S231" s="80"/>
      <c r="T231" s="80"/>
      <c r="U231" s="80"/>
      <c r="V231" s="80"/>
      <c r="W231" s="80"/>
      <c r="X231" s="80"/>
    </row>
    <row r="232" spans="1:24" x14ac:dyDescent="0.2">
      <c r="L232" s="79"/>
      <c r="M232" s="80"/>
      <c r="N232" s="80"/>
      <c r="O232" s="80"/>
      <c r="P232" s="80"/>
      <c r="Q232" s="80"/>
      <c r="R232" s="80"/>
      <c r="S232" s="80"/>
      <c r="T232" s="80"/>
      <c r="U232" s="80"/>
      <c r="V232" s="80"/>
      <c r="W232" s="80"/>
      <c r="X232" s="80"/>
    </row>
    <row r="233" spans="1:24" x14ac:dyDescent="0.2">
      <c r="L233" s="79"/>
      <c r="M233" s="80"/>
      <c r="N233" s="80"/>
      <c r="O233" s="80"/>
      <c r="P233" s="80"/>
      <c r="Q233" s="80"/>
      <c r="R233" s="80"/>
      <c r="S233" s="80"/>
      <c r="T233" s="80"/>
      <c r="U233" s="80"/>
      <c r="V233" s="80"/>
      <c r="W233" s="80"/>
      <c r="X233" s="80"/>
    </row>
  </sheetData>
  <conditionalFormatting sqref="G1:G5">
    <cfRule type="cellIs" dxfId="113" priority="25" stopIfTrue="1" operator="greaterThanOrEqual">
      <formula>0</formula>
    </cfRule>
  </conditionalFormatting>
  <conditionalFormatting sqref="G8:G225">
    <cfRule type="cellIs" dxfId="110" priority="4" stopIfTrue="1" operator="greaterThanOrEqual">
      <formula>0</formula>
    </cfRule>
  </conditionalFormatting>
  <conditionalFormatting sqref="G1:H5">
    <cfRule type="expression" dxfId="107" priority="11" stopIfTrue="1">
      <formula>G1=""</formula>
    </cfRule>
  </conditionalFormatting>
  <conditionalFormatting sqref="G8:H225">
    <cfRule type="expression" dxfId="106" priority="1" stopIfTrue="1">
      <formula>G8=""</formula>
    </cfRule>
  </conditionalFormatting>
  <conditionalFormatting sqref="H1:H5">
    <cfRule type="expression" dxfId="103" priority="18">
      <formula>H1=10</formula>
    </cfRule>
    <cfRule type="cellIs" dxfId="102" priority="17" operator="between">
      <formula>7</formula>
      <formula>9.99</formula>
    </cfRule>
    <cfRule type="cellIs" dxfId="101" priority="16" operator="between">
      <formula>0</formula>
      <formula>6.999</formula>
    </cfRule>
  </conditionalFormatting>
  <conditionalFormatting sqref="H8:H225">
    <cfRule type="expression" dxfId="99" priority="120">
      <formula>H8=10</formula>
    </cfRule>
    <cfRule type="cellIs" dxfId="98" priority="119" operator="between">
      <formula>7</formula>
      <formula>9.99</formula>
    </cfRule>
    <cfRule type="cellIs" dxfId="97" priority="118" operator="between">
      <formula>0</formula>
      <formula>6.999</formula>
    </cfRule>
  </conditionalFormatting>
  <conditionalFormatting sqref="I2:I3">
    <cfRule type="expression" dxfId="93" priority="29">
      <formula>I2=10</formula>
    </cfRule>
    <cfRule type="cellIs" dxfId="92" priority="28" operator="between">
      <formula>7</formula>
      <formula>9.99</formula>
    </cfRule>
    <cfRule type="cellIs" dxfId="91" priority="27" operator="between">
      <formula>0</formula>
      <formula>6.999</formula>
    </cfRule>
    <cfRule type="expression" dxfId="90" priority="26">
      <formula>I2=""</formula>
    </cfRule>
  </conditionalFormatting>
  <conditionalFormatting sqref="I2:I5">
    <cfRule type="expression" dxfId="89" priority="15">
      <formula>I2=10</formula>
    </cfRule>
    <cfRule type="cellIs" dxfId="88" priority="13" operator="between">
      <formula>0</formula>
      <formula>6.999</formula>
    </cfRule>
    <cfRule type="cellIs" dxfId="87" priority="14" operator="between">
      <formula>7</formula>
      <formula>9.99</formula>
    </cfRule>
    <cfRule type="expression" dxfId="86" priority="12">
      <formula>I2=""</formula>
    </cfRule>
  </conditionalFormatting>
  <conditionalFormatting sqref="I4:I5">
    <cfRule type="cellIs" dxfId="85" priority="9" operator="between">
      <formula>7</formula>
      <formula>9.99</formula>
    </cfRule>
    <cfRule type="cellIs" dxfId="84" priority="8" operator="between">
      <formula>0</formula>
      <formula>6.999</formula>
    </cfRule>
    <cfRule type="expression" dxfId="83" priority="10">
      <formula>I4=10</formula>
    </cfRule>
    <cfRule type="expression" dxfId="82" priority="7">
      <formula>I4=""</formula>
    </cfRule>
  </conditionalFormatting>
  <conditionalFormatting sqref="I8:I225">
    <cfRule type="cellIs" dxfId="80" priority="116" stopIfTrue="1" operator="greaterThanOrEqual">
      <formula>0</formula>
    </cfRule>
    <cfRule type="expression" dxfId="78" priority="113">
      <formula>I8=""</formula>
    </cfRule>
  </conditionalFormatting>
  <conditionalFormatting sqref="J8:K225">
    <cfRule type="colorScale" priority="881">
      <colorScale>
        <cfvo type="min"/>
        <cfvo type="max"/>
        <color rgb="FFFCDCDF"/>
        <color rgb="FFF2676B"/>
      </colorScale>
    </cfRule>
  </conditionalFormatting>
  <conditionalFormatting sqref="L8:L225">
    <cfRule type="expression" dxfId="77" priority="39">
      <formula>$L8&lt;&gt;$C8</formula>
    </cfRule>
  </conditionalFormatting>
  <conditionalFormatting sqref="M2:V3 W3:Z3">
    <cfRule type="expression" dxfId="76" priority="30">
      <formula>M2=L2</formula>
    </cfRule>
    <cfRule type="expression" dxfId="75" priority="31">
      <formula>M2&lt;&gt;L2</formula>
    </cfRule>
    <cfRule type="expression" dxfId="74" priority="32">
      <formula>M2=L2</formula>
    </cfRule>
  </conditionalFormatting>
  <conditionalFormatting sqref="M198:X225 M8:Z197">
    <cfRule type="colorScale" priority="38">
      <colorScale>
        <cfvo type="num" val="0"/>
        <cfvo type="num" val="10"/>
        <color rgb="FFFCFCFF"/>
        <color rgb="FFFFFF00"/>
      </colorScale>
    </cfRule>
  </conditionalFormatting>
  <conditionalFormatting sqref="M6:Z6">
    <cfRule type="expression" dxfId="73" priority="22">
      <formula>ISNUMBER(SEARCH("_raw",M$7))</formula>
    </cfRule>
  </conditionalFormatting>
  <conditionalFormatting sqref="M8:Z197 M198:X225">
    <cfRule type="expression" dxfId="72" priority="37" stopIfTrue="1">
      <formula>ISNUMBER(SEARCH("_raw",M$7))</formula>
    </cfRule>
  </conditionalFormatting>
  <conditionalFormatting sqref="W2:AD3">
    <cfRule type="expression" dxfId="71" priority="33">
      <formula>W2=R2</formula>
    </cfRule>
    <cfRule type="expression" dxfId="70" priority="34">
      <formula>W2&lt;&gt;R2</formula>
    </cfRule>
    <cfRule type="expression" dxfId="69" priority="35">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3" stopIfTrue="1" operator="greaterThanOrEqual" id="{ADE86766-86E7-B54F-BE7F-98D38EDD2D54}">
            <xm:f>Parameters!$D$37</xm:f>
            <x14:dxf>
              <font>
                <sz val="12"/>
                <color rgb="FF000000"/>
                <name val="Arial"/>
              </font>
              <fill>
                <patternFill patternType="solid">
                  <bgColor rgb="FFE35A3A"/>
                </patternFill>
              </fill>
            </x14:dxf>
          </x14:cfRule>
          <x14:cfRule type="cellIs" priority="24" stopIfTrue="1" operator="greaterThanOrEqual" id="{6968E436-B691-8541-87C7-344B49DBC83A}">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3" stopIfTrue="1" operator="greaterThanOrEqual" id="{A25B7E8B-0382-984B-A610-991DE2318680}">
            <xm:f>Parameters!$D$38</xm:f>
            <x14:dxf>
              <font>
                <sz val="12"/>
                <color rgb="FF000000"/>
                <name val="Arial"/>
              </font>
              <fill>
                <patternFill patternType="solid">
                  <bgColor rgb="FFEE9F8F"/>
                </patternFill>
              </fill>
            </x14:dxf>
          </x14:cfRule>
          <x14:cfRule type="cellIs" priority="2" stopIfTrue="1" operator="greaterThanOrEqual" id="{B47FBF92-C5BE-234C-90B7-92691567A48B}">
            <xm:f>Parameters!$D$37</xm:f>
            <x14:dxf>
              <font>
                <sz val="12"/>
                <color rgb="FF000000"/>
                <name val="Arial"/>
              </font>
              <fill>
                <patternFill patternType="solid">
                  <bgColor rgb="FFE35A3A"/>
                </patternFill>
              </fill>
            </x14:dxf>
          </x14:cfRule>
          <xm:sqref>G8:G225</xm:sqref>
        </x14:conditionalFormatting>
        <x14:conditionalFormatting xmlns:xm="http://schemas.microsoft.com/office/excel/2006/main">
          <x14:cfRule type="cellIs" priority="19" stopIfTrue="1" operator="greaterThanOrEqual" id="{4244786C-0C18-E149-99A5-3DB628AC5E3B}">
            <xm:f>Parameters!$D$41</xm:f>
            <x14:dxf>
              <font>
                <sz val="12"/>
                <color rgb="FF000000"/>
                <name val="Arial"/>
              </font>
              <fill>
                <patternFill patternType="solid">
                  <bgColor rgb="FFF2676B"/>
                </patternFill>
              </fill>
            </x14:dxf>
          </x14:cfRule>
          <x14:cfRule type="cellIs" priority="21" stopIfTrue="1" operator="between" id="{643A0826-D306-E444-BF79-8FCBF966CCFA}">
            <xm:f>0</xm:f>
            <xm:f>Parameters!$D$42</xm:f>
            <x14:dxf>
              <font>
                <sz val="12"/>
                <color rgb="FF000000"/>
                <name val="Arial"/>
              </font>
              <fill>
                <patternFill patternType="solid">
                  <bgColor rgb="FFFCDCDF"/>
                </patternFill>
              </fill>
            </x14:dxf>
          </x14:cfRule>
          <x14:cfRule type="cellIs" priority="20" stopIfTrue="1" operator="greaterThanOrEqual" id="{9BCC53B6-8F66-6B40-BEDF-79258FCCC3C5}">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122" stopIfTrue="1" operator="greaterThanOrEqual" id="{5E686F7C-38DD-3049-9BB8-EFBC380BDC6B}">
            <xm:f>Parameters!$D$42</xm:f>
            <x14:dxf>
              <font>
                <sz val="12"/>
                <color rgb="FF000000"/>
                <name val="Arial"/>
              </font>
              <fill>
                <patternFill patternType="solid">
                  <bgColor rgb="FFF7A9AC"/>
                </patternFill>
              </fill>
            </x14:dxf>
          </x14:cfRule>
          <x14:cfRule type="cellIs" priority="123" stopIfTrue="1" operator="between" id="{12C92172-44DD-2F42-B3E9-197819313C94}">
            <xm:f>0</xm:f>
            <xm:f>Parameters!$D$42</xm:f>
            <x14:dxf>
              <font>
                <sz val="12"/>
                <color rgb="FF000000"/>
                <name val="Arial"/>
              </font>
              <fill>
                <patternFill patternType="solid">
                  <bgColor rgb="FFFCDCDF"/>
                </patternFill>
              </fill>
            </x14:dxf>
          </x14:cfRule>
          <x14:cfRule type="cellIs" priority="121" stopIfTrue="1" operator="greaterThanOrEqual" id="{65022C13-C2AC-6241-B270-E69152CE1918}">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114" stopIfTrue="1" operator="greaterThanOrEqual" id="{58298C33-4F21-2340-8EC6-4AF30FEE70C4}">
            <xm:f>Parameters!$D$37</xm:f>
            <x14:dxf>
              <font>
                <sz val="12"/>
                <color rgb="FF000000"/>
                <name val="Arial"/>
              </font>
              <fill>
                <patternFill patternType="solid">
                  <bgColor rgb="FFE06C25"/>
                </patternFill>
              </fill>
            </x14:dxf>
          </x14:cfRule>
          <x14:cfRule type="cellIs" priority="115" stopIfTrue="1" operator="greaterThanOrEqual" id="{B64B1B6B-C903-3340-ADBE-9CDC8155F804}">
            <xm:f>Parameters!$D$38</xm:f>
            <x14:dxf>
              <font>
                <sz val="12"/>
                <color rgb="FF000000"/>
                <name val="Arial"/>
              </font>
              <fill>
                <patternFill patternType="solid">
                  <bgColor rgb="FFF9BF8E"/>
                </patternFill>
              </fill>
            </x14:dxf>
          </x14:cfRule>
          <xm:sqref>I8:I225</xm:sqref>
        </x14:conditionalFormatting>
        <x14:conditionalFormatting xmlns:xm="http://schemas.microsoft.com/office/excel/2006/main">
          <x14:cfRule type="iconSet" priority="5" id="{81CB204E-153A-9C41-9045-DD9401D2DEBB}">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6" id="{D2D15C3F-5243-6848-89CE-65EB9FE0776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FBC5B-4381-0243-BA61-9309875BE0F8}">
  <dimension ref="A1:AR233"/>
  <sheetViews>
    <sheetView zoomScaleNormal="100" workbookViewId="0">
      <pane ySplit="6" topLeftCell="A7" activePane="bottomLeft" state="frozen"/>
      <selection pane="bottomLeft" activeCell="G153" sqref="G153"/>
    </sheetView>
  </sheetViews>
  <sheetFormatPr baseColWidth="10" defaultColWidth="8.7109375" defaultRowHeight="16" x14ac:dyDescent="0.2"/>
  <cols>
    <col min="1" max="1" width="5.28515625" style="35" customWidth="1"/>
    <col min="2" max="2" width="22.7109375" style="35" customWidth="1"/>
    <col min="3" max="5" width="8.7109375" style="35"/>
    <col min="6" max="6" width="6.42578125" style="35" customWidth="1"/>
    <col min="7" max="9" width="9.7109375" style="86" customWidth="1"/>
    <col min="10" max="10" width="23.140625" style="242" bestFit="1" customWidth="1"/>
    <col min="11" max="11" width="22.28515625" style="242" bestFit="1" customWidth="1"/>
    <col min="12" max="12" width="6.140625" style="44" bestFit="1" customWidth="1"/>
    <col min="13" max="13" width="14" style="86" bestFit="1" customWidth="1"/>
    <col min="14" max="14" width="9.5703125" style="86" bestFit="1" customWidth="1"/>
    <col min="15" max="15" width="14.28515625" style="86" bestFit="1" customWidth="1"/>
    <col min="16" max="16" width="16.5703125" style="86" bestFit="1" customWidth="1"/>
    <col min="17" max="17" width="14" style="86" bestFit="1" customWidth="1"/>
    <col min="18" max="19" width="10.28515625" style="86" bestFit="1" customWidth="1"/>
    <col min="20" max="20" width="24.5703125" style="86" bestFit="1" customWidth="1"/>
    <col min="21" max="21" width="8.5703125" style="86" bestFit="1" customWidth="1"/>
    <col min="22" max="22" width="10.7109375" style="86" bestFit="1" customWidth="1"/>
    <col min="23" max="23" width="24.5703125" style="86" bestFit="1" customWidth="1"/>
    <col min="24" max="24" width="80.5703125" style="86" bestFit="1" customWidth="1"/>
    <col min="25" max="25" width="16.28515625" style="86" bestFit="1" customWidth="1"/>
    <col min="26" max="26" width="17" style="86" bestFit="1" customWidth="1"/>
    <col min="27" max="27" width="9.7109375" style="86" bestFit="1" customWidth="1"/>
    <col min="28" max="28" width="10.140625" style="86" bestFit="1" customWidth="1"/>
    <col min="29" max="33" width="8.7109375" style="86" customWidth="1"/>
    <col min="34" max="34" width="8.5703125" style="86" bestFit="1" customWidth="1"/>
    <col min="35"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row>
    <row r="2" spans="1:38" x14ac:dyDescent="0.2">
      <c r="A2" s="93"/>
      <c r="B2" s="95" t="s">
        <v>423</v>
      </c>
      <c r="C2" s="88"/>
      <c r="D2" s="172"/>
      <c r="E2" s="172"/>
      <c r="F2" s="89"/>
      <c r="G2" s="90"/>
      <c r="H2" s="90"/>
      <c r="I2" s="90"/>
      <c r="L2" s="91"/>
      <c r="M2" s="177" t="str">
        <f>IF(SUM(M4:M5)&gt;0,"Norm. Values",IF(ISTEXT(M7),"Raw Values",""))</f>
        <v>Norm. Values</v>
      </c>
      <c r="N2" s="177" t="str">
        <f t="shared" ref="N2:S2" si="0">IF(SUM(N4:N5)&gt;0,"Norm. Values",IF(ISTEXT(N7),"Raw Values",""))</f>
        <v>Norm. Values</v>
      </c>
      <c r="O2" s="177" t="str">
        <f t="shared" si="0"/>
        <v>Norm. Values</v>
      </c>
      <c r="P2" s="177" t="str">
        <f t="shared" si="0"/>
        <v>Norm. Values</v>
      </c>
      <c r="Q2" s="177" t="str">
        <f t="shared" si="0"/>
        <v>Norm. Values</v>
      </c>
      <c r="R2" s="177" t="str">
        <f t="shared" si="0"/>
        <v>Norm. Values</v>
      </c>
      <c r="S2" s="177" t="str">
        <f t="shared" si="0"/>
        <v>Norm. Values</v>
      </c>
      <c r="T2" s="177" t="str">
        <f>IF(SUM(T4:T5)&gt;0,"Norm. Values",IF(ISTEXT(T7),"Raw Values",""))</f>
        <v>Raw Values</v>
      </c>
      <c r="U2" s="177" t="str">
        <f t="shared" ref="U2:Y2" si="1">IF(SUM(U4:U5)&gt;0,"Norm. Values",IF(ISTEXT(U7),"Raw Values",""))</f>
        <v>Raw Values</v>
      </c>
      <c r="V2" s="177" t="str">
        <f t="shared" si="1"/>
        <v>Raw Values</v>
      </c>
      <c r="W2" s="177" t="str">
        <f t="shared" si="1"/>
        <v>Raw Values</v>
      </c>
      <c r="X2" s="177" t="str">
        <f t="shared" si="1"/>
        <v>Raw Values</v>
      </c>
      <c r="Y2" s="177" t="str">
        <f t="shared" si="1"/>
        <v>Raw Values</v>
      </c>
      <c r="Z2" s="177" t="str">
        <f>IF(SUM(Z4:Z5)&gt;0,"Norm. Values",IF(ISTEXT(Z7),"Raw Values",""))</f>
        <v>Raw Values</v>
      </c>
      <c r="AA2" s="177" t="str">
        <f t="shared" ref="AA2:AC2" si="2">IF(SUM(AA4:AA5)&gt;0,"Norm. Values",IF(ISTEXT(AA7),"Raw Values",""))</f>
        <v/>
      </c>
      <c r="AB2" s="177" t="str">
        <f t="shared" si="2"/>
        <v/>
      </c>
      <c r="AC2" s="177" t="str">
        <f t="shared" si="2"/>
        <v/>
      </c>
      <c r="AD2" s="177" t="str">
        <f t="shared" ref="AD2:AJ2" si="3">IF(SUM(AD4:AD5)&gt;0,"Norm. Values",IF(ISTEXT(AD7),"Raw Values",""))</f>
        <v/>
      </c>
      <c r="AE2" s="89" t="str">
        <f t="shared" si="3"/>
        <v/>
      </c>
      <c r="AF2" s="89" t="str">
        <f t="shared" si="3"/>
        <v/>
      </c>
      <c r="AG2" s="89" t="str">
        <f t="shared" si="3"/>
        <v/>
      </c>
      <c r="AH2" s="89" t="str">
        <f t="shared" si="3"/>
        <v/>
      </c>
      <c r="AI2" s="89" t="str">
        <f t="shared" si="3"/>
        <v/>
      </c>
      <c r="AJ2" s="89" t="str">
        <f t="shared" si="3"/>
        <v/>
      </c>
      <c r="AK2" s="89"/>
      <c r="AL2" s="93"/>
    </row>
    <row r="3" spans="1:38" x14ac:dyDescent="0.2">
      <c r="A3" s="93"/>
      <c r="B3" s="95"/>
      <c r="C3" s="88"/>
      <c r="D3" s="172"/>
      <c r="E3" s="172"/>
      <c r="F3" s="89"/>
      <c r="G3" s="90"/>
      <c r="H3" s="90"/>
      <c r="I3" s="90"/>
      <c r="L3" s="91"/>
      <c r="M3" s="178" t="str">
        <f>IF(M4=1,"Underlying",IF(M5=1,"Emerging",""))</f>
        <v>Underlying</v>
      </c>
      <c r="N3" s="178" t="str">
        <f t="shared" ref="N3:S3" si="4">IF(N4=1,"Underlying",IF(N5=1,"Emerging",""))</f>
        <v>Underlying</v>
      </c>
      <c r="O3" s="178" t="str">
        <f t="shared" si="4"/>
        <v>Emerging</v>
      </c>
      <c r="P3" s="178" t="str">
        <f t="shared" si="4"/>
        <v>Emerging</v>
      </c>
      <c r="Q3" s="178" t="str">
        <f t="shared" si="4"/>
        <v>Emerging</v>
      </c>
      <c r="R3" s="178" t="str">
        <f t="shared" si="4"/>
        <v>Emerging</v>
      </c>
      <c r="S3" s="178" t="str">
        <f t="shared" si="4"/>
        <v>Emerging</v>
      </c>
      <c r="T3" s="178" t="str">
        <f>IF(T4=1,"Underlying",IF(T5=1,"Emerging",""))</f>
        <v/>
      </c>
      <c r="U3" s="178" t="str">
        <f t="shared" ref="U3" si="5">IF(U4=1,"Underlying",IF(U5=1,"Emerging",""))</f>
        <v/>
      </c>
      <c r="V3" s="178" t="str">
        <f t="shared" ref="V3" si="6">IF(V4=1,"Underlying",IF(V5=1,"Emerging",""))</f>
        <v/>
      </c>
      <c r="W3" s="178" t="str">
        <f t="shared" ref="W3" si="7">IF(W4=1,"Underlying",IF(W5=1,"Emerging",""))</f>
        <v/>
      </c>
      <c r="X3" s="178" t="str">
        <f t="shared" ref="X3" si="8">IF(X4=1,"Underlying",IF(X5=1,"Emerging",""))</f>
        <v/>
      </c>
      <c r="Y3" s="178" t="str">
        <f t="shared" ref="Y3" si="9">IF(Y4=1,"Underlying",IF(Y5=1,"Emerging",""))</f>
        <v/>
      </c>
      <c r="Z3" s="178" t="str">
        <f>IF(Z4=1,"Underlying",IF(Z5=1,"Emerging",""))</f>
        <v/>
      </c>
      <c r="AA3" s="179" t="str">
        <f t="shared" ref="AA3:AC3" si="10">IF(AA4=1,"Underlying",IF(AA5=1,"Emerging",""))</f>
        <v/>
      </c>
      <c r="AB3" s="179" t="str">
        <f t="shared" si="10"/>
        <v/>
      </c>
      <c r="AC3" s="179" t="str">
        <f t="shared" si="10"/>
        <v/>
      </c>
      <c r="AD3" s="179" t="str">
        <f>IF(AD4=1,"Underlying",IF(AD5=1,"Emerging",""))</f>
        <v/>
      </c>
      <c r="AE3" s="89" t="str">
        <f t="shared" ref="AE3:AF3" si="11">IF(AE4=1,"Underlying",IF(AE5=1,"Emerging",""))</f>
        <v/>
      </c>
      <c r="AF3" s="89" t="str">
        <f t="shared" si="11"/>
        <v/>
      </c>
      <c r="AG3" s="89"/>
      <c r="AH3" s="89"/>
      <c r="AI3" s="89"/>
      <c r="AJ3" s="89"/>
      <c r="AK3" s="89"/>
      <c r="AL3" s="93"/>
    </row>
    <row r="4" spans="1:38"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1</v>
      </c>
      <c r="O4" s="180">
        <f>IFERROR(INDEX('Data Dictionary'!$I$8:$I$39,MATCH(O7,'Data Dictionary'!$K$8:$K$39,0)),"")</f>
        <v>0</v>
      </c>
      <c r="P4" s="180">
        <f>IFERROR(INDEX('Data Dictionary'!$I$8:$I$39,MATCH(P7,'Data Dictionary'!$K$8:$K$39,0)),"")</f>
        <v>0</v>
      </c>
      <c r="Q4" s="180">
        <f>IFERROR(INDEX('Data Dictionary'!$I$8:$I$39,MATCH(Q7,'Data Dictionary'!$K$8:$K$39,0)),"")</f>
        <v>0</v>
      </c>
      <c r="R4" s="180">
        <f>IFERROR(INDEX('Data Dictionary'!$I$8:$I$39,MATCH(R7,'Data Dictionary'!$K$8:$K$39,0)),"")</f>
        <v>0</v>
      </c>
      <c r="S4" s="180">
        <f>IFERROR(INDEX('Data Dictionary'!$I$8:$I$39,MATCH(S7,'Data Dictionary'!$K$8:$K$39,0)),"")</f>
        <v>0</v>
      </c>
      <c r="T4" s="180" t="str">
        <f>IFERROR(INDEX('Data Dictionary'!$I$8:$I$39,MATCH(T7,'Data Dictionary'!$K$8:$K$39,0)),"")</f>
        <v/>
      </c>
      <c r="U4" s="180" t="str">
        <f>IFERROR(INDEX('Data Dictionary'!$I$8:$I$39,MATCH(U7,'Data Dictionary'!$K$8:$K$39,0)),"")</f>
        <v/>
      </c>
      <c r="V4" s="180" t="str">
        <f>IFERROR(INDEX('Data Dictionary'!$I$8:$I$39,MATCH(V7,'Data Dictionary'!$K$8:$K$39,0)),"")</f>
        <v/>
      </c>
      <c r="W4" s="180" t="str">
        <f>IFERROR(INDEX('Data Dictionary'!$I$8:$I$39,MATCH(W7,'Data Dictionary'!$K$8:$K$39,0)),"")</f>
        <v/>
      </c>
      <c r="X4" s="180" t="str">
        <f>IFERROR(INDEX('Data Dictionary'!$I$8:$I$39,MATCH(X7,'Data Dictionary'!$K$8:$K$39,0)),"")</f>
        <v/>
      </c>
      <c r="Y4" s="180" t="str">
        <f>IFERROR(INDEX('Data Dictionary'!$I$8:$I$39,MATCH(Y7,'Data Dictionary'!$K$8:$K$39,0)),"")</f>
        <v/>
      </c>
      <c r="Z4" s="180" t="str">
        <f>IFERROR(INDEX('Data Dictionary'!$I$8:$I$39,MATCH(Z7,'Data Dictionary'!$K$8:$K$39,0)),"")</f>
        <v/>
      </c>
      <c r="AA4" s="92" t="str">
        <f>IFERROR(INDEX('Data Dictionary'!$I$8:$I$39,MATCH(AA7,'Data Dictionary'!$K$8:$K$39,0)),"")</f>
        <v/>
      </c>
      <c r="AB4" s="92"/>
      <c r="AC4" s="87"/>
      <c r="AD4" s="89"/>
      <c r="AE4" s="89"/>
      <c r="AF4" s="89"/>
      <c r="AG4" s="89"/>
      <c r="AH4" s="89"/>
      <c r="AI4" s="89"/>
      <c r="AJ4" s="89"/>
      <c r="AK4" s="89"/>
      <c r="AL4" s="93"/>
    </row>
    <row r="5" spans="1:38"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0</v>
      </c>
      <c r="O5" s="181">
        <f>IFERROR(INDEX('Data Dictionary'!$J$8:$J$39,MATCH(O7,'Data Dictionary'!$K$8:$K$39,0)),"")</f>
        <v>1</v>
      </c>
      <c r="P5" s="181">
        <f>IFERROR(INDEX('Data Dictionary'!$J$8:$J$39,MATCH(P7,'Data Dictionary'!$K$8:$K$39,0)),"")</f>
        <v>1</v>
      </c>
      <c r="Q5" s="181">
        <f>IFERROR(INDEX('Data Dictionary'!$J$8:$J$39,MATCH(Q7,'Data Dictionary'!$K$8:$K$39,0)),"")</f>
        <v>1</v>
      </c>
      <c r="R5" s="181">
        <f>IFERROR(INDEX('Data Dictionary'!$J$8:$J$39,MATCH(R7,'Data Dictionary'!$K$8:$K$39,0)),"")</f>
        <v>1</v>
      </c>
      <c r="S5" s="181">
        <f>IFERROR(INDEX('Data Dictionary'!$J$8:$J$39,MATCH(S7,'Data Dictionary'!$K$8:$K$39,0)),"")</f>
        <v>1</v>
      </c>
      <c r="T5" s="181" t="str">
        <f>IFERROR(INDEX('Data Dictionary'!$J$8:$J$39,MATCH(T7,'Data Dictionary'!$K$8:$K$39,0)),"")</f>
        <v/>
      </c>
      <c r="U5" s="181" t="str">
        <f>IFERROR(INDEX('Data Dictionary'!$J$8:$J$39,MATCH(U7,'Data Dictionary'!$K$8:$K$39,0)),"")</f>
        <v/>
      </c>
      <c r="V5" s="181" t="str">
        <f>IFERROR(INDEX('Data Dictionary'!$J$8:$J$39,MATCH(V7,'Data Dictionary'!$K$8:$K$39,0)),"")</f>
        <v/>
      </c>
      <c r="W5" s="181" t="str">
        <f>IFERROR(INDEX('Data Dictionary'!$J$8:$J$39,MATCH(W7,'Data Dictionary'!$K$8:$K$39,0)),"")</f>
        <v/>
      </c>
      <c r="X5" s="181" t="str">
        <f>IFERROR(INDEX('Data Dictionary'!$J$8:$J$39,MATCH(X7,'Data Dictionary'!$K$8:$K$39,0)),"")</f>
        <v/>
      </c>
      <c r="Y5" s="181" t="str">
        <f>IFERROR(INDEX('Data Dictionary'!$J$8:$J$39,MATCH(Y7,'Data Dictionary'!$K$8:$K$39,0)),"")</f>
        <v/>
      </c>
      <c r="Z5" s="181" t="str">
        <f>IFERROR(INDEX('Data Dictionary'!$J$8:$J$39,MATCH(Z7,'Data Dictionary'!$K$8:$K$39,0)),"")</f>
        <v/>
      </c>
      <c r="AA5" s="92" t="str">
        <f>IFERROR(INDEX('Data Dictionary'!$J$8:$J$39,MATCH(AA7,'Data Dictionary'!$K$8:$K$39,0)),"")</f>
        <v/>
      </c>
      <c r="AB5" s="92"/>
      <c r="AC5" s="87"/>
      <c r="AD5" s="89"/>
      <c r="AE5" s="89"/>
      <c r="AF5" s="89"/>
      <c r="AG5" s="89"/>
      <c r="AH5" s="89"/>
      <c r="AI5" s="89"/>
      <c r="AJ5" s="89"/>
      <c r="AK5" s="89"/>
      <c r="AL5" s="93"/>
    </row>
    <row r="6" spans="1:38" ht="43" x14ac:dyDescent="0.2">
      <c r="A6" s="197"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FCS</v>
      </c>
      <c r="N6" s="246" t="str">
        <f>IFERROR(INDEX('Data Dictionary'!$E$8:$E$39,MATCH(N7,'Data Dictionary'!$K$8:$K$39,0)),IFERROR(CONCATENATE(INDEX('Data Dictionary'!$E$8:$E$39,MATCH(LEFT(N7, SEARCH("_raw",N7,1)-1),'Data Dictionary'!$L$8:$L$39,0))," (Raw)"),""))</f>
        <v>FSI</v>
      </c>
      <c r="O6" s="246" t="str">
        <f>IFERROR(INDEX('Data Dictionary'!$E$8:$E$39,MATCH(O7,'Data Dictionary'!$K$8:$K$39,0)),IFERROR(CONCATENATE(INDEX('Data Dictionary'!$E$8:$E$39,MATCH(LEFT(O7, SEARCH("_raw",O7,1)-1),'Data Dictionary'!$L$8:$L$39,0))," (Raw)"),""))</f>
        <v>Political Fatalities</v>
      </c>
      <c r="P6" s="246" t="str">
        <f>IFERROR(INDEX('Data Dictionary'!$E$8:$E$39,MATCH(P7,'Data Dictionary'!$K$8:$K$39,0)),IFERROR(CONCATENATE(INDEX('Data Dictionary'!$E$8:$E$39,MATCH(LEFT(P7, SEARCH("_raw",P7,1)-1),'Data Dictionary'!$L$8:$L$39,0))," (Raw)"),""))</f>
        <v>IFES Elections &amp; GIC Coups</v>
      </c>
      <c r="Q6" s="246" t="str">
        <f>IFERROR(INDEX('Data Dictionary'!$E$8:$E$39,MATCH(Q7,'Data Dictionary'!$K$8:$K$39,0)),IFERROR(CONCATENATE(INDEX('Data Dictionary'!$E$8:$E$39,MATCH(LEFT(Q7, SEARCH("_raw",Q7,1)-1),'Data Dictionary'!$L$8:$L$39,0))," (Raw)"),""))</f>
        <v>ACAPS Risk List (Conflict)</v>
      </c>
      <c r="R6" s="246" t="str">
        <f>IFERROR(INDEX('Data Dictionary'!$E$8:$E$39,MATCH(R7,'Data Dictionary'!$K$8:$K$39,0)),IFERROR(CONCATENATE(INDEX('Data Dictionary'!$E$8:$E$39,MATCH(LEFT(R7, SEARCH("_raw",R7,1)-1),'Data Dictionary'!$L$8:$L$39,0))," (Raw)"),""))</f>
        <v>EIU Security</v>
      </c>
      <c r="S6" s="246" t="str">
        <f>IFERROR(INDEX('Data Dictionary'!$E$8:$E$39,MATCH(S7,'Data Dictionary'!$K$8:$K$39,0)),IFERROR(CONCATENATE(INDEX('Data Dictionary'!$E$8:$E$39,MATCH(LEFT(S7, SEARCH("_raw",S7,1)-1),'Data Dictionary'!$L$8:$L$39,0))," (Raw)"),""))</f>
        <v>ACLED Events</v>
      </c>
      <c r="T6" s="246" t="str">
        <f>IFERROR(INDEX('Data Dictionary'!$E$8:$E$39,MATCH(T7,'Data Dictionary'!$K$8:$K$39,0)),IFERROR(CONCATENATE(INDEX('Data Dictionary'!$E$8:$E$39,MATCH(LEFT(T7, SEARCH("_raw",T7,1)-1),'Data Dictionary'!$L$8:$L$39,0))," (Raw)"),""))</f>
        <v>FCS (Raw)</v>
      </c>
      <c r="U6" s="246" t="str">
        <f>IFERROR(INDEX('Data Dictionary'!$E$8:$E$39,MATCH(U7,'Data Dictionary'!$K$8:$K$39,0)),IFERROR(CONCATENATE(INDEX('Data Dictionary'!$E$8:$E$39,MATCH(LEFT(U7, SEARCH("_raw",U7,1)-1),'Data Dictionary'!$L$8:$L$39,0))," (Raw)"),""))</f>
        <v>FSI (Raw)</v>
      </c>
      <c r="V6" s="246" t="str">
        <f>IFERROR(INDEX('Data Dictionary'!$E$8:$E$39,MATCH(V7,'Data Dictionary'!$K$8:$K$39,0)),IFERROR(CONCATENATE(INDEX('Data Dictionary'!$E$8:$E$39,MATCH(LEFT(V7, SEARCH("_raw",V7,1)-1),'Data Dictionary'!$L$8:$L$39,0))," (Raw)"),""))</f>
        <v>Political Fatalities (Raw)</v>
      </c>
      <c r="W6" s="246" t="str">
        <f>IFERROR(INDEX('Data Dictionary'!$E$8:$E$39,MATCH(W7,'Data Dictionary'!$K$8:$K$39,0)),IFERROR(CONCATENATE(INDEX('Data Dictionary'!$E$8:$E$39,MATCH(LEFT(W7, SEARCH("_raw",W7,1)-1),'Data Dictionary'!$L$8:$L$39,0))," (Raw)"),""))</f>
        <v>IFES Elections &amp; GIC Coups (Raw)</v>
      </c>
      <c r="X6" s="246" t="str">
        <f>IFERROR(INDEX('Data Dictionary'!$E$8:$E$39,MATCH(X7,'Data Dictionary'!$K$8:$K$39,0)),IFERROR(CONCATENATE(INDEX('Data Dictionary'!$E$8:$E$39,MATCH(LEFT(X7, SEARCH("_raw",X7,1)-1),'Data Dictionary'!$L$8:$L$39,0))," (Raw)"),""))</f>
        <v>ACAPS Risk List (Conflict) (Raw)</v>
      </c>
      <c r="Y6" s="246" t="str">
        <f>IFERROR(INDEX('Data Dictionary'!$E$8:$E$39,MATCH(Y7,'Data Dictionary'!$K$8:$K$39,0)),IFERROR(CONCATENATE(INDEX('Data Dictionary'!$E$8:$E$39,MATCH(LEFT(Y7, SEARCH("_raw",Y7,1)-1),'Data Dictionary'!$L$8:$L$39,0))," (Raw)"),""))</f>
        <v>EIU Security (Raw)</v>
      </c>
      <c r="Z6" s="246" t="str">
        <f>IFERROR(INDEX('Data Dictionary'!$E$8:$E$39,MATCH(Z7,'Data Dictionary'!$K$8:$K$39,0)),IFERROR(CONCATENATE(INDEX('Data Dictionary'!$E$8:$E$39,MATCH(LEFT(Z7, SEARCH("_raw",Z7,1)-1),'Data Dictionary'!$L$8:$L$39,0))," (Raw)"),""))</f>
        <v>ACLED Events (Raw)</v>
      </c>
      <c r="AA6" s="99" t="str">
        <f>IFERROR(INDEX('Data Dictionary'!$E$8:$E$39,MATCH(AA7,'Data Dictionary'!$K$8:$K$39,0)),IFERROR(CONCATENATE(INDEX('Data Dictionary'!$E$8:$E$39,MATCH(LEFT(AA7, SEARCH("_raw",AA7,1)-1),'Data Dictionary'!$L$8:$L$39,0))," (Raw)"),""))</f>
        <v/>
      </c>
      <c r="AB6" s="99" t="str">
        <f>IFERROR(INDEX('Data Dictionary'!$E$8:$E$39,MATCH(AB7,'Data Dictionary'!$K$8:$K$39,0)),IFERROR(CONCATENATE(INDEX('Data Dictionary'!$E$8:$E$39,MATCH(LEFT(AB7, SEARCH("_raw",AB7,1)-1),'Data Dictionary'!$L$8:$L$39,0))," (Raw)"),""))</f>
        <v/>
      </c>
      <c r="AC6" s="99"/>
      <c r="AD6" s="35"/>
      <c r="AE6" s="35"/>
      <c r="AF6" s="35"/>
      <c r="AG6" s="35"/>
      <c r="AH6" s="35"/>
    </row>
    <row r="7" spans="1:38" s="94" customFormat="1" ht="43" x14ac:dyDescent="0.2">
      <c r="A7" s="198"/>
      <c r="B7" s="188"/>
      <c r="C7" s="188"/>
      <c r="D7" s="218"/>
      <c r="E7" s="218"/>
      <c r="F7" s="102"/>
      <c r="G7" s="189"/>
      <c r="H7" s="189"/>
      <c r="I7" s="189"/>
      <c r="J7" s="243" t="s">
        <v>614</v>
      </c>
      <c r="K7" s="243" t="s">
        <v>615</v>
      </c>
      <c r="L7" s="244" t="s">
        <v>2</v>
      </c>
      <c r="M7" s="247" t="s">
        <v>506</v>
      </c>
      <c r="N7" s="247" t="s">
        <v>625</v>
      </c>
      <c r="O7" s="247" t="s">
        <v>413</v>
      </c>
      <c r="P7" s="247" t="s">
        <v>523</v>
      </c>
      <c r="Q7" s="247" t="s">
        <v>626</v>
      </c>
      <c r="R7" s="247" t="s">
        <v>856</v>
      </c>
      <c r="S7" s="247" t="s">
        <v>627</v>
      </c>
      <c r="T7" s="247" t="s">
        <v>472</v>
      </c>
      <c r="U7" s="247" t="s">
        <v>628</v>
      </c>
      <c r="V7" s="247" t="s">
        <v>529</v>
      </c>
      <c r="W7" s="247" t="s">
        <v>526</v>
      </c>
      <c r="X7" s="247" t="s">
        <v>797</v>
      </c>
      <c r="Y7" s="247" t="s">
        <v>857</v>
      </c>
      <c r="Z7" s="247" t="s">
        <v>629</v>
      </c>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cm="1">
        <f t="array" ref="H8">IF(
    SUM(IF(
            ISNUMBER(
                IF(
                    $M$4:$AD$4,
                    (M8:AD8),
                    "")),
            1,
            0))
        =0,
    NA(),
    IF(
        Parameters!$D$15=1,
        IF(
            SUM(--(ISNUMBER(IF($M$4:$AD$4=1,(M8:AD8),""))))&gt;0,
            MAX(IF(
                ISNUMBER(M8:AD8),
                IF(
                    M$4:AD$4=1,
                    M8:AD8,
                    ""),
                "")),
            MAX(IF(
                ISNUMBER(M8:AD8),
                IF(
                    M$4:AD$4=2,
                    M8:AD8,
                    ""),
                ""))
        ),
        IF(
            Parameters!$D$16=1,
            IFERROR(
                AVERAGE(IF(
                    ISNUMBER(M8:AD8),
                    IF(
                        M$4:AD$4=1,
                        M8:AD8,
                        ""),
                    "")),
                AVERAGE(IF(
                    ISNUMBER(M8:AD8),
                    IF(
                        M$4:AD$4=2,
                        M8:AD8,
                        ""),
                    ""))
            ),
            IF(
                Parameters!$D$17=1,
                IFERROR(
                    IF(
                        OR(
                            IF(
                                ISNUMBER(M8:AD8),
                                IF(
                                    M$4:AD$4=1,
                                    M8:AD8,
                                    ""),
                                "")
                            =0),
                        0,
                        GEOMEAN(IF(
                            ISNUMBER(M8:AD8),
                            IF(
                                M$4:AD$4=1,
                                M8:AD8,
                                ""),
                            ""))
                    ),
                    IF(
                        OR(IF(
                            ISNUMBER(M8:AD8),
                            IF(
                                M$4:AD$4=2,
                                M8:AD8,
                                ""),
                            "")
                            =0),
                        0,
                        GEOMEAN(IF(
                            ISNUMBER(M8:AD8),
                            IF(
                                M$4:AD$4=2,
                                M8:AD8,
                                ""),
                            "")))
                )
            )
        )
    )
)</f>
        <v>0</v>
      </c>
      <c r="I8" s="191" cm="1">
        <f t="array" ref="I8">IF(
    SUM(IF(
            ISNUMBER(
                IF(
                    $M$5:$AD$5,
                    (M8:AD8),
                    "")),
            1,
            0))
        =0,
    NA(),
    IF(
        Parameters!$D$15=1,
        IF(
            SUM(--(ISNUMBER(IF($M$5:$AD$5=1,(M8:AD8),""))))&gt;0,
            MAX(IF(
                ISNUMBER(M8:AD8),
                IF(
                    M$5:AD$5=1,
                    M8:AD8,
                    ""),
                "")),
            MAX(IF(
                ISNUMBER(M8:AD8),
                IF(
                    M$5:AD$5=2,
                    M8:AD8,
                    ""),
                ""))
        ),
        IF(
            Parameters!$D$16=1,
            IFERROR(
                AVERAGE(IF(
                    ISNUMBER(M8:AD8),
                    IF(
                        M$5:AD$5=1,
                        M8:AD8,
                        ""),
                    "")),
                AVERAGE(IF(
                    ISNUMBER(M8:AD8),
                    IF(
                        M$5:AD$5=2,
                        M8:AD8,
                        ""),
                    ""))
            ),
            IF(
                Parameters!$D$17=1,
                IFERROR(
                    IF(
                        OR(
                            IF(
                                ISNUMBER(M8:AD8),
                                IF(
                                    M$5:AD$5=1,
                                    M8:AD8,
                                    ""),
                                "")
                            =0),
                        0,
                        GEOMEAN(IF(
                            ISNUMBER(M8:AD8),
                            IF(
                                M$5:AD$5=1,
                                M8:AD8,
                                ""),
                            ""))
                    ),
                    IF(
                        OR(IF(
                            ISNUMBER(M8:AD8),
                            IF(
                                M$5:AD$5=2,
                                M8:AD8,
                                ""),
                            "")
                            =0),
                        0,
                        GEOMEAN(IF(
                            ISNUMBER(M8:AD8),
                            IF(
                                M$5:AD$5=2,
                                M8:AD8,
                                ""),
                            "")))
                )
            )
        )
    )
)</f>
        <v>0</v>
      </c>
      <c r="J8" s="242" t="s">
        <v>409</v>
      </c>
      <c r="K8" s="242">
        <v>44887</v>
      </c>
      <c r="L8" s="91" t="s">
        <v>699</v>
      </c>
      <c r="M8" s="192">
        <v>0</v>
      </c>
      <c r="N8" s="192" t="s">
        <v>409</v>
      </c>
      <c r="O8" s="192" t="s">
        <v>409</v>
      </c>
      <c r="P8" s="192">
        <v>0</v>
      </c>
      <c r="Q8" s="192" t="s">
        <v>409</v>
      </c>
      <c r="R8" s="192">
        <v>0</v>
      </c>
      <c r="S8" s="192" t="s">
        <v>409</v>
      </c>
      <c r="T8" s="192" t="s">
        <v>409</v>
      </c>
      <c r="U8" s="192" t="s">
        <v>409</v>
      </c>
      <c r="V8" s="192" t="s">
        <v>409</v>
      </c>
      <c r="W8" s="192" t="s">
        <v>409</v>
      </c>
      <c r="X8" s="192" t="s">
        <v>409</v>
      </c>
      <c r="Y8" s="192">
        <v>0</v>
      </c>
      <c r="Z8" s="192" t="s">
        <v>409</v>
      </c>
      <c r="AA8" s="34"/>
      <c r="AB8" s="34"/>
      <c r="AC8" s="192"/>
      <c r="AD8" s="192"/>
      <c r="AE8" s="192"/>
      <c r="AF8" s="192"/>
      <c r="AG8" s="192"/>
      <c r="AH8" s="192"/>
    </row>
    <row r="9" spans="1:38" x14ac:dyDescent="0.2">
      <c r="A9" s="84">
        <v>2</v>
      </c>
      <c r="B9" s="84" t="str">
        <f ca="1"/>
        <v>Afghanistan</v>
      </c>
      <c r="C9" s="84" t="str">
        <f ca="1"/>
        <v>AFG</v>
      </c>
      <c r="D9" s="219" t="str">
        <f ca="1"/>
        <v>SAS           South Asia</v>
      </c>
      <c r="E9" s="219" t="str">
        <f ca="1"/>
        <v>IDA</v>
      </c>
      <c r="F9" s="190" t="str">
        <f t="shared" ref="F9:F72" ca="1" si="12">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$M$4:$AD$4,
                    (M9:AD9),
                    "")),
            1,
            0))
        =0,
    NA(),
    IF(
        Parameters!$D$15=1,
        IF(
            SUM(--(ISNUMBER(IF($M$4:$AD$4=1,(M9:AD9),""))))&gt;0,
            MAX(IF(
                ISNUMBER(M9:AD9),
                IF(
                    M$4:AD$4=1,
                    M9:AD9,
                    ""),
                "")),
            MAX(IF(
                ISNUMBER(M9:AD9),
                IF(
                    M$4:AD$4=2,
                    M9:AD9,
                    ""),
                ""))
        ),
        IF(
            Parameters!$D$16=1,
            IFERROR(
                AVERAGE(IF(
                    ISNUMBER(M9:AD9),
                    IF(
                        M$4:AD$4=1,
                        M9:AD9,
                        ""),
                    "")),
                AVERAGE(IF(
                    ISNUMBER(M9:AD9),
                    IF(
                        M$4:AD$4=2,
                        M9:AD9,
                        ""),
                    ""))
            ),
            IF(
                Parameters!$D$17=1,
                IFERROR(
                    IF(
                        OR(
                            IF(
                                ISNUMBER(M9:AD9),
                                IF(
                                    M$4:AD$4=1,
                                    M9:AD9,
                                    ""),
                                "")
                            =0),
                        0,
                        GEOMEAN(IF(
                            ISNUMBER(M9:AD9),
                            IF(
                                M$4:AD$4=1,
                                M9:AD9,
                                ""),
                            ""))
                    ),
                    IF(
                        OR(IF(
                            ISNUMBER(M9:AD9),
                            IF(
                                M$4:AD$4=2,
                                M9:AD9,
                                ""),
                            "")
                            =0),
                        0,
                        GEOMEAN(IF(
                            ISNUMBER(M9:AD9),
                            IF(
                                M$4:AD$4=2,
                                M9:AD9,
                                ""),
                            "")))
                )
            )
        )
    )
)</f>
        <v>10</v>
      </c>
      <c r="I9" s="191" cm="1">
        <f t="array" ref="I9">IF(
    SUM(IF(
            ISNUMBER(
                IF(
                    $M$5:$AD$5,
                    (M9:AD9),
                    "")),
            1,
            0))
        =0,
    NA(),
    IF(
        Parameters!$D$15=1,
        IF(
            SUM(--(ISNUMBER(IF($M$5:$AD$5=1,(M9:AD9),""))))&gt;0,
            MAX(IF(
                ISNUMBER(M9:AD9),
                IF(
                    M$5:AD$5=1,
                    M9:AD9,
                    ""),
                "")),
            MAX(IF(
                ISNUMBER(M9:AD9),
                IF(
                    M$5:AD$5=2,
                    M9:AD9,
                    ""),
                ""))
        ),
        IF(
            Parameters!$D$16=1,
            IFERROR(
                AVERAGE(IF(
                    ISNUMBER(M9:AD9),
                    IF(
                        M$5:AD$5=1,
                        M9:AD9,
                        ""),
                    "")),
                AVERAGE(IF(
                    ISNUMBER(M9:AD9),
                    IF(
                        M$5:AD$5=2,
                        M9:AD9,
                        ""),
                    ""))
            ),
            IF(
                Parameters!$D$17=1,
                IFERROR(
                    IF(
                        OR(
                            IF(
                                ISNUMBER(M9:AD9),
                                IF(
                                    M$5:AD$5=1,
                                    M9:AD9,
                                    ""),
                                "")
                            =0),
                        0,
                        GEOMEAN(IF(
                            ISNUMBER(M9:AD9),
                            IF(
                                M$5:AD$5=1,
                                M9:AD9,
                                ""),
                            ""))
                    ),
                    IF(
                        OR(IF(
                            ISNUMBER(M9:AD9),
                            IF(
                                M$5:AD$5=2,
                                M9:AD9,
                                ""),
                            "")
                            =0),
                        0,
                        GEOMEAN(IF(
                            ISNUMBER(M9:AD9),
                            IF(
                                M$5:AD$5=2,
                                M9:AD9,
                                ""),
                            "")))
                )
            )
        )
    )
)</f>
        <v>0</v>
      </c>
      <c r="J9" s="242">
        <v>44778</v>
      </c>
      <c r="K9" s="242">
        <v>44753</v>
      </c>
      <c r="L9" s="91" t="s">
        <v>7</v>
      </c>
      <c r="M9" s="192">
        <v>10</v>
      </c>
      <c r="N9" s="192">
        <v>9.8826953607338108</v>
      </c>
      <c r="O9" s="192">
        <v>0</v>
      </c>
      <c r="P9" s="192">
        <v>0</v>
      </c>
      <c r="Q9" s="192" t="s">
        <v>409</v>
      </c>
      <c r="R9" s="192">
        <v>0</v>
      </c>
      <c r="S9" s="192">
        <v>0</v>
      </c>
      <c r="T9" s="192" t="s">
        <v>622</v>
      </c>
      <c r="U9" s="192">
        <v>106.6</v>
      </c>
      <c r="V9" s="192">
        <v>-1.62814280452329</v>
      </c>
      <c r="W9" s="192" t="s">
        <v>409</v>
      </c>
      <c r="X9" s="192" t="s">
        <v>882</v>
      </c>
      <c r="Y9" s="192">
        <v>-0.14285714285714199</v>
      </c>
      <c r="Z9" s="192">
        <v>-61.190168175937899</v>
      </c>
      <c r="AA9" s="34"/>
      <c r="AB9" s="34"/>
      <c r="AC9" s="192"/>
      <c r="AD9" s="192"/>
      <c r="AE9" s="192"/>
      <c r="AF9" s="192"/>
      <c r="AG9" s="192"/>
      <c r="AH9" s="192"/>
    </row>
    <row r="10" spans="1:38" x14ac:dyDescent="0.2">
      <c r="A10" s="84">
        <v>3</v>
      </c>
      <c r="B10" s="84" t="str">
        <f ca="1"/>
        <v>Angola</v>
      </c>
      <c r="C10" s="84" t="str">
        <f ca="1"/>
        <v>AGO</v>
      </c>
      <c r="D10" s="219" t="str">
        <f ca="1"/>
        <v>SSF           Sub-Saharan Africa</v>
      </c>
      <c r="E10" s="219" t="str">
        <f ca="1"/>
        <v>IBRD</v>
      </c>
      <c r="F10" s="190" t="str">
        <f t="shared" ca="1" si="12"/>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6.2267383309133173</v>
      </c>
      <c r="H10" s="80" cm="1">
        <f t="array" ref="H10">IF(
    SUM(IF(
            ISNUMBER(
                IF(
                    $M$4:$AD$4,
                    (M10:AD10),
                    "")),
            1,
            0))
        =0,
    NA(),
    IF(
        Parameters!$D$15=1,
        IF(
            SUM(--(ISNUMBER(IF($M$4:$AD$4=1,(M10:AD10),""))))&gt;0,
            MAX(IF(
                ISNUMBER(M10:AD10),
                IF(
                    M$4:AD$4=1,
                    M10:AD10,
                    ""),
                "")),
            MAX(IF(
                ISNUMBER(M10:AD10),
                IF(
                    M$4:AD$4=2,
                    M10:AD10,
                    ""),
                ""))
        ),
        IF(
            Parameters!$D$16=1,
            IFERROR(
                AVERAGE(IF(
                    ISNUMBER(M10:AD10),
                    IF(
                        M$4:AD$4=1,
                        M10:AD10,
                        ""),
                    "")),
                AVERAGE(IF(
                    ISNUMBER(M10:AD10),
                    IF(
                        M$4:AD$4=2,
                        M10:AD10,
                        ""),
                    ""))
            ),
            IF(
                Parameters!$D$17=1,
                IFERROR(
                    IF(
                        OR(
                            IF(
                                ISNUMBER(M10:AD10),
                                IF(
                                    M$4:AD$4=1,
                                    M10:AD10,
                                    ""),
                                "")
                            =0),
                        0,
                        GEOMEAN(IF(
                            ISNUMBER(M10:AD10),
                            IF(
                                M$4:AD$4=1,
                                M10:AD10,
                                ""),
                            ""))
                    ),
                    IF(
                        OR(IF(
                            ISNUMBER(M10:AD10),
                            IF(
                                M$4:AD$4=2,
                                M10:AD10,
                                ""),
                            "")
                            =0),
                        0,
                        GEOMEAN(IF(
                            ISNUMBER(M10:AD10),
                            IF(
                                M$4:AD$4=2,
                                M10:AD10,
                                ""),
                            "")))
                )
            )
        )
    )
)</f>
        <v>5.5388957488093098</v>
      </c>
      <c r="I10" s="191" cm="1">
        <f t="array" ref="I10">IF(
    SUM(IF(
            ISNUMBER(
                IF(
                    $M$5:$AD$5,
                    (M10:AD10),
                    "")),
            1,
            0))
        =0,
    NA(),
    IF(
        Parameters!$D$15=1,
        IF(
            SUM(--(ISNUMBER(IF($M$5:$AD$5=1,(M10:AD10),""))))&gt;0,
            MAX(IF(
                ISNUMBER(M10:AD10),
                IF(
                    M$5:AD$5=1,
                    M10:AD10,
                    ""),
                "")),
            MAX(IF(
                ISNUMBER(M10:AD10),
                IF(
                    M$5:AD$5=2,
                    M10:AD10,
                    ""),
                ""))
        ),
        IF(
            Parameters!$D$16=1,
            IFERROR(
                AVERAGE(IF(
                    ISNUMBER(M10:AD10),
                    IF(
                        M$5:AD$5=1,
                        M10:AD10,
                        ""),
                    "")),
                AVERAGE(IF(
                    ISNUMBER(M10:AD10),
                    IF(
                        M$5:AD$5=2,
                        M10:AD10,
                        ""),
                    ""))
            ),
            IF(
                Parameters!$D$17=1,
                IFERROR(
                    IF(
                        OR(
                            IF(
                                ISNUMBER(M10:AD10),
                                IF(
                                    M$5:AD$5=1,
                                    M10:AD10,
                                    ""),
                                "")
                            =0),
                        0,
                        GEOMEAN(IF(
                            ISNUMBER(M10:AD10),
                            IF(
                                M$5:AD$5=1,
                                M10:AD10,
                                ""),
                            ""))
                    ),
                    IF(
                        OR(IF(
                            ISNUMBER(M10:AD10),
                            IF(
                                M$5:AD$5=2,
                                M10:AD10,
                                ""),
                            "")
                            =0),
                        0,
                        GEOMEAN(IF(
                            ISNUMBER(M10:AD10),
                            IF(
                                M$5:AD$5=2,
                                M10:AD10,
                                ""),
                            "")))
                )
            )
        )
    )
)</f>
        <v>7</v>
      </c>
      <c r="J10" s="242">
        <v>45103</v>
      </c>
      <c r="K10" s="242">
        <v>44966</v>
      </c>
      <c r="L10" s="91" t="s">
        <v>9</v>
      </c>
      <c r="M10" s="192">
        <v>0</v>
      </c>
      <c r="N10" s="192">
        <v>5.5388957488093098</v>
      </c>
      <c r="O10" s="192">
        <v>0</v>
      </c>
      <c r="P10" s="192">
        <v>0</v>
      </c>
      <c r="Q10" s="192" t="s">
        <v>409</v>
      </c>
      <c r="R10" s="192">
        <v>7</v>
      </c>
      <c r="S10" s="192">
        <v>0</v>
      </c>
      <c r="T10" s="192" t="s">
        <v>409</v>
      </c>
      <c r="U10" s="192">
        <v>86.9</v>
      </c>
      <c r="V10" s="192">
        <v>-0.18665266021684601</v>
      </c>
      <c r="W10" s="192" t="s">
        <v>409</v>
      </c>
      <c r="X10" s="192" t="s">
        <v>409</v>
      </c>
      <c r="Y10" s="192">
        <v>0.28571428571428498</v>
      </c>
      <c r="Z10" s="192">
        <v>-20</v>
      </c>
      <c r="AA10" s="34"/>
      <c r="AB10" s="34"/>
      <c r="AC10" s="192"/>
      <c r="AD10" s="192"/>
      <c r="AE10" s="192"/>
      <c r="AF10" s="192"/>
      <c r="AG10" s="192"/>
      <c r="AH10" s="192"/>
    </row>
    <row r="11" spans="1:38" x14ac:dyDescent="0.2">
      <c r="A11" s="84">
        <v>4</v>
      </c>
      <c r="B11" s="84" t="str">
        <f ca="1"/>
        <v>Albania</v>
      </c>
      <c r="C11" s="84" t="str">
        <f ca="1"/>
        <v>ALB</v>
      </c>
      <c r="D11" s="219" t="str">
        <f ca="1"/>
        <v>ECS           Europe &amp; Central Asia</v>
      </c>
      <c r="E11" s="219" t="str">
        <f ca="1"/>
        <v>IBRD</v>
      </c>
      <c r="F11" s="190" t="str">
        <f t="shared" ca="1" si="12"/>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$M$4:$AD$4,
                    (M11:AD11),
                    "")),
            1,
            0))
        =0,
    NA(),
    IF(
        Parameters!$D$15=1,
        IF(
            SUM(--(ISNUMBER(IF($M$4:$AD$4=1,(M11:AD11),""))))&gt;0,
            MAX(IF(
                ISNUMBER(M11:AD11),
                IF(
                    M$4:AD$4=1,
                    M11:AD11,
                    ""),
                "")),
            MAX(IF(
                ISNUMBER(M11:AD11),
                IF(
                    M$4:AD$4=2,
                    M11:AD11,
                    ""),
                ""))
        ),
        IF(
            Parameters!$D$16=1,
            IFERROR(
                AVERAGE(IF(
                    ISNUMBER(M11:AD11),
                    IF(
                        M$4:AD$4=1,
                        M11:AD11,
                        ""),
                    "")),
                AVERAGE(IF(
                    ISNUMBER(M11:AD11),
                    IF(
                        M$4:AD$4=2,
                        M11:AD11,
                        ""),
                    ""))
            ),
            IF(
                Parameters!$D$17=1,
                IFERROR(
                    IF(
                        OR(
                            IF(
                                ISNUMBER(M11:AD11),
                                IF(
                                    M$4:AD$4=1,
                                    M11:AD11,
                                    ""),
                                "")
                            =0),
                        0,
                        GEOMEAN(IF(
                            ISNUMBER(M11:AD11),
                            IF(
                                M$4:AD$4=1,
                                M11:AD11,
                                ""),
                            ""))
                    ),
                    IF(
                        OR(IF(
                            ISNUMBER(M11:AD11),
                            IF(
                                M$4:AD$4=2,
                                M11:AD11,
                                ""),
                            "")
                            =0),
                        0,
                        GEOMEAN(IF(
                            ISNUMBER(M11:AD11),
                            IF(
                                M$4:AD$4=2,
                                M11:AD11,
                                ""),
                            "")))
                )
            )
        )
    )
)</f>
        <v>0</v>
      </c>
      <c r="I11" s="191" cm="1">
        <f t="array" ref="I11">IF(
    SUM(IF(
            ISNUMBER(
                IF(
                    $M$5:$AD$5,
                    (M11:AD11),
                    "")),
            1,
            0))
        =0,
    NA(),
    IF(
        Parameters!$D$15=1,
        IF(
            SUM(--(ISNUMBER(IF($M$5:$AD$5=1,(M11:AD11),""))))&gt;0,
            MAX(IF(
                ISNUMBER(M11:AD11),
                IF(
                    M$5:AD$5=1,
                    M11:AD11,
                    ""),
                "")),
            MAX(IF(
                ISNUMBER(M11:AD11),
                IF(
                    M$5:AD$5=2,
                    M11:AD11,
                    ""),
                ""))
        ),
        IF(
            Parameters!$D$16=1,
            IFERROR(
                AVERAGE(IF(
                    ISNUMBER(M11:AD11),
                    IF(
                        M$5:AD$5=1,
                        M11:AD11,
                        ""),
                    "")),
                AVERAGE(IF(
                    ISNUMBER(M11:AD11),
                    IF(
                        M$5:AD$5=2,
                        M11:AD11,
                        ""),
                    ""))
            ),
            IF(
                Parameters!$D$17=1,
                IFERROR(
                    IF(
                        OR(
                            IF(
                                ISNUMBER(M11:AD11),
                                IF(
                                    M$5:AD$5=1,
                                    M11:AD11,
                                    ""),
                                "")
                            =0),
                        0,
                        GEOMEAN(IF(
                            ISNUMBER(M11:AD11),
                            IF(
                                M$5:AD$5=1,
                                M11:AD11,
                                ""),
                            ""))
                    ),
                    IF(
                        OR(IF(
                            ISNUMBER(M11:AD11),
                            IF(
                                M$5:AD$5=2,
                                M11:AD11,
                                ""),
                            "")
                            =0),
                        0,
                        GEOMEAN(IF(
                            ISNUMBER(M11:AD11),
                            IF(
                                M$5:AD$5=2,
                                M11:AD11,
                                ""),
                            "")))
                )
            )
        )
    )
)</f>
        <v>0</v>
      </c>
      <c r="J11" s="242">
        <v>45103</v>
      </c>
      <c r="K11" s="242">
        <v>45142</v>
      </c>
      <c r="L11" s="91" t="s">
        <v>11</v>
      </c>
      <c r="M11" s="192">
        <v>0</v>
      </c>
      <c r="N11" s="192">
        <v>0</v>
      </c>
      <c r="O11" s="192" t="s">
        <v>409</v>
      </c>
      <c r="P11" s="192">
        <v>0</v>
      </c>
      <c r="Q11" s="192" t="s">
        <v>409</v>
      </c>
      <c r="R11" s="192">
        <v>0</v>
      </c>
      <c r="S11" s="192">
        <v>0</v>
      </c>
      <c r="T11" s="192" t="s">
        <v>409</v>
      </c>
      <c r="U11" s="192">
        <v>56.8</v>
      </c>
      <c r="V11" s="192" t="s">
        <v>409</v>
      </c>
      <c r="W11" s="192" t="s">
        <v>409</v>
      </c>
      <c r="X11" s="192" t="s">
        <v>409</v>
      </c>
      <c r="Y11" s="192">
        <v>-0.14285714285714199</v>
      </c>
      <c r="Z11" s="192">
        <v>-100</v>
      </c>
      <c r="AA11" s="34"/>
      <c r="AB11" s="34"/>
      <c r="AC11" s="192"/>
      <c r="AD11" s="192"/>
      <c r="AE11" s="192"/>
      <c r="AF11" s="192"/>
      <c r="AG11" s="192"/>
      <c r="AH11" s="192"/>
    </row>
    <row r="12" spans="1:38" x14ac:dyDescent="0.2">
      <c r="A12" s="84">
        <v>5</v>
      </c>
      <c r="B12" s="84" t="str">
        <f ca="1"/>
        <v>Andorra</v>
      </c>
      <c r="C12" s="84" t="str">
        <f ca="1"/>
        <v>AND</v>
      </c>
      <c r="D12" s="219" t="str">
        <f ca="1"/>
        <v>ECS           Europe &amp; Central Asia</v>
      </c>
      <c r="E12" s="219" t="str">
        <f ca="1"/>
        <v>NA</v>
      </c>
      <c r="F12" s="190" t="str">
        <f t="shared" ca="1" si="12"/>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v>
      </c>
      <c r="H12" s="80" cm="1">
        <f t="array" ref="H12">IF(
    SUM(IF(
            ISNUMBER(
                IF(
                    $M$4:$AD$4,
                    (M12:AD12),
                    "")),
            1,
            0))
        =0,
    NA(),
    IF(
        Parameters!$D$15=1,
        IF(
            SUM(--(ISNUMBER(IF($M$4:$AD$4=1,(M12:AD12),""))))&gt;0,
            MAX(IF(
                ISNUMBER(M12:AD12),
                IF(
                    M$4:AD$4=1,
                    M12:AD12,
                    ""),
                "")),
            MAX(IF(
                ISNUMBER(M12:AD12),
                IF(
                    M$4:AD$4=2,
                    M12:AD12,
                    ""),
                ""))
        ),
        IF(
            Parameters!$D$16=1,
            IFERROR(
                AVERAGE(IF(
                    ISNUMBER(M12:AD12),
                    IF(
                        M$4:AD$4=1,
                        M12:AD12,
                        ""),
                    "")),
                AVERAGE(IF(
                    ISNUMBER(M12:AD12),
                    IF(
                        M$4:AD$4=2,
                        M12:AD12,
                        ""),
                    ""))
            ),
            IF(
                Parameters!$D$17=1,
                IFERROR(
                    IF(
                        OR(
                            IF(
                                ISNUMBER(M12:AD12),
                                IF(
                                    M$4:AD$4=1,
                                    M12:AD12,
                                    ""),
                                "")
                            =0),
                        0,
                        GEOMEAN(IF(
                            ISNUMBER(M12:AD12),
                            IF(
                                M$4:AD$4=1,
                                M12:AD12,
                                ""),
                            ""))
                    ),
                    IF(
                        OR(IF(
                            ISNUMBER(M12:AD12),
                            IF(
                                M$4:AD$4=2,
                                M12:AD12,
                                ""),
                            "")
                            =0),
                        0,
                        GEOMEAN(IF(
                            ISNUMBER(M12:AD12),
                            IF(
                                M$4:AD$4=2,
                                M12:AD12,
                                ""),
                            "")))
                )
            )
        )
    )
)</f>
        <v>0</v>
      </c>
      <c r="I12" s="191" cm="1">
        <f t="array" ref="I12">IF(
    SUM(IF(
            ISNUMBER(
                IF(
                    $M$5:$AD$5,
                    (M12:AD12),
                    "")),
            1,
            0))
        =0,
    NA(),
    IF(
        Parameters!$D$15=1,
        IF(
            SUM(--(ISNUMBER(IF($M$5:$AD$5=1,(M12:AD12),""))))&gt;0,
            MAX(IF(
                ISNUMBER(M12:AD12),
                IF(
                    M$5:AD$5=1,
                    M12:AD12,
                    ""),
                "")),
            MAX(IF(
                ISNUMBER(M12:AD12),
                IF(
                    M$5:AD$5=2,
                    M12:AD12,
                    ""),
                ""))
        ),
        IF(
            Parameters!$D$16=1,
            IFERROR(
                AVERAGE(IF(
                    ISNUMBER(M12:AD12),
                    IF(
                        M$5:AD$5=1,
                        M12:AD12,
                        ""),
                    "")),
                AVERAGE(IF(
                    ISNUMBER(M12:AD12),
                    IF(
                        M$5:AD$5=2,
                        M12:AD12,
                        ""),
                    ""))
            ),
            IF(
                Parameters!$D$17=1,
                IFERROR(
                    IF(
                        OR(
                            IF(
                                ISNUMBER(M12:AD12),
                                IF(
                                    M$5:AD$5=1,
                                    M12:AD12,
                                    ""),
                                "")
                            =0),
                        0,
                        GEOMEAN(IF(
                            ISNUMBER(M12:AD12),
                            IF(
                                M$5:AD$5=1,
                                M12:AD12,
                                ""),
                            ""))
                    ),
                    IF(
                        OR(IF(
                            ISNUMBER(M12:AD12),
                            IF(
                                M$5:AD$5=2,
                                M12:AD12,
                                ""),
                            "")
                            =0),
                        0,
                        GEOMEAN(IF(
                            ISNUMBER(M12:AD12),
                            IF(
                                M$5:AD$5=2,
                                M12:AD12,
                                ""),
                            "")))
                )
            )
        )
    )
)</f>
        <v>0</v>
      </c>
      <c r="J12" s="242" t="s">
        <v>409</v>
      </c>
      <c r="K12" s="242" t="s">
        <v>409</v>
      </c>
      <c r="L12" s="91" t="s">
        <v>700</v>
      </c>
      <c r="M12" s="192">
        <v>0</v>
      </c>
      <c r="N12" s="192" t="s">
        <v>409</v>
      </c>
      <c r="O12" s="192" t="s">
        <v>409</v>
      </c>
      <c r="P12" s="192">
        <v>0</v>
      </c>
      <c r="Q12" s="192" t="s">
        <v>409</v>
      </c>
      <c r="R12" s="192" t="s">
        <v>409</v>
      </c>
      <c r="S12" s="192" t="s">
        <v>409</v>
      </c>
      <c r="T12" s="192" t="s">
        <v>409</v>
      </c>
      <c r="U12" s="192" t="s">
        <v>409</v>
      </c>
      <c r="V12" s="192" t="s">
        <v>409</v>
      </c>
      <c r="W12" s="192" t="s">
        <v>409</v>
      </c>
      <c r="X12" s="192" t="s">
        <v>409</v>
      </c>
      <c r="Y12" s="192" t="s">
        <v>409</v>
      </c>
      <c r="Z12" s="192" t="s">
        <v>409</v>
      </c>
      <c r="AA12" s="34"/>
      <c r="AB12" s="34"/>
      <c r="AC12" s="192"/>
      <c r="AD12" s="192"/>
      <c r="AE12" s="192"/>
      <c r="AF12" s="192"/>
      <c r="AG12" s="192"/>
      <c r="AH12" s="192"/>
    </row>
    <row r="13" spans="1:38" x14ac:dyDescent="0.2">
      <c r="A13" s="84">
        <v>6</v>
      </c>
      <c r="B13" s="84" t="str">
        <f ca="1"/>
        <v>United Arab Emirates</v>
      </c>
      <c r="C13" s="84" t="str">
        <f ca="1"/>
        <v>ARE</v>
      </c>
      <c r="D13" s="219" t="str">
        <f ca="1"/>
        <v>MEA           Middle East &amp; North Africa</v>
      </c>
      <c r="E13" s="219" t="str">
        <f ca="1"/>
        <v>NA</v>
      </c>
      <c r="F13" s="190" t="str">
        <f t="shared" ca="1" si="12"/>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$M$4:$AD$4,
                    (M13:AD13),
                    "")),
            1,
            0))
        =0,
    NA(),
    IF(
        Parameters!$D$15=1,
        IF(
            SUM(--(ISNUMBER(IF($M$4:$AD$4=1,(M13:AD13),""))))&gt;0,
            MAX(IF(
                ISNUMBER(M13:AD13),
                IF(
                    M$4:AD$4=1,
                    M13:AD13,
                    ""),
                "")),
            MAX(IF(
                ISNUMBER(M13:AD13),
                IF(
                    M$4:AD$4=2,
                    M13:AD13,
                    ""),
                ""))
        ),
        IF(
            Parameters!$D$16=1,
            IFERROR(
                AVERAGE(IF(
                    ISNUMBER(M13:AD13),
                    IF(
                        M$4:AD$4=1,
                        M13:AD13,
                        ""),
                    "")),
                AVERAGE(IF(
                    ISNUMBER(M13:AD13),
                    IF(
                        M$4:AD$4=2,
                        M13:AD13,
                        ""),
                    ""))
            ),
            IF(
                Parameters!$D$17=1,
                IFERROR(
                    IF(
                        OR(
                            IF(
                                ISNUMBER(M13:AD13),
                                IF(
                                    M$4:AD$4=1,
                                    M13:AD13,
                                    ""),
                                "")
                            =0),
                        0,
                        GEOMEAN(IF(
                            ISNUMBER(M13:AD13),
                            IF(
                                M$4:AD$4=1,
                                M13:AD13,
                                ""),
                            ""))
                    ),
                    IF(
                        OR(IF(
                            ISNUMBER(M13:AD13),
                            IF(
                                M$4:AD$4=2,
                                M13:AD13,
                                ""),
                            "")
                            =0),
                        0,
                        GEOMEAN(IF(
                            ISNUMBER(M13:AD13),
                            IF(
                                M$4:AD$4=2,
                                M13:AD13,
                                ""),
                            "")))
                )
            )
        )
    )
)</f>
        <v>0</v>
      </c>
      <c r="I13" s="191" cm="1">
        <f t="array" ref="I13">IF(
    SUM(IF(
            ISNUMBER(
                IF(
                    $M$5:$AD$5,
                    (M13:AD13),
                    "")),
            1,
            0))
        =0,
    NA(),
    IF(
        Parameters!$D$15=1,
        IF(
            SUM(--(ISNUMBER(IF($M$5:$AD$5=1,(M13:AD13),""))))&gt;0,
            MAX(IF(
                ISNUMBER(M13:AD13),
                IF(
                    M$5:AD$5=1,
                    M13:AD13,
                    ""),
                "")),
            MAX(IF(
                ISNUMBER(M13:AD13),
                IF(
                    M$5:AD$5=2,
                    M13:AD13,
                    ""),
                ""))
        ),
        IF(
            Parameters!$D$16=1,
            IFERROR(
                AVERAGE(IF(
                    ISNUMBER(M13:AD13),
                    IF(
                        M$5:AD$5=1,
                        M13:AD13,
                        ""),
                    "")),
                AVERAGE(IF(
                    ISNUMBER(M13:AD13),
                    IF(
                        M$5:AD$5=2,
                        M13:AD13,
                        ""),
                    ""))
            ),
            IF(
                Parameters!$D$17=1,
                IFERROR(
                    IF(
                        OR(
                            IF(
                                ISNUMBER(M13:AD13),
                                IF(
                                    M$5:AD$5=1,
                                    M13:AD13,
                                    ""),
                                "")
                            =0),
                        0,
                        GEOMEAN(IF(
                            ISNUMBER(M13:AD13),
                            IF(
                                M$5:AD$5=1,
                                M13:AD13,
                                ""),
                            ""))
                    ),
                    IF(
                        OR(IF(
                            ISNUMBER(M13:AD13),
                            IF(
                                M$5:AD$5=2,
                                M13:AD13,
                                ""),
                            "")
                            =0),
                        0,
                        GEOMEAN(IF(
                            ISNUMBER(M13:AD13),
                            IF(
                                M$5:AD$5=2,
                                M13:AD13,
                                ""),
                            "")))
                )
            )
        )
    )
)</f>
        <v>0</v>
      </c>
      <c r="J13" s="242">
        <v>45103</v>
      </c>
      <c r="K13" s="242">
        <v>44860</v>
      </c>
      <c r="L13" s="91" t="s">
        <v>13</v>
      </c>
      <c r="M13" s="192">
        <v>0</v>
      </c>
      <c r="N13" s="192">
        <v>0</v>
      </c>
      <c r="O13" s="192" t="s">
        <v>409</v>
      </c>
      <c r="P13" s="192">
        <v>0</v>
      </c>
      <c r="Q13" s="192" t="s">
        <v>409</v>
      </c>
      <c r="R13" s="192">
        <v>0</v>
      </c>
      <c r="S13" s="192" t="s">
        <v>409</v>
      </c>
      <c r="T13" s="192" t="s">
        <v>409</v>
      </c>
      <c r="U13" s="192">
        <v>37</v>
      </c>
      <c r="V13" s="192" t="s">
        <v>409</v>
      </c>
      <c r="W13" s="192" t="s">
        <v>409</v>
      </c>
      <c r="X13" s="192" t="s">
        <v>409</v>
      </c>
      <c r="Y13" s="192">
        <v>0</v>
      </c>
      <c r="Z13" s="192" t="s">
        <v>409</v>
      </c>
      <c r="AA13" s="34"/>
      <c r="AB13" s="34"/>
      <c r="AC13" s="192"/>
      <c r="AD13" s="192"/>
      <c r="AE13" s="192"/>
      <c r="AF13" s="192"/>
      <c r="AG13" s="192"/>
      <c r="AH13" s="192"/>
    </row>
    <row r="14" spans="1:38" x14ac:dyDescent="0.2">
      <c r="A14" s="84">
        <v>7</v>
      </c>
      <c r="B14" s="84" t="str">
        <f ca="1"/>
        <v>Argentina</v>
      </c>
      <c r="C14" s="84" t="str">
        <f ca="1"/>
        <v>ARG</v>
      </c>
      <c r="D14" s="219" t="str">
        <f ca="1"/>
        <v>LCN           Latin America &amp; Caribbean</v>
      </c>
      <c r="E14" s="219" t="str">
        <f ca="1"/>
        <v>IBRD</v>
      </c>
      <c r="F14" s="190" t="str">
        <f t="shared" ca="1" si="12"/>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$M$4:$AD$4,
                    (M14:AD14),
                    "")),
            1,
            0))
        =0,
    NA(),
    IF(
        Parameters!$D$15=1,
        IF(
            SUM(--(ISNUMBER(IF($M$4:$AD$4=1,(M14:AD14),""))))&gt;0,
            MAX(IF(
                ISNUMBER(M14:AD14),
                IF(
                    M$4:AD$4=1,
                    M14:AD14,
                    ""),
                "")),
            MAX(IF(
                ISNUMBER(M14:AD14),
                IF(
                    M$4:AD$4=2,
                    M14:AD14,
                    ""),
                ""))
        ),
        IF(
            Parameters!$D$16=1,
            IFERROR(
                AVERAGE(IF(
                    ISNUMBER(M14:AD14),
                    IF(
                        M$4:AD$4=1,
                        M14:AD14,
                        ""),
                    "")),
                AVERAGE(IF(
                    ISNUMBER(M14:AD14),
                    IF(
                        M$4:AD$4=2,
                        M14:AD14,
                        ""),
                    ""))
            ),
            IF(
                Parameters!$D$17=1,
                IFERROR(
                    IF(
                        OR(
                            IF(
                                ISNUMBER(M14:AD14),
                                IF(
                                    M$4:AD$4=1,
                                    M14:AD14,
                                    ""),
                                "")
                            =0),
                        0,
                        GEOMEAN(IF(
                            ISNUMBER(M14:AD14),
                            IF(
                                M$4:AD$4=1,
                                M14:AD14,
                                ""),
                            ""))
                    ),
                    IF(
                        OR(IF(
                            ISNUMBER(M14:AD14),
                            IF(
                                M$4:AD$4=2,
                                M14:AD14,
                                ""),
                            "")
                            =0),
                        0,
                        GEOMEAN(IF(
                            ISNUMBER(M14:AD14),
                            IF(
                                M$4:AD$4=2,
                                M14:AD14,
                                ""),
                            "")))
                )
            )
        )
    )
)</f>
        <v>0</v>
      </c>
      <c r="I14" s="191" cm="1">
        <f t="array" ref="I14">IF(
    SUM(IF(
            ISNUMBER(
                IF(
                    $M$5:$AD$5,
                    (M14:AD14),
                    "")),
            1,
            0))
        =0,
    NA(),
    IF(
        Parameters!$D$15=1,
        IF(
            SUM(--(ISNUMBER(IF($M$5:$AD$5=1,(M14:AD14),""))))&gt;0,
            MAX(IF(
                ISNUMBER(M14:AD14),
                IF(
                    M$5:AD$5=1,
                    M14:AD14,
                    ""),
                "")),
            MAX(IF(
                ISNUMBER(M14:AD14),
                IF(
                    M$5:AD$5=2,
                    M14:AD14,
                    ""),
                ""))
        ),
        IF(
            Parameters!$D$16=1,
            IFERROR(
                AVERAGE(IF(
                    ISNUMBER(M14:AD14),
                    IF(
                        M$5:AD$5=1,
                        M14:AD14,
                        ""),
                    "")),
                AVERAGE(IF(
                    ISNUMBER(M14:AD14),
                    IF(
                        M$5:AD$5=2,
                        M14:AD14,
                        ""),
                    ""))
            ),
            IF(
                Parameters!$D$17=1,
                IFERROR(
                    IF(
                        OR(
                            IF(
                                ISNUMBER(M14:AD14),
                                IF(
                                    M$5:AD$5=1,
                                    M14:AD14,
                                    ""),
                                "")
                            =0),
                        0,
                        GEOMEAN(IF(
                            ISNUMBER(M14:AD14),
                            IF(
                                M$5:AD$5=1,
                                M14:AD14,
                                ""),
                            ""))
                    ),
                    IF(
                        OR(IF(
                            ISNUMBER(M14:AD14),
                            IF(
                                M$5:AD$5=2,
                                M14:AD14,
                                ""),
                            "")
                            =0),
                        0,
                        GEOMEAN(IF(
                            ISNUMBER(M14:AD14),
                            IF(
                                M$5:AD$5=2,
                                M14:AD14,
                                ""),
                            "")))
                )
            )
        )
    )
)</f>
        <v>0</v>
      </c>
      <c r="J14" s="242">
        <v>45103</v>
      </c>
      <c r="K14" s="242">
        <v>45077</v>
      </c>
      <c r="L14" s="91" t="s">
        <v>15</v>
      </c>
      <c r="M14" s="192">
        <v>0</v>
      </c>
      <c r="N14" s="192">
        <v>0</v>
      </c>
      <c r="O14" s="192" t="s">
        <v>409</v>
      </c>
      <c r="P14" s="192">
        <v>0</v>
      </c>
      <c r="Q14" s="192" t="s">
        <v>409</v>
      </c>
      <c r="R14" s="192">
        <v>0</v>
      </c>
      <c r="S14" s="192">
        <v>0</v>
      </c>
      <c r="T14" s="192" t="s">
        <v>409</v>
      </c>
      <c r="U14" s="192">
        <v>46.4</v>
      </c>
      <c r="V14" s="192" t="s">
        <v>409</v>
      </c>
      <c r="W14" s="192" t="s">
        <v>409</v>
      </c>
      <c r="X14" s="192" t="s">
        <v>409</v>
      </c>
      <c r="Y14" s="192">
        <v>0</v>
      </c>
      <c r="Z14" s="192">
        <v>-100</v>
      </c>
      <c r="AA14" s="34"/>
      <c r="AB14" s="34"/>
      <c r="AC14" s="192"/>
      <c r="AD14" s="192"/>
      <c r="AE14" s="192"/>
      <c r="AF14" s="192"/>
      <c r="AG14" s="192"/>
      <c r="AH14" s="192"/>
    </row>
    <row r="15" spans="1:38" x14ac:dyDescent="0.2">
      <c r="A15" s="84">
        <v>8</v>
      </c>
      <c r="B15" s="84" t="str">
        <f ca="1"/>
        <v>Armenia</v>
      </c>
      <c r="C15" s="84" t="str">
        <f ca="1"/>
        <v>ARM</v>
      </c>
      <c r="D15" s="219" t="str">
        <f ca="1"/>
        <v>ECS           Europe &amp; Central Asia</v>
      </c>
      <c r="E15" s="219" t="str">
        <f ca="1"/>
        <v>IBRD</v>
      </c>
      <c r="F15" s="190" t="str">
        <f t="shared" ca="1" si="12"/>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$M$4:$AD$4,
                    (M15:AD15),
                    "")),
            1,
            0))
        =0,
    NA(),
    IF(
        Parameters!$D$15=1,
        IF(
            SUM(--(ISNUMBER(IF($M$4:$AD$4=1,(M15:AD15),""))))&gt;0,
            MAX(IF(
                ISNUMBER(M15:AD15),
                IF(
                    M$4:AD$4=1,
                    M15:AD15,
                    ""),
                "")),
            MAX(IF(
                ISNUMBER(M15:AD15),
                IF(
                    M$4:AD$4=2,
                    M15:AD15,
                    ""),
                ""))
        ),
        IF(
            Parameters!$D$16=1,
            IFERROR(
                AVERAGE(IF(
                    ISNUMBER(M15:AD15),
                    IF(
                        M$4:AD$4=1,
                        M15:AD15,
                        ""),
                    "")),
                AVERAGE(IF(
                    ISNUMBER(M15:AD15),
                    IF(
                        M$4:AD$4=2,
                        M15:AD15,
                        ""),
                    ""))
            ),
            IF(
                Parameters!$D$17=1,
                IFERROR(
                    IF(
                        OR(
                            IF(
                                ISNUMBER(M15:AD15),
                                IF(
                                    M$4:AD$4=1,
                                    M15:AD15,
                                    ""),
                                "")
                            =0),
                        0,
                        GEOMEAN(IF(
                            ISNUMBER(M15:AD15),
                            IF(
                                M$4:AD$4=1,
                                M15:AD15,
                                ""),
                            ""))
                    ),
                    IF(
                        OR(IF(
                            ISNUMBER(M15:AD15),
                            IF(
                                M$4:AD$4=2,
                                M15:AD15,
                                ""),
                            "")
                            =0),
                        0,
                        GEOMEAN(IF(
                            ISNUMBER(M15:AD15),
                            IF(
                                M$4:AD$4=2,
                                M15:AD15,
                                ""),
                            "")))
                )
            )
        )
    )
)</f>
        <v>1.26124536955371</v>
      </c>
      <c r="I15" s="191" cm="1">
        <f t="array" ref="I15">IF(
    SUM(IF(
            ISNUMBER(
                IF(
                    $M$5:$AD$5,
                    (M15:AD15),
                    "")),
            1,
            0))
        =0,
    NA(),
    IF(
        Parameters!$D$15=1,
        IF(
            SUM(--(ISNUMBER(IF($M$5:$AD$5=1,(M15:AD15),""))))&gt;0,
            MAX(IF(
                ISNUMBER(M15:AD15),
                IF(
                    M$5:AD$5=1,
                    M15:AD15,
                    ""),
                "")),
            MAX(IF(
                ISNUMBER(M15:AD15),
                IF(
                    M$5:AD$5=2,
                    M15:AD15,
                    ""),
                ""))
        ),
        IF(
            Parameters!$D$16=1,
            IFERROR(
                AVERAGE(IF(
                    ISNUMBER(M15:AD15),
                    IF(
                        M$5:AD$5=1,
                        M15:AD15,
                        ""),
                    "")),
                AVERAGE(IF(
                    ISNUMBER(M15:AD15),
                    IF(
                        M$5:AD$5=2,
                        M15:AD15,
                        ""),
                    ""))
            ),
            IF(
                Parameters!$D$17=1,
                IFERROR(
                    IF(
                        OR(
                            IF(
                                ISNUMBER(M15:AD15),
                                IF(
                                    M$5:AD$5=1,
                                    M15:AD15,
                                    ""),
                                "")
                            =0),
                        0,
                        GEOMEAN(IF(
                            ISNUMBER(M15:AD15),
                            IF(
                                M$5:AD$5=1,
                                M15:AD15,
                                ""),
                            ""))
                    ),
                    IF(
                        OR(IF(
                            ISNUMBER(M15:AD15),
                            IF(
                                M$5:AD$5=2,
                                M15:AD15,
                                ""),
                            "")
                            =0),
                        0,
                        GEOMEAN(IF(
                            ISNUMBER(M15:AD15),
                            IF(
                                M$5:AD$5=2,
                                M15:AD15,
                                ""),
                            "")))
                )
            )
        )
    )
)</f>
        <v>0</v>
      </c>
      <c r="J15" s="242">
        <v>45103</v>
      </c>
      <c r="K15" s="242">
        <v>45142</v>
      </c>
      <c r="L15" s="91" t="s">
        <v>17</v>
      </c>
      <c r="M15" s="192">
        <v>0</v>
      </c>
      <c r="N15" s="192">
        <v>1.26124536955371</v>
      </c>
      <c r="O15" s="192" t="s">
        <v>409</v>
      </c>
      <c r="P15" s="192">
        <v>0</v>
      </c>
      <c r="Q15" s="192" t="s">
        <v>409</v>
      </c>
      <c r="R15" s="192">
        <v>0</v>
      </c>
      <c r="S15" s="192">
        <v>0</v>
      </c>
      <c r="T15" s="192" t="s">
        <v>409</v>
      </c>
      <c r="U15" s="192">
        <v>67.5</v>
      </c>
      <c r="V15" s="192" t="s">
        <v>409</v>
      </c>
      <c r="W15" s="192" t="s">
        <v>409</v>
      </c>
      <c r="X15" s="192" t="s">
        <v>409</v>
      </c>
      <c r="Y15" s="192">
        <v>-7.1428571428571605E-2</v>
      </c>
      <c r="Z15" s="192">
        <v>-100</v>
      </c>
      <c r="AA15" s="34"/>
      <c r="AB15" s="34"/>
      <c r="AC15" s="192"/>
      <c r="AD15" s="192"/>
      <c r="AE15" s="192"/>
      <c r="AF15" s="192"/>
      <c r="AG15" s="192"/>
      <c r="AH15" s="192"/>
    </row>
    <row r="16" spans="1:38" x14ac:dyDescent="0.2">
      <c r="A16" s="84">
        <v>9</v>
      </c>
      <c r="B16" s="84" t="str">
        <f ca="1"/>
        <v>American Samoa</v>
      </c>
      <c r="C16" s="84" t="str">
        <f ca="1"/>
        <v>ASM</v>
      </c>
      <c r="D16" s="219" t="str">
        <f ca="1"/>
        <v>EAS           East Asia &amp; Pacific</v>
      </c>
      <c r="E16" s="219" t="str">
        <f ca="1"/>
        <v>NA</v>
      </c>
      <c r="F16" s="190" t="str">
        <f t="shared" ca="1" si="12"/>
        <v/>
      </c>
      <c r="G16" s="80">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0</v>
      </c>
      <c r="H16" s="80" cm="1">
        <f t="array" ref="H16">IF(
    SUM(IF(
            ISNUMBER(
                IF(
                    $M$4:$AD$4,
                    (M16:AD16),
                    "")),
            1,
            0))
        =0,
    NA(),
    IF(
        Parameters!$D$15=1,
        IF(
            SUM(--(ISNUMBER(IF($M$4:$AD$4=1,(M16:AD16),""))))&gt;0,
            MAX(IF(
                ISNUMBER(M16:AD16),
                IF(
                    M$4:AD$4=1,
                    M16:AD16,
                    ""),
                "")),
            MAX(IF(
                ISNUMBER(M16:AD16),
                IF(
                    M$4:AD$4=2,
                    M16:AD16,
                    ""),
                ""))
        ),
        IF(
            Parameters!$D$16=1,
            IFERROR(
                AVERAGE(IF(
                    ISNUMBER(M16:AD16),
                    IF(
                        M$4:AD$4=1,
                        M16:AD16,
                        ""),
                    "")),
                AVERAGE(IF(
                    ISNUMBER(M16:AD16),
                    IF(
                        M$4:AD$4=2,
                        M16:AD16,
                        ""),
                    ""))
            ),
            IF(
                Parameters!$D$17=1,
                IFERROR(
                    IF(
                        OR(
                            IF(
                                ISNUMBER(M16:AD16),
                                IF(
                                    M$4:AD$4=1,
                                    M16:AD16,
                                    ""),
                                "")
                            =0),
                        0,
                        GEOMEAN(IF(
                            ISNUMBER(M16:AD16),
                            IF(
                                M$4:AD$4=1,
                                M16:AD16,
                                ""),
                            ""))
                    ),
                    IF(
                        OR(IF(
                            ISNUMBER(M16:AD16),
                            IF(
                                M$4:AD$4=2,
                                M16:AD16,
                                ""),
                            "")
                            =0),
                        0,
                        GEOMEAN(IF(
                            ISNUMBER(M16:AD16),
                            IF(
                                M$4:AD$4=2,
                                M16:AD16,
                                ""),
                            "")))
                )
            )
        )
    )
)</f>
        <v>0</v>
      </c>
      <c r="I16" s="191" cm="1">
        <f t="array" ref="I16">IF(
    SUM(IF(
            ISNUMBER(
                IF(
                    $M$5:$AD$5,
                    (M16:AD16),
                    "")),
            1,
            0))
        =0,
    NA(),
    IF(
        Parameters!$D$15=1,
        IF(
            SUM(--(ISNUMBER(IF($M$5:$AD$5=1,(M16:AD16),""))))&gt;0,
            MAX(IF(
                ISNUMBER(M16:AD16),
                IF(
                    M$5:AD$5=1,
                    M16:AD16,
                    ""),
                "")),
            MAX(IF(
                ISNUMBER(M16:AD16),
                IF(
                    M$5:AD$5=2,
                    M16:AD16,
                    ""),
                ""))
        ),
        IF(
            Parameters!$D$16=1,
            IFERROR(
                AVERAGE(IF(
                    ISNUMBER(M16:AD16),
                    IF(
                        M$5:AD$5=1,
                        M16:AD16,
                        ""),
                    "")),
                AVERAGE(IF(
                    ISNUMBER(M16:AD16),
                    IF(
                        M$5:AD$5=2,
                        M16:AD16,
                        ""),
                    ""))
            ),
            IF(
                Parameters!$D$17=1,
                IFERROR(
                    IF(
                        OR(
                            IF(
                                ISNUMBER(M16:AD16),
                                IF(
                                    M$5:AD$5=1,
                                    M16:AD16,
                                    ""),
                                "")
                            =0),
                        0,
                        GEOMEAN(IF(
                            ISNUMBER(M16:AD16),
                            IF(
                                M$5:AD$5=1,
                                M16:AD16,
                                ""),
                            ""))
                    ),
                    IF(
                        OR(IF(
                            ISNUMBER(M16:AD16),
                            IF(
                                M$5:AD$5=2,
                                M16:AD16,
                                ""),
                            "")
                            =0),
                        0,
                        GEOMEAN(IF(
                            ISNUMBER(M16:AD16),
                            IF(
                                M$5:AD$5=2,
                                M16:AD16,
                                ""),
                            "")))
                )
            )
        )
    )
)</f>
        <v>0</v>
      </c>
      <c r="J16" s="242" t="s">
        <v>409</v>
      </c>
      <c r="K16" s="242" t="s">
        <v>409</v>
      </c>
      <c r="L16" s="239" t="s">
        <v>701</v>
      </c>
      <c r="M16" s="193">
        <v>0</v>
      </c>
      <c r="N16" s="193" t="s">
        <v>409</v>
      </c>
      <c r="O16" s="193" t="s">
        <v>409</v>
      </c>
      <c r="P16" s="193">
        <v>0</v>
      </c>
      <c r="Q16" s="193" t="s">
        <v>409</v>
      </c>
      <c r="R16" s="193" t="s">
        <v>409</v>
      </c>
      <c r="S16" s="192" t="s">
        <v>409</v>
      </c>
      <c r="T16" s="192" t="s">
        <v>409</v>
      </c>
      <c r="U16" s="192" t="s">
        <v>409</v>
      </c>
      <c r="V16" s="192" t="s">
        <v>409</v>
      </c>
      <c r="W16" s="192" t="s">
        <v>409</v>
      </c>
      <c r="X16" s="192" t="s">
        <v>409</v>
      </c>
      <c r="Y16" s="192" t="s">
        <v>409</v>
      </c>
      <c r="Z16" s="192" t="s">
        <v>409</v>
      </c>
      <c r="AA16" s="34"/>
      <c r="AB16" s="34"/>
      <c r="AC16" s="192"/>
      <c r="AD16" s="192"/>
      <c r="AE16" s="192"/>
      <c r="AF16" s="192"/>
      <c r="AG16" s="192"/>
      <c r="AH16" s="192"/>
    </row>
    <row r="17" spans="1:34" x14ac:dyDescent="0.2">
      <c r="A17" s="84">
        <v>10</v>
      </c>
      <c r="B17" s="84" t="str">
        <f ca="1"/>
        <v>Antigua and Barbuda</v>
      </c>
      <c r="C17" s="84" t="str">
        <f ca="1"/>
        <v>ATG</v>
      </c>
      <c r="D17" s="219" t="str">
        <f ca="1"/>
        <v>LCN           Latin America &amp; Caribbean</v>
      </c>
      <c r="E17" s="219" t="str">
        <f ca="1"/>
        <v>IBRD</v>
      </c>
      <c r="F17" s="190" t="str">
        <f t="shared" ca="1" si="12"/>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$M$4:$AD$4,
                    (M17:AD17),
                    "")),
            1,
            0))
        =0,
    NA(),
    IF(
        Parameters!$D$15=1,
        IF(
            SUM(--(ISNUMBER(IF($M$4:$AD$4=1,(M17:AD17),""))))&gt;0,
            MAX(IF(
                ISNUMBER(M17:AD17),
                IF(
                    M$4:AD$4=1,
                    M17:AD17,
                    ""),
                "")),
            MAX(IF(
                ISNUMBER(M17:AD17),
                IF(
                    M$4:AD$4=2,
                    M17:AD17,
                    ""),
                ""))
        ),
        IF(
            Parameters!$D$16=1,
            IFERROR(
                AVERAGE(IF(
                    ISNUMBER(M17:AD17),
                    IF(
                        M$4:AD$4=1,
                        M17:AD17,
                        ""),
                    "")),
                AVERAGE(IF(
                    ISNUMBER(M17:AD17),
                    IF(
                        M$4:AD$4=2,
                        M17:AD17,
                        ""),
                    ""))
            ),
            IF(
                Parameters!$D$17=1,
                IFERROR(
                    IF(
                        OR(
                            IF(
                                ISNUMBER(M17:AD17),
                                IF(
                                    M$4:AD$4=1,
                                    M17:AD17,
                                    ""),
                                "")
                            =0),
                        0,
                        GEOMEAN(IF(
                            ISNUMBER(M17:AD17),
                            IF(
                                M$4:AD$4=1,
                                M17:AD17,
                                ""),
                            ""))
                    ),
                    IF(
                        OR(IF(
                            ISNUMBER(M17:AD17),
                            IF(
                                M$4:AD$4=2,
                                M17:AD17,
                                ""),
                            "")
                            =0),
                        0,
                        GEOMEAN(IF(
                            ISNUMBER(M17:AD17),
                            IF(
                                M$4:AD$4=2,
                                M17:AD17,
                                ""),
                            "")))
                )
            )
        )
    )
)</f>
        <v>0</v>
      </c>
      <c r="I17" s="191" cm="1">
        <f t="array" ref="I17">IF(
    SUM(IF(
            ISNUMBER(
                IF(
                    $M$5:$AD$5,
                    (M17:AD17),
                    "")),
            1,
            0))
        =0,
    NA(),
    IF(
        Parameters!$D$15=1,
        IF(
            SUM(--(ISNUMBER(IF($M$5:$AD$5=1,(M17:AD17),""))))&gt;0,
            MAX(IF(
                ISNUMBER(M17:AD17),
                IF(
                    M$5:AD$5=1,
                    M17:AD17,
                    ""),
                "")),
            MAX(IF(
                ISNUMBER(M17:AD17),
                IF(
                    M$5:AD$5=2,
                    M17:AD17,
                    ""),
                ""))
        ),
        IF(
            Parameters!$D$16=1,
            IFERROR(
                AVERAGE(IF(
                    ISNUMBER(M17:AD17),
                    IF(
                        M$5:AD$5=1,
                        M17:AD17,
                        ""),
                    "")),
                AVERAGE(IF(
                    ISNUMBER(M17:AD17),
                    IF(
                        M$5:AD$5=2,
                        M17:AD17,
                        ""),
                    ""))
            ),
            IF(
                Parameters!$D$17=1,
                IFERROR(
                    IF(
                        OR(
                            IF(
                                ISNUMBER(M17:AD17),
                                IF(
                                    M$5:AD$5=1,
                                    M17:AD17,
                                    ""),
                                "")
                            =0),
                        0,
                        GEOMEAN(IF(
                            ISNUMBER(M17:AD17),
                            IF(
                                M$5:AD$5=1,
                                M17:AD17,
                                ""),
                            ""))
                    ),
                    IF(
                        OR(IF(
                            ISNUMBER(M17:AD17),
                            IF(
                                M$5:AD$5=2,
                                M17:AD17,
                                ""),
                            "")
                            =0),
                        0,
                        GEOMEAN(IF(
                            ISNUMBER(M17:AD17),
                            IF(
                                M$5:AD$5=2,
                                M17:AD17,
                                ""),
                            "")))
                )
            )
        )
    )
)</f>
        <v>7</v>
      </c>
      <c r="J17" s="242">
        <v>45103</v>
      </c>
      <c r="K17" s="242">
        <v>45154</v>
      </c>
      <c r="L17" s="91" t="s">
        <v>19</v>
      </c>
      <c r="M17" s="192">
        <v>0</v>
      </c>
      <c r="N17" s="192">
        <v>0</v>
      </c>
      <c r="O17" s="192">
        <v>0</v>
      </c>
      <c r="P17" s="192">
        <v>0</v>
      </c>
      <c r="Q17" s="192" t="s">
        <v>409</v>
      </c>
      <c r="R17" s="192" t="s">
        <v>409</v>
      </c>
      <c r="S17" s="192">
        <v>7</v>
      </c>
      <c r="T17" s="192" t="s">
        <v>409</v>
      </c>
      <c r="U17" s="192">
        <v>53.8</v>
      </c>
      <c r="V17" s="192" t="s">
        <v>409</v>
      </c>
      <c r="W17" s="192" t="s">
        <v>409</v>
      </c>
      <c r="X17" s="192" t="s">
        <v>409</v>
      </c>
      <c r="Y17" s="192" t="s">
        <v>409</v>
      </c>
      <c r="Z17" s="192">
        <v>1100</v>
      </c>
      <c r="AA17" s="34"/>
      <c r="AB17" s="34"/>
      <c r="AC17" s="192"/>
      <c r="AD17" s="192"/>
      <c r="AE17" s="192"/>
      <c r="AF17" s="192"/>
      <c r="AG17" s="192"/>
      <c r="AH17" s="192"/>
    </row>
    <row r="18" spans="1:34" x14ac:dyDescent="0.2">
      <c r="A18" s="84">
        <v>11</v>
      </c>
      <c r="B18" s="84" t="str">
        <f ca="1"/>
        <v>Australia</v>
      </c>
      <c r="C18" s="84" t="str">
        <f ca="1"/>
        <v>AUS</v>
      </c>
      <c r="D18" s="219" t="str">
        <f ca="1"/>
        <v>EAS           East Asia &amp; Pacific</v>
      </c>
      <c r="E18" s="219" t="str">
        <f ca="1"/>
        <v>NA</v>
      </c>
      <c r="F18" s="190" t="str">
        <f t="shared" ca="1" si="12"/>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$M$4:$AD$4,
                    (M18:AD18),
                    "")),
            1,
            0))
        =0,
    NA(),
    IF(
        Parameters!$D$15=1,
        IF(
            SUM(--(ISNUMBER(IF($M$4:$AD$4=1,(M18:AD18),""))))&gt;0,
            MAX(IF(
                ISNUMBER(M18:AD18),
                IF(
                    M$4:AD$4=1,
                    M18:AD18,
                    ""),
                "")),
            MAX(IF(
                ISNUMBER(M18:AD18),
                IF(
                    M$4:AD$4=2,
                    M18:AD18,
                    ""),
                ""))
        ),
        IF(
            Parameters!$D$16=1,
            IFERROR(
                AVERAGE(IF(
                    ISNUMBER(M18:AD18),
                    IF(
                        M$4:AD$4=1,
                        M18:AD18,
                        ""),
                    "")),
                AVERAGE(IF(
                    ISNUMBER(M18:AD18),
                    IF(
                        M$4:AD$4=2,
                        M18:AD18,
                        ""),
                    ""))
            ),
            IF(
                Parameters!$D$17=1,
                IFERROR(
                    IF(
                        OR(
                            IF(
                                ISNUMBER(M18:AD18),
                                IF(
                                    M$4:AD$4=1,
                                    M18:AD18,
                                    ""),
                                "")
                            =0),
                        0,
                        GEOMEAN(IF(
                            ISNUMBER(M18:AD18),
                            IF(
                                M$4:AD$4=1,
                                M18:AD18,
                                ""),
                            ""))
                    ),
                    IF(
                        OR(IF(
                            ISNUMBER(M18:AD18),
                            IF(
                                M$4:AD$4=2,
                                M18:AD18,
                                ""),
                            "")
                            =0),
                        0,
                        GEOMEAN(IF(
                            ISNUMBER(M18:AD18),
                            IF(
                                M$4:AD$4=2,
                                M18:AD18,
                                ""),
                            "")))
                )
            )
        )
    )
)</f>
        <v>0</v>
      </c>
      <c r="I18" s="191" cm="1">
        <f t="array" ref="I18">IF(
    SUM(IF(
            ISNUMBER(
                IF(
                    $M$5:$AD$5,
                    (M18:AD18),
                    "")),
            1,
            0))
        =0,
    NA(),
    IF(
        Parameters!$D$15=1,
        IF(
            SUM(--(ISNUMBER(IF($M$5:$AD$5=1,(M18:AD18),""))))&gt;0,
            MAX(IF(
                ISNUMBER(M18:AD18),
                IF(
                    M$5:AD$5=1,
                    M18:AD18,
                    ""),
                "")),
            MAX(IF(
                ISNUMBER(M18:AD18),
                IF(
                    M$5:AD$5=2,
                    M18:AD18,
                    ""),
                ""))
        ),
        IF(
            Parameters!$D$16=1,
            IFERROR(
                AVERAGE(IF(
                    ISNUMBER(M18:AD18),
                    IF(
                        M$5:AD$5=1,
                        M18:AD18,
                        ""),
                    "")),
                AVERAGE(IF(
                    ISNUMBER(M18:AD18),
                    IF(
                        M$5:AD$5=2,
                        M18:AD18,
                        ""),
                    ""))
            ),
            IF(
                Parameters!$D$17=1,
                IFERROR(
                    IF(
                        OR(
                            IF(
                                ISNUMBER(M18:AD18),
                                IF(
                                    M$5:AD$5=1,
                                    M18:AD18,
                                    ""),
                                "")
                            =0),
                        0,
                        GEOMEAN(IF(
                            ISNUMBER(M18:AD18),
                            IF(
                                M$5:AD$5=1,
                                M18:AD18,
                                ""),
                            ""))
                    ),
                    IF(
                        OR(IF(
                            ISNUMBER(M18:AD18),
                            IF(
                                M$5:AD$5=2,
                                M18:AD18,
                                ""),
                            "")
                            =0),
                        0,
                        GEOMEAN(IF(
                            ISNUMBER(M18:AD18),
                            IF(
                                M$5:AD$5=2,
                                M18:AD18,
                                ""),
                            "")))
                )
            )
        )
    )
)</f>
        <v>0</v>
      </c>
      <c r="J18" s="242">
        <v>45103</v>
      </c>
      <c r="K18" s="242">
        <v>44966</v>
      </c>
      <c r="L18" s="91" t="s">
        <v>21</v>
      </c>
      <c r="M18" s="192">
        <v>0</v>
      </c>
      <c r="N18" s="192">
        <v>0</v>
      </c>
      <c r="O18" s="192" t="s">
        <v>409</v>
      </c>
      <c r="P18" s="192">
        <v>0</v>
      </c>
      <c r="Q18" s="192" t="s">
        <v>409</v>
      </c>
      <c r="R18" s="192">
        <v>0</v>
      </c>
      <c r="S18" s="192">
        <v>0</v>
      </c>
      <c r="T18" s="192" t="s">
        <v>409</v>
      </c>
      <c r="U18" s="192">
        <v>22</v>
      </c>
      <c r="V18" s="192" t="s">
        <v>409</v>
      </c>
      <c r="W18" s="192" t="s">
        <v>409</v>
      </c>
      <c r="X18" s="192" t="s">
        <v>409</v>
      </c>
      <c r="Y18" s="192">
        <v>0</v>
      </c>
      <c r="Z18" s="192">
        <v>-100</v>
      </c>
      <c r="AA18" s="34"/>
      <c r="AB18" s="34"/>
      <c r="AC18" s="192"/>
      <c r="AD18" s="192"/>
      <c r="AE18" s="192"/>
      <c r="AF18" s="192"/>
      <c r="AG18" s="192"/>
      <c r="AH18" s="192"/>
    </row>
    <row r="19" spans="1:34" x14ac:dyDescent="0.2">
      <c r="A19" s="84">
        <v>12</v>
      </c>
      <c r="B19" s="84" t="str">
        <f ca="1"/>
        <v>Austria</v>
      </c>
      <c r="C19" s="84" t="str">
        <f ca="1"/>
        <v>AUT</v>
      </c>
      <c r="D19" s="219" t="str">
        <f ca="1"/>
        <v>ECS           Europe &amp; Central Asia</v>
      </c>
      <c r="E19" s="219" t="str">
        <f ca="1"/>
        <v>NA</v>
      </c>
      <c r="F19" s="190" t="str">
        <f t="shared" ca="1" si="12"/>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$M$4:$AD$4,
                    (M19:AD19),
                    "")),
            1,
            0))
        =0,
    NA(),
    IF(
        Parameters!$D$15=1,
        IF(
            SUM(--(ISNUMBER(IF($M$4:$AD$4=1,(M19:AD19),""))))&gt;0,
            MAX(IF(
                ISNUMBER(M19:AD19),
                IF(
                    M$4:AD$4=1,
                    M19:AD19,
                    ""),
                "")),
            MAX(IF(
                ISNUMBER(M19:AD19),
                IF(
                    M$4:AD$4=2,
                    M19:AD19,
                    ""),
                ""))
        ),
        IF(
            Parameters!$D$16=1,
            IFERROR(
                AVERAGE(IF(
                    ISNUMBER(M19:AD19),
                    IF(
                        M$4:AD$4=1,
                        M19:AD19,
                        ""),
                    "")),
                AVERAGE(IF(
                    ISNUMBER(M19:AD19),
                    IF(
                        M$4:AD$4=2,
                        M19:AD19,
                        ""),
                    ""))
            ),
            IF(
                Parameters!$D$17=1,
                IFERROR(
                    IF(
                        OR(
                            IF(
                                ISNUMBER(M19:AD19),
                                IF(
                                    M$4:AD$4=1,
                                    M19:AD19,
                                    ""),
                                "")
                            =0),
                        0,
                        GEOMEAN(IF(
                            ISNUMBER(M19:AD19),
                            IF(
                                M$4:AD$4=1,
                                M19:AD19,
                                ""),
                            ""))
                    ),
                    IF(
                        OR(IF(
                            ISNUMBER(M19:AD19),
                            IF(
                                M$4:AD$4=2,
                                M19:AD19,
                                ""),
                            "")
                            =0),
                        0,
                        GEOMEAN(IF(
                            ISNUMBER(M19:AD19),
                            IF(
                                M$4:AD$4=2,
                                M19:AD19,
                                ""),
                            "")))
                )
            )
        )
    )
)</f>
        <v>0</v>
      </c>
      <c r="I19" s="191" cm="1">
        <f t="array" ref="I19">IF(
    SUM(IF(
            ISNUMBER(
                IF(
                    $M$5:$AD$5,
                    (M19:AD19),
                    "")),
            1,
            0))
        =0,
    NA(),
    IF(
        Parameters!$D$15=1,
        IF(
            SUM(--(ISNUMBER(IF($M$5:$AD$5=1,(M19:AD19),""))))&gt;0,
            MAX(IF(
                ISNUMBER(M19:AD19),
                IF(
                    M$5:AD$5=1,
                    M19:AD19,
                    ""),
                "")),
            MAX(IF(
                ISNUMBER(M19:AD19),
                IF(
                    M$5:AD$5=2,
                    M19:AD19,
                    ""),
                ""))
        ),
        IF(
            Parameters!$D$16=1,
            IFERROR(
                AVERAGE(IF(
                    ISNUMBER(M19:AD19),
                    IF(
                        M$5:AD$5=1,
                        M19:AD19,
                        ""),
                    "")),
                AVERAGE(IF(
                    ISNUMBER(M19:AD19),
                    IF(
                        M$5:AD$5=2,
                        M19:AD19,
                        ""),
                    ""))
            ),
            IF(
                Parameters!$D$17=1,
                IFERROR(
                    IF(
                        OR(
                            IF(
                                ISNUMBER(M19:AD19),
                                IF(
                                    M$5:AD$5=1,
                                    M19:AD19,
                                    ""),
                                "")
                            =0),
                        0,
                        GEOMEAN(IF(
                            ISNUMBER(M19:AD19),
                            IF(
                                M$5:AD$5=1,
                                M19:AD19,
                                ""),
                            ""))
                    ),
                    IF(
                        OR(IF(
                            ISNUMBER(M19:AD19),
                            IF(
                                M$5:AD$5=2,
                                M19:AD19,
                                ""),
                            "")
                            =0),
                        0,
                        GEOMEAN(IF(
                            ISNUMBER(M19:AD19),
                            IF(
                                M$5:AD$5=2,
                                M19:AD19,
                                ""),
                            "")))
                )
            )
        )
    )
)</f>
        <v>0</v>
      </c>
      <c r="J19" s="242">
        <v>45103</v>
      </c>
      <c r="K19" s="242">
        <v>44860</v>
      </c>
      <c r="L19" s="91" t="s">
        <v>23</v>
      </c>
      <c r="M19" s="192">
        <v>0</v>
      </c>
      <c r="N19" s="192">
        <v>0</v>
      </c>
      <c r="O19" s="192" t="s">
        <v>409</v>
      </c>
      <c r="P19" s="192">
        <v>0</v>
      </c>
      <c r="Q19" s="192" t="s">
        <v>409</v>
      </c>
      <c r="R19" s="192">
        <v>0</v>
      </c>
      <c r="S19" s="192" t="s">
        <v>409</v>
      </c>
      <c r="T19" s="192" t="s">
        <v>409</v>
      </c>
      <c r="U19" s="192">
        <v>24.4</v>
      </c>
      <c r="V19" s="192" t="s">
        <v>409</v>
      </c>
      <c r="W19" s="192" t="s">
        <v>409</v>
      </c>
      <c r="X19" s="192" t="s">
        <v>409</v>
      </c>
      <c r="Y19" s="192">
        <v>0</v>
      </c>
      <c r="Z19" s="192" t="s">
        <v>409</v>
      </c>
      <c r="AA19" s="34"/>
      <c r="AB19" s="34"/>
      <c r="AC19" s="192"/>
      <c r="AD19" s="192"/>
      <c r="AE19" s="192"/>
      <c r="AF19" s="192"/>
      <c r="AG19" s="192"/>
      <c r="AH19" s="192"/>
    </row>
    <row r="20" spans="1:34" x14ac:dyDescent="0.2">
      <c r="A20" s="84">
        <v>13</v>
      </c>
      <c r="B20" s="84" t="str">
        <f ca="1"/>
        <v>Azerbaijan</v>
      </c>
      <c r="C20" s="84" t="str">
        <f ca="1"/>
        <v>AZE</v>
      </c>
      <c r="D20" s="219" t="str">
        <f ca="1"/>
        <v>ECS           Europe &amp; Central Asia</v>
      </c>
      <c r="E20" s="219" t="str">
        <f ca="1"/>
        <v>IBRD</v>
      </c>
      <c r="F20" s="190" t="str">
        <f t="shared" ca="1" si="12"/>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2.9324734008950668</v>
      </c>
      <c r="H20" s="80" cm="1">
        <f t="array" ref="H20">IF(
    SUM(IF(
            ISNUMBER(
                IF(
                    $M$4:$AD$4,
                    (M20:AD20),
                    "")),
            1,
            0))
        =0,
    NA(),
    IF(
        Parameters!$D$15=1,
        IF(
            SUM(--(ISNUMBER(IF($M$4:$AD$4=1,(M20:AD20),""))))&gt;0,
            MAX(IF(
                ISNUMBER(M20:AD20),
                IF(
                    M$4:AD$4=1,
                    M20:AD20,
                    ""),
                "")),
            MAX(IF(
                ISNUMBER(M20:AD20),
                IF(
                    M$4:AD$4=2,
                    M20:AD20,
                    ""),
                ""))
        ),
        IF(
            Parameters!$D$16=1,
            IFERROR(
                AVERAGE(IF(
                    ISNUMBER(M20:AD20),
                    IF(
                        M$4:AD$4=1,
                        M20:AD20,
                        ""),
                    "")),
                AVERAGE(IF(
                    ISNUMBER(M20:AD20),
                    IF(
                        M$4:AD$4=2,
                        M20:AD20,
                        ""),
                    ""))
            ),
            IF(
                Parameters!$D$17=1,
                IFERROR(
                    IF(
                        OR(
                            IF(
                                ISNUMBER(M20:AD20),
                                IF(
                                    M$4:AD$4=1,
                                    M20:AD20,
                                    ""),
                                "")
                            =0),
                        0,
                        GEOMEAN(IF(
                            ISNUMBER(M20:AD20),
                            IF(
                                M$4:AD$4=1,
                                M20:AD20,
                                ""),
                            ""))
                    ),
                    IF(
                        OR(IF(
                            ISNUMBER(M20:AD20),
                            IF(
                                M$4:AD$4=2,
                                M20:AD20,
                                ""),
                            "")
                            =0),
                        0,
                        GEOMEAN(IF(
                            ISNUMBER(M20:AD20),
                            IF(
                                M$4:AD$4=2,
                                M20:AD20,
                                ""),
                            "")))
                )
            )
        )
    )
)</f>
        <v>2.40783206914799</v>
      </c>
      <c r="I20" s="191" cm="1">
        <f t="array" ref="I20">IF(
    SUM(IF(
            ISNUMBER(
                IF(
                    $M$5:$AD$5,
                    (M20:AD20),
                    "")),
            1,
            0))
        =0,
    NA(),
    IF(
        Parameters!$D$15=1,
        IF(
            SUM(--(ISNUMBER(IF($M$5:$AD$5=1,(M20:AD20),""))))&gt;0,
            MAX(IF(
                ISNUMBER(M20:AD20),
                IF(
                    M$5:AD$5=1,
                    M20:AD20,
                    ""),
                "")),
            MAX(IF(
                ISNUMBER(M20:AD20),
                IF(
                    M$5:AD$5=2,
                    M20:AD20,
                    ""),
                ""))
        ),
        IF(
            Parameters!$D$16=1,
            IFERROR(
                AVERAGE(IF(
                    ISNUMBER(M20:AD20),
                    IF(
                        M$5:AD$5=1,
                        M20:AD20,
                        ""),
                    "")),
                AVERAGE(IF(
                    ISNUMBER(M20:AD20),
                    IF(
                        M$5:AD$5=2,
                        M20:AD20,
                        ""),
                    ""))
            ),
            IF(
                Parameters!$D$17=1,
                IFERROR(
                    IF(
                        OR(
                            IF(
                                ISNUMBER(M20:AD20),
                                IF(
                                    M$5:AD$5=1,
                                    M20:AD20,
                                    ""),
                                "")
                            =0),
                        0,
                        GEOMEAN(IF(
                            ISNUMBER(M20:AD20),
                            IF(
                                M$5:AD$5=1,
                                M20:AD20,
                                ""),
                            ""))
                    ),
                    IF(
                        OR(IF(
                            ISNUMBER(M20:AD20),
                            IF(
                                M$5:AD$5=2,
                                M20:AD20,
                                ""),
                            "")
                            =0),
                        0,
                        GEOMEAN(IF(
                            ISNUMBER(M20:AD20),
                            IF(
                                M$5:AD$5=2,
                                M20:AD20,
                                ""),
                            "")))
                )
            )
        )
    )
)</f>
        <v>3.5714285714285601</v>
      </c>
      <c r="J20" s="242">
        <v>45103</v>
      </c>
      <c r="K20" s="242">
        <v>44753</v>
      </c>
      <c r="L20" s="91" t="s">
        <v>25</v>
      </c>
      <c r="M20" s="192">
        <v>0</v>
      </c>
      <c r="N20" s="192">
        <v>2.40783206914799</v>
      </c>
      <c r="O20" s="192" t="s">
        <v>409</v>
      </c>
      <c r="P20" s="192">
        <v>0</v>
      </c>
      <c r="Q20" s="192" t="s">
        <v>409</v>
      </c>
      <c r="R20" s="192">
        <v>3.5714285714285601</v>
      </c>
      <c r="S20" s="192">
        <v>0</v>
      </c>
      <c r="T20" s="192" t="s">
        <v>409</v>
      </c>
      <c r="U20" s="192">
        <v>72.7</v>
      </c>
      <c r="V20" s="192" t="s">
        <v>409</v>
      </c>
      <c r="W20" s="192" t="s">
        <v>409</v>
      </c>
      <c r="X20" s="192" t="s">
        <v>409</v>
      </c>
      <c r="Y20" s="192">
        <v>7.1428571428571397E-2</v>
      </c>
      <c r="Z20" s="192">
        <v>-100</v>
      </c>
      <c r="AA20" s="34"/>
      <c r="AB20" s="34"/>
      <c r="AC20" s="192"/>
      <c r="AD20" s="192"/>
      <c r="AE20" s="192"/>
      <c r="AF20" s="192"/>
      <c r="AG20" s="192"/>
      <c r="AH20" s="192"/>
    </row>
    <row r="21" spans="1:34" x14ac:dyDescent="0.2">
      <c r="A21" s="84">
        <v>14</v>
      </c>
      <c r="B21" s="84" t="str">
        <f ca="1"/>
        <v>Burundi</v>
      </c>
      <c r="C21" s="84" t="str">
        <f ca="1"/>
        <v>BDI</v>
      </c>
      <c r="D21" s="219" t="str">
        <f ca="1"/>
        <v>SSF           Sub-Saharan Africa</v>
      </c>
      <c r="E21" s="219" t="str">
        <f ca="1"/>
        <v>IDA</v>
      </c>
      <c r="F21" s="190" t="str">
        <f t="shared" ca="1" si="12"/>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0</v>
      </c>
      <c r="H21" s="80" cm="1">
        <f t="array" ref="H21">IF(
    SUM(IF(
            ISNUMBER(
                IF(
                    $M$4:$AD$4,
                    (M21:AD21),
                    "")),
            1,
            0))
        =0,
    NA(),
    IF(
        Parameters!$D$15=1,
        IF(
            SUM(--(ISNUMBER(IF($M$4:$AD$4=1,(M21:AD21),""))))&gt;0,
            MAX(IF(
                ISNUMBER(M21:AD21),
                IF(
                    M$4:AD$4=1,
                    M21:AD21,
                    ""),
                "")),
            MAX(IF(
                ISNUMBER(M21:AD21),
                IF(
                    M$4:AD$4=2,
                    M21:AD21,
                    ""),
                ""))
        ),
        IF(
            Parameters!$D$16=1,
            IFERROR(
                AVERAGE(IF(
                    ISNUMBER(M21:AD21),
                    IF(
                        M$4:AD$4=1,
                        M21:AD21,
                        ""),
                    "")),
                AVERAGE(IF(
                    ISNUMBER(M21:AD21),
                    IF(
                        M$4:AD$4=2,
                        M21:AD21,
                        ""),
                    ""))
            ),
            IF(
                Parameters!$D$17=1,
                IFERROR(
                    IF(
                        OR(
                            IF(
                                ISNUMBER(M21:AD21),
                                IF(
                                    M$4:AD$4=1,
                                    M21:AD21,
                                    ""),
                                "")
                            =0),
                        0,
                        GEOMEAN(IF(
                            ISNUMBER(M21:AD21),
                            IF(
                                M$4:AD$4=1,
                                M21:AD21,
                                ""),
                            ""))
                    ),
                    IF(
                        OR(IF(
                            ISNUMBER(M21:AD21),
                            IF(
                                M$4:AD$4=2,
                                M21:AD21,
                                ""),
                            "")
                            =0),
                        0,
                        GEOMEAN(IF(
                            ISNUMBER(M21:AD21),
                            IF(
                                M$4:AD$4=2,
                                M21:AD21,
                                ""),
                            "")))
                )
            )
        )
    )
)</f>
        <v>10</v>
      </c>
      <c r="I21" s="191" cm="1">
        <f t="array" ref="I21">IF(
    SUM(IF(
            ISNUMBER(
                IF(
                    $M$5:$AD$5,
                    (M21:AD21),
                    "")),
            1,
            0))
        =0,
    NA(),
    IF(
        Parameters!$D$15=1,
        IF(
            SUM(--(ISNUMBER(IF($M$5:$AD$5=1,(M21:AD21),""))))&gt;0,
            MAX(IF(
                ISNUMBER(M21:AD21),
                IF(
                    M$5:AD$5=1,
                    M21:AD21,
                    ""),
                "")),
            MAX(IF(
                ISNUMBER(M21:AD21),
                IF(
                    M$5:AD$5=2,
                    M21:AD21,
                    ""),
                ""))
        ),
        IF(
            Parameters!$D$16=1,
            IFERROR(
                AVERAGE(IF(
                    ISNUMBER(M21:AD21),
                    IF(
                        M$5:AD$5=1,
                        M21:AD21,
                        ""),
                    "")),
                AVERAGE(IF(
                    ISNUMBER(M21:AD21),
                    IF(
                        M$5:AD$5=2,
                        M21:AD21,
                        ""),
                    ""))
            ),
            IF(
                Parameters!$D$17=1,
                IFERROR(
                    IF(
                        OR(
                            IF(
                                ISNUMBER(M21:AD21),
                                IF(
                                    M$5:AD$5=1,
                                    M21:AD21,
                                    ""),
                                "")
                            =0),
                        0,
                        GEOMEAN(IF(
                            ISNUMBER(M21:AD21),
                            IF(
                                M$5:AD$5=1,
                                M21:AD21,
                                ""),
                            ""))
                    ),
                    IF(
                        OR(IF(
                            ISNUMBER(M21:AD21),
                            IF(
                                M$5:AD$5=2,
                                M21:AD21,
                                ""),
                            "")
                            =0),
                        0,
                        GEOMEAN(IF(
                            ISNUMBER(M21:AD21),
                            IF(
                                M$5:AD$5=2,
                                M21:AD21,
                                ""),
                            "")))
                )
            )
        )
    )
)</f>
        <v>0</v>
      </c>
      <c r="J21" s="242">
        <v>44778</v>
      </c>
      <c r="K21" s="242">
        <v>45154</v>
      </c>
      <c r="L21" s="91" t="s">
        <v>27</v>
      </c>
      <c r="M21" s="192">
        <v>10</v>
      </c>
      <c r="N21" s="192">
        <v>7.1485270770859</v>
      </c>
      <c r="O21" s="192">
        <v>0</v>
      </c>
      <c r="P21" s="192">
        <v>0</v>
      </c>
      <c r="Q21" s="192" t="s">
        <v>409</v>
      </c>
      <c r="R21" s="192">
        <v>0</v>
      </c>
      <c r="S21" s="192">
        <v>0</v>
      </c>
      <c r="T21" s="192" t="s">
        <v>623</v>
      </c>
      <c r="U21" s="192">
        <v>94.2</v>
      </c>
      <c r="V21" s="192">
        <v>-1.6365862033196601</v>
      </c>
      <c r="W21" s="192" t="s">
        <v>409</v>
      </c>
      <c r="X21" s="192" t="s">
        <v>409</v>
      </c>
      <c r="Y21" s="192">
        <v>0</v>
      </c>
      <c r="Z21" s="192">
        <v>-52.380952380952301</v>
      </c>
      <c r="AA21" s="34"/>
      <c r="AB21" s="34"/>
      <c r="AC21" s="192"/>
      <c r="AD21" s="192"/>
      <c r="AE21" s="192"/>
      <c r="AF21" s="192"/>
      <c r="AG21" s="192"/>
      <c r="AH21" s="192"/>
    </row>
    <row r="22" spans="1:34" x14ac:dyDescent="0.2">
      <c r="A22" s="84">
        <v>15</v>
      </c>
      <c r="B22" s="84" t="str">
        <f ca="1"/>
        <v>Belgium</v>
      </c>
      <c r="C22" s="84" t="str">
        <f ca="1"/>
        <v>BEL</v>
      </c>
      <c r="D22" s="219" t="str">
        <f ca="1"/>
        <v>ECS           Europe &amp; Central Asia</v>
      </c>
      <c r="E22" s="219" t="str">
        <f ca="1"/>
        <v>NA</v>
      </c>
      <c r="F22" s="190" t="str">
        <f t="shared" ca="1" si="12"/>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$M$4:$AD$4,
                    (M22:AD22),
                    "")),
            1,
            0))
        =0,
    NA(),
    IF(
        Parameters!$D$15=1,
        IF(
            SUM(--(ISNUMBER(IF($M$4:$AD$4=1,(M22:AD22),""))))&gt;0,
            MAX(IF(
                ISNUMBER(M22:AD22),
                IF(
                    M$4:AD$4=1,
                    M22:AD22,
                    ""),
                "")),
            MAX(IF(
                ISNUMBER(M22:AD22),
                IF(
                    M$4:AD$4=2,
                    M22:AD22,
                    ""),
                ""))
        ),
        IF(
            Parameters!$D$16=1,
            IFERROR(
                AVERAGE(IF(
                    ISNUMBER(M22:AD22),
                    IF(
                        M$4:AD$4=1,
                        M22:AD22,
                        ""),
                    "")),
                AVERAGE(IF(
                    ISNUMBER(M22:AD22),
                    IF(
                        M$4:AD$4=2,
                        M22:AD22,
                        ""),
                    ""))
            ),
            IF(
                Parameters!$D$17=1,
                IFERROR(
                    IF(
                        OR(
                            IF(
                                ISNUMBER(M22:AD22),
                                IF(
                                    M$4:AD$4=1,
                                    M22:AD22,
                                    ""),
                                "")
                            =0),
                        0,
                        GEOMEAN(IF(
                            ISNUMBER(M22:AD22),
                            IF(
                                M$4:AD$4=1,
                                M22:AD22,
                                ""),
                            ""))
                    ),
                    IF(
                        OR(IF(
                            ISNUMBER(M22:AD22),
                            IF(
                                M$4:AD$4=2,
                                M22:AD22,
                                ""),
                            "")
                            =0),
                        0,
                        GEOMEAN(IF(
                            ISNUMBER(M22:AD22),
                            IF(
                                M$4:AD$4=2,
                                M22:AD22,
                                ""),
                            "")))
                )
            )
        )
    )
)</f>
        <v>0</v>
      </c>
      <c r="I22" s="191" cm="1">
        <f t="array" ref="I22">IF(
    SUM(IF(
            ISNUMBER(
                IF(
                    $M$5:$AD$5,
                    (M22:AD22),
                    "")),
            1,
            0))
        =0,
    NA(),
    IF(
        Parameters!$D$15=1,
        IF(
            SUM(--(ISNUMBER(IF($M$5:$AD$5=1,(M22:AD22),""))))&gt;0,
            MAX(IF(
                ISNUMBER(M22:AD22),
                IF(
                    M$5:AD$5=1,
                    M22:AD22,
                    ""),
                "")),
            MAX(IF(
                ISNUMBER(M22:AD22),
                IF(
                    M$5:AD$5=2,
                    M22:AD22,
                    ""),
                ""))
        ),
        IF(
            Parameters!$D$16=1,
            IFERROR(
                AVERAGE(IF(
                    ISNUMBER(M22:AD22),
                    IF(
                        M$5:AD$5=1,
                        M22:AD22,
                        ""),
                    "")),
                AVERAGE(IF(
                    ISNUMBER(M22:AD22),
                    IF(
                        M$5:AD$5=2,
                        M22:AD22,
                        ""),
                    ""))
            ),
            IF(
                Parameters!$D$17=1,
                IFERROR(
                    IF(
                        OR(
                            IF(
                                ISNUMBER(M22:AD22),
                                IF(
                                    M$5:AD$5=1,
                                    M22:AD22,
                                    ""),
                                "")
                            =0),
                        0,
                        GEOMEAN(IF(
                            ISNUMBER(M22:AD22),
                            IF(
                                M$5:AD$5=1,
                                M22:AD22,
                                ""),
                            ""))
                    ),
                    IF(
                        OR(IF(
                            ISNUMBER(M22:AD22),
                            IF(
                                M$5:AD$5=2,
                                M22:AD22,
                                ""),
                            "")
                            =0),
                        0,
                        GEOMEAN(IF(
                            ISNUMBER(M22:AD22),
                            IF(
                                M$5:AD$5=2,
                                M22:AD22,
                                ""),
                            "")))
                )
            )
        )
    )
)</f>
        <v>0</v>
      </c>
      <c r="J22" s="242">
        <v>45103</v>
      </c>
      <c r="K22" s="242">
        <v>44929</v>
      </c>
      <c r="L22" s="91" t="s">
        <v>29</v>
      </c>
      <c r="M22" s="192">
        <v>0</v>
      </c>
      <c r="N22" s="192">
        <v>0</v>
      </c>
      <c r="O22" s="192" t="s">
        <v>409</v>
      </c>
      <c r="P22" s="192">
        <v>0</v>
      </c>
      <c r="Q22" s="192" t="s">
        <v>409</v>
      </c>
      <c r="R22" s="192">
        <v>0</v>
      </c>
      <c r="S22" s="192">
        <v>0</v>
      </c>
      <c r="T22" s="192" t="s">
        <v>409</v>
      </c>
      <c r="U22" s="192">
        <v>31.4</v>
      </c>
      <c r="V22" s="192" t="s">
        <v>409</v>
      </c>
      <c r="W22" s="192" t="s">
        <v>409</v>
      </c>
      <c r="X22" s="192" t="s">
        <v>409</v>
      </c>
      <c r="Y22" s="192">
        <v>0</v>
      </c>
      <c r="Z22" s="192">
        <v>-100</v>
      </c>
      <c r="AA22" s="34"/>
      <c r="AB22" s="34"/>
      <c r="AC22" s="192"/>
      <c r="AD22" s="192"/>
      <c r="AE22" s="192"/>
      <c r="AF22" s="192"/>
      <c r="AG22" s="192"/>
      <c r="AH22" s="192"/>
    </row>
    <row r="23" spans="1:34" x14ac:dyDescent="0.2">
      <c r="A23" s="84">
        <v>16</v>
      </c>
      <c r="B23" s="84" t="str">
        <f ca="1"/>
        <v>Benin</v>
      </c>
      <c r="C23" s="84" t="str">
        <f ca="1"/>
        <v>BEN</v>
      </c>
      <c r="D23" s="219" t="str">
        <f ca="1"/>
        <v>SSF           Sub-Saharan Africa</v>
      </c>
      <c r="E23" s="219" t="str">
        <f ca="1"/>
        <v>IDA</v>
      </c>
      <c r="F23" s="190" t="str">
        <f t="shared" ca="1" si="12"/>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5.0399707682543058</v>
      </c>
      <c r="H23" s="80" cm="1">
        <f t="array" ref="H23">IF(
    SUM(IF(
            ISNUMBER(
                IF(
                    $M$4:$AD$4,
                    (M23:AD23),
                    "")),
            1,
            0))
        =0,
    NA(),
    IF(
        Parameters!$D$15=1,
        IF(
            SUM(--(ISNUMBER(IF($M$4:$AD$4=1,(M23:AD23),""))))&gt;0,
            MAX(IF(
                ISNUMBER(M23:AD23),
                IF(
                    M$4:AD$4=1,
                    M23:AD23,
                    ""),
                "")),
            MAX(IF(
                ISNUMBER(M23:AD23),
                IF(
                    M$4:AD$4=2,
                    M23:AD23,
                    ""),
                ""))
        ),
        IF(
            Parameters!$D$16=1,
            IFERROR(
                AVERAGE(IF(
                    ISNUMBER(M23:AD23),
                    IF(
                        M$4:AD$4=1,
                        M23:AD23,
                        ""),
                    "")),
                AVERAGE(IF(
                    ISNUMBER(M23:AD23),
                    IF(
                        M$4:AD$4=2,
                        M23:AD23,
                        ""),
                    ""))
            ),
            IF(
                Parameters!$D$17=1,
                IFERROR(
                    IF(
                        OR(
                            IF(
                                ISNUMBER(M23:AD23),
                                IF(
                                    M$4:AD$4=1,
                                    M23:AD23,
                                    ""),
                                "")
                            =0),
                        0,
                        GEOMEAN(IF(
                            ISNUMBER(M23:AD23),
                            IF(
                                M$4:AD$4=1,
                                M23:AD23,
                                ""),
                            ""))
                    ),
                    IF(
                        OR(IF(
                            ISNUMBER(M23:AD23),
                            IF(
                                M$4:AD$4=2,
                                M23:AD23,
                                ""),
                            "")
                            =0),
                        0,
                        GEOMEAN(IF(
                            ISNUMBER(M23:AD23),
                            IF(
                                M$4:AD$4=2,
                                M23:AD23,
                                ""),
                            "")))
                )
            )
        )
    )
)</f>
        <v>2.5401305344857898</v>
      </c>
      <c r="I23" s="191" cm="1">
        <f t="array" ref="I23">IF(
    SUM(IF(
            ISNUMBER(
                IF(
                    $M$5:$AD$5,
                    (M23:AD23),
                    "")),
            1,
            0))
        =0,
    NA(),
    IF(
        Parameters!$D$15=1,
        IF(
            SUM(--(ISNUMBER(IF($M$5:$AD$5=1,(M23:AD23),""))))&gt;0,
            MAX(IF(
                ISNUMBER(M23:AD23),
                IF(
                    M$5:AD$5=1,
                    M23:AD23,
                    ""),
                "")),
            MAX(IF(
                ISNUMBER(M23:AD23),
                IF(
                    M$5:AD$5=2,
                    M23:AD23,
                    ""),
                ""))
        ),
        IF(
            Parameters!$D$16=1,
            IFERROR(
                AVERAGE(IF(
                    ISNUMBER(M23:AD23),
                    IF(
                        M$5:AD$5=1,
                        M23:AD23,
                        ""),
                    "")),
                AVERAGE(IF(
                    ISNUMBER(M23:AD23),
                    IF(
                        M$5:AD$5=2,
                        M23:AD23,
                        ""),
                    ""))
            ),
            IF(
                Parameters!$D$17=1,
                IFERROR(
                    IF(
                        OR(
                            IF(
                                ISNUMBER(M23:AD23),
                                IF(
                                    M$5:AD$5=1,
                                    M23:AD23,
                                    ""),
                                "")
                            =0),
                        0,
                        GEOMEAN(IF(
                            ISNUMBER(M23:AD23),
                            IF(
                                M$5:AD$5=1,
                                M23:AD23,
                                ""),
                            ""))
                    ),
                    IF(
                        OR(IF(
                            ISNUMBER(M23:AD23),
                            IF(
                                M$5:AD$5=2,
                                M23:AD23,
                                ""),
                            "")
                            =0),
                        0,
                        GEOMEAN(IF(
                            ISNUMBER(M23:AD23),
                            IF(
                                M$5:AD$5=2,
                                M23:AD23,
                                ""),
                            "")))
                )
            )
        )
    )
)</f>
        <v>10</v>
      </c>
      <c r="J23" s="242">
        <v>45103</v>
      </c>
      <c r="K23" s="242">
        <v>45154</v>
      </c>
      <c r="L23" s="91" t="s">
        <v>31</v>
      </c>
      <c r="M23" s="192">
        <v>0</v>
      </c>
      <c r="N23" s="192">
        <v>2.5401305344857898</v>
      </c>
      <c r="O23" s="192">
        <v>10</v>
      </c>
      <c r="P23" s="192">
        <v>0</v>
      </c>
      <c r="Q23" s="192" t="s">
        <v>409</v>
      </c>
      <c r="R23" s="192">
        <v>0</v>
      </c>
      <c r="S23" s="192">
        <v>0</v>
      </c>
      <c r="T23" s="192" t="s">
        <v>409</v>
      </c>
      <c r="U23" s="192">
        <v>73.3</v>
      </c>
      <c r="V23" s="192">
        <v>1.43441355668705</v>
      </c>
      <c r="W23" s="192" t="s">
        <v>409</v>
      </c>
      <c r="X23" s="192" t="s">
        <v>409</v>
      </c>
      <c r="Y23" s="192">
        <v>0</v>
      </c>
      <c r="Z23" s="192">
        <v>-39.393939393939299</v>
      </c>
      <c r="AA23" s="34"/>
      <c r="AB23" s="34"/>
      <c r="AC23" s="192"/>
      <c r="AD23" s="192"/>
      <c r="AE23" s="192"/>
      <c r="AF23" s="192"/>
      <c r="AG23" s="192"/>
      <c r="AH23" s="192"/>
    </row>
    <row r="24" spans="1:34" x14ac:dyDescent="0.2">
      <c r="A24" s="84">
        <v>17</v>
      </c>
      <c r="B24" s="84" t="str">
        <f ca="1"/>
        <v>Burkina Faso</v>
      </c>
      <c r="C24" s="84" t="str">
        <f ca="1"/>
        <v>BFA</v>
      </c>
      <c r="D24" s="219" t="str">
        <f ca="1"/>
        <v>SSF           Sub-Saharan Africa</v>
      </c>
      <c r="E24" s="219" t="str">
        <f ca="1"/>
        <v>IDA</v>
      </c>
      <c r="F24" s="190" t="str">
        <f t="shared" ca="1" si="12"/>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10</v>
      </c>
      <c r="H24" s="80" cm="1">
        <f t="array" ref="H24">IF(
    SUM(IF(
            ISNUMBER(
                IF(
                    $M$4:$AD$4,
                    (M24:AD24),
                    "")),
            1,
            0))
        =0,
    NA(),
    IF(
        Parameters!$D$15=1,
        IF(
            SUM(--(ISNUMBER(IF($M$4:$AD$4=1,(M24:AD24),""))))&gt;0,
            MAX(IF(
                ISNUMBER(M24:AD24),
                IF(
                    M$4:AD$4=1,
                    M24:AD24,
                    ""),
                "")),
            MAX(IF(
                ISNUMBER(M24:AD24),
                IF(
                    M$4:AD$4=2,
                    M24:AD24,
                    ""),
                ""))
        ),
        IF(
            Parameters!$D$16=1,
            IFERROR(
                AVERAGE(IF(
                    ISNUMBER(M24:AD24),
                    IF(
                        M$4:AD$4=1,
                        M24:AD24,
                        ""),
                    "")),
                AVERAGE(IF(
                    ISNUMBER(M24:AD24),
                    IF(
                        M$4:AD$4=2,
                        M24:AD24,
                        ""),
                    ""))
            ),
            IF(
                Parameters!$D$17=1,
                IFERROR(
                    IF(
                        OR(
                            IF(
                                ISNUMBER(M24:AD24),
                                IF(
                                    M$4:AD$4=1,
                                    M24:AD24,
                                    ""),
                                "")
                            =0),
                        0,
                        GEOMEAN(IF(
                            ISNUMBER(M24:AD24),
                            IF(
                                M$4:AD$4=1,
                                M24:AD24,
                                ""),
                            ""))
                    ),
                    IF(
                        OR(IF(
                            ISNUMBER(M24:AD24),
                            IF(
                                M$4:AD$4=2,
                                M24:AD24,
                                ""),
                            "")
                            =0),
                        0,
                        GEOMEAN(IF(
                            ISNUMBER(M24:AD24),
                            IF(
                                M$4:AD$4=2,
                                M24:AD24,
                                ""),
                            "")))
                )
            )
        )
    )
)</f>
        <v>10</v>
      </c>
      <c r="I24" s="191" cm="1">
        <f t="array" ref="I24">IF(
    SUM(IF(
            ISNUMBER(
                IF(
                    $M$5:$AD$5,
                    (M24:AD24),
                    "")),
            1,
            0))
        =0,
    NA(),
    IF(
        Parameters!$D$15=1,
        IF(
            SUM(--(ISNUMBER(IF($M$5:$AD$5=1,(M24:AD24),""))))&gt;0,
            MAX(IF(
                ISNUMBER(M24:AD24),
                IF(
                    M$5:AD$5=1,
                    M24:AD24,
                    ""),
                "")),
            MAX(IF(
                ISNUMBER(M24:AD24),
                IF(
                    M$5:AD$5=2,
                    M24:AD24,
                    ""),
                ""))
        ),
        IF(
            Parameters!$D$16=1,
            IFERROR(
                AVERAGE(IF(
                    ISNUMBER(M24:AD24),
                    IF(
                        M$5:AD$5=1,
                        M24:AD24,
                        ""),
                    "")),
                AVERAGE(IF(
                    ISNUMBER(M24:AD24),
                    IF(
                        M$5:AD$5=2,
                        M24:AD24,
                        ""),
                    ""))
            ),
            IF(
                Parameters!$D$17=1,
                IFERROR(
                    IF(
                        OR(
                            IF(
                                ISNUMBER(M24:AD24),
                                IF(
                                    M$5:AD$5=1,
                                    M24:AD24,
                                    ""),
                                "")
                            =0),
                        0,
                        GEOMEAN(IF(
                            ISNUMBER(M24:AD24),
                            IF(
                                M$5:AD$5=1,
                                M24:AD24,
                                ""),
                            ""))
                    ),
                    IF(
                        OR(IF(
                            ISNUMBER(M24:AD24),
                            IF(
                                M$5:AD$5=2,
                                M24:AD24,
                                ""),
                            "")
                            =0),
                        0,
                        GEOMEAN(IF(
                            ISNUMBER(M24:AD24),
                            IF(
                                M$5:AD$5=2,
                                M24:AD24,
                                ""),
                            "")))
                )
            )
        )
    )
)</f>
        <v>10</v>
      </c>
      <c r="J24" s="242">
        <v>44778</v>
      </c>
      <c r="K24" s="242">
        <v>45154</v>
      </c>
      <c r="L24" s="91" t="s">
        <v>33</v>
      </c>
      <c r="M24" s="192">
        <v>10</v>
      </c>
      <c r="N24" s="192">
        <v>7.1044275886399699</v>
      </c>
      <c r="O24" s="192">
        <v>10</v>
      </c>
      <c r="P24" s="192">
        <v>10</v>
      </c>
      <c r="Q24" s="192">
        <v>10</v>
      </c>
      <c r="R24" s="192">
        <v>0</v>
      </c>
      <c r="S24" s="192">
        <v>0</v>
      </c>
      <c r="T24" s="192" t="s">
        <v>622</v>
      </c>
      <c r="U24" s="192">
        <v>94</v>
      </c>
      <c r="V24" s="192">
        <v>1.4652784736143201</v>
      </c>
      <c r="W24" s="192" t="s">
        <v>798</v>
      </c>
      <c r="X24" s="192" t="s">
        <v>883</v>
      </c>
      <c r="Y24" s="192">
        <v>0</v>
      </c>
      <c r="Z24" s="192">
        <v>-20.699708454810398</v>
      </c>
      <c r="AA24" s="34"/>
      <c r="AB24" s="34"/>
      <c r="AC24" s="192"/>
      <c r="AD24" s="192"/>
      <c r="AE24" s="192"/>
      <c r="AF24" s="192"/>
      <c r="AG24" s="192"/>
      <c r="AH24" s="192"/>
    </row>
    <row r="25" spans="1:34" x14ac:dyDescent="0.2">
      <c r="A25" s="84">
        <v>18</v>
      </c>
      <c r="B25" s="84" t="str">
        <f ca="1"/>
        <v>Bangladesh</v>
      </c>
      <c r="C25" s="84" t="str">
        <f ca="1"/>
        <v>BGD</v>
      </c>
      <c r="D25" s="219" t="str">
        <f ca="1"/>
        <v>SAS           South Asia</v>
      </c>
      <c r="E25" s="219" t="str">
        <f ca="1"/>
        <v>IDA</v>
      </c>
      <c r="F25" s="190" t="str">
        <f t="shared" ca="1" si="12"/>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7.1861325461049423</v>
      </c>
      <c r="H25" s="80" cm="1">
        <f t="array" ref="H25">IF(
    SUM(IF(
            ISNUMBER(
                IF(
                    $M$4:$AD$4,
                    (M25:AD25),
                    "")),
            1,
            0))
        =0,
    NA(),
    IF(
        Parameters!$D$15=1,
        IF(
            SUM(--(ISNUMBER(IF($M$4:$AD$4=1,(M25:AD25),""))))&gt;0,
            MAX(IF(
                ISNUMBER(M25:AD25),
                IF(
                    M$4:AD$4=1,
                    M25:AD25,
                    ""),
                "")),
            MAX(IF(
                ISNUMBER(M25:AD25),
                IF(
                    M$4:AD$4=2,
                    M25:AD25,
                    ""),
                ""))
        ),
        IF(
            Parameters!$D$16=1,
            IFERROR(
                AVERAGE(IF(
                    ISNUMBER(M25:AD25),
                    IF(
                        M$4:AD$4=1,
                        M25:AD25,
                        ""),
                    "")),
                AVERAGE(IF(
                    ISNUMBER(M25:AD25),
                    IF(
                        M$4:AD$4=2,
                        M25:AD25,
                        ""),
                    ""))
            ),
            IF(
                Parameters!$D$17=1,
                IFERROR(
                    IF(
                        OR(
                            IF(
                                ISNUMBER(M25:AD25),
                                IF(
                                    M$4:AD$4=1,
                                    M25:AD25,
                                    ""),
                                "")
                            =0),
                        0,
                        GEOMEAN(IF(
                            ISNUMBER(M25:AD25),
                            IF(
                                M$4:AD$4=1,
                                M25:AD25,
                                ""),
                            ""))
                    ),
                    IF(
                        OR(IF(
                            ISNUMBER(M25:AD25),
                            IF(
                                M$4:AD$4=2,
                                M25:AD25,
                                ""),
                            "")
                            =0),
                        0,
                        GEOMEAN(IF(
                            ISNUMBER(M25:AD25),
                            IF(
                                M$4:AD$4=2,
                                M25:AD25,
                                ""),
                            "")))
                )
            )
        )
    )
)</f>
        <v>5.1640500970188699</v>
      </c>
      <c r="I25" s="191" cm="1">
        <f t="array" ref="I25">IF(
    SUM(IF(
            ISNUMBER(
                IF(
                    $M$5:$AD$5,
                    (M25:AD25),
                    "")),
            1,
            0))
        =0,
    NA(),
    IF(
        Parameters!$D$15=1,
        IF(
            SUM(--(ISNUMBER(IF($M$5:$AD$5=1,(M25:AD25),""))))&gt;0,
            MAX(IF(
                ISNUMBER(M25:AD25),
                IF(
                    M$5:AD$5=1,
                    M25:AD25,
                    ""),
                "")),
            MAX(IF(
                ISNUMBER(M25:AD25),
                IF(
                    M$5:AD$5=2,
                    M25:AD25,
                    ""),
                ""))
        ),
        IF(
            Parameters!$D$16=1,
            IFERROR(
                AVERAGE(IF(
                    ISNUMBER(M25:AD25),
                    IF(
                        M$5:AD$5=1,
                        M25:AD25,
                        ""),
                    "")),
                AVERAGE(IF(
                    ISNUMBER(M25:AD25),
                    IF(
                        M$5:AD$5=2,
                        M25:AD25,
                        ""),
                    ""))
            ),
            IF(
                Parameters!$D$17=1,
                IFERROR(
                    IF(
                        OR(
                            IF(
                                ISNUMBER(M25:AD25),
                                IF(
                                    M$5:AD$5=1,
                                    M25:AD25,
                                    ""),
                                "")
                            =0),
                        0,
                        GEOMEAN(IF(
                            ISNUMBER(M25:AD25),
                            IF(
                                M$5:AD$5=1,
                                M25:AD25,
                                ""),
                            ""))
                    ),
                    IF(
                        OR(IF(
                            ISNUMBER(M25:AD25),
                            IF(
                                M$5:AD$5=2,
                                M25:AD25,
                                ""),
                            "")
                            =0),
                        0,
                        GEOMEAN(IF(
                            ISNUMBER(M25:AD25),
                            IF(
                                M$5:AD$5=2,
                                M25:AD25,
                                ""),
                            "")))
                )
            )
        )
    )
)</f>
        <v>10</v>
      </c>
      <c r="J25" s="242">
        <v>45103</v>
      </c>
      <c r="K25" s="242">
        <v>45154</v>
      </c>
      <c r="L25" s="91" t="s">
        <v>35</v>
      </c>
      <c r="M25" s="192">
        <v>0</v>
      </c>
      <c r="N25" s="192">
        <v>5.1640500970188699</v>
      </c>
      <c r="O25" s="192">
        <v>2.9540269790892602</v>
      </c>
      <c r="P25" s="192">
        <v>0</v>
      </c>
      <c r="Q25" s="192">
        <v>10</v>
      </c>
      <c r="R25" s="192">
        <v>0</v>
      </c>
      <c r="S25" s="192">
        <v>0</v>
      </c>
      <c r="T25" s="192" t="s">
        <v>409</v>
      </c>
      <c r="U25" s="192">
        <v>85.2</v>
      </c>
      <c r="V25" s="192">
        <v>0.29540269790892598</v>
      </c>
      <c r="W25" s="192" t="s">
        <v>409</v>
      </c>
      <c r="X25" s="192" t="s">
        <v>884</v>
      </c>
      <c r="Y25" s="192">
        <v>0</v>
      </c>
      <c r="Z25" s="192">
        <v>-33.579335793357899</v>
      </c>
      <c r="AA25" s="34"/>
      <c r="AB25" s="34"/>
      <c r="AC25" s="192"/>
      <c r="AD25" s="192"/>
      <c r="AE25" s="192"/>
      <c r="AF25" s="192"/>
      <c r="AG25" s="192"/>
      <c r="AH25" s="192"/>
    </row>
    <row r="26" spans="1:34" x14ac:dyDescent="0.2">
      <c r="A26" s="84">
        <v>19</v>
      </c>
      <c r="B26" s="84" t="str">
        <f ca="1"/>
        <v>Bulgaria</v>
      </c>
      <c r="C26" s="84" t="str">
        <f ca="1"/>
        <v>BGR</v>
      </c>
      <c r="D26" s="219" t="str">
        <f ca="1"/>
        <v>ECS           Europe &amp; Central Asia</v>
      </c>
      <c r="E26" s="219" t="str">
        <f ca="1"/>
        <v>IBRD</v>
      </c>
      <c r="F26" s="190" t="str">
        <f t="shared" ca="1" si="12"/>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$M$4:$AD$4,
                    (M26:AD26),
                    "")),
            1,
            0))
        =0,
    NA(),
    IF(
        Parameters!$D$15=1,
        IF(
            SUM(--(ISNUMBER(IF($M$4:$AD$4=1,(M26:AD26),""))))&gt;0,
            MAX(IF(
                ISNUMBER(M26:AD26),
                IF(
                    M$4:AD$4=1,
                    M26:AD26,
                    ""),
                "")),
            MAX(IF(
                ISNUMBER(M26:AD26),
                IF(
                    M$4:AD$4=2,
                    M26:AD26,
                    ""),
                ""))
        ),
        IF(
            Parameters!$D$16=1,
            IFERROR(
                AVERAGE(IF(
                    ISNUMBER(M26:AD26),
                    IF(
                        M$4:AD$4=1,
                        M26:AD26,
                        ""),
                    "")),
                AVERAGE(IF(
                    ISNUMBER(M26:AD26),
                    IF(
                        M$4:AD$4=2,
                        M26:AD26,
                        ""),
                    ""))
            ),
            IF(
                Parameters!$D$17=1,
                IFERROR(
                    IF(
                        OR(
                            IF(
                                ISNUMBER(M26:AD26),
                                IF(
                                    M$4:AD$4=1,
                                    M26:AD26,
                                    ""),
                                "")
                            =0),
                        0,
                        GEOMEAN(IF(
                            ISNUMBER(M26:AD26),
                            IF(
                                M$4:AD$4=1,
                                M26:AD26,
                                ""),
                            ""))
                    ),
                    IF(
                        OR(IF(
                            ISNUMBER(M26:AD26),
                            IF(
                                M$4:AD$4=2,
                                M26:AD26,
                                ""),
                            "")
                            =0),
                        0,
                        GEOMEAN(IF(
                            ISNUMBER(M26:AD26),
                            IF(
                                M$4:AD$4=2,
                                M26:AD26,
                                ""),
                            "")))
                )
            )
        )
    )
)</f>
        <v>0</v>
      </c>
      <c r="I26" s="191" cm="1">
        <f t="array" ref="I26">IF(
    SUM(IF(
            ISNUMBER(
                IF(
                    $M$5:$AD$5,
                    (M26:AD26),
                    "")),
            1,
            0))
        =0,
    NA(),
    IF(
        Parameters!$D$15=1,
        IF(
            SUM(--(ISNUMBER(IF($M$5:$AD$5=1,(M26:AD26),""))))&gt;0,
            MAX(IF(
                ISNUMBER(M26:AD26),
                IF(
                    M$5:AD$5=1,
                    M26:AD26,
                    ""),
                "")),
            MAX(IF(
                ISNUMBER(M26:AD26),
                IF(
                    M$5:AD$5=2,
                    M26:AD26,
                    ""),
                ""))
        ),
        IF(
            Parameters!$D$16=1,
            IFERROR(
                AVERAGE(IF(
                    ISNUMBER(M26:AD26),
                    IF(
                        M$5:AD$5=1,
                        M26:AD26,
                        ""),
                    "")),
                AVERAGE(IF(
                    ISNUMBER(M26:AD26),
                    IF(
                        M$5:AD$5=2,
                        M26:AD26,
                        ""),
                    ""))
            ),
            IF(
                Parameters!$D$17=1,
                IFERROR(
                    IF(
                        OR(
                            IF(
                                ISNUMBER(M26:AD26),
                                IF(
                                    M$5:AD$5=1,
                                    M26:AD26,
                                    ""),
                                "")
                            =0),
                        0,
                        GEOMEAN(IF(
                            ISNUMBER(M26:AD26),
                            IF(
                                M$5:AD$5=1,
                                M26:AD26,
                                ""),
                            ""))
                    ),
                    IF(
                        OR(IF(
                            ISNUMBER(M26:AD26),
                            IF(
                                M$5:AD$5=2,
                                M26:AD26,
                                ""),
                            "")
                            =0),
                        0,
                        GEOMEAN(IF(
                            ISNUMBER(M26:AD26),
                            IF(
                                M$5:AD$5=2,
                                M26:AD26,
                                ""),
                            "")))
                )
            )
        )
    )
)</f>
        <v>7</v>
      </c>
      <c r="J26" s="242">
        <v>45103</v>
      </c>
      <c r="K26" s="242">
        <v>45142</v>
      </c>
      <c r="L26" s="91" t="s">
        <v>37</v>
      </c>
      <c r="M26" s="192">
        <v>0</v>
      </c>
      <c r="N26" s="192">
        <v>0</v>
      </c>
      <c r="O26" s="192" t="s">
        <v>409</v>
      </c>
      <c r="P26" s="192">
        <v>0</v>
      </c>
      <c r="Q26" s="192" t="s">
        <v>409</v>
      </c>
      <c r="R26" s="192">
        <v>7</v>
      </c>
      <c r="S26" s="192">
        <v>0</v>
      </c>
      <c r="T26" s="192" t="s">
        <v>409</v>
      </c>
      <c r="U26" s="192">
        <v>51.8</v>
      </c>
      <c r="V26" s="192" t="s">
        <v>409</v>
      </c>
      <c r="W26" s="192" t="s">
        <v>409</v>
      </c>
      <c r="X26" s="192" t="s">
        <v>409</v>
      </c>
      <c r="Y26" s="192">
        <v>0.14285714285714199</v>
      </c>
      <c r="Z26" s="192">
        <v>-100</v>
      </c>
      <c r="AA26" s="34"/>
      <c r="AB26" s="34"/>
      <c r="AC26" s="192"/>
      <c r="AD26" s="192"/>
      <c r="AE26" s="192"/>
      <c r="AF26" s="192"/>
      <c r="AG26" s="192"/>
      <c r="AH26" s="192"/>
    </row>
    <row r="27" spans="1:34" x14ac:dyDescent="0.2">
      <c r="A27" s="84">
        <v>20</v>
      </c>
      <c r="B27" s="84" t="str">
        <f ca="1"/>
        <v>Bahrain</v>
      </c>
      <c r="C27" s="84" t="str">
        <f ca="1"/>
        <v>BHR</v>
      </c>
      <c r="D27" s="219" t="str">
        <f ca="1"/>
        <v>MEA           Middle East &amp; North Africa</v>
      </c>
      <c r="E27" s="219" t="str">
        <f ca="1"/>
        <v>NA</v>
      </c>
      <c r="F27" s="190" t="str">
        <f t="shared" ca="1" si="12"/>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$M$4:$AD$4,
                    (M27:AD27),
                    "")),
            1,
            0))
        =0,
    NA(),
    IF(
        Parameters!$D$15=1,
        IF(
            SUM(--(ISNUMBER(IF($M$4:$AD$4=1,(M27:AD27),""))))&gt;0,
            MAX(IF(
                ISNUMBER(M27:AD27),
                IF(
                    M$4:AD$4=1,
                    M27:AD27,
                    ""),
                "")),
            MAX(IF(
                ISNUMBER(M27:AD27),
                IF(
                    M$4:AD$4=2,
                    M27:AD27,
                    ""),
                ""))
        ),
        IF(
            Parameters!$D$16=1,
            IFERROR(
                AVERAGE(IF(
                    ISNUMBER(M27:AD27),
                    IF(
                        M$4:AD$4=1,
                        M27:AD27,
                        ""),
                    "")),
                AVERAGE(IF(
                    ISNUMBER(M27:AD27),
                    IF(
                        M$4:AD$4=2,
                        M27:AD27,
                        ""),
                    ""))
            ),
            IF(
                Parameters!$D$17=1,
                IFERROR(
                    IF(
                        OR(
                            IF(
                                ISNUMBER(M27:AD27),
                                IF(
                                    M$4:AD$4=1,
                                    M27:AD27,
                                    ""),
                                "")
                            =0),
                        0,
                        GEOMEAN(IF(
                            ISNUMBER(M27:AD27),
                            IF(
                                M$4:AD$4=1,
                                M27:AD27,
                                ""),
                            ""))
                    ),
                    IF(
                        OR(IF(
                            ISNUMBER(M27:AD27),
                            IF(
                                M$4:AD$4=2,
                                M27:AD27,
                                ""),
                            "")
                            =0),
                        0,
                        GEOMEAN(IF(
                            ISNUMBER(M27:AD27),
                            IF(
                                M$4:AD$4=2,
                                M27:AD27,
                                ""),
                            "")))
                )
            )
        )
    )
)</f>
        <v>0.73205150820250398</v>
      </c>
      <c r="I27" s="191" cm="1">
        <f t="array" ref="I27">IF(
    SUM(IF(
            ISNUMBER(
                IF(
                    $M$5:$AD$5,
                    (M27:AD27),
                    "")),
            1,
            0))
        =0,
    NA(),
    IF(
        Parameters!$D$15=1,
        IF(
            SUM(--(ISNUMBER(IF($M$5:$AD$5=1,(M27:AD27),""))))&gt;0,
            MAX(IF(
                ISNUMBER(M27:AD27),
                IF(
                    M$5:AD$5=1,
                    M27:AD27,
                    ""),
                "")),
            MAX(IF(
                ISNUMBER(M27:AD27),
                IF(
                    M$5:AD$5=2,
                    M27:AD27,
                    ""),
                ""))
        ),
        IF(
            Parameters!$D$16=1,
            IFERROR(
                AVERAGE(IF(
                    ISNUMBER(M27:AD27),
                    IF(
                        M$5:AD$5=1,
                        M27:AD27,
                        ""),
                    "")),
                AVERAGE(IF(
                    ISNUMBER(M27:AD27),
                    IF(
                        M$5:AD$5=2,
                        M27:AD27,
                        ""),
                    ""))
            ),
            IF(
                Parameters!$D$17=1,
                IFERROR(
                    IF(
                        OR(
                            IF(
                                ISNUMBER(M27:AD27),
                                IF(
                                    M$5:AD$5=1,
                                    M27:AD27,
                                    ""),
                                "")
                            =0),
                        0,
                        GEOMEAN(IF(
                            ISNUMBER(M27:AD27),
                            IF(
                                M$5:AD$5=1,
                                M27:AD27,
                                ""),
                            ""))
                    ),
                    IF(
                        OR(IF(
                            ISNUMBER(M27:AD27),
                            IF(
                                M$5:AD$5=2,
                                M27:AD27,
                                ""),
                            "")
                            =0),
                        0,
                        GEOMEAN(IF(
                            ISNUMBER(M27:AD27),
                            IF(
                                M$5:AD$5=2,
                                M27:AD27,
                                ""),
                            "")))
                )
            )
        )
    )
)</f>
        <v>0</v>
      </c>
      <c r="J27" s="242">
        <v>45103</v>
      </c>
      <c r="K27" s="242">
        <v>45142</v>
      </c>
      <c r="L27" s="91" t="s">
        <v>39</v>
      </c>
      <c r="M27" s="192">
        <v>0</v>
      </c>
      <c r="N27" s="192">
        <v>0.73205150820250398</v>
      </c>
      <c r="O27" s="192" t="s">
        <v>409</v>
      </c>
      <c r="P27" s="192">
        <v>0</v>
      </c>
      <c r="Q27" s="192" t="s">
        <v>409</v>
      </c>
      <c r="R27" s="192">
        <v>0</v>
      </c>
      <c r="S27" s="192" t="s">
        <v>409</v>
      </c>
      <c r="T27" s="192" t="s">
        <v>409</v>
      </c>
      <c r="U27" s="192">
        <v>65.099999999999994</v>
      </c>
      <c r="V27" s="192" t="s">
        <v>409</v>
      </c>
      <c r="W27" s="192" t="s">
        <v>409</v>
      </c>
      <c r="X27" s="192" t="s">
        <v>409</v>
      </c>
      <c r="Y27" s="192">
        <v>-0.107142857142857</v>
      </c>
      <c r="Z27" s="192" t="s">
        <v>409</v>
      </c>
      <c r="AA27" s="34"/>
      <c r="AB27" s="34"/>
      <c r="AC27" s="192"/>
      <c r="AD27" s="192"/>
      <c r="AE27" s="192"/>
      <c r="AF27" s="192"/>
      <c r="AG27" s="192"/>
      <c r="AH27" s="192"/>
    </row>
    <row r="28" spans="1:34" x14ac:dyDescent="0.2">
      <c r="A28" s="84">
        <v>21</v>
      </c>
      <c r="B28" s="84" t="str">
        <f ca="1"/>
        <v>Bahamas, The</v>
      </c>
      <c r="C28" s="84" t="str">
        <f ca="1"/>
        <v>BHS</v>
      </c>
      <c r="D28" s="219" t="str">
        <f ca="1"/>
        <v>LCN           Latin America &amp; Caribbean</v>
      </c>
      <c r="E28" s="219" t="str">
        <f ca="1"/>
        <v>NA</v>
      </c>
      <c r="F28" s="190" t="str">
        <f t="shared" ca="1" si="12"/>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$M$4:$AD$4,
                    (M28:AD28),
                    "")),
            1,
            0))
        =0,
    NA(),
    IF(
        Parameters!$D$15=1,
        IF(
            SUM(--(ISNUMBER(IF($M$4:$AD$4=1,(M28:AD28),""))))&gt;0,
            MAX(IF(
                ISNUMBER(M28:AD28),
                IF(
                    M$4:AD$4=1,
                    M28:AD28,
                    ""),
                "")),
            MAX(IF(
                ISNUMBER(M28:AD28),
                IF(
                    M$4:AD$4=2,
                    M28:AD28,
                    ""),
                ""))
        ),
        IF(
            Parameters!$D$16=1,
            IFERROR(
                AVERAGE(IF(
                    ISNUMBER(M28:AD28),
                    IF(
                        M$4:AD$4=1,
                        M28:AD28,
                        ""),
                    "")),
                AVERAGE(IF(
                    ISNUMBER(M28:AD28),
                    IF(
                        M$4:AD$4=2,
                        M28:AD28,
                        ""),
                    ""))
            ),
            IF(
                Parameters!$D$17=1,
                IFERROR(
                    IF(
                        OR(
                            IF(
                                ISNUMBER(M28:AD28),
                                IF(
                                    M$4:AD$4=1,
                                    M28:AD28,
                                    ""),
                                "")
                            =0),
                        0,
                        GEOMEAN(IF(
                            ISNUMBER(M28:AD28),
                            IF(
                                M$4:AD$4=1,
                                M28:AD28,
                                ""),
                            ""))
                    ),
                    IF(
                        OR(IF(
                            ISNUMBER(M28:AD28),
                            IF(
                                M$4:AD$4=2,
                                M28:AD28,
                                ""),
                            "")
                            =0),
                        0,
                        GEOMEAN(IF(
                            ISNUMBER(M28:AD28),
                            IF(
                                M$4:AD$4=2,
                                M28:AD28,
                                ""),
                            "")))
                )
            )
        )
    )
)</f>
        <v>0</v>
      </c>
      <c r="I28" s="191" cm="1">
        <f t="array" ref="I28">IF(
    SUM(IF(
            ISNUMBER(
                IF(
                    $M$5:$AD$5,
                    (M28:AD28),
                    "")),
            1,
            0))
        =0,
    NA(),
    IF(
        Parameters!$D$15=1,
        IF(
            SUM(--(ISNUMBER(IF($M$5:$AD$5=1,(M28:AD28),""))))&gt;0,
            MAX(IF(
                ISNUMBER(M28:AD28),
                IF(
                    M$5:AD$5=1,
                    M28:AD28,
                    ""),
                "")),
            MAX(IF(
                ISNUMBER(M28:AD28),
                IF(
                    M$5:AD$5=2,
                    M28:AD28,
                    ""),
                ""))
        ),
        IF(
            Parameters!$D$16=1,
            IFERROR(
                AVERAGE(IF(
                    ISNUMBER(M28:AD28),
                    IF(
                        M$5:AD$5=1,
                        M28:AD28,
                        ""),
                    "")),
                AVERAGE(IF(
                    ISNUMBER(M28:AD28),
                    IF(
                        M$5:AD$5=2,
                        M28:AD28,
                        ""),
                    ""))
            ),
            IF(
                Parameters!$D$17=1,
                IFERROR(
                    IF(
                        OR(
                            IF(
                                ISNUMBER(M28:AD28),
                                IF(
                                    M$5:AD$5=1,
                                    M28:AD28,
                                    ""),
                                "")
                            =0),
                        0,
                        GEOMEAN(IF(
                            ISNUMBER(M28:AD28),
                            IF(
                                M$5:AD$5=1,
                                M28:AD28,
                                ""),
                            ""))
                    ),
                    IF(
                        OR(IF(
                            ISNUMBER(M28:AD28),
                            IF(
                                M$5:AD$5=2,
                                M28:AD28,
                                ""),
                            "")
                            =0),
                        0,
                        GEOMEAN(IF(
                            ISNUMBER(M28:AD28),
                            IF(
                                M$5:AD$5=2,
                                M28:AD28,
                                ""),
                            "")))
                )
            )
        )
    )
)</f>
        <v>0</v>
      </c>
      <c r="J28" s="242">
        <v>45103</v>
      </c>
      <c r="K28" s="242">
        <v>44860</v>
      </c>
      <c r="L28" s="91" t="s">
        <v>40</v>
      </c>
      <c r="M28" s="192">
        <v>0</v>
      </c>
      <c r="N28" s="192">
        <v>0</v>
      </c>
      <c r="O28" s="192" t="s">
        <v>409</v>
      </c>
      <c r="P28" s="192">
        <v>0</v>
      </c>
      <c r="Q28" s="192" t="s">
        <v>409</v>
      </c>
      <c r="R28" s="192">
        <v>0</v>
      </c>
      <c r="S28" s="192" t="s">
        <v>409</v>
      </c>
      <c r="T28" s="192" t="s">
        <v>409</v>
      </c>
      <c r="U28" s="192">
        <v>49.2</v>
      </c>
      <c r="V28" s="192" t="s">
        <v>409</v>
      </c>
      <c r="W28" s="192" t="s">
        <v>409</v>
      </c>
      <c r="X28" s="192" t="s">
        <v>409</v>
      </c>
      <c r="Y28" s="192">
        <v>0</v>
      </c>
      <c r="Z28" s="192" t="s">
        <v>409</v>
      </c>
      <c r="AA28" s="34"/>
      <c r="AB28" s="34"/>
      <c r="AC28" s="192"/>
      <c r="AD28" s="192"/>
      <c r="AE28" s="192"/>
      <c r="AF28" s="192"/>
      <c r="AG28" s="192"/>
      <c r="AH28" s="192"/>
    </row>
    <row r="29" spans="1:34" x14ac:dyDescent="0.2">
      <c r="A29" s="84">
        <v>22</v>
      </c>
      <c r="B29" s="84" t="str">
        <f ca="1"/>
        <v>Bosnia and Herzegovina</v>
      </c>
      <c r="C29" s="84" t="str">
        <f ca="1"/>
        <v>BIH</v>
      </c>
      <c r="D29" s="219" t="str">
        <f ca="1"/>
        <v>ECS           Europe &amp; Central Asia</v>
      </c>
      <c r="E29" s="219" t="str">
        <f ca="1"/>
        <v>IBRD</v>
      </c>
      <c r="F29" s="190" t="str">
        <f t="shared" ca="1" si="12"/>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2.0352400228123875</v>
      </c>
      <c r="H29" s="80" cm="1">
        <f t="array" ref="H29">IF(
    SUM(IF(
            ISNUMBER(
                IF(
                    $M$4:$AD$4,
                    (M29:AD29),
                    "")),
            1,
            0))
        =0,
    NA(),
    IF(
        Parameters!$D$15=1,
        IF(
            SUM(--(ISNUMBER(IF($M$4:$AD$4=1,(M29:AD29),""))))&gt;0,
            MAX(IF(
                ISNUMBER(M29:AD29),
                IF(
                    M$4:AD$4=1,
                    M29:AD29,
                    ""),
                "")),
            MAX(IF(
                ISNUMBER(M29:AD29),
                IF(
                    M$4:AD$4=2,
                    M29:AD29,
                    ""),
                ""))
        ),
        IF(
            Parameters!$D$16=1,
            IFERROR(
                AVERAGE(IF(
                    ISNUMBER(M29:AD29),
                    IF(
                        M$4:AD$4=1,
                        M29:AD29,
                        ""),
                    "")),
                AVERAGE(IF(
                    ISNUMBER(M29:AD29),
                    IF(
                        M$4:AD$4=2,
                        M29:AD29,
                        ""),
                    ""))
            ),
            IF(
                Parameters!$D$17=1,
                IFERROR(
                    IF(
                        OR(
                            IF(
                                ISNUMBER(M29:AD29),
                                IF(
                                    M$4:AD$4=1,
                                    M29:AD29,
                                    ""),
                                "")
                            =0),
                        0,
                        GEOMEAN(IF(
                            ISNUMBER(M29:AD29),
                            IF(
                                M$4:AD$4=1,
                                M29:AD29,
                                ""),
                            ""))
                    ),
                    IF(
                        OR(IF(
                            ISNUMBER(M29:AD29),
                            IF(
                                M$4:AD$4=2,
                                M29:AD29,
                                ""),
                            "")
                            =0),
                        0,
                        GEOMEAN(IF(
                            ISNUMBER(M29:AD29),
                            IF(
                                M$4:AD$4=2,
                                M29:AD29,
                                ""),
                            "")))
                )
            )
        )
    )
)</f>
        <v>2.3196330922561201</v>
      </c>
      <c r="I29" s="191" cm="1">
        <f t="array" ref="I29">IF(
    SUM(IF(
            ISNUMBER(
                IF(
                    $M$5:$AD$5,
                    (M29:AD29),
                    "")),
            1,
            0))
        =0,
    NA(),
    IF(
        Parameters!$D$15=1,
        IF(
            SUM(--(ISNUMBER(IF($M$5:$AD$5=1,(M29:AD29),""))))&gt;0,
            MAX(IF(
                ISNUMBER(M29:AD29),
                IF(
                    M$5:AD$5=1,
                    M29:AD29,
                    ""),
                "")),
            MAX(IF(
                ISNUMBER(M29:AD29),
                IF(
                    M$5:AD$5=2,
                    M29:AD29,
                    ""),
                ""))
        ),
        IF(
            Parameters!$D$16=1,
            IFERROR(
                AVERAGE(IF(
                    ISNUMBER(M29:AD29),
                    IF(
                        M$5:AD$5=1,
                        M29:AD29,
                        ""),
                    "")),
                AVERAGE(IF(
                    ISNUMBER(M29:AD29),
                    IF(
                        M$5:AD$5=2,
                        M29:AD29,
                        ""),
                    ""))
            ),
            IF(
                Parameters!$D$17=1,
                IFERROR(
                    IF(
                        OR(
                            IF(
                                ISNUMBER(M29:AD29),
                                IF(
                                    M$5:AD$5=1,
                                    M29:AD29,
                                    ""),
                                "")
                            =0),
                        0,
                        GEOMEAN(IF(
                            ISNUMBER(M29:AD29),
                            IF(
                                M$5:AD$5=1,
                                M29:AD29,
                                ""),
                            ""))
                    ),
                    IF(
                        OR(IF(
                            ISNUMBER(M29:AD29),
                            IF(
                                M$5:AD$5=2,
                                M29:AD29,
                                ""),
                            "")
                            =0),
                        0,
                        GEOMEAN(IF(
                            ISNUMBER(M29:AD29),
                            IF(
                                M$5:AD$5=2,
                                M29:AD29,
                                ""),
                            "")))
                )
            )
        )
    )
)</f>
        <v>1.78571428571429</v>
      </c>
      <c r="J29" s="242">
        <v>45103</v>
      </c>
      <c r="K29" s="242">
        <v>45142</v>
      </c>
      <c r="L29" s="91" t="s">
        <v>42</v>
      </c>
      <c r="M29" s="192">
        <v>0</v>
      </c>
      <c r="N29" s="192">
        <v>2.3196330922561201</v>
      </c>
      <c r="O29" s="192" t="s">
        <v>409</v>
      </c>
      <c r="P29" s="192">
        <v>0</v>
      </c>
      <c r="Q29" s="192" t="s">
        <v>409</v>
      </c>
      <c r="R29" s="192">
        <v>1.78571428571429</v>
      </c>
      <c r="S29" s="192" t="s">
        <v>409</v>
      </c>
      <c r="T29" s="192" t="s">
        <v>409</v>
      </c>
      <c r="U29" s="192">
        <v>72.3</v>
      </c>
      <c r="V29" s="192" t="s">
        <v>409</v>
      </c>
      <c r="W29" s="192" t="s">
        <v>409</v>
      </c>
      <c r="X29" s="192" t="s">
        <v>409</v>
      </c>
      <c r="Y29" s="192">
        <v>3.5714285714285803E-2</v>
      </c>
      <c r="Z29" s="192" t="s">
        <v>409</v>
      </c>
      <c r="AA29" s="34"/>
      <c r="AB29" s="34"/>
      <c r="AC29" s="192"/>
      <c r="AD29" s="192"/>
      <c r="AE29" s="192"/>
      <c r="AF29" s="192"/>
      <c r="AG29" s="192"/>
      <c r="AH29" s="192"/>
    </row>
    <row r="30" spans="1:34" x14ac:dyDescent="0.2">
      <c r="A30" s="84">
        <v>23</v>
      </c>
      <c r="B30" s="84" t="str">
        <f ca="1"/>
        <v>Belarus</v>
      </c>
      <c r="C30" s="84" t="str">
        <f ca="1"/>
        <v>BLR</v>
      </c>
      <c r="D30" s="219" t="str">
        <f ca="1"/>
        <v>ECS           Europe &amp; Central Asia</v>
      </c>
      <c r="E30" s="219" t="str">
        <f ca="1"/>
        <v>IBRD</v>
      </c>
      <c r="F30" s="190" t="str">
        <f t="shared" ca="1" si="12"/>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$M$4:$AD$4,
                    (M30:AD30),
                    "")),
            1,
            0))
        =0,
    NA(),
    IF(
        Parameters!$D$15=1,
        IF(
            SUM(--(ISNUMBER(IF($M$4:$AD$4=1,(M30:AD30),""))))&gt;0,
            MAX(IF(
                ISNUMBER(M30:AD30),
                IF(
                    M$4:AD$4=1,
                    M30:AD30,
                    ""),
                "")),
            MAX(IF(
                ISNUMBER(M30:AD30),
                IF(
                    M$4:AD$4=2,
                    M30:AD30,
                    ""),
                ""))
        ),
        IF(
            Parameters!$D$16=1,
            IFERROR(
                AVERAGE(IF(
                    ISNUMBER(M30:AD30),
                    IF(
                        M$4:AD$4=1,
                        M30:AD30,
                        ""),
                    "")),
                AVERAGE(IF(
                    ISNUMBER(M30:AD30),
                    IF(
                        M$4:AD$4=2,
                        M30:AD30,
                        ""),
                    ""))
            ),
            IF(
                Parameters!$D$17=1,
                IFERROR(
                    IF(
                        OR(
                            IF(
                                ISNUMBER(M30:AD30),
                                IF(
                                    M$4:AD$4=1,
                                    M30:AD30,
                                    ""),
                                "")
                            =0),
                        0,
                        GEOMEAN(IF(
                            ISNUMBER(M30:AD30),
                            IF(
                                M$4:AD$4=1,
                                M30:AD30,
                                ""),
                            ""))
                    ),
                    IF(
                        OR(IF(
                            ISNUMBER(M30:AD30),
                            IF(
                                M$4:AD$4=2,
                                M30:AD30,
                                ""),
                            "")
                            =0),
                        0,
                        GEOMEAN(IF(
                            ISNUMBER(M30:AD30),
                            IF(
                                M$4:AD$4=2,
                                M30:AD30,
                                ""),
                            "")))
                )
            )
        )
    )
)</f>
        <v>1.79043923090492</v>
      </c>
      <c r="I30" s="191" cm="1">
        <f t="array" ref="I30">IF(
    SUM(IF(
            ISNUMBER(
                IF(
                    $M$5:$AD$5,
                    (M30:AD30),
                    "")),
            1,
            0))
        =0,
    NA(),
    IF(
        Parameters!$D$15=1,
        IF(
            SUM(--(ISNUMBER(IF($M$5:$AD$5=1,(M30:AD30),""))))&gt;0,
            MAX(IF(
                ISNUMBER(M30:AD30),
                IF(
                    M$5:AD$5=1,
                    M30:AD30,
                    ""),
                "")),
            MAX(IF(
                ISNUMBER(M30:AD30),
                IF(
                    M$5:AD$5=2,
                    M30:AD30,
                    ""),
                ""))
        ),
        IF(
            Parameters!$D$16=1,
            IFERROR(
                AVERAGE(IF(
                    ISNUMBER(M30:AD30),
                    IF(
                        M$5:AD$5=1,
                        M30:AD30,
                        ""),
                    "")),
                AVERAGE(IF(
                    ISNUMBER(M30:AD30),
                    IF(
                        M$5:AD$5=2,
                        M30:AD30,
                        ""),
                    ""))
            ),
            IF(
                Parameters!$D$17=1,
                IFERROR(
                    IF(
                        OR(
                            IF(
                                ISNUMBER(M30:AD30),
                                IF(
                                    M$5:AD$5=1,
                                    M30:AD30,
                                    ""),
                                "")
                            =0),
                        0,
                        GEOMEAN(IF(
                            ISNUMBER(M30:AD30),
                            IF(
                                M$5:AD$5=1,
                                M30:AD30,
                                ""),
                            ""))
                    ),
                    IF(
                        OR(IF(
                            ISNUMBER(M30:AD30),
                            IF(
                                M$5:AD$5=2,
                                M30:AD30,
                                ""),
                            "")
                            =0),
                        0,
                        GEOMEAN(IF(
                            ISNUMBER(M30:AD30),
                            IF(
                                M$5:AD$5=2,
                                M30:AD30,
                                ""),
                            "")))
                )
            )
        )
    )
)</f>
        <v>0</v>
      </c>
      <c r="J30" s="242">
        <v>45103</v>
      </c>
      <c r="K30" s="242">
        <v>45043</v>
      </c>
      <c r="L30" s="91" t="s">
        <v>44</v>
      </c>
      <c r="M30" s="192">
        <v>0</v>
      </c>
      <c r="N30" s="192">
        <v>1.79043923090492</v>
      </c>
      <c r="O30" s="192" t="s">
        <v>409</v>
      </c>
      <c r="P30" s="192">
        <v>0</v>
      </c>
      <c r="Q30" s="192" t="s">
        <v>409</v>
      </c>
      <c r="R30" s="192">
        <v>0</v>
      </c>
      <c r="S30" s="192">
        <v>0</v>
      </c>
      <c r="T30" s="192" t="s">
        <v>409</v>
      </c>
      <c r="U30" s="192">
        <v>69.900000000000006</v>
      </c>
      <c r="V30" s="192" t="s">
        <v>409</v>
      </c>
      <c r="W30" s="192" t="s">
        <v>409</v>
      </c>
      <c r="X30" s="192" t="s">
        <v>409</v>
      </c>
      <c r="Y30" s="192">
        <v>0</v>
      </c>
      <c r="Z30" s="192">
        <v>-100</v>
      </c>
      <c r="AA30" s="34"/>
      <c r="AB30" s="34"/>
      <c r="AC30" s="192"/>
      <c r="AD30" s="192"/>
      <c r="AE30" s="192"/>
      <c r="AF30" s="192"/>
      <c r="AG30" s="192"/>
      <c r="AH30" s="192"/>
    </row>
    <row r="31" spans="1:34" x14ac:dyDescent="0.2">
      <c r="A31" s="84">
        <v>24</v>
      </c>
      <c r="B31" s="84" t="str">
        <f ca="1"/>
        <v>Belize</v>
      </c>
      <c r="C31" s="84" t="str">
        <f ca="1"/>
        <v>BLZ</v>
      </c>
      <c r="D31" s="219" t="str">
        <f ca="1"/>
        <v>LCN           Latin America &amp; Caribbean</v>
      </c>
      <c r="E31" s="219" t="str">
        <f ca="1"/>
        <v>IBRD</v>
      </c>
      <c r="F31" s="190" t="str">
        <f t="shared" ca="1" si="12"/>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$M$4:$AD$4,
                    (M31:AD31),
                    "")),
            1,
            0))
        =0,
    NA(),
    IF(
        Parameters!$D$15=1,
        IF(
            SUM(--(ISNUMBER(IF($M$4:$AD$4=1,(M31:AD31),""))))&gt;0,
            MAX(IF(
                ISNUMBER(M31:AD31),
                IF(
                    M$4:AD$4=1,
                    M31:AD31,
                    ""),
                "")),
            MAX(IF(
                ISNUMBER(M31:AD31),
                IF(
                    M$4:AD$4=2,
                    M31:AD31,
                    ""),
                ""))
        ),
        IF(
            Parameters!$D$16=1,
            IFERROR(
                AVERAGE(IF(
                    ISNUMBER(M31:AD31),
                    IF(
                        M$4:AD$4=1,
                        M31:AD31,
                        ""),
                    "")),
                AVERAGE(IF(
                    ISNUMBER(M31:AD31),
                    IF(
                        M$4:AD$4=2,
                        M31:AD31,
                        ""),
                    ""))
            ),
            IF(
                Parameters!$D$17=1,
                IFERROR(
                    IF(
                        OR(
                            IF(
                                ISNUMBER(M31:AD31),
                                IF(
                                    M$4:AD$4=1,
                                    M31:AD31,
                                    ""),
                                "")
                            =0),
                        0,
                        GEOMEAN(IF(
                            ISNUMBER(M31:AD31),
                            IF(
                                M$4:AD$4=1,
                                M31:AD31,
                                ""),
                            ""))
                    ),
                    IF(
                        OR(IF(
                            ISNUMBER(M31:AD31),
                            IF(
                                M$4:AD$4=2,
                                M31:AD31,
                                ""),
                            "")
                            =0),
                        0,
                        GEOMEAN(IF(
                            ISNUMBER(M31:AD31),
                            IF(
                                M$4:AD$4=2,
                                M31:AD31,
                                ""),
                            "")))
                )
            )
        )
    )
)</f>
        <v>0</v>
      </c>
      <c r="I31" s="191" cm="1">
        <f t="array" ref="I31">IF(
    SUM(IF(
            ISNUMBER(
                IF(
                    $M$5:$AD$5,
                    (M31:AD31),
                    "")),
            1,
            0))
        =0,
    NA(),
    IF(
        Parameters!$D$15=1,
        IF(
            SUM(--(ISNUMBER(IF($M$5:$AD$5=1,(M31:AD31),""))))&gt;0,
            MAX(IF(
                ISNUMBER(M31:AD31),
                IF(
                    M$5:AD$5=1,
                    M31:AD31,
                    ""),
                "")),
            MAX(IF(
                ISNUMBER(M31:AD31),
                IF(
                    M$5:AD$5=2,
                    M31:AD31,
                    ""),
                ""))
        ),
        IF(
            Parameters!$D$16=1,
            IFERROR(
                AVERAGE(IF(
                    ISNUMBER(M31:AD31),
                    IF(
                        M$5:AD$5=1,
                        M31:AD31,
                        ""),
                    "")),
                AVERAGE(IF(
                    ISNUMBER(M31:AD31),
                    IF(
                        M$5:AD$5=2,
                        M31:AD31,
                        ""),
                    ""))
            ),
            IF(
                Parameters!$D$17=1,
                IFERROR(
                    IF(
                        OR(
                            IF(
                                ISNUMBER(M31:AD31),
                                IF(
                                    M$5:AD$5=1,
                                    M31:AD31,
                                    ""),
                                "")
                            =0),
                        0,
                        GEOMEAN(IF(
                            ISNUMBER(M31:AD31),
                            IF(
                                M$5:AD$5=1,
                                M31:AD31,
                                ""),
                            ""))
                    ),
                    IF(
                        OR(IF(
                            ISNUMBER(M31:AD31),
                            IF(
                                M$5:AD$5=2,
                                M31:AD31,
                                ""),
                            "")
                            =0),
                        0,
                        GEOMEAN(IF(
                            ISNUMBER(M31:AD31),
                            IF(
                                M$5:AD$5=2,
                                M31:AD31,
                                ""),
                            "")))
                )
            )
        )
    )
)</f>
        <v>10</v>
      </c>
      <c r="J31" s="242">
        <v>45103</v>
      </c>
      <c r="K31" s="242">
        <v>45154</v>
      </c>
      <c r="L31" s="91" t="s">
        <v>46</v>
      </c>
      <c r="M31" s="192">
        <v>0</v>
      </c>
      <c r="N31" s="192">
        <v>0</v>
      </c>
      <c r="O31" s="192">
        <v>0</v>
      </c>
      <c r="P31" s="192">
        <v>0</v>
      </c>
      <c r="Q31" s="192" t="s">
        <v>409</v>
      </c>
      <c r="R31" s="192">
        <v>0</v>
      </c>
      <c r="S31" s="192">
        <v>10</v>
      </c>
      <c r="T31" s="192" t="s">
        <v>409</v>
      </c>
      <c r="U31" s="192">
        <v>59.8</v>
      </c>
      <c r="V31" s="192">
        <v>7.5345905717373401E-2</v>
      </c>
      <c r="W31" s="192" t="s">
        <v>409</v>
      </c>
      <c r="X31" s="192" t="s">
        <v>409</v>
      </c>
      <c r="Y31" s="192">
        <v>-0.107142857142856</v>
      </c>
      <c r="Z31" s="192">
        <v>109.99999999999901</v>
      </c>
      <c r="AA31" s="34"/>
      <c r="AB31" s="34"/>
      <c r="AC31" s="192"/>
      <c r="AD31" s="192"/>
      <c r="AE31" s="192"/>
      <c r="AF31" s="192"/>
      <c r="AG31" s="192"/>
      <c r="AH31" s="192"/>
    </row>
    <row r="32" spans="1:34" x14ac:dyDescent="0.2">
      <c r="A32" s="84">
        <v>25</v>
      </c>
      <c r="B32" s="84" t="str">
        <f ca="1"/>
        <v>Bermuda</v>
      </c>
      <c r="C32" s="84" t="str">
        <f ca="1"/>
        <v>BMU</v>
      </c>
      <c r="D32" s="219" t="str">
        <f ca="1"/>
        <v>NAC           North America</v>
      </c>
      <c r="E32" s="219" t="str">
        <f ca="1"/>
        <v>NA</v>
      </c>
      <c r="F32" s="190" t="str">
        <f t="shared" ca="1" si="12"/>
        <v/>
      </c>
      <c r="G32" s="80">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0</v>
      </c>
      <c r="H32" s="80" cm="1">
        <f t="array" ref="H32">IF(
    SUM(IF(
            ISNUMBER(
                IF(
                    $M$4:$AD$4,
                    (M32:AD32),
                    "")),
            1,
            0))
        =0,
    NA(),
    IF(
        Parameters!$D$15=1,
        IF(
            SUM(--(ISNUMBER(IF($M$4:$AD$4=1,(M32:AD32),""))))&gt;0,
            MAX(IF(
                ISNUMBER(M32:AD32),
                IF(
                    M$4:AD$4=1,
                    M32:AD32,
                    ""),
                "")),
            MAX(IF(
                ISNUMBER(M32:AD32),
                IF(
                    M$4:AD$4=2,
                    M32:AD32,
                    ""),
                ""))
        ),
        IF(
            Parameters!$D$16=1,
            IFERROR(
                AVERAGE(IF(
                    ISNUMBER(M32:AD32),
                    IF(
                        M$4:AD$4=1,
                        M32:AD32,
                        ""),
                    "")),
                AVERAGE(IF(
                    ISNUMBER(M32:AD32),
                    IF(
                        M$4:AD$4=2,
                        M32:AD32,
                        ""),
                    ""))
            ),
            IF(
                Parameters!$D$17=1,
                IFERROR(
                    IF(
                        OR(
                            IF(
                                ISNUMBER(M32:AD32),
                                IF(
                                    M$4:AD$4=1,
                                    M32:AD32,
                                    ""),
                                "")
                            =0),
                        0,
                        GEOMEAN(IF(
                            ISNUMBER(M32:AD32),
                            IF(
                                M$4:AD$4=1,
                                M32:AD32,
                                ""),
                            ""))
                    ),
                    IF(
                        OR(IF(
                            ISNUMBER(M32:AD32),
                            IF(
                                M$4:AD$4=2,
                                M32:AD32,
                                ""),
                            "")
                            =0),
                        0,
                        GEOMEAN(IF(
                            ISNUMBER(M32:AD32),
                            IF(
                                M$4:AD$4=2,
                                M32:AD32,
                                ""),
                            "")))
                )
            )
        )
    )
)</f>
        <v>0</v>
      </c>
      <c r="I32" s="191" cm="1">
        <f t="array" ref="I32">IF(
    SUM(IF(
            ISNUMBER(
                IF(
                    $M$5:$AD$5,
                    (M32:AD32),
                    "")),
            1,
            0))
        =0,
    NA(),
    IF(
        Parameters!$D$15=1,
        IF(
            SUM(--(ISNUMBER(IF($M$5:$AD$5=1,(M32:AD32),""))))&gt;0,
            MAX(IF(
                ISNUMBER(M32:AD32),
                IF(
                    M$5:AD$5=1,
                    M32:AD32,
                    ""),
                "")),
            MAX(IF(
                ISNUMBER(M32:AD32),
                IF(
                    M$5:AD$5=2,
                    M32:AD32,
                    ""),
                ""))
        ),
        IF(
            Parameters!$D$16=1,
            IFERROR(
                AVERAGE(IF(
                    ISNUMBER(M32:AD32),
                    IF(
                        M$5:AD$5=1,
                        M32:AD32,
                        ""),
                    "")),
                AVERAGE(IF(
                    ISNUMBER(M32:AD32),
                    IF(
                        M$5:AD$5=2,
                        M32:AD32,
                        ""),
                    ""))
            ),
            IF(
                Parameters!$D$17=1,
                IFERROR(
                    IF(
                        OR(
                            IF(
                                ISNUMBER(M32:AD32),
                                IF(
                                    M$5:AD$5=1,
                                    M32:AD32,
                                    ""),
                                "")
                            =0),
                        0,
                        GEOMEAN(IF(
                            ISNUMBER(M32:AD32),
                            IF(
                                M$5:AD$5=1,
                                M32:AD32,
                                ""),
                            ""))
                    ),
                    IF(
                        OR(IF(
                            ISNUMBER(M32:AD32),
                            IF(
                                M$5:AD$5=2,
                                M32:AD32,
                                ""),
                            "")
                            =0),
                        0,
                        GEOMEAN(IF(
                            ISNUMBER(M32:AD32),
                            IF(
                                M$5:AD$5=2,
                                M32:AD32,
                                ""),
                            "")))
                )
            )
        )
    )
)</f>
        <v>0</v>
      </c>
      <c r="J32" s="242" t="s">
        <v>409</v>
      </c>
      <c r="K32" s="242" t="s">
        <v>409</v>
      </c>
      <c r="L32" s="91" t="s">
        <v>702</v>
      </c>
      <c r="M32" s="192">
        <v>0</v>
      </c>
      <c r="N32" s="192" t="s">
        <v>409</v>
      </c>
      <c r="O32" s="192" t="s">
        <v>409</v>
      </c>
      <c r="P32" s="192">
        <v>0</v>
      </c>
      <c r="Q32" s="192" t="s">
        <v>409</v>
      </c>
      <c r="R32" s="192" t="s">
        <v>409</v>
      </c>
      <c r="S32" s="192" t="s">
        <v>409</v>
      </c>
      <c r="T32" s="192" t="s">
        <v>409</v>
      </c>
      <c r="U32" s="192" t="s">
        <v>409</v>
      </c>
      <c r="V32" s="192" t="s">
        <v>409</v>
      </c>
      <c r="W32" s="192" t="s">
        <v>409</v>
      </c>
      <c r="X32" s="192" t="s">
        <v>409</v>
      </c>
      <c r="Y32" s="192" t="s">
        <v>409</v>
      </c>
      <c r="Z32" s="192" t="s">
        <v>409</v>
      </c>
      <c r="AA32" s="34"/>
      <c r="AB32" s="34"/>
      <c r="AC32" s="192"/>
      <c r="AD32" s="192"/>
      <c r="AE32" s="192"/>
      <c r="AF32" s="192"/>
      <c r="AG32" s="192"/>
      <c r="AH32" s="192"/>
    </row>
    <row r="33" spans="1:34" x14ac:dyDescent="0.2">
      <c r="A33" s="84">
        <v>26</v>
      </c>
      <c r="B33" s="84" t="str">
        <f ca="1"/>
        <v>Bolivia</v>
      </c>
      <c r="C33" s="84" t="str">
        <f ca="1"/>
        <v>BOL</v>
      </c>
      <c r="D33" s="219" t="str">
        <f ca="1"/>
        <v>LCN           Latin America &amp; Caribbean</v>
      </c>
      <c r="E33" s="219" t="str">
        <f ca="1"/>
        <v>IBRD</v>
      </c>
      <c r="F33" s="190" t="str">
        <f t="shared" ca="1" si="12"/>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0</v>
      </c>
      <c r="H33" s="80" cm="1">
        <f t="array" ref="H33">IF(
    SUM(IF(
            ISNUMBER(
                IF(
                    $M$4:$AD$4,
                    (M33:AD33),
                    "")),
            1,
            0))
        =0,
    NA(),
    IF(
        Parameters!$D$15=1,
        IF(
            SUM(--(ISNUMBER(IF($M$4:$AD$4=1,(M33:AD33),""))))&gt;0,
            MAX(IF(
                ISNUMBER(M33:AD33),
                IF(
                    M$4:AD$4=1,
                    M33:AD33,
                    ""),
                "")),
            MAX(IF(
                ISNUMBER(M33:AD33),
                IF(
                    M$4:AD$4=2,
                    M33:AD33,
                    ""),
                ""))
        ),
        IF(
            Parameters!$D$16=1,
            IFERROR(
                AVERAGE(IF(
                    ISNUMBER(M33:AD33),
                    IF(
                        M$4:AD$4=1,
                        M33:AD33,
                        ""),
                    "")),
                AVERAGE(IF(
                    ISNUMBER(M33:AD33),
                    IF(
                        M$4:AD$4=2,
                        M33:AD33,
                        ""),
                    ""))
            ),
            IF(
                Parameters!$D$17=1,
                IFERROR(
                    IF(
                        OR(
                            IF(
                                ISNUMBER(M33:AD33),
                                IF(
                                    M$4:AD$4=1,
                                    M33:AD33,
                                    ""),
                                "")
                            =0),
                        0,
                        GEOMEAN(IF(
                            ISNUMBER(M33:AD33),
                            IF(
                                M$4:AD$4=1,
                                M33:AD33,
                                ""),
                            ""))
                    ),
                    IF(
                        OR(IF(
                            ISNUMBER(M33:AD33),
                            IF(
                                M$4:AD$4=2,
                                M33:AD33,
                                ""),
                            "")
                            =0),
                        0,
                        GEOMEAN(IF(
                            ISNUMBER(M33:AD33),
                            IF(
                                M$4:AD$4=2,
                                M33:AD33,
                                ""),
                            "")))
                )
            )
        )
    )
)</f>
        <v>1.9668371846886501</v>
      </c>
      <c r="I33" s="191" cm="1">
        <f t="array" ref="I33">IF(
    SUM(IF(
            ISNUMBER(
                IF(
                    $M$5:$AD$5,
                    (M33:AD33),
                    "")),
            1,
            0))
        =0,
    NA(),
    IF(
        Parameters!$D$15=1,
        IF(
            SUM(--(ISNUMBER(IF($M$5:$AD$5=1,(M33:AD33),""))))&gt;0,
            MAX(IF(
                ISNUMBER(M33:AD33),
                IF(
                    M$5:AD$5=1,
                    M33:AD33,
                    ""),
                "")),
            MAX(IF(
                ISNUMBER(M33:AD33),
                IF(
                    M$5:AD$5=2,
                    M33:AD33,
                    ""),
                ""))
        ),
        IF(
            Parameters!$D$16=1,
            IFERROR(
                AVERAGE(IF(
                    ISNUMBER(M33:AD33),
                    IF(
                        M$5:AD$5=1,
                        M33:AD33,
                        ""),
                    "")),
                AVERAGE(IF(
                    ISNUMBER(M33:AD33),
                    IF(
                        M$5:AD$5=2,
                        M33:AD33,
                        ""),
                    ""))
            ),
            IF(
                Parameters!$D$17=1,
                IFERROR(
                    IF(
                        OR(
                            IF(
                                ISNUMBER(M33:AD33),
                                IF(
                                    M$5:AD$5=1,
                                    M33:AD33,
                                    ""),
                                "")
                            =0),
                        0,
                        GEOMEAN(IF(
                            ISNUMBER(M33:AD33),
                            IF(
                                M$5:AD$5=1,
                                M33:AD33,
                                ""),
                            ""))
                    ),
                    IF(
                        OR(IF(
                            ISNUMBER(M33:AD33),
                            IF(
                                M$5:AD$5=2,
                                M33:AD33,
                                ""),
                            "")
                            =0),
                        0,
                        GEOMEAN(IF(
                            ISNUMBER(M33:AD33),
                            IF(
                                M$5:AD$5=2,
                                M33:AD33,
                                ""),
                            "")))
                )
            )
        )
    )
)</f>
        <v>0</v>
      </c>
      <c r="J33" s="242">
        <v>45103</v>
      </c>
      <c r="K33" s="242">
        <v>45056</v>
      </c>
      <c r="L33" s="91" t="s">
        <v>48</v>
      </c>
      <c r="M33" s="192">
        <v>0</v>
      </c>
      <c r="N33" s="192">
        <v>1.9668371846886501</v>
      </c>
      <c r="O33" s="192" t="s">
        <v>409</v>
      </c>
      <c r="P33" s="192">
        <v>0</v>
      </c>
      <c r="Q33" s="192" t="s">
        <v>409</v>
      </c>
      <c r="R33" s="192">
        <v>0</v>
      </c>
      <c r="S33" s="192">
        <v>0</v>
      </c>
      <c r="T33" s="192" t="s">
        <v>409</v>
      </c>
      <c r="U33" s="192">
        <v>70.7</v>
      </c>
      <c r="V33" s="192" t="s">
        <v>409</v>
      </c>
      <c r="W33" s="192" t="s">
        <v>409</v>
      </c>
      <c r="X33" s="192" t="s">
        <v>409</v>
      </c>
      <c r="Y33" s="192">
        <v>0</v>
      </c>
      <c r="Z33" s="192">
        <v>-100</v>
      </c>
      <c r="AA33" s="34"/>
      <c r="AB33" s="34"/>
      <c r="AC33" s="192"/>
      <c r="AD33" s="192"/>
      <c r="AE33" s="192"/>
      <c r="AF33" s="192"/>
      <c r="AG33" s="192"/>
      <c r="AH33" s="192"/>
    </row>
    <row r="34" spans="1:34" x14ac:dyDescent="0.2">
      <c r="A34" s="84">
        <v>27</v>
      </c>
      <c r="B34" s="84" t="str">
        <f ca="1"/>
        <v>Brazil</v>
      </c>
      <c r="C34" s="84" t="str">
        <f ca="1"/>
        <v>BRA</v>
      </c>
      <c r="D34" s="219" t="str">
        <f ca="1"/>
        <v>LCN           Latin America &amp; Caribbean</v>
      </c>
      <c r="E34" s="219" t="str">
        <f ca="1"/>
        <v>IBRD</v>
      </c>
      <c r="F34" s="190" t="str">
        <f t="shared" ca="1" si="12"/>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1.6731321016544503</v>
      </c>
      <c r="H34" s="80" cm="1">
        <f t="array" ref="H34">IF(
    SUM(IF(
            ISNUMBER(
                IF(
                    $M$4:$AD$4,
                    (M34:AD34),
                    "")),
            1,
            0))
        =0,
    NA(),
    IF(
        Parameters!$D$15=1,
        IF(
            SUM(--(ISNUMBER(IF($M$4:$AD$4=1,(M34:AD34),""))))&gt;0,
            MAX(IF(
                ISNUMBER(M34:AD34),
                IF(
                    M$4:AD$4=1,
                    M34:AD34,
                    ""),
                "")),
            MAX(IF(
                ISNUMBER(M34:AD34),
                IF(
                    M$4:AD$4=2,
                    M34:AD34,
                    ""),
                ""))
        ),
        IF(
            Parameters!$D$16=1,
            IFERROR(
                AVERAGE(IF(
                    ISNUMBER(M34:AD34),
                    IF(
                        M$4:AD$4=1,
                        M34:AD34,
                        ""),
                    "")),
                AVERAGE(IF(
                    ISNUMBER(M34:AD34),
                    IF(
                        M$4:AD$4=2,
                        M34:AD34,
                        ""),
                    ""))
            ),
            IF(
                Parameters!$D$17=1,
                IFERROR(
                    IF(
                        OR(
                            IF(
                                ISNUMBER(M34:AD34),
                                IF(
                                    M$4:AD$4=1,
                                    M34:AD34,
                                    ""),
                                "")
                            =0),
                        0,
                        GEOMEAN(IF(
                            ISNUMBER(M34:AD34),
                            IF(
                                M$4:AD$4=1,
                                M34:AD34,
                                ""),
                            ""))
                    ),
                    IF(
                        OR(IF(
                            ISNUMBER(M34:AD34),
                            IF(
                                M$4:AD$4=2,
                                M34:AD34,
                                ""),
                            "")
                            =0),
                        0,
                        GEOMEAN(IF(
                            ISNUMBER(M34:AD34),
                            IF(
                                M$4:AD$4=2,
                                M34:AD34,
                                ""),
                            "")))
                )
            )
        )
    )
)</f>
        <v>2.8047274651613998</v>
      </c>
      <c r="I34" s="191" cm="1">
        <f t="array" ref="I34">IF(
    SUM(IF(
            ISNUMBER(
                IF(
                    $M$5:$AD$5,
                    (M34:AD34),
                    "")),
            1,
            0))
        =0,
    NA(),
    IF(
        Parameters!$D$15=1,
        IF(
            SUM(--(ISNUMBER(IF($M$5:$AD$5=1,(M34:AD34),""))))&gt;0,
            MAX(IF(
                ISNUMBER(M34:AD34),
                IF(
                    M$5:AD$5=1,
                    M34:AD34,
                    ""),
                "")),
            MAX(IF(
                ISNUMBER(M34:AD34),
                IF(
                    M$5:AD$5=2,
                    M34:AD34,
                    ""),
                ""))
        ),
        IF(
            Parameters!$D$16=1,
            IFERROR(
                AVERAGE(IF(
                    ISNUMBER(M34:AD34),
                    IF(
                        M$5:AD$5=1,
                        M34:AD34,
                        ""),
                    "")),
                AVERAGE(IF(
                    ISNUMBER(M34:AD34),
                    IF(
                        M$5:AD$5=2,
                        M34:AD34,
                        ""),
                    ""))
            ),
            IF(
                Parameters!$D$17=1,
                IFERROR(
                    IF(
                        OR(
                            IF(
                                ISNUMBER(M34:AD34),
                                IF(
                                    M$5:AD$5=1,
                                    M34:AD34,
                                    ""),
                                "")
                            =0),
                        0,
                        GEOMEAN(IF(
                            ISNUMBER(M34:AD34),
                            IF(
                                M$5:AD$5=1,
                                M34:AD34,
                                ""),
                            ""))
                    ),
                    IF(
                        OR(IF(
                            ISNUMBER(M34:AD34),
                            IF(
                                M$5:AD$5=2,
                                M34:AD34,
                                ""),
                            "")
                            =0),
                        0,
                        GEOMEAN(IF(
                            ISNUMBER(M34:AD34),
                            IF(
                                M$5:AD$5=2,
                                M34:AD34,
                                ""),
                            "")))
                )
            )
        )
    )
)</f>
        <v>0.99809021174381596</v>
      </c>
      <c r="J34" s="242">
        <v>45103</v>
      </c>
      <c r="K34" s="242">
        <v>45154</v>
      </c>
      <c r="L34" s="91" t="s">
        <v>50</v>
      </c>
      <c r="M34" s="192">
        <v>0</v>
      </c>
      <c r="N34" s="192">
        <v>2.8047274651613998</v>
      </c>
      <c r="O34" s="192">
        <v>0.99809021174381596</v>
      </c>
      <c r="P34" s="192">
        <v>0</v>
      </c>
      <c r="Q34" s="192" t="s">
        <v>409</v>
      </c>
      <c r="R34" s="192">
        <v>0</v>
      </c>
      <c r="S34" s="192">
        <v>0</v>
      </c>
      <c r="T34" s="192" t="s">
        <v>409</v>
      </c>
      <c r="U34" s="192">
        <v>74.5</v>
      </c>
      <c r="V34" s="192">
        <v>9.9809021174381604E-2</v>
      </c>
      <c r="W34" s="192" t="s">
        <v>409</v>
      </c>
      <c r="X34" s="192" t="s">
        <v>409</v>
      </c>
      <c r="Y34" s="192">
        <v>0</v>
      </c>
      <c r="Z34" s="192">
        <v>-38.786664237566001</v>
      </c>
      <c r="AA34" s="34"/>
      <c r="AB34" s="34"/>
      <c r="AC34" s="192"/>
      <c r="AD34" s="192"/>
      <c r="AE34" s="192"/>
      <c r="AF34" s="192"/>
      <c r="AG34" s="192"/>
      <c r="AH34" s="192"/>
    </row>
    <row r="35" spans="1:34" x14ac:dyDescent="0.2">
      <c r="A35" s="84">
        <v>28</v>
      </c>
      <c r="B35" s="84" t="str">
        <f ca="1"/>
        <v>Barbados</v>
      </c>
      <c r="C35" s="84" t="str">
        <f ca="1"/>
        <v>BRB</v>
      </c>
      <c r="D35" s="219" t="str">
        <f ca="1"/>
        <v>LCN           Latin America &amp; Caribbean</v>
      </c>
      <c r="E35" s="219" t="str">
        <f ca="1"/>
        <v>NA</v>
      </c>
      <c r="F35" s="190" t="str">
        <f t="shared" ca="1" si="12"/>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$M$4:$AD$4,
                    (M35:AD35),
                    "")),
            1,
            0))
        =0,
    NA(),
    IF(
        Parameters!$D$15=1,
        IF(
            SUM(--(ISNUMBER(IF($M$4:$AD$4=1,(M35:AD35),""))))&gt;0,
            MAX(IF(
                ISNUMBER(M35:AD35),
                IF(
                    M$4:AD$4=1,
                    M35:AD35,
                    ""),
                "")),
            MAX(IF(
                ISNUMBER(M35:AD35),
                IF(
                    M$4:AD$4=2,
                    M35:AD35,
                    ""),
                ""))
        ),
        IF(
            Parameters!$D$16=1,
            IFERROR(
                AVERAGE(IF(
                    ISNUMBER(M35:AD35),
                    IF(
                        M$4:AD$4=1,
                        M35:AD35,
                        ""),
                    "")),
                AVERAGE(IF(
                    ISNUMBER(M35:AD35),
                    IF(
                        M$4:AD$4=2,
                        M35:AD35,
                        ""),
                    ""))
            ),
            IF(
                Parameters!$D$17=1,
                IFERROR(
                    IF(
                        OR(
                            IF(
                                ISNUMBER(M35:AD35),
                                IF(
                                    M$4:AD$4=1,
                                    M35:AD35,
                                    ""),
                                "")
                            =0),
                        0,
                        GEOMEAN(IF(
                            ISNUMBER(M35:AD35),
                            IF(
                                M$4:AD$4=1,
                                M35:AD35,
                                ""),
                            ""))
                    ),
                    IF(
                        OR(IF(
                            ISNUMBER(M35:AD35),
                            IF(
                                M$4:AD$4=2,
                                M35:AD35,
                                ""),
                            "")
                            =0),
                        0,
                        GEOMEAN(IF(
                            ISNUMBER(M35:AD35),
                            IF(
                                M$4:AD$4=2,
                                M35:AD35,
                                ""),
                            "")))
                )
            )
        )
    )
)</f>
        <v>0</v>
      </c>
      <c r="I35" s="191" cm="1">
        <f t="array" ref="I35">IF(
    SUM(IF(
            ISNUMBER(
                IF(
                    $M$5:$AD$5,
                    (M35:AD35),
                    "")),
            1,
            0))
        =0,
    NA(),
    IF(
        Parameters!$D$15=1,
        IF(
            SUM(--(ISNUMBER(IF($M$5:$AD$5=1,(M35:AD35),""))))&gt;0,
            MAX(IF(
                ISNUMBER(M35:AD35),
                IF(
                    M$5:AD$5=1,
                    M35:AD35,
                    ""),
                "")),
            MAX(IF(
                ISNUMBER(M35:AD35),
                IF(
                    M$5:AD$5=2,
                    M35:AD35,
                    ""),
                ""))
        ),
        IF(
            Parameters!$D$16=1,
            IFERROR(
                AVERAGE(IF(
                    ISNUMBER(M35:AD35),
                    IF(
                        M$5:AD$5=1,
                        M35:AD35,
                        ""),
                    "")),
                AVERAGE(IF(
                    ISNUMBER(M35:AD35),
                    IF(
                        M$5:AD$5=2,
                        M35:AD35,
                        ""),
                    ""))
            ),
            IF(
                Parameters!$D$17=1,
                IFERROR(
                    IF(
                        OR(
                            IF(
                                ISNUMBER(M35:AD35),
                                IF(
                                    M$5:AD$5=1,
                                    M35:AD35,
                                    ""),
                                "")
                            =0),
                        0,
                        GEOMEAN(IF(
                            ISNUMBER(M35:AD35),
                            IF(
                                M$5:AD$5=1,
                                M35:AD35,
                                ""),
                            ""))
                    ),
                    IF(
                        OR(IF(
                            ISNUMBER(M35:AD35),
                            IF(
                                M$5:AD$5=2,
                                M35:AD35,
                                ""),
                            "")
                            =0),
                        0,
                        GEOMEAN(IF(
                            ISNUMBER(M35:AD35),
                            IF(
                                M$5:AD$5=2,
                                M35:AD35,
                                ""),
                            "")))
                )
            )
        )
    )
)</f>
        <v>0</v>
      </c>
      <c r="J35" s="242">
        <v>45103</v>
      </c>
      <c r="K35" s="242">
        <v>44860</v>
      </c>
      <c r="L35" s="91" t="s">
        <v>52</v>
      </c>
      <c r="M35" s="192">
        <v>0</v>
      </c>
      <c r="N35" s="192">
        <v>0</v>
      </c>
      <c r="O35" s="192" t="s">
        <v>409</v>
      </c>
      <c r="P35" s="192">
        <v>0</v>
      </c>
      <c r="Q35" s="192" t="s">
        <v>409</v>
      </c>
      <c r="R35" s="192">
        <v>0</v>
      </c>
      <c r="S35" s="192" t="s">
        <v>409</v>
      </c>
      <c r="T35" s="192" t="s">
        <v>409</v>
      </c>
      <c r="U35" s="192">
        <v>45.4</v>
      </c>
      <c r="V35" s="192" t="s">
        <v>409</v>
      </c>
      <c r="W35" s="192" t="s">
        <v>409</v>
      </c>
      <c r="X35" s="192" t="s">
        <v>409</v>
      </c>
      <c r="Y35" s="192">
        <v>0</v>
      </c>
      <c r="Z35" s="192" t="s">
        <v>409</v>
      </c>
      <c r="AA35" s="34"/>
      <c r="AB35" s="34"/>
      <c r="AC35" s="192"/>
      <c r="AD35" s="192"/>
      <c r="AE35" s="192"/>
      <c r="AF35" s="192"/>
      <c r="AG35" s="192"/>
      <c r="AH35" s="192"/>
    </row>
    <row r="36" spans="1:34" x14ac:dyDescent="0.2">
      <c r="A36" s="84">
        <v>29</v>
      </c>
      <c r="B36" s="84" t="str">
        <f ca="1"/>
        <v>Brunei Darussalam</v>
      </c>
      <c r="C36" s="84" t="str">
        <f ca="1"/>
        <v>BRN</v>
      </c>
      <c r="D36" s="219" t="str">
        <f ca="1"/>
        <v>EAS           East Asia &amp; Pacific</v>
      </c>
      <c r="E36" s="219" t="str">
        <f ca="1"/>
        <v>NA</v>
      </c>
      <c r="F36" s="190" t="str">
        <f t="shared" ca="1" si="12"/>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$M$4:$AD$4,
                    (M36:AD36),
                    "")),
            1,
            0))
        =0,
    NA(),
    IF(
        Parameters!$D$15=1,
        IF(
            SUM(--(ISNUMBER(IF($M$4:$AD$4=1,(M36:AD36),""))))&gt;0,
            MAX(IF(
                ISNUMBER(M36:AD36),
                IF(
                    M$4:AD$4=1,
                    M36:AD36,
                    ""),
                "")),
            MAX(IF(
                ISNUMBER(M36:AD36),
                IF(
                    M$4:AD$4=2,
                    M36:AD36,
                    ""),
                ""))
        ),
        IF(
            Parameters!$D$16=1,
            IFERROR(
                AVERAGE(IF(
                    ISNUMBER(M36:AD36),
                    IF(
                        M$4:AD$4=1,
                        M36:AD36,
                        ""),
                    "")),
                AVERAGE(IF(
                    ISNUMBER(M36:AD36),
                    IF(
                        M$4:AD$4=2,
                        M36:AD36,
                        ""),
                    ""))
            ),
            IF(
                Parameters!$D$17=1,
                IFERROR(
                    IF(
                        OR(
                            IF(
                                ISNUMBER(M36:AD36),
                                IF(
                                    M$4:AD$4=1,
                                    M36:AD36,
                                    ""),
                                "")
                            =0),
                        0,
                        GEOMEAN(IF(
                            ISNUMBER(M36:AD36),
                            IF(
                                M$4:AD$4=1,
                                M36:AD36,
                                ""),
                            ""))
                    ),
                    IF(
                        OR(IF(
                            ISNUMBER(M36:AD36),
                            IF(
                                M$4:AD$4=2,
                                M36:AD36,
                                ""),
                            "")
                            =0),
                        0,
                        GEOMEAN(IF(
                            ISNUMBER(M36:AD36),
                            IF(
                                M$4:AD$4=2,
                                M36:AD36,
                                ""),
                            "")))
                )
            )
        )
    )
)</f>
        <v>0</v>
      </c>
      <c r="I36" s="191" cm="1">
        <f t="array" ref="I36">IF(
    SUM(IF(
            ISNUMBER(
                IF(
                    $M$5:$AD$5,
                    (M36:AD36),
                    "")),
            1,
            0))
        =0,
    NA(),
    IF(
        Parameters!$D$15=1,
        IF(
            SUM(--(ISNUMBER(IF($M$5:$AD$5=1,(M36:AD36),""))))&gt;0,
            MAX(IF(
                ISNUMBER(M36:AD36),
                IF(
                    M$5:AD$5=1,
                    M36:AD36,
                    ""),
                "")),
            MAX(IF(
                ISNUMBER(M36:AD36),
                IF(
                    M$5:AD$5=2,
                    M36:AD36,
                    ""),
                ""))
        ),
        IF(
            Parameters!$D$16=1,
            IFERROR(
                AVERAGE(IF(
                    ISNUMBER(M36:AD36),
                    IF(
                        M$5:AD$5=1,
                        M36:AD36,
                        ""),
                    "")),
                AVERAGE(IF(
                    ISNUMBER(M36:AD36),
                    IF(
                        M$5:AD$5=2,
                        M36:AD36,
                        ""),
                    ""))
            ),
            IF(
                Parameters!$D$17=1,
                IFERROR(
                    IF(
                        OR(
                            IF(
                                ISNUMBER(M36:AD36),
                                IF(
                                    M$5:AD$5=1,
                                    M36:AD36,
                                    ""),
                                "")
                            =0),
                        0,
                        GEOMEAN(IF(
                            ISNUMBER(M36:AD36),
                            IF(
                                M$5:AD$5=1,
                                M36:AD36,
                                ""),
                            ""))
                    ),
                    IF(
                        OR(IF(
                            ISNUMBER(M36:AD36),
                            IF(
                                M$5:AD$5=2,
                                M36:AD36,
                                ""),
                            "")
                            =0),
                        0,
                        GEOMEAN(IF(
                            ISNUMBER(M36:AD36),
                            IF(
                                M$5:AD$5=2,
                                M36:AD36,
                                ""),
                            "")))
                )
            )
        )
    )
)</f>
        <v>0</v>
      </c>
      <c r="J36" s="242">
        <v>45103</v>
      </c>
      <c r="K36" s="242">
        <v>44860</v>
      </c>
      <c r="L36" s="91" t="s">
        <v>54</v>
      </c>
      <c r="M36" s="192">
        <v>0</v>
      </c>
      <c r="N36" s="192">
        <v>0</v>
      </c>
      <c r="O36" s="192" t="s">
        <v>409</v>
      </c>
      <c r="P36" s="192">
        <v>0</v>
      </c>
      <c r="Q36" s="192" t="s">
        <v>409</v>
      </c>
      <c r="R36" s="192">
        <v>0</v>
      </c>
      <c r="S36" s="192" t="s">
        <v>409</v>
      </c>
      <c r="T36" s="192" t="s">
        <v>409</v>
      </c>
      <c r="U36" s="192">
        <v>54.7</v>
      </c>
      <c r="V36" s="192" t="s">
        <v>409</v>
      </c>
      <c r="W36" s="192" t="s">
        <v>409</v>
      </c>
      <c r="X36" s="192" t="s">
        <v>409</v>
      </c>
      <c r="Y36" s="192">
        <v>0</v>
      </c>
      <c r="Z36" s="192" t="s">
        <v>409</v>
      </c>
      <c r="AA36" s="34"/>
      <c r="AB36" s="34"/>
      <c r="AC36" s="192"/>
      <c r="AD36" s="192"/>
      <c r="AE36" s="192"/>
      <c r="AF36" s="192"/>
      <c r="AG36" s="192"/>
      <c r="AH36" s="192"/>
    </row>
    <row r="37" spans="1:34" x14ac:dyDescent="0.2">
      <c r="A37" s="84">
        <v>30</v>
      </c>
      <c r="B37" s="84" t="str">
        <f ca="1"/>
        <v>Bhutan</v>
      </c>
      <c r="C37" s="84" t="str">
        <f ca="1"/>
        <v>BTN</v>
      </c>
      <c r="D37" s="219" t="str">
        <f ca="1"/>
        <v>SAS           South Asia</v>
      </c>
      <c r="E37" s="219" t="str">
        <f ca="1"/>
        <v>IDA</v>
      </c>
      <c r="F37" s="190" t="str">
        <f t="shared" ca="1" si="12"/>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$M$4:$AD$4,
                    (M37:AD37),
                    "")),
            1,
            0))
        =0,
    NA(),
    IF(
        Parameters!$D$15=1,
        IF(
            SUM(--(ISNUMBER(IF($M$4:$AD$4=1,(M37:AD37),""))))&gt;0,
            MAX(IF(
                ISNUMBER(M37:AD37),
                IF(
                    M$4:AD$4=1,
                    M37:AD37,
                    ""),
                "")),
            MAX(IF(
                ISNUMBER(M37:AD37),
                IF(
                    M$4:AD$4=2,
                    M37:AD37,
                    ""),
                ""))
        ),
        IF(
            Parameters!$D$16=1,
            IFERROR(
                AVERAGE(IF(
                    ISNUMBER(M37:AD37),
                    IF(
                        M$4:AD$4=1,
                        M37:AD37,
                        ""),
                    "")),
                AVERAGE(IF(
                    ISNUMBER(M37:AD37),
                    IF(
                        M$4:AD$4=2,
                        M37:AD37,
                        ""),
                    ""))
            ),
            IF(
                Parameters!$D$17=1,
                IFERROR(
                    IF(
                        OR(
                            IF(
                                ISNUMBER(M37:AD37),
                                IF(
                                    M$4:AD$4=1,
                                    M37:AD37,
                                    ""),
                                "")
                            =0),
                        0,
                        GEOMEAN(IF(
                            ISNUMBER(M37:AD37),
                            IF(
                                M$4:AD$4=1,
                                M37:AD37,
                                ""),
                            ""))
                    ),
                    IF(
                        OR(IF(
                            ISNUMBER(M37:AD37),
                            IF(
                                M$4:AD$4=2,
                                M37:AD37,
                                ""),
                            "")
                            =0),
                        0,
                        GEOMEAN(IF(
                            ISNUMBER(M37:AD37),
                            IF(
                                M$4:AD$4=2,
                                M37:AD37,
                                ""),
                            "")))
                )
            )
        )
    )
)</f>
        <v>1.01869818310107</v>
      </c>
      <c r="I37" s="191" cm="1">
        <f t="array" ref="I37">IF(
    SUM(IF(
            ISNUMBER(
                IF(
                    $M$5:$AD$5,
                    (M37:AD37),
                    "")),
            1,
            0))
        =0,
    NA(),
    IF(
        Parameters!$D$15=1,
        IF(
            SUM(--(ISNUMBER(IF($M$5:$AD$5=1,(M37:AD37),""))))&gt;0,
            MAX(IF(
                ISNUMBER(M37:AD37),
                IF(
                    M$5:AD$5=1,
                    M37:AD37,
                    ""),
                "")),
            MAX(IF(
                ISNUMBER(M37:AD37),
                IF(
                    M$5:AD$5=2,
                    M37:AD37,
                    ""),
                ""))
        ),
        IF(
            Parameters!$D$16=1,
            IFERROR(
                AVERAGE(IF(
                    ISNUMBER(M37:AD37),
                    IF(
                        M$5:AD$5=1,
                        M37:AD37,
                        ""),
                    "")),
                AVERAGE(IF(
                    ISNUMBER(M37:AD37),
                    IF(
                        M$5:AD$5=2,
                        M37:AD37,
                        ""),
                    ""))
            ),
            IF(
                Parameters!$D$17=1,
                IFERROR(
                    IF(
                        OR(
                            IF(
                                ISNUMBER(M37:AD37),
                                IF(
                                    M$5:AD$5=1,
                                    M37:AD37,
                                    ""),
                                "")
                            =0),
                        0,
                        GEOMEAN(IF(
                            ISNUMBER(M37:AD37),
                            IF(
                                M$5:AD$5=1,
                                M37:AD37,
                                ""),
                            ""))
                    ),
                    IF(
                        OR(IF(
                            ISNUMBER(M37:AD37),
                            IF(
                                M$5:AD$5=2,
                                M37:AD37,
                                ""),
                            "")
                            =0),
                        0,
                        GEOMEAN(IF(
                            ISNUMBER(M37:AD37),
                            IF(
                                M$5:AD$5=2,
                                M37:AD37,
                                ""),
                            "")))
                )
            )
        )
    )
)</f>
        <v>0</v>
      </c>
      <c r="J37" s="242">
        <v>45103</v>
      </c>
      <c r="K37" s="242">
        <v>44860</v>
      </c>
      <c r="L37" s="91" t="s">
        <v>56</v>
      </c>
      <c r="M37" s="192">
        <v>0</v>
      </c>
      <c r="N37" s="192">
        <v>1.01869818310107</v>
      </c>
      <c r="O37" s="192" t="s">
        <v>409</v>
      </c>
      <c r="P37" s="192">
        <v>0</v>
      </c>
      <c r="Q37" s="192" t="s">
        <v>409</v>
      </c>
      <c r="R37" s="192">
        <v>0</v>
      </c>
      <c r="S37" s="192" t="s">
        <v>409</v>
      </c>
      <c r="T37" s="192" t="s">
        <v>409</v>
      </c>
      <c r="U37" s="192">
        <v>66.400000000000006</v>
      </c>
      <c r="V37" s="192" t="s">
        <v>409</v>
      </c>
      <c r="W37" s="192" t="s">
        <v>409</v>
      </c>
      <c r="X37" s="192" t="s">
        <v>409</v>
      </c>
      <c r="Y37" s="192">
        <v>0</v>
      </c>
      <c r="Z37" s="192" t="s">
        <v>409</v>
      </c>
      <c r="AA37" s="34"/>
      <c r="AB37" s="34"/>
      <c r="AC37" s="192"/>
      <c r="AD37" s="192"/>
      <c r="AE37" s="192"/>
      <c r="AF37" s="192"/>
      <c r="AG37" s="192"/>
      <c r="AH37" s="192"/>
    </row>
    <row r="38" spans="1:34" x14ac:dyDescent="0.2">
      <c r="A38" s="84">
        <v>31</v>
      </c>
      <c r="B38" s="84" t="str">
        <f ca="1"/>
        <v>Botswana</v>
      </c>
      <c r="C38" s="84" t="str">
        <f ca="1"/>
        <v>BWA</v>
      </c>
      <c r="D38" s="219" t="str">
        <f ca="1"/>
        <v>SSF           Sub-Saharan Africa</v>
      </c>
      <c r="E38" s="219" t="str">
        <f ca="1"/>
        <v>IBRD</v>
      </c>
      <c r="F38" s="190" t="str">
        <f t="shared" ca="1" si="12"/>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$M$4:$AD$4,
                    (M38:AD38),
                    "")),
            1,
            0))
        =0,
    NA(),
    IF(
        Parameters!$D$15=1,
        IF(
            SUM(--(ISNUMBER(IF($M$4:$AD$4=1,(M38:AD38),""))))&gt;0,
            MAX(IF(
                ISNUMBER(M38:AD38),
                IF(
                    M$4:AD$4=1,
                    M38:AD38,
                    ""),
                "")),
            MAX(IF(
                ISNUMBER(M38:AD38),
                IF(
                    M$4:AD$4=2,
                    M38:AD38,
                    ""),
                ""))
        ),
        IF(
            Parameters!$D$16=1,
            IFERROR(
                AVERAGE(IF(
                    ISNUMBER(M38:AD38),
                    IF(
                        M$4:AD$4=1,
                        M38:AD38,
                        ""),
                    "")),
                AVERAGE(IF(
                    ISNUMBER(M38:AD38),
                    IF(
                        M$4:AD$4=2,
                        M38:AD38,
                        ""),
                    ""))
            ),
            IF(
                Parameters!$D$17=1,
                IFERROR(
                    IF(
                        OR(
                            IF(
                                ISNUMBER(M38:AD38),
                                IF(
                                    M$4:AD$4=1,
                                    M38:AD38,
                                    ""),
                                "")
                            =0),
                        0,
                        GEOMEAN(IF(
                            ISNUMBER(M38:AD38),
                            IF(
                                M$4:AD$4=1,
                                M38:AD38,
                                ""),
                            ""))
                    ),
                    IF(
                        OR(IF(
                            ISNUMBER(M38:AD38),
                            IF(
                                M$4:AD$4=2,
                                M38:AD38,
                                ""),
                            "")
                            =0),
                        0,
                        GEOMEAN(IF(
                            ISNUMBER(M38:AD38),
                            IF(
                                M$4:AD$4=2,
                                M38:AD38,
                                ""),
                            "")))
                )
            )
        )
    )
)</f>
        <v>0</v>
      </c>
      <c r="I38" s="191" cm="1">
        <f t="array" ref="I38">IF(
    SUM(IF(
            ISNUMBER(
                IF(
                    $M$5:$AD$5,
                    (M38:AD38),
                    "")),
            1,
            0))
        =0,
    NA(),
    IF(
        Parameters!$D$15=1,
        IF(
            SUM(--(ISNUMBER(IF($M$5:$AD$5=1,(M38:AD38),""))))&gt;0,
            MAX(IF(
                ISNUMBER(M38:AD38),
                IF(
                    M$5:AD$5=1,
                    M38:AD38,
                    ""),
                "")),
            MAX(IF(
                ISNUMBER(M38:AD38),
                IF(
                    M$5:AD$5=2,
                    M38:AD38,
                    ""),
                ""))
        ),
        IF(
            Parameters!$D$16=1,
            IFERROR(
                AVERAGE(IF(
                    ISNUMBER(M38:AD38),
                    IF(
                        M$5:AD$5=1,
                        M38:AD38,
                        ""),
                    "")),
                AVERAGE(IF(
                    ISNUMBER(M38:AD38),
                    IF(
                        M$5:AD$5=2,
                        M38:AD38,
                        ""),
                    ""))
            ),
            IF(
                Parameters!$D$17=1,
                IFERROR(
                    IF(
                        OR(
                            IF(
                                ISNUMBER(M38:AD38),
                                IF(
                                    M$5:AD$5=1,
                                    M38:AD38,
                                    ""),
                                "")
                            =0),
                        0,
                        GEOMEAN(IF(
                            ISNUMBER(M38:AD38),
                            IF(
                                M$5:AD$5=1,
                                M38:AD38,
                                ""),
                            ""))
                    ),
                    IF(
                        OR(IF(
                            ISNUMBER(M38:AD38),
                            IF(
                                M$5:AD$5=2,
                                M38:AD38,
                                ""),
                            "")
                            =0),
                        0,
                        GEOMEAN(IF(
                            ISNUMBER(M38:AD38),
                            IF(
                                M$5:AD$5=2,
                                M38:AD38,
                                ""),
                            "")))
                )
            )
        )
    )
)</f>
        <v>0</v>
      </c>
      <c r="J38" s="242">
        <v>45103</v>
      </c>
      <c r="K38" s="242">
        <v>45142</v>
      </c>
      <c r="L38" s="91" t="s">
        <v>58</v>
      </c>
      <c r="M38" s="192">
        <v>0</v>
      </c>
      <c r="N38" s="192">
        <v>0</v>
      </c>
      <c r="O38" s="192" t="s">
        <v>409</v>
      </c>
      <c r="P38" s="192">
        <v>0</v>
      </c>
      <c r="Q38" s="192" t="s">
        <v>409</v>
      </c>
      <c r="R38" s="192">
        <v>0</v>
      </c>
      <c r="S38" s="192">
        <v>0</v>
      </c>
      <c r="T38" s="192" t="s">
        <v>409</v>
      </c>
      <c r="U38" s="192">
        <v>55.3</v>
      </c>
      <c r="V38" s="192" t="s">
        <v>409</v>
      </c>
      <c r="W38" s="192" t="s">
        <v>409</v>
      </c>
      <c r="X38" s="192" t="s">
        <v>409</v>
      </c>
      <c r="Y38" s="192">
        <v>0</v>
      </c>
      <c r="Z38" s="192">
        <v>-100</v>
      </c>
      <c r="AA38" s="34"/>
      <c r="AB38" s="34"/>
      <c r="AC38" s="192"/>
      <c r="AD38" s="192"/>
      <c r="AE38" s="192"/>
      <c r="AF38" s="192"/>
      <c r="AG38" s="192"/>
      <c r="AH38" s="192"/>
    </row>
    <row r="39" spans="1:34" x14ac:dyDescent="0.2">
      <c r="A39" s="84">
        <v>32</v>
      </c>
      <c r="B39" s="84" t="str">
        <f ca="1"/>
        <v>Central African Republic</v>
      </c>
      <c r="C39" s="84" t="str">
        <f ca="1"/>
        <v>CAF</v>
      </c>
      <c r="D39" s="219" t="str">
        <f ca="1"/>
        <v>SSF           Sub-Saharan Africa</v>
      </c>
      <c r="E39" s="219" t="str">
        <f ca="1"/>
        <v>IDA</v>
      </c>
      <c r="F39" s="190" t="str">
        <f t="shared" ca="1" si="12"/>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$M$4:$AD$4,
                    (M39:AD39),
                    "")),
            1,
            0))
        =0,
    NA(),
    IF(
        Parameters!$D$15=1,
        IF(
            SUM(--(ISNUMBER(IF($M$4:$AD$4=1,(M39:AD39),""))))&gt;0,
            MAX(IF(
                ISNUMBER(M39:AD39),
                IF(
                    M$4:AD$4=1,
                    M39:AD39,
                    ""),
                "")),
            MAX(IF(
                ISNUMBER(M39:AD39),
                IF(
                    M$4:AD$4=2,
                    M39:AD39,
                    ""),
                ""))
        ),
        IF(
            Parameters!$D$16=1,
            IFERROR(
                AVERAGE(IF(
                    ISNUMBER(M39:AD39),
                    IF(
                        M$4:AD$4=1,
                        M39:AD39,
                        ""),
                    "")),
                AVERAGE(IF(
                    ISNUMBER(M39:AD39),
                    IF(
                        M$4:AD$4=2,
                        M39:AD39,
                        ""),
                    ""))
            ),
            IF(
                Parameters!$D$17=1,
                IFERROR(
                    IF(
                        OR(
                            IF(
                                ISNUMBER(M39:AD39),
                                IF(
                                    M$4:AD$4=1,
                                    M39:AD39,
                                    ""),
                                "")
                            =0),
                        0,
                        GEOMEAN(IF(
                            ISNUMBER(M39:AD39),
                            IF(
                                M$4:AD$4=1,
                                M39:AD39,
                                ""),
                            ""))
                    ),
                    IF(
                        OR(IF(
                            ISNUMBER(M39:AD39),
                            IF(
                                M$4:AD$4=2,
                                M39:AD39,
                                ""),
                            "")
                            =0),
                        0,
                        GEOMEAN(IF(
                            ISNUMBER(M39:AD39),
                            IF(
                                M$4:AD$4=2,
                                M39:AD39,
                                ""),
                            "")))
                )
            )
        )
    )
)</f>
        <v>10</v>
      </c>
      <c r="I39" s="191" cm="1">
        <f t="array" ref="I39">IF(
    SUM(IF(
            ISNUMBER(
                IF(
                    $M$5:$AD$5,
                    (M39:AD39),
                    "")),
            1,
            0))
        =0,
    NA(),
    IF(
        Parameters!$D$15=1,
        IF(
            SUM(--(ISNUMBER(IF($M$5:$AD$5=1,(M39:AD39),""))))&gt;0,
            MAX(IF(
                ISNUMBER(M39:AD39),
                IF(
                    M$5:AD$5=1,
                    M39:AD39,
                    ""),
                "")),
            MAX(IF(
                ISNUMBER(M39:AD39),
                IF(
                    M$5:AD$5=2,
                    M39:AD39,
                    ""),
                ""))
        ),
        IF(
            Parameters!$D$16=1,
            IFERROR(
                AVERAGE(IF(
                    ISNUMBER(M39:AD39),
                    IF(
                        M$5:AD$5=1,
                        M39:AD39,
                        ""),
                    "")),
                AVERAGE(IF(
                    ISNUMBER(M39:AD39),
                    IF(
                        M$5:AD$5=2,
                        M39:AD39,
                        ""),
                    ""))
            ),
            IF(
                Parameters!$D$17=1,
                IFERROR(
                    IF(
                        OR(
                            IF(
                                ISNUMBER(M39:AD39),
                                IF(
                                    M$5:AD$5=1,
                                    M39:AD39,
                                    ""),
                                "")
                            =0),
                        0,
                        GEOMEAN(IF(
                            ISNUMBER(M39:AD39),
                            IF(
                                M$5:AD$5=1,
                                M39:AD39,
                                ""),
                            ""))
                    ),
                    IF(
                        OR(IF(
                            ISNUMBER(M39:AD39),
                            IF(
                                M$5:AD$5=2,
                                M39:AD39,
                                ""),
                            "")
                            =0),
                        0,
                        GEOMEAN(IF(
                            ISNUMBER(M39:AD39),
                            IF(
                                M$5:AD$5=2,
                                M39:AD39,
                                ""),
                            "")))
                )
            )
        )
    )
)</f>
        <v>0</v>
      </c>
      <c r="J39" s="242">
        <v>44778</v>
      </c>
      <c r="K39" s="242">
        <v>44753</v>
      </c>
      <c r="L39" s="91" t="s">
        <v>60</v>
      </c>
      <c r="M39" s="192">
        <v>10</v>
      </c>
      <c r="N39" s="192">
        <v>9.6842476627271097</v>
      </c>
      <c r="O39" s="192">
        <v>0</v>
      </c>
      <c r="P39" s="192">
        <v>0</v>
      </c>
      <c r="Q39" s="192" t="s">
        <v>409</v>
      </c>
      <c r="R39" s="192" t="s">
        <v>409</v>
      </c>
      <c r="S39" s="192">
        <v>0</v>
      </c>
      <c r="T39" s="192" t="s">
        <v>622</v>
      </c>
      <c r="U39" s="192">
        <v>105.7</v>
      </c>
      <c r="V39" s="192">
        <v>-0.13626967966039799</v>
      </c>
      <c r="W39" s="192" t="s">
        <v>409</v>
      </c>
      <c r="X39" s="192" t="s">
        <v>409</v>
      </c>
      <c r="Y39" s="192" t="s">
        <v>409</v>
      </c>
      <c r="Z39" s="192">
        <v>-65.957446808510596</v>
      </c>
      <c r="AA39" s="34"/>
      <c r="AB39" s="34"/>
      <c r="AC39" s="192"/>
      <c r="AD39" s="192"/>
      <c r="AE39" s="192"/>
      <c r="AF39" s="192"/>
      <c r="AG39" s="192"/>
      <c r="AH39" s="192"/>
    </row>
    <row r="40" spans="1:34" x14ac:dyDescent="0.2">
      <c r="A40" s="84">
        <v>33</v>
      </c>
      <c r="B40" s="84" t="str">
        <f ca="1"/>
        <v>Canada</v>
      </c>
      <c r="C40" s="84" t="str">
        <f ca="1"/>
        <v>CAN</v>
      </c>
      <c r="D40" s="219" t="str">
        <f ca="1"/>
        <v>NAC           North America</v>
      </c>
      <c r="E40" s="219" t="str">
        <f ca="1"/>
        <v>NA</v>
      </c>
      <c r="F40" s="190" t="str">
        <f t="shared" ca="1" si="12"/>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$M$4:$AD$4,
                    (M40:AD40),
                    "")),
            1,
            0))
        =0,
    NA(),
    IF(
        Parameters!$D$15=1,
        IF(
            SUM(--(ISNUMBER(IF($M$4:$AD$4=1,(M40:AD40),""))))&gt;0,
            MAX(IF(
                ISNUMBER(M40:AD40),
                IF(
                    M$4:AD$4=1,
                    M40:AD40,
                    ""),
                "")),
            MAX(IF(
                ISNUMBER(M40:AD40),
                IF(
                    M$4:AD$4=2,
                    M40:AD40,
                    ""),
                ""))
        ),
        IF(
            Parameters!$D$16=1,
            IFERROR(
                AVERAGE(IF(
                    ISNUMBER(M40:AD40),
                    IF(
                        M$4:AD$4=1,
                        M40:AD40,
                        ""),
                    "")),
                AVERAGE(IF(
                    ISNUMBER(M40:AD40),
                    IF(
                        M$4:AD$4=2,
                        M40:AD40,
                        ""),
                    ""))
            ),
            IF(
                Parameters!$D$17=1,
                IFERROR(
                    IF(
                        OR(
                            IF(
                                ISNUMBER(M40:AD40),
                                IF(
                                    M$4:AD$4=1,
                                    M40:AD40,
                                    ""),
                                "")
                            =0),
                        0,
                        GEOMEAN(IF(
                            ISNUMBER(M40:AD40),
                            IF(
                                M$4:AD$4=1,
                                M40:AD40,
                                ""),
                            ""))
                    ),
                    IF(
                        OR(IF(
                            ISNUMBER(M40:AD40),
                            IF(
                                M$4:AD$4=2,
                                M40:AD40,
                                ""),
                            "")
                            =0),
                        0,
                        GEOMEAN(IF(
                            ISNUMBER(M40:AD40),
                            IF(
                                M$4:AD$4=2,
                                M40:AD40,
                                ""),
                            "")))
                )
            )
        )
    )
)</f>
        <v>0</v>
      </c>
      <c r="I40" s="191" cm="1">
        <f t="array" ref="I40">IF(
    SUM(IF(
            ISNUMBER(
                IF(
                    $M$5:$AD$5,
                    (M40:AD40),
                    "")),
            1,
            0))
        =0,
    NA(),
    IF(
        Parameters!$D$15=1,
        IF(
            SUM(--(ISNUMBER(IF($M$5:$AD$5=1,(M40:AD40),""))))&gt;0,
            MAX(IF(
                ISNUMBER(M40:AD40),
                IF(
                    M$5:AD$5=1,
                    M40:AD40,
                    ""),
                "")),
            MAX(IF(
                ISNUMBER(M40:AD40),
                IF(
                    M$5:AD$5=2,
                    M40:AD40,
                    ""),
                ""))
        ),
        IF(
            Parameters!$D$16=1,
            IFERROR(
                AVERAGE(IF(
                    ISNUMBER(M40:AD40),
                    IF(
                        M$5:AD$5=1,
                        M40:AD40,
                        ""),
                    "")),
                AVERAGE(IF(
                    ISNUMBER(M40:AD40),
                    IF(
                        M$5:AD$5=2,
                        M40:AD40,
                        ""),
                    ""))
            ),
            IF(
                Parameters!$D$17=1,
                IFERROR(
                    IF(
                        OR(
                            IF(
                                ISNUMBER(M40:AD40),
                                IF(
                                    M$5:AD$5=1,
                                    M40:AD40,
                                    ""),
                                "")
                            =0),
                        0,
                        GEOMEAN(IF(
                            ISNUMBER(M40:AD40),
                            IF(
                                M$5:AD$5=1,
                                M40:AD40,
                                ""),
                            ""))
                    ),
                    IF(
                        OR(IF(
                            ISNUMBER(M40:AD40),
                            IF(
                                M$5:AD$5=2,
                                M40:AD40,
                                ""),
                            "")
                            =0),
                        0,
                        GEOMEAN(IF(
                            ISNUMBER(M40:AD40),
                            IF(
                                M$5:AD$5=2,
                                M40:AD40,
                                ""),
                            "")))
                )
            )
        )
    )
)</f>
        <v>7</v>
      </c>
      <c r="J40" s="242">
        <v>45103</v>
      </c>
      <c r="K40" s="242">
        <v>45142</v>
      </c>
      <c r="L40" s="91" t="s">
        <v>62</v>
      </c>
      <c r="M40" s="192">
        <v>0</v>
      </c>
      <c r="N40" s="192">
        <v>0</v>
      </c>
      <c r="O40" s="192" t="s">
        <v>409</v>
      </c>
      <c r="P40" s="192">
        <v>0</v>
      </c>
      <c r="Q40" s="192" t="s">
        <v>409</v>
      </c>
      <c r="R40" s="192">
        <v>7</v>
      </c>
      <c r="S40" s="192">
        <v>0</v>
      </c>
      <c r="T40" s="192" t="s">
        <v>409</v>
      </c>
      <c r="U40" s="192">
        <v>18.899999999999999</v>
      </c>
      <c r="V40" s="192" t="s">
        <v>409</v>
      </c>
      <c r="W40" s="192" t="s">
        <v>409</v>
      </c>
      <c r="X40" s="192" t="s">
        <v>409</v>
      </c>
      <c r="Y40" s="192">
        <v>0.14285714285714199</v>
      </c>
      <c r="Z40" s="192">
        <v>-100</v>
      </c>
      <c r="AA40" s="34"/>
      <c r="AB40" s="34"/>
      <c r="AC40" s="192"/>
      <c r="AD40" s="192"/>
      <c r="AE40" s="192"/>
      <c r="AF40" s="192"/>
      <c r="AG40" s="192"/>
      <c r="AH40" s="192"/>
    </row>
    <row r="41" spans="1:34" x14ac:dyDescent="0.2">
      <c r="A41" s="84">
        <v>34</v>
      </c>
      <c r="B41" s="84" t="str">
        <f ca="1"/>
        <v>Switzerland</v>
      </c>
      <c r="C41" s="84" t="str">
        <f ca="1"/>
        <v>CHE</v>
      </c>
      <c r="D41" s="219" t="str">
        <f ca="1"/>
        <v>ECS           Europe &amp; Central Asia</v>
      </c>
      <c r="E41" s="219" t="str">
        <f ca="1"/>
        <v>NA</v>
      </c>
      <c r="F41" s="190" t="str">
        <f t="shared" ca="1" si="12"/>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$M$4:$AD$4,
                    (M41:AD41),
                    "")),
            1,
            0))
        =0,
    NA(),
    IF(
        Parameters!$D$15=1,
        IF(
            SUM(--(ISNUMBER(IF($M$4:$AD$4=1,(M41:AD41),""))))&gt;0,
            MAX(IF(
                ISNUMBER(M41:AD41),
                IF(
                    M$4:AD$4=1,
                    M41:AD41,
                    ""),
                "")),
            MAX(IF(
                ISNUMBER(M41:AD41),
                IF(
                    M$4:AD$4=2,
                    M41:AD41,
                    ""),
                ""))
        ),
        IF(
            Parameters!$D$16=1,
            IFERROR(
                AVERAGE(IF(
                    ISNUMBER(M41:AD41),
                    IF(
                        M$4:AD$4=1,
                        M41:AD41,
                        ""),
                    "")),
                AVERAGE(IF(
                    ISNUMBER(M41:AD41),
                    IF(
                        M$4:AD$4=2,
                        M41:AD41,
                        ""),
                    ""))
            ),
            IF(
                Parameters!$D$17=1,
                IFERROR(
                    IF(
                        OR(
                            IF(
                                ISNUMBER(M41:AD41),
                                IF(
                                    M$4:AD$4=1,
                                    M41:AD41,
                                    ""),
                                "")
                            =0),
                        0,
                        GEOMEAN(IF(
                            ISNUMBER(M41:AD41),
                            IF(
                                M$4:AD$4=1,
                                M41:AD41,
                                ""),
                            ""))
                    ),
                    IF(
                        OR(IF(
                            ISNUMBER(M41:AD41),
                            IF(
                                M$4:AD$4=2,
                                M41:AD41,
                                ""),
                            "")
                            =0),
                        0,
                        GEOMEAN(IF(
                            ISNUMBER(M41:AD41),
                            IF(
                                M$4:AD$4=2,
                                M41:AD41,
                                ""),
                            "")))
                )
            )
        )
    )
)</f>
        <v>0</v>
      </c>
      <c r="I41" s="191" cm="1">
        <f t="array" ref="I41">IF(
    SUM(IF(
            ISNUMBER(
                IF(
                    $M$5:$AD$5,
                    (M41:AD41),
                    "")),
            1,
            0))
        =0,
    NA(),
    IF(
        Parameters!$D$15=1,
        IF(
            SUM(--(ISNUMBER(IF($M$5:$AD$5=1,(M41:AD41),""))))&gt;0,
            MAX(IF(
                ISNUMBER(M41:AD41),
                IF(
                    M$5:AD$5=1,
                    M41:AD41,
                    ""),
                "")),
            MAX(IF(
                ISNUMBER(M41:AD41),
                IF(
                    M$5:AD$5=2,
                    M41:AD41,
                    ""),
                ""))
        ),
        IF(
            Parameters!$D$16=1,
            IFERROR(
                AVERAGE(IF(
                    ISNUMBER(M41:AD41),
                    IF(
                        M$5:AD$5=1,
                        M41:AD41,
                        ""),
                    "")),
                AVERAGE(IF(
                    ISNUMBER(M41:AD41),
                    IF(
                        M$5:AD$5=2,
                        M41:AD41,
                        ""),
                    ""))
            ),
            IF(
                Parameters!$D$17=1,
                IFERROR(
                    IF(
                        OR(
                            IF(
                                ISNUMBER(M41:AD41),
                                IF(
                                    M$5:AD$5=1,
                                    M41:AD41,
                                    ""),
                                "")
                            =0),
                        0,
                        GEOMEAN(IF(
                            ISNUMBER(M41:AD41),
                            IF(
                                M$5:AD$5=1,
                                M41:AD41,
                                ""),
                            ""))
                    ),
                    IF(
                        OR(IF(
                            ISNUMBER(M41:AD41),
                            IF(
                                M$5:AD$5=2,
                                M41:AD41,
                                ""),
                            "")
                            =0),
                        0,
                        GEOMEAN(IF(
                            ISNUMBER(M41:AD41),
                            IF(
                                M$5:AD$5=2,
                                M41:AD41,
                                ""),
                            "")))
                )
            )
        )
    )
)</f>
        <v>0</v>
      </c>
      <c r="J41" s="242">
        <v>45103</v>
      </c>
      <c r="K41" s="242">
        <v>44860</v>
      </c>
      <c r="L41" s="91" t="s">
        <v>64</v>
      </c>
      <c r="M41" s="192">
        <v>0</v>
      </c>
      <c r="N41" s="192">
        <v>0</v>
      </c>
      <c r="O41" s="192" t="s">
        <v>409</v>
      </c>
      <c r="P41" s="192">
        <v>0</v>
      </c>
      <c r="Q41" s="192" t="s">
        <v>409</v>
      </c>
      <c r="R41" s="192">
        <v>0</v>
      </c>
      <c r="S41" s="192" t="s">
        <v>409</v>
      </c>
      <c r="T41" s="192" t="s">
        <v>409</v>
      </c>
      <c r="U41" s="192">
        <v>17.8</v>
      </c>
      <c r="V41" s="192" t="s">
        <v>409</v>
      </c>
      <c r="W41" s="192" t="s">
        <v>409</v>
      </c>
      <c r="X41" s="192" t="s">
        <v>409</v>
      </c>
      <c r="Y41" s="192">
        <v>0</v>
      </c>
      <c r="Z41" s="192" t="s">
        <v>409</v>
      </c>
      <c r="AA41" s="34"/>
      <c r="AB41" s="34"/>
      <c r="AC41" s="192"/>
      <c r="AD41" s="192"/>
      <c r="AE41" s="192"/>
      <c r="AF41" s="192"/>
      <c r="AG41" s="192"/>
      <c r="AH41" s="192"/>
    </row>
    <row r="42" spans="1:34" x14ac:dyDescent="0.2">
      <c r="A42" s="84">
        <v>35</v>
      </c>
      <c r="B42" s="84" t="str">
        <f ca="1"/>
        <v>Channel Islands</v>
      </c>
      <c r="C42" s="84" t="str">
        <f ca="1"/>
        <v>CHI</v>
      </c>
      <c r="D42" s="219" t="str">
        <f ca="1"/>
        <v>ECS           Europe &amp; Central Asia</v>
      </c>
      <c r="E42" s="219" t="str">
        <f ca="1"/>
        <v>NA</v>
      </c>
      <c r="F42" s="190" t="str">
        <f t="shared" ca="1" si="12"/>
        <v/>
      </c>
      <c r="G42" s="80">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0</v>
      </c>
      <c r="H42" s="80" cm="1">
        <f t="array" ref="H42">IF(
    SUM(IF(
            ISNUMBER(
                IF(
                    $M$4:$AD$4,
                    (M42:AD42),
                    "")),
            1,
            0))
        =0,
    NA(),
    IF(
        Parameters!$D$15=1,
        IF(
            SUM(--(ISNUMBER(IF($M$4:$AD$4=1,(M42:AD42),""))))&gt;0,
            MAX(IF(
                ISNUMBER(M42:AD42),
                IF(
                    M$4:AD$4=1,
                    M42:AD42,
                    ""),
                "")),
            MAX(IF(
                ISNUMBER(M42:AD42),
                IF(
                    M$4:AD$4=2,
                    M42:AD42,
                    ""),
                ""))
        ),
        IF(
            Parameters!$D$16=1,
            IFERROR(
                AVERAGE(IF(
                    ISNUMBER(M42:AD42),
                    IF(
                        M$4:AD$4=1,
                        M42:AD42,
                        ""),
                    "")),
                AVERAGE(IF(
                    ISNUMBER(M42:AD42),
                    IF(
                        M$4:AD$4=2,
                        M42:AD42,
                        ""),
                    ""))
            ),
            IF(
                Parameters!$D$17=1,
                IFERROR(
                    IF(
                        OR(
                            IF(
                                ISNUMBER(M42:AD42),
                                IF(
                                    M$4:AD$4=1,
                                    M42:AD42,
                                    ""),
                                "")
                            =0),
                        0,
                        GEOMEAN(IF(
                            ISNUMBER(M42:AD42),
                            IF(
                                M$4:AD$4=1,
                                M42:AD42,
                                ""),
                            ""))
                    ),
                    IF(
                        OR(IF(
                            ISNUMBER(M42:AD42),
                            IF(
                                M$4:AD$4=2,
                                M42:AD42,
                                ""),
                            "")
                            =0),
                        0,
                        GEOMEAN(IF(
                            ISNUMBER(M42:AD42),
                            IF(
                                M$4:AD$4=2,
                                M42:AD42,
                                ""),
                            "")))
                )
            )
        )
    )
)</f>
        <v>0</v>
      </c>
      <c r="I42" s="191" cm="1">
        <f t="array" ref="I42">IF(
    SUM(IF(
            ISNUMBER(
                IF(
                    $M$5:$AD$5,
                    (M42:AD42),
                    "")),
            1,
            0))
        =0,
    NA(),
    IF(
        Parameters!$D$15=1,
        IF(
            SUM(--(ISNUMBER(IF($M$5:$AD$5=1,(M42:AD42),""))))&gt;0,
            MAX(IF(
                ISNUMBER(M42:AD42),
                IF(
                    M$5:AD$5=1,
                    M42:AD42,
                    ""),
                "")),
            MAX(IF(
                ISNUMBER(M42:AD42),
                IF(
                    M$5:AD$5=2,
                    M42:AD42,
                    ""),
                ""))
        ),
        IF(
            Parameters!$D$16=1,
            IFERROR(
                AVERAGE(IF(
                    ISNUMBER(M42:AD42),
                    IF(
                        M$5:AD$5=1,
                        M42:AD42,
                        ""),
                    "")),
                AVERAGE(IF(
                    ISNUMBER(M42:AD42),
                    IF(
                        M$5:AD$5=2,
                        M42:AD42,
                        ""),
                    ""))
            ),
            IF(
                Parameters!$D$17=1,
                IFERROR(
                    IF(
                        OR(
                            IF(
                                ISNUMBER(M42:AD42),
                                IF(
                                    M$5:AD$5=1,
                                    M42:AD42,
                                    ""),
                                "")
                            =0),
                        0,
                        GEOMEAN(IF(
                            ISNUMBER(M42:AD42),
                            IF(
                                M$5:AD$5=1,
                                M42:AD42,
                                ""),
                            ""))
                    ),
                    IF(
                        OR(IF(
                            ISNUMBER(M42:AD42),
                            IF(
                                M$5:AD$5=2,
                                M42:AD42,
                                ""),
                            "")
                            =0),
                        0,
                        GEOMEAN(IF(
                            ISNUMBER(M42:AD42),
                            IF(
                                M$5:AD$5=2,
                                M42:AD42,
                                ""),
                            "")))
                )
            )
        )
    )
)</f>
        <v>0</v>
      </c>
      <c r="J42" s="242" t="s">
        <v>409</v>
      </c>
      <c r="K42" s="242" t="s">
        <v>409</v>
      </c>
      <c r="L42" s="91" t="s">
        <v>703</v>
      </c>
      <c r="M42" s="192">
        <v>0</v>
      </c>
      <c r="N42" s="192" t="s">
        <v>409</v>
      </c>
      <c r="O42" s="192" t="s">
        <v>409</v>
      </c>
      <c r="P42" s="192">
        <v>0</v>
      </c>
      <c r="Q42" s="192" t="s">
        <v>409</v>
      </c>
      <c r="R42" s="192" t="s">
        <v>409</v>
      </c>
      <c r="S42" s="192" t="s">
        <v>409</v>
      </c>
      <c r="T42" s="192" t="s">
        <v>409</v>
      </c>
      <c r="U42" s="192" t="s">
        <v>409</v>
      </c>
      <c r="V42" s="192" t="s">
        <v>409</v>
      </c>
      <c r="W42" s="192" t="s">
        <v>409</v>
      </c>
      <c r="X42" s="192" t="s">
        <v>409</v>
      </c>
      <c r="Y42" s="192" t="s">
        <v>409</v>
      </c>
      <c r="Z42" s="192" t="s">
        <v>409</v>
      </c>
      <c r="AA42" s="34"/>
      <c r="AB42" s="34"/>
      <c r="AC42" s="192"/>
      <c r="AD42" s="192"/>
      <c r="AE42" s="192"/>
      <c r="AF42" s="192"/>
      <c r="AG42" s="192"/>
      <c r="AH42" s="192"/>
    </row>
    <row r="43" spans="1:34" x14ac:dyDescent="0.2">
      <c r="A43" s="84">
        <v>36</v>
      </c>
      <c r="B43" s="84" t="str">
        <f ca="1"/>
        <v>Chile</v>
      </c>
      <c r="C43" s="84" t="str">
        <f ca="1"/>
        <v>CHL</v>
      </c>
      <c r="D43" s="219" t="str">
        <f ca="1"/>
        <v>LCN           Latin America &amp; Caribbean</v>
      </c>
      <c r="E43" s="219" t="str">
        <f ca="1"/>
        <v>IBRD</v>
      </c>
      <c r="F43" s="190" t="str">
        <f t="shared" ca="1" si="12"/>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$M$4:$AD$4,
                    (M43:AD43),
                    "")),
            1,
            0))
        =0,
    NA(),
    IF(
        Parameters!$D$15=1,
        IF(
            SUM(--(ISNUMBER(IF($M$4:$AD$4=1,(M43:AD43),""))))&gt;0,
            MAX(IF(
                ISNUMBER(M43:AD43),
                IF(
                    M$4:AD$4=1,
                    M43:AD43,
                    ""),
                "")),
            MAX(IF(
                ISNUMBER(M43:AD43),
                IF(
                    M$4:AD$4=2,
                    M43:AD43,
                    ""),
                ""))
        ),
        IF(
            Parameters!$D$16=1,
            IFERROR(
                AVERAGE(IF(
                    ISNUMBER(M43:AD43),
                    IF(
                        M$4:AD$4=1,
                        M43:AD43,
                        ""),
                    "")),
                AVERAGE(IF(
                    ISNUMBER(M43:AD43),
                    IF(
                        M$4:AD$4=2,
                        M43:AD43,
                        ""),
                    ""))
            ),
            IF(
                Parameters!$D$17=1,
                IFERROR(
                    IF(
                        OR(
                            IF(
                                ISNUMBER(M43:AD43),
                                IF(
                                    M$4:AD$4=1,
                                    M43:AD43,
                                    ""),
                                "")
                            =0),
                        0,
                        GEOMEAN(IF(
                            ISNUMBER(M43:AD43),
                            IF(
                                M$4:AD$4=1,
                                M43:AD43,
                                ""),
                            ""))
                    ),
                    IF(
                        OR(IF(
                            ISNUMBER(M43:AD43),
                            IF(
                                M$4:AD$4=2,
                                M43:AD43,
                                ""),
                            "")
                            =0),
                        0,
                        GEOMEAN(IF(
                            ISNUMBER(M43:AD43),
                            IF(
                                M$4:AD$4=2,
                                M43:AD43,
                                ""),
                            "")))
                )
            )
        )
    )
)</f>
        <v>0</v>
      </c>
      <c r="I43" s="191" cm="1">
        <f t="array" ref="I43">IF(
    SUM(IF(
            ISNUMBER(
                IF(
                    $M$5:$AD$5,
                    (M43:AD43),
                    "")),
            1,
            0))
        =0,
    NA(),
    IF(
        Parameters!$D$15=1,
        IF(
            SUM(--(ISNUMBER(IF($M$5:$AD$5=1,(M43:AD43),""))))&gt;0,
            MAX(IF(
                ISNUMBER(M43:AD43),
                IF(
                    M$5:AD$5=1,
                    M43:AD43,
                    ""),
                "")),
            MAX(IF(
                ISNUMBER(M43:AD43),
                IF(
                    M$5:AD$5=2,
                    M43:AD43,
                    ""),
                ""))
        ),
        IF(
            Parameters!$D$16=1,
            IFERROR(
                AVERAGE(IF(
                    ISNUMBER(M43:AD43),
                    IF(
                        M$5:AD$5=1,
                        M43:AD43,
                        ""),
                    "")),
                AVERAGE(IF(
                    ISNUMBER(M43:AD43),
                    IF(
                        M$5:AD$5=2,
                        M43:AD43,
                        ""),
                    ""))
            ),
            IF(
                Parameters!$D$17=1,
                IFERROR(
                    IF(
                        OR(
                            IF(
                                ISNUMBER(M43:AD43),
                                IF(
                                    M$5:AD$5=1,
                                    M43:AD43,
                                    ""),
                                "")
                            =0),
                        0,
                        GEOMEAN(IF(
                            ISNUMBER(M43:AD43),
                            IF(
                                M$5:AD$5=1,
                                M43:AD43,
                                ""),
                            ""))
                    ),
                    IF(
                        OR(IF(
                            ISNUMBER(M43:AD43),
                            IF(
                                M$5:AD$5=2,
                                M43:AD43,
                                ""),
                            "")
                            =0),
                        0,
                        GEOMEAN(IF(
                            ISNUMBER(M43:AD43),
                            IF(
                                M$5:AD$5=2,
                                M43:AD43,
                                ""),
                            "")))
                )
            )
        )
    )
)</f>
        <v>7</v>
      </c>
      <c r="J43" s="242">
        <v>45103</v>
      </c>
      <c r="K43" s="242">
        <v>45154</v>
      </c>
      <c r="L43" s="91" t="s">
        <v>66</v>
      </c>
      <c r="M43" s="192">
        <v>0</v>
      </c>
      <c r="N43" s="192">
        <v>0</v>
      </c>
      <c r="O43" s="192">
        <v>0</v>
      </c>
      <c r="P43" s="192">
        <v>0</v>
      </c>
      <c r="Q43" s="192" t="s">
        <v>409</v>
      </c>
      <c r="R43" s="192">
        <v>0</v>
      </c>
      <c r="S43" s="192">
        <v>7</v>
      </c>
      <c r="T43" s="192" t="s">
        <v>409</v>
      </c>
      <c r="U43" s="192">
        <v>42.2</v>
      </c>
      <c r="V43" s="192">
        <v>9.1859913273069305E-2</v>
      </c>
      <c r="W43" s="192" t="s">
        <v>409</v>
      </c>
      <c r="X43" s="192" t="s">
        <v>409</v>
      </c>
      <c r="Y43" s="192">
        <v>-0.14285714285714199</v>
      </c>
      <c r="Z43" s="192">
        <v>620</v>
      </c>
      <c r="AA43" s="34"/>
      <c r="AB43" s="34"/>
      <c r="AC43" s="192"/>
      <c r="AD43" s="192"/>
      <c r="AE43" s="192"/>
      <c r="AF43" s="192"/>
      <c r="AG43" s="192"/>
      <c r="AH43" s="192"/>
    </row>
    <row r="44" spans="1:34" x14ac:dyDescent="0.2">
      <c r="A44" s="84">
        <v>37</v>
      </c>
      <c r="B44" s="84" t="str">
        <f ca="1"/>
        <v>China</v>
      </c>
      <c r="C44" s="84" t="str">
        <f ca="1"/>
        <v>CHN</v>
      </c>
      <c r="D44" s="219" t="str">
        <f ca="1"/>
        <v>EAS           East Asia &amp; Pacific</v>
      </c>
      <c r="E44" s="219" t="str">
        <f ca="1"/>
        <v>IBRD</v>
      </c>
      <c r="F44" s="190" t="str">
        <f t="shared" ca="1" si="12"/>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$M$4:$AD$4,
                    (M44:AD44),
                    "")),
            1,
            0))
        =0,
    NA(),
    IF(
        Parameters!$D$15=1,
        IF(
            SUM(--(ISNUMBER(IF($M$4:$AD$4=1,(M44:AD44),""))))&gt;0,
            MAX(IF(
                ISNUMBER(M44:AD44),
                IF(
                    M$4:AD$4=1,
                    M44:AD44,
                    ""),
                "")),
            MAX(IF(
                ISNUMBER(M44:AD44),
                IF(
                    M$4:AD$4=2,
                    M44:AD44,
                    ""),
                ""))
        ),
        IF(
            Parameters!$D$16=1,
            IFERROR(
                AVERAGE(IF(
                    ISNUMBER(M44:AD44),
                    IF(
                        M$4:AD$4=1,
                        M44:AD44,
                        ""),
                    "")),
                AVERAGE(IF(
                    ISNUMBER(M44:AD44),
                    IF(
                        M$4:AD$4=2,
                        M44:AD44,
                        ""),
                    ""))
            ),
            IF(
                Parameters!$D$17=1,
                IFERROR(
                    IF(
                        OR(
                            IF(
                                ISNUMBER(M44:AD44),
                                IF(
                                    M$4:AD$4=1,
                                    M44:AD44,
                                    ""),
                                "")
                            =0),
                        0,
                        GEOMEAN(IF(
                            ISNUMBER(M44:AD44),
                            IF(
                                M$4:AD$4=1,
                                M44:AD44,
                                ""),
                            ""))
                    ),
                    IF(
                        OR(IF(
                            ISNUMBER(M44:AD44),
                            IF(
                                M$4:AD$4=2,
                                M44:AD44,
                                ""),
                            "")
                            =0),
                        0,
                        GEOMEAN(IF(
                            ISNUMBER(M44:AD44),
                            IF(
                                M$4:AD$4=2,
                                M44:AD44,
                                ""),
                            "")))
                )
            )
        )
    )
)</f>
        <v>0.73205150820250398</v>
      </c>
      <c r="I44" s="191" cm="1">
        <f t="array" ref="I44">IF(
    SUM(IF(
            ISNUMBER(
                IF(
                    $M$5:$AD$5,
                    (M44:AD44),
                    "")),
            1,
            0))
        =0,
    NA(),
    IF(
        Parameters!$D$15=1,
        IF(
            SUM(--(ISNUMBER(IF($M$5:$AD$5=1,(M44:AD44),""))))&gt;0,
            MAX(IF(
                ISNUMBER(M44:AD44),
                IF(
                    M$5:AD$5=1,
                    M44:AD44,
                    ""),
                "")),
            MAX(IF(
                ISNUMBER(M44:AD44),
                IF(
                    M$5:AD$5=2,
                    M44:AD44,
                    ""),
                ""))
        ),
        IF(
            Parameters!$D$16=1,
            IFERROR(
                AVERAGE(IF(
                    ISNUMBER(M44:AD44),
                    IF(
                        M$5:AD$5=1,
                        M44:AD44,
                        ""),
                    "")),
                AVERAGE(IF(
                    ISNUMBER(M44:AD44),
                    IF(
                        M$5:AD$5=2,
                        M44:AD44,
                        ""),
                    ""))
            ),
            IF(
                Parameters!$D$17=1,
                IFERROR(
                    IF(
                        OR(
                            IF(
                                ISNUMBER(M44:AD44),
                                IF(
                                    M$5:AD$5=1,
                                    M44:AD44,
                                    ""),
                                "")
                            =0),
                        0,
                        GEOMEAN(IF(
                            ISNUMBER(M44:AD44),
                            IF(
                                M$5:AD$5=1,
                                M44:AD44,
                                ""),
                            ""))
                    ),
                    IF(
                        OR(IF(
                            ISNUMBER(M44:AD44),
                            IF(
                                M$5:AD$5=2,
                                M44:AD44,
                                ""),
                            "")
                            =0),
                        0,
                        GEOMEAN(IF(
                            ISNUMBER(M44:AD44),
                            IF(
                                M$5:AD$5=2,
                                M44:AD44,
                                ""),
                            "")))
                )
            )
        )
    )
)</f>
        <v>0</v>
      </c>
      <c r="J44" s="242">
        <v>45103</v>
      </c>
      <c r="K44" s="242">
        <v>45142</v>
      </c>
      <c r="L44" s="91" t="s">
        <v>68</v>
      </c>
      <c r="M44" s="192">
        <v>0</v>
      </c>
      <c r="N44" s="192">
        <v>0.73205150820250398</v>
      </c>
      <c r="O44" s="192" t="s">
        <v>409</v>
      </c>
      <c r="P44" s="192">
        <v>0</v>
      </c>
      <c r="Q44" s="192" t="s">
        <v>409</v>
      </c>
      <c r="R44" s="192">
        <v>0</v>
      </c>
      <c r="S44" s="192">
        <v>0</v>
      </c>
      <c r="T44" s="192" t="s">
        <v>409</v>
      </c>
      <c r="U44" s="192">
        <v>65.099999999999994</v>
      </c>
      <c r="V44" s="192" t="s">
        <v>409</v>
      </c>
      <c r="W44" s="192" t="s">
        <v>409</v>
      </c>
      <c r="X44" s="192" t="s">
        <v>409</v>
      </c>
      <c r="Y44" s="192">
        <v>0</v>
      </c>
      <c r="Z44" s="192">
        <v>-100</v>
      </c>
      <c r="AA44" s="34"/>
      <c r="AB44" s="34"/>
      <c r="AC44" s="192"/>
      <c r="AD44" s="192"/>
      <c r="AE44" s="192"/>
      <c r="AF44" s="192"/>
      <c r="AG44" s="192"/>
      <c r="AH44" s="192"/>
    </row>
    <row r="45" spans="1:34" x14ac:dyDescent="0.2">
      <c r="A45" s="84">
        <v>38</v>
      </c>
      <c r="B45" s="84" t="str">
        <f ca="1"/>
        <v>Côte d’Ivoire</v>
      </c>
      <c r="C45" s="84" t="str">
        <f ca="1"/>
        <v>CIV</v>
      </c>
      <c r="D45" s="219" t="str">
        <f ca="1"/>
        <v>SSF           Sub-Saharan Africa</v>
      </c>
      <c r="E45" s="219" t="str">
        <f ca="1"/>
        <v>IDA</v>
      </c>
      <c r="F45" s="190" t="str">
        <f t="shared" ca="1" si="12"/>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$M$4:$AD$4,
                    (M45:AD45),
                    "")),
            1,
            0))
        =0,
    NA(),
    IF(
        Parameters!$D$15=1,
        IF(
            SUM(--(ISNUMBER(IF($M$4:$AD$4=1,(M45:AD45),""))))&gt;0,
            MAX(IF(
                ISNUMBER(M45:AD45),
                IF(
                    M$4:AD$4=1,
                    M45:AD45,
                    ""),
                "")),
            MAX(IF(
                ISNUMBER(M45:AD45),
                IF(
                    M$4:AD$4=2,
                    M45:AD45,
                    ""),
                ""))
        ),
        IF(
            Parameters!$D$16=1,
            IFERROR(
                AVERAGE(IF(
                    ISNUMBER(M45:AD45),
                    IF(
                        M$4:AD$4=1,
                        M45:AD45,
                        ""),
                    "")),
                AVERAGE(IF(
                    ISNUMBER(M45:AD45),
                    IF(
                        M$4:AD$4=2,
                        M45:AD45,
                        ""),
                    ""))
            ),
            IF(
                Parameters!$D$17=1,
                IFERROR(
                    IF(
                        OR(
                            IF(
                                ISNUMBER(M45:AD45),
                                IF(
                                    M$4:AD$4=1,
                                    M45:AD45,
                                    ""),
                                "")
                            =0),
                        0,
                        GEOMEAN(IF(
                            ISNUMBER(M45:AD45),
                            IF(
                                M$4:AD$4=1,
                                M45:AD45,
                                ""),
                            ""))
                    ),
                    IF(
                        OR(IF(
                            ISNUMBER(M45:AD45),
                            IF(
                                M$4:AD$4=2,
                                M45:AD45,
                                ""),
                            "")
                            =0),
                        0,
                        GEOMEAN(IF(
                            ISNUMBER(M45:AD45),
                            IF(
                                M$4:AD$4=2,
                                M45:AD45,
                                ""),
                            "")))
                )
            )
        )
    )
)</f>
        <v>5.5829952372552398</v>
      </c>
      <c r="I45" s="191" cm="1">
        <f t="array" ref="I45">IF(
    SUM(IF(
            ISNUMBER(
                IF(
                    $M$5:$AD$5,
                    (M45:AD45),
                    "")),
            1,
            0))
        =0,
    NA(),
    IF(
        Parameters!$D$15=1,
        IF(
            SUM(--(ISNUMBER(IF($M$5:$AD$5=1,(M45:AD45),""))))&gt;0,
            MAX(IF(
                ISNUMBER(M45:AD45),
                IF(
                    M$5:AD$5=1,
                    M45:AD45,
                    ""),
                "")),
            MAX(IF(
                ISNUMBER(M45:AD45),
                IF(
                    M$5:AD$5=2,
                    M45:AD45,
                    ""),
                ""))
        ),
        IF(
            Parameters!$D$16=1,
            IFERROR(
                AVERAGE(IF(
                    ISNUMBER(M45:AD45),
                    IF(
                        M$5:AD$5=1,
                        M45:AD45,
                        ""),
                    "")),
                AVERAGE(IF(
                    ISNUMBER(M45:AD45),
                    IF(
                        M$5:AD$5=2,
                        M45:AD45,
                        ""),
                    ""))
            ),
            IF(
                Parameters!$D$17=1,
                IFERROR(
                    IF(
                        OR(
                            IF(
                                ISNUMBER(M45:AD45),
                                IF(
                                    M$5:AD$5=1,
                                    M45:AD45,
                                    ""),
                                "")
                            =0),
                        0,
                        GEOMEAN(IF(
                            ISNUMBER(M45:AD45),
                            IF(
                                M$5:AD$5=1,
                                M45:AD45,
                                ""),
                            ""))
                    ),
                    IF(
                        OR(IF(
                            ISNUMBER(M45:AD45),
                            IF(
                                M$5:AD$5=2,
                                M45:AD45,
                                ""),
                            "")
                            =0),
                        0,
                        GEOMEAN(IF(
                            ISNUMBER(M45:AD45),
                            IF(
                                M$5:AD$5=2,
                                M45:AD45,
                                ""),
                            "")))
                )
            )
        )
    )
)</f>
        <v>0</v>
      </c>
      <c r="J45" s="242">
        <v>45103</v>
      </c>
      <c r="K45" s="242">
        <v>45154</v>
      </c>
      <c r="L45" s="91" t="s">
        <v>69</v>
      </c>
      <c r="M45" s="192">
        <v>0</v>
      </c>
      <c r="N45" s="192">
        <v>5.5829952372552398</v>
      </c>
      <c r="O45" s="192">
        <v>0</v>
      </c>
      <c r="P45" s="192">
        <v>0</v>
      </c>
      <c r="Q45" s="192" t="s">
        <v>409</v>
      </c>
      <c r="R45" s="192">
        <v>0</v>
      </c>
      <c r="S45" s="192">
        <v>0</v>
      </c>
      <c r="T45" s="192" t="s">
        <v>409</v>
      </c>
      <c r="U45" s="192">
        <v>87.1</v>
      </c>
      <c r="V45" s="192">
        <v>-1.1696758302611201</v>
      </c>
      <c r="W45" s="192" t="s">
        <v>409</v>
      </c>
      <c r="X45" s="192" t="s">
        <v>409</v>
      </c>
      <c r="Y45" s="192">
        <v>-0.214285714285714</v>
      </c>
      <c r="Z45" s="192">
        <v>-45.454545454545404</v>
      </c>
      <c r="AA45" s="34"/>
      <c r="AB45" s="34"/>
      <c r="AC45" s="192"/>
      <c r="AD45" s="192"/>
      <c r="AE45" s="192"/>
      <c r="AF45" s="192"/>
      <c r="AG45" s="192"/>
      <c r="AH45" s="192"/>
    </row>
    <row r="46" spans="1:34" x14ac:dyDescent="0.2">
      <c r="A46" s="84">
        <v>39</v>
      </c>
      <c r="B46" s="84" t="str">
        <f ca="1"/>
        <v>Cameroon</v>
      </c>
      <c r="C46" s="84" t="str">
        <f ca="1"/>
        <v>CMR</v>
      </c>
      <c r="D46" s="219" t="str">
        <f ca="1"/>
        <v>SSF           Sub-Saharan Africa</v>
      </c>
      <c r="E46" s="219" t="str">
        <f ca="1"/>
        <v>Blend</v>
      </c>
      <c r="F46" s="190" t="str">
        <f t="shared" ca="1" si="12"/>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10</v>
      </c>
      <c r="H46" s="80" cm="1">
        <f t="array" ref="H46">IF(
    SUM(IF(
            ISNUMBER(
                IF(
                    $M$4:$AD$4,
                    (M46:AD46),
                    "")),
            1,
            0))
        =0,
    NA(),
    IF(
        Parameters!$D$15=1,
        IF(
            SUM(--(ISNUMBER(IF($M$4:$AD$4=1,(M46:AD46),""))))&gt;0,
            MAX(IF(
                ISNUMBER(M46:AD46),
                IF(
                    M$4:AD$4=1,
                    M46:AD46,
                    ""),
                "")),
            MAX(IF(
                ISNUMBER(M46:AD46),
                IF(
                    M$4:AD$4=2,
                    M46:AD46,
                    ""),
                ""))
        ),
        IF(
            Parameters!$D$16=1,
            IFERROR(
                AVERAGE(IF(
                    ISNUMBER(M46:AD46),
                    IF(
                        M$4:AD$4=1,
                        M46:AD46,
                        ""),
                    "")),
                AVERAGE(IF(
                    ISNUMBER(M46:AD46),
                    IF(
                        M$4:AD$4=2,
                        M46:AD46,
                        ""),
                    ""))
            ),
            IF(
                Parameters!$D$17=1,
                IFERROR(
                    IF(
                        OR(
                            IF(
                                ISNUMBER(M46:AD46),
                                IF(
                                    M$4:AD$4=1,
                                    M46:AD46,
                                    ""),
                                "")
                            =0),
                        0,
                        GEOMEAN(IF(
                            ISNUMBER(M46:AD46),
                            IF(
                                M$4:AD$4=1,
                                M46:AD46,
                                ""),
                            ""))
                    ),
                    IF(
                        OR(IF(
                            ISNUMBER(M46:AD46),
                            IF(
                                M$4:AD$4=2,
                                M46:AD46,
                                ""),
                            "")
                            =0),
                        0,
                        GEOMEAN(IF(
                            ISNUMBER(M46:AD46),
                            IF(
                                M$4:AD$4=2,
                                M46:AD46,
                                ""),
                            "")))
                )
            )
        )
    )
)</f>
        <v>10</v>
      </c>
      <c r="I46" s="191" cm="1">
        <f t="array" ref="I46">IF(
    SUM(IF(
            ISNUMBER(
                IF(
                    $M$5:$AD$5,
                    (M46:AD46),
                    "")),
            1,
            0))
        =0,
    NA(),
    IF(
        Parameters!$D$15=1,
        IF(
            SUM(--(ISNUMBER(IF($M$5:$AD$5=1,(M46:AD46),""))))&gt;0,
            MAX(IF(
                ISNUMBER(M46:AD46),
                IF(
                    M$5:AD$5=1,
                    M46:AD46,
                    ""),
                "")),
            MAX(IF(
                ISNUMBER(M46:AD46),
                IF(
                    M$5:AD$5=2,
                    M46:AD46,
                    ""),
                ""))
        ),
        IF(
            Parameters!$D$16=1,
            IFERROR(
                AVERAGE(IF(
                    ISNUMBER(M46:AD46),
                    IF(
                        M$5:AD$5=1,
                        M46:AD46,
                        ""),
                    "")),
                AVERAGE(IF(
                    ISNUMBER(M46:AD46),
                    IF(
                        M$5:AD$5=2,
                        M46:AD46,
                        ""),
                    ""))
            ),
            IF(
                Parameters!$D$17=1,
                IFERROR(
                    IF(
                        OR(
                            IF(
                                ISNUMBER(M46:AD46),
                                IF(
                                    M$5:AD$5=1,
                                    M46:AD46,
                                    ""),
                                "")
                            =0),
                        0,
                        GEOMEAN(IF(
                            ISNUMBER(M46:AD46),
                            IF(
                                M$5:AD$5=1,
                                M46:AD46,
                                ""),
                            ""))
                    ),
                    IF(
                        OR(IF(
                            ISNUMBER(M46:AD46),
                            IF(
                                M$5:AD$5=2,
                                M46:AD46,
                                ""),
                            "")
                            =0),
                        0,
                        GEOMEAN(IF(
                            ISNUMBER(M46:AD46),
                            IF(
                                M$5:AD$5=2,
                                M46:AD46,
                                ""),
                            "")))
                )
            )
        )
    )
)</f>
        <v>10</v>
      </c>
      <c r="J46" s="242">
        <v>44778</v>
      </c>
      <c r="K46" s="242">
        <v>45154</v>
      </c>
      <c r="L46" s="91" t="s">
        <v>71</v>
      </c>
      <c r="M46" s="192">
        <v>10</v>
      </c>
      <c r="N46" s="192">
        <v>7.1044275886399699</v>
      </c>
      <c r="O46" s="192">
        <v>0</v>
      </c>
      <c r="P46" s="192">
        <v>0</v>
      </c>
      <c r="Q46" s="192" t="s">
        <v>409</v>
      </c>
      <c r="R46" s="192">
        <v>0</v>
      </c>
      <c r="S46" s="192">
        <v>10</v>
      </c>
      <c r="T46" s="192" t="s">
        <v>622</v>
      </c>
      <c r="U46" s="192">
        <v>94</v>
      </c>
      <c r="V46" s="192">
        <v>-0.579090470313955</v>
      </c>
      <c r="W46" s="192" t="s">
        <v>409</v>
      </c>
      <c r="X46" s="192" t="s">
        <v>409</v>
      </c>
      <c r="Y46" s="192">
        <v>0</v>
      </c>
      <c r="Z46" s="192">
        <v>28.678304239401498</v>
      </c>
      <c r="AA46" s="34"/>
      <c r="AB46" s="34"/>
      <c r="AC46" s="192"/>
      <c r="AD46" s="192"/>
      <c r="AE46" s="192"/>
      <c r="AF46" s="192"/>
      <c r="AG46" s="192"/>
      <c r="AH46" s="192"/>
    </row>
    <row r="47" spans="1:34" x14ac:dyDescent="0.2">
      <c r="A47" s="84">
        <v>40</v>
      </c>
      <c r="B47" s="84" t="str">
        <f ca="1"/>
        <v>Congo, Dem. Rep.</v>
      </c>
      <c r="C47" s="84" t="str">
        <f ca="1"/>
        <v>COD</v>
      </c>
      <c r="D47" s="219" t="str">
        <f ca="1"/>
        <v>SSF           Sub-Saharan Africa</v>
      </c>
      <c r="E47" s="219" t="str">
        <f ca="1"/>
        <v>IDA</v>
      </c>
      <c r="F47" s="190" t="str">
        <f t="shared" ca="1" si="12"/>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10</v>
      </c>
      <c r="H47" s="80" cm="1">
        <f t="array" ref="H47">IF(
    SUM(IF(
            ISNUMBER(
                IF(
                    $M$4:$AD$4,
                    (M47:AD47),
                    "")),
            1,
            0))
        =0,
    NA(),
    IF(
        Parameters!$D$15=1,
        IF(
            SUM(--(ISNUMBER(IF($M$4:$AD$4=1,(M47:AD47),""))))&gt;0,
            MAX(IF(
                ISNUMBER(M47:AD47),
                IF(
                    M$4:AD$4=1,
                    M47:AD47,
                    ""),
                "")),
            MAX(IF(
                ISNUMBER(M47:AD47),
                IF(
                    M$4:AD$4=2,
                    M47:AD47,
                    ""),
                ""))
        ),
        IF(
            Parameters!$D$16=1,
            IFERROR(
                AVERAGE(IF(
                    ISNUMBER(M47:AD47),
                    IF(
                        M$4:AD$4=1,
                        M47:AD47,
                        ""),
                    "")),
                AVERAGE(IF(
                    ISNUMBER(M47:AD47),
                    IF(
                        M$4:AD$4=2,
                        M47:AD47,
                        ""),
                    ""))
            ),
            IF(
                Parameters!$D$17=1,
                IFERROR(
                    IF(
                        OR(
                            IF(
                                ISNUMBER(M47:AD47),
                                IF(
                                    M$4:AD$4=1,
                                    M47:AD47,
                                    ""),
                                "")
                            =0),
                        0,
                        GEOMEAN(IF(
                            ISNUMBER(M47:AD47),
                            IF(
                                M$4:AD$4=1,
                                M47:AD47,
                                ""),
                            ""))
                    ),
                    IF(
                        OR(IF(
                            ISNUMBER(M47:AD47),
                            IF(
                                M$4:AD$4=2,
                                M47:AD47,
                                ""),
                            "")
                            =0),
                        0,
                        GEOMEAN(IF(
                            ISNUMBER(M47:AD47),
                            IF(
                                M$4:AD$4=2,
                                M47:AD47,
                                ""),
                            "")))
                )
            )
        )
    )
)</f>
        <v>10</v>
      </c>
      <c r="I47" s="191" cm="1">
        <f t="array" ref="I47">IF(
    SUM(IF(
            ISNUMBER(
                IF(
                    $M$5:$AD$5,
                    (M47:AD47),
                    "")),
            1,
            0))
        =0,
    NA(),
    IF(
        Parameters!$D$15=1,
        IF(
            SUM(--(ISNUMBER(IF($M$5:$AD$5=1,(M47:AD47),""))))&gt;0,
            MAX(IF(
                ISNUMBER(M47:AD47),
                IF(
                    M$5:AD$5=1,
                    M47:AD47,
                    ""),
                "")),
            MAX(IF(
                ISNUMBER(M47:AD47),
                IF(
                    M$5:AD$5=2,
                    M47:AD47,
                    ""),
                ""))
        ),
        IF(
            Parameters!$D$16=1,
            IFERROR(
                AVERAGE(IF(
                    ISNUMBER(M47:AD47),
                    IF(
                        M$5:AD$5=1,
                        M47:AD47,
                        ""),
                    "")),
                AVERAGE(IF(
                    ISNUMBER(M47:AD47),
                    IF(
                        M$5:AD$5=2,
                        M47:AD47,
                        ""),
                    ""))
            ),
            IF(
                Parameters!$D$17=1,
                IFERROR(
                    IF(
                        OR(
                            IF(
                                ISNUMBER(M47:AD47),
                                IF(
                                    M$5:AD$5=1,
                                    M47:AD47,
                                    ""),
                                "")
                            =0),
                        0,
                        GEOMEAN(IF(
                            ISNUMBER(M47:AD47),
                            IF(
                                M$5:AD$5=1,
                                M47:AD47,
                                ""),
                            ""))
                    ),
                    IF(
                        OR(IF(
                            ISNUMBER(M47:AD47),
                            IF(
                                M$5:AD$5=2,
                                M47:AD47,
                                ""),
                            "")
                            =0),
                        0,
                        GEOMEAN(IF(
                            ISNUMBER(M47:AD47),
                            IF(
                                M$5:AD$5=2,
                                M47:AD47,
                                ""),
                            "")))
                )
            )
        )
    )
)</f>
        <v>10</v>
      </c>
      <c r="J47" s="242">
        <v>45103</v>
      </c>
      <c r="K47" s="242">
        <v>45154</v>
      </c>
      <c r="L47" s="91" t="s">
        <v>72</v>
      </c>
      <c r="M47" s="192">
        <v>10</v>
      </c>
      <c r="N47" s="192">
        <v>10</v>
      </c>
      <c r="O47" s="192">
        <v>0</v>
      </c>
      <c r="P47" s="192">
        <v>0</v>
      </c>
      <c r="Q47" s="192">
        <v>10</v>
      </c>
      <c r="R47" s="192">
        <v>0</v>
      </c>
      <c r="S47" s="192">
        <v>0</v>
      </c>
      <c r="T47" s="192" t="s">
        <v>622</v>
      </c>
      <c r="U47" s="192">
        <v>107.2</v>
      </c>
      <c r="V47" s="192">
        <v>-2.0491587668994899</v>
      </c>
      <c r="W47" s="192" t="s">
        <v>409</v>
      </c>
      <c r="X47" s="192" t="s">
        <v>885</v>
      </c>
      <c r="Y47" s="192">
        <v>0</v>
      </c>
      <c r="Z47" s="192">
        <v>-35.309973045822098</v>
      </c>
      <c r="AA47" s="34"/>
      <c r="AB47" s="34"/>
      <c r="AC47" s="192"/>
      <c r="AD47" s="192"/>
      <c r="AE47" s="192"/>
      <c r="AF47" s="192"/>
      <c r="AG47" s="192"/>
      <c r="AH47" s="192"/>
    </row>
    <row r="48" spans="1:34" x14ac:dyDescent="0.2">
      <c r="A48" s="84">
        <v>41</v>
      </c>
      <c r="B48" s="84" t="str">
        <f ca="1"/>
        <v>Congo, Rep.</v>
      </c>
      <c r="C48" s="84" t="str">
        <f ca="1"/>
        <v>COG</v>
      </c>
      <c r="D48" s="219" t="str">
        <f ca="1"/>
        <v>SSF           Sub-Saharan Africa</v>
      </c>
      <c r="E48" s="219" t="str">
        <f ca="1"/>
        <v>Blend</v>
      </c>
      <c r="F48" s="190" t="str">
        <f t="shared" ca="1" si="12"/>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$M$4:$AD$4,
                    (M48:AD48),
                    "")),
            1,
            0))
        =0,
    NA(),
    IF(
        Parameters!$D$15=1,
        IF(
            SUM(--(ISNUMBER(IF($M$4:$AD$4=1,(M48:AD48),""))))&gt;0,
            MAX(IF(
                ISNUMBER(M48:AD48),
                IF(
                    M$4:AD$4=1,
                    M48:AD48,
                    ""),
                "")),
            MAX(IF(
                ISNUMBER(M48:AD48),
                IF(
                    M$4:AD$4=2,
                    M48:AD48,
                    ""),
                ""))
        ),
        IF(
            Parameters!$D$16=1,
            IFERROR(
                AVERAGE(IF(
                    ISNUMBER(M48:AD48),
                    IF(
                        M$4:AD$4=1,
                        M48:AD48,
                        ""),
                    "")),
                AVERAGE(IF(
                    ISNUMBER(M48:AD48),
                    IF(
                        M$4:AD$4=2,
                        M48:AD48,
                        ""),
                    ""))
            ),
            IF(
                Parameters!$D$17=1,
                IFERROR(
                    IF(
                        OR(
                            IF(
                                ISNUMBER(M48:AD48),
                                IF(
                                    M$4:AD$4=1,
                                    M48:AD48,
                                    ""),
                                "")
                            =0),
                        0,
                        GEOMEAN(IF(
                            ISNUMBER(M48:AD48),
                            IF(
                                M$4:AD$4=1,
                                M48:AD48,
                                ""),
                            ""))
                    ),
                    IF(
                        OR(IF(
                            ISNUMBER(M48:AD48),
                            IF(
                                M$4:AD$4=2,
                                M48:AD48,
                                ""),
                            "")
                            =0),
                        0,
                        GEOMEAN(IF(
                            ISNUMBER(M48:AD48),
                            IF(
                                M$4:AD$4=2,
                                M48:AD48,
                                ""),
                            "")))
                )
            )
        )
    )
)</f>
        <v>10</v>
      </c>
      <c r="I48" s="191" cm="1">
        <f t="array" ref="I48">IF(
    SUM(IF(
            ISNUMBER(
                IF(
                    $M$5:$AD$5,
                    (M48:AD48),
                    "")),
            1,
            0))
        =0,
    NA(),
    IF(
        Parameters!$D$15=1,
        IF(
            SUM(--(ISNUMBER(IF($M$5:$AD$5=1,(M48:AD48),""))))&gt;0,
            MAX(IF(
                ISNUMBER(M48:AD48),
                IF(
                    M$5:AD$5=1,
                    M48:AD48,
                    ""),
                "")),
            MAX(IF(
                ISNUMBER(M48:AD48),
                IF(
                    M$5:AD$5=2,
                    M48:AD48,
                    ""),
                ""))
        ),
        IF(
            Parameters!$D$16=1,
            IFERROR(
                AVERAGE(IF(
                    ISNUMBER(M48:AD48),
                    IF(
                        M$5:AD$5=1,
                        M48:AD48,
                        ""),
                    "")),
                AVERAGE(IF(
                    ISNUMBER(M48:AD48),
                    IF(
                        M$5:AD$5=2,
                        M48:AD48,
                        ""),
                    ""))
            ),
            IF(
                Parameters!$D$17=1,
                IFERROR(
                    IF(
                        OR(
                            IF(
                                ISNUMBER(M48:AD48),
                                IF(
                                    M$5:AD$5=1,
                                    M48:AD48,
                                    ""),
                                "")
                            =0),
                        0,
                        GEOMEAN(IF(
                            ISNUMBER(M48:AD48),
                            IF(
                                M$5:AD$5=1,
                                M48:AD48,
                                ""),
                            ""))
                    ),
                    IF(
                        OR(IF(
                            ISNUMBER(M48:AD48),
                            IF(
                                M$5:AD$5=2,
                                M48:AD48,
                                ""),
                            "")
                            =0),
                        0,
                        GEOMEAN(IF(
                            ISNUMBER(M48:AD48),
                            IF(
                                M$5:AD$5=2,
                                M48:AD48,
                                ""),
                            "")))
                )
            )
        )
    )
)</f>
        <v>0</v>
      </c>
      <c r="J48" s="242">
        <v>44778</v>
      </c>
      <c r="K48" s="242">
        <v>44753</v>
      </c>
      <c r="L48" s="91" t="s">
        <v>73</v>
      </c>
      <c r="M48" s="192">
        <v>10</v>
      </c>
      <c r="N48" s="192">
        <v>6.3767860292820604</v>
      </c>
      <c r="O48" s="192" t="s">
        <v>409</v>
      </c>
      <c r="P48" s="192">
        <v>0</v>
      </c>
      <c r="Q48" s="192" t="s">
        <v>409</v>
      </c>
      <c r="R48" s="192">
        <v>0</v>
      </c>
      <c r="S48" s="192">
        <v>0</v>
      </c>
      <c r="T48" s="192" t="s">
        <v>623</v>
      </c>
      <c r="U48" s="192">
        <v>90.7</v>
      </c>
      <c r="V48" s="192" t="s">
        <v>409</v>
      </c>
      <c r="W48" s="192" t="s">
        <v>409</v>
      </c>
      <c r="X48" s="192" t="s">
        <v>409</v>
      </c>
      <c r="Y48" s="192">
        <v>0</v>
      </c>
      <c r="Z48" s="192">
        <v>-100</v>
      </c>
      <c r="AA48" s="34"/>
      <c r="AB48" s="34"/>
      <c r="AC48" s="192"/>
      <c r="AD48" s="192"/>
      <c r="AE48" s="192"/>
      <c r="AF48" s="192"/>
      <c r="AG48" s="192"/>
      <c r="AH48" s="192"/>
    </row>
    <row r="49" spans="1:34" x14ac:dyDescent="0.2">
      <c r="A49" s="84">
        <v>42</v>
      </c>
      <c r="B49" s="84" t="str">
        <f ca="1"/>
        <v>Colombia</v>
      </c>
      <c r="C49" s="84" t="str">
        <f ca="1"/>
        <v>COL</v>
      </c>
      <c r="D49" s="219" t="str">
        <f ca="1"/>
        <v>LCN           Latin America &amp; Caribbean</v>
      </c>
      <c r="E49" s="219" t="str">
        <f ca="1"/>
        <v>IBRD</v>
      </c>
      <c r="F49" s="190" t="str">
        <f t="shared" ca="1" si="12"/>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5.9987650872393807</v>
      </c>
      <c r="H49" s="80" cm="1">
        <f t="array" ref="H49">IF(
    SUM(IF(
            ISNUMBER(
                IF(
                    $M$4:$AD$4,
                    (M49:AD49),
                    "")),
            1,
            0))
        =0,
    NA(),
    IF(
        Parameters!$D$15=1,
        IF(
            SUM(--(ISNUMBER(IF($M$4:$AD$4=1,(M49:AD49),""))))&gt;0,
            MAX(IF(
                ISNUMBER(M49:AD49),
                IF(
                    M$4:AD$4=1,
                    M49:AD49,
                    ""),
                "")),
            MAX(IF(
                ISNUMBER(M49:AD49),
                IF(
                    M$4:AD$4=2,
                    M49:AD49,
                    ""),
                ""))
        ),
        IF(
            Parameters!$D$16=1,
            IFERROR(
                AVERAGE(IF(
                    ISNUMBER(M49:AD49),
                    IF(
                        M$4:AD$4=1,
                        M49:AD49,
                        ""),
                    "")),
                AVERAGE(IF(
                    ISNUMBER(M49:AD49),
                    IF(
                        M$4:AD$4=2,
                        M49:AD49,
                        ""),
                    ""))
            ),
            IF(
                Parameters!$D$17=1,
                IFERROR(
                    IF(
                        OR(
                            IF(
                                ISNUMBER(M49:AD49),
                                IF(
                                    M$4:AD$4=1,
                                    M49:AD49,
                                    ""),
                                "")
                            =0),
                        0,
                        GEOMEAN(IF(
                            ISNUMBER(M49:AD49),
                            IF(
                                M$4:AD$4=1,
                                M49:AD49,
                                ""),
                            ""))
                    ),
                    IF(
                        OR(IF(
                            ISNUMBER(M49:AD49),
                            IF(
                                M$4:AD$4=2,
                                M49:AD49,
                                ""),
                            "")
                            =0),
                        0,
                        GEOMEAN(IF(
                            ISNUMBER(M49:AD49),
                            IF(
                                M$4:AD$4=2,
                                M49:AD49,
                                ""),
                            "")))
                )
            )
        )
    )
)</f>
        <v>3.5985182571882102</v>
      </c>
      <c r="I49" s="191" cm="1">
        <f t="array" ref="I49">IF(
    SUM(IF(
            ISNUMBER(
                IF(
                    $M$5:$AD$5,
                    (M49:AD49),
                    "")),
            1,
            0))
        =0,
    NA(),
    IF(
        Parameters!$D$15=1,
        IF(
            SUM(--(ISNUMBER(IF($M$5:$AD$5=1,(M49:AD49),""))))&gt;0,
            MAX(IF(
                ISNUMBER(M49:AD49),
                IF(
                    M$5:AD$5=1,
                    M49:AD49,
                    ""),
                "")),
            MAX(IF(
                ISNUMBER(M49:AD49),
                IF(
                    M$5:AD$5=2,
                    M49:AD49,
                    ""),
                ""))
        ),
        IF(
            Parameters!$D$16=1,
            IFERROR(
                AVERAGE(IF(
                    ISNUMBER(M49:AD49),
                    IF(
                        M$5:AD$5=1,
                        M49:AD49,
                        ""),
                    "")),
                AVERAGE(IF(
                    ISNUMBER(M49:AD49),
                    IF(
                        M$5:AD$5=2,
                        M49:AD49,
                        ""),
                    ""))
            ),
            IF(
                Parameters!$D$17=1,
                IFERROR(
                    IF(
                        OR(
                            IF(
                                ISNUMBER(M49:AD49),
                                IF(
                                    M$5:AD$5=1,
                                    M49:AD49,
                                    ""),
                                "")
                            =0),
                        0,
                        GEOMEAN(IF(
                            ISNUMBER(M49:AD49),
                            IF(
                                M$5:AD$5=1,
                                M49:AD49,
                                ""),
                            ""))
                    ),
                    IF(
                        OR(IF(
                            ISNUMBER(M49:AD49),
                            IF(
                                M$5:AD$5=2,
                                M49:AD49,
                                ""),
                            "")
                            =0),
                        0,
                        GEOMEAN(IF(
                            ISNUMBER(M49:AD49),
                            IF(
                                M$5:AD$5=2,
                                M49:AD49,
                                ""),
                            "")))
                )
            )
        )
    )
)</f>
        <v>10</v>
      </c>
      <c r="J49" s="242">
        <v>45103</v>
      </c>
      <c r="K49" s="242">
        <v>45154</v>
      </c>
      <c r="L49" s="91" t="s">
        <v>75</v>
      </c>
      <c r="M49" s="192">
        <v>0</v>
      </c>
      <c r="N49" s="192">
        <v>3.5985182571882102</v>
      </c>
      <c r="O49" s="192">
        <v>0</v>
      </c>
      <c r="P49" s="192">
        <v>0</v>
      </c>
      <c r="Q49" s="192">
        <v>10</v>
      </c>
      <c r="R49" s="192">
        <v>0</v>
      </c>
      <c r="S49" s="192">
        <v>0</v>
      </c>
      <c r="T49" s="192" t="s">
        <v>409</v>
      </c>
      <c r="U49" s="192">
        <v>78.099999999999994</v>
      </c>
      <c r="V49" s="192">
        <v>-0.339953866406698</v>
      </c>
      <c r="W49" s="192" t="s">
        <v>409</v>
      </c>
      <c r="X49" s="192" t="s">
        <v>886</v>
      </c>
      <c r="Y49" s="192">
        <v>0</v>
      </c>
      <c r="Z49" s="192">
        <v>-22.374429223744201</v>
      </c>
      <c r="AA49" s="34"/>
      <c r="AB49" s="34"/>
      <c r="AC49" s="192"/>
      <c r="AD49" s="192"/>
      <c r="AE49" s="192"/>
      <c r="AF49" s="192"/>
      <c r="AG49" s="192"/>
      <c r="AH49" s="192"/>
    </row>
    <row r="50" spans="1:34" x14ac:dyDescent="0.2">
      <c r="A50" s="84">
        <v>43</v>
      </c>
      <c r="B50" s="84" t="str">
        <f ca="1"/>
        <v>Comoros</v>
      </c>
      <c r="C50" s="84" t="str">
        <f ca="1"/>
        <v>COM</v>
      </c>
      <c r="D50" s="219" t="str">
        <f ca="1"/>
        <v>SSF           Sub-Saharan Africa</v>
      </c>
      <c r="E50" s="219" t="str">
        <f ca="1"/>
        <v>IDA</v>
      </c>
      <c r="F50" s="190" t="str">
        <f t="shared" ca="1" si="12"/>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$M$4:$AD$4,
                    (M50:AD50),
                    "")),
            1,
            0))
        =0,
    NA(),
    IF(
        Parameters!$D$15=1,
        IF(
            SUM(--(ISNUMBER(IF($M$4:$AD$4=1,(M50:AD50),""))))&gt;0,
            MAX(IF(
                ISNUMBER(M50:AD50),
                IF(
                    M$4:AD$4=1,
                    M50:AD50,
                    ""),
                "")),
            MAX(IF(
                ISNUMBER(M50:AD50),
                IF(
                    M$4:AD$4=2,
                    M50:AD50,
                    ""),
                ""))
        ),
        IF(
            Parameters!$D$16=1,
            IFERROR(
                AVERAGE(IF(
                    ISNUMBER(M50:AD50),
                    IF(
                        M$4:AD$4=1,
                        M50:AD50,
                        ""),
                    "")),
                AVERAGE(IF(
                    ISNUMBER(M50:AD50),
                    IF(
                        M$4:AD$4=2,
                        M50:AD50,
                        ""),
                    ""))
            ),
            IF(
                Parameters!$D$17=1,
                IFERROR(
                    IF(
                        OR(
                            IF(
                                ISNUMBER(M50:AD50),
                                IF(
                                    M$4:AD$4=1,
                                    M50:AD50,
                                    ""),
                                "")
                            =0),
                        0,
                        GEOMEAN(IF(
                            ISNUMBER(M50:AD50),
                            IF(
                                M$4:AD$4=1,
                                M50:AD50,
                                ""),
                            ""))
                    ),
                    IF(
                        OR(IF(
                            ISNUMBER(M50:AD50),
                            IF(
                                M$4:AD$4=2,
                                M50:AD50,
                                ""),
                            "")
                            =0),
                        0,
                        GEOMEAN(IF(
                            ISNUMBER(M50:AD50),
                            IF(
                                M$4:AD$4=2,
                                M50:AD50,
                                ""),
                            "")))
                )
            )
        )
    )
)</f>
        <v>10</v>
      </c>
      <c r="I50" s="191" cm="1">
        <f t="array" ref="I50">IF(
    SUM(IF(
            ISNUMBER(
                IF(
                    $M$5:$AD$5,
                    (M50:AD50),
                    "")),
            1,
            0))
        =0,
    NA(),
    IF(
        Parameters!$D$15=1,
        IF(
            SUM(--(ISNUMBER(IF($M$5:$AD$5=1,(M50:AD50),""))))&gt;0,
            MAX(IF(
                ISNUMBER(M50:AD50),
                IF(
                    M$5:AD$5=1,
                    M50:AD50,
                    ""),
                "")),
            MAX(IF(
                ISNUMBER(M50:AD50),
                IF(
                    M$5:AD$5=2,
                    M50:AD50,
                    ""),
                ""))
        ),
        IF(
            Parameters!$D$16=1,
            IFERROR(
                AVERAGE(IF(
                    ISNUMBER(M50:AD50),
                    IF(
                        M$5:AD$5=1,
                        M50:AD50,
                        ""),
                    "")),
                AVERAGE(IF(
                    ISNUMBER(M50:AD50),
                    IF(
                        M$5:AD$5=2,
                        M50:AD50,
                        ""),
                    ""))
            ),
            IF(
                Parameters!$D$17=1,
                IFERROR(
                    IF(
                        OR(
                            IF(
                                ISNUMBER(M50:AD50),
                                IF(
                                    M$5:AD$5=1,
                                    M50:AD50,
                                    ""),
                                "")
                            =0),
                        0,
                        GEOMEAN(IF(
                            ISNUMBER(M50:AD50),
                            IF(
                                M$5:AD$5=1,
                                M50:AD50,
                                ""),
                            ""))
                    ),
                    IF(
                        OR(IF(
                            ISNUMBER(M50:AD50),
                            IF(
                                M$5:AD$5=2,
                                M50:AD50,
                                ""),
                            "")
                            =0),
                        0,
                        GEOMEAN(IF(
                            ISNUMBER(M50:AD50),
                            IF(
                                M$5:AD$5=2,
                                M50:AD50,
                                ""),
                            "")))
                )
            )
        )
    )
)</f>
        <v>0</v>
      </c>
      <c r="J50" s="242">
        <v>44778</v>
      </c>
      <c r="K50" s="242">
        <v>45022</v>
      </c>
      <c r="L50" s="91" t="s">
        <v>77</v>
      </c>
      <c r="M50" s="192">
        <v>10</v>
      </c>
      <c r="N50" s="192">
        <v>4.5025577703298598</v>
      </c>
      <c r="O50" s="192" t="s">
        <v>409</v>
      </c>
      <c r="P50" s="192">
        <v>0</v>
      </c>
      <c r="Q50" s="192" t="s">
        <v>409</v>
      </c>
      <c r="R50" s="192" t="s">
        <v>409</v>
      </c>
      <c r="S50" s="192">
        <v>0</v>
      </c>
      <c r="T50" s="192" t="s">
        <v>623</v>
      </c>
      <c r="U50" s="192">
        <v>82.2</v>
      </c>
      <c r="V50" s="192" t="s">
        <v>409</v>
      </c>
      <c r="W50" s="192" t="s">
        <v>409</v>
      </c>
      <c r="X50" s="192" t="s">
        <v>409</v>
      </c>
      <c r="Y50" s="192" t="s">
        <v>409</v>
      </c>
      <c r="Z50" s="192">
        <v>-100</v>
      </c>
      <c r="AA50" s="34"/>
      <c r="AB50" s="34"/>
      <c r="AC50" s="192"/>
      <c r="AD50" s="192"/>
      <c r="AE50" s="192"/>
      <c r="AF50" s="192"/>
      <c r="AG50" s="192"/>
      <c r="AH50" s="192"/>
    </row>
    <row r="51" spans="1:34" x14ac:dyDescent="0.2">
      <c r="A51" s="84">
        <v>44</v>
      </c>
      <c r="B51" s="84" t="str">
        <f ca="1"/>
        <v>Cabo Verde</v>
      </c>
      <c r="C51" s="84" t="str">
        <f ca="1"/>
        <v>CPV</v>
      </c>
      <c r="D51" s="219" t="str">
        <f ca="1"/>
        <v>SSF           Sub-Saharan Africa</v>
      </c>
      <c r="E51" s="219" t="str">
        <f ca="1"/>
        <v>Blend</v>
      </c>
      <c r="F51" s="190" t="str">
        <f t="shared" ca="1" si="12"/>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$M$4:$AD$4,
                    (M51:AD51),
                    "")),
            1,
            0))
        =0,
    NA(),
    IF(
        Parameters!$D$15=1,
        IF(
            SUM(--(ISNUMBER(IF($M$4:$AD$4=1,(M51:AD51),""))))&gt;0,
            MAX(IF(
                ISNUMBER(M51:AD51),
                IF(
                    M$4:AD$4=1,
                    M51:AD51,
                    ""),
                "")),
            MAX(IF(
                ISNUMBER(M51:AD51),
                IF(
                    M$4:AD$4=2,
                    M51:AD51,
                    ""),
                ""))
        ),
        IF(
            Parameters!$D$16=1,
            IFERROR(
                AVERAGE(IF(
                    ISNUMBER(M51:AD51),
                    IF(
                        M$4:AD$4=1,
                        M51:AD51,
                        ""),
                    "")),
                AVERAGE(IF(
                    ISNUMBER(M51:AD51),
                    IF(
                        M$4:AD$4=2,
                        M51:AD51,
                        ""),
                    ""))
            ),
            IF(
                Parameters!$D$17=1,
                IFERROR(
                    IF(
                        OR(
                            IF(
                                ISNUMBER(M51:AD51),
                                IF(
                                    M$4:AD$4=1,
                                    M51:AD51,
                                    ""),
                                "")
                            =0),
                        0,
                        GEOMEAN(IF(
                            ISNUMBER(M51:AD51),
                            IF(
                                M$4:AD$4=1,
                                M51:AD51,
                                ""),
                            ""))
                    ),
                    IF(
                        OR(IF(
                            ISNUMBER(M51:AD51),
                            IF(
                                M$4:AD$4=2,
                                M51:AD51,
                                ""),
                            "")
                            =0),
                        0,
                        GEOMEAN(IF(
                            ISNUMBER(M51:AD51),
                            IF(
                                M$4:AD$4=2,
                                M51:AD51,
                                ""),
                            "")))
                )
            )
        )
    )
)</f>
        <v>0</v>
      </c>
      <c r="I51" s="191" cm="1">
        <f t="array" ref="I51">IF(
    SUM(IF(
            ISNUMBER(
                IF(
                    $M$5:$AD$5,
                    (M51:AD51),
                    "")),
            1,
            0))
        =0,
    NA(),
    IF(
        Parameters!$D$15=1,
        IF(
            SUM(--(ISNUMBER(IF($M$5:$AD$5=1,(M51:AD51),""))))&gt;0,
            MAX(IF(
                ISNUMBER(M51:AD51),
                IF(
                    M$5:AD$5=1,
                    M51:AD51,
                    ""),
                "")),
            MAX(IF(
                ISNUMBER(M51:AD51),
                IF(
                    M$5:AD$5=2,
                    M51:AD51,
                    ""),
                ""))
        ),
        IF(
            Parameters!$D$16=1,
            IFERROR(
                AVERAGE(IF(
                    ISNUMBER(M51:AD51),
                    IF(
                        M$5:AD$5=1,
                        M51:AD51,
                        ""),
                    "")),
                AVERAGE(IF(
                    ISNUMBER(M51:AD51),
                    IF(
                        M$5:AD$5=2,
                        M51:AD51,
                        ""),
                    ""))
            ),
            IF(
                Parameters!$D$17=1,
                IFERROR(
                    IF(
                        OR(
                            IF(
                                ISNUMBER(M51:AD51),
                                IF(
                                    M$5:AD$5=1,
                                    M51:AD51,
                                    ""),
                                "")
                            =0),
                        0,
                        GEOMEAN(IF(
                            ISNUMBER(M51:AD51),
                            IF(
                                M$5:AD$5=1,
                                M51:AD51,
                                ""),
                            ""))
                    ),
                    IF(
                        OR(IF(
                            ISNUMBER(M51:AD51),
                            IF(
                                M$5:AD$5=2,
                                M51:AD51,
                                ""),
                            "")
                            =0),
                        0,
                        GEOMEAN(IF(
                            ISNUMBER(M51:AD51),
                            IF(
                                M$5:AD$5=2,
                                M51:AD51,
                                ""),
                            "")))
                )
            )
        )
    )
)</f>
        <v>0</v>
      </c>
      <c r="J51" s="242">
        <v>44860</v>
      </c>
      <c r="K51" s="242">
        <v>44860</v>
      </c>
      <c r="L51" s="91" t="s">
        <v>79</v>
      </c>
      <c r="M51" s="192">
        <v>0</v>
      </c>
      <c r="N51" s="192">
        <v>0</v>
      </c>
      <c r="O51" s="192" t="s">
        <v>409</v>
      </c>
      <c r="P51" s="192">
        <v>0</v>
      </c>
      <c r="Q51" s="192" t="s">
        <v>409</v>
      </c>
      <c r="R51" s="192">
        <v>0</v>
      </c>
      <c r="S51" s="192" t="s">
        <v>409</v>
      </c>
      <c r="T51" s="192" t="s">
        <v>409</v>
      </c>
      <c r="U51" s="192">
        <v>61.4</v>
      </c>
      <c r="V51" s="192" t="s">
        <v>409</v>
      </c>
      <c r="W51" s="192" t="s">
        <v>409</v>
      </c>
      <c r="X51" s="192" t="s">
        <v>409</v>
      </c>
      <c r="Y51" s="192">
        <v>0</v>
      </c>
      <c r="Z51" s="192" t="s">
        <v>409</v>
      </c>
      <c r="AA51" s="34"/>
      <c r="AB51" s="34"/>
      <c r="AC51" s="192"/>
      <c r="AD51" s="192"/>
      <c r="AE51" s="192"/>
      <c r="AF51" s="192"/>
      <c r="AG51" s="192"/>
      <c r="AH51" s="192"/>
    </row>
    <row r="52" spans="1:34" x14ac:dyDescent="0.2">
      <c r="A52" s="84">
        <v>45</v>
      </c>
      <c r="B52" s="84" t="str">
        <f ca="1"/>
        <v>Costa Rica</v>
      </c>
      <c r="C52" s="84" t="str">
        <f ca="1"/>
        <v>CRI</v>
      </c>
      <c r="D52" s="219" t="str">
        <f ca="1"/>
        <v>LCN           Latin America &amp; Caribbean</v>
      </c>
      <c r="E52" s="219" t="str">
        <f ca="1"/>
        <v>IBRD</v>
      </c>
      <c r="F52" s="190" t="str">
        <f t="shared" ca="1" si="12"/>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$M$4:$AD$4,
                    (M52:AD52),
                    "")),
            1,
            0))
        =0,
    NA(),
    IF(
        Parameters!$D$15=1,
        IF(
            SUM(--(ISNUMBER(IF($M$4:$AD$4=1,(M52:AD52),""))))&gt;0,
            MAX(IF(
                ISNUMBER(M52:AD52),
                IF(
                    M$4:AD$4=1,
                    M52:AD52,
                    ""),
                "")),
            MAX(IF(
                ISNUMBER(M52:AD52),
                IF(
                    M$4:AD$4=2,
                    M52:AD52,
                    ""),
                ""))
        ),
        IF(
            Parameters!$D$16=1,
            IFERROR(
                AVERAGE(IF(
                    ISNUMBER(M52:AD52),
                    IF(
                        M$4:AD$4=1,
                        M52:AD52,
                        ""),
                    "")),
                AVERAGE(IF(
                    ISNUMBER(M52:AD52),
                    IF(
                        M$4:AD$4=2,
                        M52:AD52,
                        ""),
                    ""))
            ),
            IF(
                Parameters!$D$17=1,
                IFERROR(
                    IF(
                        OR(
                            IF(
                                ISNUMBER(M52:AD52),
                                IF(
                                    M$4:AD$4=1,
                                    M52:AD52,
                                    ""),
                                "")
                            =0),
                        0,
                        GEOMEAN(IF(
                            ISNUMBER(M52:AD52),
                            IF(
                                M$4:AD$4=1,
                                M52:AD52,
                                ""),
                            ""))
                    ),
                    IF(
                        OR(IF(
                            ISNUMBER(M52:AD52),
                            IF(
                                M$4:AD$4=2,
                                M52:AD52,
                                ""),
                            "")
                            =0),
                        0,
                        GEOMEAN(IF(
                            ISNUMBER(M52:AD52),
                            IF(
                                M$4:AD$4=2,
                                M52:AD52,
                                ""),
                            "")))
                )
            )
        )
    )
)</f>
        <v>0</v>
      </c>
      <c r="I52" s="191" cm="1">
        <f t="array" ref="I52">IF(
    SUM(IF(
            ISNUMBER(
                IF(
                    $M$5:$AD$5,
                    (M52:AD52),
                    "")),
            1,
            0))
        =0,
    NA(),
    IF(
        Parameters!$D$15=1,
        IF(
            SUM(--(ISNUMBER(IF($M$5:$AD$5=1,(M52:AD52),""))))&gt;0,
            MAX(IF(
                ISNUMBER(M52:AD52),
                IF(
                    M$5:AD$5=1,
                    M52:AD52,
                    ""),
                "")),
            MAX(IF(
                ISNUMBER(M52:AD52),
                IF(
                    M$5:AD$5=2,
                    M52:AD52,
                    ""),
                ""))
        ),
        IF(
            Parameters!$D$16=1,
            IFERROR(
                AVERAGE(IF(
                    ISNUMBER(M52:AD52),
                    IF(
                        M$5:AD$5=1,
                        M52:AD52,
                        ""),
                    "")),
                AVERAGE(IF(
                    ISNUMBER(M52:AD52),
                    IF(
                        M$5:AD$5=2,
                        M52:AD52,
                        ""),
                    ""))
            ),
            IF(
                Parameters!$D$17=1,
                IFERROR(
                    IF(
                        OR(
                            IF(
                                ISNUMBER(M52:AD52),
                                IF(
                                    M$5:AD$5=1,
                                    M52:AD52,
                                    ""),
                                "")
                            =0),
                        0,
                        GEOMEAN(IF(
                            ISNUMBER(M52:AD52),
                            IF(
                                M$5:AD$5=1,
                                M52:AD52,
                                ""),
                            ""))
                    ),
                    IF(
                        OR(IF(
                            ISNUMBER(M52:AD52),
                            IF(
                                M$5:AD$5=2,
                                M52:AD52,
                                ""),
                            "")
                            =0),
                        0,
                        GEOMEAN(IF(
                            ISNUMBER(M52:AD52),
                            IF(
                                M$5:AD$5=2,
                                M52:AD52,
                                ""),
                            "")))
                )
            )
        )
    )
)</f>
        <v>7</v>
      </c>
      <c r="J52" s="242">
        <v>45103</v>
      </c>
      <c r="K52" s="242">
        <v>44900</v>
      </c>
      <c r="L52" s="91" t="s">
        <v>81</v>
      </c>
      <c r="M52" s="192">
        <v>0</v>
      </c>
      <c r="N52" s="192">
        <v>0</v>
      </c>
      <c r="O52" s="192" t="s">
        <v>409</v>
      </c>
      <c r="P52" s="192">
        <v>0</v>
      </c>
      <c r="Q52" s="192" t="s">
        <v>409</v>
      </c>
      <c r="R52" s="192">
        <v>7</v>
      </c>
      <c r="S52" s="192">
        <v>0</v>
      </c>
      <c r="T52" s="192" t="s">
        <v>409</v>
      </c>
      <c r="U52" s="192">
        <v>40.4</v>
      </c>
      <c r="V52" s="192" t="s">
        <v>409</v>
      </c>
      <c r="W52" s="192" t="s">
        <v>409</v>
      </c>
      <c r="X52" s="192" t="s">
        <v>409</v>
      </c>
      <c r="Y52" s="192">
        <v>0.214285714285714</v>
      </c>
      <c r="Z52" s="192">
        <v>-100</v>
      </c>
      <c r="AA52" s="34"/>
      <c r="AB52" s="34"/>
      <c r="AC52" s="192"/>
      <c r="AD52" s="192"/>
      <c r="AE52" s="192"/>
      <c r="AF52" s="192"/>
      <c r="AG52" s="192"/>
      <c r="AH52" s="192"/>
    </row>
    <row r="53" spans="1:34" x14ac:dyDescent="0.2">
      <c r="A53" s="84">
        <v>46</v>
      </c>
      <c r="B53" s="84" t="str">
        <f ca="1"/>
        <v>Cuba</v>
      </c>
      <c r="C53" s="84" t="str">
        <f ca="1"/>
        <v>CUB</v>
      </c>
      <c r="D53" s="219" t="str">
        <f ca="1"/>
        <v>LCN           Latin America &amp; Caribbean</v>
      </c>
      <c r="E53" s="219" t="str">
        <f ca="1"/>
        <v>NA</v>
      </c>
      <c r="F53" s="190" t="str">
        <f t="shared" ca="1" si="12"/>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$M$4:$AD$4,
                    (M53:AD53),
                    "")),
            1,
            0))
        =0,
    NA(),
    IF(
        Parameters!$D$15=1,
        IF(
            SUM(--(ISNUMBER(IF($M$4:$AD$4=1,(M53:AD53),""))))&gt;0,
            MAX(IF(
                ISNUMBER(M53:AD53),
                IF(
                    M$4:AD$4=1,
                    M53:AD53,
                    ""),
                "")),
            MAX(IF(
                ISNUMBER(M53:AD53),
                IF(
                    M$4:AD$4=2,
                    M53:AD53,
                    ""),
                ""))
        ),
        IF(
            Parameters!$D$16=1,
            IFERROR(
                AVERAGE(IF(
                    ISNUMBER(M53:AD53),
                    IF(
                        M$4:AD$4=1,
                        M53:AD53,
                        ""),
                    "")),
                AVERAGE(IF(
                    ISNUMBER(M53:AD53),
                    IF(
                        M$4:AD$4=2,
                        M53:AD53,
                        ""),
                    ""))
            ),
            IF(
                Parameters!$D$17=1,
                IFERROR(
                    IF(
                        OR(
                            IF(
                                ISNUMBER(M53:AD53),
                                IF(
                                    M$4:AD$4=1,
                                    M53:AD53,
                                    ""),
                                "")
                            =0),
                        0,
                        GEOMEAN(IF(
                            ISNUMBER(M53:AD53),
                            IF(
                                M$4:AD$4=1,
                                M53:AD53,
                                ""),
                            ""))
                    ),
                    IF(
                        OR(IF(
                            ISNUMBER(M53:AD53),
                            IF(
                                M$4:AD$4=2,
                                M53:AD53,
                                ""),
                            "")
                            =0),
                        0,
                        GEOMEAN(IF(
                            ISNUMBER(M53:AD53),
                            IF(
                                M$4:AD$4=2,
                                M53:AD53,
                                ""),
                            "")))
                )
            )
        )
    )
)</f>
        <v>0</v>
      </c>
      <c r="I53" s="191" cm="1">
        <f t="array" ref="I53">IF(
    SUM(IF(
            ISNUMBER(
                IF(
                    $M$5:$AD$5,
                    (M53:AD53),
                    "")),
            1,
            0))
        =0,
    NA(),
    IF(
        Parameters!$D$15=1,
        IF(
            SUM(--(ISNUMBER(IF($M$5:$AD$5=1,(M53:AD53),""))))&gt;0,
            MAX(IF(
                ISNUMBER(M53:AD53),
                IF(
                    M$5:AD$5=1,
                    M53:AD53,
                    ""),
                "")),
            MAX(IF(
                ISNUMBER(M53:AD53),
                IF(
                    M$5:AD$5=2,
                    M53:AD53,
                    ""),
                ""))
        ),
        IF(
            Parameters!$D$16=1,
            IFERROR(
                AVERAGE(IF(
                    ISNUMBER(M53:AD53),
                    IF(
                        M$5:AD$5=1,
                        M53:AD53,
                        ""),
                    "")),
                AVERAGE(IF(
                    ISNUMBER(M53:AD53),
                    IF(
                        M$5:AD$5=2,
                        M53:AD53,
                        ""),
                    ""))
            ),
            IF(
                Parameters!$D$17=1,
                IFERROR(
                    IF(
                        OR(
                            IF(
                                ISNUMBER(M53:AD53),
                                IF(
                                    M$5:AD$5=1,
                                    M53:AD53,
                                    ""),
                                "")
                            =0),
                        0,
                        GEOMEAN(IF(
                            ISNUMBER(M53:AD53),
                            IF(
                                M$5:AD$5=1,
                                M53:AD53,
                                ""),
                            ""))
                    ),
                    IF(
                        OR(IF(
                            ISNUMBER(M53:AD53),
                            IF(
                                M$5:AD$5=2,
                                M53:AD53,
                                ""),
                            "")
                            =0),
                        0,
                        GEOMEAN(IF(
                            ISNUMBER(M53:AD53),
                            IF(
                                M$5:AD$5=2,
                                M53:AD53,
                                ""),
                            "")))
                )
            )
        )
    )
)</f>
        <v>0</v>
      </c>
      <c r="J53" s="242">
        <v>45103</v>
      </c>
      <c r="K53" s="242">
        <v>45142</v>
      </c>
      <c r="L53" s="91" t="s">
        <v>83</v>
      </c>
      <c r="M53" s="192">
        <v>0</v>
      </c>
      <c r="N53" s="192">
        <v>0</v>
      </c>
      <c r="O53" s="192" t="s">
        <v>409</v>
      </c>
      <c r="P53" s="192">
        <v>0</v>
      </c>
      <c r="Q53" s="192" t="s">
        <v>409</v>
      </c>
      <c r="R53" s="192">
        <v>0</v>
      </c>
      <c r="S53" s="192">
        <v>0</v>
      </c>
      <c r="T53" s="192" t="s">
        <v>409</v>
      </c>
      <c r="U53" s="192">
        <v>59.5</v>
      </c>
      <c r="V53" s="192" t="s">
        <v>409</v>
      </c>
      <c r="W53" s="192" t="s">
        <v>409</v>
      </c>
      <c r="X53" s="192" t="s">
        <v>409</v>
      </c>
      <c r="Y53" s="192">
        <v>0</v>
      </c>
      <c r="Z53" s="192">
        <v>-100</v>
      </c>
      <c r="AA53" s="34"/>
      <c r="AB53" s="34"/>
      <c r="AC53" s="192"/>
      <c r="AD53" s="192"/>
      <c r="AE53" s="192"/>
      <c r="AF53" s="192"/>
      <c r="AG53" s="192"/>
      <c r="AH53" s="192"/>
    </row>
    <row r="54" spans="1:34" x14ac:dyDescent="0.2">
      <c r="A54" s="84">
        <v>47</v>
      </c>
      <c r="B54" s="84" t="str">
        <f ca="1"/>
        <v>Curaçao</v>
      </c>
      <c r="C54" s="84" t="str">
        <f ca="1"/>
        <v>CUW</v>
      </c>
      <c r="D54" s="219" t="str">
        <f ca="1"/>
        <v>LCN           Latin America &amp; Caribbean</v>
      </c>
      <c r="E54" s="219" t="str">
        <f ca="1"/>
        <v>NA</v>
      </c>
      <c r="F54" s="190" t="str">
        <f t="shared" ca="1" si="12"/>
        <v/>
      </c>
      <c r="G54" s="80">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0</v>
      </c>
      <c r="H54" s="80" cm="1">
        <f t="array" ref="H54">IF(
    SUM(IF(
            ISNUMBER(
                IF(
                    $M$4:$AD$4,
                    (M54:AD54),
                    "")),
            1,
            0))
        =0,
    NA(),
    IF(
        Parameters!$D$15=1,
        IF(
            SUM(--(ISNUMBER(IF($M$4:$AD$4=1,(M54:AD54),""))))&gt;0,
            MAX(IF(
                ISNUMBER(M54:AD54),
                IF(
                    M$4:AD$4=1,
                    M54:AD54,
                    ""),
                "")),
            MAX(IF(
                ISNUMBER(M54:AD54),
                IF(
                    M$4:AD$4=2,
                    M54:AD54,
                    ""),
                ""))
        ),
        IF(
            Parameters!$D$16=1,
            IFERROR(
                AVERAGE(IF(
                    ISNUMBER(M54:AD54),
                    IF(
                        M$4:AD$4=1,
                        M54:AD54,
                        ""),
                    "")),
                AVERAGE(IF(
                    ISNUMBER(M54:AD54),
                    IF(
                        M$4:AD$4=2,
                        M54:AD54,
                        ""),
                    ""))
            ),
            IF(
                Parameters!$D$17=1,
                IFERROR(
                    IF(
                        OR(
                            IF(
                                ISNUMBER(M54:AD54),
                                IF(
                                    M$4:AD$4=1,
                                    M54:AD54,
                                    ""),
                                "")
                            =0),
                        0,
                        GEOMEAN(IF(
                            ISNUMBER(M54:AD54),
                            IF(
                                M$4:AD$4=1,
                                M54:AD54,
                                ""),
                            ""))
                    ),
                    IF(
                        OR(IF(
                            ISNUMBER(M54:AD54),
                            IF(
                                M$4:AD$4=2,
                                M54:AD54,
                                ""),
                            "")
                            =0),
                        0,
                        GEOMEAN(IF(
                            ISNUMBER(M54:AD54),
                            IF(
                                M$4:AD$4=2,
                                M54:AD54,
                                ""),
                            "")))
                )
            )
        )
    )
)</f>
        <v>0</v>
      </c>
      <c r="I54" s="191" cm="1">
        <f t="array" ref="I54">IF(
    SUM(IF(
            ISNUMBER(
                IF(
                    $M$5:$AD$5,
                    (M54:AD54),
                    "")),
            1,
            0))
        =0,
    NA(),
    IF(
        Parameters!$D$15=1,
        IF(
            SUM(--(ISNUMBER(IF($M$5:$AD$5=1,(M54:AD54),""))))&gt;0,
            MAX(IF(
                ISNUMBER(M54:AD54),
                IF(
                    M$5:AD$5=1,
                    M54:AD54,
                    ""),
                "")),
            MAX(IF(
                ISNUMBER(M54:AD54),
                IF(
                    M$5:AD$5=2,
                    M54:AD54,
                    ""),
                ""))
        ),
        IF(
            Parameters!$D$16=1,
            IFERROR(
                AVERAGE(IF(
                    ISNUMBER(M54:AD54),
                    IF(
                        M$5:AD$5=1,
                        M54:AD54,
                        ""),
                    "")),
                AVERAGE(IF(
                    ISNUMBER(M54:AD54),
                    IF(
                        M$5:AD$5=2,
                        M54:AD54,
                        ""),
                    ""))
            ),
            IF(
                Parameters!$D$17=1,
                IFERROR(
                    IF(
                        OR(
                            IF(
                                ISNUMBER(M54:AD54),
                                IF(
                                    M$5:AD$5=1,
                                    M54:AD54,
                                    ""),
                                "")
                            =0),
                        0,
                        GEOMEAN(IF(
                            ISNUMBER(M54:AD54),
                            IF(
                                M$5:AD$5=1,
                                M54:AD54,
                                ""),
                            ""))
                    ),
                    IF(
                        OR(IF(
                            ISNUMBER(M54:AD54),
                            IF(
                                M$5:AD$5=2,
                                M54:AD54,
                                ""),
                            "")
                            =0),
                        0,
                        GEOMEAN(IF(
                            ISNUMBER(M54:AD54),
                            IF(
                                M$5:AD$5=2,
                                M54:AD54,
                                ""),
                            "")))
                )
            )
        )
    )
)</f>
        <v>0</v>
      </c>
      <c r="J54" s="242" t="s">
        <v>409</v>
      </c>
      <c r="K54" s="242" t="s">
        <v>409</v>
      </c>
      <c r="L54" s="91" t="s">
        <v>704</v>
      </c>
      <c r="M54" s="192">
        <v>0</v>
      </c>
      <c r="N54" s="192" t="s">
        <v>409</v>
      </c>
      <c r="O54" s="192" t="s">
        <v>409</v>
      </c>
      <c r="P54" s="192">
        <v>0</v>
      </c>
      <c r="Q54" s="192" t="s">
        <v>409</v>
      </c>
      <c r="R54" s="192" t="s">
        <v>409</v>
      </c>
      <c r="S54" s="192" t="s">
        <v>409</v>
      </c>
      <c r="T54" s="192" t="s">
        <v>409</v>
      </c>
      <c r="U54" s="192" t="s">
        <v>409</v>
      </c>
      <c r="V54" s="192" t="s">
        <v>409</v>
      </c>
      <c r="W54" s="192" t="s">
        <v>409</v>
      </c>
      <c r="X54" s="192" t="s">
        <v>409</v>
      </c>
      <c r="Y54" s="192" t="s">
        <v>409</v>
      </c>
      <c r="Z54" s="192" t="s">
        <v>409</v>
      </c>
      <c r="AA54" s="34"/>
      <c r="AB54" s="34"/>
      <c r="AC54" s="192"/>
      <c r="AD54" s="192"/>
      <c r="AE54" s="192"/>
      <c r="AF54" s="192"/>
      <c r="AG54" s="192"/>
      <c r="AH54" s="192"/>
    </row>
    <row r="55" spans="1:34" x14ac:dyDescent="0.2">
      <c r="A55" s="84">
        <v>48</v>
      </c>
      <c r="B55" s="84" t="str">
        <f ca="1"/>
        <v>Cayman Islands</v>
      </c>
      <c r="C55" s="84" t="str">
        <f ca="1"/>
        <v>CYM</v>
      </c>
      <c r="D55" s="219" t="str">
        <f ca="1"/>
        <v>LCN           Latin America &amp; Caribbean</v>
      </c>
      <c r="E55" s="219" t="str">
        <f ca="1"/>
        <v>NA</v>
      </c>
      <c r="F55" s="190" t="str">
        <f t="shared" ca="1" si="12"/>
        <v/>
      </c>
      <c r="G55" s="80">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cm="1">
        <f t="array" ref="H55">IF(
    SUM(IF(
            ISNUMBER(
                IF(
                    $M$4:$AD$4,
                    (M55:AD55),
                    "")),
            1,
            0))
        =0,
    NA(),
    IF(
        Parameters!$D$15=1,
        IF(
            SUM(--(ISNUMBER(IF($M$4:$AD$4=1,(M55:AD55),""))))&gt;0,
            MAX(IF(
                ISNUMBER(M55:AD55),
                IF(
                    M$4:AD$4=1,
                    M55:AD55,
                    ""),
                "")),
            MAX(IF(
                ISNUMBER(M55:AD55),
                IF(
                    M$4:AD$4=2,
                    M55:AD55,
                    ""),
                ""))
        ),
        IF(
            Parameters!$D$16=1,
            IFERROR(
                AVERAGE(IF(
                    ISNUMBER(M55:AD55),
                    IF(
                        M$4:AD$4=1,
                        M55:AD55,
                        ""),
                    "")),
                AVERAGE(IF(
                    ISNUMBER(M55:AD55),
                    IF(
                        M$4:AD$4=2,
                        M55:AD55,
                        ""),
                    ""))
            ),
            IF(
                Parameters!$D$17=1,
                IFERROR(
                    IF(
                        OR(
                            IF(
                                ISNUMBER(M55:AD55),
                                IF(
                                    M$4:AD$4=1,
                                    M55:AD55,
                                    ""),
                                "")
                            =0),
                        0,
                        GEOMEAN(IF(
                            ISNUMBER(M55:AD55),
                            IF(
                                M$4:AD$4=1,
                                M55:AD55,
                                ""),
                            ""))
                    ),
                    IF(
                        OR(IF(
                            ISNUMBER(M55:AD55),
                            IF(
                                M$4:AD$4=2,
                                M55:AD55,
                                ""),
                            "")
                            =0),
                        0,
                        GEOMEAN(IF(
                            ISNUMBER(M55:AD55),
                            IF(
                                M$4:AD$4=2,
                                M55:AD55,
                                ""),
                            "")))
                )
            )
        )
    )
)</f>
        <v>0</v>
      </c>
      <c r="I55" s="191" cm="1">
        <f t="array" ref="I55">IF(
    SUM(IF(
            ISNUMBER(
                IF(
                    $M$5:$AD$5,
                    (M55:AD55),
                    "")),
            1,
            0))
        =0,
    NA(),
    IF(
        Parameters!$D$15=1,
        IF(
            SUM(--(ISNUMBER(IF($M$5:$AD$5=1,(M55:AD55),""))))&gt;0,
            MAX(IF(
                ISNUMBER(M55:AD55),
                IF(
                    M$5:AD$5=1,
                    M55:AD55,
                    ""),
                "")),
            MAX(IF(
                ISNUMBER(M55:AD55),
                IF(
                    M$5:AD$5=2,
                    M55:AD55,
                    ""),
                ""))
        ),
        IF(
            Parameters!$D$16=1,
            IFERROR(
                AVERAGE(IF(
                    ISNUMBER(M55:AD55),
                    IF(
                        M$5:AD$5=1,
                        M55:AD55,
                        ""),
                    "")),
                AVERAGE(IF(
                    ISNUMBER(M55:AD55),
                    IF(
                        M$5:AD$5=2,
                        M55:AD55,
                        ""),
                    ""))
            ),
            IF(
                Parameters!$D$17=1,
                IFERROR(
                    IF(
                        OR(
                            IF(
                                ISNUMBER(M55:AD55),
                                IF(
                                    M$5:AD$5=1,
                                    M55:AD55,
                                    ""),
                                "")
                            =0),
                        0,
                        GEOMEAN(IF(
                            ISNUMBER(M55:AD55),
                            IF(
                                M$5:AD$5=1,
                                M55:AD55,
                                ""),
                            ""))
                    ),
                    IF(
                        OR(IF(
                            ISNUMBER(M55:AD55),
                            IF(
                                M$5:AD$5=2,
                                M55:AD55,
                                ""),
                            "")
                            =0),
                        0,
                        GEOMEAN(IF(
                            ISNUMBER(M55:AD55),
                            IF(
                                M$5:AD$5=2,
                                M55:AD55,
                                ""),
                            "")))
                )
            )
        )
    )
)</f>
        <v>0</v>
      </c>
      <c r="J55" s="242" t="s">
        <v>409</v>
      </c>
      <c r="K55" s="242">
        <v>44887</v>
      </c>
      <c r="L55" s="91" t="s">
        <v>705</v>
      </c>
      <c r="M55" s="192">
        <v>0</v>
      </c>
      <c r="N55" s="192" t="s">
        <v>409</v>
      </c>
      <c r="O55" s="192" t="s">
        <v>409</v>
      </c>
      <c r="P55" s="192">
        <v>0</v>
      </c>
      <c r="Q55" s="192" t="s">
        <v>409</v>
      </c>
      <c r="R55" s="192">
        <v>0</v>
      </c>
      <c r="S55" s="192" t="s">
        <v>409</v>
      </c>
      <c r="T55" s="192" t="s">
        <v>409</v>
      </c>
      <c r="U55" s="192" t="s">
        <v>409</v>
      </c>
      <c r="V55" s="192" t="s">
        <v>409</v>
      </c>
      <c r="W55" s="192" t="s">
        <v>409</v>
      </c>
      <c r="X55" s="192" t="s">
        <v>409</v>
      </c>
      <c r="Y55" s="192">
        <v>0</v>
      </c>
      <c r="Z55" s="192" t="s">
        <v>409</v>
      </c>
      <c r="AA55" s="34"/>
      <c r="AB55" s="34"/>
      <c r="AC55" s="192"/>
      <c r="AD55" s="192"/>
      <c r="AE55" s="192"/>
      <c r="AF55" s="192"/>
      <c r="AG55" s="192"/>
      <c r="AH55" s="192"/>
    </row>
    <row r="56" spans="1:34" x14ac:dyDescent="0.2">
      <c r="A56" s="84">
        <v>49</v>
      </c>
      <c r="B56" s="84" t="str">
        <f ca="1"/>
        <v>Cyprus</v>
      </c>
      <c r="C56" s="84" t="str">
        <f ca="1"/>
        <v>CYP</v>
      </c>
      <c r="D56" s="219" t="str">
        <f ca="1"/>
        <v>ECS           Europe &amp; Central Asia</v>
      </c>
      <c r="E56" s="219" t="str">
        <f ca="1"/>
        <v>NA</v>
      </c>
      <c r="F56" s="190" t="str">
        <f t="shared" ca="1" si="12"/>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$M$4:$AD$4,
                    (M56:AD56),
                    "")),
            1,
            0))
        =0,
    NA(),
    IF(
        Parameters!$D$15=1,
        IF(
            SUM(--(ISNUMBER(IF($M$4:$AD$4=1,(M56:AD56),""))))&gt;0,
            MAX(IF(
                ISNUMBER(M56:AD56),
                IF(
                    M$4:AD$4=1,
                    M56:AD56,
                    ""),
                "")),
            MAX(IF(
                ISNUMBER(M56:AD56),
                IF(
                    M$4:AD$4=2,
                    M56:AD56,
                    ""),
                ""))
        ),
        IF(
            Parameters!$D$16=1,
            IFERROR(
                AVERAGE(IF(
                    ISNUMBER(M56:AD56),
                    IF(
                        M$4:AD$4=1,
                        M56:AD56,
                        ""),
                    "")),
                AVERAGE(IF(
                    ISNUMBER(M56:AD56),
                    IF(
                        M$4:AD$4=2,
                        M56:AD56,
                        ""),
                    ""))
            ),
            IF(
                Parameters!$D$17=1,
                IFERROR(
                    IF(
                        OR(
                            IF(
                                ISNUMBER(M56:AD56),
                                IF(
                                    M$4:AD$4=1,
                                    M56:AD56,
                                    ""),
                                "")
                            =0),
                        0,
                        GEOMEAN(IF(
                            ISNUMBER(M56:AD56),
                            IF(
                                M$4:AD$4=1,
                                M56:AD56,
                                ""),
                            ""))
                    ),
                    IF(
                        OR(IF(
                            ISNUMBER(M56:AD56),
                            IF(
                                M$4:AD$4=2,
                                M56:AD56,
                                ""),
                            "")
                            =0),
                        0,
                        GEOMEAN(IF(
                            ISNUMBER(M56:AD56),
                            IF(
                                M$4:AD$4=2,
                                M56:AD56,
                                ""),
                            "")))
                )
            )
        )
    )
)</f>
        <v>0</v>
      </c>
      <c r="I56" s="191" cm="1">
        <f t="array" ref="I56">IF(
    SUM(IF(
            ISNUMBER(
                IF(
                    $M$5:$AD$5,
                    (M56:AD56),
                    "")),
            1,
            0))
        =0,
    NA(),
    IF(
        Parameters!$D$15=1,
        IF(
            SUM(--(ISNUMBER(IF($M$5:$AD$5=1,(M56:AD56),""))))&gt;0,
            MAX(IF(
                ISNUMBER(M56:AD56),
                IF(
                    M$5:AD$5=1,
                    M56:AD56,
                    ""),
                "")),
            MAX(IF(
                ISNUMBER(M56:AD56),
                IF(
                    M$5:AD$5=2,
                    M56:AD56,
                    ""),
                ""))
        ),
        IF(
            Parameters!$D$16=1,
            IFERROR(
                AVERAGE(IF(
                    ISNUMBER(M56:AD56),
                    IF(
                        M$5:AD$5=1,
                        M56:AD56,
                        ""),
                    "")),
                AVERAGE(IF(
                    ISNUMBER(M56:AD56),
                    IF(
                        M$5:AD$5=2,
                        M56:AD56,
                        ""),
                    ""))
            ),
            IF(
                Parameters!$D$17=1,
                IFERROR(
                    IF(
                        OR(
                            IF(
                                ISNUMBER(M56:AD56),
                                IF(
                                    M$5:AD$5=1,
                                    M56:AD56,
                                    ""),
                                "")
                            =0),
                        0,
                        GEOMEAN(IF(
                            ISNUMBER(M56:AD56),
                            IF(
                                M$5:AD$5=1,
                                M56:AD56,
                                ""),
                            ""))
                    ),
                    IF(
                        OR(IF(
                            ISNUMBER(M56:AD56),
                            IF(
                                M$5:AD$5=2,
                                M56:AD56,
                                ""),
                            "")
                            =0),
                        0,
                        GEOMEAN(IF(
                            ISNUMBER(M56:AD56),
                            IF(
                                M$5:AD$5=2,
                                M56:AD56,
                                ""),
                            "")))
                )
            )
        )
    )
)</f>
        <v>0</v>
      </c>
      <c r="J56" s="242">
        <v>45103</v>
      </c>
      <c r="K56" s="242">
        <v>44966</v>
      </c>
      <c r="L56" s="91" t="s">
        <v>85</v>
      </c>
      <c r="M56" s="192">
        <v>0</v>
      </c>
      <c r="N56" s="192">
        <v>0</v>
      </c>
      <c r="O56" s="192" t="s">
        <v>409</v>
      </c>
      <c r="P56" s="192">
        <v>0</v>
      </c>
      <c r="Q56" s="192" t="s">
        <v>409</v>
      </c>
      <c r="R56" s="192">
        <v>0</v>
      </c>
      <c r="S56" s="192">
        <v>0</v>
      </c>
      <c r="T56" s="192" t="s">
        <v>409</v>
      </c>
      <c r="U56" s="192">
        <v>57</v>
      </c>
      <c r="V56" s="192" t="s">
        <v>409</v>
      </c>
      <c r="W56" s="192" t="s">
        <v>409</v>
      </c>
      <c r="X56" s="192" t="s">
        <v>409</v>
      </c>
      <c r="Y56" s="192">
        <v>0</v>
      </c>
      <c r="Z56" s="192">
        <v>-100</v>
      </c>
      <c r="AA56" s="34"/>
      <c r="AB56" s="34"/>
      <c r="AC56" s="192"/>
      <c r="AD56" s="192"/>
      <c r="AE56" s="192"/>
      <c r="AF56" s="192"/>
      <c r="AG56" s="192"/>
      <c r="AH56" s="192"/>
    </row>
    <row r="57" spans="1:34" x14ac:dyDescent="0.2">
      <c r="A57" s="84">
        <v>50</v>
      </c>
      <c r="B57" s="84" t="str">
        <f ca="1"/>
        <v>Czech Republic</v>
      </c>
      <c r="C57" s="84" t="str">
        <f ca="1"/>
        <v>CZE</v>
      </c>
      <c r="D57" s="219" t="str">
        <f ca="1"/>
        <v>ECS           Europe &amp; Central Asia</v>
      </c>
      <c r="E57" s="219" t="str">
        <f ca="1"/>
        <v>NA</v>
      </c>
      <c r="F57" s="190" t="str">
        <f t="shared" ca="1" si="12"/>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$M$4:$AD$4,
                    (M57:AD57),
                    "")),
            1,
            0))
        =0,
    NA(),
    IF(
        Parameters!$D$15=1,
        IF(
            SUM(--(ISNUMBER(IF($M$4:$AD$4=1,(M57:AD57),""))))&gt;0,
            MAX(IF(
                ISNUMBER(M57:AD57),
                IF(
                    M$4:AD$4=1,
                    M57:AD57,
                    ""),
                "")),
            MAX(IF(
                ISNUMBER(M57:AD57),
                IF(
                    M$4:AD$4=2,
                    M57:AD57,
                    ""),
                ""))
        ),
        IF(
            Parameters!$D$16=1,
            IFERROR(
                AVERAGE(IF(
                    ISNUMBER(M57:AD57),
                    IF(
                        M$4:AD$4=1,
                        M57:AD57,
                        ""),
                    "")),
                AVERAGE(IF(
                    ISNUMBER(M57:AD57),
                    IF(
                        M$4:AD$4=2,
                        M57:AD57,
                        ""),
                    ""))
            ),
            IF(
                Parameters!$D$17=1,
                IFERROR(
                    IF(
                        OR(
                            IF(
                                ISNUMBER(M57:AD57),
                                IF(
                                    M$4:AD$4=1,
                                    M57:AD57,
                                    ""),
                                "")
                            =0),
                        0,
                        GEOMEAN(IF(
                            ISNUMBER(M57:AD57),
                            IF(
                                M$4:AD$4=1,
                                M57:AD57,
                                ""),
                            ""))
                    ),
                    IF(
                        OR(IF(
                            ISNUMBER(M57:AD57),
                            IF(
                                M$4:AD$4=2,
                                M57:AD57,
                                ""),
                            "")
                            =0),
                        0,
                        GEOMEAN(IF(
                            ISNUMBER(M57:AD57),
                            IF(
                                M$4:AD$4=2,
                                M57:AD57,
                                ""),
                            "")))
                )
            )
        )
    )
)</f>
        <v>0</v>
      </c>
      <c r="I57" s="191" cm="1">
        <f t="array" ref="I57">IF(
    SUM(IF(
            ISNUMBER(
                IF(
                    $M$5:$AD$5,
                    (M57:AD57),
                    "")),
            1,
            0))
        =0,
    NA(),
    IF(
        Parameters!$D$15=1,
        IF(
            SUM(--(ISNUMBER(IF($M$5:$AD$5=1,(M57:AD57),""))))&gt;0,
            MAX(IF(
                ISNUMBER(M57:AD57),
                IF(
                    M$5:AD$5=1,
                    M57:AD57,
                    ""),
                "")),
            MAX(IF(
                ISNUMBER(M57:AD57),
                IF(
                    M$5:AD$5=2,
                    M57:AD57,
                    ""),
                ""))
        ),
        IF(
            Parameters!$D$16=1,
            IFERROR(
                AVERAGE(IF(
                    ISNUMBER(M57:AD57),
                    IF(
                        M$5:AD$5=1,
                        M57:AD57,
                        ""),
                    "")),
                AVERAGE(IF(
                    ISNUMBER(M57:AD57),
                    IF(
                        M$5:AD$5=2,
                        M57:AD57,
                        ""),
                    ""))
            ),
            IF(
                Parameters!$D$17=1,
                IFERROR(
                    IF(
                        OR(
                            IF(
                                ISNUMBER(M57:AD57),
                                IF(
                                    M$5:AD$5=1,
                                    M57:AD57,
                                    ""),
                                "")
                            =0),
                        0,
                        GEOMEAN(IF(
                            ISNUMBER(M57:AD57),
                            IF(
                                M$5:AD$5=1,
                                M57:AD57,
                                ""),
                            ""))
                    ),
                    IF(
                        OR(IF(
                            ISNUMBER(M57:AD57),
                            IF(
                                M$5:AD$5=2,
                                M57:AD57,
                                ""),
                            "")
                            =0),
                        0,
                        GEOMEAN(IF(
                            ISNUMBER(M57:AD57),
                            IF(
                                M$5:AD$5=2,
                                M57:AD57,
                                ""),
                            "")))
                )
            )
        )
    )
)</f>
        <v>5.3571428571428497</v>
      </c>
      <c r="J57" s="242">
        <v>45103</v>
      </c>
      <c r="K57" s="242">
        <v>45142</v>
      </c>
      <c r="L57" s="91" t="s">
        <v>87</v>
      </c>
      <c r="M57" s="192">
        <v>0</v>
      </c>
      <c r="N57" s="192">
        <v>0</v>
      </c>
      <c r="O57" s="192" t="s">
        <v>409</v>
      </c>
      <c r="P57" s="192">
        <v>0</v>
      </c>
      <c r="Q57" s="192" t="s">
        <v>409</v>
      </c>
      <c r="R57" s="192">
        <v>5.3571428571428497</v>
      </c>
      <c r="S57" s="192" t="s">
        <v>409</v>
      </c>
      <c r="T57" s="192" t="s">
        <v>409</v>
      </c>
      <c r="U57" s="192">
        <v>40.200000000000003</v>
      </c>
      <c r="V57" s="192" t="s">
        <v>409</v>
      </c>
      <c r="W57" s="192" t="s">
        <v>409</v>
      </c>
      <c r="X57" s="192" t="s">
        <v>409</v>
      </c>
      <c r="Y57" s="192">
        <v>0.107142857142857</v>
      </c>
      <c r="Z57" s="192" t="s">
        <v>409</v>
      </c>
      <c r="AA57" s="34"/>
      <c r="AB57" s="34"/>
      <c r="AC57" s="192"/>
      <c r="AD57" s="192"/>
      <c r="AE57" s="192"/>
      <c r="AF57" s="192"/>
      <c r="AG57" s="192"/>
      <c r="AH57" s="192"/>
    </row>
    <row r="58" spans="1:34" x14ac:dyDescent="0.2">
      <c r="A58" s="84">
        <v>51</v>
      </c>
      <c r="B58" s="84" t="str">
        <f ca="1"/>
        <v>Germany</v>
      </c>
      <c r="C58" s="84" t="str">
        <f ca="1"/>
        <v>DEU</v>
      </c>
      <c r="D58" s="219" t="str">
        <f ca="1"/>
        <v>ECS           Europe &amp; Central Asia</v>
      </c>
      <c r="E58" s="219" t="str">
        <f ca="1"/>
        <v>NA</v>
      </c>
      <c r="F58" s="190" t="str">
        <f t="shared" ca="1" si="12"/>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$M$4:$AD$4,
                    (M58:AD58),
                    "")),
            1,
            0))
        =0,
    NA(),
    IF(
        Parameters!$D$15=1,
        IF(
            SUM(--(ISNUMBER(IF($M$4:$AD$4=1,(M58:AD58),""))))&gt;0,
            MAX(IF(
                ISNUMBER(M58:AD58),
                IF(
                    M$4:AD$4=1,
                    M58:AD58,
                    ""),
                "")),
            MAX(IF(
                ISNUMBER(M58:AD58),
                IF(
                    M$4:AD$4=2,
                    M58:AD58,
                    ""),
                ""))
        ),
        IF(
            Parameters!$D$16=1,
            IFERROR(
                AVERAGE(IF(
                    ISNUMBER(M58:AD58),
                    IF(
                        M$4:AD$4=1,
                        M58:AD58,
                        ""),
                    "")),
                AVERAGE(IF(
                    ISNUMBER(M58:AD58),
                    IF(
                        M$4:AD$4=2,
                        M58:AD58,
                        ""),
                    ""))
            ),
            IF(
                Parameters!$D$17=1,
                IFERROR(
                    IF(
                        OR(
                            IF(
                                ISNUMBER(M58:AD58),
                                IF(
                                    M$4:AD$4=1,
                                    M58:AD58,
                                    ""),
                                "")
                            =0),
                        0,
                        GEOMEAN(IF(
                            ISNUMBER(M58:AD58),
                            IF(
                                M$4:AD$4=1,
                                M58:AD58,
                                ""),
                            ""))
                    ),
                    IF(
                        OR(IF(
                            ISNUMBER(M58:AD58),
                            IF(
                                M$4:AD$4=2,
                                M58:AD58,
                                ""),
                            "")
                            =0),
                        0,
                        GEOMEAN(IF(
                            ISNUMBER(M58:AD58),
                            IF(
                                M$4:AD$4=2,
                                M58:AD58,
                                ""),
                            "")))
                )
            )
        )
    )
)</f>
        <v>0</v>
      </c>
      <c r="I58" s="191" cm="1">
        <f t="array" ref="I58">IF(
    SUM(IF(
            ISNUMBER(
                IF(
                    $M$5:$AD$5,
                    (M58:AD58),
                    "")),
            1,
            0))
        =0,
    NA(),
    IF(
        Parameters!$D$15=1,
        IF(
            SUM(--(ISNUMBER(IF($M$5:$AD$5=1,(M58:AD58),""))))&gt;0,
            MAX(IF(
                ISNUMBER(M58:AD58),
                IF(
                    M$5:AD$5=1,
                    M58:AD58,
                    ""),
                "")),
            MAX(IF(
                ISNUMBER(M58:AD58),
                IF(
                    M$5:AD$5=2,
                    M58:AD58,
                    ""),
                ""))
        ),
        IF(
            Parameters!$D$16=1,
            IFERROR(
                AVERAGE(IF(
                    ISNUMBER(M58:AD58),
                    IF(
                        M$5:AD$5=1,
                        M58:AD58,
                        ""),
                    "")),
                AVERAGE(IF(
                    ISNUMBER(M58:AD58),
                    IF(
                        M$5:AD$5=2,
                        M58:AD58,
                        ""),
                    ""))
            ),
            IF(
                Parameters!$D$17=1,
                IFERROR(
                    IF(
                        OR(
                            IF(
                                ISNUMBER(M58:AD58),
                                IF(
                                    M$5:AD$5=1,
                                    M58:AD58,
                                    ""),
                                "")
                            =0),
                        0,
                        GEOMEAN(IF(
                            ISNUMBER(M58:AD58),
                            IF(
                                M$5:AD$5=1,
                                M58:AD58,
                                ""),
                            ""))
                    ),
                    IF(
                        OR(IF(
                            ISNUMBER(M58:AD58),
                            IF(
                                M$5:AD$5=2,
                                M58:AD58,
                                ""),
                            "")
                            =0),
                        0,
                        GEOMEAN(IF(
                            ISNUMBER(M58:AD58),
                            IF(
                                M$5:AD$5=2,
                                M58:AD58,
                                ""),
                            "")))
                )
            )
        )
    )
)</f>
        <v>0</v>
      </c>
      <c r="J58" s="242">
        <v>45103</v>
      </c>
      <c r="K58" s="242">
        <v>45035</v>
      </c>
      <c r="L58" s="91" t="s">
        <v>89</v>
      </c>
      <c r="M58" s="192">
        <v>0</v>
      </c>
      <c r="N58" s="192">
        <v>0</v>
      </c>
      <c r="O58" s="192" t="s">
        <v>409</v>
      </c>
      <c r="P58" s="192">
        <v>0</v>
      </c>
      <c r="Q58" s="192" t="s">
        <v>409</v>
      </c>
      <c r="R58" s="192">
        <v>0</v>
      </c>
      <c r="S58" s="192">
        <v>0</v>
      </c>
      <c r="T58" s="192" t="s">
        <v>409</v>
      </c>
      <c r="U58" s="192">
        <v>24.6</v>
      </c>
      <c r="V58" s="192" t="s">
        <v>409</v>
      </c>
      <c r="W58" s="192" t="s">
        <v>409</v>
      </c>
      <c r="X58" s="192" t="s">
        <v>409</v>
      </c>
      <c r="Y58" s="192">
        <v>0</v>
      </c>
      <c r="Z58" s="192">
        <v>-100</v>
      </c>
      <c r="AA58" s="34"/>
      <c r="AB58" s="34"/>
      <c r="AC58" s="192"/>
      <c r="AD58" s="192"/>
      <c r="AE58" s="192"/>
      <c r="AF58" s="192"/>
      <c r="AG58" s="192"/>
      <c r="AH58" s="192"/>
    </row>
    <row r="59" spans="1:34" x14ac:dyDescent="0.2">
      <c r="A59" s="84">
        <v>52</v>
      </c>
      <c r="B59" s="84" t="str">
        <f ca="1"/>
        <v>Djibouti</v>
      </c>
      <c r="C59" s="84" t="str">
        <f ca="1"/>
        <v>DJI</v>
      </c>
      <c r="D59" s="219" t="str">
        <f ca="1"/>
        <v>MEA           Middle East &amp; North Africa</v>
      </c>
      <c r="E59" s="219" t="str">
        <f ca="1"/>
        <v>IDA</v>
      </c>
      <c r="F59" s="190" t="str">
        <f t="shared" ca="1" si="12"/>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$M$4:$AD$4,
                    (M59:AD59),
                    "")),
            1,
            0))
        =0,
    NA(),
    IF(
        Parameters!$D$15=1,
        IF(
            SUM(--(ISNUMBER(IF($M$4:$AD$4=1,(M59:AD59),""))))&gt;0,
            MAX(IF(
                ISNUMBER(M59:AD59),
                IF(
                    M$4:AD$4=1,
                    M59:AD59,
                    ""),
                "")),
            MAX(IF(
                ISNUMBER(M59:AD59),
                IF(
                    M$4:AD$4=2,
                    M59:AD59,
                    ""),
                ""))
        ),
        IF(
            Parameters!$D$16=1,
            IFERROR(
                AVERAGE(IF(
                    ISNUMBER(M59:AD59),
                    IF(
                        M$4:AD$4=1,
                        M59:AD59,
                        ""),
                    "")),
                AVERAGE(IF(
                    ISNUMBER(M59:AD59),
                    IF(
                        M$4:AD$4=2,
                        M59:AD59,
                        ""),
                    ""))
            ),
            IF(
                Parameters!$D$17=1,
                IFERROR(
                    IF(
                        OR(
                            IF(
                                ISNUMBER(M59:AD59),
                                IF(
                                    M$4:AD$4=1,
                                    M59:AD59,
                                    ""),
                                "")
                            =0),
                        0,
                        GEOMEAN(IF(
                            ISNUMBER(M59:AD59),
                            IF(
                                M$4:AD$4=1,
                                M59:AD59,
                                ""),
                            ""))
                    ),
                    IF(
                        OR(IF(
                            ISNUMBER(M59:AD59),
                            IF(
                                M$4:AD$4=2,
                                M59:AD59,
                                ""),
                            "")
                            =0),
                        0,
                        GEOMEAN(IF(
                            ISNUMBER(M59:AD59),
                            IF(
                                M$4:AD$4=2,
                                M59:AD59,
                                ""),
                            "")))
                )
            )
        )
    )
)</f>
        <v>4.5025577703298598</v>
      </c>
      <c r="I59" s="191" cm="1">
        <f t="array" ref="I59">IF(
    SUM(IF(
            ISNUMBER(
                IF(
                    $M$5:$AD$5,
                    (M59:AD59),
                    "")),
            1,
            0))
        =0,
    NA(),
    IF(
        Parameters!$D$15=1,
        IF(
            SUM(--(ISNUMBER(IF($M$5:$AD$5=1,(M59:AD59),""))))&gt;0,
            MAX(IF(
                ISNUMBER(M59:AD59),
                IF(
                    M$5:AD$5=1,
                    M59:AD59,
                    ""),
                "")),
            MAX(IF(
                ISNUMBER(M59:AD59),
                IF(
                    M$5:AD$5=2,
                    M59:AD59,
                    ""),
                ""))
        ),
        IF(
            Parameters!$D$16=1,
            IFERROR(
                AVERAGE(IF(
                    ISNUMBER(M59:AD59),
                    IF(
                        M$5:AD$5=1,
                        M59:AD59,
                        ""),
                    "")),
                AVERAGE(IF(
                    ISNUMBER(M59:AD59),
                    IF(
                        M$5:AD$5=2,
                        M59:AD59,
                        ""),
                    ""))
            ),
            IF(
                Parameters!$D$17=1,
                IFERROR(
                    IF(
                        OR(
                            IF(
                                ISNUMBER(M59:AD59),
                                IF(
                                    M$5:AD$5=1,
                                    M59:AD59,
                                    ""),
                                "")
                            =0),
                        0,
                        GEOMEAN(IF(
                            ISNUMBER(M59:AD59),
                            IF(
                                M$5:AD$5=1,
                                M59:AD59,
                                ""),
                            ""))
                    ),
                    IF(
                        OR(IF(
                            ISNUMBER(M59:AD59),
                            IF(
                                M$5:AD$5=2,
                                M59:AD59,
                                ""),
                            "")
                            =0),
                        0,
                        GEOMEAN(IF(
                            ISNUMBER(M59:AD59),
                            IF(
                                M$5:AD$5=2,
                                M59:AD59,
                                ""),
                            "")))
                )
            )
        )
    )
)</f>
        <v>0</v>
      </c>
      <c r="J59" s="242">
        <v>45103</v>
      </c>
      <c r="K59" s="242">
        <v>45091</v>
      </c>
      <c r="L59" s="91" t="s">
        <v>91</v>
      </c>
      <c r="M59" s="192">
        <v>0</v>
      </c>
      <c r="N59" s="192">
        <v>4.5025577703298598</v>
      </c>
      <c r="O59" s="192" t="s">
        <v>409</v>
      </c>
      <c r="P59" s="192">
        <v>0</v>
      </c>
      <c r="Q59" s="192" t="s">
        <v>409</v>
      </c>
      <c r="R59" s="192">
        <v>0</v>
      </c>
      <c r="S59" s="192">
        <v>0</v>
      </c>
      <c r="T59" s="192" t="s">
        <v>409</v>
      </c>
      <c r="U59" s="192">
        <v>82.2</v>
      </c>
      <c r="V59" s="192" t="s">
        <v>409</v>
      </c>
      <c r="W59" s="192" t="s">
        <v>409</v>
      </c>
      <c r="X59" s="192" t="s">
        <v>409</v>
      </c>
      <c r="Y59" s="192">
        <v>0</v>
      </c>
      <c r="Z59" s="192">
        <v>-100</v>
      </c>
      <c r="AA59" s="34"/>
      <c r="AB59" s="34"/>
      <c r="AC59" s="192"/>
      <c r="AD59" s="192"/>
      <c r="AE59" s="192"/>
      <c r="AF59" s="192"/>
      <c r="AG59" s="192"/>
      <c r="AH59" s="192"/>
    </row>
    <row r="60" spans="1:34" x14ac:dyDescent="0.2">
      <c r="A60" s="84">
        <v>53</v>
      </c>
      <c r="B60" s="84" t="str">
        <f ca="1"/>
        <v>Dominica</v>
      </c>
      <c r="C60" s="84" t="str">
        <f ca="1"/>
        <v>DMA</v>
      </c>
      <c r="D60" s="219" t="str">
        <f ca="1"/>
        <v>LCN           Latin America &amp; Caribbean</v>
      </c>
      <c r="E60" s="219" t="str">
        <f ca="1"/>
        <v>Blend</v>
      </c>
      <c r="F60" s="190" t="str">
        <f t="shared" ca="1" si="12"/>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$M$4:$AD$4,
                    (M60:AD60),
                    "")),
            1,
            0))
        =0,
    NA(),
    IF(
        Parameters!$D$15=1,
        IF(
            SUM(--(ISNUMBER(IF($M$4:$AD$4=1,(M60:AD60),""))))&gt;0,
            MAX(IF(
                ISNUMBER(M60:AD60),
                IF(
                    M$4:AD$4=1,
                    M60:AD60,
                    ""),
                "")),
            MAX(IF(
                ISNUMBER(M60:AD60),
                IF(
                    M$4:AD$4=2,
                    M60:AD60,
                    ""),
                ""))
        ),
        IF(
            Parameters!$D$16=1,
            IFERROR(
                AVERAGE(IF(
                    ISNUMBER(M60:AD60),
                    IF(
                        M$4:AD$4=1,
                        M60:AD60,
                        ""),
                    "")),
                AVERAGE(IF(
                    ISNUMBER(M60:AD60),
                    IF(
                        M$4:AD$4=2,
                        M60:AD60,
                        ""),
                    ""))
            ),
            IF(
                Parameters!$D$17=1,
                IFERROR(
                    IF(
                        OR(
                            IF(
                                ISNUMBER(M60:AD60),
                                IF(
                                    M$4:AD$4=1,
                                    M60:AD60,
                                    ""),
                                "")
                            =0),
                        0,
                        GEOMEAN(IF(
                            ISNUMBER(M60:AD60),
                            IF(
                                M$4:AD$4=1,
                                M60:AD60,
                                ""),
                            ""))
                    ),
                    IF(
                        OR(IF(
                            ISNUMBER(M60:AD60),
                            IF(
                                M$4:AD$4=2,
                                M60:AD60,
                                ""),
                            "")
                            =0),
                        0,
                        GEOMEAN(IF(
                            ISNUMBER(M60:AD60),
                            IF(
                                M$4:AD$4=2,
                                M60:AD60,
                                ""),
                            "")))
                )
            )
        )
    )
)</f>
        <v>0</v>
      </c>
      <c r="I60" s="191" cm="1">
        <f t="array" ref="I60">IF(
    SUM(IF(
            ISNUMBER(
                IF(
                    $M$5:$AD$5,
                    (M60:AD60),
                    "")),
            1,
            0))
        =0,
    NA(),
    IF(
        Parameters!$D$15=1,
        IF(
            SUM(--(ISNUMBER(IF($M$5:$AD$5=1,(M60:AD60),""))))&gt;0,
            MAX(IF(
                ISNUMBER(M60:AD60),
                IF(
                    M$5:AD$5=1,
                    M60:AD60,
                    ""),
                "")),
            MAX(IF(
                ISNUMBER(M60:AD60),
                IF(
                    M$5:AD$5=2,
                    M60:AD60,
                    ""),
                ""))
        ),
        IF(
            Parameters!$D$16=1,
            IFERROR(
                AVERAGE(IF(
                    ISNUMBER(M60:AD60),
                    IF(
                        M$5:AD$5=1,
                        M60:AD60,
                        ""),
                    "")),
                AVERAGE(IF(
                    ISNUMBER(M60:AD60),
                    IF(
                        M$5:AD$5=2,
                        M60:AD60,
                        ""),
                    ""))
            ),
            IF(
                Parameters!$D$17=1,
                IFERROR(
                    IF(
                        OR(
                            IF(
                                ISNUMBER(M60:AD60),
                                IF(
                                    M$5:AD$5=1,
                                    M60:AD60,
                                    ""),
                                "")
                            =0),
                        0,
                        GEOMEAN(IF(
                            ISNUMBER(M60:AD60),
                            IF(
                                M$5:AD$5=1,
                                M60:AD60,
                                ""),
                            ""))
                    ),
                    IF(
                        OR(IF(
                            ISNUMBER(M60:AD60),
                            IF(
                                M$5:AD$5=2,
                                M60:AD60,
                                ""),
                            "")
                            =0),
                        0,
                        GEOMEAN(IF(
                            ISNUMBER(M60:AD60),
                            IF(
                                M$5:AD$5=2,
                                M60:AD60,
                                ""),
                            "")))
                )
            )
        )
    )
)</f>
        <v>0</v>
      </c>
      <c r="J60" s="242">
        <v>44753</v>
      </c>
      <c r="K60" s="242">
        <v>44753</v>
      </c>
      <c r="L60" s="91" t="s">
        <v>93</v>
      </c>
      <c r="M60" s="192">
        <v>0</v>
      </c>
      <c r="N60" s="192" t="s">
        <v>409</v>
      </c>
      <c r="O60" s="192" t="s">
        <v>409</v>
      </c>
      <c r="P60" s="192">
        <v>0</v>
      </c>
      <c r="Q60" s="192" t="s">
        <v>409</v>
      </c>
      <c r="R60" s="192" t="s">
        <v>409</v>
      </c>
      <c r="S60" s="192" t="s">
        <v>409</v>
      </c>
      <c r="T60" s="192" t="s">
        <v>409</v>
      </c>
      <c r="U60" s="192" t="s">
        <v>409</v>
      </c>
      <c r="V60" s="192" t="s">
        <v>409</v>
      </c>
      <c r="W60" s="192" t="s">
        <v>409</v>
      </c>
      <c r="X60" s="192" t="s">
        <v>409</v>
      </c>
      <c r="Y60" s="192" t="s">
        <v>409</v>
      </c>
      <c r="Z60" s="192" t="s">
        <v>409</v>
      </c>
      <c r="AA60" s="34"/>
      <c r="AB60" s="34"/>
      <c r="AC60" s="192"/>
      <c r="AD60" s="192"/>
      <c r="AE60" s="192"/>
      <c r="AF60" s="192"/>
      <c r="AG60" s="192"/>
      <c r="AH60" s="192"/>
    </row>
    <row r="61" spans="1:34" x14ac:dyDescent="0.2">
      <c r="A61" s="84">
        <v>54</v>
      </c>
      <c r="B61" s="84" t="str">
        <f ca="1"/>
        <v>Denmark</v>
      </c>
      <c r="C61" s="84" t="str">
        <f ca="1"/>
        <v>DNK</v>
      </c>
      <c r="D61" s="219" t="str">
        <f ca="1"/>
        <v>ECS           Europe &amp; Central Asia</v>
      </c>
      <c r="E61" s="219" t="str">
        <f ca="1"/>
        <v>NA</v>
      </c>
      <c r="F61" s="190" t="str">
        <f t="shared" ca="1" si="12"/>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$M$4:$AD$4,
                    (M61:AD61),
                    "")),
            1,
            0))
        =0,
    NA(),
    IF(
        Parameters!$D$15=1,
        IF(
            SUM(--(ISNUMBER(IF($M$4:$AD$4=1,(M61:AD61),""))))&gt;0,
            MAX(IF(
                ISNUMBER(M61:AD61),
                IF(
                    M$4:AD$4=1,
                    M61:AD61,
                    ""),
                "")),
            MAX(IF(
                ISNUMBER(M61:AD61),
                IF(
                    M$4:AD$4=2,
                    M61:AD61,
                    ""),
                ""))
        ),
        IF(
            Parameters!$D$16=1,
            IFERROR(
                AVERAGE(IF(
                    ISNUMBER(M61:AD61),
                    IF(
                        M$4:AD$4=1,
                        M61:AD61,
                        ""),
                    "")),
                AVERAGE(IF(
                    ISNUMBER(M61:AD61),
                    IF(
                        M$4:AD$4=2,
                        M61:AD61,
                        ""),
                    ""))
            ),
            IF(
                Parameters!$D$17=1,
                IFERROR(
                    IF(
                        OR(
                            IF(
                                ISNUMBER(M61:AD61),
                                IF(
                                    M$4:AD$4=1,
                                    M61:AD61,
                                    ""),
                                "")
                            =0),
                        0,
                        GEOMEAN(IF(
                            ISNUMBER(M61:AD61),
                            IF(
                                M$4:AD$4=1,
                                M61:AD61,
                                ""),
                            ""))
                    ),
                    IF(
                        OR(IF(
                            ISNUMBER(M61:AD61),
                            IF(
                                M$4:AD$4=2,
                                M61:AD61,
                                ""),
                            "")
                            =0),
                        0,
                        GEOMEAN(IF(
                            ISNUMBER(M61:AD61),
                            IF(
                                M$4:AD$4=2,
                                M61:AD61,
                                ""),
                            "")))
                )
            )
        )
    )
)</f>
        <v>0</v>
      </c>
      <c r="I61" s="191" cm="1">
        <f t="array" ref="I61">IF(
    SUM(IF(
            ISNUMBER(
                IF(
                    $M$5:$AD$5,
                    (M61:AD61),
                    "")),
            1,
            0))
        =0,
    NA(),
    IF(
        Parameters!$D$15=1,
        IF(
            SUM(--(ISNUMBER(IF($M$5:$AD$5=1,(M61:AD61),""))))&gt;0,
            MAX(IF(
                ISNUMBER(M61:AD61),
                IF(
                    M$5:AD$5=1,
                    M61:AD61,
                    ""),
                "")),
            MAX(IF(
                ISNUMBER(M61:AD61),
                IF(
                    M$5:AD$5=2,
                    M61:AD61,
                    ""),
                ""))
        ),
        IF(
            Parameters!$D$16=1,
            IFERROR(
                AVERAGE(IF(
                    ISNUMBER(M61:AD61),
                    IF(
                        M$5:AD$5=1,
                        M61:AD61,
                        ""),
                    "")),
                AVERAGE(IF(
                    ISNUMBER(M61:AD61),
                    IF(
                        M$5:AD$5=2,
                        M61:AD61,
                        ""),
                    ""))
            ),
            IF(
                Parameters!$D$17=1,
                IFERROR(
                    IF(
                        OR(
                            IF(
                                ISNUMBER(M61:AD61),
                                IF(
                                    M$5:AD$5=1,
                                    M61:AD61,
                                    ""),
                                "")
                            =0),
                        0,
                        GEOMEAN(IF(
                            ISNUMBER(M61:AD61),
                            IF(
                                M$5:AD$5=1,
                                M61:AD61,
                                ""),
                            ""))
                    ),
                    IF(
                        OR(IF(
                            ISNUMBER(M61:AD61),
                            IF(
                                M$5:AD$5=2,
                                M61:AD61,
                                ""),
                            "")
                            =0),
                        0,
                        GEOMEAN(IF(
                            ISNUMBER(M61:AD61),
                            IF(
                                M$5:AD$5=2,
                                M61:AD61,
                                ""),
                            "")))
                )
            )
        )
    )
)</f>
        <v>0</v>
      </c>
      <c r="J61" s="242">
        <v>45103</v>
      </c>
      <c r="K61" s="242">
        <v>44860</v>
      </c>
      <c r="L61" s="91" t="s">
        <v>95</v>
      </c>
      <c r="M61" s="192">
        <v>0</v>
      </c>
      <c r="N61" s="192">
        <v>0</v>
      </c>
      <c r="O61" s="192" t="s">
        <v>409</v>
      </c>
      <c r="P61" s="192">
        <v>0</v>
      </c>
      <c r="Q61" s="192" t="s">
        <v>409</v>
      </c>
      <c r="R61" s="192">
        <v>0</v>
      </c>
      <c r="S61" s="192" t="s">
        <v>409</v>
      </c>
      <c r="T61" s="192" t="s">
        <v>409</v>
      </c>
      <c r="U61" s="192">
        <v>17.899999999999999</v>
      </c>
      <c r="V61" s="192" t="s">
        <v>409</v>
      </c>
      <c r="W61" s="192" t="s">
        <v>409</v>
      </c>
      <c r="X61" s="192" t="s">
        <v>409</v>
      </c>
      <c r="Y61" s="192">
        <v>0</v>
      </c>
      <c r="Z61" s="192" t="s">
        <v>409</v>
      </c>
      <c r="AA61" s="34"/>
      <c r="AB61" s="34"/>
      <c r="AC61" s="192"/>
      <c r="AD61" s="192"/>
      <c r="AE61" s="192"/>
      <c r="AF61" s="192"/>
      <c r="AG61" s="192"/>
      <c r="AH61" s="192"/>
    </row>
    <row r="62" spans="1:34" x14ac:dyDescent="0.2">
      <c r="A62" s="84">
        <v>55</v>
      </c>
      <c r="B62" s="84" t="str">
        <f ca="1"/>
        <v>Dominican Republic</v>
      </c>
      <c r="C62" s="84" t="str">
        <f ca="1"/>
        <v>DOM</v>
      </c>
      <c r="D62" s="219" t="str">
        <f ca="1"/>
        <v>LCN           Latin America &amp; Caribbean</v>
      </c>
      <c r="E62" s="219" t="str">
        <f ca="1"/>
        <v>IBRD</v>
      </c>
      <c r="F62" s="190" t="str">
        <f t="shared" ca="1" si="12"/>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$M$4:$AD$4,
                    (M62:AD62),
                    "")),
            1,
            0))
        =0,
    NA(),
    IF(
        Parameters!$D$15=1,
        IF(
            SUM(--(ISNUMBER(IF($M$4:$AD$4=1,(M62:AD62),""))))&gt;0,
            MAX(IF(
                ISNUMBER(M62:AD62),
                IF(
                    M$4:AD$4=1,
                    M62:AD62,
                    ""),
                "")),
            MAX(IF(
                ISNUMBER(M62:AD62),
                IF(
                    M$4:AD$4=2,
                    M62:AD62,
                    ""),
                ""))
        ),
        IF(
            Parameters!$D$16=1,
            IFERROR(
                AVERAGE(IF(
                    ISNUMBER(M62:AD62),
                    IF(
                        M$4:AD$4=1,
                        M62:AD62,
                        ""),
                    "")),
                AVERAGE(IF(
                    ISNUMBER(M62:AD62),
                    IF(
                        M$4:AD$4=2,
                        M62:AD62,
                        ""),
                    ""))
            ),
            IF(
                Parameters!$D$17=1,
                IFERROR(
                    IF(
                        OR(
                            IF(
                                ISNUMBER(M62:AD62),
                                IF(
                                    M$4:AD$4=1,
                                    M62:AD62,
                                    ""),
                                "")
                            =0),
                        0,
                        GEOMEAN(IF(
                            ISNUMBER(M62:AD62),
                            IF(
                                M$4:AD$4=1,
                                M62:AD62,
                                ""),
                            ""))
                    ),
                    IF(
                        OR(IF(
                            ISNUMBER(M62:AD62),
                            IF(
                                M$4:AD$4=2,
                                M62:AD62,
                                ""),
                            "")
                            =0),
                        0,
                        GEOMEAN(IF(
                            ISNUMBER(M62:AD62),
                            IF(
                                M$4:AD$4=2,
                                M62:AD62,
                                ""),
                            "")))
                )
            )
        )
    )
)</f>
        <v>0</v>
      </c>
      <c r="I62" s="191" cm="1">
        <f t="array" ref="I62">IF(
    SUM(IF(
            ISNUMBER(
                IF(
                    $M$5:$AD$5,
                    (M62:AD62),
                    "")),
            1,
            0))
        =0,
    NA(),
    IF(
        Parameters!$D$15=1,
        IF(
            SUM(--(ISNUMBER(IF($M$5:$AD$5=1,(M62:AD62),""))))&gt;0,
            MAX(IF(
                ISNUMBER(M62:AD62),
                IF(
                    M$5:AD$5=1,
                    M62:AD62,
                    ""),
                "")),
            MAX(IF(
                ISNUMBER(M62:AD62),
                IF(
                    M$5:AD$5=2,
                    M62:AD62,
                    ""),
                ""))
        ),
        IF(
            Parameters!$D$16=1,
            IFERROR(
                AVERAGE(IF(
                    ISNUMBER(M62:AD62),
                    IF(
                        M$5:AD$5=1,
                        M62:AD62,
                        ""),
                    "")),
                AVERAGE(IF(
                    ISNUMBER(M62:AD62),
                    IF(
                        M$5:AD$5=2,
                        M62:AD62,
                        ""),
                    ""))
            ),
            IF(
                Parameters!$D$17=1,
                IFERROR(
                    IF(
                        OR(
                            IF(
                                ISNUMBER(M62:AD62),
                                IF(
                                    M$5:AD$5=1,
                                    M62:AD62,
                                    ""),
                                "")
                            =0),
                        0,
                        GEOMEAN(IF(
                            ISNUMBER(M62:AD62),
                            IF(
                                M$5:AD$5=1,
                                M62:AD62,
                                ""),
                            ""))
                    ),
                    IF(
                        OR(IF(
                            ISNUMBER(M62:AD62),
                            IF(
                                M$5:AD$5=2,
                                M62:AD62,
                                ""),
                            "")
                            =0),
                        0,
                        GEOMEAN(IF(
                            ISNUMBER(M62:AD62),
                            IF(
                                M$5:AD$5=2,
                                M62:AD62,
                                ""),
                            "")))
                )
            )
        )
    )
)</f>
        <v>0</v>
      </c>
      <c r="J62" s="242">
        <v>45103</v>
      </c>
      <c r="K62" s="242">
        <v>45043</v>
      </c>
      <c r="L62" s="91" t="s">
        <v>97</v>
      </c>
      <c r="M62" s="192">
        <v>0</v>
      </c>
      <c r="N62" s="192">
        <v>0</v>
      </c>
      <c r="O62" s="192" t="s">
        <v>409</v>
      </c>
      <c r="P62" s="192">
        <v>0</v>
      </c>
      <c r="Q62" s="192" t="s">
        <v>409</v>
      </c>
      <c r="R62" s="192">
        <v>0</v>
      </c>
      <c r="S62" s="192">
        <v>0</v>
      </c>
      <c r="T62" s="192" t="s">
        <v>409</v>
      </c>
      <c r="U62" s="192">
        <v>60.8</v>
      </c>
      <c r="V62" s="192" t="s">
        <v>409</v>
      </c>
      <c r="W62" s="192" t="s">
        <v>409</v>
      </c>
      <c r="X62" s="192" t="s">
        <v>409</v>
      </c>
      <c r="Y62" s="192">
        <v>0</v>
      </c>
      <c r="Z62" s="192">
        <v>-100</v>
      </c>
      <c r="AA62" s="34"/>
      <c r="AB62" s="34"/>
      <c r="AC62" s="192"/>
      <c r="AD62" s="192"/>
      <c r="AE62" s="192"/>
      <c r="AF62" s="192"/>
      <c r="AG62" s="192"/>
      <c r="AH62" s="192"/>
    </row>
    <row r="63" spans="1:34" x14ac:dyDescent="0.2">
      <c r="A63" s="84">
        <v>56</v>
      </c>
      <c r="B63" s="84" t="str">
        <f ca="1"/>
        <v>Algeria</v>
      </c>
      <c r="C63" s="84" t="str">
        <f ca="1"/>
        <v>DZA</v>
      </c>
      <c r="D63" s="219" t="str">
        <f ca="1"/>
        <v>MEA           Middle East &amp; North Africa</v>
      </c>
      <c r="E63" s="219" t="str">
        <f ca="1"/>
        <v>IBRD</v>
      </c>
      <c r="F63" s="190" t="str">
        <f t="shared" ca="1" si="12"/>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$M$4:$AD$4,
                    (M63:AD63),
                    "")),
            1,
            0))
        =0,
    NA(),
    IF(
        Parameters!$D$15=1,
        IF(
            SUM(--(ISNUMBER(IF($M$4:$AD$4=1,(M63:AD63),""))))&gt;0,
            MAX(IF(
                ISNUMBER(M63:AD63),
                IF(
                    M$4:AD$4=1,
                    M63:AD63,
                    ""),
                "")),
            MAX(IF(
                ISNUMBER(M63:AD63),
                IF(
                    M$4:AD$4=2,
                    M63:AD63,
                    ""),
                ""))
        ),
        IF(
            Parameters!$D$16=1,
            IFERROR(
                AVERAGE(IF(
                    ISNUMBER(M63:AD63),
                    IF(
                        M$4:AD$4=1,
                        M63:AD63,
                        ""),
                    "")),
                AVERAGE(IF(
                    ISNUMBER(M63:AD63),
                    IF(
                        M$4:AD$4=2,
                        M63:AD63,
                        ""),
                    ""))
            ),
            IF(
                Parameters!$D$17=1,
                IFERROR(
                    IF(
                        OR(
                            IF(
                                ISNUMBER(M63:AD63),
                                IF(
                                    M$4:AD$4=1,
                                    M63:AD63,
                                    ""),
                                "")
                            =0),
                        0,
                        GEOMEAN(IF(
                            ISNUMBER(M63:AD63),
                            IF(
                                M$4:AD$4=1,
                                M63:AD63,
                                ""),
                            ""))
                    ),
                    IF(
                        OR(IF(
                            ISNUMBER(M63:AD63),
                            IF(
                                M$4:AD$4=2,
                                M63:AD63,
                                ""),
                            "")
                            =0),
                        0,
                        GEOMEAN(IF(
                            ISNUMBER(M63:AD63),
                            IF(
                                M$4:AD$4=2,
                                M63:AD63,
                                ""),
                            "")))
                )
            )
        )
    )
)</f>
        <v>1.8124889751278801</v>
      </c>
      <c r="I63" s="191" cm="1">
        <f t="array" ref="I63">IF(
    SUM(IF(
            ISNUMBER(
                IF(
                    $M$5:$AD$5,
                    (M63:AD63),
                    "")),
            1,
            0))
        =0,
    NA(),
    IF(
        Parameters!$D$15=1,
        IF(
            SUM(--(ISNUMBER(IF($M$5:$AD$5=1,(M63:AD63),""))))&gt;0,
            MAX(IF(
                ISNUMBER(M63:AD63),
                IF(
                    M$5:AD$5=1,
                    M63:AD63,
                    ""),
                "")),
            MAX(IF(
                ISNUMBER(M63:AD63),
                IF(
                    M$5:AD$5=2,
                    M63:AD63,
                    ""),
                ""))
        ),
        IF(
            Parameters!$D$16=1,
            IFERROR(
                AVERAGE(IF(
                    ISNUMBER(M63:AD63),
                    IF(
                        M$5:AD$5=1,
                        M63:AD63,
                        ""),
                    "")),
                AVERAGE(IF(
                    ISNUMBER(M63:AD63),
                    IF(
                        M$5:AD$5=2,
                        M63:AD63,
                        ""),
                    ""))
            ),
            IF(
                Parameters!$D$17=1,
                IFERROR(
                    IF(
                        OR(
                            IF(
                                ISNUMBER(M63:AD63),
                                IF(
                                    M$5:AD$5=1,
                                    M63:AD63,
                                    ""),
                                "")
                            =0),
                        0,
                        GEOMEAN(IF(
                            ISNUMBER(M63:AD63),
                            IF(
                                M$5:AD$5=1,
                                M63:AD63,
                                ""),
                            ""))
                    ),
                    IF(
                        OR(IF(
                            ISNUMBER(M63:AD63),
                            IF(
                                M$5:AD$5=2,
                                M63:AD63,
                                ""),
                            "")
                            =0),
                        0,
                        GEOMEAN(IF(
                            ISNUMBER(M63:AD63),
                            IF(
                                M$5:AD$5=2,
                                M63:AD63,
                                ""),
                            "")))
                )
            )
        )
    )
)</f>
        <v>0</v>
      </c>
      <c r="J63" s="242">
        <v>45103</v>
      </c>
      <c r="K63" s="242">
        <v>45142</v>
      </c>
      <c r="L63" s="91" t="s">
        <v>99</v>
      </c>
      <c r="M63" s="192">
        <v>0</v>
      </c>
      <c r="N63" s="192">
        <v>1.8124889751278801</v>
      </c>
      <c r="O63" s="192" t="s">
        <v>409</v>
      </c>
      <c r="P63" s="192">
        <v>0</v>
      </c>
      <c r="Q63" s="192" t="s">
        <v>409</v>
      </c>
      <c r="R63" s="192">
        <v>0</v>
      </c>
      <c r="S63" s="192">
        <v>0</v>
      </c>
      <c r="T63" s="192" t="s">
        <v>409</v>
      </c>
      <c r="U63" s="192">
        <v>70</v>
      </c>
      <c r="V63" s="192" t="s">
        <v>409</v>
      </c>
      <c r="W63" s="192" t="s">
        <v>409</v>
      </c>
      <c r="X63" s="192" t="s">
        <v>409</v>
      </c>
      <c r="Y63" s="192">
        <v>-3.5714285714285497E-2</v>
      </c>
      <c r="Z63" s="192">
        <v>-100</v>
      </c>
      <c r="AA63" s="34"/>
      <c r="AB63" s="34"/>
      <c r="AC63" s="192"/>
      <c r="AD63" s="192"/>
      <c r="AE63" s="192"/>
      <c r="AF63" s="192"/>
      <c r="AG63" s="192"/>
      <c r="AH63" s="192"/>
    </row>
    <row r="64" spans="1:34" x14ac:dyDescent="0.2">
      <c r="A64" s="84">
        <v>57</v>
      </c>
      <c r="B64" s="84" t="str">
        <f ca="1"/>
        <v>Ecuador</v>
      </c>
      <c r="C64" s="84" t="str">
        <f ca="1"/>
        <v>ECU</v>
      </c>
      <c r="D64" s="219" t="str">
        <f ca="1"/>
        <v>LCN           Latin America &amp; Caribbean</v>
      </c>
      <c r="E64" s="219" t="str">
        <f ca="1"/>
        <v>IBRD</v>
      </c>
      <c r="F64" s="190" t="str">
        <f t="shared" ca="1" si="12"/>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4.0990126979433477</v>
      </c>
      <c r="H64" s="80" cm="1">
        <f t="array" ref="H64">IF(
    SUM(IF(
            ISNUMBER(
                IF(
                    $M$4:$AD$4,
                    (M64:AD64),
                    "")),
            1,
            0))
        =0,
    NA(),
    IF(
        Parameters!$D$15=1,
        IF(
            SUM(--(ISNUMBER(IF($M$4:$AD$4=1,(M64:AD64),""))))&gt;0,
            MAX(IF(
                ISNUMBER(M64:AD64),
                IF(
                    M$4:AD$4=1,
                    M64:AD64,
                    ""),
                "")),
            MAX(IF(
                ISNUMBER(M64:AD64),
                IF(
                    M$4:AD$4=2,
                    M64:AD64,
                    ""),
                ""))
        ),
        IF(
            Parameters!$D$16=1,
            IFERROR(
                AVERAGE(IF(
                    ISNUMBER(M64:AD64),
                    IF(
                        M$4:AD$4=1,
                        M64:AD64,
                        ""),
                    "")),
                AVERAGE(IF(
                    ISNUMBER(M64:AD64),
                    IF(
                        M$4:AD$4=2,
                        M64:AD64,
                        ""),
                    ""))
            ),
            IF(
                Parameters!$D$17=1,
                IFERROR(
                    IF(
                        OR(
                            IF(
                                ISNUMBER(M64:AD64),
                                IF(
                                    M$4:AD$4=1,
                                    M64:AD64,
                                    ""),
                                "")
                            =0),
                        0,
                        GEOMEAN(IF(
                            ISNUMBER(M64:AD64),
                            IF(
                                M$4:AD$4=1,
                                M64:AD64,
                                ""),
                            ""))
                    ),
                    IF(
                        OR(IF(
                            ISNUMBER(M64:AD64),
                            IF(
                                M$4:AD$4=2,
                                M64:AD64,
                                ""),
                            "")
                            =0),
                        0,
                        GEOMEAN(IF(
                            ISNUMBER(M64:AD64),
                            IF(
                                M$4:AD$4=2,
                                M64:AD64,
                                ""),
                            "")))
                )
            )
        )
    )
)</f>
        <v>1.68019050979008</v>
      </c>
      <c r="I64" s="191" cm="1">
        <f t="array" ref="I64">IF(
    SUM(IF(
            ISNUMBER(
                IF(
                    $M$5:$AD$5,
                    (M64:AD64),
                    "")),
            1,
            0))
        =0,
    NA(),
    IF(
        Parameters!$D$15=1,
        IF(
            SUM(--(ISNUMBER(IF($M$5:$AD$5=1,(M64:AD64),""))))&gt;0,
            MAX(IF(
                ISNUMBER(M64:AD64),
                IF(
                    M$5:AD$5=1,
                    M64:AD64,
                    ""),
                "")),
            MAX(IF(
                ISNUMBER(M64:AD64),
                IF(
                    M$5:AD$5=2,
                    M64:AD64,
                    ""),
                ""))
        ),
        IF(
            Parameters!$D$16=1,
            IFERROR(
                AVERAGE(IF(
                    ISNUMBER(M64:AD64),
                    IF(
                        M$5:AD$5=1,
                        M64:AD64,
                        ""),
                    "")),
                AVERAGE(IF(
                    ISNUMBER(M64:AD64),
                    IF(
                        M$5:AD$5=2,
                        M64:AD64,
                        ""),
                    ""))
            ),
            IF(
                Parameters!$D$17=1,
                IFERROR(
                    IF(
                        OR(
                            IF(
                                ISNUMBER(M64:AD64),
                                IF(
                                    M$5:AD$5=1,
                                    M64:AD64,
                                    ""),
                                "")
                            =0),
                        0,
                        GEOMEAN(IF(
                            ISNUMBER(M64:AD64),
                            IF(
                                M$5:AD$5=1,
                                M64:AD64,
                                ""),
                            ""))
                    ),
                    IF(
                        OR(IF(
                            ISNUMBER(M64:AD64),
                            IF(
                                M$5:AD$5=2,
                                M64:AD64,
                                ""),
                            "")
                            =0),
                        0,
                        GEOMEAN(IF(
                            ISNUMBER(M64:AD64),
                            IF(
                                M$5:AD$5=2,
                                M64:AD64,
                                ""),
                            "")))
                )
            )
        )
    )
)</f>
        <v>10</v>
      </c>
      <c r="J64" s="242">
        <v>45103</v>
      </c>
      <c r="K64" s="242">
        <v>45142</v>
      </c>
      <c r="L64" s="91" t="s">
        <v>101</v>
      </c>
      <c r="M64" s="192">
        <v>0</v>
      </c>
      <c r="N64" s="192">
        <v>1.68019050979008</v>
      </c>
      <c r="O64" s="192">
        <v>0</v>
      </c>
      <c r="P64" s="192">
        <v>0</v>
      </c>
      <c r="Q64" s="192" t="s">
        <v>409</v>
      </c>
      <c r="R64" s="192">
        <v>10</v>
      </c>
      <c r="S64" s="192">
        <v>7</v>
      </c>
      <c r="T64" s="192" t="s">
        <v>409</v>
      </c>
      <c r="U64" s="192">
        <v>69.400000000000006</v>
      </c>
      <c r="V64" s="192">
        <v>0.48580950303793202</v>
      </c>
      <c r="W64" s="192" t="s">
        <v>409</v>
      </c>
      <c r="X64" s="192" t="s">
        <v>409</v>
      </c>
      <c r="Y64" s="192">
        <v>0.35714285714285698</v>
      </c>
      <c r="Z64" s="192">
        <v>100</v>
      </c>
      <c r="AA64" s="34"/>
      <c r="AB64" s="34"/>
      <c r="AC64" s="192"/>
      <c r="AD64" s="192"/>
      <c r="AE64" s="192"/>
      <c r="AF64" s="192"/>
      <c r="AG64" s="192"/>
      <c r="AH64" s="192"/>
    </row>
    <row r="65" spans="1:34" x14ac:dyDescent="0.2">
      <c r="A65" s="84">
        <v>58</v>
      </c>
      <c r="B65" s="84" t="str">
        <f ca="1"/>
        <v>Egypt, Arab Rep.</v>
      </c>
      <c r="C65" s="84" t="str">
        <f ca="1"/>
        <v>EGY</v>
      </c>
      <c r="D65" s="219" t="str">
        <f ca="1"/>
        <v>MEA           Middle East &amp; North Africa</v>
      </c>
      <c r="E65" s="219" t="str">
        <f ca="1"/>
        <v>IBRD</v>
      </c>
      <c r="F65" s="190" t="str">
        <f t="shared" ca="1" si="12"/>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4.674537038569734</v>
      </c>
      <c r="H65" s="80" cm="1">
        <f t="array" ref="H65">IF(
    SUM(IF(
            ISNUMBER(
                IF(
                    $M$4:$AD$4,
                    (M65:AD65),
                    "")),
            1,
            0))
        =0,
    NA(),
    IF(
        Parameters!$D$15=1,
        IF(
            SUM(--(ISNUMBER(IF($M$4:$AD$4=1,(M65:AD65),""))))&gt;0,
            MAX(IF(
                ISNUMBER(M65:AD65),
                IF(
                    M$4:AD$4=1,
                    M65:AD65,
                    ""),
                "")),
            MAX(IF(
                ISNUMBER(M65:AD65),
                IF(
                    M$4:AD$4=2,
                    M65:AD65,
                    ""),
                ""))
        ),
        IF(
            Parameters!$D$16=1,
            IFERROR(
                AVERAGE(IF(
                    ISNUMBER(M65:AD65),
                    IF(
                        M$4:AD$4=1,
                        M65:AD65,
                        ""),
                    "")),
                AVERAGE(IF(
                    ISNUMBER(M65:AD65),
                    IF(
                        M$4:AD$4=2,
                        M65:AD65,
                        ""),
                    ""))
            ),
            IF(
                Parameters!$D$17=1,
                IFERROR(
                    IF(
                        OR(
                            IF(
                                ISNUMBER(M65:AD65),
                                IF(
                                    M$4:AD$4=1,
                                    M65:AD65,
                                    ""),
                                "")
                            =0),
                        0,
                        GEOMEAN(IF(
                            ISNUMBER(M65:AD65),
                            IF(
                                M$4:AD$4=1,
                                M65:AD65,
                                ""),
                            ""))
                    ),
                    IF(
                        OR(IF(
                            ISNUMBER(M65:AD65),
                            IF(
                                M$4:AD$4=2,
                                M65:AD65,
                                ""),
                            "")
                            =0),
                        0,
                        GEOMEAN(IF(
                            ISNUMBER(M65:AD65),
                            IF(
                                M$4:AD$4=2,
                                M65:AD65,
                                ""),
                            "")))
                )
            )
        )
    )
)</f>
        <v>4.3702593049920599</v>
      </c>
      <c r="I65" s="191" cm="1">
        <f t="array" ref="I65">IF(
    SUM(IF(
            ISNUMBER(
                IF(
                    $M$5:$AD$5,
                    (M65:AD65),
                    "")),
            1,
            0))
        =0,
    NA(),
    IF(
        Parameters!$D$15=1,
        IF(
            SUM(--(ISNUMBER(IF($M$5:$AD$5=1,(M65:AD65),""))))&gt;0,
            MAX(IF(
                ISNUMBER(M65:AD65),
                IF(
                    M$5:AD$5=1,
                    M65:AD65,
                    ""),
                "")),
            MAX(IF(
                ISNUMBER(M65:AD65),
                IF(
                    M$5:AD$5=2,
                    M65:AD65,
                    ""),
                ""))
        ),
        IF(
            Parameters!$D$16=1,
            IFERROR(
                AVERAGE(IF(
                    ISNUMBER(M65:AD65),
                    IF(
                        M$5:AD$5=1,
                        M65:AD65,
                        ""),
                    "")),
                AVERAGE(IF(
                    ISNUMBER(M65:AD65),
                    IF(
                        M$5:AD$5=2,
                        M65:AD65,
                        ""),
                    ""))
            ),
            IF(
                Parameters!$D$17=1,
                IFERROR(
                    IF(
                        OR(
                            IF(
                                ISNUMBER(M65:AD65),
                                IF(
                                    M$5:AD$5=1,
                                    M65:AD65,
                                    ""),
                                "")
                            =0),
                        0,
                        GEOMEAN(IF(
                            ISNUMBER(M65:AD65),
                            IF(
                                M$5:AD$5=1,
                                M65:AD65,
                                ""),
                            ""))
                    ),
                    IF(
                        OR(IF(
                            ISNUMBER(M65:AD65),
                            IF(
                                M$5:AD$5=2,
                                M65:AD65,
                                ""),
                            "")
                            =0),
                        0,
                        GEOMEAN(IF(
                            ISNUMBER(M65:AD65),
                            IF(
                                M$5:AD$5=2,
                                M65:AD65,
                                ""),
                            "")))
                )
            )
        )
    )
)</f>
        <v>5</v>
      </c>
      <c r="J65" s="242">
        <v>45103</v>
      </c>
      <c r="K65" s="242">
        <v>45154</v>
      </c>
      <c r="L65" s="91" t="s">
        <v>102</v>
      </c>
      <c r="M65" s="192">
        <v>0</v>
      </c>
      <c r="N65" s="192">
        <v>4.3702593049920599</v>
      </c>
      <c r="O65" s="192">
        <v>0</v>
      </c>
      <c r="P65" s="192">
        <v>0</v>
      </c>
      <c r="Q65" s="192" t="s">
        <v>409</v>
      </c>
      <c r="R65" s="192">
        <v>0</v>
      </c>
      <c r="S65" s="192">
        <v>5</v>
      </c>
      <c r="T65" s="192" t="s">
        <v>409</v>
      </c>
      <c r="U65" s="192">
        <v>81.599999999999994</v>
      </c>
      <c r="V65" s="192">
        <v>-1.6915788398792899</v>
      </c>
      <c r="W65" s="192" t="s">
        <v>409</v>
      </c>
      <c r="X65" s="192" t="s">
        <v>409</v>
      </c>
      <c r="Y65" s="192">
        <v>0</v>
      </c>
      <c r="Z65" s="192">
        <v>12.5</v>
      </c>
      <c r="AA65" s="34"/>
      <c r="AB65" s="34"/>
      <c r="AC65" s="192"/>
      <c r="AD65" s="192"/>
      <c r="AE65" s="192"/>
      <c r="AF65" s="192"/>
      <c r="AG65" s="192"/>
      <c r="AH65" s="192"/>
    </row>
    <row r="66" spans="1:34" x14ac:dyDescent="0.2">
      <c r="A66" s="84">
        <v>59</v>
      </c>
      <c r="B66" s="84" t="str">
        <f ca="1"/>
        <v>Eritrea</v>
      </c>
      <c r="C66" s="84" t="str">
        <f ca="1"/>
        <v>ERI</v>
      </c>
      <c r="D66" s="219" t="str">
        <f ca="1"/>
        <v>SSF           Sub-Saharan Africa</v>
      </c>
      <c r="E66" s="219" t="str">
        <f ca="1"/>
        <v>IDA</v>
      </c>
      <c r="F66" s="190" t="str">
        <f t="shared" ca="1" si="12"/>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$M$4:$AD$4,
                    (M66:AD66),
                    "")),
            1,
            0))
        =0,
    NA(),
    IF(
        Parameters!$D$15=1,
        IF(
            SUM(--(ISNUMBER(IF($M$4:$AD$4=1,(M66:AD66),""))))&gt;0,
            MAX(IF(
                ISNUMBER(M66:AD66),
                IF(
                    M$4:AD$4=1,
                    M66:AD66,
                    ""),
                "")),
            MAX(IF(
                ISNUMBER(M66:AD66),
                IF(
                    M$4:AD$4=2,
                    M66:AD66,
                    ""),
                ""))
        ),
        IF(
            Parameters!$D$16=1,
            IFERROR(
                AVERAGE(IF(
                    ISNUMBER(M66:AD66),
                    IF(
                        M$4:AD$4=1,
                        M66:AD66,
                        ""),
                    "")),
                AVERAGE(IF(
                    ISNUMBER(M66:AD66),
                    IF(
                        M$4:AD$4=2,
                        M66:AD66,
                        ""),
                    ""))
            ),
            IF(
                Parameters!$D$17=1,
                IFERROR(
                    IF(
                        OR(
                            IF(
                                ISNUMBER(M66:AD66),
                                IF(
                                    M$4:AD$4=1,
                                    M66:AD66,
                                    ""),
                                "")
                            =0),
                        0,
                        GEOMEAN(IF(
                            ISNUMBER(M66:AD66),
                            IF(
                                M$4:AD$4=1,
                                M66:AD66,
                                ""),
                            ""))
                    ),
                    IF(
                        OR(IF(
                            ISNUMBER(M66:AD66),
                            IF(
                                M$4:AD$4=2,
                                M66:AD66,
                                ""),
                            "")
                            =0),
                        0,
                        GEOMEAN(IF(
                            ISNUMBER(M66:AD66),
                            IF(
                                M$4:AD$4=2,
                                M66:AD66,
                                ""),
                            "")))
                )
            )
        )
    )
)</f>
        <v>10</v>
      </c>
      <c r="I66" s="191" cm="1">
        <f t="array" ref="I66">IF(
    SUM(IF(
            ISNUMBER(
                IF(
                    $M$5:$AD$5,
                    (M66:AD66),
                    "")),
            1,
            0))
        =0,
    NA(),
    IF(
        Parameters!$D$15=1,
        IF(
            SUM(--(ISNUMBER(IF($M$5:$AD$5=1,(M66:AD66),""))))&gt;0,
            MAX(IF(
                ISNUMBER(M66:AD66),
                IF(
                    M$5:AD$5=1,
                    M66:AD66,
                    ""),
                "")),
            MAX(IF(
                ISNUMBER(M66:AD66),
                IF(
                    M$5:AD$5=2,
                    M66:AD66,
                    ""),
                ""))
        ),
        IF(
            Parameters!$D$16=1,
            IFERROR(
                AVERAGE(IF(
                    ISNUMBER(M66:AD66),
                    IF(
                        M$5:AD$5=1,
                        M66:AD66,
                        ""),
                    "")),
                AVERAGE(IF(
                    ISNUMBER(M66:AD66),
                    IF(
                        M$5:AD$5=2,
                        M66:AD66,
                        ""),
                    ""))
            ),
            IF(
                Parameters!$D$17=1,
                IFERROR(
                    IF(
                        OR(
                            IF(
                                ISNUMBER(M66:AD66),
                                IF(
                                    M$5:AD$5=1,
                                    M66:AD66,
                                    ""),
                                "")
                            =0),
                        0,
                        GEOMEAN(IF(
                            ISNUMBER(M66:AD66),
                            IF(
                                M$5:AD$5=1,
                                M66:AD66,
                                ""),
                            ""))
                    ),
                    IF(
                        OR(IF(
                            ISNUMBER(M66:AD66),
                            IF(
                                M$5:AD$5=2,
                                M66:AD66,
                                ""),
                            "")
                            =0),
                        0,
                        GEOMEAN(IF(
                            ISNUMBER(M66:AD66),
                            IF(
                                M$5:AD$5=2,
                                M66:AD66,
                                ""),
                            "")))
                )
            )
        )
    )
)</f>
        <v>0</v>
      </c>
      <c r="J66" s="242">
        <v>44778</v>
      </c>
      <c r="K66" s="242">
        <v>45142</v>
      </c>
      <c r="L66" s="91" t="s">
        <v>104</v>
      </c>
      <c r="M66" s="192">
        <v>10</v>
      </c>
      <c r="N66" s="192">
        <v>7.2146763097548003</v>
      </c>
      <c r="O66" s="192" t="s">
        <v>409</v>
      </c>
      <c r="P66" s="192">
        <v>0</v>
      </c>
      <c r="Q66" s="192" t="s">
        <v>409</v>
      </c>
      <c r="R66" s="192">
        <v>0</v>
      </c>
      <c r="S66" s="192" t="s">
        <v>409</v>
      </c>
      <c r="T66" s="192" t="s">
        <v>623</v>
      </c>
      <c r="U66" s="192">
        <v>94.5</v>
      </c>
      <c r="V66" s="192" t="s">
        <v>409</v>
      </c>
      <c r="W66" s="192" t="s">
        <v>409</v>
      </c>
      <c r="X66" s="192" t="s">
        <v>409</v>
      </c>
      <c r="Y66" s="192">
        <v>-0.107142857142857</v>
      </c>
      <c r="Z66" s="192" t="s">
        <v>409</v>
      </c>
      <c r="AA66" s="34"/>
      <c r="AB66" s="34"/>
      <c r="AC66" s="192"/>
      <c r="AD66" s="192"/>
      <c r="AE66" s="192"/>
      <c r="AF66" s="192"/>
      <c r="AG66" s="192"/>
      <c r="AH66" s="192"/>
    </row>
    <row r="67" spans="1:34" x14ac:dyDescent="0.2">
      <c r="A67" s="84">
        <v>60</v>
      </c>
      <c r="B67" s="84" t="str">
        <f ca="1"/>
        <v>Spain</v>
      </c>
      <c r="C67" s="84" t="str">
        <f ca="1"/>
        <v>ESP</v>
      </c>
      <c r="D67" s="219" t="str">
        <f ca="1"/>
        <v>ECS           Europe &amp; Central Asia</v>
      </c>
      <c r="E67" s="219" t="str">
        <f ca="1"/>
        <v>NA</v>
      </c>
      <c r="F67" s="190" t="str">
        <f t="shared" ca="1" si="12"/>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$M$4:$AD$4,
                    (M67:AD67),
                    "")),
            1,
            0))
        =0,
    NA(),
    IF(
        Parameters!$D$15=1,
        IF(
            SUM(--(ISNUMBER(IF($M$4:$AD$4=1,(M67:AD67),""))))&gt;0,
            MAX(IF(
                ISNUMBER(M67:AD67),
                IF(
                    M$4:AD$4=1,
                    M67:AD67,
                    ""),
                "")),
            MAX(IF(
                ISNUMBER(M67:AD67),
                IF(
                    M$4:AD$4=2,
                    M67:AD67,
                    ""),
                ""))
        ),
        IF(
            Parameters!$D$16=1,
            IFERROR(
                AVERAGE(IF(
                    ISNUMBER(M67:AD67),
                    IF(
                        M$4:AD$4=1,
                        M67:AD67,
                        ""),
                    "")),
                AVERAGE(IF(
                    ISNUMBER(M67:AD67),
                    IF(
                        M$4:AD$4=2,
                        M67:AD67,
                        ""),
                    ""))
            ),
            IF(
                Parameters!$D$17=1,
                IFERROR(
                    IF(
                        OR(
                            IF(
                                ISNUMBER(M67:AD67),
                                IF(
                                    M$4:AD$4=1,
                                    M67:AD67,
                                    ""),
                                "")
                            =0),
                        0,
                        GEOMEAN(IF(
                            ISNUMBER(M67:AD67),
                            IF(
                                M$4:AD$4=1,
                                M67:AD67,
                                ""),
                            ""))
                    ),
                    IF(
                        OR(IF(
                            ISNUMBER(M67:AD67),
                            IF(
                                M$4:AD$4=2,
                                M67:AD67,
                                ""),
                            "")
                            =0),
                        0,
                        GEOMEAN(IF(
                            ISNUMBER(M67:AD67),
                            IF(
                                M$4:AD$4=2,
                                M67:AD67,
                                ""),
                            "")))
                )
            )
        )
    )
)</f>
        <v>0</v>
      </c>
      <c r="I67" s="191" cm="1">
        <f t="array" ref="I67">IF(
    SUM(IF(
            ISNUMBER(
                IF(
                    $M$5:$AD$5,
                    (M67:AD67),
                    "")),
            1,
            0))
        =0,
    NA(),
    IF(
        Parameters!$D$15=1,
        IF(
            SUM(--(ISNUMBER(IF($M$5:$AD$5=1,(M67:AD67),""))))&gt;0,
            MAX(IF(
                ISNUMBER(M67:AD67),
                IF(
                    M$5:AD$5=1,
                    M67:AD67,
                    ""),
                "")),
            MAX(IF(
                ISNUMBER(M67:AD67),
                IF(
                    M$5:AD$5=2,
                    M67:AD67,
                    ""),
                ""))
        ),
        IF(
            Parameters!$D$16=1,
            IFERROR(
                AVERAGE(IF(
                    ISNUMBER(M67:AD67),
                    IF(
                        M$5:AD$5=1,
                        M67:AD67,
                        ""),
                    "")),
                AVERAGE(IF(
                    ISNUMBER(M67:AD67),
                    IF(
                        M$5:AD$5=2,
                        M67:AD67,
                        ""),
                    ""))
            ),
            IF(
                Parameters!$D$17=1,
                IFERROR(
                    IF(
                        OR(
                            IF(
                                ISNUMBER(M67:AD67),
                                IF(
                                    M$5:AD$5=1,
                                    M67:AD67,
                                    ""),
                                "")
                            =0),
                        0,
                        GEOMEAN(IF(
                            ISNUMBER(M67:AD67),
                            IF(
                                M$5:AD$5=1,
                                M67:AD67,
                                ""),
                            ""))
                    ),
                    IF(
                        OR(IF(
                            ISNUMBER(M67:AD67),
                            IF(
                                M$5:AD$5=2,
                                M67:AD67,
                                ""),
                            "")
                            =0),
                        0,
                        GEOMEAN(IF(
                            ISNUMBER(M67:AD67),
                            IF(
                                M$5:AD$5=2,
                                M67:AD67,
                                ""),
                            "")))
                )
            )
        )
    )
)</f>
        <v>0</v>
      </c>
      <c r="J67" s="242">
        <v>45103</v>
      </c>
      <c r="K67" s="242">
        <v>44966</v>
      </c>
      <c r="L67" s="91" t="s">
        <v>106</v>
      </c>
      <c r="M67" s="192">
        <v>0</v>
      </c>
      <c r="N67" s="192">
        <v>0</v>
      </c>
      <c r="O67" s="192" t="s">
        <v>409</v>
      </c>
      <c r="P67" s="192">
        <v>0</v>
      </c>
      <c r="Q67" s="192" t="s">
        <v>409</v>
      </c>
      <c r="R67" s="192">
        <v>0</v>
      </c>
      <c r="S67" s="192" t="s">
        <v>409</v>
      </c>
      <c r="T67" s="192" t="s">
        <v>409</v>
      </c>
      <c r="U67" s="192">
        <v>43.5</v>
      </c>
      <c r="V67" s="192" t="s">
        <v>409</v>
      </c>
      <c r="W67" s="192" t="s">
        <v>409</v>
      </c>
      <c r="X67" s="192" t="s">
        <v>409</v>
      </c>
      <c r="Y67" s="192">
        <v>0</v>
      </c>
      <c r="Z67" s="192" t="s">
        <v>409</v>
      </c>
      <c r="AA67" s="34"/>
      <c r="AB67" s="34"/>
      <c r="AC67" s="192"/>
      <c r="AD67" s="192"/>
      <c r="AE67" s="192"/>
      <c r="AF67" s="192"/>
      <c r="AG67" s="192"/>
      <c r="AH67" s="192"/>
    </row>
    <row r="68" spans="1:34" x14ac:dyDescent="0.2">
      <c r="A68" s="84">
        <v>61</v>
      </c>
      <c r="B68" s="84" t="str">
        <f ca="1"/>
        <v>Estonia</v>
      </c>
      <c r="C68" s="84" t="str">
        <f ca="1"/>
        <v>EST</v>
      </c>
      <c r="D68" s="219" t="str">
        <f ca="1"/>
        <v>ECS           Europe &amp; Central Asia</v>
      </c>
      <c r="E68" s="219" t="str">
        <f ca="1"/>
        <v>NA</v>
      </c>
      <c r="F68" s="190" t="str">
        <f t="shared" ca="1" si="12"/>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$M$4:$AD$4,
                    (M68:AD68),
                    "")),
            1,
            0))
        =0,
    NA(),
    IF(
        Parameters!$D$15=1,
        IF(
            SUM(--(ISNUMBER(IF($M$4:$AD$4=1,(M68:AD68),""))))&gt;0,
            MAX(IF(
                ISNUMBER(M68:AD68),
                IF(
                    M$4:AD$4=1,
                    M68:AD68,
                    ""),
                "")),
            MAX(IF(
                ISNUMBER(M68:AD68),
                IF(
                    M$4:AD$4=2,
                    M68:AD68,
                    ""),
                ""))
        ),
        IF(
            Parameters!$D$16=1,
            IFERROR(
                AVERAGE(IF(
                    ISNUMBER(M68:AD68),
                    IF(
                        M$4:AD$4=1,
                        M68:AD68,
                        ""),
                    "")),
                AVERAGE(IF(
                    ISNUMBER(M68:AD68),
                    IF(
                        M$4:AD$4=2,
                        M68:AD68,
                        ""),
                    ""))
            ),
            IF(
                Parameters!$D$17=1,
                IFERROR(
                    IF(
                        OR(
                            IF(
                                ISNUMBER(M68:AD68),
                                IF(
                                    M$4:AD$4=1,
                                    M68:AD68,
                                    ""),
                                "")
                            =0),
                        0,
                        GEOMEAN(IF(
                            ISNUMBER(M68:AD68),
                            IF(
                                M$4:AD$4=1,
                                M68:AD68,
                                ""),
                            ""))
                    ),
                    IF(
                        OR(IF(
                            ISNUMBER(M68:AD68),
                            IF(
                                M$4:AD$4=2,
                                M68:AD68,
                                ""),
                            "")
                            =0),
                        0,
                        GEOMEAN(IF(
                            ISNUMBER(M68:AD68),
                            IF(
                                M$4:AD$4=2,
                                M68:AD68,
                                ""),
                            "")))
                )
            )
        )
    )
)</f>
        <v>0</v>
      </c>
      <c r="I68" s="191" cm="1">
        <f t="array" ref="I68">IF(
    SUM(IF(
            ISNUMBER(
                IF(
                    $M$5:$AD$5,
                    (M68:AD68),
                    "")),
            1,
            0))
        =0,
    NA(),
    IF(
        Parameters!$D$15=1,
        IF(
            SUM(--(ISNUMBER(IF($M$5:$AD$5=1,(M68:AD68),""))))&gt;0,
            MAX(IF(
                ISNUMBER(M68:AD68),
                IF(
                    M$5:AD$5=1,
                    M68:AD68,
                    ""),
                "")),
            MAX(IF(
                ISNUMBER(M68:AD68),
                IF(
                    M$5:AD$5=2,
                    M68:AD68,
                    ""),
                ""))
        ),
        IF(
            Parameters!$D$16=1,
            IFERROR(
                AVERAGE(IF(
                    ISNUMBER(M68:AD68),
                    IF(
                        M$5:AD$5=1,
                        M68:AD68,
                        ""),
                    "")),
                AVERAGE(IF(
                    ISNUMBER(M68:AD68),
                    IF(
                        M$5:AD$5=2,
                        M68:AD68,
                        ""),
                    ""))
            ),
            IF(
                Parameters!$D$17=1,
                IFERROR(
                    IF(
                        OR(
                            IF(
                                ISNUMBER(M68:AD68),
                                IF(
                                    M$5:AD$5=1,
                                    M68:AD68,
                                    ""),
                                "")
                            =0),
                        0,
                        GEOMEAN(IF(
                            ISNUMBER(M68:AD68),
                            IF(
                                M$5:AD$5=1,
                                M68:AD68,
                                ""),
                            ""))
                    ),
                    IF(
                        OR(IF(
                            ISNUMBER(M68:AD68),
                            IF(
                                M$5:AD$5=2,
                                M68:AD68,
                                ""),
                            "")
                            =0),
                        0,
                        GEOMEAN(IF(
                            ISNUMBER(M68:AD68),
                            IF(
                                M$5:AD$5=2,
                                M68:AD68,
                                ""),
                            "")))
                )
            )
        )
    )
)</f>
        <v>1.78571428571429</v>
      </c>
      <c r="J68" s="242">
        <v>45103</v>
      </c>
      <c r="K68" s="242">
        <v>45142</v>
      </c>
      <c r="L68" s="91" t="s">
        <v>108</v>
      </c>
      <c r="M68" s="192">
        <v>0</v>
      </c>
      <c r="N68" s="192">
        <v>0</v>
      </c>
      <c r="O68" s="192" t="s">
        <v>409</v>
      </c>
      <c r="P68" s="192">
        <v>0</v>
      </c>
      <c r="Q68" s="192" t="s">
        <v>409</v>
      </c>
      <c r="R68" s="192">
        <v>1.78571428571429</v>
      </c>
      <c r="S68" s="192" t="s">
        <v>409</v>
      </c>
      <c r="T68" s="192" t="s">
        <v>409</v>
      </c>
      <c r="U68" s="192">
        <v>38.6</v>
      </c>
      <c r="V68" s="192" t="s">
        <v>409</v>
      </c>
      <c r="W68" s="192" t="s">
        <v>409</v>
      </c>
      <c r="X68" s="192" t="s">
        <v>409</v>
      </c>
      <c r="Y68" s="192">
        <v>3.5714285714285803E-2</v>
      </c>
      <c r="Z68" s="192" t="s">
        <v>409</v>
      </c>
      <c r="AA68" s="34"/>
      <c r="AB68" s="34"/>
      <c r="AC68" s="192"/>
      <c r="AD68" s="192"/>
      <c r="AE68" s="192"/>
      <c r="AF68" s="192"/>
      <c r="AG68" s="192"/>
      <c r="AH68" s="192"/>
    </row>
    <row r="69" spans="1:34" x14ac:dyDescent="0.2">
      <c r="A69" s="84">
        <v>62</v>
      </c>
      <c r="B69" s="84" t="str">
        <f ca="1"/>
        <v>Ethiopia</v>
      </c>
      <c r="C69" s="84" t="str">
        <f ca="1"/>
        <v>ETH</v>
      </c>
      <c r="D69" s="219" t="str">
        <f ca="1"/>
        <v>SSF           Sub-Saharan Africa</v>
      </c>
      <c r="E69" s="219" t="str">
        <f ca="1"/>
        <v>IDA</v>
      </c>
      <c r="F69" s="190" t="str">
        <f t="shared" ca="1" si="12"/>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10</v>
      </c>
      <c r="H69" s="80" cm="1">
        <f t="array" ref="H69">IF(
    SUM(IF(
            ISNUMBER(
                IF(
                    $M$4:$AD$4,
                    (M69:AD69),
                    "")),
            1,
            0))
        =0,
    NA(),
    IF(
        Parameters!$D$15=1,
        IF(
            SUM(--(ISNUMBER(IF($M$4:$AD$4=1,(M69:AD69),""))))&gt;0,
            MAX(IF(
                ISNUMBER(M69:AD69),
                IF(
                    M$4:AD$4=1,
                    M69:AD69,
                    ""),
                "")),
            MAX(IF(
                ISNUMBER(M69:AD69),
                IF(
                    M$4:AD$4=2,
                    M69:AD69,
                    ""),
                ""))
        ),
        IF(
            Parameters!$D$16=1,
            IFERROR(
                AVERAGE(IF(
                    ISNUMBER(M69:AD69),
                    IF(
                        M$4:AD$4=1,
                        M69:AD69,
                        ""),
                    "")),
                AVERAGE(IF(
                    ISNUMBER(M69:AD69),
                    IF(
                        M$4:AD$4=2,
                        M69:AD69,
                        ""),
                    ""))
            ),
            IF(
                Parameters!$D$17=1,
                IFERROR(
                    IF(
                        OR(
                            IF(
                                ISNUMBER(M69:AD69),
                                IF(
                                    M$4:AD$4=1,
                                    M69:AD69,
                                    ""),
                                "")
                            =0),
                        0,
                        GEOMEAN(IF(
                            ISNUMBER(M69:AD69),
                            IF(
                                M$4:AD$4=1,
                                M69:AD69,
                                ""),
                            ""))
                    ),
                    IF(
                        OR(IF(
                            ISNUMBER(M69:AD69),
                            IF(
                                M$4:AD$4=2,
                                M69:AD69,
                                ""),
                            "")
                            =0),
                        0,
                        GEOMEAN(IF(
                            ISNUMBER(M69:AD69),
                            IF(
                                M$4:AD$4=2,
                                M69:AD69,
                                ""),
                            "")))
                )
            )
        )
    )
)</f>
        <v>10</v>
      </c>
      <c r="I69" s="191" cm="1">
        <f t="array" ref="I69">IF(
    SUM(IF(
            ISNUMBER(
                IF(
                    $M$5:$AD$5,
                    (M69:AD69),
                    "")),
            1,
            0))
        =0,
    NA(),
    IF(
        Parameters!$D$15=1,
        IF(
            SUM(--(ISNUMBER(IF($M$5:$AD$5=1,(M69:AD69),""))))&gt;0,
            MAX(IF(
                ISNUMBER(M69:AD69),
                IF(
                    M$5:AD$5=1,
                    M69:AD69,
                    ""),
                "")),
            MAX(IF(
                ISNUMBER(M69:AD69),
                IF(
                    M$5:AD$5=2,
                    M69:AD69,
                    ""),
                ""))
        ),
        IF(
            Parameters!$D$16=1,
            IFERROR(
                AVERAGE(IF(
                    ISNUMBER(M69:AD69),
                    IF(
                        M$5:AD$5=1,
                        M69:AD69,
                        ""),
                    "")),
                AVERAGE(IF(
                    ISNUMBER(M69:AD69),
                    IF(
                        M$5:AD$5=2,
                        M69:AD69,
                        ""),
                    ""))
            ),
            IF(
                Parameters!$D$17=1,
                IFERROR(
                    IF(
                        OR(
                            IF(
                                ISNUMBER(M69:AD69),
                                IF(
                                    M$5:AD$5=1,
                                    M69:AD69,
                                    ""),
                                "")
                            =0),
                        0,
                        GEOMEAN(IF(
                            ISNUMBER(M69:AD69),
                            IF(
                                M$5:AD$5=1,
                                M69:AD69,
                                ""),
                            ""))
                    ),
                    IF(
                        OR(IF(
                            ISNUMBER(M69:AD69),
                            IF(
                                M$5:AD$5=2,
                                M69:AD69,
                                ""),
                            "")
                            =0),
                        0,
                        GEOMEAN(IF(
                            ISNUMBER(M69:AD69),
                            IF(
                                M$5:AD$5=2,
                                M69:AD69,
                                ""),
                            "")))
                )
            )
        )
    )
)</f>
        <v>10</v>
      </c>
      <c r="J69" s="242">
        <v>44778</v>
      </c>
      <c r="K69" s="242">
        <v>45142</v>
      </c>
      <c r="L69" s="91" t="s">
        <v>110</v>
      </c>
      <c r="M69" s="192">
        <v>10</v>
      </c>
      <c r="N69" s="192">
        <v>8.5156112189098607</v>
      </c>
      <c r="O69" s="192">
        <v>0</v>
      </c>
      <c r="P69" s="192">
        <v>0</v>
      </c>
      <c r="Q69" s="192" t="s">
        <v>409</v>
      </c>
      <c r="R69" s="192">
        <v>10</v>
      </c>
      <c r="S69" s="192">
        <v>0</v>
      </c>
      <c r="T69" s="192" t="s">
        <v>622</v>
      </c>
      <c r="U69" s="192">
        <v>100.4</v>
      </c>
      <c r="V69" s="192">
        <v>-0.55156195722076395</v>
      </c>
      <c r="W69" s="192" t="s">
        <v>409</v>
      </c>
      <c r="X69" s="192" t="s">
        <v>409</v>
      </c>
      <c r="Y69" s="192">
        <v>0.214285714285714</v>
      </c>
      <c r="Z69" s="192">
        <v>-16.850393700787301</v>
      </c>
      <c r="AA69" s="34"/>
      <c r="AB69" s="34"/>
      <c r="AC69" s="192"/>
      <c r="AD69" s="192"/>
      <c r="AE69" s="192"/>
      <c r="AF69" s="192"/>
      <c r="AG69" s="192"/>
      <c r="AH69" s="192"/>
    </row>
    <row r="70" spans="1:34" x14ac:dyDescent="0.2">
      <c r="A70" s="84">
        <v>63</v>
      </c>
      <c r="B70" s="84" t="str">
        <f ca="1"/>
        <v>Finland</v>
      </c>
      <c r="C70" s="84" t="str">
        <f ca="1"/>
        <v>FIN</v>
      </c>
      <c r="D70" s="219" t="str">
        <f ca="1"/>
        <v>ECS           Europe &amp; Central Asia</v>
      </c>
      <c r="E70" s="219" t="str">
        <f ca="1"/>
        <v>NA</v>
      </c>
      <c r="F70" s="190" t="str">
        <f t="shared" ca="1" si="12"/>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$M$4:$AD$4,
                    (M70:AD70),
                    "")),
            1,
            0))
        =0,
    NA(),
    IF(
        Parameters!$D$15=1,
        IF(
            SUM(--(ISNUMBER(IF($M$4:$AD$4=1,(M70:AD70),""))))&gt;0,
            MAX(IF(
                ISNUMBER(M70:AD70),
                IF(
                    M$4:AD$4=1,
                    M70:AD70,
                    ""),
                "")),
            MAX(IF(
                ISNUMBER(M70:AD70),
                IF(
                    M$4:AD$4=2,
                    M70:AD70,
                    ""),
                ""))
        ),
        IF(
            Parameters!$D$16=1,
            IFERROR(
                AVERAGE(IF(
                    ISNUMBER(M70:AD70),
                    IF(
                        M$4:AD$4=1,
                        M70:AD70,
                        ""),
                    "")),
                AVERAGE(IF(
                    ISNUMBER(M70:AD70),
                    IF(
                        M$4:AD$4=2,
                        M70:AD70,
                        ""),
                    ""))
            ),
            IF(
                Parameters!$D$17=1,
                IFERROR(
                    IF(
                        OR(
                            IF(
                                ISNUMBER(M70:AD70),
                                IF(
                                    M$4:AD$4=1,
                                    M70:AD70,
                                    ""),
                                "")
                            =0),
                        0,
                        GEOMEAN(IF(
                            ISNUMBER(M70:AD70),
                            IF(
                                M$4:AD$4=1,
                                M70:AD70,
                                ""),
                            ""))
                    ),
                    IF(
                        OR(IF(
                            ISNUMBER(M70:AD70),
                            IF(
                                M$4:AD$4=2,
                                M70:AD70,
                                ""),
                            "")
                            =0),
                        0,
                        GEOMEAN(IF(
                            ISNUMBER(M70:AD70),
                            IF(
                                M$4:AD$4=2,
                                M70:AD70,
                                ""),
                            "")))
                )
            )
        )
    )
)</f>
        <v>0</v>
      </c>
      <c r="I70" s="191" cm="1">
        <f t="array" ref="I70">IF(
    SUM(IF(
            ISNUMBER(
                IF(
                    $M$5:$AD$5,
                    (M70:AD70),
                    "")),
            1,
            0))
        =0,
    NA(),
    IF(
        Parameters!$D$15=1,
        IF(
            SUM(--(ISNUMBER(IF($M$5:$AD$5=1,(M70:AD70),""))))&gt;0,
            MAX(IF(
                ISNUMBER(M70:AD70),
                IF(
                    M$5:AD$5=1,
                    M70:AD70,
                    ""),
                "")),
            MAX(IF(
                ISNUMBER(M70:AD70),
                IF(
                    M$5:AD$5=2,
                    M70:AD70,
                    ""),
                ""))
        ),
        IF(
            Parameters!$D$16=1,
            IFERROR(
                AVERAGE(IF(
                    ISNUMBER(M70:AD70),
                    IF(
                        M$5:AD$5=1,
                        M70:AD70,
                        ""),
                    "")),
                AVERAGE(IF(
                    ISNUMBER(M70:AD70),
                    IF(
                        M$5:AD$5=2,
                        M70:AD70,
                        ""),
                    ""))
            ),
            IF(
                Parameters!$D$17=1,
                IFERROR(
                    IF(
                        OR(
                            IF(
                                ISNUMBER(M70:AD70),
                                IF(
                                    M$5:AD$5=1,
                                    M70:AD70,
                                    ""),
                                "")
                            =0),
                        0,
                        GEOMEAN(IF(
                            ISNUMBER(M70:AD70),
                            IF(
                                M$5:AD$5=1,
                                M70:AD70,
                                ""),
                            ""))
                    ),
                    IF(
                        OR(IF(
                            ISNUMBER(M70:AD70),
                            IF(
                                M$5:AD$5=2,
                                M70:AD70,
                                ""),
                            "")
                            =0),
                        0,
                        GEOMEAN(IF(
                            ISNUMBER(M70:AD70),
                            IF(
                                M$5:AD$5=2,
                                M70:AD70,
                                ""),
                            "")))
                )
            )
        )
    )
)</f>
        <v>3.5714285714285601</v>
      </c>
      <c r="J70" s="242">
        <v>45103</v>
      </c>
      <c r="K70" s="242">
        <v>44900</v>
      </c>
      <c r="L70" s="91" t="s">
        <v>112</v>
      </c>
      <c r="M70" s="192">
        <v>0</v>
      </c>
      <c r="N70" s="192">
        <v>0</v>
      </c>
      <c r="O70" s="192" t="s">
        <v>409</v>
      </c>
      <c r="P70" s="192">
        <v>0</v>
      </c>
      <c r="Q70" s="192" t="s">
        <v>409</v>
      </c>
      <c r="R70" s="192">
        <v>3.5714285714285601</v>
      </c>
      <c r="S70" s="192" t="s">
        <v>409</v>
      </c>
      <c r="T70" s="192" t="s">
        <v>409</v>
      </c>
      <c r="U70" s="192">
        <v>16</v>
      </c>
      <c r="V70" s="192" t="s">
        <v>409</v>
      </c>
      <c r="W70" s="192" t="s">
        <v>409</v>
      </c>
      <c r="X70" s="192" t="s">
        <v>409</v>
      </c>
      <c r="Y70" s="192">
        <v>7.1428571428571397E-2</v>
      </c>
      <c r="Z70" s="192" t="s">
        <v>409</v>
      </c>
      <c r="AA70" s="34"/>
      <c r="AB70" s="34"/>
      <c r="AC70" s="192"/>
      <c r="AD70" s="192"/>
      <c r="AE70" s="192"/>
      <c r="AF70" s="192"/>
      <c r="AG70" s="192"/>
      <c r="AH70" s="192"/>
    </row>
    <row r="71" spans="1:34" x14ac:dyDescent="0.2">
      <c r="A71" s="84">
        <v>64</v>
      </c>
      <c r="B71" s="84" t="str">
        <f ca="1"/>
        <v>Fiji</v>
      </c>
      <c r="C71" s="84" t="str">
        <f ca="1"/>
        <v>FJI</v>
      </c>
      <c r="D71" s="219" t="str">
        <f ca="1"/>
        <v>EAS           East Asia &amp; Pacific</v>
      </c>
      <c r="E71" s="219" t="str">
        <f ca="1"/>
        <v>Blend</v>
      </c>
      <c r="F71" s="190" t="str">
        <f t="shared" ca="1" si="12"/>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$M$4:$AD$4,
                    (M71:AD71),
                    "")),
            1,
            0))
        =0,
    NA(),
    IF(
        Parameters!$D$15=1,
        IF(
            SUM(--(ISNUMBER(IF($M$4:$AD$4=1,(M71:AD71),""))))&gt;0,
            MAX(IF(
                ISNUMBER(M71:AD71),
                IF(
                    M$4:AD$4=1,
                    M71:AD71,
                    ""),
                "")),
            MAX(IF(
                ISNUMBER(M71:AD71),
                IF(
                    M$4:AD$4=2,
                    M71:AD71,
                    ""),
                ""))
        ),
        IF(
            Parameters!$D$16=1,
            IFERROR(
                AVERAGE(IF(
                    ISNUMBER(M71:AD71),
                    IF(
                        M$4:AD$4=1,
                        M71:AD71,
                        ""),
                    "")),
                AVERAGE(IF(
                    ISNUMBER(M71:AD71),
                    IF(
                        M$4:AD$4=2,
                        M71:AD71,
                        ""),
                    ""))
            ),
            IF(
                Parameters!$D$17=1,
                IFERROR(
                    IF(
                        OR(
                            IF(
                                ISNUMBER(M71:AD71),
                                IF(
                                    M$4:AD$4=1,
                                    M71:AD71,
                                    ""),
                                "")
                            =0),
                        0,
                        GEOMEAN(IF(
                            ISNUMBER(M71:AD71),
                            IF(
                                M$4:AD$4=1,
                                M71:AD71,
                                ""),
                            ""))
                    ),
                    IF(
                        OR(IF(
                            ISNUMBER(M71:AD71),
                            IF(
                                M$4:AD$4=2,
                                M71:AD71,
                                ""),
                            "")
                            =0),
                        0,
                        GEOMEAN(IF(
                            ISNUMBER(M71:AD71),
                            IF(
                                M$4:AD$4=2,
                                M71:AD71,
                                ""),
                            "")))
                )
            )
        )
    )
)</f>
        <v>1.8565884635738199</v>
      </c>
      <c r="I71" s="191" cm="1">
        <f t="array" ref="I71">IF(
    SUM(IF(
            ISNUMBER(
                IF(
                    $M$5:$AD$5,
                    (M71:AD71),
                    "")),
            1,
            0))
        =0,
    NA(),
    IF(
        Parameters!$D$15=1,
        IF(
            SUM(--(ISNUMBER(IF($M$5:$AD$5=1,(M71:AD71),""))))&gt;0,
            MAX(IF(
                ISNUMBER(M71:AD71),
                IF(
                    M$5:AD$5=1,
                    M71:AD71,
                    ""),
                "")),
            MAX(IF(
                ISNUMBER(M71:AD71),
                IF(
                    M$5:AD$5=2,
                    M71:AD71,
                    ""),
                ""))
        ),
        IF(
            Parameters!$D$16=1,
            IFERROR(
                AVERAGE(IF(
                    ISNUMBER(M71:AD71),
                    IF(
                        M$5:AD$5=1,
                        M71:AD71,
                        ""),
                    "")),
                AVERAGE(IF(
                    ISNUMBER(M71:AD71),
                    IF(
                        M$5:AD$5=2,
                        M71:AD71,
                        ""),
                    ""))
            ),
            IF(
                Parameters!$D$17=1,
                IFERROR(
                    IF(
                        OR(
                            IF(
                                ISNUMBER(M71:AD71),
                                IF(
                                    M$5:AD$5=1,
                                    M71:AD71,
                                    ""),
                                "")
                            =0),
                        0,
                        GEOMEAN(IF(
                            ISNUMBER(M71:AD71),
                            IF(
                                M$5:AD$5=1,
                                M71:AD71,
                                ""),
                            ""))
                    ),
                    IF(
                        OR(IF(
                            ISNUMBER(M71:AD71),
                            IF(
                                M$5:AD$5=2,
                                M71:AD71,
                                ""),
                            "")
                            =0),
                        0,
                        GEOMEAN(IF(
                            ISNUMBER(M71:AD71),
                            IF(
                                M$5:AD$5=2,
                                M71:AD71,
                                ""),
                            "")))
                )
            )
        )
    )
)</f>
        <v>0</v>
      </c>
      <c r="J71" s="242">
        <v>45103</v>
      </c>
      <c r="K71" s="242">
        <v>44753</v>
      </c>
      <c r="L71" s="91" t="s">
        <v>114</v>
      </c>
      <c r="M71" s="192">
        <v>0</v>
      </c>
      <c r="N71" s="192">
        <v>1.8565884635738199</v>
      </c>
      <c r="O71" s="192" t="s">
        <v>409</v>
      </c>
      <c r="P71" s="192">
        <v>0</v>
      </c>
      <c r="Q71" s="192" t="s">
        <v>409</v>
      </c>
      <c r="R71" s="192" t="s">
        <v>409</v>
      </c>
      <c r="S71" s="192" t="s">
        <v>409</v>
      </c>
      <c r="T71" s="192" t="s">
        <v>409</v>
      </c>
      <c r="U71" s="192">
        <v>70.2</v>
      </c>
      <c r="V71" s="192" t="s">
        <v>409</v>
      </c>
      <c r="W71" s="192" t="s">
        <v>409</v>
      </c>
      <c r="X71" s="192" t="s">
        <v>409</v>
      </c>
      <c r="Y71" s="192" t="s">
        <v>409</v>
      </c>
      <c r="Z71" s="192" t="s">
        <v>409</v>
      </c>
      <c r="AA71" s="34"/>
      <c r="AB71" s="34"/>
      <c r="AC71" s="192"/>
      <c r="AD71" s="192"/>
      <c r="AE71" s="192"/>
      <c r="AF71" s="192"/>
      <c r="AG71" s="192"/>
      <c r="AH71" s="192"/>
    </row>
    <row r="72" spans="1:34" x14ac:dyDescent="0.2">
      <c r="A72" s="84">
        <v>65</v>
      </c>
      <c r="B72" s="84" t="str">
        <f ca="1"/>
        <v>France</v>
      </c>
      <c r="C72" s="84" t="str">
        <f ca="1"/>
        <v>FRA</v>
      </c>
      <c r="D72" s="219" t="str">
        <f ca="1"/>
        <v>ECS           Europe &amp; Central Asia</v>
      </c>
      <c r="E72" s="219" t="str">
        <f ca="1"/>
        <v>NA</v>
      </c>
      <c r="F72" s="190" t="str">
        <f t="shared" ca="1" si="12"/>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$M$4:$AD$4,
                    (M72:AD72),
                    "")),
            1,
            0))
        =0,
    NA(),
    IF(
        Parameters!$D$15=1,
        IF(
            SUM(--(ISNUMBER(IF($M$4:$AD$4=1,(M72:AD72),""))))&gt;0,
            MAX(IF(
                ISNUMBER(M72:AD72),
                IF(
                    M$4:AD$4=1,
                    M72:AD72,
                    ""),
                "")),
            MAX(IF(
                ISNUMBER(M72:AD72),
                IF(
                    M$4:AD$4=2,
                    M72:AD72,
                    ""),
                ""))
        ),
        IF(
            Parameters!$D$16=1,
            IFERROR(
                AVERAGE(IF(
                    ISNUMBER(M72:AD72),
                    IF(
                        M$4:AD$4=1,
                        M72:AD72,
                        ""),
                    "")),
                AVERAGE(IF(
                    ISNUMBER(M72:AD72),
                    IF(
                        M$4:AD$4=2,
                        M72:AD72,
                        ""),
                    ""))
            ),
            IF(
                Parameters!$D$17=1,
                IFERROR(
                    IF(
                        OR(
                            IF(
                                ISNUMBER(M72:AD72),
                                IF(
                                    M$4:AD$4=1,
                                    M72:AD72,
                                    ""),
                                "")
                            =0),
                        0,
                        GEOMEAN(IF(
                            ISNUMBER(M72:AD72),
                            IF(
                                M$4:AD$4=1,
                                M72:AD72,
                                ""),
                            ""))
                    ),
                    IF(
                        OR(IF(
                            ISNUMBER(M72:AD72),
                            IF(
                                M$4:AD$4=2,
                                M72:AD72,
                                ""),
                            "")
                            =0),
                        0,
                        GEOMEAN(IF(
                            ISNUMBER(M72:AD72),
                            IF(
                                M$4:AD$4=2,
                                M72:AD72,
                                ""),
                            "")))
                )
            )
        )
    )
)</f>
        <v>0</v>
      </c>
      <c r="I72" s="191" cm="1">
        <f t="array" ref="I72">IF(
    SUM(IF(
            ISNUMBER(
                IF(
                    $M$5:$AD$5,
                    (M72:AD72),
                    "")),
            1,
            0))
        =0,
    NA(),
    IF(
        Parameters!$D$15=1,
        IF(
            SUM(--(ISNUMBER(IF($M$5:$AD$5=1,(M72:AD72),""))))&gt;0,
            MAX(IF(
                ISNUMBER(M72:AD72),
                IF(
                    M$5:AD$5=1,
                    M72:AD72,
                    ""),
                "")),
            MAX(IF(
                ISNUMBER(M72:AD72),
                IF(
                    M$5:AD$5=2,
                    M72:AD72,
                    ""),
                ""))
        ),
        IF(
            Parameters!$D$16=1,
            IFERROR(
                AVERAGE(IF(
                    ISNUMBER(M72:AD72),
                    IF(
                        M$5:AD$5=1,
                        M72:AD72,
                        ""),
                    "")),
                AVERAGE(IF(
                    ISNUMBER(M72:AD72),
                    IF(
                        M$5:AD$5=2,
                        M72:AD72,
                        ""),
                    ""))
            ),
            IF(
                Parameters!$D$17=1,
                IFERROR(
                    IF(
                        OR(
                            IF(
                                ISNUMBER(M72:AD72),
                                IF(
                                    M$5:AD$5=1,
                                    M72:AD72,
                                    ""),
                                "")
                            =0),
                        0,
                        GEOMEAN(IF(
                            ISNUMBER(M72:AD72),
                            IF(
                                M$5:AD$5=1,
                                M72:AD72,
                                ""),
                            ""))
                    ),
                    IF(
                        OR(IF(
                            ISNUMBER(M72:AD72),
                            IF(
                                M$5:AD$5=2,
                                M72:AD72,
                                ""),
                            "")
                            =0),
                        0,
                        GEOMEAN(IF(
                            ISNUMBER(M72:AD72),
                            IF(
                                M$5:AD$5=2,
                                M72:AD72,
                                ""),
                            "")))
                )
            )
        )
    )
)</f>
        <v>0</v>
      </c>
      <c r="J72" s="242">
        <v>45103</v>
      </c>
      <c r="K72" s="242">
        <v>44966</v>
      </c>
      <c r="L72" s="91" t="s">
        <v>116</v>
      </c>
      <c r="M72" s="192">
        <v>0</v>
      </c>
      <c r="N72" s="192">
        <v>0</v>
      </c>
      <c r="O72" s="192" t="s">
        <v>409</v>
      </c>
      <c r="P72" s="192">
        <v>0</v>
      </c>
      <c r="Q72" s="192" t="s">
        <v>409</v>
      </c>
      <c r="R72" s="192">
        <v>0</v>
      </c>
      <c r="S72" s="192">
        <v>0</v>
      </c>
      <c r="T72" s="192" t="s">
        <v>409</v>
      </c>
      <c r="U72" s="192">
        <v>28.8</v>
      </c>
      <c r="V72" s="192" t="s">
        <v>409</v>
      </c>
      <c r="W72" s="192" t="s">
        <v>409</v>
      </c>
      <c r="X72" s="192" t="s">
        <v>409</v>
      </c>
      <c r="Y72" s="192">
        <v>0</v>
      </c>
      <c r="Z72" s="192">
        <v>-100</v>
      </c>
      <c r="AA72" s="34"/>
      <c r="AB72" s="34"/>
      <c r="AC72" s="192"/>
      <c r="AD72" s="192"/>
      <c r="AE72" s="192"/>
      <c r="AF72" s="192"/>
      <c r="AG72" s="192"/>
      <c r="AH72" s="192"/>
    </row>
    <row r="73" spans="1:34" x14ac:dyDescent="0.2">
      <c r="A73" s="84">
        <v>66</v>
      </c>
      <c r="B73" s="84" t="str">
        <f ca="1"/>
        <v>Faroe Islands</v>
      </c>
      <c r="C73" s="84" t="str">
        <f ca="1"/>
        <v>FRO</v>
      </c>
      <c r="D73" s="219" t="str">
        <f ca="1"/>
        <v>ECS           Europe &amp; Central Asia</v>
      </c>
      <c r="E73" s="219" t="str">
        <f ca="1"/>
        <v>NA</v>
      </c>
      <c r="F73" s="190" t="str">
        <f t="shared" ref="F73:F136" ca="1" si="13">IF(L73 &lt;&gt; C73, "Countries don't match", "")</f>
        <v/>
      </c>
      <c r="G73" s="80">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0</v>
      </c>
      <c r="H73" s="80" cm="1">
        <f t="array" ref="H73">IF(
    SUM(IF(
            ISNUMBER(
                IF(
                    $M$4:$AD$4,
                    (M73:AD73),
                    "")),
            1,
            0))
        =0,
    NA(),
    IF(
        Parameters!$D$15=1,
        IF(
            SUM(--(ISNUMBER(IF($M$4:$AD$4=1,(M73:AD73),""))))&gt;0,
            MAX(IF(
                ISNUMBER(M73:AD73),
                IF(
                    M$4:AD$4=1,
                    M73:AD73,
                    ""),
                "")),
            MAX(IF(
                ISNUMBER(M73:AD73),
                IF(
                    M$4:AD$4=2,
                    M73:AD73,
                    ""),
                ""))
        ),
        IF(
            Parameters!$D$16=1,
            IFERROR(
                AVERAGE(IF(
                    ISNUMBER(M73:AD73),
                    IF(
                        M$4:AD$4=1,
                        M73:AD73,
                        ""),
                    "")),
                AVERAGE(IF(
                    ISNUMBER(M73:AD73),
                    IF(
                        M$4:AD$4=2,
                        M73:AD73,
                        ""),
                    ""))
            ),
            IF(
                Parameters!$D$17=1,
                IFERROR(
                    IF(
                        OR(
                            IF(
                                ISNUMBER(M73:AD73),
                                IF(
                                    M$4:AD$4=1,
                                    M73:AD73,
                                    ""),
                                "")
                            =0),
                        0,
                        GEOMEAN(IF(
                            ISNUMBER(M73:AD73),
                            IF(
                                M$4:AD$4=1,
                                M73:AD73,
                                ""),
                            ""))
                    ),
                    IF(
                        OR(IF(
                            ISNUMBER(M73:AD73),
                            IF(
                                M$4:AD$4=2,
                                M73:AD73,
                                ""),
                            "")
                            =0),
                        0,
                        GEOMEAN(IF(
                            ISNUMBER(M73:AD73),
                            IF(
                                M$4:AD$4=2,
                                M73:AD73,
                                ""),
                            "")))
                )
            )
        )
    )
)</f>
        <v>0</v>
      </c>
      <c r="I73" s="191" cm="1">
        <f t="array" ref="I73">IF(
    SUM(IF(
            ISNUMBER(
                IF(
                    $M$5:$AD$5,
                    (M73:AD73),
                    "")),
            1,
            0))
        =0,
    NA(),
    IF(
        Parameters!$D$15=1,
        IF(
            SUM(--(ISNUMBER(IF($M$5:$AD$5=1,(M73:AD73),""))))&gt;0,
            MAX(IF(
                ISNUMBER(M73:AD73),
                IF(
                    M$5:AD$5=1,
                    M73:AD73,
                    ""),
                "")),
            MAX(IF(
                ISNUMBER(M73:AD73),
                IF(
                    M$5:AD$5=2,
                    M73:AD73,
                    ""),
                ""))
        ),
        IF(
            Parameters!$D$16=1,
            IFERROR(
                AVERAGE(IF(
                    ISNUMBER(M73:AD73),
                    IF(
                        M$5:AD$5=1,
                        M73:AD73,
                        ""),
                    "")),
                AVERAGE(IF(
                    ISNUMBER(M73:AD73),
                    IF(
                        M$5:AD$5=2,
                        M73:AD73,
                        ""),
                    ""))
            ),
            IF(
                Parameters!$D$17=1,
                IFERROR(
                    IF(
                        OR(
                            IF(
                                ISNUMBER(M73:AD73),
                                IF(
                                    M$5:AD$5=1,
                                    M73:AD73,
                                    ""),
                                "")
                            =0),
                        0,
                        GEOMEAN(IF(
                            ISNUMBER(M73:AD73),
                            IF(
                                M$5:AD$5=1,
                                M73:AD73,
                                ""),
                            ""))
                    ),
                    IF(
                        OR(IF(
                            ISNUMBER(M73:AD73),
                            IF(
                                M$5:AD$5=2,
                                M73:AD73,
                                ""),
                            "")
                            =0),
                        0,
                        GEOMEAN(IF(
                            ISNUMBER(M73:AD73),
                            IF(
                                M$5:AD$5=2,
                                M73:AD73,
                                ""),
                            "")))
                )
            )
        )
    )
)</f>
        <v>0</v>
      </c>
      <c r="J73" s="242" t="s">
        <v>409</v>
      </c>
      <c r="K73" s="242" t="s">
        <v>409</v>
      </c>
      <c r="L73" s="91" t="s">
        <v>706</v>
      </c>
      <c r="M73" s="192">
        <v>0</v>
      </c>
      <c r="N73" s="192" t="s">
        <v>409</v>
      </c>
      <c r="O73" s="192" t="s">
        <v>409</v>
      </c>
      <c r="P73" s="192">
        <v>0</v>
      </c>
      <c r="Q73" s="192" t="s">
        <v>409</v>
      </c>
      <c r="R73" s="192" t="s">
        <v>409</v>
      </c>
      <c r="S73" s="192" t="s">
        <v>409</v>
      </c>
      <c r="T73" s="192" t="s">
        <v>409</v>
      </c>
      <c r="U73" s="192" t="s">
        <v>409</v>
      </c>
      <c r="V73" s="192" t="s">
        <v>409</v>
      </c>
      <c r="W73" s="192" t="s">
        <v>409</v>
      </c>
      <c r="X73" s="192" t="s">
        <v>409</v>
      </c>
      <c r="Y73" s="192" t="s">
        <v>409</v>
      </c>
      <c r="Z73" s="192" t="s">
        <v>409</v>
      </c>
      <c r="AA73" s="34"/>
      <c r="AB73" s="34"/>
      <c r="AC73" s="192"/>
      <c r="AD73" s="192"/>
      <c r="AE73" s="192"/>
      <c r="AF73" s="192"/>
      <c r="AG73" s="192"/>
      <c r="AH73" s="192"/>
    </row>
    <row r="74" spans="1:34" x14ac:dyDescent="0.2">
      <c r="A74" s="84">
        <v>67</v>
      </c>
      <c r="B74" s="84" t="str">
        <f ca="1"/>
        <v>Micronesia, Fed. Sts.</v>
      </c>
      <c r="C74" s="84" t="str">
        <f ca="1"/>
        <v>FSM</v>
      </c>
      <c r="D74" s="219" t="str">
        <f ca="1"/>
        <v>EAS           East Asia &amp; Pacific</v>
      </c>
      <c r="E74" s="219" t="str">
        <f ca="1"/>
        <v>IDA</v>
      </c>
      <c r="F74" s="190" t="str">
        <f t="shared" ca="1" si="13"/>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$M$4:$AD$4,
                    (M74:AD74),
                    "")),
            1,
            0))
        =0,
    NA(),
    IF(
        Parameters!$D$15=1,
        IF(
            SUM(--(ISNUMBER(IF($M$4:$AD$4=1,(M74:AD74),""))))&gt;0,
            MAX(IF(
                ISNUMBER(M74:AD74),
                IF(
                    M$4:AD$4=1,
                    M74:AD74,
                    ""),
                "")),
            MAX(IF(
                ISNUMBER(M74:AD74),
                IF(
                    M$4:AD$4=2,
                    M74:AD74,
                    ""),
                ""))
        ),
        IF(
            Parameters!$D$16=1,
            IFERROR(
                AVERAGE(IF(
                    ISNUMBER(M74:AD74),
                    IF(
                        M$4:AD$4=1,
                        M74:AD74,
                        ""),
                    "")),
                AVERAGE(IF(
                    ISNUMBER(M74:AD74),
                    IF(
                        M$4:AD$4=2,
                        M74:AD74,
                        ""),
                    ""))
            ),
            IF(
                Parameters!$D$17=1,
                IFERROR(
                    IF(
                        OR(
                            IF(
                                ISNUMBER(M74:AD74),
                                IF(
                                    M$4:AD$4=1,
                                    M74:AD74,
                                    ""),
                                "")
                            =0),
                        0,
                        GEOMEAN(IF(
                            ISNUMBER(M74:AD74),
                            IF(
                                M$4:AD$4=1,
                                M74:AD74,
                                ""),
                            ""))
                    ),
                    IF(
                        OR(IF(
                            ISNUMBER(M74:AD74),
                            IF(
                                M$4:AD$4=2,
                                M74:AD74,
                                ""),
                            "")
                            =0),
                        0,
                        GEOMEAN(IF(
                            ISNUMBER(M74:AD74),
                            IF(
                                M$4:AD$4=2,
                                M74:AD74,
                                ""),
                            "")))
                )
            )
        )
    )
)</f>
        <v>10</v>
      </c>
      <c r="I74" s="191" cm="1">
        <f t="array" ref="I74">IF(
    SUM(IF(
            ISNUMBER(
                IF(
                    $M$5:$AD$5,
                    (M74:AD74),
                    "")),
            1,
            0))
        =0,
    NA(),
    IF(
        Parameters!$D$15=1,
        IF(
            SUM(--(ISNUMBER(IF($M$5:$AD$5=1,(M74:AD74),""))))&gt;0,
            MAX(IF(
                ISNUMBER(M74:AD74),
                IF(
                    M$5:AD$5=1,
                    M74:AD74,
                    ""),
                "")),
            MAX(IF(
                ISNUMBER(M74:AD74),
                IF(
                    M$5:AD$5=2,
                    M74:AD74,
                    ""),
                ""))
        ),
        IF(
            Parameters!$D$16=1,
            IFERROR(
                AVERAGE(IF(
                    ISNUMBER(M74:AD74),
                    IF(
                        M$5:AD$5=1,
                        M74:AD74,
                        ""),
                    "")),
                AVERAGE(IF(
                    ISNUMBER(M74:AD74),
                    IF(
                        M$5:AD$5=2,
                        M74:AD74,
                        ""),
                    ""))
            ),
            IF(
                Parameters!$D$17=1,
                IFERROR(
                    IF(
                        OR(
                            IF(
                                ISNUMBER(M74:AD74),
                                IF(
                                    M$5:AD$5=1,
                                    M74:AD74,
                                    ""),
                                "")
                            =0),
                        0,
                        GEOMEAN(IF(
                            ISNUMBER(M74:AD74),
                            IF(
                                M$5:AD$5=1,
                                M74:AD74,
                                ""),
                            ""))
                    ),
                    IF(
                        OR(IF(
                            ISNUMBER(M74:AD74),
                            IF(
                                M$5:AD$5=2,
                                M74:AD74,
                                ""),
                            "")
                            =0),
                        0,
                        GEOMEAN(IF(
                            ISNUMBER(M74:AD74),
                            IF(
                                M$5:AD$5=2,
                                M74:AD74,
                                ""),
                            "")))
                )
            )
        )
    )
)</f>
        <v>0</v>
      </c>
      <c r="J74" s="242">
        <v>44778</v>
      </c>
      <c r="K74" s="242" t="s">
        <v>409</v>
      </c>
      <c r="L74" s="91" t="s">
        <v>117</v>
      </c>
      <c r="M74" s="192">
        <v>10</v>
      </c>
      <c r="N74" s="192">
        <v>1.6581407655671101</v>
      </c>
      <c r="O74" s="192" t="s">
        <v>409</v>
      </c>
      <c r="P74" s="192">
        <v>0</v>
      </c>
      <c r="Q74" s="192" t="s">
        <v>409</v>
      </c>
      <c r="R74" s="192" t="s">
        <v>409</v>
      </c>
      <c r="S74" s="192" t="s">
        <v>409</v>
      </c>
      <c r="T74" s="192" t="s">
        <v>623</v>
      </c>
      <c r="U74" s="192">
        <v>69.3</v>
      </c>
      <c r="V74" s="192" t="s">
        <v>409</v>
      </c>
      <c r="W74" s="192" t="s">
        <v>409</v>
      </c>
      <c r="X74" s="192" t="s">
        <v>409</v>
      </c>
      <c r="Y74" s="192" t="s">
        <v>409</v>
      </c>
      <c r="Z74" s="192" t="s">
        <v>409</v>
      </c>
      <c r="AA74" s="34"/>
      <c r="AB74" s="34"/>
      <c r="AC74" s="192"/>
      <c r="AD74" s="192"/>
      <c r="AE74" s="192"/>
      <c r="AF74" s="192"/>
      <c r="AG74" s="192"/>
      <c r="AH74" s="192"/>
    </row>
    <row r="75" spans="1:34" x14ac:dyDescent="0.2">
      <c r="A75" s="84">
        <v>68</v>
      </c>
      <c r="B75" s="84" t="str">
        <f ca="1"/>
        <v>Gabon</v>
      </c>
      <c r="C75" s="84" t="str">
        <f ca="1"/>
        <v>GAB</v>
      </c>
      <c r="D75" s="219" t="str">
        <f ca="1"/>
        <v>SSF           Sub-Saharan Africa</v>
      </c>
      <c r="E75" s="219" t="str">
        <f ca="1"/>
        <v>IBRD</v>
      </c>
      <c r="F75" s="190" t="str">
        <f t="shared" ca="1" si="13"/>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2.3961956088058862</v>
      </c>
      <c r="H75" s="80" cm="1">
        <f t="array" ref="H75">IF(
    SUM(IF(
            ISNUMBER(
                IF(
                    $M$4:$AD$4,
                    (M75:AD75),
                    "")),
            1,
            0))
        =0,
    NA(),
    IF(
        Parameters!$D$15=1,
        IF(
            SUM(--(ISNUMBER(IF($M$4:$AD$4=1,(M75:AD75),""))))&gt;0,
            MAX(IF(
                ISNUMBER(M75:AD75),
                IF(
                    M$4:AD$4=1,
                    M75:AD75,
                    ""),
                "")),
            MAX(IF(
                ISNUMBER(M75:AD75),
                IF(
                    M$4:AD$4=2,
                    M75:AD75,
                    ""),
                ""))
        ),
        IF(
            Parameters!$D$16=1,
            IFERROR(
                AVERAGE(IF(
                    ISNUMBER(M75:AD75),
                    IF(
                        M$4:AD$4=1,
                        M75:AD75,
                        ""),
                    "")),
                AVERAGE(IF(
                    ISNUMBER(M75:AD75),
                    IF(
                        M$4:AD$4=2,
                        M75:AD75,
                        ""),
                    ""))
            ),
            IF(
                Parameters!$D$17=1,
                IFERROR(
                    IF(
                        OR(
                            IF(
                                ISNUMBER(M75:AD75),
                                IF(
                                    M$4:AD$4=1,
                                    M75:AD75,
                                    ""),
                                "")
                            =0),
                        0,
                        GEOMEAN(IF(
                            ISNUMBER(M75:AD75),
                            IF(
                                M$4:AD$4=1,
                                M75:AD75,
                                ""),
                            ""))
                    ),
                    IF(
                        OR(IF(
                            ISNUMBER(M75:AD75),
                            IF(
                                M$4:AD$4=2,
                                M75:AD75,
                                ""),
                            "")
                            =0),
                        0,
                        GEOMEAN(IF(
                            ISNUMBER(M75:AD75),
                            IF(
                                M$4:AD$4=2,
                                M75:AD75,
                                ""),
                            "")))
                )
            )
        )
    )
)</f>
        <v>0.82025048509437304</v>
      </c>
      <c r="I75" s="191" cm="1">
        <f t="array" ref="I75">IF(
    SUM(IF(
            ISNUMBER(
                IF(
                    $M$5:$AD$5,
                    (M75:AD75),
                    "")),
            1,
            0))
        =0,
    NA(),
    IF(
        Parameters!$D$15=1,
        IF(
            SUM(--(ISNUMBER(IF($M$5:$AD$5=1,(M75:AD75),""))))&gt;0,
            MAX(IF(
                ISNUMBER(M75:AD75),
                IF(
                    M$5:AD$5=1,
                    M75:AD75,
                    ""),
                "")),
            MAX(IF(
                ISNUMBER(M75:AD75),
                IF(
                    M$5:AD$5=2,
                    M75:AD75,
                    ""),
                ""))
        ),
        IF(
            Parameters!$D$16=1,
            IFERROR(
                AVERAGE(IF(
                    ISNUMBER(M75:AD75),
                    IF(
                        M$5:AD$5=1,
                        M75:AD75,
                        ""),
                    "")),
                AVERAGE(IF(
                    ISNUMBER(M75:AD75),
                    IF(
                        M$5:AD$5=2,
                        M75:AD75,
                        ""),
                    ""))
            ),
            IF(
                Parameters!$D$17=1,
                IFERROR(
                    IF(
                        OR(
                            IF(
                                ISNUMBER(M75:AD75),
                                IF(
                                    M$5:AD$5=1,
                                    M75:AD75,
                                    ""),
                                "")
                            =0),
                        0,
                        GEOMEAN(IF(
                            ISNUMBER(M75:AD75),
                            IF(
                                M$5:AD$5=1,
                                M75:AD75,
                                ""),
                            ""))
                    ),
                    IF(
                        OR(IF(
                            ISNUMBER(M75:AD75),
                            IF(
                                M$5:AD$5=2,
                                M75:AD75,
                                ""),
                            "")
                            =0),
                        0,
                        GEOMEAN(IF(
                            ISNUMBER(M75:AD75),
                            IF(
                                M$5:AD$5=2,
                                M75:AD75,
                                ""),
                            "")))
                )
            )
        )
    )
)</f>
        <v>7</v>
      </c>
      <c r="J75" s="242">
        <v>45103</v>
      </c>
      <c r="K75" s="242">
        <v>45154</v>
      </c>
      <c r="L75" s="91" t="s">
        <v>119</v>
      </c>
      <c r="M75" s="192">
        <v>0</v>
      </c>
      <c r="N75" s="192">
        <v>0.82025048509437304</v>
      </c>
      <c r="O75" s="192">
        <v>0</v>
      </c>
      <c r="P75" s="192">
        <v>0</v>
      </c>
      <c r="Q75" s="192" t="s">
        <v>409</v>
      </c>
      <c r="R75" s="192">
        <v>0</v>
      </c>
      <c r="S75" s="192">
        <v>7</v>
      </c>
      <c r="T75" s="192" t="s">
        <v>409</v>
      </c>
      <c r="U75" s="192">
        <v>65.5</v>
      </c>
      <c r="V75" s="192">
        <v>-1.1547005383792499</v>
      </c>
      <c r="W75" s="192" t="s">
        <v>409</v>
      </c>
      <c r="X75" s="192" t="s">
        <v>409</v>
      </c>
      <c r="Y75" s="192">
        <v>0</v>
      </c>
      <c r="Z75" s="192">
        <v>1100</v>
      </c>
      <c r="AA75" s="34"/>
      <c r="AB75" s="34"/>
      <c r="AC75" s="192"/>
      <c r="AD75" s="192"/>
      <c r="AE75" s="192"/>
      <c r="AF75" s="192"/>
      <c r="AG75" s="192"/>
      <c r="AH75" s="192"/>
    </row>
    <row r="76" spans="1:34" x14ac:dyDescent="0.2">
      <c r="A76" s="84">
        <v>69</v>
      </c>
      <c r="B76" s="84" t="str">
        <f ca="1"/>
        <v>United Kingdom</v>
      </c>
      <c r="C76" s="84" t="str">
        <f ca="1"/>
        <v>GBR</v>
      </c>
      <c r="D76" s="219" t="str">
        <f ca="1"/>
        <v>ECS           Europe &amp; Central Asia</v>
      </c>
      <c r="E76" s="219" t="str">
        <f ca="1"/>
        <v>NA</v>
      </c>
      <c r="F76" s="190" t="str">
        <f t="shared" ca="1" si="13"/>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$M$4:$AD$4,
                    (M76:AD76),
                    "")),
            1,
            0))
        =0,
    NA(),
    IF(
        Parameters!$D$15=1,
        IF(
            SUM(--(ISNUMBER(IF($M$4:$AD$4=1,(M76:AD76),""))))&gt;0,
            MAX(IF(
                ISNUMBER(M76:AD76),
                IF(
                    M$4:AD$4=1,
                    M76:AD76,
                    ""),
                "")),
            MAX(IF(
                ISNUMBER(M76:AD76),
                IF(
                    M$4:AD$4=2,
                    M76:AD76,
                    ""),
                ""))
        ),
        IF(
            Parameters!$D$16=1,
            IFERROR(
                AVERAGE(IF(
                    ISNUMBER(M76:AD76),
                    IF(
                        M$4:AD$4=1,
                        M76:AD76,
                        ""),
                    "")),
                AVERAGE(IF(
                    ISNUMBER(M76:AD76),
                    IF(
                        M$4:AD$4=2,
                        M76:AD76,
                        ""),
                    ""))
            ),
            IF(
                Parameters!$D$17=1,
                IFERROR(
                    IF(
                        OR(
                            IF(
                                ISNUMBER(M76:AD76),
                                IF(
                                    M$4:AD$4=1,
                                    M76:AD76,
                                    ""),
                                "")
                            =0),
                        0,
                        GEOMEAN(IF(
                            ISNUMBER(M76:AD76),
                            IF(
                                M$4:AD$4=1,
                                M76:AD76,
                                ""),
                            ""))
                    ),
                    IF(
                        OR(IF(
                            ISNUMBER(M76:AD76),
                            IF(
                                M$4:AD$4=2,
                                M76:AD76,
                                ""),
                            "")
                            =0),
                        0,
                        GEOMEAN(IF(
                            ISNUMBER(M76:AD76),
                            IF(
                                M$4:AD$4=2,
                                M76:AD76,
                                ""),
                            "")))
                )
            )
        )
    )
)</f>
        <v>0</v>
      </c>
      <c r="I76" s="191" cm="1">
        <f t="array" ref="I76">IF(
    SUM(IF(
            ISNUMBER(
                IF(
                    $M$5:$AD$5,
                    (M76:AD76),
                    "")),
            1,
            0))
        =0,
    NA(),
    IF(
        Parameters!$D$15=1,
        IF(
            SUM(--(ISNUMBER(IF($M$5:$AD$5=1,(M76:AD76),""))))&gt;0,
            MAX(IF(
                ISNUMBER(M76:AD76),
                IF(
                    M$5:AD$5=1,
                    M76:AD76,
                    ""),
                "")),
            MAX(IF(
                ISNUMBER(M76:AD76),
                IF(
                    M$5:AD$5=2,
                    M76:AD76,
                    ""),
                ""))
        ),
        IF(
            Parameters!$D$16=1,
            IFERROR(
                AVERAGE(IF(
                    ISNUMBER(M76:AD76),
                    IF(
                        M$5:AD$5=1,
                        M76:AD76,
                        ""),
                    "")),
                AVERAGE(IF(
                    ISNUMBER(M76:AD76),
                    IF(
                        M$5:AD$5=2,
                        M76:AD76,
                        ""),
                    ""))
            ),
            IF(
                Parameters!$D$17=1,
                IFERROR(
                    IF(
                        OR(
                            IF(
                                ISNUMBER(M76:AD76),
                                IF(
                                    M$5:AD$5=1,
                                    M76:AD76,
                                    ""),
                                "")
                            =0),
                        0,
                        GEOMEAN(IF(
                            ISNUMBER(M76:AD76),
                            IF(
                                M$5:AD$5=1,
                                M76:AD76,
                                ""),
                            ""))
                    ),
                    IF(
                        OR(IF(
                            ISNUMBER(M76:AD76),
                            IF(
                                M$5:AD$5=2,
                                M76:AD76,
                                ""),
                            "")
                            =0),
                        0,
                        GEOMEAN(IF(
                            ISNUMBER(M76:AD76),
                            IF(
                                M$5:AD$5=2,
                                M76:AD76,
                                ""),
                            "")))
                )
            )
        )
    )
)</f>
        <v>0</v>
      </c>
      <c r="J76" s="242">
        <v>45103</v>
      </c>
      <c r="K76" s="242">
        <v>45014</v>
      </c>
      <c r="L76" s="91" t="s">
        <v>121</v>
      </c>
      <c r="M76" s="192">
        <v>0</v>
      </c>
      <c r="N76" s="192">
        <v>0</v>
      </c>
      <c r="O76" s="192" t="s">
        <v>409</v>
      </c>
      <c r="P76" s="192">
        <v>0</v>
      </c>
      <c r="Q76" s="192" t="s">
        <v>409</v>
      </c>
      <c r="R76" s="192">
        <v>0</v>
      </c>
      <c r="S76" s="192">
        <v>0</v>
      </c>
      <c r="T76" s="192" t="s">
        <v>409</v>
      </c>
      <c r="U76" s="192">
        <v>41.9</v>
      </c>
      <c r="V76" s="192" t="s">
        <v>409</v>
      </c>
      <c r="W76" s="192" t="s">
        <v>409</v>
      </c>
      <c r="X76" s="192" t="s">
        <v>409</v>
      </c>
      <c r="Y76" s="192">
        <v>-7.1428571428571397E-2</v>
      </c>
      <c r="Z76" s="192">
        <v>-100</v>
      </c>
      <c r="AA76" s="34"/>
      <c r="AB76" s="34"/>
      <c r="AC76" s="192"/>
      <c r="AD76" s="192"/>
      <c r="AE76" s="192"/>
      <c r="AF76" s="192"/>
      <c r="AG76" s="192"/>
      <c r="AH76" s="192"/>
    </row>
    <row r="77" spans="1:34" x14ac:dyDescent="0.2">
      <c r="A77" s="84">
        <v>70</v>
      </c>
      <c r="B77" s="84" t="str">
        <f ca="1"/>
        <v>Georgia</v>
      </c>
      <c r="C77" s="84" t="str">
        <f ca="1"/>
        <v>GEO</v>
      </c>
      <c r="D77" s="219" t="str">
        <f ca="1"/>
        <v>ECS           Europe &amp; Central Asia</v>
      </c>
      <c r="E77" s="219" t="str">
        <f ca="1"/>
        <v>IBRD</v>
      </c>
      <c r="F77" s="190" t="str">
        <f t="shared" ca="1" si="13"/>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$M$4:$AD$4,
                    (M77:AD77),
                    "")),
            1,
            0))
        =0,
    NA(),
    IF(
        Parameters!$D$15=1,
        IF(
            SUM(--(ISNUMBER(IF($M$4:$AD$4=1,(M77:AD77),""))))&gt;0,
            MAX(IF(
                ISNUMBER(M77:AD77),
                IF(
                    M$4:AD$4=1,
                    M77:AD77,
                    ""),
                "")),
            MAX(IF(
                ISNUMBER(M77:AD77),
                IF(
                    M$4:AD$4=2,
                    M77:AD77,
                    ""),
                ""))
        ),
        IF(
            Parameters!$D$16=1,
            IFERROR(
                AVERAGE(IF(
                    ISNUMBER(M77:AD77),
                    IF(
                        M$4:AD$4=1,
                        M77:AD77,
                        ""),
                    "")),
                AVERAGE(IF(
                    ISNUMBER(M77:AD77),
                    IF(
                        M$4:AD$4=2,
                        M77:AD77,
                        ""),
                    ""))
            ),
            IF(
                Parameters!$D$17=1,
                IFERROR(
                    IF(
                        OR(
                            IF(
                                ISNUMBER(M77:AD77),
                                IF(
                                    M$4:AD$4=1,
                                    M77:AD77,
                                    ""),
                                "")
                            =0),
                        0,
                        GEOMEAN(IF(
                            ISNUMBER(M77:AD77),
                            IF(
                                M$4:AD$4=1,
                                M77:AD77,
                                ""),
                            ""))
                    ),
                    IF(
                        OR(IF(
                            ISNUMBER(M77:AD77),
                            IF(
                                M$4:AD$4=2,
                                M77:AD77,
                                ""),
                            "")
                            =0),
                        0,
                        GEOMEAN(IF(
                            ISNUMBER(M77:AD77),
                            IF(
                                M$4:AD$4=2,
                                M77:AD77,
                                ""),
                            "")))
                )
            )
        )
    )
)</f>
        <v>2.2314341153642601</v>
      </c>
      <c r="I77" s="191" cm="1">
        <f t="array" ref="I77">IF(
    SUM(IF(
            ISNUMBER(
                IF(
                    $M$5:$AD$5,
                    (M77:AD77),
                    "")),
            1,
            0))
        =0,
    NA(),
    IF(
        Parameters!$D$15=1,
        IF(
            SUM(--(ISNUMBER(IF($M$5:$AD$5=1,(M77:AD77),""))))&gt;0,
            MAX(IF(
                ISNUMBER(M77:AD77),
                IF(
                    M$5:AD$5=1,
                    M77:AD77,
                    ""),
                "")),
            MAX(IF(
                ISNUMBER(M77:AD77),
                IF(
                    M$5:AD$5=2,
                    M77:AD77,
                    ""),
                ""))
        ),
        IF(
            Parameters!$D$16=1,
            IFERROR(
                AVERAGE(IF(
                    ISNUMBER(M77:AD77),
                    IF(
                        M$5:AD$5=1,
                        M77:AD77,
                        ""),
                    "")),
                AVERAGE(IF(
                    ISNUMBER(M77:AD77),
                    IF(
                        M$5:AD$5=2,
                        M77:AD77,
                        ""),
                    ""))
            ),
            IF(
                Parameters!$D$17=1,
                IFERROR(
                    IF(
                        OR(
                            IF(
                                ISNUMBER(M77:AD77),
                                IF(
                                    M$5:AD$5=1,
                                    M77:AD77,
                                    ""),
                                "")
                            =0),
                        0,
                        GEOMEAN(IF(
                            ISNUMBER(M77:AD77),
                            IF(
                                M$5:AD$5=1,
                                M77:AD77,
                                ""),
                            ""))
                    ),
                    IF(
                        OR(IF(
                            ISNUMBER(M77:AD77),
                            IF(
                                M$5:AD$5=2,
                                M77:AD77,
                                ""),
                            "")
                            =0),
                        0,
                        GEOMEAN(IF(
                            ISNUMBER(M77:AD77),
                            IF(
                                M$5:AD$5=2,
                                M77:AD77,
                                ""),
                            "")))
                )
            )
        )
    )
)</f>
        <v>0</v>
      </c>
      <c r="J77" s="242">
        <v>45103</v>
      </c>
      <c r="K77" s="242">
        <v>44753</v>
      </c>
      <c r="L77" s="91" t="s">
        <v>123</v>
      </c>
      <c r="M77" s="192">
        <v>0</v>
      </c>
      <c r="N77" s="192">
        <v>2.2314341153642601</v>
      </c>
      <c r="O77" s="192" t="s">
        <v>409</v>
      </c>
      <c r="P77" s="192">
        <v>0</v>
      </c>
      <c r="Q77" s="192" t="s">
        <v>409</v>
      </c>
      <c r="R77" s="192">
        <v>0</v>
      </c>
      <c r="S77" s="192" t="s">
        <v>409</v>
      </c>
      <c r="T77" s="192" t="s">
        <v>409</v>
      </c>
      <c r="U77" s="192">
        <v>71.900000000000006</v>
      </c>
      <c r="V77" s="192" t="s">
        <v>409</v>
      </c>
      <c r="W77" s="192" t="s">
        <v>409</v>
      </c>
      <c r="X77" s="192" t="s">
        <v>409</v>
      </c>
      <c r="Y77" s="192">
        <v>0</v>
      </c>
      <c r="Z77" s="192" t="s">
        <v>409</v>
      </c>
      <c r="AA77" s="34"/>
      <c r="AB77" s="34"/>
      <c r="AC77" s="192"/>
      <c r="AD77" s="192"/>
      <c r="AE77" s="192"/>
      <c r="AF77" s="192"/>
      <c r="AG77" s="192"/>
      <c r="AH77" s="192"/>
    </row>
    <row r="78" spans="1:34" x14ac:dyDescent="0.2">
      <c r="A78" s="84">
        <v>71</v>
      </c>
      <c r="B78" s="84" t="str">
        <f ca="1"/>
        <v>Ghana</v>
      </c>
      <c r="C78" s="84" t="str">
        <f ca="1"/>
        <v>GHA</v>
      </c>
      <c r="D78" s="219" t="str">
        <f ca="1"/>
        <v>SSF           Sub-Saharan Africa</v>
      </c>
      <c r="E78" s="219" t="str">
        <f ca="1"/>
        <v>IDA</v>
      </c>
      <c r="F78" s="190" t="str">
        <f t="shared" ca="1" si="13"/>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1.0084604307233629</v>
      </c>
      <c r="H78" s="80" cm="1">
        <f t="array" ref="H78">IF(
    SUM(IF(
            ISNUMBER(
                IF(
                    $M$4:$AD$4,
                    (M78:AD78),
                    "")),
            1,
            0))
        =0,
    NA(),
    IF(
        Parameters!$D$15=1,
        IF(
            SUM(--(ISNUMBER(IF($M$4:$AD$4=1,(M78:AD78),""))))&gt;0,
            MAX(IF(
                ISNUMBER(M78:AD78),
                IF(
                    M$4:AD$4=1,
                    M78:AD78,
                    ""),
                "")),
            MAX(IF(
                ISNUMBER(M78:AD78),
                IF(
                    M$4:AD$4=2,
                    M78:AD78,
                    ""),
                ""))
        ),
        IF(
            Parameters!$D$16=1,
            IFERROR(
                AVERAGE(IF(
                    ISNUMBER(M78:AD78),
                    IF(
                        M$4:AD$4=1,
                        M78:AD78,
                        ""),
                    "")),
                AVERAGE(IF(
                    ISNUMBER(M78:AD78),
                    IF(
                        M$4:AD$4=2,
                        M78:AD78,
                        ""),
                    ""))
            ),
            IF(
                Parameters!$D$17=1,
                IFERROR(
                    IF(
                        OR(
                            IF(
                                ISNUMBER(M78:AD78),
                                IF(
                                    M$4:AD$4=1,
                                    M78:AD78,
                                    ""),
                                "")
                            =0),
                        0,
                        GEOMEAN(IF(
                            ISNUMBER(M78:AD78),
                            IF(
                                M$4:AD$4=1,
                                M78:AD78,
                                ""),
                            ""))
                    ),
                    IF(
                        OR(IF(
                            ISNUMBER(M78:AD78),
                            IF(
                                M$4:AD$4=2,
                                M78:AD78,
                                ""),
                            "")
                            =0),
                        0,
                        GEOMEAN(IF(
                            ISNUMBER(M78:AD78),
                            IF(
                                M$4:AD$4=2,
                                M78:AD78,
                                ""),
                            "")))
                )
            )
        )
    )
)</f>
        <v>0.114658669959426</v>
      </c>
      <c r="I78" s="191" cm="1">
        <f t="array" ref="I78">IF(
    SUM(IF(
            ISNUMBER(
                IF(
                    $M$5:$AD$5,
                    (M78:AD78),
                    "")),
            1,
            0))
        =0,
    NA(),
    IF(
        Parameters!$D$15=1,
        IF(
            SUM(--(ISNUMBER(IF($M$5:$AD$5=1,(M78:AD78),""))))&gt;0,
            MAX(IF(
                ISNUMBER(M78:AD78),
                IF(
                    M$5:AD$5=1,
                    M78:AD78,
                    ""),
                "")),
            MAX(IF(
                ISNUMBER(M78:AD78),
                IF(
                    M$5:AD$5=2,
                    M78:AD78,
                    ""),
                ""))
        ),
        IF(
            Parameters!$D$16=1,
            IFERROR(
                AVERAGE(IF(
                    ISNUMBER(M78:AD78),
                    IF(
                        M$5:AD$5=1,
                        M78:AD78,
                        ""),
                    "")),
                AVERAGE(IF(
                    ISNUMBER(M78:AD78),
                    IF(
                        M$5:AD$5=2,
                        M78:AD78,
                        ""),
                    ""))
            ),
            IF(
                Parameters!$D$17=1,
                IFERROR(
                    IF(
                        OR(
                            IF(
                                ISNUMBER(M78:AD78),
                                IF(
                                    M$5:AD$5=1,
                                    M78:AD78,
                                    ""),
                                "")
                            =0),
                        0,
                        GEOMEAN(IF(
                            ISNUMBER(M78:AD78),
                            IF(
                                M$5:AD$5=1,
                                M78:AD78,
                                ""),
                            ""))
                    ),
                    IF(
                        OR(IF(
                            ISNUMBER(M78:AD78),
                            IF(
                                M$5:AD$5=2,
                                M78:AD78,
                                ""),
                            "")
                            =0),
                        0,
                        GEOMEAN(IF(
                            ISNUMBER(M78:AD78),
                            IF(
                                M$5:AD$5=2,
                                M78:AD78,
                                ""),
                            "")))
                )
            )
        )
    )
)</f>
        <v>8.8697386834735799</v>
      </c>
      <c r="J78" s="242">
        <v>45103</v>
      </c>
      <c r="K78" s="242">
        <v>45154</v>
      </c>
      <c r="L78" s="91" t="s">
        <v>125</v>
      </c>
      <c r="M78" s="192">
        <v>0</v>
      </c>
      <c r="N78" s="192">
        <v>0.114658669959426</v>
      </c>
      <c r="O78" s="192">
        <v>8.8697386834735799</v>
      </c>
      <c r="P78" s="192">
        <v>0</v>
      </c>
      <c r="Q78" s="192" t="s">
        <v>409</v>
      </c>
      <c r="R78" s="192">
        <v>0</v>
      </c>
      <c r="S78" s="192">
        <v>0</v>
      </c>
      <c r="T78" s="192" t="s">
        <v>409</v>
      </c>
      <c r="U78" s="192">
        <v>62.3</v>
      </c>
      <c r="V78" s="192">
        <v>0.88697386834735703</v>
      </c>
      <c r="W78" s="192" t="s">
        <v>409</v>
      </c>
      <c r="X78" s="192" t="s">
        <v>409</v>
      </c>
      <c r="Y78" s="192">
        <v>0</v>
      </c>
      <c r="Z78" s="192">
        <v>-22.2222222222222</v>
      </c>
      <c r="AA78" s="34"/>
      <c r="AB78" s="34"/>
      <c r="AC78" s="192"/>
      <c r="AD78" s="192"/>
      <c r="AE78" s="192"/>
      <c r="AF78" s="192"/>
      <c r="AG78" s="192"/>
      <c r="AH78" s="192"/>
    </row>
    <row r="79" spans="1:34" x14ac:dyDescent="0.2">
      <c r="A79" s="84">
        <v>72</v>
      </c>
      <c r="B79" s="84" t="str">
        <f ca="1"/>
        <v>Gibraltar</v>
      </c>
      <c r="C79" s="84" t="str">
        <f ca="1"/>
        <v>GIB</v>
      </c>
      <c r="D79" s="219" t="str">
        <f ca="1"/>
        <v>ECS           Europe &amp; Central Asia</v>
      </c>
      <c r="E79" s="219" t="str">
        <f ca="1"/>
        <v>NA</v>
      </c>
      <c r="F79" s="190" t="str">
        <f t="shared" ca="1" si="13"/>
        <v/>
      </c>
      <c r="G79" s="80">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0</v>
      </c>
      <c r="H79" s="80" cm="1">
        <f t="array" ref="H79">IF(
    SUM(IF(
            ISNUMBER(
                IF(
                    $M$4:$AD$4,
                    (M79:AD79),
                    "")),
            1,
            0))
        =0,
    NA(),
    IF(
        Parameters!$D$15=1,
        IF(
            SUM(--(ISNUMBER(IF($M$4:$AD$4=1,(M79:AD79),""))))&gt;0,
            MAX(IF(
                ISNUMBER(M79:AD79),
                IF(
                    M$4:AD$4=1,
                    M79:AD79,
                    ""),
                "")),
            MAX(IF(
                ISNUMBER(M79:AD79),
                IF(
                    M$4:AD$4=2,
                    M79:AD79,
                    ""),
                ""))
        ),
        IF(
            Parameters!$D$16=1,
            IFERROR(
                AVERAGE(IF(
                    ISNUMBER(M79:AD79),
                    IF(
                        M$4:AD$4=1,
                        M79:AD79,
                        ""),
                    "")),
                AVERAGE(IF(
                    ISNUMBER(M79:AD79),
                    IF(
                        M$4:AD$4=2,
                        M79:AD79,
                        ""),
                    ""))
            ),
            IF(
                Parameters!$D$17=1,
                IFERROR(
                    IF(
                        OR(
                            IF(
                                ISNUMBER(M79:AD79),
                                IF(
                                    M$4:AD$4=1,
                                    M79:AD79,
                                    ""),
                                "")
                            =0),
                        0,
                        GEOMEAN(IF(
                            ISNUMBER(M79:AD79),
                            IF(
                                M$4:AD$4=1,
                                M79:AD79,
                                ""),
                            ""))
                    ),
                    IF(
                        OR(IF(
                            ISNUMBER(M79:AD79),
                            IF(
                                M$4:AD$4=2,
                                M79:AD79,
                                ""),
                            "")
                            =0),
                        0,
                        GEOMEAN(IF(
                            ISNUMBER(M79:AD79),
                            IF(
                                M$4:AD$4=2,
                                M79:AD79,
                                ""),
                            "")))
                )
            )
        )
    )
)</f>
        <v>0</v>
      </c>
      <c r="I79" s="191" cm="1">
        <f t="array" ref="I79">IF(
    SUM(IF(
            ISNUMBER(
                IF(
                    $M$5:$AD$5,
                    (M79:AD79),
                    "")),
            1,
            0))
        =0,
    NA(),
    IF(
        Parameters!$D$15=1,
        IF(
            SUM(--(ISNUMBER(IF($M$5:$AD$5=1,(M79:AD79),""))))&gt;0,
            MAX(IF(
                ISNUMBER(M79:AD79),
                IF(
                    M$5:AD$5=1,
                    M79:AD79,
                    ""),
                "")),
            MAX(IF(
                ISNUMBER(M79:AD79),
                IF(
                    M$5:AD$5=2,
                    M79:AD79,
                    ""),
                ""))
        ),
        IF(
            Parameters!$D$16=1,
            IFERROR(
                AVERAGE(IF(
                    ISNUMBER(M79:AD79),
                    IF(
                        M$5:AD$5=1,
                        M79:AD79,
                        ""),
                    "")),
                AVERAGE(IF(
                    ISNUMBER(M79:AD79),
                    IF(
                        M$5:AD$5=2,
                        M79:AD79,
                        ""),
                    ""))
            ),
            IF(
                Parameters!$D$17=1,
                IFERROR(
                    IF(
                        OR(
                            IF(
                                ISNUMBER(M79:AD79),
                                IF(
                                    M$5:AD$5=1,
                                    M79:AD79,
                                    ""),
                                "")
                            =0),
                        0,
                        GEOMEAN(IF(
                            ISNUMBER(M79:AD79),
                            IF(
                                M$5:AD$5=1,
                                M79:AD79,
                                ""),
                            ""))
                    ),
                    IF(
                        OR(IF(
                            ISNUMBER(M79:AD79),
                            IF(
                                M$5:AD$5=2,
                                M79:AD79,
                                ""),
                            "")
                            =0),
                        0,
                        GEOMEAN(IF(
                            ISNUMBER(M79:AD79),
                            IF(
                                M$5:AD$5=2,
                                M79:AD79,
                                ""),
                            "")))
                )
            )
        )
    )
)</f>
        <v>0</v>
      </c>
      <c r="J79" s="242" t="s">
        <v>409</v>
      </c>
      <c r="K79" s="242" t="s">
        <v>409</v>
      </c>
      <c r="L79" s="91" t="s">
        <v>707</v>
      </c>
      <c r="M79" s="192">
        <v>0</v>
      </c>
      <c r="N79" s="192" t="s">
        <v>409</v>
      </c>
      <c r="O79" s="192" t="s">
        <v>409</v>
      </c>
      <c r="P79" s="192">
        <v>0</v>
      </c>
      <c r="Q79" s="192" t="s">
        <v>409</v>
      </c>
      <c r="R79" s="192" t="s">
        <v>409</v>
      </c>
      <c r="S79" s="192" t="s">
        <v>409</v>
      </c>
      <c r="T79" s="192" t="s">
        <v>409</v>
      </c>
      <c r="U79" s="192" t="s">
        <v>409</v>
      </c>
      <c r="V79" s="192" t="s">
        <v>409</v>
      </c>
      <c r="W79" s="192" t="s">
        <v>409</v>
      </c>
      <c r="X79" s="192" t="s">
        <v>409</v>
      </c>
      <c r="Y79" s="192" t="s">
        <v>409</v>
      </c>
      <c r="Z79" s="192" t="s">
        <v>409</v>
      </c>
      <c r="AA79" s="34"/>
      <c r="AB79" s="34"/>
      <c r="AC79" s="192"/>
      <c r="AD79" s="192"/>
      <c r="AE79" s="192"/>
      <c r="AF79" s="192"/>
      <c r="AG79" s="192"/>
      <c r="AH79" s="192"/>
    </row>
    <row r="80" spans="1:34" x14ac:dyDescent="0.2">
      <c r="A80" s="84">
        <v>73</v>
      </c>
      <c r="B80" s="84" t="str">
        <f ca="1"/>
        <v>Guinea</v>
      </c>
      <c r="C80" s="84" t="str">
        <f ca="1"/>
        <v>GIN</v>
      </c>
      <c r="D80" s="219" t="str">
        <f ca="1"/>
        <v>SSF           Sub-Saharan Africa</v>
      </c>
      <c r="E80" s="219" t="str">
        <f ca="1"/>
        <v>IDA</v>
      </c>
      <c r="F80" s="190" t="str">
        <f t="shared" ca="1" si="13"/>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$M$4:$AD$4,
                    (M80:AD80),
                    "")),
            1,
            0))
        =0,
    NA(),
    IF(
        Parameters!$D$15=1,
        IF(
            SUM(--(ISNUMBER(IF($M$4:$AD$4=1,(M80:AD80),""))))&gt;0,
            MAX(IF(
                ISNUMBER(M80:AD80),
                IF(
                    M$4:AD$4=1,
                    M80:AD80,
                    ""),
                "")),
            MAX(IF(
                ISNUMBER(M80:AD80),
                IF(
                    M$4:AD$4=2,
                    M80:AD80,
                    ""),
                ""))
        ),
        IF(
            Parameters!$D$16=1,
            IFERROR(
                AVERAGE(IF(
                    ISNUMBER(M80:AD80),
                    IF(
                        M$4:AD$4=1,
                        M80:AD80,
                        ""),
                    "")),
                AVERAGE(IF(
                    ISNUMBER(M80:AD80),
                    IF(
                        M$4:AD$4=2,
                        M80:AD80,
                        ""),
                    ""))
            ),
            IF(
                Parameters!$D$17=1,
                IFERROR(
                    IF(
                        OR(
                            IF(
                                ISNUMBER(M80:AD80),
                                IF(
                                    M$4:AD$4=1,
                                    M80:AD80,
                                    ""),
                                "")
                            =0),
                        0,
                        GEOMEAN(IF(
                            ISNUMBER(M80:AD80),
                            IF(
                                M$4:AD$4=1,
                                M80:AD80,
                                ""),
                            ""))
                    ),
                    IF(
                        OR(IF(
                            ISNUMBER(M80:AD80),
                            IF(
                                M$4:AD$4=2,
                                M80:AD80,
                                ""),
                            "")
                            =0),
                        0,
                        GEOMEAN(IF(
                            ISNUMBER(M80:AD80),
                            IF(
                                M$4:AD$4=2,
                                M80:AD80,
                                ""),
                            "")))
                )
            )
        )
    )
)</f>
        <v>8.0966660786734792</v>
      </c>
      <c r="I80" s="191" cm="1">
        <f t="array" ref="I80">IF(
    SUM(IF(
            ISNUMBER(
                IF(
                    $M$5:$AD$5,
                    (M80:AD80),
                    "")),
            1,
            0))
        =0,
    NA(),
    IF(
        Parameters!$D$15=1,
        IF(
            SUM(--(ISNUMBER(IF($M$5:$AD$5=1,(M80:AD80),""))))&gt;0,
            MAX(IF(
                ISNUMBER(M80:AD80),
                IF(
                    M$5:AD$5=1,
                    M80:AD80,
                    ""),
                "")),
            MAX(IF(
                ISNUMBER(M80:AD80),
                IF(
                    M$5:AD$5=2,
                    M80:AD80,
                    ""),
                ""))
        ),
        IF(
            Parameters!$D$16=1,
            IFERROR(
                AVERAGE(IF(
                    ISNUMBER(M80:AD80),
                    IF(
                        M$5:AD$5=1,
                        M80:AD80,
                        ""),
                    "")),
                AVERAGE(IF(
                    ISNUMBER(M80:AD80),
                    IF(
                        M$5:AD$5=2,
                        M80:AD80,
                        ""),
                    ""))
            ),
            IF(
                Parameters!$D$17=1,
                IFERROR(
                    IF(
                        OR(
                            IF(
                                ISNUMBER(M80:AD80),
                                IF(
                                    M$5:AD$5=1,
                                    M80:AD80,
                                    ""),
                                "")
                            =0),
                        0,
                        GEOMEAN(IF(
                            ISNUMBER(M80:AD80),
                            IF(
                                M$5:AD$5=1,
                                M80:AD80,
                                ""),
                            ""))
                    ),
                    IF(
                        OR(IF(
                            ISNUMBER(M80:AD80),
                            IF(
                                M$5:AD$5=2,
                                M80:AD80,
                                ""),
                            "")
                            =0),
                        0,
                        GEOMEAN(IF(
                            ISNUMBER(M80:AD80),
                            IF(
                                M$5:AD$5=2,
                                M80:AD80,
                                ""),
                            "")))
                )
            )
        )
    )
)</f>
        <v>0</v>
      </c>
      <c r="J80" s="242">
        <v>45103</v>
      </c>
      <c r="K80" s="242">
        <v>45154</v>
      </c>
      <c r="L80" s="91" t="s">
        <v>127</v>
      </c>
      <c r="M80" s="192">
        <v>0</v>
      </c>
      <c r="N80" s="192">
        <v>8.0966660786734792</v>
      </c>
      <c r="O80" s="192">
        <v>0</v>
      </c>
      <c r="P80" s="192">
        <v>0</v>
      </c>
      <c r="Q80" s="192" t="s">
        <v>409</v>
      </c>
      <c r="R80" s="192">
        <v>0</v>
      </c>
      <c r="S80" s="192">
        <v>0</v>
      </c>
      <c r="T80" s="192" t="s">
        <v>409</v>
      </c>
      <c r="U80" s="192">
        <v>98.5</v>
      </c>
      <c r="V80" s="192">
        <v>0.71926356027696303</v>
      </c>
      <c r="W80" s="192" t="s">
        <v>409</v>
      </c>
      <c r="X80" s="192" t="s">
        <v>409</v>
      </c>
      <c r="Y80" s="192">
        <v>0</v>
      </c>
      <c r="Z80" s="192">
        <v>-36.842105263157798</v>
      </c>
      <c r="AA80" s="34"/>
      <c r="AB80" s="34"/>
      <c r="AC80" s="192"/>
      <c r="AD80" s="192"/>
      <c r="AE80" s="192"/>
      <c r="AF80" s="192"/>
      <c r="AG80" s="192"/>
      <c r="AH80" s="192"/>
    </row>
    <row r="81" spans="1:34" x14ac:dyDescent="0.2">
      <c r="A81" s="84">
        <v>74</v>
      </c>
      <c r="B81" s="84" t="str">
        <f ca="1"/>
        <v>Gambia, The</v>
      </c>
      <c r="C81" s="84" t="str">
        <f ca="1"/>
        <v>GMB</v>
      </c>
      <c r="D81" s="219" t="str">
        <f ca="1"/>
        <v>SSF           Sub-Saharan Africa</v>
      </c>
      <c r="E81" s="219" t="str">
        <f ca="1"/>
        <v>IDA</v>
      </c>
      <c r="F81" s="190" t="str">
        <f t="shared" ca="1" si="13"/>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4.1128218758506954</v>
      </c>
      <c r="H81" s="80" cm="1">
        <f t="array" ref="H81">IF(
    SUM(IF(
            ISNUMBER(
                IF(
                    $M$4:$AD$4,
                    (M81:AD81),
                    "")),
            1,
            0))
        =0,
    NA(),
    IF(
        Parameters!$D$15=1,
        IF(
            SUM(--(ISNUMBER(IF($M$4:$AD$4=1,(M81:AD81),""))))&gt;0,
            MAX(IF(
                ISNUMBER(M81:AD81),
                IF(
                    M$4:AD$4=1,
                    M81:AD81,
                    ""),
                "")),
            MAX(IF(
                ISNUMBER(M81:AD81),
                IF(
                    M$4:AD$4=2,
                    M81:AD81,
                    ""),
                ""))
        ),
        IF(
            Parameters!$D$16=1,
            IFERROR(
                AVERAGE(IF(
                    ISNUMBER(M81:AD81),
                    IF(
                        M$4:AD$4=1,
                        M81:AD81,
                        ""),
                    "")),
                AVERAGE(IF(
                    ISNUMBER(M81:AD81),
                    IF(
                        M$4:AD$4=2,
                        M81:AD81,
                        ""),
                    ""))
            ),
            IF(
                Parameters!$D$17=1,
                IFERROR(
                    IF(
                        OR(
                            IF(
                                ISNUMBER(M81:AD81),
                                IF(
                                    M$4:AD$4=1,
                                    M81:AD81,
                                    ""),
                                "")
                            =0),
                        0,
                        GEOMEAN(IF(
                            ISNUMBER(M81:AD81),
                            IF(
                                M$4:AD$4=1,
                                M81:AD81,
                                ""),
                            ""))
                    ),
                    IF(
                        OR(IF(
                            ISNUMBER(M81:AD81),
                            IF(
                                M$4:AD$4=2,
                                M81:AD81,
                                ""),
                            "")
                            =0),
                        0,
                        GEOMEAN(IF(
                            ISNUMBER(M81:AD81),
                            IF(
                                M$4:AD$4=2,
                                M81:AD81,
                                ""),
                            "")))
                )
            )
        )
    )
)</f>
        <v>3.1575233727288698</v>
      </c>
      <c r="I81" s="191" cm="1">
        <f t="array" ref="I81">IF(
    SUM(IF(
            ISNUMBER(
                IF(
                    $M$5:$AD$5,
                    (M81:AD81),
                    "")),
            1,
            0))
        =0,
    NA(),
    IF(
        Parameters!$D$15=1,
        IF(
            SUM(--(ISNUMBER(IF($M$5:$AD$5=1,(M81:AD81),""))))&gt;0,
            MAX(IF(
                ISNUMBER(M81:AD81),
                IF(
                    M$5:AD$5=1,
                    M81:AD81,
                    ""),
                "")),
            MAX(IF(
                ISNUMBER(M81:AD81),
                IF(
                    M$5:AD$5=2,
                    M81:AD81,
                    ""),
                ""))
        ),
        IF(
            Parameters!$D$16=1,
            IFERROR(
                AVERAGE(IF(
                    ISNUMBER(M81:AD81),
                    IF(
                        M$5:AD$5=1,
                        M81:AD81,
                        ""),
                    "")),
                AVERAGE(IF(
                    ISNUMBER(M81:AD81),
                    IF(
                        M$5:AD$5=2,
                        M81:AD81,
                        ""),
                    ""))
            ),
            IF(
                Parameters!$D$17=1,
                IFERROR(
                    IF(
                        OR(
                            IF(
                                ISNUMBER(M81:AD81),
                                IF(
                                    M$5:AD$5=1,
                                    M81:AD81,
                                    ""),
                                "")
                            =0),
                        0,
                        GEOMEAN(IF(
                            ISNUMBER(M81:AD81),
                            IF(
                                M$5:AD$5=1,
                                M81:AD81,
                                ""),
                            ""))
                    ),
                    IF(
                        OR(IF(
                            ISNUMBER(M81:AD81),
                            IF(
                                M$5:AD$5=2,
                                M81:AD81,
                                ""),
                            "")
                            =0),
                        0,
                        GEOMEAN(IF(
                            ISNUMBER(M81:AD81),
                            IF(
                                M$5:AD$5=2,
                                M81:AD81,
                                ""),
                            "")))
                )
            )
        )
    )
)</f>
        <v>5.3571428571428399</v>
      </c>
      <c r="J81" s="242">
        <v>45103</v>
      </c>
      <c r="K81" s="242">
        <v>45142</v>
      </c>
      <c r="L81" s="91" t="s">
        <v>128</v>
      </c>
      <c r="M81" s="192">
        <v>0</v>
      </c>
      <c r="N81" s="192">
        <v>3.1575233727288698</v>
      </c>
      <c r="O81" s="192" t="s">
        <v>409</v>
      </c>
      <c r="P81" s="192">
        <v>0</v>
      </c>
      <c r="Q81" s="192" t="s">
        <v>409</v>
      </c>
      <c r="R81" s="192">
        <v>5.3571428571428399</v>
      </c>
      <c r="S81" s="192">
        <v>0</v>
      </c>
      <c r="T81" s="192" t="s">
        <v>409</v>
      </c>
      <c r="U81" s="192">
        <v>76.099999999999994</v>
      </c>
      <c r="V81" s="192" t="s">
        <v>409</v>
      </c>
      <c r="W81" s="192" t="s">
        <v>409</v>
      </c>
      <c r="X81" s="192" t="s">
        <v>409</v>
      </c>
      <c r="Y81" s="192">
        <v>0.107142857142856</v>
      </c>
      <c r="Z81" s="192">
        <v>-100</v>
      </c>
      <c r="AA81" s="34"/>
      <c r="AB81" s="34"/>
      <c r="AC81" s="192"/>
      <c r="AD81" s="192"/>
      <c r="AE81" s="192"/>
      <c r="AF81" s="192"/>
      <c r="AG81" s="192"/>
      <c r="AH81" s="192"/>
    </row>
    <row r="82" spans="1:34" x14ac:dyDescent="0.2">
      <c r="A82" s="84">
        <v>75</v>
      </c>
      <c r="B82" s="84" t="str">
        <f ca="1"/>
        <v>Guinea-Bissau</v>
      </c>
      <c r="C82" s="84" t="str">
        <f ca="1"/>
        <v>GNB</v>
      </c>
      <c r="D82" s="219" t="str">
        <f ca="1"/>
        <v>SSF           Sub-Saharan Africa</v>
      </c>
      <c r="E82" s="219" t="str">
        <f ca="1"/>
        <v>IDA</v>
      </c>
      <c r="F82" s="190" t="str">
        <f t="shared" ca="1" si="13"/>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$M$4:$AD$4,
                    (M82:AD82),
                    "")),
            1,
            0))
        =0,
    NA(),
    IF(
        Parameters!$D$15=1,
        IF(
            SUM(--(ISNUMBER(IF($M$4:$AD$4=1,(M82:AD82),""))))&gt;0,
            MAX(IF(
                ISNUMBER(M82:AD82),
                IF(
                    M$4:AD$4=1,
                    M82:AD82,
                    ""),
                "")),
            MAX(IF(
                ISNUMBER(M82:AD82),
                IF(
                    M$4:AD$4=2,
                    M82:AD82,
                    ""),
                ""))
        ),
        IF(
            Parameters!$D$16=1,
            IFERROR(
                AVERAGE(IF(
                    ISNUMBER(M82:AD82),
                    IF(
                        M$4:AD$4=1,
                        M82:AD82,
                        ""),
                    "")),
                AVERAGE(IF(
                    ISNUMBER(M82:AD82),
                    IF(
                        M$4:AD$4=2,
                        M82:AD82,
                        ""),
                    ""))
            ),
            IF(
                Parameters!$D$17=1,
                IFERROR(
                    IF(
                        OR(
                            IF(
                                ISNUMBER(M82:AD82),
                                IF(
                                    M$4:AD$4=1,
                                    M82:AD82,
                                    ""),
                                "")
                            =0),
                        0,
                        GEOMEAN(IF(
                            ISNUMBER(M82:AD82),
                            IF(
                                M$4:AD$4=1,
                                M82:AD82,
                                ""),
                            ""))
                    ),
                    IF(
                        OR(IF(
                            ISNUMBER(M82:AD82),
                            IF(
                                M$4:AD$4=2,
                                M82:AD82,
                                ""),
                            "")
                            =0),
                        0,
                        GEOMEAN(IF(
                            ISNUMBER(M82:AD82),
                            IF(
                                M$4:AD$4=2,
                                M82:AD82,
                                ""),
                            "")))
                )
            )
        )
    )
)</f>
        <v>10</v>
      </c>
      <c r="I82" s="191" cm="1">
        <f t="array" ref="I82">IF(
    SUM(IF(
            ISNUMBER(
                IF(
                    $M$5:$AD$5,
                    (M82:AD82),
                    "")),
            1,
            0))
        =0,
    NA(),
    IF(
        Parameters!$D$15=1,
        IF(
            SUM(--(ISNUMBER(IF($M$5:$AD$5=1,(M82:AD82),""))))&gt;0,
            MAX(IF(
                ISNUMBER(M82:AD82),
                IF(
                    M$5:AD$5=1,
                    M82:AD82,
                    ""),
                "")),
            MAX(IF(
                ISNUMBER(M82:AD82),
                IF(
                    M$5:AD$5=2,
                    M82:AD82,
                    ""),
                ""))
        ),
        IF(
            Parameters!$D$16=1,
            IFERROR(
                AVERAGE(IF(
                    ISNUMBER(M82:AD82),
                    IF(
                        M$5:AD$5=1,
                        M82:AD82,
                        ""),
                    "")),
                AVERAGE(IF(
                    ISNUMBER(M82:AD82),
                    IF(
                        M$5:AD$5=2,
                        M82:AD82,
                        ""),
                    ""))
            ),
            IF(
                Parameters!$D$17=1,
                IFERROR(
                    IF(
                        OR(
                            IF(
                                ISNUMBER(M82:AD82),
                                IF(
                                    M$5:AD$5=1,
                                    M82:AD82,
                                    ""),
                                "")
                            =0),
                        0,
                        GEOMEAN(IF(
                            ISNUMBER(M82:AD82),
                            IF(
                                M$5:AD$5=1,
                                M82:AD82,
                                ""),
                            ""))
                    ),
                    IF(
                        OR(IF(
                            ISNUMBER(M82:AD82),
                            IF(
                                M$5:AD$5=2,
                                M82:AD82,
                                ""),
                            "")
                            =0),
                        0,
                        GEOMEAN(IF(
                            ISNUMBER(M82:AD82),
                            IF(
                                M$5:AD$5=2,
                                M82:AD82,
                                ""),
                            "")))
                )
            )
        )
    )
)</f>
        <v>0</v>
      </c>
      <c r="J82" s="242">
        <v>44778</v>
      </c>
      <c r="K82" s="242">
        <v>44966</v>
      </c>
      <c r="L82" s="91" t="s">
        <v>130</v>
      </c>
      <c r="M82" s="192">
        <v>10</v>
      </c>
      <c r="N82" s="192">
        <v>6.2003880754983198</v>
      </c>
      <c r="O82" s="192" t="s">
        <v>409</v>
      </c>
      <c r="P82" s="192">
        <v>0</v>
      </c>
      <c r="Q82" s="192" t="s">
        <v>409</v>
      </c>
      <c r="R82" s="192" t="s">
        <v>409</v>
      </c>
      <c r="S82" s="192" t="s">
        <v>409</v>
      </c>
      <c r="T82" s="192" t="s">
        <v>623</v>
      </c>
      <c r="U82" s="192">
        <v>89.9</v>
      </c>
      <c r="V82" s="192" t="s">
        <v>409</v>
      </c>
      <c r="W82" s="192" t="s">
        <v>409</v>
      </c>
      <c r="X82" s="192" t="s">
        <v>409</v>
      </c>
      <c r="Y82" s="192" t="s">
        <v>409</v>
      </c>
      <c r="Z82" s="192" t="s">
        <v>409</v>
      </c>
      <c r="AA82" s="34"/>
      <c r="AB82" s="34"/>
      <c r="AC82" s="192"/>
      <c r="AD82" s="192"/>
      <c r="AE82" s="192"/>
      <c r="AF82" s="192"/>
      <c r="AG82" s="192"/>
      <c r="AH82" s="192"/>
    </row>
    <row r="83" spans="1:34" x14ac:dyDescent="0.2">
      <c r="A83" s="84">
        <v>76</v>
      </c>
      <c r="B83" s="84" t="str">
        <f ca="1"/>
        <v>Equatorial Guinea</v>
      </c>
      <c r="C83" s="84" t="str">
        <f ca="1"/>
        <v>GNQ</v>
      </c>
      <c r="D83" s="219" t="str">
        <f ca="1"/>
        <v>SSF           Sub-Saharan Africa</v>
      </c>
      <c r="E83" s="219" t="str">
        <f ca="1"/>
        <v>IBRD</v>
      </c>
      <c r="F83" s="190" t="str">
        <f t="shared" ca="1" si="13"/>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$M$4:$AD$4,
                    (M83:AD83),
                    "")),
            1,
            0))
        =0,
    NA(),
    IF(
        Parameters!$D$15=1,
        IF(
            SUM(--(ISNUMBER(IF($M$4:$AD$4=1,(M83:AD83),""))))&gt;0,
            MAX(IF(
                ISNUMBER(M83:AD83),
                IF(
                    M$4:AD$4=1,
                    M83:AD83,
                    ""),
                "")),
            MAX(IF(
                ISNUMBER(M83:AD83),
                IF(
                    M$4:AD$4=2,
                    M83:AD83,
                    ""),
                ""))
        ),
        IF(
            Parameters!$D$16=1,
            IFERROR(
                AVERAGE(IF(
                    ISNUMBER(M83:AD83),
                    IF(
                        M$4:AD$4=1,
                        M83:AD83,
                        ""),
                    "")),
                AVERAGE(IF(
                    ISNUMBER(M83:AD83),
                    IF(
                        M$4:AD$4=2,
                        M83:AD83,
                        ""),
                    ""))
            ),
            IF(
                Parameters!$D$17=1,
                IFERROR(
                    IF(
                        OR(
                            IF(
                                ISNUMBER(M83:AD83),
                                IF(
                                    M$4:AD$4=1,
                                    M83:AD83,
                                    ""),
                                "")
                            =0),
                        0,
                        GEOMEAN(IF(
                            ISNUMBER(M83:AD83),
                            IF(
                                M$4:AD$4=1,
                                M83:AD83,
                                ""),
                            ""))
                    ),
                    IF(
                        OR(IF(
                            ISNUMBER(M83:AD83),
                            IF(
                                M$4:AD$4=2,
                                M83:AD83,
                                ""),
                            "")
                            =0),
                        0,
                        GEOMEAN(IF(
                            ISNUMBER(M83:AD83),
                            IF(
                                M$4:AD$4=2,
                                M83:AD83,
                                ""),
                            "")))
                )
            )
        )
    )
)</f>
        <v>4.9876521432351399</v>
      </c>
      <c r="I83" s="191" cm="1">
        <f t="array" ref="I83">IF(
    SUM(IF(
            ISNUMBER(
                IF(
                    $M$5:$AD$5,
                    (M83:AD83),
                    "")),
            1,
            0))
        =0,
    NA(),
    IF(
        Parameters!$D$15=1,
        IF(
            SUM(--(ISNUMBER(IF($M$5:$AD$5=1,(M83:AD83),""))))&gt;0,
            MAX(IF(
                ISNUMBER(M83:AD83),
                IF(
                    M$5:AD$5=1,
                    M83:AD83,
                    ""),
                "")),
            MAX(IF(
                ISNUMBER(M83:AD83),
                IF(
                    M$5:AD$5=2,
                    M83:AD83,
                    ""),
                ""))
        ),
        IF(
            Parameters!$D$16=1,
            IFERROR(
                AVERAGE(IF(
                    ISNUMBER(M83:AD83),
                    IF(
                        M$5:AD$5=1,
                        M83:AD83,
                        ""),
                    "")),
                AVERAGE(IF(
                    ISNUMBER(M83:AD83),
                    IF(
                        M$5:AD$5=2,
                        M83:AD83,
                        ""),
                    ""))
            ),
            IF(
                Parameters!$D$17=1,
                IFERROR(
                    IF(
                        OR(
                            IF(
                                ISNUMBER(M83:AD83),
                                IF(
                                    M$5:AD$5=1,
                                    M83:AD83,
                                    ""),
                                "")
                            =0),
                        0,
                        GEOMEAN(IF(
                            ISNUMBER(M83:AD83),
                            IF(
                                M$5:AD$5=1,
                                M83:AD83,
                                ""),
                            ""))
                    ),
                    IF(
                        OR(IF(
                            ISNUMBER(M83:AD83),
                            IF(
                                M$5:AD$5=2,
                                M83:AD83,
                                ""),
                            "")
                            =0),
                        0,
                        GEOMEAN(IF(
                            ISNUMBER(M83:AD83),
                            IF(
                                M$5:AD$5=2,
                                M83:AD83,
                                ""),
                            "")))
                )
            )
        )
    )
)</f>
        <v>0</v>
      </c>
      <c r="J83" s="242">
        <v>45103</v>
      </c>
      <c r="K83" s="242">
        <v>44900</v>
      </c>
      <c r="L83" s="91" t="s">
        <v>132</v>
      </c>
      <c r="M83" s="192">
        <v>0</v>
      </c>
      <c r="N83" s="192">
        <v>4.9876521432351399</v>
      </c>
      <c r="O83" s="192" t="s">
        <v>409</v>
      </c>
      <c r="P83" s="192">
        <v>0</v>
      </c>
      <c r="Q83" s="192" t="s">
        <v>409</v>
      </c>
      <c r="R83" s="192">
        <v>0</v>
      </c>
      <c r="S83" s="192">
        <v>0</v>
      </c>
      <c r="T83" s="192" t="s">
        <v>409</v>
      </c>
      <c r="U83" s="192">
        <v>84.4</v>
      </c>
      <c r="V83" s="192" t="s">
        <v>409</v>
      </c>
      <c r="W83" s="192" t="s">
        <v>409</v>
      </c>
      <c r="X83" s="192" t="s">
        <v>409</v>
      </c>
      <c r="Y83" s="192">
        <v>0</v>
      </c>
      <c r="Z83" s="192">
        <v>-100</v>
      </c>
      <c r="AA83" s="34"/>
      <c r="AB83" s="34"/>
      <c r="AC83" s="192"/>
      <c r="AD83" s="192"/>
      <c r="AE83" s="192"/>
      <c r="AF83" s="192"/>
      <c r="AG83" s="192"/>
      <c r="AH83" s="192"/>
    </row>
    <row r="84" spans="1:34" x14ac:dyDescent="0.2">
      <c r="A84" s="84">
        <v>77</v>
      </c>
      <c r="B84" s="84" t="str">
        <f ca="1"/>
        <v>Greece</v>
      </c>
      <c r="C84" s="84" t="str">
        <f ca="1"/>
        <v>GRC</v>
      </c>
      <c r="D84" s="219" t="str">
        <f ca="1"/>
        <v>ECS           Europe &amp; Central Asia</v>
      </c>
      <c r="E84" s="219" t="str">
        <f ca="1"/>
        <v>NA</v>
      </c>
      <c r="F84" s="190" t="str">
        <f t="shared" ca="1" si="13"/>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$M$4:$AD$4,
                    (M84:AD84),
                    "")),
            1,
            0))
        =0,
    NA(),
    IF(
        Parameters!$D$15=1,
        IF(
            SUM(--(ISNUMBER(IF($M$4:$AD$4=1,(M84:AD84),""))))&gt;0,
            MAX(IF(
                ISNUMBER(M84:AD84),
                IF(
                    M$4:AD$4=1,
                    M84:AD84,
                    ""),
                "")),
            MAX(IF(
                ISNUMBER(M84:AD84),
                IF(
                    M$4:AD$4=2,
                    M84:AD84,
                    ""),
                ""))
        ),
        IF(
            Parameters!$D$16=1,
            IFERROR(
                AVERAGE(IF(
                    ISNUMBER(M84:AD84),
                    IF(
                        M$4:AD$4=1,
                        M84:AD84,
                        ""),
                    "")),
                AVERAGE(IF(
                    ISNUMBER(M84:AD84),
                    IF(
                        M$4:AD$4=2,
                        M84:AD84,
                        ""),
                    ""))
            ),
            IF(
                Parameters!$D$17=1,
                IFERROR(
                    IF(
                        OR(
                            IF(
                                ISNUMBER(M84:AD84),
                                IF(
                                    M$4:AD$4=1,
                                    M84:AD84,
                                    ""),
                                "")
                            =0),
                        0,
                        GEOMEAN(IF(
                            ISNUMBER(M84:AD84),
                            IF(
                                M$4:AD$4=1,
                                M84:AD84,
                                ""),
                            ""))
                    ),
                    IF(
                        OR(IF(
                            ISNUMBER(M84:AD84),
                            IF(
                                M$4:AD$4=2,
                                M84:AD84,
                                ""),
                            "")
                            =0),
                        0,
                        GEOMEAN(IF(
                            ISNUMBER(M84:AD84),
                            IF(
                                M$4:AD$4=2,
                                M84:AD84,
                                ""),
                            "")))
                )
            )
        )
    )
)</f>
        <v>0</v>
      </c>
      <c r="I84" s="191" cm="1">
        <f t="array" ref="I84">IF(
    SUM(IF(
            ISNUMBER(
                IF(
                    $M$5:$AD$5,
                    (M84:AD84),
                    "")),
            1,
            0))
        =0,
    NA(),
    IF(
        Parameters!$D$15=1,
        IF(
            SUM(--(ISNUMBER(IF($M$5:$AD$5=1,(M84:AD84),""))))&gt;0,
            MAX(IF(
                ISNUMBER(M84:AD84),
                IF(
                    M$5:AD$5=1,
                    M84:AD84,
                    ""),
                "")),
            MAX(IF(
                ISNUMBER(M84:AD84),
                IF(
                    M$5:AD$5=2,
                    M84:AD84,
                    ""),
                ""))
        ),
        IF(
            Parameters!$D$16=1,
            IFERROR(
                AVERAGE(IF(
                    ISNUMBER(M84:AD84),
                    IF(
                        M$5:AD$5=1,
                        M84:AD84,
                        ""),
                    "")),
                AVERAGE(IF(
                    ISNUMBER(M84:AD84),
                    IF(
                        M$5:AD$5=2,
                        M84:AD84,
                        ""),
                    ""))
            ),
            IF(
                Parameters!$D$17=1,
                IFERROR(
                    IF(
                        OR(
                            IF(
                                ISNUMBER(M84:AD84),
                                IF(
                                    M$5:AD$5=1,
                                    M84:AD84,
                                    ""),
                                "")
                            =0),
                        0,
                        GEOMEAN(IF(
                            ISNUMBER(M84:AD84),
                            IF(
                                M$5:AD$5=1,
                                M84:AD84,
                                ""),
                            ""))
                    ),
                    IF(
                        OR(IF(
                            ISNUMBER(M84:AD84),
                            IF(
                                M$5:AD$5=2,
                                M84:AD84,
                                ""),
                            "")
                            =0),
                        0,
                        GEOMEAN(IF(
                            ISNUMBER(M84:AD84),
                            IF(
                                M$5:AD$5=2,
                                M84:AD84,
                                ""),
                            "")))
                )
            )
        )
    )
)</f>
        <v>0</v>
      </c>
      <c r="J84" s="242">
        <v>45103</v>
      </c>
      <c r="K84" s="242">
        <v>45154</v>
      </c>
      <c r="L84" s="91" t="s">
        <v>134</v>
      </c>
      <c r="M84" s="192">
        <v>0</v>
      </c>
      <c r="N84" s="192">
        <v>0</v>
      </c>
      <c r="O84" s="192">
        <v>0</v>
      </c>
      <c r="P84" s="192">
        <v>0</v>
      </c>
      <c r="Q84" s="192" t="s">
        <v>409</v>
      </c>
      <c r="R84" s="192">
        <v>0</v>
      </c>
      <c r="S84" s="192">
        <v>0</v>
      </c>
      <c r="T84" s="192" t="s">
        <v>409</v>
      </c>
      <c r="U84" s="192">
        <v>55.1</v>
      </c>
      <c r="V84" s="192" t="s">
        <v>409</v>
      </c>
      <c r="W84" s="192" t="s">
        <v>409</v>
      </c>
      <c r="X84" s="192" t="s">
        <v>409</v>
      </c>
      <c r="Y84" s="192">
        <v>0</v>
      </c>
      <c r="Z84" s="192">
        <v>-100</v>
      </c>
      <c r="AA84" s="34"/>
      <c r="AB84" s="34"/>
      <c r="AC84" s="192"/>
      <c r="AD84" s="192"/>
      <c r="AE84" s="192"/>
      <c r="AF84" s="192"/>
      <c r="AG84" s="192"/>
      <c r="AH84" s="192"/>
    </row>
    <row r="85" spans="1:34" x14ac:dyDescent="0.2">
      <c r="A85" s="84">
        <v>78</v>
      </c>
      <c r="B85" s="84" t="str">
        <f ca="1"/>
        <v>Grenada</v>
      </c>
      <c r="C85" s="84" t="str">
        <f ca="1"/>
        <v>GRD</v>
      </c>
      <c r="D85" s="219" t="str">
        <f ca="1"/>
        <v>LCN           Latin America &amp; Caribbean</v>
      </c>
      <c r="E85" s="219" t="str">
        <f ca="1"/>
        <v>Blend</v>
      </c>
      <c r="F85" s="190" t="str">
        <f t="shared" ca="1" si="13"/>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$M$4:$AD$4,
                    (M85:AD85),
                    "")),
            1,
            0))
        =0,
    NA(),
    IF(
        Parameters!$D$15=1,
        IF(
            SUM(--(ISNUMBER(IF($M$4:$AD$4=1,(M85:AD85),""))))&gt;0,
            MAX(IF(
                ISNUMBER(M85:AD85),
                IF(
                    M$4:AD$4=1,
                    M85:AD85,
                    ""),
                "")),
            MAX(IF(
                ISNUMBER(M85:AD85),
                IF(
                    M$4:AD$4=2,
                    M85:AD85,
                    ""),
                ""))
        ),
        IF(
            Parameters!$D$16=1,
            IFERROR(
                AVERAGE(IF(
                    ISNUMBER(M85:AD85),
                    IF(
                        M$4:AD$4=1,
                        M85:AD85,
                        ""),
                    "")),
                AVERAGE(IF(
                    ISNUMBER(M85:AD85),
                    IF(
                        M$4:AD$4=2,
                        M85:AD85,
                        ""),
                    ""))
            ),
            IF(
                Parameters!$D$17=1,
                IFERROR(
                    IF(
                        OR(
                            IF(
                                ISNUMBER(M85:AD85),
                                IF(
                                    M$4:AD$4=1,
                                    M85:AD85,
                                    ""),
                                "")
                            =0),
                        0,
                        GEOMEAN(IF(
                            ISNUMBER(M85:AD85),
                            IF(
                                M$4:AD$4=1,
                                M85:AD85,
                                ""),
                            ""))
                    ),
                    IF(
                        OR(IF(
                            ISNUMBER(M85:AD85),
                            IF(
                                M$4:AD$4=2,
                                M85:AD85,
                                ""),
                            "")
                            =0),
                        0,
                        GEOMEAN(IF(
                            ISNUMBER(M85:AD85),
                            IF(
                                M$4:AD$4=2,
                                M85:AD85,
                                ""),
                            "")))
                )
            )
        )
    )
)</f>
        <v>0</v>
      </c>
      <c r="I85" s="191" cm="1">
        <f t="array" ref="I85">IF(
    SUM(IF(
            ISNUMBER(
                IF(
                    $M$5:$AD$5,
                    (M85:AD85),
                    "")),
            1,
            0))
        =0,
    NA(),
    IF(
        Parameters!$D$15=1,
        IF(
            SUM(--(ISNUMBER(IF($M$5:$AD$5=1,(M85:AD85),""))))&gt;0,
            MAX(IF(
                ISNUMBER(M85:AD85),
                IF(
                    M$5:AD$5=1,
                    M85:AD85,
                    ""),
                "")),
            MAX(IF(
                ISNUMBER(M85:AD85),
                IF(
                    M$5:AD$5=2,
                    M85:AD85,
                    ""),
                ""))
        ),
        IF(
            Parameters!$D$16=1,
            IFERROR(
                AVERAGE(IF(
                    ISNUMBER(M85:AD85),
                    IF(
                        M$5:AD$5=1,
                        M85:AD85,
                        ""),
                    "")),
                AVERAGE(IF(
                    ISNUMBER(M85:AD85),
                    IF(
                        M$5:AD$5=2,
                        M85:AD85,
                        ""),
                    ""))
            ),
            IF(
                Parameters!$D$17=1,
                IFERROR(
                    IF(
                        OR(
                            IF(
                                ISNUMBER(M85:AD85),
                                IF(
                                    M$5:AD$5=1,
                                    M85:AD85,
                                    ""),
                                "")
                            =0),
                        0,
                        GEOMEAN(IF(
                            ISNUMBER(M85:AD85),
                            IF(
                                M$5:AD$5=1,
                                M85:AD85,
                                ""),
                            ""))
                    ),
                    IF(
                        OR(IF(
                            ISNUMBER(M85:AD85),
                            IF(
                                M$5:AD$5=2,
                                M85:AD85,
                                ""),
                            "")
                            =0),
                        0,
                        GEOMEAN(IF(
                            ISNUMBER(M85:AD85),
                            IF(
                                M$5:AD$5=2,
                                M85:AD85,
                                ""),
                            "")))
                )
            )
        )
    )
)</f>
        <v>0</v>
      </c>
      <c r="J85" s="242">
        <v>45103</v>
      </c>
      <c r="K85" s="242">
        <v>44753</v>
      </c>
      <c r="L85" s="91" t="s">
        <v>136</v>
      </c>
      <c r="M85" s="192">
        <v>0</v>
      </c>
      <c r="N85" s="192">
        <v>0</v>
      </c>
      <c r="O85" s="192" t="s">
        <v>409</v>
      </c>
      <c r="P85" s="192">
        <v>0</v>
      </c>
      <c r="Q85" s="192" t="s">
        <v>409</v>
      </c>
      <c r="R85" s="192" t="s">
        <v>409</v>
      </c>
      <c r="S85" s="192" t="s">
        <v>409</v>
      </c>
      <c r="T85" s="192" t="s">
        <v>409</v>
      </c>
      <c r="U85" s="192">
        <v>53.7</v>
      </c>
      <c r="V85" s="192" t="s">
        <v>409</v>
      </c>
      <c r="W85" s="192" t="s">
        <v>409</v>
      </c>
      <c r="X85" s="192" t="s">
        <v>409</v>
      </c>
      <c r="Y85" s="192" t="s">
        <v>409</v>
      </c>
      <c r="Z85" s="192" t="s">
        <v>409</v>
      </c>
      <c r="AA85" s="34"/>
      <c r="AB85" s="34"/>
      <c r="AC85" s="192"/>
      <c r="AD85" s="192"/>
      <c r="AE85" s="192"/>
      <c r="AF85" s="192"/>
      <c r="AG85" s="192"/>
      <c r="AH85" s="192"/>
    </row>
    <row r="86" spans="1:34" x14ac:dyDescent="0.2">
      <c r="A86" s="84">
        <v>79</v>
      </c>
      <c r="B86" s="84" t="str">
        <f ca="1"/>
        <v>Greenland</v>
      </c>
      <c r="C86" s="84" t="str">
        <f ca="1"/>
        <v>GRL</v>
      </c>
      <c r="D86" s="219" t="str">
        <f ca="1"/>
        <v>ECS           Europe &amp; Central Asia</v>
      </c>
      <c r="E86" s="219" t="str">
        <f ca="1"/>
        <v>NA</v>
      </c>
      <c r="F86" s="190" t="str">
        <f t="shared" ca="1" si="13"/>
        <v/>
      </c>
      <c r="G86" s="80">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cm="1">
        <f t="array" ref="H86">IF(
    SUM(IF(
            ISNUMBER(
                IF(
                    $M$4:$AD$4,
                    (M86:AD86),
                    "")),
            1,
            0))
        =0,
    NA(),
    IF(
        Parameters!$D$15=1,
        IF(
            SUM(--(ISNUMBER(IF($M$4:$AD$4=1,(M86:AD86),""))))&gt;0,
            MAX(IF(
                ISNUMBER(M86:AD86),
                IF(
                    M$4:AD$4=1,
                    M86:AD86,
                    ""),
                "")),
            MAX(IF(
                ISNUMBER(M86:AD86),
                IF(
                    M$4:AD$4=2,
                    M86:AD86,
                    ""),
                ""))
        ),
        IF(
            Parameters!$D$16=1,
            IFERROR(
                AVERAGE(IF(
                    ISNUMBER(M86:AD86),
                    IF(
                        M$4:AD$4=1,
                        M86:AD86,
                        ""),
                    "")),
                AVERAGE(IF(
                    ISNUMBER(M86:AD86),
                    IF(
                        M$4:AD$4=2,
                        M86:AD86,
                        ""),
                    ""))
            ),
            IF(
                Parameters!$D$17=1,
                IFERROR(
                    IF(
                        OR(
                            IF(
                                ISNUMBER(M86:AD86),
                                IF(
                                    M$4:AD$4=1,
                                    M86:AD86,
                                    ""),
                                "")
                            =0),
                        0,
                        GEOMEAN(IF(
                            ISNUMBER(M86:AD86),
                            IF(
                                M$4:AD$4=1,
                                M86:AD86,
                                ""),
                            ""))
                    ),
                    IF(
                        OR(IF(
                            ISNUMBER(M86:AD86),
                            IF(
                                M$4:AD$4=2,
                                M86:AD86,
                                ""),
                            "")
                            =0),
                        0,
                        GEOMEAN(IF(
                            ISNUMBER(M86:AD86),
                            IF(
                                M$4:AD$4=2,
                                M86:AD86,
                                ""),
                            "")))
                )
            )
        )
    )
)</f>
        <v>0</v>
      </c>
      <c r="I86" s="191" cm="1">
        <f t="array" ref="I86">IF(
    SUM(IF(
            ISNUMBER(
                IF(
                    $M$5:$AD$5,
                    (M86:AD86),
                    "")),
            1,
            0))
        =0,
    NA(),
    IF(
        Parameters!$D$15=1,
        IF(
            SUM(--(ISNUMBER(IF($M$5:$AD$5=1,(M86:AD86),""))))&gt;0,
            MAX(IF(
                ISNUMBER(M86:AD86),
                IF(
                    M$5:AD$5=1,
                    M86:AD86,
                    ""),
                "")),
            MAX(IF(
                ISNUMBER(M86:AD86),
                IF(
                    M$5:AD$5=2,
                    M86:AD86,
                    ""),
                ""))
        ),
        IF(
            Parameters!$D$16=1,
            IFERROR(
                AVERAGE(IF(
                    ISNUMBER(M86:AD86),
                    IF(
                        M$5:AD$5=1,
                        M86:AD86,
                        ""),
                    "")),
                AVERAGE(IF(
                    ISNUMBER(M86:AD86),
                    IF(
                        M$5:AD$5=2,
                        M86:AD86,
                        ""),
                    ""))
            ),
            IF(
                Parameters!$D$17=1,
                IFERROR(
                    IF(
                        OR(
                            IF(
                                ISNUMBER(M86:AD86),
                                IF(
                                    M$5:AD$5=1,
                                    M86:AD86,
                                    ""),
                                "")
                            =0),
                        0,
                        GEOMEAN(IF(
                            ISNUMBER(M86:AD86),
                            IF(
                                M$5:AD$5=1,
                                M86:AD86,
                                ""),
                            ""))
                    ),
                    IF(
                        OR(IF(
                            ISNUMBER(M86:AD86),
                            IF(
                                M$5:AD$5=2,
                                M86:AD86,
                                ""),
                            "")
                            =0),
                        0,
                        GEOMEAN(IF(
                            ISNUMBER(M86:AD86),
                            IF(
                                M$5:AD$5=2,
                                M86:AD86,
                                ""),
                            "")))
                )
            )
        )
    )
)</f>
        <v>7</v>
      </c>
      <c r="J86" s="242" t="s">
        <v>409</v>
      </c>
      <c r="K86" s="242">
        <v>45142</v>
      </c>
      <c r="L86" s="91" t="s">
        <v>708</v>
      </c>
      <c r="M86" s="192">
        <v>0</v>
      </c>
      <c r="N86" s="192" t="s">
        <v>409</v>
      </c>
      <c r="O86" s="192" t="s">
        <v>409</v>
      </c>
      <c r="P86" s="192">
        <v>0</v>
      </c>
      <c r="Q86" s="192" t="s">
        <v>409</v>
      </c>
      <c r="R86" s="192">
        <v>7</v>
      </c>
      <c r="S86" s="192" t="s">
        <v>409</v>
      </c>
      <c r="T86" s="192" t="s">
        <v>409</v>
      </c>
      <c r="U86" s="192" t="s">
        <v>409</v>
      </c>
      <c r="V86" s="192" t="s">
        <v>409</v>
      </c>
      <c r="W86" s="192" t="s">
        <v>409</v>
      </c>
      <c r="X86" s="192" t="s">
        <v>409</v>
      </c>
      <c r="Y86" s="192">
        <v>0.28571428571428498</v>
      </c>
      <c r="Z86" s="192" t="s">
        <v>409</v>
      </c>
      <c r="AA86" s="34"/>
      <c r="AB86" s="34"/>
      <c r="AC86" s="192"/>
      <c r="AD86" s="192"/>
      <c r="AE86" s="192"/>
      <c r="AF86" s="192"/>
      <c r="AG86" s="192"/>
      <c r="AH86" s="192"/>
    </row>
    <row r="87" spans="1:34" x14ac:dyDescent="0.2">
      <c r="A87" s="84">
        <v>80</v>
      </c>
      <c r="B87" s="84" t="str">
        <f ca="1"/>
        <v>Guatemala</v>
      </c>
      <c r="C87" s="84" t="str">
        <f ca="1"/>
        <v>GTM</v>
      </c>
      <c r="D87" s="219" t="str">
        <f ca="1"/>
        <v>LCN           Latin America &amp; Caribbean</v>
      </c>
      <c r="E87" s="219" t="str">
        <f ca="1"/>
        <v>IBRD</v>
      </c>
      <c r="F87" s="190" t="str">
        <f t="shared" ca="1" si="13"/>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$M$4:$AD$4,
                    (M87:AD87),
                    "")),
            1,
            0))
        =0,
    NA(),
    IF(
        Parameters!$D$15=1,
        IF(
            SUM(--(ISNUMBER(IF($M$4:$AD$4=1,(M87:AD87),""))))&gt;0,
            MAX(IF(
                ISNUMBER(M87:AD87),
                IF(
                    M$4:AD$4=1,
                    M87:AD87,
                    ""),
                "")),
            MAX(IF(
                ISNUMBER(M87:AD87),
                IF(
                    M$4:AD$4=2,
                    M87:AD87,
                    ""),
                ""))
        ),
        IF(
            Parameters!$D$16=1,
            IFERROR(
                AVERAGE(IF(
                    ISNUMBER(M87:AD87),
                    IF(
                        M$4:AD$4=1,
                        M87:AD87,
                        ""),
                    "")),
                AVERAGE(IF(
                    ISNUMBER(M87:AD87),
                    IF(
                        M$4:AD$4=2,
                        M87:AD87,
                        ""),
                    ""))
            ),
            IF(
                Parameters!$D$17=1,
                IFERROR(
                    IF(
                        OR(
                            IF(
                                ISNUMBER(M87:AD87),
                                IF(
                                    M$4:AD$4=1,
                                    M87:AD87,
                                    ""),
                                "")
                            =0),
                        0,
                        GEOMEAN(IF(
                            ISNUMBER(M87:AD87),
                            IF(
                                M$4:AD$4=1,
                                M87:AD87,
                                ""),
                            ""))
                    ),
                    IF(
                        OR(IF(
                            ISNUMBER(M87:AD87),
                            IF(
                                M$4:AD$4=2,
                                M87:AD87,
                                ""),
                            "")
                            =0),
                        0,
                        GEOMEAN(IF(
                            ISNUMBER(M87:AD87),
                            IF(
                                M$4:AD$4=2,
                                M87:AD87,
                                ""),
                            "")))
                )
            )
        )
    )
)</f>
        <v>3.42212030340447</v>
      </c>
      <c r="I87" s="191" cm="1">
        <f t="array" ref="I87">IF(
    SUM(IF(
            ISNUMBER(
                IF(
                    $M$5:$AD$5,
                    (M87:AD87),
                    "")),
            1,
            0))
        =0,
    NA(),
    IF(
        Parameters!$D$15=1,
        IF(
            SUM(--(ISNUMBER(IF($M$5:$AD$5=1,(M87:AD87),""))))&gt;0,
            MAX(IF(
                ISNUMBER(M87:AD87),
                IF(
                    M$5:AD$5=1,
                    M87:AD87,
                    ""),
                "")),
            MAX(IF(
                ISNUMBER(M87:AD87),
                IF(
                    M$5:AD$5=2,
                    M87:AD87,
                    ""),
                ""))
        ),
        IF(
            Parameters!$D$16=1,
            IFERROR(
                AVERAGE(IF(
                    ISNUMBER(M87:AD87),
                    IF(
                        M$5:AD$5=1,
                        M87:AD87,
                        ""),
                    "")),
                AVERAGE(IF(
                    ISNUMBER(M87:AD87),
                    IF(
                        M$5:AD$5=2,
                        M87:AD87,
                        ""),
                    ""))
            ),
            IF(
                Parameters!$D$17=1,
                IFERROR(
                    IF(
                        OR(
                            IF(
                                ISNUMBER(M87:AD87),
                                IF(
                                    M$5:AD$5=1,
                                    M87:AD87,
                                    ""),
                                "")
                            =0),
                        0,
                        GEOMEAN(IF(
                            ISNUMBER(M87:AD87),
                            IF(
                                M$5:AD$5=1,
                                M87:AD87,
                                ""),
                            ""))
                    ),
                    IF(
                        OR(IF(
                            ISNUMBER(M87:AD87),
                            IF(
                                M$5:AD$5=2,
                                M87:AD87,
                                ""),
                            "")
                            =0),
                        0,
                        GEOMEAN(IF(
                            ISNUMBER(M87:AD87),
                            IF(
                                M$5:AD$5=2,
                                M87:AD87,
                                ""),
                            "")))
                )
            )
        )
    )
)</f>
        <v>0</v>
      </c>
      <c r="J87" s="242">
        <v>45103</v>
      </c>
      <c r="K87" s="242">
        <v>45154</v>
      </c>
      <c r="L87" s="91" t="s">
        <v>138</v>
      </c>
      <c r="M87" s="192">
        <v>0</v>
      </c>
      <c r="N87" s="192">
        <v>3.42212030340447</v>
      </c>
      <c r="O87" s="192">
        <v>0</v>
      </c>
      <c r="P87" s="192">
        <v>0</v>
      </c>
      <c r="Q87" s="192" t="s">
        <v>409</v>
      </c>
      <c r="R87" s="192">
        <v>0</v>
      </c>
      <c r="S87" s="192">
        <v>0</v>
      </c>
      <c r="T87" s="192" t="s">
        <v>409</v>
      </c>
      <c r="U87" s="192">
        <v>77.3</v>
      </c>
      <c r="V87" s="192">
        <v>-1.0715238114785399</v>
      </c>
      <c r="W87" s="192" t="s">
        <v>409</v>
      </c>
      <c r="X87" s="192" t="s">
        <v>409</v>
      </c>
      <c r="Y87" s="192">
        <v>0</v>
      </c>
      <c r="Z87" s="192">
        <v>-41.104294478527599</v>
      </c>
      <c r="AA87" s="34"/>
      <c r="AB87" s="34"/>
      <c r="AC87" s="192"/>
      <c r="AD87" s="192"/>
      <c r="AE87" s="192"/>
      <c r="AF87" s="192"/>
      <c r="AG87" s="192"/>
      <c r="AH87" s="192"/>
    </row>
    <row r="88" spans="1:34" x14ac:dyDescent="0.2">
      <c r="A88" s="84">
        <v>81</v>
      </c>
      <c r="B88" s="84" t="str">
        <f ca="1"/>
        <v>Guam</v>
      </c>
      <c r="C88" s="84" t="str">
        <f ca="1"/>
        <v>GUM</v>
      </c>
      <c r="D88" s="219" t="str">
        <f ca="1"/>
        <v>EAS           East Asia &amp; Pacific</v>
      </c>
      <c r="E88" s="219" t="str">
        <f ca="1"/>
        <v>NA</v>
      </c>
      <c r="F88" s="190" t="str">
        <f t="shared" ca="1" si="13"/>
        <v/>
      </c>
      <c r="G88" s="80">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0</v>
      </c>
      <c r="H88" s="80" cm="1">
        <f t="array" ref="H88">IF(
    SUM(IF(
            ISNUMBER(
                IF(
                    $M$4:$AD$4,
                    (M88:AD88),
                    "")),
            1,
            0))
        =0,
    NA(),
    IF(
        Parameters!$D$15=1,
        IF(
            SUM(--(ISNUMBER(IF($M$4:$AD$4=1,(M88:AD88),""))))&gt;0,
            MAX(IF(
                ISNUMBER(M88:AD88),
                IF(
                    M$4:AD$4=1,
                    M88:AD88,
                    ""),
                "")),
            MAX(IF(
                ISNUMBER(M88:AD88),
                IF(
                    M$4:AD$4=2,
                    M88:AD88,
                    ""),
                ""))
        ),
        IF(
            Parameters!$D$16=1,
            IFERROR(
                AVERAGE(IF(
                    ISNUMBER(M88:AD88),
                    IF(
                        M$4:AD$4=1,
                        M88:AD88,
                        ""),
                    "")),
                AVERAGE(IF(
                    ISNUMBER(M88:AD88),
                    IF(
                        M$4:AD$4=2,
                        M88:AD88,
                        ""),
                    ""))
            ),
            IF(
                Parameters!$D$17=1,
                IFERROR(
                    IF(
                        OR(
                            IF(
                                ISNUMBER(M88:AD88),
                                IF(
                                    M$4:AD$4=1,
                                    M88:AD88,
                                    ""),
                                "")
                            =0),
                        0,
                        GEOMEAN(IF(
                            ISNUMBER(M88:AD88),
                            IF(
                                M$4:AD$4=1,
                                M88:AD88,
                                ""),
                            ""))
                    ),
                    IF(
                        OR(IF(
                            ISNUMBER(M88:AD88),
                            IF(
                                M$4:AD$4=2,
                                M88:AD88,
                                ""),
                            "")
                            =0),
                        0,
                        GEOMEAN(IF(
                            ISNUMBER(M88:AD88),
                            IF(
                                M$4:AD$4=2,
                                M88:AD88,
                                ""),
                            "")))
                )
            )
        )
    )
)</f>
        <v>0</v>
      </c>
      <c r="I88" s="191" cm="1">
        <f t="array" ref="I88">IF(
    SUM(IF(
            ISNUMBER(
                IF(
                    $M$5:$AD$5,
                    (M88:AD88),
                    "")),
            1,
            0))
        =0,
    NA(),
    IF(
        Parameters!$D$15=1,
        IF(
            SUM(--(ISNUMBER(IF($M$5:$AD$5=1,(M88:AD88),""))))&gt;0,
            MAX(IF(
                ISNUMBER(M88:AD88),
                IF(
                    M$5:AD$5=1,
                    M88:AD88,
                    ""),
                "")),
            MAX(IF(
                ISNUMBER(M88:AD88),
                IF(
                    M$5:AD$5=2,
                    M88:AD88,
                    ""),
                ""))
        ),
        IF(
            Parameters!$D$16=1,
            IFERROR(
                AVERAGE(IF(
                    ISNUMBER(M88:AD88),
                    IF(
                        M$5:AD$5=1,
                        M88:AD88,
                        ""),
                    "")),
                AVERAGE(IF(
                    ISNUMBER(M88:AD88),
                    IF(
                        M$5:AD$5=2,
                        M88:AD88,
                        ""),
                    ""))
            ),
            IF(
                Parameters!$D$17=1,
                IFERROR(
                    IF(
                        OR(
                            IF(
                                ISNUMBER(M88:AD88),
                                IF(
                                    M$5:AD$5=1,
                                    M88:AD88,
                                    ""),
                                "")
                            =0),
                        0,
                        GEOMEAN(IF(
                            ISNUMBER(M88:AD88),
                            IF(
                                M$5:AD$5=1,
                                M88:AD88,
                                ""),
                            ""))
                    ),
                    IF(
                        OR(IF(
                            ISNUMBER(M88:AD88),
                            IF(
                                M$5:AD$5=2,
                                M88:AD88,
                                ""),
                            "")
                            =0),
                        0,
                        GEOMEAN(IF(
                            ISNUMBER(M88:AD88),
                            IF(
                                M$5:AD$5=2,
                                M88:AD88,
                                ""),
                            "")))
                )
            )
        )
    )
)</f>
        <v>0</v>
      </c>
      <c r="J88" s="242" t="s">
        <v>409</v>
      </c>
      <c r="K88" s="242" t="s">
        <v>409</v>
      </c>
      <c r="L88" s="91" t="s">
        <v>709</v>
      </c>
      <c r="M88" s="192">
        <v>0</v>
      </c>
      <c r="N88" s="192" t="s">
        <v>409</v>
      </c>
      <c r="O88" s="192" t="s">
        <v>409</v>
      </c>
      <c r="P88" s="192">
        <v>0</v>
      </c>
      <c r="Q88" s="192" t="s">
        <v>409</v>
      </c>
      <c r="R88" s="192" t="s">
        <v>409</v>
      </c>
      <c r="S88" s="192" t="s">
        <v>409</v>
      </c>
      <c r="T88" s="192" t="s">
        <v>409</v>
      </c>
      <c r="U88" s="192" t="s">
        <v>409</v>
      </c>
      <c r="V88" s="192" t="s">
        <v>409</v>
      </c>
      <c r="W88" s="192" t="s">
        <v>409</v>
      </c>
      <c r="X88" s="192" t="s">
        <v>409</v>
      </c>
      <c r="Y88" s="192" t="s">
        <v>409</v>
      </c>
      <c r="Z88" s="192" t="s">
        <v>409</v>
      </c>
      <c r="AA88" s="34"/>
      <c r="AB88" s="34"/>
      <c r="AC88" s="192"/>
      <c r="AD88" s="192"/>
      <c r="AE88" s="192"/>
      <c r="AF88" s="192"/>
      <c r="AG88" s="192"/>
      <c r="AH88" s="192"/>
    </row>
    <row r="89" spans="1:34" x14ac:dyDescent="0.2">
      <c r="A89" s="84">
        <v>82</v>
      </c>
      <c r="B89" s="84" t="str">
        <f ca="1"/>
        <v>Guyana</v>
      </c>
      <c r="C89" s="84" t="str">
        <f ca="1"/>
        <v>GUY</v>
      </c>
      <c r="D89" s="219" t="str">
        <f ca="1"/>
        <v>LCN           Latin America &amp; Caribbean</v>
      </c>
      <c r="E89" s="219" t="str">
        <f ca="1"/>
        <v>IDA</v>
      </c>
      <c r="F89" s="190" t="str">
        <f t="shared" ca="1" si="13"/>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$M$4:$AD$4,
                    (M89:AD89),
                    "")),
            1,
            0))
        =0,
    NA(),
    IF(
        Parameters!$D$15=1,
        IF(
            SUM(--(ISNUMBER(IF($M$4:$AD$4=1,(M89:AD89),""))))&gt;0,
            MAX(IF(
                ISNUMBER(M89:AD89),
                IF(
                    M$4:AD$4=1,
                    M89:AD89,
                    ""),
                "")),
            MAX(IF(
                ISNUMBER(M89:AD89),
                IF(
                    M$4:AD$4=2,
                    M89:AD89,
                    ""),
                ""))
        ),
        IF(
            Parameters!$D$16=1,
            IFERROR(
                AVERAGE(IF(
                    ISNUMBER(M89:AD89),
                    IF(
                        M$4:AD$4=1,
                        M89:AD89,
                        ""),
                    "")),
                AVERAGE(IF(
                    ISNUMBER(M89:AD89),
                    IF(
                        M$4:AD$4=2,
                        M89:AD89,
                        ""),
                    ""))
            ),
            IF(
                Parameters!$D$17=1,
                IFERROR(
                    IF(
                        OR(
                            IF(
                                ISNUMBER(M89:AD89),
                                IF(
                                    M$4:AD$4=1,
                                    M89:AD89,
                                    ""),
                                "")
                            =0),
                        0,
                        GEOMEAN(IF(
                            ISNUMBER(M89:AD89),
                            IF(
                                M$4:AD$4=1,
                                M89:AD89,
                                ""),
                            ""))
                    ),
                    IF(
                        OR(IF(
                            ISNUMBER(M89:AD89),
                            IF(
                                M$4:AD$4=2,
                                M89:AD89,
                                ""),
                            "")
                            =0),
                        0,
                        GEOMEAN(IF(
                            ISNUMBER(M89:AD89),
                            IF(
                                M$4:AD$4=2,
                                M89:AD89,
                                ""),
                            "")))
                )
            )
        )
    )
)</f>
        <v>0</v>
      </c>
      <c r="I89" s="191" cm="1">
        <f t="array" ref="I89">IF(
    SUM(IF(
            ISNUMBER(
                IF(
                    $M$5:$AD$5,
                    (M89:AD89),
                    "")),
            1,
            0))
        =0,
    NA(),
    IF(
        Parameters!$D$15=1,
        IF(
            SUM(--(ISNUMBER(IF($M$5:$AD$5=1,(M89:AD89),""))))&gt;0,
            MAX(IF(
                ISNUMBER(M89:AD89),
                IF(
                    M$5:AD$5=1,
                    M89:AD89,
                    ""),
                "")),
            MAX(IF(
                ISNUMBER(M89:AD89),
                IF(
                    M$5:AD$5=2,
                    M89:AD89,
                    ""),
                ""))
        ),
        IF(
            Parameters!$D$16=1,
            IFERROR(
                AVERAGE(IF(
                    ISNUMBER(M89:AD89),
                    IF(
                        M$5:AD$5=1,
                        M89:AD89,
                        ""),
                    "")),
                AVERAGE(IF(
                    ISNUMBER(M89:AD89),
                    IF(
                        M$5:AD$5=2,
                        M89:AD89,
                        ""),
                    ""))
            ),
            IF(
                Parameters!$D$17=1,
                IFERROR(
                    IF(
                        OR(
                            IF(
                                ISNUMBER(M89:AD89),
                                IF(
                                    M$5:AD$5=1,
                                    M89:AD89,
                                    ""),
                                "")
                            =0),
                        0,
                        GEOMEAN(IF(
                            ISNUMBER(M89:AD89),
                            IF(
                                M$5:AD$5=1,
                                M89:AD89,
                                ""),
                            ""))
                    ),
                    IF(
                        OR(IF(
                            ISNUMBER(M89:AD89),
                            IF(
                                M$5:AD$5=2,
                                M89:AD89,
                                ""),
                            "")
                            =0),
                        0,
                        GEOMEAN(IF(
                            ISNUMBER(M89:AD89),
                            IF(
                                M$5:AD$5=2,
                                M89:AD89,
                                ""),
                            "")))
                )
            )
        )
    )
)</f>
        <v>0</v>
      </c>
      <c r="J89" s="242">
        <v>45103</v>
      </c>
      <c r="K89" s="242">
        <v>44966</v>
      </c>
      <c r="L89" s="91" t="s">
        <v>140</v>
      </c>
      <c r="M89" s="192">
        <v>0</v>
      </c>
      <c r="N89" s="192">
        <v>0</v>
      </c>
      <c r="O89" s="192" t="s">
        <v>409</v>
      </c>
      <c r="P89" s="192">
        <v>0</v>
      </c>
      <c r="Q89" s="192" t="s">
        <v>409</v>
      </c>
      <c r="R89" s="192">
        <v>0</v>
      </c>
      <c r="S89" s="192">
        <v>0</v>
      </c>
      <c r="T89" s="192" t="s">
        <v>409</v>
      </c>
      <c r="U89" s="192">
        <v>61.6</v>
      </c>
      <c r="V89" s="192" t="s">
        <v>409</v>
      </c>
      <c r="W89" s="192" t="s">
        <v>409</v>
      </c>
      <c r="X89" s="192" t="s">
        <v>409</v>
      </c>
      <c r="Y89" s="192">
        <v>0</v>
      </c>
      <c r="Z89" s="192">
        <v>-100</v>
      </c>
      <c r="AA89" s="34"/>
      <c r="AB89" s="34"/>
      <c r="AC89" s="192"/>
      <c r="AD89" s="192"/>
      <c r="AE89" s="192"/>
      <c r="AF89" s="192"/>
      <c r="AG89" s="192"/>
      <c r="AH89" s="192"/>
    </row>
    <row r="90" spans="1:34" x14ac:dyDescent="0.2">
      <c r="A90" s="84">
        <v>83</v>
      </c>
      <c r="B90" s="84" t="str">
        <f ca="1"/>
        <v>Hong Kong SAR, China</v>
      </c>
      <c r="C90" s="84" t="str">
        <f ca="1"/>
        <v>HKG</v>
      </c>
      <c r="D90" s="219" t="str">
        <f ca="1"/>
        <v>EAS           East Asia &amp; Pacific</v>
      </c>
      <c r="E90" s="219" t="str">
        <f ca="1"/>
        <v>NA</v>
      </c>
      <c r="F90" s="190" t="str">
        <f t="shared" ca="1" si="13"/>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$M$4:$AD$4,
                    (M90:AD90),
                    "")),
            1,
            0))
        =0,
    NA(),
    IF(
        Parameters!$D$15=1,
        IF(
            SUM(--(ISNUMBER(IF($M$4:$AD$4=1,(M90:AD90),""))))&gt;0,
            MAX(IF(
                ISNUMBER(M90:AD90),
                IF(
                    M$4:AD$4=1,
                    M90:AD90,
                    ""),
                "")),
            MAX(IF(
                ISNUMBER(M90:AD90),
                IF(
                    M$4:AD$4=2,
                    M90:AD90,
                    ""),
                ""))
        ),
        IF(
            Parameters!$D$16=1,
            IFERROR(
                AVERAGE(IF(
                    ISNUMBER(M90:AD90),
                    IF(
                        M$4:AD$4=1,
                        M90:AD90,
                        ""),
                    "")),
                AVERAGE(IF(
                    ISNUMBER(M90:AD90),
                    IF(
                        M$4:AD$4=2,
                        M90:AD90,
                        ""),
                    ""))
            ),
            IF(
                Parameters!$D$17=1,
                IFERROR(
                    IF(
                        OR(
                            IF(
                                ISNUMBER(M90:AD90),
                                IF(
                                    M$4:AD$4=1,
                                    M90:AD90,
                                    ""),
                                "")
                            =0),
                        0,
                        GEOMEAN(IF(
                            ISNUMBER(M90:AD90),
                            IF(
                                M$4:AD$4=1,
                                M90:AD90,
                                ""),
                            ""))
                    ),
                    IF(
                        OR(IF(
                            ISNUMBER(M90:AD90),
                            IF(
                                M$4:AD$4=2,
                                M90:AD90,
                                ""),
                            "")
                            =0),
                        0,
                        GEOMEAN(IF(
                            ISNUMBER(M90:AD90),
                            IF(
                                M$4:AD$4=2,
                                M90:AD90,
                                ""),
                            "")))
                )
            )
        )
    )
)</f>
        <v>0</v>
      </c>
      <c r="I90" s="191" cm="1">
        <f t="array" ref="I90">IF(
    SUM(IF(
            ISNUMBER(
                IF(
                    $M$5:$AD$5,
                    (M90:AD90),
                    "")),
            1,
            0))
        =0,
    NA(),
    IF(
        Parameters!$D$15=1,
        IF(
            SUM(--(ISNUMBER(IF($M$5:$AD$5=1,(M90:AD90),""))))&gt;0,
            MAX(IF(
                ISNUMBER(M90:AD90),
                IF(
                    M$5:AD$5=1,
                    M90:AD90,
                    ""),
                "")),
            MAX(IF(
                ISNUMBER(M90:AD90),
                IF(
                    M$5:AD$5=2,
                    M90:AD90,
                    ""),
                ""))
        ),
        IF(
            Parameters!$D$16=1,
            IFERROR(
                AVERAGE(IF(
                    ISNUMBER(M90:AD90),
                    IF(
                        M$5:AD$5=1,
                        M90:AD90,
                        ""),
                    "")),
                AVERAGE(IF(
                    ISNUMBER(M90:AD90),
                    IF(
                        M$5:AD$5=2,
                        M90:AD90,
                        ""),
                    ""))
            ),
            IF(
                Parameters!$D$17=1,
                IFERROR(
                    IF(
                        OR(
                            IF(
                                ISNUMBER(M90:AD90),
                                IF(
                                    M$5:AD$5=1,
                                    M90:AD90,
                                    ""),
                                "")
                            =0),
                        0,
                        GEOMEAN(IF(
                            ISNUMBER(M90:AD90),
                            IF(
                                M$5:AD$5=1,
                                M90:AD90,
                                ""),
                            ""))
                    ),
                    IF(
                        OR(IF(
                            ISNUMBER(M90:AD90),
                            IF(
                                M$5:AD$5=2,
                                M90:AD90,
                                ""),
                            "")
                            =0),
                        0,
                        GEOMEAN(IF(
                            ISNUMBER(M90:AD90),
                            IF(
                                M$5:AD$5=2,
                                M90:AD90,
                                ""),
                            "")))
                )
            )
        )
    )
)</f>
        <v>0</v>
      </c>
      <c r="J90" s="242">
        <v>44887</v>
      </c>
      <c r="K90" s="242">
        <v>44998</v>
      </c>
      <c r="L90" s="91" t="s">
        <v>710</v>
      </c>
      <c r="M90" s="192">
        <v>0</v>
      </c>
      <c r="N90" s="192" t="s">
        <v>409</v>
      </c>
      <c r="O90" s="192" t="s">
        <v>409</v>
      </c>
      <c r="P90" s="192">
        <v>0</v>
      </c>
      <c r="Q90" s="192" t="s">
        <v>409</v>
      </c>
      <c r="R90" s="192">
        <v>0</v>
      </c>
      <c r="S90" s="192" t="s">
        <v>409</v>
      </c>
      <c r="T90" s="192" t="s">
        <v>409</v>
      </c>
      <c r="U90" s="192" t="s">
        <v>409</v>
      </c>
      <c r="V90" s="192" t="s">
        <v>409</v>
      </c>
      <c r="W90" s="192" t="s">
        <v>409</v>
      </c>
      <c r="X90" s="192" t="s">
        <v>409</v>
      </c>
      <c r="Y90" s="192">
        <v>0</v>
      </c>
      <c r="Z90" s="192" t="s">
        <v>409</v>
      </c>
      <c r="AA90" s="34"/>
      <c r="AB90" s="34"/>
      <c r="AC90" s="192"/>
      <c r="AD90" s="192"/>
      <c r="AE90" s="192"/>
      <c r="AF90" s="192"/>
      <c r="AG90" s="192"/>
      <c r="AH90" s="192"/>
    </row>
    <row r="91" spans="1:34" x14ac:dyDescent="0.2">
      <c r="A91" s="84">
        <v>84</v>
      </c>
      <c r="B91" s="84" t="str">
        <f ca="1"/>
        <v>Honduras</v>
      </c>
      <c r="C91" s="84" t="str">
        <f ca="1"/>
        <v>HND</v>
      </c>
      <c r="D91" s="219" t="str">
        <f ca="1"/>
        <v>LCN           Latin America &amp; Caribbean</v>
      </c>
      <c r="E91" s="219" t="str">
        <f ca="1"/>
        <v>IDA</v>
      </c>
      <c r="F91" s="190" t="str">
        <f t="shared" ca="1" si="13"/>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6.2683844972470455</v>
      </c>
      <c r="H91" s="80" cm="1">
        <f t="array" ref="H91">IF(
    SUM(IF(
            ISNUMBER(
                IF(
                    $M$4:$AD$4,
                    (M91:AD91),
                    "")),
            1,
            0))
        =0,
    NA(),
    IF(
        Parameters!$D$15=1,
        IF(
            SUM(--(ISNUMBER(IF($M$4:$AD$4=1,(M91:AD91),""))))&gt;0,
            MAX(IF(
                ISNUMBER(M91:AD91),
                IF(
                    M$4:AD$4=1,
                    M91:AD91,
                    ""),
                "")),
            MAX(IF(
                ISNUMBER(M91:AD91),
                IF(
                    M$4:AD$4=2,
                    M91:AD91,
                    ""),
                ""))
        ),
        IF(
            Parameters!$D$16=1,
            IFERROR(
                AVERAGE(IF(
                    ISNUMBER(M91:AD91),
                    IF(
                        M$4:AD$4=1,
                        M91:AD91,
                        ""),
                    "")),
                AVERAGE(IF(
                    ISNUMBER(M91:AD91),
                    IF(
                        M$4:AD$4=2,
                        M91:AD91,
                        ""),
                    ""))
            ),
            IF(
                Parameters!$D$17=1,
                IFERROR(
                    IF(
                        OR(
                            IF(
                                ISNUMBER(M91:AD91),
                                IF(
                                    M$4:AD$4=1,
                                    M91:AD91,
                                    ""),
                                "")
                            =0),
                        0,
                        GEOMEAN(IF(
                            ISNUMBER(M91:AD91),
                            IF(
                                M$4:AD$4=1,
                                M91:AD91,
                                ""),
                            ""))
                    ),
                    IF(
                        OR(IF(
                            ISNUMBER(M91:AD91),
                            IF(
                                M$4:AD$4=2,
                                M91:AD91,
                                ""),
                            "")
                            =0),
                        0,
                        GEOMEAN(IF(
                            ISNUMBER(M91:AD91),
                            IF(
                                M$4:AD$4=2,
                                M91:AD91,
                                ""),
                            "")))
                )
            )
        )
    )
)</f>
        <v>3.9292644205327099</v>
      </c>
      <c r="I91" s="191" cm="1">
        <f t="array" ref="I91">IF(
    SUM(IF(
            ISNUMBER(
                IF(
                    $M$5:$AD$5,
                    (M91:AD91),
                    "")),
            1,
            0))
        =0,
    NA(),
    IF(
        Parameters!$D$15=1,
        IF(
            SUM(--(ISNUMBER(IF($M$5:$AD$5=1,(M91:AD91),""))))&gt;0,
            MAX(IF(
                ISNUMBER(M91:AD91),
                IF(
                    M$5:AD$5=1,
                    M91:AD91,
                    ""),
                "")),
            MAX(IF(
                ISNUMBER(M91:AD91),
                IF(
                    M$5:AD$5=2,
                    M91:AD91,
                    ""),
                ""))
        ),
        IF(
            Parameters!$D$16=1,
            IFERROR(
                AVERAGE(IF(
                    ISNUMBER(M91:AD91),
                    IF(
                        M$5:AD$5=1,
                        M91:AD91,
                        ""),
                    "")),
                AVERAGE(IF(
                    ISNUMBER(M91:AD91),
                    IF(
                        M$5:AD$5=2,
                        M91:AD91,
                        ""),
                    ""))
            ),
            IF(
                Parameters!$D$17=1,
                IFERROR(
                    IF(
                        OR(
                            IF(
                                ISNUMBER(M91:AD91),
                                IF(
                                    M$5:AD$5=1,
                                    M91:AD91,
                                    ""),
                                "")
                            =0),
                        0,
                        GEOMEAN(IF(
                            ISNUMBER(M91:AD91),
                            IF(
                                M$5:AD$5=1,
                                M91:AD91,
                                ""),
                            ""))
                    ),
                    IF(
                        OR(IF(
                            ISNUMBER(M91:AD91),
                            IF(
                                M$5:AD$5=2,
                                M91:AD91,
                                ""),
                            "")
                            =0),
                        0,
                        GEOMEAN(IF(
                            ISNUMBER(M91:AD91),
                            IF(
                                M$5:AD$5=2,
                                M91:AD91,
                                ""),
                            "")))
                )
            )
        )
    )
)</f>
        <v>10</v>
      </c>
      <c r="J91" s="242">
        <v>45103</v>
      </c>
      <c r="K91" s="242">
        <v>45154</v>
      </c>
      <c r="L91" s="91" t="s">
        <v>142</v>
      </c>
      <c r="M91" s="192">
        <v>0</v>
      </c>
      <c r="N91" s="192">
        <v>3.9292644205327099</v>
      </c>
      <c r="O91" s="192">
        <v>10</v>
      </c>
      <c r="P91" s="192">
        <v>0</v>
      </c>
      <c r="Q91" s="192" t="s">
        <v>409</v>
      </c>
      <c r="R91" s="192">
        <v>0</v>
      </c>
      <c r="S91" s="192">
        <v>0</v>
      </c>
      <c r="T91" s="192" t="s">
        <v>409</v>
      </c>
      <c r="U91" s="192">
        <v>79.599999999999994</v>
      </c>
      <c r="V91" s="192">
        <v>3.1788810321038201</v>
      </c>
      <c r="W91" s="192" t="s">
        <v>409</v>
      </c>
      <c r="X91" s="192" t="s">
        <v>409</v>
      </c>
      <c r="Y91" s="192">
        <v>-0.14285714285714199</v>
      </c>
      <c r="Z91" s="192">
        <v>-42.629482071713099</v>
      </c>
      <c r="AA91" s="34"/>
      <c r="AB91" s="34"/>
      <c r="AC91" s="192"/>
      <c r="AD91" s="192"/>
      <c r="AE91" s="192"/>
      <c r="AF91" s="192"/>
      <c r="AG91" s="192"/>
      <c r="AH91" s="192"/>
    </row>
    <row r="92" spans="1:34" x14ac:dyDescent="0.2">
      <c r="A92" s="84">
        <v>85</v>
      </c>
      <c r="B92" s="84" t="str">
        <f ca="1"/>
        <v>Croatia</v>
      </c>
      <c r="C92" s="84" t="str">
        <f ca="1"/>
        <v>HRV</v>
      </c>
      <c r="D92" s="219" t="str">
        <f ca="1"/>
        <v>ECS           Europe &amp; Central Asia</v>
      </c>
      <c r="E92" s="219" t="str">
        <f ca="1"/>
        <v>IBRD</v>
      </c>
      <c r="F92" s="190" t="str">
        <f t="shared" ca="1" si="13"/>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$M$4:$AD$4,
                    (M92:AD92),
                    "")),
            1,
            0))
        =0,
    NA(),
    IF(
        Parameters!$D$15=1,
        IF(
            SUM(--(ISNUMBER(IF($M$4:$AD$4=1,(M92:AD92),""))))&gt;0,
            MAX(IF(
                ISNUMBER(M92:AD92),
                IF(
                    M$4:AD$4=1,
                    M92:AD92,
                    ""),
                "")),
            MAX(IF(
                ISNUMBER(M92:AD92),
                IF(
                    M$4:AD$4=2,
                    M92:AD92,
                    ""),
                ""))
        ),
        IF(
            Parameters!$D$16=1,
            IFERROR(
                AVERAGE(IF(
                    ISNUMBER(M92:AD92),
                    IF(
                        M$4:AD$4=1,
                        M92:AD92,
                        ""),
                    "")),
                AVERAGE(IF(
                    ISNUMBER(M92:AD92),
                    IF(
                        M$4:AD$4=2,
                        M92:AD92,
                        ""),
                    ""))
            ),
            IF(
                Parameters!$D$17=1,
                IFERROR(
                    IF(
                        OR(
                            IF(
                                ISNUMBER(M92:AD92),
                                IF(
                                    M$4:AD$4=1,
                                    M92:AD92,
                                    ""),
                                "")
                            =0),
                        0,
                        GEOMEAN(IF(
                            ISNUMBER(M92:AD92),
                            IF(
                                M$4:AD$4=1,
                                M92:AD92,
                                ""),
                            ""))
                    ),
                    IF(
                        OR(IF(
                            ISNUMBER(M92:AD92),
                            IF(
                                M$4:AD$4=2,
                                M92:AD92,
                                ""),
                            "")
                            =0),
                        0,
                        GEOMEAN(IF(
                            ISNUMBER(M92:AD92),
                            IF(
                                M$4:AD$4=2,
                                M92:AD92,
                                ""),
                            "")))
                )
            )
        )
    )
)</f>
        <v>0</v>
      </c>
      <c r="I92" s="191" cm="1">
        <f t="array" ref="I92">IF(
    SUM(IF(
            ISNUMBER(
                IF(
                    $M$5:$AD$5,
                    (M92:AD92),
                    "")),
            1,
            0))
        =0,
    NA(),
    IF(
        Parameters!$D$15=1,
        IF(
            SUM(--(ISNUMBER(IF($M$5:$AD$5=1,(M92:AD92),""))))&gt;0,
            MAX(IF(
                ISNUMBER(M92:AD92),
                IF(
                    M$5:AD$5=1,
                    M92:AD92,
                    ""),
                "")),
            MAX(IF(
                ISNUMBER(M92:AD92),
                IF(
                    M$5:AD$5=2,
                    M92:AD92,
                    ""),
                ""))
        ),
        IF(
            Parameters!$D$16=1,
            IFERROR(
                AVERAGE(IF(
                    ISNUMBER(M92:AD92),
                    IF(
                        M$5:AD$5=1,
                        M92:AD92,
                        ""),
                    "")),
                AVERAGE(IF(
                    ISNUMBER(M92:AD92),
                    IF(
                        M$5:AD$5=2,
                        M92:AD92,
                        ""),
                    ""))
            ),
            IF(
                Parameters!$D$17=1,
                IFERROR(
                    IF(
                        OR(
                            IF(
                                ISNUMBER(M92:AD92),
                                IF(
                                    M$5:AD$5=1,
                                    M92:AD92,
                                    ""),
                                "")
                            =0),
                        0,
                        GEOMEAN(IF(
                            ISNUMBER(M92:AD92),
                            IF(
                                M$5:AD$5=1,
                                M92:AD92,
                                ""),
                            ""))
                    ),
                    IF(
                        OR(IF(
                            ISNUMBER(M92:AD92),
                            IF(
                                M$5:AD$5=2,
                                M92:AD92,
                                ""),
                            "")
                            =0),
                        0,
                        GEOMEAN(IF(
                            ISNUMBER(M92:AD92),
                            IF(
                                M$5:AD$5=2,
                                M92:AD92,
                                ""),
                            "")))
                )
            )
        )
    )
)</f>
        <v>7</v>
      </c>
      <c r="J92" s="242">
        <v>45103</v>
      </c>
      <c r="K92" s="242">
        <v>44966</v>
      </c>
      <c r="L92" s="91" t="s">
        <v>144</v>
      </c>
      <c r="M92" s="192">
        <v>0</v>
      </c>
      <c r="N92" s="192">
        <v>0</v>
      </c>
      <c r="O92" s="192" t="s">
        <v>409</v>
      </c>
      <c r="P92" s="192">
        <v>0</v>
      </c>
      <c r="Q92" s="192" t="s">
        <v>409</v>
      </c>
      <c r="R92" s="192">
        <v>7</v>
      </c>
      <c r="S92" s="192" t="s">
        <v>409</v>
      </c>
      <c r="T92" s="192" t="s">
        <v>409</v>
      </c>
      <c r="U92" s="192">
        <v>48.7</v>
      </c>
      <c r="V92" s="192" t="s">
        <v>409</v>
      </c>
      <c r="W92" s="192" t="s">
        <v>409</v>
      </c>
      <c r="X92" s="192" t="s">
        <v>409</v>
      </c>
      <c r="Y92" s="192">
        <v>0.17857142857142799</v>
      </c>
      <c r="Z92" s="192" t="s">
        <v>409</v>
      </c>
      <c r="AA92" s="34"/>
      <c r="AB92" s="34"/>
      <c r="AC92" s="192"/>
      <c r="AD92" s="192"/>
      <c r="AE92" s="192"/>
      <c r="AF92" s="192"/>
      <c r="AG92" s="192"/>
      <c r="AH92" s="192"/>
    </row>
    <row r="93" spans="1:34" x14ac:dyDescent="0.2">
      <c r="A93" s="84">
        <v>86</v>
      </c>
      <c r="B93" s="84" t="str">
        <f ca="1"/>
        <v>Haiti</v>
      </c>
      <c r="C93" s="84" t="str">
        <f ca="1"/>
        <v>HTI</v>
      </c>
      <c r="D93" s="219" t="str">
        <f ca="1"/>
        <v>LCN           Latin America &amp; Caribbean</v>
      </c>
      <c r="E93" s="219" t="str">
        <f ca="1"/>
        <v>IDA</v>
      </c>
      <c r="F93" s="190" t="str">
        <f t="shared" ca="1" si="13"/>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8.4515425472851575</v>
      </c>
      <c r="H93" s="80" cm="1">
        <f t="array" ref="H93">IF(
    SUM(IF(
            ISNUMBER(
                IF(
                    $M$4:$AD$4,
                    (M93:AD93),
                    "")),
            1,
            0))
        =0,
    NA(),
    IF(
        Parameters!$D$15=1,
        IF(
            SUM(--(ISNUMBER(IF($M$4:$AD$4=1,(M93:AD93),""))))&gt;0,
            MAX(IF(
                ISNUMBER(M93:AD93),
                IF(
                    M$4:AD$4=1,
                    M93:AD93,
                    ""),
                "")),
            MAX(IF(
                ISNUMBER(M93:AD93),
                IF(
                    M$4:AD$4=2,
                    M93:AD93,
                    ""),
                ""))
        ),
        IF(
            Parameters!$D$16=1,
            IFERROR(
                AVERAGE(IF(
                    ISNUMBER(M93:AD93),
                    IF(
                        M$4:AD$4=1,
                        M93:AD93,
                        ""),
                    "")),
                AVERAGE(IF(
                    ISNUMBER(M93:AD93),
                    IF(
                        M$4:AD$4=2,
                        M93:AD93,
                        ""),
                    ""))
            ),
            IF(
                Parameters!$D$17=1,
                IFERROR(
                    IF(
                        OR(
                            IF(
                                ISNUMBER(M93:AD93),
                                IF(
                                    M$4:AD$4=1,
                                    M93:AD93,
                                    ""),
                                "")
                            =0),
                        0,
                        GEOMEAN(IF(
                            ISNUMBER(M93:AD93),
                            IF(
                                M$4:AD$4=1,
                                M93:AD93,
                                ""),
                            ""))
                    ),
                    IF(
                        OR(IF(
                            ISNUMBER(M93:AD93),
                            IF(
                                M$4:AD$4=2,
                                M93:AD93,
                                ""),
                            "")
                            =0),
                        0,
                        GEOMEAN(IF(
                            ISNUMBER(M93:AD93),
                            IF(
                                M$4:AD$4=2,
                                M93:AD93,
                                ""),
                            "")))
                )
            )
        )
    )
)</f>
        <v>10</v>
      </c>
      <c r="I93" s="191" cm="1">
        <f t="array" ref="I93">IF(
    SUM(IF(
            ISNUMBER(
                IF(
                    $M$5:$AD$5,
                    (M93:AD93),
                    "")),
            1,
            0))
        =0,
    NA(),
    IF(
        Parameters!$D$15=1,
        IF(
            SUM(--(ISNUMBER(IF($M$5:$AD$5=1,(M93:AD93),""))))&gt;0,
            MAX(IF(
                ISNUMBER(M93:AD93),
                IF(
                    M$5:AD$5=1,
                    M93:AD93,
                    ""),
                "")),
            MAX(IF(
                ISNUMBER(M93:AD93),
                IF(
                    M$5:AD$5=2,
                    M93:AD93,
                    ""),
                ""))
        ),
        IF(
            Parameters!$D$16=1,
            IFERROR(
                AVERAGE(IF(
                    ISNUMBER(M93:AD93),
                    IF(
                        M$5:AD$5=1,
                        M93:AD93,
                        ""),
                    "")),
                AVERAGE(IF(
                    ISNUMBER(M93:AD93),
                    IF(
                        M$5:AD$5=2,
                        M93:AD93,
                        ""),
                    ""))
            ),
            IF(
                Parameters!$D$17=1,
                IFERROR(
                    IF(
                        OR(
                            IF(
                                ISNUMBER(M93:AD93),
                                IF(
                                    M$5:AD$5=1,
                                    M93:AD93,
                                    ""),
                                "")
                            =0),
                        0,
                        GEOMEAN(IF(
                            ISNUMBER(M93:AD93),
                            IF(
                                M$5:AD$5=1,
                                M93:AD93,
                                ""),
                            ""))
                    ),
                    IF(
                        OR(IF(
                            ISNUMBER(M93:AD93),
                            IF(
                                M$5:AD$5=2,
                                M93:AD93,
                                ""),
                            "")
                            =0),
                        0,
                        GEOMEAN(IF(
                            ISNUMBER(M93:AD93),
                            IF(
                                M$5:AD$5=2,
                                M93:AD93,
                                ""),
                            "")))
                )
            )
        )
    )
)</f>
        <v>7.1428571428571299</v>
      </c>
      <c r="J93" s="242">
        <v>44778</v>
      </c>
      <c r="K93" s="242">
        <v>45142</v>
      </c>
      <c r="L93" s="91" t="s">
        <v>146</v>
      </c>
      <c r="M93" s="192">
        <v>10</v>
      </c>
      <c r="N93" s="192">
        <v>9.0668548244840306</v>
      </c>
      <c r="O93" s="192">
        <v>3.4167475558623499</v>
      </c>
      <c r="P93" s="192">
        <v>0</v>
      </c>
      <c r="Q93" s="192" t="s">
        <v>409</v>
      </c>
      <c r="R93" s="192">
        <v>7.1428571428571299</v>
      </c>
      <c r="S93" s="192">
        <v>0</v>
      </c>
      <c r="T93" s="192" t="s">
        <v>623</v>
      </c>
      <c r="U93" s="192">
        <v>102.9</v>
      </c>
      <c r="V93" s="192">
        <v>0.341674755586235</v>
      </c>
      <c r="W93" s="192" t="s">
        <v>409</v>
      </c>
      <c r="X93" s="192" t="s">
        <v>409</v>
      </c>
      <c r="Y93" s="192">
        <v>0.14285714285714199</v>
      </c>
      <c r="Z93" s="192">
        <v>-50.122249388752998</v>
      </c>
      <c r="AA93" s="34"/>
      <c r="AB93" s="34"/>
      <c r="AC93" s="192"/>
      <c r="AD93" s="192"/>
      <c r="AE93" s="192"/>
      <c r="AF93" s="192"/>
      <c r="AG93" s="192"/>
      <c r="AH93" s="192"/>
    </row>
    <row r="94" spans="1:34" x14ac:dyDescent="0.2">
      <c r="A94" s="84">
        <v>87</v>
      </c>
      <c r="B94" s="84" t="str">
        <f ca="1"/>
        <v>Hungary</v>
      </c>
      <c r="C94" s="84" t="str">
        <f ca="1"/>
        <v>HUN</v>
      </c>
      <c r="D94" s="219" t="str">
        <f ca="1"/>
        <v>ECS           Europe &amp; Central Asia</v>
      </c>
      <c r="E94" s="219" t="str">
        <f ca="1"/>
        <v>NA</v>
      </c>
      <c r="F94" s="190" t="str">
        <f t="shared" ca="1" si="13"/>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$M$4:$AD$4,
                    (M94:AD94),
                    "")),
            1,
            0))
        =0,
    NA(),
    IF(
        Parameters!$D$15=1,
        IF(
            SUM(--(ISNUMBER(IF($M$4:$AD$4=1,(M94:AD94),""))))&gt;0,
            MAX(IF(
                ISNUMBER(M94:AD94),
                IF(
                    M$4:AD$4=1,
                    M94:AD94,
                    ""),
                "")),
            MAX(IF(
                ISNUMBER(M94:AD94),
                IF(
                    M$4:AD$4=2,
                    M94:AD94,
                    ""),
                ""))
        ),
        IF(
            Parameters!$D$16=1,
            IFERROR(
                AVERAGE(IF(
                    ISNUMBER(M94:AD94),
                    IF(
                        M$4:AD$4=1,
                        M94:AD94,
                        ""),
                    "")),
                AVERAGE(IF(
                    ISNUMBER(M94:AD94),
                    IF(
                        M$4:AD$4=2,
                        M94:AD94,
                        ""),
                    ""))
            ),
            IF(
                Parameters!$D$17=1,
                IFERROR(
                    IF(
                        OR(
                            IF(
                                ISNUMBER(M94:AD94),
                                IF(
                                    M$4:AD$4=1,
                                    M94:AD94,
                                    ""),
                                "")
                            =0),
                        0,
                        GEOMEAN(IF(
                            ISNUMBER(M94:AD94),
                            IF(
                                M$4:AD$4=1,
                                M94:AD94,
                                ""),
                            ""))
                    ),
                    IF(
                        OR(IF(
                            ISNUMBER(M94:AD94),
                            IF(
                                M$4:AD$4=2,
                                M94:AD94,
                                ""),
                            "")
                            =0),
                        0,
                        GEOMEAN(IF(
                            ISNUMBER(M94:AD94),
                            IF(
                                M$4:AD$4=2,
                                M94:AD94,
                                ""),
                            "")))
                )
            )
        )
    )
)</f>
        <v>0</v>
      </c>
      <c r="I94" s="191" cm="1">
        <f t="array" ref="I94">IF(
    SUM(IF(
            ISNUMBER(
                IF(
                    $M$5:$AD$5,
                    (M94:AD94),
                    "")),
            1,
            0))
        =0,
    NA(),
    IF(
        Parameters!$D$15=1,
        IF(
            SUM(--(ISNUMBER(IF($M$5:$AD$5=1,(M94:AD94),""))))&gt;0,
            MAX(IF(
                ISNUMBER(M94:AD94),
                IF(
                    M$5:AD$5=1,
                    M94:AD94,
                    ""),
                "")),
            MAX(IF(
                ISNUMBER(M94:AD94),
                IF(
                    M$5:AD$5=2,
                    M94:AD94,
                    ""),
                ""))
        ),
        IF(
            Parameters!$D$16=1,
            IFERROR(
                AVERAGE(IF(
                    ISNUMBER(M94:AD94),
                    IF(
                        M$5:AD$5=1,
                        M94:AD94,
                        ""),
                    "")),
                AVERAGE(IF(
                    ISNUMBER(M94:AD94),
                    IF(
                        M$5:AD$5=2,
                        M94:AD94,
                        ""),
                    ""))
            ),
            IF(
                Parameters!$D$17=1,
                IFERROR(
                    IF(
                        OR(
                            IF(
                                ISNUMBER(M94:AD94),
                                IF(
                                    M$5:AD$5=1,
                                    M94:AD94,
                                    ""),
                                "")
                            =0),
                        0,
                        GEOMEAN(IF(
                            ISNUMBER(M94:AD94),
                            IF(
                                M$5:AD$5=1,
                                M94:AD94,
                                ""),
                            ""))
                    ),
                    IF(
                        OR(IF(
                            ISNUMBER(M94:AD94),
                            IF(
                                M$5:AD$5=2,
                                M94:AD94,
                                ""),
                            "")
                            =0),
                        0,
                        GEOMEAN(IF(
                            ISNUMBER(M94:AD94),
                            IF(
                                M$5:AD$5=2,
                                M94:AD94,
                                ""),
                            "")))
                )
            )
        )
    )
)</f>
        <v>0</v>
      </c>
      <c r="J94" s="242">
        <v>45103</v>
      </c>
      <c r="K94" s="242">
        <v>44900</v>
      </c>
      <c r="L94" s="91" t="s">
        <v>148</v>
      </c>
      <c r="M94" s="192">
        <v>0</v>
      </c>
      <c r="N94" s="192">
        <v>0</v>
      </c>
      <c r="O94" s="192" t="s">
        <v>409</v>
      </c>
      <c r="P94" s="192">
        <v>0</v>
      </c>
      <c r="Q94" s="192" t="s">
        <v>409</v>
      </c>
      <c r="R94" s="192">
        <v>0</v>
      </c>
      <c r="S94" s="192" t="s">
        <v>409</v>
      </c>
      <c r="T94" s="192" t="s">
        <v>409</v>
      </c>
      <c r="U94" s="192">
        <v>48.8</v>
      </c>
      <c r="V94" s="192" t="s">
        <v>409</v>
      </c>
      <c r="W94" s="192" t="s">
        <v>409</v>
      </c>
      <c r="X94" s="192" t="s">
        <v>409</v>
      </c>
      <c r="Y94" s="192">
        <v>0</v>
      </c>
      <c r="Z94" s="192" t="s">
        <v>409</v>
      </c>
      <c r="AA94" s="34"/>
      <c r="AB94" s="34"/>
      <c r="AC94" s="192"/>
      <c r="AD94" s="192"/>
      <c r="AE94" s="192"/>
      <c r="AF94" s="192"/>
      <c r="AG94" s="192"/>
      <c r="AH94" s="192"/>
    </row>
    <row r="95" spans="1:34" x14ac:dyDescent="0.2">
      <c r="A95" s="84">
        <v>88</v>
      </c>
      <c r="B95" s="84" t="str">
        <f ca="1"/>
        <v>Indonesia</v>
      </c>
      <c r="C95" s="84" t="str">
        <f ca="1"/>
        <v>IDN</v>
      </c>
      <c r="D95" s="219" t="str">
        <f ca="1"/>
        <v>EAS           East Asia &amp; Pacific</v>
      </c>
      <c r="E95" s="219" t="str">
        <f ca="1"/>
        <v>IBRD</v>
      </c>
      <c r="F95" s="190" t="str">
        <f t="shared" ca="1" si="13"/>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2.9022409088794436</v>
      </c>
      <c r="H95" s="80" cm="1">
        <f t="array" ref="H95">IF(
    SUM(IF(
            ISNUMBER(
                IF(
                    $M$4:$AD$4,
                    (M95:AD95),
                    "")),
            1,
            0))
        =0,
    NA(),
    IF(
        Parameters!$D$15=1,
        IF(
            SUM(--(ISNUMBER(IF($M$4:$AD$4=1,(M95:AD95),""))))&gt;0,
            MAX(IF(
                ISNUMBER(M95:AD95),
                IF(
                    M$4:AD$4=1,
                    M95:AD95,
                    ""),
                "")),
            MAX(IF(
                ISNUMBER(M95:AD95),
                IF(
                    M$4:AD$4=2,
                    M95:AD95,
                    ""),
                ""))
        ),
        IF(
            Parameters!$D$16=1,
            IFERROR(
                AVERAGE(IF(
                    ISNUMBER(M95:AD95),
                    IF(
                        M$4:AD$4=1,
                        M95:AD95,
                        ""),
                    "")),
                AVERAGE(IF(
                    ISNUMBER(M95:AD95),
                    IF(
                        M$4:AD$4=2,
                        M95:AD95,
                        ""),
                    ""))
            ),
            IF(
                Parameters!$D$17=1,
                IFERROR(
                    IF(
                        OR(
                            IF(
                                ISNUMBER(M95:AD95),
                                IF(
                                    M$4:AD$4=1,
                                    M95:AD95,
                                    ""),
                                "")
                            =0),
                        0,
                        GEOMEAN(IF(
                            ISNUMBER(M95:AD95),
                            IF(
                                M$4:AD$4=1,
                                M95:AD95,
                                ""),
                            ""))
                    ),
                    IF(
                        OR(IF(
                            ISNUMBER(M95:AD95),
                            IF(
                                M$4:AD$4=2,
                                M95:AD95,
                                ""),
                            "")
                            =0),
                        0,
                        GEOMEAN(IF(
                            ISNUMBER(M95:AD95),
                            IF(
                                M$4:AD$4=2,
                                M95:AD95,
                                ""),
                            "")))
                )
            )
        )
    )
)</f>
        <v>0.84230022931733795</v>
      </c>
      <c r="I95" s="191" cm="1">
        <f t="array" ref="I95">IF(
    SUM(IF(
            ISNUMBER(
                IF(
                    $M$5:$AD$5,
                    (M95:AD95),
                    "")),
            1,
            0))
        =0,
    NA(),
    IF(
        Parameters!$D$15=1,
        IF(
            SUM(--(ISNUMBER(IF($M$5:$AD$5=1,(M95:AD95),""))))&gt;0,
            MAX(IF(
                ISNUMBER(M95:AD95),
                IF(
                    M$5:AD$5=1,
                    M95:AD95,
                    ""),
                "")),
            MAX(IF(
                ISNUMBER(M95:AD95),
                IF(
                    M$5:AD$5=2,
                    M95:AD95,
                    ""),
                ""))
        ),
        IF(
            Parameters!$D$16=1,
            IFERROR(
                AVERAGE(IF(
                    ISNUMBER(M95:AD95),
                    IF(
                        M$5:AD$5=1,
                        M95:AD95,
                        ""),
                    "")),
                AVERAGE(IF(
                    ISNUMBER(M95:AD95),
                    IF(
                        M$5:AD$5=2,
                        M95:AD95,
                        ""),
                    ""))
            ),
            IF(
                Parameters!$D$17=1,
                IFERROR(
                    IF(
                        OR(
                            IF(
                                ISNUMBER(M95:AD95),
                                IF(
                                    M$5:AD$5=1,
                                    M95:AD95,
                                    ""),
                                "")
                            =0),
                        0,
                        GEOMEAN(IF(
                            ISNUMBER(M95:AD95),
                            IF(
                                M$5:AD$5=1,
                                M95:AD95,
                                ""),
                            ""))
                    ),
                    IF(
                        OR(IF(
                            ISNUMBER(M95:AD95),
                            IF(
                                M$5:AD$5=2,
                                M95:AD95,
                                ""),
                            "")
                            =0),
                        0,
                        GEOMEAN(IF(
                            ISNUMBER(M95:AD95),
                            IF(
                                M$5:AD$5=2,
                                M95:AD95,
                                ""),
                            "")))
                )
            )
        )
    )
)</f>
        <v>10</v>
      </c>
      <c r="J95" s="242">
        <v>45103</v>
      </c>
      <c r="K95" s="242">
        <v>45154</v>
      </c>
      <c r="L95" s="91" t="s">
        <v>150</v>
      </c>
      <c r="M95" s="192">
        <v>0</v>
      </c>
      <c r="N95" s="192">
        <v>0.84230022931733795</v>
      </c>
      <c r="O95" s="192">
        <v>0</v>
      </c>
      <c r="P95" s="192">
        <v>0</v>
      </c>
      <c r="Q95" s="192" t="s">
        <v>409</v>
      </c>
      <c r="R95" s="192">
        <v>0</v>
      </c>
      <c r="S95" s="192">
        <v>10</v>
      </c>
      <c r="T95" s="192" t="s">
        <v>409</v>
      </c>
      <c r="U95" s="192">
        <v>65.599999999999994</v>
      </c>
      <c r="V95" s="192">
        <v>-1.1680448413544</v>
      </c>
      <c r="W95" s="192" t="s">
        <v>409</v>
      </c>
      <c r="X95" s="192" t="s">
        <v>409</v>
      </c>
      <c r="Y95" s="192">
        <v>-3.5714285714285803E-2</v>
      </c>
      <c r="Z95" s="192">
        <v>42.857142857142797</v>
      </c>
      <c r="AA95" s="34"/>
      <c r="AB95" s="34"/>
      <c r="AC95" s="192"/>
      <c r="AD95" s="192"/>
      <c r="AE95" s="192"/>
      <c r="AF95" s="192"/>
      <c r="AG95" s="192"/>
      <c r="AH95" s="192"/>
    </row>
    <row r="96" spans="1:34" x14ac:dyDescent="0.2">
      <c r="A96" s="84">
        <v>89</v>
      </c>
      <c r="B96" s="84" t="str">
        <f ca="1"/>
        <v>Isle of Man</v>
      </c>
      <c r="C96" s="84" t="str">
        <f ca="1"/>
        <v>IMN</v>
      </c>
      <c r="D96" s="219" t="str">
        <f ca="1"/>
        <v>ECS           Europe &amp; Central Asia</v>
      </c>
      <c r="E96" s="219" t="str">
        <f ca="1"/>
        <v>NA</v>
      </c>
      <c r="F96" s="190" t="str">
        <f t="shared" ca="1" si="13"/>
        <v/>
      </c>
      <c r="G96" s="80">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0</v>
      </c>
      <c r="H96" s="80" cm="1">
        <f t="array" ref="H96">IF(
    SUM(IF(
            ISNUMBER(
                IF(
                    $M$4:$AD$4,
                    (M96:AD96),
                    "")),
            1,
            0))
        =0,
    NA(),
    IF(
        Parameters!$D$15=1,
        IF(
            SUM(--(ISNUMBER(IF($M$4:$AD$4=1,(M96:AD96),""))))&gt;0,
            MAX(IF(
                ISNUMBER(M96:AD96),
                IF(
                    M$4:AD$4=1,
                    M96:AD96,
                    ""),
                "")),
            MAX(IF(
                ISNUMBER(M96:AD96),
                IF(
                    M$4:AD$4=2,
                    M96:AD96,
                    ""),
                ""))
        ),
        IF(
            Parameters!$D$16=1,
            IFERROR(
                AVERAGE(IF(
                    ISNUMBER(M96:AD96),
                    IF(
                        M$4:AD$4=1,
                        M96:AD96,
                        ""),
                    "")),
                AVERAGE(IF(
                    ISNUMBER(M96:AD96),
                    IF(
                        M$4:AD$4=2,
                        M96:AD96,
                        ""),
                    ""))
            ),
            IF(
                Parameters!$D$17=1,
                IFERROR(
                    IF(
                        OR(
                            IF(
                                ISNUMBER(M96:AD96),
                                IF(
                                    M$4:AD$4=1,
                                    M96:AD96,
                                    ""),
                                "")
                            =0),
                        0,
                        GEOMEAN(IF(
                            ISNUMBER(M96:AD96),
                            IF(
                                M$4:AD$4=1,
                                M96:AD96,
                                ""),
                            ""))
                    ),
                    IF(
                        OR(IF(
                            ISNUMBER(M96:AD96),
                            IF(
                                M$4:AD$4=2,
                                M96:AD96,
                                ""),
                            "")
                            =0),
                        0,
                        GEOMEAN(IF(
                            ISNUMBER(M96:AD96),
                            IF(
                                M$4:AD$4=2,
                                M96:AD96,
                                ""),
                            "")))
                )
            )
        )
    )
)</f>
        <v>0</v>
      </c>
      <c r="I96" s="191" cm="1">
        <f t="array" ref="I96">IF(
    SUM(IF(
            ISNUMBER(
                IF(
                    $M$5:$AD$5,
                    (M96:AD96),
                    "")),
            1,
            0))
        =0,
    NA(),
    IF(
        Parameters!$D$15=1,
        IF(
            SUM(--(ISNUMBER(IF($M$5:$AD$5=1,(M96:AD96),""))))&gt;0,
            MAX(IF(
                ISNUMBER(M96:AD96),
                IF(
                    M$5:AD$5=1,
                    M96:AD96,
                    ""),
                "")),
            MAX(IF(
                ISNUMBER(M96:AD96),
                IF(
                    M$5:AD$5=2,
                    M96:AD96,
                    ""),
                ""))
        ),
        IF(
            Parameters!$D$16=1,
            IFERROR(
                AVERAGE(IF(
                    ISNUMBER(M96:AD96),
                    IF(
                        M$5:AD$5=1,
                        M96:AD96,
                        ""),
                    "")),
                AVERAGE(IF(
                    ISNUMBER(M96:AD96),
                    IF(
                        M$5:AD$5=2,
                        M96:AD96,
                        ""),
                    ""))
            ),
            IF(
                Parameters!$D$17=1,
                IFERROR(
                    IF(
                        OR(
                            IF(
                                ISNUMBER(M96:AD96),
                                IF(
                                    M$5:AD$5=1,
                                    M96:AD96,
                                    ""),
                                "")
                            =0),
                        0,
                        GEOMEAN(IF(
                            ISNUMBER(M96:AD96),
                            IF(
                                M$5:AD$5=1,
                                M96:AD96,
                                ""),
                            ""))
                    ),
                    IF(
                        OR(IF(
                            ISNUMBER(M96:AD96),
                            IF(
                                M$5:AD$5=2,
                                M96:AD96,
                                ""),
                            "")
                            =0),
                        0,
                        GEOMEAN(IF(
                            ISNUMBER(M96:AD96),
                            IF(
                                M$5:AD$5=2,
                                M96:AD96,
                                ""),
                            "")))
                )
            )
        )
    )
)</f>
        <v>0</v>
      </c>
      <c r="J96" s="242" t="s">
        <v>409</v>
      </c>
      <c r="K96" s="242" t="s">
        <v>409</v>
      </c>
      <c r="L96" s="91" t="s">
        <v>711</v>
      </c>
      <c r="M96" s="192">
        <v>0</v>
      </c>
      <c r="N96" s="192" t="s">
        <v>409</v>
      </c>
      <c r="O96" s="192" t="s">
        <v>409</v>
      </c>
      <c r="P96" s="192">
        <v>0</v>
      </c>
      <c r="Q96" s="192" t="s">
        <v>409</v>
      </c>
      <c r="R96" s="192" t="s">
        <v>409</v>
      </c>
      <c r="S96" s="192" t="s">
        <v>409</v>
      </c>
      <c r="T96" s="192" t="s">
        <v>409</v>
      </c>
      <c r="U96" s="192" t="s">
        <v>409</v>
      </c>
      <c r="V96" s="192" t="s">
        <v>409</v>
      </c>
      <c r="W96" s="192" t="s">
        <v>409</v>
      </c>
      <c r="X96" s="192" t="s">
        <v>409</v>
      </c>
      <c r="Y96" s="192" t="s">
        <v>409</v>
      </c>
      <c r="Z96" s="192" t="s">
        <v>409</v>
      </c>
      <c r="AA96" s="34"/>
      <c r="AB96" s="34"/>
      <c r="AC96" s="192"/>
      <c r="AD96" s="192"/>
      <c r="AE96" s="192"/>
      <c r="AF96" s="192"/>
      <c r="AG96" s="192"/>
      <c r="AH96" s="192"/>
    </row>
    <row r="97" spans="1:34" x14ac:dyDescent="0.2">
      <c r="A97" s="84">
        <v>90</v>
      </c>
      <c r="B97" s="84" t="str">
        <f ca="1"/>
        <v>India</v>
      </c>
      <c r="C97" s="84" t="str">
        <f ca="1"/>
        <v>IND</v>
      </c>
      <c r="D97" s="219" t="str">
        <f ca="1"/>
        <v>SAS           South Asia</v>
      </c>
      <c r="E97" s="219" t="str">
        <f ca="1"/>
        <v>IBRD</v>
      </c>
      <c r="F97" s="190" t="str">
        <f t="shared" ca="1" si="13"/>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5.2120327016141506</v>
      </c>
      <c r="H97" s="80" cm="1">
        <f t="array" ref="H97">IF(
    SUM(IF(
            ISNUMBER(
                IF(
                    $M$4:$AD$4,
                    (M97:AD97),
                    "")),
            1,
            0))
        =0,
    NA(),
    IF(
        Parameters!$D$15=1,
        IF(
            SUM(--(ISNUMBER(IF($M$4:$AD$4=1,(M97:AD97),""))))&gt;0,
            MAX(IF(
                ISNUMBER(M97:AD97),
                IF(
                    M$4:AD$4=1,
                    M97:AD97,
                    ""),
                "")),
            MAX(IF(
                ISNUMBER(M97:AD97),
                IF(
                    M$4:AD$4=2,
                    M97:AD97,
                    ""),
                ""))
        ),
        IF(
            Parameters!$D$16=1,
            IFERROR(
                AVERAGE(IF(
                    ISNUMBER(M97:AD97),
                    IF(
                        M$4:AD$4=1,
                        M97:AD97,
                        ""),
                    "")),
                AVERAGE(IF(
                    ISNUMBER(M97:AD97),
                    IF(
                        M$4:AD$4=2,
                        M97:AD97,
                        ""),
                    ""))
            ),
            IF(
                Parameters!$D$17=1,
                IFERROR(
                    IF(
                        OR(
                            IF(
                                ISNUMBER(M97:AD97),
                                IF(
                                    M$4:AD$4=1,
                                    M97:AD97,
                                    ""),
                                "")
                            =0),
                        0,
                        GEOMEAN(IF(
                            ISNUMBER(M97:AD97),
                            IF(
                                M$4:AD$4=1,
                                M97:AD97,
                                ""),
                            ""))
                    ),
                    IF(
                        OR(IF(
                            ISNUMBER(M97:AD97),
                            IF(
                                M$4:AD$4=2,
                                M97:AD97,
                                ""),
                            "")
                            =0),
                        0,
                        GEOMEAN(IF(
                            ISNUMBER(M97:AD97),
                            IF(
                                M$4:AD$4=2,
                                M97:AD97,
                                ""),
                            "")))
                )
            )
        )
    )
)</f>
        <v>2.71652848826953</v>
      </c>
      <c r="I97" s="191" cm="1">
        <f t="array" ref="I97">IF(
    SUM(IF(
            ISNUMBER(
                IF(
                    $M$5:$AD$5,
                    (M97:AD97),
                    "")),
            1,
            0))
        =0,
    NA(),
    IF(
        Parameters!$D$15=1,
        IF(
            SUM(--(ISNUMBER(IF($M$5:$AD$5=1,(M97:AD97),""))))&gt;0,
            MAX(IF(
                ISNUMBER(M97:AD97),
                IF(
                    M$5:AD$5=1,
                    M97:AD97,
                    ""),
                "")),
            MAX(IF(
                ISNUMBER(M97:AD97),
                IF(
                    M$5:AD$5=2,
                    M97:AD97,
                    ""),
                ""))
        ),
        IF(
            Parameters!$D$16=1,
            IFERROR(
                AVERAGE(IF(
                    ISNUMBER(M97:AD97),
                    IF(
                        M$5:AD$5=1,
                        M97:AD97,
                        ""),
                    "")),
                AVERAGE(IF(
                    ISNUMBER(M97:AD97),
                    IF(
                        M$5:AD$5=2,
                        M97:AD97,
                        ""),
                    ""))
            ),
            IF(
                Parameters!$D$17=1,
                IFERROR(
                    IF(
                        OR(
                            IF(
                                ISNUMBER(M97:AD97),
                                IF(
                                    M$5:AD$5=1,
                                    M97:AD97,
                                    ""),
                                "")
                            =0),
                        0,
                        GEOMEAN(IF(
                            ISNUMBER(M97:AD97),
                            IF(
                                M$5:AD$5=1,
                                M97:AD97,
                                ""),
                            ""))
                    ),
                    IF(
                        OR(IF(
                            ISNUMBER(M97:AD97),
                            IF(
                                M$5:AD$5=2,
                                M97:AD97,
                                ""),
                            "")
                            =0),
                        0,
                        GEOMEAN(IF(
                            ISNUMBER(M97:AD97),
                            IF(
                                M$5:AD$5=2,
                                M97:AD97,
                                ""),
                            "")))
                )
            )
        )
    )
)</f>
        <v>10</v>
      </c>
      <c r="J97" s="242">
        <v>45103</v>
      </c>
      <c r="K97" s="242">
        <v>45154</v>
      </c>
      <c r="L97" s="91" t="s">
        <v>152</v>
      </c>
      <c r="M97" s="192">
        <v>0</v>
      </c>
      <c r="N97" s="192">
        <v>2.71652848826953</v>
      </c>
      <c r="O97" s="192">
        <v>10</v>
      </c>
      <c r="P97" s="192">
        <v>0</v>
      </c>
      <c r="Q97" s="192" t="s">
        <v>409</v>
      </c>
      <c r="R97" s="192">
        <v>0</v>
      </c>
      <c r="S97" s="192">
        <v>7.3637702503681801</v>
      </c>
      <c r="T97" s="192" t="s">
        <v>409</v>
      </c>
      <c r="U97" s="192">
        <v>74.099999999999994</v>
      </c>
      <c r="V97" s="192">
        <v>2.0603008807118202</v>
      </c>
      <c r="W97" s="192" t="s">
        <v>409</v>
      </c>
      <c r="X97" s="192" t="s">
        <v>409</v>
      </c>
      <c r="Y97" s="192">
        <v>-0.107142857142857</v>
      </c>
      <c r="Z97" s="192">
        <v>18.409425625920399</v>
      </c>
      <c r="AA97" s="34"/>
      <c r="AB97" s="34"/>
      <c r="AC97" s="192"/>
      <c r="AD97" s="192"/>
      <c r="AE97" s="192"/>
      <c r="AF97" s="192"/>
      <c r="AG97" s="192"/>
      <c r="AH97" s="192"/>
    </row>
    <row r="98" spans="1:34" x14ac:dyDescent="0.2">
      <c r="A98" s="84">
        <v>91</v>
      </c>
      <c r="B98" s="84" t="str">
        <f ca="1"/>
        <v>Ireland</v>
      </c>
      <c r="C98" s="84" t="str">
        <f ca="1"/>
        <v>IRL</v>
      </c>
      <c r="D98" s="219" t="str">
        <f ca="1"/>
        <v>ECS           Europe &amp; Central Asia</v>
      </c>
      <c r="E98" s="219" t="str">
        <f ca="1"/>
        <v>NA</v>
      </c>
      <c r="F98" s="190" t="str">
        <f t="shared" ca="1" si="13"/>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$M$4:$AD$4,
                    (M98:AD98),
                    "")),
            1,
            0))
        =0,
    NA(),
    IF(
        Parameters!$D$15=1,
        IF(
            SUM(--(ISNUMBER(IF($M$4:$AD$4=1,(M98:AD98),""))))&gt;0,
            MAX(IF(
                ISNUMBER(M98:AD98),
                IF(
                    M$4:AD$4=1,
                    M98:AD98,
                    ""),
                "")),
            MAX(IF(
                ISNUMBER(M98:AD98),
                IF(
                    M$4:AD$4=2,
                    M98:AD98,
                    ""),
                ""))
        ),
        IF(
            Parameters!$D$16=1,
            IFERROR(
                AVERAGE(IF(
                    ISNUMBER(M98:AD98),
                    IF(
                        M$4:AD$4=1,
                        M98:AD98,
                        ""),
                    "")),
                AVERAGE(IF(
                    ISNUMBER(M98:AD98),
                    IF(
                        M$4:AD$4=2,
                        M98:AD98,
                        ""),
                    ""))
            ),
            IF(
                Parameters!$D$17=1,
                IFERROR(
                    IF(
                        OR(
                            IF(
                                ISNUMBER(M98:AD98),
                                IF(
                                    M$4:AD$4=1,
                                    M98:AD98,
                                    ""),
                                "")
                            =0),
                        0,
                        GEOMEAN(IF(
                            ISNUMBER(M98:AD98),
                            IF(
                                M$4:AD$4=1,
                                M98:AD98,
                                ""),
                            ""))
                    ),
                    IF(
                        OR(IF(
                            ISNUMBER(M98:AD98),
                            IF(
                                M$4:AD$4=2,
                                M98:AD98,
                                ""),
                            "")
                            =0),
                        0,
                        GEOMEAN(IF(
                            ISNUMBER(M98:AD98),
                            IF(
                                M$4:AD$4=2,
                                M98:AD98,
                                ""),
                            "")))
                )
            )
        )
    )
)</f>
        <v>0</v>
      </c>
      <c r="I98" s="191" cm="1">
        <f t="array" ref="I98">IF(
    SUM(IF(
            ISNUMBER(
                IF(
                    $M$5:$AD$5,
                    (M98:AD98),
                    "")),
            1,
            0))
        =0,
    NA(),
    IF(
        Parameters!$D$15=1,
        IF(
            SUM(--(ISNUMBER(IF($M$5:$AD$5=1,(M98:AD98),""))))&gt;0,
            MAX(IF(
                ISNUMBER(M98:AD98),
                IF(
                    M$5:AD$5=1,
                    M98:AD98,
                    ""),
                "")),
            MAX(IF(
                ISNUMBER(M98:AD98),
                IF(
                    M$5:AD$5=2,
                    M98:AD98,
                    ""),
                ""))
        ),
        IF(
            Parameters!$D$16=1,
            IFERROR(
                AVERAGE(IF(
                    ISNUMBER(M98:AD98),
                    IF(
                        M$5:AD$5=1,
                        M98:AD98,
                        ""),
                    "")),
                AVERAGE(IF(
                    ISNUMBER(M98:AD98),
                    IF(
                        M$5:AD$5=2,
                        M98:AD98,
                        ""),
                    ""))
            ),
            IF(
                Parameters!$D$17=1,
                IFERROR(
                    IF(
                        OR(
                            IF(
                                ISNUMBER(M98:AD98),
                                IF(
                                    M$5:AD$5=1,
                                    M98:AD98,
                                    ""),
                                "")
                            =0),
                        0,
                        GEOMEAN(IF(
                            ISNUMBER(M98:AD98),
                            IF(
                                M$5:AD$5=1,
                                M98:AD98,
                                ""),
                            ""))
                    ),
                    IF(
                        OR(IF(
                            ISNUMBER(M98:AD98),
                            IF(
                                M$5:AD$5=2,
                                M98:AD98,
                                ""),
                            "")
                            =0),
                        0,
                        GEOMEAN(IF(
                            ISNUMBER(M98:AD98),
                            IF(
                                M$5:AD$5=2,
                                M98:AD98,
                                ""),
                            "")))
                )
            )
        )
    )
)</f>
        <v>0</v>
      </c>
      <c r="J98" s="242">
        <v>45103</v>
      </c>
      <c r="K98" s="242">
        <v>45142</v>
      </c>
      <c r="L98" s="91" t="s">
        <v>154</v>
      </c>
      <c r="M98" s="192">
        <v>0</v>
      </c>
      <c r="N98" s="192">
        <v>0</v>
      </c>
      <c r="O98" s="192" t="s">
        <v>409</v>
      </c>
      <c r="P98" s="192">
        <v>0</v>
      </c>
      <c r="Q98" s="192" t="s">
        <v>409</v>
      </c>
      <c r="R98" s="192">
        <v>0</v>
      </c>
      <c r="S98" s="192" t="s">
        <v>409</v>
      </c>
      <c r="T98" s="192" t="s">
        <v>409</v>
      </c>
      <c r="U98" s="192">
        <v>19.5</v>
      </c>
      <c r="V98" s="192" t="s">
        <v>409</v>
      </c>
      <c r="W98" s="192" t="s">
        <v>409</v>
      </c>
      <c r="X98" s="192" t="s">
        <v>409</v>
      </c>
      <c r="Y98" s="192">
        <v>-0.107142857142856</v>
      </c>
      <c r="Z98" s="192" t="s">
        <v>409</v>
      </c>
      <c r="AA98" s="34"/>
      <c r="AB98" s="34"/>
      <c r="AC98" s="192"/>
      <c r="AD98" s="192"/>
      <c r="AE98" s="192"/>
      <c r="AF98" s="192"/>
      <c r="AG98" s="192"/>
      <c r="AH98" s="192"/>
    </row>
    <row r="99" spans="1:34" x14ac:dyDescent="0.2">
      <c r="A99" s="84">
        <v>92</v>
      </c>
      <c r="B99" s="84" t="str">
        <f ca="1"/>
        <v>Iran, Islamic Rep.</v>
      </c>
      <c r="C99" s="84" t="str">
        <f ca="1"/>
        <v>IRN</v>
      </c>
      <c r="D99" s="219" t="str">
        <f ca="1"/>
        <v>MEA           Middle East &amp; North Africa</v>
      </c>
      <c r="E99" s="219" t="str">
        <f ca="1"/>
        <v>IBRD</v>
      </c>
      <c r="F99" s="190" t="str">
        <f t="shared" ca="1" si="13"/>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$M$4:$AD$4,
                    (M99:AD99),
                    "")),
            1,
            0))
        =0,
    NA(),
    IF(
        Parameters!$D$15=1,
        IF(
            SUM(--(ISNUMBER(IF($M$4:$AD$4=1,(M99:AD99),""))))&gt;0,
            MAX(IF(
                ISNUMBER(M99:AD99),
                IF(
                    M$4:AD$4=1,
                    M99:AD99,
                    ""),
                "")),
            MAX(IF(
                ISNUMBER(M99:AD99),
                IF(
                    M$4:AD$4=2,
                    M99:AD99,
                    ""),
                ""))
        ),
        IF(
            Parameters!$D$16=1,
            IFERROR(
                AVERAGE(IF(
                    ISNUMBER(M99:AD99),
                    IF(
                        M$4:AD$4=1,
                        M99:AD99,
                        ""),
                    "")),
                AVERAGE(IF(
                    ISNUMBER(M99:AD99),
                    IF(
                        M$4:AD$4=2,
                        M99:AD99,
                        ""),
                    ""))
            ),
            IF(
                Parameters!$D$17=1,
                IFERROR(
                    IF(
                        OR(
                            IF(
                                ISNUMBER(M99:AD99),
                                IF(
                                    M$4:AD$4=1,
                                    M99:AD99,
                                    ""),
                                "")
                            =0),
                        0,
                        GEOMEAN(IF(
                            ISNUMBER(M99:AD99),
                            IF(
                                M$4:AD$4=1,
                                M99:AD99,
                                ""),
                            ""))
                    ),
                    IF(
                        OR(IF(
                            ISNUMBER(M99:AD99),
                            IF(
                                M$4:AD$4=2,
                                M99:AD99,
                                ""),
                            "")
                            =0),
                        0,
                        GEOMEAN(IF(
                            ISNUMBER(M99:AD99),
                            IF(
                                M$4:AD$4=2,
                                M99:AD99,
                                ""),
                            "")))
                )
            )
        )
    )
)</f>
        <v>5.2081495854647999</v>
      </c>
      <c r="I99" s="191" cm="1">
        <f t="array" ref="I99">IF(
    SUM(IF(
            ISNUMBER(
                IF(
                    $M$5:$AD$5,
                    (M99:AD99),
                    "")),
            1,
            0))
        =0,
    NA(),
    IF(
        Parameters!$D$15=1,
        IF(
            SUM(--(ISNUMBER(IF($M$5:$AD$5=1,(M99:AD99),""))))&gt;0,
            MAX(IF(
                ISNUMBER(M99:AD99),
                IF(
                    M$5:AD$5=1,
                    M99:AD99,
                    ""),
                "")),
            MAX(IF(
                ISNUMBER(M99:AD99),
                IF(
                    M$5:AD$5=2,
                    M99:AD99,
                    ""),
                ""))
        ),
        IF(
            Parameters!$D$16=1,
            IFERROR(
                AVERAGE(IF(
                    ISNUMBER(M99:AD99),
                    IF(
                        M$5:AD$5=1,
                        M99:AD99,
                        ""),
                    "")),
                AVERAGE(IF(
                    ISNUMBER(M99:AD99),
                    IF(
                        M$5:AD$5=2,
                        M99:AD99,
                        ""),
                    ""))
            ),
            IF(
                Parameters!$D$17=1,
                IFERROR(
                    IF(
                        OR(
                            IF(
                                ISNUMBER(M99:AD99),
                                IF(
                                    M$5:AD$5=1,
                                    M99:AD99,
                                    ""),
                                "")
                            =0),
                        0,
                        GEOMEAN(IF(
                            ISNUMBER(M99:AD99),
                            IF(
                                M$5:AD$5=1,
                                M99:AD99,
                                ""),
                            ""))
                    ),
                    IF(
                        OR(IF(
                            ISNUMBER(M99:AD99),
                            IF(
                                M$5:AD$5=2,
                                M99:AD99,
                                ""),
                            "")
                            =0),
                        0,
                        GEOMEAN(IF(
                            ISNUMBER(M99:AD99),
                            IF(
                                M$5:AD$5=2,
                                M99:AD99,
                                ""),
                            "")))
                )
            )
        )
    )
)</f>
        <v>0</v>
      </c>
      <c r="J99" s="242">
        <v>45103</v>
      </c>
      <c r="K99" s="242">
        <v>45154</v>
      </c>
      <c r="L99" s="91" t="s">
        <v>155</v>
      </c>
      <c r="M99" s="192">
        <v>0</v>
      </c>
      <c r="N99" s="192">
        <v>5.2081495854647999</v>
      </c>
      <c r="O99" s="192">
        <v>0</v>
      </c>
      <c r="P99" s="192">
        <v>0</v>
      </c>
      <c r="Q99" s="192" t="s">
        <v>409</v>
      </c>
      <c r="R99" s="192">
        <v>0</v>
      </c>
      <c r="S99" s="192">
        <v>0</v>
      </c>
      <c r="T99" s="192" t="s">
        <v>409</v>
      </c>
      <c r="U99" s="192">
        <v>85.4</v>
      </c>
      <c r="V99" s="192">
        <v>-6.9204517270901704E-3</v>
      </c>
      <c r="W99" s="192" t="s">
        <v>409</v>
      </c>
      <c r="X99" s="192" t="s">
        <v>409</v>
      </c>
      <c r="Y99" s="192">
        <v>0</v>
      </c>
      <c r="Z99" s="192">
        <v>-87.131367292225207</v>
      </c>
      <c r="AA99" s="34"/>
      <c r="AB99" s="34"/>
      <c r="AC99" s="192"/>
      <c r="AD99" s="192"/>
      <c r="AE99" s="192"/>
      <c r="AF99" s="192"/>
      <c r="AG99" s="192"/>
      <c r="AH99" s="192"/>
    </row>
    <row r="100" spans="1:34" x14ac:dyDescent="0.2">
      <c r="A100" s="84">
        <v>93</v>
      </c>
      <c r="B100" s="84" t="str">
        <f ca="1"/>
        <v>Iraq</v>
      </c>
      <c r="C100" s="84" t="str">
        <f ca="1"/>
        <v>IRQ</v>
      </c>
      <c r="D100" s="219" t="str">
        <f ca="1"/>
        <v>MEA           Middle East &amp; North Africa</v>
      </c>
      <c r="E100" s="219" t="str">
        <f ca="1"/>
        <v>IBRD</v>
      </c>
      <c r="F100" s="190" t="str">
        <f t="shared" ca="1" si="13"/>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$M$4:$AD$4,
                    (M100:AD100),
                    "")),
            1,
            0))
        =0,
    NA(),
    IF(
        Parameters!$D$15=1,
        IF(
            SUM(--(ISNUMBER(IF($M$4:$AD$4=1,(M100:AD100),""))))&gt;0,
            MAX(IF(
                ISNUMBER(M100:AD100),
                IF(
                    M$4:AD$4=1,
                    M100:AD100,
                    ""),
                "")),
            MAX(IF(
                ISNUMBER(M100:AD100),
                IF(
                    M$4:AD$4=2,
                    M100:AD100,
                    ""),
                ""))
        ),
        IF(
            Parameters!$D$16=1,
            IFERROR(
                AVERAGE(IF(
                    ISNUMBER(M100:AD100),
                    IF(
                        M$4:AD$4=1,
                        M100:AD100,
                        ""),
                    "")),
                AVERAGE(IF(
                    ISNUMBER(M100:AD100),
                    IF(
                        M$4:AD$4=2,
                        M100:AD100,
                        ""),
                    ""))
            ),
            IF(
                Parameters!$D$17=1,
                IFERROR(
                    IF(
                        OR(
                            IF(
                                ISNUMBER(M100:AD100),
                                IF(
                                    M$4:AD$4=1,
                                    M100:AD100,
                                    ""),
                                "")
                            =0),
                        0,
                        GEOMEAN(IF(
                            ISNUMBER(M100:AD100),
                            IF(
                                M$4:AD$4=1,
                                M100:AD100,
                                ""),
                            ""))
                    ),
                    IF(
                        OR(IF(
                            ISNUMBER(M100:AD100),
                            IF(
                                M$4:AD$4=2,
                                M100:AD100,
                                ""),
                            "")
                            =0),
                        0,
                        GEOMEAN(IF(
                            ISNUMBER(M100:AD100),
                            IF(
                                M$4:AD$4=2,
                                M100:AD100,
                                ""),
                            "")))
                )
            )
        )
    )
)</f>
        <v>10</v>
      </c>
      <c r="I100" s="191" cm="1">
        <f t="array" ref="I100">IF(
    SUM(IF(
            ISNUMBER(
                IF(
                    $M$5:$AD$5,
                    (M100:AD100),
                    "")),
            1,
            0))
        =0,
    NA(),
    IF(
        Parameters!$D$15=1,
        IF(
            SUM(--(ISNUMBER(IF($M$5:$AD$5=1,(M100:AD100),""))))&gt;0,
            MAX(IF(
                ISNUMBER(M100:AD100),
                IF(
                    M$5:AD$5=1,
                    M100:AD100,
                    ""),
                "")),
            MAX(IF(
                ISNUMBER(M100:AD100),
                IF(
                    M$5:AD$5=2,
                    M100:AD100,
                    ""),
                ""))
        ),
        IF(
            Parameters!$D$16=1,
            IFERROR(
                AVERAGE(IF(
                    ISNUMBER(M100:AD100),
                    IF(
                        M$5:AD$5=1,
                        M100:AD100,
                        ""),
                    "")),
                AVERAGE(IF(
                    ISNUMBER(M100:AD100),
                    IF(
                        M$5:AD$5=2,
                        M100:AD100,
                        ""),
                    ""))
            ),
            IF(
                Parameters!$D$17=1,
                IFERROR(
                    IF(
                        OR(
                            IF(
                                ISNUMBER(M100:AD100),
                                IF(
                                    M$5:AD$5=1,
                                    M100:AD100,
                                    ""),
                                "")
                            =0),
                        0,
                        GEOMEAN(IF(
                            ISNUMBER(M100:AD100),
                            IF(
                                M$5:AD$5=1,
                                M100:AD100,
                                ""),
                            ""))
                    ),
                    IF(
                        OR(IF(
                            ISNUMBER(M100:AD100),
                            IF(
                                M$5:AD$5=2,
                                M100:AD100,
                                ""),
                            "")
                            =0),
                        0,
                        GEOMEAN(IF(
                            ISNUMBER(M100:AD100),
                            IF(
                                M$5:AD$5=2,
                                M100:AD100,
                                ""),
                            "")))
                )
            )
        )
    )
)</f>
        <v>0</v>
      </c>
      <c r="J100" s="242">
        <v>44778</v>
      </c>
      <c r="K100" s="242">
        <v>45154</v>
      </c>
      <c r="L100" s="91" t="s">
        <v>157</v>
      </c>
      <c r="M100" s="192">
        <v>10</v>
      </c>
      <c r="N100" s="192">
        <v>6.5311342388428297</v>
      </c>
      <c r="O100" s="192">
        <v>0</v>
      </c>
      <c r="P100" s="192">
        <v>0</v>
      </c>
      <c r="Q100" s="192" t="s">
        <v>409</v>
      </c>
      <c r="R100" s="192">
        <v>0</v>
      </c>
      <c r="S100" s="192">
        <v>0</v>
      </c>
      <c r="T100" s="192" t="s">
        <v>622</v>
      </c>
      <c r="U100" s="192">
        <v>91.4</v>
      </c>
      <c r="V100" s="192">
        <v>-1.7485607548892399</v>
      </c>
      <c r="W100" s="192" t="s">
        <v>409</v>
      </c>
      <c r="X100" s="192" t="s">
        <v>409</v>
      </c>
      <c r="Y100" s="192">
        <v>0</v>
      </c>
      <c r="Z100" s="192">
        <v>-61.733442354864998</v>
      </c>
      <c r="AA100" s="34"/>
      <c r="AB100" s="34"/>
      <c r="AC100" s="192"/>
      <c r="AD100" s="192"/>
      <c r="AE100" s="192"/>
      <c r="AF100" s="192"/>
      <c r="AG100" s="192"/>
      <c r="AH100" s="192"/>
    </row>
    <row r="101" spans="1:34" x14ac:dyDescent="0.2">
      <c r="A101" s="84">
        <v>94</v>
      </c>
      <c r="B101" s="84" t="str">
        <f ca="1"/>
        <v>Iceland</v>
      </c>
      <c r="C101" s="84" t="str">
        <f ca="1"/>
        <v>ISL</v>
      </c>
      <c r="D101" s="219" t="str">
        <f ca="1"/>
        <v>ECS           Europe &amp; Central Asia</v>
      </c>
      <c r="E101" s="219" t="str">
        <f ca="1"/>
        <v>NA</v>
      </c>
      <c r="F101" s="190" t="str">
        <f t="shared" ca="1" si="13"/>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$M$4:$AD$4,
                    (M101:AD101),
                    "")),
            1,
            0))
        =0,
    NA(),
    IF(
        Parameters!$D$15=1,
        IF(
            SUM(--(ISNUMBER(IF($M$4:$AD$4=1,(M101:AD101),""))))&gt;0,
            MAX(IF(
                ISNUMBER(M101:AD101),
                IF(
                    M$4:AD$4=1,
                    M101:AD101,
                    ""),
                "")),
            MAX(IF(
                ISNUMBER(M101:AD101),
                IF(
                    M$4:AD$4=2,
                    M101:AD101,
                    ""),
                ""))
        ),
        IF(
            Parameters!$D$16=1,
            IFERROR(
                AVERAGE(IF(
                    ISNUMBER(M101:AD101),
                    IF(
                        M$4:AD$4=1,
                        M101:AD101,
                        ""),
                    "")),
                AVERAGE(IF(
                    ISNUMBER(M101:AD101),
                    IF(
                        M$4:AD$4=2,
                        M101:AD101,
                        ""),
                    ""))
            ),
            IF(
                Parameters!$D$17=1,
                IFERROR(
                    IF(
                        OR(
                            IF(
                                ISNUMBER(M101:AD101),
                                IF(
                                    M$4:AD$4=1,
                                    M101:AD101,
                                    ""),
                                "")
                            =0),
                        0,
                        GEOMEAN(IF(
                            ISNUMBER(M101:AD101),
                            IF(
                                M$4:AD$4=1,
                                M101:AD101,
                                ""),
                            ""))
                    ),
                    IF(
                        OR(IF(
                            ISNUMBER(M101:AD101),
                            IF(
                                M$4:AD$4=2,
                                M101:AD101,
                                ""),
                            "")
                            =0),
                        0,
                        GEOMEAN(IF(
                            ISNUMBER(M101:AD101),
                            IF(
                                M$4:AD$4=2,
                                M101:AD101,
                                ""),
                            "")))
                )
            )
        )
    )
)</f>
        <v>0</v>
      </c>
      <c r="I101" s="191" cm="1">
        <f t="array" ref="I101">IF(
    SUM(IF(
            ISNUMBER(
                IF(
                    $M$5:$AD$5,
                    (M101:AD101),
                    "")),
            1,
            0))
        =0,
    NA(),
    IF(
        Parameters!$D$15=1,
        IF(
            SUM(--(ISNUMBER(IF($M$5:$AD$5=1,(M101:AD101),""))))&gt;0,
            MAX(IF(
                ISNUMBER(M101:AD101),
                IF(
                    M$5:AD$5=1,
                    M101:AD101,
                    ""),
                "")),
            MAX(IF(
                ISNUMBER(M101:AD101),
                IF(
                    M$5:AD$5=2,
                    M101:AD101,
                    ""),
                ""))
        ),
        IF(
            Parameters!$D$16=1,
            IFERROR(
                AVERAGE(IF(
                    ISNUMBER(M101:AD101),
                    IF(
                        M$5:AD$5=1,
                        M101:AD101,
                        ""),
                    "")),
                AVERAGE(IF(
                    ISNUMBER(M101:AD101),
                    IF(
                        M$5:AD$5=2,
                        M101:AD101,
                        ""),
                    ""))
            ),
            IF(
                Parameters!$D$17=1,
                IFERROR(
                    IF(
                        OR(
                            IF(
                                ISNUMBER(M101:AD101),
                                IF(
                                    M$5:AD$5=1,
                                    M101:AD101,
                                    ""),
                                "")
                            =0),
                        0,
                        GEOMEAN(IF(
                            ISNUMBER(M101:AD101),
                            IF(
                                M$5:AD$5=1,
                                M101:AD101,
                                ""),
                            ""))
                    ),
                    IF(
                        OR(IF(
                            ISNUMBER(M101:AD101),
                            IF(
                                M$5:AD$5=2,
                                M101:AD101,
                                ""),
                            "")
                            =0),
                        0,
                        GEOMEAN(IF(
                            ISNUMBER(M101:AD101),
                            IF(
                                M$5:AD$5=2,
                                M101:AD101,
                                ""),
                            "")))
                )
            )
        )
    )
)</f>
        <v>0</v>
      </c>
      <c r="J101" s="242">
        <v>45103</v>
      </c>
      <c r="K101" s="242">
        <v>45142</v>
      </c>
      <c r="L101" s="91" t="s">
        <v>159</v>
      </c>
      <c r="M101" s="192">
        <v>0</v>
      </c>
      <c r="N101" s="192">
        <v>0</v>
      </c>
      <c r="O101" s="192" t="s">
        <v>409</v>
      </c>
      <c r="P101" s="192">
        <v>0</v>
      </c>
      <c r="Q101" s="192" t="s">
        <v>409</v>
      </c>
      <c r="R101" s="192">
        <v>0</v>
      </c>
      <c r="S101" s="192" t="s">
        <v>409</v>
      </c>
      <c r="T101" s="192" t="s">
        <v>409</v>
      </c>
      <c r="U101" s="192">
        <v>15.7</v>
      </c>
      <c r="V101" s="192" t="s">
        <v>409</v>
      </c>
      <c r="W101" s="192" t="s">
        <v>409</v>
      </c>
      <c r="X101" s="192" t="s">
        <v>409</v>
      </c>
      <c r="Y101" s="192">
        <v>-0.107142857142857</v>
      </c>
      <c r="Z101" s="192" t="s">
        <v>409</v>
      </c>
      <c r="AA101" s="34"/>
      <c r="AB101" s="34"/>
      <c r="AC101" s="192"/>
      <c r="AD101" s="192"/>
      <c r="AE101" s="192"/>
      <c r="AF101" s="192"/>
      <c r="AG101" s="192"/>
      <c r="AH101" s="192"/>
    </row>
    <row r="102" spans="1:34" x14ac:dyDescent="0.2">
      <c r="A102" s="84">
        <v>95</v>
      </c>
      <c r="B102" s="84" t="str">
        <f ca="1"/>
        <v>Israel</v>
      </c>
      <c r="C102" s="84" t="str">
        <f ca="1"/>
        <v>ISR</v>
      </c>
      <c r="D102" s="219" t="str">
        <f ca="1"/>
        <v>MEA           Middle East &amp; North Africa</v>
      </c>
      <c r="E102" s="219" t="str">
        <f ca="1"/>
        <v>NA</v>
      </c>
      <c r="F102" s="190" t="str">
        <f t="shared" ca="1" si="13"/>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$M$4:$AD$4,
                    (M102:AD102),
                    "")),
            1,
            0))
        =0,
    NA(),
    IF(
        Parameters!$D$15=1,
        IF(
            SUM(--(ISNUMBER(IF($M$4:$AD$4=1,(M102:AD102),""))))&gt;0,
            MAX(IF(
                ISNUMBER(M102:AD102),
                IF(
                    M$4:AD$4=1,
                    M102:AD102,
                    ""),
                "")),
            MAX(IF(
                ISNUMBER(M102:AD102),
                IF(
                    M$4:AD$4=2,
                    M102:AD102,
                    ""),
                ""))
        ),
        IF(
            Parameters!$D$16=1,
            IFERROR(
                AVERAGE(IF(
                    ISNUMBER(M102:AD102),
                    IF(
                        M$4:AD$4=1,
                        M102:AD102,
                        ""),
                    "")),
                AVERAGE(IF(
                    ISNUMBER(M102:AD102),
                    IF(
                        M$4:AD$4=2,
                        M102:AD102,
                        ""),
                    ""))
            ),
            IF(
                Parameters!$D$17=1,
                IFERROR(
                    IF(
                        OR(
                            IF(
                                ISNUMBER(M102:AD102),
                                IF(
                                    M$4:AD$4=1,
                                    M102:AD102,
                                    ""),
                                "")
                            =0),
                        0,
                        GEOMEAN(IF(
                            ISNUMBER(M102:AD102),
                            IF(
                                M$4:AD$4=1,
                                M102:AD102,
                                ""),
                            ""))
                    ),
                    IF(
                        OR(IF(
                            ISNUMBER(M102:AD102),
                            IF(
                                M$4:AD$4=2,
                                M102:AD102,
                                ""),
                            "")
                            =0),
                        0,
                        GEOMEAN(IF(
                            ISNUMBER(M102:AD102),
                            IF(
                                M$4:AD$4=2,
                                M102:AD102,
                                ""),
                            "")))
                )
            )
        )
    )
)</f>
        <v>0</v>
      </c>
      <c r="I102" s="191" cm="1">
        <f t="array" ref="I102">IF(
    SUM(IF(
            ISNUMBER(
                IF(
                    $M$5:$AD$5,
                    (M102:AD102),
                    "")),
            1,
            0))
        =0,
    NA(),
    IF(
        Parameters!$D$15=1,
        IF(
            SUM(--(ISNUMBER(IF($M$5:$AD$5=1,(M102:AD102),""))))&gt;0,
            MAX(IF(
                ISNUMBER(M102:AD102),
                IF(
                    M$5:AD$5=1,
                    M102:AD102,
                    ""),
                "")),
            MAX(IF(
                ISNUMBER(M102:AD102),
                IF(
                    M$5:AD$5=2,
                    M102:AD102,
                    ""),
                ""))
        ),
        IF(
            Parameters!$D$16=1,
            IFERROR(
                AVERAGE(IF(
                    ISNUMBER(M102:AD102),
                    IF(
                        M$5:AD$5=1,
                        M102:AD102,
                        ""),
                    "")),
                AVERAGE(IF(
                    ISNUMBER(M102:AD102),
                    IF(
                        M$5:AD$5=2,
                        M102:AD102,
                        ""),
                    ""))
            ),
            IF(
                Parameters!$D$17=1,
                IFERROR(
                    IF(
                        OR(
                            IF(
                                ISNUMBER(M102:AD102),
                                IF(
                                    M$5:AD$5=1,
                                    M102:AD102,
                                    ""),
                                "")
                            =0),
                        0,
                        GEOMEAN(IF(
                            ISNUMBER(M102:AD102),
                            IF(
                                M$5:AD$5=1,
                                M102:AD102,
                                ""),
                            ""))
                    ),
                    IF(
                        OR(IF(
                            ISNUMBER(M102:AD102),
                            IF(
                                M$5:AD$5=2,
                                M102:AD102,
                                ""),
                            "")
                            =0),
                        0,
                        GEOMEAN(IF(
                            ISNUMBER(M102:AD102),
                            IF(
                                M$5:AD$5=2,
                                M102:AD102,
                                ""),
                            "")))
                )
            )
        )
    )
)</f>
        <v>0</v>
      </c>
      <c r="J102" s="242">
        <v>45103</v>
      </c>
      <c r="K102" s="242">
        <v>45154</v>
      </c>
      <c r="L102" s="91" t="s">
        <v>161</v>
      </c>
      <c r="M102" s="192">
        <v>0</v>
      </c>
      <c r="N102" s="192">
        <v>0</v>
      </c>
      <c r="O102" s="192">
        <v>0</v>
      </c>
      <c r="P102" s="192">
        <v>0</v>
      </c>
      <c r="Q102" s="192" t="s">
        <v>409</v>
      </c>
      <c r="R102" s="192">
        <v>0</v>
      </c>
      <c r="S102" s="192">
        <v>0</v>
      </c>
      <c r="T102" s="192" t="s">
        <v>409</v>
      </c>
      <c r="U102" s="192">
        <v>44.1</v>
      </c>
      <c r="V102" s="192">
        <v>-0.365024947350851</v>
      </c>
      <c r="W102" s="192" t="s">
        <v>409</v>
      </c>
      <c r="X102" s="192" t="s">
        <v>409</v>
      </c>
      <c r="Y102" s="192">
        <v>0</v>
      </c>
      <c r="Z102" s="192">
        <v>-24.999999999999901</v>
      </c>
      <c r="AA102" s="34"/>
      <c r="AB102" s="34"/>
      <c r="AC102" s="192"/>
      <c r="AD102" s="192"/>
      <c r="AE102" s="192"/>
      <c r="AF102" s="192"/>
      <c r="AG102" s="192"/>
      <c r="AH102" s="192"/>
    </row>
    <row r="103" spans="1:34" x14ac:dyDescent="0.2">
      <c r="A103" s="84">
        <v>96</v>
      </c>
      <c r="B103" s="84" t="str">
        <f ca="1"/>
        <v>Italy</v>
      </c>
      <c r="C103" s="84" t="str">
        <f ca="1"/>
        <v>ITA</v>
      </c>
      <c r="D103" s="219" t="str">
        <f ca="1"/>
        <v>ECS           Europe &amp; Central Asia</v>
      </c>
      <c r="E103" s="219" t="str">
        <f ca="1"/>
        <v>NA</v>
      </c>
      <c r="F103" s="190" t="str">
        <f t="shared" ca="1" si="13"/>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$M$4:$AD$4,
                    (M103:AD103),
                    "")),
            1,
            0))
        =0,
    NA(),
    IF(
        Parameters!$D$15=1,
        IF(
            SUM(--(ISNUMBER(IF($M$4:$AD$4=1,(M103:AD103),""))))&gt;0,
            MAX(IF(
                ISNUMBER(M103:AD103),
                IF(
                    M$4:AD$4=1,
                    M103:AD103,
                    ""),
                "")),
            MAX(IF(
                ISNUMBER(M103:AD103),
                IF(
                    M$4:AD$4=2,
                    M103:AD103,
                    ""),
                ""))
        ),
        IF(
            Parameters!$D$16=1,
            IFERROR(
                AVERAGE(IF(
                    ISNUMBER(M103:AD103),
                    IF(
                        M$4:AD$4=1,
                        M103:AD103,
                        ""),
                    "")),
                AVERAGE(IF(
                    ISNUMBER(M103:AD103),
                    IF(
                        M$4:AD$4=2,
                        M103:AD103,
                        ""),
                    ""))
            ),
            IF(
                Parameters!$D$17=1,
                IFERROR(
                    IF(
                        OR(
                            IF(
                                ISNUMBER(M103:AD103),
                                IF(
                                    M$4:AD$4=1,
                                    M103:AD103,
                                    ""),
                                "")
                            =0),
                        0,
                        GEOMEAN(IF(
                            ISNUMBER(M103:AD103),
                            IF(
                                M$4:AD$4=1,
                                M103:AD103,
                                ""),
                            ""))
                    ),
                    IF(
                        OR(IF(
                            ISNUMBER(M103:AD103),
                            IF(
                                M$4:AD$4=2,
                                M103:AD103,
                                ""),
                            "")
                            =0),
                        0,
                        GEOMEAN(IF(
                            ISNUMBER(M103:AD103),
                            IF(
                                M$4:AD$4=2,
                                M103:AD103,
                                ""),
                            "")))
                )
            )
        )
    )
)</f>
        <v>0</v>
      </c>
      <c r="I103" s="191" cm="1">
        <f t="array" ref="I103">IF(
    SUM(IF(
            ISNUMBER(
                IF(
                    $M$5:$AD$5,
                    (M103:AD103),
                    "")),
            1,
            0))
        =0,
    NA(),
    IF(
        Parameters!$D$15=1,
        IF(
            SUM(--(ISNUMBER(IF($M$5:$AD$5=1,(M103:AD103),""))))&gt;0,
            MAX(IF(
                ISNUMBER(M103:AD103),
                IF(
                    M$5:AD$5=1,
                    M103:AD103,
                    ""),
                "")),
            MAX(IF(
                ISNUMBER(M103:AD103),
                IF(
                    M$5:AD$5=2,
                    M103:AD103,
                    ""),
                ""))
        ),
        IF(
            Parameters!$D$16=1,
            IFERROR(
                AVERAGE(IF(
                    ISNUMBER(M103:AD103),
                    IF(
                        M$5:AD$5=1,
                        M103:AD103,
                        ""),
                    "")),
                AVERAGE(IF(
                    ISNUMBER(M103:AD103),
                    IF(
                        M$5:AD$5=2,
                        M103:AD103,
                        ""),
                    ""))
            ),
            IF(
                Parameters!$D$17=1,
                IFERROR(
                    IF(
                        OR(
                            IF(
                                ISNUMBER(M103:AD103),
                                IF(
                                    M$5:AD$5=1,
                                    M103:AD103,
                                    ""),
                                "")
                            =0),
                        0,
                        GEOMEAN(IF(
                            ISNUMBER(M103:AD103),
                            IF(
                                M$5:AD$5=1,
                                M103:AD103,
                                ""),
                            ""))
                    ),
                    IF(
                        OR(IF(
                            ISNUMBER(M103:AD103),
                            IF(
                                M$5:AD$5=2,
                                M103:AD103,
                                ""),
                            "")
                            =0),
                        0,
                        GEOMEAN(IF(
                            ISNUMBER(M103:AD103),
                            IF(
                                M$5:AD$5=2,
                                M103:AD103,
                                ""),
                            "")))
                )
            )
        )
    )
)</f>
        <v>0</v>
      </c>
      <c r="J103" s="242">
        <v>45103</v>
      </c>
      <c r="K103" s="242">
        <v>44966</v>
      </c>
      <c r="L103" s="91" t="s">
        <v>163</v>
      </c>
      <c r="M103" s="192">
        <v>0</v>
      </c>
      <c r="N103" s="192">
        <v>0</v>
      </c>
      <c r="O103" s="192" t="s">
        <v>409</v>
      </c>
      <c r="P103" s="192">
        <v>0</v>
      </c>
      <c r="Q103" s="192" t="s">
        <v>409</v>
      </c>
      <c r="R103" s="192">
        <v>0</v>
      </c>
      <c r="S103" s="192">
        <v>0</v>
      </c>
      <c r="T103" s="192" t="s">
        <v>409</v>
      </c>
      <c r="U103" s="192">
        <v>42.6</v>
      </c>
      <c r="V103" s="192" t="s">
        <v>409</v>
      </c>
      <c r="W103" s="192" t="s">
        <v>409</v>
      </c>
      <c r="X103" s="192" t="s">
        <v>409</v>
      </c>
      <c r="Y103" s="192">
        <v>0</v>
      </c>
      <c r="Z103" s="192">
        <v>-100</v>
      </c>
      <c r="AA103" s="34"/>
      <c r="AB103" s="34"/>
      <c r="AC103" s="192"/>
      <c r="AD103" s="192"/>
      <c r="AE103" s="192"/>
      <c r="AF103" s="192"/>
      <c r="AG103" s="192"/>
      <c r="AH103" s="192"/>
    </row>
    <row r="104" spans="1:34" x14ac:dyDescent="0.2">
      <c r="A104" s="84">
        <v>97</v>
      </c>
      <c r="B104" s="84" t="str">
        <f ca="1"/>
        <v>Jamaica</v>
      </c>
      <c r="C104" s="84" t="str">
        <f ca="1"/>
        <v>JAM</v>
      </c>
      <c r="D104" s="219" t="str">
        <f ca="1"/>
        <v>LCN           Latin America &amp; Caribbean</v>
      </c>
      <c r="E104" s="219" t="str">
        <f ca="1"/>
        <v>IBRD</v>
      </c>
      <c r="F104" s="190" t="str">
        <f t="shared" ca="1" si="13"/>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0.51438986253190977</v>
      </c>
      <c r="H104" s="80" cm="1">
        <f t="array" ref="H104">IF(
    SUM(IF(
            ISNUMBER(
                IF(
                    $M$4:$AD$4,
                    (M104:AD104),
                    "")),
            1,
            0))
        =0,
    NA(),
    IF(
        Parameters!$D$15=1,
        IF(
            SUM(--(ISNUMBER(IF($M$4:$AD$4=1,(M104:AD104),""))))&gt;0,
            MAX(IF(
                ISNUMBER(M104:AD104),
                IF(
                    M$4:AD$4=1,
                    M104:AD104,
                    ""),
                "")),
            MAX(IF(
                ISNUMBER(M104:AD104),
                IF(
                    M$4:AD$4=2,
                    M104:AD104,
                    ""),
                ""))
        ),
        IF(
            Parameters!$D$16=1,
            IFERROR(
                AVERAGE(IF(
                    ISNUMBER(M104:AD104),
                    IF(
                        M$4:AD$4=1,
                        M104:AD104,
                        ""),
                    "")),
                AVERAGE(IF(
                    ISNUMBER(M104:AD104),
                    IF(
                        M$4:AD$4=2,
                        M104:AD104,
                        ""),
                    ""))
            ),
            IF(
                Parameters!$D$17=1,
                IFERROR(
                    IF(
                        OR(
                            IF(
                                ISNUMBER(M104:AD104),
                                IF(
                                    M$4:AD$4=1,
                                    M104:AD104,
                                    ""),
                                "")
                            =0),
                        0,
                        GEOMEAN(IF(
                            ISNUMBER(M104:AD104),
                            IF(
                                M$4:AD$4=1,
                                M104:AD104,
                                ""),
                            ""))
                    ),
                    IF(
                        OR(IF(
                            ISNUMBER(M104:AD104),
                            IF(
                                M$4:AD$4=2,
                                M104:AD104,
                                ""),
                            "")
                            =0),
                        0,
                        GEOMEAN(IF(
                            ISNUMBER(M104:AD104),
                            IF(
                                M$4:AD$4=2,
                                M104:AD104,
                                ""),
                            "")))
                )
            )
        )
    )
)</f>
        <v>2.64596930675597E-2</v>
      </c>
      <c r="I104" s="191" cm="1">
        <f t="array" ref="I104">IF(
    SUM(IF(
            ISNUMBER(
                IF(
                    $M$5:$AD$5,
                    (M104:AD104),
                    "")),
            1,
            0))
        =0,
    NA(),
    IF(
        Parameters!$D$15=1,
        IF(
            SUM(--(ISNUMBER(IF($M$5:$AD$5=1,(M104:AD104),""))))&gt;0,
            MAX(IF(
                ISNUMBER(M104:AD104),
                IF(
                    M$5:AD$5=1,
                    M104:AD104,
                    ""),
                "")),
            MAX(IF(
                ISNUMBER(M104:AD104),
                IF(
                    M$5:AD$5=2,
                    M104:AD104,
                    ""),
                ""))
        ),
        IF(
            Parameters!$D$16=1,
            IFERROR(
                AVERAGE(IF(
                    ISNUMBER(M104:AD104),
                    IF(
                        M$5:AD$5=1,
                        M104:AD104,
                        ""),
                    "")),
                AVERAGE(IF(
                    ISNUMBER(M104:AD104),
                    IF(
                        M$5:AD$5=2,
                        M104:AD104,
                        ""),
                    ""))
            ),
            IF(
                Parameters!$D$17=1,
                IFERROR(
                    IF(
                        OR(
                            IF(
                                ISNUMBER(M104:AD104),
                                IF(
                                    M$5:AD$5=1,
                                    M104:AD104,
                                    ""),
                                "")
                            =0),
                        0,
                        GEOMEAN(IF(
                            ISNUMBER(M104:AD104),
                            IF(
                                M$5:AD$5=1,
                                M104:AD104,
                                ""),
                            ""))
                    ),
                    IF(
                        OR(IF(
                            ISNUMBER(M104:AD104),
                            IF(
                                M$5:AD$5=2,
                                M104:AD104,
                                ""),
                            "")
                            =0),
                        0,
                        GEOMEAN(IF(
                            ISNUMBER(M104:AD104),
                            IF(
                                M$5:AD$5=2,
                                M104:AD104,
                                ""),
                            "")))
                )
            )
        )
    )
)</f>
        <v>10</v>
      </c>
      <c r="J104" s="242">
        <v>45103</v>
      </c>
      <c r="K104" s="242">
        <v>45154</v>
      </c>
      <c r="L104" s="91" t="s">
        <v>165</v>
      </c>
      <c r="M104" s="192">
        <v>0</v>
      </c>
      <c r="N104" s="192">
        <v>2.64596930675597E-2</v>
      </c>
      <c r="O104" s="192">
        <v>10</v>
      </c>
      <c r="P104" s="192">
        <v>0</v>
      </c>
      <c r="Q104" s="192" t="s">
        <v>409</v>
      </c>
      <c r="R104" s="192">
        <v>0</v>
      </c>
      <c r="S104" s="192">
        <v>0</v>
      </c>
      <c r="T104" s="192" t="s">
        <v>409</v>
      </c>
      <c r="U104" s="192">
        <v>61.9</v>
      </c>
      <c r="V104" s="192">
        <v>1.3182689758046899</v>
      </c>
      <c r="W104" s="192" t="s">
        <v>409</v>
      </c>
      <c r="X104" s="192" t="s">
        <v>409</v>
      </c>
      <c r="Y104" s="192">
        <v>0</v>
      </c>
      <c r="Z104" s="192">
        <v>-36.842105263157798</v>
      </c>
      <c r="AA104" s="34"/>
      <c r="AB104" s="34"/>
      <c r="AC104" s="192"/>
      <c r="AD104" s="192"/>
      <c r="AE104" s="192"/>
      <c r="AF104" s="192"/>
      <c r="AG104" s="192"/>
      <c r="AH104" s="192"/>
    </row>
    <row r="105" spans="1:34" x14ac:dyDescent="0.2">
      <c r="A105" s="84">
        <v>98</v>
      </c>
      <c r="B105" s="84" t="str">
        <f ca="1"/>
        <v>Jordan</v>
      </c>
      <c r="C105" s="84" t="str">
        <f ca="1"/>
        <v>JOR</v>
      </c>
      <c r="D105" s="219" t="str">
        <f ca="1"/>
        <v>MEA           Middle East &amp; North Africa</v>
      </c>
      <c r="E105" s="219" t="str">
        <f ca="1"/>
        <v>IBRD</v>
      </c>
      <c r="F105" s="190" t="str">
        <f t="shared" ca="1" si="13"/>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4.6352206820019903</v>
      </c>
      <c r="H105" s="80" cm="1">
        <f t="array" ref="H105">IF(
    SUM(IF(
            ISNUMBER(
                IF(
                    $M$4:$AD$4,
                    (M105:AD105),
                    "")),
            1,
            0))
        =0,
    NA(),
    IF(
        Parameters!$D$15=1,
        IF(
            SUM(--(ISNUMBER(IF($M$4:$AD$4=1,(M105:AD105),""))))&gt;0,
            MAX(IF(
                ISNUMBER(M105:AD105),
                IF(
                    M$4:AD$4=1,
                    M105:AD105,
                    ""),
                "")),
            MAX(IF(
                ISNUMBER(M105:AD105),
                IF(
                    M$4:AD$4=2,
                    M105:AD105,
                    ""),
                ""))
        ),
        IF(
            Parameters!$D$16=1,
            IFERROR(
                AVERAGE(IF(
                    ISNUMBER(M105:AD105),
                    IF(
                        M$4:AD$4=1,
                        M105:AD105,
                        ""),
                    "")),
                AVERAGE(IF(
                    ISNUMBER(M105:AD105),
                    IF(
                        M$4:AD$4=2,
                        M105:AD105,
                        ""),
                    ""))
            ),
            IF(
                Parameters!$D$17=1,
                IFERROR(
                    IF(
                        OR(
                            IF(
                                ISNUMBER(M105:AD105),
                                IF(
                                    M$4:AD$4=1,
                                    M105:AD105,
                                    ""),
                                "")
                            =0),
                        0,
                        GEOMEAN(IF(
                            ISNUMBER(M105:AD105),
                            IF(
                                M$4:AD$4=1,
                                M105:AD105,
                                ""),
                            ""))
                    ),
                    IF(
                        OR(IF(
                            ISNUMBER(M105:AD105),
                            IF(
                                M$4:AD$4=2,
                                M105:AD105,
                                ""),
                            "")
                            =0),
                        0,
                        GEOMEAN(IF(
                            ISNUMBER(M105:AD105),
                            IF(
                                M$4:AD$4=2,
                                M105:AD105,
                                ""),
                            "")))
                )
            )
        )
    )
)</f>
        <v>3.069324395837</v>
      </c>
      <c r="I105" s="191" cm="1">
        <f t="array" ref="I105">IF(
    SUM(IF(
            ISNUMBER(
                IF(
                    $M$5:$AD$5,
                    (M105:AD105),
                    "")),
            1,
            0))
        =0,
    NA(),
    IF(
        Parameters!$D$15=1,
        IF(
            SUM(--(ISNUMBER(IF($M$5:$AD$5=1,(M105:AD105),""))))&gt;0,
            MAX(IF(
                ISNUMBER(M105:AD105),
                IF(
                    M$5:AD$5=1,
                    M105:AD105,
                    ""),
                "")),
            MAX(IF(
                ISNUMBER(M105:AD105),
                IF(
                    M$5:AD$5=2,
                    M105:AD105,
                    ""),
                ""))
        ),
        IF(
            Parameters!$D$16=1,
            IFERROR(
                AVERAGE(IF(
                    ISNUMBER(M105:AD105),
                    IF(
                        M$5:AD$5=1,
                        M105:AD105,
                        ""),
                    "")),
                AVERAGE(IF(
                    ISNUMBER(M105:AD105),
                    IF(
                        M$5:AD$5=2,
                        M105:AD105,
                        ""),
                    ""))
            ),
            IF(
                Parameters!$D$17=1,
                IFERROR(
                    IF(
                        OR(
                            IF(
                                ISNUMBER(M105:AD105),
                                IF(
                                    M$5:AD$5=1,
                                    M105:AD105,
                                    ""),
                                "")
                            =0),
                        0,
                        GEOMEAN(IF(
                            ISNUMBER(M105:AD105),
                            IF(
                                M$5:AD$5=1,
                                M105:AD105,
                                ""),
                            ""))
                    ),
                    IF(
                        OR(IF(
                            ISNUMBER(M105:AD105),
                            IF(
                                M$5:AD$5=2,
                                M105:AD105,
                                ""),
                            "")
                            =0),
                        0,
                        GEOMEAN(IF(
                            ISNUMBER(M105:AD105),
                            IF(
                                M$5:AD$5=2,
                                M105:AD105,
                                ""),
                            "")))
                )
            )
        )
    )
)</f>
        <v>7</v>
      </c>
      <c r="J105" s="242">
        <v>45103</v>
      </c>
      <c r="K105" s="242">
        <v>45154</v>
      </c>
      <c r="L105" s="91" t="s">
        <v>167</v>
      </c>
      <c r="M105" s="192">
        <v>0</v>
      </c>
      <c r="N105" s="192">
        <v>3.069324395837</v>
      </c>
      <c r="O105" s="192">
        <v>0</v>
      </c>
      <c r="P105" s="192">
        <v>0</v>
      </c>
      <c r="Q105" s="192" t="s">
        <v>409</v>
      </c>
      <c r="R105" s="192">
        <v>0</v>
      </c>
      <c r="S105" s="192">
        <v>7</v>
      </c>
      <c r="T105" s="192" t="s">
        <v>409</v>
      </c>
      <c r="U105" s="192">
        <v>75.7</v>
      </c>
      <c r="V105" s="192">
        <v>-0.91287092917527601</v>
      </c>
      <c r="W105" s="192" t="s">
        <v>409</v>
      </c>
      <c r="X105" s="192" t="s">
        <v>409</v>
      </c>
      <c r="Y105" s="192">
        <v>0</v>
      </c>
      <c r="Z105" s="192">
        <v>71.428571428571402</v>
      </c>
      <c r="AA105" s="34"/>
      <c r="AB105" s="34"/>
      <c r="AC105" s="192"/>
      <c r="AD105" s="192"/>
      <c r="AE105" s="192"/>
      <c r="AF105" s="192"/>
      <c r="AG105" s="192"/>
      <c r="AH105" s="192"/>
    </row>
    <row r="106" spans="1:34" x14ac:dyDescent="0.2">
      <c r="A106" s="84">
        <v>99</v>
      </c>
      <c r="B106" s="84" t="str">
        <f ca="1"/>
        <v>Japan</v>
      </c>
      <c r="C106" s="84" t="str">
        <f ca="1"/>
        <v>JPN</v>
      </c>
      <c r="D106" s="219" t="str">
        <f ca="1"/>
        <v>EAS           East Asia &amp; Pacific</v>
      </c>
      <c r="E106" s="219" t="str">
        <f ca="1"/>
        <v>NA</v>
      </c>
      <c r="F106" s="190" t="str">
        <f t="shared" ca="1" si="13"/>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$M$4:$AD$4,
                    (M106:AD106),
                    "")),
            1,
            0))
        =0,
    NA(),
    IF(
        Parameters!$D$15=1,
        IF(
            SUM(--(ISNUMBER(IF($M$4:$AD$4=1,(M106:AD106),""))))&gt;0,
            MAX(IF(
                ISNUMBER(M106:AD106),
                IF(
                    M$4:AD$4=1,
                    M106:AD106,
                    ""),
                "")),
            MAX(IF(
                ISNUMBER(M106:AD106),
                IF(
                    M$4:AD$4=2,
                    M106:AD106,
                    ""),
                ""))
        ),
        IF(
            Parameters!$D$16=1,
            IFERROR(
                AVERAGE(IF(
                    ISNUMBER(M106:AD106),
                    IF(
                        M$4:AD$4=1,
                        M106:AD106,
                        ""),
                    "")),
                AVERAGE(IF(
                    ISNUMBER(M106:AD106),
                    IF(
                        M$4:AD$4=2,
                        M106:AD106,
                        ""),
                    ""))
            ),
            IF(
                Parameters!$D$17=1,
                IFERROR(
                    IF(
                        OR(
                            IF(
                                ISNUMBER(M106:AD106),
                                IF(
                                    M$4:AD$4=1,
                                    M106:AD106,
                                    ""),
                                "")
                            =0),
                        0,
                        GEOMEAN(IF(
                            ISNUMBER(M106:AD106),
                            IF(
                                M$4:AD$4=1,
                                M106:AD106,
                                ""),
                            ""))
                    ),
                    IF(
                        OR(IF(
                            ISNUMBER(M106:AD106),
                            IF(
                                M$4:AD$4=2,
                                M106:AD106,
                                ""),
                            "")
                            =0),
                        0,
                        GEOMEAN(IF(
                            ISNUMBER(M106:AD106),
                            IF(
                                M$4:AD$4=2,
                                M106:AD106,
                                ""),
                            "")))
                )
            )
        )
    )
)</f>
        <v>0</v>
      </c>
      <c r="I106" s="191" cm="1">
        <f t="array" ref="I106">IF(
    SUM(IF(
            ISNUMBER(
                IF(
                    $M$5:$AD$5,
                    (M106:AD106),
                    "")),
            1,
            0))
        =0,
    NA(),
    IF(
        Parameters!$D$15=1,
        IF(
            SUM(--(ISNUMBER(IF($M$5:$AD$5=1,(M106:AD106),""))))&gt;0,
            MAX(IF(
                ISNUMBER(M106:AD106),
                IF(
                    M$5:AD$5=1,
                    M106:AD106,
                    ""),
                "")),
            MAX(IF(
                ISNUMBER(M106:AD106),
                IF(
                    M$5:AD$5=2,
                    M106:AD106,
                    ""),
                ""))
        ),
        IF(
            Parameters!$D$16=1,
            IFERROR(
                AVERAGE(IF(
                    ISNUMBER(M106:AD106),
                    IF(
                        M$5:AD$5=1,
                        M106:AD106,
                        ""),
                    "")),
                AVERAGE(IF(
                    ISNUMBER(M106:AD106),
                    IF(
                        M$5:AD$5=2,
                        M106:AD106,
                        ""),
                    ""))
            ),
            IF(
                Parameters!$D$17=1,
                IFERROR(
                    IF(
                        OR(
                            IF(
                                ISNUMBER(M106:AD106),
                                IF(
                                    M$5:AD$5=1,
                                    M106:AD106,
                                    ""),
                                "")
                            =0),
                        0,
                        GEOMEAN(IF(
                            ISNUMBER(M106:AD106),
                            IF(
                                M$5:AD$5=1,
                                M106:AD106,
                                ""),
                            ""))
                    ),
                    IF(
                        OR(IF(
                            ISNUMBER(M106:AD106),
                            IF(
                                M$5:AD$5=2,
                                M106:AD106,
                                ""),
                            "")
                            =0),
                        0,
                        GEOMEAN(IF(
                            ISNUMBER(M106:AD106),
                            IF(
                                M$5:AD$5=2,
                                M106:AD106,
                                ""),
                            "")))
                )
            )
        )
    )
)</f>
        <v>0</v>
      </c>
      <c r="J106" s="242">
        <v>45103</v>
      </c>
      <c r="K106" s="242">
        <v>44860</v>
      </c>
      <c r="L106" s="91" t="s">
        <v>169</v>
      </c>
      <c r="M106" s="192">
        <v>0</v>
      </c>
      <c r="N106" s="192">
        <v>0</v>
      </c>
      <c r="O106" s="192" t="s">
        <v>409</v>
      </c>
      <c r="P106" s="192">
        <v>0</v>
      </c>
      <c r="Q106" s="192" t="s">
        <v>409</v>
      </c>
      <c r="R106" s="192">
        <v>0</v>
      </c>
      <c r="S106" s="192" t="s">
        <v>409</v>
      </c>
      <c r="T106" s="192" t="s">
        <v>409</v>
      </c>
      <c r="U106" s="192">
        <v>30.5</v>
      </c>
      <c r="V106" s="192" t="s">
        <v>409</v>
      </c>
      <c r="W106" s="192" t="s">
        <v>409</v>
      </c>
      <c r="X106" s="192" t="s">
        <v>409</v>
      </c>
      <c r="Y106" s="192">
        <v>0</v>
      </c>
      <c r="Z106" s="192" t="s">
        <v>409</v>
      </c>
      <c r="AA106" s="34"/>
      <c r="AB106" s="34"/>
      <c r="AC106" s="192"/>
      <c r="AD106" s="192"/>
      <c r="AE106" s="192"/>
      <c r="AF106" s="192"/>
      <c r="AG106" s="192"/>
      <c r="AH106" s="192"/>
    </row>
    <row r="107" spans="1:34" x14ac:dyDescent="0.2">
      <c r="A107" s="84">
        <v>100</v>
      </c>
      <c r="B107" s="84" t="str">
        <f ca="1"/>
        <v>Kazakhstan</v>
      </c>
      <c r="C107" s="84" t="str">
        <f ca="1"/>
        <v>KAZ</v>
      </c>
      <c r="D107" s="219" t="str">
        <f ca="1"/>
        <v>ECS           Europe &amp; Central Asia</v>
      </c>
      <c r="E107" s="219" t="str">
        <f ca="1"/>
        <v>IBRD</v>
      </c>
      <c r="F107" s="190" t="str">
        <f t="shared" ca="1" si="13"/>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$M$4:$AD$4,
                    (M107:AD107),
                    "")),
            1,
            0))
        =0,
    NA(),
    IF(
        Parameters!$D$15=1,
        IF(
            SUM(--(ISNUMBER(IF($M$4:$AD$4=1,(M107:AD107),""))))&gt;0,
            MAX(IF(
                ISNUMBER(M107:AD107),
                IF(
                    M$4:AD$4=1,
                    M107:AD107,
                    ""),
                "")),
            MAX(IF(
                ISNUMBER(M107:AD107),
                IF(
                    M$4:AD$4=2,
                    M107:AD107,
                    ""),
                ""))
        ),
        IF(
            Parameters!$D$16=1,
            IFERROR(
                AVERAGE(IF(
                    ISNUMBER(M107:AD107),
                    IF(
                        M$4:AD$4=1,
                        M107:AD107,
                        ""),
                    "")),
                AVERAGE(IF(
                    ISNUMBER(M107:AD107),
                    IF(
                        M$4:AD$4=2,
                        M107:AD107,
                        ""),
                    ""))
            ),
            IF(
                Parameters!$D$17=1,
                IFERROR(
                    IF(
                        OR(
                            IF(
                                ISNUMBER(M107:AD107),
                                IF(
                                    M$4:AD$4=1,
                                    M107:AD107,
                                    ""),
                                "")
                            =0),
                        0,
                        GEOMEAN(IF(
                            ISNUMBER(M107:AD107),
                            IF(
                                M$4:AD$4=1,
                                M107:AD107,
                                ""),
                            ""))
                    ),
                    IF(
                        OR(IF(
                            ISNUMBER(M107:AD107),
                            IF(
                                M$4:AD$4=2,
                                M107:AD107,
                                ""),
                            "")
                            =0),
                        0,
                        GEOMEAN(IF(
                            ISNUMBER(M107:AD107),
                            IF(
                                M$4:AD$4=2,
                                M107:AD107,
                                ""),
                            "")))
                )
            )
        )
    )
)</f>
        <v>0</v>
      </c>
      <c r="I107" s="191" cm="1">
        <f t="array" ref="I107">IF(
    SUM(IF(
            ISNUMBER(
                IF(
                    $M$5:$AD$5,
                    (M107:AD107),
                    "")),
            1,
            0))
        =0,
    NA(),
    IF(
        Parameters!$D$15=1,
        IF(
            SUM(--(ISNUMBER(IF($M$5:$AD$5=1,(M107:AD107),""))))&gt;0,
            MAX(IF(
                ISNUMBER(M107:AD107),
                IF(
                    M$5:AD$5=1,
                    M107:AD107,
                    ""),
                "")),
            MAX(IF(
                ISNUMBER(M107:AD107),
                IF(
                    M$5:AD$5=2,
                    M107:AD107,
                    ""),
                ""))
        ),
        IF(
            Parameters!$D$16=1,
            IFERROR(
                AVERAGE(IF(
                    ISNUMBER(M107:AD107),
                    IF(
                        M$5:AD$5=1,
                        M107:AD107,
                        ""),
                    "")),
                AVERAGE(IF(
                    ISNUMBER(M107:AD107),
                    IF(
                        M$5:AD$5=2,
                        M107:AD107,
                        ""),
                    ""))
            ),
            IF(
                Parameters!$D$17=1,
                IFERROR(
                    IF(
                        OR(
                            IF(
                                ISNUMBER(M107:AD107),
                                IF(
                                    M$5:AD$5=1,
                                    M107:AD107,
                                    ""),
                                "")
                            =0),
                        0,
                        GEOMEAN(IF(
                            ISNUMBER(M107:AD107),
                            IF(
                                M$5:AD$5=1,
                                M107:AD107,
                                ""),
                            ""))
                    ),
                    IF(
                        OR(IF(
                            ISNUMBER(M107:AD107),
                            IF(
                                M$5:AD$5=2,
                                M107:AD107,
                                ""),
                            "")
                            =0),
                        0,
                        GEOMEAN(IF(
                            ISNUMBER(M107:AD107),
                            IF(
                                M$5:AD$5=2,
                                M107:AD107,
                                ""),
                            "")))
                )
            )
        )
    )
)</f>
        <v>0</v>
      </c>
      <c r="J107" s="242">
        <v>45103</v>
      </c>
      <c r="K107" s="242">
        <v>44900</v>
      </c>
      <c r="L107" s="91" t="s">
        <v>171</v>
      </c>
      <c r="M107" s="192">
        <v>0</v>
      </c>
      <c r="N107" s="192">
        <v>0</v>
      </c>
      <c r="O107" s="192" t="s">
        <v>409</v>
      </c>
      <c r="P107" s="192">
        <v>0</v>
      </c>
      <c r="Q107" s="192" t="s">
        <v>409</v>
      </c>
      <c r="R107" s="192">
        <v>0</v>
      </c>
      <c r="S107" s="192" t="s">
        <v>409</v>
      </c>
      <c r="T107" s="192" t="s">
        <v>409</v>
      </c>
      <c r="U107" s="192">
        <v>60.6</v>
      </c>
      <c r="V107" s="192" t="s">
        <v>409</v>
      </c>
      <c r="W107" s="192" t="s">
        <v>409</v>
      </c>
      <c r="X107" s="192" t="s">
        <v>409</v>
      </c>
      <c r="Y107" s="192">
        <v>0</v>
      </c>
      <c r="Z107" s="192" t="s">
        <v>409</v>
      </c>
      <c r="AA107" s="34"/>
      <c r="AB107" s="34"/>
      <c r="AC107" s="192"/>
      <c r="AD107" s="192"/>
      <c r="AE107" s="192"/>
      <c r="AF107" s="192"/>
      <c r="AG107" s="192"/>
      <c r="AH107" s="192"/>
    </row>
    <row r="108" spans="1:34" x14ac:dyDescent="0.2">
      <c r="A108" s="84">
        <v>101</v>
      </c>
      <c r="B108" s="84" t="str">
        <f ca="1"/>
        <v>Kenya</v>
      </c>
      <c r="C108" s="84" t="str">
        <f ca="1"/>
        <v>KEN</v>
      </c>
      <c r="D108" s="219" t="str">
        <f ca="1"/>
        <v>SSF           Sub-Saharan Africa</v>
      </c>
      <c r="E108" s="219" t="str">
        <f ca="1"/>
        <v>Blend</v>
      </c>
      <c r="F108" s="190" t="str">
        <f t="shared" ca="1" si="13"/>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7.5745253625662974</v>
      </c>
      <c r="H108" s="80" cm="1">
        <f t="array" ref="H108">IF(
    SUM(IF(
            ISNUMBER(
                IF(
                    $M$4:$AD$4,
                    (M108:AD108),
                    "")),
            1,
            0))
        =0,
    NA(),
    IF(
        Parameters!$D$15=1,
        IF(
            SUM(--(ISNUMBER(IF($M$4:$AD$4=1,(M108:AD108),""))))&gt;0,
            MAX(IF(
                ISNUMBER(M108:AD108),
                IF(
                    M$4:AD$4=1,
                    M108:AD108,
                    ""),
                "")),
            MAX(IF(
                ISNUMBER(M108:AD108),
                IF(
                    M$4:AD$4=2,
                    M108:AD108,
                    ""),
                ""))
        ),
        IF(
            Parameters!$D$16=1,
            IFERROR(
                AVERAGE(IF(
                    ISNUMBER(M108:AD108),
                    IF(
                        M$4:AD$4=1,
                        M108:AD108,
                        ""),
                    "")),
                AVERAGE(IF(
                    ISNUMBER(M108:AD108),
                    IF(
                        M$4:AD$4=2,
                        M108:AD108,
                        ""),
                    ""))
            ),
            IF(
                Parameters!$D$17=1,
                IFERROR(
                    IF(
                        OR(
                            IF(
                                ISNUMBER(M108:AD108),
                                IF(
                                    M$4:AD$4=1,
                                    M108:AD108,
                                    ""),
                                "")
                            =0),
                        0,
                        GEOMEAN(IF(
                            ISNUMBER(M108:AD108),
                            IF(
                                M$4:AD$4=1,
                                M108:AD108,
                                ""),
                            ""))
                    ),
                    IF(
                        OR(IF(
                            ISNUMBER(M108:AD108),
                            IF(
                                M$4:AD$4=2,
                                M108:AD108,
                                ""),
                            "")
                            =0),
                        0,
                        GEOMEAN(IF(
                            ISNUMBER(M108:AD108),
                            IF(
                                M$4:AD$4=2,
                                M108:AD108,
                                ""),
                            "")))
                )
            )
        )
    )
)</f>
        <v>5.7373434468160101</v>
      </c>
      <c r="I108" s="191" cm="1">
        <f t="array" ref="I108">IF(
    SUM(IF(
            ISNUMBER(
                IF(
                    $M$5:$AD$5,
                    (M108:AD108),
                    "")),
            1,
            0))
        =0,
    NA(),
    IF(
        Parameters!$D$15=1,
        IF(
            SUM(--(ISNUMBER(IF($M$5:$AD$5=1,(M108:AD108),""))))&gt;0,
            MAX(IF(
                ISNUMBER(M108:AD108),
                IF(
                    M$5:AD$5=1,
                    M108:AD108,
                    ""),
                "")),
            MAX(IF(
                ISNUMBER(M108:AD108),
                IF(
                    M$5:AD$5=2,
                    M108:AD108,
                    ""),
                ""))
        ),
        IF(
            Parameters!$D$16=1,
            IFERROR(
                AVERAGE(IF(
                    ISNUMBER(M108:AD108),
                    IF(
                        M$5:AD$5=1,
                        M108:AD108,
                        ""),
                    "")),
                AVERAGE(IF(
                    ISNUMBER(M108:AD108),
                    IF(
                        M$5:AD$5=2,
                        M108:AD108,
                        ""),
                    ""))
            ),
            IF(
                Parameters!$D$17=1,
                IFERROR(
                    IF(
                        OR(
                            IF(
                                ISNUMBER(M108:AD108),
                                IF(
                                    M$5:AD$5=1,
                                    M108:AD108,
                                    ""),
                                "")
                            =0),
                        0,
                        GEOMEAN(IF(
                            ISNUMBER(M108:AD108),
                            IF(
                                M$5:AD$5=1,
                                M108:AD108,
                                ""),
                            ""))
                    ),
                    IF(
                        OR(IF(
                            ISNUMBER(M108:AD108),
                            IF(
                                M$5:AD$5=2,
                                M108:AD108,
                                ""),
                            "")
                            =0),
                        0,
                        GEOMEAN(IF(
                            ISNUMBER(M108:AD108),
                            IF(
                                M$5:AD$5=2,
                                M108:AD108,
                                ""),
                            "")))
                )
            )
        )
    )
)</f>
        <v>10</v>
      </c>
      <c r="J108" s="242">
        <v>45103</v>
      </c>
      <c r="K108" s="242">
        <v>45154</v>
      </c>
      <c r="L108" s="91" t="s">
        <v>173</v>
      </c>
      <c r="M108" s="192">
        <v>0</v>
      </c>
      <c r="N108" s="192">
        <v>5.7373434468160101</v>
      </c>
      <c r="O108" s="192">
        <v>10</v>
      </c>
      <c r="P108" s="192">
        <v>0</v>
      </c>
      <c r="Q108" s="192" t="s">
        <v>409</v>
      </c>
      <c r="R108" s="192">
        <v>0</v>
      </c>
      <c r="S108" s="192">
        <v>8.1927710843373394</v>
      </c>
      <c r="T108" s="192" t="s">
        <v>409</v>
      </c>
      <c r="U108" s="192">
        <v>87.8</v>
      </c>
      <c r="V108" s="192">
        <v>1.3287709197544599</v>
      </c>
      <c r="W108" s="192" t="s">
        <v>409</v>
      </c>
      <c r="X108" s="192" t="s">
        <v>409</v>
      </c>
      <c r="Y108" s="192">
        <v>0</v>
      </c>
      <c r="Z108" s="192">
        <v>20.481927710843301</v>
      </c>
      <c r="AA108" s="34"/>
      <c r="AB108" s="34"/>
      <c r="AC108" s="192"/>
      <c r="AD108" s="192"/>
      <c r="AE108" s="192"/>
      <c r="AF108" s="192"/>
      <c r="AG108" s="192"/>
      <c r="AH108" s="192"/>
    </row>
    <row r="109" spans="1:34" x14ac:dyDescent="0.2">
      <c r="A109" s="84">
        <v>102</v>
      </c>
      <c r="B109" s="84" t="str">
        <f ca="1"/>
        <v>Kyrgyz Republic</v>
      </c>
      <c r="C109" s="84" t="str">
        <f ca="1"/>
        <v>KGZ</v>
      </c>
      <c r="D109" s="219" t="str">
        <f ca="1"/>
        <v>ECS           Europe &amp; Central Asia</v>
      </c>
      <c r="E109" s="219" t="str">
        <f ca="1"/>
        <v>IDA</v>
      </c>
      <c r="F109" s="190" t="str">
        <f t="shared" ca="1" si="13"/>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3.2989579802968585</v>
      </c>
      <c r="H109" s="80" cm="1">
        <f t="array" ref="H109">IF(
    SUM(IF(
            ISNUMBER(
                IF(
                    $M$4:$AD$4,
                    (M109:AD109),
                    "")),
            1,
            0))
        =0,
    NA(),
    IF(
        Parameters!$D$15=1,
        IF(
            SUM(--(ISNUMBER(IF($M$4:$AD$4=1,(M109:AD109),""))))&gt;0,
            MAX(IF(
                ISNUMBER(M109:AD109),
                IF(
                    M$4:AD$4=1,
                    M109:AD109,
                    ""),
                "")),
            MAX(IF(
                ISNUMBER(M109:AD109),
                IF(
                    M$4:AD$4=2,
                    M109:AD109,
                    ""),
                ""))
        ),
        IF(
            Parameters!$D$16=1,
            IFERROR(
                AVERAGE(IF(
                    ISNUMBER(M109:AD109),
                    IF(
                        M$4:AD$4=1,
                        M109:AD109,
                        ""),
                    "")),
                AVERAGE(IF(
                    ISNUMBER(M109:AD109),
                    IF(
                        M$4:AD$4=2,
                        M109:AD109,
                        ""),
                    ""))
            ),
            IF(
                Parameters!$D$17=1,
                IFERROR(
                    IF(
                        OR(
                            IF(
                                ISNUMBER(M109:AD109),
                                IF(
                                    M$4:AD$4=1,
                                    M109:AD109,
                                    ""),
                                "")
                            =0),
                        0,
                        GEOMEAN(IF(
                            ISNUMBER(M109:AD109),
                            IF(
                                M$4:AD$4=1,
                                M109:AD109,
                                ""),
                            ""))
                    ),
                    IF(
                        OR(IF(
                            ISNUMBER(M109:AD109),
                            IF(
                                M$4:AD$4=2,
                                M109:AD109,
                                ""),
                            "")
                            =0),
                        0,
                        GEOMEAN(IF(
                            ISNUMBER(M109:AD109),
                            IF(
                                M$4:AD$4=2,
                                M109:AD109,
                                ""),
                            "")))
                )
            )
        )
    )
)</f>
        <v>3.0472746516140301</v>
      </c>
      <c r="I109" s="191" cm="1">
        <f t="array" ref="I109">IF(
    SUM(IF(
            ISNUMBER(
                IF(
                    $M$5:$AD$5,
                    (M109:AD109),
                    "")),
            1,
            0))
        =0,
    NA(),
    IF(
        Parameters!$D$15=1,
        IF(
            SUM(--(ISNUMBER(IF($M$5:$AD$5=1,(M109:AD109),""))))&gt;0,
            MAX(IF(
                ISNUMBER(M109:AD109),
                IF(
                    M$5:AD$5=1,
                    M109:AD109,
                    ""),
                "")),
            MAX(IF(
                ISNUMBER(M109:AD109),
                IF(
                    M$5:AD$5=2,
                    M109:AD109,
                    ""),
                ""))
        ),
        IF(
            Parameters!$D$16=1,
            IFERROR(
                AVERAGE(IF(
                    ISNUMBER(M109:AD109),
                    IF(
                        M$5:AD$5=1,
                        M109:AD109,
                        ""),
                    "")),
                AVERAGE(IF(
                    ISNUMBER(M109:AD109),
                    IF(
                        M$5:AD$5=2,
                        M109:AD109,
                        ""),
                    ""))
            ),
            IF(
                Parameters!$D$17=1,
                IFERROR(
                    IF(
                        OR(
                            IF(
                                ISNUMBER(M109:AD109),
                                IF(
                                    M$5:AD$5=1,
                                    M109:AD109,
                                    ""),
                                "")
                            =0),
                        0,
                        GEOMEAN(IF(
                            ISNUMBER(M109:AD109),
                            IF(
                                M$5:AD$5=1,
                                M109:AD109,
                                ""),
                            ""))
                    ),
                    IF(
                        OR(IF(
                            ISNUMBER(M109:AD109),
                            IF(
                                M$5:AD$5=2,
                                M109:AD109,
                                ""),
                            "")
                            =0),
                        0,
                        GEOMEAN(IF(
                            ISNUMBER(M109:AD109),
                            IF(
                                M$5:AD$5=2,
                                M109:AD109,
                                ""),
                            "")))
                )
            )
        )
    )
)</f>
        <v>3.5714285714285499</v>
      </c>
      <c r="J109" s="242">
        <v>45103</v>
      </c>
      <c r="K109" s="242">
        <v>44966</v>
      </c>
      <c r="L109" s="91" t="s">
        <v>174</v>
      </c>
      <c r="M109" s="192">
        <v>0</v>
      </c>
      <c r="N109" s="192">
        <v>3.0472746516140301</v>
      </c>
      <c r="O109" s="192" t="s">
        <v>409</v>
      </c>
      <c r="P109" s="192">
        <v>0</v>
      </c>
      <c r="Q109" s="192" t="s">
        <v>409</v>
      </c>
      <c r="R109" s="192">
        <v>3.5714285714285499</v>
      </c>
      <c r="S109" s="192">
        <v>0</v>
      </c>
      <c r="T109" s="192" t="s">
        <v>409</v>
      </c>
      <c r="U109" s="192">
        <v>75.599999999999994</v>
      </c>
      <c r="V109" s="192" t="s">
        <v>409</v>
      </c>
      <c r="W109" s="192" t="s">
        <v>409</v>
      </c>
      <c r="X109" s="192" t="s">
        <v>409</v>
      </c>
      <c r="Y109" s="192">
        <v>7.1428571428571105E-2</v>
      </c>
      <c r="Z109" s="192">
        <v>-100</v>
      </c>
      <c r="AA109" s="34"/>
      <c r="AB109" s="34"/>
      <c r="AC109" s="192"/>
      <c r="AD109" s="192"/>
      <c r="AE109" s="192"/>
      <c r="AF109" s="192"/>
      <c r="AG109" s="192"/>
      <c r="AH109" s="192"/>
    </row>
    <row r="110" spans="1:34" x14ac:dyDescent="0.2">
      <c r="A110" s="84">
        <v>103</v>
      </c>
      <c r="B110" s="84" t="str">
        <f ca="1"/>
        <v>Cambodia</v>
      </c>
      <c r="C110" s="84" t="str">
        <f ca="1"/>
        <v>KHM</v>
      </c>
      <c r="D110" s="219" t="str">
        <f ca="1"/>
        <v>EAS           East Asia &amp; Pacific</v>
      </c>
      <c r="E110" s="219" t="str">
        <f ca="1"/>
        <v>IDA</v>
      </c>
      <c r="F110" s="190" t="str">
        <f t="shared" ca="1" si="13"/>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$M$4:$AD$4,
                    (M110:AD110),
                    "")),
            1,
            0))
        =0,
    NA(),
    IF(
        Parameters!$D$15=1,
        IF(
            SUM(--(ISNUMBER(IF($M$4:$AD$4=1,(M110:AD110),""))))&gt;0,
            MAX(IF(
                ISNUMBER(M110:AD110),
                IF(
                    M$4:AD$4=1,
                    M110:AD110,
                    ""),
                "")),
            MAX(IF(
                ISNUMBER(M110:AD110),
                IF(
                    M$4:AD$4=2,
                    M110:AD110,
                    ""),
                ""))
        ),
        IF(
            Parameters!$D$16=1,
            IFERROR(
                AVERAGE(IF(
                    ISNUMBER(M110:AD110),
                    IF(
                        M$4:AD$4=1,
                        M110:AD110,
                        ""),
                    "")),
                AVERAGE(IF(
                    ISNUMBER(M110:AD110),
                    IF(
                        M$4:AD$4=2,
                        M110:AD110,
                        ""),
                    ""))
            ),
            IF(
                Parameters!$D$17=1,
                IFERROR(
                    IF(
                        OR(
                            IF(
                                ISNUMBER(M110:AD110),
                                IF(
                                    M$4:AD$4=1,
                                    M110:AD110,
                                    ""),
                                "")
                            =0),
                        0,
                        GEOMEAN(IF(
                            ISNUMBER(M110:AD110),
                            IF(
                                M$4:AD$4=1,
                                M110:AD110,
                                ""),
                            ""))
                    ),
                    IF(
                        OR(IF(
                            ISNUMBER(M110:AD110),
                            IF(
                                M$4:AD$4=2,
                                M110:AD110,
                                ""),
                            "")
                            =0),
                        0,
                        GEOMEAN(IF(
                            ISNUMBER(M110:AD110),
                            IF(
                                M$4:AD$4=2,
                                M110:AD110,
                                ""),
                            "")))
                )
            )
        )
    )
)</f>
        <v>4.0836126300934801</v>
      </c>
      <c r="I110" s="191" cm="1">
        <f t="array" ref="I110">IF(
    SUM(IF(
            ISNUMBER(
                IF(
                    $M$5:$AD$5,
                    (M110:AD110),
                    "")),
            1,
            0))
        =0,
    NA(),
    IF(
        Parameters!$D$15=1,
        IF(
            SUM(--(ISNUMBER(IF($M$5:$AD$5=1,(M110:AD110),""))))&gt;0,
            MAX(IF(
                ISNUMBER(M110:AD110),
                IF(
                    M$5:AD$5=1,
                    M110:AD110,
                    ""),
                "")),
            MAX(IF(
                ISNUMBER(M110:AD110),
                IF(
                    M$5:AD$5=2,
                    M110:AD110,
                    ""),
                ""))
        ),
        IF(
            Parameters!$D$16=1,
            IFERROR(
                AVERAGE(IF(
                    ISNUMBER(M110:AD110),
                    IF(
                        M$5:AD$5=1,
                        M110:AD110,
                        ""),
                    "")),
                AVERAGE(IF(
                    ISNUMBER(M110:AD110),
                    IF(
                        M$5:AD$5=2,
                        M110:AD110,
                        ""),
                    ""))
            ),
            IF(
                Parameters!$D$17=1,
                IFERROR(
                    IF(
                        OR(
                            IF(
                                ISNUMBER(M110:AD110),
                                IF(
                                    M$5:AD$5=1,
                                    M110:AD110,
                                    ""),
                                "")
                            =0),
                        0,
                        GEOMEAN(IF(
                            ISNUMBER(M110:AD110),
                            IF(
                                M$5:AD$5=1,
                                M110:AD110,
                                ""),
                            ""))
                    ),
                    IF(
                        OR(IF(
                            ISNUMBER(M110:AD110),
                            IF(
                                M$5:AD$5=2,
                                M110:AD110,
                                ""),
                            "")
                            =0),
                        0,
                        GEOMEAN(IF(
                            ISNUMBER(M110:AD110),
                            IF(
                                M$5:AD$5=2,
                                M110:AD110,
                                ""),
                            "")))
                )
            )
        )
    )
)</f>
        <v>0</v>
      </c>
      <c r="J110" s="242">
        <v>45103</v>
      </c>
      <c r="K110" s="242">
        <v>44860</v>
      </c>
      <c r="L110" s="91" t="s">
        <v>176</v>
      </c>
      <c r="M110" s="192">
        <v>0</v>
      </c>
      <c r="N110" s="192">
        <v>4.0836126300934801</v>
      </c>
      <c r="O110" s="192" t="s">
        <v>409</v>
      </c>
      <c r="P110" s="192">
        <v>0</v>
      </c>
      <c r="Q110" s="192" t="s">
        <v>409</v>
      </c>
      <c r="R110" s="192">
        <v>0</v>
      </c>
      <c r="S110" s="192" t="s">
        <v>409</v>
      </c>
      <c r="T110" s="192" t="s">
        <v>409</v>
      </c>
      <c r="U110" s="192">
        <v>80.3</v>
      </c>
      <c r="V110" s="192" t="s">
        <v>409</v>
      </c>
      <c r="W110" s="192" t="s">
        <v>409</v>
      </c>
      <c r="X110" s="192" t="s">
        <v>409</v>
      </c>
      <c r="Y110" s="192">
        <v>0</v>
      </c>
      <c r="Z110" s="192" t="s">
        <v>409</v>
      </c>
      <c r="AA110" s="34"/>
      <c r="AB110" s="34"/>
      <c r="AC110" s="192"/>
      <c r="AD110" s="192"/>
      <c r="AE110" s="192"/>
      <c r="AF110" s="192"/>
      <c r="AG110" s="192"/>
      <c r="AH110" s="192"/>
    </row>
    <row r="111" spans="1:34" x14ac:dyDescent="0.2">
      <c r="A111" s="84">
        <v>104</v>
      </c>
      <c r="B111" s="84" t="str">
        <f ca="1"/>
        <v>Kiribati</v>
      </c>
      <c r="C111" s="84" t="str">
        <f ca="1"/>
        <v>KIR</v>
      </c>
      <c r="D111" s="219" t="str">
        <f ca="1"/>
        <v>EAS           East Asia &amp; Pacific</v>
      </c>
      <c r="E111" s="219" t="str">
        <f ca="1"/>
        <v>IDA</v>
      </c>
      <c r="F111" s="190" t="str">
        <f t="shared" ca="1" si="13"/>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$M$4:$AD$4,
                    (M111:AD111),
                    "")),
            1,
            0))
        =0,
    NA(),
    IF(
        Parameters!$D$15=1,
        IF(
            SUM(--(ISNUMBER(IF($M$4:$AD$4=1,(M111:AD111),""))))&gt;0,
            MAX(IF(
                ISNUMBER(M111:AD111),
                IF(
                    M$4:AD$4=1,
                    M111:AD111,
                    ""),
                "")),
            MAX(IF(
                ISNUMBER(M111:AD111),
                IF(
                    M$4:AD$4=2,
                    M111:AD111,
                    ""),
                ""))
        ),
        IF(
            Parameters!$D$16=1,
            IFERROR(
                AVERAGE(IF(
                    ISNUMBER(M111:AD111),
                    IF(
                        M$4:AD$4=1,
                        M111:AD111,
                        ""),
                    "")),
                AVERAGE(IF(
                    ISNUMBER(M111:AD111),
                    IF(
                        M$4:AD$4=2,
                        M111:AD111,
                        ""),
                    ""))
            ),
            IF(
                Parameters!$D$17=1,
                IFERROR(
                    IF(
                        OR(
                            IF(
                                ISNUMBER(M111:AD111),
                                IF(
                                    M$4:AD$4=1,
                                    M111:AD111,
                                    ""),
                                "")
                            =0),
                        0,
                        GEOMEAN(IF(
                            ISNUMBER(M111:AD111),
                            IF(
                                M$4:AD$4=1,
                                M111:AD111,
                                ""),
                            ""))
                    ),
                    IF(
                        OR(IF(
                            ISNUMBER(M111:AD111),
                            IF(
                                M$4:AD$4=2,
                                M111:AD111,
                                ""),
                            "")
                            =0),
                        0,
                        GEOMEAN(IF(
                            ISNUMBER(M111:AD111),
                            IF(
                                M$4:AD$4=2,
                                M111:AD111,
                                ""),
                            "")))
                )
            )
        )
    )
)</f>
        <v>10</v>
      </c>
      <c r="I111" s="191" cm="1">
        <f t="array" ref="I111">IF(
    SUM(IF(
            ISNUMBER(
                IF(
                    $M$5:$AD$5,
                    (M111:AD111),
                    "")),
            1,
            0))
        =0,
    NA(),
    IF(
        Parameters!$D$15=1,
        IF(
            SUM(--(ISNUMBER(IF($M$5:$AD$5=1,(M111:AD111),""))))&gt;0,
            MAX(IF(
                ISNUMBER(M111:AD111),
                IF(
                    M$5:AD$5=1,
                    M111:AD111,
                    ""),
                "")),
            MAX(IF(
                ISNUMBER(M111:AD111),
                IF(
                    M$5:AD$5=2,
                    M111:AD111,
                    ""),
                ""))
        ),
        IF(
            Parameters!$D$16=1,
            IFERROR(
                AVERAGE(IF(
                    ISNUMBER(M111:AD111),
                    IF(
                        M$5:AD$5=1,
                        M111:AD111,
                        ""),
                    "")),
                AVERAGE(IF(
                    ISNUMBER(M111:AD111),
                    IF(
                        M$5:AD$5=2,
                        M111:AD111,
                        ""),
                    ""))
            ),
            IF(
                Parameters!$D$17=1,
                IFERROR(
                    IF(
                        OR(
                            IF(
                                ISNUMBER(M111:AD111),
                                IF(
                                    M$5:AD$5=1,
                                    M111:AD111,
                                    ""),
                                "")
                            =0),
                        0,
                        GEOMEAN(IF(
                            ISNUMBER(M111:AD111),
                            IF(
                                M$5:AD$5=1,
                                M111:AD111,
                                ""),
                            ""))
                    ),
                    IF(
                        OR(IF(
                            ISNUMBER(M111:AD111),
                            IF(
                                M$5:AD$5=2,
                                M111:AD111,
                                ""),
                            "")
                            =0),
                        0,
                        GEOMEAN(IF(
                            ISNUMBER(M111:AD111),
                            IF(
                                M$5:AD$5=2,
                                M111:AD111,
                                ""),
                            "")))
                )
            )
        )
    )
)</f>
        <v>0</v>
      </c>
      <c r="J111" s="242">
        <v>45145</v>
      </c>
      <c r="K111" s="242" t="s">
        <v>409</v>
      </c>
      <c r="L111" s="91" t="s">
        <v>178</v>
      </c>
      <c r="M111" s="192">
        <v>10</v>
      </c>
      <c r="N111" s="192" t="s">
        <v>409</v>
      </c>
      <c r="O111" s="192" t="s">
        <v>409</v>
      </c>
      <c r="P111" s="192">
        <v>0</v>
      </c>
      <c r="Q111" s="192" t="s">
        <v>409</v>
      </c>
      <c r="R111" s="192" t="s">
        <v>409</v>
      </c>
      <c r="S111" s="192" t="s">
        <v>409</v>
      </c>
      <c r="T111" s="192" t="s">
        <v>623</v>
      </c>
      <c r="U111" s="192" t="s">
        <v>409</v>
      </c>
      <c r="V111" s="192" t="s">
        <v>409</v>
      </c>
      <c r="W111" s="192" t="s">
        <v>409</v>
      </c>
      <c r="X111" s="192" t="s">
        <v>409</v>
      </c>
      <c r="Y111" s="192" t="s">
        <v>409</v>
      </c>
      <c r="Z111" s="192" t="s">
        <v>409</v>
      </c>
      <c r="AA111" s="34"/>
      <c r="AB111" s="34"/>
      <c r="AC111" s="192"/>
      <c r="AD111" s="192"/>
      <c r="AE111" s="192"/>
      <c r="AF111" s="192"/>
      <c r="AG111" s="192"/>
      <c r="AH111" s="192"/>
    </row>
    <row r="112" spans="1:34" x14ac:dyDescent="0.2">
      <c r="A112" s="84">
        <v>105</v>
      </c>
      <c r="B112" s="84" t="str">
        <f ca="1"/>
        <v>St. Kitts and Nevis</v>
      </c>
      <c r="C112" s="84" t="str">
        <f ca="1"/>
        <v>KNA</v>
      </c>
      <c r="D112" s="219" t="str">
        <f ca="1"/>
        <v>LCN           Latin America &amp; Caribbean</v>
      </c>
      <c r="E112" s="219" t="str">
        <f ca="1"/>
        <v>IBRD</v>
      </c>
      <c r="F112" s="190" t="str">
        <f t="shared" ca="1" si="13"/>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$M$4:$AD$4,
                    (M112:AD112),
                    "")),
            1,
            0))
        =0,
    NA(),
    IF(
        Parameters!$D$15=1,
        IF(
            SUM(--(ISNUMBER(IF($M$4:$AD$4=1,(M112:AD112),""))))&gt;0,
            MAX(IF(
                ISNUMBER(M112:AD112),
                IF(
                    M$4:AD$4=1,
                    M112:AD112,
                    ""),
                "")),
            MAX(IF(
                ISNUMBER(M112:AD112),
                IF(
                    M$4:AD$4=2,
                    M112:AD112,
                    ""),
                ""))
        ),
        IF(
            Parameters!$D$16=1,
            IFERROR(
                AVERAGE(IF(
                    ISNUMBER(M112:AD112),
                    IF(
                        M$4:AD$4=1,
                        M112:AD112,
                        ""),
                    "")),
                AVERAGE(IF(
                    ISNUMBER(M112:AD112),
                    IF(
                        M$4:AD$4=2,
                        M112:AD112,
                        ""),
                    ""))
            ),
            IF(
                Parameters!$D$17=1,
                IFERROR(
                    IF(
                        OR(
                            IF(
                                ISNUMBER(M112:AD112),
                                IF(
                                    M$4:AD$4=1,
                                    M112:AD112,
                                    ""),
                                "")
                            =0),
                        0,
                        GEOMEAN(IF(
                            ISNUMBER(M112:AD112),
                            IF(
                                M$4:AD$4=1,
                                M112:AD112,
                                ""),
                            ""))
                    ),
                    IF(
                        OR(IF(
                            ISNUMBER(M112:AD112),
                            IF(
                                M$4:AD$4=2,
                                M112:AD112,
                                ""),
                            "")
                            =0),
                        0,
                        GEOMEAN(IF(
                            ISNUMBER(M112:AD112),
                            IF(
                                M$4:AD$4=2,
                                M112:AD112,
                                ""),
                            "")))
                )
            )
        )
    )
)</f>
        <v>0</v>
      </c>
      <c r="I112" s="191" cm="1">
        <f t="array" ref="I112">IF(
    SUM(IF(
            ISNUMBER(
                IF(
                    $M$5:$AD$5,
                    (M112:AD112),
                    "")),
            1,
            0))
        =0,
    NA(),
    IF(
        Parameters!$D$15=1,
        IF(
            SUM(--(ISNUMBER(IF($M$5:$AD$5=1,(M112:AD112),""))))&gt;0,
            MAX(IF(
                ISNUMBER(M112:AD112),
                IF(
                    M$5:AD$5=1,
                    M112:AD112,
                    ""),
                "")),
            MAX(IF(
                ISNUMBER(M112:AD112),
                IF(
                    M$5:AD$5=2,
                    M112:AD112,
                    ""),
                ""))
        ),
        IF(
            Parameters!$D$16=1,
            IFERROR(
                AVERAGE(IF(
                    ISNUMBER(M112:AD112),
                    IF(
                        M$5:AD$5=1,
                        M112:AD112,
                        ""),
                    "")),
                AVERAGE(IF(
                    ISNUMBER(M112:AD112),
                    IF(
                        M$5:AD$5=2,
                        M112:AD112,
                        ""),
                    ""))
            ),
            IF(
                Parameters!$D$17=1,
                IFERROR(
                    IF(
                        OR(
                            IF(
                                ISNUMBER(M112:AD112),
                                IF(
                                    M$5:AD$5=1,
                                    M112:AD112,
                                    ""),
                                "")
                            =0),
                        0,
                        GEOMEAN(IF(
                            ISNUMBER(M112:AD112),
                            IF(
                                M$5:AD$5=1,
                                M112:AD112,
                                ""),
                            ""))
                    ),
                    IF(
                        OR(IF(
                            ISNUMBER(M112:AD112),
                            IF(
                                M$5:AD$5=2,
                                M112:AD112,
                                ""),
                            "")
                            =0),
                        0,
                        GEOMEAN(IF(
                            ISNUMBER(M112:AD112),
                            IF(
                                M$5:AD$5=2,
                                M112:AD112,
                                ""),
                            "")))
                )
            )
        )
    )
)</f>
        <v>0</v>
      </c>
      <c r="J112" s="242">
        <v>44753</v>
      </c>
      <c r="K112" s="242">
        <v>44753</v>
      </c>
      <c r="L112" s="91" t="s">
        <v>179</v>
      </c>
      <c r="M112" s="192">
        <v>0</v>
      </c>
      <c r="N112" s="192" t="s">
        <v>409</v>
      </c>
      <c r="O112" s="192" t="s">
        <v>409</v>
      </c>
      <c r="P112" s="192">
        <v>0</v>
      </c>
      <c r="Q112" s="192" t="s">
        <v>409</v>
      </c>
      <c r="R112" s="192" t="s">
        <v>409</v>
      </c>
      <c r="S112" s="192" t="s">
        <v>409</v>
      </c>
      <c r="T112" s="192" t="s">
        <v>409</v>
      </c>
      <c r="U112" s="192" t="s">
        <v>409</v>
      </c>
      <c r="V112" s="192" t="s">
        <v>409</v>
      </c>
      <c r="W112" s="192" t="s">
        <v>409</v>
      </c>
      <c r="X112" s="192" t="s">
        <v>409</v>
      </c>
      <c r="Y112" s="192" t="s">
        <v>409</v>
      </c>
      <c r="Z112" s="192" t="s">
        <v>409</v>
      </c>
      <c r="AA112" s="34"/>
      <c r="AB112" s="34"/>
      <c r="AC112" s="192"/>
      <c r="AD112" s="192"/>
      <c r="AE112" s="192"/>
      <c r="AF112" s="192"/>
      <c r="AG112" s="192"/>
      <c r="AH112" s="192"/>
    </row>
    <row r="113" spans="1:34" x14ac:dyDescent="0.2">
      <c r="A113" s="84">
        <v>106</v>
      </c>
      <c r="B113" s="84" t="str">
        <f ca="1"/>
        <v>Korea, Rep.</v>
      </c>
      <c r="C113" s="84" t="str">
        <f ca="1"/>
        <v>KOR</v>
      </c>
      <c r="D113" s="219" t="str">
        <f ca="1"/>
        <v>EAS           East Asia &amp; Pacific</v>
      </c>
      <c r="E113" s="219" t="str">
        <f ca="1"/>
        <v>NA</v>
      </c>
      <c r="F113" s="190" t="str">
        <f t="shared" ca="1" si="13"/>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$M$4:$AD$4,
                    (M113:AD113),
                    "")),
            1,
            0))
        =0,
    NA(),
    IF(
        Parameters!$D$15=1,
        IF(
            SUM(--(ISNUMBER(IF($M$4:$AD$4=1,(M113:AD113),""))))&gt;0,
            MAX(IF(
                ISNUMBER(M113:AD113),
                IF(
                    M$4:AD$4=1,
                    M113:AD113,
                    ""),
                "")),
            MAX(IF(
                ISNUMBER(M113:AD113),
                IF(
                    M$4:AD$4=2,
                    M113:AD113,
                    ""),
                ""))
        ),
        IF(
            Parameters!$D$16=1,
            IFERROR(
                AVERAGE(IF(
                    ISNUMBER(M113:AD113),
                    IF(
                        M$4:AD$4=1,
                        M113:AD113,
                        ""),
                    "")),
                AVERAGE(IF(
                    ISNUMBER(M113:AD113),
                    IF(
                        M$4:AD$4=2,
                        M113:AD113,
                        ""),
                    ""))
            ),
            IF(
                Parameters!$D$17=1,
                IFERROR(
                    IF(
                        OR(
                            IF(
                                ISNUMBER(M113:AD113),
                                IF(
                                    M$4:AD$4=1,
                                    M113:AD113,
                                    ""),
                                "")
                            =0),
                        0,
                        GEOMEAN(IF(
                            ISNUMBER(M113:AD113),
                            IF(
                                M$4:AD$4=1,
                                M113:AD113,
                                ""),
                            ""))
                    ),
                    IF(
                        OR(IF(
                            ISNUMBER(M113:AD113),
                            IF(
                                M$4:AD$4=2,
                                M113:AD113,
                                ""),
                            "")
                            =0),
                        0,
                        GEOMEAN(IF(
                            ISNUMBER(M113:AD113),
                            IF(
                                M$4:AD$4=2,
                                M113:AD113,
                                ""),
                            "")))
                )
            )
        )
    )
)</f>
        <v>0</v>
      </c>
      <c r="I113" s="191" cm="1">
        <f t="array" ref="I113">IF(
    SUM(IF(
            ISNUMBER(
                IF(
                    $M$5:$AD$5,
                    (M113:AD113),
                    "")),
            1,
            0))
        =0,
    NA(),
    IF(
        Parameters!$D$15=1,
        IF(
            SUM(--(ISNUMBER(IF($M$5:$AD$5=1,(M113:AD113),""))))&gt;0,
            MAX(IF(
                ISNUMBER(M113:AD113),
                IF(
                    M$5:AD$5=1,
                    M113:AD113,
                    ""),
                "")),
            MAX(IF(
                ISNUMBER(M113:AD113),
                IF(
                    M$5:AD$5=2,
                    M113:AD113,
                    ""),
                ""))
        ),
        IF(
            Parameters!$D$16=1,
            IFERROR(
                AVERAGE(IF(
                    ISNUMBER(M113:AD113),
                    IF(
                        M$5:AD$5=1,
                        M113:AD113,
                        ""),
                    "")),
                AVERAGE(IF(
                    ISNUMBER(M113:AD113),
                    IF(
                        M$5:AD$5=2,
                        M113:AD113,
                        ""),
                    ""))
            ),
            IF(
                Parameters!$D$17=1,
                IFERROR(
                    IF(
                        OR(
                            IF(
                                ISNUMBER(M113:AD113),
                                IF(
                                    M$5:AD$5=1,
                                    M113:AD113,
                                    ""),
                                "")
                            =0),
                        0,
                        GEOMEAN(IF(
                            ISNUMBER(M113:AD113),
                            IF(
                                M$5:AD$5=1,
                                M113:AD113,
                                ""),
                            ""))
                    ),
                    IF(
                        OR(IF(
                            ISNUMBER(M113:AD113),
                            IF(
                                M$5:AD$5=2,
                                M113:AD113,
                                ""),
                            "")
                            =0),
                        0,
                        GEOMEAN(IF(
                            ISNUMBER(M113:AD113),
                            IF(
                                M$5:AD$5=2,
                                M113:AD113,
                                ""),
                            "")))
                )
            )
        )
    )
)</f>
        <v>0</v>
      </c>
      <c r="J113" s="242">
        <v>45103</v>
      </c>
      <c r="K113" s="242">
        <v>44998</v>
      </c>
      <c r="L113" s="91" t="s">
        <v>180</v>
      </c>
      <c r="M113" s="192">
        <v>0</v>
      </c>
      <c r="N113" s="192">
        <v>0</v>
      </c>
      <c r="O113" s="192" t="s">
        <v>409</v>
      </c>
      <c r="P113" s="192">
        <v>0</v>
      </c>
      <c r="Q113" s="192" t="s">
        <v>409</v>
      </c>
      <c r="R113" s="192">
        <v>0</v>
      </c>
      <c r="S113" s="192" t="s">
        <v>409</v>
      </c>
      <c r="T113" s="192" t="s">
        <v>409</v>
      </c>
      <c r="U113" s="192">
        <v>31.5</v>
      </c>
      <c r="V113" s="192" t="s">
        <v>409</v>
      </c>
      <c r="W113" s="192" t="s">
        <v>409</v>
      </c>
      <c r="X113" s="192" t="s">
        <v>409</v>
      </c>
      <c r="Y113" s="192">
        <v>-0.107142857142857</v>
      </c>
      <c r="Z113" s="192" t="s">
        <v>409</v>
      </c>
      <c r="AA113" s="34"/>
      <c r="AB113" s="34"/>
      <c r="AC113" s="192"/>
      <c r="AD113" s="192"/>
      <c r="AE113" s="192"/>
      <c r="AF113" s="192"/>
      <c r="AG113" s="192"/>
      <c r="AH113" s="192"/>
    </row>
    <row r="114" spans="1:34" x14ac:dyDescent="0.2">
      <c r="A114" s="84">
        <v>107</v>
      </c>
      <c r="B114" s="84" t="str">
        <f ca="1"/>
        <v>Kuwait</v>
      </c>
      <c r="C114" s="84" t="str">
        <f ca="1"/>
        <v>KWT</v>
      </c>
      <c r="D114" s="219" t="str">
        <f ca="1"/>
        <v>MEA           Middle East &amp; North Africa</v>
      </c>
      <c r="E114" s="219" t="str">
        <f ca="1"/>
        <v>NA</v>
      </c>
      <c r="F114" s="190" t="str">
        <f t="shared" ca="1" si="13"/>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$M$4:$AD$4,
                    (M114:AD114),
                    "")),
            1,
            0))
        =0,
    NA(),
    IF(
        Parameters!$D$15=1,
        IF(
            SUM(--(ISNUMBER(IF($M$4:$AD$4=1,(M114:AD114),""))))&gt;0,
            MAX(IF(
                ISNUMBER(M114:AD114),
                IF(
                    M$4:AD$4=1,
                    M114:AD114,
                    ""),
                "")),
            MAX(IF(
                ISNUMBER(M114:AD114),
                IF(
                    M$4:AD$4=2,
                    M114:AD114,
                    ""),
                ""))
        ),
        IF(
            Parameters!$D$16=1,
            IFERROR(
                AVERAGE(IF(
                    ISNUMBER(M114:AD114),
                    IF(
                        M$4:AD$4=1,
                        M114:AD114,
                        ""),
                    "")),
                AVERAGE(IF(
                    ISNUMBER(M114:AD114),
                    IF(
                        M$4:AD$4=2,
                        M114:AD114,
                        ""),
                    ""))
            ),
            IF(
                Parameters!$D$17=1,
                IFERROR(
                    IF(
                        OR(
                            IF(
                                ISNUMBER(M114:AD114),
                                IF(
                                    M$4:AD$4=1,
                                    M114:AD114,
                                    ""),
                                "")
                            =0),
                        0,
                        GEOMEAN(IF(
                            ISNUMBER(M114:AD114),
                            IF(
                                M$4:AD$4=1,
                                M114:AD114,
                                ""),
                            ""))
                    ),
                    IF(
                        OR(IF(
                            ISNUMBER(M114:AD114),
                            IF(
                                M$4:AD$4=2,
                                M114:AD114,
                                ""),
                            "")
                            =0),
                        0,
                        GEOMEAN(IF(
                            ISNUMBER(M114:AD114),
                            IF(
                                M$4:AD$4=2,
                                M114:AD114,
                                ""),
                            "")))
                )
            )
        )
    )
)</f>
        <v>0</v>
      </c>
      <c r="I114" s="191" cm="1">
        <f t="array" ref="I114">IF(
    SUM(IF(
            ISNUMBER(
                IF(
                    $M$5:$AD$5,
                    (M114:AD114),
                    "")),
            1,
            0))
        =0,
    NA(),
    IF(
        Parameters!$D$15=1,
        IF(
            SUM(--(ISNUMBER(IF($M$5:$AD$5=1,(M114:AD114),""))))&gt;0,
            MAX(IF(
                ISNUMBER(M114:AD114),
                IF(
                    M$5:AD$5=1,
                    M114:AD114,
                    ""),
                "")),
            MAX(IF(
                ISNUMBER(M114:AD114),
                IF(
                    M$5:AD$5=2,
                    M114:AD114,
                    ""),
                ""))
        ),
        IF(
            Parameters!$D$16=1,
            IFERROR(
                AVERAGE(IF(
                    ISNUMBER(M114:AD114),
                    IF(
                        M$5:AD$5=1,
                        M114:AD114,
                        ""),
                    "")),
                AVERAGE(IF(
                    ISNUMBER(M114:AD114),
                    IF(
                        M$5:AD$5=2,
                        M114:AD114,
                        ""),
                    ""))
            ),
            IF(
                Parameters!$D$17=1,
                IFERROR(
                    IF(
                        OR(
                            IF(
                                ISNUMBER(M114:AD114),
                                IF(
                                    M$5:AD$5=1,
                                    M114:AD114,
                                    ""),
                                "")
                            =0),
                        0,
                        GEOMEAN(IF(
                            ISNUMBER(M114:AD114),
                            IF(
                                M$5:AD$5=1,
                                M114:AD114,
                                ""),
                            ""))
                    ),
                    IF(
                        OR(IF(
                            ISNUMBER(M114:AD114),
                            IF(
                                M$5:AD$5=2,
                                M114:AD114,
                                ""),
                            "")
                            =0),
                        0,
                        GEOMEAN(IF(
                            ISNUMBER(M114:AD114),
                            IF(
                                M$5:AD$5=2,
                                M114:AD114,
                                ""),
                            "")))
                )
            )
        )
    )
)</f>
        <v>0</v>
      </c>
      <c r="J114" s="242">
        <v>45103</v>
      </c>
      <c r="K114" s="242">
        <v>45142</v>
      </c>
      <c r="L114" s="91" t="s">
        <v>182</v>
      </c>
      <c r="M114" s="192">
        <v>0</v>
      </c>
      <c r="N114" s="192">
        <v>0</v>
      </c>
      <c r="O114" s="192" t="s">
        <v>409</v>
      </c>
      <c r="P114" s="192">
        <v>0</v>
      </c>
      <c r="Q114" s="192" t="s">
        <v>409</v>
      </c>
      <c r="R114" s="192">
        <v>0</v>
      </c>
      <c r="S114" s="192" t="s">
        <v>409</v>
      </c>
      <c r="T114" s="192" t="s">
        <v>409</v>
      </c>
      <c r="U114" s="192">
        <v>51.2</v>
      </c>
      <c r="V114" s="192" t="s">
        <v>409</v>
      </c>
      <c r="W114" s="192" t="s">
        <v>409</v>
      </c>
      <c r="X114" s="192" t="s">
        <v>409</v>
      </c>
      <c r="Y114" s="192">
        <v>-3.5714285714285803E-2</v>
      </c>
      <c r="Z114" s="192" t="s">
        <v>409</v>
      </c>
      <c r="AA114" s="34"/>
      <c r="AB114" s="34"/>
      <c r="AC114" s="192"/>
      <c r="AD114" s="192"/>
      <c r="AE114" s="192"/>
      <c r="AF114" s="192"/>
      <c r="AG114" s="192"/>
      <c r="AH114" s="192"/>
    </row>
    <row r="115" spans="1:34" x14ac:dyDescent="0.2">
      <c r="A115" s="84">
        <v>108</v>
      </c>
      <c r="B115" s="84" t="str">
        <f ca="1"/>
        <v>Lao PDR</v>
      </c>
      <c r="C115" s="84" t="str">
        <f ca="1"/>
        <v>LAO</v>
      </c>
      <c r="D115" s="219" t="str">
        <f ca="1"/>
        <v>EAS           East Asia &amp; Pacific</v>
      </c>
      <c r="E115" s="219" t="str">
        <f ca="1"/>
        <v>IDA</v>
      </c>
      <c r="F115" s="190" t="str">
        <f t="shared" ca="1" si="13"/>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4.4656229884811491</v>
      </c>
      <c r="H115" s="80" cm="1">
        <f t="array" ref="H115">IF(
    SUM(IF(
            ISNUMBER(
                IF(
                    $M$4:$AD$4,
                    (M115:AD115),
                    "")),
            1,
            0))
        =0,
    NA(),
    IF(
        Parameters!$D$15=1,
        IF(
            SUM(--(ISNUMBER(IF($M$4:$AD$4=1,(M115:AD115),""))))&gt;0,
            MAX(IF(
                ISNUMBER(M115:AD115),
                IF(
                    M$4:AD$4=1,
                    M115:AD115,
                    ""),
                "")),
            MAX(IF(
                ISNUMBER(M115:AD115),
                IF(
                    M$4:AD$4=2,
                    M115:AD115,
                    ""),
                ""))
        ),
        IF(
            Parameters!$D$16=1,
            IFERROR(
                AVERAGE(IF(
                    ISNUMBER(M115:AD115),
                    IF(
                        M$4:AD$4=1,
                        M115:AD115,
                        ""),
                    "")),
                AVERAGE(IF(
                    ISNUMBER(M115:AD115),
                    IF(
                        M$4:AD$4=2,
                        M115:AD115,
                        ""),
                    ""))
            ),
            IF(
                Parameters!$D$17=1,
                IFERROR(
                    IF(
                        OR(
                            IF(
                                ISNUMBER(M115:AD115),
                                IF(
                                    M$4:AD$4=1,
                                    M115:AD115,
                                    ""),
                                "")
                            =0),
                        0,
                        GEOMEAN(IF(
                            ISNUMBER(M115:AD115),
                            IF(
                                M$4:AD$4=1,
                                M115:AD115,
                                ""),
                            ""))
                    ),
                    IF(
                        OR(IF(
                            ISNUMBER(M115:AD115),
                            IF(
                                M$4:AD$4=2,
                                M115:AD115,
                                ""),
                            "")
                            =0),
                        0,
                        GEOMEAN(IF(
                            ISNUMBER(M115:AD115),
                            IF(
                                M$4:AD$4=2,
                                M115:AD115,
                                ""),
                            "")))
                )
            )
        )
    )
)</f>
        <v>2.8488269536073298</v>
      </c>
      <c r="I115" s="191" cm="1">
        <f t="array" ref="I115">IF(
    SUM(IF(
            ISNUMBER(
                IF(
                    $M$5:$AD$5,
                    (M115:AD115),
                    "")),
            1,
            0))
        =0,
    NA(),
    IF(
        Parameters!$D$15=1,
        IF(
            SUM(--(ISNUMBER(IF($M$5:$AD$5=1,(M115:AD115),""))))&gt;0,
            MAX(IF(
                ISNUMBER(M115:AD115),
                IF(
                    M$5:AD$5=1,
                    M115:AD115,
                    ""),
                "")),
            MAX(IF(
                ISNUMBER(M115:AD115),
                IF(
                    M$5:AD$5=2,
                    M115:AD115,
                    ""),
                ""))
        ),
        IF(
            Parameters!$D$16=1,
            IFERROR(
                AVERAGE(IF(
                    ISNUMBER(M115:AD115),
                    IF(
                        M$5:AD$5=1,
                        M115:AD115,
                        ""),
                    "")),
                AVERAGE(IF(
                    ISNUMBER(M115:AD115),
                    IF(
                        M$5:AD$5=2,
                        M115:AD115,
                        ""),
                    ""))
            ),
            IF(
                Parameters!$D$17=1,
                IFERROR(
                    IF(
                        OR(
                            IF(
                                ISNUMBER(M115:AD115),
                                IF(
                                    M$5:AD$5=1,
                                    M115:AD115,
                                    ""),
                                "")
                            =0),
                        0,
                        GEOMEAN(IF(
                            ISNUMBER(M115:AD115),
                            IF(
                                M$5:AD$5=1,
                                M115:AD115,
                                ""),
                            ""))
                    ),
                    IF(
                        OR(IF(
                            ISNUMBER(M115:AD115),
                            IF(
                                M$5:AD$5=2,
                                M115:AD115,
                                ""),
                            "")
                            =0),
                        0,
                        GEOMEAN(IF(
                            ISNUMBER(M115:AD115),
                            IF(
                                M$5:AD$5=2,
                                M115:AD115,
                                ""),
                            "")))
                )
            )
        )
    )
)</f>
        <v>7</v>
      </c>
      <c r="J115" s="242">
        <v>45103</v>
      </c>
      <c r="K115" s="242">
        <v>45142</v>
      </c>
      <c r="L115" s="91" t="s">
        <v>184</v>
      </c>
      <c r="M115" s="192">
        <v>0</v>
      </c>
      <c r="N115" s="192">
        <v>2.8488269536073298</v>
      </c>
      <c r="O115" s="192" t="s">
        <v>409</v>
      </c>
      <c r="P115" s="192">
        <v>0</v>
      </c>
      <c r="Q115" s="192" t="s">
        <v>409</v>
      </c>
      <c r="R115" s="192">
        <v>7</v>
      </c>
      <c r="S115" s="192" t="s">
        <v>409</v>
      </c>
      <c r="T115" s="192" t="s">
        <v>409</v>
      </c>
      <c r="U115" s="192">
        <v>74.7</v>
      </c>
      <c r="V115" s="192" t="s">
        <v>409</v>
      </c>
      <c r="W115" s="192" t="s">
        <v>409</v>
      </c>
      <c r="X115" s="192" t="s">
        <v>409</v>
      </c>
      <c r="Y115" s="192">
        <v>0.214285714285714</v>
      </c>
      <c r="Z115" s="192" t="s">
        <v>409</v>
      </c>
      <c r="AA115" s="34"/>
      <c r="AB115" s="34"/>
      <c r="AC115" s="192"/>
      <c r="AD115" s="192"/>
      <c r="AE115" s="192"/>
      <c r="AF115" s="192"/>
      <c r="AG115" s="192"/>
      <c r="AH115" s="192"/>
    </row>
    <row r="116" spans="1:34" x14ac:dyDescent="0.2">
      <c r="A116" s="84">
        <v>109</v>
      </c>
      <c r="B116" s="84" t="str">
        <f ca="1"/>
        <v>Lebanon</v>
      </c>
      <c r="C116" s="84" t="str">
        <f ca="1"/>
        <v>LBN</v>
      </c>
      <c r="D116" s="219" t="str">
        <f ca="1"/>
        <v>MEA           Middle East &amp; North Africa</v>
      </c>
      <c r="E116" s="219" t="str">
        <f ca="1"/>
        <v>IBRD</v>
      </c>
      <c r="F116" s="190" t="str">
        <f t="shared" ca="1" si="13"/>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10</v>
      </c>
      <c r="H116" s="80" cm="1">
        <f t="array" ref="H116">IF(
    SUM(IF(
            ISNUMBER(
                IF(
                    $M$4:$AD$4,
                    (M116:AD116),
                    "")),
            1,
            0))
        =0,
    NA(),
    IF(
        Parameters!$D$15=1,
        IF(
            SUM(--(ISNUMBER(IF($M$4:$AD$4=1,(M116:AD116),""))))&gt;0,
            MAX(IF(
                ISNUMBER(M116:AD116),
                IF(
                    M$4:AD$4=1,
                    M116:AD116,
                    ""),
                "")),
            MAX(IF(
                ISNUMBER(M116:AD116),
                IF(
                    M$4:AD$4=2,
                    M116:AD116,
                    ""),
                ""))
        ),
        IF(
            Parameters!$D$16=1,
            IFERROR(
                AVERAGE(IF(
                    ISNUMBER(M116:AD116),
                    IF(
                        M$4:AD$4=1,
                        M116:AD116,
                        ""),
                    "")),
                AVERAGE(IF(
                    ISNUMBER(M116:AD116),
                    IF(
                        M$4:AD$4=2,
                        M116:AD116,
                        ""),
                    ""))
            ),
            IF(
                Parameters!$D$17=1,
                IFERROR(
                    IF(
                        OR(
                            IF(
                                ISNUMBER(M116:AD116),
                                IF(
                                    M$4:AD$4=1,
                                    M116:AD116,
                                    ""),
                                "")
                            =0),
                        0,
                        GEOMEAN(IF(
                            ISNUMBER(M116:AD116),
                            IF(
                                M$4:AD$4=1,
                                M116:AD116,
                                ""),
                            ""))
                    ),
                    IF(
                        OR(IF(
                            ISNUMBER(M116:AD116),
                            IF(
                                M$4:AD$4=2,
                                M116:AD116,
                                ""),
                            "")
                            =0),
                        0,
                        GEOMEAN(IF(
                            ISNUMBER(M116:AD116),
                            IF(
                                M$4:AD$4=2,
                                M116:AD116,
                                ""),
                            "")))
                )
            )
        )
    )
)</f>
        <v>10</v>
      </c>
      <c r="I116" s="191" cm="1">
        <f t="array" ref="I116">IF(
    SUM(IF(
            ISNUMBER(
                IF(
                    $M$5:$AD$5,
                    (M116:AD116),
                    "")),
            1,
            0))
        =0,
    NA(),
    IF(
        Parameters!$D$15=1,
        IF(
            SUM(--(ISNUMBER(IF($M$5:$AD$5=1,(M116:AD116),""))))&gt;0,
            MAX(IF(
                ISNUMBER(M116:AD116),
                IF(
                    M$5:AD$5=1,
                    M116:AD116,
                    ""),
                "")),
            MAX(IF(
                ISNUMBER(M116:AD116),
                IF(
                    M$5:AD$5=2,
                    M116:AD116,
                    ""),
                ""))
        ),
        IF(
            Parameters!$D$16=1,
            IFERROR(
                AVERAGE(IF(
                    ISNUMBER(M116:AD116),
                    IF(
                        M$5:AD$5=1,
                        M116:AD116,
                        ""),
                    "")),
                AVERAGE(IF(
                    ISNUMBER(M116:AD116),
                    IF(
                        M$5:AD$5=2,
                        M116:AD116,
                        ""),
                    ""))
            ),
            IF(
                Parameters!$D$17=1,
                IFERROR(
                    IF(
                        OR(
                            IF(
                                ISNUMBER(M116:AD116),
                                IF(
                                    M$5:AD$5=1,
                                    M116:AD116,
                                    ""),
                                "")
                            =0),
                        0,
                        GEOMEAN(IF(
                            ISNUMBER(M116:AD116),
                            IF(
                                M$5:AD$5=1,
                                M116:AD116,
                                ""),
                            ""))
                    ),
                    IF(
                        OR(IF(
                            ISNUMBER(M116:AD116),
                            IF(
                                M$5:AD$5=2,
                                M116:AD116,
                                ""),
                            "")
                            =0),
                        0,
                        GEOMEAN(IF(
                            ISNUMBER(M116:AD116),
                            IF(
                                M$5:AD$5=2,
                                M116:AD116,
                                ""),
                            "")))
                )
            )
        )
    )
)</f>
        <v>10</v>
      </c>
      <c r="J116" s="242">
        <v>44778</v>
      </c>
      <c r="K116" s="242">
        <v>45154</v>
      </c>
      <c r="L116" s="91" t="s">
        <v>186</v>
      </c>
      <c r="M116" s="192">
        <v>10</v>
      </c>
      <c r="N116" s="192">
        <v>6.6193332157346898</v>
      </c>
      <c r="O116" s="192">
        <v>0</v>
      </c>
      <c r="P116" s="192">
        <v>0</v>
      </c>
      <c r="Q116" s="192">
        <v>7</v>
      </c>
      <c r="R116" s="192">
        <v>7.1428571428571601</v>
      </c>
      <c r="S116" s="192">
        <v>10</v>
      </c>
      <c r="T116" s="192" t="s">
        <v>623</v>
      </c>
      <c r="U116" s="192">
        <v>91.8</v>
      </c>
      <c r="V116" s="192">
        <v>1.06618149278218</v>
      </c>
      <c r="W116" s="192" t="s">
        <v>409</v>
      </c>
      <c r="X116" s="192" t="s">
        <v>887</v>
      </c>
      <c r="Y116" s="192">
        <v>0.14285714285714299</v>
      </c>
      <c r="Z116" s="192">
        <v>56.521739130434703</v>
      </c>
      <c r="AA116" s="34"/>
      <c r="AB116" s="34"/>
      <c r="AC116" s="192"/>
      <c r="AD116" s="192"/>
      <c r="AE116" s="192"/>
      <c r="AF116" s="192"/>
      <c r="AG116" s="192"/>
      <c r="AH116" s="192"/>
    </row>
    <row r="117" spans="1:34" x14ac:dyDescent="0.2">
      <c r="A117" s="84">
        <v>110</v>
      </c>
      <c r="B117" s="84" t="str">
        <f ca="1"/>
        <v>Liberia</v>
      </c>
      <c r="C117" s="84" t="str">
        <f ca="1"/>
        <v>LBR</v>
      </c>
      <c r="D117" s="219" t="str">
        <f ca="1"/>
        <v>SSF           Sub-Saharan Africa</v>
      </c>
      <c r="E117" s="219" t="str">
        <f ca="1"/>
        <v>IDA</v>
      </c>
      <c r="F117" s="190" t="str">
        <f t="shared" ca="1" si="13"/>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$M$4:$AD$4,
                    (M117:AD117),
                    "")),
            1,
            0))
        =0,
    NA(),
    IF(
        Parameters!$D$15=1,
        IF(
            SUM(--(ISNUMBER(IF($M$4:$AD$4=1,(M117:AD117),""))))&gt;0,
            MAX(IF(
                ISNUMBER(M117:AD117),
                IF(
                    M$4:AD$4=1,
                    M117:AD117,
                    ""),
                "")),
            MAX(IF(
                ISNUMBER(M117:AD117),
                IF(
                    M$4:AD$4=2,
                    M117:AD117,
                    ""),
                ""))
        ),
        IF(
            Parameters!$D$16=1,
            IFERROR(
                AVERAGE(IF(
                    ISNUMBER(M117:AD117),
                    IF(
                        M$4:AD$4=1,
                        M117:AD117,
                        ""),
                    "")),
                AVERAGE(IF(
                    ISNUMBER(M117:AD117),
                    IF(
                        M$4:AD$4=2,
                        M117:AD117,
                        ""),
                    ""))
            ),
            IF(
                Parameters!$D$17=1,
                IFERROR(
                    IF(
                        OR(
                            IF(
                                ISNUMBER(M117:AD117),
                                IF(
                                    M$4:AD$4=1,
                                    M117:AD117,
                                    ""),
                                "")
                            =0),
                        0,
                        GEOMEAN(IF(
                            ISNUMBER(M117:AD117),
                            IF(
                                M$4:AD$4=1,
                                M117:AD117,
                                ""),
                            ""))
                    ),
                    IF(
                        OR(IF(
                            ISNUMBER(M117:AD117),
                            IF(
                                M$4:AD$4=2,
                                M117:AD117,
                                ""),
                            "")
                            =0),
                        0,
                        GEOMEAN(IF(
                            ISNUMBER(M117:AD117),
                            IF(
                                M$4:AD$4=2,
                                M117:AD117,
                                ""),
                            "")))
                )
            )
        )
    )
)</f>
        <v>5.9798906332686501</v>
      </c>
      <c r="I117" s="191" cm="1">
        <f t="array" ref="I117">IF(
    SUM(IF(
            ISNUMBER(
                IF(
                    $M$5:$AD$5,
                    (M117:AD117),
                    "")),
            1,
            0))
        =0,
    NA(),
    IF(
        Parameters!$D$15=1,
        IF(
            SUM(--(ISNUMBER(IF($M$5:$AD$5=1,(M117:AD117),""))))&gt;0,
            MAX(IF(
                ISNUMBER(M117:AD117),
                IF(
                    M$5:AD$5=1,
                    M117:AD117,
                    ""),
                "")),
            MAX(IF(
                ISNUMBER(M117:AD117),
                IF(
                    M$5:AD$5=2,
                    M117:AD117,
                    ""),
                ""))
        ),
        IF(
            Parameters!$D$16=1,
            IFERROR(
                AVERAGE(IF(
                    ISNUMBER(M117:AD117),
                    IF(
                        M$5:AD$5=1,
                        M117:AD117,
                        ""),
                    "")),
                AVERAGE(IF(
                    ISNUMBER(M117:AD117),
                    IF(
                        M$5:AD$5=2,
                        M117:AD117,
                        ""),
                    ""))
            ),
            IF(
                Parameters!$D$17=1,
                IFERROR(
                    IF(
                        OR(
                            IF(
                                ISNUMBER(M117:AD117),
                                IF(
                                    M$5:AD$5=1,
                                    M117:AD117,
                                    ""),
                                "")
                            =0),
                        0,
                        GEOMEAN(IF(
                            ISNUMBER(M117:AD117),
                            IF(
                                M$5:AD$5=1,
                                M117:AD117,
                                ""),
                            ""))
                    ),
                    IF(
                        OR(IF(
                            ISNUMBER(M117:AD117),
                            IF(
                                M$5:AD$5=2,
                                M117:AD117,
                                ""),
                            "")
                            =0),
                        0,
                        GEOMEAN(IF(
                            ISNUMBER(M117:AD117),
                            IF(
                                M$5:AD$5=2,
                                M117:AD117,
                                ""),
                            "")))
                )
            )
        )
    )
)</f>
        <v>0</v>
      </c>
      <c r="J117" s="242">
        <v>45103</v>
      </c>
      <c r="K117" s="242">
        <v>45022</v>
      </c>
      <c r="L117" s="91" t="s">
        <v>188</v>
      </c>
      <c r="M117" s="192">
        <v>0</v>
      </c>
      <c r="N117" s="192">
        <v>5.9798906332686501</v>
      </c>
      <c r="O117" s="192" t="s">
        <v>409</v>
      </c>
      <c r="P117" s="192">
        <v>0</v>
      </c>
      <c r="Q117" s="192" t="s">
        <v>409</v>
      </c>
      <c r="R117" s="192">
        <v>0</v>
      </c>
      <c r="S117" s="192">
        <v>0</v>
      </c>
      <c r="T117" s="192" t="s">
        <v>409</v>
      </c>
      <c r="U117" s="192">
        <v>88.9</v>
      </c>
      <c r="V117" s="192" t="s">
        <v>409</v>
      </c>
      <c r="W117" s="192" t="s">
        <v>409</v>
      </c>
      <c r="X117" s="192" t="s">
        <v>409</v>
      </c>
      <c r="Y117" s="192">
        <v>0</v>
      </c>
      <c r="Z117" s="192">
        <v>-100</v>
      </c>
      <c r="AA117" s="34"/>
      <c r="AB117" s="34"/>
      <c r="AC117" s="192"/>
      <c r="AD117" s="192"/>
      <c r="AE117" s="192"/>
      <c r="AF117" s="192"/>
      <c r="AG117" s="192"/>
      <c r="AH117" s="192"/>
    </row>
    <row r="118" spans="1:34" x14ac:dyDescent="0.2">
      <c r="A118" s="84">
        <v>111</v>
      </c>
      <c r="B118" s="84" t="str">
        <f ca="1"/>
        <v>Libya</v>
      </c>
      <c r="C118" s="84" t="str">
        <f ca="1"/>
        <v>LBY</v>
      </c>
      <c r="D118" s="219" t="str">
        <f ca="1"/>
        <v>MEA           Middle East &amp; North Africa</v>
      </c>
      <c r="E118" s="219" t="str">
        <f ca="1"/>
        <v>IBRD</v>
      </c>
      <c r="F118" s="190" t="str">
        <f t="shared" ca="1" si="13"/>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$M$4:$AD$4,
                    (M118:AD118),
                    "")),
            1,
            0))
        =0,
    NA(),
    IF(
        Parameters!$D$15=1,
        IF(
            SUM(--(ISNUMBER(IF($M$4:$AD$4=1,(M118:AD118),""))))&gt;0,
            MAX(IF(
                ISNUMBER(M118:AD118),
                IF(
                    M$4:AD$4=1,
                    M118:AD118,
                    ""),
                "")),
            MAX(IF(
                ISNUMBER(M118:AD118),
                IF(
                    M$4:AD$4=2,
                    M118:AD118,
                    ""),
                ""))
        ),
        IF(
            Parameters!$D$16=1,
            IFERROR(
                AVERAGE(IF(
                    ISNUMBER(M118:AD118),
                    IF(
                        M$4:AD$4=1,
                        M118:AD118,
                        ""),
                    "")),
                AVERAGE(IF(
                    ISNUMBER(M118:AD118),
                    IF(
                        M$4:AD$4=2,
                        M118:AD118,
                        ""),
                    ""))
            ),
            IF(
                Parameters!$D$17=1,
                IFERROR(
                    IF(
                        OR(
                            IF(
                                ISNUMBER(M118:AD118),
                                IF(
                                    M$4:AD$4=1,
                                    M118:AD118,
                                    ""),
                                "")
                            =0),
                        0,
                        GEOMEAN(IF(
                            ISNUMBER(M118:AD118),
                            IF(
                                M$4:AD$4=1,
                                M118:AD118,
                                ""),
                            ""))
                    ),
                    IF(
                        OR(IF(
                            ISNUMBER(M118:AD118),
                            IF(
                                M$4:AD$4=2,
                                M118:AD118,
                                ""),
                            "")
                            =0),
                        0,
                        GEOMEAN(IF(
                            ISNUMBER(M118:AD118),
                            IF(
                                M$4:AD$4=2,
                                M118:AD118,
                                ""),
                            "")))
                )
            )
        )
    )
)</f>
        <v>10</v>
      </c>
      <c r="I118" s="191" cm="1">
        <f t="array" ref="I118">IF(
    SUM(IF(
            ISNUMBER(
                IF(
                    $M$5:$AD$5,
                    (M118:AD118),
                    "")),
            1,
            0))
        =0,
    NA(),
    IF(
        Parameters!$D$15=1,
        IF(
            SUM(--(ISNUMBER(IF($M$5:$AD$5=1,(M118:AD118),""))))&gt;0,
            MAX(IF(
                ISNUMBER(M118:AD118),
                IF(
                    M$5:AD$5=1,
                    M118:AD118,
                    ""),
                "")),
            MAX(IF(
                ISNUMBER(M118:AD118),
                IF(
                    M$5:AD$5=2,
                    M118:AD118,
                    ""),
                ""))
        ),
        IF(
            Parameters!$D$16=1,
            IFERROR(
                AVERAGE(IF(
                    ISNUMBER(M118:AD118),
                    IF(
                        M$5:AD$5=1,
                        M118:AD118,
                        ""),
                    "")),
                AVERAGE(IF(
                    ISNUMBER(M118:AD118),
                    IF(
                        M$5:AD$5=2,
                        M118:AD118,
                        ""),
                    ""))
            ),
            IF(
                Parameters!$D$17=1,
                IFERROR(
                    IF(
                        OR(
                            IF(
                                ISNUMBER(M118:AD118),
                                IF(
                                    M$5:AD$5=1,
                                    M118:AD118,
                                    ""),
                                "")
                            =0),
                        0,
                        GEOMEAN(IF(
                            ISNUMBER(M118:AD118),
                            IF(
                                M$5:AD$5=1,
                                M118:AD118,
                                ""),
                            ""))
                    ),
                    IF(
                        OR(IF(
                            ISNUMBER(M118:AD118),
                            IF(
                                M$5:AD$5=2,
                                M118:AD118,
                                ""),
                            "")
                            =0),
                        0,
                        GEOMEAN(IF(
                            ISNUMBER(M118:AD118),
                            IF(
                                M$5:AD$5=2,
                                M118:AD118,
                                ""),
                            "")))
                )
            )
        )
    )
)</f>
        <v>0</v>
      </c>
      <c r="J118" s="242">
        <v>44778</v>
      </c>
      <c r="K118" s="242">
        <v>45154</v>
      </c>
      <c r="L118" s="91" t="s">
        <v>190</v>
      </c>
      <c r="M118" s="192">
        <v>10</v>
      </c>
      <c r="N118" s="192">
        <v>7.5674722173222699</v>
      </c>
      <c r="O118" s="192">
        <v>0</v>
      </c>
      <c r="P118" s="192">
        <v>0</v>
      </c>
      <c r="Q118" s="192" t="s">
        <v>409</v>
      </c>
      <c r="R118" s="192">
        <v>0</v>
      </c>
      <c r="S118" s="192">
        <v>0</v>
      </c>
      <c r="T118" s="192" t="s">
        <v>623</v>
      </c>
      <c r="U118" s="192">
        <v>96.1</v>
      </c>
      <c r="V118" s="192">
        <v>-0.795001481039455</v>
      </c>
      <c r="W118" s="192" t="s">
        <v>409</v>
      </c>
      <c r="X118" s="192" t="s">
        <v>409</v>
      </c>
      <c r="Y118" s="192">
        <v>0</v>
      </c>
      <c r="Z118" s="192">
        <v>-29.411764705882302</v>
      </c>
      <c r="AA118" s="34"/>
      <c r="AB118" s="34"/>
      <c r="AC118" s="192"/>
      <c r="AD118" s="192"/>
      <c r="AE118" s="192"/>
      <c r="AF118" s="192"/>
      <c r="AG118" s="192"/>
      <c r="AH118" s="192"/>
    </row>
    <row r="119" spans="1:34" x14ac:dyDescent="0.2">
      <c r="A119" s="84">
        <v>112</v>
      </c>
      <c r="B119" s="84" t="str">
        <f ca="1"/>
        <v>St. Lucia</v>
      </c>
      <c r="C119" s="84" t="str">
        <f ca="1"/>
        <v>LCA</v>
      </c>
      <c r="D119" s="219" t="str">
        <f ca="1"/>
        <v>LCN           Latin America &amp; Caribbean</v>
      </c>
      <c r="E119" s="219" t="str">
        <f ca="1"/>
        <v>Blend</v>
      </c>
      <c r="F119" s="190" t="str">
        <f t="shared" ca="1" si="13"/>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$M$4:$AD$4,
                    (M119:AD119),
                    "")),
            1,
            0))
        =0,
    NA(),
    IF(
        Parameters!$D$15=1,
        IF(
            SUM(--(ISNUMBER(IF($M$4:$AD$4=1,(M119:AD119),""))))&gt;0,
            MAX(IF(
                ISNUMBER(M119:AD119),
                IF(
                    M$4:AD$4=1,
                    M119:AD119,
                    ""),
                "")),
            MAX(IF(
                ISNUMBER(M119:AD119),
                IF(
                    M$4:AD$4=2,
                    M119:AD119,
                    ""),
                ""))
        ),
        IF(
            Parameters!$D$16=1,
            IFERROR(
                AVERAGE(IF(
                    ISNUMBER(M119:AD119),
                    IF(
                        M$4:AD$4=1,
                        M119:AD119,
                        ""),
                    "")),
                AVERAGE(IF(
                    ISNUMBER(M119:AD119),
                    IF(
                        M$4:AD$4=2,
                        M119:AD119,
                        ""),
                    ""))
            ),
            IF(
                Parameters!$D$17=1,
                IFERROR(
                    IF(
                        OR(
                            IF(
                                ISNUMBER(M119:AD119),
                                IF(
                                    M$4:AD$4=1,
                                    M119:AD119,
                                    ""),
                                "")
                            =0),
                        0,
                        GEOMEAN(IF(
                            ISNUMBER(M119:AD119),
                            IF(
                                M$4:AD$4=1,
                                M119:AD119,
                                ""),
                            ""))
                    ),
                    IF(
                        OR(IF(
                            ISNUMBER(M119:AD119),
                            IF(
                                M$4:AD$4=2,
                                M119:AD119,
                                ""),
                            "")
                            =0),
                        0,
                        GEOMEAN(IF(
                            ISNUMBER(M119:AD119),
                            IF(
                                M$4:AD$4=2,
                                M119:AD119,
                                ""),
                            "")))
                )
            )
        )
    )
)</f>
        <v>0</v>
      </c>
      <c r="I119" s="191" cm="1">
        <f t="array" ref="I119">IF(
    SUM(IF(
            ISNUMBER(
                IF(
                    $M$5:$AD$5,
                    (M119:AD119),
                    "")),
            1,
            0))
        =0,
    NA(),
    IF(
        Parameters!$D$15=1,
        IF(
            SUM(--(ISNUMBER(IF($M$5:$AD$5=1,(M119:AD119),""))))&gt;0,
            MAX(IF(
                ISNUMBER(M119:AD119),
                IF(
                    M$5:AD$5=1,
                    M119:AD119,
                    ""),
                "")),
            MAX(IF(
                ISNUMBER(M119:AD119),
                IF(
                    M$5:AD$5=2,
                    M119:AD119,
                    ""),
                ""))
        ),
        IF(
            Parameters!$D$16=1,
            IFERROR(
                AVERAGE(IF(
                    ISNUMBER(M119:AD119),
                    IF(
                        M$5:AD$5=1,
                        M119:AD119,
                        ""),
                    "")),
                AVERAGE(IF(
                    ISNUMBER(M119:AD119),
                    IF(
                        M$5:AD$5=2,
                        M119:AD119,
                        ""),
                    ""))
            ),
            IF(
                Parameters!$D$17=1,
                IFERROR(
                    IF(
                        OR(
                            IF(
                                ISNUMBER(M119:AD119),
                                IF(
                                    M$5:AD$5=1,
                                    M119:AD119,
                                    ""),
                                "")
                            =0),
                        0,
                        GEOMEAN(IF(
                            ISNUMBER(M119:AD119),
                            IF(
                                M$5:AD$5=1,
                                M119:AD119,
                                ""),
                            ""))
                    ),
                    IF(
                        OR(IF(
                            ISNUMBER(M119:AD119),
                            IF(
                                M$5:AD$5=2,
                                M119:AD119,
                                ""),
                            "")
                            =0),
                        0,
                        GEOMEAN(IF(
                            ISNUMBER(M119:AD119),
                            IF(
                                M$5:AD$5=2,
                                M119:AD119,
                                ""),
                            "")))
                )
            )
        )
    )
)</f>
        <v>0</v>
      </c>
      <c r="J119" s="242" t="s">
        <v>409</v>
      </c>
      <c r="K119" s="242">
        <v>44753</v>
      </c>
      <c r="L119" s="91" t="s">
        <v>191</v>
      </c>
      <c r="M119" s="192">
        <v>0</v>
      </c>
      <c r="N119" s="192" t="s">
        <v>409</v>
      </c>
      <c r="O119" s="192" t="s">
        <v>409</v>
      </c>
      <c r="P119" s="192">
        <v>0</v>
      </c>
      <c r="Q119" s="192" t="s">
        <v>409</v>
      </c>
      <c r="R119" s="192" t="s">
        <v>409</v>
      </c>
      <c r="S119" s="192" t="s">
        <v>409</v>
      </c>
      <c r="T119" s="192" t="s">
        <v>409</v>
      </c>
      <c r="U119" s="192" t="s">
        <v>409</v>
      </c>
      <c r="V119" s="192" t="s">
        <v>409</v>
      </c>
      <c r="W119" s="192" t="s">
        <v>409</v>
      </c>
      <c r="X119" s="192" t="s">
        <v>409</v>
      </c>
      <c r="Y119" s="192" t="s">
        <v>409</v>
      </c>
      <c r="Z119" s="192" t="s">
        <v>409</v>
      </c>
      <c r="AA119" s="34"/>
      <c r="AB119" s="34"/>
      <c r="AC119" s="192"/>
      <c r="AD119" s="192"/>
      <c r="AE119" s="192"/>
      <c r="AF119" s="192"/>
      <c r="AG119" s="192"/>
      <c r="AH119" s="192"/>
    </row>
    <row r="120" spans="1:34" x14ac:dyDescent="0.2">
      <c r="A120" s="84">
        <v>113</v>
      </c>
      <c r="B120" s="84" t="str">
        <f ca="1"/>
        <v>Liechtenstein</v>
      </c>
      <c r="C120" s="84" t="str">
        <f ca="1"/>
        <v>LIE</v>
      </c>
      <c r="D120" s="219" t="str">
        <f ca="1"/>
        <v>ECS           Europe &amp; Central Asia</v>
      </c>
      <c r="E120" s="219" t="str">
        <f ca="1"/>
        <v>NA</v>
      </c>
      <c r="F120" s="190" t="str">
        <f t="shared" ca="1" si="13"/>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$M$4:$AD$4,
                    (M120:AD120),
                    "")),
            1,
            0))
        =0,
    NA(),
    IF(
        Parameters!$D$15=1,
        IF(
            SUM(--(ISNUMBER(IF($M$4:$AD$4=1,(M120:AD120),""))))&gt;0,
            MAX(IF(
                ISNUMBER(M120:AD120),
                IF(
                    M$4:AD$4=1,
                    M120:AD120,
                    ""),
                "")),
            MAX(IF(
                ISNUMBER(M120:AD120),
                IF(
                    M$4:AD$4=2,
                    M120:AD120,
                    ""),
                ""))
        ),
        IF(
            Parameters!$D$16=1,
            IFERROR(
                AVERAGE(IF(
                    ISNUMBER(M120:AD120),
                    IF(
                        M$4:AD$4=1,
                        M120:AD120,
                        ""),
                    "")),
                AVERAGE(IF(
                    ISNUMBER(M120:AD120),
                    IF(
                        M$4:AD$4=2,
                        M120:AD120,
                        ""),
                    ""))
            ),
            IF(
                Parameters!$D$17=1,
                IFERROR(
                    IF(
                        OR(
                            IF(
                                ISNUMBER(M120:AD120),
                                IF(
                                    M$4:AD$4=1,
                                    M120:AD120,
                                    ""),
                                "")
                            =0),
                        0,
                        GEOMEAN(IF(
                            ISNUMBER(M120:AD120),
                            IF(
                                M$4:AD$4=1,
                                M120:AD120,
                                ""),
                            ""))
                    ),
                    IF(
                        OR(IF(
                            ISNUMBER(M120:AD120),
                            IF(
                                M$4:AD$4=2,
                                M120:AD120,
                                ""),
                            "")
                            =0),
                        0,
                        GEOMEAN(IF(
                            ISNUMBER(M120:AD120),
                            IF(
                                M$4:AD$4=2,
                                M120:AD120,
                                ""),
                            "")))
                )
            )
        )
    )
)</f>
        <v>0</v>
      </c>
      <c r="I120" s="191" cm="1">
        <f t="array" ref="I120">IF(
    SUM(IF(
            ISNUMBER(
                IF(
                    $M$5:$AD$5,
                    (M120:AD120),
                    "")),
            1,
            0))
        =0,
    NA(),
    IF(
        Parameters!$D$15=1,
        IF(
            SUM(--(ISNUMBER(IF($M$5:$AD$5=1,(M120:AD120),""))))&gt;0,
            MAX(IF(
                ISNUMBER(M120:AD120),
                IF(
                    M$5:AD$5=1,
                    M120:AD120,
                    ""),
                "")),
            MAX(IF(
                ISNUMBER(M120:AD120),
                IF(
                    M$5:AD$5=2,
                    M120:AD120,
                    ""),
                ""))
        ),
        IF(
            Parameters!$D$16=1,
            IFERROR(
                AVERAGE(IF(
                    ISNUMBER(M120:AD120),
                    IF(
                        M$5:AD$5=1,
                        M120:AD120,
                        ""),
                    "")),
                AVERAGE(IF(
                    ISNUMBER(M120:AD120),
                    IF(
                        M$5:AD$5=2,
                        M120:AD120,
                        ""),
                    ""))
            ),
            IF(
                Parameters!$D$17=1,
                IFERROR(
                    IF(
                        OR(
                            IF(
                                ISNUMBER(M120:AD120),
                                IF(
                                    M$5:AD$5=1,
                                    M120:AD120,
                                    ""),
                                "")
                            =0),
                        0,
                        GEOMEAN(IF(
                            ISNUMBER(M120:AD120),
                            IF(
                                M$5:AD$5=1,
                                M120:AD120,
                                ""),
                            ""))
                    ),
                    IF(
                        OR(IF(
                            ISNUMBER(M120:AD120),
                            IF(
                                M$5:AD$5=2,
                                M120:AD120,
                                ""),
                            "")
                            =0),
                        0,
                        GEOMEAN(IF(
                            ISNUMBER(M120:AD120),
                            IF(
                                M$5:AD$5=2,
                                M120:AD120,
                                ""),
                            "")))
                )
            )
        )
    )
)</f>
        <v>0</v>
      </c>
      <c r="J120" s="242" t="s">
        <v>409</v>
      </c>
      <c r="K120" s="242">
        <v>44860</v>
      </c>
      <c r="L120" s="91" t="s">
        <v>193</v>
      </c>
      <c r="M120" s="192">
        <v>0</v>
      </c>
      <c r="N120" s="192" t="s">
        <v>409</v>
      </c>
      <c r="O120" s="192" t="s">
        <v>409</v>
      </c>
      <c r="P120" s="192">
        <v>0</v>
      </c>
      <c r="Q120" s="192" t="s">
        <v>409</v>
      </c>
      <c r="R120" s="192">
        <v>0</v>
      </c>
      <c r="S120" s="192" t="s">
        <v>409</v>
      </c>
      <c r="T120" s="192" t="s">
        <v>409</v>
      </c>
      <c r="U120" s="192" t="s">
        <v>409</v>
      </c>
      <c r="V120" s="192" t="s">
        <v>409</v>
      </c>
      <c r="W120" s="192" t="s">
        <v>409</v>
      </c>
      <c r="X120" s="192" t="s">
        <v>409</v>
      </c>
      <c r="Y120" s="192">
        <v>0</v>
      </c>
      <c r="Z120" s="192" t="s">
        <v>409</v>
      </c>
      <c r="AA120" s="34"/>
      <c r="AB120" s="34"/>
      <c r="AC120" s="192"/>
      <c r="AD120" s="192"/>
      <c r="AE120" s="192"/>
      <c r="AF120" s="192"/>
      <c r="AG120" s="192"/>
      <c r="AH120" s="192"/>
    </row>
    <row r="121" spans="1:34" x14ac:dyDescent="0.2">
      <c r="A121" s="84">
        <v>114</v>
      </c>
      <c r="B121" s="84" t="str">
        <f ca="1"/>
        <v>Sri Lanka</v>
      </c>
      <c r="C121" s="84" t="str">
        <f ca="1"/>
        <v>LKA</v>
      </c>
      <c r="D121" s="219" t="str">
        <f ca="1"/>
        <v>SAS           South Asia</v>
      </c>
      <c r="E121" s="219" t="str">
        <f ca="1"/>
        <v>IBRD</v>
      </c>
      <c r="F121" s="190" t="str">
        <f t="shared" ca="1" si="13"/>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3.3510624787387888</v>
      </c>
      <c r="H121" s="80" cm="1">
        <f t="array" ref="H121">IF(
    SUM(IF(
            ISNUMBER(
                IF(
                    $M$4:$AD$4,
                    (M121:AD121),
                    "")),
            1,
            0))
        =0,
    NA(),
    IF(
        Parameters!$D$15=1,
        IF(
            SUM(--(ISNUMBER(IF($M$4:$AD$4=1,(M121:AD121),""))))&gt;0,
            MAX(IF(
                ISNUMBER(M121:AD121),
                IF(
                    M$4:AD$4=1,
                    M121:AD121,
                    ""),
                "")),
            MAX(IF(
                ISNUMBER(M121:AD121),
                IF(
                    M$4:AD$4=2,
                    M121:AD121,
                    ""),
                ""))
        ),
        IF(
            Parameters!$D$16=1,
            IFERROR(
                AVERAGE(IF(
                    ISNUMBER(M121:AD121),
                    IF(
                        M$4:AD$4=1,
                        M121:AD121,
                        ""),
                    "")),
                AVERAGE(IF(
                    ISNUMBER(M121:AD121),
                    IF(
                        M$4:AD$4=2,
                        M121:AD121,
                        ""),
                    ""))
            ),
            IF(
                Parameters!$D$17=1,
                IFERROR(
                    IF(
                        OR(
                            IF(
                                ISNUMBER(M121:AD121),
                                IF(
                                    M$4:AD$4=1,
                                    M121:AD121,
                                    ""),
                                "")
                            =0),
                        0,
                        GEOMEAN(IF(
                            ISNUMBER(M121:AD121),
                            IF(
                                M$4:AD$4=1,
                                M121:AD121,
                                ""),
                            ""))
                    ),
                    IF(
                        OR(IF(
                            ISNUMBER(M121:AD121),
                            IF(
                                M$4:AD$4=2,
                                M121:AD121,
                                ""),
                            "")
                            =0),
                        0,
                        GEOMEAN(IF(
                            ISNUMBER(M121:AD121),
                            IF(
                                M$4:AD$4=2,
                                M121:AD121,
                                ""),
                            "")))
                )
            )
        )
    )
)</f>
        <v>6.2885870523901897</v>
      </c>
      <c r="I121" s="191" cm="1">
        <f t="array" ref="I121">IF(
    SUM(IF(
            ISNUMBER(
                IF(
                    $M$5:$AD$5,
                    (M121:AD121),
                    "")),
            1,
            0))
        =0,
    NA(),
    IF(
        Parameters!$D$15=1,
        IF(
            SUM(--(ISNUMBER(IF($M$5:$AD$5=1,(M121:AD121),""))))&gt;0,
            MAX(IF(
                ISNUMBER(M121:AD121),
                IF(
                    M$5:AD$5=1,
                    M121:AD121,
                    ""),
                "")),
            MAX(IF(
                ISNUMBER(M121:AD121),
                IF(
                    M$5:AD$5=2,
                    M121:AD121,
                    ""),
                ""))
        ),
        IF(
            Parameters!$D$16=1,
            IFERROR(
                AVERAGE(IF(
                    ISNUMBER(M121:AD121),
                    IF(
                        M$5:AD$5=1,
                        M121:AD121,
                        ""),
                    "")),
                AVERAGE(IF(
                    ISNUMBER(M121:AD121),
                    IF(
                        M$5:AD$5=2,
                        M121:AD121,
                        ""),
                    ""))
            ),
            IF(
                Parameters!$D$17=1,
                IFERROR(
                    IF(
                        OR(
                            IF(
                                ISNUMBER(M121:AD121),
                                IF(
                                    M$5:AD$5=1,
                                    M121:AD121,
                                    ""),
                                "")
                            =0),
                        0,
                        GEOMEAN(IF(
                            ISNUMBER(M121:AD121),
                            IF(
                                M$5:AD$5=1,
                                M121:AD121,
                                ""),
                            ""))
                    ),
                    IF(
                        OR(IF(
                            ISNUMBER(M121:AD121),
                            IF(
                                M$5:AD$5=2,
                                M121:AD121,
                                ""),
                            "")
                            =0),
                        0,
                        GEOMEAN(IF(
                            ISNUMBER(M121:AD121),
                            IF(
                                M$5:AD$5=2,
                                M121:AD121,
                                ""),
                            "")))
                )
            )
        )
    )
)</f>
        <v>1.78571428571427</v>
      </c>
      <c r="J121" s="242">
        <v>45103</v>
      </c>
      <c r="K121" s="242">
        <v>45142</v>
      </c>
      <c r="L121" s="91" t="s">
        <v>195</v>
      </c>
      <c r="M121" s="192">
        <v>0</v>
      </c>
      <c r="N121" s="192">
        <v>6.2885870523901897</v>
      </c>
      <c r="O121" s="192" t="s">
        <v>409</v>
      </c>
      <c r="P121" s="192">
        <v>0</v>
      </c>
      <c r="Q121" s="192" t="s">
        <v>409</v>
      </c>
      <c r="R121" s="192">
        <v>1.78571428571427</v>
      </c>
      <c r="S121" s="192">
        <v>0</v>
      </c>
      <c r="T121" s="192" t="s">
        <v>409</v>
      </c>
      <c r="U121" s="192">
        <v>90.3</v>
      </c>
      <c r="V121" s="192" t="s">
        <v>409</v>
      </c>
      <c r="W121" s="192" t="s">
        <v>409</v>
      </c>
      <c r="X121" s="192" t="s">
        <v>409</v>
      </c>
      <c r="Y121" s="192">
        <v>3.5714285714285497E-2</v>
      </c>
      <c r="Z121" s="192">
        <v>-100</v>
      </c>
      <c r="AA121" s="34"/>
      <c r="AB121" s="34"/>
      <c r="AC121" s="192"/>
      <c r="AD121" s="192"/>
      <c r="AE121" s="192"/>
      <c r="AF121" s="192"/>
      <c r="AG121" s="192"/>
      <c r="AH121" s="192"/>
    </row>
    <row r="122" spans="1:34" x14ac:dyDescent="0.2">
      <c r="A122" s="84">
        <v>115</v>
      </c>
      <c r="B122" s="84" t="str">
        <f ca="1"/>
        <v>Lesotho</v>
      </c>
      <c r="C122" s="84" t="str">
        <f ca="1"/>
        <v>LSO</v>
      </c>
      <c r="D122" s="219" t="str">
        <f ca="1"/>
        <v>SSF           Sub-Saharan Africa</v>
      </c>
      <c r="E122" s="219" t="str">
        <f ca="1"/>
        <v>IDA</v>
      </c>
      <c r="F122" s="190" t="str">
        <f t="shared" ca="1" si="13"/>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$M$4:$AD$4,
                    (M122:AD122),
                    "")),
            1,
            0))
        =0,
    NA(),
    IF(
        Parameters!$D$15=1,
        IF(
            SUM(--(ISNUMBER(IF($M$4:$AD$4=1,(M122:AD122),""))))&gt;0,
            MAX(IF(
                ISNUMBER(M122:AD122),
                IF(
                    M$4:AD$4=1,
                    M122:AD122,
                    ""),
                "")),
            MAX(IF(
                ISNUMBER(M122:AD122),
                IF(
                    M$4:AD$4=2,
                    M122:AD122,
                    ""),
                ""))
        ),
        IF(
            Parameters!$D$16=1,
            IFERROR(
                AVERAGE(IF(
                    ISNUMBER(M122:AD122),
                    IF(
                        M$4:AD$4=1,
                        M122:AD122,
                        ""),
                    "")),
                AVERAGE(IF(
                    ISNUMBER(M122:AD122),
                    IF(
                        M$4:AD$4=2,
                        M122:AD122,
                        ""),
                    ""))
            ),
            IF(
                Parameters!$D$17=1,
                IFERROR(
                    IF(
                        OR(
                            IF(
                                ISNUMBER(M122:AD122),
                                IF(
                                    M$4:AD$4=1,
                                    M122:AD122,
                                    ""),
                                "")
                            =0),
                        0,
                        GEOMEAN(IF(
                            ISNUMBER(M122:AD122),
                            IF(
                                M$4:AD$4=1,
                                M122:AD122,
                                ""),
                            ""))
                    ),
                    IF(
                        OR(IF(
                            ISNUMBER(M122:AD122),
                            IF(
                                M$4:AD$4=2,
                                M122:AD122,
                                ""),
                            "")
                            =0),
                        0,
                        GEOMEAN(IF(
                            ISNUMBER(M122:AD122),
                            IF(
                                M$4:AD$4=2,
                                M122:AD122,
                                ""),
                            "")))
                )
            )
        )
    )
)</f>
        <v>3.2016228611747999</v>
      </c>
      <c r="I122" s="191" cm="1">
        <f t="array" ref="I122">IF(
    SUM(IF(
            ISNUMBER(
                IF(
                    $M$5:$AD$5,
                    (M122:AD122),
                    "")),
            1,
            0))
        =0,
    NA(),
    IF(
        Parameters!$D$15=1,
        IF(
            SUM(--(ISNUMBER(IF($M$5:$AD$5=1,(M122:AD122),""))))&gt;0,
            MAX(IF(
                ISNUMBER(M122:AD122),
                IF(
                    M$5:AD$5=1,
                    M122:AD122,
                    ""),
                "")),
            MAX(IF(
                ISNUMBER(M122:AD122),
                IF(
                    M$5:AD$5=2,
                    M122:AD122,
                    ""),
                ""))
        ),
        IF(
            Parameters!$D$16=1,
            IFERROR(
                AVERAGE(IF(
                    ISNUMBER(M122:AD122),
                    IF(
                        M$5:AD$5=1,
                        M122:AD122,
                        ""),
                    "")),
                AVERAGE(IF(
                    ISNUMBER(M122:AD122),
                    IF(
                        M$5:AD$5=2,
                        M122:AD122,
                        ""),
                    ""))
            ),
            IF(
                Parameters!$D$17=1,
                IFERROR(
                    IF(
                        OR(
                            IF(
                                ISNUMBER(M122:AD122),
                                IF(
                                    M$5:AD$5=1,
                                    M122:AD122,
                                    ""),
                                "")
                            =0),
                        0,
                        GEOMEAN(IF(
                            ISNUMBER(M122:AD122),
                            IF(
                                M$5:AD$5=1,
                                M122:AD122,
                                ""),
                            ""))
                    ),
                    IF(
                        OR(IF(
                            ISNUMBER(M122:AD122),
                            IF(
                                M$5:AD$5=2,
                                M122:AD122,
                                ""),
                            "")
                            =0),
                        0,
                        GEOMEAN(IF(
                            ISNUMBER(M122:AD122),
                            IF(
                                M$5:AD$5=2,
                                M122:AD122,
                                ""),
                            "")))
                )
            )
        )
    )
)</f>
        <v>0</v>
      </c>
      <c r="J122" s="242">
        <v>45103</v>
      </c>
      <c r="K122" s="242">
        <v>45154</v>
      </c>
      <c r="L122" s="91" t="s">
        <v>197</v>
      </c>
      <c r="M122" s="192">
        <v>0</v>
      </c>
      <c r="N122" s="192">
        <v>3.2016228611747999</v>
      </c>
      <c r="O122" s="192">
        <v>0</v>
      </c>
      <c r="P122" s="192">
        <v>0</v>
      </c>
      <c r="Q122" s="192" t="s">
        <v>409</v>
      </c>
      <c r="R122" s="192">
        <v>0</v>
      </c>
      <c r="S122" s="192">
        <v>0</v>
      </c>
      <c r="T122" s="192" t="s">
        <v>409</v>
      </c>
      <c r="U122" s="192">
        <v>76.3</v>
      </c>
      <c r="V122" s="192">
        <v>0.58452057691163795</v>
      </c>
      <c r="W122" s="192" t="s">
        <v>409</v>
      </c>
      <c r="X122" s="192" t="s">
        <v>409</v>
      </c>
      <c r="Y122" s="192">
        <v>0</v>
      </c>
      <c r="Z122" s="192">
        <v>-100</v>
      </c>
      <c r="AA122" s="34"/>
      <c r="AB122" s="34"/>
      <c r="AC122" s="192"/>
      <c r="AD122" s="192"/>
      <c r="AE122" s="192"/>
      <c r="AF122" s="192"/>
      <c r="AG122" s="192"/>
      <c r="AH122" s="192"/>
    </row>
    <row r="123" spans="1:34" x14ac:dyDescent="0.2">
      <c r="A123" s="84">
        <v>116</v>
      </c>
      <c r="B123" s="84" t="str">
        <f ca="1"/>
        <v>Lithuania</v>
      </c>
      <c r="C123" s="84" t="str">
        <f ca="1"/>
        <v>LTU</v>
      </c>
      <c r="D123" s="219" t="str">
        <f ca="1"/>
        <v>ECS           Europe &amp; Central Asia</v>
      </c>
      <c r="E123" s="219" t="str">
        <f ca="1"/>
        <v>NA</v>
      </c>
      <c r="F123" s="190" t="str">
        <f t="shared" ca="1" si="13"/>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$M$4:$AD$4,
                    (M123:AD123),
                    "")),
            1,
            0))
        =0,
    NA(),
    IF(
        Parameters!$D$15=1,
        IF(
            SUM(--(ISNUMBER(IF($M$4:$AD$4=1,(M123:AD123),""))))&gt;0,
            MAX(IF(
                ISNUMBER(M123:AD123),
                IF(
                    M$4:AD$4=1,
                    M123:AD123,
                    ""),
                "")),
            MAX(IF(
                ISNUMBER(M123:AD123),
                IF(
                    M$4:AD$4=2,
                    M123:AD123,
                    ""),
                ""))
        ),
        IF(
            Parameters!$D$16=1,
            IFERROR(
                AVERAGE(IF(
                    ISNUMBER(M123:AD123),
                    IF(
                        M$4:AD$4=1,
                        M123:AD123,
                        ""),
                    "")),
                AVERAGE(IF(
                    ISNUMBER(M123:AD123),
                    IF(
                        M$4:AD$4=2,
                        M123:AD123,
                        ""),
                    ""))
            ),
            IF(
                Parameters!$D$17=1,
                IFERROR(
                    IF(
                        OR(
                            IF(
                                ISNUMBER(M123:AD123),
                                IF(
                                    M$4:AD$4=1,
                                    M123:AD123,
                                    ""),
                                "")
                            =0),
                        0,
                        GEOMEAN(IF(
                            ISNUMBER(M123:AD123),
                            IF(
                                M$4:AD$4=1,
                                M123:AD123,
                                ""),
                            ""))
                    ),
                    IF(
                        OR(IF(
                            ISNUMBER(M123:AD123),
                            IF(
                                M$4:AD$4=2,
                                M123:AD123,
                                ""),
                            "")
                            =0),
                        0,
                        GEOMEAN(IF(
                            ISNUMBER(M123:AD123),
                            IF(
                                M$4:AD$4=2,
                                M123:AD123,
                                ""),
                            "")))
                )
            )
        )
    )
)</f>
        <v>0</v>
      </c>
      <c r="I123" s="191" cm="1">
        <f t="array" ref="I123">IF(
    SUM(IF(
            ISNUMBER(
                IF(
                    $M$5:$AD$5,
                    (M123:AD123),
                    "")),
            1,
            0))
        =0,
    NA(),
    IF(
        Parameters!$D$15=1,
        IF(
            SUM(--(ISNUMBER(IF($M$5:$AD$5=1,(M123:AD123),""))))&gt;0,
            MAX(IF(
                ISNUMBER(M123:AD123),
                IF(
                    M$5:AD$5=1,
                    M123:AD123,
                    ""),
                "")),
            MAX(IF(
                ISNUMBER(M123:AD123),
                IF(
                    M$5:AD$5=2,
                    M123:AD123,
                    ""),
                ""))
        ),
        IF(
            Parameters!$D$16=1,
            IFERROR(
                AVERAGE(IF(
                    ISNUMBER(M123:AD123),
                    IF(
                        M$5:AD$5=1,
                        M123:AD123,
                        ""),
                    "")),
                AVERAGE(IF(
                    ISNUMBER(M123:AD123),
                    IF(
                        M$5:AD$5=2,
                        M123:AD123,
                        ""),
                    ""))
            ),
            IF(
                Parameters!$D$17=1,
                IFERROR(
                    IF(
                        OR(
                            IF(
                                ISNUMBER(M123:AD123),
                                IF(
                                    M$5:AD$5=1,
                                    M123:AD123,
                                    ""),
                                "")
                            =0),
                        0,
                        GEOMEAN(IF(
                            ISNUMBER(M123:AD123),
                            IF(
                                M$5:AD$5=1,
                                M123:AD123,
                                ""),
                            ""))
                    ),
                    IF(
                        OR(IF(
                            ISNUMBER(M123:AD123),
                            IF(
                                M$5:AD$5=2,
                                M123:AD123,
                                ""),
                            "")
                            =0),
                        0,
                        GEOMEAN(IF(
                            ISNUMBER(M123:AD123),
                            IF(
                                M$5:AD$5=2,
                                M123:AD123,
                                ""),
                            "")))
                )
            )
        )
    )
)</f>
        <v>0</v>
      </c>
      <c r="J123" s="242">
        <v>45103</v>
      </c>
      <c r="K123" s="242">
        <v>45142</v>
      </c>
      <c r="L123" s="91" t="s">
        <v>199</v>
      </c>
      <c r="M123" s="192">
        <v>0</v>
      </c>
      <c r="N123" s="192">
        <v>0</v>
      </c>
      <c r="O123" s="192" t="s">
        <v>409</v>
      </c>
      <c r="P123" s="192">
        <v>0</v>
      </c>
      <c r="Q123" s="192" t="s">
        <v>409</v>
      </c>
      <c r="R123" s="192">
        <v>0</v>
      </c>
      <c r="S123" s="192" t="s">
        <v>409</v>
      </c>
      <c r="T123" s="192" t="s">
        <v>409</v>
      </c>
      <c r="U123" s="192">
        <v>39.4</v>
      </c>
      <c r="V123" s="192" t="s">
        <v>409</v>
      </c>
      <c r="W123" s="192" t="s">
        <v>409</v>
      </c>
      <c r="X123" s="192" t="s">
        <v>409</v>
      </c>
      <c r="Y123" s="192">
        <v>-0.32142857142857101</v>
      </c>
      <c r="Z123" s="192" t="s">
        <v>409</v>
      </c>
      <c r="AA123" s="34"/>
      <c r="AB123" s="34"/>
      <c r="AC123" s="192"/>
      <c r="AD123" s="192"/>
      <c r="AE123" s="192"/>
      <c r="AF123" s="192"/>
      <c r="AG123" s="192"/>
      <c r="AH123" s="192"/>
    </row>
    <row r="124" spans="1:34" x14ac:dyDescent="0.2">
      <c r="A124" s="84">
        <v>117</v>
      </c>
      <c r="B124" s="84" t="str">
        <f ca="1"/>
        <v>Luxembourg</v>
      </c>
      <c r="C124" s="84" t="str">
        <f ca="1"/>
        <v>LUX</v>
      </c>
      <c r="D124" s="219" t="str">
        <f ca="1"/>
        <v>ECS           Europe &amp; Central Asia</v>
      </c>
      <c r="E124" s="219" t="str">
        <f ca="1"/>
        <v>NA</v>
      </c>
      <c r="F124" s="190" t="str">
        <f t="shared" ca="1" si="13"/>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$M$4:$AD$4,
                    (M124:AD124),
                    "")),
            1,
            0))
        =0,
    NA(),
    IF(
        Parameters!$D$15=1,
        IF(
            SUM(--(ISNUMBER(IF($M$4:$AD$4=1,(M124:AD124),""))))&gt;0,
            MAX(IF(
                ISNUMBER(M124:AD124),
                IF(
                    M$4:AD$4=1,
                    M124:AD124,
                    ""),
                "")),
            MAX(IF(
                ISNUMBER(M124:AD124),
                IF(
                    M$4:AD$4=2,
                    M124:AD124,
                    ""),
                ""))
        ),
        IF(
            Parameters!$D$16=1,
            IFERROR(
                AVERAGE(IF(
                    ISNUMBER(M124:AD124),
                    IF(
                        M$4:AD$4=1,
                        M124:AD124,
                        ""),
                    "")),
                AVERAGE(IF(
                    ISNUMBER(M124:AD124),
                    IF(
                        M$4:AD$4=2,
                        M124:AD124,
                        ""),
                    ""))
            ),
            IF(
                Parameters!$D$17=1,
                IFERROR(
                    IF(
                        OR(
                            IF(
                                ISNUMBER(M124:AD124),
                                IF(
                                    M$4:AD$4=1,
                                    M124:AD124,
                                    ""),
                                "")
                            =0),
                        0,
                        GEOMEAN(IF(
                            ISNUMBER(M124:AD124),
                            IF(
                                M$4:AD$4=1,
                                M124:AD124,
                                ""),
                            ""))
                    ),
                    IF(
                        OR(IF(
                            ISNUMBER(M124:AD124),
                            IF(
                                M$4:AD$4=2,
                                M124:AD124,
                                ""),
                            "")
                            =0),
                        0,
                        GEOMEAN(IF(
                            ISNUMBER(M124:AD124),
                            IF(
                                M$4:AD$4=2,
                                M124:AD124,
                                ""),
                            "")))
                )
            )
        )
    )
)</f>
        <v>0</v>
      </c>
      <c r="I124" s="191" cm="1">
        <f t="array" ref="I124">IF(
    SUM(IF(
            ISNUMBER(
                IF(
                    $M$5:$AD$5,
                    (M124:AD124),
                    "")),
            1,
            0))
        =0,
    NA(),
    IF(
        Parameters!$D$15=1,
        IF(
            SUM(--(ISNUMBER(IF($M$5:$AD$5=1,(M124:AD124),""))))&gt;0,
            MAX(IF(
                ISNUMBER(M124:AD124),
                IF(
                    M$5:AD$5=1,
                    M124:AD124,
                    ""),
                "")),
            MAX(IF(
                ISNUMBER(M124:AD124),
                IF(
                    M$5:AD$5=2,
                    M124:AD124,
                    ""),
                ""))
        ),
        IF(
            Parameters!$D$16=1,
            IFERROR(
                AVERAGE(IF(
                    ISNUMBER(M124:AD124),
                    IF(
                        M$5:AD$5=1,
                        M124:AD124,
                        ""),
                    "")),
                AVERAGE(IF(
                    ISNUMBER(M124:AD124),
                    IF(
                        M$5:AD$5=2,
                        M124:AD124,
                        ""),
                    ""))
            ),
            IF(
                Parameters!$D$17=1,
                IFERROR(
                    IF(
                        OR(
                            IF(
                                ISNUMBER(M124:AD124),
                                IF(
                                    M$5:AD$5=1,
                                    M124:AD124,
                                    ""),
                                "")
                            =0),
                        0,
                        GEOMEAN(IF(
                            ISNUMBER(M124:AD124),
                            IF(
                                M$5:AD$5=1,
                                M124:AD124,
                                ""),
                            ""))
                    ),
                    IF(
                        OR(IF(
                            ISNUMBER(M124:AD124),
                            IF(
                                M$5:AD$5=2,
                                M124:AD124,
                                ""),
                            "")
                            =0),
                        0,
                        GEOMEAN(IF(
                            ISNUMBER(M124:AD124),
                            IF(
                                M$5:AD$5=2,
                                M124:AD124,
                                ""),
                            "")))
                )
            )
        )
    )
)</f>
        <v>0</v>
      </c>
      <c r="J124" s="242">
        <v>45103</v>
      </c>
      <c r="K124" s="242">
        <v>45142</v>
      </c>
      <c r="L124" s="91" t="s">
        <v>201</v>
      </c>
      <c r="M124" s="192">
        <v>0</v>
      </c>
      <c r="N124" s="192">
        <v>0</v>
      </c>
      <c r="O124" s="192" t="s">
        <v>409</v>
      </c>
      <c r="P124" s="192">
        <v>0</v>
      </c>
      <c r="Q124" s="192" t="s">
        <v>409</v>
      </c>
      <c r="R124" s="192">
        <v>0</v>
      </c>
      <c r="S124" s="192" t="s">
        <v>409</v>
      </c>
      <c r="T124" s="192" t="s">
        <v>409</v>
      </c>
      <c r="U124" s="192">
        <v>19.5</v>
      </c>
      <c r="V124" s="192" t="s">
        <v>409</v>
      </c>
      <c r="W124" s="192" t="s">
        <v>409</v>
      </c>
      <c r="X124" s="192" t="s">
        <v>409</v>
      </c>
      <c r="Y124" s="192">
        <v>-0.14285714285714199</v>
      </c>
      <c r="Z124" s="192" t="s">
        <v>409</v>
      </c>
      <c r="AA124" s="34"/>
      <c r="AB124" s="34"/>
      <c r="AC124" s="192"/>
      <c r="AD124" s="192"/>
      <c r="AE124" s="192"/>
      <c r="AF124" s="192"/>
      <c r="AG124" s="192"/>
      <c r="AH124" s="192"/>
    </row>
    <row r="125" spans="1:34" x14ac:dyDescent="0.2">
      <c r="A125" s="84">
        <v>118</v>
      </c>
      <c r="B125" s="84" t="str">
        <f ca="1"/>
        <v>Latvia</v>
      </c>
      <c r="C125" s="84" t="str">
        <f ca="1"/>
        <v>LVA</v>
      </c>
      <c r="D125" s="219" t="str">
        <f ca="1"/>
        <v>ECS           Europe &amp; Central Asia</v>
      </c>
      <c r="E125" s="219" t="str">
        <f ca="1"/>
        <v>NA</v>
      </c>
      <c r="F125" s="190" t="str">
        <f t="shared" ca="1" si="13"/>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$M$4:$AD$4,
                    (M125:AD125),
                    "")),
            1,
            0))
        =0,
    NA(),
    IF(
        Parameters!$D$15=1,
        IF(
            SUM(--(ISNUMBER(IF($M$4:$AD$4=1,(M125:AD125),""))))&gt;0,
            MAX(IF(
                ISNUMBER(M125:AD125),
                IF(
                    M$4:AD$4=1,
                    M125:AD125,
                    ""),
                "")),
            MAX(IF(
                ISNUMBER(M125:AD125),
                IF(
                    M$4:AD$4=2,
                    M125:AD125,
                    ""),
                ""))
        ),
        IF(
            Parameters!$D$16=1,
            IFERROR(
                AVERAGE(IF(
                    ISNUMBER(M125:AD125),
                    IF(
                        M$4:AD$4=1,
                        M125:AD125,
                        ""),
                    "")),
                AVERAGE(IF(
                    ISNUMBER(M125:AD125),
                    IF(
                        M$4:AD$4=2,
                        M125:AD125,
                        ""),
                    ""))
            ),
            IF(
                Parameters!$D$17=1,
                IFERROR(
                    IF(
                        OR(
                            IF(
                                ISNUMBER(M125:AD125),
                                IF(
                                    M$4:AD$4=1,
                                    M125:AD125,
                                    ""),
                                "")
                            =0),
                        0,
                        GEOMEAN(IF(
                            ISNUMBER(M125:AD125),
                            IF(
                                M$4:AD$4=1,
                                M125:AD125,
                                ""),
                            ""))
                    ),
                    IF(
                        OR(IF(
                            ISNUMBER(M125:AD125),
                            IF(
                                M$4:AD$4=2,
                                M125:AD125,
                                ""),
                            "")
                            =0),
                        0,
                        GEOMEAN(IF(
                            ISNUMBER(M125:AD125),
                            IF(
                                M$4:AD$4=2,
                                M125:AD125,
                                ""),
                            "")))
                )
            )
        )
    )
)</f>
        <v>0</v>
      </c>
      <c r="I125" s="191" cm="1">
        <f t="array" ref="I125">IF(
    SUM(IF(
            ISNUMBER(
                IF(
                    $M$5:$AD$5,
                    (M125:AD125),
                    "")),
            1,
            0))
        =0,
    NA(),
    IF(
        Parameters!$D$15=1,
        IF(
            SUM(--(ISNUMBER(IF($M$5:$AD$5=1,(M125:AD125),""))))&gt;0,
            MAX(IF(
                ISNUMBER(M125:AD125),
                IF(
                    M$5:AD$5=1,
                    M125:AD125,
                    ""),
                "")),
            MAX(IF(
                ISNUMBER(M125:AD125),
                IF(
                    M$5:AD$5=2,
                    M125:AD125,
                    ""),
                ""))
        ),
        IF(
            Parameters!$D$16=1,
            IFERROR(
                AVERAGE(IF(
                    ISNUMBER(M125:AD125),
                    IF(
                        M$5:AD$5=1,
                        M125:AD125,
                        ""),
                    "")),
                AVERAGE(IF(
                    ISNUMBER(M125:AD125),
                    IF(
                        M$5:AD$5=2,
                        M125:AD125,
                        ""),
                    ""))
            ),
            IF(
                Parameters!$D$17=1,
                IFERROR(
                    IF(
                        OR(
                            IF(
                                ISNUMBER(M125:AD125),
                                IF(
                                    M$5:AD$5=1,
                                    M125:AD125,
                                    ""),
                                "")
                            =0),
                        0,
                        GEOMEAN(IF(
                            ISNUMBER(M125:AD125),
                            IF(
                                M$5:AD$5=1,
                                M125:AD125,
                                ""),
                            ""))
                    ),
                    IF(
                        OR(IF(
                            ISNUMBER(M125:AD125),
                            IF(
                                M$5:AD$5=2,
                                M125:AD125,
                                ""),
                            "")
                            =0),
                        0,
                        GEOMEAN(IF(
                            ISNUMBER(M125:AD125),
                            IF(
                                M$5:AD$5=2,
                                M125:AD125,
                                ""),
                            "")))
                )
            )
        )
    )
)</f>
        <v>0</v>
      </c>
      <c r="J125" s="242">
        <v>45103</v>
      </c>
      <c r="K125" s="242">
        <v>45142</v>
      </c>
      <c r="L125" s="91" t="s">
        <v>203</v>
      </c>
      <c r="M125" s="192">
        <v>0</v>
      </c>
      <c r="N125" s="192">
        <v>0</v>
      </c>
      <c r="O125" s="192" t="s">
        <v>409</v>
      </c>
      <c r="P125" s="192">
        <v>0</v>
      </c>
      <c r="Q125" s="192" t="s">
        <v>409</v>
      </c>
      <c r="R125" s="192">
        <v>0</v>
      </c>
      <c r="S125" s="192" t="s">
        <v>409</v>
      </c>
      <c r="T125" s="192" t="s">
        <v>409</v>
      </c>
      <c r="U125" s="192">
        <v>43.3</v>
      </c>
      <c r="V125" s="192" t="s">
        <v>409</v>
      </c>
      <c r="W125" s="192" t="s">
        <v>409</v>
      </c>
      <c r="X125" s="192" t="s">
        <v>409</v>
      </c>
      <c r="Y125" s="192">
        <v>-0.214285714285714</v>
      </c>
      <c r="Z125" s="192" t="s">
        <v>409</v>
      </c>
      <c r="AA125" s="34"/>
      <c r="AB125" s="34"/>
      <c r="AC125" s="192"/>
      <c r="AD125" s="192"/>
      <c r="AE125" s="192"/>
      <c r="AF125" s="192"/>
      <c r="AG125" s="192"/>
      <c r="AH125" s="192"/>
    </row>
    <row r="126" spans="1:34" x14ac:dyDescent="0.2">
      <c r="A126" s="84">
        <v>119</v>
      </c>
      <c r="B126" s="84" t="str">
        <f ca="1"/>
        <v>Macao SAR, China</v>
      </c>
      <c r="C126" s="84" t="str">
        <f ca="1"/>
        <v>MAC</v>
      </c>
      <c r="D126" s="219" t="str">
        <f ca="1"/>
        <v>EAS           East Asia &amp; Pacific</v>
      </c>
      <c r="E126" s="219" t="str">
        <f ca="1"/>
        <v>NA</v>
      </c>
      <c r="F126" s="190" t="str">
        <f t="shared" ca="1" si="13"/>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cm="1">
        <f t="array" ref="H126">IF(
    SUM(IF(
            ISNUMBER(
                IF(
                    $M$4:$AD$4,
                    (M126:AD126),
                    "")),
            1,
            0))
        =0,
    NA(),
    IF(
        Parameters!$D$15=1,
        IF(
            SUM(--(ISNUMBER(IF($M$4:$AD$4=1,(M126:AD126),""))))&gt;0,
            MAX(IF(
                ISNUMBER(M126:AD126),
                IF(
                    M$4:AD$4=1,
                    M126:AD126,
                    ""),
                "")),
            MAX(IF(
                ISNUMBER(M126:AD126),
                IF(
                    M$4:AD$4=2,
                    M126:AD126,
                    ""),
                ""))
        ),
        IF(
            Parameters!$D$16=1,
            IFERROR(
                AVERAGE(IF(
                    ISNUMBER(M126:AD126),
                    IF(
                        M$4:AD$4=1,
                        M126:AD126,
                        ""),
                    "")),
                AVERAGE(IF(
                    ISNUMBER(M126:AD126),
                    IF(
                        M$4:AD$4=2,
                        M126:AD126,
                        ""),
                    ""))
            ),
            IF(
                Parameters!$D$17=1,
                IFERROR(
                    IF(
                        OR(
                            IF(
                                ISNUMBER(M126:AD126),
                                IF(
                                    M$4:AD$4=1,
                                    M126:AD126,
                                    ""),
                                "")
                            =0),
                        0,
                        GEOMEAN(IF(
                            ISNUMBER(M126:AD126),
                            IF(
                                M$4:AD$4=1,
                                M126:AD126,
                                ""),
                            ""))
                    ),
                    IF(
                        OR(IF(
                            ISNUMBER(M126:AD126),
                            IF(
                                M$4:AD$4=2,
                                M126:AD126,
                                ""),
                            "")
                            =0),
                        0,
                        GEOMEAN(IF(
                            ISNUMBER(M126:AD126),
                            IF(
                                M$4:AD$4=2,
                                M126:AD126,
                                ""),
                            "")))
                )
            )
        )
    )
)</f>
        <v>0</v>
      </c>
      <c r="I126" s="191" cm="1">
        <f t="array" ref="I126">IF(
    SUM(IF(
            ISNUMBER(
                IF(
                    $M$5:$AD$5,
                    (M126:AD126),
                    "")),
            1,
            0))
        =0,
    NA(),
    IF(
        Parameters!$D$15=1,
        IF(
            SUM(--(ISNUMBER(IF($M$5:$AD$5=1,(M126:AD126),""))))&gt;0,
            MAX(IF(
                ISNUMBER(M126:AD126),
                IF(
                    M$5:AD$5=1,
                    M126:AD126,
                    ""),
                "")),
            MAX(IF(
                ISNUMBER(M126:AD126),
                IF(
                    M$5:AD$5=2,
                    M126:AD126,
                    ""),
                ""))
        ),
        IF(
            Parameters!$D$16=1,
            IFERROR(
                AVERAGE(IF(
                    ISNUMBER(M126:AD126),
                    IF(
                        M$5:AD$5=1,
                        M126:AD126,
                        ""),
                    "")),
                AVERAGE(IF(
                    ISNUMBER(M126:AD126),
                    IF(
                        M$5:AD$5=2,
                        M126:AD126,
                        ""),
                    ""))
            ),
            IF(
                Parameters!$D$17=1,
                IFERROR(
                    IF(
                        OR(
                            IF(
                                ISNUMBER(M126:AD126),
                                IF(
                                    M$5:AD$5=1,
                                    M126:AD126,
                                    ""),
                                "")
                            =0),
                        0,
                        GEOMEAN(IF(
                            ISNUMBER(M126:AD126),
                            IF(
                                M$5:AD$5=1,
                                M126:AD126,
                                ""),
                            ""))
                    ),
                    IF(
                        OR(IF(
                            ISNUMBER(M126:AD126),
                            IF(
                                M$5:AD$5=2,
                                M126:AD126,
                                ""),
                            "")
                            =0),
                        0,
                        GEOMEAN(IF(
                            ISNUMBER(M126:AD126),
                            IF(
                                M$5:AD$5=2,
                                M126:AD126,
                                ""),
                            "")))
                )
            )
        )
    )
)</f>
        <v>0</v>
      </c>
      <c r="J126" s="242">
        <v>44887</v>
      </c>
      <c r="K126" s="242">
        <v>44887</v>
      </c>
      <c r="L126" s="91" t="s">
        <v>712</v>
      </c>
      <c r="M126" s="192">
        <v>0</v>
      </c>
      <c r="N126" s="192" t="s">
        <v>409</v>
      </c>
      <c r="O126" s="192" t="s">
        <v>409</v>
      </c>
      <c r="P126" s="192">
        <v>0</v>
      </c>
      <c r="Q126" s="192" t="s">
        <v>409</v>
      </c>
      <c r="R126" s="192">
        <v>0</v>
      </c>
      <c r="S126" s="192" t="s">
        <v>409</v>
      </c>
      <c r="T126" s="192" t="s">
        <v>409</v>
      </c>
      <c r="U126" s="192" t="s">
        <v>409</v>
      </c>
      <c r="V126" s="192" t="s">
        <v>409</v>
      </c>
      <c r="W126" s="192" t="s">
        <v>409</v>
      </c>
      <c r="X126" s="192" t="s">
        <v>409</v>
      </c>
      <c r="Y126" s="192">
        <v>0</v>
      </c>
      <c r="Z126" s="192" t="s">
        <v>409</v>
      </c>
      <c r="AA126" s="34"/>
      <c r="AB126" s="34"/>
      <c r="AC126" s="192"/>
      <c r="AD126" s="192"/>
      <c r="AE126" s="192"/>
      <c r="AF126" s="192"/>
      <c r="AG126" s="192"/>
      <c r="AH126" s="192"/>
    </row>
    <row r="127" spans="1:34" x14ac:dyDescent="0.2">
      <c r="A127" s="84">
        <v>120</v>
      </c>
      <c r="B127" s="84" t="str">
        <f ca="1"/>
        <v>St. Martin (French part)</v>
      </c>
      <c r="C127" s="84" t="str">
        <f ca="1"/>
        <v>MAF</v>
      </c>
      <c r="D127" s="219" t="str">
        <f ca="1"/>
        <v>LCN           Latin America &amp; Caribbean</v>
      </c>
      <c r="E127" s="219" t="str">
        <f ca="1"/>
        <v>NA</v>
      </c>
      <c r="F127" s="190" t="str">
        <f t="shared" ca="1" si="13"/>
        <v/>
      </c>
      <c r="G127" s="80">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cm="1">
        <f t="array" ref="H127">IF(
    SUM(IF(
            ISNUMBER(
                IF(
                    $M$4:$AD$4,
                    (M127:AD127),
                    "")),
            1,
            0))
        =0,
    NA(),
    IF(
        Parameters!$D$15=1,
        IF(
            SUM(--(ISNUMBER(IF($M$4:$AD$4=1,(M127:AD127),""))))&gt;0,
            MAX(IF(
                ISNUMBER(M127:AD127),
                IF(
                    M$4:AD$4=1,
                    M127:AD127,
                    ""),
                "")),
            MAX(IF(
                ISNUMBER(M127:AD127),
                IF(
                    M$4:AD$4=2,
                    M127:AD127,
                    ""),
                ""))
        ),
        IF(
            Parameters!$D$16=1,
            IFERROR(
                AVERAGE(IF(
                    ISNUMBER(M127:AD127),
                    IF(
                        M$4:AD$4=1,
                        M127:AD127,
                        ""),
                    "")),
                AVERAGE(IF(
                    ISNUMBER(M127:AD127),
                    IF(
                        M$4:AD$4=2,
                        M127:AD127,
                        ""),
                    ""))
            ),
            IF(
                Parameters!$D$17=1,
                IFERROR(
                    IF(
                        OR(
                            IF(
                                ISNUMBER(M127:AD127),
                                IF(
                                    M$4:AD$4=1,
                                    M127:AD127,
                                    ""),
                                "")
                            =0),
                        0,
                        GEOMEAN(IF(
                            ISNUMBER(M127:AD127),
                            IF(
                                M$4:AD$4=1,
                                M127:AD127,
                                ""),
                            ""))
                    ),
                    IF(
                        OR(IF(
                            ISNUMBER(M127:AD127),
                            IF(
                                M$4:AD$4=2,
                                M127:AD127,
                                ""),
                            "")
                            =0),
                        0,
                        GEOMEAN(IF(
                            ISNUMBER(M127:AD127),
                            IF(
                                M$4:AD$4=2,
                                M127:AD127,
                                ""),
                            "")))
                )
            )
        )
    )
)</f>
        <v>0</v>
      </c>
      <c r="I127" s="191" cm="1">
        <f t="array" ref="I127">IF(
    SUM(IF(
            ISNUMBER(
                IF(
                    $M$5:$AD$5,
                    (M127:AD127),
                    "")),
            1,
            0))
        =0,
    NA(),
    IF(
        Parameters!$D$15=1,
        IF(
            SUM(--(ISNUMBER(IF($M$5:$AD$5=1,(M127:AD127),""))))&gt;0,
            MAX(IF(
                ISNUMBER(M127:AD127),
                IF(
                    M$5:AD$5=1,
                    M127:AD127,
                    ""),
                "")),
            MAX(IF(
                ISNUMBER(M127:AD127),
                IF(
                    M$5:AD$5=2,
                    M127:AD127,
                    ""),
                ""))
        ),
        IF(
            Parameters!$D$16=1,
            IFERROR(
                AVERAGE(IF(
                    ISNUMBER(M127:AD127),
                    IF(
                        M$5:AD$5=1,
                        M127:AD127,
                        ""),
                    "")),
                AVERAGE(IF(
                    ISNUMBER(M127:AD127),
                    IF(
                        M$5:AD$5=2,
                        M127:AD127,
                        ""),
                    ""))
            ),
            IF(
                Parameters!$D$17=1,
                IFERROR(
                    IF(
                        OR(
                            IF(
                                ISNUMBER(M127:AD127),
                                IF(
                                    M$5:AD$5=1,
                                    M127:AD127,
                                    ""),
                                "")
                            =0),
                        0,
                        GEOMEAN(IF(
                            ISNUMBER(M127:AD127),
                            IF(
                                M$5:AD$5=1,
                                M127:AD127,
                                ""),
                            ""))
                    ),
                    IF(
                        OR(IF(
                            ISNUMBER(M127:AD127),
                            IF(
                                M$5:AD$5=2,
                                M127:AD127,
                                ""),
                            "")
                            =0),
                        0,
                        GEOMEAN(IF(
                            ISNUMBER(M127:AD127),
                            IF(
                                M$5:AD$5=2,
                                M127:AD127,
                                ""),
                            "")))
                )
            )
        )
    )
)</f>
        <v>0</v>
      </c>
      <c r="J127" s="242" t="s">
        <v>409</v>
      </c>
      <c r="K127" s="242" t="s">
        <v>409</v>
      </c>
      <c r="L127" s="91" t="s">
        <v>713</v>
      </c>
      <c r="M127" s="192">
        <v>0</v>
      </c>
      <c r="N127" s="192" t="s">
        <v>409</v>
      </c>
      <c r="O127" s="192" t="s">
        <v>409</v>
      </c>
      <c r="P127" s="192">
        <v>0</v>
      </c>
      <c r="Q127" s="192" t="s">
        <v>409</v>
      </c>
      <c r="R127" s="192" t="s">
        <v>409</v>
      </c>
      <c r="S127" s="192" t="s">
        <v>409</v>
      </c>
      <c r="T127" s="192" t="s">
        <v>409</v>
      </c>
      <c r="U127" s="192" t="s">
        <v>409</v>
      </c>
      <c r="V127" s="192" t="s">
        <v>409</v>
      </c>
      <c r="W127" s="192" t="s">
        <v>409</v>
      </c>
      <c r="X127" s="192" t="s">
        <v>409</v>
      </c>
      <c r="Y127" s="192" t="s">
        <v>409</v>
      </c>
      <c r="Z127" s="192" t="s">
        <v>409</v>
      </c>
      <c r="AA127" s="34"/>
      <c r="AB127" s="34"/>
      <c r="AC127" s="192"/>
      <c r="AD127" s="192"/>
      <c r="AE127" s="192"/>
      <c r="AF127" s="192"/>
      <c r="AG127" s="192"/>
      <c r="AH127" s="192"/>
    </row>
    <row r="128" spans="1:34" x14ac:dyDescent="0.2">
      <c r="A128" s="84">
        <v>121</v>
      </c>
      <c r="B128" s="84" t="str">
        <f ca="1"/>
        <v>Morocco</v>
      </c>
      <c r="C128" s="84" t="str">
        <f ca="1"/>
        <v>MAR</v>
      </c>
      <c r="D128" s="219" t="str">
        <f ca="1"/>
        <v>MEA           Middle East &amp; North Africa</v>
      </c>
      <c r="E128" s="219" t="str">
        <f ca="1"/>
        <v>IBRD</v>
      </c>
      <c r="F128" s="190" t="str">
        <f t="shared" ca="1" si="13"/>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3.1478810418758458</v>
      </c>
      <c r="H128" s="80" cm="1">
        <f t="array" ref="H128">IF(
    SUM(IF(
            ISNUMBER(
                IF(
                    $M$4:$AD$4,
                    (M128:AD128),
                    "")),
            1,
            0))
        =0,
    NA(),
    IF(
        Parameters!$D$15=1,
        IF(
            SUM(--(ISNUMBER(IF($M$4:$AD$4=1,(M128:AD128),""))))&gt;0,
            MAX(IF(
                ISNUMBER(M128:AD128),
                IF(
                    M$4:AD$4=1,
                    M128:AD128,
                    ""),
                "")),
            MAX(IF(
                ISNUMBER(M128:AD128),
                IF(
                    M$4:AD$4=2,
                    M128:AD128,
                    ""),
                ""))
        ),
        IF(
            Parameters!$D$16=1,
            IFERROR(
                AVERAGE(IF(
                    ISNUMBER(M128:AD128),
                    IF(
                        M$4:AD$4=1,
                        M128:AD128,
                        ""),
                    "")),
                AVERAGE(IF(
                    ISNUMBER(M128:AD128),
                    IF(
                        M$4:AD$4=2,
                        M128:AD128,
                        ""),
                    ""))
            ),
            IF(
                Parameters!$D$17=1,
                IFERROR(
                    IF(
                        OR(
                            IF(
                                ISNUMBER(M128:AD128),
                                IF(
                                    M$4:AD$4=1,
                                    M128:AD128,
                                    ""),
                                "")
                            =0),
                        0,
                        GEOMEAN(IF(
                            ISNUMBER(M128:AD128),
                            IF(
                                M$4:AD$4=1,
                                M128:AD128,
                                ""),
                            ""))
                    ),
                    IF(
                        OR(IF(
                            ISNUMBER(M128:AD128),
                            IF(
                                M$4:AD$4=2,
                                M128:AD128,
                                ""),
                            "")
                            =0),
                        0,
                        GEOMEAN(IF(
                            ISNUMBER(M128:AD128),
                            IF(
                                M$4:AD$4=2,
                                M128:AD128,
                                ""),
                            "")))
                )
            )
        )
    )
)</f>
        <v>1.41559357911448</v>
      </c>
      <c r="I128" s="191" cm="1">
        <f t="array" ref="I128">IF(
    SUM(IF(
            ISNUMBER(
                IF(
                    $M$5:$AD$5,
                    (M128:AD128),
                    "")),
            1,
            0))
        =0,
    NA(),
    IF(
        Parameters!$D$15=1,
        IF(
            SUM(--(ISNUMBER(IF($M$5:$AD$5=1,(M128:AD128),""))))&gt;0,
            MAX(IF(
                ISNUMBER(M128:AD128),
                IF(
                    M$5:AD$5=1,
                    M128:AD128,
                    ""),
                "")),
            MAX(IF(
                ISNUMBER(M128:AD128),
                IF(
                    M$5:AD$5=2,
                    M128:AD128,
                    ""),
                ""))
        ),
        IF(
            Parameters!$D$16=1,
            IFERROR(
                AVERAGE(IF(
                    ISNUMBER(M128:AD128),
                    IF(
                        M$5:AD$5=1,
                        M128:AD128,
                        ""),
                    "")),
                AVERAGE(IF(
                    ISNUMBER(M128:AD128),
                    IF(
                        M$5:AD$5=2,
                        M128:AD128,
                        ""),
                    ""))
            ),
            IF(
                Parameters!$D$17=1,
                IFERROR(
                    IF(
                        OR(
                            IF(
                                ISNUMBER(M128:AD128),
                                IF(
                                    M$5:AD$5=1,
                                    M128:AD128,
                                    ""),
                                "")
                            =0),
                        0,
                        GEOMEAN(IF(
                            ISNUMBER(M128:AD128),
                            IF(
                                M$5:AD$5=1,
                                M128:AD128,
                                ""),
                            ""))
                    ),
                    IF(
                        OR(IF(
                            ISNUMBER(M128:AD128),
                            IF(
                                M$5:AD$5=2,
                                M128:AD128,
                                ""),
                            "")
                            =0),
                        0,
                        GEOMEAN(IF(
                            ISNUMBER(M128:AD128),
                            IF(
                                M$5:AD$5=2,
                                M128:AD128,
                                ""),
                            "")))
                )
            )
        )
    )
)</f>
        <v>7</v>
      </c>
      <c r="J128" s="242">
        <v>45103</v>
      </c>
      <c r="K128" s="242">
        <v>45154</v>
      </c>
      <c r="L128" s="91" t="s">
        <v>205</v>
      </c>
      <c r="M128" s="192">
        <v>0</v>
      </c>
      <c r="N128" s="192">
        <v>1.41559357911448</v>
      </c>
      <c r="O128" s="192">
        <v>0</v>
      </c>
      <c r="P128" s="192">
        <v>0</v>
      </c>
      <c r="Q128" s="192" t="s">
        <v>409</v>
      </c>
      <c r="R128" s="192">
        <v>0</v>
      </c>
      <c r="S128" s="192">
        <v>7</v>
      </c>
      <c r="T128" s="192" t="s">
        <v>409</v>
      </c>
      <c r="U128" s="192">
        <v>68.2</v>
      </c>
      <c r="V128" s="192">
        <v>-2.00414338334937</v>
      </c>
      <c r="W128" s="192" t="s">
        <v>409</v>
      </c>
      <c r="X128" s="192" t="s">
        <v>409</v>
      </c>
      <c r="Y128" s="192">
        <v>-0.14285714285714199</v>
      </c>
      <c r="Z128" s="192">
        <v>71.428571428571402</v>
      </c>
      <c r="AA128" s="34"/>
      <c r="AB128" s="34"/>
      <c r="AC128" s="192"/>
      <c r="AD128" s="192"/>
      <c r="AE128" s="192"/>
      <c r="AF128" s="192"/>
      <c r="AG128" s="192"/>
      <c r="AH128" s="192"/>
    </row>
    <row r="129" spans="1:34" x14ac:dyDescent="0.2">
      <c r="A129" s="84">
        <v>122</v>
      </c>
      <c r="B129" s="84" t="str">
        <f ca="1"/>
        <v>Monaco</v>
      </c>
      <c r="C129" s="84" t="str">
        <f ca="1"/>
        <v>MCO</v>
      </c>
      <c r="D129" s="219" t="str">
        <f ca="1"/>
        <v>ECS           Europe &amp; Central Asia</v>
      </c>
      <c r="E129" s="219" t="str">
        <f ca="1"/>
        <v>NA</v>
      </c>
      <c r="F129" s="190" t="str">
        <f t="shared" ca="1" si="13"/>
        <v/>
      </c>
      <c r="G129" s="80">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cm="1">
        <f t="array" ref="H129">IF(
    SUM(IF(
            ISNUMBER(
                IF(
                    $M$4:$AD$4,
                    (M129:AD129),
                    "")),
            1,
            0))
        =0,
    NA(),
    IF(
        Parameters!$D$15=1,
        IF(
            SUM(--(ISNUMBER(IF($M$4:$AD$4=1,(M129:AD129),""))))&gt;0,
            MAX(IF(
                ISNUMBER(M129:AD129),
                IF(
                    M$4:AD$4=1,
                    M129:AD129,
                    ""),
                "")),
            MAX(IF(
                ISNUMBER(M129:AD129),
                IF(
                    M$4:AD$4=2,
                    M129:AD129,
                    ""),
                ""))
        ),
        IF(
            Parameters!$D$16=1,
            IFERROR(
                AVERAGE(IF(
                    ISNUMBER(M129:AD129),
                    IF(
                        M$4:AD$4=1,
                        M129:AD129,
                        ""),
                    "")),
                AVERAGE(IF(
                    ISNUMBER(M129:AD129),
                    IF(
                        M$4:AD$4=2,
                        M129:AD129,
                        ""),
                    ""))
            ),
            IF(
                Parameters!$D$17=1,
                IFERROR(
                    IF(
                        OR(
                            IF(
                                ISNUMBER(M129:AD129),
                                IF(
                                    M$4:AD$4=1,
                                    M129:AD129,
                                    ""),
                                "")
                            =0),
                        0,
                        GEOMEAN(IF(
                            ISNUMBER(M129:AD129),
                            IF(
                                M$4:AD$4=1,
                                M129:AD129,
                                ""),
                            ""))
                    ),
                    IF(
                        OR(IF(
                            ISNUMBER(M129:AD129),
                            IF(
                                M$4:AD$4=2,
                                M129:AD129,
                                ""),
                            "")
                            =0),
                        0,
                        GEOMEAN(IF(
                            ISNUMBER(M129:AD129),
                            IF(
                                M$4:AD$4=2,
                                M129:AD129,
                                ""),
                            "")))
                )
            )
        )
    )
)</f>
        <v>0</v>
      </c>
      <c r="I129" s="191" cm="1">
        <f t="array" ref="I129">IF(
    SUM(IF(
            ISNUMBER(
                IF(
                    $M$5:$AD$5,
                    (M129:AD129),
                    "")),
            1,
            0))
        =0,
    NA(),
    IF(
        Parameters!$D$15=1,
        IF(
            SUM(--(ISNUMBER(IF($M$5:$AD$5=1,(M129:AD129),""))))&gt;0,
            MAX(IF(
                ISNUMBER(M129:AD129),
                IF(
                    M$5:AD$5=1,
                    M129:AD129,
                    ""),
                "")),
            MAX(IF(
                ISNUMBER(M129:AD129),
                IF(
                    M$5:AD$5=2,
                    M129:AD129,
                    ""),
                ""))
        ),
        IF(
            Parameters!$D$16=1,
            IFERROR(
                AVERAGE(IF(
                    ISNUMBER(M129:AD129),
                    IF(
                        M$5:AD$5=1,
                        M129:AD129,
                        ""),
                    "")),
                AVERAGE(IF(
                    ISNUMBER(M129:AD129),
                    IF(
                        M$5:AD$5=2,
                        M129:AD129,
                        ""),
                    ""))
            ),
            IF(
                Parameters!$D$17=1,
                IFERROR(
                    IF(
                        OR(
                            IF(
                                ISNUMBER(M129:AD129),
                                IF(
                                    M$5:AD$5=1,
                                    M129:AD129,
                                    ""),
                                "")
                            =0),
                        0,
                        GEOMEAN(IF(
                            ISNUMBER(M129:AD129),
                            IF(
                                M$5:AD$5=1,
                                M129:AD129,
                                ""),
                            ""))
                    ),
                    IF(
                        OR(IF(
                            ISNUMBER(M129:AD129),
                            IF(
                                M$5:AD$5=2,
                                M129:AD129,
                                ""),
                            "")
                            =0),
                        0,
                        GEOMEAN(IF(
                            ISNUMBER(M129:AD129),
                            IF(
                                M$5:AD$5=2,
                                M129:AD129,
                                ""),
                            "")))
                )
            )
        )
    )
)</f>
        <v>0</v>
      </c>
      <c r="J129" s="242" t="s">
        <v>409</v>
      </c>
      <c r="K129" s="242" t="s">
        <v>409</v>
      </c>
      <c r="L129" s="91" t="s">
        <v>714</v>
      </c>
      <c r="M129" s="192">
        <v>0</v>
      </c>
      <c r="N129" s="192" t="s">
        <v>409</v>
      </c>
      <c r="O129" s="192" t="s">
        <v>409</v>
      </c>
      <c r="P129" s="192">
        <v>0</v>
      </c>
      <c r="Q129" s="192" t="s">
        <v>409</v>
      </c>
      <c r="R129" s="192" t="s">
        <v>409</v>
      </c>
      <c r="S129" s="192" t="s">
        <v>409</v>
      </c>
      <c r="T129" s="192" t="s">
        <v>409</v>
      </c>
      <c r="U129" s="192" t="s">
        <v>409</v>
      </c>
      <c r="V129" s="192" t="s">
        <v>409</v>
      </c>
      <c r="W129" s="192" t="s">
        <v>409</v>
      </c>
      <c r="X129" s="192" t="s">
        <v>409</v>
      </c>
      <c r="Y129" s="192" t="s">
        <v>409</v>
      </c>
      <c r="Z129" s="192" t="s">
        <v>409</v>
      </c>
      <c r="AA129" s="34"/>
      <c r="AB129" s="34"/>
      <c r="AC129" s="192"/>
      <c r="AD129" s="192"/>
      <c r="AE129" s="192"/>
      <c r="AF129" s="192"/>
      <c r="AG129" s="192"/>
      <c r="AH129" s="192"/>
    </row>
    <row r="130" spans="1:34" x14ac:dyDescent="0.2">
      <c r="A130" s="84">
        <v>123</v>
      </c>
      <c r="B130" s="84" t="str">
        <f ca="1"/>
        <v>Moldova</v>
      </c>
      <c r="C130" s="84" t="str">
        <f ca="1"/>
        <v>MDA</v>
      </c>
      <c r="D130" s="219" t="str">
        <f ca="1"/>
        <v>ECS           Europe &amp; Central Asia</v>
      </c>
      <c r="E130" s="219" t="str">
        <f ca="1"/>
        <v>IBRD</v>
      </c>
      <c r="F130" s="190" t="str">
        <f t="shared" ca="1" si="13"/>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2.9452282385776449</v>
      </c>
      <c r="H130" s="80" cm="1">
        <f t="array" ref="H130">IF(
    SUM(IF(
            ISNUMBER(
                IF(
                    $M$4:$AD$4,
                    (M130:AD130),
                    "")),
            1,
            0))
        =0,
    NA(),
    IF(
        Parameters!$D$15=1,
        IF(
            SUM(--(ISNUMBER(IF($M$4:$AD$4=1,(M130:AD130),""))))&gt;0,
            MAX(IF(
                ISNUMBER(M130:AD130),
                IF(
                    M$4:AD$4=1,
                    M130:AD130,
                    ""),
                "")),
            MAX(IF(
                ISNUMBER(M130:AD130),
                IF(
                    M$4:AD$4=2,
                    M130:AD130,
                    ""),
                ""))
        ),
        IF(
            Parameters!$D$16=1,
            IFERROR(
                AVERAGE(IF(
                    ISNUMBER(M130:AD130),
                    IF(
                        M$4:AD$4=1,
                        M130:AD130,
                        ""),
                    "")),
                AVERAGE(IF(
                    ISNUMBER(M130:AD130),
                    IF(
                        M$4:AD$4=2,
                        M130:AD130,
                        ""),
                    ""))
            ),
            IF(
                Parameters!$D$17=1,
                IFERROR(
                    IF(
                        OR(
                            IF(
                                ISNUMBER(M130:AD130),
                                IF(
                                    M$4:AD$4=1,
                                    M130:AD130,
                                    ""),
                                "")
                            =0),
                        0,
                        GEOMEAN(IF(
                            ISNUMBER(M130:AD130),
                            IF(
                                M$4:AD$4=1,
                                M130:AD130,
                                ""),
                            ""))
                    ),
                    IF(
                        OR(IF(
                            ISNUMBER(M130:AD130),
                            IF(
                                M$4:AD$4=2,
                                M130:AD130,
                                ""),
                            "")
                            =0),
                        0,
                        GEOMEAN(IF(
                            ISNUMBER(M130:AD130),
                            IF(
                                M$4:AD$4=2,
                                M130:AD130,
                                ""),
                            "")))
                )
            )
        )
    )
)</f>
        <v>1.2391956253307399</v>
      </c>
      <c r="I130" s="191" cm="1">
        <f t="array" ref="I130">IF(
    SUM(IF(
            ISNUMBER(
                IF(
                    $M$5:$AD$5,
                    (M130:AD130),
                    "")),
            1,
            0))
        =0,
    NA(),
    IF(
        Parameters!$D$15=1,
        IF(
            SUM(--(ISNUMBER(IF($M$5:$AD$5=1,(M130:AD130),""))))&gt;0,
            MAX(IF(
                ISNUMBER(M130:AD130),
                IF(
                    M$5:AD$5=1,
                    M130:AD130,
                    ""),
                "")),
            MAX(IF(
                ISNUMBER(M130:AD130),
                IF(
                    M$5:AD$5=2,
                    M130:AD130,
                    ""),
                ""))
        ),
        IF(
            Parameters!$D$16=1,
            IFERROR(
                AVERAGE(IF(
                    ISNUMBER(M130:AD130),
                    IF(
                        M$5:AD$5=1,
                        M130:AD130,
                        ""),
                    "")),
                AVERAGE(IF(
                    ISNUMBER(M130:AD130),
                    IF(
                        M$5:AD$5=2,
                        M130:AD130,
                        ""),
                    ""))
            ),
            IF(
                Parameters!$D$17=1,
                IFERROR(
                    IF(
                        OR(
                            IF(
                                ISNUMBER(M130:AD130),
                                IF(
                                    M$5:AD$5=1,
                                    M130:AD130,
                                    ""),
                                "")
                            =0),
                        0,
                        GEOMEAN(IF(
                            ISNUMBER(M130:AD130),
                            IF(
                                M$5:AD$5=1,
                                M130:AD130,
                                ""),
                            ""))
                    ),
                    IF(
                        OR(IF(
                            ISNUMBER(M130:AD130),
                            IF(
                                M$5:AD$5=2,
                                M130:AD130,
                                ""),
                            "")
                            =0),
                        0,
                        GEOMEAN(IF(
                            ISNUMBER(M130:AD130),
                            IF(
                                M$5:AD$5=2,
                                M130:AD130,
                                ""),
                            "")))
                )
            )
        )
    )
)</f>
        <v>7</v>
      </c>
      <c r="J130" s="242">
        <v>45103</v>
      </c>
      <c r="K130" s="242">
        <v>45154</v>
      </c>
      <c r="L130" s="91" t="s">
        <v>206</v>
      </c>
      <c r="M130" s="192">
        <v>0</v>
      </c>
      <c r="N130" s="192">
        <v>1.2391956253307399</v>
      </c>
      <c r="O130" s="192" t="s">
        <v>409</v>
      </c>
      <c r="P130" s="192">
        <v>0</v>
      </c>
      <c r="Q130" s="192" t="s">
        <v>409</v>
      </c>
      <c r="R130" s="192">
        <v>5.3571428571428497</v>
      </c>
      <c r="S130" s="192">
        <v>7</v>
      </c>
      <c r="T130" s="192" t="s">
        <v>409</v>
      </c>
      <c r="U130" s="192">
        <v>67.400000000000006</v>
      </c>
      <c r="V130" s="192" t="s">
        <v>409</v>
      </c>
      <c r="W130" s="192" t="s">
        <v>409</v>
      </c>
      <c r="X130" s="192" t="s">
        <v>409</v>
      </c>
      <c r="Y130" s="192">
        <v>0.107142857142857</v>
      </c>
      <c r="Z130" s="192">
        <v>1100</v>
      </c>
      <c r="AA130" s="34"/>
      <c r="AB130" s="34"/>
      <c r="AC130" s="192"/>
      <c r="AD130" s="192"/>
      <c r="AE130" s="192"/>
      <c r="AF130" s="192"/>
      <c r="AG130" s="192"/>
      <c r="AH130" s="192"/>
    </row>
    <row r="131" spans="1:34" x14ac:dyDescent="0.2">
      <c r="A131" s="84">
        <v>124</v>
      </c>
      <c r="B131" s="84" t="str">
        <f ca="1"/>
        <v>Madagascar</v>
      </c>
      <c r="C131" s="84" t="str">
        <f ca="1"/>
        <v>MDG</v>
      </c>
      <c r="D131" s="219" t="str">
        <f ca="1"/>
        <v>SSF           Sub-Saharan Africa</v>
      </c>
      <c r="E131" s="219" t="str">
        <f ca="1"/>
        <v>IDA</v>
      </c>
      <c r="F131" s="190" t="str">
        <f t="shared" ca="1" si="13"/>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5.9251721908028419</v>
      </c>
      <c r="H131" s="80" cm="1">
        <f t="array" ref="H131">IF(
    SUM(IF(
            ISNUMBER(
                IF(
                    $M$4:$AD$4,
                    (M131:AD131),
                    "")),
            1,
            0))
        =0,
    NA(),
    IF(
        Parameters!$D$15=1,
        IF(
            SUM(--(ISNUMBER(IF($M$4:$AD$4=1,(M131:AD131),""))))&gt;0,
            MAX(IF(
                ISNUMBER(M131:AD131),
                IF(
                    M$4:AD$4=1,
                    M131:AD131,
                    ""),
                "")),
            MAX(IF(
                ISNUMBER(M131:AD131),
                IF(
                    M$4:AD$4=2,
                    M131:AD131,
                    ""),
                ""))
        ),
        IF(
            Parameters!$D$16=1,
            IFERROR(
                AVERAGE(IF(
                    ISNUMBER(M131:AD131),
                    IF(
                        M$4:AD$4=1,
                        M131:AD131,
                        ""),
                    "")),
                AVERAGE(IF(
                    ISNUMBER(M131:AD131),
                    IF(
                        M$4:AD$4=2,
                        M131:AD131,
                        ""),
                    ""))
            ),
            IF(
                Parameters!$D$17=1,
                IFERROR(
                    IF(
                        OR(
                            IF(
                                ISNUMBER(M131:AD131),
                                IF(
                                    M$4:AD$4=1,
                                    M131:AD131,
                                    ""),
                                "")
                            =0),
                        0,
                        GEOMEAN(IF(
                            ISNUMBER(M131:AD131),
                            IF(
                                M$4:AD$4=1,
                                M131:AD131,
                                ""),
                            ""))
                    ),
                    IF(
                        OR(IF(
                            ISNUMBER(M131:AD131),
                            IF(
                                M$4:AD$4=2,
                                M131:AD131,
                                ""),
                            "")
                            =0),
                        0,
                        GEOMEAN(IF(
                            ISNUMBER(M131:AD131),
                            IF(
                                M$4:AD$4=2,
                                M131:AD131,
                                ""),
                            "")))
                )
            )
        )
    )
)</f>
        <v>4.3923090492150196</v>
      </c>
      <c r="I131" s="191" cm="1">
        <f t="array" ref="I131">IF(
    SUM(IF(
            ISNUMBER(
                IF(
                    $M$5:$AD$5,
                    (M131:AD131),
                    "")),
            1,
            0))
        =0,
    NA(),
    IF(
        Parameters!$D$15=1,
        IF(
            SUM(--(ISNUMBER(IF($M$5:$AD$5=1,(M131:AD131),""))))&gt;0,
            MAX(IF(
                ISNUMBER(M131:AD131),
                IF(
                    M$5:AD$5=1,
                    M131:AD131,
                    ""),
                "")),
            MAX(IF(
                ISNUMBER(M131:AD131),
                IF(
                    M$5:AD$5=2,
                    M131:AD131,
                    ""),
                ""))
        ),
        IF(
            Parameters!$D$16=1,
            IFERROR(
                AVERAGE(IF(
                    ISNUMBER(M131:AD131),
                    IF(
                        M$5:AD$5=1,
                        M131:AD131,
                        ""),
                    "")),
                AVERAGE(IF(
                    ISNUMBER(M131:AD131),
                    IF(
                        M$5:AD$5=2,
                        M131:AD131,
                        ""),
                    ""))
            ),
            IF(
                Parameters!$D$17=1,
                IFERROR(
                    IF(
                        OR(
                            IF(
                                ISNUMBER(M131:AD131),
                                IF(
                                    M$5:AD$5=1,
                                    M131:AD131,
                                    ""),
                                "")
                            =0),
                        0,
                        GEOMEAN(IF(
                            ISNUMBER(M131:AD131),
                            IF(
                                M$5:AD$5=1,
                                M131:AD131,
                                ""),
                            ""))
                    ),
                    IF(
                        OR(IF(
                            ISNUMBER(M131:AD131),
                            IF(
                                M$5:AD$5=2,
                                M131:AD131,
                                ""),
                            "")
                            =0),
                        0,
                        GEOMEAN(IF(
                            ISNUMBER(M131:AD131),
                            IF(
                                M$5:AD$5=2,
                                M131:AD131,
                                ""),
                            "")))
                )
            )
        )
    )
)</f>
        <v>7.99298617134823</v>
      </c>
      <c r="J131" s="242">
        <v>45103</v>
      </c>
      <c r="K131" s="242">
        <v>45154</v>
      </c>
      <c r="L131" s="91" t="s">
        <v>208</v>
      </c>
      <c r="M131" s="192">
        <v>0</v>
      </c>
      <c r="N131" s="192">
        <v>4.3923090492150196</v>
      </c>
      <c r="O131" s="192">
        <v>7.99298617134823</v>
      </c>
      <c r="P131" s="192">
        <v>0</v>
      </c>
      <c r="Q131" s="192" t="s">
        <v>409</v>
      </c>
      <c r="R131" s="192">
        <v>0</v>
      </c>
      <c r="S131" s="192">
        <v>0</v>
      </c>
      <c r="T131" s="192" t="s">
        <v>409</v>
      </c>
      <c r="U131" s="192">
        <v>81.7</v>
      </c>
      <c r="V131" s="192">
        <v>0.79929861713482298</v>
      </c>
      <c r="W131" s="192" t="s">
        <v>409</v>
      </c>
      <c r="X131" s="192" t="s">
        <v>409</v>
      </c>
      <c r="Y131" s="192">
        <v>0</v>
      </c>
      <c r="Z131" s="192">
        <v>-34.453781512604998</v>
      </c>
      <c r="AA131" s="34"/>
      <c r="AB131" s="34"/>
      <c r="AC131" s="192"/>
      <c r="AD131" s="192"/>
      <c r="AE131" s="192"/>
      <c r="AF131" s="192"/>
      <c r="AG131" s="192"/>
      <c r="AH131" s="192"/>
    </row>
    <row r="132" spans="1:34" x14ac:dyDescent="0.2">
      <c r="A132" s="84">
        <v>125</v>
      </c>
      <c r="B132" s="84" t="str">
        <f ca="1"/>
        <v>Maldives</v>
      </c>
      <c r="C132" s="84" t="str">
        <f ca="1"/>
        <v>MDV</v>
      </c>
      <c r="D132" s="219" t="str">
        <f ca="1"/>
        <v>SAS           South Asia</v>
      </c>
      <c r="E132" s="219" t="str">
        <f ca="1"/>
        <v>IDA</v>
      </c>
      <c r="F132" s="190" t="str">
        <f t="shared" ca="1" si="13"/>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$M$4:$AD$4,
                    (M132:AD132),
                    "")),
            1,
            0))
        =0,
    NA(),
    IF(
        Parameters!$D$15=1,
        IF(
            SUM(--(ISNUMBER(IF($M$4:$AD$4=1,(M132:AD132),""))))&gt;0,
            MAX(IF(
                ISNUMBER(M132:AD132),
                IF(
                    M$4:AD$4=1,
                    M132:AD132,
                    ""),
                "")),
            MAX(IF(
                ISNUMBER(M132:AD132),
                IF(
                    M$4:AD$4=2,
                    M132:AD132,
                    ""),
                ""))
        ),
        IF(
            Parameters!$D$16=1,
            IFERROR(
                AVERAGE(IF(
                    ISNUMBER(M132:AD132),
                    IF(
                        M$4:AD$4=1,
                        M132:AD132,
                        ""),
                    "")),
                AVERAGE(IF(
                    ISNUMBER(M132:AD132),
                    IF(
                        M$4:AD$4=2,
                        M132:AD132,
                        ""),
                    ""))
            ),
            IF(
                Parameters!$D$17=1,
                IFERROR(
                    IF(
                        OR(
                            IF(
                                ISNUMBER(M132:AD132),
                                IF(
                                    M$4:AD$4=1,
                                    M132:AD132,
                                    ""),
                                "")
                            =0),
                        0,
                        GEOMEAN(IF(
                            ISNUMBER(M132:AD132),
                            IF(
                                M$4:AD$4=1,
                                M132:AD132,
                                ""),
                            ""))
                    ),
                    IF(
                        OR(IF(
                            ISNUMBER(M132:AD132),
                            IF(
                                M$4:AD$4=2,
                                M132:AD132,
                                ""),
                            "")
                            =0),
                        0,
                        GEOMEAN(IF(
                            ISNUMBER(M132:AD132),
                            IF(
                                M$4:AD$4=2,
                                M132:AD132,
                                ""),
                            "")))
                )
            )
        )
    )
)</f>
        <v>0.24695713529722901</v>
      </c>
      <c r="I132" s="191" cm="1">
        <f t="array" ref="I132">IF(
    SUM(IF(
            ISNUMBER(
                IF(
                    $M$5:$AD$5,
                    (M132:AD132),
                    "")),
            1,
            0))
        =0,
    NA(),
    IF(
        Parameters!$D$15=1,
        IF(
            SUM(--(ISNUMBER(IF($M$5:$AD$5=1,(M132:AD132),""))))&gt;0,
            MAX(IF(
                ISNUMBER(M132:AD132),
                IF(
                    M$5:AD$5=1,
                    M132:AD132,
                    ""),
                "")),
            MAX(IF(
                ISNUMBER(M132:AD132),
                IF(
                    M$5:AD$5=2,
                    M132:AD132,
                    ""),
                ""))
        ),
        IF(
            Parameters!$D$16=1,
            IFERROR(
                AVERAGE(IF(
                    ISNUMBER(M132:AD132),
                    IF(
                        M$5:AD$5=1,
                        M132:AD132,
                        ""),
                    "")),
                AVERAGE(IF(
                    ISNUMBER(M132:AD132),
                    IF(
                        M$5:AD$5=2,
                        M132:AD132,
                        ""),
                    ""))
            ),
            IF(
                Parameters!$D$17=1,
                IFERROR(
                    IF(
                        OR(
                            IF(
                                ISNUMBER(M132:AD132),
                                IF(
                                    M$5:AD$5=1,
                                    M132:AD132,
                                    ""),
                                "")
                            =0),
                        0,
                        GEOMEAN(IF(
                            ISNUMBER(M132:AD132),
                            IF(
                                M$5:AD$5=1,
                                M132:AD132,
                                ""),
                            ""))
                    ),
                    IF(
                        OR(IF(
                            ISNUMBER(M132:AD132),
                            IF(
                                M$5:AD$5=2,
                                M132:AD132,
                                ""),
                            "")
                            =0),
                        0,
                        GEOMEAN(IF(
                            ISNUMBER(M132:AD132),
                            IF(
                                M$5:AD$5=2,
                                M132:AD132,
                                ""),
                            "")))
                )
            )
        )
    )
)</f>
        <v>0</v>
      </c>
      <c r="J132" s="242">
        <v>45103</v>
      </c>
      <c r="K132" s="242">
        <v>44753</v>
      </c>
      <c r="L132" s="91" t="s">
        <v>210</v>
      </c>
      <c r="M132" s="192">
        <v>0</v>
      </c>
      <c r="N132" s="192">
        <v>0.24695713529722901</v>
      </c>
      <c r="O132" s="192" t="s">
        <v>409</v>
      </c>
      <c r="P132" s="192">
        <v>0</v>
      </c>
      <c r="Q132" s="192" t="s">
        <v>409</v>
      </c>
      <c r="R132" s="192" t="s">
        <v>409</v>
      </c>
      <c r="S132" s="192" t="s">
        <v>409</v>
      </c>
      <c r="T132" s="192" t="s">
        <v>409</v>
      </c>
      <c r="U132" s="192">
        <v>62.9</v>
      </c>
      <c r="V132" s="192" t="s">
        <v>409</v>
      </c>
      <c r="W132" s="192" t="s">
        <v>409</v>
      </c>
      <c r="X132" s="192" t="s">
        <v>409</v>
      </c>
      <c r="Y132" s="192" t="s">
        <v>409</v>
      </c>
      <c r="Z132" s="192" t="s">
        <v>409</v>
      </c>
      <c r="AA132" s="34"/>
      <c r="AB132" s="34"/>
      <c r="AC132" s="192"/>
      <c r="AD132" s="192"/>
      <c r="AE132" s="192"/>
      <c r="AF132" s="192"/>
      <c r="AG132" s="192"/>
      <c r="AH132" s="192"/>
    </row>
    <row r="133" spans="1:34" x14ac:dyDescent="0.2">
      <c r="A133" s="84">
        <v>126</v>
      </c>
      <c r="B133" s="84" t="str">
        <f ca="1"/>
        <v>Mexico</v>
      </c>
      <c r="C133" s="84" t="str">
        <f ca="1"/>
        <v>MEX</v>
      </c>
      <c r="D133" s="219" t="str">
        <f ca="1"/>
        <v>LCN           Latin America &amp; Caribbean</v>
      </c>
      <c r="E133" s="219" t="str">
        <f ca="1"/>
        <v>IBRD</v>
      </c>
      <c r="F133" s="190" t="str">
        <f t="shared" ca="1" si="13"/>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3.5183414283968588</v>
      </c>
      <c r="H133" s="80" cm="1">
        <f t="array" ref="H133">IF(
    SUM(IF(
            ISNUMBER(
                IF(
                    $M$4:$AD$4,
                    (M133:AD133),
                    "")),
            1,
            0))
        =0,
    NA(),
    IF(
        Parameters!$D$15=1,
        IF(
            SUM(--(ISNUMBER(IF($M$4:$AD$4=1,(M133:AD133),""))))&gt;0,
            MAX(IF(
                ISNUMBER(M133:AD133),
                IF(
                    M$4:AD$4=1,
                    M133:AD133,
                    ""),
                "")),
            MAX(IF(
                ISNUMBER(M133:AD133),
                IF(
                    M$4:AD$4=2,
                    M133:AD133,
                    ""),
                ""))
        ),
        IF(
            Parameters!$D$16=1,
            IFERROR(
                AVERAGE(IF(
                    ISNUMBER(M133:AD133),
                    IF(
                        M$4:AD$4=1,
                        M133:AD133,
                        ""),
                    "")),
                AVERAGE(IF(
                    ISNUMBER(M133:AD133),
                    IF(
                        M$4:AD$4=2,
                        M133:AD133,
                        ""),
                    ""))
            ),
            IF(
                Parameters!$D$17=1,
                IFERROR(
                    IF(
                        OR(
                            IF(
                                ISNUMBER(M133:AD133),
                                IF(
                                    M$4:AD$4=1,
                                    M133:AD133,
                                    ""),
                                "")
                            =0),
                        0,
                        GEOMEAN(IF(
                            ISNUMBER(M133:AD133),
                            IF(
                                M$4:AD$4=1,
                                M133:AD133,
                                ""),
                            ""))
                    ),
                    IF(
                        OR(IF(
                            ISNUMBER(M133:AD133),
                            IF(
                                M$4:AD$4=2,
                                M133:AD133,
                                ""),
                            "")
                            =0),
                        0,
                        GEOMEAN(IF(
                            ISNUMBER(M133:AD133),
                            IF(
                                M$4:AD$4=2,
                                M133:AD133,
                                ""),
                            "")))
                )
            )
        )
    )
)</f>
        <v>1.7683894866819501</v>
      </c>
      <c r="I133" s="191" cm="1">
        <f t="array" ref="I133">IF(
    SUM(IF(
            ISNUMBER(
                IF(
                    $M$5:$AD$5,
                    (M133:AD133),
                    "")),
            1,
            0))
        =0,
    NA(),
    IF(
        Parameters!$D$15=1,
        IF(
            SUM(--(ISNUMBER(IF($M$5:$AD$5=1,(M133:AD133),""))))&gt;0,
            MAX(IF(
                ISNUMBER(M133:AD133),
                IF(
                    M$5:AD$5=1,
                    M133:AD133,
                    ""),
                "")),
            MAX(IF(
                ISNUMBER(M133:AD133),
                IF(
                    M$5:AD$5=2,
                    M133:AD133,
                    ""),
                ""))
        ),
        IF(
            Parameters!$D$16=1,
            IFERROR(
                AVERAGE(IF(
                    ISNUMBER(M133:AD133),
                    IF(
                        M$5:AD$5=1,
                        M133:AD133,
                        ""),
                    "")),
                AVERAGE(IF(
                    ISNUMBER(M133:AD133),
                    IF(
                        M$5:AD$5=2,
                        M133:AD133,
                        ""),
                    ""))
            ),
            IF(
                Parameters!$D$17=1,
                IFERROR(
                    IF(
                        OR(
                            IF(
                                ISNUMBER(M133:AD133),
                                IF(
                                    M$5:AD$5=1,
                                    M133:AD133,
                                    ""),
                                "")
                            =0),
                        0,
                        GEOMEAN(IF(
                            ISNUMBER(M133:AD133),
                            IF(
                                M$5:AD$5=1,
                                M133:AD133,
                                ""),
                            ""))
                    ),
                    IF(
                        OR(IF(
                            ISNUMBER(M133:AD133),
                            IF(
                                M$5:AD$5=2,
                                M133:AD133,
                                ""),
                            "")
                            =0),
                        0,
                        GEOMEAN(IF(
                            ISNUMBER(M133:AD133),
                            IF(
                                M$5:AD$5=2,
                                M133:AD133,
                                ""),
                            "")))
                )
            )
        )
    )
)</f>
        <v>7</v>
      </c>
      <c r="J133" s="242">
        <v>45103</v>
      </c>
      <c r="K133" s="242">
        <v>45154</v>
      </c>
      <c r="L133" s="91" t="s">
        <v>212</v>
      </c>
      <c r="M133" s="192">
        <v>0</v>
      </c>
      <c r="N133" s="192">
        <v>1.7683894866819501</v>
      </c>
      <c r="O133" s="192">
        <v>0</v>
      </c>
      <c r="P133" s="192">
        <v>0</v>
      </c>
      <c r="Q133" s="192">
        <v>7</v>
      </c>
      <c r="R133" s="192">
        <v>0</v>
      </c>
      <c r="S133" s="192">
        <v>0</v>
      </c>
      <c r="T133" s="192" t="s">
        <v>409</v>
      </c>
      <c r="U133" s="192">
        <v>69.8</v>
      </c>
      <c r="V133" s="192">
        <v>-0.70519402135029896</v>
      </c>
      <c r="W133" s="192" t="s">
        <v>409</v>
      </c>
      <c r="X133" s="192" t="s">
        <v>888</v>
      </c>
      <c r="Y133" s="192">
        <v>0</v>
      </c>
      <c r="Z133" s="192">
        <v>-18.392204628501801</v>
      </c>
      <c r="AA133" s="34"/>
      <c r="AB133" s="34"/>
      <c r="AC133" s="192"/>
      <c r="AD133" s="192"/>
      <c r="AE133" s="192"/>
      <c r="AF133" s="192"/>
      <c r="AG133" s="192"/>
      <c r="AH133" s="192"/>
    </row>
    <row r="134" spans="1:34" x14ac:dyDescent="0.2">
      <c r="A134" s="84">
        <v>127</v>
      </c>
      <c r="B134" s="84" t="str">
        <f ca="1"/>
        <v>Marshall Islands</v>
      </c>
      <c r="C134" s="84" t="str">
        <f ca="1"/>
        <v>MHL</v>
      </c>
      <c r="D134" s="219" t="str">
        <f ca="1"/>
        <v>EAS           East Asia &amp; Pacific</v>
      </c>
      <c r="E134" s="219" t="str">
        <f ca="1"/>
        <v>IDA</v>
      </c>
      <c r="F134" s="190" t="str">
        <f t="shared" ca="1" si="13"/>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$M$4:$AD$4,
                    (M134:AD134),
                    "")),
            1,
            0))
        =0,
    NA(),
    IF(
        Parameters!$D$15=1,
        IF(
            SUM(--(ISNUMBER(IF($M$4:$AD$4=1,(M134:AD134),""))))&gt;0,
            MAX(IF(
                ISNUMBER(M134:AD134),
                IF(
                    M$4:AD$4=1,
                    M134:AD134,
                    ""),
                "")),
            MAX(IF(
                ISNUMBER(M134:AD134),
                IF(
                    M$4:AD$4=2,
                    M134:AD134,
                    ""),
                ""))
        ),
        IF(
            Parameters!$D$16=1,
            IFERROR(
                AVERAGE(IF(
                    ISNUMBER(M134:AD134),
                    IF(
                        M$4:AD$4=1,
                        M134:AD134,
                        ""),
                    "")),
                AVERAGE(IF(
                    ISNUMBER(M134:AD134),
                    IF(
                        M$4:AD$4=2,
                        M134:AD134,
                        ""),
                    ""))
            ),
            IF(
                Parameters!$D$17=1,
                IFERROR(
                    IF(
                        OR(
                            IF(
                                ISNUMBER(M134:AD134),
                                IF(
                                    M$4:AD$4=1,
                                    M134:AD134,
                                    ""),
                                "")
                            =0),
                        0,
                        GEOMEAN(IF(
                            ISNUMBER(M134:AD134),
                            IF(
                                M$4:AD$4=1,
                                M134:AD134,
                                ""),
                            ""))
                    ),
                    IF(
                        OR(IF(
                            ISNUMBER(M134:AD134),
                            IF(
                                M$4:AD$4=2,
                                M134:AD134,
                                ""),
                            "")
                            =0),
                        0,
                        GEOMEAN(IF(
                            ISNUMBER(M134:AD134),
                            IF(
                                M$4:AD$4=2,
                                M134:AD134,
                                ""),
                            "")))
                )
            )
        )
    )
)</f>
        <v>10</v>
      </c>
      <c r="I134" s="191" cm="1">
        <f t="array" ref="I134">IF(
    SUM(IF(
            ISNUMBER(
                IF(
                    $M$5:$AD$5,
                    (M134:AD134),
                    "")),
            1,
            0))
        =0,
    NA(),
    IF(
        Parameters!$D$15=1,
        IF(
            SUM(--(ISNUMBER(IF($M$5:$AD$5=1,(M134:AD134),""))))&gt;0,
            MAX(IF(
                ISNUMBER(M134:AD134),
                IF(
                    M$5:AD$5=1,
                    M134:AD134,
                    ""),
                "")),
            MAX(IF(
                ISNUMBER(M134:AD134),
                IF(
                    M$5:AD$5=2,
                    M134:AD134,
                    ""),
                ""))
        ),
        IF(
            Parameters!$D$16=1,
            IFERROR(
                AVERAGE(IF(
                    ISNUMBER(M134:AD134),
                    IF(
                        M$5:AD$5=1,
                        M134:AD134,
                        ""),
                    "")),
                AVERAGE(IF(
                    ISNUMBER(M134:AD134),
                    IF(
                        M$5:AD$5=2,
                        M134:AD134,
                        ""),
                    ""))
            ),
            IF(
                Parameters!$D$17=1,
                IFERROR(
                    IF(
                        OR(
                            IF(
                                ISNUMBER(M134:AD134),
                                IF(
                                    M$5:AD$5=1,
                                    M134:AD134,
                                    ""),
                                "")
                            =0),
                        0,
                        GEOMEAN(IF(
                            ISNUMBER(M134:AD134),
                            IF(
                                M$5:AD$5=1,
                                M134:AD134,
                                ""),
                            ""))
                    ),
                    IF(
                        OR(IF(
                            ISNUMBER(M134:AD134),
                            IF(
                                M$5:AD$5=2,
                                M134:AD134,
                                ""),
                            "")
                            =0),
                        0,
                        GEOMEAN(IF(
                            ISNUMBER(M134:AD134),
                            IF(
                                M$5:AD$5=2,
                                M134:AD134,
                                ""),
                            "")))
                )
            )
        )
    )
)</f>
        <v>0</v>
      </c>
      <c r="J134" s="242">
        <v>44778</v>
      </c>
      <c r="K134" s="242">
        <v>44753</v>
      </c>
      <c r="L134" s="91" t="s">
        <v>214</v>
      </c>
      <c r="M134" s="192">
        <v>10</v>
      </c>
      <c r="N134" s="192" t="s">
        <v>409</v>
      </c>
      <c r="O134" s="192" t="s">
        <v>409</v>
      </c>
      <c r="P134" s="192">
        <v>0</v>
      </c>
      <c r="Q134" s="192" t="s">
        <v>409</v>
      </c>
      <c r="R134" s="192" t="s">
        <v>409</v>
      </c>
      <c r="S134" s="192" t="s">
        <v>409</v>
      </c>
      <c r="T134" s="192" t="s">
        <v>623</v>
      </c>
      <c r="U134" s="192" t="s">
        <v>409</v>
      </c>
      <c r="V134" s="192" t="s">
        <v>409</v>
      </c>
      <c r="W134" s="192" t="s">
        <v>409</v>
      </c>
      <c r="X134" s="192" t="s">
        <v>409</v>
      </c>
      <c r="Y134" s="192" t="s">
        <v>409</v>
      </c>
      <c r="Z134" s="192" t="s">
        <v>409</v>
      </c>
      <c r="AA134" s="34"/>
      <c r="AB134" s="34"/>
      <c r="AC134" s="192"/>
      <c r="AD134" s="192"/>
      <c r="AE134" s="192"/>
      <c r="AF134" s="192"/>
      <c r="AG134" s="192"/>
      <c r="AH134" s="192"/>
    </row>
    <row r="135" spans="1:34" x14ac:dyDescent="0.2">
      <c r="A135" s="84">
        <v>128</v>
      </c>
      <c r="B135" s="84" t="str">
        <f ca="1"/>
        <v>North Macedonia</v>
      </c>
      <c r="C135" s="84" t="str">
        <f ca="1"/>
        <v>MKD</v>
      </c>
      <c r="D135" s="219" t="str">
        <f ca="1"/>
        <v>ECS           Europe &amp; Central Asia</v>
      </c>
      <c r="E135" s="219" t="str">
        <f ca="1"/>
        <v>IBRD</v>
      </c>
      <c r="F135" s="190" t="str">
        <f t="shared" ca="1" si="13"/>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$M$4:$AD$4,
                    (M135:AD135),
                    "")),
            1,
            0))
        =0,
    NA(),
    IF(
        Parameters!$D$15=1,
        IF(
            SUM(--(ISNUMBER(IF($M$4:$AD$4=1,(M135:AD135),""))))&gt;0,
            MAX(IF(
                ISNUMBER(M135:AD135),
                IF(
                    M$4:AD$4=1,
                    M135:AD135,
                    ""),
                "")),
            MAX(IF(
                ISNUMBER(M135:AD135),
                IF(
                    M$4:AD$4=2,
                    M135:AD135,
                    ""),
                ""))
        ),
        IF(
            Parameters!$D$16=1,
            IFERROR(
                AVERAGE(IF(
                    ISNUMBER(M135:AD135),
                    IF(
                        M$4:AD$4=1,
                        M135:AD135,
                        ""),
                    "")),
                AVERAGE(IF(
                    ISNUMBER(M135:AD135),
                    IF(
                        M$4:AD$4=2,
                        M135:AD135,
                        ""),
                    ""))
            ),
            IF(
                Parameters!$D$17=1,
                IFERROR(
                    IF(
                        OR(
                            IF(
                                ISNUMBER(M135:AD135),
                                IF(
                                    M$4:AD$4=1,
                                    M135:AD135,
                                    ""),
                                "")
                            =0),
                        0,
                        GEOMEAN(IF(
                            ISNUMBER(M135:AD135),
                            IF(
                                M$4:AD$4=1,
                                M135:AD135,
                                ""),
                            ""))
                    ),
                    IF(
                        OR(IF(
                            ISNUMBER(M135:AD135),
                            IF(
                                M$4:AD$4=2,
                                M135:AD135,
                                ""),
                            "")
                            =0),
                        0,
                        GEOMEAN(IF(
                            ISNUMBER(M135:AD135),
                            IF(
                                M$4:AD$4=2,
                                M135:AD135,
                                ""),
                            "")))
                )
            )
        )
    )
)</f>
        <v>0</v>
      </c>
      <c r="I135" s="191" cm="1">
        <f t="array" ref="I135">IF(
    SUM(IF(
            ISNUMBER(
                IF(
                    $M$5:$AD$5,
                    (M135:AD135),
                    "")),
            1,
            0))
        =0,
    NA(),
    IF(
        Parameters!$D$15=1,
        IF(
            SUM(--(ISNUMBER(IF($M$5:$AD$5=1,(M135:AD135),""))))&gt;0,
            MAX(IF(
                ISNUMBER(M135:AD135),
                IF(
                    M$5:AD$5=1,
                    M135:AD135,
                    ""),
                "")),
            MAX(IF(
                ISNUMBER(M135:AD135),
                IF(
                    M$5:AD$5=2,
                    M135:AD135,
                    ""),
                ""))
        ),
        IF(
            Parameters!$D$16=1,
            IFERROR(
                AVERAGE(IF(
                    ISNUMBER(M135:AD135),
                    IF(
                        M$5:AD$5=1,
                        M135:AD135,
                        ""),
                    "")),
                AVERAGE(IF(
                    ISNUMBER(M135:AD135),
                    IF(
                        M$5:AD$5=2,
                        M135:AD135,
                        ""),
                    ""))
            ),
            IF(
                Parameters!$D$17=1,
                IFERROR(
                    IF(
                        OR(
                            IF(
                                ISNUMBER(M135:AD135),
                                IF(
                                    M$5:AD$5=1,
                                    M135:AD135,
                                    ""),
                                "")
                            =0),
                        0,
                        GEOMEAN(IF(
                            ISNUMBER(M135:AD135),
                            IF(
                                M$5:AD$5=1,
                                M135:AD135,
                                ""),
                            ""))
                    ),
                    IF(
                        OR(IF(
                            ISNUMBER(M135:AD135),
                            IF(
                                M$5:AD$5=2,
                                M135:AD135,
                                ""),
                            "")
                            =0),
                        0,
                        GEOMEAN(IF(
                            ISNUMBER(M135:AD135),
                            IF(
                                M$5:AD$5=2,
                                M135:AD135,
                                ""),
                            "")))
                )
            )
        )
    )
)</f>
        <v>3.5714285714285601</v>
      </c>
      <c r="J135" s="242">
        <v>45103</v>
      </c>
      <c r="K135" s="242">
        <v>44753</v>
      </c>
      <c r="L135" s="91" t="s">
        <v>216</v>
      </c>
      <c r="M135" s="192">
        <v>0</v>
      </c>
      <c r="N135" s="192">
        <v>0</v>
      </c>
      <c r="O135" s="192" t="s">
        <v>409</v>
      </c>
      <c r="P135" s="192">
        <v>0</v>
      </c>
      <c r="Q135" s="192" t="s">
        <v>409</v>
      </c>
      <c r="R135" s="192">
        <v>3.5714285714285601</v>
      </c>
      <c r="S135" s="192" t="s">
        <v>409</v>
      </c>
      <c r="T135" s="192" t="s">
        <v>409</v>
      </c>
      <c r="U135" s="192">
        <v>60.3</v>
      </c>
      <c r="V135" s="192" t="s">
        <v>409</v>
      </c>
      <c r="W135" s="192" t="s">
        <v>409</v>
      </c>
      <c r="X135" s="192" t="s">
        <v>409</v>
      </c>
      <c r="Y135" s="192">
        <v>7.1428571428571397E-2</v>
      </c>
      <c r="Z135" s="192" t="s">
        <v>409</v>
      </c>
      <c r="AA135" s="34"/>
      <c r="AB135" s="34"/>
      <c r="AC135" s="192"/>
      <c r="AD135" s="192"/>
      <c r="AE135" s="192"/>
      <c r="AF135" s="192"/>
      <c r="AG135" s="192"/>
      <c r="AH135" s="192"/>
    </row>
    <row r="136" spans="1:34" x14ac:dyDescent="0.2">
      <c r="A136" s="84">
        <v>129</v>
      </c>
      <c r="B136" s="84" t="str">
        <f ca="1"/>
        <v>Mali</v>
      </c>
      <c r="C136" s="84" t="str">
        <f ca="1"/>
        <v>MLI</v>
      </c>
      <c r="D136" s="219" t="str">
        <f ca="1"/>
        <v>SSF           Sub-Saharan Africa</v>
      </c>
      <c r="E136" s="219" t="str">
        <f ca="1"/>
        <v>IDA</v>
      </c>
      <c r="F136" s="190" t="str">
        <f t="shared" ca="1" si="13"/>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8.3666002653407556</v>
      </c>
      <c r="H136" s="80" cm="1">
        <f t="array" ref="H136">IF(
    SUM(IF(
            ISNUMBER(
                IF(
                    $M$4:$AD$4,
                    (M136:AD136),
                    "")),
            1,
            0))
        =0,
    NA(),
    IF(
        Parameters!$D$15=1,
        IF(
            SUM(--(ISNUMBER(IF($M$4:$AD$4=1,(M136:AD136),""))))&gt;0,
            MAX(IF(
                ISNUMBER(M136:AD136),
                IF(
                    M$4:AD$4=1,
                    M136:AD136,
                    ""),
                "")),
            MAX(IF(
                ISNUMBER(M136:AD136),
                IF(
                    M$4:AD$4=2,
                    M136:AD136,
                    ""),
                ""))
        ),
        IF(
            Parameters!$D$16=1,
            IFERROR(
                AVERAGE(IF(
                    ISNUMBER(M136:AD136),
                    IF(
                        M$4:AD$4=1,
                        M136:AD136,
                        ""),
                    "")),
                AVERAGE(IF(
                    ISNUMBER(M136:AD136),
                    IF(
                        M$4:AD$4=2,
                        M136:AD136,
                        ""),
                    ""))
            ),
            IF(
                Parameters!$D$17=1,
                IFERROR(
                    IF(
                        OR(
                            IF(
                                ISNUMBER(M136:AD136),
                                IF(
                                    M$4:AD$4=1,
                                    M136:AD136,
                                    ""),
                                "")
                            =0),
                        0,
                        GEOMEAN(IF(
                            ISNUMBER(M136:AD136),
                            IF(
                                M$4:AD$4=1,
                                M136:AD136,
                                ""),
                            ""))
                    ),
                    IF(
                        OR(IF(
                            ISNUMBER(M136:AD136),
                            IF(
                                M$4:AD$4=2,
                                M136:AD136,
                                ""),
                            "")
                            =0),
                        0,
                        GEOMEAN(IF(
                            ISNUMBER(M136:AD136),
                            IF(
                                M$4:AD$4=2,
                                M136:AD136,
                                ""),
                            "")))
                )
            )
        )
    )
)</f>
        <v>10</v>
      </c>
      <c r="I136" s="191" cm="1">
        <f t="array" ref="I136">IF(
    SUM(IF(
            ISNUMBER(
                IF(
                    $M$5:$AD$5,
                    (M136:AD136),
                    "")),
            1,
            0))
        =0,
    NA(),
    IF(
        Parameters!$D$15=1,
        IF(
            SUM(--(ISNUMBER(IF($M$5:$AD$5=1,(M136:AD136),""))))&gt;0,
            MAX(IF(
                ISNUMBER(M136:AD136),
                IF(
                    M$5:AD$5=1,
                    M136:AD136,
                    ""),
                "")),
            MAX(IF(
                ISNUMBER(M136:AD136),
                IF(
                    M$5:AD$5=2,
                    M136:AD136,
                    ""),
                ""))
        ),
        IF(
            Parameters!$D$16=1,
            IFERROR(
                AVERAGE(IF(
                    ISNUMBER(M136:AD136),
                    IF(
                        M$5:AD$5=1,
                        M136:AD136,
                        ""),
                    "")),
                AVERAGE(IF(
                    ISNUMBER(M136:AD136),
                    IF(
                        M$5:AD$5=2,
                        M136:AD136,
                        ""),
                    ""))
            ),
            IF(
                Parameters!$D$17=1,
                IFERROR(
                    IF(
                        OR(
                            IF(
                                ISNUMBER(M136:AD136),
                                IF(
                                    M$5:AD$5=1,
                                    M136:AD136,
                                    ""),
                                "")
                            =0),
                        0,
                        GEOMEAN(IF(
                            ISNUMBER(M136:AD136),
                            IF(
                                M$5:AD$5=1,
                                M136:AD136,
                                ""),
                            ""))
                    ),
                    IF(
                        OR(IF(
                            ISNUMBER(M136:AD136),
                            IF(
                                M$5:AD$5=2,
                                M136:AD136,
                                ""),
                            "")
                            =0),
                        0,
                        GEOMEAN(IF(
                            ISNUMBER(M136:AD136),
                            IF(
                                M$5:AD$5=2,
                                M136:AD136,
                                ""),
                            "")))
                )
            )
        )
    )
)</f>
        <v>7</v>
      </c>
      <c r="J136" s="242">
        <v>44778</v>
      </c>
      <c r="K136" s="242">
        <v>44753</v>
      </c>
      <c r="L136" s="91" t="s">
        <v>218</v>
      </c>
      <c r="M136" s="192">
        <v>10</v>
      </c>
      <c r="N136" s="192">
        <v>8.3171635209031507</v>
      </c>
      <c r="O136" s="192">
        <v>2.2882052308815499</v>
      </c>
      <c r="P136" s="192">
        <v>0</v>
      </c>
      <c r="Q136" s="192">
        <v>7</v>
      </c>
      <c r="R136" s="192">
        <v>0</v>
      </c>
      <c r="S136" s="192">
        <v>0</v>
      </c>
      <c r="T136" s="192" t="s">
        <v>622</v>
      </c>
      <c r="U136" s="192">
        <v>99.5</v>
      </c>
      <c r="V136" s="192">
        <v>0.22882052308815501</v>
      </c>
      <c r="W136" s="192" t="s">
        <v>409</v>
      </c>
      <c r="X136" s="192" t="s">
        <v>889</v>
      </c>
      <c r="Y136" s="192">
        <v>0</v>
      </c>
      <c r="Z136" s="192">
        <v>-15.018315018315</v>
      </c>
      <c r="AA136" s="34"/>
      <c r="AB136" s="34"/>
      <c r="AC136" s="192"/>
      <c r="AD136" s="192"/>
      <c r="AE136" s="192"/>
      <c r="AF136" s="192"/>
      <c r="AG136" s="192"/>
      <c r="AH136" s="192"/>
    </row>
    <row r="137" spans="1:34" x14ac:dyDescent="0.2">
      <c r="A137" s="84">
        <v>130</v>
      </c>
      <c r="B137" s="84" t="str">
        <f ca="1"/>
        <v>Malta</v>
      </c>
      <c r="C137" s="84" t="str">
        <f ca="1"/>
        <v>MLT</v>
      </c>
      <c r="D137" s="219" t="str">
        <f ca="1"/>
        <v>MEA           Middle East &amp; North Africa</v>
      </c>
      <c r="E137" s="219" t="str">
        <f ca="1"/>
        <v>NA</v>
      </c>
      <c r="F137" s="190" t="str">
        <f t="shared" ref="F137:F196" ca="1" si="14">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$M$4:$AD$4,
                    (M137:AD137),
                    "")),
            1,
            0))
        =0,
    NA(),
    IF(
        Parameters!$D$15=1,
        IF(
            SUM(--(ISNUMBER(IF($M$4:$AD$4=1,(M137:AD137),""))))&gt;0,
            MAX(IF(
                ISNUMBER(M137:AD137),
                IF(
                    M$4:AD$4=1,
                    M137:AD137,
                    ""),
                "")),
            MAX(IF(
                ISNUMBER(M137:AD137),
                IF(
                    M$4:AD$4=2,
                    M137:AD137,
                    ""),
                ""))
        ),
        IF(
            Parameters!$D$16=1,
            IFERROR(
                AVERAGE(IF(
                    ISNUMBER(M137:AD137),
                    IF(
                        M$4:AD$4=1,
                        M137:AD137,
                        ""),
                    "")),
                AVERAGE(IF(
                    ISNUMBER(M137:AD137),
                    IF(
                        M$4:AD$4=2,
                        M137:AD137,
                        ""),
                    ""))
            ),
            IF(
                Parameters!$D$17=1,
                IFERROR(
                    IF(
                        OR(
                            IF(
                                ISNUMBER(M137:AD137),
                                IF(
                                    M$4:AD$4=1,
                                    M137:AD137,
                                    ""),
                                "")
                            =0),
                        0,
                        GEOMEAN(IF(
                            ISNUMBER(M137:AD137),
                            IF(
                                M$4:AD$4=1,
                                M137:AD137,
                                ""),
                            ""))
                    ),
                    IF(
                        OR(IF(
                            ISNUMBER(M137:AD137),
                            IF(
                                M$4:AD$4=2,
                                M137:AD137,
                                ""),
                            "")
                            =0),
                        0,
                        GEOMEAN(IF(
                            ISNUMBER(M137:AD137),
                            IF(
                                M$4:AD$4=2,
                                M137:AD137,
                                ""),
                            "")))
                )
            )
        )
    )
)</f>
        <v>0</v>
      </c>
      <c r="I137" s="191" cm="1">
        <f t="array" ref="I137">IF(
    SUM(IF(
            ISNUMBER(
                IF(
                    $M$5:$AD$5,
                    (M137:AD137),
                    "")),
            1,
            0))
        =0,
    NA(),
    IF(
        Parameters!$D$15=1,
        IF(
            SUM(--(ISNUMBER(IF($M$5:$AD$5=1,(M137:AD137),""))))&gt;0,
            MAX(IF(
                ISNUMBER(M137:AD137),
                IF(
                    M$5:AD$5=1,
                    M137:AD137,
                    ""),
                "")),
            MAX(IF(
                ISNUMBER(M137:AD137),
                IF(
                    M$5:AD$5=2,
                    M137:AD137,
                    ""),
                ""))
        ),
        IF(
            Parameters!$D$16=1,
            IFERROR(
                AVERAGE(IF(
                    ISNUMBER(M137:AD137),
                    IF(
                        M$5:AD$5=1,
                        M137:AD137,
                        ""),
                    "")),
                AVERAGE(IF(
                    ISNUMBER(M137:AD137),
                    IF(
                        M$5:AD$5=2,
                        M137:AD137,
                        ""),
                    ""))
            ),
            IF(
                Parameters!$D$17=1,
                IFERROR(
                    IF(
                        OR(
                            IF(
                                ISNUMBER(M137:AD137),
                                IF(
                                    M$5:AD$5=1,
                                    M137:AD137,
                                    ""),
                                "")
                            =0),
                        0,
                        GEOMEAN(IF(
                            ISNUMBER(M137:AD137),
                            IF(
                                M$5:AD$5=1,
                                M137:AD137,
                                ""),
                            ""))
                    ),
                    IF(
                        OR(IF(
                            ISNUMBER(M137:AD137),
                            IF(
                                M$5:AD$5=2,
                                M137:AD137,
                                ""),
                            "")
                            =0),
                        0,
                        GEOMEAN(IF(
                            ISNUMBER(M137:AD137),
                            IF(
                                M$5:AD$5=2,
                                M137:AD137,
                                ""),
                            "")))
                )
            )
        )
    )
)</f>
        <v>0</v>
      </c>
      <c r="J137" s="242">
        <v>45103</v>
      </c>
      <c r="K137" s="242">
        <v>44860</v>
      </c>
      <c r="L137" s="91" t="s">
        <v>220</v>
      </c>
      <c r="M137" s="192">
        <v>0</v>
      </c>
      <c r="N137" s="192">
        <v>0</v>
      </c>
      <c r="O137" s="192" t="s">
        <v>409</v>
      </c>
      <c r="P137" s="192">
        <v>0</v>
      </c>
      <c r="Q137" s="192" t="s">
        <v>409</v>
      </c>
      <c r="R137" s="192">
        <v>0</v>
      </c>
      <c r="S137" s="192" t="s">
        <v>409</v>
      </c>
      <c r="T137" s="192" t="s">
        <v>409</v>
      </c>
      <c r="U137" s="192">
        <v>33</v>
      </c>
      <c r="V137" s="192" t="s">
        <v>409</v>
      </c>
      <c r="W137" s="192" t="s">
        <v>409</v>
      </c>
      <c r="X137" s="192" t="s">
        <v>409</v>
      </c>
      <c r="Y137" s="192">
        <v>0</v>
      </c>
      <c r="Z137" s="192" t="s">
        <v>409</v>
      </c>
      <c r="AA137" s="34"/>
      <c r="AB137" s="34"/>
      <c r="AC137" s="192"/>
      <c r="AD137" s="192"/>
      <c r="AE137" s="192"/>
      <c r="AF137" s="192"/>
      <c r="AG137" s="192"/>
      <c r="AH137" s="192"/>
    </row>
    <row r="138" spans="1:34" x14ac:dyDescent="0.2">
      <c r="A138" s="84">
        <v>131</v>
      </c>
      <c r="B138" s="84" t="str">
        <f ca="1"/>
        <v>Myanmar</v>
      </c>
      <c r="C138" s="84" t="str">
        <f ca="1"/>
        <v>MMR</v>
      </c>
      <c r="D138" s="219" t="str">
        <f ca="1"/>
        <v>EAS           East Asia &amp; Pacific</v>
      </c>
      <c r="E138" s="219" t="str">
        <f ca="1"/>
        <v>IDA</v>
      </c>
      <c r="F138" s="190" t="str">
        <f t="shared" ca="1" si="14"/>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10</v>
      </c>
      <c r="H138" s="80" cm="1">
        <f t="array" ref="H138">IF(
    SUM(IF(
            ISNUMBER(
                IF(
                    $M$4:$AD$4,
                    (M138:AD138),
                    "")),
            1,
            0))
        =0,
    NA(),
    IF(
        Parameters!$D$15=1,
        IF(
            SUM(--(ISNUMBER(IF($M$4:$AD$4=1,(M138:AD138),""))))&gt;0,
            MAX(IF(
                ISNUMBER(M138:AD138),
                IF(
                    M$4:AD$4=1,
                    M138:AD138,
                    ""),
                "")),
            MAX(IF(
                ISNUMBER(M138:AD138),
                IF(
                    M$4:AD$4=2,
                    M138:AD138,
                    ""),
                ""))
        ),
        IF(
            Parameters!$D$16=1,
            IFERROR(
                AVERAGE(IF(
                    ISNUMBER(M138:AD138),
                    IF(
                        M$4:AD$4=1,
                        M138:AD138,
                        ""),
                    "")),
                AVERAGE(IF(
                    ISNUMBER(M138:AD138),
                    IF(
                        M$4:AD$4=2,
                        M138:AD138,
                        ""),
                    ""))
            ),
            IF(
                Parameters!$D$17=1,
                IFERROR(
                    IF(
                        OR(
                            IF(
                                ISNUMBER(M138:AD138),
                                IF(
                                    M$4:AD$4=1,
                                    M138:AD138,
                                    ""),
                                "")
                            =0),
                        0,
                        GEOMEAN(IF(
                            ISNUMBER(M138:AD138),
                            IF(
                                M$4:AD$4=1,
                                M138:AD138,
                                ""),
                            ""))
                    ),
                    IF(
                        OR(IF(
                            ISNUMBER(M138:AD138),
                            IF(
                                M$4:AD$4=2,
                                M138:AD138,
                                ""),
                            "")
                            =0),
                        0,
                        GEOMEAN(IF(
                            ISNUMBER(M138:AD138),
                            IF(
                                M$4:AD$4=2,
                                M138:AD138,
                                ""),
                            "")))
                )
            )
        )
    )
)</f>
        <v>10</v>
      </c>
      <c r="I138" s="191" cm="1">
        <f t="array" ref="I138">IF(
    SUM(IF(
            ISNUMBER(
                IF(
                    $M$5:$AD$5,
                    (M138:AD138),
                    "")),
            1,
            0))
        =0,
    NA(),
    IF(
        Parameters!$D$15=1,
        IF(
            SUM(--(ISNUMBER(IF($M$5:$AD$5=1,(M138:AD138),""))))&gt;0,
            MAX(IF(
                ISNUMBER(M138:AD138),
                IF(
                    M$5:AD$5=1,
                    M138:AD138,
                    ""),
                "")),
            MAX(IF(
                ISNUMBER(M138:AD138),
                IF(
                    M$5:AD$5=2,
                    M138:AD138,
                    ""),
                ""))
        ),
        IF(
            Parameters!$D$16=1,
            IFERROR(
                AVERAGE(IF(
                    ISNUMBER(M138:AD138),
                    IF(
                        M$5:AD$5=1,
                        M138:AD138,
                        ""),
                    "")),
                AVERAGE(IF(
                    ISNUMBER(M138:AD138),
                    IF(
                        M$5:AD$5=2,
                        M138:AD138,
                        ""),
                    ""))
            ),
            IF(
                Parameters!$D$17=1,
                IFERROR(
                    IF(
                        OR(
                            IF(
                                ISNUMBER(M138:AD138),
                                IF(
                                    M$5:AD$5=1,
                                    M138:AD138,
                                    ""),
                                "")
                            =0),
                        0,
                        GEOMEAN(IF(
                            ISNUMBER(M138:AD138),
                            IF(
                                M$5:AD$5=1,
                                M138:AD138,
                                ""),
                            ""))
                    ),
                    IF(
                        OR(IF(
                            ISNUMBER(M138:AD138),
                            IF(
                                M$5:AD$5=2,
                                M138:AD138,
                                ""),
                            "")
                            =0),
                        0,
                        GEOMEAN(IF(
                            ISNUMBER(M138:AD138),
                            IF(
                                M$5:AD$5=2,
                                M138:AD138,
                                ""),
                            "")))
                )
            )
        )
    )
)</f>
        <v>10</v>
      </c>
      <c r="J138" s="242">
        <v>44778</v>
      </c>
      <c r="K138" s="242">
        <v>45154</v>
      </c>
      <c r="L138" s="91" t="s">
        <v>222</v>
      </c>
      <c r="M138" s="192">
        <v>10</v>
      </c>
      <c r="N138" s="192">
        <v>8.47151173046392</v>
      </c>
      <c r="O138" s="192">
        <v>5.2425235477153702</v>
      </c>
      <c r="P138" s="192">
        <v>0</v>
      </c>
      <c r="Q138" s="192">
        <v>10</v>
      </c>
      <c r="R138" s="192">
        <v>0</v>
      </c>
      <c r="S138" s="192">
        <v>0</v>
      </c>
      <c r="T138" s="192" t="s">
        <v>622</v>
      </c>
      <c r="U138" s="192">
        <v>100.2</v>
      </c>
      <c r="V138" s="192">
        <v>0.52425235477153698</v>
      </c>
      <c r="W138" s="192" t="s">
        <v>409</v>
      </c>
      <c r="X138" s="192" t="s">
        <v>890</v>
      </c>
      <c r="Y138" s="192">
        <v>-0.107142857142857</v>
      </c>
      <c r="Z138" s="192">
        <v>-15.488482922954701</v>
      </c>
      <c r="AA138" s="34"/>
      <c r="AB138" s="34"/>
      <c r="AC138" s="192"/>
      <c r="AD138" s="192"/>
      <c r="AE138" s="192"/>
      <c r="AF138" s="192"/>
      <c r="AG138" s="192"/>
      <c r="AH138" s="192"/>
    </row>
    <row r="139" spans="1:34" x14ac:dyDescent="0.2">
      <c r="A139" s="84">
        <v>132</v>
      </c>
      <c r="B139" s="84" t="str">
        <f ca="1"/>
        <v>Montenegro</v>
      </c>
      <c r="C139" s="84" t="str">
        <f ca="1"/>
        <v>MNE</v>
      </c>
      <c r="D139" s="219" t="str">
        <f ca="1"/>
        <v>ECS           Europe &amp; Central Asia</v>
      </c>
      <c r="E139" s="219" t="str">
        <f ca="1"/>
        <v>IBRD</v>
      </c>
      <c r="F139" s="190" t="str">
        <f t="shared" ca="1" si="14"/>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$M$4:$AD$4,
                    (M139:AD139),
                    "")),
            1,
            0))
        =0,
    NA(),
    IF(
        Parameters!$D$15=1,
        IF(
            SUM(--(ISNUMBER(IF($M$4:$AD$4=1,(M139:AD139),""))))&gt;0,
            MAX(IF(
                ISNUMBER(M139:AD139),
                IF(
                    M$4:AD$4=1,
                    M139:AD139,
                    ""),
                "")),
            MAX(IF(
                ISNUMBER(M139:AD139),
                IF(
                    M$4:AD$4=2,
                    M139:AD139,
                    ""),
                ""))
        ),
        IF(
            Parameters!$D$16=1,
            IFERROR(
                AVERAGE(IF(
                    ISNUMBER(M139:AD139),
                    IF(
                        M$4:AD$4=1,
                        M139:AD139,
                        ""),
                    "")),
                AVERAGE(IF(
                    ISNUMBER(M139:AD139),
                    IF(
                        M$4:AD$4=2,
                        M139:AD139,
                        ""),
                    ""))
            ),
            IF(
                Parameters!$D$17=1,
                IFERROR(
                    IF(
                        OR(
                            IF(
                                ISNUMBER(M139:AD139),
                                IF(
                                    M$4:AD$4=1,
                                    M139:AD139,
                                    ""),
                                "")
                            =0),
                        0,
                        GEOMEAN(IF(
                            ISNUMBER(M139:AD139),
                            IF(
                                M$4:AD$4=1,
                                M139:AD139,
                                ""),
                            ""))
                    ),
                    IF(
                        OR(IF(
                            ISNUMBER(M139:AD139),
                            IF(
                                M$4:AD$4=2,
                                M139:AD139,
                                ""),
                            "")
                            =0),
                        0,
                        GEOMEAN(IF(
                            ISNUMBER(M139:AD139),
                            IF(
                                M$4:AD$4=2,
                                M139:AD139,
                                ""),
                            "")))
                )
            )
        )
    )
)</f>
        <v>0</v>
      </c>
      <c r="I139" s="191" cm="1">
        <f t="array" ref="I139">IF(
    SUM(IF(
            ISNUMBER(
                IF(
                    $M$5:$AD$5,
                    (M139:AD139),
                    "")),
            1,
            0))
        =0,
    NA(),
    IF(
        Parameters!$D$15=1,
        IF(
            SUM(--(ISNUMBER(IF($M$5:$AD$5=1,(M139:AD139),""))))&gt;0,
            MAX(IF(
                ISNUMBER(M139:AD139),
                IF(
                    M$5:AD$5=1,
                    M139:AD139,
                    ""),
                "")),
            MAX(IF(
                ISNUMBER(M139:AD139),
                IF(
                    M$5:AD$5=2,
                    M139:AD139,
                    ""),
                ""))
        ),
        IF(
            Parameters!$D$16=1,
            IFERROR(
                AVERAGE(IF(
                    ISNUMBER(M139:AD139),
                    IF(
                        M$5:AD$5=1,
                        M139:AD139,
                        ""),
                    "")),
                AVERAGE(IF(
                    ISNUMBER(M139:AD139),
                    IF(
                        M$5:AD$5=2,
                        M139:AD139,
                        ""),
                    ""))
            ),
            IF(
                Parameters!$D$17=1,
                IFERROR(
                    IF(
                        OR(
                            IF(
                                ISNUMBER(M139:AD139),
                                IF(
                                    M$5:AD$5=1,
                                    M139:AD139,
                                    ""),
                                "")
                            =0),
                        0,
                        GEOMEAN(IF(
                            ISNUMBER(M139:AD139),
                            IF(
                                M$5:AD$5=1,
                                M139:AD139,
                                ""),
                            ""))
                    ),
                    IF(
                        OR(IF(
                            ISNUMBER(M139:AD139),
                            IF(
                                M$5:AD$5=2,
                                M139:AD139,
                                ""),
                            "")
                            =0),
                        0,
                        GEOMEAN(IF(
                            ISNUMBER(M139:AD139),
                            IF(
                                M$5:AD$5=2,
                                M139:AD139,
                                ""),
                            "")))
                )
            )
        )
    )
)</f>
        <v>0</v>
      </c>
      <c r="J139" s="242">
        <v>45103</v>
      </c>
      <c r="K139" s="242">
        <v>45075</v>
      </c>
      <c r="L139" s="91" t="s">
        <v>224</v>
      </c>
      <c r="M139" s="192">
        <v>0</v>
      </c>
      <c r="N139" s="192">
        <v>0</v>
      </c>
      <c r="O139" s="192" t="s">
        <v>409</v>
      </c>
      <c r="P139" s="192">
        <v>0</v>
      </c>
      <c r="Q139" s="192" t="s">
        <v>409</v>
      </c>
      <c r="R139" s="192">
        <v>0</v>
      </c>
      <c r="S139" s="192">
        <v>0</v>
      </c>
      <c r="T139" s="192" t="s">
        <v>409</v>
      </c>
      <c r="U139" s="192">
        <v>58</v>
      </c>
      <c r="V139" s="192" t="s">
        <v>409</v>
      </c>
      <c r="W139" s="192" t="s">
        <v>409</v>
      </c>
      <c r="X139" s="192" t="s">
        <v>409</v>
      </c>
      <c r="Y139" s="192">
        <v>0</v>
      </c>
      <c r="Z139" s="192">
        <v>-100</v>
      </c>
      <c r="AA139" s="34"/>
      <c r="AB139" s="34"/>
      <c r="AC139" s="192"/>
      <c r="AD139" s="192"/>
      <c r="AE139" s="192"/>
      <c r="AF139" s="192"/>
      <c r="AG139" s="192"/>
      <c r="AH139" s="192"/>
    </row>
    <row r="140" spans="1:34" x14ac:dyDescent="0.2">
      <c r="A140" s="84">
        <v>133</v>
      </c>
      <c r="B140" s="84" t="str">
        <f ca="1"/>
        <v>Mongolia</v>
      </c>
      <c r="C140" s="84" t="str">
        <f ca="1"/>
        <v>MNG</v>
      </c>
      <c r="D140" s="219" t="str">
        <f ca="1"/>
        <v>EAS           East Asia &amp; Pacific</v>
      </c>
      <c r="E140" s="219" t="str">
        <f ca="1"/>
        <v>IBRD</v>
      </c>
      <c r="F140" s="190" t="str">
        <f t="shared" ca="1" si="14"/>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$M$4:$AD$4,
                    (M140:AD140),
                    "")),
            1,
            0))
        =0,
    NA(),
    IF(
        Parameters!$D$15=1,
        IF(
            SUM(--(ISNUMBER(IF($M$4:$AD$4=1,(M140:AD140),""))))&gt;0,
            MAX(IF(
                ISNUMBER(M140:AD140),
                IF(
                    M$4:AD$4=1,
                    M140:AD140,
                    ""),
                "")),
            MAX(IF(
                ISNUMBER(M140:AD140),
                IF(
                    M$4:AD$4=2,
                    M140:AD140,
                    ""),
                ""))
        ),
        IF(
            Parameters!$D$16=1,
            IFERROR(
                AVERAGE(IF(
                    ISNUMBER(M140:AD140),
                    IF(
                        M$4:AD$4=1,
                        M140:AD140,
                        ""),
                    "")),
                AVERAGE(IF(
                    ISNUMBER(M140:AD140),
                    IF(
                        M$4:AD$4=2,
                        M140:AD140,
                        ""),
                    ""))
            ),
            IF(
                Parameters!$D$17=1,
                IFERROR(
                    IF(
                        OR(
                            IF(
                                ISNUMBER(M140:AD140),
                                IF(
                                    M$4:AD$4=1,
                                    M140:AD140,
                                    ""),
                                "")
                            =0),
                        0,
                        GEOMEAN(IF(
                            ISNUMBER(M140:AD140),
                            IF(
                                M$4:AD$4=1,
                                M140:AD140,
                                ""),
                            ""))
                    ),
                    IF(
                        OR(IF(
                            ISNUMBER(M140:AD140),
                            IF(
                                M$4:AD$4=2,
                                M140:AD140,
                                ""),
                            "")
                            =0),
                        0,
                        GEOMEAN(IF(
                            ISNUMBER(M140:AD140),
                            IF(
                                M$4:AD$4=2,
                                M140:AD140,
                                ""),
                            "")))
                )
            )
        )
    )
)</f>
        <v>0</v>
      </c>
      <c r="I140" s="191" cm="1">
        <f t="array" ref="I140">IF(
    SUM(IF(
            ISNUMBER(
                IF(
                    $M$5:$AD$5,
                    (M140:AD140),
                    "")),
            1,
            0))
        =0,
    NA(),
    IF(
        Parameters!$D$15=1,
        IF(
            SUM(--(ISNUMBER(IF($M$5:$AD$5=1,(M140:AD140),""))))&gt;0,
            MAX(IF(
                ISNUMBER(M140:AD140),
                IF(
                    M$5:AD$5=1,
                    M140:AD140,
                    ""),
                "")),
            MAX(IF(
                ISNUMBER(M140:AD140),
                IF(
                    M$5:AD$5=2,
                    M140:AD140,
                    ""),
                ""))
        ),
        IF(
            Parameters!$D$16=1,
            IFERROR(
                AVERAGE(IF(
                    ISNUMBER(M140:AD140),
                    IF(
                        M$5:AD$5=1,
                        M140:AD140,
                        ""),
                    "")),
                AVERAGE(IF(
                    ISNUMBER(M140:AD140),
                    IF(
                        M$5:AD$5=2,
                        M140:AD140,
                        ""),
                    ""))
            ),
            IF(
                Parameters!$D$17=1,
                IFERROR(
                    IF(
                        OR(
                            IF(
                                ISNUMBER(M140:AD140),
                                IF(
                                    M$5:AD$5=1,
                                    M140:AD140,
                                    ""),
                                "")
                            =0),
                        0,
                        GEOMEAN(IF(
                            ISNUMBER(M140:AD140),
                            IF(
                                M$5:AD$5=1,
                                M140:AD140,
                                ""),
                            ""))
                    ),
                    IF(
                        OR(IF(
                            ISNUMBER(M140:AD140),
                            IF(
                                M$5:AD$5=2,
                                M140:AD140,
                                ""),
                            "")
                            =0),
                        0,
                        GEOMEAN(IF(
                            ISNUMBER(M140:AD140),
                            IF(
                                M$5:AD$5=2,
                                M140:AD140,
                                ""),
                            "")))
                )
            )
        )
    )
)</f>
        <v>0</v>
      </c>
      <c r="J140" s="242">
        <v>45103</v>
      </c>
      <c r="K140" s="242">
        <v>44966</v>
      </c>
      <c r="L140" s="91" t="s">
        <v>226</v>
      </c>
      <c r="M140" s="192">
        <v>0</v>
      </c>
      <c r="N140" s="192">
        <v>0</v>
      </c>
      <c r="O140" s="192" t="s">
        <v>409</v>
      </c>
      <c r="P140" s="192">
        <v>0</v>
      </c>
      <c r="Q140" s="192" t="s">
        <v>409</v>
      </c>
      <c r="R140" s="192">
        <v>0</v>
      </c>
      <c r="S140" s="192" t="s">
        <v>409</v>
      </c>
      <c r="T140" s="192" t="s">
        <v>409</v>
      </c>
      <c r="U140" s="192">
        <v>51.3</v>
      </c>
      <c r="V140" s="192" t="s">
        <v>409</v>
      </c>
      <c r="W140" s="192" t="s">
        <v>409</v>
      </c>
      <c r="X140" s="192" t="s">
        <v>409</v>
      </c>
      <c r="Y140" s="192">
        <v>0</v>
      </c>
      <c r="Z140" s="192" t="s">
        <v>409</v>
      </c>
      <c r="AA140" s="34"/>
      <c r="AB140" s="34"/>
      <c r="AC140" s="192"/>
      <c r="AD140" s="192"/>
      <c r="AE140" s="192"/>
      <c r="AF140" s="192"/>
      <c r="AG140" s="192"/>
      <c r="AH140" s="192"/>
    </row>
    <row r="141" spans="1:34" x14ac:dyDescent="0.2">
      <c r="A141" s="84">
        <v>134</v>
      </c>
      <c r="B141" s="84" t="str">
        <f ca="1"/>
        <v>Northern Mariana Islands</v>
      </c>
      <c r="C141" s="84" t="str">
        <f ca="1"/>
        <v>MNP</v>
      </c>
      <c r="D141" s="219" t="str">
        <f ca="1"/>
        <v>EAS           East Asia &amp; Pacific</v>
      </c>
      <c r="E141" s="219" t="str">
        <f ca="1"/>
        <v>NA</v>
      </c>
      <c r="F141" s="190" t="str">
        <f t="shared" ca="1" si="14"/>
        <v/>
      </c>
      <c r="G141" s="80">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cm="1">
        <f t="array" ref="H141">IF(
    SUM(IF(
            ISNUMBER(
                IF(
                    $M$4:$AD$4,
                    (M141:AD141),
                    "")),
            1,
            0))
        =0,
    NA(),
    IF(
        Parameters!$D$15=1,
        IF(
            SUM(--(ISNUMBER(IF($M$4:$AD$4=1,(M141:AD141),""))))&gt;0,
            MAX(IF(
                ISNUMBER(M141:AD141),
                IF(
                    M$4:AD$4=1,
                    M141:AD141,
                    ""),
                "")),
            MAX(IF(
                ISNUMBER(M141:AD141),
                IF(
                    M$4:AD$4=2,
                    M141:AD141,
                    ""),
                ""))
        ),
        IF(
            Parameters!$D$16=1,
            IFERROR(
                AVERAGE(IF(
                    ISNUMBER(M141:AD141),
                    IF(
                        M$4:AD$4=1,
                        M141:AD141,
                        ""),
                    "")),
                AVERAGE(IF(
                    ISNUMBER(M141:AD141),
                    IF(
                        M$4:AD$4=2,
                        M141:AD141,
                        ""),
                    ""))
            ),
            IF(
                Parameters!$D$17=1,
                IFERROR(
                    IF(
                        OR(
                            IF(
                                ISNUMBER(M141:AD141),
                                IF(
                                    M$4:AD$4=1,
                                    M141:AD141,
                                    ""),
                                "")
                            =0),
                        0,
                        GEOMEAN(IF(
                            ISNUMBER(M141:AD141),
                            IF(
                                M$4:AD$4=1,
                                M141:AD141,
                                ""),
                            ""))
                    ),
                    IF(
                        OR(IF(
                            ISNUMBER(M141:AD141),
                            IF(
                                M$4:AD$4=2,
                                M141:AD141,
                                ""),
                            "")
                            =0),
                        0,
                        GEOMEAN(IF(
                            ISNUMBER(M141:AD141),
                            IF(
                                M$4:AD$4=2,
                                M141:AD141,
                                ""),
                            "")))
                )
            )
        )
    )
)</f>
        <v>0</v>
      </c>
      <c r="I141" s="191" cm="1">
        <f t="array" ref="I141">IF(
    SUM(IF(
            ISNUMBER(
                IF(
                    $M$5:$AD$5,
                    (M141:AD141),
                    "")),
            1,
            0))
        =0,
    NA(),
    IF(
        Parameters!$D$15=1,
        IF(
            SUM(--(ISNUMBER(IF($M$5:$AD$5=1,(M141:AD141),""))))&gt;0,
            MAX(IF(
                ISNUMBER(M141:AD141),
                IF(
                    M$5:AD$5=1,
                    M141:AD141,
                    ""),
                "")),
            MAX(IF(
                ISNUMBER(M141:AD141),
                IF(
                    M$5:AD$5=2,
                    M141:AD141,
                    ""),
                ""))
        ),
        IF(
            Parameters!$D$16=1,
            IFERROR(
                AVERAGE(IF(
                    ISNUMBER(M141:AD141),
                    IF(
                        M$5:AD$5=1,
                        M141:AD141,
                        ""),
                    "")),
                AVERAGE(IF(
                    ISNUMBER(M141:AD141),
                    IF(
                        M$5:AD$5=2,
                        M141:AD141,
                        ""),
                    ""))
            ),
            IF(
                Parameters!$D$17=1,
                IFERROR(
                    IF(
                        OR(
                            IF(
                                ISNUMBER(M141:AD141),
                                IF(
                                    M$5:AD$5=1,
                                    M141:AD141,
                                    ""),
                                "")
                            =0),
                        0,
                        GEOMEAN(IF(
                            ISNUMBER(M141:AD141),
                            IF(
                                M$5:AD$5=1,
                                M141:AD141,
                                ""),
                            ""))
                    ),
                    IF(
                        OR(IF(
                            ISNUMBER(M141:AD141),
                            IF(
                                M$5:AD$5=2,
                                M141:AD141,
                                ""),
                            "")
                            =0),
                        0,
                        GEOMEAN(IF(
                            ISNUMBER(M141:AD141),
                            IF(
                                M$5:AD$5=2,
                                M141:AD141,
                                ""),
                            "")))
                )
            )
        )
    )
)</f>
        <v>0</v>
      </c>
      <c r="J141" s="242" t="s">
        <v>409</v>
      </c>
      <c r="K141" s="242" t="s">
        <v>409</v>
      </c>
      <c r="L141" s="91" t="s">
        <v>715</v>
      </c>
      <c r="M141" s="192">
        <v>0</v>
      </c>
      <c r="N141" s="192" t="s">
        <v>409</v>
      </c>
      <c r="O141" s="192" t="s">
        <v>409</v>
      </c>
      <c r="P141" s="192">
        <v>0</v>
      </c>
      <c r="Q141" s="192" t="s">
        <v>409</v>
      </c>
      <c r="R141" s="192" t="s">
        <v>409</v>
      </c>
      <c r="S141" s="192" t="s">
        <v>409</v>
      </c>
      <c r="T141" s="192" t="s">
        <v>409</v>
      </c>
      <c r="U141" s="192" t="s">
        <v>409</v>
      </c>
      <c r="V141" s="192" t="s">
        <v>409</v>
      </c>
      <c r="W141" s="192" t="s">
        <v>409</v>
      </c>
      <c r="X141" s="192" t="s">
        <v>409</v>
      </c>
      <c r="Y141" s="192" t="s">
        <v>409</v>
      </c>
      <c r="Z141" s="192" t="s">
        <v>409</v>
      </c>
      <c r="AA141" s="34"/>
      <c r="AB141" s="34"/>
      <c r="AC141" s="192"/>
      <c r="AD141" s="192"/>
      <c r="AE141" s="192"/>
      <c r="AF141" s="192"/>
      <c r="AG141" s="192"/>
      <c r="AH141" s="192"/>
    </row>
    <row r="142" spans="1:34" x14ac:dyDescent="0.2">
      <c r="A142" s="84">
        <v>135</v>
      </c>
      <c r="B142" s="84" t="str">
        <f ca="1"/>
        <v>Mozambique</v>
      </c>
      <c r="C142" s="84" t="str">
        <f ca="1"/>
        <v>MOZ</v>
      </c>
      <c r="D142" s="219" t="str">
        <f ca="1"/>
        <v>SSF           Sub-Saharan Africa</v>
      </c>
      <c r="E142" s="219" t="str">
        <f ca="1"/>
        <v>IDA</v>
      </c>
      <c r="F142" s="190" t="str">
        <f t="shared" ca="1" si="14"/>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$M$4:$AD$4,
                    (M142:AD142),
                    "")),
            1,
            0))
        =0,
    NA(),
    IF(
        Parameters!$D$15=1,
        IF(
            SUM(--(ISNUMBER(IF($M$4:$AD$4=1,(M142:AD142),""))))&gt;0,
            MAX(IF(
                ISNUMBER(M142:AD142),
                IF(
                    M$4:AD$4=1,
                    M142:AD142,
                    ""),
                "")),
            MAX(IF(
                ISNUMBER(M142:AD142),
                IF(
                    M$4:AD$4=2,
                    M142:AD142,
                    ""),
                ""))
        ),
        IF(
            Parameters!$D$16=1,
            IFERROR(
                AVERAGE(IF(
                    ISNUMBER(M142:AD142),
                    IF(
                        M$4:AD$4=1,
                        M142:AD142,
                        ""),
                    "")),
                AVERAGE(IF(
                    ISNUMBER(M142:AD142),
                    IF(
                        M$4:AD$4=2,
                        M142:AD142,
                        ""),
                    ""))
            ),
            IF(
                Parameters!$D$17=1,
                IFERROR(
                    IF(
                        OR(
                            IF(
                                ISNUMBER(M142:AD142),
                                IF(
                                    M$4:AD$4=1,
                                    M142:AD142,
                                    ""),
                                "")
                            =0),
                        0,
                        GEOMEAN(IF(
                            ISNUMBER(M142:AD142),
                            IF(
                                M$4:AD$4=1,
                                M142:AD142,
                                ""),
                            ""))
                    ),
                    IF(
                        OR(IF(
                            ISNUMBER(M142:AD142),
                            IF(
                                M$4:AD$4=2,
                                M142:AD142,
                                ""),
                            "")
                            =0),
                        0,
                        GEOMEAN(IF(
                            ISNUMBER(M142:AD142),
                            IF(
                                M$4:AD$4=2,
                                M142:AD142,
                                ""),
                            "")))
                )
            )
        )
    )
)</f>
        <v>10</v>
      </c>
      <c r="I142" s="191" cm="1">
        <f t="array" ref="I142">IF(
    SUM(IF(
            ISNUMBER(
                IF(
                    $M$5:$AD$5,
                    (M142:AD142),
                    "")),
            1,
            0))
        =0,
    NA(),
    IF(
        Parameters!$D$15=1,
        IF(
            SUM(--(ISNUMBER(IF($M$5:$AD$5=1,(M142:AD142),""))))&gt;0,
            MAX(IF(
                ISNUMBER(M142:AD142),
                IF(
                    M$5:AD$5=1,
                    M142:AD142,
                    ""),
                "")),
            MAX(IF(
                ISNUMBER(M142:AD142),
                IF(
                    M$5:AD$5=2,
                    M142:AD142,
                    ""),
                ""))
        ),
        IF(
            Parameters!$D$16=1,
            IFERROR(
                AVERAGE(IF(
                    ISNUMBER(M142:AD142),
                    IF(
                        M$5:AD$5=1,
                        M142:AD142,
                        ""),
                    "")),
                AVERAGE(IF(
                    ISNUMBER(M142:AD142),
                    IF(
                        M$5:AD$5=2,
                        M142:AD142,
                        ""),
                    ""))
            ),
            IF(
                Parameters!$D$17=1,
                IFERROR(
                    IF(
                        OR(
                            IF(
                                ISNUMBER(M142:AD142),
                                IF(
                                    M$5:AD$5=1,
                                    M142:AD142,
                                    ""),
                                "")
                            =0),
                        0,
                        GEOMEAN(IF(
                            ISNUMBER(M142:AD142),
                            IF(
                                M$5:AD$5=1,
                                M142:AD142,
                                ""),
                            ""))
                    ),
                    IF(
                        OR(IF(
                            ISNUMBER(M142:AD142),
                            IF(
                                M$5:AD$5=2,
                                M142:AD142,
                                ""),
                            "")
                            =0),
                        0,
                        GEOMEAN(IF(
                            ISNUMBER(M142:AD142),
                            IF(
                                M$5:AD$5=2,
                                M142:AD142,
                                ""),
                            "")))
                )
            )
        )
    )
)</f>
        <v>0</v>
      </c>
      <c r="J142" s="242">
        <v>44778</v>
      </c>
      <c r="K142" s="242">
        <v>44753</v>
      </c>
      <c r="L142" s="91" t="s">
        <v>228</v>
      </c>
      <c r="M142" s="192">
        <v>10</v>
      </c>
      <c r="N142" s="192">
        <v>7.1044275886399699</v>
      </c>
      <c r="O142" s="192">
        <v>0</v>
      </c>
      <c r="P142" s="192">
        <v>0</v>
      </c>
      <c r="Q142" s="192" t="s">
        <v>409</v>
      </c>
      <c r="R142" s="192" t="s">
        <v>409</v>
      </c>
      <c r="S142" s="192">
        <v>0</v>
      </c>
      <c r="T142" s="192" t="s">
        <v>622</v>
      </c>
      <c r="U142" s="192">
        <v>94</v>
      </c>
      <c r="V142" s="192">
        <v>-1.8135010014031701</v>
      </c>
      <c r="W142" s="192" t="s">
        <v>409</v>
      </c>
      <c r="X142" s="192" t="s">
        <v>409</v>
      </c>
      <c r="Y142" s="192" t="s">
        <v>409</v>
      </c>
      <c r="Z142" s="192">
        <v>-61.290322580645103</v>
      </c>
      <c r="AA142" s="34"/>
      <c r="AB142" s="34"/>
      <c r="AC142" s="192"/>
      <c r="AD142" s="192"/>
      <c r="AE142" s="192"/>
      <c r="AF142" s="192"/>
      <c r="AG142" s="192"/>
      <c r="AH142" s="192"/>
    </row>
    <row r="143" spans="1:34" x14ac:dyDescent="0.2">
      <c r="A143" s="84">
        <v>136</v>
      </c>
      <c r="B143" s="84" t="str">
        <f ca="1"/>
        <v>Mauritania</v>
      </c>
      <c r="C143" s="84" t="str">
        <f ca="1"/>
        <v>MRT</v>
      </c>
      <c r="D143" s="219" t="str">
        <f ca="1"/>
        <v>SSF           Sub-Saharan Africa</v>
      </c>
      <c r="E143" s="219" t="str">
        <f ca="1"/>
        <v>IDA</v>
      </c>
      <c r="F143" s="190" t="str">
        <f t="shared" ca="1" si="14"/>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$M$4:$AD$4,
                    (M143:AD143),
                    "")),
            1,
            0))
        =0,
    NA(),
    IF(
        Parameters!$D$15=1,
        IF(
            SUM(--(ISNUMBER(IF($M$4:$AD$4=1,(M143:AD143),""))))&gt;0,
            MAX(IF(
                ISNUMBER(M143:AD143),
                IF(
                    M$4:AD$4=1,
                    M143:AD143,
                    ""),
                "")),
            MAX(IF(
                ISNUMBER(M143:AD143),
                IF(
                    M$4:AD$4=2,
                    M143:AD143,
                    ""),
                ""))
        ),
        IF(
            Parameters!$D$16=1,
            IFERROR(
                AVERAGE(IF(
                    ISNUMBER(M143:AD143),
                    IF(
                        M$4:AD$4=1,
                        M143:AD143,
                        ""),
                    "")),
                AVERAGE(IF(
                    ISNUMBER(M143:AD143),
                    IF(
                        M$4:AD$4=2,
                        M143:AD143,
                        ""),
                    ""))
            ),
            IF(
                Parameters!$D$17=1,
                IFERROR(
                    IF(
                        OR(
                            IF(
                                ISNUMBER(M143:AD143),
                                IF(
                                    M$4:AD$4=1,
                                    M143:AD143,
                                    ""),
                                "")
                            =0),
                        0,
                        GEOMEAN(IF(
                            ISNUMBER(M143:AD143),
                            IF(
                                M$4:AD$4=1,
                                M143:AD143,
                                ""),
                            ""))
                    ),
                    IF(
                        OR(IF(
                            ISNUMBER(M143:AD143),
                            IF(
                                M$4:AD$4=2,
                                M143:AD143,
                                ""),
                            "")
                            =0),
                        0,
                        GEOMEAN(IF(
                            ISNUMBER(M143:AD143),
                            IF(
                                M$4:AD$4=2,
                                M143:AD143,
                                ""),
                            "")))
                )
            )
        )
    )
)</f>
        <v>5.5609454930322801</v>
      </c>
      <c r="I143" s="191" cm="1">
        <f t="array" ref="I143">IF(
    SUM(IF(
            ISNUMBER(
                IF(
                    $M$5:$AD$5,
                    (M143:AD143),
                    "")),
            1,
            0))
        =0,
    NA(),
    IF(
        Parameters!$D$15=1,
        IF(
            SUM(--(ISNUMBER(IF($M$5:$AD$5=1,(M143:AD143),""))))&gt;0,
            MAX(IF(
                ISNUMBER(M143:AD143),
                IF(
                    M$5:AD$5=1,
                    M143:AD143,
                    ""),
                "")),
            MAX(IF(
                ISNUMBER(M143:AD143),
                IF(
                    M$5:AD$5=2,
                    M143:AD143,
                    ""),
                ""))
        ),
        IF(
            Parameters!$D$16=1,
            IFERROR(
                AVERAGE(IF(
                    ISNUMBER(M143:AD143),
                    IF(
                        M$5:AD$5=1,
                        M143:AD143,
                        ""),
                    "")),
                AVERAGE(IF(
                    ISNUMBER(M143:AD143),
                    IF(
                        M$5:AD$5=2,
                        M143:AD143,
                        ""),
                    ""))
            ),
            IF(
                Parameters!$D$17=1,
                IFERROR(
                    IF(
                        OR(
                            IF(
                                ISNUMBER(M143:AD143),
                                IF(
                                    M$5:AD$5=1,
                                    M143:AD143,
                                    ""),
                                "")
                            =0),
                        0,
                        GEOMEAN(IF(
                            ISNUMBER(M143:AD143),
                            IF(
                                M$5:AD$5=1,
                                M143:AD143,
                                ""),
                            ""))
                    ),
                    IF(
                        OR(IF(
                            ISNUMBER(M143:AD143),
                            IF(
                                M$5:AD$5=2,
                                M143:AD143,
                                ""),
                            "")
                            =0),
                        0,
                        GEOMEAN(IF(
                            ISNUMBER(M143:AD143),
                            IF(
                                M$5:AD$5=2,
                                M143:AD143,
                                ""),
                            "")))
                )
            )
        )
    )
)</f>
        <v>0</v>
      </c>
      <c r="J143" s="242">
        <v>45103</v>
      </c>
      <c r="K143" s="242">
        <v>45142</v>
      </c>
      <c r="L143" s="91" t="s">
        <v>230</v>
      </c>
      <c r="M143" s="192">
        <v>0</v>
      </c>
      <c r="N143" s="192">
        <v>5.5609454930322801</v>
      </c>
      <c r="O143" s="192" t="s">
        <v>409</v>
      </c>
      <c r="P143" s="192">
        <v>0</v>
      </c>
      <c r="Q143" s="192" t="s">
        <v>409</v>
      </c>
      <c r="R143" s="192" t="s">
        <v>409</v>
      </c>
      <c r="S143" s="192">
        <v>0</v>
      </c>
      <c r="T143" s="192" t="s">
        <v>409</v>
      </c>
      <c r="U143" s="192">
        <v>87</v>
      </c>
      <c r="V143" s="192" t="s">
        <v>409</v>
      </c>
      <c r="W143" s="192" t="s">
        <v>409</v>
      </c>
      <c r="X143" s="192" t="s">
        <v>409</v>
      </c>
      <c r="Y143" s="192" t="s">
        <v>409</v>
      </c>
      <c r="Z143" s="192">
        <v>-100</v>
      </c>
      <c r="AA143" s="34"/>
      <c r="AB143" s="34"/>
      <c r="AC143" s="192"/>
      <c r="AD143" s="192"/>
      <c r="AE143" s="192"/>
      <c r="AF143" s="192"/>
      <c r="AG143" s="192"/>
      <c r="AH143" s="192"/>
    </row>
    <row r="144" spans="1:34" x14ac:dyDescent="0.2">
      <c r="A144" s="84">
        <v>137</v>
      </c>
      <c r="B144" s="84" t="str">
        <f ca="1"/>
        <v>Mauritius</v>
      </c>
      <c r="C144" s="84" t="str">
        <f ca="1"/>
        <v>MUS</v>
      </c>
      <c r="D144" s="219" t="str">
        <f ca="1"/>
        <v>SSF           Sub-Saharan Africa</v>
      </c>
      <c r="E144" s="219" t="str">
        <f ca="1"/>
        <v>IBRD</v>
      </c>
      <c r="F144" s="190" t="str">
        <f t="shared" ca="1" si="14"/>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$M$4:$AD$4,
                    (M144:AD144),
                    "")),
            1,
            0))
        =0,
    NA(),
    IF(
        Parameters!$D$15=1,
        IF(
            SUM(--(ISNUMBER(IF($M$4:$AD$4=1,(M144:AD144),""))))&gt;0,
            MAX(IF(
                ISNUMBER(M144:AD144),
                IF(
                    M$4:AD$4=1,
                    M144:AD144,
                    ""),
                "")),
            MAX(IF(
                ISNUMBER(M144:AD144),
                IF(
                    M$4:AD$4=2,
                    M144:AD144,
                    ""),
                ""))
        ),
        IF(
            Parameters!$D$16=1,
            IFERROR(
                AVERAGE(IF(
                    ISNUMBER(M144:AD144),
                    IF(
                        M$4:AD$4=1,
                        M144:AD144,
                        ""),
                    "")),
                AVERAGE(IF(
                    ISNUMBER(M144:AD144),
                    IF(
                        M$4:AD$4=2,
                        M144:AD144,
                        ""),
                    ""))
            ),
            IF(
                Parameters!$D$17=1,
                IFERROR(
                    IF(
                        OR(
                            IF(
                                ISNUMBER(M144:AD144),
                                IF(
                                    M$4:AD$4=1,
                                    M144:AD144,
                                    ""),
                                "")
                            =0),
                        0,
                        GEOMEAN(IF(
                            ISNUMBER(M144:AD144),
                            IF(
                                M$4:AD$4=1,
                                M144:AD144,
                                ""),
                            ""))
                    ),
                    IF(
                        OR(IF(
                            ISNUMBER(M144:AD144),
                            IF(
                                M$4:AD$4=2,
                                M144:AD144,
                                ""),
                            "")
                            =0),
                        0,
                        GEOMEAN(IF(
                            ISNUMBER(M144:AD144),
                            IF(
                                M$4:AD$4=2,
                                M144:AD144,
                                ""),
                            "")))
                )
            )
        )
    )
)</f>
        <v>0</v>
      </c>
      <c r="I144" s="191" cm="1">
        <f t="array" ref="I144">IF(
    SUM(IF(
            ISNUMBER(
                IF(
                    $M$5:$AD$5,
                    (M144:AD144),
                    "")),
            1,
            0))
        =0,
    NA(),
    IF(
        Parameters!$D$15=1,
        IF(
            SUM(--(ISNUMBER(IF($M$5:$AD$5=1,(M144:AD144),""))))&gt;0,
            MAX(IF(
                ISNUMBER(M144:AD144),
                IF(
                    M$5:AD$5=1,
                    M144:AD144,
                    ""),
                "")),
            MAX(IF(
                ISNUMBER(M144:AD144),
                IF(
                    M$5:AD$5=2,
                    M144:AD144,
                    ""),
                ""))
        ),
        IF(
            Parameters!$D$16=1,
            IFERROR(
                AVERAGE(IF(
                    ISNUMBER(M144:AD144),
                    IF(
                        M$5:AD$5=1,
                        M144:AD144,
                        ""),
                    "")),
                AVERAGE(IF(
                    ISNUMBER(M144:AD144),
                    IF(
                        M$5:AD$5=2,
                        M144:AD144,
                        ""),
                    ""))
            ),
            IF(
                Parameters!$D$17=1,
                IFERROR(
                    IF(
                        OR(
                            IF(
                                ISNUMBER(M144:AD144),
                                IF(
                                    M$5:AD$5=1,
                                    M144:AD144,
                                    ""),
                                "")
                            =0),
                        0,
                        GEOMEAN(IF(
                            ISNUMBER(M144:AD144),
                            IF(
                                M$5:AD$5=1,
                                M144:AD144,
                                ""),
                            ""))
                    ),
                    IF(
                        OR(IF(
                            ISNUMBER(M144:AD144),
                            IF(
                                M$5:AD$5=2,
                                M144:AD144,
                                ""),
                            "")
                            =0),
                        0,
                        GEOMEAN(IF(
                            ISNUMBER(M144:AD144),
                            IF(
                                M$5:AD$5=2,
                                M144:AD144,
                                ""),
                            "")))
                )
            )
        )
    )
)</f>
        <v>0</v>
      </c>
      <c r="J144" s="242">
        <v>45103</v>
      </c>
      <c r="K144" s="242">
        <v>45091</v>
      </c>
      <c r="L144" s="91" t="s">
        <v>232</v>
      </c>
      <c r="M144" s="192">
        <v>0</v>
      </c>
      <c r="N144" s="192">
        <v>0</v>
      </c>
      <c r="O144" s="192" t="s">
        <v>409</v>
      </c>
      <c r="P144" s="192">
        <v>0</v>
      </c>
      <c r="Q144" s="192" t="s">
        <v>409</v>
      </c>
      <c r="R144" s="192">
        <v>0</v>
      </c>
      <c r="S144" s="192">
        <v>0</v>
      </c>
      <c r="T144" s="192" t="s">
        <v>409</v>
      </c>
      <c r="U144" s="192">
        <v>38</v>
      </c>
      <c r="V144" s="192" t="s">
        <v>409</v>
      </c>
      <c r="W144" s="192" t="s">
        <v>409</v>
      </c>
      <c r="X144" s="192" t="s">
        <v>409</v>
      </c>
      <c r="Y144" s="192">
        <v>0</v>
      </c>
      <c r="Z144" s="192">
        <v>-100</v>
      </c>
      <c r="AA144" s="34"/>
      <c r="AB144" s="34"/>
      <c r="AC144" s="192"/>
      <c r="AD144" s="192"/>
      <c r="AE144" s="192"/>
      <c r="AF144" s="192"/>
      <c r="AG144" s="192"/>
      <c r="AH144" s="192"/>
    </row>
    <row r="145" spans="1:34" x14ac:dyDescent="0.2">
      <c r="A145" s="84">
        <v>138</v>
      </c>
      <c r="B145" s="84" t="str">
        <f ca="1"/>
        <v>Malawi</v>
      </c>
      <c r="C145" s="84" t="str">
        <f ca="1"/>
        <v>MWI</v>
      </c>
      <c r="D145" s="219" t="str">
        <f ca="1"/>
        <v>SSF           Sub-Saharan Africa</v>
      </c>
      <c r="E145" s="219" t="str">
        <f ca="1"/>
        <v>IDA</v>
      </c>
      <c r="F145" s="190" t="str">
        <f t="shared" ca="1" si="14"/>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5.7499031720470484</v>
      </c>
      <c r="H145" s="80" cm="1">
        <f t="array" ref="H145">IF(
    SUM(IF(
            ISNUMBER(
                IF(
                    $M$4:$AD$4,
                    (M145:AD145),
                    "")),
            1,
            0))
        =0,
    NA(),
    IF(
        Parameters!$D$15=1,
        IF(
            SUM(--(ISNUMBER(IF($M$4:$AD$4=1,(M145:AD145),""))))&gt;0,
            MAX(IF(
                ISNUMBER(M145:AD145),
                IF(
                    M$4:AD$4=1,
                    M145:AD145,
                    ""),
                "")),
            MAX(IF(
                ISNUMBER(M145:AD145),
                IF(
                    M$4:AD$4=2,
                    M145:AD145,
                    ""),
                ""))
        ),
        IF(
            Parameters!$D$16=1,
            IFERROR(
                AVERAGE(IF(
                    ISNUMBER(M145:AD145),
                    IF(
                        M$4:AD$4=1,
                        M145:AD145,
                        ""),
                    "")),
                AVERAGE(IF(
                    ISNUMBER(M145:AD145),
                    IF(
                        M$4:AD$4=2,
                        M145:AD145,
                        ""),
                    ""))
            ),
            IF(
                Parameters!$D$17=1,
                IFERROR(
                    IF(
                        OR(
                            IF(
                                ISNUMBER(M145:AD145),
                                IF(
                                    M$4:AD$4=1,
                                    M145:AD145,
                                    ""),
                                "")
                            =0),
                        0,
                        GEOMEAN(IF(
                            ISNUMBER(M145:AD145),
                            IF(
                                M$4:AD$4=1,
                                M145:AD145,
                                ""),
                            ""))
                    ),
                    IF(
                        OR(IF(
                            ISNUMBER(M145:AD145),
                            IF(
                                M$4:AD$4=2,
                                M145:AD145,
                                ""),
                            "")
                            =0),
                        0,
                        GEOMEAN(IF(
                            ISNUMBER(M145:AD145),
                            IF(
                                M$4:AD$4=2,
                                M145:AD145,
                                ""),
                            "")))
                )
            )
        )
    )
)</f>
        <v>4.7230552125595304</v>
      </c>
      <c r="I145" s="191" cm="1">
        <f t="array" ref="I145">IF(
    SUM(IF(
            ISNUMBER(
                IF(
                    $M$5:$AD$5,
                    (M145:AD145),
                    "")),
            1,
            0))
        =0,
    NA(),
    IF(
        Parameters!$D$15=1,
        IF(
            SUM(--(ISNUMBER(IF($M$5:$AD$5=1,(M145:AD145),""))))&gt;0,
            MAX(IF(
                ISNUMBER(M145:AD145),
                IF(
                    M$5:AD$5=1,
                    M145:AD145,
                    ""),
                "")),
            MAX(IF(
                ISNUMBER(M145:AD145),
                IF(
                    M$5:AD$5=2,
                    M145:AD145,
                    ""),
                ""))
        ),
        IF(
            Parameters!$D$16=1,
            IFERROR(
                AVERAGE(IF(
                    ISNUMBER(M145:AD145),
                    IF(
                        M$5:AD$5=1,
                        M145:AD145,
                        ""),
                    "")),
                AVERAGE(IF(
                    ISNUMBER(M145:AD145),
                    IF(
                        M$5:AD$5=2,
                        M145:AD145,
                        ""),
                    ""))
            ),
            IF(
                Parameters!$D$17=1,
                IFERROR(
                    IF(
                        OR(
                            IF(
                                ISNUMBER(M145:AD145),
                                IF(
                                    M$5:AD$5=1,
                                    M145:AD145,
                                    ""),
                                "")
                            =0),
                        0,
                        GEOMEAN(IF(
                            ISNUMBER(M145:AD145),
                            IF(
                                M$5:AD$5=1,
                                M145:AD145,
                                ""),
                            ""))
                    ),
                    IF(
                        OR(IF(
                            ISNUMBER(M145:AD145),
                            IF(
                                M$5:AD$5=2,
                                M145:AD145,
                                ""),
                            "")
                            =0),
                        0,
                        GEOMEAN(IF(
                            ISNUMBER(M145:AD145),
                            IF(
                                M$5:AD$5=2,
                                M145:AD145,
                                ""),
                            "")))
                )
            )
        )
    )
)</f>
        <v>7</v>
      </c>
      <c r="J145" s="242">
        <v>45103</v>
      </c>
      <c r="K145" s="242">
        <v>45154</v>
      </c>
      <c r="L145" s="91" t="s">
        <v>234</v>
      </c>
      <c r="M145" s="192">
        <v>0</v>
      </c>
      <c r="N145" s="192">
        <v>4.7230552125595304</v>
      </c>
      <c r="O145" s="192">
        <v>0</v>
      </c>
      <c r="P145" s="192">
        <v>0</v>
      </c>
      <c r="Q145" s="192">
        <v>7</v>
      </c>
      <c r="R145" s="192">
        <v>0</v>
      </c>
      <c r="S145" s="192">
        <v>0</v>
      </c>
      <c r="T145" s="192" t="s">
        <v>409</v>
      </c>
      <c r="U145" s="192">
        <v>83.2</v>
      </c>
      <c r="V145" s="192">
        <v>-4.6924137831874997E-2</v>
      </c>
      <c r="W145" s="192" t="s">
        <v>409</v>
      </c>
      <c r="X145" s="192" t="s">
        <v>891</v>
      </c>
      <c r="Y145" s="192">
        <v>0</v>
      </c>
      <c r="Z145" s="192">
        <v>-65.714285714285694</v>
      </c>
      <c r="AA145" s="34"/>
      <c r="AB145" s="34"/>
      <c r="AC145" s="192"/>
      <c r="AD145" s="192"/>
      <c r="AE145" s="192"/>
      <c r="AF145" s="192"/>
      <c r="AG145" s="192"/>
      <c r="AH145" s="192"/>
    </row>
    <row r="146" spans="1:34" x14ac:dyDescent="0.2">
      <c r="A146" s="84">
        <v>139</v>
      </c>
      <c r="B146" s="84" t="str">
        <f ca="1"/>
        <v>Malaysia</v>
      </c>
      <c r="C146" s="84" t="str">
        <f ca="1"/>
        <v>MYS</v>
      </c>
      <c r="D146" s="219" t="str">
        <f ca="1"/>
        <v>EAS           East Asia &amp; Pacific</v>
      </c>
      <c r="E146" s="219" t="str">
        <f ca="1"/>
        <v>IBRD</v>
      </c>
      <c r="F146" s="190" t="str">
        <f t="shared" ca="1" si="14"/>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$M$4:$AD$4,
                    (M146:AD146),
                    "")),
            1,
            0))
        =0,
    NA(),
    IF(
        Parameters!$D$15=1,
        IF(
            SUM(--(ISNUMBER(IF($M$4:$AD$4=1,(M146:AD146),""))))&gt;0,
            MAX(IF(
                ISNUMBER(M146:AD146),
                IF(
                    M$4:AD$4=1,
                    M146:AD146,
                    ""),
                "")),
            MAX(IF(
                ISNUMBER(M146:AD146),
                IF(
                    M$4:AD$4=2,
                    M146:AD146,
                    ""),
                ""))
        ),
        IF(
            Parameters!$D$16=1,
            IFERROR(
                AVERAGE(IF(
                    ISNUMBER(M146:AD146),
                    IF(
                        M$4:AD$4=1,
                        M146:AD146,
                        ""),
                    "")),
                AVERAGE(IF(
                    ISNUMBER(M146:AD146),
                    IF(
                        M$4:AD$4=2,
                        M146:AD146,
                        ""),
                    ""))
            ),
            IF(
                Parameters!$D$17=1,
                IFERROR(
                    IF(
                        OR(
                            IF(
                                ISNUMBER(M146:AD146),
                                IF(
                                    M$4:AD$4=1,
                                    M146:AD146,
                                    ""),
                                "")
                            =0),
                        0,
                        GEOMEAN(IF(
                            ISNUMBER(M146:AD146),
                            IF(
                                M$4:AD$4=1,
                                M146:AD146,
                                ""),
                            ""))
                    ),
                    IF(
                        OR(IF(
                            ISNUMBER(M146:AD146),
                            IF(
                                M$4:AD$4=2,
                                M146:AD146,
                                ""),
                            "")
                            =0),
                        0,
                        GEOMEAN(IF(
                            ISNUMBER(M146:AD146),
                            IF(
                                M$4:AD$4=2,
                                M146:AD146,
                                ""),
                            "")))
                )
            )
        )
    )
)</f>
        <v>0</v>
      </c>
      <c r="I146" s="191" cm="1">
        <f t="array" ref="I146">IF(
    SUM(IF(
            ISNUMBER(
                IF(
                    $M$5:$AD$5,
                    (M146:AD146),
                    "")),
            1,
            0))
        =0,
    NA(),
    IF(
        Parameters!$D$15=1,
        IF(
            SUM(--(ISNUMBER(IF($M$5:$AD$5=1,(M146:AD146),""))))&gt;0,
            MAX(IF(
                ISNUMBER(M146:AD146),
                IF(
                    M$5:AD$5=1,
                    M146:AD146,
                    ""),
                "")),
            MAX(IF(
                ISNUMBER(M146:AD146),
                IF(
                    M$5:AD$5=2,
                    M146:AD146,
                    ""),
                ""))
        ),
        IF(
            Parameters!$D$16=1,
            IFERROR(
                AVERAGE(IF(
                    ISNUMBER(M146:AD146),
                    IF(
                        M$5:AD$5=1,
                        M146:AD146,
                        ""),
                    "")),
                AVERAGE(IF(
                    ISNUMBER(M146:AD146),
                    IF(
                        M$5:AD$5=2,
                        M146:AD146,
                        ""),
                    ""))
            ),
            IF(
                Parameters!$D$17=1,
                IFERROR(
                    IF(
                        OR(
                            IF(
                                ISNUMBER(M146:AD146),
                                IF(
                                    M$5:AD$5=1,
                                    M146:AD146,
                                    ""),
                                "")
                            =0),
                        0,
                        GEOMEAN(IF(
                            ISNUMBER(M146:AD146),
                            IF(
                                M$5:AD$5=1,
                                M146:AD146,
                                ""),
                            ""))
                    ),
                    IF(
                        OR(IF(
                            ISNUMBER(M146:AD146),
                            IF(
                                M$5:AD$5=2,
                                M146:AD146,
                                ""),
                            "")
                            =0),
                        0,
                        GEOMEAN(IF(
                            ISNUMBER(M146:AD146),
                            IF(
                                M$5:AD$5=2,
                                M146:AD146,
                                ""),
                            "")))
                )
            )
        )
    )
)</f>
        <v>0</v>
      </c>
      <c r="J146" s="242">
        <v>45103</v>
      </c>
      <c r="K146" s="242">
        <v>44860</v>
      </c>
      <c r="L146" s="91" t="s">
        <v>236</v>
      </c>
      <c r="M146" s="192">
        <v>0</v>
      </c>
      <c r="N146" s="192">
        <v>0</v>
      </c>
      <c r="O146" s="192" t="s">
        <v>409</v>
      </c>
      <c r="P146" s="192">
        <v>0</v>
      </c>
      <c r="Q146" s="192" t="s">
        <v>409</v>
      </c>
      <c r="R146" s="192">
        <v>0</v>
      </c>
      <c r="S146" s="192" t="s">
        <v>409</v>
      </c>
      <c r="T146" s="192" t="s">
        <v>409</v>
      </c>
      <c r="U146" s="192">
        <v>55</v>
      </c>
      <c r="V146" s="192" t="s">
        <v>409</v>
      </c>
      <c r="W146" s="192" t="s">
        <v>409</v>
      </c>
      <c r="X146" s="192" t="s">
        <v>409</v>
      </c>
      <c r="Y146" s="192">
        <v>0</v>
      </c>
      <c r="Z146" s="192" t="s">
        <v>409</v>
      </c>
      <c r="AA146" s="34"/>
      <c r="AB146" s="34"/>
      <c r="AC146" s="192"/>
      <c r="AD146" s="192"/>
      <c r="AE146" s="192"/>
      <c r="AF146" s="192"/>
      <c r="AG146" s="192"/>
      <c r="AH146" s="192"/>
    </row>
    <row r="147" spans="1:34" x14ac:dyDescent="0.2">
      <c r="A147" s="84">
        <v>140</v>
      </c>
      <c r="B147" s="84" t="str">
        <f ca="1"/>
        <v>Namibia</v>
      </c>
      <c r="C147" s="84" t="str">
        <f ca="1"/>
        <v>NAM</v>
      </c>
      <c r="D147" s="219" t="str">
        <f ca="1"/>
        <v>SSF           Sub-Saharan Africa</v>
      </c>
      <c r="E147" s="219" t="str">
        <f ca="1"/>
        <v>IBRD</v>
      </c>
      <c r="F147" s="190" t="str">
        <f t="shared" ca="1" si="14"/>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$M$4:$AD$4,
                    (M147:AD147),
                    "")),
            1,
            0))
        =0,
    NA(),
    IF(
        Parameters!$D$15=1,
        IF(
            SUM(--(ISNUMBER(IF($M$4:$AD$4=1,(M147:AD147),""))))&gt;0,
            MAX(IF(
                ISNUMBER(M147:AD147),
                IF(
                    M$4:AD$4=1,
                    M147:AD147,
                    ""),
                "")),
            MAX(IF(
                ISNUMBER(M147:AD147),
                IF(
                    M$4:AD$4=2,
                    M147:AD147,
                    ""),
                ""))
        ),
        IF(
            Parameters!$D$16=1,
            IFERROR(
                AVERAGE(IF(
                    ISNUMBER(M147:AD147),
                    IF(
                        M$4:AD$4=1,
                        M147:AD147,
                        ""),
                    "")),
                AVERAGE(IF(
                    ISNUMBER(M147:AD147),
                    IF(
                        M$4:AD$4=2,
                        M147:AD147,
                        ""),
                    ""))
            ),
            IF(
                Parameters!$D$17=1,
                IFERROR(
                    IF(
                        OR(
                            IF(
                                ISNUMBER(M147:AD147),
                                IF(
                                    M$4:AD$4=1,
                                    M147:AD147,
                                    ""),
                                "")
                            =0),
                        0,
                        GEOMEAN(IF(
                            ISNUMBER(M147:AD147),
                            IF(
                                M$4:AD$4=1,
                                M147:AD147,
                                ""),
                            ""))
                    ),
                    IF(
                        OR(IF(
                            ISNUMBER(M147:AD147),
                            IF(
                                M$4:AD$4=2,
                                M147:AD147,
                                ""),
                            "")
                            =0),
                        0,
                        GEOMEAN(IF(
                            ISNUMBER(M147:AD147),
                            IF(
                                M$4:AD$4=2,
                                M147:AD147,
                                ""),
                            "")))
                )
            )
        )
    )
)</f>
        <v>0</v>
      </c>
      <c r="I147" s="191" cm="1">
        <f t="array" ref="I147">IF(
    SUM(IF(
            ISNUMBER(
                IF(
                    $M$5:$AD$5,
                    (M147:AD147),
                    "")),
            1,
            0))
        =0,
    NA(),
    IF(
        Parameters!$D$15=1,
        IF(
            SUM(--(ISNUMBER(IF($M$5:$AD$5=1,(M147:AD147),""))))&gt;0,
            MAX(IF(
                ISNUMBER(M147:AD147),
                IF(
                    M$5:AD$5=1,
                    M147:AD147,
                    ""),
                "")),
            MAX(IF(
                ISNUMBER(M147:AD147),
                IF(
                    M$5:AD$5=2,
                    M147:AD147,
                    ""),
                ""))
        ),
        IF(
            Parameters!$D$16=1,
            IFERROR(
                AVERAGE(IF(
                    ISNUMBER(M147:AD147),
                    IF(
                        M$5:AD$5=1,
                        M147:AD147,
                        ""),
                    "")),
                AVERAGE(IF(
                    ISNUMBER(M147:AD147),
                    IF(
                        M$5:AD$5=2,
                        M147:AD147,
                        ""),
                    ""))
            ),
            IF(
                Parameters!$D$17=1,
                IFERROR(
                    IF(
                        OR(
                            IF(
                                ISNUMBER(M147:AD147),
                                IF(
                                    M$5:AD$5=1,
                                    M147:AD147,
                                    ""),
                                "")
                            =0),
                        0,
                        GEOMEAN(IF(
                            ISNUMBER(M147:AD147),
                            IF(
                                M$5:AD$5=1,
                                M147:AD147,
                                ""),
                            ""))
                    ),
                    IF(
                        OR(IF(
                            ISNUMBER(M147:AD147),
                            IF(
                                M$5:AD$5=2,
                                M147:AD147,
                                ""),
                            "")
                            =0),
                        0,
                        GEOMEAN(IF(
                            ISNUMBER(M147:AD147),
                            IF(
                                M$5:AD$5=2,
                                M147:AD147,
                                ""),
                            "")))
                )
            )
        )
    )
)</f>
        <v>0</v>
      </c>
      <c r="J147" s="242">
        <v>45103</v>
      </c>
      <c r="K147" s="242">
        <v>45034</v>
      </c>
      <c r="L147" s="91" t="s">
        <v>238</v>
      </c>
      <c r="M147" s="192">
        <v>0</v>
      </c>
      <c r="N147" s="192">
        <v>0</v>
      </c>
      <c r="O147" s="192" t="s">
        <v>409</v>
      </c>
      <c r="P147" s="192">
        <v>0</v>
      </c>
      <c r="Q147" s="192" t="s">
        <v>409</v>
      </c>
      <c r="R147" s="192">
        <v>0</v>
      </c>
      <c r="S147" s="192">
        <v>0</v>
      </c>
      <c r="T147" s="192" t="s">
        <v>409</v>
      </c>
      <c r="U147" s="192">
        <v>60.3</v>
      </c>
      <c r="V147" s="192" t="s">
        <v>409</v>
      </c>
      <c r="W147" s="192" t="s">
        <v>409</v>
      </c>
      <c r="X147" s="192" t="s">
        <v>409</v>
      </c>
      <c r="Y147" s="192">
        <v>0</v>
      </c>
      <c r="Z147" s="192">
        <v>-100</v>
      </c>
      <c r="AA147" s="34"/>
      <c r="AB147" s="34"/>
      <c r="AC147" s="192"/>
      <c r="AD147" s="192"/>
      <c r="AE147" s="192"/>
      <c r="AF147" s="192"/>
      <c r="AG147" s="192"/>
      <c r="AH147" s="192"/>
    </row>
    <row r="148" spans="1:34" x14ac:dyDescent="0.2">
      <c r="A148" s="84">
        <v>141</v>
      </c>
      <c r="B148" s="84" t="str">
        <f ca="1"/>
        <v>New Caledonia</v>
      </c>
      <c r="C148" s="84" t="str">
        <f ca="1"/>
        <v>NCL</v>
      </c>
      <c r="D148" s="219" t="str">
        <f ca="1"/>
        <v>EAS           East Asia &amp; Pacific</v>
      </c>
      <c r="E148" s="219" t="str">
        <f ca="1"/>
        <v>NA</v>
      </c>
      <c r="F148" s="190" t="str">
        <f t="shared" ca="1" si="14"/>
        <v/>
      </c>
      <c r="G148" s="80">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cm="1">
        <f t="array" ref="H148">IF(
    SUM(IF(
            ISNUMBER(
                IF(
                    $M$4:$AD$4,
                    (M148:AD148),
                    "")),
            1,
            0))
        =0,
    NA(),
    IF(
        Parameters!$D$15=1,
        IF(
            SUM(--(ISNUMBER(IF($M$4:$AD$4=1,(M148:AD148),""))))&gt;0,
            MAX(IF(
                ISNUMBER(M148:AD148),
                IF(
                    M$4:AD$4=1,
                    M148:AD148,
                    ""),
                "")),
            MAX(IF(
                ISNUMBER(M148:AD148),
                IF(
                    M$4:AD$4=2,
                    M148:AD148,
                    ""),
                ""))
        ),
        IF(
            Parameters!$D$16=1,
            IFERROR(
                AVERAGE(IF(
                    ISNUMBER(M148:AD148),
                    IF(
                        M$4:AD$4=1,
                        M148:AD148,
                        ""),
                    "")),
                AVERAGE(IF(
                    ISNUMBER(M148:AD148),
                    IF(
                        M$4:AD$4=2,
                        M148:AD148,
                        ""),
                    ""))
            ),
            IF(
                Parameters!$D$17=1,
                IFERROR(
                    IF(
                        OR(
                            IF(
                                ISNUMBER(M148:AD148),
                                IF(
                                    M$4:AD$4=1,
                                    M148:AD148,
                                    ""),
                                "")
                            =0),
                        0,
                        GEOMEAN(IF(
                            ISNUMBER(M148:AD148),
                            IF(
                                M$4:AD$4=1,
                                M148:AD148,
                                ""),
                            ""))
                    ),
                    IF(
                        OR(IF(
                            ISNUMBER(M148:AD148),
                            IF(
                                M$4:AD$4=2,
                                M148:AD148,
                                ""),
                            "")
                            =0),
                        0,
                        GEOMEAN(IF(
                            ISNUMBER(M148:AD148),
                            IF(
                                M$4:AD$4=2,
                                M148:AD148,
                                ""),
                            "")))
                )
            )
        )
    )
)</f>
        <v>0</v>
      </c>
      <c r="I148" s="191" cm="1">
        <f t="array" ref="I148">IF(
    SUM(IF(
            ISNUMBER(
                IF(
                    $M$5:$AD$5,
                    (M148:AD148),
                    "")),
            1,
            0))
        =0,
    NA(),
    IF(
        Parameters!$D$15=1,
        IF(
            SUM(--(ISNUMBER(IF($M$5:$AD$5=1,(M148:AD148),""))))&gt;0,
            MAX(IF(
                ISNUMBER(M148:AD148),
                IF(
                    M$5:AD$5=1,
                    M148:AD148,
                    ""),
                "")),
            MAX(IF(
                ISNUMBER(M148:AD148),
                IF(
                    M$5:AD$5=2,
                    M148:AD148,
                    ""),
                ""))
        ),
        IF(
            Parameters!$D$16=1,
            IFERROR(
                AVERAGE(IF(
                    ISNUMBER(M148:AD148),
                    IF(
                        M$5:AD$5=1,
                        M148:AD148,
                        ""),
                    "")),
                AVERAGE(IF(
                    ISNUMBER(M148:AD148),
                    IF(
                        M$5:AD$5=2,
                        M148:AD148,
                        ""),
                    ""))
            ),
            IF(
                Parameters!$D$17=1,
                IFERROR(
                    IF(
                        OR(
                            IF(
                                ISNUMBER(M148:AD148),
                                IF(
                                    M$5:AD$5=1,
                                    M148:AD148,
                                    ""),
                                "")
                            =0),
                        0,
                        GEOMEAN(IF(
                            ISNUMBER(M148:AD148),
                            IF(
                                M$5:AD$5=1,
                                M148:AD148,
                                ""),
                            ""))
                    ),
                    IF(
                        OR(IF(
                            ISNUMBER(M148:AD148),
                            IF(
                                M$5:AD$5=2,
                                M148:AD148,
                                ""),
                            "")
                            =0),
                        0,
                        GEOMEAN(IF(
                            ISNUMBER(M148:AD148),
                            IF(
                                M$5:AD$5=2,
                                M148:AD148,
                                ""),
                            "")))
                )
            )
        )
    )
)</f>
        <v>0</v>
      </c>
      <c r="J148" s="242" t="s">
        <v>409</v>
      </c>
      <c r="K148" s="242" t="s">
        <v>409</v>
      </c>
      <c r="L148" s="91" t="s">
        <v>716</v>
      </c>
      <c r="M148" s="192">
        <v>0</v>
      </c>
      <c r="N148" s="192" t="s">
        <v>409</v>
      </c>
      <c r="O148" s="192" t="s">
        <v>409</v>
      </c>
      <c r="P148" s="192">
        <v>0</v>
      </c>
      <c r="Q148" s="192" t="s">
        <v>409</v>
      </c>
      <c r="R148" s="192" t="s">
        <v>409</v>
      </c>
      <c r="S148" s="192" t="s">
        <v>409</v>
      </c>
      <c r="T148" s="192" t="s">
        <v>409</v>
      </c>
      <c r="U148" s="192" t="s">
        <v>409</v>
      </c>
      <c r="V148" s="192" t="s">
        <v>409</v>
      </c>
      <c r="W148" s="192" t="s">
        <v>409</v>
      </c>
      <c r="X148" s="192" t="s">
        <v>409</v>
      </c>
      <c r="Y148" s="192" t="s">
        <v>409</v>
      </c>
      <c r="Z148" s="192" t="s">
        <v>409</v>
      </c>
      <c r="AA148" s="34"/>
      <c r="AB148" s="34"/>
      <c r="AC148" s="192"/>
      <c r="AD148" s="192"/>
      <c r="AE148" s="192"/>
      <c r="AF148" s="192"/>
      <c r="AG148" s="192"/>
      <c r="AH148" s="192"/>
    </row>
    <row r="149" spans="1:34" x14ac:dyDescent="0.2">
      <c r="A149" s="84">
        <v>142</v>
      </c>
      <c r="B149" s="84" t="str">
        <f ca="1"/>
        <v>Niger</v>
      </c>
      <c r="C149" s="84" t="str">
        <f ca="1"/>
        <v>NER</v>
      </c>
      <c r="D149" s="219" t="str">
        <f ca="1"/>
        <v>SSF           Sub-Saharan Africa</v>
      </c>
      <c r="E149" s="219" t="str">
        <f ca="1"/>
        <v>IDA</v>
      </c>
      <c r="F149" s="190" t="str">
        <f t="shared" ca="1" si="14"/>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10</v>
      </c>
      <c r="H149" s="80" cm="1">
        <f t="array" ref="H149">IF(
    SUM(IF(
            ISNUMBER(
                IF(
                    $M$4:$AD$4,
                    (M149:AD149),
                    "")),
            1,
            0))
        =0,
    NA(),
    IF(
        Parameters!$D$15=1,
        IF(
            SUM(--(ISNUMBER(IF($M$4:$AD$4=1,(M149:AD149),""))))&gt;0,
            MAX(IF(
                ISNUMBER(M149:AD149),
                IF(
                    M$4:AD$4=1,
                    M149:AD149,
                    ""),
                "")),
            MAX(IF(
                ISNUMBER(M149:AD149),
                IF(
                    M$4:AD$4=2,
                    M149:AD149,
                    ""),
                ""))
        ),
        IF(
            Parameters!$D$16=1,
            IFERROR(
                AVERAGE(IF(
                    ISNUMBER(M149:AD149),
                    IF(
                        M$4:AD$4=1,
                        M149:AD149,
                        ""),
                    "")),
                AVERAGE(IF(
                    ISNUMBER(M149:AD149),
                    IF(
                        M$4:AD$4=2,
                        M149:AD149,
                        ""),
                    ""))
            ),
            IF(
                Parameters!$D$17=1,
                IFERROR(
                    IF(
                        OR(
                            IF(
                                ISNUMBER(M149:AD149),
                                IF(
                                    M$4:AD$4=1,
                                    M149:AD149,
                                    ""),
                                "")
                            =0),
                        0,
                        GEOMEAN(IF(
                            ISNUMBER(M149:AD149),
                            IF(
                                M$4:AD$4=1,
                                M149:AD149,
                                ""),
                            ""))
                    ),
                    IF(
                        OR(IF(
                            ISNUMBER(M149:AD149),
                            IF(
                                M$4:AD$4=2,
                                M149:AD149,
                                ""),
                            "")
                            =0),
                        0,
                        GEOMEAN(IF(
                            ISNUMBER(M149:AD149),
                            IF(
                                M$4:AD$4=2,
                                M149:AD149,
                                ""),
                            "")))
                )
            )
        )
    )
)</f>
        <v>10</v>
      </c>
      <c r="I149" s="191" cm="1">
        <f t="array" ref="I149">IF(
    SUM(IF(
            ISNUMBER(
                IF(
                    $M$5:$AD$5,
                    (M149:AD149),
                    "")),
            1,
            0))
        =0,
    NA(),
    IF(
        Parameters!$D$15=1,
        IF(
            SUM(--(ISNUMBER(IF($M$5:$AD$5=1,(M149:AD149),""))))&gt;0,
            MAX(IF(
                ISNUMBER(M149:AD149),
                IF(
                    M$5:AD$5=1,
                    M149:AD149,
                    ""),
                "")),
            MAX(IF(
                ISNUMBER(M149:AD149),
                IF(
                    M$5:AD$5=2,
                    M149:AD149,
                    ""),
                ""))
        ),
        IF(
            Parameters!$D$16=1,
            IFERROR(
                AVERAGE(IF(
                    ISNUMBER(M149:AD149),
                    IF(
                        M$5:AD$5=1,
                        M149:AD149,
                        ""),
                    "")),
                AVERAGE(IF(
                    ISNUMBER(M149:AD149),
                    IF(
                        M$5:AD$5=2,
                        M149:AD149,
                        ""),
                    ""))
            ),
            IF(
                Parameters!$D$17=1,
                IFERROR(
                    IF(
                        OR(
                            IF(
                                ISNUMBER(M149:AD149),
                                IF(
                                    M$5:AD$5=1,
                                    M149:AD149,
                                    ""),
                                "")
                            =0),
                        0,
                        GEOMEAN(IF(
                            ISNUMBER(M149:AD149),
                            IF(
                                M$5:AD$5=1,
                                M149:AD149,
                                ""),
                            ""))
                    ),
                    IF(
                        OR(IF(
                            ISNUMBER(M149:AD149),
                            IF(
                                M$5:AD$5=2,
                                M149:AD149,
                                ""),
                            "")
                            =0),
                        0,
                        GEOMEAN(IF(
                            ISNUMBER(M149:AD149),
                            IF(
                                M$5:AD$5=2,
                                M149:AD149,
                                ""),
                            "")))
                )
            )
        )
    )
)</f>
        <v>10</v>
      </c>
      <c r="J149" s="242">
        <v>44778</v>
      </c>
      <c r="K149" s="242">
        <v>45154</v>
      </c>
      <c r="L149" s="91" t="s">
        <v>240</v>
      </c>
      <c r="M149" s="192">
        <v>10</v>
      </c>
      <c r="N149" s="192">
        <v>6.9721291233021701</v>
      </c>
      <c r="O149" s="192">
        <v>0</v>
      </c>
      <c r="P149" s="192">
        <v>10</v>
      </c>
      <c r="Q149" s="192" t="s">
        <v>409</v>
      </c>
      <c r="R149" s="192">
        <v>1.78571428571427</v>
      </c>
      <c r="S149" s="192">
        <v>0</v>
      </c>
      <c r="T149" s="192" t="s">
        <v>622</v>
      </c>
      <c r="U149" s="192">
        <v>93.4</v>
      </c>
      <c r="V149" s="192">
        <v>-1.0391314040623101</v>
      </c>
      <c r="W149" s="192" t="s">
        <v>892</v>
      </c>
      <c r="X149" s="192" t="s">
        <v>409</v>
      </c>
      <c r="Y149" s="192">
        <v>3.5714285714285497E-2</v>
      </c>
      <c r="Z149" s="192">
        <v>-55.223880597014897</v>
      </c>
      <c r="AA149" s="34"/>
      <c r="AB149" s="34"/>
      <c r="AC149" s="192"/>
      <c r="AD149" s="192"/>
      <c r="AE149" s="192"/>
      <c r="AF149" s="192"/>
      <c r="AG149" s="192"/>
      <c r="AH149" s="192"/>
    </row>
    <row r="150" spans="1:34" x14ac:dyDescent="0.2">
      <c r="A150" s="84">
        <v>143</v>
      </c>
      <c r="B150" s="84" t="str">
        <f ca="1"/>
        <v>Nigeria</v>
      </c>
      <c r="C150" s="84" t="str">
        <f ca="1"/>
        <v>NGA</v>
      </c>
      <c r="D150" s="219" t="str">
        <f ca="1"/>
        <v>SSF           Sub-Saharan Africa</v>
      </c>
      <c r="E150" s="219" t="str">
        <f ca="1"/>
        <v>Blend</v>
      </c>
      <c r="F150" s="190" t="str">
        <f t="shared" ca="1" si="14"/>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8.3666002653407556</v>
      </c>
      <c r="H150" s="80" cm="1">
        <f t="array" ref="H150">IF(
    SUM(IF(
            ISNUMBER(
                IF(
                    $M$4:$AD$4,
                    (M150:AD150),
                    "")),
            1,
            0))
        =0,
    NA(),
    IF(
        Parameters!$D$15=1,
        IF(
            SUM(--(ISNUMBER(IF($M$4:$AD$4=1,(M150:AD150),""))))&gt;0,
            MAX(IF(
                ISNUMBER(M150:AD150),
                IF(
                    M$4:AD$4=1,
                    M150:AD150,
                    ""),
                "")),
            MAX(IF(
                ISNUMBER(M150:AD150),
                IF(
                    M$4:AD$4=2,
                    M150:AD150,
                    ""),
                ""))
        ),
        IF(
            Parameters!$D$16=1,
            IFERROR(
                AVERAGE(IF(
                    ISNUMBER(M150:AD150),
                    IF(
                        M$4:AD$4=1,
                        M150:AD150,
                        ""),
                    "")),
                AVERAGE(IF(
                    ISNUMBER(M150:AD150),
                    IF(
                        M$4:AD$4=2,
                        M150:AD150,
                        ""),
                    ""))
            ),
            IF(
                Parameters!$D$17=1,
                IFERROR(
                    IF(
                        OR(
                            IF(
                                ISNUMBER(M150:AD150),
                                IF(
                                    M$4:AD$4=1,
                                    M150:AD150,
                                    ""),
                                "")
                            =0),
                        0,
                        GEOMEAN(IF(
                            ISNUMBER(M150:AD150),
                            IF(
                                M$4:AD$4=1,
                                M150:AD150,
                                ""),
                            ""))
                    ),
                    IF(
                        OR(IF(
                            ISNUMBER(M150:AD150),
                            IF(
                                M$4:AD$4=2,
                                M150:AD150,
                                ""),
                            "")
                            =0),
                        0,
                        GEOMEAN(IF(
                            ISNUMBER(M150:AD150),
                            IF(
                                M$4:AD$4=2,
                                M150:AD150,
                                ""),
                            "")))
                )
            )
        )
    )
)</f>
        <v>10</v>
      </c>
      <c r="I150" s="191" cm="1">
        <f t="array" ref="I150">IF(
    SUM(IF(
            ISNUMBER(
                IF(
                    $M$5:$AD$5,
                    (M150:AD150),
                    "")),
            1,
            0))
        =0,
    NA(),
    IF(
        Parameters!$D$15=1,
        IF(
            SUM(--(ISNUMBER(IF($M$5:$AD$5=1,(M150:AD150),""))))&gt;0,
            MAX(IF(
                ISNUMBER(M150:AD150),
                IF(
                    M$5:AD$5=1,
                    M150:AD150,
                    ""),
                "")),
            MAX(IF(
                ISNUMBER(M150:AD150),
                IF(
                    M$5:AD$5=2,
                    M150:AD150,
                    ""),
                ""))
        ),
        IF(
            Parameters!$D$16=1,
            IFERROR(
                AVERAGE(IF(
                    ISNUMBER(M150:AD150),
                    IF(
                        M$5:AD$5=1,
                        M150:AD150,
                        ""),
                    "")),
                AVERAGE(IF(
                    ISNUMBER(M150:AD150),
                    IF(
                        M$5:AD$5=2,
                        M150:AD150,
                        ""),
                    ""))
            ),
            IF(
                Parameters!$D$17=1,
                IFERROR(
                    IF(
                        OR(
                            IF(
                                ISNUMBER(M150:AD150),
                                IF(
                                    M$5:AD$5=1,
                                    M150:AD150,
                                    ""),
                                "")
                            =0),
                        0,
                        GEOMEAN(IF(
                            ISNUMBER(M150:AD150),
                            IF(
                                M$5:AD$5=1,
                                M150:AD150,
                                ""),
                            ""))
                    ),
                    IF(
                        OR(IF(
                            ISNUMBER(M150:AD150),
                            IF(
                                M$5:AD$5=2,
                                M150:AD150,
                                ""),
                            "")
                            =0),
                        0,
                        GEOMEAN(IF(
                            ISNUMBER(M150:AD150),
                            IF(
                                M$5:AD$5=2,
                                M150:AD150,
                                ""),
                            "")))
                )
            )
        )
    )
)</f>
        <v>7</v>
      </c>
      <c r="J150" s="242">
        <v>44778</v>
      </c>
      <c r="K150" s="242">
        <v>44753</v>
      </c>
      <c r="L150" s="91" t="s">
        <v>242</v>
      </c>
      <c r="M150" s="192">
        <v>10</v>
      </c>
      <c r="N150" s="192">
        <v>7.9864173575586497</v>
      </c>
      <c r="O150" s="192">
        <v>0</v>
      </c>
      <c r="P150" s="192">
        <v>0</v>
      </c>
      <c r="Q150" s="192">
        <v>7</v>
      </c>
      <c r="R150" s="192">
        <v>3.5714285714285499</v>
      </c>
      <c r="S150" s="192">
        <v>0</v>
      </c>
      <c r="T150" s="192" t="s">
        <v>622</v>
      </c>
      <c r="U150" s="192">
        <v>98</v>
      </c>
      <c r="V150" s="192">
        <v>-0.94049102239342897</v>
      </c>
      <c r="W150" s="192" t="s">
        <v>409</v>
      </c>
      <c r="X150" s="192" t="s">
        <v>893</v>
      </c>
      <c r="Y150" s="192">
        <v>7.1428571428571105E-2</v>
      </c>
      <c r="Z150" s="192">
        <v>-29.042386185243299</v>
      </c>
      <c r="AA150" s="34"/>
      <c r="AB150" s="34"/>
      <c r="AC150" s="192"/>
      <c r="AD150" s="192"/>
      <c r="AE150" s="192"/>
      <c r="AF150" s="192"/>
      <c r="AG150" s="192"/>
      <c r="AH150" s="192"/>
    </row>
    <row r="151" spans="1:34" x14ac:dyDescent="0.2">
      <c r="A151" s="84">
        <v>144</v>
      </c>
      <c r="B151" s="84" t="str">
        <f ca="1"/>
        <v>Nicaragua</v>
      </c>
      <c r="C151" s="84" t="str">
        <f ca="1"/>
        <v>NIC</v>
      </c>
      <c r="D151" s="219" t="str">
        <f ca="1"/>
        <v>LCN           Latin America &amp; Caribbean</v>
      </c>
      <c r="E151" s="219" t="str">
        <f ca="1"/>
        <v>IDA</v>
      </c>
      <c r="F151" s="190" t="str">
        <f t="shared" ca="1" si="14"/>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$M$4:$AD$4,
                    (M151:AD151),
                    "")),
            1,
            0))
        =0,
    NA(),
    IF(
        Parameters!$D$15=1,
        IF(
            SUM(--(ISNUMBER(IF($M$4:$AD$4=1,(M151:AD151),""))))&gt;0,
            MAX(IF(
                ISNUMBER(M151:AD151),
                IF(
                    M$4:AD$4=1,
                    M151:AD151,
                    ""),
                "")),
            MAX(IF(
                ISNUMBER(M151:AD151),
                IF(
                    M$4:AD$4=2,
                    M151:AD151,
                    ""),
                ""))
        ),
        IF(
            Parameters!$D$16=1,
            IFERROR(
                AVERAGE(IF(
                    ISNUMBER(M151:AD151),
                    IF(
                        M$4:AD$4=1,
                        M151:AD151,
                        ""),
                    "")),
                AVERAGE(IF(
                    ISNUMBER(M151:AD151),
                    IF(
                        M$4:AD$4=2,
                        M151:AD151,
                        ""),
                    ""))
            ),
            IF(
                Parameters!$D$17=1,
                IFERROR(
                    IF(
                        OR(
                            IF(
                                ISNUMBER(M151:AD151),
                                IF(
                                    M$4:AD$4=1,
                                    M151:AD151,
                                    ""),
                                "")
                            =0),
                        0,
                        GEOMEAN(IF(
                            ISNUMBER(M151:AD151),
                            IF(
                                M$4:AD$4=1,
                                M151:AD151,
                                ""),
                            ""))
                    ),
                    IF(
                        OR(IF(
                            ISNUMBER(M151:AD151),
                            IF(
                                M$4:AD$4=2,
                                M151:AD151,
                                ""),
                            "")
                            =0),
                        0,
                        GEOMEAN(IF(
                            ISNUMBER(M151:AD151),
                            IF(
                                M$4:AD$4=2,
                                M151:AD151,
                                ""),
                            "")))
                )
            )
        )
    )
)</f>
        <v>3.5103192802963399</v>
      </c>
      <c r="I151" s="191" cm="1">
        <f t="array" ref="I151">IF(
    SUM(IF(
            ISNUMBER(
                IF(
                    $M$5:$AD$5,
                    (M151:AD151),
                    "")),
            1,
            0))
        =0,
    NA(),
    IF(
        Parameters!$D$15=1,
        IF(
            SUM(--(ISNUMBER(IF($M$5:$AD$5=1,(M151:AD151),""))))&gt;0,
            MAX(IF(
                ISNUMBER(M151:AD151),
                IF(
                    M$5:AD$5=1,
                    M151:AD151,
                    ""),
                "")),
            MAX(IF(
                ISNUMBER(M151:AD151),
                IF(
                    M$5:AD$5=2,
                    M151:AD151,
                    ""),
                ""))
        ),
        IF(
            Parameters!$D$16=1,
            IFERROR(
                AVERAGE(IF(
                    ISNUMBER(M151:AD151),
                    IF(
                        M$5:AD$5=1,
                        M151:AD151,
                        ""),
                    "")),
                AVERAGE(IF(
                    ISNUMBER(M151:AD151),
                    IF(
                        M$5:AD$5=2,
                        M151:AD151,
                        ""),
                    ""))
            ),
            IF(
                Parameters!$D$17=1,
                IFERROR(
                    IF(
                        OR(
                            IF(
                                ISNUMBER(M151:AD151),
                                IF(
                                    M$5:AD$5=1,
                                    M151:AD151,
                                    ""),
                                "")
                            =0),
                        0,
                        GEOMEAN(IF(
                            ISNUMBER(M151:AD151),
                            IF(
                                M$5:AD$5=1,
                                M151:AD151,
                                ""),
                            ""))
                    ),
                    IF(
                        OR(IF(
                            ISNUMBER(M151:AD151),
                            IF(
                                M$5:AD$5=2,
                                M151:AD151,
                                ""),
                            "")
                            =0),
                        0,
                        GEOMEAN(IF(
                            ISNUMBER(M151:AD151),
                            IF(
                                M$5:AD$5=2,
                                M151:AD151,
                                ""),
                            "")))
                )
            )
        )
    )
)</f>
        <v>0</v>
      </c>
      <c r="J151" s="242">
        <v>44860</v>
      </c>
      <c r="K151" s="242">
        <v>45154</v>
      </c>
      <c r="L151" s="91" t="s">
        <v>244</v>
      </c>
      <c r="M151" s="192">
        <v>0</v>
      </c>
      <c r="N151" s="192">
        <v>3.5103192802963399</v>
      </c>
      <c r="O151" s="192">
        <v>0</v>
      </c>
      <c r="P151" s="192">
        <v>0</v>
      </c>
      <c r="Q151" s="192" t="s">
        <v>409</v>
      </c>
      <c r="R151" s="192">
        <v>0</v>
      </c>
      <c r="S151" s="192">
        <v>0</v>
      </c>
      <c r="T151" s="192" t="s">
        <v>409</v>
      </c>
      <c r="U151" s="192">
        <v>77.7</v>
      </c>
      <c r="V151" s="192">
        <v>0.48097017242654699</v>
      </c>
      <c r="W151" s="192" t="s">
        <v>409</v>
      </c>
      <c r="X151" s="192" t="s">
        <v>409</v>
      </c>
      <c r="Y151" s="192">
        <v>-0.39285714285714302</v>
      </c>
      <c r="Z151" s="192">
        <v>-100</v>
      </c>
      <c r="AA151" s="34"/>
      <c r="AB151" s="34"/>
      <c r="AC151" s="192"/>
      <c r="AD151" s="192"/>
      <c r="AE151" s="192"/>
      <c r="AF151" s="192"/>
      <c r="AG151" s="192"/>
      <c r="AH151" s="192"/>
    </row>
    <row r="152" spans="1:34" x14ac:dyDescent="0.2">
      <c r="A152" s="84">
        <v>145</v>
      </c>
      <c r="B152" s="84" t="str">
        <f ca="1"/>
        <v>Netherlands</v>
      </c>
      <c r="C152" s="84" t="str">
        <f ca="1"/>
        <v>NLD</v>
      </c>
      <c r="D152" s="219" t="str">
        <f ca="1"/>
        <v>ECS           Europe &amp; Central Asia</v>
      </c>
      <c r="E152" s="219" t="str">
        <f ca="1"/>
        <v>NA</v>
      </c>
      <c r="F152" s="190" t="str">
        <f t="shared" ca="1" si="14"/>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$M$4:$AD$4,
                    (M152:AD152),
                    "")),
            1,
            0))
        =0,
    NA(),
    IF(
        Parameters!$D$15=1,
        IF(
            SUM(--(ISNUMBER(IF($M$4:$AD$4=1,(M152:AD152),""))))&gt;0,
            MAX(IF(
                ISNUMBER(M152:AD152),
                IF(
                    M$4:AD$4=1,
                    M152:AD152,
                    ""),
                "")),
            MAX(IF(
                ISNUMBER(M152:AD152),
                IF(
                    M$4:AD$4=2,
                    M152:AD152,
                    ""),
                ""))
        ),
        IF(
            Parameters!$D$16=1,
            IFERROR(
                AVERAGE(IF(
                    ISNUMBER(M152:AD152),
                    IF(
                        M$4:AD$4=1,
                        M152:AD152,
                        ""),
                    "")),
                AVERAGE(IF(
                    ISNUMBER(M152:AD152),
                    IF(
                        M$4:AD$4=2,
                        M152:AD152,
                        ""),
                    ""))
            ),
            IF(
                Parameters!$D$17=1,
                IFERROR(
                    IF(
                        OR(
                            IF(
                                ISNUMBER(M152:AD152),
                                IF(
                                    M$4:AD$4=1,
                                    M152:AD152,
                                    ""),
                                "")
                            =0),
                        0,
                        GEOMEAN(IF(
                            ISNUMBER(M152:AD152),
                            IF(
                                M$4:AD$4=1,
                                M152:AD152,
                                ""),
                            ""))
                    ),
                    IF(
                        OR(IF(
                            ISNUMBER(M152:AD152),
                            IF(
                                M$4:AD$4=2,
                                M152:AD152,
                                ""),
                            "")
                            =0),
                        0,
                        GEOMEAN(IF(
                            ISNUMBER(M152:AD152),
                            IF(
                                M$4:AD$4=2,
                                M152:AD152,
                                ""),
                            "")))
                )
            )
        )
    )
)</f>
        <v>0</v>
      </c>
      <c r="I152" s="191" cm="1">
        <f t="array" ref="I152">IF(
    SUM(IF(
            ISNUMBER(
                IF(
                    $M$5:$AD$5,
                    (M152:AD152),
                    "")),
            1,
            0))
        =0,
    NA(),
    IF(
        Parameters!$D$15=1,
        IF(
            SUM(--(ISNUMBER(IF($M$5:$AD$5=1,(M152:AD152),""))))&gt;0,
            MAX(IF(
                ISNUMBER(M152:AD152),
                IF(
                    M$5:AD$5=1,
                    M152:AD152,
                    ""),
                "")),
            MAX(IF(
                ISNUMBER(M152:AD152),
                IF(
                    M$5:AD$5=2,
                    M152:AD152,
                    ""),
                ""))
        ),
        IF(
            Parameters!$D$16=1,
            IFERROR(
                AVERAGE(IF(
                    ISNUMBER(M152:AD152),
                    IF(
                        M$5:AD$5=1,
                        M152:AD152,
                        ""),
                    "")),
                AVERAGE(IF(
                    ISNUMBER(M152:AD152),
                    IF(
                        M$5:AD$5=2,
                        M152:AD152,
                        ""),
                    ""))
            ),
            IF(
                Parameters!$D$17=1,
                IFERROR(
                    IF(
                        OR(
                            IF(
                                ISNUMBER(M152:AD152),
                                IF(
                                    M$5:AD$5=1,
                                    M152:AD152,
                                    ""),
                                "")
                            =0),
                        0,
                        GEOMEAN(IF(
                            ISNUMBER(M152:AD152),
                            IF(
                                M$5:AD$5=1,
                                M152:AD152,
                                ""),
                            ""))
                    ),
                    IF(
                        OR(IF(
                            ISNUMBER(M152:AD152),
                            IF(
                                M$5:AD$5=2,
                                M152:AD152,
                                ""),
                            "")
                            =0),
                        0,
                        GEOMEAN(IF(
                            ISNUMBER(M152:AD152),
                            IF(
                                M$5:AD$5=2,
                                M152:AD152,
                                ""),
                            "")))
                )
            )
        )
    )
)</f>
        <v>0</v>
      </c>
      <c r="J152" s="242">
        <v>45103</v>
      </c>
      <c r="K152" s="242">
        <v>44860</v>
      </c>
      <c r="L152" s="91" t="s">
        <v>246</v>
      </c>
      <c r="M152" s="192">
        <v>0</v>
      </c>
      <c r="N152" s="192">
        <v>0</v>
      </c>
      <c r="O152" s="192" t="s">
        <v>409</v>
      </c>
      <c r="P152" s="192">
        <v>0</v>
      </c>
      <c r="Q152" s="192" t="s">
        <v>409</v>
      </c>
      <c r="R152" s="192">
        <v>0</v>
      </c>
      <c r="S152" s="192" t="s">
        <v>409</v>
      </c>
      <c r="T152" s="192" t="s">
        <v>409</v>
      </c>
      <c r="U152" s="192">
        <v>21</v>
      </c>
      <c r="V152" s="192" t="s">
        <v>409</v>
      </c>
      <c r="W152" s="192" t="s">
        <v>409</v>
      </c>
      <c r="X152" s="192" t="s">
        <v>409</v>
      </c>
      <c r="Y152" s="192">
        <v>0</v>
      </c>
      <c r="Z152" s="192" t="s">
        <v>409</v>
      </c>
      <c r="AA152" s="34"/>
      <c r="AB152" s="34"/>
      <c r="AC152" s="192"/>
      <c r="AD152" s="192"/>
      <c r="AE152" s="192"/>
      <c r="AF152" s="192"/>
      <c r="AG152" s="192"/>
      <c r="AH152" s="192"/>
    </row>
    <row r="153" spans="1:34" x14ac:dyDescent="0.2">
      <c r="A153" s="84">
        <v>146</v>
      </c>
      <c r="B153" s="84" t="str">
        <f ca="1"/>
        <v>Norway</v>
      </c>
      <c r="C153" s="84" t="str">
        <f ca="1"/>
        <v>NOR</v>
      </c>
      <c r="D153" s="219" t="str">
        <f ca="1"/>
        <v>ECS           Europe &amp; Central Asia</v>
      </c>
      <c r="E153" s="219" t="str">
        <f ca="1"/>
        <v>NA</v>
      </c>
      <c r="F153" s="190" t="str">
        <f t="shared" ca="1" si="14"/>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$M$4:$AD$4,
                    (M153:AD153),
                    "")),
            1,
            0))
        =0,
    NA(),
    IF(
        Parameters!$D$15=1,
        IF(
            SUM(--(ISNUMBER(IF($M$4:$AD$4=1,(M153:AD153),""))))&gt;0,
            MAX(IF(
                ISNUMBER(M153:AD153),
                IF(
                    M$4:AD$4=1,
                    M153:AD153,
                    ""),
                "")),
            MAX(IF(
                ISNUMBER(M153:AD153),
                IF(
                    M$4:AD$4=2,
                    M153:AD153,
                    ""),
                ""))
        ),
        IF(
            Parameters!$D$16=1,
            IFERROR(
                AVERAGE(IF(
                    ISNUMBER(M153:AD153),
                    IF(
                        M$4:AD$4=1,
                        M153:AD153,
                        ""),
                    "")),
                AVERAGE(IF(
                    ISNUMBER(M153:AD153),
                    IF(
                        M$4:AD$4=2,
                        M153:AD153,
                        ""),
                    ""))
            ),
            IF(
                Parameters!$D$17=1,
                IFERROR(
                    IF(
                        OR(
                            IF(
                                ISNUMBER(M153:AD153),
                                IF(
                                    M$4:AD$4=1,
                                    M153:AD153,
                                    ""),
                                "")
                            =0),
                        0,
                        GEOMEAN(IF(
                            ISNUMBER(M153:AD153),
                            IF(
                                M$4:AD$4=1,
                                M153:AD153,
                                ""),
                            ""))
                    ),
                    IF(
                        OR(IF(
                            ISNUMBER(M153:AD153),
                            IF(
                                M$4:AD$4=2,
                                M153:AD153,
                                ""),
                            "")
                            =0),
                        0,
                        GEOMEAN(IF(
                            ISNUMBER(M153:AD153),
                            IF(
                                M$4:AD$4=2,
                                M153:AD153,
                                ""),
                            "")))
                )
            )
        )
    )
)</f>
        <v>0</v>
      </c>
      <c r="I153" s="191" cm="1">
        <f t="array" ref="I153">IF(
    SUM(IF(
            ISNUMBER(
                IF(
                    $M$5:$AD$5,
                    (M153:AD153),
                    "")),
            1,
            0))
        =0,
    NA(),
    IF(
        Parameters!$D$15=1,
        IF(
            SUM(--(ISNUMBER(IF($M$5:$AD$5=1,(M153:AD153),""))))&gt;0,
            MAX(IF(
                ISNUMBER(M153:AD153),
                IF(
                    M$5:AD$5=1,
                    M153:AD153,
                    ""),
                "")),
            MAX(IF(
                ISNUMBER(M153:AD153),
                IF(
                    M$5:AD$5=2,
                    M153:AD153,
                    ""),
                ""))
        ),
        IF(
            Parameters!$D$16=1,
            IFERROR(
                AVERAGE(IF(
                    ISNUMBER(M153:AD153),
                    IF(
                        M$5:AD$5=1,
                        M153:AD153,
                        ""),
                    "")),
                AVERAGE(IF(
                    ISNUMBER(M153:AD153),
                    IF(
                        M$5:AD$5=2,
                        M153:AD153,
                        ""),
                    ""))
            ),
            IF(
                Parameters!$D$17=1,
                IFERROR(
                    IF(
                        OR(
                            IF(
                                ISNUMBER(M153:AD153),
                                IF(
                                    M$5:AD$5=1,
                                    M153:AD153,
                                    ""),
                                "")
                            =0),
                        0,
                        GEOMEAN(IF(
                            ISNUMBER(M153:AD153),
                            IF(
                                M$5:AD$5=1,
                                M153:AD153,
                                ""),
                            ""))
                    ),
                    IF(
                        OR(IF(
                            ISNUMBER(M153:AD153),
                            IF(
                                M$5:AD$5=2,
                                M153:AD153,
                                ""),
                            "")
                            =0),
                        0,
                        GEOMEAN(IF(
                            ISNUMBER(M153:AD153),
                            IF(
                                M$5:AD$5=2,
                                M153:AD153,
                                ""),
                            "")))
                )
            )
        )
    )
)</f>
        <v>7</v>
      </c>
      <c r="J153" s="242">
        <v>45103</v>
      </c>
      <c r="K153" s="242">
        <v>45142</v>
      </c>
      <c r="L153" s="91" t="s">
        <v>248</v>
      </c>
      <c r="M153" s="192">
        <v>0</v>
      </c>
      <c r="N153" s="192">
        <v>0</v>
      </c>
      <c r="O153" s="192" t="s">
        <v>409</v>
      </c>
      <c r="P153" s="192">
        <v>0</v>
      </c>
      <c r="Q153" s="192" t="s">
        <v>409</v>
      </c>
      <c r="R153" s="192">
        <v>7</v>
      </c>
      <c r="S153" s="192" t="s">
        <v>409</v>
      </c>
      <c r="T153" s="192" t="s">
        <v>409</v>
      </c>
      <c r="U153" s="192">
        <v>14.5</v>
      </c>
      <c r="V153" s="192" t="s">
        <v>409</v>
      </c>
      <c r="W153" s="192" t="s">
        <v>409</v>
      </c>
      <c r="X153" s="192" t="s">
        <v>409</v>
      </c>
      <c r="Y153" s="192">
        <v>0.17857142857142799</v>
      </c>
      <c r="Z153" s="192" t="s">
        <v>409</v>
      </c>
      <c r="AA153" s="34"/>
      <c r="AB153" s="34"/>
      <c r="AC153" s="192"/>
      <c r="AD153" s="192"/>
      <c r="AE153" s="192"/>
      <c r="AF153" s="192"/>
      <c r="AG153" s="192"/>
      <c r="AH153" s="192"/>
    </row>
    <row r="154" spans="1:34" x14ac:dyDescent="0.2">
      <c r="A154" s="84">
        <v>147</v>
      </c>
      <c r="B154" s="84" t="str">
        <f ca="1"/>
        <v>Nepal</v>
      </c>
      <c r="C154" s="84" t="str">
        <f ca="1"/>
        <v>NPL</v>
      </c>
      <c r="D154" s="219" t="str">
        <f ca="1"/>
        <v>SAS           South Asia</v>
      </c>
      <c r="E154" s="219" t="str">
        <f ca="1"/>
        <v>IDA</v>
      </c>
      <c r="F154" s="190" t="str">
        <f t="shared" ca="1" si="14"/>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$M$4:$AD$4,
                    (M154:AD154),
                    "")),
            1,
            0))
        =0,
    NA(),
    IF(
        Parameters!$D$15=1,
        IF(
            SUM(--(ISNUMBER(IF($M$4:$AD$4=1,(M154:AD154),""))))&gt;0,
            MAX(IF(
                ISNUMBER(M154:AD154),
                IF(
                    M$4:AD$4=1,
                    M154:AD154,
                    ""),
                "")),
            MAX(IF(
                ISNUMBER(M154:AD154),
                IF(
                    M$4:AD$4=2,
                    M154:AD154,
                    ""),
                ""))
        ),
        IF(
            Parameters!$D$16=1,
            IFERROR(
                AVERAGE(IF(
                    ISNUMBER(M154:AD154),
                    IF(
                        M$4:AD$4=1,
                        M154:AD154,
                        ""),
                    "")),
                AVERAGE(IF(
                    ISNUMBER(M154:AD154),
                    IF(
                        M$4:AD$4=2,
                        M154:AD154,
                        ""),
                    ""))
            ),
            IF(
                Parameters!$D$17=1,
                IFERROR(
                    IF(
                        OR(
                            IF(
                                ISNUMBER(M154:AD154),
                                IF(
                                    M$4:AD$4=1,
                                    M154:AD154,
                                    ""),
                                "")
                            =0),
                        0,
                        GEOMEAN(IF(
                            ISNUMBER(M154:AD154),
                            IF(
                                M$4:AD$4=1,
                                M154:AD154,
                                ""),
                            ""))
                    ),
                    IF(
                        OR(IF(
                            ISNUMBER(M154:AD154),
                            IF(
                                M$4:AD$4=2,
                                M154:AD154,
                                ""),
                            "")
                            =0),
                        0,
                        GEOMEAN(IF(
                            ISNUMBER(M154:AD154),
                            IF(
                                M$4:AD$4=2,
                                M154:AD154,
                                ""),
                            "")))
                )
            )
        )
    )
)</f>
        <v>4.0615628858705204</v>
      </c>
      <c r="I154" s="191" cm="1">
        <f t="array" ref="I154">IF(
    SUM(IF(
            ISNUMBER(
                IF(
                    $M$5:$AD$5,
                    (M154:AD154),
                    "")),
            1,
            0))
        =0,
    NA(),
    IF(
        Parameters!$D$15=1,
        IF(
            SUM(--(ISNUMBER(IF($M$5:$AD$5=1,(M154:AD154),""))))&gt;0,
            MAX(IF(
                ISNUMBER(M154:AD154),
                IF(
                    M$5:AD$5=1,
                    M154:AD154,
                    ""),
                "")),
            MAX(IF(
                ISNUMBER(M154:AD154),
                IF(
                    M$5:AD$5=2,
                    M154:AD154,
                    ""),
                ""))
        ),
        IF(
            Parameters!$D$16=1,
            IFERROR(
                AVERAGE(IF(
                    ISNUMBER(M154:AD154),
                    IF(
                        M$5:AD$5=1,
                        M154:AD154,
                        ""),
                    "")),
                AVERAGE(IF(
                    ISNUMBER(M154:AD154),
                    IF(
                        M$5:AD$5=2,
                        M154:AD154,
                        ""),
                    ""))
            ),
            IF(
                Parameters!$D$17=1,
                IFERROR(
                    IF(
                        OR(
                            IF(
                                ISNUMBER(M154:AD154),
                                IF(
                                    M$5:AD$5=1,
                                    M154:AD154,
                                    ""),
                                "")
                            =0),
                        0,
                        GEOMEAN(IF(
                            ISNUMBER(M154:AD154),
                            IF(
                                M$5:AD$5=1,
                                M154:AD154,
                                ""),
                            ""))
                    ),
                    IF(
                        OR(IF(
                            ISNUMBER(M154:AD154),
                            IF(
                                M$5:AD$5=2,
                                M154:AD154,
                                ""),
                            "")
                            =0),
                        0,
                        GEOMEAN(IF(
                            ISNUMBER(M154:AD154),
                            IF(
                                M$5:AD$5=2,
                                M154:AD154,
                                ""),
                            "")))
                )
            )
        )
    )
)</f>
        <v>0</v>
      </c>
      <c r="J154" s="242">
        <v>45103</v>
      </c>
      <c r="K154" s="242">
        <v>45075</v>
      </c>
      <c r="L154" s="91" t="s">
        <v>250</v>
      </c>
      <c r="M154" s="192">
        <v>0</v>
      </c>
      <c r="N154" s="192">
        <v>4.0615628858705204</v>
      </c>
      <c r="O154" s="192" t="s">
        <v>409</v>
      </c>
      <c r="P154" s="192">
        <v>0</v>
      </c>
      <c r="Q154" s="192" t="s">
        <v>409</v>
      </c>
      <c r="R154" s="192" t="s">
        <v>409</v>
      </c>
      <c r="S154" s="192">
        <v>0</v>
      </c>
      <c r="T154" s="192" t="s">
        <v>409</v>
      </c>
      <c r="U154" s="192">
        <v>80.2</v>
      </c>
      <c r="V154" s="192" t="s">
        <v>409</v>
      </c>
      <c r="W154" s="192" t="s">
        <v>409</v>
      </c>
      <c r="X154" s="192" t="s">
        <v>409</v>
      </c>
      <c r="Y154" s="192" t="s">
        <v>409</v>
      </c>
      <c r="Z154" s="192">
        <v>-100</v>
      </c>
      <c r="AA154" s="34"/>
      <c r="AB154" s="34"/>
      <c r="AC154" s="192"/>
      <c r="AD154" s="192"/>
      <c r="AE154" s="192"/>
      <c r="AF154" s="192"/>
      <c r="AG154" s="192"/>
      <c r="AH154" s="192"/>
    </row>
    <row r="155" spans="1:34" x14ac:dyDescent="0.2">
      <c r="A155" s="84">
        <v>148</v>
      </c>
      <c r="B155" s="84" t="str">
        <f ca="1"/>
        <v>Nauru</v>
      </c>
      <c r="C155" s="84" t="str">
        <f ca="1"/>
        <v>NRU</v>
      </c>
      <c r="D155" s="219" t="str">
        <f ca="1"/>
        <v>EAS           East Asia &amp; Pacific</v>
      </c>
      <c r="E155" s="219" t="str">
        <f ca="1"/>
        <v>IBRD</v>
      </c>
      <c r="F155" s="190" t="str">
        <f t="shared" ca="1" si="14"/>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$M$4:$AD$4,
                    (M155:AD155),
                    "")),
            1,
            0))
        =0,
    NA(),
    IF(
        Parameters!$D$15=1,
        IF(
            SUM(--(ISNUMBER(IF($M$4:$AD$4=1,(M155:AD155),""))))&gt;0,
            MAX(IF(
                ISNUMBER(M155:AD155),
                IF(
                    M$4:AD$4=1,
                    M155:AD155,
                    ""),
                "")),
            MAX(IF(
                ISNUMBER(M155:AD155),
                IF(
                    M$4:AD$4=2,
                    M155:AD155,
                    ""),
                ""))
        ),
        IF(
            Parameters!$D$16=1,
            IFERROR(
                AVERAGE(IF(
                    ISNUMBER(M155:AD155),
                    IF(
                        M$4:AD$4=1,
                        M155:AD155,
                        ""),
                    "")),
                AVERAGE(IF(
                    ISNUMBER(M155:AD155),
                    IF(
                        M$4:AD$4=2,
                        M155:AD155,
                        ""),
                    ""))
            ),
            IF(
                Parameters!$D$17=1,
                IFERROR(
                    IF(
                        OR(
                            IF(
                                ISNUMBER(M155:AD155),
                                IF(
                                    M$4:AD$4=1,
                                    M155:AD155,
                                    ""),
                                "")
                            =0),
                        0,
                        GEOMEAN(IF(
                            ISNUMBER(M155:AD155),
                            IF(
                                M$4:AD$4=1,
                                M155:AD155,
                                ""),
                            ""))
                    ),
                    IF(
                        OR(IF(
                            ISNUMBER(M155:AD155),
                            IF(
                                M$4:AD$4=2,
                                M155:AD155,
                                ""),
                            "")
                            =0),
                        0,
                        GEOMEAN(IF(
                            ISNUMBER(M155:AD155),
                            IF(
                                M$4:AD$4=2,
                                M155:AD155,
                                ""),
                            "")))
                )
            )
        )
    )
)</f>
        <v>0</v>
      </c>
      <c r="I155" s="191" cm="1">
        <f t="array" ref="I155">IF(
    SUM(IF(
            ISNUMBER(
                IF(
                    $M$5:$AD$5,
                    (M155:AD155),
                    "")),
            1,
            0))
        =0,
    NA(),
    IF(
        Parameters!$D$15=1,
        IF(
            SUM(--(ISNUMBER(IF($M$5:$AD$5=1,(M155:AD155),""))))&gt;0,
            MAX(IF(
                ISNUMBER(M155:AD155),
                IF(
                    M$5:AD$5=1,
                    M155:AD155,
                    ""),
                "")),
            MAX(IF(
                ISNUMBER(M155:AD155),
                IF(
                    M$5:AD$5=2,
                    M155:AD155,
                    ""),
                ""))
        ),
        IF(
            Parameters!$D$16=1,
            IFERROR(
                AVERAGE(IF(
                    ISNUMBER(M155:AD155),
                    IF(
                        M$5:AD$5=1,
                        M155:AD155,
                        ""),
                    "")),
                AVERAGE(IF(
                    ISNUMBER(M155:AD155),
                    IF(
                        M$5:AD$5=2,
                        M155:AD155,
                        ""),
                    ""))
            ),
            IF(
                Parameters!$D$17=1,
                IFERROR(
                    IF(
                        OR(
                            IF(
                                ISNUMBER(M155:AD155),
                                IF(
                                    M$5:AD$5=1,
                                    M155:AD155,
                                    ""),
                                "")
                            =0),
                        0,
                        GEOMEAN(IF(
                            ISNUMBER(M155:AD155),
                            IF(
                                M$5:AD$5=1,
                                M155:AD155,
                                ""),
                            ""))
                    ),
                    IF(
                        OR(IF(
                            ISNUMBER(M155:AD155),
                            IF(
                                M$5:AD$5=2,
                                M155:AD155,
                                ""),
                            "")
                            =0),
                        0,
                        GEOMEAN(IF(
                            ISNUMBER(M155:AD155),
                            IF(
                                M$5:AD$5=2,
                                M155:AD155,
                                ""),
                            "")))
                )
            )
        )
    )
)</f>
        <v>0</v>
      </c>
      <c r="J155" s="242" t="s">
        <v>409</v>
      </c>
      <c r="K155" s="242">
        <v>44753</v>
      </c>
      <c r="L155" s="91" t="s">
        <v>252</v>
      </c>
      <c r="M155" s="192">
        <v>0</v>
      </c>
      <c r="N155" s="192" t="s">
        <v>409</v>
      </c>
      <c r="O155" s="192" t="s">
        <v>409</v>
      </c>
      <c r="P155" s="192">
        <v>0</v>
      </c>
      <c r="Q155" s="192" t="s">
        <v>409</v>
      </c>
      <c r="R155" s="192" t="s">
        <v>409</v>
      </c>
      <c r="S155" s="192" t="s">
        <v>409</v>
      </c>
      <c r="T155" s="192" t="s">
        <v>409</v>
      </c>
      <c r="U155" s="192" t="s">
        <v>409</v>
      </c>
      <c r="V155" s="192" t="s">
        <v>409</v>
      </c>
      <c r="W155" s="192" t="s">
        <v>409</v>
      </c>
      <c r="X155" s="192" t="s">
        <v>409</v>
      </c>
      <c r="Y155" s="192" t="s">
        <v>409</v>
      </c>
      <c r="Z155" s="192" t="s">
        <v>409</v>
      </c>
      <c r="AA155" s="34"/>
      <c r="AB155" s="34"/>
      <c r="AC155" s="192"/>
      <c r="AD155" s="192"/>
      <c r="AE155" s="192"/>
      <c r="AF155" s="192"/>
      <c r="AG155" s="192"/>
      <c r="AH155" s="192"/>
    </row>
    <row r="156" spans="1:34" x14ac:dyDescent="0.2">
      <c r="A156" s="84">
        <v>149</v>
      </c>
      <c r="B156" s="84" t="str">
        <f ca="1"/>
        <v>New Zealand</v>
      </c>
      <c r="C156" s="84" t="str">
        <f ca="1"/>
        <v>NZL</v>
      </c>
      <c r="D156" s="219" t="str">
        <f ca="1"/>
        <v>EAS           East Asia &amp; Pacific</v>
      </c>
      <c r="E156" s="219" t="str">
        <f ca="1"/>
        <v>NA</v>
      </c>
      <c r="F156" s="190" t="str">
        <f t="shared" ca="1" si="14"/>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$M$4:$AD$4,
                    (M156:AD156),
                    "")),
            1,
            0))
        =0,
    NA(),
    IF(
        Parameters!$D$15=1,
        IF(
            SUM(--(ISNUMBER(IF($M$4:$AD$4=1,(M156:AD156),""))))&gt;0,
            MAX(IF(
                ISNUMBER(M156:AD156),
                IF(
                    M$4:AD$4=1,
                    M156:AD156,
                    ""),
                "")),
            MAX(IF(
                ISNUMBER(M156:AD156),
                IF(
                    M$4:AD$4=2,
                    M156:AD156,
                    ""),
                ""))
        ),
        IF(
            Parameters!$D$16=1,
            IFERROR(
                AVERAGE(IF(
                    ISNUMBER(M156:AD156),
                    IF(
                        M$4:AD$4=1,
                        M156:AD156,
                        ""),
                    "")),
                AVERAGE(IF(
                    ISNUMBER(M156:AD156),
                    IF(
                        M$4:AD$4=2,
                        M156:AD156,
                        ""),
                    ""))
            ),
            IF(
                Parameters!$D$17=1,
                IFERROR(
                    IF(
                        OR(
                            IF(
                                ISNUMBER(M156:AD156),
                                IF(
                                    M$4:AD$4=1,
                                    M156:AD156,
                                    ""),
                                "")
                            =0),
                        0,
                        GEOMEAN(IF(
                            ISNUMBER(M156:AD156),
                            IF(
                                M$4:AD$4=1,
                                M156:AD156,
                                ""),
                            ""))
                    ),
                    IF(
                        OR(IF(
                            ISNUMBER(M156:AD156),
                            IF(
                                M$4:AD$4=2,
                                M156:AD156,
                                ""),
                            "")
                            =0),
                        0,
                        GEOMEAN(IF(
                            ISNUMBER(M156:AD156),
                            IF(
                                M$4:AD$4=2,
                                M156:AD156,
                                ""),
                            "")))
                )
            )
        )
    )
)</f>
        <v>0</v>
      </c>
      <c r="I156" s="191" cm="1">
        <f t="array" ref="I156">IF(
    SUM(IF(
            ISNUMBER(
                IF(
                    $M$5:$AD$5,
                    (M156:AD156),
                    "")),
            1,
            0))
        =0,
    NA(),
    IF(
        Parameters!$D$15=1,
        IF(
            SUM(--(ISNUMBER(IF($M$5:$AD$5=1,(M156:AD156),""))))&gt;0,
            MAX(IF(
                ISNUMBER(M156:AD156),
                IF(
                    M$5:AD$5=1,
                    M156:AD156,
                    ""),
                "")),
            MAX(IF(
                ISNUMBER(M156:AD156),
                IF(
                    M$5:AD$5=2,
                    M156:AD156,
                    ""),
                ""))
        ),
        IF(
            Parameters!$D$16=1,
            IFERROR(
                AVERAGE(IF(
                    ISNUMBER(M156:AD156),
                    IF(
                        M$5:AD$5=1,
                        M156:AD156,
                        ""),
                    "")),
                AVERAGE(IF(
                    ISNUMBER(M156:AD156),
                    IF(
                        M$5:AD$5=2,
                        M156:AD156,
                        ""),
                    ""))
            ),
            IF(
                Parameters!$D$17=1,
                IFERROR(
                    IF(
                        OR(
                            IF(
                                ISNUMBER(M156:AD156),
                                IF(
                                    M$5:AD$5=1,
                                    M156:AD156,
                                    ""),
                                "")
                            =0),
                        0,
                        GEOMEAN(IF(
                            ISNUMBER(M156:AD156),
                            IF(
                                M$5:AD$5=1,
                                M156:AD156,
                                ""),
                            ""))
                    ),
                    IF(
                        OR(IF(
                            ISNUMBER(M156:AD156),
                            IF(
                                M$5:AD$5=2,
                                M156:AD156,
                                ""),
                            "")
                            =0),
                        0,
                        GEOMEAN(IF(
                            ISNUMBER(M156:AD156),
                            IF(
                                M$5:AD$5=2,
                                M156:AD156,
                                ""),
                            "")))
                )
            )
        )
    )
)</f>
        <v>0</v>
      </c>
      <c r="J156" s="242">
        <v>45103</v>
      </c>
      <c r="K156" s="242">
        <v>44966</v>
      </c>
      <c r="L156" s="91" t="s">
        <v>254</v>
      </c>
      <c r="M156" s="192">
        <v>0</v>
      </c>
      <c r="N156" s="192">
        <v>0</v>
      </c>
      <c r="O156" s="192" t="s">
        <v>409</v>
      </c>
      <c r="P156" s="192">
        <v>0</v>
      </c>
      <c r="Q156" s="192" t="s">
        <v>409</v>
      </c>
      <c r="R156" s="192">
        <v>0</v>
      </c>
      <c r="S156" s="192" t="s">
        <v>409</v>
      </c>
      <c r="T156" s="192" t="s">
        <v>409</v>
      </c>
      <c r="U156" s="192">
        <v>16.7</v>
      </c>
      <c r="V156" s="192" t="s">
        <v>409</v>
      </c>
      <c r="W156" s="192" t="s">
        <v>409</v>
      </c>
      <c r="X156" s="192" t="s">
        <v>409</v>
      </c>
      <c r="Y156" s="192">
        <v>0</v>
      </c>
      <c r="Z156" s="192" t="s">
        <v>409</v>
      </c>
      <c r="AA156" s="34"/>
      <c r="AB156" s="34"/>
      <c r="AC156" s="192"/>
      <c r="AD156" s="192"/>
      <c r="AE156" s="192"/>
      <c r="AF156" s="192"/>
      <c r="AG156" s="192"/>
      <c r="AH156" s="192"/>
    </row>
    <row r="157" spans="1:34" x14ac:dyDescent="0.2">
      <c r="A157" s="84">
        <v>150</v>
      </c>
      <c r="B157" s="84" t="str">
        <f ca="1"/>
        <v>Oman</v>
      </c>
      <c r="C157" s="84" t="str">
        <f ca="1"/>
        <v>OMN</v>
      </c>
      <c r="D157" s="219" t="str">
        <f ca="1"/>
        <v>MEA           Middle East &amp; North Africa</v>
      </c>
      <c r="E157" s="219" t="str">
        <f ca="1"/>
        <v>NA</v>
      </c>
      <c r="F157" s="190" t="str">
        <f t="shared" ca="1" si="14"/>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$M$4:$AD$4,
                    (M157:AD157),
                    "")),
            1,
            0))
        =0,
    NA(),
    IF(
        Parameters!$D$15=1,
        IF(
            SUM(--(ISNUMBER(IF($M$4:$AD$4=1,(M157:AD157),""))))&gt;0,
            MAX(IF(
                ISNUMBER(M157:AD157),
                IF(
                    M$4:AD$4=1,
                    M157:AD157,
                    ""),
                "")),
            MAX(IF(
                ISNUMBER(M157:AD157),
                IF(
                    M$4:AD$4=2,
                    M157:AD157,
                    ""),
                ""))
        ),
        IF(
            Parameters!$D$16=1,
            IFERROR(
                AVERAGE(IF(
                    ISNUMBER(M157:AD157),
                    IF(
                        M$4:AD$4=1,
                        M157:AD157,
                        ""),
                    "")),
                AVERAGE(IF(
                    ISNUMBER(M157:AD157),
                    IF(
                        M$4:AD$4=2,
                        M157:AD157,
                        ""),
                    ""))
            ),
            IF(
                Parameters!$D$17=1,
                IFERROR(
                    IF(
                        OR(
                            IF(
                                ISNUMBER(M157:AD157),
                                IF(
                                    M$4:AD$4=1,
                                    M157:AD157,
                                    ""),
                                "")
                            =0),
                        0,
                        GEOMEAN(IF(
                            ISNUMBER(M157:AD157),
                            IF(
                                M$4:AD$4=1,
                                M157:AD157,
                                ""),
                            ""))
                    ),
                    IF(
                        OR(IF(
                            ISNUMBER(M157:AD157),
                            IF(
                                M$4:AD$4=2,
                                M157:AD157,
                                ""),
                            "")
                            =0),
                        0,
                        GEOMEAN(IF(
                            ISNUMBER(M157:AD157),
                            IF(
                                M$4:AD$4=2,
                                M157:AD157,
                                ""),
                            "")))
                )
            )
        )
    )
)</f>
        <v>0</v>
      </c>
      <c r="I157" s="191" cm="1">
        <f t="array" ref="I157">IF(
    SUM(IF(
            ISNUMBER(
                IF(
                    $M$5:$AD$5,
                    (M157:AD157),
                    "")),
            1,
            0))
        =0,
    NA(),
    IF(
        Parameters!$D$15=1,
        IF(
            SUM(--(ISNUMBER(IF($M$5:$AD$5=1,(M157:AD157),""))))&gt;0,
            MAX(IF(
                ISNUMBER(M157:AD157),
                IF(
                    M$5:AD$5=1,
                    M157:AD157,
                    ""),
                "")),
            MAX(IF(
                ISNUMBER(M157:AD157),
                IF(
                    M$5:AD$5=2,
                    M157:AD157,
                    ""),
                ""))
        ),
        IF(
            Parameters!$D$16=1,
            IFERROR(
                AVERAGE(IF(
                    ISNUMBER(M157:AD157),
                    IF(
                        M$5:AD$5=1,
                        M157:AD157,
                        ""),
                    "")),
                AVERAGE(IF(
                    ISNUMBER(M157:AD157),
                    IF(
                        M$5:AD$5=2,
                        M157:AD157,
                        ""),
                    ""))
            ),
            IF(
                Parameters!$D$17=1,
                IFERROR(
                    IF(
                        OR(
                            IF(
                                ISNUMBER(M157:AD157),
                                IF(
                                    M$5:AD$5=1,
                                    M157:AD157,
                                    ""),
                                "")
                            =0),
                        0,
                        GEOMEAN(IF(
                            ISNUMBER(M157:AD157),
                            IF(
                                M$5:AD$5=1,
                                M157:AD157,
                                ""),
                            ""))
                    ),
                    IF(
                        OR(IF(
                            ISNUMBER(M157:AD157),
                            IF(
                                M$5:AD$5=2,
                                M157:AD157,
                                ""),
                            "")
                            =0),
                        0,
                        GEOMEAN(IF(
                            ISNUMBER(M157:AD157),
                            IF(
                                M$5:AD$5=2,
                                M157:AD157,
                                ""),
                            "")))
                )
            )
        )
    )
)</f>
        <v>0</v>
      </c>
      <c r="J157" s="242">
        <v>45103</v>
      </c>
      <c r="K157" s="242">
        <v>45142</v>
      </c>
      <c r="L157" s="91" t="s">
        <v>256</v>
      </c>
      <c r="M157" s="192">
        <v>0</v>
      </c>
      <c r="N157" s="192">
        <v>0</v>
      </c>
      <c r="O157" s="192" t="s">
        <v>409</v>
      </c>
      <c r="P157" s="192">
        <v>0</v>
      </c>
      <c r="Q157" s="192" t="s">
        <v>409</v>
      </c>
      <c r="R157" s="192">
        <v>0</v>
      </c>
      <c r="S157" s="192" t="s">
        <v>409</v>
      </c>
      <c r="T157" s="192" t="s">
        <v>409</v>
      </c>
      <c r="U157" s="192">
        <v>48.7</v>
      </c>
      <c r="V157" s="192" t="s">
        <v>409</v>
      </c>
      <c r="W157" s="192" t="s">
        <v>409</v>
      </c>
      <c r="X157" s="192" t="s">
        <v>409</v>
      </c>
      <c r="Y157" s="192">
        <v>-3.5714285714285698E-2</v>
      </c>
      <c r="Z157" s="192" t="s">
        <v>409</v>
      </c>
      <c r="AA157" s="34"/>
      <c r="AB157" s="34"/>
      <c r="AC157" s="192"/>
      <c r="AD157" s="192"/>
      <c r="AE157" s="192"/>
      <c r="AF157" s="192"/>
      <c r="AG157" s="192"/>
      <c r="AH157" s="192"/>
    </row>
    <row r="158" spans="1:34" x14ac:dyDescent="0.2">
      <c r="A158" s="84">
        <v>151</v>
      </c>
      <c r="B158" s="84" t="str">
        <f ca="1"/>
        <v>Pakistan</v>
      </c>
      <c r="C158" s="84" t="str">
        <f ca="1"/>
        <v>PAK</v>
      </c>
      <c r="D158" s="219" t="str">
        <f ca="1"/>
        <v>SAS           South Asia</v>
      </c>
      <c r="E158" s="219" t="str">
        <f ca="1"/>
        <v>Blend</v>
      </c>
      <c r="F158" s="190" t="str">
        <f t="shared" ca="1" si="14"/>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7.8742542983436348</v>
      </c>
      <c r="H158" s="80" cm="1">
        <f t="array" ref="H158">IF(
    SUM(IF(
            ISNUMBER(
                IF(
                    $M$4:$AD$4,
                    (M158:AD158),
                    "")),
            1,
            0))
        =0,
    NA(),
    IF(
        Parameters!$D$15=1,
        IF(
            SUM(--(ISNUMBER(IF($M$4:$AD$4=1,(M158:AD158),""))))&gt;0,
            MAX(IF(
                ISNUMBER(M158:AD158),
                IF(
                    M$4:AD$4=1,
                    M158:AD158,
                    ""),
                "")),
            MAX(IF(
                ISNUMBER(M158:AD158),
                IF(
                    M$4:AD$4=2,
                    M158:AD158,
                    ""),
                ""))
        ),
        IF(
            Parameters!$D$16=1,
            IFERROR(
                AVERAGE(IF(
                    ISNUMBER(M158:AD158),
                    IF(
                        M$4:AD$4=1,
                        M158:AD158,
                        ""),
                    "")),
                AVERAGE(IF(
                    ISNUMBER(M158:AD158),
                    IF(
                        M$4:AD$4=2,
                        M158:AD158,
                        ""),
                    ""))
            ),
            IF(
                Parameters!$D$17=1,
                IFERROR(
                    IF(
                        OR(
                            IF(
                                ISNUMBER(M158:AD158),
                                IF(
                                    M$4:AD$4=1,
                                    M158:AD158,
                                    ""),
                                "")
                            =0),
                        0,
                        GEOMEAN(IF(
                            ISNUMBER(M158:AD158),
                            IF(
                                M$4:AD$4=1,
                                M158:AD158,
                                ""),
                            ""))
                    ),
                    IF(
                        OR(IF(
                            ISNUMBER(M158:AD158),
                            IF(
                                M$4:AD$4=2,
                                M158:AD158,
                                ""),
                            "")
                            =0),
                        0,
                        GEOMEAN(IF(
                            ISNUMBER(M158:AD158),
                            IF(
                                M$4:AD$4=2,
                                M158:AD158,
                                ""),
                            "")))
                )
            )
        )
    )
)</f>
        <v>6.2003880754983198</v>
      </c>
      <c r="I158" s="191" cm="1">
        <f t="array" ref="I158">IF(
    SUM(IF(
            ISNUMBER(
                IF(
                    $M$5:$AD$5,
                    (M158:AD158),
                    "")),
            1,
            0))
        =0,
    NA(),
    IF(
        Parameters!$D$15=1,
        IF(
            SUM(--(ISNUMBER(IF($M$5:$AD$5=1,(M158:AD158),""))))&gt;0,
            MAX(IF(
                ISNUMBER(M158:AD158),
                IF(
                    M$5:AD$5=1,
                    M158:AD158,
                    ""),
                "")),
            MAX(IF(
                ISNUMBER(M158:AD158),
                IF(
                    M$5:AD$5=2,
                    M158:AD158,
                    ""),
                ""))
        ),
        IF(
            Parameters!$D$16=1,
            IFERROR(
                AVERAGE(IF(
                    ISNUMBER(M158:AD158),
                    IF(
                        M$5:AD$5=1,
                        M158:AD158,
                        ""),
                    "")),
                AVERAGE(IF(
                    ISNUMBER(M158:AD158),
                    IF(
                        M$5:AD$5=2,
                        M158:AD158,
                        ""),
                    ""))
            ),
            IF(
                Parameters!$D$17=1,
                IFERROR(
                    IF(
                        OR(
                            IF(
                                ISNUMBER(M158:AD158),
                                IF(
                                    M$5:AD$5=1,
                                    M158:AD158,
                                    ""),
                                "")
                            =0),
                        0,
                        GEOMEAN(IF(
                            ISNUMBER(M158:AD158),
                            IF(
                                M$5:AD$5=1,
                                M158:AD158,
                                ""),
                            ""))
                    ),
                    IF(
                        OR(IF(
                            ISNUMBER(M158:AD158),
                            IF(
                                M$5:AD$5=2,
                                M158:AD158,
                                ""),
                            "")
                            =0),
                        0,
                        GEOMEAN(IF(
                            ISNUMBER(M158:AD158),
                            IF(
                                M$5:AD$5=2,
                                M158:AD158,
                                ""),
                            "")))
                )
            )
        )
    )
)</f>
        <v>10</v>
      </c>
      <c r="J158" s="242">
        <v>45103</v>
      </c>
      <c r="K158" s="242">
        <v>45154</v>
      </c>
      <c r="L158" s="91" t="s">
        <v>258</v>
      </c>
      <c r="M158" s="192">
        <v>0</v>
      </c>
      <c r="N158" s="192">
        <v>6.2003880754983198</v>
      </c>
      <c r="O158" s="192">
        <v>10</v>
      </c>
      <c r="P158" s="192">
        <v>0</v>
      </c>
      <c r="Q158" s="192">
        <v>3</v>
      </c>
      <c r="R158" s="192">
        <v>0</v>
      </c>
      <c r="S158" s="192">
        <v>0</v>
      </c>
      <c r="T158" s="192" t="s">
        <v>409</v>
      </c>
      <c r="U158" s="192">
        <v>89.9</v>
      </c>
      <c r="V158" s="192">
        <v>1.3927294059792099</v>
      </c>
      <c r="W158" s="192" t="s">
        <v>409</v>
      </c>
      <c r="X158" s="192" t="s">
        <v>894</v>
      </c>
      <c r="Y158" s="192">
        <v>0</v>
      </c>
      <c r="Z158" s="192">
        <v>-19.413919413919398</v>
      </c>
      <c r="AA158" s="34"/>
      <c r="AB158" s="34"/>
      <c r="AC158" s="192"/>
      <c r="AD158" s="192"/>
      <c r="AE158" s="192"/>
      <c r="AF158" s="192"/>
      <c r="AG158" s="192"/>
      <c r="AH158" s="192"/>
    </row>
    <row r="159" spans="1:34" x14ac:dyDescent="0.2">
      <c r="A159" s="84">
        <v>152</v>
      </c>
      <c r="B159" s="84" t="str">
        <f ca="1"/>
        <v>Panama</v>
      </c>
      <c r="C159" s="84" t="str">
        <f ca="1"/>
        <v>PAN</v>
      </c>
      <c r="D159" s="219" t="str">
        <f ca="1"/>
        <v>LCN           Latin America &amp; Caribbean</v>
      </c>
      <c r="E159" s="219" t="str">
        <f ca="1"/>
        <v>IBRD</v>
      </c>
      <c r="F159" s="190" t="str">
        <f t="shared" ca="1" si="14"/>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$M$4:$AD$4,
                    (M159:AD159),
                    "")),
            1,
            0))
        =0,
    NA(),
    IF(
        Parameters!$D$15=1,
        IF(
            SUM(--(ISNUMBER(IF($M$4:$AD$4=1,(M159:AD159),""))))&gt;0,
            MAX(IF(
                ISNUMBER(M159:AD159),
                IF(
                    M$4:AD$4=1,
                    M159:AD159,
                    ""),
                "")),
            MAX(IF(
                ISNUMBER(M159:AD159),
                IF(
                    M$4:AD$4=2,
                    M159:AD159,
                    ""),
                ""))
        ),
        IF(
            Parameters!$D$16=1,
            IFERROR(
                AVERAGE(IF(
                    ISNUMBER(M159:AD159),
                    IF(
                        M$4:AD$4=1,
                        M159:AD159,
                        ""),
                    "")),
                AVERAGE(IF(
                    ISNUMBER(M159:AD159),
                    IF(
                        M$4:AD$4=2,
                        M159:AD159,
                        ""),
                    ""))
            ),
            IF(
                Parameters!$D$17=1,
                IFERROR(
                    IF(
                        OR(
                            IF(
                                ISNUMBER(M159:AD159),
                                IF(
                                    M$4:AD$4=1,
                                    M159:AD159,
                                    ""),
                                "")
                            =0),
                        0,
                        GEOMEAN(IF(
                            ISNUMBER(M159:AD159),
                            IF(
                                M$4:AD$4=1,
                                M159:AD159,
                                ""),
                            ""))
                    ),
                    IF(
                        OR(IF(
                            ISNUMBER(M159:AD159),
                            IF(
                                M$4:AD$4=2,
                                M159:AD159,
                                ""),
                            "")
                            =0),
                        0,
                        GEOMEAN(IF(
                            ISNUMBER(M159:AD159),
                            IF(
                                M$4:AD$4=2,
                                M159:AD159,
                                ""),
                            "")))
                )
            )
        )
    )
)</f>
        <v>0</v>
      </c>
      <c r="I159" s="191" cm="1">
        <f t="array" ref="I159">IF(
    SUM(IF(
            ISNUMBER(
                IF(
                    $M$5:$AD$5,
                    (M159:AD159),
                    "")),
            1,
            0))
        =0,
    NA(),
    IF(
        Parameters!$D$15=1,
        IF(
            SUM(--(ISNUMBER(IF($M$5:$AD$5=1,(M159:AD159),""))))&gt;0,
            MAX(IF(
                ISNUMBER(M159:AD159),
                IF(
                    M$5:AD$5=1,
                    M159:AD159,
                    ""),
                "")),
            MAX(IF(
                ISNUMBER(M159:AD159),
                IF(
                    M$5:AD$5=2,
                    M159:AD159,
                    ""),
                ""))
        ),
        IF(
            Parameters!$D$16=1,
            IFERROR(
                AVERAGE(IF(
                    ISNUMBER(M159:AD159),
                    IF(
                        M$5:AD$5=1,
                        M159:AD159,
                        ""),
                    "")),
                AVERAGE(IF(
                    ISNUMBER(M159:AD159),
                    IF(
                        M$5:AD$5=2,
                        M159:AD159,
                        ""),
                    ""))
            ),
            IF(
                Parameters!$D$17=1,
                IFERROR(
                    IF(
                        OR(
                            IF(
                                ISNUMBER(M159:AD159),
                                IF(
                                    M$5:AD$5=1,
                                    M159:AD159,
                                    ""),
                                "")
                            =0),
                        0,
                        GEOMEAN(IF(
                            ISNUMBER(M159:AD159),
                            IF(
                                M$5:AD$5=1,
                                M159:AD159,
                                ""),
                            ""))
                    ),
                    IF(
                        OR(IF(
                            ISNUMBER(M159:AD159),
                            IF(
                                M$5:AD$5=2,
                                M159:AD159,
                                ""),
                            "")
                            =0),
                        0,
                        GEOMEAN(IF(
                            ISNUMBER(M159:AD159),
                            IF(
                                M$5:AD$5=2,
                                M159:AD159,
                                ""),
                            "")))
                )
            )
        )
    )
)</f>
        <v>0</v>
      </c>
      <c r="J159" s="242">
        <v>45103</v>
      </c>
      <c r="K159" s="242">
        <v>45142</v>
      </c>
      <c r="L159" s="91" t="s">
        <v>260</v>
      </c>
      <c r="M159" s="192">
        <v>0</v>
      </c>
      <c r="N159" s="192">
        <v>0</v>
      </c>
      <c r="O159" s="192" t="s">
        <v>409</v>
      </c>
      <c r="P159" s="192">
        <v>0</v>
      </c>
      <c r="Q159" s="192" t="s">
        <v>409</v>
      </c>
      <c r="R159" s="192">
        <v>0</v>
      </c>
      <c r="S159" s="192">
        <v>0</v>
      </c>
      <c r="T159" s="192" t="s">
        <v>409</v>
      </c>
      <c r="U159" s="192">
        <v>48.7</v>
      </c>
      <c r="V159" s="192" t="s">
        <v>409</v>
      </c>
      <c r="W159" s="192" t="s">
        <v>409</v>
      </c>
      <c r="X159" s="192" t="s">
        <v>409</v>
      </c>
      <c r="Y159" s="192">
        <v>0</v>
      </c>
      <c r="Z159" s="192">
        <v>-100</v>
      </c>
      <c r="AA159" s="34"/>
      <c r="AB159" s="34"/>
      <c r="AC159" s="192"/>
      <c r="AD159" s="192"/>
      <c r="AE159" s="192"/>
      <c r="AF159" s="192"/>
      <c r="AG159" s="192"/>
      <c r="AH159" s="192"/>
    </row>
    <row r="160" spans="1:34" x14ac:dyDescent="0.2">
      <c r="A160" s="84">
        <v>153</v>
      </c>
      <c r="B160" s="84" t="str">
        <f ca="1"/>
        <v>Peru</v>
      </c>
      <c r="C160" s="84" t="str">
        <f ca="1"/>
        <v>PER</v>
      </c>
      <c r="D160" s="219" t="str">
        <f ca="1"/>
        <v>LCN           Latin America &amp; Caribbean</v>
      </c>
      <c r="E160" s="219" t="str">
        <f ca="1"/>
        <v>IBRD</v>
      </c>
      <c r="F160" s="190" t="str">
        <f t="shared" ca="1" si="14"/>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$M$4:$AD$4,
                    (M160:AD160),
                    "")),
            1,
            0))
        =0,
    NA(),
    IF(
        Parameters!$D$15=1,
        IF(
            SUM(--(ISNUMBER(IF($M$4:$AD$4=1,(M160:AD160),""))))&gt;0,
            MAX(IF(
                ISNUMBER(M160:AD160),
                IF(
                    M$4:AD$4=1,
                    M160:AD160,
                    ""),
                "")),
            MAX(IF(
                ISNUMBER(M160:AD160),
                IF(
                    M$4:AD$4=2,
                    M160:AD160,
                    ""),
                ""))
        ),
        IF(
            Parameters!$D$16=1,
            IFERROR(
                AVERAGE(IF(
                    ISNUMBER(M160:AD160),
                    IF(
                        M$4:AD$4=1,
                        M160:AD160,
                        ""),
                    "")),
                AVERAGE(IF(
                    ISNUMBER(M160:AD160),
                    IF(
                        M$4:AD$4=2,
                        M160:AD160,
                        ""),
                    ""))
            ),
            IF(
                Parameters!$D$17=1,
                IFERROR(
                    IF(
                        OR(
                            IF(
                                ISNUMBER(M160:AD160),
                                IF(
                                    M$4:AD$4=1,
                                    M160:AD160,
                                    ""),
                                "")
                            =0),
                        0,
                        GEOMEAN(IF(
                            ISNUMBER(M160:AD160),
                            IF(
                                M$4:AD$4=1,
                                M160:AD160,
                                ""),
                            ""))
                    ),
                    IF(
                        OR(IF(
                            ISNUMBER(M160:AD160),
                            IF(
                                M$4:AD$4=2,
                                M160:AD160,
                                ""),
                            "")
                            =0),
                        0,
                        GEOMEAN(IF(
                            ISNUMBER(M160:AD160),
                            IF(
                                M$4:AD$4=2,
                                M160:AD160,
                                ""),
                            "")))
                )
            )
        )
    )
)</f>
        <v>2.4960310460398598</v>
      </c>
      <c r="I160" s="191" cm="1">
        <f t="array" ref="I160">IF(
    SUM(IF(
            ISNUMBER(
                IF(
                    $M$5:$AD$5,
                    (M160:AD160),
                    "")),
            1,
            0))
        =0,
    NA(),
    IF(
        Parameters!$D$15=1,
        IF(
            SUM(--(ISNUMBER(IF($M$5:$AD$5=1,(M160:AD160),""))))&gt;0,
            MAX(IF(
                ISNUMBER(M160:AD160),
                IF(
                    M$5:AD$5=1,
                    M160:AD160,
                    ""),
                "")),
            MAX(IF(
                ISNUMBER(M160:AD160),
                IF(
                    M$5:AD$5=2,
                    M160:AD160,
                    ""),
                ""))
        ),
        IF(
            Parameters!$D$16=1,
            IFERROR(
                AVERAGE(IF(
                    ISNUMBER(M160:AD160),
                    IF(
                        M$5:AD$5=1,
                        M160:AD160,
                        ""),
                    "")),
                AVERAGE(IF(
                    ISNUMBER(M160:AD160),
                    IF(
                        M$5:AD$5=2,
                        M160:AD160,
                        ""),
                    ""))
            ),
            IF(
                Parameters!$D$17=1,
                IFERROR(
                    IF(
                        OR(
                            IF(
                                ISNUMBER(M160:AD160),
                                IF(
                                    M$5:AD$5=1,
                                    M160:AD160,
                                    ""),
                                "")
                            =0),
                        0,
                        GEOMEAN(IF(
                            ISNUMBER(M160:AD160),
                            IF(
                                M$5:AD$5=1,
                                M160:AD160,
                                ""),
                            ""))
                    ),
                    IF(
                        OR(IF(
                            ISNUMBER(M160:AD160),
                            IF(
                                M$5:AD$5=2,
                                M160:AD160,
                                ""),
                            "")
                            =0),
                        0,
                        GEOMEAN(IF(
                            ISNUMBER(M160:AD160),
                            IF(
                                M$5:AD$5=2,
                                M160:AD160,
                                ""),
                            "")))
                )
            )
        )
    )
)</f>
        <v>0</v>
      </c>
      <c r="J160" s="242">
        <v>45103</v>
      </c>
      <c r="K160" s="242">
        <v>45142</v>
      </c>
      <c r="L160" s="91" t="s">
        <v>262</v>
      </c>
      <c r="M160" s="192">
        <v>0</v>
      </c>
      <c r="N160" s="192">
        <v>2.4960310460398598</v>
      </c>
      <c r="O160" s="192" t="s">
        <v>409</v>
      </c>
      <c r="P160" s="192">
        <v>0</v>
      </c>
      <c r="Q160" s="192" t="s">
        <v>409</v>
      </c>
      <c r="R160" s="192">
        <v>0</v>
      </c>
      <c r="S160" s="192">
        <v>0</v>
      </c>
      <c r="T160" s="192" t="s">
        <v>409</v>
      </c>
      <c r="U160" s="192">
        <v>73.099999999999994</v>
      </c>
      <c r="V160" s="192" t="s">
        <v>409</v>
      </c>
      <c r="W160" s="192" t="s">
        <v>409</v>
      </c>
      <c r="X160" s="192" t="s">
        <v>409</v>
      </c>
      <c r="Y160" s="192">
        <v>-0.14285714285714199</v>
      </c>
      <c r="Z160" s="192">
        <v>-100</v>
      </c>
      <c r="AA160" s="34"/>
      <c r="AB160" s="34"/>
      <c r="AC160" s="192"/>
      <c r="AD160" s="192"/>
      <c r="AE160" s="192"/>
      <c r="AF160" s="192"/>
      <c r="AG160" s="192"/>
      <c r="AH160" s="192"/>
    </row>
    <row r="161" spans="1:34" x14ac:dyDescent="0.2">
      <c r="A161" s="84">
        <v>154</v>
      </c>
      <c r="B161" s="84" t="str">
        <f ca="1"/>
        <v>Philippines</v>
      </c>
      <c r="C161" s="84" t="str">
        <f ca="1"/>
        <v>PHL</v>
      </c>
      <c r="D161" s="219" t="str">
        <f ca="1"/>
        <v>EAS           East Asia &amp; Pacific</v>
      </c>
      <c r="E161" s="219" t="str">
        <f ca="1"/>
        <v>IBRD</v>
      </c>
      <c r="F161" s="190" t="str">
        <f t="shared" ca="1" si="14"/>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$M$4:$AD$4,
                    (M161:AD161),
                    "")),
            1,
            0))
        =0,
    NA(),
    IF(
        Parameters!$D$15=1,
        IF(
            SUM(--(ISNUMBER(IF($M$4:$AD$4=1,(M161:AD161),""))))&gt;0,
            MAX(IF(
                ISNUMBER(M161:AD161),
                IF(
                    M$4:AD$4=1,
                    M161:AD161,
                    ""),
                "")),
            MAX(IF(
                ISNUMBER(M161:AD161),
                IF(
                    M$4:AD$4=2,
                    M161:AD161,
                    ""),
                ""))
        ),
        IF(
            Parameters!$D$16=1,
            IFERROR(
                AVERAGE(IF(
                    ISNUMBER(M161:AD161),
                    IF(
                        M$4:AD$4=1,
                        M161:AD161,
                        ""),
                    "")),
                AVERAGE(IF(
                    ISNUMBER(M161:AD161),
                    IF(
                        M$4:AD$4=2,
                        M161:AD161,
                        ""),
                    ""))
            ),
            IF(
                Parameters!$D$17=1,
                IFERROR(
                    IF(
                        OR(
                            IF(
                                ISNUMBER(M161:AD161),
                                IF(
                                    M$4:AD$4=1,
                                    M161:AD161,
                                    ""),
                                "")
                            =0),
                        0,
                        GEOMEAN(IF(
                            ISNUMBER(M161:AD161),
                            IF(
                                M$4:AD$4=1,
                                M161:AD161,
                                ""),
                            ""))
                    ),
                    IF(
                        OR(IF(
                            ISNUMBER(M161:AD161),
                            IF(
                                M$4:AD$4=2,
                                M161:AD161,
                                ""),
                            "")
                            =0),
                        0,
                        GEOMEAN(IF(
                            ISNUMBER(M161:AD161),
                            IF(
                                M$4:AD$4=2,
                                M161:AD161,
                                ""),
                            "")))
                )
            )
        )
    )
)</f>
        <v>3.5323690245193098</v>
      </c>
      <c r="I161" s="191" cm="1">
        <f t="array" ref="I161">IF(
    SUM(IF(
            ISNUMBER(
                IF(
                    $M$5:$AD$5,
                    (M161:AD161),
                    "")),
            1,
            0))
        =0,
    NA(),
    IF(
        Parameters!$D$15=1,
        IF(
            SUM(--(ISNUMBER(IF($M$5:$AD$5=1,(M161:AD161),""))))&gt;0,
            MAX(IF(
                ISNUMBER(M161:AD161),
                IF(
                    M$5:AD$5=1,
                    M161:AD161,
                    ""),
                "")),
            MAX(IF(
                ISNUMBER(M161:AD161),
                IF(
                    M$5:AD$5=2,
                    M161:AD161,
                    ""),
                ""))
        ),
        IF(
            Parameters!$D$16=1,
            IFERROR(
                AVERAGE(IF(
                    ISNUMBER(M161:AD161),
                    IF(
                        M$5:AD$5=1,
                        M161:AD161,
                        ""),
                    "")),
                AVERAGE(IF(
                    ISNUMBER(M161:AD161),
                    IF(
                        M$5:AD$5=2,
                        M161:AD161,
                        ""),
                    ""))
            ),
            IF(
                Parameters!$D$17=1,
                IFERROR(
                    IF(
                        OR(
                            IF(
                                ISNUMBER(M161:AD161),
                                IF(
                                    M$5:AD$5=1,
                                    M161:AD161,
                                    ""),
                                "")
                            =0),
                        0,
                        GEOMEAN(IF(
                            ISNUMBER(M161:AD161),
                            IF(
                                M$5:AD$5=1,
                                M161:AD161,
                                ""),
                            ""))
                    ),
                    IF(
                        OR(IF(
                            ISNUMBER(M161:AD161),
                            IF(
                                M$5:AD$5=2,
                                M161:AD161,
                                ""),
                            "")
                            =0),
                        0,
                        GEOMEAN(IF(
                            ISNUMBER(M161:AD161),
                            IF(
                                M$5:AD$5=2,
                                M161:AD161,
                                ""),
                            "")))
                )
            )
        )
    )
)</f>
        <v>0</v>
      </c>
      <c r="J161" s="242">
        <v>45103</v>
      </c>
      <c r="K161" s="242">
        <v>45154</v>
      </c>
      <c r="L161" s="91" t="s">
        <v>264</v>
      </c>
      <c r="M161" s="192">
        <v>0</v>
      </c>
      <c r="N161" s="192">
        <v>3.5323690245193098</v>
      </c>
      <c r="O161" s="192">
        <v>0</v>
      </c>
      <c r="P161" s="192">
        <v>0</v>
      </c>
      <c r="Q161" s="192" t="s">
        <v>409</v>
      </c>
      <c r="R161" s="192">
        <v>0</v>
      </c>
      <c r="S161" s="192">
        <v>0</v>
      </c>
      <c r="T161" s="192" t="s">
        <v>409</v>
      </c>
      <c r="U161" s="192">
        <v>77.8</v>
      </c>
      <c r="V161" s="192">
        <v>-1.33819188863578</v>
      </c>
      <c r="W161" s="192" t="s">
        <v>409</v>
      </c>
      <c r="X161" s="192" t="s">
        <v>895</v>
      </c>
      <c r="Y161" s="192">
        <v>-0.14285714285714299</v>
      </c>
      <c r="Z161" s="192">
        <v>-38.867924528301799</v>
      </c>
      <c r="AA161" s="34"/>
      <c r="AB161" s="34"/>
      <c r="AC161" s="192"/>
      <c r="AD161" s="192"/>
      <c r="AE161" s="192"/>
      <c r="AF161" s="192"/>
      <c r="AG161" s="192"/>
      <c r="AH161" s="192"/>
    </row>
    <row r="162" spans="1:34" x14ac:dyDescent="0.2">
      <c r="A162" s="84">
        <v>155</v>
      </c>
      <c r="B162" s="84" t="str">
        <f ca="1"/>
        <v>Palau</v>
      </c>
      <c r="C162" s="84" t="str">
        <f ca="1"/>
        <v>PLW</v>
      </c>
      <c r="D162" s="219" t="str">
        <f ca="1"/>
        <v>EAS           East Asia &amp; Pacific</v>
      </c>
      <c r="E162" s="219" t="str">
        <f ca="1"/>
        <v>IBRD</v>
      </c>
      <c r="F162" s="190" t="str">
        <f t="shared" ca="1" si="14"/>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$M$4:$AD$4,
                    (M162:AD162),
                    "")),
            1,
            0))
        =0,
    NA(),
    IF(
        Parameters!$D$15=1,
        IF(
            SUM(--(ISNUMBER(IF($M$4:$AD$4=1,(M162:AD162),""))))&gt;0,
            MAX(IF(
                ISNUMBER(M162:AD162),
                IF(
                    M$4:AD$4=1,
                    M162:AD162,
                    ""),
                "")),
            MAX(IF(
                ISNUMBER(M162:AD162),
                IF(
                    M$4:AD$4=2,
                    M162:AD162,
                    ""),
                ""))
        ),
        IF(
            Parameters!$D$16=1,
            IFERROR(
                AVERAGE(IF(
                    ISNUMBER(M162:AD162),
                    IF(
                        M$4:AD$4=1,
                        M162:AD162,
                        ""),
                    "")),
                AVERAGE(IF(
                    ISNUMBER(M162:AD162),
                    IF(
                        M$4:AD$4=2,
                        M162:AD162,
                        ""),
                    ""))
            ),
            IF(
                Parameters!$D$17=1,
                IFERROR(
                    IF(
                        OR(
                            IF(
                                ISNUMBER(M162:AD162),
                                IF(
                                    M$4:AD$4=1,
                                    M162:AD162,
                                    ""),
                                "")
                            =0),
                        0,
                        GEOMEAN(IF(
                            ISNUMBER(M162:AD162),
                            IF(
                                M$4:AD$4=1,
                                M162:AD162,
                                ""),
                            ""))
                    ),
                    IF(
                        OR(IF(
                            ISNUMBER(M162:AD162),
                            IF(
                                M$4:AD$4=2,
                                M162:AD162,
                                ""),
                            "")
                            =0),
                        0,
                        GEOMEAN(IF(
                            ISNUMBER(M162:AD162),
                            IF(
                                M$4:AD$4=2,
                                M162:AD162,
                                ""),
                            "")))
                )
            )
        )
    )
)</f>
        <v>0</v>
      </c>
      <c r="I162" s="191" cm="1">
        <f t="array" ref="I162">IF(
    SUM(IF(
            ISNUMBER(
                IF(
                    $M$5:$AD$5,
                    (M162:AD162),
                    "")),
            1,
            0))
        =0,
    NA(),
    IF(
        Parameters!$D$15=1,
        IF(
            SUM(--(ISNUMBER(IF($M$5:$AD$5=1,(M162:AD162),""))))&gt;0,
            MAX(IF(
                ISNUMBER(M162:AD162),
                IF(
                    M$5:AD$5=1,
                    M162:AD162,
                    ""),
                "")),
            MAX(IF(
                ISNUMBER(M162:AD162),
                IF(
                    M$5:AD$5=2,
                    M162:AD162,
                    ""),
                ""))
        ),
        IF(
            Parameters!$D$16=1,
            IFERROR(
                AVERAGE(IF(
                    ISNUMBER(M162:AD162),
                    IF(
                        M$5:AD$5=1,
                        M162:AD162,
                        ""),
                    "")),
                AVERAGE(IF(
                    ISNUMBER(M162:AD162),
                    IF(
                        M$5:AD$5=2,
                        M162:AD162,
                        ""),
                    ""))
            ),
            IF(
                Parameters!$D$17=1,
                IFERROR(
                    IF(
                        OR(
                            IF(
                                ISNUMBER(M162:AD162),
                                IF(
                                    M$5:AD$5=1,
                                    M162:AD162,
                                    ""),
                                "")
                            =0),
                        0,
                        GEOMEAN(IF(
                            ISNUMBER(M162:AD162),
                            IF(
                                M$5:AD$5=1,
                                M162:AD162,
                                ""),
                            ""))
                    ),
                    IF(
                        OR(IF(
                            ISNUMBER(M162:AD162),
                            IF(
                                M$5:AD$5=2,
                                M162:AD162,
                                ""),
                            "")
                            =0),
                        0,
                        GEOMEAN(IF(
                            ISNUMBER(M162:AD162),
                            IF(
                                M$5:AD$5=2,
                                M162:AD162,
                                ""),
                            "")))
                )
            )
        )
    )
)</f>
        <v>0</v>
      </c>
      <c r="J162" s="242" t="s">
        <v>409</v>
      </c>
      <c r="K162" s="242" t="s">
        <v>409</v>
      </c>
      <c r="L162" s="91" t="s">
        <v>266</v>
      </c>
      <c r="M162" s="192">
        <v>0</v>
      </c>
      <c r="N162" s="192" t="s">
        <v>409</v>
      </c>
      <c r="O162" s="192" t="s">
        <v>409</v>
      </c>
      <c r="P162" s="192">
        <v>0</v>
      </c>
      <c r="Q162" s="192" t="s">
        <v>409</v>
      </c>
      <c r="R162" s="192" t="s">
        <v>409</v>
      </c>
      <c r="S162" s="192" t="s">
        <v>409</v>
      </c>
      <c r="T162" s="192" t="s">
        <v>409</v>
      </c>
      <c r="U162" s="192" t="s">
        <v>409</v>
      </c>
      <c r="V162" s="192" t="s">
        <v>409</v>
      </c>
      <c r="W162" s="192" t="s">
        <v>409</v>
      </c>
      <c r="X162" s="192" t="s">
        <v>409</v>
      </c>
      <c r="Y162" s="192" t="s">
        <v>409</v>
      </c>
      <c r="Z162" s="192" t="s">
        <v>409</v>
      </c>
      <c r="AA162" s="34"/>
      <c r="AB162" s="34"/>
      <c r="AC162" s="192"/>
      <c r="AD162" s="192"/>
      <c r="AE162" s="192"/>
      <c r="AF162" s="192"/>
      <c r="AG162" s="192"/>
      <c r="AH162" s="192"/>
    </row>
    <row r="163" spans="1:34" x14ac:dyDescent="0.2">
      <c r="A163" s="84">
        <v>156</v>
      </c>
      <c r="B163" s="84" t="str">
        <f ca="1"/>
        <v>Papua New Guinea</v>
      </c>
      <c r="C163" s="84" t="str">
        <f ca="1"/>
        <v>PNG</v>
      </c>
      <c r="D163" s="219" t="str">
        <f ca="1"/>
        <v>EAS           East Asia &amp; Pacific</v>
      </c>
      <c r="E163" s="219" t="str">
        <f ca="1"/>
        <v>Blend</v>
      </c>
      <c r="F163" s="190" t="str">
        <f t="shared" ca="1" si="14"/>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6.7104639896802816</v>
      </c>
      <c r="H163" s="80" cm="1">
        <f t="array" ref="H163">IF(
    SUM(IF(
            ISNUMBER(
                IF(
                    $M$4:$AD$4,
                    (M163:AD163),
                    "")),
            1,
            0))
        =0,
    NA(),
    IF(
        Parameters!$D$15=1,
        IF(
            SUM(--(ISNUMBER(IF($M$4:$AD$4=1,(M163:AD163),""))))&gt;0,
            MAX(IF(
                ISNUMBER(M163:AD163),
                IF(
                    M$4:AD$4=1,
                    M163:AD163,
                    ""),
                "")),
            MAX(IF(
                ISNUMBER(M163:AD163),
                IF(
                    M$4:AD$4=2,
                    M163:AD163,
                    ""),
                ""))
        ),
        IF(
            Parameters!$D$16=1,
            IFERROR(
                AVERAGE(IF(
                    ISNUMBER(M163:AD163),
                    IF(
                        M$4:AD$4=1,
                        M163:AD163,
                        ""),
                    "")),
                AVERAGE(IF(
                    ISNUMBER(M163:AD163),
                    IF(
                        M$4:AD$4=2,
                        M163:AD163,
                        ""),
                    ""))
            ),
            IF(
                Parameters!$D$17=1,
                IFERROR(
                    IF(
                        OR(
                            IF(
                                ISNUMBER(M163:AD163),
                                IF(
                                    M$4:AD$4=1,
                                    M163:AD163,
                                    ""),
                                "")
                            =0),
                        0,
                        GEOMEAN(IF(
                            ISNUMBER(M163:AD163),
                            IF(
                                M$4:AD$4=1,
                                M163:AD163,
                                ""),
                            ""))
                    ),
                    IF(
                        OR(IF(
                            ISNUMBER(M163:AD163),
                            IF(
                                M$4:AD$4=2,
                                M163:AD163,
                                ""),
                            "")
                            =0),
                        0,
                        GEOMEAN(IF(
                            ISNUMBER(M163:AD163),
                            IF(
                                M$4:AD$4=2,
                                M163:AD163,
                                ""),
                            "")))
                )
            )
        )
    )
)</f>
        <v>10</v>
      </c>
      <c r="I163" s="191" cm="1">
        <f t="array" ref="I163">IF(
    SUM(IF(
            ISNUMBER(
                IF(
                    $M$5:$AD$5,
                    (M163:AD163),
                    "")),
            1,
            0))
        =0,
    NA(),
    IF(
        Parameters!$D$15=1,
        IF(
            SUM(--(ISNUMBER(IF($M$5:$AD$5=1,(M163:AD163),""))))&gt;0,
            MAX(IF(
                ISNUMBER(M163:AD163),
                IF(
                    M$5:AD$5=1,
                    M163:AD163,
                    ""),
                "")),
            MAX(IF(
                ISNUMBER(M163:AD163),
                IF(
                    M$5:AD$5=2,
                    M163:AD163,
                    ""),
                ""))
        ),
        IF(
            Parameters!$D$16=1,
            IFERROR(
                AVERAGE(IF(
                    ISNUMBER(M163:AD163),
                    IF(
                        M$5:AD$5=1,
                        M163:AD163,
                        ""),
                    "")),
                AVERAGE(IF(
                    ISNUMBER(M163:AD163),
                    IF(
                        M$5:AD$5=2,
                        M163:AD163,
                        ""),
                    ""))
            ),
            IF(
                Parameters!$D$17=1,
                IFERROR(
                    IF(
                        OR(
                            IF(
                                ISNUMBER(M163:AD163),
                                IF(
                                    M$5:AD$5=1,
                                    M163:AD163,
                                    ""),
                                "")
                            =0),
                        0,
                        GEOMEAN(IF(
                            ISNUMBER(M163:AD163),
                            IF(
                                M$5:AD$5=1,
                                M163:AD163,
                                ""),
                            ""))
                    ),
                    IF(
                        OR(IF(
                            ISNUMBER(M163:AD163),
                            IF(
                                M$5:AD$5=2,
                                M163:AD163,
                                ""),
                            "")
                            =0),
                        0,
                        GEOMEAN(IF(
                            ISNUMBER(M163:AD163),
                            IF(
                                M$5:AD$5=2,
                                M163:AD163,
                                ""),
                            "")))
                )
            )
        )
    )
)</f>
        <v>4.5030326956795799</v>
      </c>
      <c r="J163" s="242">
        <v>44778</v>
      </c>
      <c r="K163" s="242">
        <v>44753</v>
      </c>
      <c r="L163" s="91" t="s">
        <v>268</v>
      </c>
      <c r="M163" s="192">
        <v>10</v>
      </c>
      <c r="N163" s="192">
        <v>3.5985182571882102</v>
      </c>
      <c r="O163" s="192">
        <v>4.5030326956795799</v>
      </c>
      <c r="P163" s="192">
        <v>0</v>
      </c>
      <c r="Q163" s="192" t="s">
        <v>409</v>
      </c>
      <c r="R163" s="192">
        <v>0</v>
      </c>
      <c r="S163" s="192">
        <v>0</v>
      </c>
      <c r="T163" s="192" t="s">
        <v>623</v>
      </c>
      <c r="U163" s="192">
        <v>78.099999999999994</v>
      </c>
      <c r="V163" s="192">
        <v>0.45030326956795802</v>
      </c>
      <c r="W163" s="192" t="s">
        <v>409</v>
      </c>
      <c r="X163" s="192" t="s">
        <v>409</v>
      </c>
      <c r="Y163" s="192">
        <v>-0.107142857142857</v>
      </c>
      <c r="Z163" s="192">
        <v>-6.4935064935064899</v>
      </c>
      <c r="AA163" s="34"/>
      <c r="AB163" s="34"/>
      <c r="AC163" s="192"/>
      <c r="AD163" s="192"/>
      <c r="AE163" s="192"/>
      <c r="AF163" s="192"/>
      <c r="AG163" s="192"/>
      <c r="AH163" s="192"/>
    </row>
    <row r="164" spans="1:34" x14ac:dyDescent="0.2">
      <c r="A164" s="84">
        <v>157</v>
      </c>
      <c r="B164" s="84" t="str">
        <f ca="1"/>
        <v>Poland</v>
      </c>
      <c r="C164" s="84" t="str">
        <f ca="1"/>
        <v>POL</v>
      </c>
      <c r="D164" s="219" t="str">
        <f ca="1"/>
        <v>ECS           Europe &amp; Central Asia</v>
      </c>
      <c r="E164" s="219" t="str">
        <f ca="1"/>
        <v>IBRD</v>
      </c>
      <c r="F164" s="190" t="str">
        <f t="shared" ca="1" si="14"/>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$M$4:$AD$4,
                    (M164:AD164),
                    "")),
            1,
            0))
        =0,
    NA(),
    IF(
        Parameters!$D$15=1,
        IF(
            SUM(--(ISNUMBER(IF($M$4:$AD$4=1,(M164:AD164),""))))&gt;0,
            MAX(IF(
                ISNUMBER(M164:AD164),
                IF(
                    M$4:AD$4=1,
                    M164:AD164,
                    ""),
                "")),
            MAX(IF(
                ISNUMBER(M164:AD164),
                IF(
                    M$4:AD$4=2,
                    M164:AD164,
                    ""),
                ""))
        ),
        IF(
            Parameters!$D$16=1,
            IFERROR(
                AVERAGE(IF(
                    ISNUMBER(M164:AD164),
                    IF(
                        M$4:AD$4=1,
                        M164:AD164,
                        ""),
                    "")),
                AVERAGE(IF(
                    ISNUMBER(M164:AD164),
                    IF(
                        M$4:AD$4=2,
                        M164:AD164,
                        ""),
                    ""))
            ),
            IF(
                Parameters!$D$17=1,
                IFERROR(
                    IF(
                        OR(
                            IF(
                                ISNUMBER(M164:AD164),
                                IF(
                                    M$4:AD$4=1,
                                    M164:AD164,
                                    ""),
                                "")
                            =0),
                        0,
                        GEOMEAN(IF(
                            ISNUMBER(M164:AD164),
                            IF(
                                M$4:AD$4=1,
                                M164:AD164,
                                ""),
                            ""))
                    ),
                    IF(
                        OR(IF(
                            ISNUMBER(M164:AD164),
                            IF(
                                M$4:AD$4=2,
                                M164:AD164,
                                ""),
                            "")
                            =0),
                        0,
                        GEOMEAN(IF(
                            ISNUMBER(M164:AD164),
                            IF(
                                M$4:AD$4=2,
                                M164:AD164,
                                ""),
                            "")))
                )
            )
        )
    )
)</f>
        <v>0</v>
      </c>
      <c r="I164" s="191" cm="1">
        <f t="array" ref="I164">IF(
    SUM(IF(
            ISNUMBER(
                IF(
                    $M$5:$AD$5,
                    (M164:AD164),
                    "")),
            1,
            0))
        =0,
    NA(),
    IF(
        Parameters!$D$15=1,
        IF(
            SUM(--(ISNUMBER(IF($M$5:$AD$5=1,(M164:AD164),""))))&gt;0,
            MAX(IF(
                ISNUMBER(M164:AD164),
                IF(
                    M$5:AD$5=1,
                    M164:AD164,
                    ""),
                "")),
            MAX(IF(
                ISNUMBER(M164:AD164),
                IF(
                    M$5:AD$5=2,
                    M164:AD164,
                    ""),
                ""))
        ),
        IF(
            Parameters!$D$16=1,
            IFERROR(
                AVERAGE(IF(
                    ISNUMBER(M164:AD164),
                    IF(
                        M$5:AD$5=1,
                        M164:AD164,
                        ""),
                    "")),
                AVERAGE(IF(
                    ISNUMBER(M164:AD164),
                    IF(
                        M$5:AD$5=2,
                        M164:AD164,
                        ""),
                    ""))
            ),
            IF(
                Parameters!$D$17=1,
                IFERROR(
                    IF(
                        OR(
                            IF(
                                ISNUMBER(M164:AD164),
                                IF(
                                    M$5:AD$5=1,
                                    M164:AD164,
                                    ""),
                                "")
                            =0),
                        0,
                        GEOMEAN(IF(
                            ISNUMBER(M164:AD164),
                            IF(
                                M$5:AD$5=1,
                                M164:AD164,
                                ""),
                            ""))
                    ),
                    IF(
                        OR(IF(
                            ISNUMBER(M164:AD164),
                            IF(
                                M$5:AD$5=2,
                                M164:AD164,
                                ""),
                            "")
                            =0),
                        0,
                        GEOMEAN(IF(
                            ISNUMBER(M164:AD164),
                            IF(
                                M$5:AD$5=2,
                                M164:AD164,
                                ""),
                            "")))
                )
            )
        )
    )
)</f>
        <v>0</v>
      </c>
      <c r="J164" s="242">
        <v>45103</v>
      </c>
      <c r="K164" s="242">
        <v>44929</v>
      </c>
      <c r="L164" s="91" t="s">
        <v>270</v>
      </c>
      <c r="M164" s="192">
        <v>0</v>
      </c>
      <c r="N164" s="192">
        <v>0</v>
      </c>
      <c r="O164" s="192" t="s">
        <v>409</v>
      </c>
      <c r="P164" s="192">
        <v>0</v>
      </c>
      <c r="Q164" s="192" t="s">
        <v>409</v>
      </c>
      <c r="R164" s="192">
        <v>0</v>
      </c>
      <c r="S164" s="192">
        <v>0</v>
      </c>
      <c r="T164" s="192" t="s">
        <v>409</v>
      </c>
      <c r="U164" s="192">
        <v>45.2</v>
      </c>
      <c r="V164" s="192" t="s">
        <v>409</v>
      </c>
      <c r="W164" s="192" t="s">
        <v>409</v>
      </c>
      <c r="X164" s="192" t="s">
        <v>409</v>
      </c>
      <c r="Y164" s="192">
        <v>0</v>
      </c>
      <c r="Z164" s="192">
        <v>-100</v>
      </c>
      <c r="AA164" s="34"/>
      <c r="AB164" s="34"/>
      <c r="AC164" s="192"/>
      <c r="AD164" s="192"/>
      <c r="AE164" s="192"/>
      <c r="AF164" s="192"/>
      <c r="AG164" s="192"/>
      <c r="AH164" s="192"/>
    </row>
    <row r="165" spans="1:34" x14ac:dyDescent="0.2">
      <c r="A165" s="84">
        <v>158</v>
      </c>
      <c r="B165" s="84" t="str">
        <f ca="1"/>
        <v>Puerto Rico</v>
      </c>
      <c r="C165" s="84" t="str">
        <f ca="1"/>
        <v>PRI</v>
      </c>
      <c r="D165" s="219" t="str">
        <f ca="1"/>
        <v>LCN           Latin America &amp; Caribbean</v>
      </c>
      <c r="E165" s="219" t="str">
        <f ca="1"/>
        <v>NA</v>
      </c>
      <c r="F165" s="190" t="str">
        <f t="shared" ca="1" si="14"/>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cm="1">
        <f t="array" ref="H165">IF(
    SUM(IF(
            ISNUMBER(
                IF(
                    $M$4:$AD$4,
                    (M165:AD165),
                    "")),
            1,
            0))
        =0,
    NA(),
    IF(
        Parameters!$D$15=1,
        IF(
            SUM(--(ISNUMBER(IF($M$4:$AD$4=1,(M165:AD165),""))))&gt;0,
            MAX(IF(
                ISNUMBER(M165:AD165),
                IF(
                    M$4:AD$4=1,
                    M165:AD165,
                    ""),
                "")),
            MAX(IF(
                ISNUMBER(M165:AD165),
                IF(
                    M$4:AD$4=2,
                    M165:AD165,
                    ""),
                ""))
        ),
        IF(
            Parameters!$D$16=1,
            IFERROR(
                AVERAGE(IF(
                    ISNUMBER(M165:AD165),
                    IF(
                        M$4:AD$4=1,
                        M165:AD165,
                        ""),
                    "")),
                AVERAGE(IF(
                    ISNUMBER(M165:AD165),
                    IF(
                        M$4:AD$4=2,
                        M165:AD165,
                        ""),
                    ""))
            ),
            IF(
                Parameters!$D$17=1,
                IFERROR(
                    IF(
                        OR(
                            IF(
                                ISNUMBER(M165:AD165),
                                IF(
                                    M$4:AD$4=1,
                                    M165:AD165,
                                    ""),
                                "")
                            =0),
                        0,
                        GEOMEAN(IF(
                            ISNUMBER(M165:AD165),
                            IF(
                                M$4:AD$4=1,
                                M165:AD165,
                                ""),
                            ""))
                    ),
                    IF(
                        OR(IF(
                            ISNUMBER(M165:AD165),
                            IF(
                                M$4:AD$4=2,
                                M165:AD165,
                                ""),
                            "")
                            =0),
                        0,
                        GEOMEAN(IF(
                            ISNUMBER(M165:AD165),
                            IF(
                                M$4:AD$4=2,
                                M165:AD165,
                                ""),
                            "")))
                )
            )
        )
    )
)</f>
        <v>0</v>
      </c>
      <c r="I165" s="191" cm="1">
        <f t="array" ref="I165">IF(
    SUM(IF(
            ISNUMBER(
                IF(
                    $M$5:$AD$5,
                    (M165:AD165),
                    "")),
            1,
            0))
        =0,
    NA(),
    IF(
        Parameters!$D$15=1,
        IF(
            SUM(--(ISNUMBER(IF($M$5:$AD$5=1,(M165:AD165),""))))&gt;0,
            MAX(IF(
                ISNUMBER(M165:AD165),
                IF(
                    M$5:AD$5=1,
                    M165:AD165,
                    ""),
                "")),
            MAX(IF(
                ISNUMBER(M165:AD165),
                IF(
                    M$5:AD$5=2,
                    M165:AD165,
                    ""),
                ""))
        ),
        IF(
            Parameters!$D$16=1,
            IFERROR(
                AVERAGE(IF(
                    ISNUMBER(M165:AD165),
                    IF(
                        M$5:AD$5=1,
                        M165:AD165,
                        ""),
                    "")),
                AVERAGE(IF(
                    ISNUMBER(M165:AD165),
                    IF(
                        M$5:AD$5=2,
                        M165:AD165,
                        ""),
                    ""))
            ),
            IF(
                Parameters!$D$17=1,
                IFERROR(
                    IF(
                        OR(
                            IF(
                                ISNUMBER(M165:AD165),
                                IF(
                                    M$5:AD$5=1,
                                    M165:AD165,
                                    ""),
                                "")
                            =0),
                        0,
                        GEOMEAN(IF(
                            ISNUMBER(M165:AD165),
                            IF(
                                M$5:AD$5=1,
                                M165:AD165,
                                ""),
                            ""))
                    ),
                    IF(
                        OR(IF(
                            ISNUMBER(M165:AD165),
                            IF(
                                M$5:AD$5=2,
                                M165:AD165,
                                ""),
                            "")
                            =0),
                        0,
                        GEOMEAN(IF(
                            ISNUMBER(M165:AD165),
                            IF(
                                M$5:AD$5=2,
                                M165:AD165,
                                ""),
                            "")))
                )
            )
        )
    )
)</f>
        <v>10</v>
      </c>
      <c r="J165" s="242">
        <v>44887</v>
      </c>
      <c r="K165" s="242">
        <v>45154</v>
      </c>
      <c r="L165" s="91" t="s">
        <v>717</v>
      </c>
      <c r="M165" s="192">
        <v>0</v>
      </c>
      <c r="N165" s="192" t="s">
        <v>409</v>
      </c>
      <c r="O165" s="192">
        <v>10</v>
      </c>
      <c r="P165" s="192">
        <v>0</v>
      </c>
      <c r="Q165" s="192" t="s">
        <v>409</v>
      </c>
      <c r="R165" s="192">
        <v>0</v>
      </c>
      <c r="S165" s="192">
        <v>0</v>
      </c>
      <c r="T165" s="192" t="s">
        <v>409</v>
      </c>
      <c r="U165" s="192" t="s">
        <v>409</v>
      </c>
      <c r="V165" s="192">
        <v>1.0919710267414</v>
      </c>
      <c r="W165" s="192" t="s">
        <v>409</v>
      </c>
      <c r="X165" s="192" t="s">
        <v>409</v>
      </c>
      <c r="Y165" s="192">
        <v>0</v>
      </c>
      <c r="Z165" s="192">
        <v>-5.0847457627118597</v>
      </c>
      <c r="AA165" s="34"/>
      <c r="AB165" s="34"/>
      <c r="AC165" s="192"/>
      <c r="AD165" s="192"/>
      <c r="AE165" s="192"/>
      <c r="AF165" s="192"/>
      <c r="AG165" s="192"/>
      <c r="AH165" s="192"/>
    </row>
    <row r="166" spans="1:34" x14ac:dyDescent="0.2">
      <c r="A166" s="84">
        <v>159</v>
      </c>
      <c r="B166" s="84" t="str">
        <f ca="1"/>
        <v>Korea, Dem. People's Rep.</v>
      </c>
      <c r="C166" s="84" t="str">
        <f ca="1"/>
        <v>PRK</v>
      </c>
      <c r="D166" s="219" t="str">
        <f ca="1"/>
        <v>EAS           East Asia &amp; Pacific</v>
      </c>
      <c r="E166" s="219" t="str">
        <f ca="1"/>
        <v>NA</v>
      </c>
      <c r="F166" s="190" t="str">
        <f t="shared" ca="1" si="14"/>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$M$4:$AD$4,
                    (M166:AD166),
                    "")),
            1,
            0))
        =0,
    NA(),
    IF(
        Parameters!$D$15=1,
        IF(
            SUM(--(ISNUMBER(IF($M$4:$AD$4=1,(M166:AD166),""))))&gt;0,
            MAX(IF(
                ISNUMBER(M166:AD166),
                IF(
                    M$4:AD$4=1,
                    M166:AD166,
                    ""),
                "")),
            MAX(IF(
                ISNUMBER(M166:AD166),
                IF(
                    M$4:AD$4=2,
                    M166:AD166,
                    ""),
                ""))
        ),
        IF(
            Parameters!$D$16=1,
            IFERROR(
                AVERAGE(IF(
                    ISNUMBER(M166:AD166),
                    IF(
                        M$4:AD$4=1,
                        M166:AD166,
                        ""),
                    "")),
                AVERAGE(IF(
                    ISNUMBER(M166:AD166),
                    IF(
                        M$4:AD$4=2,
                        M166:AD166,
                        ""),
                    ""))
            ),
            IF(
                Parameters!$D$17=1,
                IFERROR(
                    IF(
                        OR(
                            IF(
                                ISNUMBER(M166:AD166),
                                IF(
                                    M$4:AD$4=1,
                                    M166:AD166,
                                    ""),
                                "")
                            =0),
                        0,
                        GEOMEAN(IF(
                            ISNUMBER(M166:AD166),
                            IF(
                                M$4:AD$4=1,
                                M166:AD166,
                                ""),
                            ""))
                    ),
                    IF(
                        OR(IF(
                            ISNUMBER(M166:AD166),
                            IF(
                                M$4:AD$4=2,
                                M166:AD166,
                                ""),
                            "")
                            =0),
                        0,
                        GEOMEAN(IF(
                            ISNUMBER(M166:AD166),
                            IF(
                                M$4:AD$4=2,
                                M166:AD166,
                                ""),
                            "")))
                )
            )
        )
    )
)</f>
        <v>5.5609454930322801</v>
      </c>
      <c r="I166" s="191" cm="1">
        <f t="array" ref="I166">IF(
    SUM(IF(
            ISNUMBER(
                IF(
                    $M$5:$AD$5,
                    (M166:AD166),
                    "")),
            1,
            0))
        =0,
    NA(),
    IF(
        Parameters!$D$15=1,
        IF(
            SUM(--(ISNUMBER(IF($M$5:$AD$5=1,(M166:AD166),""))))&gt;0,
            MAX(IF(
                ISNUMBER(M166:AD166),
                IF(
                    M$5:AD$5=1,
                    M166:AD166,
                    ""),
                "")),
            MAX(IF(
                ISNUMBER(M166:AD166),
                IF(
                    M$5:AD$5=2,
                    M166:AD166,
                    ""),
                ""))
        ),
        IF(
            Parameters!$D$16=1,
            IFERROR(
                AVERAGE(IF(
                    ISNUMBER(M166:AD166),
                    IF(
                        M$5:AD$5=1,
                        M166:AD166,
                        ""),
                    "")),
                AVERAGE(IF(
                    ISNUMBER(M166:AD166),
                    IF(
                        M$5:AD$5=2,
                        M166:AD166,
                        ""),
                    ""))
            ),
            IF(
                Parameters!$D$17=1,
                IFERROR(
                    IF(
                        OR(
                            IF(
                                ISNUMBER(M166:AD166),
                                IF(
                                    M$5:AD$5=1,
                                    M166:AD166,
                                    ""),
                                "")
                            =0),
                        0,
                        GEOMEAN(IF(
                            ISNUMBER(M166:AD166),
                            IF(
                                M$5:AD$5=1,
                                M166:AD166,
                                ""),
                            ""))
                    ),
                    IF(
                        OR(IF(
                            ISNUMBER(M166:AD166),
                            IF(
                                M$5:AD$5=2,
                                M166:AD166,
                                ""),
                            "")
                            =0),
                        0,
                        GEOMEAN(IF(
                            ISNUMBER(M166:AD166),
                            IF(
                                M$5:AD$5=2,
                                M166:AD166,
                                ""),
                            "")))
                )
            )
        )
    )
)</f>
        <v>0</v>
      </c>
      <c r="J166" s="242">
        <v>45103</v>
      </c>
      <c r="K166" s="242">
        <v>45142</v>
      </c>
      <c r="L166" s="91" t="s">
        <v>271</v>
      </c>
      <c r="M166" s="192">
        <v>0</v>
      </c>
      <c r="N166" s="192">
        <v>5.5609454930322801</v>
      </c>
      <c r="O166" s="192" t="s">
        <v>409</v>
      </c>
      <c r="P166" s="192">
        <v>0</v>
      </c>
      <c r="Q166" s="192" t="s">
        <v>409</v>
      </c>
      <c r="R166" s="192">
        <v>0</v>
      </c>
      <c r="S166" s="192">
        <v>0</v>
      </c>
      <c r="T166" s="192" t="s">
        <v>409</v>
      </c>
      <c r="U166" s="192">
        <v>87</v>
      </c>
      <c r="V166" s="192" t="s">
        <v>409</v>
      </c>
      <c r="W166" s="192" t="s">
        <v>409</v>
      </c>
      <c r="X166" s="192" t="s">
        <v>409</v>
      </c>
      <c r="Y166" s="192">
        <v>-0.14285714285714199</v>
      </c>
      <c r="Z166" s="192">
        <v>-100</v>
      </c>
      <c r="AA166" s="34"/>
      <c r="AB166" s="34"/>
      <c r="AC166" s="192"/>
      <c r="AD166" s="192"/>
      <c r="AE166" s="192"/>
      <c r="AF166" s="192"/>
      <c r="AG166" s="192"/>
      <c r="AH166" s="192"/>
    </row>
    <row r="167" spans="1:34" x14ac:dyDescent="0.2">
      <c r="A167" s="84">
        <v>160</v>
      </c>
      <c r="B167" s="84" t="str">
        <f ca="1"/>
        <v>Portugal</v>
      </c>
      <c r="C167" s="84" t="str">
        <f ca="1"/>
        <v>PRT</v>
      </c>
      <c r="D167" s="219" t="str">
        <f ca="1"/>
        <v>ECS           Europe &amp; Central Asia</v>
      </c>
      <c r="E167" s="219" t="str">
        <f ca="1"/>
        <v>NA</v>
      </c>
      <c r="F167" s="190" t="str">
        <f t="shared" ca="1" si="14"/>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$M$4:$AD$4,
                    (M167:AD167),
                    "")),
            1,
            0))
        =0,
    NA(),
    IF(
        Parameters!$D$15=1,
        IF(
            SUM(--(ISNUMBER(IF($M$4:$AD$4=1,(M167:AD167),""))))&gt;0,
            MAX(IF(
                ISNUMBER(M167:AD167),
                IF(
                    M$4:AD$4=1,
                    M167:AD167,
                    ""),
                "")),
            MAX(IF(
                ISNUMBER(M167:AD167),
                IF(
                    M$4:AD$4=2,
                    M167:AD167,
                    ""),
                ""))
        ),
        IF(
            Parameters!$D$16=1,
            IFERROR(
                AVERAGE(IF(
                    ISNUMBER(M167:AD167),
                    IF(
                        M$4:AD$4=1,
                        M167:AD167,
                        ""),
                    "")),
                AVERAGE(IF(
                    ISNUMBER(M167:AD167),
                    IF(
                        M$4:AD$4=2,
                        M167:AD167,
                        ""),
                    ""))
            ),
            IF(
                Parameters!$D$17=1,
                IFERROR(
                    IF(
                        OR(
                            IF(
                                ISNUMBER(M167:AD167),
                                IF(
                                    M$4:AD$4=1,
                                    M167:AD167,
                                    ""),
                                "")
                            =0),
                        0,
                        GEOMEAN(IF(
                            ISNUMBER(M167:AD167),
                            IF(
                                M$4:AD$4=1,
                                M167:AD167,
                                ""),
                            ""))
                    ),
                    IF(
                        OR(IF(
                            ISNUMBER(M167:AD167),
                            IF(
                                M$4:AD$4=2,
                                M167:AD167,
                                ""),
                            "")
                            =0),
                        0,
                        GEOMEAN(IF(
                            ISNUMBER(M167:AD167),
                            IF(
                                M$4:AD$4=2,
                                M167:AD167,
                                ""),
                            "")))
                )
            )
        )
    )
)</f>
        <v>0</v>
      </c>
      <c r="I167" s="191" cm="1">
        <f t="array" ref="I167">IF(
    SUM(IF(
            ISNUMBER(
                IF(
                    $M$5:$AD$5,
                    (M167:AD167),
                    "")),
            1,
            0))
        =0,
    NA(),
    IF(
        Parameters!$D$15=1,
        IF(
            SUM(--(ISNUMBER(IF($M$5:$AD$5=1,(M167:AD167),""))))&gt;0,
            MAX(IF(
                ISNUMBER(M167:AD167),
                IF(
                    M$5:AD$5=1,
                    M167:AD167,
                    ""),
                "")),
            MAX(IF(
                ISNUMBER(M167:AD167),
                IF(
                    M$5:AD$5=2,
                    M167:AD167,
                    ""),
                ""))
        ),
        IF(
            Parameters!$D$16=1,
            IFERROR(
                AVERAGE(IF(
                    ISNUMBER(M167:AD167),
                    IF(
                        M$5:AD$5=1,
                        M167:AD167,
                        ""),
                    "")),
                AVERAGE(IF(
                    ISNUMBER(M167:AD167),
                    IF(
                        M$5:AD$5=2,
                        M167:AD167,
                        ""),
                    ""))
            ),
            IF(
                Parameters!$D$17=1,
                IFERROR(
                    IF(
                        OR(
                            IF(
                                ISNUMBER(M167:AD167),
                                IF(
                                    M$5:AD$5=1,
                                    M167:AD167,
                                    ""),
                                "")
                            =0),
                        0,
                        GEOMEAN(IF(
                            ISNUMBER(M167:AD167),
                            IF(
                                M$5:AD$5=1,
                                M167:AD167,
                                ""),
                            ""))
                    ),
                    IF(
                        OR(IF(
                            ISNUMBER(M167:AD167),
                            IF(
                                M$5:AD$5=2,
                                M167:AD167,
                                ""),
                            "")
                            =0),
                        0,
                        GEOMEAN(IF(
                            ISNUMBER(M167:AD167),
                            IF(
                                M$5:AD$5=2,
                                M167:AD167,
                                ""),
                            "")))
                )
            )
        )
    )
)</f>
        <v>0</v>
      </c>
      <c r="J167" s="242">
        <v>45103</v>
      </c>
      <c r="K167" s="242">
        <v>45142</v>
      </c>
      <c r="L167" s="91" t="s">
        <v>273</v>
      </c>
      <c r="M167" s="192">
        <v>0</v>
      </c>
      <c r="N167" s="192">
        <v>0</v>
      </c>
      <c r="O167" s="192" t="s">
        <v>409</v>
      </c>
      <c r="P167" s="192">
        <v>0</v>
      </c>
      <c r="Q167" s="192" t="s">
        <v>409</v>
      </c>
      <c r="R167" s="192">
        <v>0</v>
      </c>
      <c r="S167" s="192" t="s">
        <v>409</v>
      </c>
      <c r="T167" s="192" t="s">
        <v>409</v>
      </c>
      <c r="U167" s="192">
        <v>25.7</v>
      </c>
      <c r="V167" s="192" t="s">
        <v>409</v>
      </c>
      <c r="W167" s="192" t="s">
        <v>409</v>
      </c>
      <c r="X167" s="192" t="s">
        <v>409</v>
      </c>
      <c r="Y167" s="192">
        <v>0</v>
      </c>
      <c r="Z167" s="192" t="s">
        <v>409</v>
      </c>
      <c r="AA167" s="34"/>
      <c r="AB167" s="34"/>
      <c r="AC167" s="192"/>
      <c r="AD167" s="192"/>
      <c r="AE167" s="192"/>
      <c r="AF167" s="192"/>
      <c r="AG167" s="192"/>
      <c r="AH167" s="192"/>
    </row>
    <row r="168" spans="1:34" x14ac:dyDescent="0.2">
      <c r="A168" s="84">
        <v>161</v>
      </c>
      <c r="B168" s="84" t="str">
        <f ca="1"/>
        <v>Paraguay</v>
      </c>
      <c r="C168" s="84" t="str">
        <f ca="1"/>
        <v>PRY</v>
      </c>
      <c r="D168" s="219" t="str">
        <f ca="1"/>
        <v>LCN           Latin America &amp; Caribbean</v>
      </c>
      <c r="E168" s="219" t="str">
        <f ca="1"/>
        <v>IBRD</v>
      </c>
      <c r="F168" s="190" t="str">
        <f t="shared" ca="1" si="14"/>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$M$4:$AD$4,
                    (M168:AD168),
                    "")),
            1,
            0))
        =0,
    NA(),
    IF(
        Parameters!$D$15=1,
        IF(
            SUM(--(ISNUMBER(IF($M$4:$AD$4=1,(M168:AD168),""))))&gt;0,
            MAX(IF(
                ISNUMBER(M168:AD168),
                IF(
                    M$4:AD$4=1,
                    M168:AD168,
                    ""),
                "")),
            MAX(IF(
                ISNUMBER(M168:AD168),
                IF(
                    M$4:AD$4=2,
                    M168:AD168,
                    ""),
                ""))
        ),
        IF(
            Parameters!$D$16=1,
            IFERROR(
                AVERAGE(IF(
                    ISNUMBER(M168:AD168),
                    IF(
                        M$4:AD$4=1,
                        M168:AD168,
                        ""),
                    "")),
                AVERAGE(IF(
                    ISNUMBER(M168:AD168),
                    IF(
                        M$4:AD$4=2,
                        M168:AD168,
                        ""),
                    ""))
            ),
            IF(
                Parameters!$D$17=1,
                IFERROR(
                    IF(
                        OR(
                            IF(
                                ISNUMBER(M168:AD168),
                                IF(
                                    M$4:AD$4=1,
                                    M168:AD168,
                                    ""),
                                "")
                            =0),
                        0,
                        GEOMEAN(IF(
                            ISNUMBER(M168:AD168),
                            IF(
                                M$4:AD$4=1,
                                M168:AD168,
                                ""),
                            ""))
                    ),
                    IF(
                        OR(IF(
                            ISNUMBER(M168:AD168),
                            IF(
                                M$4:AD$4=2,
                                M168:AD168,
                                ""),
                            "")
                            =0),
                        0,
                        GEOMEAN(IF(
                            ISNUMBER(M168:AD168),
                            IF(
                                M$4:AD$4=2,
                                M168:AD168,
                                ""),
                            "")))
                )
            )
        )
    )
)</f>
        <v>0.42335508908096697</v>
      </c>
      <c r="I168" s="191" cm="1">
        <f t="array" ref="I168">IF(
    SUM(IF(
            ISNUMBER(
                IF(
                    $M$5:$AD$5,
                    (M168:AD168),
                    "")),
            1,
            0))
        =0,
    NA(),
    IF(
        Parameters!$D$15=1,
        IF(
            SUM(--(ISNUMBER(IF($M$5:$AD$5=1,(M168:AD168),""))))&gt;0,
            MAX(IF(
                ISNUMBER(M168:AD168),
                IF(
                    M$5:AD$5=1,
                    M168:AD168,
                    ""),
                "")),
            MAX(IF(
                ISNUMBER(M168:AD168),
                IF(
                    M$5:AD$5=2,
                    M168:AD168,
                    ""),
                ""))
        ),
        IF(
            Parameters!$D$16=1,
            IFERROR(
                AVERAGE(IF(
                    ISNUMBER(M168:AD168),
                    IF(
                        M$5:AD$5=1,
                        M168:AD168,
                        ""),
                    "")),
                AVERAGE(IF(
                    ISNUMBER(M168:AD168),
                    IF(
                        M$5:AD$5=2,
                        M168:AD168,
                        ""),
                    ""))
            ),
            IF(
                Parameters!$D$17=1,
                IFERROR(
                    IF(
                        OR(
                            IF(
                                ISNUMBER(M168:AD168),
                                IF(
                                    M$5:AD$5=1,
                                    M168:AD168,
                                    ""),
                                "")
                            =0),
                        0,
                        GEOMEAN(IF(
                            ISNUMBER(M168:AD168),
                            IF(
                                M$5:AD$5=1,
                                M168:AD168,
                                ""),
                            ""))
                    ),
                    IF(
                        OR(IF(
                            ISNUMBER(M168:AD168),
                            IF(
                                M$5:AD$5=2,
                                M168:AD168,
                                ""),
                            "")
                            =0),
                        0,
                        GEOMEAN(IF(
                            ISNUMBER(M168:AD168),
                            IF(
                                M$5:AD$5=2,
                                M168:AD168,
                                ""),
                            "")))
                )
            )
        )
    )
)</f>
        <v>0</v>
      </c>
      <c r="J168" s="242">
        <v>45103</v>
      </c>
      <c r="K168" s="242">
        <v>45142</v>
      </c>
      <c r="L168" s="91" t="s">
        <v>275</v>
      </c>
      <c r="M168" s="192">
        <v>0</v>
      </c>
      <c r="N168" s="192">
        <v>0.42335508908096697</v>
      </c>
      <c r="O168" s="192" t="s">
        <v>409</v>
      </c>
      <c r="P168" s="192">
        <v>0</v>
      </c>
      <c r="Q168" s="192" t="s">
        <v>409</v>
      </c>
      <c r="R168" s="192">
        <v>0</v>
      </c>
      <c r="S168" s="192">
        <v>0</v>
      </c>
      <c r="T168" s="192" t="s">
        <v>409</v>
      </c>
      <c r="U168" s="192">
        <v>63.7</v>
      </c>
      <c r="V168" s="192" t="s">
        <v>409</v>
      </c>
      <c r="W168" s="192" t="s">
        <v>409</v>
      </c>
      <c r="X168" s="192" t="s">
        <v>409</v>
      </c>
      <c r="Y168" s="192">
        <v>0</v>
      </c>
      <c r="Z168" s="192">
        <v>-100</v>
      </c>
      <c r="AA168" s="34"/>
      <c r="AB168" s="34"/>
      <c r="AC168" s="192"/>
      <c r="AD168" s="192"/>
      <c r="AE168" s="192"/>
      <c r="AF168" s="192"/>
      <c r="AG168" s="192"/>
      <c r="AH168" s="192"/>
    </row>
    <row r="169" spans="1:34" x14ac:dyDescent="0.2">
      <c r="A169" s="84">
        <v>162</v>
      </c>
      <c r="B169" s="84" t="str">
        <f ca="1"/>
        <v>West Bank and Gaza</v>
      </c>
      <c r="C169" s="84" t="str">
        <f ca="1"/>
        <v>PSE</v>
      </c>
      <c r="D169" s="219" t="str">
        <f ca="1"/>
        <v>MEA           Middle East &amp; North Africa</v>
      </c>
      <c r="E169" s="219" t="str">
        <f ca="1"/>
        <v>NA</v>
      </c>
      <c r="F169" s="190" t="str">
        <f t="shared" ca="1" si="14"/>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10</v>
      </c>
      <c r="H169" s="80" cm="1">
        <f t="array" ref="H169">IF(
    SUM(IF(
            ISNUMBER(
                IF(
                    $M$4:$AD$4,
                    (M169:AD169),
                    "")),
            1,
            0))
        =0,
    NA(),
    IF(
        Parameters!$D$15=1,
        IF(
            SUM(--(ISNUMBER(IF($M$4:$AD$4=1,(M169:AD169),""))))&gt;0,
            MAX(IF(
                ISNUMBER(M169:AD169),
                IF(
                    M$4:AD$4=1,
                    M169:AD169,
                    ""),
                "")),
            MAX(IF(
                ISNUMBER(M169:AD169),
                IF(
                    M$4:AD$4=2,
                    M169:AD169,
                    ""),
                ""))
        ),
        IF(
            Parameters!$D$16=1,
            IFERROR(
                AVERAGE(IF(
                    ISNUMBER(M169:AD169),
                    IF(
                        M$4:AD$4=1,
                        M169:AD169,
                        ""),
                    "")),
                AVERAGE(IF(
                    ISNUMBER(M169:AD169),
                    IF(
                        M$4:AD$4=2,
                        M169:AD169,
                        ""),
                    ""))
            ),
            IF(
                Parameters!$D$17=1,
                IFERROR(
                    IF(
                        OR(
                            IF(
                                ISNUMBER(M169:AD169),
                                IF(
                                    M$4:AD$4=1,
                                    M169:AD169,
                                    ""),
                                "")
                            =0),
                        0,
                        GEOMEAN(IF(
                            ISNUMBER(M169:AD169),
                            IF(
                                M$4:AD$4=1,
                                M169:AD169,
                                ""),
                            ""))
                    ),
                    IF(
                        OR(IF(
                            ISNUMBER(M169:AD169),
                            IF(
                                M$4:AD$4=2,
                                M169:AD169,
                                ""),
                            "")
                            =0),
                        0,
                        GEOMEAN(IF(
                            ISNUMBER(M169:AD169),
                            IF(
                                M$4:AD$4=2,
                                M169:AD169,
                                ""),
                            "")))
                )
            )
        )
    )
)</f>
        <v>10</v>
      </c>
      <c r="I169" s="191" cm="1">
        <f t="array" ref="I169">IF(
    SUM(IF(
            ISNUMBER(
                IF(
                    $M$5:$AD$5,
                    (M169:AD169),
                    "")),
            1,
            0))
        =0,
    NA(),
    IF(
        Parameters!$D$15=1,
        IF(
            SUM(--(ISNUMBER(IF($M$5:$AD$5=1,(M169:AD169),""))))&gt;0,
            MAX(IF(
                ISNUMBER(M169:AD169),
                IF(
                    M$5:AD$5=1,
                    M169:AD169,
                    ""),
                "")),
            MAX(IF(
                ISNUMBER(M169:AD169),
                IF(
                    M$5:AD$5=2,
                    M169:AD169,
                    ""),
                ""))
        ),
        IF(
            Parameters!$D$16=1,
            IFERROR(
                AVERAGE(IF(
                    ISNUMBER(M169:AD169),
                    IF(
                        M$5:AD$5=1,
                        M169:AD169,
                        ""),
                    "")),
                AVERAGE(IF(
                    ISNUMBER(M169:AD169),
                    IF(
                        M$5:AD$5=2,
                        M169:AD169,
                        ""),
                    ""))
            ),
            IF(
                Parameters!$D$17=1,
                IFERROR(
                    IF(
                        OR(
                            IF(
                                ISNUMBER(M169:AD169),
                                IF(
                                    M$5:AD$5=1,
                                    M169:AD169,
                                    ""),
                                "")
                            =0),
                        0,
                        GEOMEAN(IF(
                            ISNUMBER(M169:AD169),
                            IF(
                                M$5:AD$5=1,
                                M169:AD169,
                                ""),
                            ""))
                    ),
                    IF(
                        OR(IF(
                            ISNUMBER(M169:AD169),
                            IF(
                                M$5:AD$5=2,
                                M169:AD169,
                                ""),
                            "")
                            =0),
                        0,
                        GEOMEAN(IF(
                            ISNUMBER(M169:AD169),
                            IF(
                                M$5:AD$5=2,
                                M169:AD169,
                                ""),
                            "")))
                )
            )
        )
    )
)</f>
        <v>10</v>
      </c>
      <c r="J169" s="242">
        <v>45145</v>
      </c>
      <c r="K169" s="242">
        <v>45154</v>
      </c>
      <c r="L169" s="91" t="s">
        <v>718</v>
      </c>
      <c r="M169" s="192">
        <v>10</v>
      </c>
      <c r="N169" s="192">
        <v>5.7593931910389804</v>
      </c>
      <c r="O169" s="192">
        <v>10</v>
      </c>
      <c r="P169" s="192">
        <v>0</v>
      </c>
      <c r="Q169" s="192">
        <v>10</v>
      </c>
      <c r="R169" s="192">
        <v>5.3571428571428497</v>
      </c>
      <c r="S169" s="192">
        <v>0</v>
      </c>
      <c r="T169" s="192" t="s">
        <v>622</v>
      </c>
      <c r="U169" s="192">
        <v>87.9</v>
      </c>
      <c r="V169" s="192">
        <v>1.0425197089265901</v>
      </c>
      <c r="W169" s="192" t="s">
        <v>409</v>
      </c>
      <c r="X169" s="192" t="s">
        <v>896</v>
      </c>
      <c r="Y169" s="192">
        <v>0.107142857142857</v>
      </c>
      <c r="Z169" s="192">
        <v>-36.842105263157897</v>
      </c>
      <c r="AA169" s="34"/>
      <c r="AB169" s="34"/>
      <c r="AC169" s="192"/>
      <c r="AD169" s="192"/>
      <c r="AE169" s="192"/>
      <c r="AF169" s="192"/>
      <c r="AG169" s="192"/>
      <c r="AH169" s="192"/>
    </row>
    <row r="170" spans="1:34" x14ac:dyDescent="0.2">
      <c r="A170" s="84">
        <v>163</v>
      </c>
      <c r="B170" s="84" t="str">
        <f ca="1"/>
        <v>French Polynesia</v>
      </c>
      <c r="C170" s="84" t="str">
        <f ca="1"/>
        <v>PYF</v>
      </c>
      <c r="D170" s="219" t="str">
        <f ca="1"/>
        <v>EAS           East Asia &amp; Pacific</v>
      </c>
      <c r="E170" s="219" t="str">
        <f ca="1"/>
        <v>NA</v>
      </c>
      <c r="F170" s="190" t="str">
        <f t="shared" ca="1" si="14"/>
        <v/>
      </c>
      <c r="G170" s="80">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cm="1">
        <f t="array" ref="H170">IF(
    SUM(IF(
            ISNUMBER(
                IF(
                    $M$4:$AD$4,
                    (M170:AD170),
                    "")),
            1,
            0))
        =0,
    NA(),
    IF(
        Parameters!$D$15=1,
        IF(
            SUM(--(ISNUMBER(IF($M$4:$AD$4=1,(M170:AD170),""))))&gt;0,
            MAX(IF(
                ISNUMBER(M170:AD170),
                IF(
                    M$4:AD$4=1,
                    M170:AD170,
                    ""),
                "")),
            MAX(IF(
                ISNUMBER(M170:AD170),
                IF(
                    M$4:AD$4=2,
                    M170:AD170,
                    ""),
                ""))
        ),
        IF(
            Parameters!$D$16=1,
            IFERROR(
                AVERAGE(IF(
                    ISNUMBER(M170:AD170),
                    IF(
                        M$4:AD$4=1,
                        M170:AD170,
                        ""),
                    "")),
                AVERAGE(IF(
                    ISNUMBER(M170:AD170),
                    IF(
                        M$4:AD$4=2,
                        M170:AD170,
                        ""),
                    ""))
            ),
            IF(
                Parameters!$D$17=1,
                IFERROR(
                    IF(
                        OR(
                            IF(
                                ISNUMBER(M170:AD170),
                                IF(
                                    M$4:AD$4=1,
                                    M170:AD170,
                                    ""),
                                "")
                            =0),
                        0,
                        GEOMEAN(IF(
                            ISNUMBER(M170:AD170),
                            IF(
                                M$4:AD$4=1,
                                M170:AD170,
                                ""),
                            ""))
                    ),
                    IF(
                        OR(IF(
                            ISNUMBER(M170:AD170),
                            IF(
                                M$4:AD$4=2,
                                M170:AD170,
                                ""),
                            "")
                            =0),
                        0,
                        GEOMEAN(IF(
                            ISNUMBER(M170:AD170),
                            IF(
                                M$4:AD$4=2,
                                M170:AD170,
                                ""),
                            "")))
                )
            )
        )
    )
)</f>
        <v>0</v>
      </c>
      <c r="I170" s="191" cm="1">
        <f t="array" ref="I170">IF(
    SUM(IF(
            ISNUMBER(
                IF(
                    $M$5:$AD$5,
                    (M170:AD170),
                    "")),
            1,
            0))
        =0,
    NA(),
    IF(
        Parameters!$D$15=1,
        IF(
            SUM(--(ISNUMBER(IF($M$5:$AD$5=1,(M170:AD170),""))))&gt;0,
            MAX(IF(
                ISNUMBER(M170:AD170),
                IF(
                    M$5:AD$5=1,
                    M170:AD170,
                    ""),
                "")),
            MAX(IF(
                ISNUMBER(M170:AD170),
                IF(
                    M$5:AD$5=2,
                    M170:AD170,
                    ""),
                ""))
        ),
        IF(
            Parameters!$D$16=1,
            IFERROR(
                AVERAGE(IF(
                    ISNUMBER(M170:AD170),
                    IF(
                        M$5:AD$5=1,
                        M170:AD170,
                        ""),
                    "")),
                AVERAGE(IF(
                    ISNUMBER(M170:AD170),
                    IF(
                        M$5:AD$5=2,
                        M170:AD170,
                        ""),
                    ""))
            ),
            IF(
                Parameters!$D$17=1,
                IFERROR(
                    IF(
                        OR(
                            IF(
                                ISNUMBER(M170:AD170),
                                IF(
                                    M$5:AD$5=1,
                                    M170:AD170,
                                    ""),
                                "")
                            =0),
                        0,
                        GEOMEAN(IF(
                            ISNUMBER(M170:AD170),
                            IF(
                                M$5:AD$5=1,
                                M170:AD170,
                                ""),
                            ""))
                    ),
                    IF(
                        OR(IF(
                            ISNUMBER(M170:AD170),
                            IF(
                                M$5:AD$5=2,
                                M170:AD170,
                                ""),
                            "")
                            =0),
                        0,
                        GEOMEAN(IF(
                            ISNUMBER(M170:AD170),
                            IF(
                                M$5:AD$5=2,
                                M170:AD170,
                                ""),
                            "")))
                )
            )
        )
    )
)</f>
        <v>0</v>
      </c>
      <c r="J170" s="242" t="s">
        <v>409</v>
      </c>
      <c r="K170" s="242" t="s">
        <v>409</v>
      </c>
      <c r="L170" s="91" t="s">
        <v>719</v>
      </c>
      <c r="M170" s="192">
        <v>0</v>
      </c>
      <c r="N170" s="192" t="s">
        <v>409</v>
      </c>
      <c r="O170" s="192" t="s">
        <v>409</v>
      </c>
      <c r="P170" s="192">
        <v>0</v>
      </c>
      <c r="Q170" s="192" t="s">
        <v>409</v>
      </c>
      <c r="R170" s="192" t="s">
        <v>409</v>
      </c>
      <c r="S170" s="192" t="s">
        <v>409</v>
      </c>
      <c r="T170" s="192" t="s">
        <v>409</v>
      </c>
      <c r="U170" s="192" t="s">
        <v>409</v>
      </c>
      <c r="V170" s="192" t="s">
        <v>409</v>
      </c>
      <c r="W170" s="192" t="s">
        <v>409</v>
      </c>
      <c r="X170" s="192" t="s">
        <v>409</v>
      </c>
      <c r="Y170" s="192" t="s">
        <v>409</v>
      </c>
      <c r="Z170" s="192" t="s">
        <v>409</v>
      </c>
      <c r="AA170" s="34"/>
      <c r="AB170" s="34"/>
      <c r="AC170" s="192"/>
      <c r="AD170" s="192"/>
      <c r="AE170" s="192"/>
      <c r="AF170" s="192"/>
      <c r="AG170" s="192"/>
      <c r="AH170" s="192"/>
    </row>
    <row r="171" spans="1:34" x14ac:dyDescent="0.2">
      <c r="A171" s="84">
        <v>164</v>
      </c>
      <c r="B171" s="84" t="str">
        <f ca="1"/>
        <v>Qatar</v>
      </c>
      <c r="C171" s="84" t="str">
        <f ca="1"/>
        <v>QAT</v>
      </c>
      <c r="D171" s="219" t="str">
        <f ca="1"/>
        <v>MEA           Middle East &amp; North Africa</v>
      </c>
      <c r="E171" s="219" t="str">
        <f ca="1"/>
        <v>NA</v>
      </c>
      <c r="F171" s="190" t="str">
        <f t="shared" ca="1" si="14"/>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$M$4:$AD$4,
                    (M171:AD171),
                    "")),
            1,
            0))
        =0,
    NA(),
    IF(
        Parameters!$D$15=1,
        IF(
            SUM(--(ISNUMBER(IF($M$4:$AD$4=1,(M171:AD171),""))))&gt;0,
            MAX(IF(
                ISNUMBER(M171:AD171),
                IF(
                    M$4:AD$4=1,
                    M171:AD171,
                    ""),
                "")),
            MAX(IF(
                ISNUMBER(M171:AD171),
                IF(
                    M$4:AD$4=2,
                    M171:AD171,
                    ""),
                ""))
        ),
        IF(
            Parameters!$D$16=1,
            IFERROR(
                AVERAGE(IF(
                    ISNUMBER(M171:AD171),
                    IF(
                        M$4:AD$4=1,
                        M171:AD171,
                        ""),
                    "")),
                AVERAGE(IF(
                    ISNUMBER(M171:AD171),
                    IF(
                        M$4:AD$4=2,
                        M171:AD171,
                        ""),
                    ""))
            ),
            IF(
                Parameters!$D$17=1,
                IFERROR(
                    IF(
                        OR(
                            IF(
                                ISNUMBER(M171:AD171),
                                IF(
                                    M$4:AD$4=1,
                                    M171:AD171,
                                    ""),
                                "")
                            =0),
                        0,
                        GEOMEAN(IF(
                            ISNUMBER(M171:AD171),
                            IF(
                                M$4:AD$4=1,
                                M171:AD171,
                                ""),
                            ""))
                    ),
                    IF(
                        OR(IF(
                            ISNUMBER(M171:AD171),
                            IF(
                                M$4:AD$4=2,
                                M171:AD171,
                                ""),
                            "")
                            =0),
                        0,
                        GEOMEAN(IF(
                            ISNUMBER(M171:AD171),
                            IF(
                                M$4:AD$4=2,
                                M171:AD171,
                                ""),
                            "")))
                )
            )
        )
    )
)</f>
        <v>0</v>
      </c>
      <c r="I171" s="191" cm="1">
        <f t="array" ref="I171">IF(
    SUM(IF(
            ISNUMBER(
                IF(
                    $M$5:$AD$5,
                    (M171:AD171),
                    "")),
            1,
            0))
        =0,
    NA(),
    IF(
        Parameters!$D$15=1,
        IF(
            SUM(--(ISNUMBER(IF($M$5:$AD$5=1,(M171:AD171),""))))&gt;0,
            MAX(IF(
                ISNUMBER(M171:AD171),
                IF(
                    M$5:AD$5=1,
                    M171:AD171,
                    ""),
                "")),
            MAX(IF(
                ISNUMBER(M171:AD171),
                IF(
                    M$5:AD$5=2,
                    M171:AD171,
                    ""),
                ""))
        ),
        IF(
            Parameters!$D$16=1,
            IFERROR(
                AVERAGE(IF(
                    ISNUMBER(M171:AD171),
                    IF(
                        M$5:AD$5=1,
                        M171:AD171,
                        ""),
                    "")),
                AVERAGE(IF(
                    ISNUMBER(M171:AD171),
                    IF(
                        M$5:AD$5=2,
                        M171:AD171,
                        ""),
                    ""))
            ),
            IF(
                Parameters!$D$17=1,
                IFERROR(
                    IF(
                        OR(
                            IF(
                                ISNUMBER(M171:AD171),
                                IF(
                                    M$5:AD$5=1,
                                    M171:AD171,
                                    ""),
                                "")
                            =0),
                        0,
                        GEOMEAN(IF(
                            ISNUMBER(M171:AD171),
                            IF(
                                M$5:AD$5=1,
                                M171:AD171,
                                ""),
                            ""))
                    ),
                    IF(
                        OR(IF(
                            ISNUMBER(M171:AD171),
                            IF(
                                M$5:AD$5=2,
                                M171:AD171,
                                ""),
                            "")
                            =0),
                        0,
                        GEOMEAN(IF(
                            ISNUMBER(M171:AD171),
                            IF(
                                M$5:AD$5=2,
                                M171:AD171,
                                ""),
                            "")))
                )
            )
        )
    )
)</f>
        <v>0</v>
      </c>
      <c r="J171" s="242">
        <v>45103</v>
      </c>
      <c r="K171" s="242">
        <v>44860</v>
      </c>
      <c r="L171" s="91" t="s">
        <v>277</v>
      </c>
      <c r="M171" s="192">
        <v>0</v>
      </c>
      <c r="N171" s="192">
        <v>0</v>
      </c>
      <c r="O171" s="192" t="s">
        <v>409</v>
      </c>
      <c r="P171" s="192">
        <v>0</v>
      </c>
      <c r="Q171" s="192" t="s">
        <v>409</v>
      </c>
      <c r="R171" s="192">
        <v>0</v>
      </c>
      <c r="S171" s="192" t="s">
        <v>409</v>
      </c>
      <c r="T171" s="192" t="s">
        <v>409</v>
      </c>
      <c r="U171" s="192">
        <v>40.5</v>
      </c>
      <c r="V171" s="192" t="s">
        <v>409</v>
      </c>
      <c r="W171" s="192" t="s">
        <v>409</v>
      </c>
      <c r="X171" s="192" t="s">
        <v>409</v>
      </c>
      <c r="Y171" s="192">
        <v>0</v>
      </c>
      <c r="Z171" s="192" t="s">
        <v>409</v>
      </c>
      <c r="AA171" s="34"/>
      <c r="AB171" s="34"/>
      <c r="AC171" s="192"/>
      <c r="AD171" s="192"/>
      <c r="AE171" s="192"/>
      <c r="AF171" s="192"/>
      <c r="AG171" s="192"/>
      <c r="AH171" s="192"/>
    </row>
    <row r="172" spans="1:34" x14ac:dyDescent="0.2">
      <c r="A172" s="84">
        <v>165</v>
      </c>
      <c r="B172" s="84" t="str">
        <f ca="1"/>
        <v>Romania</v>
      </c>
      <c r="C172" s="84" t="str">
        <f ca="1"/>
        <v>ROU</v>
      </c>
      <c r="D172" s="219" t="str">
        <f ca="1"/>
        <v>ECS           Europe &amp; Central Asia</v>
      </c>
      <c r="E172" s="219" t="str">
        <f ca="1"/>
        <v>IBRD</v>
      </c>
      <c r="F172" s="190" t="str">
        <f t="shared" ca="1" si="14"/>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$M$4:$AD$4,
                    (M172:AD172),
                    "")),
            1,
            0))
        =0,
    NA(),
    IF(
        Parameters!$D$15=1,
        IF(
            SUM(--(ISNUMBER(IF($M$4:$AD$4=1,(M172:AD172),""))))&gt;0,
            MAX(IF(
                ISNUMBER(M172:AD172),
                IF(
                    M$4:AD$4=1,
                    M172:AD172,
                    ""),
                "")),
            MAX(IF(
                ISNUMBER(M172:AD172),
                IF(
                    M$4:AD$4=2,
                    M172:AD172,
                    ""),
                ""))
        ),
        IF(
            Parameters!$D$16=1,
            IFERROR(
                AVERAGE(IF(
                    ISNUMBER(M172:AD172),
                    IF(
                        M$4:AD$4=1,
                        M172:AD172,
                        ""),
                    "")),
                AVERAGE(IF(
                    ISNUMBER(M172:AD172),
                    IF(
                        M$4:AD$4=2,
                        M172:AD172,
                        ""),
                    ""))
            ),
            IF(
                Parameters!$D$17=1,
                IFERROR(
                    IF(
                        OR(
                            IF(
                                ISNUMBER(M172:AD172),
                                IF(
                                    M$4:AD$4=1,
                                    M172:AD172,
                                    ""),
                                "")
                            =0),
                        0,
                        GEOMEAN(IF(
                            ISNUMBER(M172:AD172),
                            IF(
                                M$4:AD$4=1,
                                M172:AD172,
                                ""),
                            ""))
                    ),
                    IF(
                        OR(IF(
                            ISNUMBER(M172:AD172),
                            IF(
                                M$4:AD$4=2,
                                M172:AD172,
                                ""),
                            "")
                            =0),
                        0,
                        GEOMEAN(IF(
                            ISNUMBER(M172:AD172),
                            IF(
                                M$4:AD$4=2,
                                M172:AD172,
                                ""),
                            "")))
                )
            )
        )
    )
)</f>
        <v>0</v>
      </c>
      <c r="I172" s="191" cm="1">
        <f t="array" ref="I172">IF(
    SUM(IF(
            ISNUMBER(
                IF(
                    $M$5:$AD$5,
                    (M172:AD172),
                    "")),
            1,
            0))
        =0,
    NA(),
    IF(
        Parameters!$D$15=1,
        IF(
            SUM(--(ISNUMBER(IF($M$5:$AD$5=1,(M172:AD172),""))))&gt;0,
            MAX(IF(
                ISNUMBER(M172:AD172),
                IF(
                    M$5:AD$5=1,
                    M172:AD172,
                    ""),
                "")),
            MAX(IF(
                ISNUMBER(M172:AD172),
                IF(
                    M$5:AD$5=2,
                    M172:AD172,
                    ""),
                ""))
        ),
        IF(
            Parameters!$D$16=1,
            IFERROR(
                AVERAGE(IF(
                    ISNUMBER(M172:AD172),
                    IF(
                        M$5:AD$5=1,
                        M172:AD172,
                        ""),
                    "")),
                AVERAGE(IF(
                    ISNUMBER(M172:AD172),
                    IF(
                        M$5:AD$5=2,
                        M172:AD172,
                        ""),
                    ""))
            ),
            IF(
                Parameters!$D$17=1,
                IFERROR(
                    IF(
                        OR(
                            IF(
                                ISNUMBER(M172:AD172),
                                IF(
                                    M$5:AD$5=1,
                                    M172:AD172,
                                    ""),
                                "")
                            =0),
                        0,
                        GEOMEAN(IF(
                            ISNUMBER(M172:AD172),
                            IF(
                                M$5:AD$5=1,
                                M172:AD172,
                                ""),
                            ""))
                    ),
                    IF(
                        OR(IF(
                            ISNUMBER(M172:AD172),
                            IF(
                                M$5:AD$5=2,
                                M172:AD172,
                                ""),
                            "")
                            =0),
                        0,
                        GEOMEAN(IF(
                            ISNUMBER(M172:AD172),
                            IF(
                                M$5:AD$5=2,
                                M172:AD172,
                                ""),
                            "")))
                )
            )
        )
    )
)</f>
        <v>1.78571428571429</v>
      </c>
      <c r="J172" s="242">
        <v>45103</v>
      </c>
      <c r="K172" s="242">
        <v>45142</v>
      </c>
      <c r="L172" s="91" t="s">
        <v>279</v>
      </c>
      <c r="M172" s="192">
        <v>0</v>
      </c>
      <c r="N172" s="192">
        <v>0</v>
      </c>
      <c r="O172" s="192" t="s">
        <v>409</v>
      </c>
      <c r="P172" s="192">
        <v>0</v>
      </c>
      <c r="Q172" s="192" t="s">
        <v>409</v>
      </c>
      <c r="R172" s="192">
        <v>1.78571428571429</v>
      </c>
      <c r="S172" s="192" t="s">
        <v>409</v>
      </c>
      <c r="T172" s="192" t="s">
        <v>409</v>
      </c>
      <c r="U172" s="192">
        <v>53</v>
      </c>
      <c r="V172" s="192" t="s">
        <v>409</v>
      </c>
      <c r="W172" s="192" t="s">
        <v>409</v>
      </c>
      <c r="X172" s="192" t="s">
        <v>409</v>
      </c>
      <c r="Y172" s="192">
        <v>3.5714285714285803E-2</v>
      </c>
      <c r="Z172" s="192" t="s">
        <v>409</v>
      </c>
      <c r="AA172" s="34"/>
      <c r="AB172" s="34"/>
      <c r="AC172" s="192"/>
      <c r="AD172" s="192"/>
      <c r="AE172" s="192"/>
      <c r="AF172" s="192"/>
      <c r="AG172" s="192"/>
      <c r="AH172" s="192"/>
    </row>
    <row r="173" spans="1:34" x14ac:dyDescent="0.2">
      <c r="A173" s="84">
        <v>166</v>
      </c>
      <c r="B173" s="84" t="str">
        <f ca="1"/>
        <v>Russian Federation</v>
      </c>
      <c r="C173" s="84" t="str">
        <f ca="1"/>
        <v>RUS</v>
      </c>
      <c r="D173" s="219" t="str">
        <f ca="1"/>
        <v>ECS           Europe &amp; Central Asia</v>
      </c>
      <c r="E173" s="219" t="str">
        <f ca="1"/>
        <v>IBRD</v>
      </c>
      <c r="F173" s="190" t="str">
        <f t="shared" ca="1" si="14"/>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6.4589562678387598</v>
      </c>
      <c r="H173" s="80" cm="1">
        <f t="array" ref="H173">IF(
    SUM(IF(
            ISNUMBER(
                IF(
                    $M$4:$AD$4,
                    (M173:AD173),
                    "")),
            1,
            0))
        =0,
    NA(),
    IF(
        Parameters!$D$15=1,
        IF(
            SUM(--(ISNUMBER(IF($M$4:$AD$4=1,(M173:AD173),""))))&gt;0,
            MAX(IF(
                ISNUMBER(M173:AD173),
                IF(
                    M$4:AD$4=1,
                    M173:AD173,
                    ""),
                "")),
            MAX(IF(
                ISNUMBER(M173:AD173),
                IF(
                    M$4:AD$4=2,
                    M173:AD173,
                    ""),
                ""))
        ),
        IF(
            Parameters!$D$16=1,
            IFERROR(
                AVERAGE(IF(
                    ISNUMBER(M173:AD173),
                    IF(
                        M$4:AD$4=1,
                        M173:AD173,
                        ""),
                    "")),
                AVERAGE(IF(
                    ISNUMBER(M173:AD173),
                    IF(
                        M$4:AD$4=2,
                        M173:AD173,
                        ""),
                    ""))
            ),
            IF(
                Parameters!$D$17=1,
                IFERROR(
                    IF(
                        OR(
                            IF(
                                ISNUMBER(M173:AD173),
                                IF(
                                    M$4:AD$4=1,
                                    M173:AD173,
                                    ""),
                                "")
                            =0),
                        0,
                        GEOMEAN(IF(
                            ISNUMBER(M173:AD173),
                            IF(
                                M$4:AD$4=1,
                                M173:AD173,
                                ""),
                            ""))
                    ),
                    IF(
                        OR(IF(
                            ISNUMBER(M173:AD173),
                            IF(
                                M$4:AD$4=2,
                                M173:AD173,
                                ""),
                            "")
                            =0),
                        0,
                        GEOMEAN(IF(
                            ISNUMBER(M173:AD173),
                            IF(
                                M$4:AD$4=2,
                                M173:AD173,
                                ""),
                            "")))
                )
            )
        )
    )
)</f>
        <v>4.1718116069853597</v>
      </c>
      <c r="I173" s="191" cm="1">
        <f t="array" ref="I173">IF(
    SUM(IF(
            ISNUMBER(
                IF(
                    $M$5:$AD$5,
                    (M173:AD173),
                    "")),
            1,
            0))
        =0,
    NA(),
    IF(
        Parameters!$D$15=1,
        IF(
            SUM(--(ISNUMBER(IF($M$5:$AD$5=1,(M173:AD173),""))))&gt;0,
            MAX(IF(
                ISNUMBER(M173:AD173),
                IF(
                    M$5:AD$5=1,
                    M173:AD173,
                    ""),
                "")),
            MAX(IF(
                ISNUMBER(M173:AD173),
                IF(
                    M$5:AD$5=2,
                    M173:AD173,
                    ""),
                ""))
        ),
        IF(
            Parameters!$D$16=1,
            IFERROR(
                AVERAGE(IF(
                    ISNUMBER(M173:AD173),
                    IF(
                        M$5:AD$5=1,
                        M173:AD173,
                        ""),
                    "")),
                AVERAGE(IF(
                    ISNUMBER(M173:AD173),
                    IF(
                        M$5:AD$5=2,
                        M173:AD173,
                        ""),
                    ""))
            ),
            IF(
                Parameters!$D$17=1,
                IFERROR(
                    IF(
                        OR(
                            IF(
                                ISNUMBER(M173:AD173),
                                IF(
                                    M$5:AD$5=1,
                                    M173:AD173,
                                    ""),
                                "")
                            =0),
                        0,
                        GEOMEAN(IF(
                            ISNUMBER(M173:AD173),
                            IF(
                                M$5:AD$5=1,
                                M173:AD173,
                                ""),
                            ""))
                    ),
                    IF(
                        OR(IF(
                            ISNUMBER(M173:AD173),
                            IF(
                                M$5:AD$5=2,
                                M173:AD173,
                                ""),
                            "")
                            =0),
                        0,
                        GEOMEAN(IF(
                            ISNUMBER(M173:AD173),
                            IF(
                                M$5:AD$5=2,
                                M173:AD173,
                                ""),
                            "")))
                )
            )
        )
    )
)</f>
        <v>10</v>
      </c>
      <c r="J173" s="242">
        <v>45103</v>
      </c>
      <c r="K173" s="242">
        <v>45154</v>
      </c>
      <c r="L173" s="91" t="s">
        <v>281</v>
      </c>
      <c r="M173" s="192">
        <v>0</v>
      </c>
      <c r="N173" s="192">
        <v>4.1718116069853597</v>
      </c>
      <c r="O173" s="192">
        <v>10</v>
      </c>
      <c r="P173" s="192">
        <v>0</v>
      </c>
      <c r="Q173" s="192" t="s">
        <v>409</v>
      </c>
      <c r="R173" s="192">
        <v>0</v>
      </c>
      <c r="S173" s="192">
        <v>0</v>
      </c>
      <c r="T173" s="192" t="s">
        <v>409</v>
      </c>
      <c r="U173" s="192">
        <v>80.7</v>
      </c>
      <c r="V173" s="192">
        <v>1.5392051576075201</v>
      </c>
      <c r="W173" s="192" t="s">
        <v>409</v>
      </c>
      <c r="X173" s="192" t="s">
        <v>409</v>
      </c>
      <c r="Y173" s="192">
        <v>0</v>
      </c>
      <c r="Z173" s="192">
        <v>-62.5</v>
      </c>
      <c r="AA173" s="34"/>
      <c r="AB173" s="34"/>
      <c r="AC173" s="192"/>
      <c r="AD173" s="192"/>
      <c r="AE173" s="192"/>
      <c r="AF173" s="192"/>
      <c r="AG173" s="192"/>
      <c r="AH173" s="192"/>
    </row>
    <row r="174" spans="1:34" x14ac:dyDescent="0.2">
      <c r="A174" s="84">
        <v>167</v>
      </c>
      <c r="B174" s="84" t="str">
        <f ca="1"/>
        <v>Rwanda</v>
      </c>
      <c r="C174" s="84" t="str">
        <f ca="1"/>
        <v>RWA</v>
      </c>
      <c r="D174" s="219" t="str">
        <f ca="1"/>
        <v>SSF           Sub-Saharan Africa</v>
      </c>
      <c r="E174" s="219" t="str">
        <f ca="1"/>
        <v>IDA</v>
      </c>
      <c r="F174" s="190" t="str">
        <f t="shared" ca="1" si="14"/>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5.6278106401930232</v>
      </c>
      <c r="H174" s="80" cm="1">
        <f t="array" ref="H174">IF(
    SUM(IF(
            ISNUMBER(
                IF(
                    $M$4:$AD$4,
                    (M174:AD174),
                    "")),
            1,
            0))
        =0,
    NA(),
    IF(
        Parameters!$D$15=1,
        IF(
            SUM(--(ISNUMBER(IF($M$4:$AD$4=1,(M174:AD174),""))))&gt;0,
            MAX(IF(
                ISNUMBER(M174:AD174),
                IF(
                    M$4:AD$4=1,
                    M174:AD174,
                    ""),
                "")),
            MAX(IF(
                ISNUMBER(M174:AD174),
                IF(
                    M$4:AD$4=2,
                    M174:AD174,
                    ""),
                ""))
        ),
        IF(
            Parameters!$D$16=1,
            IFERROR(
                AVERAGE(IF(
                    ISNUMBER(M174:AD174),
                    IF(
                        M$4:AD$4=1,
                        M174:AD174,
                        ""),
                    "")),
                AVERAGE(IF(
                    ISNUMBER(M174:AD174),
                    IF(
                        M$4:AD$4=2,
                        M174:AD174,
                        ""),
                    ""))
            ),
            IF(
                Parameters!$D$17=1,
                IFERROR(
                    IF(
                        OR(
                            IF(
                                ISNUMBER(M174:AD174),
                                IF(
                                    M$4:AD$4=1,
                                    M174:AD174,
                                    ""),
                                "")
                            =0),
                        0,
                        GEOMEAN(IF(
                            ISNUMBER(M174:AD174),
                            IF(
                                M$4:AD$4=1,
                                M174:AD174,
                                ""),
                            ""))
                    ),
                    IF(
                        OR(IF(
                            ISNUMBER(M174:AD174),
                            IF(
                                M$4:AD$4=2,
                                M174:AD174,
                                ""),
                            "")
                            =0),
                        0,
                        GEOMEAN(IF(
                            ISNUMBER(M174:AD174),
                            IF(
                                M$4:AD$4=2,
                                M174:AD174,
                                ""),
                            "")))
                )
            )
        )
    )
)</f>
        <v>4.5246075145528302</v>
      </c>
      <c r="I174" s="191" cm="1">
        <f t="array" ref="I174">IF(
    SUM(IF(
            ISNUMBER(
                IF(
                    $M$5:$AD$5,
                    (M174:AD174),
                    "")),
            1,
            0))
        =0,
    NA(),
    IF(
        Parameters!$D$15=1,
        IF(
            SUM(--(ISNUMBER(IF($M$5:$AD$5=1,(M174:AD174),""))))&gt;0,
            MAX(IF(
                ISNUMBER(M174:AD174),
                IF(
                    M$5:AD$5=1,
                    M174:AD174,
                    ""),
                "")),
            MAX(IF(
                ISNUMBER(M174:AD174),
                IF(
                    M$5:AD$5=2,
                    M174:AD174,
                    ""),
                ""))
        ),
        IF(
            Parameters!$D$16=1,
            IFERROR(
                AVERAGE(IF(
                    ISNUMBER(M174:AD174),
                    IF(
                        M$5:AD$5=1,
                        M174:AD174,
                        ""),
                    "")),
                AVERAGE(IF(
                    ISNUMBER(M174:AD174),
                    IF(
                        M$5:AD$5=2,
                        M174:AD174,
                        ""),
                    ""))
            ),
            IF(
                Parameters!$D$17=1,
                IFERROR(
                    IF(
                        OR(
                            IF(
                                ISNUMBER(M174:AD174),
                                IF(
                                    M$5:AD$5=1,
                                    M174:AD174,
                                    ""),
                                "")
                            =0),
                        0,
                        GEOMEAN(IF(
                            ISNUMBER(M174:AD174),
                            IF(
                                M$5:AD$5=1,
                                M174:AD174,
                                ""),
                            ""))
                    ),
                    IF(
                        OR(IF(
                            ISNUMBER(M174:AD174),
                            IF(
                                M$5:AD$5=2,
                                M174:AD174,
                                ""),
                            "")
                            =0),
                        0,
                        GEOMEAN(IF(
                            ISNUMBER(M174:AD174),
                            IF(
                                M$5:AD$5=2,
                                M174:AD174,
                                ""),
                            "")))
                )
            )
        )
    )
)</f>
        <v>7</v>
      </c>
      <c r="J174" s="242">
        <v>45103</v>
      </c>
      <c r="K174" s="242">
        <v>45154</v>
      </c>
      <c r="L174" s="91" t="s">
        <v>283</v>
      </c>
      <c r="M174" s="192">
        <v>0</v>
      </c>
      <c r="N174" s="192">
        <v>4.5246075145528302</v>
      </c>
      <c r="O174" s="192" t="s">
        <v>409</v>
      </c>
      <c r="P174" s="192">
        <v>0</v>
      </c>
      <c r="Q174" s="192">
        <v>7</v>
      </c>
      <c r="R174" s="192">
        <v>5.3571428571428497</v>
      </c>
      <c r="S174" s="192">
        <v>0</v>
      </c>
      <c r="T174" s="192" t="s">
        <v>409</v>
      </c>
      <c r="U174" s="192">
        <v>82.3</v>
      </c>
      <c r="V174" s="192" t="s">
        <v>409</v>
      </c>
      <c r="W174" s="192" t="s">
        <v>409</v>
      </c>
      <c r="X174" s="192" t="s">
        <v>897</v>
      </c>
      <c r="Y174" s="192">
        <v>0.107142857142857</v>
      </c>
      <c r="Z174" s="192">
        <v>-100</v>
      </c>
      <c r="AA174" s="34"/>
      <c r="AB174" s="34"/>
      <c r="AC174" s="192"/>
      <c r="AD174" s="192"/>
      <c r="AE174" s="192"/>
      <c r="AF174" s="192"/>
      <c r="AG174" s="192"/>
      <c r="AH174" s="192"/>
    </row>
    <row r="175" spans="1:34" x14ac:dyDescent="0.2">
      <c r="A175" s="84">
        <v>168</v>
      </c>
      <c r="B175" s="84" t="str">
        <f ca="1"/>
        <v>Saudi Arabia</v>
      </c>
      <c r="C175" s="84" t="str">
        <f ca="1"/>
        <v>SAU</v>
      </c>
      <c r="D175" s="219" t="str">
        <f ca="1"/>
        <v>MEA           Middle East &amp; North Africa</v>
      </c>
      <c r="E175" s="219" t="str">
        <f ca="1"/>
        <v>NA</v>
      </c>
      <c r="F175" s="190" t="str">
        <f t="shared" ca="1" si="14"/>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$M$4:$AD$4,
                    (M175:AD175),
                    "")),
            1,
            0))
        =0,
    NA(),
    IF(
        Parameters!$D$15=1,
        IF(
            SUM(--(ISNUMBER(IF($M$4:$AD$4=1,(M175:AD175),""))))&gt;0,
            MAX(IF(
                ISNUMBER(M175:AD175),
                IF(
                    M$4:AD$4=1,
                    M175:AD175,
                    ""),
                "")),
            MAX(IF(
                ISNUMBER(M175:AD175),
                IF(
                    M$4:AD$4=2,
                    M175:AD175,
                    ""),
                ""))
        ),
        IF(
            Parameters!$D$16=1,
            IFERROR(
                AVERAGE(IF(
                    ISNUMBER(M175:AD175),
                    IF(
                        M$4:AD$4=1,
                        M175:AD175,
                        ""),
                    "")),
                AVERAGE(IF(
                    ISNUMBER(M175:AD175),
                    IF(
                        M$4:AD$4=2,
                        M175:AD175,
                        ""),
                    ""))
            ),
            IF(
                Parameters!$D$17=1,
                IFERROR(
                    IF(
                        OR(
                            IF(
                                ISNUMBER(M175:AD175),
                                IF(
                                    M$4:AD$4=1,
                                    M175:AD175,
                                    ""),
                                "")
                            =0),
                        0,
                        GEOMEAN(IF(
                            ISNUMBER(M175:AD175),
                            IF(
                                M$4:AD$4=1,
                                M175:AD175,
                                ""),
                            ""))
                    ),
                    IF(
                        OR(IF(
                            ISNUMBER(M175:AD175),
                            IF(
                                M$4:AD$4=2,
                                M175:AD175,
                                ""),
                            "")
                            =0),
                        0,
                        GEOMEAN(IF(
                            ISNUMBER(M175:AD175),
                            IF(
                                M$4:AD$4=2,
                                M175:AD175,
                                ""),
                            "")))
                )
            )
        )
    )
)</f>
        <v>0.77615099664843701</v>
      </c>
      <c r="I175" s="191" cm="1">
        <f t="array" ref="I175">IF(
    SUM(IF(
            ISNUMBER(
                IF(
                    $M$5:$AD$5,
                    (M175:AD175),
                    "")),
            1,
            0))
        =0,
    NA(),
    IF(
        Parameters!$D$15=1,
        IF(
            SUM(--(ISNUMBER(IF($M$5:$AD$5=1,(M175:AD175),""))))&gt;0,
            MAX(IF(
                ISNUMBER(M175:AD175),
                IF(
                    M$5:AD$5=1,
                    M175:AD175,
                    ""),
                "")),
            MAX(IF(
                ISNUMBER(M175:AD175),
                IF(
                    M$5:AD$5=2,
                    M175:AD175,
                    ""),
                ""))
        ),
        IF(
            Parameters!$D$16=1,
            IFERROR(
                AVERAGE(IF(
                    ISNUMBER(M175:AD175),
                    IF(
                        M$5:AD$5=1,
                        M175:AD175,
                        ""),
                    "")),
                AVERAGE(IF(
                    ISNUMBER(M175:AD175),
                    IF(
                        M$5:AD$5=2,
                        M175:AD175,
                        ""),
                    ""))
            ),
            IF(
                Parameters!$D$17=1,
                IFERROR(
                    IF(
                        OR(
                            IF(
                                ISNUMBER(M175:AD175),
                                IF(
                                    M$5:AD$5=1,
                                    M175:AD175,
                                    ""),
                                "")
                            =0),
                        0,
                        GEOMEAN(IF(
                            ISNUMBER(M175:AD175),
                            IF(
                                M$5:AD$5=1,
                                M175:AD175,
                                ""),
                            ""))
                    ),
                    IF(
                        OR(IF(
                            ISNUMBER(M175:AD175),
                            IF(
                                M$5:AD$5=2,
                                M175:AD175,
                                ""),
                            "")
                            =0),
                        0,
                        GEOMEAN(IF(
                            ISNUMBER(M175:AD175),
                            IF(
                                M$5:AD$5=2,
                                M175:AD175,
                                ""),
                            "")))
                )
            )
        )
    )
)</f>
        <v>0</v>
      </c>
      <c r="J175" s="242">
        <v>45103</v>
      </c>
      <c r="K175" s="242">
        <v>45034</v>
      </c>
      <c r="L175" s="91" t="s">
        <v>285</v>
      </c>
      <c r="M175" s="192">
        <v>0</v>
      </c>
      <c r="N175" s="192">
        <v>0.77615099664843701</v>
      </c>
      <c r="O175" s="192" t="s">
        <v>409</v>
      </c>
      <c r="P175" s="192">
        <v>0</v>
      </c>
      <c r="Q175" s="192" t="s">
        <v>409</v>
      </c>
      <c r="R175" s="192">
        <v>0</v>
      </c>
      <c r="S175" s="192">
        <v>0</v>
      </c>
      <c r="T175" s="192" t="s">
        <v>409</v>
      </c>
      <c r="U175" s="192">
        <v>65.3</v>
      </c>
      <c r="V175" s="192" t="s">
        <v>409</v>
      </c>
      <c r="W175" s="192" t="s">
        <v>409</v>
      </c>
      <c r="X175" s="192" t="s">
        <v>409</v>
      </c>
      <c r="Y175" s="192">
        <v>0</v>
      </c>
      <c r="Z175" s="192">
        <v>-100</v>
      </c>
      <c r="AA175" s="34"/>
      <c r="AB175" s="34"/>
      <c r="AC175" s="192"/>
      <c r="AD175" s="192"/>
      <c r="AE175" s="192"/>
      <c r="AF175" s="192"/>
      <c r="AG175" s="192"/>
      <c r="AH175" s="192"/>
    </row>
    <row r="176" spans="1:34" x14ac:dyDescent="0.2">
      <c r="A176" s="84">
        <v>169</v>
      </c>
      <c r="B176" s="84" t="str">
        <f ca="1"/>
        <v>Sudan</v>
      </c>
      <c r="C176" s="84" t="str">
        <f ca="1"/>
        <v>SDN</v>
      </c>
      <c r="D176" s="219" t="str">
        <f ca="1"/>
        <v>SSF           Sub-Saharan Africa</v>
      </c>
      <c r="E176" s="219" t="str">
        <f ca="1"/>
        <v>IDA</v>
      </c>
      <c r="F176" s="190" t="str">
        <f t="shared" ca="1" si="14"/>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10</v>
      </c>
      <c r="H176" s="80" cm="1">
        <f t="array" ref="H176">IF(
    SUM(IF(
            ISNUMBER(
                IF(
                    $M$4:$AD$4,
                    (M176:AD176),
                    "")),
            1,
            0))
        =0,
    NA(),
    IF(
        Parameters!$D$15=1,
        IF(
            SUM(--(ISNUMBER(IF($M$4:$AD$4=1,(M176:AD176),""))))&gt;0,
            MAX(IF(
                ISNUMBER(M176:AD176),
                IF(
                    M$4:AD$4=1,
                    M176:AD176,
                    ""),
                "")),
            MAX(IF(
                ISNUMBER(M176:AD176),
                IF(
                    M$4:AD$4=2,
                    M176:AD176,
                    ""),
                ""))
        ),
        IF(
            Parameters!$D$16=1,
            IFERROR(
                AVERAGE(IF(
                    ISNUMBER(M176:AD176),
                    IF(
                        M$4:AD$4=1,
                        M176:AD176,
                        ""),
                    "")),
                AVERAGE(IF(
                    ISNUMBER(M176:AD176),
                    IF(
                        M$4:AD$4=2,
                        M176:AD176,
                        ""),
                    ""))
            ),
            IF(
                Parameters!$D$17=1,
                IFERROR(
                    IF(
                        OR(
                            IF(
                                ISNUMBER(M176:AD176),
                                IF(
                                    M$4:AD$4=1,
                                    M176:AD176,
                                    ""),
                                "")
                            =0),
                        0,
                        GEOMEAN(IF(
                            ISNUMBER(M176:AD176),
                            IF(
                                M$4:AD$4=1,
                                M176:AD176,
                                ""),
                            ""))
                    ),
                    IF(
                        OR(IF(
                            ISNUMBER(M176:AD176),
                            IF(
                                M$4:AD$4=2,
                                M176:AD176,
                                ""),
                            "")
                            =0),
                        0,
                        GEOMEAN(IF(
                            ISNUMBER(M176:AD176),
                            IF(
                                M$4:AD$4=2,
                                M176:AD176,
                                ""),
                            "")))
                )
            )
        )
    )
)</f>
        <v>10</v>
      </c>
      <c r="I176" s="191" cm="1">
        <f t="array" ref="I176">IF(
    SUM(IF(
            ISNUMBER(
                IF(
                    $M$5:$AD$5,
                    (M176:AD176),
                    "")),
            1,
            0))
        =0,
    NA(),
    IF(
        Parameters!$D$15=1,
        IF(
            SUM(--(ISNUMBER(IF($M$5:$AD$5=1,(M176:AD176),""))))&gt;0,
            MAX(IF(
                ISNUMBER(M176:AD176),
                IF(
                    M$5:AD$5=1,
                    M176:AD176,
                    ""),
                "")),
            MAX(IF(
                ISNUMBER(M176:AD176),
                IF(
                    M$5:AD$5=2,
                    M176:AD176,
                    ""),
                ""))
        ),
        IF(
            Parameters!$D$16=1,
            IFERROR(
                AVERAGE(IF(
                    ISNUMBER(M176:AD176),
                    IF(
                        M$5:AD$5=1,
                        M176:AD176,
                        ""),
                    "")),
                AVERAGE(IF(
                    ISNUMBER(M176:AD176),
                    IF(
                        M$5:AD$5=2,
                        M176:AD176,
                        ""),
                    ""))
            ),
            IF(
                Parameters!$D$17=1,
                IFERROR(
                    IF(
                        OR(
                            IF(
                                ISNUMBER(M176:AD176),
                                IF(
                                    M$5:AD$5=1,
                                    M176:AD176,
                                    ""),
                                "")
                            =0),
                        0,
                        GEOMEAN(IF(
                            ISNUMBER(M176:AD176),
                            IF(
                                M$5:AD$5=1,
                                M176:AD176,
                                ""),
                            ""))
                    ),
                    IF(
                        OR(IF(
                            ISNUMBER(M176:AD176),
                            IF(
                                M$5:AD$5=2,
                                M176:AD176,
                                ""),
                            "")
                            =0),
                        0,
                        GEOMEAN(IF(
                            ISNUMBER(M176:AD176),
                            IF(
                                M$5:AD$5=2,
                                M176:AD176,
                                ""),
                            "")))
                )
            )
        )
    )
)</f>
        <v>10</v>
      </c>
      <c r="J176" s="242">
        <v>45145</v>
      </c>
      <c r="K176" s="242">
        <v>45154</v>
      </c>
      <c r="L176" s="91" t="s">
        <v>287</v>
      </c>
      <c r="M176" s="192">
        <v>10</v>
      </c>
      <c r="N176" s="192">
        <v>9.7944963838419401</v>
      </c>
      <c r="O176" s="192">
        <v>10</v>
      </c>
      <c r="P176" s="192">
        <v>10</v>
      </c>
      <c r="Q176" s="192">
        <v>10</v>
      </c>
      <c r="R176" s="192">
        <v>10</v>
      </c>
      <c r="S176" s="192">
        <v>10</v>
      </c>
      <c r="T176" s="192" t="s">
        <v>622</v>
      </c>
      <c r="U176" s="192">
        <v>106.2</v>
      </c>
      <c r="V176" s="192">
        <v>3.0298173700545101</v>
      </c>
      <c r="W176" s="192" t="s">
        <v>898</v>
      </c>
      <c r="X176" s="192" t="s">
        <v>899</v>
      </c>
      <c r="Y176" s="192">
        <v>0.53571428571428603</v>
      </c>
      <c r="Z176" s="192">
        <v>92.366412213740404</v>
      </c>
      <c r="AA176" s="34"/>
      <c r="AB176" s="34"/>
      <c r="AC176" s="192"/>
      <c r="AD176" s="192"/>
      <c r="AE176" s="192"/>
      <c r="AF176" s="192"/>
      <c r="AG176" s="192"/>
      <c r="AH176" s="192"/>
    </row>
    <row r="177" spans="1:34" x14ac:dyDescent="0.2">
      <c r="A177" s="84">
        <v>170</v>
      </c>
      <c r="B177" s="84" t="str">
        <f ca="1"/>
        <v>Senegal</v>
      </c>
      <c r="C177" s="84" t="str">
        <f ca="1"/>
        <v>SEN</v>
      </c>
      <c r="D177" s="219" t="str">
        <f ca="1"/>
        <v>SSF           Sub-Saharan Africa</v>
      </c>
      <c r="E177" s="219" t="str">
        <f ca="1"/>
        <v>IDA</v>
      </c>
      <c r="F177" s="190" t="str">
        <f t="shared" ca="1" si="14"/>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4.6295087627872462</v>
      </c>
      <c r="H177" s="80" cm="1">
        <f t="array" ref="H177">IF(
    SUM(IF(
            ISNUMBER(
                IF(
                    $M$4:$AD$4,
                    (M177:AD177),
                    "")),
            1,
            0))
        =0,
    NA(),
    IF(
        Parameters!$D$15=1,
        IF(
            SUM(--(ISNUMBER(IF($M$4:$AD$4=1,(M177:AD177),""))))&gt;0,
            MAX(IF(
                ISNUMBER(M177:AD177),
                IF(
                    M$4:AD$4=1,
                    M177:AD177,
                    ""),
                "")),
            MAX(IF(
                ISNUMBER(M177:AD177),
                IF(
                    M$4:AD$4=2,
                    M177:AD177,
                    ""),
                ""))
        ),
        IF(
            Parameters!$D$16=1,
            IFERROR(
                AVERAGE(IF(
                    ISNUMBER(M177:AD177),
                    IF(
                        M$4:AD$4=1,
                        M177:AD177,
                        ""),
                    "")),
                AVERAGE(IF(
                    ISNUMBER(M177:AD177),
                    IF(
                        M$4:AD$4=2,
                        M177:AD177,
                        ""),
                    ""))
            ),
            IF(
                Parameters!$D$17=1,
                IFERROR(
                    IF(
                        OR(
                            IF(
                                ISNUMBER(M177:AD177),
                                IF(
                                    M$4:AD$4=1,
                                    M177:AD177,
                                    ""),
                                "")
                            =0),
                        0,
                        GEOMEAN(IF(
                            ISNUMBER(M177:AD177),
                            IF(
                                M$4:AD$4=1,
                                M177:AD177,
                                ""),
                            ""))
                    ),
                    IF(
                        OR(IF(
                            ISNUMBER(M177:AD177),
                            IF(
                                M$4:AD$4=2,
                                M177:AD177,
                                ""),
                            "")
                            =0),
                        0,
                        GEOMEAN(IF(
                            ISNUMBER(M177:AD177),
                            IF(
                                M$4:AD$4=2,
                                M177:AD177,
                                ""),
                            "")))
                )
            )
        )
    )
)</f>
        <v>2.1432351384723898</v>
      </c>
      <c r="I177" s="191" cm="1">
        <f t="array" ref="I177">IF(
    SUM(IF(
            ISNUMBER(
                IF(
                    $M$5:$AD$5,
                    (M177:AD177),
                    "")),
            1,
            0))
        =0,
    NA(),
    IF(
        Parameters!$D$15=1,
        IF(
            SUM(--(ISNUMBER(IF($M$5:$AD$5=1,(M177:AD177),""))))&gt;0,
            MAX(IF(
                ISNUMBER(M177:AD177),
                IF(
                    M$5:AD$5=1,
                    M177:AD177,
                    ""),
                "")),
            MAX(IF(
                ISNUMBER(M177:AD177),
                IF(
                    M$5:AD$5=2,
                    M177:AD177,
                    ""),
                ""))
        ),
        IF(
            Parameters!$D$16=1,
            IFERROR(
                AVERAGE(IF(
                    ISNUMBER(M177:AD177),
                    IF(
                        M$5:AD$5=1,
                        M177:AD177,
                        ""),
                    "")),
                AVERAGE(IF(
                    ISNUMBER(M177:AD177),
                    IF(
                        M$5:AD$5=2,
                        M177:AD177,
                        ""),
                    ""))
            ),
            IF(
                Parameters!$D$17=1,
                IFERROR(
                    IF(
                        OR(
                            IF(
                                ISNUMBER(M177:AD177),
                                IF(
                                    M$5:AD$5=1,
                                    M177:AD177,
                                    ""),
                                "")
                            =0),
                        0,
                        GEOMEAN(IF(
                            ISNUMBER(M177:AD177),
                            IF(
                                M$5:AD$5=1,
                                M177:AD177,
                                ""),
                            ""))
                    ),
                    IF(
                        OR(IF(
                            ISNUMBER(M177:AD177),
                            IF(
                                M$5:AD$5=2,
                                M177:AD177,
                                ""),
                            "")
                            =0),
                        0,
                        GEOMEAN(IF(
                            ISNUMBER(M177:AD177),
                            IF(
                                M$5:AD$5=2,
                                M177:AD177,
                                ""),
                            "")))
                )
            )
        )
    )
)</f>
        <v>10</v>
      </c>
      <c r="J177" s="242">
        <v>45103</v>
      </c>
      <c r="K177" s="242">
        <v>45154</v>
      </c>
      <c r="L177" s="91" t="s">
        <v>289</v>
      </c>
      <c r="M177" s="192">
        <v>0</v>
      </c>
      <c r="N177" s="192">
        <v>2.1432351384723898</v>
      </c>
      <c r="O177" s="192">
        <v>10</v>
      </c>
      <c r="P177" s="192">
        <v>0</v>
      </c>
      <c r="Q177" s="192" t="s">
        <v>409</v>
      </c>
      <c r="R177" s="192">
        <v>0</v>
      </c>
      <c r="S177" s="192">
        <v>7</v>
      </c>
      <c r="T177" s="192" t="s">
        <v>409</v>
      </c>
      <c r="U177" s="192">
        <v>71.5</v>
      </c>
      <c r="V177" s="192">
        <v>1.8050420077362099</v>
      </c>
      <c r="W177" s="192" t="s">
        <v>409</v>
      </c>
      <c r="X177" s="192" t="s">
        <v>409</v>
      </c>
      <c r="Y177" s="192">
        <v>0</v>
      </c>
      <c r="Z177" s="192">
        <v>65.517241379310306</v>
      </c>
      <c r="AA177" s="34"/>
      <c r="AB177" s="34"/>
      <c r="AC177" s="192"/>
      <c r="AD177" s="192"/>
      <c r="AE177" s="192"/>
      <c r="AF177" s="192"/>
      <c r="AG177" s="192"/>
      <c r="AH177" s="192"/>
    </row>
    <row r="178" spans="1:34" x14ac:dyDescent="0.2">
      <c r="A178" s="84">
        <v>171</v>
      </c>
      <c r="B178" s="84" t="str">
        <f ca="1"/>
        <v>Singapore</v>
      </c>
      <c r="C178" s="84" t="str">
        <f ca="1"/>
        <v>SGP</v>
      </c>
      <c r="D178" s="219" t="str">
        <f ca="1"/>
        <v>EAS           East Asia &amp; Pacific</v>
      </c>
      <c r="E178" s="219" t="str">
        <f ca="1"/>
        <v>NA</v>
      </c>
      <c r="F178" s="190" t="str">
        <f t="shared" ca="1" si="14"/>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$M$4:$AD$4,
                    (M178:AD178),
                    "")),
            1,
            0))
        =0,
    NA(),
    IF(
        Parameters!$D$15=1,
        IF(
            SUM(--(ISNUMBER(IF($M$4:$AD$4=1,(M178:AD178),""))))&gt;0,
            MAX(IF(
                ISNUMBER(M178:AD178),
                IF(
                    M$4:AD$4=1,
                    M178:AD178,
                    ""),
                "")),
            MAX(IF(
                ISNUMBER(M178:AD178),
                IF(
                    M$4:AD$4=2,
                    M178:AD178,
                    ""),
                ""))
        ),
        IF(
            Parameters!$D$16=1,
            IFERROR(
                AVERAGE(IF(
                    ISNUMBER(M178:AD178),
                    IF(
                        M$4:AD$4=1,
                        M178:AD178,
                        ""),
                    "")),
                AVERAGE(IF(
                    ISNUMBER(M178:AD178),
                    IF(
                        M$4:AD$4=2,
                        M178:AD178,
                        ""),
                    ""))
            ),
            IF(
                Parameters!$D$17=1,
                IFERROR(
                    IF(
                        OR(
                            IF(
                                ISNUMBER(M178:AD178),
                                IF(
                                    M$4:AD$4=1,
                                    M178:AD178,
                                    ""),
                                "")
                            =0),
                        0,
                        GEOMEAN(IF(
                            ISNUMBER(M178:AD178),
                            IF(
                                M$4:AD$4=1,
                                M178:AD178,
                                ""),
                            ""))
                    ),
                    IF(
                        OR(IF(
                            ISNUMBER(M178:AD178),
                            IF(
                                M$4:AD$4=2,
                                M178:AD178,
                                ""),
                            "")
                            =0),
                        0,
                        GEOMEAN(IF(
                            ISNUMBER(M178:AD178),
                            IF(
                                M$4:AD$4=2,
                                M178:AD178,
                                ""),
                            "")))
                )
            )
        )
    )
)</f>
        <v>0</v>
      </c>
      <c r="I178" s="191" cm="1">
        <f t="array" ref="I178">IF(
    SUM(IF(
            ISNUMBER(
                IF(
                    $M$5:$AD$5,
                    (M178:AD178),
                    "")),
            1,
            0))
        =0,
    NA(),
    IF(
        Parameters!$D$15=1,
        IF(
            SUM(--(ISNUMBER(IF($M$5:$AD$5=1,(M178:AD178),""))))&gt;0,
            MAX(IF(
                ISNUMBER(M178:AD178),
                IF(
                    M$5:AD$5=1,
                    M178:AD178,
                    ""),
                "")),
            MAX(IF(
                ISNUMBER(M178:AD178),
                IF(
                    M$5:AD$5=2,
                    M178:AD178,
                    ""),
                ""))
        ),
        IF(
            Parameters!$D$16=1,
            IFERROR(
                AVERAGE(IF(
                    ISNUMBER(M178:AD178),
                    IF(
                        M$5:AD$5=1,
                        M178:AD178,
                        ""),
                    "")),
                AVERAGE(IF(
                    ISNUMBER(M178:AD178),
                    IF(
                        M$5:AD$5=2,
                        M178:AD178,
                        ""),
                    ""))
            ),
            IF(
                Parameters!$D$17=1,
                IFERROR(
                    IF(
                        OR(
                            IF(
                                ISNUMBER(M178:AD178),
                                IF(
                                    M$5:AD$5=1,
                                    M178:AD178,
                                    ""),
                                "")
                            =0),
                        0,
                        GEOMEAN(IF(
                            ISNUMBER(M178:AD178),
                            IF(
                                M$5:AD$5=1,
                                M178:AD178,
                                ""),
                            ""))
                    ),
                    IF(
                        OR(IF(
                            ISNUMBER(M178:AD178),
                            IF(
                                M$5:AD$5=2,
                                M178:AD178,
                                ""),
                            "")
                            =0),
                        0,
                        GEOMEAN(IF(
                            ISNUMBER(M178:AD178),
                            IF(
                                M$5:AD$5=2,
                                M178:AD178,
                                ""),
                            "")))
                )
            )
        )
    )
)</f>
        <v>0</v>
      </c>
      <c r="J178" s="242">
        <v>45103</v>
      </c>
      <c r="K178" s="242">
        <v>44860</v>
      </c>
      <c r="L178" s="91" t="s">
        <v>291</v>
      </c>
      <c r="M178" s="192">
        <v>0</v>
      </c>
      <c r="N178" s="192">
        <v>0</v>
      </c>
      <c r="O178" s="192" t="s">
        <v>409</v>
      </c>
      <c r="P178" s="192">
        <v>0</v>
      </c>
      <c r="Q178" s="192" t="s">
        <v>409</v>
      </c>
      <c r="R178" s="192">
        <v>0</v>
      </c>
      <c r="S178" s="192" t="s">
        <v>409</v>
      </c>
      <c r="T178" s="192" t="s">
        <v>409</v>
      </c>
      <c r="U178" s="192">
        <v>25.5</v>
      </c>
      <c r="V178" s="192" t="s">
        <v>409</v>
      </c>
      <c r="W178" s="192" t="s">
        <v>409</v>
      </c>
      <c r="X178" s="192" t="s">
        <v>409</v>
      </c>
      <c r="Y178" s="192">
        <v>0</v>
      </c>
      <c r="Z178" s="192" t="s">
        <v>409</v>
      </c>
      <c r="AA178" s="34"/>
      <c r="AB178" s="34"/>
      <c r="AC178" s="192"/>
      <c r="AD178" s="192"/>
      <c r="AE178" s="192"/>
      <c r="AF178" s="192"/>
      <c r="AG178" s="192"/>
      <c r="AH178" s="192"/>
    </row>
    <row r="179" spans="1:34" x14ac:dyDescent="0.2">
      <c r="A179" s="84">
        <v>172</v>
      </c>
      <c r="B179" s="84" t="str">
        <f ca="1"/>
        <v>Solomon Islands</v>
      </c>
      <c r="C179" s="84" t="str">
        <f ca="1"/>
        <v>SLB</v>
      </c>
      <c r="D179" s="219" t="str">
        <f ca="1"/>
        <v>EAS           East Asia &amp; Pacific</v>
      </c>
      <c r="E179" s="219" t="str">
        <f ca="1"/>
        <v>IDA</v>
      </c>
      <c r="F179" s="190" t="str">
        <f t="shared" ca="1" si="14"/>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$M$4:$AD$4,
                    (M179:AD179),
                    "")),
            1,
            0))
        =0,
    NA(),
    IF(
        Parameters!$D$15=1,
        IF(
            SUM(--(ISNUMBER(IF($M$4:$AD$4=1,(M179:AD179),""))))&gt;0,
            MAX(IF(
                ISNUMBER(M179:AD179),
                IF(
                    M$4:AD$4=1,
                    M179:AD179,
                    ""),
                "")),
            MAX(IF(
                ISNUMBER(M179:AD179),
                IF(
                    M$4:AD$4=2,
                    M179:AD179,
                    ""),
                ""))
        ),
        IF(
            Parameters!$D$16=1,
            IFERROR(
                AVERAGE(IF(
                    ISNUMBER(M179:AD179),
                    IF(
                        M$4:AD$4=1,
                        M179:AD179,
                        ""),
                    "")),
                AVERAGE(IF(
                    ISNUMBER(M179:AD179),
                    IF(
                        M$4:AD$4=2,
                        M179:AD179,
                        ""),
                    ""))
            ),
            IF(
                Parameters!$D$17=1,
                IFERROR(
                    IF(
                        OR(
                            IF(
                                ISNUMBER(M179:AD179),
                                IF(
                                    M$4:AD$4=1,
                                    M179:AD179,
                                    ""),
                                "")
                            =0),
                        0,
                        GEOMEAN(IF(
                            ISNUMBER(M179:AD179),
                            IF(
                                M$4:AD$4=1,
                                M179:AD179,
                                ""),
                            ""))
                    ),
                    IF(
                        OR(IF(
                            ISNUMBER(M179:AD179),
                            IF(
                                M$4:AD$4=2,
                                M179:AD179,
                                ""),
                            "")
                            =0),
                        0,
                        GEOMEAN(IF(
                            ISNUMBER(M179:AD179),
                            IF(
                                M$4:AD$4=2,
                                M179:AD179,
                                ""),
                            "")))
                )
            )
        )
    )
)</f>
        <v>10</v>
      </c>
      <c r="I179" s="191" cm="1">
        <f t="array" ref="I179">IF(
    SUM(IF(
            ISNUMBER(
                IF(
                    $M$5:$AD$5,
                    (M179:AD179),
                    "")),
            1,
            0))
        =0,
    NA(),
    IF(
        Parameters!$D$15=1,
        IF(
            SUM(--(ISNUMBER(IF($M$5:$AD$5=1,(M179:AD179),""))))&gt;0,
            MAX(IF(
                ISNUMBER(M179:AD179),
                IF(
                    M$5:AD$5=1,
                    M179:AD179,
                    ""),
                "")),
            MAX(IF(
                ISNUMBER(M179:AD179),
                IF(
                    M$5:AD$5=2,
                    M179:AD179,
                    ""),
                ""))
        ),
        IF(
            Parameters!$D$16=1,
            IFERROR(
                AVERAGE(IF(
                    ISNUMBER(M179:AD179),
                    IF(
                        M$5:AD$5=1,
                        M179:AD179,
                        ""),
                    "")),
                AVERAGE(IF(
                    ISNUMBER(M179:AD179),
                    IF(
                        M$5:AD$5=2,
                        M179:AD179,
                        ""),
                    ""))
            ),
            IF(
                Parameters!$D$17=1,
                IFERROR(
                    IF(
                        OR(
                            IF(
                                ISNUMBER(M179:AD179),
                                IF(
                                    M$5:AD$5=1,
                                    M179:AD179,
                                    ""),
                                "")
                            =0),
                        0,
                        GEOMEAN(IF(
                            ISNUMBER(M179:AD179),
                            IF(
                                M$5:AD$5=1,
                                M179:AD179,
                                ""),
                            ""))
                    ),
                    IF(
                        OR(IF(
                            ISNUMBER(M179:AD179),
                            IF(
                                M$5:AD$5=2,
                                M179:AD179,
                                ""),
                            "")
                            =0),
                        0,
                        GEOMEAN(IF(
                            ISNUMBER(M179:AD179),
                            IF(
                                M$5:AD$5=2,
                                M179:AD179,
                                ""),
                            "")))
                )
            )
        )
    )
)</f>
        <v>0</v>
      </c>
      <c r="J179" s="242">
        <v>44778</v>
      </c>
      <c r="K179" s="242">
        <v>44753</v>
      </c>
      <c r="L179" s="91" t="s">
        <v>293</v>
      </c>
      <c r="M179" s="192">
        <v>10</v>
      </c>
      <c r="N179" s="192">
        <v>3.9292644205327099</v>
      </c>
      <c r="O179" s="192" t="s">
        <v>409</v>
      </c>
      <c r="P179" s="192">
        <v>0</v>
      </c>
      <c r="Q179" s="192" t="s">
        <v>409</v>
      </c>
      <c r="R179" s="192" t="s">
        <v>409</v>
      </c>
      <c r="S179" s="192">
        <v>0</v>
      </c>
      <c r="T179" s="192" t="s">
        <v>623</v>
      </c>
      <c r="U179" s="192">
        <v>79.599999999999994</v>
      </c>
      <c r="V179" s="192" t="s">
        <v>409</v>
      </c>
      <c r="W179" s="192" t="s">
        <v>409</v>
      </c>
      <c r="X179" s="192" t="s">
        <v>409</v>
      </c>
      <c r="Y179" s="192" t="s">
        <v>409</v>
      </c>
      <c r="Z179" s="192">
        <v>-100</v>
      </c>
      <c r="AA179" s="34"/>
      <c r="AB179" s="34"/>
      <c r="AC179" s="192"/>
      <c r="AD179" s="192"/>
      <c r="AE179" s="192"/>
      <c r="AF179" s="192"/>
      <c r="AG179" s="192"/>
      <c r="AH179" s="192"/>
    </row>
    <row r="180" spans="1:34" x14ac:dyDescent="0.2">
      <c r="A180" s="84">
        <v>173</v>
      </c>
      <c r="B180" s="84" t="str">
        <f ca="1"/>
        <v>Sierra Leone</v>
      </c>
      <c r="C180" s="84" t="str">
        <f ca="1"/>
        <v>SLE</v>
      </c>
      <c r="D180" s="219" t="str">
        <f ca="1"/>
        <v>SSF           Sub-Saharan Africa</v>
      </c>
      <c r="E180" s="219" t="str">
        <f ca="1"/>
        <v>IDA</v>
      </c>
      <c r="F180" s="190" t="str">
        <f t="shared" ca="1" si="14"/>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3.9307214062279905</v>
      </c>
      <c r="H180" s="80" cm="1">
        <f t="array" ref="H180">IF(
    SUM(IF(
            ISNUMBER(
                IF(
                    $M$4:$AD$4,
                    (M180:AD180),
                    "")),
            1,
            0))
        =0,
    NA(),
    IF(
        Parameters!$D$15=1,
        IF(
            SUM(--(ISNUMBER(IF($M$4:$AD$4=1,(M180:AD180),""))))&gt;0,
            MAX(IF(
                ISNUMBER(M180:AD180),
                IF(
                    M$4:AD$4=1,
                    M180:AD180,
                    ""),
                "")),
            MAX(IF(
                ISNUMBER(M180:AD180),
                IF(
                    M$4:AD$4=2,
                    M180:AD180,
                    ""),
                ""))
        ),
        IF(
            Parameters!$D$16=1,
            IFERROR(
                AVERAGE(IF(
                    ISNUMBER(M180:AD180),
                    IF(
                        M$4:AD$4=1,
                        M180:AD180,
                        ""),
                    "")),
                AVERAGE(IF(
                    ISNUMBER(M180:AD180),
                    IF(
                        M$4:AD$4=2,
                        M180:AD180,
                        ""),
                    ""))
            ),
            IF(
                Parameters!$D$17=1,
                IFERROR(
                    IF(
                        OR(
                            IF(
                                ISNUMBER(M180:AD180),
                                IF(
                                    M$4:AD$4=1,
                                    M180:AD180,
                                    ""),
                                "")
                            =0),
                        0,
                        GEOMEAN(IF(
                            ISNUMBER(M180:AD180),
                            IF(
                                M$4:AD$4=1,
                                M180:AD180,
                                ""),
                            ""))
                    ),
                    IF(
                        OR(IF(
                            ISNUMBER(M180:AD180),
                            IF(
                                M$4:AD$4=2,
                                M180:AD180,
                                ""),
                            "")
                            =0),
                        0,
                        GEOMEAN(IF(
                            ISNUMBER(M180:AD180),
                            IF(
                                M$4:AD$4=2,
                                M180:AD180,
                                ""),
                            "")))
                )
            )
        )
    )
)</f>
        <v>4.3261598165461201</v>
      </c>
      <c r="I180" s="191" cm="1">
        <f t="array" ref="I180">IF(
    SUM(IF(
            ISNUMBER(
                IF(
                    $M$5:$AD$5,
                    (M180:AD180),
                    "")),
            1,
            0))
        =0,
    NA(),
    IF(
        Parameters!$D$15=1,
        IF(
            SUM(--(ISNUMBER(IF($M$5:$AD$5=1,(M180:AD180),""))))&gt;0,
            MAX(IF(
                ISNUMBER(M180:AD180),
                IF(
                    M$5:AD$5=1,
                    M180:AD180,
                    ""),
                "")),
            MAX(IF(
                ISNUMBER(M180:AD180),
                IF(
                    M$5:AD$5=2,
                    M180:AD180,
                    ""),
                ""))
        ),
        IF(
            Parameters!$D$16=1,
            IFERROR(
                AVERAGE(IF(
                    ISNUMBER(M180:AD180),
                    IF(
                        M$5:AD$5=1,
                        M180:AD180,
                        ""),
                    "")),
                AVERAGE(IF(
                    ISNUMBER(M180:AD180),
                    IF(
                        M$5:AD$5=2,
                        M180:AD180,
                        ""),
                    ""))
            ),
            IF(
                Parameters!$D$17=1,
                IFERROR(
                    IF(
                        OR(
                            IF(
                                ISNUMBER(M180:AD180),
                                IF(
                                    M$5:AD$5=1,
                                    M180:AD180,
                                    ""),
                                "")
                            =0),
                        0,
                        GEOMEAN(IF(
                            ISNUMBER(M180:AD180),
                            IF(
                                M$5:AD$5=1,
                                M180:AD180,
                                ""),
                            ""))
                    ),
                    IF(
                        OR(IF(
                            ISNUMBER(M180:AD180),
                            IF(
                                M$5:AD$5=2,
                                M180:AD180,
                                ""),
                            "")
                            =0),
                        0,
                        GEOMEAN(IF(
                            ISNUMBER(M180:AD180),
                            IF(
                                M$5:AD$5=2,
                                M180:AD180,
                                ""),
                            "")))
                )
            )
        )
    )
)</f>
        <v>3.5714285714285601</v>
      </c>
      <c r="J180" s="242">
        <v>45103</v>
      </c>
      <c r="K180" s="242">
        <v>44938</v>
      </c>
      <c r="L180" s="91" t="s">
        <v>295</v>
      </c>
      <c r="M180" s="192">
        <v>0</v>
      </c>
      <c r="N180" s="192">
        <v>4.3261598165461201</v>
      </c>
      <c r="O180" s="192" t="s">
        <v>409</v>
      </c>
      <c r="P180" s="192">
        <v>0</v>
      </c>
      <c r="Q180" s="192" t="s">
        <v>409</v>
      </c>
      <c r="R180" s="192">
        <v>3.5714285714285601</v>
      </c>
      <c r="S180" s="192">
        <v>0</v>
      </c>
      <c r="T180" s="192" t="s">
        <v>409</v>
      </c>
      <c r="U180" s="192">
        <v>81.400000000000006</v>
      </c>
      <c r="V180" s="192" t="s">
        <v>409</v>
      </c>
      <c r="W180" s="192" t="s">
        <v>409</v>
      </c>
      <c r="X180" s="192" t="s">
        <v>409</v>
      </c>
      <c r="Y180" s="192">
        <v>7.1428571428571397E-2</v>
      </c>
      <c r="Z180" s="192">
        <v>-100</v>
      </c>
      <c r="AA180" s="34"/>
      <c r="AB180" s="34"/>
      <c r="AC180" s="192"/>
      <c r="AD180" s="192"/>
      <c r="AE180" s="192"/>
      <c r="AF180" s="192"/>
      <c r="AG180" s="192"/>
      <c r="AH180" s="192"/>
    </row>
    <row r="181" spans="1:34" x14ac:dyDescent="0.2">
      <c r="A181" s="84">
        <v>174</v>
      </c>
      <c r="B181" s="84" t="str">
        <f ca="1"/>
        <v>El Salvador</v>
      </c>
      <c r="C181" s="84" t="str">
        <f ca="1"/>
        <v>SLV</v>
      </c>
      <c r="D181" s="219" t="str">
        <f ca="1"/>
        <v>LCN           Latin America &amp; Caribbean</v>
      </c>
      <c r="E181" s="219" t="str">
        <f ca="1"/>
        <v>IBRD</v>
      </c>
      <c r="F181" s="190" t="str">
        <f t="shared" ca="1" si="14"/>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0</v>
      </c>
      <c r="H181" s="80" cm="1">
        <f t="array" ref="H181">IF(
    SUM(IF(
            ISNUMBER(
                IF(
                    $M$4:$AD$4,
                    (M181:AD181),
                    "")),
            1,
            0))
        =0,
    NA(),
    IF(
        Parameters!$D$15=1,
        IF(
            SUM(--(ISNUMBER(IF($M$4:$AD$4=1,(M181:AD181),""))))&gt;0,
            MAX(IF(
                ISNUMBER(M181:AD181),
                IF(
                    M$4:AD$4=1,
                    M181:AD181,
                    ""),
                "")),
            MAX(IF(
                ISNUMBER(M181:AD181),
                IF(
                    M$4:AD$4=2,
                    M181:AD181,
                    ""),
                ""))
        ),
        IF(
            Parameters!$D$16=1,
            IFERROR(
                AVERAGE(IF(
                    ISNUMBER(M181:AD181),
                    IF(
                        M$4:AD$4=1,
                        M181:AD181,
                        ""),
                    "")),
                AVERAGE(IF(
                    ISNUMBER(M181:AD181),
                    IF(
                        M$4:AD$4=2,
                        M181:AD181,
                        ""),
                    ""))
            ),
            IF(
                Parameters!$D$17=1,
                IFERROR(
                    IF(
                        OR(
                            IF(
                                ISNUMBER(M181:AD181),
                                IF(
                                    M$4:AD$4=1,
                                    M181:AD181,
                                    ""),
                                "")
                            =0),
                        0,
                        GEOMEAN(IF(
                            ISNUMBER(M181:AD181),
                            IF(
                                M$4:AD$4=1,
                                M181:AD181,
                                ""),
                            ""))
                    ),
                    IF(
                        OR(IF(
                            ISNUMBER(M181:AD181),
                            IF(
                                M$4:AD$4=2,
                                M181:AD181,
                                ""),
                            "")
                            =0),
                        0,
                        GEOMEAN(IF(
                            ISNUMBER(M181:AD181),
                            IF(
                                M$4:AD$4=2,
                                M181:AD181,
                                ""),
                            "")))
                )
            )
        )
    )
)</f>
        <v>1.6581407655671101</v>
      </c>
      <c r="I181" s="191" cm="1">
        <f t="array" ref="I181">IF(
    SUM(IF(
            ISNUMBER(
                IF(
                    $M$5:$AD$5,
                    (M181:AD181),
                    "")),
            1,
            0))
        =0,
    NA(),
    IF(
        Parameters!$D$15=1,
        IF(
            SUM(--(ISNUMBER(IF($M$5:$AD$5=1,(M181:AD181),""))))&gt;0,
            MAX(IF(
                ISNUMBER(M181:AD181),
                IF(
                    M$5:AD$5=1,
                    M181:AD181,
                    ""),
                "")),
            MAX(IF(
                ISNUMBER(M181:AD181),
                IF(
                    M$5:AD$5=2,
                    M181:AD181,
                    ""),
                ""))
        ),
        IF(
            Parameters!$D$16=1,
            IFERROR(
                AVERAGE(IF(
                    ISNUMBER(M181:AD181),
                    IF(
                        M$5:AD$5=1,
                        M181:AD181,
                        ""),
                    "")),
                AVERAGE(IF(
                    ISNUMBER(M181:AD181),
                    IF(
                        M$5:AD$5=2,
                        M181:AD181,
                        ""),
                    ""))
            ),
            IF(
                Parameters!$D$17=1,
                IFERROR(
                    IF(
                        OR(
                            IF(
                                ISNUMBER(M181:AD181),
                                IF(
                                    M$5:AD$5=1,
                                    M181:AD181,
                                    ""),
                                "")
                            =0),
                        0,
                        GEOMEAN(IF(
                            ISNUMBER(M181:AD181),
                            IF(
                                M$5:AD$5=1,
                                M181:AD181,
                                ""),
                            ""))
                    ),
                    IF(
                        OR(IF(
                            ISNUMBER(M181:AD181),
                            IF(
                                M$5:AD$5=2,
                                M181:AD181,
                                ""),
                            "")
                            =0),
                        0,
                        GEOMEAN(IF(
                            ISNUMBER(M181:AD181),
                            IF(
                                M$5:AD$5=2,
                                M181:AD181,
                                ""),
                            "")))
                )
            )
        )
    )
)</f>
        <v>0</v>
      </c>
      <c r="J181" s="242">
        <v>45103</v>
      </c>
      <c r="K181" s="242">
        <v>45154</v>
      </c>
      <c r="L181" s="91" t="s">
        <v>297</v>
      </c>
      <c r="M181" s="192">
        <v>0</v>
      </c>
      <c r="N181" s="192">
        <v>1.6581407655671101</v>
      </c>
      <c r="O181" s="192">
        <v>0</v>
      </c>
      <c r="P181" s="192">
        <v>0</v>
      </c>
      <c r="Q181" s="192" t="s">
        <v>409</v>
      </c>
      <c r="R181" s="192">
        <v>0</v>
      </c>
      <c r="S181" s="192">
        <v>0</v>
      </c>
      <c r="T181" s="192" t="s">
        <v>409</v>
      </c>
      <c r="U181" s="192">
        <v>69.3</v>
      </c>
      <c r="V181" s="192">
        <v>-1.61157711131741</v>
      </c>
      <c r="W181" s="192" t="s">
        <v>409</v>
      </c>
      <c r="X181" s="192" t="s">
        <v>409</v>
      </c>
      <c r="Y181" s="192">
        <v>-0.39285714285714202</v>
      </c>
      <c r="Z181" s="192">
        <v>-47.826086956521699</v>
      </c>
      <c r="AA181" s="34"/>
      <c r="AB181" s="34"/>
      <c r="AC181" s="192"/>
      <c r="AD181" s="192"/>
      <c r="AE181" s="192"/>
      <c r="AF181" s="192"/>
      <c r="AG181" s="192"/>
      <c r="AH181" s="192"/>
    </row>
    <row r="182" spans="1:34" x14ac:dyDescent="0.2">
      <c r="A182" s="84">
        <v>175</v>
      </c>
      <c r="B182" s="84" t="str">
        <f ca="1"/>
        <v>San Marino</v>
      </c>
      <c r="C182" s="84" t="str">
        <f ca="1"/>
        <v>SMR</v>
      </c>
      <c r="D182" s="219" t="str">
        <f ca="1"/>
        <v>ECS           Europe &amp; Central Asia</v>
      </c>
      <c r="E182" s="219" t="str">
        <f ca="1"/>
        <v>NA</v>
      </c>
      <c r="F182" s="190" t="str">
        <f t="shared" ca="1" si="14"/>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cm="1">
        <f t="array" ref="H182">IF(
    SUM(IF(
            ISNUMBER(
                IF(
                    $M$4:$AD$4,
                    (M182:AD182),
                    "")),
            1,
            0))
        =0,
    NA(),
    IF(
        Parameters!$D$15=1,
        IF(
            SUM(--(ISNUMBER(IF($M$4:$AD$4=1,(M182:AD182),""))))&gt;0,
            MAX(IF(
                ISNUMBER(M182:AD182),
                IF(
                    M$4:AD$4=1,
                    M182:AD182,
                    ""),
                "")),
            MAX(IF(
                ISNUMBER(M182:AD182),
                IF(
                    M$4:AD$4=2,
                    M182:AD182,
                    ""),
                ""))
        ),
        IF(
            Parameters!$D$16=1,
            IFERROR(
                AVERAGE(IF(
                    ISNUMBER(M182:AD182),
                    IF(
                        M$4:AD$4=1,
                        M182:AD182,
                        ""),
                    "")),
                AVERAGE(IF(
                    ISNUMBER(M182:AD182),
                    IF(
                        M$4:AD$4=2,
                        M182:AD182,
                        ""),
                    ""))
            ),
            IF(
                Parameters!$D$17=1,
                IFERROR(
                    IF(
                        OR(
                            IF(
                                ISNUMBER(M182:AD182),
                                IF(
                                    M$4:AD$4=1,
                                    M182:AD182,
                                    ""),
                                "")
                            =0),
                        0,
                        GEOMEAN(IF(
                            ISNUMBER(M182:AD182),
                            IF(
                                M$4:AD$4=1,
                                M182:AD182,
                                ""),
                            ""))
                    ),
                    IF(
                        OR(IF(
                            ISNUMBER(M182:AD182),
                            IF(
                                M$4:AD$4=2,
                                M182:AD182,
                                ""),
                            "")
                            =0),
                        0,
                        GEOMEAN(IF(
                            ISNUMBER(M182:AD182),
                            IF(
                                M$4:AD$4=2,
                                M182:AD182,
                                ""),
                            "")))
                )
            )
        )
    )
)</f>
        <v>0</v>
      </c>
      <c r="I182" s="191" cm="1">
        <f t="array" ref="I182">IF(
    SUM(IF(
            ISNUMBER(
                IF(
                    $M$5:$AD$5,
                    (M182:AD182),
                    "")),
            1,
            0))
        =0,
    NA(),
    IF(
        Parameters!$D$15=1,
        IF(
            SUM(--(ISNUMBER(IF($M$5:$AD$5=1,(M182:AD182),""))))&gt;0,
            MAX(IF(
                ISNUMBER(M182:AD182),
                IF(
                    M$5:AD$5=1,
                    M182:AD182,
                    ""),
                "")),
            MAX(IF(
                ISNUMBER(M182:AD182),
                IF(
                    M$5:AD$5=2,
                    M182:AD182,
                    ""),
                ""))
        ),
        IF(
            Parameters!$D$16=1,
            IFERROR(
                AVERAGE(IF(
                    ISNUMBER(M182:AD182),
                    IF(
                        M$5:AD$5=1,
                        M182:AD182,
                        ""),
                    "")),
                AVERAGE(IF(
                    ISNUMBER(M182:AD182),
                    IF(
                        M$5:AD$5=2,
                        M182:AD182,
                        ""),
                    ""))
            ),
            IF(
                Parameters!$D$17=1,
                IFERROR(
                    IF(
                        OR(
                            IF(
                                ISNUMBER(M182:AD182),
                                IF(
                                    M$5:AD$5=1,
                                    M182:AD182,
                                    ""),
                                "")
                            =0),
                        0,
                        GEOMEAN(IF(
                            ISNUMBER(M182:AD182),
                            IF(
                                M$5:AD$5=1,
                                M182:AD182,
                                ""),
                            ""))
                    ),
                    IF(
                        OR(IF(
                            ISNUMBER(M182:AD182),
                            IF(
                                M$5:AD$5=2,
                                M182:AD182,
                                ""),
                            "")
                            =0),
                        0,
                        GEOMEAN(IF(
                            ISNUMBER(M182:AD182),
                            IF(
                                M$5:AD$5=2,
                                M182:AD182,
                                ""),
                            "")))
                )
            )
        )
    )
)</f>
        <v>0</v>
      </c>
      <c r="J182" s="242" t="s">
        <v>409</v>
      </c>
      <c r="K182" s="242" t="s">
        <v>409</v>
      </c>
      <c r="L182" s="91" t="s">
        <v>720</v>
      </c>
      <c r="M182" s="192">
        <v>0</v>
      </c>
      <c r="N182" s="192" t="s">
        <v>409</v>
      </c>
      <c r="O182" s="192" t="s">
        <v>409</v>
      </c>
      <c r="P182" s="192">
        <v>0</v>
      </c>
      <c r="Q182" s="192" t="s">
        <v>409</v>
      </c>
      <c r="R182" s="192" t="s">
        <v>409</v>
      </c>
      <c r="S182" s="192" t="s">
        <v>409</v>
      </c>
      <c r="T182" s="192" t="s">
        <v>409</v>
      </c>
      <c r="U182" s="192" t="s">
        <v>409</v>
      </c>
      <c r="V182" s="192" t="s">
        <v>409</v>
      </c>
      <c r="W182" s="192" t="s">
        <v>409</v>
      </c>
      <c r="X182" s="192" t="s">
        <v>409</v>
      </c>
      <c r="Y182" s="192" t="s">
        <v>409</v>
      </c>
      <c r="Z182" s="192" t="s">
        <v>409</v>
      </c>
      <c r="AA182" s="34"/>
      <c r="AB182" s="34"/>
      <c r="AC182" s="192"/>
      <c r="AD182" s="192"/>
      <c r="AE182" s="192"/>
      <c r="AF182" s="192"/>
      <c r="AG182" s="192"/>
      <c r="AH182" s="192"/>
    </row>
    <row r="183" spans="1:34" x14ac:dyDescent="0.2">
      <c r="A183" s="84">
        <v>176</v>
      </c>
      <c r="B183" s="84" t="str">
        <f ca="1"/>
        <v>Somalia</v>
      </c>
      <c r="C183" s="84" t="str">
        <f ca="1"/>
        <v>SOM</v>
      </c>
      <c r="D183" s="219" t="str">
        <f ca="1"/>
        <v>SSF           Sub-Saharan Africa</v>
      </c>
      <c r="E183" s="219" t="str">
        <f ca="1"/>
        <v>IDA</v>
      </c>
      <c r="F183" s="190" t="str">
        <f t="shared" ca="1" si="14"/>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10</v>
      </c>
      <c r="H183" s="80" cm="1">
        <f t="array" ref="H183">IF(
    SUM(IF(
            ISNUMBER(
                IF(
                    $M$4:$AD$4,
                    (M183:AD183),
                    "")),
            1,
            0))
        =0,
    NA(),
    IF(
        Parameters!$D$15=1,
        IF(
            SUM(--(ISNUMBER(IF($M$4:$AD$4=1,(M183:AD183),""))))&gt;0,
            MAX(IF(
                ISNUMBER(M183:AD183),
                IF(
                    M$4:AD$4=1,
                    M183:AD183,
                    ""),
                "")),
            MAX(IF(
                ISNUMBER(M183:AD183),
                IF(
                    M$4:AD$4=2,
                    M183:AD183,
                    ""),
                ""))
        ),
        IF(
            Parameters!$D$16=1,
            IFERROR(
                AVERAGE(IF(
                    ISNUMBER(M183:AD183),
                    IF(
                        M$4:AD$4=1,
                        M183:AD183,
                        ""),
                    "")),
                AVERAGE(IF(
                    ISNUMBER(M183:AD183),
                    IF(
                        M$4:AD$4=2,
                        M183:AD183,
                        ""),
                    ""))
            ),
            IF(
                Parameters!$D$17=1,
                IFERROR(
                    IF(
                        OR(
                            IF(
                                ISNUMBER(M183:AD183),
                                IF(
                                    M$4:AD$4=1,
                                    M183:AD183,
                                    ""),
                                "")
                            =0),
                        0,
                        GEOMEAN(IF(
                            ISNUMBER(M183:AD183),
                            IF(
                                M$4:AD$4=1,
                                M183:AD183,
                                ""),
                            ""))
                    ),
                    IF(
                        OR(IF(
                            ISNUMBER(M183:AD183),
                            IF(
                                M$4:AD$4=2,
                                M183:AD183,
                                ""),
                            "")
                            =0),
                        0,
                        GEOMEAN(IF(
                            ISNUMBER(M183:AD183),
                            IF(
                                M$4:AD$4=2,
                                M183:AD183,
                                ""),
                            "")))
                )
            )
        )
    )
)</f>
        <v>10</v>
      </c>
      <c r="I183" s="191" cm="1">
        <f t="array" ref="I183">IF(
    SUM(IF(
            ISNUMBER(
                IF(
                    $M$5:$AD$5,
                    (M183:AD183),
                    "")),
            1,
            0))
        =0,
    NA(),
    IF(
        Parameters!$D$15=1,
        IF(
            SUM(--(ISNUMBER(IF($M$5:$AD$5=1,(M183:AD183),""))))&gt;0,
            MAX(IF(
                ISNUMBER(M183:AD183),
                IF(
                    M$5:AD$5=1,
                    M183:AD183,
                    ""),
                "")),
            MAX(IF(
                ISNUMBER(M183:AD183),
                IF(
                    M$5:AD$5=2,
                    M183:AD183,
                    ""),
                ""))
        ),
        IF(
            Parameters!$D$16=1,
            IFERROR(
                AVERAGE(IF(
                    ISNUMBER(M183:AD183),
                    IF(
                        M$5:AD$5=1,
                        M183:AD183,
                        ""),
                    "")),
                AVERAGE(IF(
                    ISNUMBER(M183:AD183),
                    IF(
                        M$5:AD$5=2,
                        M183:AD183,
                        ""),
                    ""))
            ),
            IF(
                Parameters!$D$17=1,
                IFERROR(
                    IF(
                        OR(
                            IF(
                                ISNUMBER(M183:AD183),
                                IF(
                                    M$5:AD$5=1,
                                    M183:AD183,
                                    ""),
                                "")
                            =0),
                        0,
                        GEOMEAN(IF(
                            ISNUMBER(M183:AD183),
                            IF(
                                M$5:AD$5=1,
                                M183:AD183,
                                ""),
                            ""))
                    ),
                    IF(
                        OR(IF(
                            ISNUMBER(M183:AD183),
                            IF(
                                M$5:AD$5=2,
                                M183:AD183,
                                ""),
                            "")
                            =0),
                        0,
                        GEOMEAN(IF(
                            ISNUMBER(M183:AD183),
                            IF(
                                M$5:AD$5=2,
                                M183:AD183,
                                ""),
                            "")))
                )
            )
        )
    )
)</f>
        <v>10</v>
      </c>
      <c r="J183" s="242">
        <v>45103</v>
      </c>
      <c r="K183" s="242">
        <v>45154</v>
      </c>
      <c r="L183" s="91" t="s">
        <v>299</v>
      </c>
      <c r="M183" s="192">
        <v>10</v>
      </c>
      <c r="N183" s="192">
        <v>10</v>
      </c>
      <c r="O183" s="192">
        <v>10</v>
      </c>
      <c r="P183" s="192">
        <v>0</v>
      </c>
      <c r="Q183" s="192">
        <v>10</v>
      </c>
      <c r="R183" s="192">
        <v>0</v>
      </c>
      <c r="S183" s="192">
        <v>0</v>
      </c>
      <c r="T183" s="192" t="s">
        <v>622</v>
      </c>
      <c r="U183" s="192">
        <v>111.9</v>
      </c>
      <c r="V183" s="192">
        <v>1.0752883993820599</v>
      </c>
      <c r="W183" s="192" t="s">
        <v>409</v>
      </c>
      <c r="X183" s="192" t="s">
        <v>900</v>
      </c>
      <c r="Y183" s="192">
        <v>0</v>
      </c>
      <c r="Z183" s="192">
        <v>-27.901234567901199</v>
      </c>
      <c r="AA183" s="34"/>
      <c r="AB183" s="34"/>
      <c r="AC183" s="192"/>
      <c r="AD183" s="192"/>
      <c r="AE183" s="192"/>
      <c r="AF183" s="192"/>
      <c r="AG183" s="192"/>
      <c r="AH183" s="192"/>
    </row>
    <row r="184" spans="1:34" x14ac:dyDescent="0.2">
      <c r="A184" s="84">
        <v>177</v>
      </c>
      <c r="B184" s="84" t="str">
        <f ca="1"/>
        <v>Serbia</v>
      </c>
      <c r="C184" s="84" t="str">
        <f ca="1"/>
        <v>SRB</v>
      </c>
      <c r="D184" s="219" t="str">
        <f ca="1"/>
        <v>ECS           Europe &amp; Central Asia</v>
      </c>
      <c r="E184" s="219" t="str">
        <f ca="1"/>
        <v>IBRD</v>
      </c>
      <c r="F184" s="190" t="str">
        <f t="shared" ca="1" si="14"/>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3.0734525252749654</v>
      </c>
      <c r="H184" s="80" cm="1">
        <f t="array" ref="H184">IF(
    SUM(IF(
            ISNUMBER(
                IF(
                    $M$4:$AD$4,
                    (M184:AD184),
                    "")),
            1,
            0))
        =0,
    NA(),
    IF(
        Parameters!$D$15=1,
        IF(
            SUM(--(ISNUMBER(IF($M$4:$AD$4=1,(M184:AD184),""))))&gt;0,
            MAX(IF(
                ISNUMBER(M184:AD184),
                IF(
                    M$4:AD$4=1,
                    M184:AD184,
                    ""),
                "")),
            MAX(IF(
                ISNUMBER(M184:AD184),
                IF(
                    M$4:AD$4=2,
                    M184:AD184,
                    ""),
                ""))
        ),
        IF(
            Parameters!$D$16=1,
            IFERROR(
                AVERAGE(IF(
                    ISNUMBER(M184:AD184),
                    IF(
                        M$4:AD$4=1,
                        M184:AD184,
                        ""),
                    "")),
                AVERAGE(IF(
                    ISNUMBER(M184:AD184),
                    IF(
                        M$4:AD$4=2,
                        M184:AD184,
                        ""),
                    ""))
            ),
            IF(
                Parameters!$D$17=1,
                IFERROR(
                    IF(
                        OR(
                            IF(
                                ISNUMBER(M184:AD184),
                                IF(
                                    M$4:AD$4=1,
                                    M184:AD184,
                                    ""),
                                "")
                            =0),
                        0,
                        GEOMEAN(IF(
                            ISNUMBER(M184:AD184),
                            IF(
                                M$4:AD$4=1,
                                M184:AD184,
                                ""),
                            ""))
                    ),
                    IF(
                        OR(IF(
                            ISNUMBER(M184:AD184),
                            IF(
                                M$4:AD$4=2,
                                M184:AD184,
                                ""),
                            "")
                            =0),
                        0,
                        GEOMEAN(IF(
                            ISNUMBER(M184:AD184),
                            IF(
                                M$4:AD$4=2,
                                M184:AD184,
                                ""),
                            "")))
                )
            )
        )
    )
)</f>
        <v>1.3494443464455801</v>
      </c>
      <c r="I184" s="191" cm="1">
        <f t="array" ref="I184">IF(
    SUM(IF(
            ISNUMBER(
                IF(
                    $M$5:$AD$5,
                    (M184:AD184),
                    "")),
            1,
            0))
        =0,
    NA(),
    IF(
        Parameters!$D$15=1,
        IF(
            SUM(--(ISNUMBER(IF($M$5:$AD$5=1,(M184:AD184),""))))&gt;0,
            MAX(IF(
                ISNUMBER(M184:AD184),
                IF(
                    M$5:AD$5=1,
                    M184:AD184,
                    ""),
                "")),
            MAX(IF(
                ISNUMBER(M184:AD184),
                IF(
                    M$5:AD$5=2,
                    M184:AD184,
                    ""),
                ""))
        ),
        IF(
            Parameters!$D$16=1,
            IFERROR(
                AVERAGE(IF(
                    ISNUMBER(M184:AD184),
                    IF(
                        M$5:AD$5=1,
                        M184:AD184,
                        ""),
                    "")),
                AVERAGE(IF(
                    ISNUMBER(M184:AD184),
                    IF(
                        M$5:AD$5=2,
                        M184:AD184,
                        ""),
                    ""))
            ),
            IF(
                Parameters!$D$17=1,
                IFERROR(
                    IF(
                        OR(
                            IF(
                                ISNUMBER(M184:AD184),
                                IF(
                                    M$5:AD$5=1,
                                    M184:AD184,
                                    ""),
                                "")
                            =0),
                        0,
                        GEOMEAN(IF(
                            ISNUMBER(M184:AD184),
                            IF(
                                M$5:AD$5=1,
                                M184:AD184,
                                ""),
                            ""))
                    ),
                    IF(
                        OR(IF(
                            ISNUMBER(M184:AD184),
                            IF(
                                M$5:AD$5=2,
                                M184:AD184,
                                ""),
                            "")
                            =0),
                        0,
                        GEOMEAN(IF(
                            ISNUMBER(M184:AD184),
                            IF(
                                M$5:AD$5=2,
                                M184:AD184,
                                ""),
                            "")))
                )
            )
        )
    )
)</f>
        <v>7</v>
      </c>
      <c r="J184" s="242">
        <v>45103</v>
      </c>
      <c r="K184" s="242">
        <v>45154</v>
      </c>
      <c r="L184" s="91" t="s">
        <v>301</v>
      </c>
      <c r="M184" s="192">
        <v>0</v>
      </c>
      <c r="N184" s="192">
        <v>1.3494443464455801</v>
      </c>
      <c r="O184" s="192" t="s">
        <v>409</v>
      </c>
      <c r="P184" s="192">
        <v>0</v>
      </c>
      <c r="Q184" s="192">
        <v>7</v>
      </c>
      <c r="R184" s="192">
        <v>0</v>
      </c>
      <c r="S184" s="192">
        <v>0</v>
      </c>
      <c r="T184" s="192" t="s">
        <v>409</v>
      </c>
      <c r="U184" s="192">
        <v>67.900000000000006</v>
      </c>
      <c r="V184" s="192" t="s">
        <v>409</v>
      </c>
      <c r="W184" s="192" t="s">
        <v>409</v>
      </c>
      <c r="X184" s="192" t="s">
        <v>901</v>
      </c>
      <c r="Y184" s="192">
        <v>-0.25</v>
      </c>
      <c r="Z184" s="192">
        <v>-100</v>
      </c>
      <c r="AA184" s="34"/>
      <c r="AB184" s="34"/>
      <c r="AC184" s="192"/>
      <c r="AD184" s="192"/>
      <c r="AE184" s="192"/>
      <c r="AF184" s="192"/>
      <c r="AG184" s="192"/>
      <c r="AH184" s="192"/>
    </row>
    <row r="185" spans="1:34" x14ac:dyDescent="0.2">
      <c r="A185" s="84">
        <v>178</v>
      </c>
      <c r="B185" s="84" t="str">
        <f ca="1"/>
        <v>South Sudan</v>
      </c>
      <c r="C185" s="84" t="str">
        <f ca="1"/>
        <v>SSD</v>
      </c>
      <c r="D185" s="219" t="str">
        <f ca="1"/>
        <v>SSF           Sub-Saharan Africa</v>
      </c>
      <c r="E185" s="219" t="str">
        <f ca="1"/>
        <v>IDA</v>
      </c>
      <c r="F185" s="190" t="str">
        <f t="shared" ca="1" si="14"/>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0</v>
      </c>
      <c r="H185" s="80" cm="1">
        <f t="array" ref="H185">IF(
    SUM(IF(
            ISNUMBER(
                IF(
                    $M$4:$AD$4,
                    (M185:AD185),
                    "")),
            1,
            0))
        =0,
    NA(),
    IF(
        Parameters!$D$15=1,
        IF(
            SUM(--(ISNUMBER(IF($M$4:$AD$4=1,(M185:AD185),""))))&gt;0,
            MAX(IF(
                ISNUMBER(M185:AD185),
                IF(
                    M$4:AD$4=1,
                    M185:AD185,
                    ""),
                "")),
            MAX(IF(
                ISNUMBER(M185:AD185),
                IF(
                    M$4:AD$4=2,
                    M185:AD185,
                    ""),
                ""))
        ),
        IF(
            Parameters!$D$16=1,
            IFERROR(
                AVERAGE(IF(
                    ISNUMBER(M185:AD185),
                    IF(
                        M$4:AD$4=1,
                        M185:AD185,
                        ""),
                    "")),
                AVERAGE(IF(
                    ISNUMBER(M185:AD185),
                    IF(
                        M$4:AD$4=2,
                        M185:AD185,
                        ""),
                    ""))
            ),
            IF(
                Parameters!$D$17=1,
                IFERROR(
                    IF(
                        OR(
                            IF(
                                ISNUMBER(M185:AD185),
                                IF(
                                    M$4:AD$4=1,
                                    M185:AD185,
                                    ""),
                                "")
                            =0),
                        0,
                        GEOMEAN(IF(
                            ISNUMBER(M185:AD185),
                            IF(
                                M$4:AD$4=1,
                                M185:AD185,
                                ""),
                            ""))
                    ),
                    IF(
                        OR(IF(
                            ISNUMBER(M185:AD185),
                            IF(
                                M$4:AD$4=2,
                                M185:AD185,
                                ""),
                            "")
                            =0),
                        0,
                        GEOMEAN(IF(
                            ISNUMBER(M185:AD185),
                            IF(
                                M$4:AD$4=2,
                                M185:AD185,
                                ""),
                            "")))
                )
            )
        )
    )
)</f>
        <v>10</v>
      </c>
      <c r="I185" s="191" cm="1">
        <f t="array" ref="I185">IF(
    SUM(IF(
            ISNUMBER(
                IF(
                    $M$5:$AD$5,
                    (M185:AD185),
                    "")),
            1,
            0))
        =0,
    NA(),
    IF(
        Parameters!$D$15=1,
        IF(
            SUM(--(ISNUMBER(IF($M$5:$AD$5=1,(M185:AD185),""))))&gt;0,
            MAX(IF(
                ISNUMBER(M185:AD185),
                IF(
                    M$5:AD$5=1,
                    M185:AD185,
                    ""),
                "")),
            MAX(IF(
                ISNUMBER(M185:AD185),
                IF(
                    M$5:AD$5=2,
                    M185:AD185,
                    ""),
                ""))
        ),
        IF(
            Parameters!$D$16=1,
            IFERROR(
                AVERAGE(IF(
                    ISNUMBER(M185:AD185),
                    IF(
                        M$5:AD$5=1,
                        M185:AD185,
                        ""),
                    "")),
                AVERAGE(IF(
                    ISNUMBER(M185:AD185),
                    IF(
                        M$5:AD$5=2,
                        M185:AD185,
                        ""),
                    ""))
            ),
            IF(
                Parameters!$D$17=1,
                IFERROR(
                    IF(
                        OR(
                            IF(
                                ISNUMBER(M185:AD185),
                                IF(
                                    M$5:AD$5=1,
                                    M185:AD185,
                                    ""),
                                "")
                            =0),
                        0,
                        GEOMEAN(IF(
                            ISNUMBER(M185:AD185),
                            IF(
                                M$5:AD$5=1,
                                M185:AD185,
                                ""),
                            ""))
                    ),
                    IF(
                        OR(IF(
                            ISNUMBER(M185:AD185),
                            IF(
                                M$5:AD$5=2,
                                M185:AD185,
                                ""),
                            "")
                            =0),
                        0,
                        GEOMEAN(IF(
                            ISNUMBER(M185:AD185),
                            IF(
                                M$5:AD$5=2,
                                M185:AD185,
                                ""),
                            "")))
                )
            )
        )
    )
)</f>
        <v>0</v>
      </c>
      <c r="J185" s="242">
        <v>45103</v>
      </c>
      <c r="K185" s="242">
        <v>44753</v>
      </c>
      <c r="L185" s="91" t="s">
        <v>303</v>
      </c>
      <c r="M185" s="192">
        <v>10</v>
      </c>
      <c r="N185" s="192">
        <v>10</v>
      </c>
      <c r="O185" s="192">
        <v>0</v>
      </c>
      <c r="P185" s="192">
        <v>0</v>
      </c>
      <c r="Q185" s="192" t="s">
        <v>409</v>
      </c>
      <c r="R185" s="192" t="s">
        <v>409</v>
      </c>
      <c r="S185" s="192">
        <v>0</v>
      </c>
      <c r="T185" s="192" t="s">
        <v>622</v>
      </c>
      <c r="U185" s="192">
        <v>108.5</v>
      </c>
      <c r="V185" s="192">
        <v>-2.1640311677716499</v>
      </c>
      <c r="W185" s="192" t="s">
        <v>409</v>
      </c>
      <c r="X185" s="192" t="s">
        <v>409</v>
      </c>
      <c r="Y185" s="192" t="s">
        <v>409</v>
      </c>
      <c r="Z185" s="192">
        <v>-27.710843373493901</v>
      </c>
      <c r="AA185" s="34"/>
      <c r="AB185" s="34"/>
      <c r="AC185" s="192"/>
      <c r="AD185" s="192"/>
      <c r="AE185" s="192"/>
      <c r="AF185" s="192"/>
      <c r="AG185" s="192"/>
      <c r="AH185" s="192"/>
    </row>
    <row r="186" spans="1:34" x14ac:dyDescent="0.2">
      <c r="A186" s="84">
        <v>179</v>
      </c>
      <c r="B186" s="84" t="str">
        <f ca="1"/>
        <v>São Tomé and Príncipe</v>
      </c>
      <c r="C186" s="84" t="str">
        <f ca="1"/>
        <v>STP</v>
      </c>
      <c r="D186" s="219" t="str">
        <f ca="1"/>
        <v>SSF           Sub-Saharan Africa</v>
      </c>
      <c r="E186" s="219" t="str">
        <f ca="1"/>
        <v>IDA</v>
      </c>
      <c r="F186" s="190" t="str">
        <f t="shared" ca="1" si="14"/>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10</v>
      </c>
      <c r="H186" s="80" cm="1">
        <f t="array" ref="H186">IF(
    SUM(IF(
            ISNUMBER(
                IF(
                    $M$4:$AD$4,
                    (M186:AD186),
                    "")),
            1,
            0))
        =0,
    NA(),
    IF(
        Parameters!$D$15=1,
        IF(
            SUM(--(ISNUMBER(IF($M$4:$AD$4=1,(M186:AD186),""))))&gt;0,
            MAX(IF(
                ISNUMBER(M186:AD186),
                IF(
                    M$4:AD$4=1,
                    M186:AD186,
                    ""),
                "")),
            MAX(IF(
                ISNUMBER(M186:AD186),
                IF(
                    M$4:AD$4=2,
                    M186:AD186,
                    ""),
                ""))
        ),
        IF(
            Parameters!$D$16=1,
            IFERROR(
                AVERAGE(IF(
                    ISNUMBER(M186:AD186),
                    IF(
                        M$4:AD$4=1,
                        M186:AD186,
                        ""),
                    "")),
                AVERAGE(IF(
                    ISNUMBER(M186:AD186),
                    IF(
                        M$4:AD$4=2,
                        M186:AD186,
                        ""),
                    ""))
            ),
            IF(
                Parameters!$D$17=1,
                IFERROR(
                    IF(
                        OR(
                            IF(
                                ISNUMBER(M186:AD186),
                                IF(
                                    M$4:AD$4=1,
                                    M186:AD186,
                                    ""),
                                "")
                            =0),
                        0,
                        GEOMEAN(IF(
                            ISNUMBER(M186:AD186),
                            IF(
                                M$4:AD$4=1,
                                M186:AD186,
                                ""),
                            ""))
                    ),
                    IF(
                        OR(IF(
                            ISNUMBER(M186:AD186),
                            IF(
                                M$4:AD$4=2,
                                M186:AD186,
                                ""),
                            "")
                            =0),
                        0,
                        GEOMEAN(IF(
                            ISNUMBER(M186:AD186),
                            IF(
                                M$4:AD$4=2,
                                M186:AD186,
                                ""),
                            "")))
                )
            )
        )
    )
)</f>
        <v>10</v>
      </c>
      <c r="I186" s="191" cm="1">
        <f t="array" ref="I186">IF(
    SUM(IF(
            ISNUMBER(
                IF(
                    $M$5:$AD$5,
                    (M186:AD186),
                    "")),
            1,
            0))
        =0,
    NA(),
    IF(
        Parameters!$D$15=1,
        IF(
            SUM(--(ISNUMBER(IF($M$5:$AD$5=1,(M186:AD186),""))))&gt;0,
            MAX(IF(
                ISNUMBER(M186:AD186),
                IF(
                    M$5:AD$5=1,
                    M186:AD186,
                    ""),
                "")),
            MAX(IF(
                ISNUMBER(M186:AD186),
                IF(
                    M$5:AD$5=2,
                    M186:AD186,
                    ""),
                ""))
        ),
        IF(
            Parameters!$D$16=1,
            IFERROR(
                AVERAGE(IF(
                    ISNUMBER(M186:AD186),
                    IF(
                        M$5:AD$5=1,
                        M186:AD186,
                        ""),
                    "")),
                AVERAGE(IF(
                    ISNUMBER(M186:AD186),
                    IF(
                        M$5:AD$5=2,
                        M186:AD186,
                        ""),
                    ""))
            ),
            IF(
                Parameters!$D$17=1,
                IFERROR(
                    IF(
                        OR(
                            IF(
                                ISNUMBER(M186:AD186),
                                IF(
                                    M$5:AD$5=1,
                                    M186:AD186,
                                    ""),
                                "")
                            =0),
                        0,
                        GEOMEAN(IF(
                            ISNUMBER(M186:AD186),
                            IF(
                                M$5:AD$5=1,
                                M186:AD186,
                                ""),
                            ""))
                    ),
                    IF(
                        OR(IF(
                            ISNUMBER(M186:AD186),
                            IF(
                                M$5:AD$5=2,
                                M186:AD186,
                                ""),
                            "")
                            =0),
                        0,
                        GEOMEAN(IF(
                            ISNUMBER(M186:AD186),
                            IF(
                                M$5:AD$5=2,
                                M186:AD186,
                                ""),
                            "")))
                )
            )
        )
    )
)</f>
        <v>10</v>
      </c>
      <c r="J186" s="242">
        <v>45145</v>
      </c>
      <c r="K186" s="242">
        <v>45154</v>
      </c>
      <c r="L186" s="91" t="s">
        <v>304</v>
      </c>
      <c r="M186" s="192">
        <v>10</v>
      </c>
      <c r="N186" s="192">
        <v>1.7463397424589799</v>
      </c>
      <c r="O186" s="192" t="s">
        <v>409</v>
      </c>
      <c r="P186" s="192">
        <v>10</v>
      </c>
      <c r="Q186" s="192" t="s">
        <v>409</v>
      </c>
      <c r="R186" s="192">
        <v>0</v>
      </c>
      <c r="S186" s="192">
        <v>0</v>
      </c>
      <c r="T186" s="192" t="s">
        <v>623</v>
      </c>
      <c r="U186" s="192">
        <v>69.7</v>
      </c>
      <c r="V186" s="192" t="s">
        <v>409</v>
      </c>
      <c r="W186" s="192" t="s">
        <v>782</v>
      </c>
      <c r="X186" s="192" t="s">
        <v>409</v>
      </c>
      <c r="Y186" s="192">
        <v>0</v>
      </c>
      <c r="Z186" s="192">
        <v>-100</v>
      </c>
      <c r="AA186" s="34"/>
      <c r="AB186" s="34"/>
      <c r="AC186" s="192"/>
      <c r="AD186" s="192"/>
      <c r="AE186" s="192"/>
      <c r="AF186" s="192"/>
      <c r="AG186" s="192"/>
      <c r="AH186" s="192"/>
    </row>
    <row r="187" spans="1:34" x14ac:dyDescent="0.2">
      <c r="A187" s="84">
        <v>180</v>
      </c>
      <c r="B187" s="84" t="str">
        <f ca="1"/>
        <v>Suriname</v>
      </c>
      <c r="C187" s="84" t="str">
        <f ca="1"/>
        <v>SUR</v>
      </c>
      <c r="D187" s="219" t="str">
        <f ca="1"/>
        <v>LCN           Latin America &amp; Caribbean</v>
      </c>
      <c r="E187" s="219" t="str">
        <f ca="1"/>
        <v>IBRD</v>
      </c>
      <c r="F187" s="190" t="str">
        <f t="shared" ca="1" si="14"/>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$M$4:$AD$4,
                    (M187:AD187),
                    "")),
            1,
            0))
        =0,
    NA(),
    IF(
        Parameters!$D$15=1,
        IF(
            SUM(--(ISNUMBER(IF($M$4:$AD$4=1,(M187:AD187),""))))&gt;0,
            MAX(IF(
                ISNUMBER(M187:AD187),
                IF(
                    M$4:AD$4=1,
                    M187:AD187,
                    ""),
                "")),
            MAX(IF(
                ISNUMBER(M187:AD187),
                IF(
                    M$4:AD$4=2,
                    M187:AD187,
                    ""),
                ""))
        ),
        IF(
            Parameters!$D$16=1,
            IFERROR(
                AVERAGE(IF(
                    ISNUMBER(M187:AD187),
                    IF(
                        M$4:AD$4=1,
                        M187:AD187,
                        ""),
                    "")),
                AVERAGE(IF(
                    ISNUMBER(M187:AD187),
                    IF(
                        M$4:AD$4=2,
                        M187:AD187,
                        ""),
                    ""))
            ),
            IF(
                Parameters!$D$17=1,
                IFERROR(
                    IF(
                        OR(
                            IF(
                                ISNUMBER(M187:AD187),
                                IF(
                                    M$4:AD$4=1,
                                    M187:AD187,
                                    ""),
                                "")
                            =0),
                        0,
                        GEOMEAN(IF(
                            ISNUMBER(M187:AD187),
                            IF(
                                M$4:AD$4=1,
                                M187:AD187,
                                ""),
                            ""))
                    ),
                    IF(
                        OR(IF(
                            ISNUMBER(M187:AD187),
                            IF(
                                M$4:AD$4=2,
                                M187:AD187,
                                ""),
                            "")
                            =0),
                        0,
                        GEOMEAN(IF(
                            ISNUMBER(M187:AD187),
                            IF(
                                M$4:AD$4=2,
                                M187:AD187,
                                ""),
                            "")))
                )
            )
        )
    )
)</f>
        <v>0</v>
      </c>
      <c r="I187" s="191" cm="1">
        <f t="array" ref="I187">IF(
    SUM(IF(
            ISNUMBER(
                IF(
                    $M$5:$AD$5,
                    (M187:AD187),
                    "")),
            1,
            0))
        =0,
    NA(),
    IF(
        Parameters!$D$15=1,
        IF(
            SUM(--(ISNUMBER(IF($M$5:$AD$5=1,(M187:AD187),""))))&gt;0,
            MAX(IF(
                ISNUMBER(M187:AD187),
                IF(
                    M$5:AD$5=1,
                    M187:AD187,
                    ""),
                "")),
            MAX(IF(
                ISNUMBER(M187:AD187),
                IF(
                    M$5:AD$5=2,
                    M187:AD187,
                    ""),
                ""))
        ),
        IF(
            Parameters!$D$16=1,
            IFERROR(
                AVERAGE(IF(
                    ISNUMBER(M187:AD187),
                    IF(
                        M$5:AD$5=1,
                        M187:AD187,
                        ""),
                    "")),
                AVERAGE(IF(
                    ISNUMBER(M187:AD187),
                    IF(
                        M$5:AD$5=2,
                        M187:AD187,
                        ""),
                    ""))
            ),
            IF(
                Parameters!$D$17=1,
                IFERROR(
                    IF(
                        OR(
                            IF(
                                ISNUMBER(M187:AD187),
                                IF(
                                    M$5:AD$5=1,
                                    M187:AD187,
                                    ""),
                                "")
                            =0),
                        0,
                        GEOMEAN(IF(
                            ISNUMBER(M187:AD187),
                            IF(
                                M$5:AD$5=1,
                                M187:AD187,
                                ""),
                            ""))
                    ),
                    IF(
                        OR(IF(
                            ISNUMBER(M187:AD187),
                            IF(
                                M$5:AD$5=2,
                                M187:AD187,
                                ""),
                            "")
                            =0),
                        0,
                        GEOMEAN(IF(
                            ISNUMBER(M187:AD187),
                            IF(
                                M$5:AD$5=2,
                                M187:AD187,
                                ""),
                            "")))
                )
            )
        )
    )
)</f>
        <v>0</v>
      </c>
      <c r="J187" s="242">
        <v>45103</v>
      </c>
      <c r="K187" s="242">
        <v>45091</v>
      </c>
      <c r="L187" s="91" t="s">
        <v>306</v>
      </c>
      <c r="M187" s="192">
        <v>0</v>
      </c>
      <c r="N187" s="192">
        <v>0</v>
      </c>
      <c r="O187" s="192" t="s">
        <v>409</v>
      </c>
      <c r="P187" s="192">
        <v>0</v>
      </c>
      <c r="Q187" s="192" t="s">
        <v>409</v>
      </c>
      <c r="R187" s="192">
        <v>0</v>
      </c>
      <c r="S187" s="192">
        <v>0</v>
      </c>
      <c r="T187" s="192" t="s">
        <v>409</v>
      </c>
      <c r="U187" s="192">
        <v>59.7</v>
      </c>
      <c r="V187" s="192" t="s">
        <v>409</v>
      </c>
      <c r="W187" s="192" t="s">
        <v>409</v>
      </c>
      <c r="X187" s="192" t="s">
        <v>409</v>
      </c>
      <c r="Y187" s="192">
        <v>0</v>
      </c>
      <c r="Z187" s="192">
        <v>-100</v>
      </c>
      <c r="AA187" s="34"/>
      <c r="AB187" s="34"/>
      <c r="AC187" s="192"/>
      <c r="AD187" s="192"/>
      <c r="AE187" s="192"/>
      <c r="AF187" s="192"/>
      <c r="AG187" s="192"/>
      <c r="AH187" s="192"/>
    </row>
    <row r="188" spans="1:34" x14ac:dyDescent="0.2">
      <c r="A188" s="84">
        <v>181</v>
      </c>
      <c r="B188" s="84" t="str">
        <f ca="1"/>
        <v>Slovak Republic</v>
      </c>
      <c r="C188" s="84" t="str">
        <f ca="1"/>
        <v>SVK</v>
      </c>
      <c r="D188" s="219" t="str">
        <f ca="1"/>
        <v>ECS           Europe &amp; Central Asia</v>
      </c>
      <c r="E188" s="219" t="str">
        <f ca="1"/>
        <v>NA</v>
      </c>
      <c r="F188" s="190" t="str">
        <f t="shared" ca="1" si="14"/>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$M$4:$AD$4,
                    (M188:AD188),
                    "")),
            1,
            0))
        =0,
    NA(),
    IF(
        Parameters!$D$15=1,
        IF(
            SUM(--(ISNUMBER(IF($M$4:$AD$4=1,(M188:AD188),""))))&gt;0,
            MAX(IF(
                ISNUMBER(M188:AD188),
                IF(
                    M$4:AD$4=1,
                    M188:AD188,
                    ""),
                "")),
            MAX(IF(
                ISNUMBER(M188:AD188),
                IF(
                    M$4:AD$4=2,
                    M188:AD188,
                    ""),
                ""))
        ),
        IF(
            Parameters!$D$16=1,
            IFERROR(
                AVERAGE(IF(
                    ISNUMBER(M188:AD188),
                    IF(
                        M$4:AD$4=1,
                        M188:AD188,
                        ""),
                    "")),
                AVERAGE(IF(
                    ISNUMBER(M188:AD188),
                    IF(
                        M$4:AD$4=2,
                        M188:AD188,
                        ""),
                    ""))
            ),
            IF(
                Parameters!$D$17=1,
                IFERROR(
                    IF(
                        OR(
                            IF(
                                ISNUMBER(M188:AD188),
                                IF(
                                    M$4:AD$4=1,
                                    M188:AD188,
                                    ""),
                                "")
                            =0),
                        0,
                        GEOMEAN(IF(
                            ISNUMBER(M188:AD188),
                            IF(
                                M$4:AD$4=1,
                                M188:AD188,
                                ""),
                            ""))
                    ),
                    IF(
                        OR(IF(
                            ISNUMBER(M188:AD188),
                            IF(
                                M$4:AD$4=2,
                                M188:AD188,
                                ""),
                            "")
                            =0),
                        0,
                        GEOMEAN(IF(
                            ISNUMBER(M188:AD188),
                            IF(
                                M$4:AD$4=2,
                                M188:AD188,
                                ""),
                            "")))
                )
            )
        )
    )
)</f>
        <v>0</v>
      </c>
      <c r="I188" s="191" cm="1">
        <f t="array" ref="I188">IF(
    SUM(IF(
            ISNUMBER(
                IF(
                    $M$5:$AD$5,
                    (M188:AD188),
                    "")),
            1,
            0))
        =0,
    NA(),
    IF(
        Parameters!$D$15=1,
        IF(
            SUM(--(ISNUMBER(IF($M$5:$AD$5=1,(M188:AD188),""))))&gt;0,
            MAX(IF(
                ISNUMBER(M188:AD188),
                IF(
                    M$5:AD$5=1,
                    M188:AD188,
                    ""),
                "")),
            MAX(IF(
                ISNUMBER(M188:AD188),
                IF(
                    M$5:AD$5=2,
                    M188:AD188,
                    ""),
                ""))
        ),
        IF(
            Parameters!$D$16=1,
            IFERROR(
                AVERAGE(IF(
                    ISNUMBER(M188:AD188),
                    IF(
                        M$5:AD$5=1,
                        M188:AD188,
                        ""),
                    "")),
                AVERAGE(IF(
                    ISNUMBER(M188:AD188),
                    IF(
                        M$5:AD$5=2,
                        M188:AD188,
                        ""),
                    ""))
            ),
            IF(
                Parameters!$D$17=1,
                IFERROR(
                    IF(
                        OR(
                            IF(
                                ISNUMBER(M188:AD188),
                                IF(
                                    M$5:AD$5=1,
                                    M188:AD188,
                                    ""),
                                "")
                            =0),
                        0,
                        GEOMEAN(IF(
                            ISNUMBER(M188:AD188),
                            IF(
                                M$5:AD$5=1,
                                M188:AD188,
                                ""),
                            ""))
                    ),
                    IF(
                        OR(IF(
                            ISNUMBER(M188:AD188),
                            IF(
                                M$5:AD$5=2,
                                M188:AD188,
                                ""),
                            "")
                            =0),
                        0,
                        GEOMEAN(IF(
                            ISNUMBER(M188:AD188),
                            IF(
                                M$5:AD$5=2,
                                M188:AD188,
                                ""),
                            "")))
                )
            )
        )
    )
)</f>
        <v>0</v>
      </c>
      <c r="J188" s="242">
        <v>45103</v>
      </c>
      <c r="K188" s="242">
        <v>44966</v>
      </c>
      <c r="L188" s="91" t="s">
        <v>307</v>
      </c>
      <c r="M188" s="192">
        <v>0</v>
      </c>
      <c r="N188" s="192">
        <v>0</v>
      </c>
      <c r="O188" s="192" t="s">
        <v>409</v>
      </c>
      <c r="P188" s="192">
        <v>0</v>
      </c>
      <c r="Q188" s="192" t="s">
        <v>409</v>
      </c>
      <c r="R188" s="192">
        <v>0</v>
      </c>
      <c r="S188" s="192" t="s">
        <v>409</v>
      </c>
      <c r="T188" s="192" t="s">
        <v>409</v>
      </c>
      <c r="U188" s="192">
        <v>37.799999999999997</v>
      </c>
      <c r="V188" s="192" t="s">
        <v>409</v>
      </c>
      <c r="W188" s="192" t="s">
        <v>409</v>
      </c>
      <c r="X188" s="192" t="s">
        <v>409</v>
      </c>
      <c r="Y188" s="192">
        <v>0</v>
      </c>
      <c r="Z188" s="192" t="s">
        <v>409</v>
      </c>
      <c r="AA188" s="34"/>
      <c r="AB188" s="34"/>
      <c r="AC188" s="192"/>
      <c r="AD188" s="192"/>
      <c r="AE188" s="192"/>
      <c r="AF188" s="192"/>
      <c r="AG188" s="192"/>
      <c r="AH188" s="192"/>
    </row>
    <row r="189" spans="1:34" x14ac:dyDescent="0.2">
      <c r="A189" s="84">
        <v>182</v>
      </c>
      <c r="B189" s="84" t="str">
        <f ca="1"/>
        <v>Slovenia</v>
      </c>
      <c r="C189" s="84" t="str">
        <f ca="1"/>
        <v>SVN</v>
      </c>
      <c r="D189" s="219" t="str">
        <f ca="1"/>
        <v>ECS           Europe &amp; Central Asia</v>
      </c>
      <c r="E189" s="219" t="str">
        <f ca="1"/>
        <v>NA</v>
      </c>
      <c r="F189" s="190" t="str">
        <f t="shared" ca="1" si="14"/>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$M$4:$AD$4,
                    (M189:AD189),
                    "")),
            1,
            0))
        =0,
    NA(),
    IF(
        Parameters!$D$15=1,
        IF(
            SUM(--(ISNUMBER(IF($M$4:$AD$4=1,(M189:AD189),""))))&gt;0,
            MAX(IF(
                ISNUMBER(M189:AD189),
                IF(
                    M$4:AD$4=1,
                    M189:AD189,
                    ""),
                "")),
            MAX(IF(
                ISNUMBER(M189:AD189),
                IF(
                    M$4:AD$4=2,
                    M189:AD189,
                    ""),
                ""))
        ),
        IF(
            Parameters!$D$16=1,
            IFERROR(
                AVERAGE(IF(
                    ISNUMBER(M189:AD189),
                    IF(
                        M$4:AD$4=1,
                        M189:AD189,
                        ""),
                    "")),
                AVERAGE(IF(
                    ISNUMBER(M189:AD189),
                    IF(
                        M$4:AD$4=2,
                        M189:AD189,
                        ""),
                    ""))
            ),
            IF(
                Parameters!$D$17=1,
                IFERROR(
                    IF(
                        OR(
                            IF(
                                ISNUMBER(M189:AD189),
                                IF(
                                    M$4:AD$4=1,
                                    M189:AD189,
                                    ""),
                                "")
                            =0),
                        0,
                        GEOMEAN(IF(
                            ISNUMBER(M189:AD189),
                            IF(
                                M$4:AD$4=1,
                                M189:AD189,
                                ""),
                            ""))
                    ),
                    IF(
                        OR(IF(
                            ISNUMBER(M189:AD189),
                            IF(
                                M$4:AD$4=2,
                                M189:AD189,
                                ""),
                            "")
                            =0),
                        0,
                        GEOMEAN(IF(
                            ISNUMBER(M189:AD189),
                            IF(
                                M$4:AD$4=2,
                                M189:AD189,
                                ""),
                            "")))
                )
            )
        )
    )
)</f>
        <v>0</v>
      </c>
      <c r="I189" s="191" cm="1">
        <f t="array" ref="I189">IF(
    SUM(IF(
            ISNUMBER(
                IF(
                    $M$5:$AD$5,
                    (M189:AD189),
                    "")),
            1,
            0))
        =0,
    NA(),
    IF(
        Parameters!$D$15=1,
        IF(
            SUM(--(ISNUMBER(IF($M$5:$AD$5=1,(M189:AD189),""))))&gt;0,
            MAX(IF(
                ISNUMBER(M189:AD189),
                IF(
                    M$5:AD$5=1,
                    M189:AD189,
                    ""),
                "")),
            MAX(IF(
                ISNUMBER(M189:AD189),
                IF(
                    M$5:AD$5=2,
                    M189:AD189,
                    ""),
                ""))
        ),
        IF(
            Parameters!$D$16=1,
            IFERROR(
                AVERAGE(IF(
                    ISNUMBER(M189:AD189),
                    IF(
                        M$5:AD$5=1,
                        M189:AD189,
                        ""),
                    "")),
                AVERAGE(IF(
                    ISNUMBER(M189:AD189),
                    IF(
                        M$5:AD$5=2,
                        M189:AD189,
                        ""),
                    ""))
            ),
            IF(
                Parameters!$D$17=1,
                IFERROR(
                    IF(
                        OR(
                            IF(
                                ISNUMBER(M189:AD189),
                                IF(
                                    M$5:AD$5=1,
                                    M189:AD189,
                                    ""),
                                "")
                            =0),
                        0,
                        GEOMEAN(IF(
                            ISNUMBER(M189:AD189),
                            IF(
                                M$5:AD$5=1,
                                M189:AD189,
                                ""),
                            ""))
                    ),
                    IF(
                        OR(IF(
                            ISNUMBER(M189:AD189),
                            IF(
                                M$5:AD$5=2,
                                M189:AD189,
                                ""),
                            "")
                            =0),
                        0,
                        GEOMEAN(IF(
                            ISNUMBER(M189:AD189),
                            IF(
                                M$5:AD$5=2,
                                M189:AD189,
                                ""),
                            "")))
                )
            )
        )
    )
)</f>
        <v>0</v>
      </c>
      <c r="J189" s="242">
        <v>45103</v>
      </c>
      <c r="K189" s="242">
        <v>44753</v>
      </c>
      <c r="L189" s="91" t="s">
        <v>309</v>
      </c>
      <c r="M189" s="192">
        <v>0</v>
      </c>
      <c r="N189" s="192">
        <v>0</v>
      </c>
      <c r="O189" s="192" t="s">
        <v>409</v>
      </c>
      <c r="P189" s="192">
        <v>0</v>
      </c>
      <c r="Q189" s="192" t="s">
        <v>409</v>
      </c>
      <c r="R189" s="192" t="s">
        <v>409</v>
      </c>
      <c r="S189" s="192" t="s">
        <v>409</v>
      </c>
      <c r="T189" s="192" t="s">
        <v>409</v>
      </c>
      <c r="U189" s="192">
        <v>27.3</v>
      </c>
      <c r="V189" s="192" t="s">
        <v>409</v>
      </c>
      <c r="W189" s="192" t="s">
        <v>409</v>
      </c>
      <c r="X189" s="192" t="s">
        <v>409</v>
      </c>
      <c r="Y189" s="192" t="s">
        <v>409</v>
      </c>
      <c r="Z189" s="192" t="s">
        <v>409</v>
      </c>
      <c r="AA189" s="34"/>
      <c r="AB189" s="34"/>
      <c r="AC189" s="192"/>
      <c r="AD189" s="192"/>
      <c r="AE189" s="192"/>
      <c r="AF189" s="192"/>
      <c r="AG189" s="192"/>
      <c r="AH189" s="192"/>
    </row>
    <row r="190" spans="1:34" x14ac:dyDescent="0.2">
      <c r="A190" s="84">
        <v>183</v>
      </c>
      <c r="B190" s="84" t="str">
        <f ca="1"/>
        <v>Sweden</v>
      </c>
      <c r="C190" s="84" t="str">
        <f ca="1"/>
        <v>SWE</v>
      </c>
      <c r="D190" s="219" t="str">
        <f ca="1"/>
        <v>ECS           Europe &amp; Central Asia</v>
      </c>
      <c r="E190" s="219" t="str">
        <f ca="1"/>
        <v>NA</v>
      </c>
      <c r="F190" s="190" t="str">
        <f t="shared" ca="1" si="14"/>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$M$4:$AD$4,
                    (M190:AD190),
                    "")),
            1,
            0))
        =0,
    NA(),
    IF(
        Parameters!$D$15=1,
        IF(
            SUM(--(ISNUMBER(IF($M$4:$AD$4=1,(M190:AD190),""))))&gt;0,
            MAX(IF(
                ISNUMBER(M190:AD190),
                IF(
                    M$4:AD$4=1,
                    M190:AD190,
                    ""),
                "")),
            MAX(IF(
                ISNUMBER(M190:AD190),
                IF(
                    M$4:AD$4=2,
                    M190:AD190,
                    ""),
                ""))
        ),
        IF(
            Parameters!$D$16=1,
            IFERROR(
                AVERAGE(IF(
                    ISNUMBER(M190:AD190),
                    IF(
                        M$4:AD$4=1,
                        M190:AD190,
                        ""),
                    "")),
                AVERAGE(IF(
                    ISNUMBER(M190:AD190),
                    IF(
                        M$4:AD$4=2,
                        M190:AD190,
                        ""),
                    ""))
            ),
            IF(
                Parameters!$D$17=1,
                IFERROR(
                    IF(
                        OR(
                            IF(
                                ISNUMBER(M190:AD190),
                                IF(
                                    M$4:AD$4=1,
                                    M190:AD190,
                                    ""),
                                "")
                            =0),
                        0,
                        GEOMEAN(IF(
                            ISNUMBER(M190:AD190),
                            IF(
                                M$4:AD$4=1,
                                M190:AD190,
                                ""),
                            ""))
                    ),
                    IF(
                        OR(IF(
                            ISNUMBER(M190:AD190),
                            IF(
                                M$4:AD$4=2,
                                M190:AD190,
                                ""),
                            "")
                            =0),
                        0,
                        GEOMEAN(IF(
                            ISNUMBER(M190:AD190),
                            IF(
                                M$4:AD$4=2,
                                M190:AD190,
                                ""),
                            "")))
                )
            )
        )
    )
)</f>
        <v>0</v>
      </c>
      <c r="I190" s="191" cm="1">
        <f t="array" ref="I190">IF(
    SUM(IF(
            ISNUMBER(
                IF(
                    $M$5:$AD$5,
                    (M190:AD190),
                    "")),
            1,
            0))
        =0,
    NA(),
    IF(
        Parameters!$D$15=1,
        IF(
            SUM(--(ISNUMBER(IF($M$5:$AD$5=1,(M190:AD190),""))))&gt;0,
            MAX(IF(
                ISNUMBER(M190:AD190),
                IF(
                    M$5:AD$5=1,
                    M190:AD190,
                    ""),
                "")),
            MAX(IF(
                ISNUMBER(M190:AD190),
                IF(
                    M$5:AD$5=2,
                    M190:AD190,
                    ""),
                ""))
        ),
        IF(
            Parameters!$D$16=1,
            IFERROR(
                AVERAGE(IF(
                    ISNUMBER(M190:AD190),
                    IF(
                        M$5:AD$5=1,
                        M190:AD190,
                        ""),
                    "")),
                AVERAGE(IF(
                    ISNUMBER(M190:AD190),
                    IF(
                        M$5:AD$5=2,
                        M190:AD190,
                        ""),
                    ""))
            ),
            IF(
                Parameters!$D$17=1,
                IFERROR(
                    IF(
                        OR(
                            IF(
                                ISNUMBER(M190:AD190),
                                IF(
                                    M$5:AD$5=1,
                                    M190:AD190,
                                    ""),
                                "")
                            =0),
                        0,
                        GEOMEAN(IF(
                            ISNUMBER(M190:AD190),
                            IF(
                                M$5:AD$5=1,
                                M190:AD190,
                                ""),
                            ""))
                    ),
                    IF(
                        OR(IF(
                            ISNUMBER(M190:AD190),
                            IF(
                                M$5:AD$5=2,
                                M190:AD190,
                                ""),
                            "")
                            =0),
                        0,
                        GEOMEAN(IF(
                            ISNUMBER(M190:AD190),
                            IF(
                                M$5:AD$5=2,
                                M190:AD190,
                                ""),
                            "")))
                )
            )
        )
    )
)</f>
        <v>0</v>
      </c>
      <c r="J190" s="242">
        <v>45103</v>
      </c>
      <c r="K190" s="242">
        <v>44860</v>
      </c>
      <c r="L190" s="91" t="s">
        <v>311</v>
      </c>
      <c r="M190" s="192">
        <v>0</v>
      </c>
      <c r="N190" s="192">
        <v>0</v>
      </c>
      <c r="O190" s="192" t="s">
        <v>409</v>
      </c>
      <c r="P190" s="192">
        <v>0</v>
      </c>
      <c r="Q190" s="192" t="s">
        <v>409</v>
      </c>
      <c r="R190" s="192">
        <v>0</v>
      </c>
      <c r="S190" s="192" t="s">
        <v>409</v>
      </c>
      <c r="T190" s="192" t="s">
        <v>409</v>
      </c>
      <c r="U190" s="192">
        <v>20.6</v>
      </c>
      <c r="V190" s="192" t="s">
        <v>409</v>
      </c>
      <c r="W190" s="192" t="s">
        <v>409</v>
      </c>
      <c r="X190" s="192" t="s">
        <v>409</v>
      </c>
      <c r="Y190" s="192">
        <v>0</v>
      </c>
      <c r="Z190" s="192" t="s">
        <v>409</v>
      </c>
      <c r="AA190" s="34"/>
      <c r="AB190" s="34"/>
      <c r="AC190" s="192"/>
      <c r="AD190" s="192"/>
      <c r="AE190" s="192"/>
      <c r="AF190" s="192"/>
      <c r="AG190" s="192"/>
      <c r="AH190" s="192"/>
    </row>
    <row r="191" spans="1:34" x14ac:dyDescent="0.2">
      <c r="A191" s="84">
        <v>184</v>
      </c>
      <c r="B191" s="84" t="str">
        <f ca="1"/>
        <v>Eswatini</v>
      </c>
      <c r="C191" s="84" t="str">
        <f ca="1"/>
        <v>SWZ</v>
      </c>
      <c r="D191" s="219" t="str">
        <f ca="1"/>
        <v>SSF           Sub-Saharan Africa</v>
      </c>
      <c r="E191" s="219" t="str">
        <f ca="1"/>
        <v>IBRD</v>
      </c>
      <c r="F191" s="190" t="str">
        <f t="shared" ca="1" si="14"/>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$M$4:$AD$4,
                    (M191:AD191),
                    "")),
            1,
            0))
        =0,
    NA(),
    IF(
        Parameters!$D$15=1,
        IF(
            SUM(--(ISNUMBER(IF($M$4:$AD$4=1,(M191:AD191),""))))&gt;0,
            MAX(IF(
                ISNUMBER(M191:AD191),
                IF(
                    M$4:AD$4=1,
                    M191:AD191,
                    ""),
                "")),
            MAX(IF(
                ISNUMBER(M191:AD191),
                IF(
                    M$4:AD$4=2,
                    M191:AD191,
                    ""),
                ""))
        ),
        IF(
            Parameters!$D$16=1,
            IFERROR(
                AVERAGE(IF(
                    ISNUMBER(M191:AD191),
                    IF(
                        M$4:AD$4=1,
                        M191:AD191,
                        ""),
                    "")),
                AVERAGE(IF(
                    ISNUMBER(M191:AD191),
                    IF(
                        M$4:AD$4=2,
                        M191:AD191,
                        ""),
                    ""))
            ),
            IF(
                Parameters!$D$17=1,
                IFERROR(
                    IF(
                        OR(
                            IF(
                                ISNUMBER(M191:AD191),
                                IF(
                                    M$4:AD$4=1,
                                    M191:AD191,
                                    ""),
                                "")
                            =0),
                        0,
                        GEOMEAN(IF(
                            ISNUMBER(M191:AD191),
                            IF(
                                M$4:AD$4=1,
                                M191:AD191,
                                ""),
                            ""))
                    ),
                    IF(
                        OR(IF(
                            ISNUMBER(M191:AD191),
                            IF(
                                M$4:AD$4=2,
                                M191:AD191,
                                ""),
                            "")
                            =0),
                        0,
                        GEOMEAN(IF(
                            ISNUMBER(M191:AD191),
                            IF(
                                M$4:AD$4=2,
                                M191:AD191,
                                ""),
                            "")))
                )
            )
        )
    )
)</f>
        <v>3.8190156994178799</v>
      </c>
      <c r="I191" s="191" cm="1">
        <f t="array" ref="I191">IF(
    SUM(IF(
            ISNUMBER(
                IF(
                    $M$5:$AD$5,
                    (M191:AD191),
                    "")),
            1,
            0))
        =0,
    NA(),
    IF(
        Parameters!$D$15=1,
        IF(
            SUM(--(ISNUMBER(IF($M$5:$AD$5=1,(M191:AD191),""))))&gt;0,
            MAX(IF(
                ISNUMBER(M191:AD191),
                IF(
                    M$5:AD$5=1,
                    M191:AD191,
                    ""),
                "")),
            MAX(IF(
                ISNUMBER(M191:AD191),
                IF(
                    M$5:AD$5=2,
                    M191:AD191,
                    ""),
                ""))
        ),
        IF(
            Parameters!$D$16=1,
            IFERROR(
                AVERAGE(IF(
                    ISNUMBER(M191:AD191),
                    IF(
                        M$5:AD$5=1,
                        M191:AD191,
                        ""),
                    "")),
                AVERAGE(IF(
                    ISNUMBER(M191:AD191),
                    IF(
                        M$5:AD$5=2,
                        M191:AD191,
                        ""),
                    ""))
            ),
            IF(
                Parameters!$D$17=1,
                IFERROR(
                    IF(
                        OR(
                            IF(
                                ISNUMBER(M191:AD191),
                                IF(
                                    M$5:AD$5=1,
                                    M191:AD191,
                                    ""),
                                "")
                            =0),
                        0,
                        GEOMEAN(IF(
                            ISNUMBER(M191:AD191),
                            IF(
                                M$5:AD$5=1,
                                M191:AD191,
                                ""),
                            ""))
                    ),
                    IF(
                        OR(IF(
                            ISNUMBER(M191:AD191),
                            IF(
                                M$5:AD$5=2,
                                M191:AD191,
                                ""),
                            "")
                            =0),
                        0,
                        GEOMEAN(IF(
                            ISNUMBER(M191:AD191),
                            IF(
                                M$5:AD$5=2,
                                M191:AD191,
                                ""),
                            "")))
                )
            )
        )
    )
)</f>
        <v>0</v>
      </c>
      <c r="J191" s="242">
        <v>45103</v>
      </c>
      <c r="K191" s="242">
        <v>45154</v>
      </c>
      <c r="L191" s="91" t="s">
        <v>313</v>
      </c>
      <c r="M191" s="192">
        <v>0</v>
      </c>
      <c r="N191" s="192">
        <v>3.8190156994178799</v>
      </c>
      <c r="O191" s="192">
        <v>0</v>
      </c>
      <c r="P191" s="192">
        <v>0</v>
      </c>
      <c r="Q191" s="192" t="s">
        <v>409</v>
      </c>
      <c r="R191" s="192">
        <v>0</v>
      </c>
      <c r="S191" s="192">
        <v>0</v>
      </c>
      <c r="T191" s="192" t="s">
        <v>409</v>
      </c>
      <c r="U191" s="192">
        <v>79.099999999999994</v>
      </c>
      <c r="V191" s="192">
        <v>-1.91146256176314</v>
      </c>
      <c r="W191" s="192" t="s">
        <v>409</v>
      </c>
      <c r="X191" s="192" t="s">
        <v>409</v>
      </c>
      <c r="Y191" s="192">
        <v>0</v>
      </c>
      <c r="Z191" s="192">
        <v>-100</v>
      </c>
      <c r="AA191" s="34"/>
      <c r="AB191" s="34"/>
      <c r="AC191" s="192"/>
      <c r="AD191" s="192"/>
      <c r="AE191" s="192"/>
      <c r="AF191" s="192"/>
      <c r="AG191" s="192"/>
      <c r="AH191" s="192"/>
    </row>
    <row r="192" spans="1:34" x14ac:dyDescent="0.2">
      <c r="A192" s="84">
        <v>185</v>
      </c>
      <c r="B192" s="84" t="str">
        <f ca="1"/>
        <v>Sint Maarten (Dutch part)</v>
      </c>
      <c r="C192" s="84" t="str">
        <f ca="1"/>
        <v>SXM</v>
      </c>
      <c r="D192" s="219" t="str">
        <f ca="1"/>
        <v>LCN           Latin America &amp; Caribbean</v>
      </c>
      <c r="E192" s="219" t="str">
        <f ca="1"/>
        <v>NA</v>
      </c>
      <c r="F192" s="190" t="str">
        <f t="shared" ca="1" si="14"/>
        <v/>
      </c>
      <c r="G192" s="80">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cm="1">
        <f t="array" ref="H192">IF(
    SUM(IF(
            ISNUMBER(
                IF(
                    $M$4:$AD$4,
                    (M192:AD192),
                    "")),
            1,
            0))
        =0,
    NA(),
    IF(
        Parameters!$D$15=1,
        IF(
            SUM(--(ISNUMBER(IF($M$4:$AD$4=1,(M192:AD192),""))))&gt;0,
            MAX(IF(
                ISNUMBER(M192:AD192),
                IF(
                    M$4:AD$4=1,
                    M192:AD192,
                    ""),
                "")),
            MAX(IF(
                ISNUMBER(M192:AD192),
                IF(
                    M$4:AD$4=2,
                    M192:AD192,
                    ""),
                ""))
        ),
        IF(
            Parameters!$D$16=1,
            IFERROR(
                AVERAGE(IF(
                    ISNUMBER(M192:AD192),
                    IF(
                        M$4:AD$4=1,
                        M192:AD192,
                        ""),
                    "")),
                AVERAGE(IF(
                    ISNUMBER(M192:AD192),
                    IF(
                        M$4:AD$4=2,
                        M192:AD192,
                        ""),
                    ""))
            ),
            IF(
                Parameters!$D$17=1,
                IFERROR(
                    IF(
                        OR(
                            IF(
                                ISNUMBER(M192:AD192),
                                IF(
                                    M$4:AD$4=1,
                                    M192:AD192,
                                    ""),
                                "")
                            =0),
                        0,
                        GEOMEAN(IF(
                            ISNUMBER(M192:AD192),
                            IF(
                                M$4:AD$4=1,
                                M192:AD192,
                                ""),
                            ""))
                    ),
                    IF(
                        OR(IF(
                            ISNUMBER(M192:AD192),
                            IF(
                                M$4:AD$4=2,
                                M192:AD192,
                                ""),
                            "")
                            =0),
                        0,
                        GEOMEAN(IF(
                            ISNUMBER(M192:AD192),
                            IF(
                                M$4:AD$4=2,
                                M192:AD192,
                                ""),
                            "")))
                )
            )
        )
    )
)</f>
        <v>0</v>
      </c>
      <c r="I192" s="191" cm="1">
        <f t="array" ref="I192">IF(
    SUM(IF(
            ISNUMBER(
                IF(
                    $M$5:$AD$5,
                    (M192:AD192),
                    "")),
            1,
            0))
        =0,
    NA(),
    IF(
        Parameters!$D$15=1,
        IF(
            SUM(--(ISNUMBER(IF($M$5:$AD$5=1,(M192:AD192),""))))&gt;0,
            MAX(IF(
                ISNUMBER(M192:AD192),
                IF(
                    M$5:AD$5=1,
                    M192:AD192,
                    ""),
                "")),
            MAX(IF(
                ISNUMBER(M192:AD192),
                IF(
                    M$5:AD$5=2,
                    M192:AD192,
                    ""),
                ""))
        ),
        IF(
            Parameters!$D$16=1,
            IFERROR(
                AVERAGE(IF(
                    ISNUMBER(M192:AD192),
                    IF(
                        M$5:AD$5=1,
                        M192:AD192,
                        ""),
                    "")),
                AVERAGE(IF(
                    ISNUMBER(M192:AD192),
                    IF(
                        M$5:AD$5=2,
                        M192:AD192,
                        ""),
                    ""))
            ),
            IF(
                Parameters!$D$17=1,
                IFERROR(
                    IF(
                        OR(
                            IF(
                                ISNUMBER(M192:AD192),
                                IF(
                                    M$5:AD$5=1,
                                    M192:AD192,
                                    ""),
                                "")
                            =0),
                        0,
                        GEOMEAN(IF(
                            ISNUMBER(M192:AD192),
                            IF(
                                M$5:AD$5=1,
                                M192:AD192,
                                ""),
                            ""))
                    ),
                    IF(
                        OR(IF(
                            ISNUMBER(M192:AD192),
                            IF(
                                M$5:AD$5=2,
                                M192:AD192,
                                ""),
                            "")
                            =0),
                        0,
                        GEOMEAN(IF(
                            ISNUMBER(M192:AD192),
                            IF(
                                M$5:AD$5=2,
                                M192:AD192,
                                ""),
                            "")))
                )
            )
        )
    )
)</f>
        <v>0</v>
      </c>
      <c r="J192" s="242" t="s">
        <v>409</v>
      </c>
      <c r="K192" s="242" t="s">
        <v>409</v>
      </c>
      <c r="L192" s="91" t="s">
        <v>721</v>
      </c>
      <c r="M192" s="192">
        <v>0</v>
      </c>
      <c r="N192" s="192" t="s">
        <v>409</v>
      </c>
      <c r="O192" s="192" t="s">
        <v>409</v>
      </c>
      <c r="P192" s="192">
        <v>0</v>
      </c>
      <c r="Q192" s="192" t="s">
        <v>409</v>
      </c>
      <c r="R192" s="192" t="s">
        <v>409</v>
      </c>
      <c r="S192" s="192" t="s">
        <v>409</v>
      </c>
      <c r="T192" s="192" t="s">
        <v>409</v>
      </c>
      <c r="U192" s="192" t="s">
        <v>409</v>
      </c>
      <c r="V192" s="192" t="s">
        <v>409</v>
      </c>
      <c r="W192" s="192" t="s">
        <v>409</v>
      </c>
      <c r="X192" s="192" t="s">
        <v>409</v>
      </c>
      <c r="Y192" s="192" t="s">
        <v>409</v>
      </c>
      <c r="Z192" s="192" t="s">
        <v>409</v>
      </c>
      <c r="AA192" s="34"/>
      <c r="AB192" s="34"/>
      <c r="AC192" s="192"/>
      <c r="AD192" s="192"/>
      <c r="AE192" s="192"/>
      <c r="AF192" s="192"/>
      <c r="AG192" s="192"/>
      <c r="AH192" s="192"/>
    </row>
    <row r="193" spans="1:44" x14ac:dyDescent="0.2">
      <c r="A193" s="84">
        <v>186</v>
      </c>
      <c r="B193" s="84" t="str">
        <f ca="1"/>
        <v>Seychelles</v>
      </c>
      <c r="C193" s="84" t="str">
        <f ca="1"/>
        <v>SYC</v>
      </c>
      <c r="D193" s="219" t="str">
        <f ca="1"/>
        <v>SSF           Sub-Saharan Africa</v>
      </c>
      <c r="E193" s="219" t="str">
        <f ca="1"/>
        <v>IBRD</v>
      </c>
      <c r="F193" s="190" t="str">
        <f t="shared" ca="1" si="14"/>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$M$4:$AD$4,
                    (M193:AD193),
                    "")),
            1,
            0))
        =0,
    NA(),
    IF(
        Parameters!$D$15=1,
        IF(
            SUM(--(ISNUMBER(IF($M$4:$AD$4=1,(M193:AD193),""))))&gt;0,
            MAX(IF(
                ISNUMBER(M193:AD193),
                IF(
                    M$4:AD$4=1,
                    M193:AD193,
                    ""),
                "")),
            MAX(IF(
                ISNUMBER(M193:AD193),
                IF(
                    M$4:AD$4=2,
                    M193:AD193,
                    ""),
                ""))
        ),
        IF(
            Parameters!$D$16=1,
            IFERROR(
                AVERAGE(IF(
                    ISNUMBER(M193:AD193),
                    IF(
                        M$4:AD$4=1,
                        M193:AD193,
                        ""),
                    "")),
                AVERAGE(IF(
                    ISNUMBER(M193:AD193),
                    IF(
                        M$4:AD$4=2,
                        M193:AD193,
                        ""),
                    ""))
            ),
            IF(
                Parameters!$D$17=1,
                IFERROR(
                    IF(
                        OR(
                            IF(
                                ISNUMBER(M193:AD193),
                                IF(
                                    M$4:AD$4=1,
                                    M193:AD193,
                                    ""),
                                "")
                            =0),
                        0,
                        GEOMEAN(IF(
                            ISNUMBER(M193:AD193),
                            IF(
                                M$4:AD$4=1,
                                M193:AD193,
                                ""),
                            ""))
                    ),
                    IF(
                        OR(IF(
                            ISNUMBER(M193:AD193),
                            IF(
                                M$4:AD$4=2,
                                M193:AD193,
                                ""),
                            "")
                            =0),
                        0,
                        GEOMEAN(IF(
                            ISNUMBER(M193:AD193),
                            IF(
                                M$4:AD$4=2,
                                M193:AD193,
                                ""),
                            "")))
                )
            )
        )
    )
)</f>
        <v>0</v>
      </c>
      <c r="I193" s="191" cm="1">
        <f t="array" ref="I193">IF(
    SUM(IF(
            ISNUMBER(
                IF(
                    $M$5:$AD$5,
                    (M193:AD193),
                    "")),
            1,
            0))
        =0,
    NA(),
    IF(
        Parameters!$D$15=1,
        IF(
            SUM(--(ISNUMBER(IF($M$5:$AD$5=1,(M193:AD193),""))))&gt;0,
            MAX(IF(
                ISNUMBER(M193:AD193),
                IF(
                    M$5:AD$5=1,
                    M193:AD193,
                    ""),
                "")),
            MAX(IF(
                ISNUMBER(M193:AD193),
                IF(
                    M$5:AD$5=2,
                    M193:AD193,
                    ""),
                ""))
        ),
        IF(
            Parameters!$D$16=1,
            IFERROR(
                AVERAGE(IF(
                    ISNUMBER(M193:AD193),
                    IF(
                        M$5:AD$5=1,
                        M193:AD193,
                        ""),
                    "")),
                AVERAGE(IF(
                    ISNUMBER(M193:AD193),
                    IF(
                        M$5:AD$5=2,
                        M193:AD193,
                        ""),
                    ""))
            ),
            IF(
                Parameters!$D$17=1,
                IFERROR(
                    IF(
                        OR(
                            IF(
                                ISNUMBER(M193:AD193),
                                IF(
                                    M$5:AD$5=1,
                                    M193:AD193,
                                    ""),
                                "")
                            =0),
                        0,
                        GEOMEAN(IF(
                            ISNUMBER(M193:AD193),
                            IF(
                                M$5:AD$5=1,
                                M193:AD193,
                                ""),
                            ""))
                    ),
                    IF(
                        OR(IF(
                            ISNUMBER(M193:AD193),
                            IF(
                                M$5:AD$5=2,
                                M193:AD193,
                                ""),
                            "")
                            =0),
                        0,
                        GEOMEAN(IF(
                            ISNUMBER(M193:AD193),
                            IF(
                                M$5:AD$5=2,
                                M193:AD193,
                                ""),
                            "")))
                )
            )
        )
    )
)</f>
        <v>0</v>
      </c>
      <c r="J193" s="242">
        <v>45103</v>
      </c>
      <c r="K193" s="242">
        <v>44860</v>
      </c>
      <c r="L193" s="91" t="s">
        <v>315</v>
      </c>
      <c r="M193" s="192">
        <v>0</v>
      </c>
      <c r="N193" s="192">
        <v>0</v>
      </c>
      <c r="O193" s="192" t="s">
        <v>409</v>
      </c>
      <c r="P193" s="192">
        <v>0</v>
      </c>
      <c r="Q193" s="192" t="s">
        <v>409</v>
      </c>
      <c r="R193" s="192">
        <v>0</v>
      </c>
      <c r="S193" s="192" t="s">
        <v>409</v>
      </c>
      <c r="T193" s="192" t="s">
        <v>409</v>
      </c>
      <c r="U193" s="192">
        <v>53.3</v>
      </c>
      <c r="V193" s="192" t="s">
        <v>409</v>
      </c>
      <c r="W193" s="192" t="s">
        <v>409</v>
      </c>
      <c r="X193" s="192" t="s">
        <v>409</v>
      </c>
      <c r="Y193" s="192">
        <v>0</v>
      </c>
      <c r="Z193" s="192" t="s">
        <v>409</v>
      </c>
      <c r="AA193" s="34"/>
      <c r="AB193" s="34"/>
      <c r="AC193" s="192"/>
      <c r="AD193" s="192"/>
      <c r="AE193" s="192"/>
      <c r="AF193" s="192"/>
      <c r="AG193" s="192"/>
      <c r="AH193" s="192"/>
    </row>
    <row r="194" spans="1:44" x14ac:dyDescent="0.2">
      <c r="A194" s="84">
        <v>187</v>
      </c>
      <c r="B194" s="84" t="str">
        <f ca="1"/>
        <v>Syrian Arab Republic</v>
      </c>
      <c r="C194" s="84" t="str">
        <f ca="1"/>
        <v>SYR</v>
      </c>
      <c r="D194" s="219" t="str">
        <f ca="1"/>
        <v>MEA           Middle East &amp; North Africa</v>
      </c>
      <c r="E194" s="219" t="str">
        <f ca="1"/>
        <v>IDA</v>
      </c>
      <c r="F194" s="190" t="str">
        <f t="shared" ca="1" si="14"/>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10</v>
      </c>
      <c r="H194" s="80" cm="1">
        <f t="array" ref="H194">IF(
    SUM(IF(
            ISNUMBER(
                IF(
                    $M$4:$AD$4,
                    (M194:AD194),
                    "")),
            1,
            0))
        =0,
    NA(),
    IF(
        Parameters!$D$15=1,
        IF(
            SUM(--(ISNUMBER(IF($M$4:$AD$4=1,(M194:AD194),""))))&gt;0,
            MAX(IF(
                ISNUMBER(M194:AD194),
                IF(
                    M$4:AD$4=1,
                    M194:AD194,
                    ""),
                "")),
            MAX(IF(
                ISNUMBER(M194:AD194),
                IF(
                    M$4:AD$4=2,
                    M194:AD194,
                    ""),
                ""))
        ),
        IF(
            Parameters!$D$16=1,
            IFERROR(
                AVERAGE(IF(
                    ISNUMBER(M194:AD194),
                    IF(
                        M$4:AD$4=1,
                        M194:AD194,
                        ""),
                    "")),
                AVERAGE(IF(
                    ISNUMBER(M194:AD194),
                    IF(
                        M$4:AD$4=2,
                        M194:AD194,
                        ""),
                    ""))
            ),
            IF(
                Parameters!$D$17=1,
                IFERROR(
                    IF(
                        OR(
                            IF(
                                ISNUMBER(M194:AD194),
                                IF(
                                    M$4:AD$4=1,
                                    M194:AD194,
                                    ""),
                                "")
                            =0),
                        0,
                        GEOMEAN(IF(
                            ISNUMBER(M194:AD194),
                            IF(
                                M$4:AD$4=1,
                                M194:AD194,
                                ""),
                            ""))
                    ),
                    IF(
                        OR(IF(
                            ISNUMBER(M194:AD194),
                            IF(
                                M$4:AD$4=2,
                                M194:AD194,
                                ""),
                            "")
                            =0),
                        0,
                        GEOMEAN(IF(
                            ISNUMBER(M194:AD194),
                            IF(
                                M$4:AD$4=2,
                                M194:AD194,
                                ""),
                            "")))
                )
            )
        )
    )
)</f>
        <v>10</v>
      </c>
      <c r="I194" s="191" cm="1">
        <f t="array" ref="I194">IF(
    SUM(IF(
            ISNUMBER(
                IF(
                    $M$5:$AD$5,
                    (M194:AD194),
                    "")),
            1,
            0))
        =0,
    NA(),
    IF(
        Parameters!$D$15=1,
        IF(
            SUM(--(ISNUMBER(IF($M$5:$AD$5=1,(M194:AD194),""))))&gt;0,
            MAX(IF(
                ISNUMBER(M194:AD194),
                IF(
                    M$5:AD$5=1,
                    M194:AD194,
                    ""),
                "")),
            MAX(IF(
                ISNUMBER(M194:AD194),
                IF(
                    M$5:AD$5=2,
                    M194:AD194,
                    ""),
                ""))
        ),
        IF(
            Parameters!$D$16=1,
            IFERROR(
                AVERAGE(IF(
                    ISNUMBER(M194:AD194),
                    IF(
                        M$5:AD$5=1,
                        M194:AD194,
                        ""),
                    "")),
                AVERAGE(IF(
                    ISNUMBER(M194:AD194),
                    IF(
                        M$5:AD$5=2,
                        M194:AD194,
                        ""),
                    ""))
            ),
            IF(
                Parameters!$D$17=1,
                IFERROR(
                    IF(
                        OR(
                            IF(
                                ISNUMBER(M194:AD194),
                                IF(
                                    M$5:AD$5=1,
                                    M194:AD194,
                                    ""),
                                "")
                            =0),
                        0,
                        GEOMEAN(IF(
                            ISNUMBER(M194:AD194),
                            IF(
                                M$5:AD$5=1,
                                M194:AD194,
                                ""),
                            ""))
                    ),
                    IF(
                        OR(IF(
                            ISNUMBER(M194:AD194),
                            IF(
                                M$5:AD$5=2,
                                M194:AD194,
                                ""),
                            "")
                            =0),
                        0,
                        GEOMEAN(IF(
                            ISNUMBER(M194:AD194),
                            IF(
                                M$5:AD$5=2,
                                M194:AD194,
                                ""),
                            "")))
                )
            )
        )
    )
)</f>
        <v>10</v>
      </c>
      <c r="J194" s="242">
        <v>44778</v>
      </c>
      <c r="K194" s="242">
        <v>45154</v>
      </c>
      <c r="L194" s="91" t="s">
        <v>316</v>
      </c>
      <c r="M194" s="192">
        <v>10</v>
      </c>
      <c r="N194" s="192">
        <v>9.9929440818486395</v>
      </c>
      <c r="O194" s="192">
        <v>0</v>
      </c>
      <c r="P194" s="192">
        <v>0</v>
      </c>
      <c r="Q194" s="192">
        <v>10</v>
      </c>
      <c r="R194" s="192">
        <v>0</v>
      </c>
      <c r="S194" s="192">
        <v>0</v>
      </c>
      <c r="T194" s="192" t="s">
        <v>622</v>
      </c>
      <c r="U194" s="192">
        <v>107.1</v>
      </c>
      <c r="V194" s="192">
        <v>-2.8630117810287601</v>
      </c>
      <c r="W194" s="192" t="s">
        <v>409</v>
      </c>
      <c r="X194" s="192" t="s">
        <v>902</v>
      </c>
      <c r="Y194" s="192">
        <v>0</v>
      </c>
      <c r="Z194" s="192">
        <v>-24.458700882117</v>
      </c>
      <c r="AA194" s="34"/>
      <c r="AB194" s="34"/>
      <c r="AC194" s="192"/>
      <c r="AD194" s="192"/>
      <c r="AE194" s="192"/>
      <c r="AF194" s="192"/>
      <c r="AG194" s="192"/>
      <c r="AH194" s="192"/>
    </row>
    <row r="195" spans="1:44" x14ac:dyDescent="0.2">
      <c r="A195" s="84">
        <v>188</v>
      </c>
      <c r="B195" s="84" t="str">
        <f ca="1"/>
        <v>Turks and Caicos Islands</v>
      </c>
      <c r="C195" s="84" t="str">
        <f ca="1"/>
        <v>TCA</v>
      </c>
      <c r="D195" s="219" t="str">
        <f ca="1"/>
        <v>LCN           Latin America &amp; Caribbean</v>
      </c>
      <c r="E195" s="219" t="str">
        <f ca="1"/>
        <v>NA</v>
      </c>
      <c r="F195" s="190" t="str">
        <f t="shared" ca="1" si="14"/>
        <v/>
      </c>
      <c r="G195" s="80">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cm="1">
        <f t="array" ref="H195">IF(
    SUM(IF(
            ISNUMBER(
                IF(
                    $M$4:$AD$4,
                    (M195:AD195),
                    "")),
            1,
            0))
        =0,
    NA(),
    IF(
        Parameters!$D$15=1,
        IF(
            SUM(--(ISNUMBER(IF($M$4:$AD$4=1,(M195:AD195),""))))&gt;0,
            MAX(IF(
                ISNUMBER(M195:AD195),
                IF(
                    M$4:AD$4=1,
                    M195:AD195,
                    ""),
                "")),
            MAX(IF(
                ISNUMBER(M195:AD195),
                IF(
                    M$4:AD$4=2,
                    M195:AD195,
                    ""),
                ""))
        ),
        IF(
            Parameters!$D$16=1,
            IFERROR(
                AVERAGE(IF(
                    ISNUMBER(M195:AD195),
                    IF(
                        M$4:AD$4=1,
                        M195:AD195,
                        ""),
                    "")),
                AVERAGE(IF(
                    ISNUMBER(M195:AD195),
                    IF(
                        M$4:AD$4=2,
                        M195:AD195,
                        ""),
                    ""))
            ),
            IF(
                Parameters!$D$17=1,
                IFERROR(
                    IF(
                        OR(
                            IF(
                                ISNUMBER(M195:AD195),
                                IF(
                                    M$4:AD$4=1,
                                    M195:AD195,
                                    ""),
                                "")
                            =0),
                        0,
                        GEOMEAN(IF(
                            ISNUMBER(M195:AD195),
                            IF(
                                M$4:AD$4=1,
                                M195:AD195,
                                ""),
                            ""))
                    ),
                    IF(
                        OR(IF(
                            ISNUMBER(M195:AD195),
                            IF(
                                M$4:AD$4=2,
                                M195:AD195,
                                ""),
                            "")
                            =0),
                        0,
                        GEOMEAN(IF(
                            ISNUMBER(M195:AD195),
                            IF(
                                M$4:AD$4=2,
                                M195:AD195,
                                ""),
                            "")))
                )
            )
        )
    )
)</f>
        <v>0</v>
      </c>
      <c r="I195" s="191" cm="1">
        <f t="array" ref="I195">IF(
    SUM(IF(
            ISNUMBER(
                IF(
                    $M$5:$AD$5,
                    (M195:AD195),
                    "")),
            1,
            0))
        =0,
    NA(),
    IF(
        Parameters!$D$15=1,
        IF(
            SUM(--(ISNUMBER(IF($M$5:$AD$5=1,(M195:AD195),""))))&gt;0,
            MAX(IF(
                ISNUMBER(M195:AD195),
                IF(
                    M$5:AD$5=1,
                    M195:AD195,
                    ""),
                "")),
            MAX(IF(
                ISNUMBER(M195:AD195),
                IF(
                    M$5:AD$5=2,
                    M195:AD195,
                    ""),
                ""))
        ),
        IF(
            Parameters!$D$16=1,
            IFERROR(
                AVERAGE(IF(
                    ISNUMBER(M195:AD195),
                    IF(
                        M$5:AD$5=1,
                        M195:AD195,
                        ""),
                    "")),
                AVERAGE(IF(
                    ISNUMBER(M195:AD195),
                    IF(
                        M$5:AD$5=2,
                        M195:AD195,
                        ""),
                    ""))
            ),
            IF(
                Parameters!$D$17=1,
                IFERROR(
                    IF(
                        OR(
                            IF(
                                ISNUMBER(M195:AD195),
                                IF(
                                    M$5:AD$5=1,
                                    M195:AD195,
                                    ""),
                                "")
                            =0),
                        0,
                        GEOMEAN(IF(
                            ISNUMBER(M195:AD195),
                            IF(
                                M$5:AD$5=1,
                                M195:AD195,
                                ""),
                            ""))
                    ),
                    IF(
                        OR(IF(
                            ISNUMBER(M195:AD195),
                            IF(
                                M$5:AD$5=2,
                                M195:AD195,
                                ""),
                            "")
                            =0),
                        0,
                        GEOMEAN(IF(
                            ISNUMBER(M195:AD195),
                            IF(
                                M$5:AD$5=2,
                                M195:AD195,
                                ""),
                            "")))
                )
            )
        )
    )
)</f>
        <v>0</v>
      </c>
      <c r="J195" s="242" t="s">
        <v>409</v>
      </c>
      <c r="K195" s="242" t="s">
        <v>409</v>
      </c>
      <c r="L195" s="91" t="s">
        <v>722</v>
      </c>
      <c r="M195" s="192">
        <v>0</v>
      </c>
      <c r="N195" s="192" t="s">
        <v>409</v>
      </c>
      <c r="O195" s="192" t="s">
        <v>409</v>
      </c>
      <c r="P195" s="192">
        <v>0</v>
      </c>
      <c r="Q195" s="192" t="s">
        <v>409</v>
      </c>
      <c r="R195" s="192" t="s">
        <v>409</v>
      </c>
      <c r="S195" s="192" t="s">
        <v>409</v>
      </c>
      <c r="T195" s="192" t="s">
        <v>409</v>
      </c>
      <c r="U195" s="192" t="s">
        <v>409</v>
      </c>
      <c r="V195" s="192" t="s">
        <v>409</v>
      </c>
      <c r="W195" s="192" t="s">
        <v>409</v>
      </c>
      <c r="X195" s="192" t="s">
        <v>409</v>
      </c>
      <c r="Y195" s="192" t="s">
        <v>409</v>
      </c>
      <c r="Z195" s="192" t="s">
        <v>409</v>
      </c>
      <c r="AA195" s="34"/>
      <c r="AB195" s="34"/>
      <c r="AC195" s="192"/>
      <c r="AD195" s="192"/>
      <c r="AE195" s="192"/>
      <c r="AF195" s="192"/>
      <c r="AG195" s="192"/>
      <c r="AH195" s="192"/>
    </row>
    <row r="196" spans="1:44" x14ac:dyDescent="0.2">
      <c r="A196" s="84">
        <v>189</v>
      </c>
      <c r="B196" s="84" t="str">
        <f ca="1"/>
        <v>Chad</v>
      </c>
      <c r="C196" s="84" t="str">
        <f ca="1"/>
        <v>TCD</v>
      </c>
      <c r="D196" s="219" t="str">
        <f ca="1"/>
        <v>SSF           Sub-Saharan Africa</v>
      </c>
      <c r="E196" s="219" t="str">
        <f ca="1"/>
        <v>IDA</v>
      </c>
      <c r="F196" s="190" t="str">
        <f t="shared" ca="1" si="14"/>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10</v>
      </c>
      <c r="H196" s="80" cm="1">
        <f t="array" ref="H196">IF(
    SUM(IF(
            ISNUMBER(
                IF(
                    $M$4:$AD$4,
                    (M196:AD196),
                    "")),
            1,
            0))
        =0,
    NA(),
    IF(
        Parameters!$D$15=1,
        IF(
            SUM(--(ISNUMBER(IF($M$4:$AD$4=1,(M196:AD196),""))))&gt;0,
            MAX(IF(
                ISNUMBER(M196:AD196),
                IF(
                    M$4:AD$4=1,
                    M196:AD196,
                    ""),
                "")),
            MAX(IF(
                ISNUMBER(M196:AD196),
                IF(
                    M$4:AD$4=2,
                    M196:AD196,
                    ""),
                ""))
        ),
        IF(
            Parameters!$D$16=1,
            IFERROR(
                AVERAGE(IF(
                    ISNUMBER(M196:AD196),
                    IF(
                        M$4:AD$4=1,
                        M196:AD196,
                        ""),
                    "")),
                AVERAGE(IF(
                    ISNUMBER(M196:AD196),
                    IF(
                        M$4:AD$4=2,
                        M196:AD196,
                        ""),
                    ""))
            ),
            IF(
                Parameters!$D$17=1,
                IFERROR(
                    IF(
                        OR(
                            IF(
                                ISNUMBER(M196:AD196),
                                IF(
                                    M$4:AD$4=1,
                                    M196:AD196,
                                    ""),
                                "")
                            =0),
                        0,
                        GEOMEAN(IF(
                            ISNUMBER(M196:AD196),
                            IF(
                                M$4:AD$4=1,
                                M196:AD196,
                                ""),
                            ""))
                    ),
                    IF(
                        OR(IF(
                            ISNUMBER(M196:AD196),
                            IF(
                                M$4:AD$4=2,
                                M196:AD196,
                                ""),
                            "")
                            =0),
                        0,
                        GEOMEAN(IF(
                            ISNUMBER(M196:AD196),
                            IF(
                                M$4:AD$4=2,
                                M196:AD196,
                                ""),
                            "")))
                )
            )
        )
    )
)</f>
        <v>10</v>
      </c>
      <c r="I196" s="191" cm="1">
        <f t="array" ref="I196">IF(
    SUM(IF(
            ISNUMBER(
                IF(
                    $M$5:$AD$5,
                    (M196:AD196),
                    "")),
            1,
            0))
        =0,
    NA(),
    IF(
        Parameters!$D$15=1,
        IF(
            SUM(--(ISNUMBER(IF($M$5:$AD$5=1,(M196:AD196),""))))&gt;0,
            MAX(IF(
                ISNUMBER(M196:AD196),
                IF(
                    M$5:AD$5=1,
                    M196:AD196,
                    ""),
                "")),
            MAX(IF(
                ISNUMBER(M196:AD196),
                IF(
                    M$5:AD$5=2,
                    M196:AD196,
                    ""),
                ""))
        ),
        IF(
            Parameters!$D$16=1,
            IFERROR(
                AVERAGE(IF(
                    ISNUMBER(M196:AD196),
                    IF(
                        M$5:AD$5=1,
                        M196:AD196,
                        ""),
                    "")),
                AVERAGE(IF(
                    ISNUMBER(M196:AD196),
                    IF(
                        M$5:AD$5=2,
                        M196:AD196,
                        ""),
                    ""))
            ),
            IF(
                Parameters!$D$17=1,
                IFERROR(
                    IF(
                        OR(
                            IF(
                                ISNUMBER(M196:AD196),
                                IF(
                                    M$5:AD$5=1,
                                    M196:AD196,
                                    ""),
                                "")
                            =0),
                        0,
                        GEOMEAN(IF(
                            ISNUMBER(M196:AD196),
                            IF(
                                M$5:AD$5=1,
                                M196:AD196,
                                ""),
                            ""))
                    ),
                    IF(
                        OR(IF(
                            ISNUMBER(M196:AD196),
                            IF(
                                M$5:AD$5=2,
                                M196:AD196,
                                ""),
                            "")
                            =0),
                        0,
                        GEOMEAN(IF(
                            ISNUMBER(M196:AD196),
                            IF(
                                M$5:AD$5=2,
                                M196:AD196,
                                ""),
                            "")))
                )
            )
        )
    )
)</f>
        <v>10</v>
      </c>
      <c r="J196" s="242">
        <v>44778</v>
      </c>
      <c r="K196" s="242">
        <v>45154</v>
      </c>
      <c r="L196" s="91" t="s">
        <v>318</v>
      </c>
      <c r="M196" s="192">
        <v>10</v>
      </c>
      <c r="N196" s="192">
        <v>9.4417004762744696</v>
      </c>
      <c r="O196" s="192">
        <v>0</v>
      </c>
      <c r="P196" s="192">
        <v>0</v>
      </c>
      <c r="Q196" s="192">
        <v>10</v>
      </c>
      <c r="R196" s="192">
        <v>3.5714285714285499</v>
      </c>
      <c r="S196" s="192">
        <v>0</v>
      </c>
      <c r="T196" s="192" t="s">
        <v>623</v>
      </c>
      <c r="U196" s="192">
        <v>104.6</v>
      </c>
      <c r="V196" s="192">
        <v>-0.29529359070167499</v>
      </c>
      <c r="W196" s="192" t="s">
        <v>409</v>
      </c>
      <c r="X196" s="192" t="s">
        <v>903</v>
      </c>
      <c r="Y196" s="192">
        <v>7.1428571428571105E-2</v>
      </c>
      <c r="Z196" s="192">
        <v>-100</v>
      </c>
      <c r="AA196" s="34"/>
      <c r="AB196" s="34"/>
      <c r="AC196" s="192"/>
      <c r="AD196" s="192"/>
      <c r="AE196" s="192"/>
      <c r="AF196" s="192"/>
      <c r="AG196" s="192"/>
      <c r="AH196" s="192"/>
    </row>
    <row r="197" spans="1:44" x14ac:dyDescent="0.2">
      <c r="A197" s="84">
        <v>190</v>
      </c>
      <c r="B197" s="84" t="str">
        <f ca="1"/>
        <v>Togo</v>
      </c>
      <c r="C197" s="84" t="str">
        <f ca="1"/>
        <v>TGO</v>
      </c>
      <c r="D197" s="219" t="str">
        <f ca="1"/>
        <v>SSF           Sub-Saharan Africa</v>
      </c>
      <c r="E197" s="219" t="str">
        <f ca="1"/>
        <v>IDA</v>
      </c>
      <c r="F197" s="190" t="str">
        <f t="shared" ref="F197:F225" ca="1" si="15">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2.8285874901576951</v>
      </c>
      <c r="H197" s="80" cm="1">
        <f t="array" ref="H197">IF(
    SUM(IF(
            ISNUMBER(
                IF(
                    $M$4:$AD$4,
                    (M197:AD197),
                    "")),
            1,
            0))
        =0,
    NA(),
    IF(
        Parameters!$D$15=1,
        IF(
            SUM(--(ISNUMBER(IF($M$4:$AD$4=1,(M197:AD197),""))))&gt;0,
            MAX(IF(
                ISNUMBER(M197:AD197),
                IF(
                    M$4:AD$4=1,
                    M197:AD197,
                    ""),
                "")),
            MAX(IF(
                ISNUMBER(M197:AD197),
                IF(
                    M$4:AD$4=2,
                    M197:AD197,
                    ""),
                ""))
        ),
        IF(
            Parameters!$D$16=1,
            IFERROR(
                AVERAGE(IF(
                    ISNUMBER(M197:AD197),
                    IF(
                        M$4:AD$4=1,
                        M197:AD197,
                        ""),
                    "")),
                AVERAGE(IF(
                    ISNUMBER(M197:AD197),
                    IF(
                        M$4:AD$4=2,
                        M197:AD197,
                        ""),
                    ""))
            ),
            IF(
                Parameters!$D$17=1,
                IFERROR(
                    IF(
                        OR(
                            IF(
                                ISNUMBER(M197:AD197),
                                IF(
                                    M$4:AD$4=1,
                                    M197:AD197,
                                    ""),
                                "")
                            =0),
                        0,
                        GEOMEAN(IF(
                            ISNUMBER(M197:AD197),
                            IF(
                                M$4:AD$4=1,
                                M197:AD197,
                                ""),
                            ""))
                    ),
                    IF(
                        OR(IF(
                            ISNUMBER(M197:AD197),
                            IF(
                                M$4:AD$4=2,
                                M197:AD197,
                                ""),
                            "")
                            =0),
                        0,
                        GEOMEAN(IF(
                            ISNUMBER(M197:AD197),
                            IF(
                                M$4:AD$4=2,
                                M197:AD197,
                                ""),
                            "")))
                )
            )
        )
    )
)</f>
        <v>4.4805080261068904</v>
      </c>
      <c r="I197" s="191" cm="1">
        <f t="array" ref="I197">IF(
    SUM(IF(
            ISNUMBER(
                IF(
                    $M$5:$AD$5,
                    (M197:AD197),
                    "")),
            1,
            0))
        =0,
    NA(),
    IF(
        Parameters!$D$15=1,
        IF(
            SUM(--(ISNUMBER(IF($M$5:$AD$5=1,(M197:AD197),""))))&gt;0,
            MAX(IF(
                ISNUMBER(M197:AD197),
                IF(
                    M$5:AD$5=1,
                    M197:AD197,
                    ""),
                "")),
            MAX(IF(
                ISNUMBER(M197:AD197),
                IF(
                    M$5:AD$5=2,
                    M197:AD197,
                    ""),
                ""))
        ),
        IF(
            Parameters!$D$16=1,
            IFERROR(
                AVERAGE(IF(
                    ISNUMBER(M197:AD197),
                    IF(
                        M$5:AD$5=1,
                        M197:AD197,
                        ""),
                    "")),
                AVERAGE(IF(
                    ISNUMBER(M197:AD197),
                    IF(
                        M$5:AD$5=2,
                        M197:AD197,
                        ""),
                    ""))
            ),
            IF(
                Parameters!$D$17=1,
                IFERROR(
                    IF(
                        OR(
                            IF(
                                ISNUMBER(M197:AD197),
                                IF(
                                    M$5:AD$5=1,
                                    M197:AD197,
                                    ""),
                                "")
                            =0),
                        0,
                        GEOMEAN(IF(
                            ISNUMBER(M197:AD197),
                            IF(
                                M$5:AD$5=1,
                                M197:AD197,
                                ""),
                            ""))
                    ),
                    IF(
                        OR(IF(
                            ISNUMBER(M197:AD197),
                            IF(
                                M$5:AD$5=2,
                                M197:AD197,
                                ""),
                            "")
                            =0),
                        0,
                        GEOMEAN(IF(
                            ISNUMBER(M197:AD197),
                            IF(
                                M$5:AD$5=2,
                                M197:AD197,
                                ""),
                            "")))
                )
            )
        )
    )
)</f>
        <v>1.78571428571429</v>
      </c>
      <c r="J197" s="242">
        <v>45103</v>
      </c>
      <c r="K197" s="242">
        <v>45142</v>
      </c>
      <c r="L197" s="91" t="s">
        <v>320</v>
      </c>
      <c r="M197" s="193">
        <v>0</v>
      </c>
      <c r="N197" s="193">
        <v>4.4805080261068904</v>
      </c>
      <c r="O197" s="193">
        <v>0</v>
      </c>
      <c r="P197" s="193">
        <v>0</v>
      </c>
      <c r="Q197" s="193" t="s">
        <v>409</v>
      </c>
      <c r="R197" s="193">
        <v>1.78571428571429</v>
      </c>
      <c r="S197" s="193">
        <v>0</v>
      </c>
      <c r="T197" s="193" t="s">
        <v>409</v>
      </c>
      <c r="U197" s="192">
        <v>82.1</v>
      </c>
      <c r="V197" s="192">
        <v>0.200687139943003</v>
      </c>
      <c r="W197" s="192" t="s">
        <v>409</v>
      </c>
      <c r="X197" s="192" t="s">
        <v>409</v>
      </c>
      <c r="Y197" s="192">
        <v>3.5714285714285803E-2</v>
      </c>
      <c r="Z197" s="192">
        <v>-45.454545454545404</v>
      </c>
      <c r="AA197" s="34"/>
      <c r="AB197" s="34"/>
      <c r="AC197" s="193"/>
      <c r="AD197" s="193"/>
      <c r="AE197" s="193"/>
      <c r="AF197" s="193"/>
      <c r="AG197" s="193"/>
      <c r="AH197" s="193"/>
    </row>
    <row r="198" spans="1:44" x14ac:dyDescent="0.2">
      <c r="A198" s="84">
        <v>191</v>
      </c>
      <c r="B198" s="84" t="str">
        <f ca="1"/>
        <v>Thailand</v>
      </c>
      <c r="C198" s="84" t="str">
        <f ca="1"/>
        <v>THA</v>
      </c>
      <c r="D198" s="84" t="str">
        <f ca="1"/>
        <v>EAS           East Asia &amp; Pacific</v>
      </c>
      <c r="E198" s="84" t="str">
        <f ca="1"/>
        <v>IBRD</v>
      </c>
      <c r="F198" s="190" t="str">
        <f t="shared" ca="1" si="15"/>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3.098460687935185</v>
      </c>
      <c r="H198" s="80" cm="1">
        <f t="array" ref="H198">IF(
    SUM(IF(
            ISNUMBER(
                IF(
                    $M$4:$AD$4,
                    (M198:AD198),
                    "")),
            1,
            0))
        =0,
    NA(),
    IF(
        Parameters!$D$15=1,
        IF(
            SUM(--(ISNUMBER(IF($M$4:$AD$4=1,(M198:AD198),""))))&gt;0,
            MAX(IF(
                ISNUMBER(M198:AD198),
                IF(
                    M$4:AD$4=1,
                    M198:AD198,
                    ""),
                "")),
            MAX(IF(
                ISNUMBER(M198:AD198),
                IF(
                    M$4:AD$4=2,
                    M198:AD198,
                    ""),
                ""))
        ),
        IF(
            Parameters!$D$16=1,
            IFERROR(
                AVERAGE(IF(
                    ISNUMBER(M198:AD198),
                    IF(
                        M$4:AD$4=1,
                        M198:AD198,
                        ""),
                    "")),
                AVERAGE(IF(
                    ISNUMBER(M198:AD198),
                    IF(
                        M$4:AD$4=2,
                        M198:AD198,
                        ""),
                    ""))
            ),
            IF(
                Parameters!$D$17=1,
                IFERROR(
                    IF(
                        OR(
                            IF(
                                ISNUMBER(M198:AD198),
                                IF(
                                    M$4:AD$4=1,
                                    M198:AD198,
                                    ""),
                                "")
                            =0),
                        0,
                        GEOMEAN(IF(
                            ISNUMBER(M198:AD198),
                            IF(
                                M$4:AD$4=1,
                                M198:AD198,
                                ""),
                            ""))
                    ),
                    IF(
                        OR(IF(
                            ISNUMBER(M198:AD198),
                            IF(
                                M$4:AD$4=2,
                                M198:AD198,
                                ""),
                            "")
                            =0),
                        0,
                        GEOMEAN(IF(
                            ISNUMBER(M198:AD198),
                            IF(
                                M$4:AD$4=2,
                                M198:AD198,
                                ""),
                            "")))
                )
            )
        )
    )
)</f>
        <v>1.37149409066854</v>
      </c>
      <c r="I198" s="191" cm="1">
        <f t="array" ref="I198">IF(
    SUM(IF(
            ISNUMBER(
                IF(
                    $M$5:$AD$5,
                    (M198:AD198),
                    "")),
            1,
            0))
        =0,
    NA(),
    IF(
        Parameters!$D$15=1,
        IF(
            SUM(--(ISNUMBER(IF($M$5:$AD$5=1,(M198:AD198),""))))&gt;0,
            MAX(IF(
                ISNUMBER(M198:AD198),
                IF(
                    M$5:AD$5=1,
                    M198:AD198,
                    ""),
                "")),
            MAX(IF(
                ISNUMBER(M198:AD198),
                IF(
                    M$5:AD$5=2,
                    M198:AD198,
                    ""),
                ""))
        ),
        IF(
            Parameters!$D$16=1,
            IFERROR(
                AVERAGE(IF(
                    ISNUMBER(M198:AD198),
                    IF(
                        M$5:AD$5=1,
                        M198:AD198,
                        ""),
                    "")),
                AVERAGE(IF(
                    ISNUMBER(M198:AD198),
                    IF(
                        M$5:AD$5=2,
                        M198:AD198,
                        ""),
                    ""))
            ),
            IF(
                Parameters!$D$17=1,
                IFERROR(
                    IF(
                        OR(
                            IF(
                                ISNUMBER(M198:AD198),
                                IF(
                                    M$5:AD$5=1,
                                    M198:AD198,
                                    ""),
                                "")
                            =0),
                        0,
                        GEOMEAN(IF(
                            ISNUMBER(M198:AD198),
                            IF(
                                M$5:AD$5=1,
                                M198:AD198,
                                ""),
                            ""))
                    ),
                    IF(
                        OR(IF(
                            ISNUMBER(M198:AD198),
                            IF(
                                M$5:AD$5=2,
                                M198:AD198,
                                ""),
                            "")
                            =0),
                        0,
                        GEOMEAN(IF(
                            ISNUMBER(M198:AD198),
                            IF(
                                M$5:AD$5=2,
                                M198:AD198,
                                ""),
                            "")))
                )
            )
        )
    )
)</f>
        <v>7</v>
      </c>
      <c r="J198" s="242">
        <v>45103</v>
      </c>
      <c r="K198" s="242">
        <v>45154</v>
      </c>
      <c r="L198" s="91" t="s">
        <v>322</v>
      </c>
      <c r="M198" s="192">
        <v>0</v>
      </c>
      <c r="N198" s="192">
        <v>1.37149409066854</v>
      </c>
      <c r="O198" s="192">
        <v>0</v>
      </c>
      <c r="P198" s="192">
        <v>0</v>
      </c>
      <c r="Q198" s="192" t="s">
        <v>409</v>
      </c>
      <c r="R198" s="192">
        <v>0</v>
      </c>
      <c r="S198" s="192">
        <v>7</v>
      </c>
      <c r="T198" s="192" t="s">
        <v>409</v>
      </c>
      <c r="U198" s="192">
        <v>68</v>
      </c>
      <c r="V198" s="192">
        <v>-0.51248575657583995</v>
      </c>
      <c r="W198" s="192" t="s">
        <v>409</v>
      </c>
      <c r="X198" s="192" t="s">
        <v>409</v>
      </c>
      <c r="Y198" s="192">
        <v>-0.14285714285714199</v>
      </c>
      <c r="Z198" s="192">
        <v>37.142857142857103</v>
      </c>
      <c r="AA198" s="80"/>
      <c r="AB198" s="80"/>
      <c r="AC198" s="81"/>
      <c r="AD198" s="81"/>
      <c r="AE198" s="81"/>
      <c r="AF198" s="81"/>
      <c r="AG198" s="81"/>
      <c r="AH198" s="81"/>
      <c r="AI198" s="81"/>
    </row>
    <row r="199" spans="1:44" x14ac:dyDescent="0.2">
      <c r="A199" s="84">
        <v>192</v>
      </c>
      <c r="B199" s="84" t="str">
        <f ca="1"/>
        <v>Tajikistan</v>
      </c>
      <c r="C199" s="84" t="str">
        <f ca="1"/>
        <v>TJK</v>
      </c>
      <c r="D199" s="84" t="str">
        <f ca="1"/>
        <v>ECS           Europe &amp; Central Asia</v>
      </c>
      <c r="E199" s="84" t="str">
        <f ca="1"/>
        <v>IDA</v>
      </c>
      <c r="F199" s="190" t="str">
        <f t="shared" ca="1" si="15"/>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$M$4:$AD$4,
                    (M199:AD199),
                    "")),
            1,
            0))
        =0,
    NA(),
    IF(
        Parameters!$D$15=1,
        IF(
            SUM(--(ISNUMBER(IF($M$4:$AD$4=1,(M199:AD199),""))))&gt;0,
            MAX(IF(
                ISNUMBER(M199:AD199),
                IF(
                    M$4:AD$4=1,
                    M199:AD199,
                    ""),
                "")),
            MAX(IF(
                ISNUMBER(M199:AD199),
                IF(
                    M$4:AD$4=2,
                    M199:AD199,
                    ""),
                ""))
        ),
        IF(
            Parameters!$D$16=1,
            IFERROR(
                AVERAGE(IF(
                    ISNUMBER(M199:AD199),
                    IF(
                        M$4:AD$4=1,
                        M199:AD199,
                        ""),
                    "")),
                AVERAGE(IF(
                    ISNUMBER(M199:AD199),
                    IF(
                        M$4:AD$4=2,
                        M199:AD199,
                        ""),
                    ""))
            ),
            IF(
                Parameters!$D$17=1,
                IFERROR(
                    IF(
                        OR(
                            IF(
                                ISNUMBER(M199:AD199),
                                IF(
                                    M$4:AD$4=1,
                                    M199:AD199,
                                    ""),
                                "")
                            =0),
                        0,
                        GEOMEAN(IF(
                            ISNUMBER(M199:AD199),
                            IF(
                                M$4:AD$4=1,
                                M199:AD199,
                                ""),
                            ""))
                    ),
                    IF(
                        OR(IF(
                            ISNUMBER(M199:AD199),
                            IF(
                                M$4:AD$4=2,
                                M199:AD199,
                                ""),
                            "")
                            =0),
                        0,
                        GEOMEAN(IF(
                            ISNUMBER(M199:AD199),
                            IF(
                                M$4:AD$4=2,
                                M199:AD199,
                                ""),
                            "")))
                )
            )
        )
    )
)</f>
        <v>2.7385782324924999</v>
      </c>
      <c r="I199" s="191" cm="1">
        <f t="array" ref="I199">IF(
    SUM(IF(
            ISNUMBER(
                IF(
                    $M$5:$AD$5,
                    (M199:AD199),
                    "")),
            1,
            0))
        =0,
    NA(),
    IF(
        Parameters!$D$15=1,
        IF(
            SUM(--(ISNUMBER(IF($M$5:$AD$5=1,(M199:AD199),""))))&gt;0,
            MAX(IF(
                ISNUMBER(M199:AD199),
                IF(
                    M$5:AD$5=1,
                    M199:AD199,
                    ""),
                "")),
            MAX(IF(
                ISNUMBER(M199:AD199),
                IF(
                    M$5:AD$5=2,
                    M199:AD199,
                    ""),
                ""))
        ),
        IF(
            Parameters!$D$16=1,
            IFERROR(
                AVERAGE(IF(
                    ISNUMBER(M199:AD199),
                    IF(
                        M$5:AD$5=1,
                        M199:AD199,
                        ""),
                    "")),
                AVERAGE(IF(
                    ISNUMBER(M199:AD199),
                    IF(
                        M$5:AD$5=2,
                        M199:AD199,
                        ""),
                    ""))
            ),
            IF(
                Parameters!$D$17=1,
                IFERROR(
                    IF(
                        OR(
                            IF(
                                ISNUMBER(M199:AD199),
                                IF(
                                    M$5:AD$5=1,
                                    M199:AD199,
                                    ""),
                                "")
                            =0),
                        0,
                        GEOMEAN(IF(
                            ISNUMBER(M199:AD199),
                            IF(
                                M$5:AD$5=1,
                                M199:AD199,
                                ""),
                            ""))
                    ),
                    IF(
                        OR(IF(
                            ISNUMBER(M199:AD199),
                            IF(
                                M$5:AD$5=2,
                                M199:AD199,
                                ""),
                            "")
                            =0),
                        0,
                        GEOMEAN(IF(
                            ISNUMBER(M199:AD199),
                            IF(
                                M$5:AD$5=2,
                                M199:AD199,
                                ""),
                            "")))
                )
            )
        )
    )
)</f>
        <v>0</v>
      </c>
      <c r="J199" s="242">
        <v>45103</v>
      </c>
      <c r="K199" s="242">
        <v>45091</v>
      </c>
      <c r="L199" s="91" t="s">
        <v>324</v>
      </c>
      <c r="M199" s="192">
        <v>0</v>
      </c>
      <c r="N199" s="192">
        <v>2.7385782324924999</v>
      </c>
      <c r="O199" s="192" t="s">
        <v>409</v>
      </c>
      <c r="P199" s="192">
        <v>0</v>
      </c>
      <c r="Q199" s="192" t="s">
        <v>409</v>
      </c>
      <c r="R199" s="192">
        <v>0</v>
      </c>
      <c r="S199" s="192">
        <v>0</v>
      </c>
      <c r="T199" s="192" t="s">
        <v>409</v>
      </c>
      <c r="U199" s="192">
        <v>74.2</v>
      </c>
      <c r="V199" s="192" t="s">
        <v>409</v>
      </c>
      <c r="W199" s="192" t="s">
        <v>409</v>
      </c>
      <c r="X199" s="192" t="s">
        <v>409</v>
      </c>
      <c r="Y199" s="192">
        <v>0</v>
      </c>
      <c r="Z199" s="192">
        <v>-100</v>
      </c>
      <c r="AA199" s="80"/>
      <c r="AB199" s="80"/>
      <c r="AC199" s="80"/>
      <c r="AD199" s="80"/>
      <c r="AE199" s="80"/>
      <c r="AF199" s="80"/>
      <c r="AG199" s="80"/>
      <c r="AH199" s="80"/>
      <c r="AI199" s="81"/>
      <c r="AJ199" s="81"/>
      <c r="AK199" s="81"/>
      <c r="AL199" s="81"/>
      <c r="AM199" s="81"/>
      <c r="AN199" s="81"/>
      <c r="AO199" s="81"/>
      <c r="AP199" s="81"/>
      <c r="AQ199" s="81"/>
      <c r="AR199" s="81"/>
    </row>
    <row r="200" spans="1:44" x14ac:dyDescent="0.2">
      <c r="A200" s="84">
        <v>193</v>
      </c>
      <c r="B200" s="84" t="str">
        <f ca="1"/>
        <v>Turkmenistan</v>
      </c>
      <c r="C200" s="84" t="str">
        <f ca="1"/>
        <v>TKM</v>
      </c>
      <c r="D200" s="84" t="str">
        <f ca="1"/>
        <v>ECS           Europe &amp; Central Asia</v>
      </c>
      <c r="E200" s="84" t="str">
        <f ca="1"/>
        <v>IBRD</v>
      </c>
      <c r="F200" s="190" t="str">
        <f t="shared" ca="1" si="15"/>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$M$4:$AD$4,
                    (M200:AD200),
                    "")),
            1,
            0))
        =0,
    NA(),
    IF(
        Parameters!$D$15=1,
        IF(
            SUM(--(ISNUMBER(IF($M$4:$AD$4=1,(M200:AD200),""))))&gt;0,
            MAX(IF(
                ISNUMBER(M200:AD200),
                IF(
                    M$4:AD$4=1,
                    M200:AD200,
                    ""),
                "")),
            MAX(IF(
                ISNUMBER(M200:AD200),
                IF(
                    M$4:AD$4=2,
                    M200:AD200,
                    ""),
                ""))
        ),
        IF(
            Parameters!$D$16=1,
            IFERROR(
                AVERAGE(IF(
                    ISNUMBER(M200:AD200),
                    IF(
                        M$4:AD$4=1,
                        M200:AD200,
                        ""),
                    "")),
                AVERAGE(IF(
                    ISNUMBER(M200:AD200),
                    IF(
                        M$4:AD$4=2,
                        M200:AD200,
                        ""),
                    ""))
            ),
            IF(
                Parameters!$D$17=1,
                IFERROR(
                    IF(
                        OR(
                            IF(
                                ISNUMBER(M200:AD200),
                                IF(
                                    M$4:AD$4=1,
                                    M200:AD200,
                                    ""),
                                "")
                            =0),
                        0,
                        GEOMEAN(IF(
                            ISNUMBER(M200:AD200),
                            IF(
                                M$4:AD$4=1,
                                M200:AD200,
                                ""),
                            ""))
                    ),
                    IF(
                        OR(IF(
                            ISNUMBER(M200:AD200),
                            IF(
                                M$4:AD$4=2,
                                M200:AD200,
                                ""),
                            "")
                            =0),
                        0,
                        GEOMEAN(IF(
                            ISNUMBER(M200:AD200),
                            IF(
                                M$4:AD$4=2,
                                M200:AD200,
                                ""),
                            "")))
                )
            )
        )
    )
)</f>
        <v>0.59975304286470099</v>
      </c>
      <c r="I200" s="191" cm="1">
        <f t="array" ref="I200">IF(
    SUM(IF(
            ISNUMBER(
                IF(
                    $M$5:$AD$5,
                    (M200:AD200),
                    "")),
            1,
            0))
        =0,
    NA(),
    IF(
        Parameters!$D$15=1,
        IF(
            SUM(--(ISNUMBER(IF($M$5:$AD$5=1,(M200:AD200),""))))&gt;0,
            MAX(IF(
                ISNUMBER(M200:AD200),
                IF(
                    M$5:AD$5=1,
                    M200:AD200,
                    ""),
                "")),
            MAX(IF(
                ISNUMBER(M200:AD200),
                IF(
                    M$5:AD$5=2,
                    M200:AD200,
                    ""),
                ""))
        ),
        IF(
            Parameters!$D$16=1,
            IFERROR(
                AVERAGE(IF(
                    ISNUMBER(M200:AD200),
                    IF(
                        M$5:AD$5=1,
                        M200:AD200,
                        ""),
                    "")),
                AVERAGE(IF(
                    ISNUMBER(M200:AD200),
                    IF(
                        M$5:AD$5=2,
                        M200:AD200,
                        ""),
                    ""))
            ),
            IF(
                Parameters!$D$17=1,
                IFERROR(
                    IF(
                        OR(
                            IF(
                                ISNUMBER(M200:AD200),
                                IF(
                                    M$5:AD$5=1,
                                    M200:AD200,
                                    ""),
                                "")
                            =0),
                        0,
                        GEOMEAN(IF(
                            ISNUMBER(M200:AD200),
                            IF(
                                M$5:AD$5=1,
                                M200:AD200,
                                ""),
                            ""))
                    ),
                    IF(
                        OR(IF(
                            ISNUMBER(M200:AD200),
                            IF(
                                M$5:AD$5=2,
                                M200:AD200,
                                ""),
                            "")
                            =0),
                        0,
                        GEOMEAN(IF(
                            ISNUMBER(M200:AD200),
                            IF(
                                M$5:AD$5=2,
                                M200:AD200,
                                ""),
                            "")))
                )
            )
        )
    )
)</f>
        <v>0</v>
      </c>
      <c r="J200" s="242">
        <v>45103</v>
      </c>
      <c r="K200" s="242">
        <v>44860</v>
      </c>
      <c r="L200" s="91" t="s">
        <v>326</v>
      </c>
      <c r="M200" s="192">
        <v>0</v>
      </c>
      <c r="N200" s="192">
        <v>0.59975304286470099</v>
      </c>
      <c r="O200" s="192" t="s">
        <v>409</v>
      </c>
      <c r="P200" s="192">
        <v>0</v>
      </c>
      <c r="Q200" s="192" t="s">
        <v>409</v>
      </c>
      <c r="R200" s="192">
        <v>0</v>
      </c>
      <c r="S200" s="192" t="s">
        <v>409</v>
      </c>
      <c r="T200" s="192" t="s">
        <v>409</v>
      </c>
      <c r="U200" s="192">
        <v>64.5</v>
      </c>
      <c r="V200" s="192" t="s">
        <v>409</v>
      </c>
      <c r="W200" s="192" t="s">
        <v>409</v>
      </c>
      <c r="X200" s="192" t="s">
        <v>409</v>
      </c>
      <c r="Y200" s="192">
        <v>0</v>
      </c>
      <c r="Z200" s="192" t="s">
        <v>409</v>
      </c>
      <c r="AA200" s="80"/>
      <c r="AB200" s="80"/>
      <c r="AC200" s="80"/>
      <c r="AD200" s="80"/>
      <c r="AE200" s="80"/>
      <c r="AF200" s="80"/>
      <c r="AG200" s="80"/>
      <c r="AH200" s="80"/>
      <c r="AI200" s="81"/>
      <c r="AJ200" s="81"/>
      <c r="AK200" s="81"/>
      <c r="AL200" s="81"/>
      <c r="AM200" s="81"/>
      <c r="AN200" s="81"/>
      <c r="AO200" s="81"/>
      <c r="AP200" s="81"/>
      <c r="AQ200" s="81"/>
      <c r="AR200" s="81"/>
    </row>
    <row r="201" spans="1:44" x14ac:dyDescent="0.2">
      <c r="A201" s="84">
        <v>194</v>
      </c>
      <c r="B201" s="84" t="str">
        <f ca="1"/>
        <v>Timor-Leste</v>
      </c>
      <c r="C201" s="84" t="str">
        <f ca="1"/>
        <v>TLS</v>
      </c>
      <c r="D201" s="84" t="str">
        <f ca="1"/>
        <v>EAS           East Asia &amp; Pacific</v>
      </c>
      <c r="E201" s="84" t="str">
        <f ca="1"/>
        <v>Blend</v>
      </c>
      <c r="F201" s="190" t="str">
        <f t="shared" ca="1" si="15"/>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$M$4:$AD$4,
                    (M201:AD201),
                    "")),
            1,
            0))
        =0,
    NA(),
    IF(
        Parameters!$D$15=1,
        IF(
            SUM(--(ISNUMBER(IF($M$4:$AD$4=1,(M201:AD201),""))))&gt;0,
            MAX(IF(
                ISNUMBER(M201:AD201),
                IF(
                    M$4:AD$4=1,
                    M201:AD201,
                    ""),
                "")),
            MAX(IF(
                ISNUMBER(M201:AD201),
                IF(
                    M$4:AD$4=2,
                    M201:AD201,
                    ""),
                ""))
        ),
        IF(
            Parameters!$D$16=1,
            IFERROR(
                AVERAGE(IF(
                    ISNUMBER(M201:AD201),
                    IF(
                        M$4:AD$4=1,
                        M201:AD201,
                        ""),
                    "")),
                AVERAGE(IF(
                    ISNUMBER(M201:AD201),
                    IF(
                        M$4:AD$4=2,
                        M201:AD201,
                        ""),
                    ""))
            ),
            IF(
                Parameters!$D$17=1,
                IFERROR(
                    IF(
                        OR(
                            IF(
                                ISNUMBER(M201:AD201),
                                IF(
                                    M$4:AD$4=1,
                                    M201:AD201,
                                    ""),
                                "")
                            =0),
                        0,
                        GEOMEAN(IF(
                            ISNUMBER(M201:AD201),
                            IF(
                                M$4:AD$4=1,
                                M201:AD201,
                                ""),
                            ""))
                    ),
                    IF(
                        OR(IF(
                            ISNUMBER(M201:AD201),
                            IF(
                                M$4:AD$4=2,
                                M201:AD201,
                                ""),
                            "")
                            =0),
                        0,
                        GEOMEAN(IF(
                            ISNUMBER(M201:AD201),
                            IF(
                                M$4:AD$4=2,
                                M201:AD201,
                                ""),
                            "")))
                )
            )
        )
    )
)</f>
        <v>10</v>
      </c>
      <c r="I201" s="191" cm="1">
        <f t="array" ref="I201">IF(
    SUM(IF(
            ISNUMBER(
                IF(
                    $M$5:$AD$5,
                    (M201:AD201),
                    "")),
            1,
            0))
        =0,
    NA(),
    IF(
        Parameters!$D$15=1,
        IF(
            SUM(--(ISNUMBER(IF($M$5:$AD$5=1,(M201:AD201),""))))&gt;0,
            MAX(IF(
                ISNUMBER(M201:AD201),
                IF(
                    M$5:AD$5=1,
                    M201:AD201,
                    ""),
                "")),
            MAX(IF(
                ISNUMBER(M201:AD201),
                IF(
                    M$5:AD$5=2,
                    M201:AD201,
                    ""),
                ""))
        ),
        IF(
            Parameters!$D$16=1,
            IFERROR(
                AVERAGE(IF(
                    ISNUMBER(M201:AD201),
                    IF(
                        M$5:AD$5=1,
                        M201:AD201,
                        ""),
                    "")),
                AVERAGE(IF(
                    ISNUMBER(M201:AD201),
                    IF(
                        M$5:AD$5=2,
                        M201:AD201,
                        ""),
                    ""))
            ),
            IF(
                Parameters!$D$17=1,
                IFERROR(
                    IF(
                        OR(
                            IF(
                                ISNUMBER(M201:AD201),
                                IF(
                                    M$5:AD$5=1,
                                    M201:AD201,
                                    ""),
                                "")
                            =0),
                        0,
                        GEOMEAN(IF(
                            ISNUMBER(M201:AD201),
                            IF(
                                M$5:AD$5=1,
                                M201:AD201,
                                ""),
                            ""))
                    ),
                    IF(
                        OR(IF(
                            ISNUMBER(M201:AD201),
                            IF(
                                M$5:AD$5=2,
                                M201:AD201,
                                ""),
                            "")
                            =0),
                        0,
                        GEOMEAN(IF(
                            ISNUMBER(M201:AD201),
                            IF(
                                M$5:AD$5=2,
                                M201:AD201,
                                ""),
                            "")))
                )
            )
        )
    )
)</f>
        <v>0</v>
      </c>
      <c r="J201" s="242">
        <v>44778</v>
      </c>
      <c r="K201" s="242">
        <v>44860</v>
      </c>
      <c r="L201" s="91" t="s">
        <v>328</v>
      </c>
      <c r="M201" s="192">
        <v>10</v>
      </c>
      <c r="N201" s="192">
        <v>3.4662197918504098</v>
      </c>
      <c r="O201" s="192" t="s">
        <v>409</v>
      </c>
      <c r="P201" s="192">
        <v>0</v>
      </c>
      <c r="Q201" s="192" t="s">
        <v>409</v>
      </c>
      <c r="R201" s="192">
        <v>0</v>
      </c>
      <c r="S201" s="192" t="s">
        <v>409</v>
      </c>
      <c r="T201" s="192" t="s">
        <v>623</v>
      </c>
      <c r="U201" s="192">
        <v>77.5</v>
      </c>
      <c r="V201" s="192" t="s">
        <v>409</v>
      </c>
      <c r="W201" s="192" t="s">
        <v>409</v>
      </c>
      <c r="X201" s="192" t="s">
        <v>409</v>
      </c>
      <c r="Y201" s="192">
        <v>0</v>
      </c>
      <c r="Z201" s="192" t="s">
        <v>409</v>
      </c>
      <c r="AA201" s="181"/>
      <c r="AB201" s="181"/>
      <c r="AC201" s="181"/>
      <c r="AD201" s="181"/>
      <c r="AE201" s="181" t="str">
        <f>IFERROR(INDEX('Data Dictionary'!$I$8:$I$39,MATCH(AE7,'Data Dictionary'!$K$8:$K$39,0)),"")</f>
        <v/>
      </c>
      <c r="AF201" s="181" t="str">
        <f>IFERROR(INDEX('Data Dictionary'!$I$8:$I$34,MATCH(AF7,'Data Dictionary'!$M$8:$M$34,0)),"")</f>
        <v/>
      </c>
      <c r="AG201" s="181" t="str">
        <f>IFERROR(INDEX('Data Dictionary'!$I$8:$I$34,MATCH(AG7,'Data Dictionary'!$M$8:$M$34,0)),"")</f>
        <v/>
      </c>
      <c r="AH201" s="181" t="str">
        <f>IFERROR(INDEX('Data Dictionary'!$I$8:$I$34,MATCH(AH7,'Data Dictionary'!$M$8:$M$34,0)),"")</f>
        <v/>
      </c>
      <c r="AI201" s="81"/>
      <c r="AJ201" s="81"/>
      <c r="AK201" s="81"/>
      <c r="AL201" s="81"/>
      <c r="AM201" s="81"/>
      <c r="AN201" s="81"/>
      <c r="AO201" s="81"/>
      <c r="AP201" s="81"/>
      <c r="AQ201" s="81"/>
      <c r="AR201" s="81"/>
    </row>
    <row r="202" spans="1:44" x14ac:dyDescent="0.2">
      <c r="A202" s="84">
        <v>195</v>
      </c>
      <c r="B202" s="84" t="str">
        <f ca="1"/>
        <v>Tonga</v>
      </c>
      <c r="C202" s="84" t="str">
        <f ca="1"/>
        <v>TON</v>
      </c>
      <c r="D202" s="84" t="str">
        <f ca="1"/>
        <v>EAS           East Asia &amp; Pacific</v>
      </c>
      <c r="E202" s="84" t="str">
        <f ca="1"/>
        <v>IDA</v>
      </c>
      <c r="F202" s="190" t="str">
        <f t="shared" ca="1" si="15"/>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$M$4:$AD$4,
                    (M202:AD202),
                    "")),
            1,
            0))
        =0,
    NA(),
    IF(
        Parameters!$D$15=1,
        IF(
            SUM(--(ISNUMBER(IF($M$4:$AD$4=1,(M202:AD202),""))))&gt;0,
            MAX(IF(
                ISNUMBER(M202:AD202),
                IF(
                    M$4:AD$4=1,
                    M202:AD202,
                    ""),
                "")),
            MAX(IF(
                ISNUMBER(M202:AD202),
                IF(
                    M$4:AD$4=2,
                    M202:AD202,
                    ""),
                ""))
        ),
        IF(
            Parameters!$D$16=1,
            IFERROR(
                AVERAGE(IF(
                    ISNUMBER(M202:AD202),
                    IF(
                        M$4:AD$4=1,
                        M202:AD202,
                        ""),
                    "")),
                AVERAGE(IF(
                    ISNUMBER(M202:AD202),
                    IF(
                        M$4:AD$4=2,
                        M202:AD202,
                        ""),
                    ""))
            ),
            IF(
                Parameters!$D$17=1,
                IFERROR(
                    IF(
                        OR(
                            IF(
                                ISNUMBER(M202:AD202),
                                IF(
                                    M$4:AD$4=1,
                                    M202:AD202,
                                    ""),
                                "")
                            =0),
                        0,
                        GEOMEAN(IF(
                            ISNUMBER(M202:AD202),
                            IF(
                                M$4:AD$4=1,
                                M202:AD202,
                                ""),
                            ""))
                    ),
                    IF(
                        OR(IF(
                            ISNUMBER(M202:AD202),
                            IF(
                                M$4:AD$4=2,
                                M202:AD202,
                                ""),
                            "")
                            =0),
                        0,
                        GEOMEAN(IF(
                            ISNUMBER(M202:AD202),
                            IF(
                                M$4:AD$4=2,
                                M202:AD202,
                                ""),
                            "")))
                )
            )
        )
    )
)</f>
        <v>0</v>
      </c>
      <c r="I202" s="191" cm="1">
        <f t="array" ref="I202">IF(
    SUM(IF(
            ISNUMBER(
                IF(
                    $M$5:$AD$5,
                    (M202:AD202),
                    "")),
            1,
            0))
        =0,
    NA(),
    IF(
        Parameters!$D$15=1,
        IF(
            SUM(--(ISNUMBER(IF($M$5:$AD$5=1,(M202:AD202),""))))&gt;0,
            MAX(IF(
                ISNUMBER(M202:AD202),
                IF(
                    M$5:AD$5=1,
                    M202:AD202,
                    ""),
                "")),
            MAX(IF(
                ISNUMBER(M202:AD202),
                IF(
                    M$5:AD$5=2,
                    M202:AD202,
                    ""),
                ""))
        ),
        IF(
            Parameters!$D$16=1,
            IFERROR(
                AVERAGE(IF(
                    ISNUMBER(M202:AD202),
                    IF(
                        M$5:AD$5=1,
                        M202:AD202,
                        ""),
                    "")),
                AVERAGE(IF(
                    ISNUMBER(M202:AD202),
                    IF(
                        M$5:AD$5=2,
                        M202:AD202,
                        ""),
                    ""))
            ),
            IF(
                Parameters!$D$17=1,
                IFERROR(
                    IF(
                        OR(
                            IF(
                                ISNUMBER(M202:AD202),
                                IF(
                                    M$5:AD$5=1,
                                    M202:AD202,
                                    ""),
                                "")
                            =0),
                        0,
                        GEOMEAN(IF(
                            ISNUMBER(M202:AD202),
                            IF(
                                M$5:AD$5=1,
                                M202:AD202,
                                ""),
                            ""))
                    ),
                    IF(
                        OR(IF(
                            ISNUMBER(M202:AD202),
                            IF(
                                M$5:AD$5=2,
                                M202:AD202,
                                ""),
                            "")
                            =0),
                        0,
                        GEOMEAN(IF(
                            ISNUMBER(M202:AD202),
                            IF(
                                M$5:AD$5=2,
                                M202:AD202,
                                ""),
                            "")))
                )
            )
        )
    )
)</f>
        <v>0</v>
      </c>
      <c r="J202" s="242">
        <v>44753</v>
      </c>
      <c r="K202" s="242">
        <v>44753</v>
      </c>
      <c r="L202" s="91" t="s">
        <v>330</v>
      </c>
      <c r="M202" s="192">
        <v>0</v>
      </c>
      <c r="N202" s="192" t="s">
        <v>409</v>
      </c>
      <c r="O202" s="192" t="s">
        <v>409</v>
      </c>
      <c r="P202" s="192">
        <v>0</v>
      </c>
      <c r="Q202" s="192" t="s">
        <v>409</v>
      </c>
      <c r="R202" s="192" t="s">
        <v>409</v>
      </c>
      <c r="S202" s="192" t="s">
        <v>409</v>
      </c>
      <c r="T202" s="192" t="s">
        <v>409</v>
      </c>
      <c r="U202" s="192" t="s">
        <v>409</v>
      </c>
      <c r="V202" s="192" t="s">
        <v>409</v>
      </c>
      <c r="W202" s="192" t="s">
        <v>409</v>
      </c>
      <c r="X202" s="192" t="s">
        <v>409</v>
      </c>
      <c r="Y202" s="192" t="s">
        <v>409</v>
      </c>
      <c r="Z202" s="192" t="s">
        <v>409</v>
      </c>
      <c r="AA202" s="194"/>
      <c r="AB202" s="194"/>
      <c r="AC202" s="181"/>
      <c r="AD202" s="181"/>
      <c r="AE202" s="181" t="str">
        <f>IFERROR(INDEX('Data Dictionary'!$J$8:$J$39,MATCH(AE7,'Data Dictionary'!$K$8:$K$39,0)),"")</f>
        <v/>
      </c>
      <c r="AF202" s="181" t="str">
        <f>IFERROR(INDEX('Data Dictionary'!$J$8:$J$34,MATCH(AF7,'Data Dictionary'!$M$8:$M$34,0)),"")</f>
        <v/>
      </c>
      <c r="AG202" s="181" t="str">
        <f>IFERROR(INDEX('Data Dictionary'!$J$8:$J$34,MATCH(AG7,'Data Dictionary'!$M$8:$M$34,0)),"")</f>
        <v/>
      </c>
      <c r="AH202" s="181" t="str">
        <f>IFERROR(INDEX('Data Dictionary'!$J$8:$J$34,MATCH(AH7,'Data Dictionary'!$M$8:$M$34,0)),"")</f>
        <v/>
      </c>
      <c r="AI202" s="81"/>
      <c r="AJ202" s="81"/>
      <c r="AK202" s="81"/>
      <c r="AL202" s="81"/>
      <c r="AM202" s="81"/>
      <c r="AN202" s="81"/>
      <c r="AO202" s="81"/>
      <c r="AP202" s="81"/>
      <c r="AQ202" s="81"/>
      <c r="AR202" s="81"/>
    </row>
    <row r="203" spans="1:44" x14ac:dyDescent="0.2">
      <c r="A203" s="84">
        <v>196</v>
      </c>
      <c r="B203" s="84" t="str">
        <f ca="1"/>
        <v>Trinidad and Tobago</v>
      </c>
      <c r="C203" s="84" t="str">
        <f ca="1"/>
        <v>TTO</v>
      </c>
      <c r="D203" s="84" t="str">
        <f ca="1"/>
        <v>LCN           Latin America &amp; Caribbean</v>
      </c>
      <c r="E203" s="84" t="str">
        <f ca="1"/>
        <v>IBRD</v>
      </c>
      <c r="F203" s="190" t="str">
        <f t="shared" ca="1" si="15"/>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$M$4:$AD$4,
                    (M203:AD203),
                    "")),
            1,
            0))
        =0,
    NA(),
    IF(
        Parameters!$D$15=1,
        IF(
            SUM(--(ISNUMBER(IF($M$4:$AD$4=1,(M203:AD203),""))))&gt;0,
            MAX(IF(
                ISNUMBER(M203:AD203),
                IF(
                    M$4:AD$4=1,
                    M203:AD203,
                    ""),
                "")),
            MAX(IF(
                ISNUMBER(M203:AD203),
                IF(
                    M$4:AD$4=2,
                    M203:AD203,
                    ""),
                ""))
        ),
        IF(
            Parameters!$D$16=1,
            IFERROR(
                AVERAGE(IF(
                    ISNUMBER(M203:AD203),
                    IF(
                        M$4:AD$4=1,
                        M203:AD203,
                        ""),
                    "")),
                AVERAGE(IF(
                    ISNUMBER(M203:AD203),
                    IF(
                        M$4:AD$4=2,
                        M203:AD203,
                        ""),
                    ""))
            ),
            IF(
                Parameters!$D$17=1,
                IFERROR(
                    IF(
                        OR(
                            IF(
                                ISNUMBER(M203:AD203),
                                IF(
                                    M$4:AD$4=1,
                                    M203:AD203,
                                    ""),
                                "")
                            =0),
                        0,
                        GEOMEAN(IF(
                            ISNUMBER(M203:AD203),
                            IF(
                                M$4:AD$4=1,
                                M203:AD203,
                                ""),
                            ""))
                    ),
                    IF(
                        OR(IF(
                            ISNUMBER(M203:AD203),
                            IF(
                                M$4:AD$4=2,
                                M203:AD203,
                                ""),
                            "")
                            =0),
                        0,
                        GEOMEAN(IF(
                            ISNUMBER(M203:AD203),
                            IF(
                                M$4:AD$4=2,
                                M203:AD203,
                                ""),
                            "")))
                )
            )
        )
    )
)</f>
        <v>0</v>
      </c>
      <c r="I203" s="191" cm="1">
        <f t="array" ref="I203">IF(
    SUM(IF(
            ISNUMBER(
                IF(
                    $M$5:$AD$5,
                    (M203:AD203),
                    "")),
            1,
            0))
        =0,
    NA(),
    IF(
        Parameters!$D$15=1,
        IF(
            SUM(--(ISNUMBER(IF($M$5:$AD$5=1,(M203:AD203),""))))&gt;0,
            MAX(IF(
                ISNUMBER(M203:AD203),
                IF(
                    M$5:AD$5=1,
                    M203:AD203,
                    ""),
                "")),
            MAX(IF(
                ISNUMBER(M203:AD203),
                IF(
                    M$5:AD$5=2,
                    M203:AD203,
                    ""),
                ""))
        ),
        IF(
            Parameters!$D$16=1,
            IFERROR(
                AVERAGE(IF(
                    ISNUMBER(M203:AD203),
                    IF(
                        M$5:AD$5=1,
                        M203:AD203,
                        ""),
                    "")),
                AVERAGE(IF(
                    ISNUMBER(M203:AD203),
                    IF(
                        M$5:AD$5=2,
                        M203:AD203,
                        ""),
                    ""))
            ),
            IF(
                Parameters!$D$17=1,
                IFERROR(
                    IF(
                        OR(
                            IF(
                                ISNUMBER(M203:AD203),
                                IF(
                                    M$5:AD$5=1,
                                    M203:AD203,
                                    ""),
                                "")
                            =0),
                        0,
                        GEOMEAN(IF(
                            ISNUMBER(M203:AD203),
                            IF(
                                M$5:AD$5=1,
                                M203:AD203,
                                ""),
                            ""))
                    ),
                    IF(
                        OR(IF(
                            ISNUMBER(M203:AD203),
                            IF(
                                M$5:AD$5=2,
                                M203:AD203,
                                ""),
                            "")
                            =0),
                        0,
                        GEOMEAN(IF(
                            ISNUMBER(M203:AD203),
                            IF(
                                M$5:AD$5=2,
                                M203:AD203,
                                ""),
                            "")))
                )
            )
        )
    )
)</f>
        <v>9.9419159495584797</v>
      </c>
      <c r="J203" s="242">
        <v>45103</v>
      </c>
      <c r="K203" s="242">
        <v>45154</v>
      </c>
      <c r="L203" s="91" t="s">
        <v>332</v>
      </c>
      <c r="M203" s="192">
        <v>0</v>
      </c>
      <c r="N203" s="192">
        <v>0</v>
      </c>
      <c r="O203" s="192">
        <v>9.9419159495584797</v>
      </c>
      <c r="P203" s="192">
        <v>0</v>
      </c>
      <c r="Q203" s="192" t="s">
        <v>409</v>
      </c>
      <c r="R203" s="192">
        <v>0</v>
      </c>
      <c r="S203" s="192">
        <v>0</v>
      </c>
      <c r="T203" s="192" t="s">
        <v>409</v>
      </c>
      <c r="U203" s="192">
        <v>52.9</v>
      </c>
      <c r="V203" s="192">
        <v>0.99419159495584797</v>
      </c>
      <c r="W203" s="192" t="s">
        <v>409</v>
      </c>
      <c r="X203" s="192" t="s">
        <v>409</v>
      </c>
      <c r="Y203" s="192">
        <v>0</v>
      </c>
      <c r="Z203" s="192">
        <v>-36.326530612244902</v>
      </c>
      <c r="AA203" s="194"/>
      <c r="AB203" s="194"/>
      <c r="AC203" s="80"/>
      <c r="AD203" s="80"/>
      <c r="AE203" s="80"/>
      <c r="AF203" s="80"/>
      <c r="AG203" s="80"/>
      <c r="AH203" s="80"/>
      <c r="AI203" s="81"/>
      <c r="AJ203" s="81"/>
      <c r="AK203" s="81"/>
      <c r="AL203" s="81"/>
      <c r="AM203" s="81"/>
      <c r="AN203" s="81"/>
      <c r="AO203" s="81"/>
      <c r="AP203" s="81"/>
      <c r="AQ203" s="81"/>
      <c r="AR203" s="81"/>
    </row>
    <row r="204" spans="1:44" x14ac:dyDescent="0.2">
      <c r="A204" s="84">
        <v>197</v>
      </c>
      <c r="B204" s="84" t="str">
        <f ca="1"/>
        <v>Tunisia</v>
      </c>
      <c r="C204" s="84" t="str">
        <f ca="1"/>
        <v>TUN</v>
      </c>
      <c r="D204" s="84" t="str">
        <f ca="1"/>
        <v>MEA           Middle East &amp; North Africa</v>
      </c>
      <c r="E204" s="84" t="str">
        <f ca="1"/>
        <v>IBRD</v>
      </c>
      <c r="F204" s="190" t="str">
        <f t="shared" ca="1" si="15"/>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$M$4:$AD$4,
                    (M204:AD204),
                    "")),
            1,
            0))
        =0,
    NA(),
    IF(
        Parameters!$D$15=1,
        IF(
            SUM(--(ISNUMBER(IF($M$4:$AD$4=1,(M204:AD204),""))))&gt;0,
            MAX(IF(
                ISNUMBER(M204:AD204),
                IF(
                    M$4:AD$4=1,
                    M204:AD204,
                    ""),
                "")),
            MAX(IF(
                ISNUMBER(M204:AD204),
                IF(
                    M$4:AD$4=2,
                    M204:AD204,
                    ""),
                ""))
        ),
        IF(
            Parameters!$D$16=1,
            IFERROR(
                AVERAGE(IF(
                    ISNUMBER(M204:AD204),
                    IF(
                        M$4:AD$4=1,
                        M204:AD204,
                        ""),
                    "")),
                AVERAGE(IF(
                    ISNUMBER(M204:AD204),
                    IF(
                        M$4:AD$4=2,
                        M204:AD204,
                        ""),
                    ""))
            ),
            IF(
                Parameters!$D$17=1,
                IFERROR(
                    IF(
                        OR(
                            IF(
                                ISNUMBER(M204:AD204),
                                IF(
                                    M$4:AD$4=1,
                                    M204:AD204,
                                    ""),
                                "")
                            =0),
                        0,
                        GEOMEAN(IF(
                            ISNUMBER(M204:AD204),
                            IF(
                                M$4:AD$4=1,
                                M204:AD204,
                                ""),
                            ""))
                    ),
                    IF(
                        OR(IF(
                            ISNUMBER(M204:AD204),
                            IF(
                                M$4:AD$4=2,
                                M204:AD204,
                                ""),
                            "")
                            =0),
                        0,
                        GEOMEAN(IF(
                            ISNUMBER(M204:AD204),
                            IF(
                                M$4:AD$4=2,
                                M204:AD204,
                                ""),
                            "")))
                )
            )
        )
    )
)</f>
        <v>1.01869818310107</v>
      </c>
      <c r="I204" s="191" cm="1">
        <f t="array" ref="I204">IF(
    SUM(IF(
            ISNUMBER(
                IF(
                    $M$5:$AD$5,
                    (M204:AD204),
                    "")),
            1,
            0))
        =0,
    NA(),
    IF(
        Parameters!$D$15=1,
        IF(
            SUM(--(ISNUMBER(IF($M$5:$AD$5=1,(M204:AD204),""))))&gt;0,
            MAX(IF(
                ISNUMBER(M204:AD204),
                IF(
                    M$5:AD$5=1,
                    M204:AD204,
                    ""),
                "")),
            MAX(IF(
                ISNUMBER(M204:AD204),
                IF(
                    M$5:AD$5=2,
                    M204:AD204,
                    ""),
                ""))
        ),
        IF(
            Parameters!$D$16=1,
            IFERROR(
                AVERAGE(IF(
                    ISNUMBER(M204:AD204),
                    IF(
                        M$5:AD$5=1,
                        M204:AD204,
                        ""),
                    "")),
                AVERAGE(IF(
                    ISNUMBER(M204:AD204),
                    IF(
                        M$5:AD$5=2,
                        M204:AD204,
                        ""),
                    ""))
            ),
            IF(
                Parameters!$D$17=1,
                IFERROR(
                    IF(
                        OR(
                            IF(
                                ISNUMBER(M204:AD204),
                                IF(
                                    M$5:AD$5=1,
                                    M204:AD204,
                                    ""),
                                "")
                            =0),
                        0,
                        GEOMEAN(IF(
                            ISNUMBER(M204:AD204),
                            IF(
                                M$5:AD$5=1,
                                M204:AD204,
                                ""),
                            ""))
                    ),
                    IF(
                        OR(IF(
                            ISNUMBER(M204:AD204),
                            IF(
                                M$5:AD$5=2,
                                M204:AD204,
                                ""),
                            "")
                            =0),
                        0,
                        GEOMEAN(IF(
                            ISNUMBER(M204:AD204),
                            IF(
                                M$5:AD$5=2,
                                M204:AD204,
                                ""),
                            "")))
                )
            )
        )
    )
)</f>
        <v>0</v>
      </c>
      <c r="J204" s="242">
        <v>45103</v>
      </c>
      <c r="K204" s="242">
        <v>45142</v>
      </c>
      <c r="L204" s="91" t="s">
        <v>334</v>
      </c>
      <c r="M204" s="192">
        <v>0</v>
      </c>
      <c r="N204" s="192">
        <v>1.01869818310107</v>
      </c>
      <c r="O204" s="192" t="s">
        <v>409</v>
      </c>
      <c r="P204" s="192">
        <v>0</v>
      </c>
      <c r="Q204" s="192" t="s">
        <v>409</v>
      </c>
      <c r="R204" s="192">
        <v>0</v>
      </c>
      <c r="S204" s="192">
        <v>0</v>
      </c>
      <c r="T204" s="192" t="s">
        <v>409</v>
      </c>
      <c r="U204" s="192">
        <v>66.400000000000006</v>
      </c>
      <c r="V204" s="192" t="s">
        <v>409</v>
      </c>
      <c r="W204" s="192" t="s">
        <v>409</v>
      </c>
      <c r="X204" s="192" t="s">
        <v>409</v>
      </c>
      <c r="Y204" s="192">
        <v>0</v>
      </c>
      <c r="Z204" s="192">
        <v>-100</v>
      </c>
      <c r="AA204" s="80"/>
      <c r="AB204" s="80"/>
      <c r="AC204" s="80"/>
      <c r="AD204" s="80"/>
      <c r="AE204" s="80"/>
      <c r="AF204" s="80"/>
      <c r="AG204" s="80"/>
      <c r="AH204" s="80"/>
      <c r="AI204" s="81"/>
      <c r="AJ204" s="81"/>
      <c r="AK204" s="81"/>
      <c r="AL204" s="81"/>
      <c r="AM204" s="81"/>
      <c r="AN204" s="81"/>
      <c r="AO204" s="81"/>
      <c r="AP204" s="81"/>
      <c r="AQ204" s="81"/>
      <c r="AR204" s="81"/>
    </row>
    <row r="205" spans="1:44" x14ac:dyDescent="0.2">
      <c r="A205" s="84">
        <v>198</v>
      </c>
      <c r="B205" s="84" t="str">
        <f ca="1"/>
        <v>Türkiye</v>
      </c>
      <c r="C205" s="84" t="str">
        <f ca="1"/>
        <v>TUR</v>
      </c>
      <c r="D205" s="84" t="str">
        <f ca="1"/>
        <v>ECS           Europe &amp; Central Asia</v>
      </c>
      <c r="E205" s="84" t="str">
        <f ca="1"/>
        <v>IBRD</v>
      </c>
      <c r="F205" s="190" t="str">
        <f t="shared" ca="1" si="15"/>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$M$4:$AD$4,
                    (M205:AD205),
                    "")),
            1,
            0))
        =0,
    NA(),
    IF(
        Parameters!$D$15=1,
        IF(
            SUM(--(ISNUMBER(IF($M$4:$AD$4=1,(M205:AD205),""))))&gt;0,
            MAX(IF(
                ISNUMBER(M205:AD205),
                IF(
                    M$4:AD$4=1,
                    M205:AD205,
                    ""),
                "")),
            MAX(IF(
                ISNUMBER(M205:AD205),
                IF(
                    M$4:AD$4=2,
                    M205:AD205,
                    ""),
                ""))
        ),
        IF(
            Parameters!$D$16=1,
            IFERROR(
                AVERAGE(IF(
                    ISNUMBER(M205:AD205),
                    IF(
                        M$4:AD$4=1,
                        M205:AD205,
                        ""),
                    "")),
                AVERAGE(IF(
                    ISNUMBER(M205:AD205),
                    IF(
                        M$4:AD$4=2,
                        M205:AD205,
                        ""),
                    ""))
            ),
            IF(
                Parameters!$D$17=1,
                IFERROR(
                    IF(
                        OR(
                            IF(
                                ISNUMBER(M205:AD205),
                                IF(
                                    M$4:AD$4=1,
                                    M205:AD205,
                                    ""),
                                "")
                            =0),
                        0,
                        GEOMEAN(IF(
                            ISNUMBER(M205:AD205),
                            IF(
                                M$4:AD$4=1,
                                M205:AD205,
                                ""),
                            ""))
                    ),
                    IF(
                        OR(IF(
                            ISNUMBER(M205:AD205),
                            IF(
                                M$4:AD$4=2,
                                M205:AD205,
                                ""),
                            "")
                            =0),
                        0,
                        GEOMEAN(IF(
                            ISNUMBER(M205:AD205),
                            IF(
                                M$4:AD$4=2,
                                M205:AD205,
                                ""),
                            "")))
                )
            )
        )
    )
)</f>
        <v>4.2820603281001901</v>
      </c>
      <c r="I205" s="191" cm="1">
        <f t="array" ref="I205">IF(
    SUM(IF(
            ISNUMBER(
                IF(
                    $M$5:$AD$5,
                    (M205:AD205),
                    "")),
            1,
            0))
        =0,
    NA(),
    IF(
        Parameters!$D$15=1,
        IF(
            SUM(--(ISNUMBER(IF($M$5:$AD$5=1,(M205:AD205),""))))&gt;0,
            MAX(IF(
                ISNUMBER(M205:AD205),
                IF(
                    M$5:AD$5=1,
                    M205:AD205,
                    ""),
                "")),
            MAX(IF(
                ISNUMBER(M205:AD205),
                IF(
                    M$5:AD$5=2,
                    M205:AD205,
                    ""),
                ""))
        ),
        IF(
            Parameters!$D$16=1,
            IFERROR(
                AVERAGE(IF(
                    ISNUMBER(M205:AD205),
                    IF(
                        M$5:AD$5=1,
                        M205:AD205,
                        ""),
                    "")),
                AVERAGE(IF(
                    ISNUMBER(M205:AD205),
                    IF(
                        M$5:AD$5=2,
                        M205:AD205,
                        ""),
                    ""))
            ),
            IF(
                Parameters!$D$17=1,
                IFERROR(
                    IF(
                        OR(
                            IF(
                                ISNUMBER(M205:AD205),
                                IF(
                                    M$5:AD$5=1,
                                    M205:AD205,
                                    ""),
                                "")
                            =0),
                        0,
                        GEOMEAN(IF(
                            ISNUMBER(M205:AD205),
                            IF(
                                M$5:AD$5=1,
                                M205:AD205,
                                ""),
                            ""))
                    ),
                    IF(
                        OR(IF(
                            ISNUMBER(M205:AD205),
                            IF(
                                M$5:AD$5=2,
                                M205:AD205,
                                ""),
                            "")
                            =0),
                        0,
                        GEOMEAN(IF(
                            ISNUMBER(M205:AD205),
                            IF(
                                M$5:AD$5=2,
                                M205:AD205,
                                ""),
                            "")))
                )
            )
        )
    )
)</f>
        <v>0</v>
      </c>
      <c r="J205" s="242">
        <v>45103</v>
      </c>
      <c r="K205" s="242">
        <v>45154</v>
      </c>
      <c r="L205" s="91" t="s">
        <v>335</v>
      </c>
      <c r="M205" s="192">
        <v>0</v>
      </c>
      <c r="N205" s="192">
        <v>4.2820603281001901</v>
      </c>
      <c r="O205" s="192">
        <v>0</v>
      </c>
      <c r="P205" s="192">
        <v>0</v>
      </c>
      <c r="Q205" s="192" t="s">
        <v>409</v>
      </c>
      <c r="R205" s="192">
        <v>0</v>
      </c>
      <c r="S205" s="192">
        <v>0</v>
      </c>
      <c r="T205" s="192" t="s">
        <v>409</v>
      </c>
      <c r="U205" s="192">
        <v>81.2</v>
      </c>
      <c r="V205" s="192">
        <v>-0.85839497893025996</v>
      </c>
      <c r="W205" s="192" t="s">
        <v>409</v>
      </c>
      <c r="X205" s="192" t="s">
        <v>409</v>
      </c>
      <c r="Y205" s="192">
        <v>0</v>
      </c>
      <c r="Z205" s="192">
        <v>-24.210526315789402</v>
      </c>
      <c r="AA205" s="80"/>
      <c r="AB205" s="80"/>
      <c r="AC205" s="80"/>
      <c r="AD205" s="80"/>
      <c r="AE205" s="80"/>
      <c r="AF205" s="80"/>
      <c r="AG205" s="80"/>
      <c r="AH205" s="80"/>
      <c r="AI205" s="81"/>
      <c r="AJ205" s="81"/>
      <c r="AK205" s="81"/>
      <c r="AL205" s="81"/>
      <c r="AM205" s="81"/>
      <c r="AN205" s="81"/>
      <c r="AO205" s="81"/>
      <c r="AP205" s="81"/>
      <c r="AQ205" s="81"/>
      <c r="AR205" s="81"/>
    </row>
    <row r="206" spans="1:44" x14ac:dyDescent="0.2">
      <c r="A206" s="84">
        <v>199</v>
      </c>
      <c r="B206" s="35" t="str">
        <f ca="1"/>
        <v>Tuvalu</v>
      </c>
      <c r="C206" s="35" t="str">
        <f ca="1"/>
        <v>TUV</v>
      </c>
      <c r="D206" s="35" t="str">
        <f ca="1"/>
        <v>EAS           East Asia &amp; Pacific</v>
      </c>
      <c r="E206" s="35" t="str">
        <f ca="1"/>
        <v>IDA</v>
      </c>
      <c r="F206" s="190" t="str">
        <f t="shared" ca="1" si="15"/>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$M$4:$AD$4,
                    (M206:AD206),
                    "")),
            1,
            0))
        =0,
    NA(),
    IF(
        Parameters!$D$15=1,
        IF(
            SUM(--(ISNUMBER(IF($M$4:$AD$4=1,(M206:AD206),""))))&gt;0,
            MAX(IF(
                ISNUMBER(M206:AD206),
                IF(
                    M$4:AD$4=1,
                    M206:AD206,
                    ""),
                "")),
            MAX(IF(
                ISNUMBER(M206:AD206),
                IF(
                    M$4:AD$4=2,
                    M206:AD206,
                    ""),
                ""))
        ),
        IF(
            Parameters!$D$16=1,
            IFERROR(
                AVERAGE(IF(
                    ISNUMBER(M206:AD206),
                    IF(
                        M$4:AD$4=1,
                        M206:AD206,
                        ""),
                    "")),
                AVERAGE(IF(
                    ISNUMBER(M206:AD206),
                    IF(
                        M$4:AD$4=2,
                        M206:AD206,
                        ""),
                    ""))
            ),
            IF(
                Parameters!$D$17=1,
                IFERROR(
                    IF(
                        OR(
                            IF(
                                ISNUMBER(M206:AD206),
                                IF(
                                    M$4:AD$4=1,
                                    M206:AD206,
                                    ""),
                                "")
                            =0),
                        0,
                        GEOMEAN(IF(
                            ISNUMBER(M206:AD206),
                            IF(
                                M$4:AD$4=1,
                                M206:AD206,
                                ""),
                            ""))
                    ),
                    IF(
                        OR(IF(
                            ISNUMBER(M206:AD206),
                            IF(
                                M$4:AD$4=2,
                                M206:AD206,
                                ""),
                            "")
                            =0),
                        0,
                        GEOMEAN(IF(
                            ISNUMBER(M206:AD206),
                            IF(
                                M$4:AD$4=2,
                                M206:AD206,
                                ""),
                            "")))
                )
            )
        )
    )
)</f>
        <v>10</v>
      </c>
      <c r="I206" s="191" cm="1">
        <f t="array" ref="I206">IF(
    SUM(IF(
            ISNUMBER(
                IF(
                    $M$5:$AD$5,
                    (M206:AD206),
                    "")),
            1,
            0))
        =0,
    NA(),
    IF(
        Parameters!$D$15=1,
        IF(
            SUM(--(ISNUMBER(IF($M$5:$AD$5=1,(M206:AD206),""))))&gt;0,
            MAX(IF(
                ISNUMBER(M206:AD206),
                IF(
                    M$5:AD$5=1,
                    M206:AD206,
                    ""),
                "")),
            MAX(IF(
                ISNUMBER(M206:AD206),
                IF(
                    M$5:AD$5=2,
                    M206:AD206,
                    ""),
                ""))
        ),
        IF(
            Parameters!$D$16=1,
            IFERROR(
                AVERAGE(IF(
                    ISNUMBER(M206:AD206),
                    IF(
                        M$5:AD$5=1,
                        M206:AD206,
                        ""),
                    "")),
                AVERAGE(IF(
                    ISNUMBER(M206:AD206),
                    IF(
                        M$5:AD$5=2,
                        M206:AD206,
                        ""),
                    ""))
            ),
            IF(
                Parameters!$D$17=1,
                IFERROR(
                    IF(
                        OR(
                            IF(
                                ISNUMBER(M206:AD206),
                                IF(
                                    M$5:AD$5=1,
                                    M206:AD206,
                                    ""),
                                "")
                            =0),
                        0,
                        GEOMEAN(IF(
                            ISNUMBER(M206:AD206),
                            IF(
                                M$5:AD$5=1,
                                M206:AD206,
                                ""),
                            ""))
                    ),
                    IF(
                        OR(IF(
                            ISNUMBER(M206:AD206),
                            IF(
                                M$5:AD$5=2,
                                M206:AD206,
                                ""),
                            "")
                            =0),
                        0,
                        GEOMEAN(IF(
                            ISNUMBER(M206:AD206),
                            IF(
                                M$5:AD$5=2,
                                M206:AD206,
                                ""),
                            "")))
                )
            )
        )
    )
)</f>
        <v>0</v>
      </c>
      <c r="J206" s="242">
        <v>44778</v>
      </c>
      <c r="K206" s="242" t="s">
        <v>409</v>
      </c>
      <c r="L206" s="91" t="s">
        <v>337</v>
      </c>
      <c r="M206" s="192">
        <v>10</v>
      </c>
      <c r="N206" s="192" t="s">
        <v>409</v>
      </c>
      <c r="O206" s="192" t="s">
        <v>409</v>
      </c>
      <c r="P206" s="192">
        <v>0</v>
      </c>
      <c r="Q206" s="192" t="s">
        <v>409</v>
      </c>
      <c r="R206" s="192" t="s">
        <v>409</v>
      </c>
      <c r="S206" s="192" t="s">
        <v>409</v>
      </c>
      <c r="T206" s="192" t="s">
        <v>623</v>
      </c>
      <c r="U206" s="192" t="s">
        <v>409</v>
      </c>
      <c r="V206" s="192" t="s">
        <v>409</v>
      </c>
      <c r="W206" s="192" t="s">
        <v>409</v>
      </c>
      <c r="X206" s="192" t="s">
        <v>409</v>
      </c>
      <c r="Y206" s="192" t="s">
        <v>409</v>
      </c>
      <c r="Z206" s="192" t="s">
        <v>409</v>
      </c>
    </row>
    <row r="207" spans="1:44" x14ac:dyDescent="0.2">
      <c r="A207" s="84">
        <v>200</v>
      </c>
      <c r="B207" s="35" t="str">
        <f ca="1"/>
        <v>Taiwan, China</v>
      </c>
      <c r="C207" s="35" t="str">
        <f ca="1"/>
        <v>TWN</v>
      </c>
      <c r="D207" s="35" t="str">
        <f ca="1"/>
        <v>EAS           East Asia &amp; Pacific</v>
      </c>
      <c r="E207" s="35" t="str">
        <f ca="1"/>
        <v>NA</v>
      </c>
      <c r="F207" s="190" t="str">
        <f t="shared" ca="1" si="15"/>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cm="1">
        <f t="array" ref="H207">IF(
    SUM(IF(
            ISNUMBER(
                IF(
                    $M$4:$AD$4,
                    (M207:AD207),
                    "")),
            1,
            0))
        =0,
    NA(),
    IF(
        Parameters!$D$15=1,
        IF(
            SUM(--(ISNUMBER(IF($M$4:$AD$4=1,(M207:AD207),""))))&gt;0,
            MAX(IF(
                ISNUMBER(M207:AD207),
                IF(
                    M$4:AD$4=1,
                    M207:AD207,
                    ""),
                "")),
            MAX(IF(
                ISNUMBER(M207:AD207),
                IF(
                    M$4:AD$4=2,
                    M207:AD207,
                    ""),
                ""))
        ),
        IF(
            Parameters!$D$16=1,
            IFERROR(
                AVERAGE(IF(
                    ISNUMBER(M207:AD207),
                    IF(
                        M$4:AD$4=1,
                        M207:AD207,
                        ""),
                    "")),
                AVERAGE(IF(
                    ISNUMBER(M207:AD207),
                    IF(
                        M$4:AD$4=2,
                        M207:AD207,
                        ""),
                    ""))
            ),
            IF(
                Parameters!$D$17=1,
                IFERROR(
                    IF(
                        OR(
                            IF(
                                ISNUMBER(M207:AD207),
                                IF(
                                    M$4:AD$4=1,
                                    M207:AD207,
                                    ""),
                                "")
                            =0),
                        0,
                        GEOMEAN(IF(
                            ISNUMBER(M207:AD207),
                            IF(
                                M$4:AD$4=1,
                                M207:AD207,
                                ""),
                            ""))
                    ),
                    IF(
                        OR(IF(
                            ISNUMBER(M207:AD207),
                            IF(
                                M$4:AD$4=2,
                                M207:AD207,
                                ""),
                            "")
                            =0),
                        0,
                        GEOMEAN(IF(
                            ISNUMBER(M207:AD207),
                            IF(
                                M$4:AD$4=2,
                                M207:AD207,
                                ""),
                            "")))
                )
            )
        )
    )
)</f>
        <v>0</v>
      </c>
      <c r="I207" s="191" cm="1">
        <f t="array" ref="I207">IF(
    SUM(IF(
            ISNUMBER(
                IF(
                    $M$5:$AD$5,
                    (M207:AD207),
                    "")),
            1,
            0))
        =0,
    NA(),
    IF(
        Parameters!$D$15=1,
        IF(
            SUM(--(ISNUMBER(IF($M$5:$AD$5=1,(M207:AD207),""))))&gt;0,
            MAX(IF(
                ISNUMBER(M207:AD207),
                IF(
                    M$5:AD$5=1,
                    M207:AD207,
                    ""),
                "")),
            MAX(IF(
                ISNUMBER(M207:AD207),
                IF(
                    M$5:AD$5=2,
                    M207:AD207,
                    ""),
                ""))
        ),
        IF(
            Parameters!$D$16=1,
            IFERROR(
                AVERAGE(IF(
                    ISNUMBER(M207:AD207),
                    IF(
                        M$5:AD$5=1,
                        M207:AD207,
                        ""),
                    "")),
                AVERAGE(IF(
                    ISNUMBER(M207:AD207),
                    IF(
                        M$5:AD$5=2,
                        M207:AD207,
                        ""),
                    ""))
            ),
            IF(
                Parameters!$D$17=1,
                IFERROR(
                    IF(
                        OR(
                            IF(
                                ISNUMBER(M207:AD207),
                                IF(
                                    M$5:AD$5=1,
                                    M207:AD207,
                                    ""),
                                "")
                            =0),
                        0,
                        GEOMEAN(IF(
                            ISNUMBER(M207:AD207),
                            IF(
                                M$5:AD$5=1,
                                M207:AD207,
                                ""),
                            ""))
                    ),
                    IF(
                        OR(IF(
                            ISNUMBER(M207:AD207),
                            IF(
                                M$5:AD$5=2,
                                M207:AD207,
                                ""),
                            "")
                            =0),
                        0,
                        GEOMEAN(IF(
                            ISNUMBER(M207:AD207),
                            IF(
                                M$5:AD$5=2,
                                M207:AD207,
                                ""),
                            "")))
                )
            )
        )
    )
)</f>
        <v>0</v>
      </c>
      <c r="J207" s="242" t="s">
        <v>409</v>
      </c>
      <c r="K207" s="242">
        <v>44887</v>
      </c>
      <c r="L207" s="91" t="s">
        <v>723</v>
      </c>
      <c r="M207" s="192">
        <v>0</v>
      </c>
      <c r="N207" s="192" t="s">
        <v>409</v>
      </c>
      <c r="O207" s="192" t="s">
        <v>409</v>
      </c>
      <c r="P207" s="192">
        <v>0</v>
      </c>
      <c r="Q207" s="192" t="s">
        <v>409</v>
      </c>
      <c r="R207" s="192">
        <v>0</v>
      </c>
      <c r="S207" s="192" t="s">
        <v>409</v>
      </c>
      <c r="T207" s="192" t="s">
        <v>409</v>
      </c>
      <c r="U207" s="192" t="s">
        <v>409</v>
      </c>
      <c r="V207" s="192" t="s">
        <v>409</v>
      </c>
      <c r="W207" s="192" t="s">
        <v>409</v>
      </c>
      <c r="X207" s="192" t="s">
        <v>409</v>
      </c>
      <c r="Y207" s="192">
        <v>0</v>
      </c>
      <c r="Z207" s="192" t="s">
        <v>409</v>
      </c>
    </row>
    <row r="208" spans="1:44" x14ac:dyDescent="0.2">
      <c r="A208" s="84">
        <v>201</v>
      </c>
      <c r="B208" s="35" t="str">
        <f ca="1"/>
        <v>Tanzania</v>
      </c>
      <c r="C208" s="35" t="str">
        <f ca="1"/>
        <v>TZA</v>
      </c>
      <c r="D208" s="35" t="str">
        <f ca="1"/>
        <v>SSF           Sub-Saharan Africa</v>
      </c>
      <c r="E208" s="35" t="str">
        <f ca="1"/>
        <v>IDA</v>
      </c>
      <c r="F208" s="190" t="str">
        <f t="shared" ca="1" si="15"/>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4.7827193788582134</v>
      </c>
      <c r="H208" s="80" cm="1">
        <f t="array" ref="H208">IF(
    SUM(IF(
            ISNUMBER(
                IF(
                    $M$4:$AD$4,
                    (M208:AD208),
                    "")),
            1,
            0))
        =0,
    NA(),
    IF(
        Parameters!$D$15=1,
        IF(
            SUM(--(ISNUMBER(IF($M$4:$AD$4=1,(M208:AD208),""))))&gt;0,
            MAX(IF(
                ISNUMBER(M208:AD208),
                IF(
                    M$4:AD$4=1,
                    M208:AD208,
                    ""),
                "")),
            MAX(IF(
                ISNUMBER(M208:AD208),
                IF(
                    M$4:AD$4=2,
                    M208:AD208,
                    ""),
                ""))
        ),
        IF(
            Parameters!$D$16=1,
            IFERROR(
                AVERAGE(IF(
                    ISNUMBER(M208:AD208),
                    IF(
                        M$4:AD$4=1,
                        M208:AD208,
                        ""),
                    "")),
                AVERAGE(IF(
                    ISNUMBER(M208:AD208),
                    IF(
                        M$4:AD$4=2,
                        M208:AD208,
                        ""),
                    ""))
            ),
            IF(
                Parameters!$D$17=1,
                IFERROR(
                    IF(
                        OR(
                            IF(
                                ISNUMBER(M208:AD208),
                                IF(
                                    M$4:AD$4=1,
                                    M208:AD208,
                                    ""),
                                "")
                            =0),
                        0,
                        GEOMEAN(IF(
                            ISNUMBER(M208:AD208),
                            IF(
                                M$4:AD$4=1,
                                M208:AD208,
                                ""),
                            ""))
                    ),
                    IF(
                        OR(IF(
                            ISNUMBER(M208:AD208),
                            IF(
                                M$4:AD$4=2,
                                M208:AD208,
                                ""),
                            "")
                            =0),
                        0,
                        GEOMEAN(IF(
                            ISNUMBER(M208:AD208),
                            IF(
                                M$4:AD$4=2,
                                M208:AD208,
                                ""),
                            "")))
                )
            )
        )
    )
)</f>
        <v>3.2677720938436998</v>
      </c>
      <c r="I208" s="191" cm="1">
        <f t="array" ref="I208">IF(
    SUM(IF(
            ISNUMBER(
                IF(
                    $M$5:$AD$5,
                    (M208:AD208),
                    "")),
            1,
            0))
        =0,
    NA(),
    IF(
        Parameters!$D$15=1,
        IF(
            SUM(--(ISNUMBER(IF($M$5:$AD$5=1,(M208:AD208),""))))&gt;0,
            MAX(IF(
                ISNUMBER(M208:AD208),
                IF(
                    M$5:AD$5=1,
                    M208:AD208,
                    ""),
                "")),
            MAX(IF(
                ISNUMBER(M208:AD208),
                IF(
                    M$5:AD$5=2,
                    M208:AD208,
                    ""),
                ""))
        ),
        IF(
            Parameters!$D$16=1,
            IFERROR(
                AVERAGE(IF(
                    ISNUMBER(M208:AD208),
                    IF(
                        M$5:AD$5=1,
                        M208:AD208,
                        ""),
                    "")),
                AVERAGE(IF(
                    ISNUMBER(M208:AD208),
                    IF(
                        M$5:AD$5=2,
                        M208:AD208,
                        ""),
                    ""))
            ),
            IF(
                Parameters!$D$17=1,
                IFERROR(
                    IF(
                        OR(
                            IF(
                                ISNUMBER(M208:AD208),
                                IF(
                                    M$5:AD$5=1,
                                    M208:AD208,
                                    ""),
                                "")
                            =0),
                        0,
                        GEOMEAN(IF(
                            ISNUMBER(M208:AD208),
                            IF(
                                M$5:AD$5=1,
                                M208:AD208,
                                ""),
                            ""))
                    ),
                    IF(
                        OR(IF(
                            ISNUMBER(M208:AD208),
                            IF(
                                M$5:AD$5=2,
                                M208:AD208,
                                ""),
                            "")
                            =0),
                        0,
                        GEOMEAN(IF(
                            ISNUMBER(M208:AD208),
                            IF(
                                M$5:AD$5=2,
                                M208:AD208,
                                ""),
                            "")))
                )
            )
        )
    )
)</f>
        <v>7</v>
      </c>
      <c r="J208" s="242">
        <v>45103</v>
      </c>
      <c r="K208" s="242">
        <v>45154</v>
      </c>
      <c r="L208" s="91" t="s">
        <v>339</v>
      </c>
      <c r="M208" s="192">
        <v>0</v>
      </c>
      <c r="N208" s="192">
        <v>3.2677720938436998</v>
      </c>
      <c r="O208" s="192">
        <v>0</v>
      </c>
      <c r="P208" s="192">
        <v>0</v>
      </c>
      <c r="Q208" s="192" t="s">
        <v>409</v>
      </c>
      <c r="R208" s="192">
        <v>0</v>
      </c>
      <c r="S208" s="192">
        <v>7</v>
      </c>
      <c r="T208" s="192" t="s">
        <v>409</v>
      </c>
      <c r="U208" s="192">
        <v>76.599999999999994</v>
      </c>
      <c r="V208" s="192">
        <v>-1.7948225884014399</v>
      </c>
      <c r="W208" s="192" t="s">
        <v>409</v>
      </c>
      <c r="X208" s="192" t="s">
        <v>409</v>
      </c>
      <c r="Y208" s="192">
        <v>0</v>
      </c>
      <c r="Z208" s="192">
        <v>19.999999999999901</v>
      </c>
    </row>
    <row r="209" spans="1:26" x14ac:dyDescent="0.2">
      <c r="A209" s="84">
        <v>202</v>
      </c>
      <c r="B209" s="35" t="str">
        <f ca="1"/>
        <v>Uganda</v>
      </c>
      <c r="C209" s="35" t="str">
        <f ca="1"/>
        <v>UGA</v>
      </c>
      <c r="D209" s="35" t="str">
        <f ca="1"/>
        <v>SSF           Sub-Saharan Africa</v>
      </c>
      <c r="E209" s="35" t="str">
        <f ca="1"/>
        <v>IDA</v>
      </c>
      <c r="F209" s="190" t="str">
        <f t="shared" ca="1" si="15"/>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8.0951738604342474</v>
      </c>
      <c r="H209" s="80" cm="1">
        <f t="array" ref="H209">IF(
    SUM(IF(
            ISNUMBER(
                IF(
                    $M$4:$AD$4,
                    (M209:AD209),
                    "")),
            1,
            0))
        =0,
    NA(),
    IF(
        Parameters!$D$15=1,
        IF(
            SUM(--(ISNUMBER(IF($M$4:$AD$4=1,(M209:AD209),""))))&gt;0,
            MAX(IF(
                ISNUMBER(M209:AD209),
                IF(
                    M$4:AD$4=1,
                    M209:AD209,
                    ""),
                "")),
            MAX(IF(
                ISNUMBER(M209:AD209),
                IF(
                    M$4:AD$4=2,
                    M209:AD209,
                    ""),
                ""))
        ),
        IF(
            Parameters!$D$16=1,
            IFERROR(
                AVERAGE(IF(
                    ISNUMBER(M209:AD209),
                    IF(
                        M$4:AD$4=1,
                        M209:AD209,
                        ""),
                    "")),
                AVERAGE(IF(
                    ISNUMBER(M209:AD209),
                    IF(
                        M$4:AD$4=2,
                        M209:AD209,
                        ""),
                    ""))
            ),
            IF(
                Parameters!$D$17=1,
                IFERROR(
                    IF(
                        OR(
                            IF(
                                ISNUMBER(M209:AD209),
                                IF(
                                    M$4:AD$4=1,
                                    M209:AD209,
                                    ""),
                                "")
                            =0),
                        0,
                        GEOMEAN(IF(
                            ISNUMBER(M209:AD209),
                            IF(
                                M$4:AD$4=1,
                                M209:AD209,
                                ""),
                            ""))
                    ),
                    IF(
                        OR(IF(
                            ISNUMBER(M209:AD209),
                            IF(
                                M$4:AD$4=2,
                                M209:AD209,
                                ""),
                            "")
                            =0),
                        0,
                        GEOMEAN(IF(
                            ISNUMBER(M209:AD209),
                            IF(
                                M$4:AD$4=2,
                                M209:AD209,
                                ""),
                            "")))
                )
            )
        )
    )
)</f>
        <v>6.5531839830657903</v>
      </c>
      <c r="I209" s="191" cm="1">
        <f t="array" ref="I209">IF(
    SUM(IF(
            ISNUMBER(
                IF(
                    $M$5:$AD$5,
                    (M209:AD209),
                    "")),
            1,
            0))
        =0,
    NA(),
    IF(
        Parameters!$D$15=1,
        IF(
            SUM(--(ISNUMBER(IF($M$5:$AD$5=1,(M209:AD209),""))))&gt;0,
            MAX(IF(
                ISNUMBER(M209:AD209),
                IF(
                    M$5:AD$5=1,
                    M209:AD209,
                    ""),
                "")),
            MAX(IF(
                ISNUMBER(M209:AD209),
                IF(
                    M$5:AD$5=2,
                    M209:AD209,
                    ""),
                ""))
        ),
        IF(
            Parameters!$D$16=1,
            IFERROR(
                AVERAGE(IF(
                    ISNUMBER(M209:AD209),
                    IF(
                        M$5:AD$5=1,
                        M209:AD209,
                        ""),
                    "")),
                AVERAGE(IF(
                    ISNUMBER(M209:AD209),
                    IF(
                        M$5:AD$5=2,
                        M209:AD209,
                        ""),
                    ""))
            ),
            IF(
                Parameters!$D$17=1,
                IFERROR(
                    IF(
                        OR(
                            IF(
                                ISNUMBER(M209:AD209),
                                IF(
                                    M$5:AD$5=1,
                                    M209:AD209,
                                    ""),
                                "")
                            =0),
                        0,
                        GEOMEAN(IF(
                            ISNUMBER(M209:AD209),
                            IF(
                                M$5:AD$5=1,
                                M209:AD209,
                                ""),
                            ""))
                    ),
                    IF(
                        OR(IF(
                            ISNUMBER(M209:AD209),
                            IF(
                                M$5:AD$5=2,
                                M209:AD209,
                                ""),
                            "")
                            =0),
                        0,
                        GEOMEAN(IF(
                            ISNUMBER(M209:AD209),
                            IF(
                                M$5:AD$5=2,
                                M209:AD209,
                                ""),
                            "")))
                )
            )
        )
    )
)</f>
        <v>10</v>
      </c>
      <c r="J209" s="242">
        <v>45103</v>
      </c>
      <c r="K209" s="242">
        <v>45154</v>
      </c>
      <c r="L209" s="91" t="s">
        <v>341</v>
      </c>
      <c r="M209" s="192">
        <v>0</v>
      </c>
      <c r="N209" s="192">
        <v>6.5531839830657903</v>
      </c>
      <c r="O209" s="192">
        <v>10</v>
      </c>
      <c r="P209" s="192">
        <v>0</v>
      </c>
      <c r="Q209" s="192" t="s">
        <v>409</v>
      </c>
      <c r="R209" s="192">
        <v>0</v>
      </c>
      <c r="S209" s="192">
        <v>0</v>
      </c>
      <c r="T209" s="192" t="s">
        <v>409</v>
      </c>
      <c r="U209" s="192">
        <v>91.5</v>
      </c>
      <c r="V209" s="192">
        <v>1.1901899941568801</v>
      </c>
      <c r="W209" s="192" t="s">
        <v>409</v>
      </c>
      <c r="X209" s="192" t="s">
        <v>409</v>
      </c>
      <c r="Y209" s="192">
        <v>0</v>
      </c>
      <c r="Z209" s="192">
        <v>-15.044247787610599</v>
      </c>
    </row>
    <row r="210" spans="1:26" x14ac:dyDescent="0.2">
      <c r="A210" s="84">
        <v>203</v>
      </c>
      <c r="B210" s="35" t="str">
        <f ca="1"/>
        <v>Ukraine</v>
      </c>
      <c r="C210" s="35" t="str">
        <f ca="1"/>
        <v>UKR</v>
      </c>
      <c r="D210" s="35" t="str">
        <f ca="1"/>
        <v>ECS           Europe &amp; Central Asia</v>
      </c>
      <c r="E210" s="35" t="str">
        <f ca="1"/>
        <v>IBRD</v>
      </c>
      <c r="F210" s="190" t="str">
        <f t="shared" ca="1" si="15"/>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10</v>
      </c>
      <c r="H210" s="80" cm="1">
        <f t="array" ref="H210">IF(
    SUM(IF(
            ISNUMBER(
                IF(
                    $M$4:$AD$4,
                    (M210:AD210),
                    "")),
            1,
            0))
        =0,
    NA(),
    IF(
        Parameters!$D$15=1,
        IF(
            SUM(--(ISNUMBER(IF($M$4:$AD$4=1,(M210:AD210),""))))&gt;0,
            MAX(IF(
                ISNUMBER(M210:AD210),
                IF(
                    M$4:AD$4=1,
                    M210:AD210,
                    ""),
                "")),
            MAX(IF(
                ISNUMBER(M210:AD210),
                IF(
                    M$4:AD$4=2,
                    M210:AD210,
                    ""),
                ""))
        ),
        IF(
            Parameters!$D$16=1,
            IFERROR(
                AVERAGE(IF(
                    ISNUMBER(M210:AD210),
                    IF(
                        M$4:AD$4=1,
                        M210:AD210,
                        ""),
                    "")),
                AVERAGE(IF(
                    ISNUMBER(M210:AD210),
                    IF(
                        M$4:AD$4=2,
                        M210:AD210,
                        ""),
                    ""))
            ),
            IF(
                Parameters!$D$17=1,
                IFERROR(
                    IF(
                        OR(
                            IF(
                                ISNUMBER(M210:AD210),
                                IF(
                                    M$4:AD$4=1,
                                    M210:AD210,
                                    ""),
                                "")
                            =0),
                        0,
                        GEOMEAN(IF(
                            ISNUMBER(M210:AD210),
                            IF(
                                M$4:AD$4=1,
                                M210:AD210,
                                ""),
                            ""))
                    ),
                    IF(
                        OR(IF(
                            ISNUMBER(M210:AD210),
                            IF(
                                M$4:AD$4=2,
                                M210:AD210,
                                ""),
                            "")
                            =0),
                        0,
                        GEOMEAN(IF(
                            ISNUMBER(M210:AD210),
                            IF(
                                M$4:AD$4=2,
                                M210:AD210,
                                ""),
                            "")))
                )
            )
        )
    )
)</f>
        <v>10</v>
      </c>
      <c r="I210" s="191" cm="1">
        <f t="array" ref="I210">IF(
    SUM(IF(
            ISNUMBER(
                IF(
                    $M$5:$AD$5,
                    (M210:AD210),
                    "")),
            1,
            0))
        =0,
    NA(),
    IF(
        Parameters!$D$15=1,
        IF(
            SUM(--(ISNUMBER(IF($M$5:$AD$5=1,(M210:AD210),""))))&gt;0,
            MAX(IF(
                ISNUMBER(M210:AD210),
                IF(
                    M$5:AD$5=1,
                    M210:AD210,
                    ""),
                "")),
            MAX(IF(
                ISNUMBER(M210:AD210),
                IF(
                    M$5:AD$5=2,
                    M210:AD210,
                    ""),
                ""))
        ),
        IF(
            Parameters!$D$16=1,
            IFERROR(
                AVERAGE(IF(
                    ISNUMBER(M210:AD210),
                    IF(
                        M$5:AD$5=1,
                        M210:AD210,
                        ""),
                    "")),
                AVERAGE(IF(
                    ISNUMBER(M210:AD210),
                    IF(
                        M$5:AD$5=2,
                        M210:AD210,
                        ""),
                    ""))
            ),
            IF(
                Parameters!$D$17=1,
                IFERROR(
                    IF(
                        OR(
                            IF(
                                ISNUMBER(M210:AD210),
                                IF(
                                    M$5:AD$5=1,
                                    M210:AD210,
                                    ""),
                                "")
                            =0),
                        0,
                        GEOMEAN(IF(
                            ISNUMBER(M210:AD210),
                            IF(
                                M$5:AD$5=1,
                                M210:AD210,
                                ""),
                            ""))
                    ),
                    IF(
                        OR(IF(
                            ISNUMBER(M210:AD210),
                            IF(
                                M$5:AD$5=2,
                                M210:AD210,
                                ""),
                            "")
                            =0),
                        0,
                        GEOMEAN(IF(
                            ISNUMBER(M210:AD210),
                            IF(
                                M$5:AD$5=2,
                                M210:AD210,
                                ""),
                            "")))
                )
            )
        )
    )
)</f>
        <v>10</v>
      </c>
      <c r="J210" s="242">
        <v>44778</v>
      </c>
      <c r="K210" s="242">
        <v>45154</v>
      </c>
      <c r="L210" s="91" t="s">
        <v>343</v>
      </c>
      <c r="M210" s="192">
        <v>10</v>
      </c>
      <c r="N210" s="192">
        <v>7.5233727288763399</v>
      </c>
      <c r="O210" s="192">
        <v>10</v>
      </c>
      <c r="P210" s="192">
        <v>0</v>
      </c>
      <c r="Q210" s="192">
        <v>10</v>
      </c>
      <c r="R210" s="192">
        <v>0</v>
      </c>
      <c r="S210" s="192">
        <v>10</v>
      </c>
      <c r="T210" s="192" t="s">
        <v>622</v>
      </c>
      <c r="U210" s="192">
        <v>95.9</v>
      </c>
      <c r="V210" s="192">
        <v>1.3465983548849001</v>
      </c>
      <c r="W210" s="192" t="s">
        <v>409</v>
      </c>
      <c r="X210" s="192" t="s">
        <v>904</v>
      </c>
      <c r="Y210" s="192">
        <v>-0.35714285714285698</v>
      </c>
      <c r="Z210" s="192">
        <v>25.573192239858901</v>
      </c>
    </row>
    <row r="211" spans="1:26" x14ac:dyDescent="0.2">
      <c r="A211" s="84">
        <v>204</v>
      </c>
      <c r="B211" s="35" t="str">
        <f ca="1"/>
        <v>Uruguay</v>
      </c>
      <c r="C211" s="35" t="str">
        <f ca="1"/>
        <v>URY</v>
      </c>
      <c r="D211" s="35" t="str">
        <f ca="1"/>
        <v>LCN           Latin America &amp; Caribbean</v>
      </c>
      <c r="E211" s="35" t="str">
        <f ca="1"/>
        <v>IBRD</v>
      </c>
      <c r="F211" s="190" t="str">
        <f t="shared" ca="1" si="15"/>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$M$4:$AD$4,
                    (M211:AD211),
                    "")),
            1,
            0))
        =0,
    NA(),
    IF(
        Parameters!$D$15=1,
        IF(
            SUM(--(ISNUMBER(IF($M$4:$AD$4=1,(M211:AD211),""))))&gt;0,
            MAX(IF(
                ISNUMBER(M211:AD211),
                IF(
                    M$4:AD$4=1,
                    M211:AD211,
                    ""),
                "")),
            MAX(IF(
                ISNUMBER(M211:AD211),
                IF(
                    M$4:AD$4=2,
                    M211:AD211,
                    ""),
                ""))
        ),
        IF(
            Parameters!$D$16=1,
            IFERROR(
                AVERAGE(IF(
                    ISNUMBER(M211:AD211),
                    IF(
                        M$4:AD$4=1,
                        M211:AD211,
                        ""),
                    "")),
                AVERAGE(IF(
                    ISNUMBER(M211:AD211),
                    IF(
                        M$4:AD$4=2,
                        M211:AD211,
                        ""),
                    ""))
            ),
            IF(
                Parameters!$D$17=1,
                IFERROR(
                    IF(
                        OR(
                            IF(
                                ISNUMBER(M211:AD211),
                                IF(
                                    M$4:AD$4=1,
                                    M211:AD211,
                                    ""),
                                "")
                            =0),
                        0,
                        GEOMEAN(IF(
                            ISNUMBER(M211:AD211),
                            IF(
                                M$4:AD$4=1,
                                M211:AD211,
                                ""),
                            ""))
                    ),
                    IF(
                        OR(IF(
                            ISNUMBER(M211:AD211),
                            IF(
                                M$4:AD$4=2,
                                M211:AD211,
                                ""),
                            "")
                            =0),
                        0,
                        GEOMEAN(IF(
                            ISNUMBER(M211:AD211),
                            IF(
                                M$4:AD$4=2,
                                M211:AD211,
                                ""),
                            "")))
                )
            )
        )
    )
)</f>
        <v>0</v>
      </c>
      <c r="I211" s="191" cm="1">
        <f t="array" ref="I211">IF(
    SUM(IF(
            ISNUMBER(
                IF(
                    $M$5:$AD$5,
                    (M211:AD211),
                    "")),
            1,
            0))
        =0,
    NA(),
    IF(
        Parameters!$D$15=1,
        IF(
            SUM(--(ISNUMBER(IF($M$5:$AD$5=1,(M211:AD211),""))))&gt;0,
            MAX(IF(
                ISNUMBER(M211:AD211),
                IF(
                    M$5:AD$5=1,
                    M211:AD211,
                    ""),
                "")),
            MAX(IF(
                ISNUMBER(M211:AD211),
                IF(
                    M$5:AD$5=2,
                    M211:AD211,
                    ""),
                ""))
        ),
        IF(
            Parameters!$D$16=1,
            IFERROR(
                AVERAGE(IF(
                    ISNUMBER(M211:AD211),
                    IF(
                        M$5:AD$5=1,
                        M211:AD211,
                        ""),
                    "")),
                AVERAGE(IF(
                    ISNUMBER(M211:AD211),
                    IF(
                        M$5:AD$5=2,
                        M211:AD211,
                        ""),
                    ""))
            ),
            IF(
                Parameters!$D$17=1,
                IFERROR(
                    IF(
                        OR(
                            IF(
                                ISNUMBER(M211:AD211),
                                IF(
                                    M$5:AD$5=1,
                                    M211:AD211,
                                    ""),
                                "")
                            =0),
                        0,
                        GEOMEAN(IF(
                            ISNUMBER(M211:AD211),
                            IF(
                                M$5:AD$5=1,
                                M211:AD211,
                                ""),
                            ""))
                    ),
                    IF(
                        OR(IF(
                            ISNUMBER(M211:AD211),
                            IF(
                                M$5:AD$5=2,
                                M211:AD211,
                                ""),
                            "")
                            =0),
                        0,
                        GEOMEAN(IF(
                            ISNUMBER(M211:AD211),
                            IF(
                                M$5:AD$5=2,
                                M211:AD211,
                                ""),
                            "")))
                )
            )
        )
    )
)</f>
        <v>0</v>
      </c>
      <c r="J211" s="242">
        <v>45103</v>
      </c>
      <c r="K211" s="242">
        <v>45022</v>
      </c>
      <c r="L211" s="91" t="s">
        <v>345</v>
      </c>
      <c r="M211" s="192">
        <v>0</v>
      </c>
      <c r="N211" s="192">
        <v>0</v>
      </c>
      <c r="O211" s="192" t="s">
        <v>409</v>
      </c>
      <c r="P211" s="192">
        <v>0</v>
      </c>
      <c r="Q211" s="192" t="s">
        <v>409</v>
      </c>
      <c r="R211" s="192">
        <v>0</v>
      </c>
      <c r="S211" s="192">
        <v>0</v>
      </c>
      <c r="T211" s="192" t="s">
        <v>409</v>
      </c>
      <c r="U211" s="192">
        <v>34.4</v>
      </c>
      <c r="V211" s="192" t="s">
        <v>409</v>
      </c>
      <c r="W211" s="192" t="s">
        <v>409</v>
      </c>
      <c r="X211" s="192" t="s">
        <v>409</v>
      </c>
      <c r="Y211" s="192">
        <v>0</v>
      </c>
      <c r="Z211" s="192">
        <v>-100</v>
      </c>
    </row>
    <row r="212" spans="1:26" x14ac:dyDescent="0.2">
      <c r="A212" s="84">
        <v>205</v>
      </c>
      <c r="B212" s="35" t="str">
        <f ca="1"/>
        <v>United States</v>
      </c>
      <c r="C212" s="35" t="str">
        <f ca="1"/>
        <v>USA</v>
      </c>
      <c r="D212" s="35" t="str">
        <f ca="1"/>
        <v>NAC           North America</v>
      </c>
      <c r="E212" s="35" t="str">
        <f ca="1"/>
        <v>NA</v>
      </c>
      <c r="F212" s="190" t="str">
        <f t="shared" ca="1" si="15"/>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$M$4:$AD$4,
                    (M212:AD212),
                    "")),
            1,
            0))
        =0,
    NA(),
    IF(
        Parameters!$D$15=1,
        IF(
            SUM(--(ISNUMBER(IF($M$4:$AD$4=1,(M212:AD212),""))))&gt;0,
            MAX(IF(
                ISNUMBER(M212:AD212),
                IF(
                    M$4:AD$4=1,
                    M212:AD212,
                    ""),
                "")),
            MAX(IF(
                ISNUMBER(M212:AD212),
                IF(
                    M$4:AD$4=2,
                    M212:AD212,
                    ""),
                ""))
        ),
        IF(
            Parameters!$D$16=1,
            IFERROR(
                AVERAGE(IF(
                    ISNUMBER(M212:AD212),
                    IF(
                        M$4:AD$4=1,
                        M212:AD212,
                        ""),
                    "")),
                AVERAGE(IF(
                    ISNUMBER(M212:AD212),
                    IF(
                        M$4:AD$4=2,
                        M212:AD212,
                        ""),
                    ""))
            ),
            IF(
                Parameters!$D$17=1,
                IFERROR(
                    IF(
                        OR(
                            IF(
                                ISNUMBER(M212:AD212),
                                IF(
                                    M$4:AD$4=1,
                                    M212:AD212,
                                    ""),
                                "")
                            =0),
                        0,
                        GEOMEAN(IF(
                            ISNUMBER(M212:AD212),
                            IF(
                                M$4:AD$4=1,
                                M212:AD212,
                                ""),
                            ""))
                    ),
                    IF(
                        OR(IF(
                            ISNUMBER(M212:AD212),
                            IF(
                                M$4:AD$4=2,
                                M212:AD212,
                                ""),
                            "")
                            =0),
                        0,
                        GEOMEAN(IF(
                            ISNUMBER(M212:AD212),
                            IF(
                                M$4:AD$4=2,
                                M212:AD212,
                                ""),
                            "")))
                )
            )
        )
    )
)</f>
        <v>0</v>
      </c>
      <c r="I212" s="191" cm="1">
        <f t="array" ref="I212">IF(
    SUM(IF(
            ISNUMBER(
                IF(
                    $M$5:$AD$5,
                    (M212:AD212),
                    "")),
            1,
            0))
        =0,
    NA(),
    IF(
        Parameters!$D$15=1,
        IF(
            SUM(--(ISNUMBER(IF($M$5:$AD$5=1,(M212:AD212),""))))&gt;0,
            MAX(IF(
                ISNUMBER(M212:AD212),
                IF(
                    M$5:AD$5=1,
                    M212:AD212,
                    ""),
                "")),
            MAX(IF(
                ISNUMBER(M212:AD212),
                IF(
                    M$5:AD$5=2,
                    M212:AD212,
                    ""),
                ""))
        ),
        IF(
            Parameters!$D$16=1,
            IFERROR(
                AVERAGE(IF(
                    ISNUMBER(M212:AD212),
                    IF(
                        M$5:AD$5=1,
                        M212:AD212,
                        ""),
                    "")),
                AVERAGE(IF(
                    ISNUMBER(M212:AD212),
                    IF(
                        M$5:AD$5=2,
                        M212:AD212,
                        ""),
                    ""))
            ),
            IF(
                Parameters!$D$17=1,
                IFERROR(
                    IF(
                        OR(
                            IF(
                                ISNUMBER(M212:AD212),
                                IF(
                                    M$5:AD$5=1,
                                    M212:AD212,
                                    ""),
                                "")
                            =0),
                        0,
                        GEOMEAN(IF(
                            ISNUMBER(M212:AD212),
                            IF(
                                M$5:AD$5=1,
                                M212:AD212,
                                ""),
                            ""))
                    ),
                    IF(
                        OR(IF(
                            ISNUMBER(M212:AD212),
                            IF(
                                M$5:AD$5=2,
                                M212:AD212,
                                ""),
                            "")
                            =0),
                        0,
                        GEOMEAN(IF(
                            ISNUMBER(M212:AD212),
                            IF(
                                M$5:AD$5=2,
                                M212:AD212,
                                ""),
                            "")))
                )
            )
        )
    )
)</f>
        <v>6.4516129032257998</v>
      </c>
      <c r="J212" s="242">
        <v>45103</v>
      </c>
      <c r="K212" s="242">
        <v>45154</v>
      </c>
      <c r="L212" s="91" t="s">
        <v>346</v>
      </c>
      <c r="M212" s="192">
        <v>0</v>
      </c>
      <c r="N212" s="192">
        <v>0</v>
      </c>
      <c r="O212" s="192">
        <v>0</v>
      </c>
      <c r="P212" s="192">
        <v>0</v>
      </c>
      <c r="Q212" s="192" t="s">
        <v>409</v>
      </c>
      <c r="R212" s="192">
        <v>0</v>
      </c>
      <c r="S212" s="192">
        <v>6.4516129032257998</v>
      </c>
      <c r="T212" s="192" t="s">
        <v>409</v>
      </c>
      <c r="U212" s="192">
        <v>45.3</v>
      </c>
      <c r="V212" s="192">
        <v>0.47565845670637802</v>
      </c>
      <c r="W212" s="192" t="s">
        <v>409</v>
      </c>
      <c r="X212" s="192" t="s">
        <v>409</v>
      </c>
      <c r="Y212" s="192">
        <v>0</v>
      </c>
      <c r="Z212" s="192">
        <v>16.129032258064498</v>
      </c>
    </row>
    <row r="213" spans="1:26" x14ac:dyDescent="0.2">
      <c r="A213" s="84">
        <v>206</v>
      </c>
      <c r="B213" s="35" t="str">
        <f ca="1"/>
        <v>Uzbekistan</v>
      </c>
      <c r="C213" s="35" t="str">
        <f ca="1"/>
        <v>UZB</v>
      </c>
      <c r="D213" s="35" t="str">
        <f ca="1"/>
        <v>ECS           Europe &amp; Central Asia</v>
      </c>
      <c r="E213" s="35" t="str">
        <f ca="1"/>
        <v>Blend</v>
      </c>
      <c r="F213" s="190" t="str">
        <f t="shared" ca="1" si="15"/>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$M$4:$AD$4,
                    (M213:AD213),
                    "")),
            1,
            0))
        =0,
    NA(),
    IF(
        Parameters!$D$15=1,
        IF(
            SUM(--(ISNUMBER(IF($M$4:$AD$4=1,(M213:AD213),""))))&gt;0,
            MAX(IF(
                ISNUMBER(M213:AD213),
                IF(
                    M$4:AD$4=1,
                    M213:AD213,
                    ""),
                "")),
            MAX(IF(
                ISNUMBER(M213:AD213),
                IF(
                    M$4:AD$4=2,
                    M213:AD213,
                    ""),
                ""))
        ),
        IF(
            Parameters!$D$16=1,
            IFERROR(
                AVERAGE(IF(
                    ISNUMBER(M213:AD213),
                    IF(
                        M$4:AD$4=1,
                        M213:AD213,
                        ""),
                    "")),
                AVERAGE(IF(
                    ISNUMBER(M213:AD213),
                    IF(
                        M$4:AD$4=2,
                        M213:AD213,
                        ""),
                    ""))
            ),
            IF(
                Parameters!$D$17=1,
                IFERROR(
                    IF(
                        OR(
                            IF(
                                ISNUMBER(M213:AD213),
                                IF(
                                    M$4:AD$4=1,
                                    M213:AD213,
                                    ""),
                                "")
                            =0),
                        0,
                        GEOMEAN(IF(
                            ISNUMBER(M213:AD213),
                            IF(
                                M$4:AD$4=1,
                                M213:AD213,
                                ""),
                            ""))
                    ),
                    IF(
                        OR(IF(
                            ISNUMBER(M213:AD213),
                            IF(
                                M$4:AD$4=2,
                                M213:AD213,
                                ""),
                            "")
                            =0),
                        0,
                        GEOMEAN(IF(
                            ISNUMBER(M213:AD213),
                            IF(
                                M$4:AD$4=2,
                                M213:AD213,
                                ""),
                            "")))
                )
            )
        )
    )
)</f>
        <v>1.10689715999294</v>
      </c>
      <c r="I213" s="191" cm="1">
        <f t="array" ref="I213">IF(
    SUM(IF(
            ISNUMBER(
                IF(
                    $M$5:$AD$5,
                    (M213:AD213),
                    "")),
            1,
            0))
        =0,
    NA(),
    IF(
        Parameters!$D$15=1,
        IF(
            SUM(--(ISNUMBER(IF($M$5:$AD$5=1,(M213:AD213),""))))&gt;0,
            MAX(IF(
                ISNUMBER(M213:AD213),
                IF(
                    M$5:AD$5=1,
                    M213:AD213,
                    ""),
                "")),
            MAX(IF(
                ISNUMBER(M213:AD213),
                IF(
                    M$5:AD$5=2,
                    M213:AD213,
                    ""),
                ""))
        ),
        IF(
            Parameters!$D$16=1,
            IFERROR(
                AVERAGE(IF(
                    ISNUMBER(M213:AD213),
                    IF(
                        M$5:AD$5=1,
                        M213:AD213,
                        ""),
                    "")),
                AVERAGE(IF(
                    ISNUMBER(M213:AD213),
                    IF(
                        M$5:AD$5=2,
                        M213:AD213,
                        ""),
                    ""))
            ),
            IF(
                Parameters!$D$17=1,
                IFERROR(
                    IF(
                        OR(
                            IF(
                                ISNUMBER(M213:AD213),
                                IF(
                                    M$5:AD$5=1,
                                    M213:AD213,
                                    ""),
                                "")
                            =0),
                        0,
                        GEOMEAN(IF(
                            ISNUMBER(M213:AD213),
                            IF(
                                M$5:AD$5=1,
                                M213:AD213,
                                ""),
                            ""))
                    ),
                    IF(
                        OR(IF(
                            ISNUMBER(M213:AD213),
                            IF(
                                M$5:AD$5=2,
                                M213:AD213,
                                ""),
                            "")
                            =0),
                        0,
                        GEOMEAN(IF(
                            ISNUMBER(M213:AD213),
                            IF(
                                M$5:AD$5=2,
                                M213:AD213,
                                ""),
                            "")))
                )
            )
        )
    )
)</f>
        <v>0</v>
      </c>
      <c r="J213" s="242">
        <v>45103</v>
      </c>
      <c r="K213" s="242">
        <v>45142</v>
      </c>
      <c r="L213" s="91" t="s">
        <v>348</v>
      </c>
      <c r="M213" s="192">
        <v>0</v>
      </c>
      <c r="N213" s="192">
        <v>1.10689715999294</v>
      </c>
      <c r="O213" s="192" t="s">
        <v>409</v>
      </c>
      <c r="P213" s="192">
        <v>0</v>
      </c>
      <c r="Q213" s="192" t="s">
        <v>409</v>
      </c>
      <c r="R213" s="192">
        <v>0</v>
      </c>
      <c r="S213" s="192">
        <v>0</v>
      </c>
      <c r="T213" s="192" t="s">
        <v>409</v>
      </c>
      <c r="U213" s="192">
        <v>66.8</v>
      </c>
      <c r="V213" s="192" t="s">
        <v>409</v>
      </c>
      <c r="W213" s="192" t="s">
        <v>409</v>
      </c>
      <c r="X213" s="192" t="s">
        <v>409</v>
      </c>
      <c r="Y213" s="192">
        <v>0</v>
      </c>
      <c r="Z213" s="192">
        <v>-100</v>
      </c>
    </row>
    <row r="214" spans="1:26" x14ac:dyDescent="0.2">
      <c r="A214" s="84">
        <v>207</v>
      </c>
      <c r="B214" s="35" t="str">
        <f ca="1"/>
        <v>St. Vincent and the Grenadines</v>
      </c>
      <c r="C214" s="35" t="str">
        <f ca="1"/>
        <v>VCT</v>
      </c>
      <c r="D214" s="35" t="str">
        <f ca="1"/>
        <v>LCN           Latin America &amp; Caribbean</v>
      </c>
      <c r="E214" s="35" t="str">
        <f ca="1"/>
        <v>Blend</v>
      </c>
      <c r="F214" s="190" t="str">
        <f t="shared" ca="1" si="15"/>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$M$4:$AD$4,
                    (M214:AD214),
                    "")),
            1,
            0))
        =0,
    NA(),
    IF(
        Parameters!$D$15=1,
        IF(
            SUM(--(ISNUMBER(IF($M$4:$AD$4=1,(M214:AD214),""))))&gt;0,
            MAX(IF(
                ISNUMBER(M214:AD214),
                IF(
                    M$4:AD$4=1,
                    M214:AD214,
                    ""),
                "")),
            MAX(IF(
                ISNUMBER(M214:AD214),
                IF(
                    M$4:AD$4=2,
                    M214:AD214,
                    ""),
                ""))
        ),
        IF(
            Parameters!$D$16=1,
            IFERROR(
                AVERAGE(IF(
                    ISNUMBER(M214:AD214),
                    IF(
                        M$4:AD$4=1,
                        M214:AD214,
                        ""),
                    "")),
                AVERAGE(IF(
                    ISNUMBER(M214:AD214),
                    IF(
                        M$4:AD$4=2,
                        M214:AD214,
                        ""),
                    ""))
            ),
            IF(
                Parameters!$D$17=1,
                IFERROR(
                    IF(
                        OR(
                            IF(
                                ISNUMBER(M214:AD214),
                                IF(
                                    M$4:AD$4=1,
                                    M214:AD214,
                                    ""),
                                "")
                            =0),
                        0,
                        GEOMEAN(IF(
                            ISNUMBER(M214:AD214),
                            IF(
                                M$4:AD$4=1,
                                M214:AD214,
                                ""),
                            ""))
                    ),
                    IF(
                        OR(IF(
                            ISNUMBER(M214:AD214),
                            IF(
                                M$4:AD$4=2,
                                M214:AD214,
                                ""),
                            "")
                            =0),
                        0,
                        GEOMEAN(IF(
                            ISNUMBER(M214:AD214),
                            IF(
                                M$4:AD$4=2,
                                M214:AD214,
                                ""),
                            "")))
                )
            )
        )
    )
)</f>
        <v>0</v>
      </c>
      <c r="I214" s="191" cm="1">
        <f t="array" ref="I214">IF(
    SUM(IF(
            ISNUMBER(
                IF(
                    $M$5:$AD$5,
                    (M214:AD214),
                    "")),
            1,
            0))
        =0,
    NA(),
    IF(
        Parameters!$D$15=1,
        IF(
            SUM(--(ISNUMBER(IF($M$5:$AD$5=1,(M214:AD214),""))))&gt;0,
            MAX(IF(
                ISNUMBER(M214:AD214),
                IF(
                    M$5:AD$5=1,
                    M214:AD214,
                    ""),
                "")),
            MAX(IF(
                ISNUMBER(M214:AD214),
                IF(
                    M$5:AD$5=2,
                    M214:AD214,
                    ""),
                ""))
        ),
        IF(
            Parameters!$D$16=1,
            IFERROR(
                AVERAGE(IF(
                    ISNUMBER(M214:AD214),
                    IF(
                        M$5:AD$5=1,
                        M214:AD214,
                        ""),
                    "")),
                AVERAGE(IF(
                    ISNUMBER(M214:AD214),
                    IF(
                        M$5:AD$5=2,
                        M214:AD214,
                        ""),
                    ""))
            ),
            IF(
                Parameters!$D$17=1,
                IFERROR(
                    IF(
                        OR(
                            IF(
                                ISNUMBER(M214:AD214),
                                IF(
                                    M$5:AD$5=1,
                                    M214:AD214,
                                    ""),
                                "")
                            =0),
                        0,
                        GEOMEAN(IF(
                            ISNUMBER(M214:AD214),
                            IF(
                                M$5:AD$5=1,
                                M214:AD214,
                                ""),
                            ""))
                    ),
                    IF(
                        OR(IF(
                            ISNUMBER(M214:AD214),
                            IF(
                                M$5:AD$5=2,
                                M214:AD214,
                                ""),
                            "")
                            =0),
                        0,
                        GEOMEAN(IF(
                            ISNUMBER(M214:AD214),
                            IF(
                                M$5:AD$5=2,
                                M214:AD214,
                                ""),
                            "")))
                )
            )
        )
    )
)</f>
        <v>0</v>
      </c>
      <c r="J214" s="242">
        <v>44753</v>
      </c>
      <c r="K214" s="242">
        <v>44753</v>
      </c>
      <c r="L214" s="91" t="s">
        <v>349</v>
      </c>
      <c r="M214" s="192">
        <v>0</v>
      </c>
      <c r="N214" s="192" t="s">
        <v>409</v>
      </c>
      <c r="O214" s="192" t="s">
        <v>409</v>
      </c>
      <c r="P214" s="192">
        <v>0</v>
      </c>
      <c r="Q214" s="192" t="s">
        <v>409</v>
      </c>
      <c r="R214" s="192" t="s">
        <v>409</v>
      </c>
      <c r="S214" s="192" t="s">
        <v>409</v>
      </c>
      <c r="T214" s="192" t="s">
        <v>409</v>
      </c>
      <c r="U214" s="192" t="s">
        <v>409</v>
      </c>
      <c r="V214" s="192" t="s">
        <v>409</v>
      </c>
      <c r="W214" s="192" t="s">
        <v>409</v>
      </c>
      <c r="X214" s="192" t="s">
        <v>409</v>
      </c>
      <c r="Y214" s="192" t="s">
        <v>409</v>
      </c>
      <c r="Z214" s="192" t="s">
        <v>409</v>
      </c>
    </row>
    <row r="215" spans="1:26" x14ac:dyDescent="0.2">
      <c r="A215" s="84">
        <v>208</v>
      </c>
      <c r="B215" s="35" t="str">
        <f ca="1"/>
        <v>Venezuela, RB</v>
      </c>
      <c r="C215" s="35" t="str">
        <f ca="1"/>
        <v>VEN</v>
      </c>
      <c r="D215" s="35" t="str">
        <f ca="1"/>
        <v>LCN           Latin America &amp; Caribbean</v>
      </c>
      <c r="E215" s="35" t="str">
        <f ca="1"/>
        <v>IBRD</v>
      </c>
      <c r="F215" s="190" t="str">
        <f t="shared" ca="1" si="15"/>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$M$4:$AD$4,
                    (M215:AD215),
                    "")),
            1,
            0))
        =0,
    NA(),
    IF(
        Parameters!$D$15=1,
        IF(
            SUM(--(ISNUMBER(IF($M$4:$AD$4=1,(M215:AD215),""))))&gt;0,
            MAX(IF(
                ISNUMBER(M215:AD215),
                IF(
                    M$4:AD$4=1,
                    M215:AD215,
                    ""),
                "")),
            MAX(IF(
                ISNUMBER(M215:AD215),
                IF(
                    M$4:AD$4=2,
                    M215:AD215,
                    ""),
                ""))
        ),
        IF(
            Parameters!$D$16=1,
            IFERROR(
                AVERAGE(IF(
                    ISNUMBER(M215:AD215),
                    IF(
                        M$4:AD$4=1,
                        M215:AD215,
                        ""),
                    "")),
                AVERAGE(IF(
                    ISNUMBER(M215:AD215),
                    IF(
                        M$4:AD$4=2,
                        M215:AD215,
                        ""),
                    ""))
            ),
            IF(
                Parameters!$D$17=1,
                IFERROR(
                    IF(
                        OR(
                            IF(
                                ISNUMBER(M215:AD215),
                                IF(
                                    M$4:AD$4=1,
                                    M215:AD215,
                                    ""),
                                "")
                            =0),
                        0,
                        GEOMEAN(IF(
                            ISNUMBER(M215:AD215),
                            IF(
                                M$4:AD$4=1,
                                M215:AD215,
                                ""),
                            ""))
                    ),
                    IF(
                        OR(IF(
                            ISNUMBER(M215:AD215),
                            IF(
                                M$4:AD$4=2,
                                M215:AD215,
                                ""),
                            "")
                            =0),
                        0,
                        GEOMEAN(IF(
                            ISNUMBER(M215:AD215),
                            IF(
                                M$4:AD$4=2,
                                M215:AD215,
                                ""),
                            "")))
                )
            )
        )
    )
)</f>
        <v>10</v>
      </c>
      <c r="I215" s="191" cm="1">
        <f t="array" ref="I215">IF(
    SUM(IF(
            ISNUMBER(
                IF(
                    $M$5:$AD$5,
                    (M215:AD215),
                    "")),
            1,
            0))
        =0,
    NA(),
    IF(
        Parameters!$D$15=1,
        IF(
            SUM(--(ISNUMBER(IF($M$5:$AD$5=1,(M215:AD215),""))))&gt;0,
            MAX(IF(
                ISNUMBER(M215:AD215),
                IF(
                    M$5:AD$5=1,
                    M215:AD215,
                    ""),
                "")),
            MAX(IF(
                ISNUMBER(M215:AD215),
                IF(
                    M$5:AD$5=2,
                    M215:AD215,
                    ""),
                ""))
        ),
        IF(
            Parameters!$D$16=1,
            IFERROR(
                AVERAGE(IF(
                    ISNUMBER(M215:AD215),
                    IF(
                        M$5:AD$5=1,
                        M215:AD215,
                        ""),
                    "")),
                AVERAGE(IF(
                    ISNUMBER(M215:AD215),
                    IF(
                        M$5:AD$5=2,
                        M215:AD215,
                        ""),
                    ""))
            ),
            IF(
                Parameters!$D$17=1,
                IFERROR(
                    IF(
                        OR(
                            IF(
                                ISNUMBER(M215:AD215),
                                IF(
                                    M$5:AD$5=1,
                                    M215:AD215,
                                    ""),
                                "")
                            =0),
                        0,
                        GEOMEAN(IF(
                            ISNUMBER(M215:AD215),
                            IF(
                                M$5:AD$5=1,
                                M215:AD215,
                                ""),
                            ""))
                    ),
                    IF(
                        OR(IF(
                            ISNUMBER(M215:AD215),
                            IF(
                                M$5:AD$5=2,
                                M215:AD215,
                                ""),
                            "")
                            =0),
                        0,
                        GEOMEAN(IF(
                            ISNUMBER(M215:AD215),
                            IF(
                                M$5:AD$5=2,
                                M215:AD215,
                                ""),
                            "")))
                )
            )
        )
    )
)</f>
        <v>0</v>
      </c>
      <c r="J215" s="242">
        <v>44778</v>
      </c>
      <c r="K215" s="242">
        <v>45154</v>
      </c>
      <c r="L215" s="91" t="s">
        <v>350</v>
      </c>
      <c r="M215" s="192">
        <v>10</v>
      </c>
      <c r="N215" s="192">
        <v>6.3326865408361197</v>
      </c>
      <c r="O215" s="192">
        <v>0</v>
      </c>
      <c r="P215" s="192">
        <v>0</v>
      </c>
      <c r="Q215" s="192" t="s">
        <v>409</v>
      </c>
      <c r="R215" s="192">
        <v>0</v>
      </c>
      <c r="S215" s="192">
        <v>0</v>
      </c>
      <c r="T215" s="192" t="s">
        <v>623</v>
      </c>
      <c r="U215" s="192">
        <v>90.5</v>
      </c>
      <c r="V215" s="192">
        <v>-1.4841003026949899</v>
      </c>
      <c r="W215" s="192" t="s">
        <v>409</v>
      </c>
      <c r="X215" s="192" t="s">
        <v>409</v>
      </c>
      <c r="Y215" s="192">
        <v>0</v>
      </c>
      <c r="Z215" s="192">
        <v>-40.406320541760699</v>
      </c>
    </row>
    <row r="216" spans="1:26" x14ac:dyDescent="0.2">
      <c r="A216" s="84">
        <v>209</v>
      </c>
      <c r="B216" s="35" t="str">
        <f ca="1"/>
        <v>British Virgin Islands</v>
      </c>
      <c r="C216" s="35" t="str">
        <f ca="1"/>
        <v>VGB</v>
      </c>
      <c r="D216" s="35" t="str">
        <f ca="1"/>
        <v>LCN           Latin America &amp; Caribbean</v>
      </c>
      <c r="E216" s="35" t="str">
        <f ca="1"/>
        <v>NA</v>
      </c>
      <c r="F216" s="190" t="str">
        <f t="shared" ca="1" si="15"/>
        <v/>
      </c>
      <c r="G216" s="80">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cm="1">
        <f t="array" ref="H216">IF(
    SUM(IF(
            ISNUMBER(
                IF(
                    $M$4:$AD$4,
                    (M216:AD216),
                    "")),
            1,
            0))
        =0,
    NA(),
    IF(
        Parameters!$D$15=1,
        IF(
            SUM(--(ISNUMBER(IF($M$4:$AD$4=1,(M216:AD216),""))))&gt;0,
            MAX(IF(
                ISNUMBER(M216:AD216),
                IF(
                    M$4:AD$4=1,
                    M216:AD216,
                    ""),
                "")),
            MAX(IF(
                ISNUMBER(M216:AD216),
                IF(
                    M$4:AD$4=2,
                    M216:AD216,
                    ""),
                ""))
        ),
        IF(
            Parameters!$D$16=1,
            IFERROR(
                AVERAGE(IF(
                    ISNUMBER(M216:AD216),
                    IF(
                        M$4:AD$4=1,
                        M216:AD216,
                        ""),
                    "")),
                AVERAGE(IF(
                    ISNUMBER(M216:AD216),
                    IF(
                        M$4:AD$4=2,
                        M216:AD216,
                        ""),
                    ""))
            ),
            IF(
                Parameters!$D$17=1,
                IFERROR(
                    IF(
                        OR(
                            IF(
                                ISNUMBER(M216:AD216),
                                IF(
                                    M$4:AD$4=1,
                                    M216:AD216,
                                    ""),
                                "")
                            =0),
                        0,
                        GEOMEAN(IF(
                            ISNUMBER(M216:AD216),
                            IF(
                                M$4:AD$4=1,
                                M216:AD216,
                                ""),
                            ""))
                    ),
                    IF(
                        OR(IF(
                            ISNUMBER(M216:AD216),
                            IF(
                                M$4:AD$4=2,
                                M216:AD216,
                                ""),
                            "")
                            =0),
                        0,
                        GEOMEAN(IF(
                            ISNUMBER(M216:AD216),
                            IF(
                                M$4:AD$4=2,
                                M216:AD216,
                                ""),
                            "")))
                )
            )
        )
    )
)</f>
        <v>0</v>
      </c>
      <c r="I216" s="191" cm="1">
        <f t="array" ref="I216">IF(
    SUM(IF(
            ISNUMBER(
                IF(
                    $M$5:$AD$5,
                    (M216:AD216),
                    "")),
            1,
            0))
        =0,
    NA(),
    IF(
        Parameters!$D$15=1,
        IF(
            SUM(--(ISNUMBER(IF($M$5:$AD$5=1,(M216:AD216),""))))&gt;0,
            MAX(IF(
                ISNUMBER(M216:AD216),
                IF(
                    M$5:AD$5=1,
                    M216:AD216,
                    ""),
                "")),
            MAX(IF(
                ISNUMBER(M216:AD216),
                IF(
                    M$5:AD$5=2,
                    M216:AD216,
                    ""),
                ""))
        ),
        IF(
            Parameters!$D$16=1,
            IFERROR(
                AVERAGE(IF(
                    ISNUMBER(M216:AD216),
                    IF(
                        M$5:AD$5=1,
                        M216:AD216,
                        ""),
                    "")),
                AVERAGE(IF(
                    ISNUMBER(M216:AD216),
                    IF(
                        M$5:AD$5=2,
                        M216:AD216,
                        ""),
                    ""))
            ),
            IF(
                Parameters!$D$17=1,
                IFERROR(
                    IF(
                        OR(
                            IF(
                                ISNUMBER(M216:AD216),
                                IF(
                                    M$5:AD$5=1,
                                    M216:AD216,
                                    ""),
                                "")
                            =0),
                        0,
                        GEOMEAN(IF(
                            ISNUMBER(M216:AD216),
                            IF(
                                M$5:AD$5=1,
                                M216:AD216,
                                ""),
                            ""))
                    ),
                    IF(
                        OR(IF(
                            ISNUMBER(M216:AD216),
                            IF(
                                M$5:AD$5=2,
                                M216:AD216,
                                ""),
                            "")
                            =0),
                        0,
                        GEOMEAN(IF(
                            ISNUMBER(M216:AD216),
                            IF(
                                M$5:AD$5=2,
                                M216:AD216,
                                ""),
                            "")))
                )
            )
        )
    )
)</f>
        <v>0</v>
      </c>
      <c r="J216" s="242" t="s">
        <v>409</v>
      </c>
      <c r="K216" s="242" t="s">
        <v>409</v>
      </c>
      <c r="L216" s="91" t="s">
        <v>724</v>
      </c>
      <c r="M216" s="192">
        <v>0</v>
      </c>
      <c r="N216" s="192" t="s">
        <v>409</v>
      </c>
      <c r="O216" s="192" t="s">
        <v>409</v>
      </c>
      <c r="P216" s="192">
        <v>0</v>
      </c>
      <c r="Q216" s="192" t="s">
        <v>409</v>
      </c>
      <c r="R216" s="192" t="s">
        <v>409</v>
      </c>
      <c r="S216" s="192" t="s">
        <v>409</v>
      </c>
      <c r="T216" s="192" t="s">
        <v>409</v>
      </c>
      <c r="U216" s="192" t="s">
        <v>409</v>
      </c>
      <c r="V216" s="192" t="s">
        <v>409</v>
      </c>
      <c r="W216" s="192" t="s">
        <v>409</v>
      </c>
      <c r="X216" s="192" t="s">
        <v>409</v>
      </c>
      <c r="Y216" s="192" t="s">
        <v>409</v>
      </c>
      <c r="Z216" s="192" t="s">
        <v>409</v>
      </c>
    </row>
    <row r="217" spans="1:26" x14ac:dyDescent="0.2">
      <c r="A217" s="84">
        <v>210</v>
      </c>
      <c r="B217" s="35" t="str">
        <f ca="1"/>
        <v>Virgin Islands (U.S.)</v>
      </c>
      <c r="C217" s="35" t="str">
        <f ca="1"/>
        <v>VIR</v>
      </c>
      <c r="D217" s="35" t="str">
        <f ca="1"/>
        <v>LCN           Latin America &amp; Caribbean</v>
      </c>
      <c r="E217" s="35" t="str">
        <f ca="1"/>
        <v>NA</v>
      </c>
      <c r="F217" s="190" t="str">
        <f t="shared" ca="1" si="15"/>
        <v/>
      </c>
      <c r="G217" s="80">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cm="1">
        <f t="array" ref="H217">IF(
    SUM(IF(
            ISNUMBER(
                IF(
                    $M$4:$AD$4,
                    (M217:AD217),
                    "")),
            1,
            0))
        =0,
    NA(),
    IF(
        Parameters!$D$15=1,
        IF(
            SUM(--(ISNUMBER(IF($M$4:$AD$4=1,(M217:AD217),""))))&gt;0,
            MAX(IF(
                ISNUMBER(M217:AD217),
                IF(
                    M$4:AD$4=1,
                    M217:AD217,
                    ""),
                "")),
            MAX(IF(
                ISNUMBER(M217:AD217),
                IF(
                    M$4:AD$4=2,
                    M217:AD217,
                    ""),
                ""))
        ),
        IF(
            Parameters!$D$16=1,
            IFERROR(
                AVERAGE(IF(
                    ISNUMBER(M217:AD217),
                    IF(
                        M$4:AD$4=1,
                        M217:AD217,
                        ""),
                    "")),
                AVERAGE(IF(
                    ISNUMBER(M217:AD217),
                    IF(
                        M$4:AD$4=2,
                        M217:AD217,
                        ""),
                    ""))
            ),
            IF(
                Parameters!$D$17=1,
                IFERROR(
                    IF(
                        OR(
                            IF(
                                ISNUMBER(M217:AD217),
                                IF(
                                    M$4:AD$4=1,
                                    M217:AD217,
                                    ""),
                                "")
                            =0),
                        0,
                        GEOMEAN(IF(
                            ISNUMBER(M217:AD217),
                            IF(
                                M$4:AD$4=1,
                                M217:AD217,
                                ""),
                            ""))
                    ),
                    IF(
                        OR(IF(
                            ISNUMBER(M217:AD217),
                            IF(
                                M$4:AD$4=2,
                                M217:AD217,
                                ""),
                            "")
                            =0),
                        0,
                        GEOMEAN(IF(
                            ISNUMBER(M217:AD217),
                            IF(
                                M$4:AD$4=2,
                                M217:AD217,
                                ""),
                            "")))
                )
            )
        )
    )
)</f>
        <v>0</v>
      </c>
      <c r="I217" s="191" cm="1">
        <f t="array" ref="I217">IF(
    SUM(IF(
            ISNUMBER(
                IF(
                    $M$5:$AD$5,
                    (M217:AD217),
                    "")),
            1,
            0))
        =0,
    NA(),
    IF(
        Parameters!$D$15=1,
        IF(
            SUM(--(ISNUMBER(IF($M$5:$AD$5=1,(M217:AD217),""))))&gt;0,
            MAX(IF(
                ISNUMBER(M217:AD217),
                IF(
                    M$5:AD$5=1,
                    M217:AD217,
                    ""),
                "")),
            MAX(IF(
                ISNUMBER(M217:AD217),
                IF(
                    M$5:AD$5=2,
                    M217:AD217,
                    ""),
                ""))
        ),
        IF(
            Parameters!$D$16=1,
            IFERROR(
                AVERAGE(IF(
                    ISNUMBER(M217:AD217),
                    IF(
                        M$5:AD$5=1,
                        M217:AD217,
                        ""),
                    "")),
                AVERAGE(IF(
                    ISNUMBER(M217:AD217),
                    IF(
                        M$5:AD$5=2,
                        M217:AD217,
                        ""),
                    ""))
            ),
            IF(
                Parameters!$D$17=1,
                IFERROR(
                    IF(
                        OR(
                            IF(
                                ISNUMBER(M217:AD217),
                                IF(
                                    M$5:AD$5=1,
                                    M217:AD217,
                                    ""),
                                "")
                            =0),
                        0,
                        GEOMEAN(IF(
                            ISNUMBER(M217:AD217),
                            IF(
                                M$5:AD$5=1,
                                M217:AD217,
                                ""),
                            ""))
                    ),
                    IF(
                        OR(IF(
                            ISNUMBER(M217:AD217),
                            IF(
                                M$5:AD$5=2,
                                M217:AD217,
                                ""),
                            "")
                            =0),
                        0,
                        GEOMEAN(IF(
                            ISNUMBER(M217:AD217),
                            IF(
                                M$5:AD$5=2,
                                M217:AD217,
                                ""),
                            "")))
                )
            )
        )
    )
)</f>
        <v>0</v>
      </c>
      <c r="J217" s="242" t="s">
        <v>409</v>
      </c>
      <c r="K217" s="242" t="s">
        <v>409</v>
      </c>
      <c r="L217" s="91" t="s">
        <v>725</v>
      </c>
      <c r="M217" s="192">
        <v>0</v>
      </c>
      <c r="N217" s="192" t="s">
        <v>409</v>
      </c>
      <c r="O217" s="192" t="s">
        <v>409</v>
      </c>
      <c r="P217" s="192">
        <v>0</v>
      </c>
      <c r="Q217" s="192" t="s">
        <v>409</v>
      </c>
      <c r="R217" s="192" t="s">
        <v>409</v>
      </c>
      <c r="S217" s="192" t="s">
        <v>409</v>
      </c>
      <c r="T217" s="192" t="s">
        <v>409</v>
      </c>
      <c r="U217" s="192" t="s">
        <v>409</v>
      </c>
      <c r="V217" s="192" t="s">
        <v>409</v>
      </c>
      <c r="W217" s="192" t="s">
        <v>409</v>
      </c>
      <c r="X217" s="192" t="s">
        <v>409</v>
      </c>
      <c r="Y217" s="192" t="s">
        <v>409</v>
      </c>
      <c r="Z217" s="192" t="s">
        <v>409</v>
      </c>
    </row>
    <row r="218" spans="1:26" x14ac:dyDescent="0.2">
      <c r="A218" s="84">
        <v>211</v>
      </c>
      <c r="B218" s="35" t="str">
        <f ca="1"/>
        <v>Vietnam</v>
      </c>
      <c r="C218" s="35" t="str">
        <f ca="1"/>
        <v>VNM</v>
      </c>
      <c r="D218" s="35" t="str">
        <f ca="1"/>
        <v>EAS           East Asia &amp; Pacific</v>
      </c>
      <c r="E218" s="35" t="str">
        <f ca="1"/>
        <v>IBRD</v>
      </c>
      <c r="F218" s="190" t="str">
        <f t="shared" ca="1" si="15"/>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$M$4:$AD$4,
                    (M218:AD218),
                    "")),
            1,
            0))
        =0,
    NA(),
    IF(
        Parameters!$D$15=1,
        IF(
            SUM(--(ISNUMBER(IF($M$4:$AD$4=1,(M218:AD218),""))))&gt;0,
            MAX(IF(
                ISNUMBER(M218:AD218),
                IF(
                    M$4:AD$4=1,
                    M218:AD218,
                    ""),
                "")),
            MAX(IF(
                ISNUMBER(M218:AD218),
                IF(
                    M$4:AD$4=2,
                    M218:AD218,
                    ""),
                ""))
        ),
        IF(
            Parameters!$D$16=1,
            IFERROR(
                AVERAGE(IF(
                    ISNUMBER(M218:AD218),
                    IF(
                        M$4:AD$4=1,
                        M218:AD218,
                        ""),
                    "")),
                AVERAGE(IF(
                    ISNUMBER(M218:AD218),
                    IF(
                        M$4:AD$4=2,
                        M218:AD218,
                        ""),
                    ""))
            ),
            IF(
                Parameters!$D$17=1,
                IFERROR(
                    IF(
                        OR(
                            IF(
                                ISNUMBER(M218:AD218),
                                IF(
                                    M$4:AD$4=1,
                                    M218:AD218,
                                    ""),
                                "")
                            =0),
                        0,
                        GEOMEAN(IF(
                            ISNUMBER(M218:AD218),
                            IF(
                                M$4:AD$4=1,
                                M218:AD218,
                                ""),
                            ""))
                    ),
                    IF(
                        OR(IF(
                            ISNUMBER(M218:AD218),
                            IF(
                                M$4:AD$4=2,
                                M218:AD218,
                                ""),
                            "")
                            =0),
                        0,
                        GEOMEAN(IF(
                            ISNUMBER(M218:AD218),
                            IF(
                                M$4:AD$4=2,
                                M218:AD218,
                                ""),
                            "")))
                )
            )
        )
    )
)</f>
        <v>0</v>
      </c>
      <c r="I218" s="191" cm="1">
        <f t="array" ref="I218">IF(
    SUM(IF(
            ISNUMBER(
                IF(
                    $M$5:$AD$5,
                    (M218:AD218),
                    "")),
            1,
            0))
        =0,
    NA(),
    IF(
        Parameters!$D$15=1,
        IF(
            SUM(--(ISNUMBER(IF($M$5:$AD$5=1,(M218:AD218),""))))&gt;0,
            MAX(IF(
                ISNUMBER(M218:AD218),
                IF(
                    M$5:AD$5=1,
                    M218:AD218,
                    ""),
                "")),
            MAX(IF(
                ISNUMBER(M218:AD218),
                IF(
                    M$5:AD$5=2,
                    M218:AD218,
                    ""),
                ""))
        ),
        IF(
            Parameters!$D$16=1,
            IFERROR(
                AVERAGE(IF(
                    ISNUMBER(M218:AD218),
                    IF(
                        M$5:AD$5=1,
                        M218:AD218,
                        ""),
                    "")),
                AVERAGE(IF(
                    ISNUMBER(M218:AD218),
                    IF(
                        M$5:AD$5=2,
                        M218:AD218,
                        ""),
                    ""))
            ),
            IF(
                Parameters!$D$17=1,
                IFERROR(
                    IF(
                        OR(
                            IF(
                                ISNUMBER(M218:AD218),
                                IF(
                                    M$5:AD$5=1,
                                    M218:AD218,
                                    ""),
                                "")
                            =0),
                        0,
                        GEOMEAN(IF(
                            ISNUMBER(M218:AD218),
                            IF(
                                M$5:AD$5=1,
                                M218:AD218,
                                ""),
                            ""))
                    ),
                    IF(
                        OR(IF(
                            ISNUMBER(M218:AD218),
                            IF(
                                M$5:AD$5=2,
                                M218:AD218,
                                ""),
                            "")
                            =0),
                        0,
                        GEOMEAN(IF(
                            ISNUMBER(M218:AD218),
                            IF(
                                M$5:AD$5=2,
                                M218:AD218,
                                ""),
                            "")))
                )
            )
        )
    )
)</f>
        <v>0</v>
      </c>
      <c r="J218" s="242">
        <v>45103</v>
      </c>
      <c r="K218" s="242">
        <v>45142</v>
      </c>
      <c r="L218" s="91" t="s">
        <v>351</v>
      </c>
      <c r="M218" s="192">
        <v>0</v>
      </c>
      <c r="N218" s="192">
        <v>0</v>
      </c>
      <c r="O218" s="192" t="s">
        <v>409</v>
      </c>
      <c r="P218" s="192">
        <v>0</v>
      </c>
      <c r="Q218" s="192" t="s">
        <v>409</v>
      </c>
      <c r="R218" s="192">
        <v>0</v>
      </c>
      <c r="S218" s="192">
        <v>0</v>
      </c>
      <c r="T218" s="192" t="s">
        <v>409</v>
      </c>
      <c r="U218" s="192">
        <v>58.3</v>
      </c>
      <c r="V218" s="192" t="s">
        <v>409</v>
      </c>
      <c r="W218" s="192" t="s">
        <v>409</v>
      </c>
      <c r="X218" s="192" t="s">
        <v>409</v>
      </c>
      <c r="Y218" s="192">
        <v>-0.14285714285714299</v>
      </c>
      <c r="Z218" s="192">
        <v>-100</v>
      </c>
    </row>
    <row r="219" spans="1:26" x14ac:dyDescent="0.2">
      <c r="A219" s="84">
        <v>212</v>
      </c>
      <c r="B219" s="35" t="str">
        <f ca="1"/>
        <v>Vanuatu</v>
      </c>
      <c r="C219" s="35" t="str">
        <f ca="1"/>
        <v>VUT</v>
      </c>
      <c r="D219" s="35" t="str">
        <f ca="1"/>
        <v>EAS           East Asia &amp; Pacific</v>
      </c>
      <c r="E219" s="35" t="str">
        <f ca="1"/>
        <v>IDA</v>
      </c>
      <c r="F219" s="190" t="str">
        <f t="shared" ca="1" si="15"/>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$M$4:$AD$4,
                    (M219:AD219),
                    "")),
            1,
            0))
        =0,
    NA(),
    IF(
        Parameters!$D$15=1,
        IF(
            SUM(--(ISNUMBER(IF($M$4:$AD$4=1,(M219:AD219),""))))&gt;0,
            MAX(IF(
                ISNUMBER(M219:AD219),
                IF(
                    M$4:AD$4=1,
                    M219:AD219,
                    ""),
                "")),
            MAX(IF(
                ISNUMBER(M219:AD219),
                IF(
                    M$4:AD$4=2,
                    M219:AD219,
                    ""),
                ""))
        ),
        IF(
            Parameters!$D$16=1,
            IFERROR(
                AVERAGE(IF(
                    ISNUMBER(M219:AD219),
                    IF(
                        M$4:AD$4=1,
                        M219:AD219,
                        ""),
                    "")),
                AVERAGE(IF(
                    ISNUMBER(M219:AD219),
                    IF(
                        M$4:AD$4=2,
                        M219:AD219,
                        ""),
                    ""))
            ),
            IF(
                Parameters!$D$17=1,
                IFERROR(
                    IF(
                        OR(
                            IF(
                                ISNUMBER(M219:AD219),
                                IF(
                                    M$4:AD$4=1,
                                    M219:AD219,
                                    ""),
                                "")
                            =0),
                        0,
                        GEOMEAN(IF(
                            ISNUMBER(M219:AD219),
                            IF(
                                M$4:AD$4=1,
                                M219:AD219,
                                ""),
                            ""))
                    ),
                    IF(
                        OR(IF(
                            ISNUMBER(M219:AD219),
                            IF(
                                M$4:AD$4=2,
                                M219:AD219,
                                ""),
                            "")
                            =0),
                        0,
                        GEOMEAN(IF(
                            ISNUMBER(M219:AD219),
                            IF(
                                M$4:AD$4=2,
                                M219:AD219,
                                ""),
                            "")))
                )
            )
        )
    )
)</f>
        <v>0</v>
      </c>
      <c r="I219" s="191" cm="1">
        <f t="array" ref="I219">IF(
    SUM(IF(
            ISNUMBER(
                IF(
                    $M$5:$AD$5,
                    (M219:AD219),
                    "")),
            1,
            0))
        =0,
    NA(),
    IF(
        Parameters!$D$15=1,
        IF(
            SUM(--(ISNUMBER(IF($M$5:$AD$5=1,(M219:AD219),""))))&gt;0,
            MAX(IF(
                ISNUMBER(M219:AD219),
                IF(
                    M$5:AD$5=1,
                    M219:AD219,
                    ""),
                "")),
            MAX(IF(
                ISNUMBER(M219:AD219),
                IF(
                    M$5:AD$5=2,
                    M219:AD219,
                    ""),
                ""))
        ),
        IF(
            Parameters!$D$16=1,
            IFERROR(
                AVERAGE(IF(
                    ISNUMBER(M219:AD219),
                    IF(
                        M$5:AD$5=1,
                        M219:AD219,
                        ""),
                    "")),
                AVERAGE(IF(
                    ISNUMBER(M219:AD219),
                    IF(
                        M$5:AD$5=2,
                        M219:AD219,
                        ""),
                    ""))
            ),
            IF(
                Parameters!$D$17=1,
                IFERROR(
                    IF(
                        OR(
                            IF(
                                ISNUMBER(M219:AD219),
                                IF(
                                    M$5:AD$5=1,
                                    M219:AD219,
                                    ""),
                                "")
                            =0),
                        0,
                        GEOMEAN(IF(
                            ISNUMBER(M219:AD219),
                            IF(
                                M$5:AD$5=1,
                                M219:AD219,
                                ""),
                            ""))
                    ),
                    IF(
                        OR(IF(
                            ISNUMBER(M219:AD219),
                            IF(
                                M$5:AD$5=2,
                                M219:AD219,
                                ""),
                            "")
                            =0),
                        0,
                        GEOMEAN(IF(
                            ISNUMBER(M219:AD219),
                            IF(
                                M$5:AD$5=2,
                                M219:AD219,
                                ""),
                            "")))
                )
            )
        )
    )
)</f>
        <v>0</v>
      </c>
      <c r="J219" s="242">
        <v>44753</v>
      </c>
      <c r="K219" s="242">
        <v>44867</v>
      </c>
      <c r="L219" s="91" t="s">
        <v>353</v>
      </c>
      <c r="M219" s="192">
        <v>0</v>
      </c>
      <c r="N219" s="192" t="s">
        <v>409</v>
      </c>
      <c r="O219" s="192" t="s">
        <v>409</v>
      </c>
      <c r="P219" s="192">
        <v>0</v>
      </c>
      <c r="Q219" s="192" t="s">
        <v>409</v>
      </c>
      <c r="R219" s="192" t="s">
        <v>409</v>
      </c>
      <c r="S219" s="192">
        <v>0</v>
      </c>
      <c r="T219" s="192" t="s">
        <v>409</v>
      </c>
      <c r="U219" s="192" t="s">
        <v>409</v>
      </c>
      <c r="V219" s="192" t="s">
        <v>409</v>
      </c>
      <c r="W219" s="192" t="s">
        <v>409</v>
      </c>
      <c r="X219" s="192" t="s">
        <v>409</v>
      </c>
      <c r="Y219" s="192" t="s">
        <v>409</v>
      </c>
      <c r="Z219" s="192">
        <v>-100</v>
      </c>
    </row>
    <row r="220" spans="1:26" x14ac:dyDescent="0.2">
      <c r="A220" s="84">
        <v>213</v>
      </c>
      <c r="B220" s="35" t="str">
        <f ca="1"/>
        <v>Samoa</v>
      </c>
      <c r="C220" s="35" t="str">
        <f ca="1"/>
        <v>WSM</v>
      </c>
      <c r="D220" s="35" t="str">
        <f ca="1"/>
        <v>EAS           East Asia &amp; Pacific</v>
      </c>
      <c r="E220" s="35" t="str">
        <f ca="1"/>
        <v>IDA</v>
      </c>
      <c r="F220" s="190" t="str">
        <f t="shared" ca="1" si="15"/>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$M$4:$AD$4,
                    (M220:AD220),
                    "")),
            1,
            0))
        =0,
    NA(),
    IF(
        Parameters!$D$15=1,
        IF(
            SUM(--(ISNUMBER(IF($M$4:$AD$4=1,(M220:AD220),""))))&gt;0,
            MAX(IF(
                ISNUMBER(M220:AD220),
                IF(
                    M$4:AD$4=1,
                    M220:AD220,
                    ""),
                "")),
            MAX(IF(
                ISNUMBER(M220:AD220),
                IF(
                    M$4:AD$4=2,
                    M220:AD220,
                    ""),
                ""))
        ),
        IF(
            Parameters!$D$16=1,
            IFERROR(
                AVERAGE(IF(
                    ISNUMBER(M220:AD220),
                    IF(
                        M$4:AD$4=1,
                        M220:AD220,
                        ""),
                    "")),
                AVERAGE(IF(
                    ISNUMBER(M220:AD220),
                    IF(
                        M$4:AD$4=2,
                        M220:AD220,
                        ""),
                    ""))
            ),
            IF(
                Parameters!$D$17=1,
                IFERROR(
                    IF(
                        OR(
                            IF(
                                ISNUMBER(M220:AD220),
                                IF(
                                    M$4:AD$4=1,
                                    M220:AD220,
                                    ""),
                                "")
                            =0),
                        0,
                        GEOMEAN(IF(
                            ISNUMBER(M220:AD220),
                            IF(
                                M$4:AD$4=1,
                                M220:AD220,
                                ""),
                            ""))
                    ),
                    IF(
                        OR(IF(
                            ISNUMBER(M220:AD220),
                            IF(
                                M$4:AD$4=2,
                                M220:AD220,
                                ""),
                            "")
                            =0),
                        0,
                        GEOMEAN(IF(
                            ISNUMBER(M220:AD220),
                            IF(
                                M$4:AD$4=2,
                                M220:AD220,
                                ""),
                            "")))
                )
            )
        )
    )
)</f>
        <v>0.73205150820250398</v>
      </c>
      <c r="I220" s="191" cm="1">
        <f t="array" ref="I220">IF(
    SUM(IF(
            ISNUMBER(
                IF(
                    $M$5:$AD$5,
                    (M220:AD220),
                    "")),
            1,
            0))
        =0,
    NA(),
    IF(
        Parameters!$D$15=1,
        IF(
            SUM(--(ISNUMBER(IF($M$5:$AD$5=1,(M220:AD220),""))))&gt;0,
            MAX(IF(
                ISNUMBER(M220:AD220),
                IF(
                    M$5:AD$5=1,
                    M220:AD220,
                    ""),
                "")),
            MAX(IF(
                ISNUMBER(M220:AD220),
                IF(
                    M$5:AD$5=2,
                    M220:AD220,
                    ""),
                ""))
        ),
        IF(
            Parameters!$D$16=1,
            IFERROR(
                AVERAGE(IF(
                    ISNUMBER(M220:AD220),
                    IF(
                        M$5:AD$5=1,
                        M220:AD220,
                        ""),
                    "")),
                AVERAGE(IF(
                    ISNUMBER(M220:AD220),
                    IF(
                        M$5:AD$5=2,
                        M220:AD220,
                        ""),
                    ""))
            ),
            IF(
                Parameters!$D$17=1,
                IFERROR(
                    IF(
                        OR(
                            IF(
                                ISNUMBER(M220:AD220),
                                IF(
                                    M$5:AD$5=1,
                                    M220:AD220,
                                    ""),
                                "")
                            =0),
                        0,
                        GEOMEAN(IF(
                            ISNUMBER(M220:AD220),
                            IF(
                                M$5:AD$5=1,
                                M220:AD220,
                                ""),
                            ""))
                    ),
                    IF(
                        OR(IF(
                            ISNUMBER(M220:AD220),
                            IF(
                                M$5:AD$5=2,
                                M220:AD220,
                                ""),
                            "")
                            =0),
                        0,
                        GEOMEAN(IF(
                            ISNUMBER(M220:AD220),
                            IF(
                                M$5:AD$5=2,
                                M220:AD220,
                                ""),
                            "")))
                )
            )
        )
    )
)</f>
        <v>0</v>
      </c>
      <c r="J220" s="242">
        <v>45103</v>
      </c>
      <c r="K220" s="242">
        <v>44753</v>
      </c>
      <c r="L220" s="91" t="s">
        <v>355</v>
      </c>
      <c r="M220" s="192">
        <v>0</v>
      </c>
      <c r="N220" s="192">
        <v>0.73205150820250398</v>
      </c>
      <c r="O220" s="192" t="s">
        <v>409</v>
      </c>
      <c r="P220" s="192">
        <v>0</v>
      </c>
      <c r="Q220" s="192" t="s">
        <v>409</v>
      </c>
      <c r="R220" s="192" t="s">
        <v>409</v>
      </c>
      <c r="S220" s="192" t="s">
        <v>409</v>
      </c>
      <c r="T220" s="192" t="s">
        <v>409</v>
      </c>
      <c r="U220" s="192">
        <v>65.099999999999994</v>
      </c>
      <c r="V220" s="192" t="s">
        <v>409</v>
      </c>
      <c r="W220" s="192" t="s">
        <v>409</v>
      </c>
      <c r="X220" s="192" t="s">
        <v>409</v>
      </c>
      <c r="Y220" s="192" t="s">
        <v>409</v>
      </c>
      <c r="Z220" s="192" t="s">
        <v>409</v>
      </c>
    </row>
    <row r="221" spans="1:26" x14ac:dyDescent="0.2">
      <c r="A221" s="84">
        <v>214</v>
      </c>
      <c r="B221" s="35" t="str">
        <f ca="1"/>
        <v>Kosovo</v>
      </c>
      <c r="C221" s="35" t="str">
        <f ca="1"/>
        <v>XKX</v>
      </c>
      <c r="D221" s="35" t="str">
        <f ca="1"/>
        <v>ECS           Europe &amp; Central Asia</v>
      </c>
      <c r="E221" s="35" t="str">
        <f ca="1"/>
        <v>IDA</v>
      </c>
      <c r="F221" s="190" t="str">
        <f t="shared" ca="1" si="15"/>
        <v/>
      </c>
      <c r="G221" s="80">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10</v>
      </c>
      <c r="H221" s="80" cm="1">
        <f t="array" ref="H221">IF(
    SUM(IF(
            ISNUMBER(
                IF(
                    $M$4:$AD$4,
                    (M221:AD221),
                    "")),
            1,
            0))
        =0,
    NA(),
    IF(
        Parameters!$D$15=1,
        IF(
            SUM(--(ISNUMBER(IF($M$4:$AD$4=1,(M221:AD221),""))))&gt;0,
            MAX(IF(
                ISNUMBER(M221:AD221),
                IF(
                    M$4:AD$4=1,
                    M221:AD221,
                    ""),
                "")),
            MAX(IF(
                ISNUMBER(M221:AD221),
                IF(
                    M$4:AD$4=2,
                    M221:AD221,
                    ""),
                ""))
        ),
        IF(
            Parameters!$D$16=1,
            IFERROR(
                AVERAGE(IF(
                    ISNUMBER(M221:AD221),
                    IF(
                        M$4:AD$4=1,
                        M221:AD221,
                        ""),
                    "")),
                AVERAGE(IF(
                    ISNUMBER(M221:AD221),
                    IF(
                        M$4:AD$4=2,
                        M221:AD221,
                        ""),
                    ""))
            ),
            IF(
                Parameters!$D$17=1,
                IFERROR(
                    IF(
                        OR(
                            IF(
                                ISNUMBER(M221:AD221),
                                IF(
                                    M$4:AD$4=1,
                                    M221:AD221,
                                    ""),
                                "")
                            =0),
                        0,
                        GEOMEAN(IF(
                            ISNUMBER(M221:AD221),
                            IF(
                                M$4:AD$4=1,
                                M221:AD221,
                                ""),
                            ""))
                    ),
                    IF(
                        OR(IF(
                            ISNUMBER(M221:AD221),
                            IF(
                                M$4:AD$4=2,
                                M221:AD221,
                                ""),
                            "")
                            =0),
                        0,
                        GEOMEAN(IF(
                            ISNUMBER(M221:AD221),
                            IF(
                                M$4:AD$4=2,
                                M221:AD221,
                                ""),
                            "")))
                )
            )
        )
    )
)</f>
        <v>10</v>
      </c>
      <c r="I221" s="191" cm="1">
        <f t="array" ref="I221">IF(
    SUM(IF(
            ISNUMBER(
                IF(
                    $M$5:$AD$5,
                    (M221:AD221),
                    "")),
            1,
            0))
        =0,
    NA(),
    IF(
        Parameters!$D$15=1,
        IF(
            SUM(--(ISNUMBER(IF($M$5:$AD$5=1,(M221:AD221),""))))&gt;0,
            MAX(IF(
                ISNUMBER(M221:AD221),
                IF(
                    M$5:AD$5=1,
                    M221:AD221,
                    ""),
                "")),
            MAX(IF(
                ISNUMBER(M221:AD221),
                IF(
                    M$5:AD$5=2,
                    M221:AD221,
                    ""),
                ""))
        ),
        IF(
            Parameters!$D$16=1,
            IFERROR(
                AVERAGE(IF(
                    ISNUMBER(M221:AD221),
                    IF(
                        M$5:AD$5=1,
                        M221:AD221,
                        ""),
                    "")),
                AVERAGE(IF(
                    ISNUMBER(M221:AD221),
                    IF(
                        M$5:AD$5=2,
                        M221:AD221,
                        ""),
                    ""))
            ),
            IF(
                Parameters!$D$17=1,
                IFERROR(
                    IF(
                        OR(
                            IF(
                                ISNUMBER(M221:AD221),
                                IF(
                                    M$5:AD$5=1,
                                    M221:AD221,
                                    ""),
                                "")
                            =0),
                        0,
                        GEOMEAN(IF(
                            ISNUMBER(M221:AD221),
                            IF(
                                M$5:AD$5=1,
                                M221:AD221,
                                ""),
                            ""))
                    ),
                    IF(
                        OR(IF(
                            ISNUMBER(M221:AD221),
                            IF(
                                M$5:AD$5=2,
                                M221:AD221,
                                ""),
                            "")
                            =0),
                        0,
                        GEOMEAN(IF(
                            ISNUMBER(M221:AD221),
                            IF(
                                M$5:AD$5=2,
                                M221:AD221,
                                ""),
                            "")))
                )
            )
        )
    )
)</f>
        <v>10</v>
      </c>
      <c r="J221" s="242">
        <v>44966</v>
      </c>
      <c r="K221" s="242">
        <v>45142</v>
      </c>
      <c r="L221" s="91" t="s">
        <v>726</v>
      </c>
      <c r="M221" s="192">
        <v>10</v>
      </c>
      <c r="N221" s="192" t="s">
        <v>409</v>
      </c>
      <c r="O221" s="192" t="s">
        <v>409</v>
      </c>
      <c r="P221" s="192">
        <v>0</v>
      </c>
      <c r="Q221" s="192" t="s">
        <v>409</v>
      </c>
      <c r="R221" s="192">
        <v>10</v>
      </c>
      <c r="S221" s="192" t="s">
        <v>409</v>
      </c>
      <c r="T221" s="192" t="s">
        <v>623</v>
      </c>
      <c r="U221" s="192" t="s">
        <v>409</v>
      </c>
      <c r="V221" s="192" t="s">
        <v>409</v>
      </c>
      <c r="W221" s="192" t="s">
        <v>409</v>
      </c>
      <c r="X221" s="192" t="s">
        <v>409</v>
      </c>
      <c r="Y221" s="192">
        <v>0.214285714285713</v>
      </c>
      <c r="Z221" s="192" t="s">
        <v>409</v>
      </c>
    </row>
    <row r="222" spans="1:26" x14ac:dyDescent="0.2">
      <c r="A222" s="84">
        <v>215</v>
      </c>
      <c r="B222" s="35" t="str">
        <f ca="1"/>
        <v>Yemen, Rep.</v>
      </c>
      <c r="C222" s="35" t="str">
        <f ca="1"/>
        <v>YEM</v>
      </c>
      <c r="D222" s="35" t="str">
        <f ca="1"/>
        <v>MEA           Middle East &amp; North Africa</v>
      </c>
      <c r="E222" s="35" t="str">
        <f ca="1"/>
        <v>IDA</v>
      </c>
      <c r="F222" s="190" t="str">
        <f t="shared" ca="1" si="15"/>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$M$4:$AD$4,
                    (M222:AD222),
                    "")),
            1,
            0))
        =0,
    NA(),
    IF(
        Parameters!$D$15=1,
        IF(
            SUM(--(ISNUMBER(IF($M$4:$AD$4=1,(M222:AD222),""))))&gt;0,
            MAX(IF(
                ISNUMBER(M222:AD222),
                IF(
                    M$4:AD$4=1,
                    M222:AD222,
                    ""),
                "")),
            MAX(IF(
                ISNUMBER(M222:AD222),
                IF(
                    M$4:AD$4=2,
                    M222:AD222,
                    ""),
                ""))
        ),
        IF(
            Parameters!$D$16=1,
            IFERROR(
                AVERAGE(IF(
                    ISNUMBER(M222:AD222),
                    IF(
                        M$4:AD$4=1,
                        M222:AD222,
                        ""),
                    "")),
                AVERAGE(IF(
                    ISNUMBER(M222:AD222),
                    IF(
                        M$4:AD$4=2,
                        M222:AD222,
                        ""),
                    ""))
            ),
            IF(
                Parameters!$D$17=1,
                IFERROR(
                    IF(
                        OR(
                            IF(
                                ISNUMBER(M222:AD222),
                                IF(
                                    M$4:AD$4=1,
                                    M222:AD222,
                                    ""),
                                "")
                            =0),
                        0,
                        GEOMEAN(IF(
                            ISNUMBER(M222:AD222),
                            IF(
                                M$4:AD$4=1,
                                M222:AD222,
                                ""),
                            ""))
                    ),
                    IF(
                        OR(IF(
                            ISNUMBER(M222:AD222),
                            IF(
                                M$4:AD$4=2,
                                M222:AD222,
                                ""),
                            "")
                            =0),
                        0,
                        GEOMEAN(IF(
                            ISNUMBER(M222:AD222),
                            IF(
                                M$4:AD$4=2,
                                M222:AD222,
                                ""),
                            "")))
                )
            )
        )
    )
)</f>
        <v>10</v>
      </c>
      <c r="I222" s="191" cm="1">
        <f t="array" ref="I222">IF(
    SUM(IF(
            ISNUMBER(
                IF(
                    $M$5:$AD$5,
                    (M222:AD222),
                    "")),
            1,
            0))
        =0,
    NA(),
    IF(
        Parameters!$D$15=1,
        IF(
            SUM(--(ISNUMBER(IF($M$5:$AD$5=1,(M222:AD222),""))))&gt;0,
            MAX(IF(
                ISNUMBER(M222:AD222),
                IF(
                    M$5:AD$5=1,
                    M222:AD222,
                    ""),
                "")),
            MAX(IF(
                ISNUMBER(M222:AD222),
                IF(
                    M$5:AD$5=2,
                    M222:AD222,
                    ""),
                ""))
        ),
        IF(
            Parameters!$D$16=1,
            IFERROR(
                AVERAGE(IF(
                    ISNUMBER(M222:AD222),
                    IF(
                        M$5:AD$5=1,
                        M222:AD222,
                        ""),
                    "")),
                AVERAGE(IF(
                    ISNUMBER(M222:AD222),
                    IF(
                        M$5:AD$5=2,
                        M222:AD222,
                        ""),
                    ""))
            ),
            IF(
                Parameters!$D$17=1,
                IFERROR(
                    IF(
                        OR(
                            IF(
                                ISNUMBER(M222:AD222),
                                IF(
                                    M$5:AD$5=1,
                                    M222:AD222,
                                    ""),
                                "")
                            =0),
                        0,
                        GEOMEAN(IF(
                            ISNUMBER(M222:AD222),
                            IF(
                                M$5:AD$5=1,
                                M222:AD222,
                                ""),
                            ""))
                    ),
                    IF(
                        OR(IF(
                            ISNUMBER(M222:AD222),
                            IF(
                                M$5:AD$5=2,
                                M222:AD222,
                                ""),
                            "")
                            =0),
                        0,
                        GEOMEAN(IF(
                            ISNUMBER(M222:AD222),
                            IF(
                                M$5:AD$5=2,
                                M222:AD222,
                                ""),
                            "")))
                )
            )
        )
    )
)</f>
        <v>0</v>
      </c>
      <c r="J222" s="242">
        <v>45103</v>
      </c>
      <c r="K222" s="242">
        <v>44753</v>
      </c>
      <c r="L222" s="91" t="s">
        <v>356</v>
      </c>
      <c r="M222" s="192">
        <v>10</v>
      </c>
      <c r="N222" s="192">
        <v>10</v>
      </c>
      <c r="O222" s="192">
        <v>0</v>
      </c>
      <c r="P222" s="192">
        <v>0</v>
      </c>
      <c r="Q222" s="192" t="s">
        <v>409</v>
      </c>
      <c r="R222" s="192">
        <v>0</v>
      </c>
      <c r="S222" s="192">
        <v>0</v>
      </c>
      <c r="T222" s="192" t="s">
        <v>622</v>
      </c>
      <c r="U222" s="192">
        <v>108.9</v>
      </c>
      <c r="V222" s="192">
        <v>-1.3259052267306599</v>
      </c>
      <c r="W222" s="192" t="s">
        <v>409</v>
      </c>
      <c r="X222" s="192" t="s">
        <v>409</v>
      </c>
      <c r="Y222" s="192">
        <v>-0.14285714285714199</v>
      </c>
      <c r="Z222" s="192">
        <v>-7.10382513661202</v>
      </c>
    </row>
    <row r="223" spans="1:26" x14ac:dyDescent="0.2">
      <c r="A223" s="84">
        <v>216</v>
      </c>
      <c r="B223" s="35" t="str">
        <f ca="1"/>
        <v>South Africa</v>
      </c>
      <c r="C223" s="35" t="str">
        <f ca="1"/>
        <v>ZAF</v>
      </c>
      <c r="D223" s="35" t="str">
        <f ca="1"/>
        <v>SSF           Sub-Saharan Africa</v>
      </c>
      <c r="E223" s="35" t="str">
        <f ca="1"/>
        <v>IBRD</v>
      </c>
      <c r="F223" s="190" t="str">
        <f t="shared" ca="1" si="15"/>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1.2420916813874194</v>
      </c>
      <c r="H223" s="80" cm="1">
        <f t="array" ref="H223">IF(
    SUM(IF(
            ISNUMBER(
                IF(
                    $M$4:$AD$4,
                    (M223:AD223),
                    "")),
            1,
            0))
        =0,
    NA(),
    IF(
        Parameters!$D$15=1,
        IF(
            SUM(--(ISNUMBER(IF($M$4:$AD$4=1,(M223:AD223),""))))&gt;0,
            MAX(IF(
                ISNUMBER(M223:AD223),
                IF(
                    M$4:AD$4=1,
                    M223:AD223,
                    ""),
                "")),
            MAX(IF(
                ISNUMBER(M223:AD223),
                IF(
                    M$4:AD$4=2,
                    M223:AD223,
                    ""),
                ""))
        ),
        IF(
            Parameters!$D$16=1,
            IFERROR(
                AVERAGE(IF(
                    ISNUMBER(M223:AD223),
                    IF(
                        M$4:AD$4=1,
                        M223:AD223,
                        ""),
                    "")),
                AVERAGE(IF(
                    ISNUMBER(M223:AD223),
                    IF(
                        M$4:AD$4=2,
                        M223:AD223,
                        ""),
                    ""))
            ),
            IF(
                Parameters!$D$17=1,
                IFERROR(
                    IF(
                        OR(
                            IF(
                                ISNUMBER(M223:AD223),
                                IF(
                                    M$4:AD$4=1,
                                    M223:AD223,
                                    ""),
                                "")
                            =0),
                        0,
                        GEOMEAN(IF(
                            ISNUMBER(M223:AD223),
                            IF(
                                M$4:AD$4=1,
                                M223:AD223,
                                ""),
                            ""))
                    ),
                    IF(
                        OR(IF(
                            ISNUMBER(M223:AD223),
                            IF(
                                M$4:AD$4=2,
                                M223:AD223,
                                ""),
                            "")
                            =0),
                        0,
                        GEOMEAN(IF(
                            ISNUMBER(M223:AD223),
                            IF(
                                M$4:AD$4=2,
                                M223:AD223,
                                ""),
                            "")))
                )
            )
        )
    )
)</f>
        <v>2.2534838595872202</v>
      </c>
      <c r="I223" s="191" cm="1">
        <f t="array" ref="I223">IF(
    SUM(IF(
            ISNUMBER(
                IF(
                    $M$5:$AD$5,
                    (M223:AD223),
                    "")),
            1,
            0))
        =0,
    NA(),
    IF(
        Parameters!$D$15=1,
        IF(
            SUM(--(ISNUMBER(IF($M$5:$AD$5=1,(M223:AD223),""))))&gt;0,
            MAX(IF(
                ISNUMBER(M223:AD223),
                IF(
                    M$5:AD$5=1,
                    M223:AD223,
                    ""),
                "")),
            MAX(IF(
                ISNUMBER(M223:AD223),
                IF(
                    M$5:AD$5=2,
                    M223:AD223,
                    ""),
                ""))
        ),
        IF(
            Parameters!$D$16=1,
            IFERROR(
                AVERAGE(IF(
                    ISNUMBER(M223:AD223),
                    IF(
                        M$5:AD$5=1,
                        M223:AD223,
                        ""),
                    "")),
                AVERAGE(IF(
                    ISNUMBER(M223:AD223),
                    IF(
                        M$5:AD$5=2,
                        M223:AD223,
                        ""),
                    ""))
            ),
            IF(
                Parameters!$D$17=1,
                IFERROR(
                    IF(
                        OR(
                            IF(
                                ISNUMBER(M223:AD223),
                                IF(
                                    M$5:AD$5=1,
                                    M223:AD223,
                                    ""),
                                "")
                            =0),
                        0,
                        GEOMEAN(IF(
                            ISNUMBER(M223:AD223),
                            IF(
                                M$5:AD$5=1,
                                M223:AD223,
                                ""),
                            ""))
                    ),
                    IF(
                        OR(IF(
                            ISNUMBER(M223:AD223),
                            IF(
                                M$5:AD$5=2,
                                M223:AD223,
                                ""),
                            "")
                            =0),
                        0,
                        GEOMEAN(IF(
                            ISNUMBER(M223:AD223),
                            IF(
                                M$5:AD$5=2,
                                M223:AD223,
                                ""),
                            "")))
                )
            )
        )
    )
)</f>
        <v>0.68462515868847895</v>
      </c>
      <c r="J223" s="242">
        <v>44860</v>
      </c>
      <c r="K223" s="242">
        <v>45154</v>
      </c>
      <c r="L223" s="91" t="s">
        <v>358</v>
      </c>
      <c r="M223" s="192">
        <v>0</v>
      </c>
      <c r="N223" s="192">
        <v>2.2534838595872202</v>
      </c>
      <c r="O223" s="192">
        <v>0.68462515868847895</v>
      </c>
      <c r="P223" s="192">
        <v>0</v>
      </c>
      <c r="Q223" s="192" t="s">
        <v>409</v>
      </c>
      <c r="R223" s="192">
        <v>0</v>
      </c>
      <c r="S223" s="192">
        <v>0</v>
      </c>
      <c r="T223" s="192" t="s">
        <v>409</v>
      </c>
      <c r="U223" s="192">
        <v>72</v>
      </c>
      <c r="V223" s="192">
        <v>6.8462515868847898E-2</v>
      </c>
      <c r="W223" s="192" t="s">
        <v>409</v>
      </c>
      <c r="X223" s="192" t="s">
        <v>409</v>
      </c>
      <c r="Y223" s="192">
        <v>0</v>
      </c>
      <c r="Z223" s="192">
        <v>-35.135135135135101</v>
      </c>
    </row>
    <row r="224" spans="1:26" x14ac:dyDescent="0.2">
      <c r="A224" s="84">
        <v>217</v>
      </c>
      <c r="B224" s="35" t="str">
        <f ca="1"/>
        <v>Zambia</v>
      </c>
      <c r="C224" s="35" t="str">
        <f ca="1"/>
        <v>ZMB</v>
      </c>
      <c r="D224" s="35" t="str">
        <f ca="1"/>
        <v>SSF           Sub-Saharan Africa</v>
      </c>
      <c r="E224" s="35" t="str">
        <f ca="1"/>
        <v>IDA</v>
      </c>
      <c r="F224" s="190" t="str">
        <f t="shared" ca="1" si="15"/>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$M$4:$AD$4,
                    (M224:AD224),
                    "")),
            1,
            0))
        =0,
    NA(),
    IF(
        Parameters!$D$15=1,
        IF(
            SUM(--(ISNUMBER(IF($M$4:$AD$4=1,(M224:AD224),""))))&gt;0,
            MAX(IF(
                ISNUMBER(M224:AD224),
                IF(
                    M$4:AD$4=1,
                    M224:AD224,
                    ""),
                "")),
            MAX(IF(
                ISNUMBER(M224:AD224),
                IF(
                    M$4:AD$4=2,
                    M224:AD224,
                    ""),
                ""))
        ),
        IF(
            Parameters!$D$16=1,
            IFERROR(
                AVERAGE(IF(
                    ISNUMBER(M224:AD224),
                    IF(
                        M$4:AD$4=1,
                        M224:AD224,
                        ""),
                    "")),
                AVERAGE(IF(
                    ISNUMBER(M224:AD224),
                    IF(
                        M$4:AD$4=2,
                        M224:AD224,
                        ""),
                    ""))
            ),
            IF(
                Parameters!$D$17=1,
                IFERROR(
                    IF(
                        OR(
                            IF(
                                ISNUMBER(M224:AD224),
                                IF(
                                    M$4:AD$4=1,
                                    M224:AD224,
                                    ""),
                                "")
                            =0),
                        0,
                        GEOMEAN(IF(
                            ISNUMBER(M224:AD224),
                            IF(
                                M$4:AD$4=1,
                                M224:AD224,
                                ""),
                            ""))
                    ),
                    IF(
                        OR(IF(
                            ISNUMBER(M224:AD224),
                            IF(
                                M$4:AD$4=2,
                                M224:AD224,
                                ""),
                            "")
                            =0),
                        0,
                        GEOMEAN(IF(
                            ISNUMBER(M224:AD224),
                            IF(
                                M$4:AD$4=2,
                                M224:AD224,
                                ""),
                            "")))
                )
            )
        )
    )
)</f>
        <v>4.41435879343799</v>
      </c>
      <c r="I224" s="191" cm="1">
        <f t="array" ref="I224">IF(
    SUM(IF(
            ISNUMBER(
                IF(
                    $M$5:$AD$5,
                    (M224:AD224),
                    "")),
            1,
            0))
        =0,
    NA(),
    IF(
        Parameters!$D$15=1,
        IF(
            SUM(--(ISNUMBER(IF($M$5:$AD$5=1,(M224:AD224),""))))&gt;0,
            MAX(IF(
                ISNUMBER(M224:AD224),
                IF(
                    M$5:AD$5=1,
                    M224:AD224,
                    ""),
                "")),
            MAX(IF(
                ISNUMBER(M224:AD224),
                IF(
                    M$5:AD$5=2,
                    M224:AD224,
                    ""),
                ""))
        ),
        IF(
            Parameters!$D$16=1,
            IFERROR(
                AVERAGE(IF(
                    ISNUMBER(M224:AD224),
                    IF(
                        M$5:AD$5=1,
                        M224:AD224,
                        ""),
                    "")),
                AVERAGE(IF(
                    ISNUMBER(M224:AD224),
                    IF(
                        M$5:AD$5=2,
                        M224:AD224,
                        ""),
                    ""))
            ),
            IF(
                Parameters!$D$17=1,
                IFERROR(
                    IF(
                        OR(
                            IF(
                                ISNUMBER(M224:AD224),
                                IF(
                                    M$5:AD$5=1,
                                    M224:AD224,
                                    ""),
                                "")
                            =0),
                        0,
                        GEOMEAN(IF(
                            ISNUMBER(M224:AD224),
                            IF(
                                M$5:AD$5=1,
                                M224:AD224,
                                ""),
                            ""))
                    ),
                    IF(
                        OR(IF(
                            ISNUMBER(M224:AD224),
                            IF(
                                M$5:AD$5=2,
                                M224:AD224,
                                ""),
                            "")
                            =0),
                        0,
                        GEOMEAN(IF(
                            ISNUMBER(M224:AD224),
                            IF(
                                M$5:AD$5=2,
                                M224:AD224,
                                ""),
                            "")))
                )
            )
        )
    )
)</f>
        <v>0</v>
      </c>
      <c r="J224" s="242">
        <v>45103</v>
      </c>
      <c r="K224" s="242">
        <v>45154</v>
      </c>
      <c r="L224" s="91" t="s">
        <v>360</v>
      </c>
      <c r="M224" s="192">
        <v>0</v>
      </c>
      <c r="N224" s="192">
        <v>4.41435879343799</v>
      </c>
      <c r="O224" s="192">
        <v>0</v>
      </c>
      <c r="P224" s="192">
        <v>0</v>
      </c>
      <c r="Q224" s="192" t="s">
        <v>409</v>
      </c>
      <c r="R224" s="192">
        <v>0</v>
      </c>
      <c r="S224" s="192">
        <v>0</v>
      </c>
      <c r="T224" s="192" t="s">
        <v>409</v>
      </c>
      <c r="U224" s="192">
        <v>81.8</v>
      </c>
      <c r="V224" s="192">
        <v>0.75660124750492497</v>
      </c>
      <c r="W224" s="192" t="s">
        <v>409</v>
      </c>
      <c r="X224" s="192" t="s">
        <v>409</v>
      </c>
      <c r="Y224" s="192">
        <v>0</v>
      </c>
      <c r="Z224" s="192">
        <v>-100</v>
      </c>
    </row>
    <row r="225" spans="1:26" x14ac:dyDescent="0.2">
      <c r="A225" s="84">
        <v>218</v>
      </c>
      <c r="B225" s="35" t="str">
        <f ca="1"/>
        <v>Zimbabwe</v>
      </c>
      <c r="C225" s="35" t="str">
        <f ca="1"/>
        <v>ZWE</v>
      </c>
      <c r="D225" s="35" t="str">
        <f ca="1"/>
        <v>SSF           Sub-Saharan Africa</v>
      </c>
      <c r="E225" s="35" t="str">
        <f ca="1"/>
        <v>Blend</v>
      </c>
      <c r="F225" s="190" t="str">
        <f t="shared" ca="1" si="15"/>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7.3192505471139802</v>
      </c>
      <c r="H225" s="80" cm="1">
        <f t="array" ref="H225">IF(
    SUM(IF(
            ISNUMBER(
                IF(
                    $M$4:$AD$4,
                    (M225:AD225),
                    "")),
            1,
            0))
        =0,
    NA(),
    IF(
        Parameters!$D$15=1,
        IF(
            SUM(--(ISNUMBER(IF($M$4:$AD$4=1,(M225:AD225),""))))&gt;0,
            MAX(IF(
                ISNUMBER(M225:AD225),
                IF(
                    M$4:AD$4=1,
                    M225:AD225,
                    ""),
                "")),
            MAX(IF(
                ISNUMBER(M225:AD225),
                IF(
                    M$4:AD$4=2,
                    M225:AD225,
                    ""),
                ""))
        ),
        IF(
            Parameters!$D$16=1,
            IFERROR(
                AVERAGE(IF(
                    ISNUMBER(M225:AD225),
                    IF(
                        M$4:AD$4=1,
                        M225:AD225,
                        ""),
                    "")),
                AVERAGE(IF(
                    ISNUMBER(M225:AD225),
                    IF(
                        M$4:AD$4=2,
                        M225:AD225,
                        ""),
                    ""))
            ),
            IF(
                Parameters!$D$17=1,
                IFERROR(
                    IF(
                        OR(
                            IF(
                                ISNUMBER(M225:AD225),
                                IF(
                                    M$4:AD$4=1,
                                    M225:AD225,
                                    ""),
                                "")
                            =0),
                        0,
                        GEOMEAN(IF(
                            ISNUMBER(M225:AD225),
                            IF(
                                M$4:AD$4=1,
                                M225:AD225,
                                ""),
                            ""))
                    ),
                    IF(
                        OR(IF(
                            ISNUMBER(M225:AD225),
                            IF(
                                M$4:AD$4=2,
                                M225:AD225,
                                ""),
                            "")
                            =0),
                        0,
                        GEOMEAN(IF(
                            ISNUMBER(M225:AD225),
                            IF(
                                M$4:AD$4=2,
                                M225:AD225,
                                ""),
                            "")))
                )
            )
        )
    )
)</f>
        <v>10</v>
      </c>
      <c r="I225" s="191" cm="1">
        <f t="array" ref="I225">IF(
    SUM(IF(
            ISNUMBER(
                IF(
                    $M$5:$AD$5,
                    (M225:AD225),
                    "")),
            1,
            0))
        =0,
    NA(),
    IF(
        Parameters!$D$15=1,
        IF(
            SUM(--(ISNUMBER(IF($M$5:$AD$5=1,(M225:AD225),""))))&gt;0,
            MAX(IF(
                ISNUMBER(M225:AD225),
                IF(
                    M$5:AD$5=1,
                    M225:AD225,
                    ""),
                "")),
            MAX(IF(
                ISNUMBER(M225:AD225),
                IF(
                    M$5:AD$5=2,
                    M225:AD225,
                    ""),
                ""))
        ),
        IF(
            Parameters!$D$16=1,
            IFERROR(
                AVERAGE(IF(
                    ISNUMBER(M225:AD225),
                    IF(
                        M$5:AD$5=1,
                        M225:AD225,
                        ""),
                    "")),
                AVERAGE(IF(
                    ISNUMBER(M225:AD225),
                    IF(
                        M$5:AD$5=2,
                        M225:AD225,
                        ""),
                    ""))
            ),
            IF(
                Parameters!$D$17=1,
                IFERROR(
                    IF(
                        OR(
                            IF(
                                ISNUMBER(M225:AD225),
                                IF(
                                    M$5:AD$5=1,
                                    M225:AD225,
                                    ""),
                                "")
                            =0),
                        0,
                        GEOMEAN(IF(
                            ISNUMBER(M225:AD225),
                            IF(
                                M$5:AD$5=1,
                                M225:AD225,
                                ""),
                            ""))
                    ),
                    IF(
                        OR(IF(
                            ISNUMBER(M225:AD225),
                            IF(
                                M$5:AD$5=2,
                                M225:AD225,
                                ""),
                            "")
                            =0),
                        0,
                        GEOMEAN(IF(
                            ISNUMBER(M225:AD225),
                            IF(
                                M$5:AD$5=2,
                                M225:AD225,
                                ""),
                            "")))
                )
            )
        )
    )
)</f>
        <v>5.3571428571428301</v>
      </c>
      <c r="J225" s="242">
        <v>44778</v>
      </c>
      <c r="K225" s="242">
        <v>45142</v>
      </c>
      <c r="L225" s="91" t="s">
        <v>362</v>
      </c>
      <c r="M225" s="192">
        <v>10</v>
      </c>
      <c r="N225" s="192">
        <v>7.7438701711060096</v>
      </c>
      <c r="O225" s="192">
        <v>0</v>
      </c>
      <c r="P225" s="192">
        <v>0</v>
      </c>
      <c r="Q225" s="192" t="s">
        <v>409</v>
      </c>
      <c r="R225" s="192">
        <v>5.3571428571428301</v>
      </c>
      <c r="S225" s="192">
        <v>0</v>
      </c>
      <c r="T225" s="192" t="s">
        <v>623</v>
      </c>
      <c r="U225" s="192">
        <v>96.9</v>
      </c>
      <c r="V225" s="192">
        <v>1.4791450362373499</v>
      </c>
      <c r="W225" s="192" t="s">
        <v>409</v>
      </c>
      <c r="X225" s="192" t="s">
        <v>409</v>
      </c>
      <c r="Y225" s="192">
        <v>0.107142857142856</v>
      </c>
      <c r="Z225" s="192">
        <v>-31.428571428571399</v>
      </c>
    </row>
    <row r="226" spans="1:26" x14ac:dyDescent="0.2">
      <c r="L226" s="79"/>
      <c r="M226" s="80"/>
      <c r="N226" s="80"/>
      <c r="O226" s="80"/>
      <c r="P226" s="80"/>
      <c r="Q226" s="80"/>
      <c r="R226" s="80"/>
      <c r="S226" s="87"/>
      <c r="T226" s="87"/>
      <c r="U226" s="87"/>
      <c r="V226" s="87"/>
      <c r="W226" s="87"/>
      <c r="X226" s="87"/>
      <c r="Y226" s="87"/>
      <c r="Z226" s="87"/>
    </row>
    <row r="227" spans="1:26" x14ac:dyDescent="0.2">
      <c r="L227" s="79"/>
      <c r="M227" s="80"/>
      <c r="N227" s="80"/>
      <c r="O227" s="80"/>
      <c r="P227" s="80"/>
      <c r="Q227" s="80"/>
      <c r="R227" s="80"/>
      <c r="S227" s="87"/>
      <c r="T227" s="87"/>
      <c r="U227" s="87"/>
      <c r="V227" s="87"/>
      <c r="W227" s="87"/>
      <c r="X227" s="87"/>
      <c r="Y227" s="87"/>
      <c r="Z227" s="87"/>
    </row>
    <row r="228" spans="1:26" x14ac:dyDescent="0.2">
      <c r="L228" s="79"/>
      <c r="M228" s="80"/>
      <c r="N228" s="80"/>
      <c r="O228" s="80"/>
      <c r="P228" s="80"/>
      <c r="Q228" s="80"/>
      <c r="R228" s="80"/>
      <c r="S228" s="87"/>
      <c r="T228" s="87"/>
      <c r="U228" s="87"/>
      <c r="V228" s="87"/>
      <c r="W228" s="87"/>
      <c r="X228" s="87"/>
      <c r="Y228" s="87"/>
      <c r="Z228" s="87"/>
    </row>
    <row r="229" spans="1:26" x14ac:dyDescent="0.2">
      <c r="L229" s="91"/>
      <c r="M229" s="181"/>
      <c r="N229" s="181"/>
      <c r="O229" s="181"/>
      <c r="P229" s="181"/>
      <c r="Q229" s="181"/>
      <c r="R229" s="181"/>
      <c r="S229" s="202"/>
      <c r="T229" s="202"/>
      <c r="U229" s="202"/>
      <c r="V229" s="202"/>
      <c r="W229" s="202"/>
      <c r="X229" s="202"/>
      <c r="Y229" s="202"/>
      <c r="Z229" s="202"/>
    </row>
    <row r="230" spans="1:26" x14ac:dyDescent="0.2">
      <c r="L230" s="91"/>
      <c r="M230" s="181"/>
      <c r="N230" s="181"/>
      <c r="O230" s="181"/>
      <c r="P230" s="181"/>
      <c r="Q230" s="194"/>
      <c r="R230" s="194"/>
      <c r="S230" s="202"/>
      <c r="T230" s="202"/>
      <c r="U230" s="202"/>
      <c r="V230" s="202"/>
      <c r="W230" s="202"/>
      <c r="X230" s="202"/>
      <c r="Y230" s="202"/>
      <c r="Z230" s="202"/>
    </row>
    <row r="231" spans="1:26" x14ac:dyDescent="0.2">
      <c r="L231" s="79"/>
      <c r="M231" s="181"/>
      <c r="N231" s="194"/>
      <c r="O231" s="194"/>
      <c r="P231" s="194"/>
      <c r="Q231" s="194"/>
      <c r="R231" s="194"/>
      <c r="S231" s="202"/>
      <c r="T231" s="202"/>
      <c r="U231" s="202"/>
      <c r="V231" s="202"/>
      <c r="W231" s="202"/>
      <c r="X231" s="202"/>
      <c r="Y231" s="202"/>
      <c r="Z231" s="202"/>
    </row>
    <row r="232" spans="1:26" x14ac:dyDescent="0.2">
      <c r="L232" s="79"/>
      <c r="M232" s="80"/>
      <c r="N232" s="181" t="str">
        <f>IFERROR(INDEX('Data Dictionary'!$J$8:$J$39,MATCH(N9,'Data Dictionary'!$K$8:$K$39,0)),"")</f>
        <v/>
      </c>
      <c r="O232" s="80"/>
      <c r="P232" s="80"/>
      <c r="Q232" s="80"/>
      <c r="R232" s="80"/>
      <c r="S232" s="87"/>
      <c r="T232" s="87"/>
      <c r="U232" s="87"/>
      <c r="V232" s="87"/>
      <c r="W232" s="87"/>
      <c r="X232" s="87"/>
      <c r="Y232" s="87"/>
      <c r="Z232" s="87"/>
    </row>
    <row r="233" spans="1:26" x14ac:dyDescent="0.2">
      <c r="L233" s="79"/>
      <c r="M233" s="80"/>
      <c r="N233" s="80"/>
      <c r="O233" s="80"/>
      <c r="P233" s="80"/>
      <c r="Q233" s="80"/>
      <c r="R233" s="80"/>
      <c r="S233" s="87"/>
      <c r="T233" s="87"/>
      <c r="U233" s="87"/>
      <c r="V233" s="87"/>
      <c r="W233" s="87"/>
      <c r="X233" s="87"/>
      <c r="Y233" s="87"/>
      <c r="Z233" s="87"/>
    </row>
  </sheetData>
  <conditionalFormatting sqref="G1:G5">
    <cfRule type="cellIs" dxfId="68" priority="25" stopIfTrue="1" operator="greaterThanOrEqual">
      <formula>0</formula>
    </cfRule>
  </conditionalFormatting>
  <conditionalFormatting sqref="G8:G225">
    <cfRule type="cellIs" dxfId="65" priority="4" stopIfTrue="1" operator="greaterThanOrEqual">
      <formula>0</formula>
    </cfRule>
  </conditionalFormatting>
  <conditionalFormatting sqref="G1:H5">
    <cfRule type="expression" dxfId="62" priority="11" stopIfTrue="1">
      <formula>G1=""</formula>
    </cfRule>
  </conditionalFormatting>
  <conditionalFormatting sqref="G8:H225">
    <cfRule type="expression" dxfId="61" priority="1" stopIfTrue="1">
      <formula>G8=""</formula>
    </cfRule>
  </conditionalFormatting>
  <conditionalFormatting sqref="H1:H5">
    <cfRule type="expression" dxfId="58" priority="18">
      <formula>H1=10</formula>
    </cfRule>
    <cfRule type="cellIs" dxfId="57" priority="17" operator="between">
      <formula>7</formula>
      <formula>9.99</formula>
    </cfRule>
    <cfRule type="cellIs" dxfId="56" priority="16" operator="between">
      <formula>0</formula>
      <formula>6.999</formula>
    </cfRule>
  </conditionalFormatting>
  <conditionalFormatting sqref="H8:H225">
    <cfRule type="expression" dxfId="51" priority="70">
      <formula>H8=10</formula>
    </cfRule>
    <cfRule type="cellIs" dxfId="50" priority="68" operator="between">
      <formula>0</formula>
      <formula>6.999</formula>
    </cfRule>
    <cfRule type="cellIs" dxfId="49" priority="69" operator="between">
      <formula>7</formula>
      <formula>9.99</formula>
    </cfRule>
  </conditionalFormatting>
  <conditionalFormatting sqref="I2:I3">
    <cfRule type="expression" dxfId="48" priority="26">
      <formula>I2=""</formula>
    </cfRule>
    <cfRule type="cellIs" dxfId="47" priority="27" operator="between">
      <formula>0</formula>
      <formula>6.999</formula>
    </cfRule>
    <cfRule type="expression" dxfId="46" priority="29">
      <formula>I2=10</formula>
    </cfRule>
    <cfRule type="cellIs" dxfId="45" priority="28" operator="between">
      <formula>7</formula>
      <formula>9.99</formula>
    </cfRule>
  </conditionalFormatting>
  <conditionalFormatting sqref="I2:I5">
    <cfRule type="cellIs" dxfId="44" priority="13" operator="between">
      <formula>0</formula>
      <formula>6.999</formula>
    </cfRule>
    <cfRule type="expression" dxfId="43" priority="15">
      <formula>I2=10</formula>
    </cfRule>
    <cfRule type="cellIs" dxfId="42" priority="14" operator="between">
      <formula>7</formula>
      <formula>9.99</formula>
    </cfRule>
    <cfRule type="expression" dxfId="41" priority="12">
      <formula>I2=""</formula>
    </cfRule>
  </conditionalFormatting>
  <conditionalFormatting sqref="I4:I5">
    <cfRule type="expression" dxfId="40" priority="7">
      <formula>I4=""</formula>
    </cfRule>
    <cfRule type="expression" dxfId="39" priority="10">
      <formula>I4=10</formula>
    </cfRule>
    <cfRule type="cellIs" dxfId="38" priority="8" operator="between">
      <formula>0</formula>
      <formula>6.999</formula>
    </cfRule>
    <cfRule type="cellIs" dxfId="37" priority="9" operator="between">
      <formula>7</formula>
      <formula>9.99</formula>
    </cfRule>
  </conditionalFormatting>
  <conditionalFormatting sqref="I8:I225">
    <cfRule type="expression" dxfId="36" priority="63">
      <formula>I8=""</formula>
    </cfRule>
    <cfRule type="cellIs" dxfId="35" priority="66" stopIfTrue="1" operator="greaterThanOrEqual">
      <formula>0</formula>
    </cfRule>
  </conditionalFormatting>
  <conditionalFormatting sqref="J8:K225">
    <cfRule type="colorScale" priority="851">
      <colorScale>
        <cfvo type="min"/>
        <cfvo type="max"/>
        <color rgb="FFFCDCDF"/>
        <color rgb="FFF2676B"/>
      </colorScale>
    </cfRule>
  </conditionalFormatting>
  <conditionalFormatting sqref="L8:L15 L17:L225">
    <cfRule type="expression" dxfId="32" priority="37">
      <formula>$L8&lt;&gt;$C8</formula>
    </cfRule>
  </conditionalFormatting>
  <conditionalFormatting sqref="M6:Z6">
    <cfRule type="expression" dxfId="31" priority="22">
      <formula>ISNUMBER(SEARCH("_raw",M$7))</formula>
    </cfRule>
  </conditionalFormatting>
  <conditionalFormatting sqref="M8:Z225">
    <cfRule type="expression" dxfId="30" priority="62" stopIfTrue="1">
      <formula>ISNUMBER(SEARCH("_raw",M$7))</formula>
    </cfRule>
    <cfRule type="colorScale" priority="632">
      <colorScale>
        <cfvo type="num" val="0"/>
        <cfvo type="num" val="10"/>
        <color rgb="FFFCFCFF"/>
        <color rgb="FFFFFF00"/>
      </colorScale>
    </cfRule>
  </conditionalFormatting>
  <conditionalFormatting sqref="AA2:AC2 M2:Z3">
    <cfRule type="expression" dxfId="29" priority="31">
      <formula>M2&lt;&gt;L2</formula>
    </cfRule>
    <cfRule type="expression" dxfId="28" priority="32">
      <formula>M2=L2</formula>
    </cfRule>
    <cfRule type="expression" dxfId="27" priority="30">
      <formula>M2=L2</formula>
    </cfRule>
  </conditionalFormatting>
  <conditionalFormatting sqref="AA2:AD3">
    <cfRule type="expression" dxfId="26" priority="34">
      <formula>AA2&lt;&gt;V2</formula>
    </cfRule>
    <cfRule type="expression" dxfId="25" priority="33">
      <formula>AA2=V2</formula>
    </cfRule>
    <cfRule type="expression" dxfId="24" priority="35">
      <formula>AA2=V2</formula>
    </cfRule>
  </conditionalFormatting>
  <conditionalFormatting sqref="AC8:AH197">
    <cfRule type="expression" dxfId="23" priority="61">
      <formula>ISNUMBER(SEARCH("_raw",AC$7))</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4" stopIfTrue="1" operator="greaterThanOrEqual" id="{927F630C-93F1-764D-8D04-E759A1A3980A}">
            <xm:f>Parameters!$D$38</xm:f>
            <x14:dxf>
              <font>
                <sz val="12"/>
                <color rgb="FF000000"/>
                <name val="Arial"/>
              </font>
              <fill>
                <patternFill patternType="solid">
                  <bgColor rgb="FFEE9F8F"/>
                </patternFill>
              </fill>
            </x14:dxf>
          </x14:cfRule>
          <x14:cfRule type="cellIs" priority="23" stopIfTrue="1" operator="greaterThanOrEqual" id="{5E97E8CD-6DF2-FB47-8F7C-8673278B9934}">
            <xm:f>Parameters!$D$37</xm:f>
            <x14:dxf>
              <font>
                <sz val="12"/>
                <color rgb="FF000000"/>
                <name val="Arial"/>
              </font>
              <fill>
                <patternFill patternType="solid">
                  <bgColor rgb="FFE35A3A"/>
                </patternFill>
              </fill>
            </x14:dxf>
          </x14:cfRule>
          <xm:sqref>G1:G5</xm:sqref>
        </x14:conditionalFormatting>
        <x14:conditionalFormatting xmlns:xm="http://schemas.microsoft.com/office/excel/2006/main">
          <x14:cfRule type="cellIs" priority="3" stopIfTrue="1" operator="greaterThanOrEqual" id="{B12AF258-47B9-4F40-9A84-2423207E06D7}">
            <xm:f>Parameters!$D$38</xm:f>
            <x14:dxf>
              <font>
                <sz val="12"/>
                <color rgb="FF000000"/>
                <name val="Arial"/>
              </font>
              <fill>
                <patternFill patternType="solid">
                  <bgColor rgb="FFEE9F8F"/>
                </patternFill>
              </fill>
            </x14:dxf>
          </x14:cfRule>
          <x14:cfRule type="cellIs" priority="2" stopIfTrue="1" operator="greaterThanOrEqual" id="{CDBAFCEF-2945-244B-B6F0-55AC3A754820}">
            <xm:f>Parameters!$D$37</xm:f>
            <x14:dxf>
              <font>
                <sz val="12"/>
                <color rgb="FF000000"/>
                <name val="Arial"/>
              </font>
              <fill>
                <patternFill patternType="solid">
                  <bgColor rgb="FFE35A3A"/>
                </patternFill>
              </fill>
            </x14:dxf>
          </x14:cfRule>
          <xm:sqref>G8:G225</xm:sqref>
        </x14:conditionalFormatting>
        <x14:conditionalFormatting xmlns:xm="http://schemas.microsoft.com/office/excel/2006/main">
          <x14:cfRule type="cellIs" priority="21" stopIfTrue="1" operator="between" id="{6E6F3A39-A958-2342-AABD-4ECE67DBBD07}">
            <xm:f>0</xm:f>
            <xm:f>Parameters!$D$42</xm:f>
            <x14:dxf>
              <font>
                <sz val="12"/>
                <color rgb="FF000000"/>
                <name val="Arial"/>
              </font>
              <fill>
                <patternFill patternType="solid">
                  <bgColor rgb="FFFCDCDF"/>
                </patternFill>
              </fill>
            </x14:dxf>
          </x14:cfRule>
          <x14:cfRule type="cellIs" priority="19" stopIfTrue="1" operator="greaterThanOrEqual" id="{7E79F415-0379-E643-A6D0-371B3C47E92F}">
            <xm:f>Parameters!$D$41</xm:f>
            <x14:dxf>
              <font>
                <sz val="12"/>
                <color rgb="FF000000"/>
                <name val="Arial"/>
              </font>
              <fill>
                <patternFill patternType="solid">
                  <bgColor rgb="FFF2676B"/>
                </patternFill>
              </fill>
            </x14:dxf>
          </x14:cfRule>
          <x14:cfRule type="cellIs" priority="20" stopIfTrue="1" operator="greaterThanOrEqual" id="{E100178C-CE71-CC48-9A07-5435209E8627}">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73" stopIfTrue="1" operator="between" id="{FABDCF05-C5C3-2240-8C62-2342E70D9E49}">
            <xm:f>0</xm:f>
            <xm:f>Parameters!$D$42</xm:f>
            <x14:dxf>
              <font>
                <sz val="12"/>
                <color rgb="FF000000"/>
                <name val="Arial"/>
              </font>
              <fill>
                <patternFill patternType="solid">
                  <bgColor rgb="FFFCDCDF"/>
                </patternFill>
              </fill>
            </x14:dxf>
          </x14:cfRule>
          <x14:cfRule type="cellIs" priority="72" stopIfTrue="1" operator="greaterThanOrEqual" id="{00FA0448-0462-444A-BD46-F5AB2969F434}">
            <xm:f>Parameters!$D$42</xm:f>
            <x14:dxf>
              <font>
                <sz val="12"/>
                <color rgb="FF000000"/>
                <name val="Arial"/>
              </font>
              <fill>
                <patternFill patternType="solid">
                  <bgColor rgb="FFF7A9AC"/>
                </patternFill>
              </fill>
            </x14:dxf>
          </x14:cfRule>
          <x14:cfRule type="cellIs" priority="71" stopIfTrue="1" operator="greaterThanOrEqual" id="{0E4D86E4-E41E-0C40-AA0E-1CA99754BD7E}">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65" stopIfTrue="1" operator="greaterThanOrEqual" id="{592929FF-A268-4645-90FD-95A51F7AC6C9}">
            <xm:f>Parameters!$D$38</xm:f>
            <x14:dxf>
              <font>
                <sz val="12"/>
                <color rgb="FF000000"/>
                <name val="Arial"/>
              </font>
              <fill>
                <patternFill patternType="solid">
                  <bgColor rgb="FFF9BF8E"/>
                </patternFill>
              </fill>
            </x14:dxf>
          </x14:cfRule>
          <x14:cfRule type="cellIs" priority="64" stopIfTrue="1" operator="greaterThanOrEqual" id="{73387B95-360C-BA48-898C-7D543B8DCDDE}">
            <xm:f>Parameters!$D$37</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6" id="{3C3436AD-FAB1-914E-9404-3F6BAE5109B6}">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 xmlns:xm="http://schemas.microsoft.com/office/excel/2006/main">
          <x14:cfRule type="iconSet" priority="5" id="{4960FC72-F72F-E54B-95D6-49C0C467AB6E}">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AA2:AD2 M2:Z3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D2EE9-D749-C944-A438-1615E166AE89}">
  <dimension ref="A1:S68"/>
  <sheetViews>
    <sheetView topLeftCell="A19" workbookViewId="0">
      <selection activeCell="R37" sqref="R37"/>
    </sheetView>
  </sheetViews>
  <sheetFormatPr baseColWidth="10" defaultRowHeight="16" x14ac:dyDescent="0.2"/>
  <cols>
    <col min="1" max="1" width="5.28515625" customWidth="1"/>
    <col min="2" max="2" width="4.5703125" customWidth="1"/>
    <col min="3" max="3" width="30.7109375" customWidth="1"/>
    <col min="4" max="4" width="9.28515625" style="142" customWidth="1"/>
    <col min="5" max="5" width="9.28515625" style="143" customWidth="1"/>
    <col min="6" max="8" width="9.28515625" style="142" customWidth="1"/>
    <col min="9" max="9" width="10.42578125" style="142" customWidth="1"/>
    <col min="10" max="11" width="9.28515625" style="142" customWidth="1"/>
    <col min="12" max="12" width="4.5703125" style="142" customWidth="1"/>
    <col min="13" max="13" width="5" bestFit="1" customWidth="1"/>
    <col min="14" max="14" width="18.85546875" bestFit="1" customWidth="1"/>
    <col min="15" max="16" width="4.85546875" bestFit="1" customWidth="1"/>
    <col min="17" max="17" width="5" bestFit="1" customWidth="1"/>
    <col min="18" max="18" width="27.85546875" bestFit="1" customWidth="1"/>
    <col min="19" max="20" width="4.85546875" bestFit="1" customWidth="1"/>
    <col min="21" max="21" width="5" bestFit="1" customWidth="1"/>
    <col min="22" max="22" width="21.85546875" bestFit="1" customWidth="1"/>
    <col min="23" max="24" width="4.85546875" bestFit="1" customWidth="1"/>
    <col min="25" max="25" width="5" bestFit="1" customWidth="1"/>
    <col min="26" max="26" width="21.85546875" bestFit="1" customWidth="1"/>
    <col min="27" max="28" width="4.85546875" bestFit="1" customWidth="1"/>
    <col min="29" max="29" width="5" bestFit="1" customWidth="1"/>
    <col min="30" max="30" width="25.140625" bestFit="1" customWidth="1"/>
    <col min="31" max="31" width="18.140625" bestFit="1" customWidth="1"/>
    <col min="32" max="32" width="23.42578125" bestFit="1" customWidth="1"/>
    <col min="33" max="33" width="32.42578125" bestFit="1" customWidth="1"/>
    <col min="34" max="35" width="26.42578125" bestFit="1" customWidth="1"/>
  </cols>
  <sheetData>
    <row r="1" spans="1:14" x14ac:dyDescent="0.2">
      <c r="A1" s="34"/>
      <c r="B1" s="34"/>
      <c r="C1" s="35"/>
      <c r="D1" s="145"/>
      <c r="E1" s="146"/>
      <c r="F1" s="145"/>
      <c r="G1" s="145"/>
      <c r="H1" s="145"/>
      <c r="I1" s="145"/>
      <c r="J1" s="145"/>
      <c r="K1" s="145"/>
      <c r="L1" s="145"/>
      <c r="M1" s="34"/>
    </row>
    <row r="2" spans="1:14" x14ac:dyDescent="0.2">
      <c r="A2" s="34"/>
      <c r="B2" s="98" t="s">
        <v>496</v>
      </c>
      <c r="C2" s="34"/>
      <c r="D2" s="145"/>
      <c r="E2" s="146"/>
      <c r="F2" s="145"/>
      <c r="G2" s="145"/>
      <c r="H2" s="145"/>
      <c r="I2" s="145"/>
      <c r="J2" s="145"/>
      <c r="K2" s="145"/>
      <c r="L2" s="145"/>
      <c r="M2" s="34"/>
    </row>
    <row r="3" spans="1:14" x14ac:dyDescent="0.2">
      <c r="A3" s="34"/>
      <c r="B3" s="148"/>
      <c r="C3" s="34"/>
      <c r="D3" s="145"/>
      <c r="E3" s="146"/>
      <c r="F3" s="145"/>
      <c r="G3" s="145"/>
      <c r="H3" s="145"/>
      <c r="I3" s="145"/>
      <c r="J3" s="145"/>
      <c r="K3" s="145"/>
      <c r="L3" s="145"/>
      <c r="M3" s="34"/>
    </row>
    <row r="4" spans="1:14" x14ac:dyDescent="0.2">
      <c r="A4" s="34"/>
      <c r="B4" s="172" t="s">
        <v>500</v>
      </c>
      <c r="C4" s="34"/>
      <c r="D4" s="145"/>
      <c r="E4" s="146"/>
      <c r="F4" s="145"/>
      <c r="G4" s="145"/>
      <c r="H4" s="145"/>
      <c r="I4" s="145"/>
      <c r="J4" s="145"/>
      <c r="K4" s="145"/>
      <c r="L4" s="145"/>
      <c r="M4" s="34"/>
    </row>
    <row r="5" spans="1:14" x14ac:dyDescent="0.2">
      <c r="A5" s="34"/>
      <c r="B5" s="159"/>
      <c r="C5" s="163"/>
      <c r="D5" s="164"/>
      <c r="E5" s="165"/>
      <c r="F5" s="164"/>
      <c r="G5" s="164"/>
      <c r="H5" s="164"/>
      <c r="I5" s="164"/>
      <c r="J5" s="164"/>
      <c r="K5" s="164"/>
      <c r="L5" s="166"/>
      <c r="M5" s="34"/>
    </row>
    <row r="6" spans="1:14" ht="34" x14ac:dyDescent="0.2">
      <c r="A6" s="34"/>
      <c r="B6" s="149"/>
      <c r="C6" s="32" t="s">
        <v>502</v>
      </c>
      <c r="D6" s="72" t="s">
        <v>495</v>
      </c>
      <c r="E6" s="161" t="s">
        <v>494</v>
      </c>
      <c r="F6" s="161" t="s">
        <v>371</v>
      </c>
      <c r="G6" s="161" t="s">
        <v>372</v>
      </c>
      <c r="H6" s="161" t="s">
        <v>373</v>
      </c>
      <c r="I6" s="161" t="s">
        <v>417</v>
      </c>
      <c r="J6" s="161" t="s">
        <v>375</v>
      </c>
      <c r="K6" s="161" t="s">
        <v>376</v>
      </c>
      <c r="L6" s="162"/>
      <c r="M6" s="34"/>
    </row>
    <row r="7" spans="1:14" ht="17" thickBot="1" x14ac:dyDescent="0.25">
      <c r="A7" s="34"/>
      <c r="B7" s="149"/>
      <c r="C7" s="150" t="s">
        <v>436</v>
      </c>
      <c r="D7" s="145">
        <f>COUNTIF('Compound Alert'!$D$6:$D$195,'Regional Sumaries'!$C7)</f>
        <v>30</v>
      </c>
      <c r="E7" s="146">
        <f ca="1">AVERAGEIF('Compound Alert'!$D$6:$D$195,'Regional Sumaries'!$C7,'Compound Alert'!$G$6:$G$195)</f>
        <v>0.53333333333333333</v>
      </c>
      <c r="F7" s="145">
        <f ca="1">COUNTIFS('Compound Alert'!$D$6:$D$195,'Regional Sumaries'!$C7,'Compound Alert'!R$6:R$195,"&gt;=7")</f>
        <v>1</v>
      </c>
      <c r="G7" s="145">
        <f ca="1">COUNTIFS('Compound Alert'!$D$6:$D$195,'Regional Sumaries'!$C7,'Compound Alert'!S$6:S$195,"&gt;=7")</f>
        <v>0</v>
      </c>
      <c r="H7" s="145">
        <f ca="1">COUNTIFS('Compound Alert'!$D$6:$D$195,'Regional Sumaries'!$C7,'Compound Alert'!T$6:T$195,"&gt;=7")</f>
        <v>4</v>
      </c>
      <c r="I7" s="145">
        <f ca="1">COUNTIFS('Compound Alert'!$D$6:$D$195,'Regional Sumaries'!$C7,'Compound Alert'!U$6:U$195,"&gt;=7")</f>
        <v>2</v>
      </c>
      <c r="J7" s="145">
        <f ca="1">COUNTIFS('Compound Alert'!$D$6:$D$195,'Regional Sumaries'!$C7,'Compound Alert'!V$6:V$195,"&gt;=7")</f>
        <v>3</v>
      </c>
      <c r="K7" s="145">
        <f ca="1">COUNTIFS('Compound Alert'!$D$6:$D$195,'Regional Sumaries'!$C7,'Compound Alert'!W$6:W$195,"&gt;=7")</f>
        <v>1</v>
      </c>
      <c r="L7" s="151"/>
      <c r="M7" s="34"/>
    </row>
    <row r="8" spans="1:14" ht="17" thickBot="1" x14ac:dyDescent="0.25">
      <c r="A8" s="34"/>
      <c r="B8" s="149"/>
      <c r="C8" s="168" t="s">
        <v>433</v>
      </c>
      <c r="D8" s="145">
        <f>COUNTIF('Compound Alert'!$D$6:$D$195,'Regional Sumaries'!$C8)</f>
        <v>52</v>
      </c>
      <c r="E8" s="146">
        <f ca="1">AVERAGEIF('Compound Alert'!$D$6:$D$195,'Regional Sumaries'!$C8,'Compound Alert'!$G$6:$G$195)</f>
        <v>0.13461538461538461</v>
      </c>
      <c r="F8" s="169">
        <f ca="1">COUNTIFS('Compound Alert'!$D$6:$D$195,'Regional Sumaries'!$C8,'Compound Alert'!R$6:R$195,"&gt;=7")</f>
        <v>0</v>
      </c>
      <c r="G8" s="169">
        <f ca="1">COUNTIFS('Compound Alert'!$D$6:$D$195,'Regional Sumaries'!$C8,'Compound Alert'!S$6:S$195,"&gt;=7")</f>
        <v>0</v>
      </c>
      <c r="H8" s="169">
        <f ca="1">COUNTIFS('Compound Alert'!$D$6:$D$195,'Regional Sumaries'!$C8,'Compound Alert'!T$6:T$195,"&gt;=7")</f>
        <v>1</v>
      </c>
      <c r="I8" s="169">
        <f ca="1">COUNTIFS('Compound Alert'!$D$6:$D$195,'Regional Sumaries'!$C8,'Compound Alert'!U$6:U$195,"&gt;=7")</f>
        <v>0</v>
      </c>
      <c r="J8" s="169">
        <f ca="1">COUNTIFS('Compound Alert'!$D$6:$D$195,'Regional Sumaries'!$C8,'Compound Alert'!V$6:V$195,"&gt;=7")</f>
        <v>3</v>
      </c>
      <c r="K8" s="169">
        <f ca="1">COUNTIFS('Compound Alert'!$D$6:$D$195,'Regional Sumaries'!$C8,'Compound Alert'!W$6:W$195,"&gt;=7")</f>
        <v>0</v>
      </c>
      <c r="L8" s="151"/>
      <c r="M8" s="34"/>
    </row>
    <row r="9" spans="1:14" ht="17" thickBot="1" x14ac:dyDescent="0.25">
      <c r="A9" s="34"/>
      <c r="B9" s="149"/>
      <c r="C9" s="168" t="s">
        <v>435</v>
      </c>
      <c r="D9" s="145">
        <f>COUNTIF('Compound Alert'!$D$6:$D$195,'Regional Sumaries'!$C9)</f>
        <v>36</v>
      </c>
      <c r="E9" s="146">
        <f ca="1">AVERAGEIF('Compound Alert'!$D$6:$D$195,'Regional Sumaries'!$C9,'Compound Alert'!$G$6:$G$195)</f>
        <v>0.93055555555555558</v>
      </c>
      <c r="F9" s="169">
        <f ca="1">COUNTIFS('Compound Alert'!$D$6:$D$195,'Regional Sumaries'!$C9,'Compound Alert'!R$6:R$195,"&gt;=7")</f>
        <v>5</v>
      </c>
      <c r="G9" s="169">
        <f ca="1">COUNTIFS('Compound Alert'!$D$6:$D$195,'Regional Sumaries'!$C9,'Compound Alert'!S$6:S$195,"&gt;=7")</f>
        <v>1</v>
      </c>
      <c r="H9" s="169">
        <f ca="1">COUNTIFS('Compound Alert'!$D$6:$D$195,'Regional Sumaries'!$C9,'Compound Alert'!T$6:T$195,"&gt;=7")</f>
        <v>4</v>
      </c>
      <c r="I9" s="169">
        <f ca="1">COUNTIFS('Compound Alert'!$D$6:$D$195,'Regional Sumaries'!$C9,'Compound Alert'!U$6:U$195,"&gt;=7")</f>
        <v>3</v>
      </c>
      <c r="J9" s="169">
        <f ca="1">COUNTIFS('Compound Alert'!$D$6:$D$195,'Regional Sumaries'!$C9,'Compound Alert'!V$6:V$195,"&gt;=7")</f>
        <v>12</v>
      </c>
      <c r="K9" s="169">
        <f ca="1">COUNTIFS('Compound Alert'!$D$6:$D$195,'Regional Sumaries'!$C9,'Compound Alert'!W$6:W$195,"&gt;=7")</f>
        <v>1</v>
      </c>
      <c r="L9" s="151"/>
      <c r="M9" s="34"/>
    </row>
    <row r="10" spans="1:14" ht="17" thickBot="1" x14ac:dyDescent="0.25">
      <c r="A10" s="34"/>
      <c r="B10" s="149"/>
      <c r="C10" s="168" t="s">
        <v>434</v>
      </c>
      <c r="D10" s="145">
        <f>COUNTIF('Compound Alert'!$D$6:$D$195,'Regional Sumaries'!$C10)</f>
        <v>19</v>
      </c>
      <c r="E10" s="146">
        <f ca="1">AVERAGEIF('Compound Alert'!$D$6:$D$195,'Regional Sumaries'!$C10,'Compound Alert'!$G$6:$G$195)</f>
        <v>0.97368421052631582</v>
      </c>
      <c r="F10" s="169">
        <f ca="1">COUNTIFS('Compound Alert'!$D$6:$D$195,'Regional Sumaries'!$C10,'Compound Alert'!R$6:R$195,"&gt;=7")</f>
        <v>1</v>
      </c>
      <c r="G10" s="169">
        <f ca="1">COUNTIFS('Compound Alert'!$D$6:$D$195,'Regional Sumaries'!$C10,'Compound Alert'!S$6:S$195,"&gt;=7")</f>
        <v>1</v>
      </c>
      <c r="H10" s="169">
        <f ca="1">COUNTIFS('Compound Alert'!$D$6:$D$195,'Regional Sumaries'!$C10,'Compound Alert'!T$6:T$195,"&gt;=7")</f>
        <v>3</v>
      </c>
      <c r="I10" s="169">
        <f ca="1">COUNTIFS('Compound Alert'!$D$6:$D$195,'Regional Sumaries'!$C10,'Compound Alert'!U$6:U$195,"&gt;=7")</f>
        <v>4</v>
      </c>
      <c r="J10" s="169">
        <f ca="1">COUNTIFS('Compound Alert'!$D$6:$D$195,'Regional Sumaries'!$C10,'Compound Alert'!V$6:V$195,"&gt;=7")</f>
        <v>3</v>
      </c>
      <c r="K10" s="169">
        <f ca="1">COUNTIFS('Compound Alert'!$D$6:$D$195,'Regional Sumaries'!$C10,'Compound Alert'!W$6:W$195,"&gt;=7")</f>
        <v>3</v>
      </c>
      <c r="L10" s="151"/>
      <c r="M10" s="34"/>
    </row>
    <row r="11" spans="1:14" ht="17" thickBot="1" x14ac:dyDescent="0.25">
      <c r="A11" s="34"/>
      <c r="B11" s="149"/>
      <c r="C11" s="168" t="s">
        <v>437</v>
      </c>
      <c r="D11" s="145">
        <f>COUNTIF('Compound Alert'!$D$6:$D$195,'Regional Sumaries'!$C11)</f>
        <v>2</v>
      </c>
      <c r="E11" s="146">
        <f ca="1">AVERAGEIF('Compound Alert'!$D$6:$D$195,'Regional Sumaries'!$C11,'Compound Alert'!$G$6:$G$195)</f>
        <v>0</v>
      </c>
      <c r="F11" s="169">
        <f ca="1">COUNTIFS('Compound Alert'!$D$6:$D$195,'Regional Sumaries'!$C11,'Compound Alert'!R$6:R$195,"&gt;=7")</f>
        <v>0</v>
      </c>
      <c r="G11" s="169">
        <f ca="1">COUNTIFS('Compound Alert'!$D$6:$D$195,'Regional Sumaries'!$C11,'Compound Alert'!S$6:S$195,"&gt;=7")</f>
        <v>0</v>
      </c>
      <c r="H11" s="169">
        <f ca="1">COUNTIFS('Compound Alert'!$D$6:$D$195,'Regional Sumaries'!$C11,'Compound Alert'!T$6:T$195,"&gt;=7")</f>
        <v>0</v>
      </c>
      <c r="I11" s="169">
        <f ca="1">COUNTIFS('Compound Alert'!$D$6:$D$195,'Regional Sumaries'!$C11,'Compound Alert'!U$6:U$195,"&gt;=7")</f>
        <v>0</v>
      </c>
      <c r="J11" s="169">
        <f ca="1">COUNTIFS('Compound Alert'!$D$6:$D$195,'Regional Sumaries'!$C11,'Compound Alert'!V$6:V$195,"&gt;=7")</f>
        <v>0</v>
      </c>
      <c r="K11" s="169">
        <f ca="1">COUNTIFS('Compound Alert'!$D$6:$D$195,'Regional Sumaries'!$C11,'Compound Alert'!W$6:W$195,"&gt;=7")</f>
        <v>0</v>
      </c>
      <c r="L11" s="151"/>
      <c r="M11" s="34"/>
    </row>
    <row r="12" spans="1:14" ht="17" thickBot="1" x14ac:dyDescent="0.25">
      <c r="A12" s="34"/>
      <c r="B12" s="149"/>
      <c r="C12" s="168" t="s">
        <v>431</v>
      </c>
      <c r="D12" s="145">
        <f>COUNTIF('Compound Alert'!$D$6:$D$195,'Regional Sumaries'!$C12)</f>
        <v>8</v>
      </c>
      <c r="E12" s="146">
        <f ca="1">AVERAGEIF('Compound Alert'!$D$6:$D$195,'Regional Sumaries'!$C12,'Compound Alert'!$G$6:$G$195)</f>
        <v>1.9375</v>
      </c>
      <c r="F12" s="169">
        <f ca="1">COUNTIFS('Compound Alert'!$D$6:$D$195,'Regional Sumaries'!$C12,'Compound Alert'!R$6:R$195,"&gt;=7")</f>
        <v>2</v>
      </c>
      <c r="G12" s="169">
        <f ca="1">COUNTIFS('Compound Alert'!$D$6:$D$195,'Regional Sumaries'!$C12,'Compound Alert'!S$6:S$195,"&gt;=7")</f>
        <v>2</v>
      </c>
      <c r="H12" s="169">
        <f ca="1">COUNTIFS('Compound Alert'!$D$6:$D$195,'Regional Sumaries'!$C12,'Compound Alert'!T$6:T$195,"&gt;=7")</f>
        <v>2</v>
      </c>
      <c r="I12" s="169">
        <f ca="1">COUNTIFS('Compound Alert'!$D$6:$D$195,'Regional Sumaries'!$C12,'Compound Alert'!U$6:U$195,"&gt;=7")</f>
        <v>3</v>
      </c>
      <c r="J12" s="169">
        <f ca="1">COUNTIFS('Compound Alert'!$D$6:$D$195,'Regional Sumaries'!$C12,'Compound Alert'!V$6:V$195,"&gt;=7")</f>
        <v>2</v>
      </c>
      <c r="K12" s="169">
        <f ca="1">COUNTIFS('Compound Alert'!$D$6:$D$195,'Regional Sumaries'!$C12,'Compound Alert'!W$6:W$195,"&gt;=7")</f>
        <v>2</v>
      </c>
      <c r="L12" s="151"/>
      <c r="M12" s="34"/>
    </row>
    <row r="13" spans="1:14" ht="17" thickBot="1" x14ac:dyDescent="0.25">
      <c r="A13" s="34"/>
      <c r="B13" s="149"/>
      <c r="C13" s="168" t="s">
        <v>432</v>
      </c>
      <c r="D13" s="145">
        <f>COUNTIF('Compound Alert'!$D$6:$D$195,'Regional Sumaries'!$C13)</f>
        <v>43</v>
      </c>
      <c r="E13" s="146">
        <f ca="1">AVERAGEIF('Compound Alert'!$D$6:$D$195,'Regional Sumaries'!$C13,'Compound Alert'!$G$6:$G$195)</f>
        <v>1.7093023255813953</v>
      </c>
      <c r="F13" s="169">
        <f ca="1">COUNTIFS('Compound Alert'!$D$6:$D$195,'Regional Sumaries'!$C13,'Compound Alert'!R$6:R$195,"&gt;=7")</f>
        <v>11</v>
      </c>
      <c r="G13" s="169">
        <f ca="1">COUNTIFS('Compound Alert'!$D$6:$D$195,'Regional Sumaries'!$C13,'Compound Alert'!S$6:S$195,"&gt;=7")</f>
        <v>11</v>
      </c>
      <c r="H13" s="169">
        <f ca="1">COUNTIFS('Compound Alert'!$D$6:$D$195,'Regional Sumaries'!$C13,'Compound Alert'!T$6:T$195,"&gt;=7")</f>
        <v>12</v>
      </c>
      <c r="I13" s="169">
        <f ca="1">COUNTIFS('Compound Alert'!$D$6:$D$195,'Regional Sumaries'!$C13,'Compound Alert'!U$6:U$195,"&gt;=7")</f>
        <v>7</v>
      </c>
      <c r="J13" s="169">
        <f ca="1">COUNTIFS('Compound Alert'!$D$6:$D$195,'Regional Sumaries'!$C13,'Compound Alert'!V$6:V$195,"&gt;=7")</f>
        <v>7</v>
      </c>
      <c r="K13" s="169">
        <f ca="1">COUNTIFS('Compound Alert'!$D$6:$D$195,'Regional Sumaries'!$C13,'Compound Alert'!W$6:W$195,"&gt;=7")</f>
        <v>12</v>
      </c>
      <c r="L13" s="151"/>
      <c r="M13" s="34"/>
    </row>
    <row r="14" spans="1:14" x14ac:dyDescent="0.2">
      <c r="A14" s="34"/>
      <c r="B14" s="149"/>
      <c r="C14" s="34"/>
      <c r="D14" s="145"/>
      <c r="E14" s="146"/>
      <c r="F14" s="145"/>
      <c r="G14" s="145"/>
      <c r="H14" s="145"/>
      <c r="I14" s="145"/>
      <c r="J14" s="145"/>
      <c r="K14" s="145"/>
      <c r="L14" s="151"/>
      <c r="M14" s="34"/>
    </row>
    <row r="15" spans="1:14" ht="34" x14ac:dyDescent="0.2">
      <c r="A15" s="34"/>
      <c r="B15" s="149"/>
      <c r="C15" s="32" t="s">
        <v>504</v>
      </c>
      <c r="D15" s="72" t="s">
        <v>495</v>
      </c>
      <c r="E15" s="161" t="s">
        <v>494</v>
      </c>
      <c r="F15" s="72" t="s">
        <v>371</v>
      </c>
      <c r="G15" s="72" t="s">
        <v>372</v>
      </c>
      <c r="H15" s="72" t="s">
        <v>373</v>
      </c>
      <c r="I15" s="72" t="s">
        <v>417</v>
      </c>
      <c r="J15" s="72" t="s">
        <v>375</v>
      </c>
      <c r="K15" s="72" t="s">
        <v>376</v>
      </c>
      <c r="L15" s="151"/>
      <c r="M15" s="34"/>
    </row>
    <row r="16" spans="1:14" ht="17" thickBot="1" x14ac:dyDescent="0.25">
      <c r="A16" s="34"/>
      <c r="B16" s="149"/>
      <c r="C16" s="150" t="s">
        <v>436</v>
      </c>
      <c r="D16" s="145">
        <f>COUNTIF(Dashboard!$D$42:$D$231,'Regional Sumaries'!$C16)</f>
        <v>32</v>
      </c>
      <c r="E16" s="146">
        <f ca="1">AVERAGEIF('Compound Alert'!$D$6:$D$195,'Regional Sumaries'!$C16,'Compound Alert'!$G$6:$G$195)</f>
        <v>0.53333333333333333</v>
      </c>
      <c r="F16" s="152">
        <f t="shared" ref="F16:K22" ca="1" si="0">F7/$D16</f>
        <v>3.125E-2</v>
      </c>
      <c r="G16" s="152">
        <f t="shared" ca="1" si="0"/>
        <v>0</v>
      </c>
      <c r="H16" s="152">
        <f t="shared" ca="1" si="0"/>
        <v>0.125</v>
      </c>
      <c r="I16" s="152">
        <f t="shared" ca="1" si="0"/>
        <v>6.25E-2</v>
      </c>
      <c r="J16" s="152">
        <f t="shared" ca="1" si="0"/>
        <v>9.375E-2</v>
      </c>
      <c r="K16" s="152">
        <f t="shared" ca="1" si="0"/>
        <v>3.125E-2</v>
      </c>
      <c r="L16" s="153"/>
      <c r="M16" s="34"/>
      <c r="N16" s="71"/>
    </row>
    <row r="17" spans="1:14" ht="17" thickBot="1" x14ac:dyDescent="0.25">
      <c r="A17" s="34"/>
      <c r="B17" s="149"/>
      <c r="C17" s="168" t="s">
        <v>433</v>
      </c>
      <c r="D17" s="169">
        <f>COUNTIF(Dashboard!$D$42:$D$231,'Regional Sumaries'!$C17)</f>
        <v>43</v>
      </c>
      <c r="E17" s="170">
        <f ca="1">AVERAGEIF('Compound Alert'!$D$6:$D$195,'Regional Sumaries'!$C17,'Compound Alert'!$G$6:$G$195)</f>
        <v>0.13461538461538461</v>
      </c>
      <c r="F17" s="171">
        <f t="shared" ca="1" si="0"/>
        <v>0</v>
      </c>
      <c r="G17" s="171">
        <f t="shared" ca="1" si="0"/>
        <v>0</v>
      </c>
      <c r="H17" s="171">
        <f t="shared" ca="1" si="0"/>
        <v>2.3255813953488372E-2</v>
      </c>
      <c r="I17" s="171">
        <f t="shared" ca="1" si="0"/>
        <v>0</v>
      </c>
      <c r="J17" s="171">
        <f t="shared" ca="1" si="0"/>
        <v>6.9767441860465115E-2</v>
      </c>
      <c r="K17" s="171">
        <f t="shared" ca="1" si="0"/>
        <v>0</v>
      </c>
      <c r="L17" s="153"/>
      <c r="M17" s="34"/>
      <c r="N17" s="71"/>
    </row>
    <row r="18" spans="1:14" ht="17" thickBot="1" x14ac:dyDescent="0.25">
      <c r="A18" s="34"/>
      <c r="B18" s="149"/>
      <c r="C18" s="168" t="s">
        <v>435</v>
      </c>
      <c r="D18" s="169">
        <f>COUNTIF(Dashboard!$D$42:$D$231,'Regional Sumaries'!$C18)</f>
        <v>39</v>
      </c>
      <c r="E18" s="170">
        <f ca="1">AVERAGEIF('Compound Alert'!$D$6:$D$195,'Regional Sumaries'!$C18,'Compound Alert'!$G$6:$G$195)</f>
        <v>0.93055555555555558</v>
      </c>
      <c r="F18" s="171">
        <f t="shared" ca="1" si="0"/>
        <v>0.12820512820512819</v>
      </c>
      <c r="G18" s="171">
        <f t="shared" ca="1" si="0"/>
        <v>2.564102564102564E-2</v>
      </c>
      <c r="H18" s="171">
        <f t="shared" ca="1" si="0"/>
        <v>0.10256410256410256</v>
      </c>
      <c r="I18" s="171">
        <f t="shared" ca="1" si="0"/>
        <v>7.6923076923076927E-2</v>
      </c>
      <c r="J18" s="171">
        <f t="shared" ca="1" si="0"/>
        <v>0.30769230769230771</v>
      </c>
      <c r="K18" s="171">
        <f t="shared" ca="1" si="0"/>
        <v>2.564102564102564E-2</v>
      </c>
      <c r="L18" s="153"/>
      <c r="M18" s="34"/>
      <c r="N18" s="71"/>
    </row>
    <row r="19" spans="1:14" ht="17" thickBot="1" x14ac:dyDescent="0.25">
      <c r="A19" s="34"/>
      <c r="B19" s="149"/>
      <c r="C19" s="168" t="s">
        <v>434</v>
      </c>
      <c r="D19" s="169">
        <f>COUNTIF(Dashboard!$D$42:$D$231,'Regional Sumaries'!$C19)</f>
        <v>18</v>
      </c>
      <c r="E19" s="170">
        <f ca="1">AVERAGEIF('Compound Alert'!$D$6:$D$195,'Regional Sumaries'!$C19,'Compound Alert'!$G$6:$G$195)</f>
        <v>0.97368421052631582</v>
      </c>
      <c r="F19" s="171">
        <f t="shared" ca="1" si="0"/>
        <v>5.5555555555555552E-2</v>
      </c>
      <c r="G19" s="171">
        <f t="shared" ca="1" si="0"/>
        <v>5.5555555555555552E-2</v>
      </c>
      <c r="H19" s="171">
        <f t="shared" ca="1" si="0"/>
        <v>0.16666666666666666</v>
      </c>
      <c r="I19" s="171">
        <f t="shared" ca="1" si="0"/>
        <v>0.22222222222222221</v>
      </c>
      <c r="J19" s="171">
        <f t="shared" ca="1" si="0"/>
        <v>0.16666666666666666</v>
      </c>
      <c r="K19" s="171">
        <f t="shared" ca="1" si="0"/>
        <v>0.16666666666666666</v>
      </c>
      <c r="L19" s="153"/>
      <c r="M19" s="34"/>
      <c r="N19" s="71"/>
    </row>
    <row r="20" spans="1:14" ht="17" thickBot="1" x14ac:dyDescent="0.25">
      <c r="A20" s="34"/>
      <c r="B20" s="149"/>
      <c r="C20" s="168" t="s">
        <v>437</v>
      </c>
      <c r="D20" s="169">
        <f>COUNTIF(Dashboard!$D$42:$D$231,'Regional Sumaries'!$C20)</f>
        <v>3</v>
      </c>
      <c r="E20" s="170">
        <f ca="1">AVERAGEIF('Compound Alert'!$D$6:$D$195,'Regional Sumaries'!$C20,'Compound Alert'!$G$6:$G$195)</f>
        <v>0</v>
      </c>
      <c r="F20" s="171">
        <f t="shared" ca="1" si="0"/>
        <v>0</v>
      </c>
      <c r="G20" s="171">
        <f t="shared" ca="1" si="0"/>
        <v>0</v>
      </c>
      <c r="H20" s="171">
        <f t="shared" ca="1" si="0"/>
        <v>0</v>
      </c>
      <c r="I20" s="171">
        <f t="shared" ca="1" si="0"/>
        <v>0</v>
      </c>
      <c r="J20" s="171">
        <f t="shared" ca="1" si="0"/>
        <v>0</v>
      </c>
      <c r="K20" s="171">
        <f t="shared" ca="1" si="0"/>
        <v>0</v>
      </c>
      <c r="L20" s="153"/>
      <c r="M20" s="34"/>
      <c r="N20" s="71"/>
    </row>
    <row r="21" spans="1:14" ht="17" thickBot="1" x14ac:dyDescent="0.25">
      <c r="A21" s="34"/>
      <c r="B21" s="149"/>
      <c r="C21" s="168" t="s">
        <v>431</v>
      </c>
      <c r="D21" s="169">
        <f>COUNTIF(Dashboard!$D$42:$D$231,'Regional Sumaries'!$C21)</f>
        <v>8</v>
      </c>
      <c r="E21" s="170">
        <f ca="1">AVERAGEIF('Compound Alert'!$D$6:$D$195,'Regional Sumaries'!$C21,'Compound Alert'!$G$6:$G$195)</f>
        <v>1.9375</v>
      </c>
      <c r="F21" s="171">
        <f t="shared" ca="1" si="0"/>
        <v>0.25</v>
      </c>
      <c r="G21" s="171">
        <f t="shared" ca="1" si="0"/>
        <v>0.25</v>
      </c>
      <c r="H21" s="171">
        <f t="shared" ca="1" si="0"/>
        <v>0.25</v>
      </c>
      <c r="I21" s="171">
        <f t="shared" ca="1" si="0"/>
        <v>0.375</v>
      </c>
      <c r="J21" s="171">
        <f t="shared" ca="1" si="0"/>
        <v>0.25</v>
      </c>
      <c r="K21" s="171">
        <f t="shared" ca="1" si="0"/>
        <v>0.25</v>
      </c>
      <c r="L21" s="153"/>
      <c r="M21" s="34"/>
      <c r="N21" s="71"/>
    </row>
    <row r="22" spans="1:14" ht="17" thickBot="1" x14ac:dyDescent="0.25">
      <c r="A22" s="34"/>
      <c r="B22" s="149"/>
      <c r="C22" s="168" t="s">
        <v>432</v>
      </c>
      <c r="D22" s="169">
        <f>COUNTIF(Dashboard!$D$42:$D$231,'Regional Sumaries'!$C22)</f>
        <v>47</v>
      </c>
      <c r="E22" s="170">
        <f ca="1">AVERAGEIF('Compound Alert'!$D$6:$D$195,'Regional Sumaries'!$C22,'Compound Alert'!$G$6:$G$195)</f>
        <v>1.7093023255813953</v>
      </c>
      <c r="F22" s="171">
        <f t="shared" ca="1" si="0"/>
        <v>0.23404255319148937</v>
      </c>
      <c r="G22" s="171">
        <f t="shared" ca="1" si="0"/>
        <v>0.23404255319148937</v>
      </c>
      <c r="H22" s="171">
        <f t="shared" ca="1" si="0"/>
        <v>0.25531914893617019</v>
      </c>
      <c r="I22" s="171">
        <f t="shared" ca="1" si="0"/>
        <v>0.14893617021276595</v>
      </c>
      <c r="J22" s="171">
        <f t="shared" ca="1" si="0"/>
        <v>0.14893617021276595</v>
      </c>
      <c r="K22" s="171">
        <f t="shared" ca="1" si="0"/>
        <v>0.25531914893617019</v>
      </c>
      <c r="L22" s="153"/>
      <c r="M22" s="34"/>
      <c r="N22" s="71"/>
    </row>
    <row r="23" spans="1:14" x14ac:dyDescent="0.2">
      <c r="A23" s="34"/>
      <c r="B23" s="154"/>
      <c r="C23" s="155"/>
      <c r="D23" s="156"/>
      <c r="E23" s="157"/>
      <c r="F23" s="156"/>
      <c r="G23" s="156"/>
      <c r="H23" s="156"/>
      <c r="I23" s="156"/>
      <c r="J23" s="156"/>
      <c r="K23" s="156"/>
      <c r="L23" s="158"/>
      <c r="M23" s="34"/>
    </row>
    <row r="24" spans="1:14" x14ac:dyDescent="0.2">
      <c r="A24" s="34"/>
      <c r="B24" s="34"/>
      <c r="C24" s="148"/>
      <c r="D24" s="145"/>
      <c r="E24" s="146"/>
      <c r="F24" s="145"/>
      <c r="G24" s="145"/>
      <c r="H24" s="145"/>
      <c r="I24" s="145"/>
      <c r="J24" s="145"/>
      <c r="K24" s="145"/>
      <c r="L24" s="145"/>
      <c r="M24" s="34"/>
    </row>
    <row r="25" spans="1:14" x14ac:dyDescent="0.2">
      <c r="A25" s="34"/>
      <c r="B25" s="35" t="s">
        <v>501</v>
      </c>
      <c r="C25" s="148"/>
      <c r="D25" s="145"/>
      <c r="E25" s="146"/>
      <c r="F25" s="145"/>
      <c r="G25" s="145"/>
      <c r="H25" s="145"/>
      <c r="I25" s="145"/>
      <c r="J25" s="145"/>
      <c r="K25" s="145"/>
      <c r="L25" s="145"/>
      <c r="M25" s="34"/>
    </row>
    <row r="26" spans="1:14" x14ac:dyDescent="0.2">
      <c r="A26" s="34"/>
      <c r="B26" s="159"/>
      <c r="C26" s="167"/>
      <c r="D26" s="164"/>
      <c r="E26" s="165"/>
      <c r="F26" s="164"/>
      <c r="G26" s="164"/>
      <c r="H26" s="164"/>
      <c r="I26" s="164"/>
      <c r="J26" s="164"/>
      <c r="K26" s="164"/>
      <c r="L26" s="166"/>
      <c r="M26" s="34"/>
    </row>
    <row r="27" spans="1:14" s="144" customFormat="1" ht="34" x14ac:dyDescent="0.2">
      <c r="A27" s="147"/>
      <c r="B27" s="160"/>
      <c r="C27" s="32" t="s">
        <v>503</v>
      </c>
      <c r="D27" s="72" t="s">
        <v>495</v>
      </c>
      <c r="E27" s="161" t="s">
        <v>494</v>
      </c>
      <c r="F27" s="161" t="s">
        <v>371</v>
      </c>
      <c r="G27" s="161" t="s">
        <v>372</v>
      </c>
      <c r="H27" s="161" t="s">
        <v>373</v>
      </c>
      <c r="I27" s="161" t="s">
        <v>417</v>
      </c>
      <c r="J27" s="161" t="s">
        <v>375</v>
      </c>
      <c r="K27" s="161" t="s">
        <v>376</v>
      </c>
      <c r="L27" s="162"/>
      <c r="M27" s="147"/>
    </row>
    <row r="28" spans="1:14" ht="17" thickBot="1" x14ac:dyDescent="0.25">
      <c r="A28" s="34"/>
      <c r="B28" s="149"/>
      <c r="C28" s="150" t="s">
        <v>436</v>
      </c>
      <c r="D28" s="145">
        <f>COUNTIF('Compound Alert'!$D$6:$D$195,'Regional Sumaries'!$C28)</f>
        <v>30</v>
      </c>
      <c r="E28" s="146">
        <f ca="1">AVERAGEIF('Compound Alert'!$D$6:$D$195,'Regional Sumaries'!$C28,'Compound Alert'!$J$6:$J$195)</f>
        <v>1.05</v>
      </c>
      <c r="F28" s="145">
        <f ca="1">COUNTIFS('Compound Alert'!$D$6:$D$195,'Regional Sumaries'!$C28,'Compound Alert'!Y$6:Y$195,"&gt;=10")</f>
        <v>2</v>
      </c>
      <c r="G28" s="145">
        <f ca="1">COUNTIFS('Compound Alert'!$D$6:$D$195,'Regional Sumaries'!$C28,'Compound Alert'!Z$6:Z$195,"&gt;=10")</f>
        <v>1</v>
      </c>
      <c r="H28" s="145">
        <f ca="1">COUNTIFS('Compound Alert'!$D$6:$D$195,'Regional Sumaries'!$C28,'Compound Alert'!AA$6:AA$195,"&gt;=10")</f>
        <v>2</v>
      </c>
      <c r="I28" s="145">
        <f ca="1">COUNTIFS('Compound Alert'!$D$6:$D$195,'Regional Sumaries'!$C28,'Compound Alert'!AB$6:AB$195,"&gt;=10")</f>
        <v>0</v>
      </c>
      <c r="J28" s="145">
        <f ca="1">COUNTIFS('Compound Alert'!$D$6:$D$195,'Regional Sumaries'!$C28,'Compound Alert'!AC$6:AC$195,"&gt;=10")</f>
        <v>5</v>
      </c>
      <c r="K28" s="145">
        <f ca="1">COUNTIFS('Compound Alert'!$D$6:$D$195,'Regional Sumaries'!$C28,'Compound Alert'!AD$6:AD$195,"&gt;=10")</f>
        <v>6</v>
      </c>
      <c r="L28" s="151"/>
      <c r="M28" s="34"/>
    </row>
    <row r="29" spans="1:14" ht="17" thickBot="1" x14ac:dyDescent="0.25">
      <c r="A29" s="34"/>
      <c r="B29" s="149"/>
      <c r="C29" s="168" t="s">
        <v>433</v>
      </c>
      <c r="D29" s="169">
        <f>COUNTIF('Compound Alert'!$D$6:$D$195,'Regional Sumaries'!$C29)</f>
        <v>52</v>
      </c>
      <c r="E29" s="170">
        <f ca="1">AVERAGEIF('Compound Alert'!$D$6:$D$195,'Regional Sumaries'!$C29,'Compound Alert'!$J$6:$J$195)</f>
        <v>5.7692307692307696E-2</v>
      </c>
      <c r="F29" s="169">
        <f ca="1">COUNTIFS('Compound Alert'!$D$6:$D$195,'Regional Sumaries'!$C29,'Compound Alert'!Y$6:Y$195,"&gt;=10")</f>
        <v>0</v>
      </c>
      <c r="G29" s="169">
        <f ca="1">COUNTIFS('Compound Alert'!$D$6:$D$195,'Regional Sumaries'!$C29,'Compound Alert'!Z$6:Z$195,"&gt;=10")</f>
        <v>0</v>
      </c>
      <c r="H29" s="169">
        <f ca="1">COUNTIFS('Compound Alert'!$D$6:$D$195,'Regional Sumaries'!$C29,'Compound Alert'!AA$6:AA$195,"&gt;=10")</f>
        <v>1</v>
      </c>
      <c r="I29" s="169">
        <f ca="1">COUNTIFS('Compound Alert'!$D$6:$D$195,'Regional Sumaries'!$C29,'Compound Alert'!AB$6:AB$195,"&gt;=10")</f>
        <v>0</v>
      </c>
      <c r="J29" s="169">
        <f ca="1">COUNTIFS('Compound Alert'!$D$6:$D$195,'Regional Sumaries'!$C29,'Compound Alert'!AC$6:AC$195,"&gt;=10")</f>
        <v>0</v>
      </c>
      <c r="K29" s="169">
        <f ca="1">COUNTIFS('Compound Alert'!$D$6:$D$195,'Regional Sumaries'!$C29,'Compound Alert'!AD$6:AD$195,"&gt;=10")</f>
        <v>0</v>
      </c>
      <c r="L29" s="151"/>
      <c r="M29" s="34"/>
    </row>
    <row r="30" spans="1:14" ht="17" thickBot="1" x14ac:dyDescent="0.25">
      <c r="A30" s="34"/>
      <c r="B30" s="149"/>
      <c r="C30" s="168" t="s">
        <v>435</v>
      </c>
      <c r="D30" s="169">
        <f>COUNTIF('Compound Alert'!$D$6:$D$195,'Regional Sumaries'!$C30)</f>
        <v>36</v>
      </c>
      <c r="E30" s="170">
        <f ca="1">AVERAGEIF('Compound Alert'!$D$6:$D$195,'Regional Sumaries'!$C30,'Compound Alert'!$J$6:$J$195)</f>
        <v>0.65277777777777779</v>
      </c>
      <c r="F30" s="169">
        <f ca="1">COUNTIFS('Compound Alert'!$D$6:$D$195,'Regional Sumaries'!$C30,'Compound Alert'!Y$6:Y$195,"&gt;=10")</f>
        <v>0</v>
      </c>
      <c r="G30" s="169">
        <f ca="1">COUNTIFS('Compound Alert'!$D$6:$D$195,'Regional Sumaries'!$C30,'Compound Alert'!Z$6:Z$195,"&gt;=10")</f>
        <v>1</v>
      </c>
      <c r="H30" s="169">
        <f ca="1">COUNTIFS('Compound Alert'!$D$6:$D$195,'Regional Sumaries'!$C30,'Compound Alert'!AA$6:AA$195,"&gt;=10")</f>
        <v>2</v>
      </c>
      <c r="I30" s="169">
        <f ca="1">COUNTIFS('Compound Alert'!$D$6:$D$195,'Regional Sumaries'!$C30,'Compound Alert'!AB$6:AB$195,"&gt;=10")</f>
        <v>0</v>
      </c>
      <c r="J30" s="169">
        <f ca="1">COUNTIFS('Compound Alert'!$D$6:$D$195,'Regional Sumaries'!$C30,'Compound Alert'!AC$6:AC$195,"&gt;=10")</f>
        <v>2</v>
      </c>
      <c r="K30" s="169">
        <f ca="1">COUNTIFS('Compound Alert'!$D$6:$D$195,'Regional Sumaries'!$C30,'Compound Alert'!AD$6:AD$195,"&gt;=10")</f>
        <v>1</v>
      </c>
      <c r="L30" s="151"/>
      <c r="M30" s="34"/>
    </row>
    <row r="31" spans="1:14" ht="17" thickBot="1" x14ac:dyDescent="0.25">
      <c r="A31" s="34"/>
      <c r="B31" s="149"/>
      <c r="C31" s="168" t="s">
        <v>434</v>
      </c>
      <c r="D31" s="169">
        <f>COUNTIF('Compound Alert'!$D$6:$D$195,'Regional Sumaries'!$C31)</f>
        <v>19</v>
      </c>
      <c r="E31" s="170">
        <f ca="1">AVERAGEIF('Compound Alert'!$D$6:$D$195,'Regional Sumaries'!$C31,'Compound Alert'!$J$6:$J$195)</f>
        <v>1.0263157894736843</v>
      </c>
      <c r="F31" s="169">
        <f ca="1">COUNTIFS('Compound Alert'!$D$6:$D$195,'Regional Sumaries'!$C31,'Compound Alert'!Y$6:Y$195,"&gt;=10")</f>
        <v>1</v>
      </c>
      <c r="G31" s="169">
        <f ca="1">COUNTIFS('Compound Alert'!$D$6:$D$195,'Regional Sumaries'!$C31,'Compound Alert'!Z$6:Z$195,"&gt;=10")</f>
        <v>1</v>
      </c>
      <c r="H31" s="169">
        <f ca="1">COUNTIFS('Compound Alert'!$D$6:$D$195,'Regional Sumaries'!$C31,'Compound Alert'!AA$6:AA$195,"&gt;=10")</f>
        <v>3</v>
      </c>
      <c r="I31" s="169">
        <f ca="1">COUNTIFS('Compound Alert'!$D$6:$D$195,'Regional Sumaries'!$C31,'Compound Alert'!AB$6:AB$195,"&gt;=10")</f>
        <v>1</v>
      </c>
      <c r="J31" s="169">
        <f ca="1">COUNTIFS('Compound Alert'!$D$6:$D$195,'Regional Sumaries'!$C31,'Compound Alert'!AC$6:AC$195,"&gt;=10")</f>
        <v>0</v>
      </c>
      <c r="K31" s="169">
        <f ca="1">COUNTIFS('Compound Alert'!$D$6:$D$195,'Regional Sumaries'!$C31,'Compound Alert'!AD$6:AD$195,"&gt;=10")</f>
        <v>5</v>
      </c>
      <c r="L31" s="151"/>
      <c r="M31" s="34"/>
    </row>
    <row r="32" spans="1:14" ht="17" thickBot="1" x14ac:dyDescent="0.25">
      <c r="A32" s="34"/>
      <c r="B32" s="149"/>
      <c r="C32" s="168" t="s">
        <v>437</v>
      </c>
      <c r="D32" s="169">
        <f>COUNTIF('Compound Alert'!$D$6:$D$195,'Regional Sumaries'!$C32)</f>
        <v>2</v>
      </c>
      <c r="E32" s="170">
        <f ca="1">AVERAGEIF('Compound Alert'!$D$6:$D$195,'Regional Sumaries'!$C32,'Compound Alert'!$J$6:$J$195)</f>
        <v>0</v>
      </c>
      <c r="F32" s="169">
        <f ca="1">COUNTIFS('Compound Alert'!$D$6:$D$195,'Regional Sumaries'!$C32,'Compound Alert'!Y$6:Y$195,"&gt;=10")</f>
        <v>0</v>
      </c>
      <c r="G32" s="169">
        <f ca="1">COUNTIFS('Compound Alert'!$D$6:$D$195,'Regional Sumaries'!$C32,'Compound Alert'!Z$6:Z$195,"&gt;=10")</f>
        <v>0</v>
      </c>
      <c r="H32" s="169">
        <f ca="1">COUNTIFS('Compound Alert'!$D$6:$D$195,'Regional Sumaries'!$C32,'Compound Alert'!AA$6:AA$195,"&gt;=10")</f>
        <v>0</v>
      </c>
      <c r="I32" s="169">
        <f ca="1">COUNTIFS('Compound Alert'!$D$6:$D$195,'Regional Sumaries'!$C32,'Compound Alert'!AB$6:AB$195,"&gt;=10")</f>
        <v>0</v>
      </c>
      <c r="J32" s="169">
        <f ca="1">COUNTIFS('Compound Alert'!$D$6:$D$195,'Regional Sumaries'!$C32,'Compound Alert'!AC$6:AC$195,"&gt;=10")</f>
        <v>0</v>
      </c>
      <c r="K32" s="169">
        <f ca="1">COUNTIFS('Compound Alert'!$D$6:$D$195,'Regional Sumaries'!$C32,'Compound Alert'!AD$6:AD$195,"&gt;=10")</f>
        <v>0</v>
      </c>
      <c r="L32" s="151"/>
      <c r="M32" s="34"/>
    </row>
    <row r="33" spans="1:14" ht="17" thickBot="1" x14ac:dyDescent="0.25">
      <c r="A33" s="34"/>
      <c r="B33" s="149"/>
      <c r="C33" s="168" t="s">
        <v>431</v>
      </c>
      <c r="D33" s="169">
        <f>COUNTIF('Compound Alert'!$D$6:$D$195,'Regional Sumaries'!$C33)</f>
        <v>8</v>
      </c>
      <c r="E33" s="170">
        <f ca="1">AVERAGEIF('Compound Alert'!$D$6:$D$195,'Regional Sumaries'!$C33,'Compound Alert'!$J$6:$J$195)</f>
        <v>1.8125</v>
      </c>
      <c r="F33" s="169">
        <f ca="1">COUNTIFS('Compound Alert'!$D$6:$D$195,'Regional Sumaries'!$C33,'Compound Alert'!Y$6:Y$195,"&gt;=10")</f>
        <v>0</v>
      </c>
      <c r="G33" s="169">
        <f ca="1">COUNTIFS('Compound Alert'!$D$6:$D$195,'Regional Sumaries'!$C33,'Compound Alert'!Z$6:Z$195,"&gt;=10")</f>
        <v>1</v>
      </c>
      <c r="H33" s="169">
        <f ca="1">COUNTIFS('Compound Alert'!$D$6:$D$195,'Regional Sumaries'!$C33,'Compound Alert'!AA$6:AA$195,"&gt;=10")</f>
        <v>3</v>
      </c>
      <c r="I33" s="169">
        <f ca="1">COUNTIFS('Compound Alert'!$D$6:$D$195,'Regional Sumaries'!$C33,'Compound Alert'!AB$6:AB$195,"&gt;=10")</f>
        <v>1</v>
      </c>
      <c r="J33" s="169">
        <f ca="1">COUNTIFS('Compound Alert'!$D$6:$D$195,'Regional Sumaries'!$C33,'Compound Alert'!AC$6:AC$195,"&gt;=10")</f>
        <v>3</v>
      </c>
      <c r="K33" s="169">
        <f ca="1">COUNTIFS('Compound Alert'!$D$6:$D$195,'Regional Sumaries'!$C33,'Compound Alert'!AD$6:AD$195,"&gt;=10")</f>
        <v>1</v>
      </c>
      <c r="L33" s="151"/>
      <c r="M33" s="34"/>
    </row>
    <row r="34" spans="1:14" ht="17" thickBot="1" x14ac:dyDescent="0.25">
      <c r="A34" s="34"/>
      <c r="B34" s="149"/>
      <c r="C34" s="168" t="s">
        <v>432</v>
      </c>
      <c r="D34" s="169">
        <f>COUNTIF('Compound Alert'!$D$6:$D$195,'Regional Sumaries'!$C34)</f>
        <v>43</v>
      </c>
      <c r="E34" s="170">
        <f ca="1">AVERAGEIF('Compound Alert'!$D$6:$D$195,'Regional Sumaries'!$C34,'Compound Alert'!$J$6:$J$195)</f>
        <v>2.3023255813953489</v>
      </c>
      <c r="F34" s="169">
        <f ca="1">COUNTIFS('Compound Alert'!$D$6:$D$195,'Regional Sumaries'!$C34,'Compound Alert'!Y$6:Y$195,"&gt;=10")</f>
        <v>3</v>
      </c>
      <c r="G34" s="169">
        <f ca="1">COUNTIFS('Compound Alert'!$D$6:$D$195,'Regional Sumaries'!$C34,'Compound Alert'!Z$6:Z$195,"&gt;=10")</f>
        <v>12</v>
      </c>
      <c r="H34" s="169">
        <f ca="1">COUNTIFS('Compound Alert'!$D$6:$D$195,'Regional Sumaries'!$C34,'Compound Alert'!AA$6:AA$195,"&gt;=10")</f>
        <v>9</v>
      </c>
      <c r="I34" s="169">
        <f ca="1">COUNTIFS('Compound Alert'!$D$6:$D$195,'Regional Sumaries'!$C34,'Compound Alert'!AB$6:AB$195,"&gt;=10")</f>
        <v>8</v>
      </c>
      <c r="J34" s="169">
        <f ca="1">COUNTIFS('Compound Alert'!$D$6:$D$195,'Regional Sumaries'!$C34,'Compound Alert'!AC$6:AC$195,"&gt;=10")</f>
        <v>0</v>
      </c>
      <c r="K34" s="169">
        <f ca="1">COUNTIFS('Compound Alert'!$D$6:$D$195,'Regional Sumaries'!$C34,'Compound Alert'!AD$6:AD$195,"&gt;=10")</f>
        <v>19</v>
      </c>
      <c r="L34" s="151"/>
      <c r="M34" s="34"/>
    </row>
    <row r="35" spans="1:14" x14ac:dyDescent="0.2">
      <c r="A35" s="34"/>
      <c r="B35" s="149"/>
      <c r="C35" s="34"/>
      <c r="D35" s="145"/>
      <c r="E35" s="146"/>
      <c r="F35" s="145"/>
      <c r="G35" s="145"/>
      <c r="H35" s="145"/>
      <c r="I35" s="145"/>
      <c r="J35" s="145"/>
      <c r="K35" s="145"/>
      <c r="L35" s="151"/>
      <c r="M35" s="34"/>
    </row>
    <row r="36" spans="1:14" ht="34" x14ac:dyDescent="0.2">
      <c r="A36" s="34"/>
      <c r="B36" s="149"/>
      <c r="C36" s="32" t="s">
        <v>504</v>
      </c>
      <c r="D36" s="72" t="s">
        <v>495</v>
      </c>
      <c r="E36" s="161" t="s">
        <v>494</v>
      </c>
      <c r="F36" s="72" t="s">
        <v>371</v>
      </c>
      <c r="G36" s="72" t="s">
        <v>372</v>
      </c>
      <c r="H36" s="72" t="s">
        <v>373</v>
      </c>
      <c r="I36" s="72" t="s">
        <v>417</v>
      </c>
      <c r="J36" s="72" t="s">
        <v>375</v>
      </c>
      <c r="K36" s="72" t="s">
        <v>376</v>
      </c>
      <c r="L36" s="151"/>
      <c r="M36" s="34"/>
    </row>
    <row r="37" spans="1:14" ht="17" thickBot="1" x14ac:dyDescent="0.25">
      <c r="A37" s="34"/>
      <c r="B37" s="149"/>
      <c r="C37" s="150" t="s">
        <v>436</v>
      </c>
      <c r="D37" s="145">
        <f>COUNTIF(Dashboard!$D$42:$D$231,'Regional Sumaries'!$C37)</f>
        <v>32</v>
      </c>
      <c r="E37" s="146">
        <f ca="1">AVERAGEIF('Compound Alert'!$D$6:$D$195,'Regional Sumaries'!$C37,'Compound Alert'!$J$6:$J$195)</f>
        <v>1.05</v>
      </c>
      <c r="F37" s="152">
        <f t="shared" ref="F37:K43" ca="1" si="1">F28/$D37</f>
        <v>6.25E-2</v>
      </c>
      <c r="G37" s="152">
        <f t="shared" ca="1" si="1"/>
        <v>3.125E-2</v>
      </c>
      <c r="H37" s="152">
        <f t="shared" ca="1" si="1"/>
        <v>6.25E-2</v>
      </c>
      <c r="I37" s="152">
        <f t="shared" ca="1" si="1"/>
        <v>0</v>
      </c>
      <c r="J37" s="152">
        <f t="shared" ca="1" si="1"/>
        <v>0.15625</v>
      </c>
      <c r="K37" s="152">
        <f t="shared" ca="1" si="1"/>
        <v>0.1875</v>
      </c>
      <c r="L37" s="153"/>
      <c r="M37" s="34"/>
      <c r="N37" s="71"/>
    </row>
    <row r="38" spans="1:14" ht="17" thickBot="1" x14ac:dyDescent="0.25">
      <c r="A38" s="34"/>
      <c r="B38" s="149"/>
      <c r="C38" s="168" t="s">
        <v>433</v>
      </c>
      <c r="D38" s="169">
        <f>COUNTIF(Dashboard!$D$42:$D$231,'Regional Sumaries'!$C38)</f>
        <v>43</v>
      </c>
      <c r="E38" s="170">
        <f ca="1">AVERAGEIF('Compound Alert'!$D$6:$D$195,'Regional Sumaries'!$C38,'Compound Alert'!$J$6:$J$195)</f>
        <v>5.7692307692307696E-2</v>
      </c>
      <c r="F38" s="171">
        <f t="shared" ca="1" si="1"/>
        <v>0</v>
      </c>
      <c r="G38" s="171">
        <f t="shared" ca="1" si="1"/>
        <v>0</v>
      </c>
      <c r="H38" s="171">
        <f t="shared" ca="1" si="1"/>
        <v>2.3255813953488372E-2</v>
      </c>
      <c r="I38" s="171">
        <f t="shared" ca="1" si="1"/>
        <v>0</v>
      </c>
      <c r="J38" s="171">
        <f t="shared" ca="1" si="1"/>
        <v>0</v>
      </c>
      <c r="K38" s="171">
        <f t="shared" ca="1" si="1"/>
        <v>0</v>
      </c>
      <c r="L38" s="153"/>
      <c r="M38" s="34"/>
      <c r="N38" s="71"/>
    </row>
    <row r="39" spans="1:14" ht="17" thickBot="1" x14ac:dyDescent="0.25">
      <c r="A39" s="34"/>
      <c r="B39" s="149"/>
      <c r="C39" s="168" t="s">
        <v>435</v>
      </c>
      <c r="D39" s="169">
        <f>COUNTIF(Dashboard!$D$42:$D$231,'Regional Sumaries'!$C39)</f>
        <v>39</v>
      </c>
      <c r="E39" s="170">
        <f ca="1">AVERAGEIF('Compound Alert'!$D$6:$D$195,'Regional Sumaries'!$C39,'Compound Alert'!$J$6:$J$195)</f>
        <v>0.65277777777777779</v>
      </c>
      <c r="F39" s="171">
        <f t="shared" ca="1" si="1"/>
        <v>0</v>
      </c>
      <c r="G39" s="171">
        <f t="shared" ca="1" si="1"/>
        <v>2.564102564102564E-2</v>
      </c>
      <c r="H39" s="171">
        <f t="shared" ca="1" si="1"/>
        <v>5.128205128205128E-2</v>
      </c>
      <c r="I39" s="171">
        <f t="shared" ca="1" si="1"/>
        <v>0</v>
      </c>
      <c r="J39" s="171">
        <f t="shared" ca="1" si="1"/>
        <v>5.128205128205128E-2</v>
      </c>
      <c r="K39" s="171">
        <f t="shared" ca="1" si="1"/>
        <v>2.564102564102564E-2</v>
      </c>
      <c r="L39" s="153"/>
      <c r="M39" s="34"/>
      <c r="N39" s="71"/>
    </row>
    <row r="40" spans="1:14" ht="17" thickBot="1" x14ac:dyDescent="0.25">
      <c r="A40" s="34"/>
      <c r="B40" s="149"/>
      <c r="C40" s="168" t="s">
        <v>434</v>
      </c>
      <c r="D40" s="169">
        <f>COUNTIF(Dashboard!$D$42:$D$231,'Regional Sumaries'!$C40)</f>
        <v>18</v>
      </c>
      <c r="E40" s="170">
        <f ca="1">AVERAGEIF('Compound Alert'!$D$6:$D$195,'Regional Sumaries'!$C40,'Compound Alert'!$J$6:$J$195)</f>
        <v>1.0263157894736843</v>
      </c>
      <c r="F40" s="171">
        <f t="shared" ca="1" si="1"/>
        <v>5.5555555555555552E-2</v>
      </c>
      <c r="G40" s="171">
        <f t="shared" ca="1" si="1"/>
        <v>5.5555555555555552E-2</v>
      </c>
      <c r="H40" s="171">
        <f t="shared" ca="1" si="1"/>
        <v>0.16666666666666666</v>
      </c>
      <c r="I40" s="171">
        <f t="shared" ca="1" si="1"/>
        <v>5.5555555555555552E-2</v>
      </c>
      <c r="J40" s="171">
        <f t="shared" ca="1" si="1"/>
        <v>0</v>
      </c>
      <c r="K40" s="171">
        <f t="shared" ca="1" si="1"/>
        <v>0.27777777777777779</v>
      </c>
      <c r="L40" s="153"/>
      <c r="M40" s="34"/>
      <c r="N40" s="71"/>
    </row>
    <row r="41" spans="1:14" ht="17" thickBot="1" x14ac:dyDescent="0.25">
      <c r="A41" s="34"/>
      <c r="B41" s="149"/>
      <c r="C41" s="168" t="s">
        <v>437</v>
      </c>
      <c r="D41" s="169">
        <f>COUNTIF(Dashboard!$D$42:$D$231,'Regional Sumaries'!$C41)</f>
        <v>3</v>
      </c>
      <c r="E41" s="170">
        <f ca="1">AVERAGEIF('Compound Alert'!$D$6:$D$195,'Regional Sumaries'!$C41,'Compound Alert'!$J$6:$J$195)</f>
        <v>0</v>
      </c>
      <c r="F41" s="171">
        <f t="shared" ca="1" si="1"/>
        <v>0</v>
      </c>
      <c r="G41" s="171">
        <f t="shared" ca="1" si="1"/>
        <v>0</v>
      </c>
      <c r="H41" s="171">
        <f t="shared" ca="1" si="1"/>
        <v>0</v>
      </c>
      <c r="I41" s="171">
        <f t="shared" ca="1" si="1"/>
        <v>0</v>
      </c>
      <c r="J41" s="171">
        <f t="shared" ca="1" si="1"/>
        <v>0</v>
      </c>
      <c r="K41" s="171">
        <f t="shared" ca="1" si="1"/>
        <v>0</v>
      </c>
      <c r="L41" s="153"/>
      <c r="M41" s="34"/>
    </row>
    <row r="42" spans="1:14" ht="17" thickBot="1" x14ac:dyDescent="0.25">
      <c r="A42" s="34"/>
      <c r="B42" s="149"/>
      <c r="C42" s="168" t="s">
        <v>431</v>
      </c>
      <c r="D42" s="169">
        <f>COUNTIF(Dashboard!$D$42:$D$231,'Regional Sumaries'!$C42)</f>
        <v>8</v>
      </c>
      <c r="E42" s="170">
        <f ca="1">AVERAGEIF('Compound Alert'!$D$6:$D$195,'Regional Sumaries'!$C42,'Compound Alert'!$J$6:$J$195)</f>
        <v>1.8125</v>
      </c>
      <c r="F42" s="171">
        <f t="shared" ca="1" si="1"/>
        <v>0</v>
      </c>
      <c r="G42" s="171">
        <f t="shared" ca="1" si="1"/>
        <v>0.125</v>
      </c>
      <c r="H42" s="171">
        <f t="shared" ca="1" si="1"/>
        <v>0.375</v>
      </c>
      <c r="I42" s="171">
        <f t="shared" ca="1" si="1"/>
        <v>0.125</v>
      </c>
      <c r="J42" s="171">
        <f t="shared" ca="1" si="1"/>
        <v>0.375</v>
      </c>
      <c r="K42" s="171">
        <f t="shared" ca="1" si="1"/>
        <v>0.125</v>
      </c>
      <c r="L42" s="153"/>
      <c r="M42" s="34"/>
      <c r="N42" s="71"/>
    </row>
    <row r="43" spans="1:14" ht="17" thickBot="1" x14ac:dyDescent="0.25">
      <c r="A43" s="34"/>
      <c r="B43" s="149"/>
      <c r="C43" s="168" t="s">
        <v>432</v>
      </c>
      <c r="D43" s="169">
        <f>COUNTIF(Dashboard!$D$42:$D$231,'Regional Sumaries'!$C43)</f>
        <v>47</v>
      </c>
      <c r="E43" s="170">
        <f ca="1">AVERAGEIF('Compound Alert'!$D$6:$D$195,'Regional Sumaries'!$C43,'Compound Alert'!$J$6:$J$195)</f>
        <v>2.3023255813953489</v>
      </c>
      <c r="F43" s="171">
        <f t="shared" ca="1" si="1"/>
        <v>6.3829787234042548E-2</v>
      </c>
      <c r="G43" s="171">
        <f t="shared" ca="1" si="1"/>
        <v>0.25531914893617019</v>
      </c>
      <c r="H43" s="171">
        <f t="shared" ca="1" si="1"/>
        <v>0.19148936170212766</v>
      </c>
      <c r="I43" s="171">
        <f t="shared" ca="1" si="1"/>
        <v>0.1702127659574468</v>
      </c>
      <c r="J43" s="171">
        <f t="shared" ca="1" si="1"/>
        <v>0</v>
      </c>
      <c r="K43" s="171">
        <f t="shared" ca="1" si="1"/>
        <v>0.40425531914893614</v>
      </c>
      <c r="L43" s="153"/>
      <c r="M43" s="34"/>
      <c r="N43" s="71"/>
    </row>
    <row r="44" spans="1:14" x14ac:dyDescent="0.2">
      <c r="A44" s="34"/>
      <c r="B44" s="154"/>
      <c r="C44" s="155"/>
      <c r="D44" s="156"/>
      <c r="E44" s="157"/>
      <c r="F44" s="156"/>
      <c r="G44" s="156"/>
      <c r="H44" s="156"/>
      <c r="I44" s="156"/>
      <c r="J44" s="156"/>
      <c r="K44" s="156"/>
      <c r="L44" s="158"/>
      <c r="M44" s="34"/>
    </row>
    <row r="45" spans="1:14" x14ac:dyDescent="0.2">
      <c r="A45" s="34"/>
      <c r="B45" s="34"/>
      <c r="C45" s="34"/>
      <c r="D45" s="145"/>
      <c r="E45" s="146"/>
      <c r="F45" s="145"/>
      <c r="G45" s="145"/>
      <c r="H45" s="145"/>
      <c r="I45" s="145"/>
      <c r="J45" s="145"/>
      <c r="K45" s="145"/>
      <c r="L45" s="145"/>
      <c r="M45" s="34"/>
    </row>
    <row r="46" spans="1:14" x14ac:dyDescent="0.2">
      <c r="A46" s="34"/>
      <c r="B46" s="35" t="s">
        <v>499</v>
      </c>
      <c r="C46" s="34"/>
      <c r="D46" s="145"/>
      <c r="E46" s="146"/>
      <c r="F46" s="145"/>
      <c r="G46" s="145"/>
      <c r="H46" s="145"/>
      <c r="I46" s="145"/>
      <c r="J46" s="145"/>
      <c r="K46" s="145"/>
      <c r="L46" s="145"/>
      <c r="M46" s="34"/>
    </row>
    <row r="47" spans="1:14" x14ac:dyDescent="0.2">
      <c r="A47" s="34"/>
      <c r="B47" s="159"/>
      <c r="C47" s="163"/>
      <c r="D47" s="164"/>
      <c r="E47" s="165"/>
      <c r="F47" s="164"/>
      <c r="G47" s="164"/>
      <c r="H47" s="164"/>
      <c r="I47" s="164"/>
      <c r="J47" s="164"/>
      <c r="K47" s="164"/>
      <c r="L47" s="166"/>
      <c r="M47" s="34"/>
    </row>
    <row r="48" spans="1:14" ht="34" x14ac:dyDescent="0.2">
      <c r="A48" s="34"/>
      <c r="B48" s="149"/>
      <c r="C48" s="32" t="s">
        <v>498</v>
      </c>
      <c r="D48" s="72" t="s">
        <v>495</v>
      </c>
      <c r="E48" s="161" t="s">
        <v>494</v>
      </c>
      <c r="F48" s="161" t="s">
        <v>371</v>
      </c>
      <c r="G48" s="161" t="s">
        <v>372</v>
      </c>
      <c r="H48" s="161" t="s">
        <v>373</v>
      </c>
      <c r="I48" s="161" t="s">
        <v>417</v>
      </c>
      <c r="J48" s="161" t="s">
        <v>375</v>
      </c>
      <c r="K48" s="161" t="s">
        <v>376</v>
      </c>
      <c r="L48" s="162"/>
      <c r="M48" s="34"/>
    </row>
    <row r="49" spans="1:19" x14ac:dyDescent="0.2">
      <c r="A49" s="34"/>
      <c r="B49" s="149"/>
      <c r="C49" s="150" t="s">
        <v>436</v>
      </c>
      <c r="D49" s="145">
        <f>COUNTIF('Compound Alert'!$D$6:$D$195,'Regional Sumaries'!$C49)</f>
        <v>30</v>
      </c>
      <c r="E49" s="146">
        <f ca="1">AVERAGEIF('Compound Alert'!$D$6:$D$195,'Regional Sumaries'!$C49,'Compound Alert'!$M$6:$M$195)</f>
        <v>0.6166666666666667</v>
      </c>
      <c r="F49" s="145">
        <f ca="1">COUNTIFS('Compound Alert'!$D$6:$D$195,'Regional Sumaries'!$C49,'Compound Alert'!AF$6:AF$195,"&gt;=10")</f>
        <v>2</v>
      </c>
      <c r="G49" s="145">
        <f ca="1">COUNTIFS('Compound Alert'!$D$6:$D$195,'Regional Sumaries'!$C49,'Compound Alert'!AG$6:AG$195,"&gt;=10")</f>
        <v>0</v>
      </c>
      <c r="H49" s="145">
        <f ca="1">COUNTIFS('Compound Alert'!$D$6:$D$195,'Regional Sumaries'!$C49,'Compound Alert'!AH$6:AH$195,"&gt;=10")</f>
        <v>2</v>
      </c>
      <c r="I49" s="145">
        <f ca="1">COUNTIFS('Compound Alert'!$D$6:$D$195,'Regional Sumaries'!$C49,'Compound Alert'!AI$6:AI$195,"&gt;=10")</f>
        <v>2</v>
      </c>
      <c r="J49" s="145">
        <f ca="1">COUNTIFS('Compound Alert'!$D$6:$D$195,'Regional Sumaries'!$C49,'Compound Alert'!AJ$6:AJ$195,"&gt;=10")</f>
        <v>6</v>
      </c>
      <c r="K49" s="145">
        <f ca="1">COUNTIFS('Compound Alert'!$D$6:$D$195,'Regional Sumaries'!$C49,'Compound Alert'!AK$6:AK$195,"&gt;=10")</f>
        <v>2</v>
      </c>
      <c r="L49" s="151"/>
      <c r="M49" s="34"/>
    </row>
    <row r="50" spans="1:19" x14ac:dyDescent="0.2">
      <c r="A50" s="34"/>
      <c r="B50" s="149"/>
      <c r="C50" s="150" t="s">
        <v>433</v>
      </c>
      <c r="D50" s="145">
        <f>COUNTIF('Compound Alert'!$D$6:$D$195,'Regional Sumaries'!$C50)</f>
        <v>52</v>
      </c>
      <c r="E50" s="146">
        <f ca="1">AVERAGEIF('Compound Alert'!$D$6:$D$195,'Regional Sumaries'!$C50,'Compound Alert'!$M$6:$M$195)</f>
        <v>0.32692307692307693</v>
      </c>
      <c r="F50" s="145">
        <f ca="1">COUNTIFS('Compound Alert'!$D$6:$D$195,'Regional Sumaries'!$C50,'Compound Alert'!AF$6:AF$195,"&gt;=10")</f>
        <v>1</v>
      </c>
      <c r="G50" s="145">
        <f ca="1">COUNTIFS('Compound Alert'!$D$6:$D$195,'Regional Sumaries'!$C50,'Compound Alert'!AG$6:AG$195,"&gt;=10")</f>
        <v>0</v>
      </c>
      <c r="H50" s="145">
        <f ca="1">COUNTIFS('Compound Alert'!$D$6:$D$195,'Regional Sumaries'!$C50,'Compound Alert'!AH$6:AH$195,"&gt;=10")</f>
        <v>1</v>
      </c>
      <c r="I50" s="145">
        <f ca="1">COUNTIFS('Compound Alert'!$D$6:$D$195,'Regional Sumaries'!$C50,'Compound Alert'!AI$6:AI$195,"&gt;=10")</f>
        <v>3</v>
      </c>
      <c r="J50" s="145">
        <f ca="1">COUNTIFS('Compound Alert'!$D$6:$D$195,'Regional Sumaries'!$C50,'Compound Alert'!AJ$6:AJ$195,"&gt;=10")</f>
        <v>4</v>
      </c>
      <c r="K50" s="145">
        <f ca="1">COUNTIFS('Compound Alert'!$D$6:$D$195,'Regional Sumaries'!$C50,'Compound Alert'!AK$6:AK$195,"&gt;=10")</f>
        <v>1</v>
      </c>
      <c r="L50" s="151"/>
      <c r="M50" s="34"/>
    </row>
    <row r="51" spans="1:19" x14ac:dyDescent="0.2">
      <c r="A51" s="34"/>
      <c r="B51" s="149"/>
      <c r="C51" s="150" t="s">
        <v>435</v>
      </c>
      <c r="D51" s="145">
        <f>COUNTIF('Compound Alert'!$D$6:$D$195,'Regional Sumaries'!$C51)</f>
        <v>36</v>
      </c>
      <c r="E51" s="146">
        <f ca="1">AVERAGEIF('Compound Alert'!$D$6:$D$195,'Regional Sumaries'!$C51,'Compound Alert'!$M$6:$M$195)</f>
        <v>1.1527777777777777</v>
      </c>
      <c r="F51" s="145">
        <f ca="1">COUNTIFS('Compound Alert'!$D$6:$D$195,'Regional Sumaries'!$C51,'Compound Alert'!AF$6:AF$195,"&gt;=10")</f>
        <v>5</v>
      </c>
      <c r="G51" s="145">
        <f ca="1">COUNTIFS('Compound Alert'!$D$6:$D$195,'Regional Sumaries'!$C51,'Compound Alert'!AG$6:AG$195,"&gt;=10")</f>
        <v>1</v>
      </c>
      <c r="H51" s="145">
        <f ca="1">COUNTIFS('Compound Alert'!$D$6:$D$195,'Regional Sumaries'!$C51,'Compound Alert'!AH$6:AH$195,"&gt;=10")</f>
        <v>3</v>
      </c>
      <c r="I51" s="145">
        <f ca="1">COUNTIFS('Compound Alert'!$D$6:$D$195,'Regional Sumaries'!$C51,'Compound Alert'!AI$6:AI$195,"&gt;=10")</f>
        <v>6</v>
      </c>
      <c r="J51" s="145">
        <f ca="1">COUNTIFS('Compound Alert'!$D$6:$D$195,'Regional Sumaries'!$C51,'Compound Alert'!AJ$6:AJ$195,"&gt;=10")</f>
        <v>14</v>
      </c>
      <c r="K51" s="145">
        <f ca="1">COUNTIFS('Compound Alert'!$D$6:$D$195,'Regional Sumaries'!$C51,'Compound Alert'!AK$6:AK$195,"&gt;=10")</f>
        <v>6</v>
      </c>
      <c r="L51" s="151"/>
      <c r="M51" s="34"/>
    </row>
    <row r="52" spans="1:19" x14ac:dyDescent="0.2">
      <c r="A52" s="34"/>
      <c r="B52" s="149"/>
      <c r="C52" s="150" t="s">
        <v>434</v>
      </c>
      <c r="D52" s="145">
        <f>COUNTIF('Compound Alert'!$D$6:$D$195,'Regional Sumaries'!$C52)</f>
        <v>19</v>
      </c>
      <c r="E52" s="146">
        <f ca="1">AVERAGEIF('Compound Alert'!$D$6:$D$195,'Regional Sumaries'!$C52,'Compound Alert'!$M$6:$M$195)</f>
        <v>1.0263157894736843</v>
      </c>
      <c r="F52" s="145">
        <f ca="1">COUNTIFS('Compound Alert'!$D$6:$D$195,'Regional Sumaries'!$C52,'Compound Alert'!AF$6:AF$195,"&gt;=10")</f>
        <v>1</v>
      </c>
      <c r="G52" s="145">
        <f ca="1">COUNTIFS('Compound Alert'!$D$6:$D$195,'Regional Sumaries'!$C52,'Compound Alert'!AG$6:AG$195,"&gt;=10")</f>
        <v>0</v>
      </c>
      <c r="H52" s="145">
        <f ca="1">COUNTIFS('Compound Alert'!$D$6:$D$195,'Regional Sumaries'!$C52,'Compound Alert'!AH$6:AH$195,"&gt;=10")</f>
        <v>2</v>
      </c>
      <c r="I52" s="145">
        <f ca="1">COUNTIFS('Compound Alert'!$D$6:$D$195,'Regional Sumaries'!$C52,'Compound Alert'!AI$6:AI$195,"&gt;=10")</f>
        <v>4</v>
      </c>
      <c r="J52" s="145">
        <f ca="1">COUNTIFS('Compound Alert'!$D$6:$D$195,'Regional Sumaries'!$C52,'Compound Alert'!AJ$6:AJ$195,"&gt;=10")</f>
        <v>3</v>
      </c>
      <c r="K52" s="145">
        <f ca="1">COUNTIFS('Compound Alert'!$D$6:$D$195,'Regional Sumaries'!$C52,'Compound Alert'!AK$6:AK$195,"&gt;=10")</f>
        <v>3</v>
      </c>
      <c r="L52" s="151"/>
      <c r="M52" s="34"/>
    </row>
    <row r="53" spans="1:19" x14ac:dyDescent="0.2">
      <c r="A53" s="34"/>
      <c r="B53" s="149"/>
      <c r="C53" s="150" t="s">
        <v>437</v>
      </c>
      <c r="D53" s="145">
        <f>COUNTIF('Compound Alert'!$D$6:$D$195,'Regional Sumaries'!$C53)</f>
        <v>2</v>
      </c>
      <c r="E53" s="146">
        <f ca="1">AVERAGEIF('Compound Alert'!$D$6:$D$195,'Regional Sumaries'!$C53,'Compound Alert'!$M$6:$M$195)</f>
        <v>0.25</v>
      </c>
      <c r="F53" s="145">
        <f ca="1">COUNTIFS('Compound Alert'!$D$6:$D$195,'Regional Sumaries'!$C53,'Compound Alert'!AF$6:AF$195,"&gt;=10")</f>
        <v>0</v>
      </c>
      <c r="G53" s="145">
        <f ca="1">COUNTIFS('Compound Alert'!$D$6:$D$195,'Regional Sumaries'!$C53,'Compound Alert'!AG$6:AG$195,"&gt;=10")</f>
        <v>0</v>
      </c>
      <c r="H53" s="145">
        <f ca="1">COUNTIFS('Compound Alert'!$D$6:$D$195,'Regional Sumaries'!$C53,'Compound Alert'!AH$6:AH$195,"&gt;=10")</f>
        <v>0</v>
      </c>
      <c r="I53" s="145">
        <f ca="1">COUNTIFS('Compound Alert'!$D$6:$D$195,'Regional Sumaries'!$C53,'Compound Alert'!AI$6:AI$195,"&gt;=10")</f>
        <v>0</v>
      </c>
      <c r="J53" s="145">
        <f ca="1">COUNTIFS('Compound Alert'!$D$6:$D$195,'Regional Sumaries'!$C53,'Compound Alert'!AJ$6:AJ$195,"&gt;=10")</f>
        <v>0</v>
      </c>
      <c r="K53" s="145">
        <f ca="1">COUNTIFS('Compound Alert'!$D$6:$D$195,'Regional Sumaries'!$C53,'Compound Alert'!AK$6:AK$195,"&gt;=10")</f>
        <v>0</v>
      </c>
      <c r="L53" s="151"/>
      <c r="M53" s="34"/>
    </row>
    <row r="54" spans="1:19" x14ac:dyDescent="0.2">
      <c r="A54" s="34"/>
      <c r="B54" s="149"/>
      <c r="C54" s="150" t="s">
        <v>431</v>
      </c>
      <c r="D54" s="145">
        <f>COUNTIF('Compound Alert'!$D$6:$D$195,'Regional Sumaries'!$C54)</f>
        <v>8</v>
      </c>
      <c r="E54" s="146">
        <f ca="1">AVERAGEIF('Compound Alert'!$D$6:$D$195,'Regional Sumaries'!$C54,'Compound Alert'!$M$6:$M$195)</f>
        <v>2</v>
      </c>
      <c r="F54" s="145">
        <f ca="1">COUNTIFS('Compound Alert'!$D$6:$D$195,'Regional Sumaries'!$C54,'Compound Alert'!AF$6:AF$195,"&gt;=10")</f>
        <v>2</v>
      </c>
      <c r="G54" s="145">
        <f ca="1">COUNTIFS('Compound Alert'!$D$6:$D$195,'Regional Sumaries'!$C54,'Compound Alert'!AG$6:AG$195,"&gt;=10")</f>
        <v>1</v>
      </c>
      <c r="H54" s="145">
        <f ca="1">COUNTIFS('Compound Alert'!$D$6:$D$195,'Regional Sumaries'!$C54,'Compound Alert'!AH$6:AH$195,"&gt;=10")</f>
        <v>2</v>
      </c>
      <c r="I54" s="145">
        <f ca="1">COUNTIFS('Compound Alert'!$D$6:$D$195,'Regional Sumaries'!$C54,'Compound Alert'!AI$6:AI$195,"&gt;=10")</f>
        <v>4</v>
      </c>
      <c r="J54" s="145">
        <f ca="1">COUNTIFS('Compound Alert'!$D$6:$D$195,'Regional Sumaries'!$C54,'Compound Alert'!AJ$6:AJ$195,"&gt;=10")</f>
        <v>2</v>
      </c>
      <c r="K54" s="145">
        <f ca="1">COUNTIFS('Compound Alert'!$D$6:$D$195,'Regional Sumaries'!$C54,'Compound Alert'!AK$6:AK$195,"&gt;=10")</f>
        <v>3</v>
      </c>
      <c r="L54" s="151"/>
      <c r="M54" s="34"/>
    </row>
    <row r="55" spans="1:19" x14ac:dyDescent="0.2">
      <c r="A55" s="34"/>
      <c r="B55" s="149"/>
      <c r="C55" s="150" t="s">
        <v>432</v>
      </c>
      <c r="D55" s="145">
        <f>COUNTIF('Compound Alert'!$D$6:$D$195,'Regional Sumaries'!$C55)</f>
        <v>43</v>
      </c>
      <c r="E55" s="146">
        <f ca="1">AVERAGEIF('Compound Alert'!$D$6:$D$195,'Regional Sumaries'!$C55,'Compound Alert'!$M$6:$M$195)</f>
        <v>1.5232558139534884</v>
      </c>
      <c r="F55" s="145">
        <f ca="1">COUNTIFS('Compound Alert'!$D$6:$D$195,'Regional Sumaries'!$C55,'Compound Alert'!AF$6:AF$195,"&gt;=10")</f>
        <v>12</v>
      </c>
      <c r="G55" s="145">
        <f ca="1">COUNTIFS('Compound Alert'!$D$6:$D$195,'Regional Sumaries'!$C55,'Compound Alert'!AG$6:AG$195,"&gt;=10")</f>
        <v>6</v>
      </c>
      <c r="H55" s="145">
        <f ca="1">COUNTIFS('Compound Alert'!$D$6:$D$195,'Regional Sumaries'!$C55,'Compound Alert'!AH$6:AH$195,"&gt;=10")</f>
        <v>11</v>
      </c>
      <c r="I55" s="145">
        <f ca="1">COUNTIFS('Compound Alert'!$D$6:$D$195,'Regional Sumaries'!$C55,'Compound Alert'!AI$6:AI$195,"&gt;=10")</f>
        <v>6</v>
      </c>
      <c r="J55" s="145">
        <f ca="1">COUNTIFS('Compound Alert'!$D$6:$D$195,'Regional Sumaries'!$C55,'Compound Alert'!AJ$6:AJ$195,"&gt;=10")</f>
        <v>11</v>
      </c>
      <c r="K55" s="145">
        <f ca="1">COUNTIFS('Compound Alert'!$D$6:$D$195,'Regional Sumaries'!$C55,'Compound Alert'!AK$6:AK$195,"&gt;=10")</f>
        <v>12</v>
      </c>
      <c r="L55" s="151"/>
      <c r="M55" s="34"/>
    </row>
    <row r="56" spans="1:19" x14ac:dyDescent="0.2">
      <c r="A56" s="34"/>
      <c r="B56" s="149"/>
      <c r="C56" s="34"/>
      <c r="D56" s="145"/>
      <c r="E56" s="146"/>
      <c r="F56" s="145"/>
      <c r="G56" s="145"/>
      <c r="H56" s="145"/>
      <c r="I56" s="145"/>
      <c r="J56" s="145"/>
      <c r="K56" s="145"/>
      <c r="L56" s="151"/>
      <c r="M56" s="34"/>
    </row>
    <row r="57" spans="1:19" ht="34" x14ac:dyDescent="0.2">
      <c r="A57" s="34"/>
      <c r="B57" s="149"/>
      <c r="C57" s="32" t="s">
        <v>497</v>
      </c>
      <c r="D57" s="72" t="s">
        <v>495</v>
      </c>
      <c r="E57" s="161" t="s">
        <v>494</v>
      </c>
      <c r="F57" s="72" t="s">
        <v>371</v>
      </c>
      <c r="G57" s="72" t="s">
        <v>372</v>
      </c>
      <c r="H57" s="72" t="s">
        <v>373</v>
      </c>
      <c r="I57" s="72" t="s">
        <v>417</v>
      </c>
      <c r="J57" s="72" t="s">
        <v>375</v>
      </c>
      <c r="K57" s="72" t="s">
        <v>376</v>
      </c>
      <c r="L57" s="151"/>
      <c r="M57" s="34"/>
    </row>
    <row r="58" spans="1:19" x14ac:dyDescent="0.2">
      <c r="A58" s="34"/>
      <c r="B58" s="149"/>
      <c r="C58" s="150" t="s">
        <v>436</v>
      </c>
      <c r="D58" s="145">
        <f>COUNTIF(Dashboard!$D$42:$D$231,'Regional Sumaries'!$C58)</f>
        <v>32</v>
      </c>
      <c r="E58" s="146">
        <f ca="1">AVERAGEIF('Compound Alert'!$D$6:$D$195,'Regional Sumaries'!$C58,'Compound Alert'!$M$6:$M$195)</f>
        <v>0.6166666666666667</v>
      </c>
      <c r="F58" s="152">
        <f t="shared" ref="F58:K64" ca="1" si="2">F49/$D58</f>
        <v>6.25E-2</v>
      </c>
      <c r="G58" s="152">
        <f t="shared" ca="1" si="2"/>
        <v>0</v>
      </c>
      <c r="H58" s="152">
        <f t="shared" ca="1" si="2"/>
        <v>6.25E-2</v>
      </c>
      <c r="I58" s="152">
        <f t="shared" ca="1" si="2"/>
        <v>6.25E-2</v>
      </c>
      <c r="J58" s="152">
        <f t="shared" ca="1" si="2"/>
        <v>0.1875</v>
      </c>
      <c r="K58" s="152">
        <f t="shared" ca="1" si="2"/>
        <v>6.25E-2</v>
      </c>
      <c r="L58" s="153"/>
      <c r="M58" s="34"/>
      <c r="N58" s="71"/>
      <c r="S58" s="71"/>
    </row>
    <row r="59" spans="1:19" x14ac:dyDescent="0.2">
      <c r="A59" s="34"/>
      <c r="B59" s="149"/>
      <c r="C59" s="150" t="s">
        <v>433</v>
      </c>
      <c r="D59" s="145">
        <f>COUNTIF(Dashboard!$D$42:$D$231,'Regional Sumaries'!$C59)</f>
        <v>43</v>
      </c>
      <c r="E59" s="146">
        <f ca="1">AVERAGEIF('Compound Alert'!$D$6:$D$195,'Regional Sumaries'!$C59,'Compound Alert'!$M$6:$M$195)</f>
        <v>0.32692307692307693</v>
      </c>
      <c r="F59" s="152">
        <f t="shared" ca="1" si="2"/>
        <v>2.3255813953488372E-2</v>
      </c>
      <c r="G59" s="152">
        <f t="shared" ca="1" si="2"/>
        <v>0</v>
      </c>
      <c r="H59" s="152">
        <f t="shared" ca="1" si="2"/>
        <v>2.3255813953488372E-2</v>
      </c>
      <c r="I59" s="152">
        <f t="shared" ca="1" si="2"/>
        <v>6.9767441860465115E-2</v>
      </c>
      <c r="J59" s="152">
        <f t="shared" ca="1" si="2"/>
        <v>9.3023255813953487E-2</v>
      </c>
      <c r="K59" s="152">
        <f t="shared" ca="1" si="2"/>
        <v>2.3255813953488372E-2</v>
      </c>
      <c r="L59" s="153"/>
      <c r="M59" s="34"/>
      <c r="N59" s="71"/>
      <c r="S59" s="71"/>
    </row>
    <row r="60" spans="1:19" x14ac:dyDescent="0.2">
      <c r="A60" s="34"/>
      <c r="B60" s="149"/>
      <c r="C60" s="150" t="s">
        <v>435</v>
      </c>
      <c r="D60" s="145">
        <f>COUNTIF(Dashboard!$D$42:$D$231,'Regional Sumaries'!$C60)</f>
        <v>39</v>
      </c>
      <c r="E60" s="146">
        <f ca="1">AVERAGEIF('Compound Alert'!$D$6:$D$195,'Regional Sumaries'!$C60,'Compound Alert'!$M$6:$M$195)</f>
        <v>1.1527777777777777</v>
      </c>
      <c r="F60" s="152">
        <f t="shared" ca="1" si="2"/>
        <v>0.12820512820512819</v>
      </c>
      <c r="G60" s="152">
        <f t="shared" ca="1" si="2"/>
        <v>2.564102564102564E-2</v>
      </c>
      <c r="H60" s="152">
        <f t="shared" ca="1" si="2"/>
        <v>7.6923076923076927E-2</v>
      </c>
      <c r="I60" s="152">
        <f t="shared" ca="1" si="2"/>
        <v>0.15384615384615385</v>
      </c>
      <c r="J60" s="152">
        <f t="shared" ca="1" si="2"/>
        <v>0.35897435897435898</v>
      </c>
      <c r="K60" s="152">
        <f t="shared" ca="1" si="2"/>
        <v>0.15384615384615385</v>
      </c>
      <c r="L60" s="153"/>
      <c r="M60" s="34"/>
      <c r="N60" s="71"/>
      <c r="S60" s="71"/>
    </row>
    <row r="61" spans="1:19" x14ac:dyDescent="0.2">
      <c r="A61" s="34"/>
      <c r="B61" s="149"/>
      <c r="C61" s="150" t="s">
        <v>434</v>
      </c>
      <c r="D61" s="145">
        <f>COUNTIF(Dashboard!$D$42:$D$231,'Regional Sumaries'!$C61)</f>
        <v>18</v>
      </c>
      <c r="E61" s="146">
        <f ca="1">AVERAGEIF('Compound Alert'!$D$6:$D$195,'Regional Sumaries'!$C61,'Compound Alert'!$M$6:$M$195)</f>
        <v>1.0263157894736843</v>
      </c>
      <c r="F61" s="152">
        <f t="shared" ca="1" si="2"/>
        <v>5.5555555555555552E-2</v>
      </c>
      <c r="G61" s="152">
        <f t="shared" ca="1" si="2"/>
        <v>0</v>
      </c>
      <c r="H61" s="152">
        <f t="shared" ca="1" si="2"/>
        <v>0.1111111111111111</v>
      </c>
      <c r="I61" s="152">
        <f t="shared" ca="1" si="2"/>
        <v>0.22222222222222221</v>
      </c>
      <c r="J61" s="152">
        <f t="shared" ca="1" si="2"/>
        <v>0.16666666666666666</v>
      </c>
      <c r="K61" s="152">
        <f t="shared" ca="1" si="2"/>
        <v>0.16666666666666666</v>
      </c>
      <c r="L61" s="153"/>
      <c r="M61" s="34"/>
      <c r="N61" s="71"/>
      <c r="S61" s="71"/>
    </row>
    <row r="62" spans="1:19" x14ac:dyDescent="0.2">
      <c r="A62" s="34"/>
      <c r="B62" s="149"/>
      <c r="C62" s="150" t="s">
        <v>437</v>
      </c>
      <c r="D62" s="145">
        <f>COUNTIF(Dashboard!$D$42:$D$231,'Regional Sumaries'!$C62)</f>
        <v>3</v>
      </c>
      <c r="E62" s="146">
        <f ca="1">AVERAGEIF('Compound Alert'!$D$6:$D$195,'Regional Sumaries'!$C62,'Compound Alert'!$M$6:$M$195)</f>
        <v>0.25</v>
      </c>
      <c r="F62" s="152">
        <f t="shared" ca="1" si="2"/>
        <v>0</v>
      </c>
      <c r="G62" s="152">
        <f t="shared" ca="1" si="2"/>
        <v>0</v>
      </c>
      <c r="H62" s="152">
        <f t="shared" ca="1" si="2"/>
        <v>0</v>
      </c>
      <c r="I62" s="152">
        <f t="shared" ca="1" si="2"/>
        <v>0</v>
      </c>
      <c r="J62" s="152">
        <f t="shared" ca="1" si="2"/>
        <v>0</v>
      </c>
      <c r="K62" s="152">
        <f t="shared" ca="1" si="2"/>
        <v>0</v>
      </c>
      <c r="L62" s="153"/>
      <c r="M62" s="34"/>
      <c r="N62" s="71"/>
      <c r="S62" s="71"/>
    </row>
    <row r="63" spans="1:19" x14ac:dyDescent="0.2">
      <c r="A63" s="34"/>
      <c r="B63" s="149"/>
      <c r="C63" s="150" t="s">
        <v>431</v>
      </c>
      <c r="D63" s="145">
        <f>COUNTIF(Dashboard!$D$42:$D$231,'Regional Sumaries'!$C63)</f>
        <v>8</v>
      </c>
      <c r="E63" s="146">
        <f ca="1">AVERAGEIF('Compound Alert'!$D$6:$D$195,'Regional Sumaries'!$C63,'Compound Alert'!$M$6:$M$195)</f>
        <v>2</v>
      </c>
      <c r="F63" s="152">
        <f t="shared" ca="1" si="2"/>
        <v>0.25</v>
      </c>
      <c r="G63" s="152">
        <f t="shared" ca="1" si="2"/>
        <v>0.125</v>
      </c>
      <c r="H63" s="152">
        <f t="shared" ca="1" si="2"/>
        <v>0.25</v>
      </c>
      <c r="I63" s="152">
        <f t="shared" ca="1" si="2"/>
        <v>0.5</v>
      </c>
      <c r="J63" s="152">
        <f t="shared" ca="1" si="2"/>
        <v>0.25</v>
      </c>
      <c r="K63" s="152">
        <f t="shared" ca="1" si="2"/>
        <v>0.375</v>
      </c>
      <c r="L63" s="153"/>
      <c r="M63" s="34"/>
      <c r="N63" s="71"/>
      <c r="S63" s="71"/>
    </row>
    <row r="64" spans="1:19" x14ac:dyDescent="0.2">
      <c r="A64" s="34"/>
      <c r="B64" s="149"/>
      <c r="C64" s="150" t="s">
        <v>432</v>
      </c>
      <c r="D64" s="145">
        <f>COUNTIF(Dashboard!$D$42:$D$231,'Regional Sumaries'!$C64)</f>
        <v>47</v>
      </c>
      <c r="E64" s="146">
        <f ca="1">AVERAGEIF('Compound Alert'!$D$6:$D$195,'Regional Sumaries'!$C64,'Compound Alert'!$M$6:$M$195)</f>
        <v>1.5232558139534884</v>
      </c>
      <c r="F64" s="152">
        <f t="shared" ca="1" si="2"/>
        <v>0.25531914893617019</v>
      </c>
      <c r="G64" s="152">
        <f t="shared" ca="1" si="2"/>
        <v>0.1276595744680851</v>
      </c>
      <c r="H64" s="152">
        <f t="shared" ca="1" si="2"/>
        <v>0.23404255319148937</v>
      </c>
      <c r="I64" s="152">
        <f t="shared" ca="1" si="2"/>
        <v>0.1276595744680851</v>
      </c>
      <c r="J64" s="152">
        <f t="shared" ca="1" si="2"/>
        <v>0.23404255319148937</v>
      </c>
      <c r="K64" s="152">
        <f t="shared" ca="1" si="2"/>
        <v>0.25531914893617019</v>
      </c>
      <c r="L64" s="153"/>
      <c r="M64" s="34"/>
      <c r="N64" s="71"/>
      <c r="S64" s="71"/>
    </row>
    <row r="65" spans="1:13" x14ac:dyDescent="0.2">
      <c r="A65" s="34"/>
      <c r="B65" s="149"/>
      <c r="C65" s="34"/>
      <c r="D65" s="145"/>
      <c r="E65" s="146"/>
      <c r="F65" s="145"/>
      <c r="G65" s="145"/>
      <c r="H65" s="145"/>
      <c r="I65" s="145"/>
      <c r="J65" s="145"/>
      <c r="K65" s="145"/>
      <c r="L65" s="151"/>
      <c r="M65" s="34"/>
    </row>
    <row r="66" spans="1:13" x14ac:dyDescent="0.2">
      <c r="A66" s="34"/>
      <c r="B66" s="154"/>
      <c r="C66" s="155"/>
      <c r="D66" s="156"/>
      <c r="E66" s="157"/>
      <c r="F66" s="156"/>
      <c r="G66" s="156"/>
      <c r="H66" s="156"/>
      <c r="I66" s="156"/>
      <c r="J66" s="156"/>
      <c r="K66" s="156"/>
      <c r="L66" s="158"/>
      <c r="M66" s="34"/>
    </row>
    <row r="67" spans="1:13" x14ac:dyDescent="0.2">
      <c r="A67" s="34"/>
      <c r="B67" s="34"/>
      <c r="C67" s="34"/>
      <c r="D67" s="145"/>
      <c r="E67" s="146"/>
      <c r="F67" s="145"/>
      <c r="G67" s="145"/>
      <c r="H67" s="145"/>
      <c r="I67" s="145"/>
      <c r="J67" s="145"/>
      <c r="K67" s="145"/>
      <c r="L67" s="145"/>
      <c r="M67" s="34"/>
    </row>
    <row r="68" spans="1:13" x14ac:dyDescent="0.2">
      <c r="A68" s="34"/>
      <c r="B68" s="34"/>
      <c r="C68" s="34"/>
      <c r="D68" s="145"/>
      <c r="E68" s="146"/>
      <c r="F68" s="145"/>
      <c r="G68" s="145"/>
      <c r="H68" s="145"/>
      <c r="I68" s="145"/>
      <c r="J68" s="145"/>
      <c r="K68" s="145"/>
      <c r="L68" s="145"/>
      <c r="M68" s="34"/>
    </row>
  </sheetData>
  <conditionalFormatting sqref="F7:L13">
    <cfRule type="colorScale" priority="1">
      <colorScale>
        <cfvo type="min"/>
        <cfvo type="max"/>
        <color rgb="FFFCFCFF"/>
        <color rgb="FFE3593A"/>
      </colorScale>
    </cfRule>
  </conditionalFormatting>
  <conditionalFormatting sqref="F16:L22">
    <cfRule type="colorScale" priority="2">
      <colorScale>
        <cfvo type="min"/>
        <cfvo type="max"/>
        <color rgb="FFFCFCFF"/>
        <color rgb="FFE3593A"/>
      </colorScale>
    </cfRule>
  </conditionalFormatting>
  <conditionalFormatting sqref="F28:L34">
    <cfRule type="colorScale" priority="5">
      <colorScale>
        <cfvo type="min"/>
        <cfvo type="max"/>
        <color rgb="FFFCFCFF"/>
        <color rgb="FFF2676B"/>
      </colorScale>
    </cfRule>
  </conditionalFormatting>
  <conditionalFormatting sqref="F37:L43">
    <cfRule type="colorScale" priority="6">
      <colorScale>
        <cfvo type="min"/>
        <cfvo type="max"/>
        <color rgb="FFFCFCFF"/>
        <color rgb="FFF8696B"/>
      </colorScale>
    </cfRule>
  </conditionalFormatting>
  <conditionalFormatting sqref="F49:L55">
    <cfRule type="colorScale" priority="3">
      <colorScale>
        <cfvo type="min"/>
        <cfvo type="max"/>
        <color rgb="FFFCFCFF"/>
        <color rgb="FFE06C25"/>
      </colorScale>
    </cfRule>
  </conditionalFormatting>
  <conditionalFormatting sqref="F58:L64">
    <cfRule type="colorScale" priority="4">
      <colorScale>
        <cfvo type="min"/>
        <cfvo type="max"/>
        <color rgb="FFFCFCFF"/>
        <color rgb="FFE06C25"/>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CD4A7-D26B-FC4B-A1B6-27861AFC1984}">
  <dimension ref="A1:H51"/>
  <sheetViews>
    <sheetView topLeftCell="A13" workbookViewId="0">
      <selection activeCell="J25" sqref="J25"/>
    </sheetView>
  </sheetViews>
  <sheetFormatPr baseColWidth="10" defaultRowHeight="16" x14ac:dyDescent="0.2"/>
  <cols>
    <col min="1" max="1" width="6.140625" style="34" customWidth="1"/>
    <col min="2" max="2" width="36.140625" style="34" customWidth="1"/>
    <col min="3" max="3" width="2.140625" style="35" customWidth="1"/>
    <col min="4" max="4" width="8.28515625" style="35" customWidth="1"/>
    <col min="5" max="16384" width="10.7109375" style="34"/>
  </cols>
  <sheetData>
    <row r="1" spans="1:6" x14ac:dyDescent="0.2">
      <c r="A1" s="31"/>
      <c r="B1" s="32"/>
      <c r="C1" s="33"/>
      <c r="D1" s="31"/>
      <c r="E1" s="31"/>
      <c r="F1" s="31"/>
    </row>
    <row r="2" spans="1:6" x14ac:dyDescent="0.2">
      <c r="A2" s="31"/>
      <c r="B2" s="292" t="s">
        <v>378</v>
      </c>
      <c r="C2" s="292"/>
      <c r="D2" s="292"/>
      <c r="E2" s="31"/>
      <c r="F2" s="31"/>
    </row>
    <row r="3" spans="1:6" x14ac:dyDescent="0.2">
      <c r="A3" s="31"/>
      <c r="B3" s="36"/>
      <c r="C3" s="36"/>
      <c r="D3" s="36"/>
      <c r="E3" s="31"/>
      <c r="F3" s="31"/>
    </row>
    <row r="4" spans="1:6" ht="52" customHeight="1" x14ac:dyDescent="0.2">
      <c r="A4" s="31"/>
      <c r="B4" s="294" t="s">
        <v>491</v>
      </c>
      <c r="C4" s="294"/>
      <c r="D4" s="294"/>
      <c r="E4" s="31"/>
      <c r="F4" s="31"/>
    </row>
    <row r="5" spans="1:6" x14ac:dyDescent="0.2">
      <c r="A5" s="31"/>
      <c r="B5" s="36"/>
      <c r="C5" s="37"/>
      <c r="D5" s="37"/>
      <c r="E5" s="31"/>
      <c r="F5" s="31"/>
    </row>
    <row r="6" spans="1:6" ht="17" customHeight="1" x14ac:dyDescent="0.2">
      <c r="A6" s="31"/>
      <c r="B6" s="293" t="s">
        <v>380</v>
      </c>
      <c r="C6" s="293"/>
      <c r="D6" s="293"/>
      <c r="E6" s="31"/>
      <c r="F6" s="31"/>
    </row>
    <row r="7" spans="1:6" x14ac:dyDescent="0.2">
      <c r="A7" s="31"/>
      <c r="B7" s="36"/>
      <c r="C7" s="37"/>
      <c r="D7" s="37"/>
      <c r="E7" s="31"/>
      <c r="F7" s="31"/>
    </row>
    <row r="8" spans="1:6" ht="17" x14ac:dyDescent="0.2">
      <c r="A8" s="31"/>
      <c r="B8" s="36" t="s">
        <v>446</v>
      </c>
      <c r="C8" s="37"/>
      <c r="D8" s="37"/>
      <c r="E8" s="31"/>
      <c r="F8" s="31"/>
    </row>
    <row r="9" spans="1:6" ht="34" customHeight="1" x14ac:dyDescent="0.2">
      <c r="A9" s="31"/>
      <c r="B9" s="295" t="s">
        <v>447</v>
      </c>
      <c r="C9" s="295"/>
      <c r="D9" s="295"/>
      <c r="E9" s="31"/>
      <c r="F9" s="31"/>
    </row>
    <row r="10" spans="1:6" x14ac:dyDescent="0.2">
      <c r="A10" s="31"/>
      <c r="B10" s="38"/>
      <c r="C10" s="37"/>
      <c r="D10" s="37"/>
      <c r="E10" s="31"/>
      <c r="F10" s="31"/>
    </row>
    <row r="11" spans="1:6" x14ac:dyDescent="0.2">
      <c r="A11" s="31"/>
      <c r="B11" s="293" t="s">
        <v>397</v>
      </c>
      <c r="C11" s="293"/>
      <c r="D11" s="293"/>
      <c r="E11" s="31"/>
      <c r="F11" s="31"/>
    </row>
    <row r="12" spans="1:6" x14ac:dyDescent="0.2">
      <c r="A12" s="31"/>
      <c r="B12" s="37"/>
      <c r="C12" s="37"/>
      <c r="D12" s="37"/>
      <c r="E12" s="31"/>
      <c r="F12" s="31"/>
    </row>
    <row r="13" spans="1:6" ht="17" x14ac:dyDescent="0.2">
      <c r="A13" s="31"/>
      <c r="B13" s="36" t="s">
        <v>448</v>
      </c>
      <c r="C13" s="37"/>
      <c r="D13" s="37"/>
      <c r="E13" s="31"/>
      <c r="F13" s="31"/>
    </row>
    <row r="14" spans="1:6" ht="17" x14ac:dyDescent="0.2">
      <c r="A14" s="31"/>
      <c r="B14" s="37" t="s">
        <v>398</v>
      </c>
      <c r="C14" s="37"/>
      <c r="D14" s="37"/>
      <c r="E14" s="31"/>
      <c r="F14" s="31"/>
    </row>
    <row r="15" spans="1:6" ht="51" x14ac:dyDescent="0.2">
      <c r="A15" s="31"/>
      <c r="B15" s="141" t="s">
        <v>450</v>
      </c>
      <c r="C15" s="37"/>
      <c r="D15" s="82">
        <f>IF(Dashboard!$B$12=Parameters!B15,1,0)</f>
        <v>1</v>
      </c>
      <c r="E15" s="31"/>
      <c r="F15" s="31"/>
    </row>
    <row r="16" spans="1:6" ht="17" x14ac:dyDescent="0.2">
      <c r="A16" s="31"/>
      <c r="B16" s="141" t="s">
        <v>385</v>
      </c>
      <c r="C16" s="37"/>
      <c r="D16" s="82">
        <f>IF(Dashboard!$B$12=Parameters!B16,1,0)</f>
        <v>0</v>
      </c>
      <c r="E16" s="31"/>
      <c r="F16" s="31"/>
    </row>
    <row r="17" spans="1:8" ht="17" x14ac:dyDescent="0.2">
      <c r="A17" s="31"/>
      <c r="B17" s="141" t="s">
        <v>384</v>
      </c>
      <c r="C17" s="37"/>
      <c r="D17" s="82">
        <f>IF(Dashboard!$B$12=Parameters!B17,1,0)</f>
        <v>0</v>
      </c>
      <c r="E17" s="31"/>
      <c r="F17" s="31"/>
    </row>
    <row r="18" spans="1:8" x14ac:dyDescent="0.2">
      <c r="A18" s="31"/>
      <c r="B18" s="37"/>
      <c r="C18" s="37"/>
      <c r="D18" s="42"/>
      <c r="E18" s="31"/>
      <c r="F18" s="31"/>
      <c r="H18" s="35"/>
    </row>
    <row r="19" spans="1:8" ht="17" x14ac:dyDescent="0.2">
      <c r="A19" s="31"/>
      <c r="B19" s="36" t="s">
        <v>449</v>
      </c>
      <c r="C19" s="37"/>
      <c r="D19" s="42"/>
      <c r="E19" s="31"/>
      <c r="F19" s="31"/>
      <c r="H19" s="35"/>
    </row>
    <row r="20" spans="1:8" ht="17" x14ac:dyDescent="0.2">
      <c r="A20" s="31"/>
      <c r="B20" s="37" t="s">
        <v>398</v>
      </c>
      <c r="C20" s="37"/>
      <c r="D20" s="42"/>
      <c r="E20" s="31"/>
      <c r="F20" s="31"/>
    </row>
    <row r="21" spans="1:8" ht="34" x14ac:dyDescent="0.2">
      <c r="A21" s="31"/>
      <c r="B21" s="120" t="s">
        <v>468</v>
      </c>
      <c r="C21" s="37"/>
      <c r="D21" s="82">
        <f>IF(Dashboard!$J$8=B21,1,0)</f>
        <v>0</v>
      </c>
      <c r="E21" s="31"/>
      <c r="F21" s="31"/>
    </row>
    <row r="22" spans="1:8" ht="17" x14ac:dyDescent="0.2">
      <c r="A22" s="31"/>
      <c r="B22" s="120" t="s">
        <v>466</v>
      </c>
      <c r="C22" s="37"/>
      <c r="D22" s="82">
        <f>IF(Dashboard!$J$8=B22,1,0)</f>
        <v>0</v>
      </c>
      <c r="E22" s="31"/>
      <c r="F22" s="31"/>
    </row>
    <row r="23" spans="1:8" ht="17" x14ac:dyDescent="0.2">
      <c r="A23" s="31"/>
      <c r="B23" s="120" t="s">
        <v>460</v>
      </c>
      <c r="C23" s="37"/>
      <c r="D23" s="82">
        <f>IF(Dashboard!$J$8=B23,1,0)</f>
        <v>1</v>
      </c>
      <c r="E23" s="31"/>
      <c r="F23" s="31"/>
    </row>
    <row r="24" spans="1:8" ht="34" x14ac:dyDescent="0.2">
      <c r="A24" s="31"/>
      <c r="B24" s="120" t="s">
        <v>465</v>
      </c>
      <c r="C24" s="37"/>
      <c r="D24" s="82">
        <f>IF(Dashboard!$J$8=B24,1,0)</f>
        <v>0</v>
      </c>
      <c r="E24" s="31"/>
      <c r="F24" s="31"/>
    </row>
    <row r="25" spans="1:8" ht="34" x14ac:dyDescent="0.2">
      <c r="A25" s="31"/>
      <c r="B25" s="120" t="s">
        <v>469</v>
      </c>
      <c r="C25" s="37"/>
      <c r="D25" s="82">
        <f>IF(Dashboard!$J$8=B25,1,0)</f>
        <v>0</v>
      </c>
      <c r="E25" s="31"/>
      <c r="F25" s="31"/>
    </row>
    <row r="26" spans="1:8" ht="51" x14ac:dyDescent="0.2">
      <c r="A26" s="31"/>
      <c r="B26" s="120" t="s">
        <v>489</v>
      </c>
      <c r="C26" s="37"/>
      <c r="D26" s="82">
        <f>IF(Dashboard!$J$8=B26,1,0)</f>
        <v>0</v>
      </c>
      <c r="E26" s="31"/>
      <c r="F26" s="31"/>
    </row>
    <row r="27" spans="1:8" ht="51" x14ac:dyDescent="0.2">
      <c r="A27" s="31"/>
      <c r="B27" s="120" t="s">
        <v>490</v>
      </c>
      <c r="C27" s="37"/>
      <c r="D27" s="82">
        <f>IF(Dashboard!$J$8=B27,1,0)</f>
        <v>0</v>
      </c>
      <c r="E27" s="31"/>
      <c r="F27" s="31"/>
    </row>
    <row r="28" spans="1:8" x14ac:dyDescent="0.2">
      <c r="A28" s="31"/>
      <c r="B28" s="36"/>
      <c r="C28" s="37"/>
      <c r="D28" s="42"/>
      <c r="E28" s="31"/>
      <c r="F28" s="31"/>
    </row>
    <row r="29" spans="1:8" ht="21" customHeight="1" x14ac:dyDescent="0.2">
      <c r="A29" s="31"/>
      <c r="B29" s="36" t="s">
        <v>453</v>
      </c>
      <c r="C29" s="37"/>
      <c r="D29" s="42"/>
      <c r="E29" s="31"/>
      <c r="F29" s="31"/>
    </row>
    <row r="30" spans="1:8" ht="17" x14ac:dyDescent="0.2">
      <c r="A30" s="31"/>
      <c r="B30" s="37" t="s">
        <v>398</v>
      </c>
      <c r="C30" s="37"/>
      <c r="D30" s="42"/>
      <c r="E30" s="31"/>
      <c r="F30" s="31"/>
    </row>
    <row r="31" spans="1:8" ht="85" x14ac:dyDescent="0.2">
      <c r="A31" s="31"/>
      <c r="B31" s="39" t="s">
        <v>451</v>
      </c>
      <c r="C31" s="37"/>
      <c r="D31" s="82">
        <f>IF(Dashboard!$J$12=Parameters!B50, 1, 0)</f>
        <v>1</v>
      </c>
      <c r="E31" s="31"/>
      <c r="F31" s="31"/>
    </row>
    <row r="32" spans="1:8" ht="17" x14ac:dyDescent="0.2">
      <c r="A32" s="31"/>
      <c r="B32" s="39" t="s">
        <v>399</v>
      </c>
      <c r="C32" s="37"/>
      <c r="D32" s="82">
        <f>IF(Dashboard!$J$12=Parameters!B51, 1, 0)</f>
        <v>0</v>
      </c>
      <c r="E32" s="31"/>
      <c r="F32" s="31"/>
    </row>
    <row r="33" spans="1:6" ht="17" x14ac:dyDescent="0.2">
      <c r="A33" s="31"/>
      <c r="B33" s="39" t="s">
        <v>385</v>
      </c>
      <c r="C33" s="37"/>
      <c r="D33" s="82">
        <v>0</v>
      </c>
      <c r="E33" s="31"/>
      <c r="F33" s="31"/>
    </row>
    <row r="34" spans="1:6" ht="17" x14ac:dyDescent="0.2">
      <c r="A34" s="31"/>
      <c r="B34" s="39" t="s">
        <v>384</v>
      </c>
      <c r="C34" s="37"/>
      <c r="D34" s="82">
        <v>0</v>
      </c>
      <c r="E34" s="31"/>
      <c r="F34" s="31"/>
    </row>
    <row r="35" spans="1:6" x14ac:dyDescent="0.2">
      <c r="A35" s="31"/>
      <c r="B35" s="38"/>
      <c r="C35" s="37"/>
      <c r="D35" s="40"/>
      <c r="E35" s="31"/>
      <c r="F35" s="31"/>
    </row>
    <row r="36" spans="1:6" x14ac:dyDescent="0.2">
      <c r="A36" s="31"/>
      <c r="B36" s="35" t="s">
        <v>452</v>
      </c>
      <c r="C36" s="34"/>
      <c r="D36" s="41"/>
      <c r="E36" s="31"/>
      <c r="F36" s="31"/>
    </row>
    <row r="37" spans="1:6" ht="17" x14ac:dyDescent="0.2">
      <c r="A37" s="31"/>
      <c r="B37" s="39" t="s">
        <v>381</v>
      </c>
      <c r="C37" s="37" t="s">
        <v>383</v>
      </c>
      <c r="D37" s="83">
        <v>7</v>
      </c>
      <c r="E37" s="31"/>
      <c r="F37" s="31"/>
    </row>
    <row r="38" spans="1:6" ht="17" x14ac:dyDescent="0.2">
      <c r="A38" s="31"/>
      <c r="B38" s="39" t="s">
        <v>382</v>
      </c>
      <c r="C38" s="37" t="s">
        <v>383</v>
      </c>
      <c r="D38" s="83">
        <v>5</v>
      </c>
      <c r="E38" s="31"/>
      <c r="F38" s="31"/>
    </row>
    <row r="39" spans="1:6" x14ac:dyDescent="0.2">
      <c r="A39" s="31"/>
      <c r="B39" s="36"/>
      <c r="C39" s="37"/>
      <c r="D39" s="37"/>
      <c r="E39" s="31"/>
      <c r="F39" s="31"/>
    </row>
    <row r="40" spans="1:6" x14ac:dyDescent="0.2">
      <c r="A40" s="31"/>
      <c r="B40" s="35" t="s">
        <v>454</v>
      </c>
      <c r="C40" s="34"/>
      <c r="D40" s="34"/>
      <c r="E40" s="31"/>
      <c r="F40" s="31"/>
    </row>
    <row r="41" spans="1:6" ht="17" x14ac:dyDescent="0.2">
      <c r="A41" s="31"/>
      <c r="B41" s="39" t="s">
        <v>381</v>
      </c>
      <c r="C41" s="37" t="s">
        <v>383</v>
      </c>
      <c r="D41" s="83">
        <v>10</v>
      </c>
      <c r="E41" s="31"/>
      <c r="F41" s="31"/>
    </row>
    <row r="42" spans="1:6" ht="17" x14ac:dyDescent="0.2">
      <c r="A42" s="31"/>
      <c r="B42" s="39" t="s">
        <v>382</v>
      </c>
      <c r="C42" s="37" t="s">
        <v>383</v>
      </c>
      <c r="D42" s="83">
        <v>7</v>
      </c>
      <c r="E42" s="31"/>
      <c r="F42" s="31"/>
    </row>
    <row r="43" spans="1:6" x14ac:dyDescent="0.2">
      <c r="A43" s="31"/>
      <c r="B43" s="37"/>
      <c r="C43" s="37"/>
      <c r="D43" s="37"/>
      <c r="E43" s="31"/>
      <c r="F43" s="31"/>
    </row>
    <row r="44" spans="1:6" x14ac:dyDescent="0.2">
      <c r="B44" s="119" t="s">
        <v>492</v>
      </c>
      <c r="C44" s="34"/>
      <c r="D44" s="34"/>
    </row>
    <row r="45" spans="1:6" x14ac:dyDescent="0.2">
      <c r="C45" s="34"/>
      <c r="D45" s="34"/>
    </row>
    <row r="46" spans="1:6" x14ac:dyDescent="0.2">
      <c r="B46" s="35" t="s">
        <v>5</v>
      </c>
      <c r="C46" s="34"/>
      <c r="D46" s="34"/>
    </row>
    <row r="47" spans="1:6" x14ac:dyDescent="0.2">
      <c r="B47" s="35" t="s">
        <v>441</v>
      </c>
      <c r="C47" s="34"/>
      <c r="D47" s="34"/>
    </row>
    <row r="48" spans="1:6" x14ac:dyDescent="0.2">
      <c r="B48" s="35" t="s">
        <v>4</v>
      </c>
      <c r="C48" s="34"/>
      <c r="D48" s="34"/>
    </row>
    <row r="50" spans="2:2" x14ac:dyDescent="0.2">
      <c r="B50" s="35" t="s">
        <v>482</v>
      </c>
    </row>
    <row r="51" spans="2:2" x14ac:dyDescent="0.2">
      <c r="B51" s="35" t="s">
        <v>467</v>
      </c>
    </row>
  </sheetData>
  <mergeCells count="5">
    <mergeCell ref="B2:D2"/>
    <mergeCell ref="B11:D11"/>
    <mergeCell ref="B4:D4"/>
    <mergeCell ref="B6:D6"/>
    <mergeCell ref="B9:D9"/>
  </mergeCells>
  <hyperlinks>
    <hyperlink ref="B9" location="'Data Dictionary'!A1" display="To select indicators, use the Data Dictionary sheet." xr:uid="{90C6A5D3-6796-4149-B380-6A440F056775}"/>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E3D09-EE09-0A42-AEF7-E9CD3084148E}">
  <dimension ref="A1:V223"/>
  <sheetViews>
    <sheetView zoomScale="75" zoomScaleNormal="25" workbookViewId="0">
      <selection activeCell="I24" sqref="I24"/>
    </sheetView>
  </sheetViews>
  <sheetFormatPr baseColWidth="10" defaultRowHeight="16" x14ac:dyDescent="0.2"/>
  <cols>
    <col min="1" max="1" width="5" style="34" bestFit="1" customWidth="1"/>
    <col min="2" max="2" width="31.28515625" style="150" bestFit="1" customWidth="1"/>
    <col min="3" max="3" width="6.5703125" style="150" bestFit="1" customWidth="1"/>
    <col min="4" max="4" width="13" style="113" customWidth="1"/>
    <col min="5" max="5" width="5.28515625" style="113" hidden="1" customWidth="1"/>
    <col min="6" max="6" width="26.5703125" style="113" hidden="1" customWidth="1"/>
    <col min="7" max="7" width="11.42578125" style="113" bestFit="1" customWidth="1"/>
    <col min="8" max="8" width="13.28515625" style="113" bestFit="1" customWidth="1"/>
    <col min="9" max="9" width="13.140625" style="113" bestFit="1" customWidth="1"/>
    <col min="10" max="10" width="19.5703125" style="113" bestFit="1" customWidth="1"/>
    <col min="11" max="12" width="13.42578125" style="113" bestFit="1" customWidth="1"/>
    <col min="13" max="13" width="12.85546875" style="113" bestFit="1" customWidth="1"/>
    <col min="14" max="14" width="24.140625" style="113" bestFit="1" customWidth="1"/>
    <col min="15" max="15" width="19" style="113" bestFit="1" customWidth="1"/>
    <col min="16" max="16" width="17.42578125" style="113" bestFit="1" customWidth="1"/>
    <col min="17" max="17" width="13.5703125" style="113" bestFit="1" customWidth="1"/>
    <col min="18" max="18" width="12.85546875" style="113" bestFit="1" customWidth="1"/>
    <col min="19" max="19" width="16.28515625" style="113" bestFit="1" customWidth="1"/>
    <col min="20" max="20" width="16.140625" style="113" bestFit="1" customWidth="1"/>
    <col min="21" max="21" width="15.42578125" style="113" bestFit="1" customWidth="1"/>
    <col min="22" max="22" width="14.42578125" style="113" bestFit="1" customWidth="1"/>
    <col min="23" max="23" width="44.7109375" style="34" bestFit="1" customWidth="1"/>
    <col min="24" max="16384" width="10.7109375" style="34"/>
  </cols>
  <sheetData>
    <row r="1" spans="1:22" x14ac:dyDescent="0.2">
      <c r="V1" s="34"/>
    </row>
    <row r="2" spans="1:22" ht="16" customHeight="1" x14ac:dyDescent="0.2">
      <c r="A2" s="93"/>
      <c r="B2" s="95" t="s">
        <v>442</v>
      </c>
      <c r="C2" s="88"/>
      <c r="D2" s="109"/>
      <c r="E2" s="109"/>
      <c r="F2" s="109"/>
      <c r="G2" s="109"/>
      <c r="H2" s="109"/>
      <c r="I2" s="296" t="s">
        <v>456</v>
      </c>
      <c r="J2" s="297"/>
      <c r="K2" s="297"/>
      <c r="L2" s="297"/>
      <c r="M2" s="297"/>
      <c r="N2" s="297"/>
      <c r="O2" s="296" t="s">
        <v>364</v>
      </c>
      <c r="P2" s="297"/>
      <c r="Q2" s="297"/>
      <c r="R2" s="297"/>
      <c r="S2" s="297"/>
      <c r="T2" s="297"/>
      <c r="U2" s="297"/>
      <c r="V2" s="34"/>
    </row>
    <row r="3" spans="1:22" x14ac:dyDescent="0.2">
      <c r="A3" s="93"/>
      <c r="B3" s="8"/>
      <c r="C3" s="88"/>
      <c r="D3" s="109"/>
      <c r="E3" s="109"/>
      <c r="F3" s="109"/>
      <c r="G3" s="109"/>
      <c r="H3" s="109"/>
      <c r="I3" s="109"/>
      <c r="J3" s="110"/>
      <c r="K3" s="110"/>
      <c r="L3" s="110"/>
      <c r="M3" s="110"/>
      <c r="N3" s="111"/>
      <c r="O3" s="112"/>
      <c r="P3" s="112"/>
      <c r="Q3" s="112"/>
      <c r="R3" s="112"/>
      <c r="S3" s="112"/>
      <c r="T3" s="112"/>
      <c r="V3" s="34"/>
    </row>
    <row r="4" spans="1:22" ht="29" x14ac:dyDescent="0.2">
      <c r="A4" s="101"/>
      <c r="B4" s="207" t="s">
        <v>1</v>
      </c>
      <c r="C4" s="183" t="s">
        <v>2</v>
      </c>
      <c r="D4" s="208" t="s">
        <v>4</v>
      </c>
      <c r="E4" s="208"/>
      <c r="F4" s="208"/>
      <c r="G4" s="208" t="s">
        <v>443</v>
      </c>
      <c r="H4" s="208" t="s">
        <v>444</v>
      </c>
      <c r="I4" s="208" t="s">
        <v>371</v>
      </c>
      <c r="J4" s="208" t="s">
        <v>372</v>
      </c>
      <c r="K4" s="208" t="s">
        <v>373</v>
      </c>
      <c r="L4" s="208" t="s">
        <v>390</v>
      </c>
      <c r="M4" s="208" t="s">
        <v>375</v>
      </c>
      <c r="N4" s="208" t="s">
        <v>379</v>
      </c>
      <c r="O4" s="208" t="s">
        <v>371</v>
      </c>
      <c r="P4" s="208" t="s">
        <v>372</v>
      </c>
      <c r="Q4" s="208" t="s">
        <v>373</v>
      </c>
      <c r="R4" s="208" t="s">
        <v>390</v>
      </c>
      <c r="S4" s="208"/>
      <c r="T4" s="208" t="s">
        <v>375</v>
      </c>
      <c r="U4" s="208" t="s">
        <v>379</v>
      </c>
      <c r="V4" s="34"/>
    </row>
    <row r="5" spans="1:22" ht="43" x14ac:dyDescent="0.2">
      <c r="A5" s="102"/>
      <c r="B5" s="188"/>
      <c r="C5" s="188"/>
      <c r="D5" s="209"/>
      <c r="E5" s="210" t="s">
        <v>2</v>
      </c>
      <c r="F5" s="211" t="s">
        <v>1</v>
      </c>
      <c r="G5" s="212" t="s">
        <v>521</v>
      </c>
      <c r="H5" s="212" t="s">
        <v>522</v>
      </c>
      <c r="I5" s="212" t="s">
        <v>509</v>
      </c>
      <c r="J5" s="213" t="s">
        <v>510</v>
      </c>
      <c r="K5" s="213" t="s">
        <v>511</v>
      </c>
      <c r="L5" s="213" t="s">
        <v>512</v>
      </c>
      <c r="M5" s="213" t="s">
        <v>513</v>
      </c>
      <c r="N5" s="213" t="s">
        <v>514</v>
      </c>
      <c r="O5" s="213" t="s">
        <v>515</v>
      </c>
      <c r="P5" s="213" t="s">
        <v>516</v>
      </c>
      <c r="Q5" s="213" t="s">
        <v>517</v>
      </c>
      <c r="R5" s="213" t="s">
        <v>518</v>
      </c>
      <c r="S5" s="213" t="s">
        <v>519</v>
      </c>
      <c r="T5" s="213" t="s">
        <v>520</v>
      </c>
      <c r="U5" s="34"/>
      <c r="V5" s="34"/>
    </row>
    <row r="6" spans="1:22" x14ac:dyDescent="0.2">
      <c r="A6" s="81">
        <v>1</v>
      </c>
      <c r="B6" s="84" t="str">
        <f>F6</f>
        <v>Aruba</v>
      </c>
      <c r="C6" s="84" t="str">
        <f>E6</f>
        <v>ABW</v>
      </c>
      <c r="D6" s="214">
        <f>AVERAGE(G6:H6)</f>
        <v>0.74583333333333302</v>
      </c>
      <c r="E6" s="81" t="s">
        <v>699</v>
      </c>
      <c r="F6" s="84" t="s">
        <v>728</v>
      </c>
      <c r="G6" s="216">
        <v>0.83333333333333304</v>
      </c>
      <c r="H6" s="214">
        <v>0.65833333333333299</v>
      </c>
      <c r="I6" s="214">
        <v>1</v>
      </c>
      <c r="J6" s="214">
        <v>0.5</v>
      </c>
      <c r="K6" s="214">
        <v>1</v>
      </c>
      <c r="L6" s="214">
        <v>1</v>
      </c>
      <c r="M6" s="214">
        <v>0.5</v>
      </c>
      <c r="N6" s="214">
        <v>0.5</v>
      </c>
      <c r="O6" s="214">
        <v>1</v>
      </c>
      <c r="P6" s="214">
        <v>0.75</v>
      </c>
      <c r="Q6" s="214">
        <v>1</v>
      </c>
      <c r="R6" s="214">
        <v>0.6</v>
      </c>
      <c r="S6" s="214">
        <v>0.5</v>
      </c>
      <c r="T6" s="215">
        <v>0.6</v>
      </c>
      <c r="U6" s="34"/>
      <c r="V6" s="34"/>
    </row>
    <row r="7" spans="1:22" x14ac:dyDescent="0.2">
      <c r="A7" s="81">
        <v>2</v>
      </c>
      <c r="B7" s="84" t="str">
        <f t="shared" ref="B7:B70" si="0">F7</f>
        <v>Afghanistan</v>
      </c>
      <c r="C7" s="84" t="str">
        <f t="shared" ref="C7:C70" si="1">E7</f>
        <v>AFG</v>
      </c>
      <c r="D7" s="214">
        <f t="shared" ref="D7:D70" si="2">AVERAGE(G7:H7)</f>
        <v>0.29027777777777797</v>
      </c>
      <c r="E7" s="81" t="s">
        <v>7</v>
      </c>
      <c r="F7" s="84" t="s">
        <v>6</v>
      </c>
      <c r="G7" s="216">
        <v>0.16666666666666699</v>
      </c>
      <c r="H7" s="214">
        <v>0.41388888888888897</v>
      </c>
      <c r="I7" s="214">
        <v>0</v>
      </c>
      <c r="J7" s="214">
        <v>0.5</v>
      </c>
      <c r="K7" s="214">
        <v>0.5</v>
      </c>
      <c r="L7" s="214">
        <v>0.33333333333333298</v>
      </c>
      <c r="M7" s="214">
        <v>0.5</v>
      </c>
      <c r="N7" s="214">
        <v>0.5</v>
      </c>
      <c r="O7" s="214">
        <v>0</v>
      </c>
      <c r="P7" s="214">
        <v>0.75</v>
      </c>
      <c r="Q7" s="214">
        <v>0</v>
      </c>
      <c r="R7" s="214">
        <v>0.2</v>
      </c>
      <c r="S7" s="214">
        <v>0</v>
      </c>
      <c r="T7" s="215">
        <v>0.2</v>
      </c>
      <c r="U7" s="34"/>
      <c r="V7" s="34"/>
    </row>
    <row r="8" spans="1:22" x14ac:dyDescent="0.2">
      <c r="A8" s="81">
        <v>3</v>
      </c>
      <c r="B8" s="84" t="str">
        <f t="shared" si="0"/>
        <v>Angola</v>
      </c>
      <c r="C8" s="84" t="str">
        <f t="shared" si="1"/>
        <v>AGO</v>
      </c>
      <c r="D8" s="214">
        <f t="shared" si="2"/>
        <v>0.1791666666666665</v>
      </c>
      <c r="E8" s="81" t="s">
        <v>9</v>
      </c>
      <c r="F8" s="84" t="s">
        <v>8</v>
      </c>
      <c r="G8" s="216">
        <v>0</v>
      </c>
      <c r="H8" s="214">
        <v>0.358333333333333</v>
      </c>
      <c r="I8" s="214">
        <v>0</v>
      </c>
      <c r="J8" s="214">
        <v>0.5</v>
      </c>
      <c r="K8" s="214">
        <v>0</v>
      </c>
      <c r="L8" s="214">
        <v>1</v>
      </c>
      <c r="M8" s="214">
        <v>0</v>
      </c>
      <c r="N8" s="214">
        <v>0</v>
      </c>
      <c r="O8" s="214">
        <v>0</v>
      </c>
      <c r="P8" s="214">
        <v>0.25</v>
      </c>
      <c r="Q8" s="214">
        <v>0</v>
      </c>
      <c r="R8" s="214">
        <v>0.2</v>
      </c>
      <c r="S8" s="214">
        <v>0</v>
      </c>
      <c r="T8" s="215">
        <v>0.2</v>
      </c>
      <c r="U8" s="34"/>
      <c r="V8" s="34"/>
    </row>
    <row r="9" spans="1:22" x14ac:dyDescent="0.2">
      <c r="A9" s="81">
        <v>4</v>
      </c>
      <c r="B9" s="84" t="str">
        <f t="shared" si="0"/>
        <v>Albania</v>
      </c>
      <c r="C9" s="84" t="str">
        <f t="shared" si="1"/>
        <v>ALB</v>
      </c>
      <c r="D9" s="214">
        <f t="shared" si="2"/>
        <v>0.3583333333333335</v>
      </c>
      <c r="E9" s="81" t="s">
        <v>11</v>
      </c>
      <c r="F9" s="84" t="s">
        <v>10</v>
      </c>
      <c r="G9" s="216">
        <v>0.16666666666666699</v>
      </c>
      <c r="H9" s="214">
        <v>0.55000000000000004</v>
      </c>
      <c r="I9" s="214">
        <v>0</v>
      </c>
      <c r="J9" s="214">
        <v>0.5</v>
      </c>
      <c r="K9" s="214">
        <v>0.5</v>
      </c>
      <c r="L9" s="214">
        <v>1</v>
      </c>
      <c r="M9" s="214">
        <v>0.5</v>
      </c>
      <c r="N9" s="214">
        <v>0.5</v>
      </c>
      <c r="O9" s="214">
        <v>0</v>
      </c>
      <c r="P9" s="214">
        <v>0.5</v>
      </c>
      <c r="Q9" s="214">
        <v>0</v>
      </c>
      <c r="R9" s="214">
        <v>0.4</v>
      </c>
      <c r="S9" s="214">
        <v>0</v>
      </c>
      <c r="T9" s="215">
        <v>0.4</v>
      </c>
      <c r="U9" s="34"/>
      <c r="V9" s="34"/>
    </row>
    <row r="10" spans="1:22" x14ac:dyDescent="0.2">
      <c r="A10" s="81">
        <v>5</v>
      </c>
      <c r="B10" s="84" t="str">
        <f t="shared" si="0"/>
        <v>Andorra</v>
      </c>
      <c r="C10" s="84" t="str">
        <f t="shared" si="1"/>
        <v>AND</v>
      </c>
      <c r="D10" s="214">
        <f t="shared" si="2"/>
        <v>0.76249999999999996</v>
      </c>
      <c r="E10" s="81" t="s">
        <v>700</v>
      </c>
      <c r="F10" s="84" t="s">
        <v>729</v>
      </c>
      <c r="G10" s="216">
        <v>0.75</v>
      </c>
      <c r="H10" s="214">
        <v>0.77500000000000002</v>
      </c>
      <c r="I10" s="214">
        <v>0</v>
      </c>
      <c r="J10" s="214">
        <v>0.5</v>
      </c>
      <c r="K10" s="214">
        <v>1</v>
      </c>
      <c r="L10" s="214">
        <v>1</v>
      </c>
      <c r="M10" s="214">
        <v>1</v>
      </c>
      <c r="N10" s="214">
        <v>1</v>
      </c>
      <c r="O10" s="214">
        <v>1</v>
      </c>
      <c r="P10" s="214">
        <v>0.75</v>
      </c>
      <c r="Q10" s="214">
        <v>1</v>
      </c>
      <c r="R10" s="214">
        <v>0.6</v>
      </c>
      <c r="S10" s="214">
        <v>0.5</v>
      </c>
      <c r="T10" s="215">
        <v>0.8</v>
      </c>
      <c r="U10" s="34"/>
      <c r="V10" s="34"/>
    </row>
    <row r="11" spans="1:22" x14ac:dyDescent="0.2">
      <c r="A11" s="81">
        <v>6</v>
      </c>
      <c r="B11" s="84" t="str">
        <f t="shared" si="0"/>
        <v>United Arab Emirates</v>
      </c>
      <c r="C11" s="84" t="str">
        <f t="shared" si="1"/>
        <v>ARE</v>
      </c>
      <c r="D11" s="214">
        <f t="shared" si="2"/>
        <v>0.37500000000000011</v>
      </c>
      <c r="E11" s="81" t="s">
        <v>13</v>
      </c>
      <c r="F11" s="84" t="s">
        <v>12</v>
      </c>
      <c r="G11" s="216">
        <v>8.3333333333333301E-2</v>
      </c>
      <c r="H11" s="214">
        <v>0.66666666666666696</v>
      </c>
      <c r="I11" s="214">
        <v>0</v>
      </c>
      <c r="J11" s="214">
        <v>0.5</v>
      </c>
      <c r="K11" s="214">
        <v>0</v>
      </c>
      <c r="L11" s="214">
        <v>1</v>
      </c>
      <c r="M11" s="214">
        <v>0.5</v>
      </c>
      <c r="N11" s="214">
        <v>0.5</v>
      </c>
      <c r="O11" s="214">
        <v>0</v>
      </c>
      <c r="P11" s="214">
        <v>1</v>
      </c>
      <c r="Q11" s="214">
        <v>0</v>
      </c>
      <c r="R11" s="214">
        <v>0.4</v>
      </c>
      <c r="S11" s="214">
        <v>0</v>
      </c>
      <c r="T11" s="215">
        <v>0.6</v>
      </c>
      <c r="U11" s="34"/>
      <c r="V11" s="34"/>
    </row>
    <row r="12" spans="1:22" x14ac:dyDescent="0.2">
      <c r="A12" s="81">
        <v>7</v>
      </c>
      <c r="B12" s="84" t="str">
        <f t="shared" si="0"/>
        <v>Argentina</v>
      </c>
      <c r="C12" s="84" t="str">
        <f t="shared" si="1"/>
        <v>ARG</v>
      </c>
      <c r="D12" s="214">
        <f t="shared" si="2"/>
        <v>0.1958333333333335</v>
      </c>
      <c r="E12" s="81" t="s">
        <v>15</v>
      </c>
      <c r="F12" s="84" t="s">
        <v>14</v>
      </c>
      <c r="G12" s="216">
        <v>0</v>
      </c>
      <c r="H12" s="214">
        <v>0.391666666666667</v>
      </c>
      <c r="I12" s="214">
        <v>0</v>
      </c>
      <c r="J12" s="214">
        <v>0.5</v>
      </c>
      <c r="K12" s="214">
        <v>0</v>
      </c>
      <c r="L12" s="214">
        <v>1</v>
      </c>
      <c r="M12" s="214">
        <v>0</v>
      </c>
      <c r="N12" s="214">
        <v>0</v>
      </c>
      <c r="O12" s="214">
        <v>0</v>
      </c>
      <c r="P12" s="214">
        <v>0.25</v>
      </c>
      <c r="Q12" s="214">
        <v>0</v>
      </c>
      <c r="R12" s="214">
        <v>0.2</v>
      </c>
      <c r="S12" s="214">
        <v>0</v>
      </c>
      <c r="T12" s="215">
        <v>0.4</v>
      </c>
      <c r="U12" s="34"/>
      <c r="V12" s="34"/>
    </row>
    <row r="13" spans="1:22" x14ac:dyDescent="0.2">
      <c r="A13" s="81">
        <v>8</v>
      </c>
      <c r="B13" s="84" t="str">
        <f t="shared" si="0"/>
        <v>Armenia</v>
      </c>
      <c r="C13" s="84" t="str">
        <f t="shared" si="1"/>
        <v>ARM</v>
      </c>
      <c r="D13" s="214">
        <f t="shared" si="2"/>
        <v>0.3583333333333335</v>
      </c>
      <c r="E13" s="81" t="s">
        <v>17</v>
      </c>
      <c r="F13" s="84" t="s">
        <v>16</v>
      </c>
      <c r="G13" s="216">
        <v>0.16666666666666699</v>
      </c>
      <c r="H13" s="214">
        <v>0.55000000000000004</v>
      </c>
      <c r="I13" s="214">
        <v>0</v>
      </c>
      <c r="J13" s="214">
        <v>0.5</v>
      </c>
      <c r="K13" s="214">
        <v>0.5</v>
      </c>
      <c r="L13" s="214">
        <v>1</v>
      </c>
      <c r="M13" s="214">
        <v>0.5</v>
      </c>
      <c r="N13" s="214">
        <v>0.5</v>
      </c>
      <c r="O13" s="214">
        <v>0</v>
      </c>
      <c r="P13" s="214">
        <v>0.5</v>
      </c>
      <c r="Q13" s="214">
        <v>0</v>
      </c>
      <c r="R13" s="214">
        <v>0.4</v>
      </c>
      <c r="S13" s="214">
        <v>0</v>
      </c>
      <c r="T13" s="215">
        <v>0.4</v>
      </c>
      <c r="U13" s="34"/>
      <c r="V13" s="34"/>
    </row>
    <row r="14" spans="1:22" x14ac:dyDescent="0.2">
      <c r="A14" s="81">
        <v>9</v>
      </c>
      <c r="B14" s="84" t="str">
        <f t="shared" si="0"/>
        <v>American Samoa</v>
      </c>
      <c r="C14" s="84" t="str">
        <f t="shared" si="1"/>
        <v>ASM</v>
      </c>
      <c r="D14" s="214">
        <f t="shared" si="2"/>
        <v>0.86666666666666692</v>
      </c>
      <c r="E14" s="81" t="s">
        <v>701</v>
      </c>
      <c r="F14" s="84" t="s">
        <v>730</v>
      </c>
      <c r="G14" s="216">
        <v>0.91666666666666696</v>
      </c>
      <c r="H14" s="214">
        <v>0.81666666666666698</v>
      </c>
      <c r="I14" s="214">
        <v>1</v>
      </c>
      <c r="J14" s="214">
        <v>0.5</v>
      </c>
      <c r="K14" s="214">
        <v>1</v>
      </c>
      <c r="L14" s="214">
        <v>1</v>
      </c>
      <c r="M14" s="214">
        <v>1</v>
      </c>
      <c r="N14" s="214">
        <v>1</v>
      </c>
      <c r="O14" s="214">
        <v>1</v>
      </c>
      <c r="P14" s="214">
        <v>1</v>
      </c>
      <c r="Q14" s="214">
        <v>1</v>
      </c>
      <c r="R14" s="214">
        <v>0.6</v>
      </c>
      <c r="S14" s="214">
        <v>0.5</v>
      </c>
      <c r="T14" s="215">
        <v>0.8</v>
      </c>
      <c r="U14" s="34"/>
      <c r="V14" s="34"/>
    </row>
    <row r="15" spans="1:22" x14ac:dyDescent="0.2">
      <c r="A15" s="81">
        <v>10</v>
      </c>
      <c r="B15" s="84" t="str">
        <f t="shared" si="0"/>
        <v>Antigua and Barbuda</v>
      </c>
      <c r="C15" s="84" t="str">
        <f t="shared" si="1"/>
        <v>ATG</v>
      </c>
      <c r="D15" s="214">
        <f t="shared" si="2"/>
        <v>0.52500000000000002</v>
      </c>
      <c r="E15" s="81" t="s">
        <v>19</v>
      </c>
      <c r="F15" s="84" t="s">
        <v>18</v>
      </c>
      <c r="G15" s="216">
        <v>0.33333333333333298</v>
      </c>
      <c r="H15" s="214">
        <v>0.71666666666666701</v>
      </c>
      <c r="I15" s="214">
        <v>0</v>
      </c>
      <c r="J15" s="214">
        <v>0.5</v>
      </c>
      <c r="K15" s="214">
        <v>1</v>
      </c>
      <c r="L15" s="214">
        <v>1</v>
      </c>
      <c r="M15" s="214">
        <v>1</v>
      </c>
      <c r="N15" s="214">
        <v>1</v>
      </c>
      <c r="O15" s="214">
        <v>0</v>
      </c>
      <c r="P15" s="214">
        <v>1</v>
      </c>
      <c r="Q15" s="214">
        <v>0</v>
      </c>
      <c r="R15" s="214">
        <v>0.4</v>
      </c>
      <c r="S15" s="214">
        <v>0</v>
      </c>
      <c r="T15" s="215">
        <v>0.4</v>
      </c>
      <c r="U15" s="34"/>
      <c r="V15" s="34"/>
    </row>
    <row r="16" spans="1:22" x14ac:dyDescent="0.2">
      <c r="A16" s="81">
        <v>11</v>
      </c>
      <c r="B16" s="84" t="str">
        <f t="shared" si="0"/>
        <v>Australia</v>
      </c>
      <c r="C16" s="84" t="str">
        <f t="shared" si="1"/>
        <v>AUS</v>
      </c>
      <c r="D16" s="214">
        <f t="shared" si="2"/>
        <v>0.33750000000000013</v>
      </c>
      <c r="E16" s="81" t="s">
        <v>21</v>
      </c>
      <c r="F16" s="84" t="s">
        <v>20</v>
      </c>
      <c r="G16" s="216">
        <v>8.3333333333333301E-2</v>
      </c>
      <c r="H16" s="214">
        <v>0.59166666666666701</v>
      </c>
      <c r="I16" s="214">
        <v>0</v>
      </c>
      <c r="J16" s="214">
        <v>0.5</v>
      </c>
      <c r="K16" s="214">
        <v>0</v>
      </c>
      <c r="L16" s="214">
        <v>1</v>
      </c>
      <c r="M16" s="214">
        <v>0.5</v>
      </c>
      <c r="N16" s="214">
        <v>0.5</v>
      </c>
      <c r="O16" s="214">
        <v>0</v>
      </c>
      <c r="P16" s="214">
        <v>0.75</v>
      </c>
      <c r="Q16" s="214">
        <v>0</v>
      </c>
      <c r="R16" s="214">
        <v>0.4</v>
      </c>
      <c r="S16" s="214">
        <v>0</v>
      </c>
      <c r="T16" s="215">
        <v>0.4</v>
      </c>
      <c r="U16" s="34"/>
      <c r="V16" s="34"/>
    </row>
    <row r="17" spans="1:22" x14ac:dyDescent="0.2">
      <c r="A17" s="81">
        <v>12</v>
      </c>
      <c r="B17" s="84" t="str">
        <f t="shared" si="0"/>
        <v>Austria</v>
      </c>
      <c r="C17" s="84" t="str">
        <f t="shared" si="1"/>
        <v>AUT</v>
      </c>
      <c r="D17" s="214">
        <f t="shared" si="2"/>
        <v>0.33750000000000013</v>
      </c>
      <c r="E17" s="81" t="s">
        <v>23</v>
      </c>
      <c r="F17" s="84" t="s">
        <v>22</v>
      </c>
      <c r="G17" s="216">
        <v>8.3333333333333301E-2</v>
      </c>
      <c r="H17" s="214">
        <v>0.59166666666666701</v>
      </c>
      <c r="I17" s="214">
        <v>0</v>
      </c>
      <c r="J17" s="214">
        <v>0.5</v>
      </c>
      <c r="K17" s="214">
        <v>0</v>
      </c>
      <c r="L17" s="214">
        <v>1</v>
      </c>
      <c r="M17" s="214">
        <v>0.5</v>
      </c>
      <c r="N17" s="214">
        <v>0.5</v>
      </c>
      <c r="O17" s="214">
        <v>0</v>
      </c>
      <c r="P17" s="214">
        <v>0.75</v>
      </c>
      <c r="Q17" s="214">
        <v>0</v>
      </c>
      <c r="R17" s="214">
        <v>0.2</v>
      </c>
      <c r="S17" s="214">
        <v>0</v>
      </c>
      <c r="T17" s="215">
        <v>0.6</v>
      </c>
      <c r="U17" s="34"/>
      <c r="V17" s="34"/>
    </row>
    <row r="18" spans="1:22" x14ac:dyDescent="0.2">
      <c r="A18" s="81">
        <v>13</v>
      </c>
      <c r="B18" s="84" t="str">
        <f t="shared" si="0"/>
        <v>Azerbaijan</v>
      </c>
      <c r="C18" s="84" t="str">
        <f t="shared" si="1"/>
        <v>AZE</v>
      </c>
      <c r="D18" s="214">
        <f t="shared" si="2"/>
        <v>0.31666666666666665</v>
      </c>
      <c r="E18" s="81" t="s">
        <v>25</v>
      </c>
      <c r="F18" s="84" t="s">
        <v>24</v>
      </c>
      <c r="G18" s="216">
        <v>8.3333333333333301E-2</v>
      </c>
      <c r="H18" s="214">
        <v>0.55000000000000004</v>
      </c>
      <c r="I18" s="214">
        <v>0</v>
      </c>
      <c r="J18" s="214">
        <v>0.5</v>
      </c>
      <c r="K18" s="214">
        <v>0</v>
      </c>
      <c r="L18" s="214">
        <v>1</v>
      </c>
      <c r="M18" s="214">
        <v>0.5</v>
      </c>
      <c r="N18" s="214">
        <v>0.5</v>
      </c>
      <c r="O18" s="214">
        <v>0</v>
      </c>
      <c r="P18" s="214">
        <v>0.5</v>
      </c>
      <c r="Q18" s="214">
        <v>0</v>
      </c>
      <c r="R18" s="214">
        <v>0.4</v>
      </c>
      <c r="S18" s="214">
        <v>0</v>
      </c>
      <c r="T18" s="215">
        <v>0.4</v>
      </c>
      <c r="U18" s="34"/>
      <c r="V18" s="34"/>
    </row>
    <row r="19" spans="1:22" x14ac:dyDescent="0.2">
      <c r="A19" s="81">
        <v>14</v>
      </c>
      <c r="B19" s="84" t="str">
        <f t="shared" si="0"/>
        <v>Burundi</v>
      </c>
      <c r="C19" s="84" t="str">
        <f t="shared" si="1"/>
        <v>BDI</v>
      </c>
      <c r="D19" s="214">
        <f t="shared" si="2"/>
        <v>0.16805555555555551</v>
      </c>
      <c r="E19" s="81" t="s">
        <v>27</v>
      </c>
      <c r="F19" s="84" t="s">
        <v>26</v>
      </c>
      <c r="G19" s="216">
        <v>0</v>
      </c>
      <c r="H19" s="214">
        <v>0.33611111111111103</v>
      </c>
      <c r="I19" s="214">
        <v>0</v>
      </c>
      <c r="J19" s="214">
        <v>0</v>
      </c>
      <c r="K19" s="214">
        <v>0</v>
      </c>
      <c r="L19" s="214">
        <v>0.66666666666666696</v>
      </c>
      <c r="M19" s="214">
        <v>0</v>
      </c>
      <c r="N19" s="214">
        <v>0</v>
      </c>
      <c r="O19" s="214">
        <v>0</v>
      </c>
      <c r="P19" s="214">
        <v>0.75</v>
      </c>
      <c r="Q19" s="214">
        <v>0</v>
      </c>
      <c r="R19" s="214">
        <v>0.4</v>
      </c>
      <c r="S19" s="214">
        <v>0</v>
      </c>
      <c r="T19" s="215">
        <v>0.2</v>
      </c>
      <c r="U19" s="34"/>
      <c r="V19" s="34"/>
    </row>
    <row r="20" spans="1:22" x14ac:dyDescent="0.2">
      <c r="A20" s="81">
        <v>15</v>
      </c>
      <c r="B20" s="84" t="str">
        <f t="shared" si="0"/>
        <v>Belgium</v>
      </c>
      <c r="C20" s="84" t="str">
        <f t="shared" si="1"/>
        <v>BEL</v>
      </c>
      <c r="D20" s="214">
        <f t="shared" si="2"/>
        <v>0.33750000000000013</v>
      </c>
      <c r="E20" s="81" t="s">
        <v>29</v>
      </c>
      <c r="F20" s="84" t="s">
        <v>28</v>
      </c>
      <c r="G20" s="216">
        <v>8.3333333333333301E-2</v>
      </c>
      <c r="H20" s="214">
        <v>0.59166666666666701</v>
      </c>
      <c r="I20" s="214">
        <v>0</v>
      </c>
      <c r="J20" s="214">
        <v>0.5</v>
      </c>
      <c r="K20" s="214">
        <v>0</v>
      </c>
      <c r="L20" s="214">
        <v>1</v>
      </c>
      <c r="M20" s="214">
        <v>0.5</v>
      </c>
      <c r="N20" s="214">
        <v>0.5</v>
      </c>
      <c r="O20" s="214">
        <v>0</v>
      </c>
      <c r="P20" s="214">
        <v>0.75</v>
      </c>
      <c r="Q20" s="214">
        <v>0</v>
      </c>
      <c r="R20" s="214">
        <v>0.4</v>
      </c>
      <c r="S20" s="214">
        <v>0</v>
      </c>
      <c r="T20" s="215">
        <v>0.4</v>
      </c>
      <c r="U20" s="34"/>
      <c r="V20" s="34"/>
    </row>
    <row r="21" spans="1:22" x14ac:dyDescent="0.2">
      <c r="A21" s="81">
        <v>16</v>
      </c>
      <c r="B21" s="84" t="str">
        <f t="shared" si="0"/>
        <v>Benin</v>
      </c>
      <c r="C21" s="84" t="str">
        <f t="shared" si="1"/>
        <v>BEN</v>
      </c>
      <c r="D21" s="214">
        <f t="shared" si="2"/>
        <v>0.32083333333333314</v>
      </c>
      <c r="E21" s="81" t="s">
        <v>31</v>
      </c>
      <c r="F21" s="84" t="s">
        <v>30</v>
      </c>
      <c r="G21" s="216">
        <v>8.3333333333333301E-2</v>
      </c>
      <c r="H21" s="214">
        <v>0.55833333333333302</v>
      </c>
      <c r="I21" s="214">
        <v>0</v>
      </c>
      <c r="J21" s="214">
        <v>0.5</v>
      </c>
      <c r="K21" s="214">
        <v>0</v>
      </c>
      <c r="L21" s="214">
        <v>1</v>
      </c>
      <c r="M21" s="214">
        <v>0.5</v>
      </c>
      <c r="N21" s="214">
        <v>0.5</v>
      </c>
      <c r="O21" s="214">
        <v>0</v>
      </c>
      <c r="P21" s="214">
        <v>0.75</v>
      </c>
      <c r="Q21" s="214">
        <v>0</v>
      </c>
      <c r="R21" s="214">
        <v>0.4</v>
      </c>
      <c r="S21" s="214">
        <v>0</v>
      </c>
      <c r="T21" s="215">
        <v>0.2</v>
      </c>
      <c r="U21" s="34"/>
      <c r="V21" s="34"/>
    </row>
    <row r="22" spans="1:22" x14ac:dyDescent="0.2">
      <c r="A22" s="81">
        <v>17</v>
      </c>
      <c r="B22" s="84" t="str">
        <f t="shared" si="0"/>
        <v>Burkina Faso</v>
      </c>
      <c r="C22" s="84" t="str">
        <f t="shared" si="1"/>
        <v>BFA</v>
      </c>
      <c r="D22" s="214">
        <f t="shared" si="2"/>
        <v>0.24861111111111114</v>
      </c>
      <c r="E22" s="81" t="s">
        <v>33</v>
      </c>
      <c r="F22" s="84" t="s">
        <v>32</v>
      </c>
      <c r="G22" s="216">
        <v>8.3333333333333301E-2</v>
      </c>
      <c r="H22" s="214">
        <v>0.41388888888888897</v>
      </c>
      <c r="I22" s="214">
        <v>0</v>
      </c>
      <c r="J22" s="214">
        <v>0.5</v>
      </c>
      <c r="K22" s="214">
        <v>0</v>
      </c>
      <c r="L22" s="214">
        <v>0.33333333333333298</v>
      </c>
      <c r="M22" s="214">
        <v>0.5</v>
      </c>
      <c r="N22" s="214">
        <v>0.5</v>
      </c>
      <c r="O22" s="214">
        <v>0</v>
      </c>
      <c r="P22" s="214">
        <v>0.75</v>
      </c>
      <c r="Q22" s="214">
        <v>0</v>
      </c>
      <c r="R22" s="214">
        <v>0.4</v>
      </c>
      <c r="S22" s="214">
        <v>0</v>
      </c>
      <c r="T22" s="215">
        <v>0</v>
      </c>
      <c r="U22" s="34"/>
      <c r="V22" s="34"/>
    </row>
    <row r="23" spans="1:22" x14ac:dyDescent="0.2">
      <c r="A23" s="81">
        <v>18</v>
      </c>
      <c r="B23" s="84" t="str">
        <f t="shared" si="0"/>
        <v>Bangladesh</v>
      </c>
      <c r="C23" s="84" t="str">
        <f t="shared" si="1"/>
        <v>BGD</v>
      </c>
      <c r="D23" s="214">
        <f t="shared" si="2"/>
        <v>0.16250000000000001</v>
      </c>
      <c r="E23" s="81" t="s">
        <v>35</v>
      </c>
      <c r="F23" s="84" t="s">
        <v>34</v>
      </c>
      <c r="G23" s="216">
        <v>0</v>
      </c>
      <c r="H23" s="214">
        <v>0.32500000000000001</v>
      </c>
      <c r="I23" s="214">
        <v>0</v>
      </c>
      <c r="J23" s="214">
        <v>0.5</v>
      </c>
      <c r="K23" s="214">
        <v>0</v>
      </c>
      <c r="L23" s="214">
        <v>1</v>
      </c>
      <c r="M23" s="214">
        <v>0</v>
      </c>
      <c r="N23" s="214">
        <v>0</v>
      </c>
      <c r="O23" s="214">
        <v>0</v>
      </c>
      <c r="P23" s="214">
        <v>0.25</v>
      </c>
      <c r="Q23" s="214">
        <v>0</v>
      </c>
      <c r="R23" s="214">
        <v>0.2</v>
      </c>
      <c r="S23" s="214">
        <v>0</v>
      </c>
      <c r="T23" s="215">
        <v>0</v>
      </c>
      <c r="U23" s="34"/>
      <c r="V23" s="34"/>
    </row>
    <row r="24" spans="1:22" x14ac:dyDescent="0.2">
      <c r="A24" s="81">
        <v>19</v>
      </c>
      <c r="B24" s="84" t="str">
        <f t="shared" si="0"/>
        <v>Bulgaria</v>
      </c>
      <c r="C24" s="84" t="str">
        <f t="shared" si="1"/>
        <v>BGR</v>
      </c>
      <c r="D24" s="214">
        <f t="shared" si="2"/>
        <v>0.29583333333333311</v>
      </c>
      <c r="E24" s="81" t="s">
        <v>37</v>
      </c>
      <c r="F24" s="84" t="s">
        <v>36</v>
      </c>
      <c r="G24" s="216">
        <v>8.3333333333333301E-2</v>
      </c>
      <c r="H24" s="214">
        <v>0.50833333333333297</v>
      </c>
      <c r="I24" s="214">
        <v>0</v>
      </c>
      <c r="J24" s="214">
        <v>0.5</v>
      </c>
      <c r="K24" s="214">
        <v>0</v>
      </c>
      <c r="L24" s="214">
        <v>1</v>
      </c>
      <c r="M24" s="214">
        <v>0.5</v>
      </c>
      <c r="N24" s="214">
        <v>0.5</v>
      </c>
      <c r="O24" s="214">
        <v>0</v>
      </c>
      <c r="P24" s="214">
        <v>0.25</v>
      </c>
      <c r="Q24" s="214">
        <v>0</v>
      </c>
      <c r="R24" s="214">
        <v>0.4</v>
      </c>
      <c r="S24" s="214">
        <v>0</v>
      </c>
      <c r="T24" s="215">
        <v>0.4</v>
      </c>
      <c r="U24" s="34"/>
      <c r="V24" s="34"/>
    </row>
    <row r="25" spans="1:22" x14ac:dyDescent="0.2">
      <c r="A25" s="81">
        <v>20</v>
      </c>
      <c r="B25" s="84" t="str">
        <f t="shared" si="0"/>
        <v>Bahrain</v>
      </c>
      <c r="C25" s="84" t="str">
        <f t="shared" si="1"/>
        <v>BHR</v>
      </c>
      <c r="D25" s="214">
        <f t="shared" si="2"/>
        <v>0.35416666666666663</v>
      </c>
      <c r="E25" s="81" t="s">
        <v>39</v>
      </c>
      <c r="F25" s="84" t="s">
        <v>38</v>
      </c>
      <c r="G25" s="216">
        <v>8.3333333333333301E-2</v>
      </c>
      <c r="H25" s="214">
        <v>0.625</v>
      </c>
      <c r="I25" s="214">
        <v>0</v>
      </c>
      <c r="J25" s="214">
        <v>0.5</v>
      </c>
      <c r="K25" s="214">
        <v>0</v>
      </c>
      <c r="L25" s="214">
        <v>1</v>
      </c>
      <c r="M25" s="214">
        <v>0.5</v>
      </c>
      <c r="N25" s="214">
        <v>0.5</v>
      </c>
      <c r="O25" s="214">
        <v>0</v>
      </c>
      <c r="P25" s="214">
        <v>0.75</v>
      </c>
      <c r="Q25" s="214">
        <v>0</v>
      </c>
      <c r="R25" s="214">
        <v>0.4</v>
      </c>
      <c r="S25" s="214">
        <v>0</v>
      </c>
      <c r="T25" s="215">
        <v>0.6</v>
      </c>
      <c r="U25" s="34"/>
      <c r="V25" s="34"/>
    </row>
    <row r="26" spans="1:22" x14ac:dyDescent="0.2">
      <c r="A26" s="81">
        <v>21</v>
      </c>
      <c r="B26" s="84" t="str">
        <f t="shared" si="0"/>
        <v>Bahamas, The</v>
      </c>
      <c r="C26" s="84" t="str">
        <f t="shared" si="1"/>
        <v>BHS</v>
      </c>
      <c r="D26" s="214">
        <f t="shared" si="2"/>
        <v>0.39583333333333348</v>
      </c>
      <c r="E26" s="81" t="s">
        <v>40</v>
      </c>
      <c r="F26" s="84" t="s">
        <v>731</v>
      </c>
      <c r="G26" s="216">
        <v>0.16666666666666699</v>
      </c>
      <c r="H26" s="214">
        <v>0.625</v>
      </c>
      <c r="I26" s="214">
        <v>0</v>
      </c>
      <c r="J26" s="214">
        <v>0.5</v>
      </c>
      <c r="K26" s="214">
        <v>0.5</v>
      </c>
      <c r="L26" s="214">
        <v>1</v>
      </c>
      <c r="M26" s="214">
        <v>0.5</v>
      </c>
      <c r="N26" s="214">
        <v>0.5</v>
      </c>
      <c r="O26" s="214">
        <v>0</v>
      </c>
      <c r="P26" s="214">
        <v>0.75</v>
      </c>
      <c r="Q26" s="214">
        <v>0</v>
      </c>
      <c r="R26" s="214">
        <v>0.4</v>
      </c>
      <c r="S26" s="214">
        <v>0</v>
      </c>
      <c r="T26" s="215">
        <v>0.6</v>
      </c>
      <c r="U26" s="34"/>
      <c r="V26" s="34"/>
    </row>
    <row r="27" spans="1:22" x14ac:dyDescent="0.2">
      <c r="A27" s="81">
        <v>22</v>
      </c>
      <c r="B27" s="84" t="str">
        <f t="shared" si="0"/>
        <v>Bosnia and Herzegovina</v>
      </c>
      <c r="C27" s="84" t="str">
        <f t="shared" si="1"/>
        <v>BIH</v>
      </c>
      <c r="D27" s="214">
        <f t="shared" si="2"/>
        <v>0.39583333333333348</v>
      </c>
      <c r="E27" s="81" t="s">
        <v>42</v>
      </c>
      <c r="F27" s="84" t="s">
        <v>41</v>
      </c>
      <c r="G27" s="216">
        <v>0.16666666666666699</v>
      </c>
      <c r="H27" s="214">
        <v>0.625</v>
      </c>
      <c r="I27" s="214">
        <v>0</v>
      </c>
      <c r="J27" s="214">
        <v>0.5</v>
      </c>
      <c r="K27" s="214">
        <v>0.5</v>
      </c>
      <c r="L27" s="214">
        <v>1</v>
      </c>
      <c r="M27" s="214">
        <v>0.5</v>
      </c>
      <c r="N27" s="214">
        <v>0.5</v>
      </c>
      <c r="O27" s="214">
        <v>0</v>
      </c>
      <c r="P27" s="214">
        <v>0.75</v>
      </c>
      <c r="Q27" s="214">
        <v>0</v>
      </c>
      <c r="R27" s="214">
        <v>0.4</v>
      </c>
      <c r="S27" s="214">
        <v>0</v>
      </c>
      <c r="T27" s="215">
        <v>0.6</v>
      </c>
      <c r="U27" s="34"/>
      <c r="V27" s="34"/>
    </row>
    <row r="28" spans="1:22" x14ac:dyDescent="0.2">
      <c r="A28" s="81">
        <v>23</v>
      </c>
      <c r="B28" s="84" t="str">
        <f t="shared" si="0"/>
        <v>Belarus</v>
      </c>
      <c r="C28" s="84" t="str">
        <f t="shared" si="1"/>
        <v>BLR</v>
      </c>
      <c r="D28" s="214">
        <f t="shared" si="2"/>
        <v>0.31666666666666665</v>
      </c>
      <c r="E28" s="81" t="s">
        <v>44</v>
      </c>
      <c r="F28" s="84" t="s">
        <v>43</v>
      </c>
      <c r="G28" s="216">
        <v>8.3333333333333301E-2</v>
      </c>
      <c r="H28" s="214">
        <v>0.55000000000000004</v>
      </c>
      <c r="I28" s="214">
        <v>0</v>
      </c>
      <c r="J28" s="214">
        <v>0.5</v>
      </c>
      <c r="K28" s="214">
        <v>0</v>
      </c>
      <c r="L28" s="214">
        <v>1</v>
      </c>
      <c r="M28" s="214">
        <v>0.5</v>
      </c>
      <c r="N28" s="214">
        <v>0.5</v>
      </c>
      <c r="O28" s="214">
        <v>0</v>
      </c>
      <c r="P28" s="214">
        <v>0.5</v>
      </c>
      <c r="Q28" s="214">
        <v>0</v>
      </c>
      <c r="R28" s="214">
        <v>0.4</v>
      </c>
      <c r="S28" s="214">
        <v>0</v>
      </c>
      <c r="T28" s="215">
        <v>0.4</v>
      </c>
      <c r="U28" s="34"/>
      <c r="V28" s="34"/>
    </row>
    <row r="29" spans="1:22" x14ac:dyDescent="0.2">
      <c r="A29" s="81">
        <v>24</v>
      </c>
      <c r="B29" s="84" t="str">
        <f t="shared" si="0"/>
        <v>Belize</v>
      </c>
      <c r="C29" s="84" t="str">
        <f t="shared" si="1"/>
        <v>BLZ</v>
      </c>
      <c r="D29" s="214">
        <f t="shared" si="2"/>
        <v>0.30416666666666697</v>
      </c>
      <c r="E29" s="81" t="s">
        <v>46</v>
      </c>
      <c r="F29" s="84" t="s">
        <v>45</v>
      </c>
      <c r="G29" s="216">
        <v>0.16666666666666699</v>
      </c>
      <c r="H29" s="214">
        <v>0.44166666666666698</v>
      </c>
      <c r="I29" s="214">
        <v>0</v>
      </c>
      <c r="J29" s="214">
        <v>0</v>
      </c>
      <c r="K29" s="214">
        <v>0.5</v>
      </c>
      <c r="L29" s="214">
        <v>1</v>
      </c>
      <c r="M29" s="214">
        <v>0.5</v>
      </c>
      <c r="N29" s="214">
        <v>0.5</v>
      </c>
      <c r="O29" s="214">
        <v>0</v>
      </c>
      <c r="P29" s="214">
        <v>0.75</v>
      </c>
      <c r="Q29" s="214">
        <v>0</v>
      </c>
      <c r="R29" s="214">
        <v>0.2</v>
      </c>
      <c r="S29" s="214">
        <v>0</v>
      </c>
      <c r="T29" s="215">
        <v>0.2</v>
      </c>
      <c r="U29" s="34"/>
      <c r="V29" s="34"/>
    </row>
    <row r="30" spans="1:22" x14ac:dyDescent="0.2">
      <c r="A30" s="81">
        <v>25</v>
      </c>
      <c r="B30" s="84" t="str">
        <f t="shared" si="0"/>
        <v>Bermuda</v>
      </c>
      <c r="C30" s="84" t="str">
        <f t="shared" si="1"/>
        <v>BMU</v>
      </c>
      <c r="D30" s="214">
        <f t="shared" si="2"/>
        <v>0.86666666666666692</v>
      </c>
      <c r="E30" s="81" t="s">
        <v>702</v>
      </c>
      <c r="F30" s="84" t="s">
        <v>732</v>
      </c>
      <c r="G30" s="216">
        <v>0.91666666666666696</v>
      </c>
      <c r="H30" s="214">
        <v>0.81666666666666698</v>
      </c>
      <c r="I30" s="214">
        <v>1</v>
      </c>
      <c r="J30" s="214">
        <v>0.5</v>
      </c>
      <c r="K30" s="214">
        <v>1</v>
      </c>
      <c r="L30" s="214">
        <v>1</v>
      </c>
      <c r="M30" s="214">
        <v>1</v>
      </c>
      <c r="N30" s="214">
        <v>1</v>
      </c>
      <c r="O30" s="214">
        <v>1</v>
      </c>
      <c r="P30" s="214">
        <v>1</v>
      </c>
      <c r="Q30" s="214">
        <v>1</v>
      </c>
      <c r="R30" s="214">
        <v>0.6</v>
      </c>
      <c r="S30" s="214">
        <v>0.5</v>
      </c>
      <c r="T30" s="215">
        <v>0.8</v>
      </c>
      <c r="U30" s="34"/>
      <c r="V30" s="34"/>
    </row>
    <row r="31" spans="1:22" x14ac:dyDescent="0.2">
      <c r="A31" s="81">
        <v>26</v>
      </c>
      <c r="B31" s="84" t="str">
        <f t="shared" si="0"/>
        <v>Bolivia</v>
      </c>
      <c r="C31" s="84" t="str">
        <f t="shared" si="1"/>
        <v>BOL</v>
      </c>
      <c r="D31" s="214">
        <f t="shared" si="2"/>
        <v>0.27500000000000013</v>
      </c>
      <c r="E31" s="81" t="s">
        <v>48</v>
      </c>
      <c r="F31" s="84" t="s">
        <v>47</v>
      </c>
      <c r="G31" s="216">
        <v>8.3333333333333301E-2</v>
      </c>
      <c r="H31" s="214">
        <v>0.46666666666666701</v>
      </c>
      <c r="I31" s="214">
        <v>0</v>
      </c>
      <c r="J31" s="214">
        <v>0</v>
      </c>
      <c r="K31" s="214">
        <v>0</v>
      </c>
      <c r="L31" s="214">
        <v>1</v>
      </c>
      <c r="M31" s="214">
        <v>0.5</v>
      </c>
      <c r="N31" s="214">
        <v>0.5</v>
      </c>
      <c r="O31" s="214">
        <v>0</v>
      </c>
      <c r="P31" s="214">
        <v>0.5</v>
      </c>
      <c r="Q31" s="214">
        <v>0</v>
      </c>
      <c r="R31" s="214">
        <v>0.4</v>
      </c>
      <c r="S31" s="214">
        <v>0</v>
      </c>
      <c r="T31" s="215">
        <v>0.4</v>
      </c>
      <c r="U31" s="34"/>
      <c r="V31" s="34"/>
    </row>
    <row r="32" spans="1:22" x14ac:dyDescent="0.2">
      <c r="A32" s="81">
        <v>27</v>
      </c>
      <c r="B32" s="84" t="str">
        <f t="shared" si="0"/>
        <v>Brazil</v>
      </c>
      <c r="C32" s="84" t="str">
        <f t="shared" si="1"/>
        <v>BRA</v>
      </c>
      <c r="D32" s="214">
        <f t="shared" si="2"/>
        <v>0.1791666666666665</v>
      </c>
      <c r="E32" s="81" t="s">
        <v>50</v>
      </c>
      <c r="F32" s="84" t="s">
        <v>49</v>
      </c>
      <c r="G32" s="216">
        <v>0</v>
      </c>
      <c r="H32" s="214">
        <v>0.358333333333333</v>
      </c>
      <c r="I32" s="214">
        <v>0</v>
      </c>
      <c r="J32" s="214">
        <v>0.5</v>
      </c>
      <c r="K32" s="214">
        <v>0</v>
      </c>
      <c r="L32" s="214">
        <v>1</v>
      </c>
      <c r="M32" s="214">
        <v>0</v>
      </c>
      <c r="N32" s="214">
        <v>0</v>
      </c>
      <c r="O32" s="214">
        <v>0</v>
      </c>
      <c r="P32" s="214">
        <v>0.25</v>
      </c>
      <c r="Q32" s="214">
        <v>0</v>
      </c>
      <c r="R32" s="214">
        <v>0.2</v>
      </c>
      <c r="S32" s="214">
        <v>0</v>
      </c>
      <c r="T32" s="215">
        <v>0.2</v>
      </c>
      <c r="U32" s="34"/>
      <c r="V32" s="34"/>
    </row>
    <row r="33" spans="1:22" x14ac:dyDescent="0.2">
      <c r="A33" s="81">
        <v>28</v>
      </c>
      <c r="B33" s="84" t="str">
        <f t="shared" si="0"/>
        <v>Barbados</v>
      </c>
      <c r="C33" s="84" t="str">
        <f t="shared" si="1"/>
        <v>BRB</v>
      </c>
      <c r="D33" s="214">
        <f t="shared" si="2"/>
        <v>0.39583333333333348</v>
      </c>
      <c r="E33" s="81" t="s">
        <v>52</v>
      </c>
      <c r="F33" s="84" t="s">
        <v>51</v>
      </c>
      <c r="G33" s="216">
        <v>0.16666666666666699</v>
      </c>
      <c r="H33" s="214">
        <v>0.625</v>
      </c>
      <c r="I33" s="214">
        <v>0</v>
      </c>
      <c r="J33" s="214">
        <v>0.5</v>
      </c>
      <c r="K33" s="214">
        <v>0.5</v>
      </c>
      <c r="L33" s="214">
        <v>1</v>
      </c>
      <c r="M33" s="214">
        <v>0.5</v>
      </c>
      <c r="N33" s="214">
        <v>0.5</v>
      </c>
      <c r="O33" s="214">
        <v>0</v>
      </c>
      <c r="P33" s="214">
        <v>0.75</v>
      </c>
      <c r="Q33" s="214">
        <v>0</v>
      </c>
      <c r="R33" s="214">
        <v>0.4</v>
      </c>
      <c r="S33" s="214">
        <v>0</v>
      </c>
      <c r="T33" s="215">
        <v>0.6</v>
      </c>
      <c r="U33" s="34"/>
      <c r="V33" s="34"/>
    </row>
    <row r="34" spans="1:22" x14ac:dyDescent="0.2">
      <c r="A34" s="81">
        <v>29</v>
      </c>
      <c r="B34" s="84" t="str">
        <f t="shared" si="0"/>
        <v>Brunei Darussalam</v>
      </c>
      <c r="C34" s="84" t="str">
        <f t="shared" si="1"/>
        <v>BRN</v>
      </c>
      <c r="D34" s="214">
        <f t="shared" si="2"/>
        <v>0.39583333333333348</v>
      </c>
      <c r="E34" s="81" t="s">
        <v>54</v>
      </c>
      <c r="F34" s="84" t="s">
        <v>53</v>
      </c>
      <c r="G34" s="216">
        <v>0.16666666666666699</v>
      </c>
      <c r="H34" s="214">
        <v>0.625</v>
      </c>
      <c r="I34" s="214">
        <v>0</v>
      </c>
      <c r="J34" s="214">
        <v>0.5</v>
      </c>
      <c r="K34" s="214">
        <v>0.5</v>
      </c>
      <c r="L34" s="214">
        <v>1</v>
      </c>
      <c r="M34" s="214">
        <v>0.5</v>
      </c>
      <c r="N34" s="214">
        <v>0.5</v>
      </c>
      <c r="O34" s="214">
        <v>0</v>
      </c>
      <c r="P34" s="214">
        <v>0.75</v>
      </c>
      <c r="Q34" s="214">
        <v>0</v>
      </c>
      <c r="R34" s="214">
        <v>0.4</v>
      </c>
      <c r="S34" s="214">
        <v>0</v>
      </c>
      <c r="T34" s="215">
        <v>0.6</v>
      </c>
      <c r="U34" s="34"/>
      <c r="V34" s="34"/>
    </row>
    <row r="35" spans="1:22" x14ac:dyDescent="0.2">
      <c r="A35" s="81">
        <v>30</v>
      </c>
      <c r="B35" s="84" t="str">
        <f t="shared" si="0"/>
        <v>Bhutan</v>
      </c>
      <c r="C35" s="84" t="str">
        <f t="shared" si="1"/>
        <v>BTN</v>
      </c>
      <c r="D35" s="214">
        <f t="shared" si="2"/>
        <v>0.375</v>
      </c>
      <c r="E35" s="81" t="s">
        <v>56</v>
      </c>
      <c r="F35" s="84" t="s">
        <v>55</v>
      </c>
      <c r="G35" s="216">
        <v>0.16666666666666699</v>
      </c>
      <c r="H35" s="214">
        <v>0.58333333333333304</v>
      </c>
      <c r="I35" s="214">
        <v>0</v>
      </c>
      <c r="J35" s="214">
        <v>0.5</v>
      </c>
      <c r="K35" s="214">
        <v>0.5</v>
      </c>
      <c r="L35" s="214">
        <v>1</v>
      </c>
      <c r="M35" s="214">
        <v>0.5</v>
      </c>
      <c r="N35" s="214">
        <v>0.5</v>
      </c>
      <c r="O35" s="214">
        <v>0</v>
      </c>
      <c r="P35" s="214">
        <v>0.5</v>
      </c>
      <c r="Q35" s="214">
        <v>0</v>
      </c>
      <c r="R35" s="214">
        <v>0.4</v>
      </c>
      <c r="S35" s="214">
        <v>0</v>
      </c>
      <c r="T35" s="215">
        <v>0.6</v>
      </c>
      <c r="U35" s="34"/>
      <c r="V35" s="34"/>
    </row>
    <row r="36" spans="1:22" x14ac:dyDescent="0.2">
      <c r="A36" s="81">
        <v>31</v>
      </c>
      <c r="B36" s="84" t="str">
        <f t="shared" si="0"/>
        <v>Botswana</v>
      </c>
      <c r="C36" s="84" t="str">
        <f t="shared" si="1"/>
        <v>BWA</v>
      </c>
      <c r="D36" s="214">
        <f t="shared" si="2"/>
        <v>0.33750000000000013</v>
      </c>
      <c r="E36" s="81" t="s">
        <v>58</v>
      </c>
      <c r="F36" s="84" t="s">
        <v>57</v>
      </c>
      <c r="G36" s="216">
        <v>8.3333333333333301E-2</v>
      </c>
      <c r="H36" s="214">
        <v>0.59166666666666701</v>
      </c>
      <c r="I36" s="214">
        <v>0</v>
      </c>
      <c r="J36" s="214">
        <v>0.5</v>
      </c>
      <c r="K36" s="214">
        <v>0</v>
      </c>
      <c r="L36" s="214">
        <v>1</v>
      </c>
      <c r="M36" s="214">
        <v>0.5</v>
      </c>
      <c r="N36" s="214">
        <v>0.5</v>
      </c>
      <c r="O36" s="214">
        <v>0</v>
      </c>
      <c r="P36" s="214">
        <v>0.75</v>
      </c>
      <c r="Q36" s="214">
        <v>0</v>
      </c>
      <c r="R36" s="214">
        <v>0.4</v>
      </c>
      <c r="S36" s="214">
        <v>0</v>
      </c>
      <c r="T36" s="215">
        <v>0.4</v>
      </c>
      <c r="U36" s="34"/>
      <c r="V36" s="34"/>
    </row>
    <row r="37" spans="1:22" x14ac:dyDescent="0.2">
      <c r="A37" s="81">
        <v>32</v>
      </c>
      <c r="B37" s="84" t="str">
        <f t="shared" si="0"/>
        <v>Central African Republic</v>
      </c>
      <c r="C37" s="84" t="str">
        <f t="shared" si="1"/>
        <v>CAF</v>
      </c>
      <c r="D37" s="214">
        <f t="shared" si="2"/>
        <v>0.32361111111111152</v>
      </c>
      <c r="E37" s="81" t="s">
        <v>60</v>
      </c>
      <c r="F37" s="84" t="s">
        <v>59</v>
      </c>
      <c r="G37" s="216">
        <v>0.16666666666666699</v>
      </c>
      <c r="H37" s="214">
        <v>0.48055555555555601</v>
      </c>
      <c r="I37" s="214">
        <v>0</v>
      </c>
      <c r="J37" s="214">
        <v>0.5</v>
      </c>
      <c r="K37" s="214">
        <v>0.5</v>
      </c>
      <c r="L37" s="214">
        <v>0.33333333333333298</v>
      </c>
      <c r="M37" s="214">
        <v>0.5</v>
      </c>
      <c r="N37" s="214">
        <v>0.5</v>
      </c>
      <c r="O37" s="214">
        <v>0</v>
      </c>
      <c r="P37" s="214">
        <v>0.75</v>
      </c>
      <c r="Q37" s="214">
        <v>0</v>
      </c>
      <c r="R37" s="214">
        <v>0.4</v>
      </c>
      <c r="S37" s="214">
        <v>0</v>
      </c>
      <c r="T37" s="215">
        <v>0.4</v>
      </c>
      <c r="U37" s="34"/>
      <c r="V37" s="34"/>
    </row>
    <row r="38" spans="1:22" x14ac:dyDescent="0.2">
      <c r="A38" s="81">
        <v>33</v>
      </c>
      <c r="B38" s="84" t="str">
        <f t="shared" si="0"/>
        <v>Canada</v>
      </c>
      <c r="C38" s="84" t="str">
        <f t="shared" si="1"/>
        <v>CAN</v>
      </c>
      <c r="D38" s="214">
        <f t="shared" si="2"/>
        <v>0.32083333333333314</v>
      </c>
      <c r="E38" s="81" t="s">
        <v>62</v>
      </c>
      <c r="F38" s="84" t="s">
        <v>61</v>
      </c>
      <c r="G38" s="216">
        <v>8.3333333333333301E-2</v>
      </c>
      <c r="H38" s="214">
        <v>0.55833333333333302</v>
      </c>
      <c r="I38" s="214">
        <v>0</v>
      </c>
      <c r="J38" s="214">
        <v>0.5</v>
      </c>
      <c r="K38" s="214">
        <v>0</v>
      </c>
      <c r="L38" s="214">
        <v>1</v>
      </c>
      <c r="M38" s="214">
        <v>0.5</v>
      </c>
      <c r="N38" s="214">
        <v>0.5</v>
      </c>
      <c r="O38" s="214">
        <v>0</v>
      </c>
      <c r="P38" s="214">
        <v>0.75</v>
      </c>
      <c r="Q38" s="214">
        <v>0</v>
      </c>
      <c r="R38" s="214">
        <v>0.2</v>
      </c>
      <c r="S38" s="214">
        <v>0</v>
      </c>
      <c r="T38" s="215">
        <v>0.4</v>
      </c>
      <c r="U38" s="34"/>
      <c r="V38" s="34"/>
    </row>
    <row r="39" spans="1:22" x14ac:dyDescent="0.2">
      <c r="A39" s="81">
        <v>34</v>
      </c>
      <c r="B39" s="84" t="str">
        <f t="shared" si="0"/>
        <v>Switzerland</v>
      </c>
      <c r="C39" s="84" t="str">
        <f t="shared" si="1"/>
        <v>CHE</v>
      </c>
      <c r="D39" s="214">
        <f t="shared" si="2"/>
        <v>0.35416666666666663</v>
      </c>
      <c r="E39" s="81" t="s">
        <v>64</v>
      </c>
      <c r="F39" s="84" t="s">
        <v>63</v>
      </c>
      <c r="G39" s="216">
        <v>8.3333333333333301E-2</v>
      </c>
      <c r="H39" s="214">
        <v>0.625</v>
      </c>
      <c r="I39" s="214">
        <v>0</v>
      </c>
      <c r="J39" s="214">
        <v>0.5</v>
      </c>
      <c r="K39" s="214">
        <v>0</v>
      </c>
      <c r="L39" s="214">
        <v>1</v>
      </c>
      <c r="M39" s="214">
        <v>0.5</v>
      </c>
      <c r="N39" s="214">
        <v>0.5</v>
      </c>
      <c r="O39" s="214">
        <v>0</v>
      </c>
      <c r="P39" s="214">
        <v>0.75</v>
      </c>
      <c r="Q39" s="214">
        <v>0</v>
      </c>
      <c r="R39" s="214">
        <v>0.4</v>
      </c>
      <c r="S39" s="214">
        <v>0</v>
      </c>
      <c r="T39" s="215">
        <v>0.6</v>
      </c>
      <c r="U39" s="34"/>
      <c r="V39" s="34"/>
    </row>
    <row r="40" spans="1:22" x14ac:dyDescent="0.2">
      <c r="A40" s="81">
        <v>35</v>
      </c>
      <c r="B40" s="84" t="str">
        <f t="shared" si="0"/>
        <v>Channel Islands</v>
      </c>
      <c r="C40" s="84" t="str">
        <f t="shared" si="1"/>
        <v>CHI</v>
      </c>
      <c r="D40" s="214">
        <f t="shared" si="2"/>
        <v>0.88333333333333353</v>
      </c>
      <c r="E40" s="81" t="s">
        <v>703</v>
      </c>
      <c r="F40" s="84" t="s">
        <v>733</v>
      </c>
      <c r="G40" s="216">
        <v>0.91666666666666696</v>
      </c>
      <c r="H40" s="214">
        <v>0.85</v>
      </c>
      <c r="I40" s="214">
        <v>1</v>
      </c>
      <c r="J40" s="214">
        <v>0.5</v>
      </c>
      <c r="K40" s="214">
        <v>1</v>
      </c>
      <c r="L40" s="214">
        <v>1</v>
      </c>
      <c r="M40" s="214">
        <v>1</v>
      </c>
      <c r="N40" s="214">
        <v>1</v>
      </c>
      <c r="O40" s="214">
        <v>1</v>
      </c>
      <c r="P40" s="214">
        <v>1</v>
      </c>
      <c r="Q40" s="214">
        <v>1</v>
      </c>
      <c r="R40" s="214">
        <v>0.8</v>
      </c>
      <c r="S40" s="214">
        <v>0.5</v>
      </c>
      <c r="T40" s="215">
        <v>0.8</v>
      </c>
      <c r="U40" s="34"/>
      <c r="V40" s="34"/>
    </row>
    <row r="41" spans="1:22" x14ac:dyDescent="0.2">
      <c r="A41" s="81">
        <v>36</v>
      </c>
      <c r="B41" s="84" t="str">
        <f t="shared" si="0"/>
        <v>Chile</v>
      </c>
      <c r="C41" s="84" t="str">
        <f t="shared" si="1"/>
        <v>CHL</v>
      </c>
      <c r="D41" s="214">
        <f t="shared" si="2"/>
        <v>0.26250000000000012</v>
      </c>
      <c r="E41" s="81" t="s">
        <v>66</v>
      </c>
      <c r="F41" s="84" t="s">
        <v>65</v>
      </c>
      <c r="G41" s="216">
        <v>8.3333333333333301E-2</v>
      </c>
      <c r="H41" s="214">
        <v>0.44166666666666698</v>
      </c>
      <c r="I41" s="214">
        <v>0</v>
      </c>
      <c r="J41" s="214">
        <v>0.5</v>
      </c>
      <c r="K41" s="214">
        <v>0</v>
      </c>
      <c r="L41" s="214">
        <v>1</v>
      </c>
      <c r="M41" s="214">
        <v>0.5</v>
      </c>
      <c r="N41" s="214">
        <v>0.5</v>
      </c>
      <c r="O41" s="214">
        <v>0</v>
      </c>
      <c r="P41" s="214">
        <v>0.25</v>
      </c>
      <c r="Q41" s="214">
        <v>0</v>
      </c>
      <c r="R41" s="214">
        <v>0.2</v>
      </c>
      <c r="S41" s="214">
        <v>0</v>
      </c>
      <c r="T41" s="215">
        <v>0.2</v>
      </c>
      <c r="U41" s="34"/>
      <c r="V41" s="34"/>
    </row>
    <row r="42" spans="1:22" x14ac:dyDescent="0.2">
      <c r="A42" s="81">
        <v>37</v>
      </c>
      <c r="B42" s="84" t="str">
        <f t="shared" si="0"/>
        <v>China</v>
      </c>
      <c r="C42" s="84" t="str">
        <f t="shared" si="1"/>
        <v>CHN</v>
      </c>
      <c r="D42" s="214">
        <f t="shared" si="2"/>
        <v>0.1958333333333335</v>
      </c>
      <c r="E42" s="81" t="s">
        <v>68</v>
      </c>
      <c r="F42" s="84" t="s">
        <v>67</v>
      </c>
      <c r="G42" s="216">
        <v>0</v>
      </c>
      <c r="H42" s="214">
        <v>0.391666666666667</v>
      </c>
      <c r="I42" s="214">
        <v>0</v>
      </c>
      <c r="J42" s="214">
        <v>0.5</v>
      </c>
      <c r="K42" s="214">
        <v>0</v>
      </c>
      <c r="L42" s="214">
        <v>1</v>
      </c>
      <c r="M42" s="214">
        <v>0</v>
      </c>
      <c r="N42" s="214">
        <v>0</v>
      </c>
      <c r="O42" s="214">
        <v>0</v>
      </c>
      <c r="P42" s="214">
        <v>0.25</v>
      </c>
      <c r="Q42" s="214">
        <v>0</v>
      </c>
      <c r="R42" s="214">
        <v>0.2</v>
      </c>
      <c r="S42" s="214">
        <v>0</v>
      </c>
      <c r="T42" s="215">
        <v>0.4</v>
      </c>
      <c r="U42" s="34"/>
      <c r="V42" s="34"/>
    </row>
    <row r="43" spans="1:22" x14ac:dyDescent="0.2">
      <c r="A43" s="81">
        <v>38</v>
      </c>
      <c r="B43" s="84" t="str">
        <f t="shared" si="0"/>
        <v>CÃ´te dâ€™Ivoire</v>
      </c>
      <c r="C43" s="84" t="str">
        <f t="shared" si="1"/>
        <v>CIV</v>
      </c>
      <c r="D43" s="214">
        <f t="shared" si="2"/>
        <v>0.23749999999999999</v>
      </c>
      <c r="E43" s="81" t="s">
        <v>69</v>
      </c>
      <c r="F43" s="84" t="s">
        <v>530</v>
      </c>
      <c r="G43" s="216">
        <v>0</v>
      </c>
      <c r="H43" s="214">
        <v>0.47499999999999998</v>
      </c>
      <c r="I43" s="214">
        <v>0</v>
      </c>
      <c r="J43" s="214">
        <v>0.5</v>
      </c>
      <c r="K43" s="214">
        <v>0</v>
      </c>
      <c r="L43" s="214">
        <v>1</v>
      </c>
      <c r="M43" s="214">
        <v>0</v>
      </c>
      <c r="N43" s="214">
        <v>0</v>
      </c>
      <c r="O43" s="214">
        <v>0</v>
      </c>
      <c r="P43" s="214">
        <v>0.75</v>
      </c>
      <c r="Q43" s="214">
        <v>0</v>
      </c>
      <c r="R43" s="214">
        <v>0.4</v>
      </c>
      <c r="S43" s="214">
        <v>0</v>
      </c>
      <c r="T43" s="215">
        <v>0.2</v>
      </c>
      <c r="U43" s="34"/>
      <c r="V43" s="34"/>
    </row>
    <row r="44" spans="1:22" x14ac:dyDescent="0.2">
      <c r="A44" s="81">
        <v>39</v>
      </c>
      <c r="B44" s="84" t="str">
        <f t="shared" si="0"/>
        <v>Cameroon</v>
      </c>
      <c r="C44" s="84" t="str">
        <f t="shared" si="1"/>
        <v>CMR</v>
      </c>
      <c r="D44" s="214">
        <f t="shared" si="2"/>
        <v>0.16805555555555551</v>
      </c>
      <c r="E44" s="81" t="s">
        <v>71</v>
      </c>
      <c r="F44" s="84" t="s">
        <v>70</v>
      </c>
      <c r="G44" s="216">
        <v>0</v>
      </c>
      <c r="H44" s="214">
        <v>0.33611111111111103</v>
      </c>
      <c r="I44" s="214">
        <v>0</v>
      </c>
      <c r="J44" s="214">
        <v>0</v>
      </c>
      <c r="K44" s="214">
        <v>0</v>
      </c>
      <c r="L44" s="214">
        <v>0.66666666666666696</v>
      </c>
      <c r="M44" s="214">
        <v>0</v>
      </c>
      <c r="N44" s="214">
        <v>0</v>
      </c>
      <c r="O44" s="214">
        <v>0</v>
      </c>
      <c r="P44" s="214">
        <v>0.75</v>
      </c>
      <c r="Q44" s="214">
        <v>0</v>
      </c>
      <c r="R44" s="214">
        <v>0.4</v>
      </c>
      <c r="S44" s="214">
        <v>0</v>
      </c>
      <c r="T44" s="215">
        <v>0.2</v>
      </c>
      <c r="U44" s="34"/>
      <c r="V44" s="34"/>
    </row>
    <row r="45" spans="1:22" x14ac:dyDescent="0.2">
      <c r="A45" s="81">
        <v>40</v>
      </c>
      <c r="B45" s="84" t="str">
        <f t="shared" si="0"/>
        <v>Congo, Dem. Rep.</v>
      </c>
      <c r="C45" s="84" t="str">
        <f t="shared" si="1"/>
        <v>COD</v>
      </c>
      <c r="D45" s="214">
        <f t="shared" si="2"/>
        <v>0.19027777777777766</v>
      </c>
      <c r="E45" s="81" t="s">
        <v>72</v>
      </c>
      <c r="F45" s="84" t="s">
        <v>734</v>
      </c>
      <c r="G45" s="216">
        <v>8.3333333333333301E-2</v>
      </c>
      <c r="H45" s="214">
        <v>0.297222222222222</v>
      </c>
      <c r="I45" s="214">
        <v>0</v>
      </c>
      <c r="J45" s="214">
        <v>0</v>
      </c>
      <c r="K45" s="214">
        <v>0</v>
      </c>
      <c r="L45" s="214">
        <v>0.33333333333333298</v>
      </c>
      <c r="M45" s="214">
        <v>0.5</v>
      </c>
      <c r="N45" s="214">
        <v>0.5</v>
      </c>
      <c r="O45" s="214">
        <v>0</v>
      </c>
      <c r="P45" s="214">
        <v>0.75</v>
      </c>
      <c r="Q45" s="214">
        <v>0</v>
      </c>
      <c r="R45" s="214">
        <v>0.2</v>
      </c>
      <c r="S45" s="214">
        <v>0</v>
      </c>
      <c r="T45" s="215">
        <v>0</v>
      </c>
      <c r="U45" s="34"/>
      <c r="V45" s="34"/>
    </row>
    <row r="46" spans="1:22" x14ac:dyDescent="0.2">
      <c r="A46" s="81">
        <v>41</v>
      </c>
      <c r="B46" s="84" t="str">
        <f t="shared" si="0"/>
        <v>Congo, Rep.</v>
      </c>
      <c r="C46" s="84" t="str">
        <f t="shared" si="1"/>
        <v>COG</v>
      </c>
      <c r="D46" s="214">
        <f t="shared" si="2"/>
        <v>0.26805555555555566</v>
      </c>
      <c r="E46" s="81" t="s">
        <v>73</v>
      </c>
      <c r="F46" s="84" t="s">
        <v>735</v>
      </c>
      <c r="G46" s="216">
        <v>8.3333333333333301E-2</v>
      </c>
      <c r="H46" s="214">
        <v>0.452777777777778</v>
      </c>
      <c r="I46" s="214">
        <v>0</v>
      </c>
      <c r="J46" s="214">
        <v>0.5</v>
      </c>
      <c r="K46" s="214">
        <v>0.5</v>
      </c>
      <c r="L46" s="214">
        <v>0.66666666666666696</v>
      </c>
      <c r="M46" s="214">
        <v>0</v>
      </c>
      <c r="N46" s="214">
        <v>0</v>
      </c>
      <c r="O46" s="214">
        <v>0</v>
      </c>
      <c r="P46" s="214">
        <v>0.75</v>
      </c>
      <c r="Q46" s="214">
        <v>0</v>
      </c>
      <c r="R46" s="214">
        <v>0.4</v>
      </c>
      <c r="S46" s="214">
        <v>0</v>
      </c>
      <c r="T46" s="215">
        <v>0.4</v>
      </c>
      <c r="U46" s="34"/>
      <c r="V46" s="34"/>
    </row>
    <row r="47" spans="1:22" x14ac:dyDescent="0.2">
      <c r="A47" s="81">
        <v>42</v>
      </c>
      <c r="B47" s="84" t="str">
        <f t="shared" si="0"/>
        <v>Colombia</v>
      </c>
      <c r="C47" s="84" t="str">
        <f t="shared" si="1"/>
        <v>COL</v>
      </c>
      <c r="D47" s="214">
        <f t="shared" si="2"/>
        <v>0.16250000000000001</v>
      </c>
      <c r="E47" s="81" t="s">
        <v>75</v>
      </c>
      <c r="F47" s="84" t="s">
        <v>74</v>
      </c>
      <c r="G47" s="216">
        <v>0</v>
      </c>
      <c r="H47" s="214">
        <v>0.32500000000000001</v>
      </c>
      <c r="I47" s="214">
        <v>0</v>
      </c>
      <c r="J47" s="214">
        <v>0.5</v>
      </c>
      <c r="K47" s="214">
        <v>0</v>
      </c>
      <c r="L47" s="214">
        <v>1</v>
      </c>
      <c r="M47" s="214">
        <v>0</v>
      </c>
      <c r="N47" s="214">
        <v>0</v>
      </c>
      <c r="O47" s="214">
        <v>0</v>
      </c>
      <c r="P47" s="214">
        <v>0.25</v>
      </c>
      <c r="Q47" s="214">
        <v>0</v>
      </c>
      <c r="R47" s="214">
        <v>0.2</v>
      </c>
      <c r="S47" s="214">
        <v>0</v>
      </c>
      <c r="T47" s="215">
        <v>0</v>
      </c>
      <c r="U47" s="34"/>
      <c r="V47" s="34"/>
    </row>
    <row r="48" spans="1:22" x14ac:dyDescent="0.2">
      <c r="A48" s="81">
        <v>43</v>
      </c>
      <c r="B48" s="84" t="str">
        <f t="shared" si="0"/>
        <v>Comoros</v>
      </c>
      <c r="C48" s="84" t="str">
        <f t="shared" si="1"/>
        <v>COM</v>
      </c>
      <c r="D48" s="214">
        <f t="shared" si="2"/>
        <v>0.47916666666666652</v>
      </c>
      <c r="E48" s="81" t="s">
        <v>77</v>
      </c>
      <c r="F48" s="84" t="s">
        <v>76</v>
      </c>
      <c r="G48" s="216">
        <v>0.25</v>
      </c>
      <c r="H48" s="214">
        <v>0.70833333333333304</v>
      </c>
      <c r="I48" s="214">
        <v>0</v>
      </c>
      <c r="J48" s="214">
        <v>0.5</v>
      </c>
      <c r="K48" s="214">
        <v>0.5</v>
      </c>
      <c r="L48" s="214">
        <v>1</v>
      </c>
      <c r="M48" s="214">
        <v>1</v>
      </c>
      <c r="N48" s="214">
        <v>1</v>
      </c>
      <c r="O48" s="214">
        <v>0</v>
      </c>
      <c r="P48" s="214">
        <v>0.75</v>
      </c>
      <c r="Q48" s="214">
        <v>0</v>
      </c>
      <c r="R48" s="214">
        <v>0.4</v>
      </c>
      <c r="S48" s="214">
        <v>0</v>
      </c>
      <c r="T48" s="215">
        <v>0.6</v>
      </c>
      <c r="U48" s="34"/>
      <c r="V48" s="34"/>
    </row>
    <row r="49" spans="1:22" x14ac:dyDescent="0.2">
      <c r="A49" s="81">
        <v>44</v>
      </c>
      <c r="B49" s="84" t="str">
        <f t="shared" si="0"/>
        <v>Cabo Verde</v>
      </c>
      <c r="C49" s="84" t="str">
        <f t="shared" si="1"/>
        <v>CPV</v>
      </c>
      <c r="D49" s="214">
        <f t="shared" si="2"/>
        <v>0.375</v>
      </c>
      <c r="E49" s="81" t="s">
        <v>79</v>
      </c>
      <c r="F49" s="84" t="s">
        <v>78</v>
      </c>
      <c r="G49" s="216">
        <v>0.16666666666666699</v>
      </c>
      <c r="H49" s="214">
        <v>0.58333333333333304</v>
      </c>
      <c r="I49" s="214">
        <v>0</v>
      </c>
      <c r="J49" s="214">
        <v>0.5</v>
      </c>
      <c r="K49" s="214">
        <v>0.5</v>
      </c>
      <c r="L49" s="214">
        <v>1</v>
      </c>
      <c r="M49" s="214">
        <v>0.5</v>
      </c>
      <c r="N49" s="214">
        <v>0.5</v>
      </c>
      <c r="O49" s="214">
        <v>0</v>
      </c>
      <c r="P49" s="214">
        <v>0.5</v>
      </c>
      <c r="Q49" s="214">
        <v>0</v>
      </c>
      <c r="R49" s="214">
        <v>0.4</v>
      </c>
      <c r="S49" s="214">
        <v>0</v>
      </c>
      <c r="T49" s="215">
        <v>0.6</v>
      </c>
      <c r="U49" s="34"/>
      <c r="V49" s="34"/>
    </row>
    <row r="50" spans="1:22" x14ac:dyDescent="0.2">
      <c r="A50" s="81">
        <v>45</v>
      </c>
      <c r="B50" s="84" t="str">
        <f t="shared" si="0"/>
        <v>Costa Rica</v>
      </c>
      <c r="C50" s="84" t="str">
        <f t="shared" si="1"/>
        <v>CRI</v>
      </c>
      <c r="D50" s="214">
        <f t="shared" si="2"/>
        <v>0.27916666666666662</v>
      </c>
      <c r="E50" s="81" t="s">
        <v>81</v>
      </c>
      <c r="F50" s="84" t="s">
        <v>80</v>
      </c>
      <c r="G50" s="216">
        <v>8.3333333333333301E-2</v>
      </c>
      <c r="H50" s="214">
        <v>0.47499999999999998</v>
      </c>
      <c r="I50" s="214">
        <v>0</v>
      </c>
      <c r="J50" s="214">
        <v>0.5</v>
      </c>
      <c r="K50" s="214">
        <v>0</v>
      </c>
      <c r="L50" s="214">
        <v>1</v>
      </c>
      <c r="M50" s="214">
        <v>0.5</v>
      </c>
      <c r="N50" s="214">
        <v>0.5</v>
      </c>
      <c r="O50" s="214">
        <v>0</v>
      </c>
      <c r="P50" s="214">
        <v>0.25</v>
      </c>
      <c r="Q50" s="214">
        <v>0</v>
      </c>
      <c r="R50" s="214">
        <v>0.2</v>
      </c>
      <c r="S50" s="214">
        <v>0</v>
      </c>
      <c r="T50" s="215">
        <v>0.4</v>
      </c>
      <c r="U50" s="34"/>
      <c r="V50" s="34"/>
    </row>
    <row r="51" spans="1:22" x14ac:dyDescent="0.2">
      <c r="A51" s="81">
        <v>46</v>
      </c>
      <c r="B51" s="84" t="str">
        <f t="shared" si="0"/>
        <v>Cuba</v>
      </c>
      <c r="C51" s="84" t="str">
        <f t="shared" si="1"/>
        <v>CUB</v>
      </c>
      <c r="D51" s="214">
        <f t="shared" si="2"/>
        <v>0.39999999999999997</v>
      </c>
      <c r="E51" s="81" t="s">
        <v>83</v>
      </c>
      <c r="F51" s="84" t="s">
        <v>82</v>
      </c>
      <c r="G51" s="216">
        <v>0.16666666666666699</v>
      </c>
      <c r="H51" s="214">
        <v>0.63333333333333297</v>
      </c>
      <c r="I51" s="214">
        <v>0</v>
      </c>
      <c r="J51" s="214">
        <v>0.5</v>
      </c>
      <c r="K51" s="214">
        <v>0.5</v>
      </c>
      <c r="L51" s="214">
        <v>1</v>
      </c>
      <c r="M51" s="214">
        <v>0.5</v>
      </c>
      <c r="N51" s="214">
        <v>0.5</v>
      </c>
      <c r="O51" s="214">
        <v>0</v>
      </c>
      <c r="P51" s="214">
        <v>1</v>
      </c>
      <c r="Q51" s="214">
        <v>0</v>
      </c>
      <c r="R51" s="214">
        <v>0.4</v>
      </c>
      <c r="S51" s="214">
        <v>0</v>
      </c>
      <c r="T51" s="215">
        <v>0.4</v>
      </c>
      <c r="U51" s="34"/>
      <c r="V51" s="34"/>
    </row>
    <row r="52" spans="1:22" x14ac:dyDescent="0.2">
      <c r="A52" s="81">
        <v>47</v>
      </c>
      <c r="B52" s="84" t="str">
        <f t="shared" si="0"/>
        <v>CuraÃ§ao</v>
      </c>
      <c r="C52" s="84" t="str">
        <f t="shared" si="1"/>
        <v>CUW</v>
      </c>
      <c r="D52" s="214">
        <f t="shared" si="2"/>
        <v>0.88333333333333353</v>
      </c>
      <c r="E52" s="81" t="s">
        <v>704</v>
      </c>
      <c r="F52" s="84" t="s">
        <v>811</v>
      </c>
      <c r="G52" s="216">
        <v>0.91666666666666696</v>
      </c>
      <c r="H52" s="214">
        <v>0.85</v>
      </c>
      <c r="I52" s="214">
        <v>1</v>
      </c>
      <c r="J52" s="214">
        <v>0.5</v>
      </c>
      <c r="K52" s="214">
        <v>1</v>
      </c>
      <c r="L52" s="214">
        <v>1</v>
      </c>
      <c r="M52" s="214">
        <v>1</v>
      </c>
      <c r="N52" s="214">
        <v>1</v>
      </c>
      <c r="O52" s="214">
        <v>1</v>
      </c>
      <c r="P52" s="214">
        <v>1</v>
      </c>
      <c r="Q52" s="214">
        <v>1</v>
      </c>
      <c r="R52" s="214">
        <v>0.8</v>
      </c>
      <c r="S52" s="214">
        <v>0.5</v>
      </c>
      <c r="T52" s="215">
        <v>0.8</v>
      </c>
      <c r="U52" s="34"/>
      <c r="V52" s="34"/>
    </row>
    <row r="53" spans="1:22" x14ac:dyDescent="0.2">
      <c r="A53" s="81">
        <v>48</v>
      </c>
      <c r="B53" s="84" t="str">
        <f t="shared" si="0"/>
        <v>Cayman Islands</v>
      </c>
      <c r="C53" s="84" t="str">
        <f t="shared" si="1"/>
        <v>CYM</v>
      </c>
      <c r="D53" s="214">
        <f t="shared" si="2"/>
        <v>0.7666666666666665</v>
      </c>
      <c r="E53" s="81" t="s">
        <v>705</v>
      </c>
      <c r="F53" s="84" t="s">
        <v>736</v>
      </c>
      <c r="G53" s="216">
        <v>0.83333333333333304</v>
      </c>
      <c r="H53" s="214">
        <v>0.7</v>
      </c>
      <c r="I53" s="214">
        <v>1</v>
      </c>
      <c r="J53" s="214">
        <v>0.5</v>
      </c>
      <c r="K53" s="214">
        <v>1</v>
      </c>
      <c r="L53" s="214">
        <v>1</v>
      </c>
      <c r="M53" s="214">
        <v>0.5</v>
      </c>
      <c r="N53" s="214">
        <v>0.5</v>
      </c>
      <c r="O53" s="214">
        <v>1</v>
      </c>
      <c r="P53" s="214">
        <v>1</v>
      </c>
      <c r="Q53" s="214">
        <v>1</v>
      </c>
      <c r="R53" s="214">
        <v>0.6</v>
      </c>
      <c r="S53" s="214">
        <v>0.5</v>
      </c>
      <c r="T53" s="215">
        <v>0.6</v>
      </c>
      <c r="U53" s="34"/>
      <c r="V53" s="34"/>
    </row>
    <row r="54" spans="1:22" x14ac:dyDescent="0.2">
      <c r="A54" s="81">
        <v>49</v>
      </c>
      <c r="B54" s="84" t="str">
        <f t="shared" si="0"/>
        <v>Cyprus</v>
      </c>
      <c r="C54" s="84" t="str">
        <f t="shared" si="1"/>
        <v>CYP</v>
      </c>
      <c r="D54" s="214">
        <f t="shared" si="2"/>
        <v>0.37916666666666698</v>
      </c>
      <c r="E54" s="81" t="s">
        <v>85</v>
      </c>
      <c r="F54" s="84" t="s">
        <v>84</v>
      </c>
      <c r="G54" s="216">
        <v>0.16666666666666699</v>
      </c>
      <c r="H54" s="214">
        <v>0.59166666666666701</v>
      </c>
      <c r="I54" s="214">
        <v>0</v>
      </c>
      <c r="J54" s="214">
        <v>0.5</v>
      </c>
      <c r="K54" s="214">
        <v>0.5</v>
      </c>
      <c r="L54" s="214">
        <v>1</v>
      </c>
      <c r="M54" s="214">
        <v>0.5</v>
      </c>
      <c r="N54" s="214">
        <v>0.5</v>
      </c>
      <c r="O54" s="214">
        <v>0</v>
      </c>
      <c r="P54" s="214">
        <v>0.75</v>
      </c>
      <c r="Q54" s="214">
        <v>0</v>
      </c>
      <c r="R54" s="214">
        <v>0.4</v>
      </c>
      <c r="S54" s="214">
        <v>0</v>
      </c>
      <c r="T54" s="215">
        <v>0.4</v>
      </c>
      <c r="U54" s="34"/>
      <c r="V54" s="34"/>
    </row>
    <row r="55" spans="1:22" x14ac:dyDescent="0.2">
      <c r="A55" s="81">
        <v>50</v>
      </c>
      <c r="B55" s="84" t="str">
        <f t="shared" si="0"/>
        <v>Czech Republic</v>
      </c>
      <c r="C55" s="84" t="str">
        <f t="shared" si="1"/>
        <v>CZE</v>
      </c>
      <c r="D55" s="214">
        <f t="shared" si="2"/>
        <v>0.35416666666666663</v>
      </c>
      <c r="E55" s="81" t="s">
        <v>87</v>
      </c>
      <c r="F55" s="84" t="s">
        <v>86</v>
      </c>
      <c r="G55" s="216">
        <v>8.3333333333333301E-2</v>
      </c>
      <c r="H55" s="214">
        <v>0.625</v>
      </c>
      <c r="I55" s="214">
        <v>0</v>
      </c>
      <c r="J55" s="214">
        <v>0.5</v>
      </c>
      <c r="K55" s="214">
        <v>0</v>
      </c>
      <c r="L55" s="214">
        <v>1</v>
      </c>
      <c r="M55" s="214">
        <v>0.5</v>
      </c>
      <c r="N55" s="214">
        <v>0.5</v>
      </c>
      <c r="O55" s="214">
        <v>0</v>
      </c>
      <c r="P55" s="214">
        <v>0.75</v>
      </c>
      <c r="Q55" s="214">
        <v>0</v>
      </c>
      <c r="R55" s="214">
        <v>0.4</v>
      </c>
      <c r="S55" s="214">
        <v>0</v>
      </c>
      <c r="T55" s="215">
        <v>0.6</v>
      </c>
      <c r="U55" s="34"/>
      <c r="V55" s="34"/>
    </row>
    <row r="56" spans="1:22" x14ac:dyDescent="0.2">
      <c r="A56" s="81">
        <v>51</v>
      </c>
      <c r="B56" s="84" t="str">
        <f t="shared" si="0"/>
        <v>Germany</v>
      </c>
      <c r="C56" s="84" t="str">
        <f t="shared" si="1"/>
        <v>DEU</v>
      </c>
      <c r="D56" s="214">
        <f t="shared" si="2"/>
        <v>0.32083333333333314</v>
      </c>
      <c r="E56" s="81" t="s">
        <v>89</v>
      </c>
      <c r="F56" s="84" t="s">
        <v>88</v>
      </c>
      <c r="G56" s="216">
        <v>8.3333333333333301E-2</v>
      </c>
      <c r="H56" s="214">
        <v>0.55833333333333302</v>
      </c>
      <c r="I56" s="214">
        <v>0</v>
      </c>
      <c r="J56" s="214">
        <v>0.5</v>
      </c>
      <c r="K56" s="214">
        <v>0</v>
      </c>
      <c r="L56" s="214">
        <v>1</v>
      </c>
      <c r="M56" s="214">
        <v>0.5</v>
      </c>
      <c r="N56" s="214">
        <v>0.5</v>
      </c>
      <c r="O56" s="214">
        <v>0</v>
      </c>
      <c r="P56" s="214">
        <v>0.75</v>
      </c>
      <c r="Q56" s="214">
        <v>0</v>
      </c>
      <c r="R56" s="214">
        <v>0.2</v>
      </c>
      <c r="S56" s="214">
        <v>0</v>
      </c>
      <c r="T56" s="215">
        <v>0.4</v>
      </c>
      <c r="U56" s="34"/>
      <c r="V56" s="34"/>
    </row>
    <row r="57" spans="1:22" x14ac:dyDescent="0.2">
      <c r="A57" s="81">
        <v>52</v>
      </c>
      <c r="B57" s="84" t="str">
        <f t="shared" si="0"/>
        <v>Djibouti</v>
      </c>
      <c r="C57" s="84" t="str">
        <f t="shared" si="1"/>
        <v>DJI</v>
      </c>
      <c r="D57" s="214">
        <f t="shared" si="2"/>
        <v>0.37916666666666698</v>
      </c>
      <c r="E57" s="81" t="s">
        <v>91</v>
      </c>
      <c r="F57" s="84" t="s">
        <v>90</v>
      </c>
      <c r="G57" s="216">
        <v>0.16666666666666699</v>
      </c>
      <c r="H57" s="214">
        <v>0.59166666666666701</v>
      </c>
      <c r="I57" s="214">
        <v>0</v>
      </c>
      <c r="J57" s="214">
        <v>0.5</v>
      </c>
      <c r="K57" s="214">
        <v>0.5</v>
      </c>
      <c r="L57" s="214">
        <v>1</v>
      </c>
      <c r="M57" s="214">
        <v>0.5</v>
      </c>
      <c r="N57" s="214">
        <v>0.5</v>
      </c>
      <c r="O57" s="214">
        <v>0</v>
      </c>
      <c r="P57" s="214">
        <v>0.75</v>
      </c>
      <c r="Q57" s="214">
        <v>0</v>
      </c>
      <c r="R57" s="214">
        <v>0.4</v>
      </c>
      <c r="S57" s="214">
        <v>0</v>
      </c>
      <c r="T57" s="215">
        <v>0.4</v>
      </c>
      <c r="U57" s="34"/>
      <c r="V57" s="34"/>
    </row>
    <row r="58" spans="1:22" x14ac:dyDescent="0.2">
      <c r="A58" s="81">
        <v>53</v>
      </c>
      <c r="B58" s="84" t="str">
        <f t="shared" si="0"/>
        <v>Dominica</v>
      </c>
      <c r="C58" s="84" t="str">
        <f t="shared" si="1"/>
        <v>DMA</v>
      </c>
      <c r="D58" s="214">
        <f t="shared" si="2"/>
        <v>0.55833333333333302</v>
      </c>
      <c r="E58" s="81" t="s">
        <v>93</v>
      </c>
      <c r="F58" s="84" t="s">
        <v>92</v>
      </c>
      <c r="G58" s="216">
        <v>0.33333333333333298</v>
      </c>
      <c r="H58" s="214">
        <v>0.78333333333333299</v>
      </c>
      <c r="I58" s="214">
        <v>0</v>
      </c>
      <c r="J58" s="214">
        <v>0.5</v>
      </c>
      <c r="K58" s="214">
        <v>0.5</v>
      </c>
      <c r="L58" s="214">
        <v>1</v>
      </c>
      <c r="M58" s="214">
        <v>1</v>
      </c>
      <c r="N58" s="214">
        <v>1</v>
      </c>
      <c r="O58" s="214">
        <v>0</v>
      </c>
      <c r="P58" s="214">
        <v>1</v>
      </c>
      <c r="Q58" s="214">
        <v>0</v>
      </c>
      <c r="R58" s="214">
        <v>0.4</v>
      </c>
      <c r="S58" s="214">
        <v>0.5</v>
      </c>
      <c r="T58" s="215">
        <v>0.8</v>
      </c>
      <c r="U58" s="34"/>
      <c r="V58" s="34"/>
    </row>
    <row r="59" spans="1:22" x14ac:dyDescent="0.2">
      <c r="A59" s="81">
        <v>54</v>
      </c>
      <c r="B59" s="84" t="str">
        <f t="shared" si="0"/>
        <v>Denmark</v>
      </c>
      <c r="C59" s="84" t="str">
        <f t="shared" si="1"/>
        <v>DNK</v>
      </c>
      <c r="D59" s="214">
        <f t="shared" si="2"/>
        <v>0.33750000000000013</v>
      </c>
      <c r="E59" s="81" t="s">
        <v>95</v>
      </c>
      <c r="F59" s="84" t="s">
        <v>94</v>
      </c>
      <c r="G59" s="216">
        <v>8.3333333333333301E-2</v>
      </c>
      <c r="H59" s="214">
        <v>0.59166666666666701</v>
      </c>
      <c r="I59" s="214">
        <v>0</v>
      </c>
      <c r="J59" s="214">
        <v>0.5</v>
      </c>
      <c r="K59" s="214">
        <v>0</v>
      </c>
      <c r="L59" s="214">
        <v>1</v>
      </c>
      <c r="M59" s="214">
        <v>0.5</v>
      </c>
      <c r="N59" s="214">
        <v>0.5</v>
      </c>
      <c r="O59" s="214">
        <v>0</v>
      </c>
      <c r="P59" s="214">
        <v>0.75</v>
      </c>
      <c r="Q59" s="214">
        <v>0</v>
      </c>
      <c r="R59" s="214">
        <v>0.2</v>
      </c>
      <c r="S59" s="214">
        <v>0</v>
      </c>
      <c r="T59" s="215">
        <v>0.6</v>
      </c>
      <c r="U59" s="34"/>
      <c r="V59" s="34"/>
    </row>
    <row r="60" spans="1:22" x14ac:dyDescent="0.2">
      <c r="A60" s="81">
        <v>55</v>
      </c>
      <c r="B60" s="84" t="str">
        <f t="shared" si="0"/>
        <v>Dominican Republic</v>
      </c>
      <c r="C60" s="84" t="str">
        <f t="shared" si="1"/>
        <v>DOM</v>
      </c>
      <c r="D60" s="214">
        <f t="shared" si="2"/>
        <v>0.27500000000000013</v>
      </c>
      <c r="E60" s="81" t="s">
        <v>97</v>
      </c>
      <c r="F60" s="84" t="s">
        <v>96</v>
      </c>
      <c r="G60" s="216">
        <v>8.3333333333333301E-2</v>
      </c>
      <c r="H60" s="214">
        <v>0.46666666666666701</v>
      </c>
      <c r="I60" s="214">
        <v>0</v>
      </c>
      <c r="J60" s="214">
        <v>0</v>
      </c>
      <c r="K60" s="214">
        <v>0</v>
      </c>
      <c r="L60" s="214">
        <v>1</v>
      </c>
      <c r="M60" s="214">
        <v>0.5</v>
      </c>
      <c r="N60" s="214">
        <v>0.5</v>
      </c>
      <c r="O60" s="214">
        <v>0</v>
      </c>
      <c r="P60" s="214">
        <v>0.5</v>
      </c>
      <c r="Q60" s="214">
        <v>0</v>
      </c>
      <c r="R60" s="214">
        <v>0.4</v>
      </c>
      <c r="S60" s="214">
        <v>0</v>
      </c>
      <c r="T60" s="215">
        <v>0.4</v>
      </c>
      <c r="U60" s="34"/>
      <c r="V60" s="34"/>
    </row>
    <row r="61" spans="1:22" x14ac:dyDescent="0.2">
      <c r="A61" s="81">
        <v>56</v>
      </c>
      <c r="B61" s="84" t="str">
        <f t="shared" si="0"/>
        <v>Algeria</v>
      </c>
      <c r="C61" s="84" t="str">
        <f t="shared" si="1"/>
        <v>DZA</v>
      </c>
      <c r="D61" s="214">
        <f t="shared" si="2"/>
        <v>0.34166666666666662</v>
      </c>
      <c r="E61" s="81" t="s">
        <v>99</v>
      </c>
      <c r="F61" s="84" t="s">
        <v>98</v>
      </c>
      <c r="G61" s="216">
        <v>8.3333333333333301E-2</v>
      </c>
      <c r="H61" s="214">
        <v>0.6</v>
      </c>
      <c r="I61" s="214">
        <v>0</v>
      </c>
      <c r="J61" s="214">
        <v>0.5</v>
      </c>
      <c r="K61" s="214">
        <v>0</v>
      </c>
      <c r="L61" s="214">
        <v>1</v>
      </c>
      <c r="M61" s="214">
        <v>0.5</v>
      </c>
      <c r="N61" s="214">
        <v>0.5</v>
      </c>
      <c r="O61" s="214">
        <v>0</v>
      </c>
      <c r="P61" s="214">
        <v>1</v>
      </c>
      <c r="Q61" s="214">
        <v>0</v>
      </c>
      <c r="R61" s="214">
        <v>0.2</v>
      </c>
      <c r="S61" s="214">
        <v>0</v>
      </c>
      <c r="T61" s="215">
        <v>0.4</v>
      </c>
      <c r="U61" s="34"/>
      <c r="V61" s="34"/>
    </row>
    <row r="62" spans="1:22" x14ac:dyDescent="0.2">
      <c r="A62" s="81">
        <v>57</v>
      </c>
      <c r="B62" s="84" t="str">
        <f t="shared" si="0"/>
        <v>Ecuador</v>
      </c>
      <c r="C62" s="84" t="str">
        <f t="shared" si="1"/>
        <v>ECU</v>
      </c>
      <c r="D62" s="214">
        <f t="shared" si="2"/>
        <v>0.26250000000000012</v>
      </c>
      <c r="E62" s="81" t="s">
        <v>101</v>
      </c>
      <c r="F62" s="84" t="s">
        <v>100</v>
      </c>
      <c r="G62" s="216">
        <v>8.3333333333333301E-2</v>
      </c>
      <c r="H62" s="214">
        <v>0.44166666666666698</v>
      </c>
      <c r="I62" s="214">
        <v>0</v>
      </c>
      <c r="J62" s="214">
        <v>0.5</v>
      </c>
      <c r="K62" s="214">
        <v>0</v>
      </c>
      <c r="L62" s="214">
        <v>1</v>
      </c>
      <c r="M62" s="214">
        <v>0.5</v>
      </c>
      <c r="N62" s="214">
        <v>0.5</v>
      </c>
      <c r="O62" s="214">
        <v>0</v>
      </c>
      <c r="P62" s="214">
        <v>0.25</v>
      </c>
      <c r="Q62" s="214">
        <v>0</v>
      </c>
      <c r="R62" s="214">
        <v>0.2</v>
      </c>
      <c r="S62" s="214">
        <v>0</v>
      </c>
      <c r="T62" s="215">
        <v>0.2</v>
      </c>
      <c r="U62" s="34"/>
      <c r="V62" s="34"/>
    </row>
    <row r="63" spans="1:22" x14ac:dyDescent="0.2">
      <c r="A63" s="81">
        <v>58</v>
      </c>
      <c r="B63" s="84" t="str">
        <f t="shared" si="0"/>
        <v>Egypt, Arab Rep.</v>
      </c>
      <c r="C63" s="84" t="str">
        <f t="shared" si="1"/>
        <v>EGY</v>
      </c>
      <c r="D63" s="214">
        <f t="shared" si="2"/>
        <v>0.1791666666666665</v>
      </c>
      <c r="E63" s="81" t="s">
        <v>102</v>
      </c>
      <c r="F63" s="84" t="s">
        <v>737</v>
      </c>
      <c r="G63" s="216">
        <v>0</v>
      </c>
      <c r="H63" s="214">
        <v>0.358333333333333</v>
      </c>
      <c r="I63" s="214">
        <v>0</v>
      </c>
      <c r="J63" s="214">
        <v>0.5</v>
      </c>
      <c r="K63" s="214">
        <v>0</v>
      </c>
      <c r="L63" s="214">
        <v>1</v>
      </c>
      <c r="M63" s="214">
        <v>0</v>
      </c>
      <c r="N63" s="214">
        <v>0</v>
      </c>
      <c r="O63" s="214">
        <v>0</v>
      </c>
      <c r="P63" s="214">
        <v>0.25</v>
      </c>
      <c r="Q63" s="214">
        <v>0</v>
      </c>
      <c r="R63" s="214">
        <v>0.2</v>
      </c>
      <c r="S63" s="214">
        <v>0</v>
      </c>
      <c r="T63" s="215">
        <v>0.2</v>
      </c>
      <c r="U63" s="34"/>
      <c r="V63" s="34"/>
    </row>
    <row r="64" spans="1:22" x14ac:dyDescent="0.2">
      <c r="A64" s="81">
        <v>59</v>
      </c>
      <c r="B64" s="84" t="str">
        <f t="shared" si="0"/>
        <v>Eritrea</v>
      </c>
      <c r="C64" s="84" t="str">
        <f t="shared" si="1"/>
        <v>ERI</v>
      </c>
      <c r="D64" s="214">
        <f t="shared" si="2"/>
        <v>0.41666666666666696</v>
      </c>
      <c r="E64" s="81" t="s">
        <v>104</v>
      </c>
      <c r="F64" s="84" t="s">
        <v>103</v>
      </c>
      <c r="G64" s="216">
        <v>0.16666666666666699</v>
      </c>
      <c r="H64" s="214">
        <v>0.66666666666666696</v>
      </c>
      <c r="I64" s="214">
        <v>0</v>
      </c>
      <c r="J64" s="214">
        <v>0.5</v>
      </c>
      <c r="K64" s="214">
        <v>0.5</v>
      </c>
      <c r="L64" s="214">
        <v>1</v>
      </c>
      <c r="M64" s="214">
        <v>0.5</v>
      </c>
      <c r="N64" s="214">
        <v>0.5</v>
      </c>
      <c r="O64" s="214">
        <v>0</v>
      </c>
      <c r="P64" s="214">
        <v>1</v>
      </c>
      <c r="Q64" s="214">
        <v>0</v>
      </c>
      <c r="R64" s="214">
        <v>0.4</v>
      </c>
      <c r="S64" s="214">
        <v>0</v>
      </c>
      <c r="T64" s="215">
        <v>0.6</v>
      </c>
      <c r="U64" s="34"/>
      <c r="V64" s="34"/>
    </row>
    <row r="65" spans="1:22" x14ac:dyDescent="0.2">
      <c r="A65" s="81">
        <v>60</v>
      </c>
      <c r="B65" s="84" t="str">
        <f t="shared" si="0"/>
        <v>Spain</v>
      </c>
      <c r="C65" s="84" t="str">
        <f t="shared" si="1"/>
        <v>ESP</v>
      </c>
      <c r="D65" s="214">
        <f t="shared" si="2"/>
        <v>0.33750000000000013</v>
      </c>
      <c r="E65" s="81" t="s">
        <v>106</v>
      </c>
      <c r="F65" s="84" t="s">
        <v>105</v>
      </c>
      <c r="G65" s="216">
        <v>8.3333333333333301E-2</v>
      </c>
      <c r="H65" s="214">
        <v>0.59166666666666701</v>
      </c>
      <c r="I65" s="214">
        <v>0</v>
      </c>
      <c r="J65" s="214">
        <v>0.5</v>
      </c>
      <c r="K65" s="214">
        <v>0</v>
      </c>
      <c r="L65" s="214">
        <v>1</v>
      </c>
      <c r="M65" s="214">
        <v>0.5</v>
      </c>
      <c r="N65" s="214">
        <v>0.5</v>
      </c>
      <c r="O65" s="214">
        <v>0</v>
      </c>
      <c r="P65" s="214">
        <v>0.75</v>
      </c>
      <c r="Q65" s="214">
        <v>0</v>
      </c>
      <c r="R65" s="214">
        <v>0.2</v>
      </c>
      <c r="S65" s="214">
        <v>0</v>
      </c>
      <c r="T65" s="215">
        <v>0.6</v>
      </c>
      <c r="U65" s="34"/>
      <c r="V65" s="34"/>
    </row>
    <row r="66" spans="1:22" x14ac:dyDescent="0.2">
      <c r="A66" s="81">
        <v>61</v>
      </c>
      <c r="B66" s="84" t="str">
        <f t="shared" si="0"/>
        <v>Estonia</v>
      </c>
      <c r="C66" s="84" t="str">
        <f t="shared" si="1"/>
        <v>EST</v>
      </c>
      <c r="D66" s="214">
        <f t="shared" si="2"/>
        <v>0.39583333333333348</v>
      </c>
      <c r="E66" s="81" t="s">
        <v>108</v>
      </c>
      <c r="F66" s="84" t="s">
        <v>107</v>
      </c>
      <c r="G66" s="216">
        <v>0.16666666666666699</v>
      </c>
      <c r="H66" s="214">
        <v>0.625</v>
      </c>
      <c r="I66" s="214">
        <v>0</v>
      </c>
      <c r="J66" s="214">
        <v>0.5</v>
      </c>
      <c r="K66" s="214">
        <v>0.5</v>
      </c>
      <c r="L66" s="214">
        <v>1</v>
      </c>
      <c r="M66" s="214">
        <v>0.5</v>
      </c>
      <c r="N66" s="214">
        <v>0.5</v>
      </c>
      <c r="O66" s="214">
        <v>0</v>
      </c>
      <c r="P66" s="214">
        <v>0.75</v>
      </c>
      <c r="Q66" s="214">
        <v>0</v>
      </c>
      <c r="R66" s="214">
        <v>0.4</v>
      </c>
      <c r="S66" s="214">
        <v>0</v>
      </c>
      <c r="T66" s="215">
        <v>0.6</v>
      </c>
      <c r="U66" s="34"/>
      <c r="V66" s="34"/>
    </row>
    <row r="67" spans="1:22" x14ac:dyDescent="0.2">
      <c r="A67" s="81">
        <v>62</v>
      </c>
      <c r="B67" s="84" t="str">
        <f t="shared" si="0"/>
        <v>Ethiopia</v>
      </c>
      <c r="C67" s="84" t="str">
        <f t="shared" si="1"/>
        <v>ETH</v>
      </c>
      <c r="D67" s="214">
        <f t="shared" si="2"/>
        <v>0.16805555555555551</v>
      </c>
      <c r="E67" s="81" t="s">
        <v>110</v>
      </c>
      <c r="F67" s="84" t="s">
        <v>109</v>
      </c>
      <c r="G67" s="216">
        <v>0</v>
      </c>
      <c r="H67" s="214">
        <v>0.33611111111111103</v>
      </c>
      <c r="I67" s="214">
        <v>0</v>
      </c>
      <c r="J67" s="214">
        <v>0</v>
      </c>
      <c r="K67" s="214">
        <v>0</v>
      </c>
      <c r="L67" s="214">
        <v>0.66666666666666696</v>
      </c>
      <c r="M67" s="214">
        <v>0</v>
      </c>
      <c r="N67" s="214">
        <v>0</v>
      </c>
      <c r="O67" s="214">
        <v>0</v>
      </c>
      <c r="P67" s="214">
        <v>0.75</v>
      </c>
      <c r="Q67" s="214">
        <v>0</v>
      </c>
      <c r="R67" s="214">
        <v>0.4</v>
      </c>
      <c r="S67" s="214">
        <v>0</v>
      </c>
      <c r="T67" s="215">
        <v>0.2</v>
      </c>
      <c r="U67" s="34"/>
      <c r="V67" s="34"/>
    </row>
    <row r="68" spans="1:22" x14ac:dyDescent="0.2">
      <c r="A68" s="81">
        <v>63</v>
      </c>
      <c r="B68" s="84" t="str">
        <f t="shared" si="0"/>
        <v>Finland</v>
      </c>
      <c r="C68" s="84" t="str">
        <f t="shared" si="1"/>
        <v>FIN</v>
      </c>
      <c r="D68" s="214">
        <f t="shared" si="2"/>
        <v>0.35416666666666663</v>
      </c>
      <c r="E68" s="81" t="s">
        <v>112</v>
      </c>
      <c r="F68" s="84" t="s">
        <v>111</v>
      </c>
      <c r="G68" s="216">
        <v>8.3333333333333301E-2</v>
      </c>
      <c r="H68" s="214">
        <v>0.625</v>
      </c>
      <c r="I68" s="214">
        <v>0</v>
      </c>
      <c r="J68" s="214">
        <v>0.5</v>
      </c>
      <c r="K68" s="214">
        <v>0</v>
      </c>
      <c r="L68" s="214">
        <v>1</v>
      </c>
      <c r="M68" s="214">
        <v>0.5</v>
      </c>
      <c r="N68" s="214">
        <v>0.5</v>
      </c>
      <c r="O68" s="214">
        <v>0</v>
      </c>
      <c r="P68" s="214">
        <v>0.75</v>
      </c>
      <c r="Q68" s="214">
        <v>0</v>
      </c>
      <c r="R68" s="214">
        <v>0.4</v>
      </c>
      <c r="S68" s="214">
        <v>0</v>
      </c>
      <c r="T68" s="215">
        <v>0.6</v>
      </c>
      <c r="U68" s="34"/>
      <c r="V68" s="34"/>
    </row>
    <row r="69" spans="1:22" x14ac:dyDescent="0.2">
      <c r="A69" s="81">
        <v>64</v>
      </c>
      <c r="B69" s="84" t="str">
        <f t="shared" si="0"/>
        <v>Fiji</v>
      </c>
      <c r="C69" s="84" t="str">
        <f t="shared" si="1"/>
        <v>FJI</v>
      </c>
      <c r="D69" s="214">
        <f t="shared" si="2"/>
        <v>0.35</v>
      </c>
      <c r="E69" s="81" t="s">
        <v>114</v>
      </c>
      <c r="F69" s="84" t="s">
        <v>113</v>
      </c>
      <c r="G69" s="216">
        <v>0.16666666666666699</v>
      </c>
      <c r="H69" s="214">
        <v>0.53333333333333299</v>
      </c>
      <c r="I69" s="214">
        <v>0</v>
      </c>
      <c r="J69" s="214">
        <v>0</v>
      </c>
      <c r="K69" s="214">
        <v>0.5</v>
      </c>
      <c r="L69" s="214">
        <v>1</v>
      </c>
      <c r="M69" s="214">
        <v>0.5</v>
      </c>
      <c r="N69" s="214">
        <v>0.5</v>
      </c>
      <c r="O69" s="214">
        <v>0</v>
      </c>
      <c r="P69" s="214">
        <v>0.5</v>
      </c>
      <c r="Q69" s="214">
        <v>0</v>
      </c>
      <c r="R69" s="214">
        <v>0.4</v>
      </c>
      <c r="S69" s="214">
        <v>0</v>
      </c>
      <c r="T69" s="215">
        <v>0.8</v>
      </c>
      <c r="U69" s="34"/>
      <c r="V69" s="34"/>
    </row>
    <row r="70" spans="1:22" x14ac:dyDescent="0.2">
      <c r="A70" s="81">
        <v>65</v>
      </c>
      <c r="B70" s="84" t="str">
        <f t="shared" si="0"/>
        <v>France</v>
      </c>
      <c r="C70" s="84" t="str">
        <f t="shared" si="1"/>
        <v>FRA</v>
      </c>
      <c r="D70" s="214">
        <f t="shared" si="2"/>
        <v>0.33750000000000013</v>
      </c>
      <c r="E70" s="81" t="s">
        <v>116</v>
      </c>
      <c r="F70" s="84" t="s">
        <v>115</v>
      </c>
      <c r="G70" s="216">
        <v>8.3333333333333301E-2</v>
      </c>
      <c r="H70" s="214">
        <v>0.59166666666666701</v>
      </c>
      <c r="I70" s="214">
        <v>0</v>
      </c>
      <c r="J70" s="214">
        <v>0.5</v>
      </c>
      <c r="K70" s="214">
        <v>0</v>
      </c>
      <c r="L70" s="214">
        <v>1</v>
      </c>
      <c r="M70" s="214">
        <v>0.5</v>
      </c>
      <c r="N70" s="214">
        <v>0.5</v>
      </c>
      <c r="O70" s="214">
        <v>0</v>
      </c>
      <c r="P70" s="214">
        <v>0.75</v>
      </c>
      <c r="Q70" s="214">
        <v>0</v>
      </c>
      <c r="R70" s="214">
        <v>0.4</v>
      </c>
      <c r="S70" s="214">
        <v>0</v>
      </c>
      <c r="T70" s="215">
        <v>0.4</v>
      </c>
      <c r="U70" s="34"/>
      <c r="V70" s="34"/>
    </row>
    <row r="71" spans="1:22" x14ac:dyDescent="0.2">
      <c r="A71" s="81">
        <v>66</v>
      </c>
      <c r="B71" s="84" t="str">
        <f t="shared" ref="B71:B134" si="3">F71</f>
        <v>Faroe Islands</v>
      </c>
      <c r="C71" s="84" t="str">
        <f t="shared" ref="C71:C134" si="4">E71</f>
        <v>FRO</v>
      </c>
      <c r="D71" s="214">
        <f t="shared" ref="D71:D134" si="5">AVERAGE(G71:H71)</f>
        <v>0.86666666666666692</v>
      </c>
      <c r="E71" s="81" t="s">
        <v>706</v>
      </c>
      <c r="F71" s="84" t="s">
        <v>738</v>
      </c>
      <c r="G71" s="216">
        <v>0.91666666666666696</v>
      </c>
      <c r="H71" s="214">
        <v>0.81666666666666698</v>
      </c>
      <c r="I71" s="214">
        <v>1</v>
      </c>
      <c r="J71" s="214">
        <v>0.5</v>
      </c>
      <c r="K71" s="214">
        <v>1</v>
      </c>
      <c r="L71" s="214">
        <v>1</v>
      </c>
      <c r="M71" s="214">
        <v>1</v>
      </c>
      <c r="N71" s="214">
        <v>1</v>
      </c>
      <c r="O71" s="214">
        <v>1</v>
      </c>
      <c r="P71" s="214">
        <v>1</v>
      </c>
      <c r="Q71" s="214">
        <v>1</v>
      </c>
      <c r="R71" s="214">
        <v>0.6</v>
      </c>
      <c r="S71" s="214">
        <v>0.5</v>
      </c>
      <c r="T71" s="215">
        <v>0.8</v>
      </c>
      <c r="U71" s="34"/>
      <c r="V71" s="34"/>
    </row>
    <row r="72" spans="1:22" x14ac:dyDescent="0.2">
      <c r="A72" s="81">
        <v>67</v>
      </c>
      <c r="B72" s="84" t="str">
        <f t="shared" si="3"/>
        <v>Micronesia, Fed. Sts.</v>
      </c>
      <c r="C72" s="84" t="str">
        <f t="shared" si="4"/>
        <v>FSM</v>
      </c>
      <c r="D72" s="214">
        <f t="shared" si="5"/>
        <v>0.55833333333333302</v>
      </c>
      <c r="E72" s="81" t="s">
        <v>117</v>
      </c>
      <c r="F72" s="84" t="s">
        <v>739</v>
      </c>
      <c r="G72" s="216">
        <v>0.33333333333333298</v>
      </c>
      <c r="H72" s="214">
        <v>0.78333333333333299</v>
      </c>
      <c r="I72" s="214">
        <v>0</v>
      </c>
      <c r="J72" s="214">
        <v>0.5</v>
      </c>
      <c r="K72" s="214">
        <v>1</v>
      </c>
      <c r="L72" s="214">
        <v>1</v>
      </c>
      <c r="M72" s="214">
        <v>1</v>
      </c>
      <c r="N72" s="214">
        <v>1</v>
      </c>
      <c r="O72" s="214">
        <v>0</v>
      </c>
      <c r="P72" s="214">
        <v>1</v>
      </c>
      <c r="Q72" s="214">
        <v>0</v>
      </c>
      <c r="R72" s="214">
        <v>0.4</v>
      </c>
      <c r="S72" s="214">
        <v>0</v>
      </c>
      <c r="T72" s="215">
        <v>0.8</v>
      </c>
      <c r="U72" s="34"/>
      <c r="V72" s="34"/>
    </row>
    <row r="73" spans="1:22" x14ac:dyDescent="0.2">
      <c r="A73" s="81">
        <v>68</v>
      </c>
      <c r="B73" s="84" t="str">
        <f t="shared" si="3"/>
        <v>Gabon</v>
      </c>
      <c r="C73" s="84" t="str">
        <f t="shared" si="4"/>
        <v>GAB</v>
      </c>
      <c r="D73" s="214">
        <f t="shared" si="5"/>
        <v>0.32083333333333347</v>
      </c>
      <c r="E73" s="81" t="s">
        <v>119</v>
      </c>
      <c r="F73" s="84" t="s">
        <v>118</v>
      </c>
      <c r="G73" s="216">
        <v>0.16666666666666699</v>
      </c>
      <c r="H73" s="214">
        <v>0.47499999999999998</v>
      </c>
      <c r="I73" s="214">
        <v>0</v>
      </c>
      <c r="J73" s="214">
        <v>0</v>
      </c>
      <c r="K73" s="214">
        <v>0.5</v>
      </c>
      <c r="L73" s="214">
        <v>1</v>
      </c>
      <c r="M73" s="214">
        <v>0.5</v>
      </c>
      <c r="N73" s="214">
        <v>0.5</v>
      </c>
      <c r="O73" s="214">
        <v>0</v>
      </c>
      <c r="P73" s="214">
        <v>0.75</v>
      </c>
      <c r="Q73" s="214">
        <v>0</v>
      </c>
      <c r="R73" s="214">
        <v>0.4</v>
      </c>
      <c r="S73" s="214">
        <v>0</v>
      </c>
      <c r="T73" s="215">
        <v>0.2</v>
      </c>
      <c r="U73" s="34"/>
      <c r="V73" s="34"/>
    </row>
    <row r="74" spans="1:22" x14ac:dyDescent="0.2">
      <c r="A74" s="81">
        <v>69</v>
      </c>
      <c r="B74" s="84" t="str">
        <f t="shared" si="3"/>
        <v>United Kingdom</v>
      </c>
      <c r="C74" s="84" t="str">
        <f t="shared" si="4"/>
        <v>GBR</v>
      </c>
      <c r="D74" s="214">
        <f t="shared" si="5"/>
        <v>0.33750000000000013</v>
      </c>
      <c r="E74" s="81" t="s">
        <v>121</v>
      </c>
      <c r="F74" s="84" t="s">
        <v>120</v>
      </c>
      <c r="G74" s="216">
        <v>8.3333333333333301E-2</v>
      </c>
      <c r="H74" s="214">
        <v>0.59166666666666701</v>
      </c>
      <c r="I74" s="214">
        <v>0</v>
      </c>
      <c r="J74" s="214">
        <v>0.5</v>
      </c>
      <c r="K74" s="214">
        <v>0</v>
      </c>
      <c r="L74" s="214">
        <v>1</v>
      </c>
      <c r="M74" s="214">
        <v>0.5</v>
      </c>
      <c r="N74" s="214">
        <v>0.5</v>
      </c>
      <c r="O74" s="214">
        <v>0</v>
      </c>
      <c r="P74" s="214">
        <v>0.75</v>
      </c>
      <c r="Q74" s="214">
        <v>0</v>
      </c>
      <c r="R74" s="214">
        <v>0.4</v>
      </c>
      <c r="S74" s="214">
        <v>0</v>
      </c>
      <c r="T74" s="215">
        <v>0.4</v>
      </c>
      <c r="U74" s="34"/>
      <c r="V74" s="34"/>
    </row>
    <row r="75" spans="1:22" x14ac:dyDescent="0.2">
      <c r="A75" s="81">
        <v>70</v>
      </c>
      <c r="B75" s="84" t="str">
        <f t="shared" si="3"/>
        <v>Georgia</v>
      </c>
      <c r="C75" s="84" t="str">
        <f t="shared" si="4"/>
        <v>GEO</v>
      </c>
      <c r="D75" s="214">
        <f t="shared" si="5"/>
        <v>0.35416666666666696</v>
      </c>
      <c r="E75" s="81" t="s">
        <v>123</v>
      </c>
      <c r="F75" s="84" t="s">
        <v>122</v>
      </c>
      <c r="G75" s="216">
        <v>0.16666666666666699</v>
      </c>
      <c r="H75" s="214">
        <v>0.54166666666666696</v>
      </c>
      <c r="I75" s="214">
        <v>0</v>
      </c>
      <c r="J75" s="214">
        <v>0.5</v>
      </c>
      <c r="K75" s="214">
        <v>0.5</v>
      </c>
      <c r="L75" s="214">
        <v>1</v>
      </c>
      <c r="M75" s="214">
        <v>0.5</v>
      </c>
      <c r="N75" s="214">
        <v>0.5</v>
      </c>
      <c r="O75" s="214">
        <v>0</v>
      </c>
      <c r="P75" s="214">
        <v>0.25</v>
      </c>
      <c r="Q75" s="214">
        <v>0</v>
      </c>
      <c r="R75" s="214">
        <v>0.4</v>
      </c>
      <c r="S75" s="214">
        <v>0</v>
      </c>
      <c r="T75" s="215">
        <v>0.6</v>
      </c>
      <c r="U75" s="34"/>
      <c r="V75" s="34"/>
    </row>
    <row r="76" spans="1:22" x14ac:dyDescent="0.2">
      <c r="A76" s="81">
        <v>71</v>
      </c>
      <c r="B76" s="84" t="str">
        <f t="shared" si="3"/>
        <v>Ghana</v>
      </c>
      <c r="C76" s="84" t="str">
        <f t="shared" si="4"/>
        <v>GHA</v>
      </c>
      <c r="D76" s="214">
        <f t="shared" si="5"/>
        <v>0.21666666666666651</v>
      </c>
      <c r="E76" s="81" t="s">
        <v>125</v>
      </c>
      <c r="F76" s="84" t="s">
        <v>124</v>
      </c>
      <c r="G76" s="216">
        <v>0</v>
      </c>
      <c r="H76" s="214">
        <v>0.43333333333333302</v>
      </c>
      <c r="I76" s="214">
        <v>0</v>
      </c>
      <c r="J76" s="214">
        <v>0.5</v>
      </c>
      <c r="K76" s="214">
        <v>0</v>
      </c>
      <c r="L76" s="214">
        <v>1</v>
      </c>
      <c r="M76" s="214">
        <v>0</v>
      </c>
      <c r="N76" s="214">
        <v>0</v>
      </c>
      <c r="O76" s="214">
        <v>0</v>
      </c>
      <c r="P76" s="214">
        <v>0.5</v>
      </c>
      <c r="Q76" s="214">
        <v>0</v>
      </c>
      <c r="R76" s="214">
        <v>0.4</v>
      </c>
      <c r="S76" s="214">
        <v>0</v>
      </c>
      <c r="T76" s="215">
        <v>0.2</v>
      </c>
      <c r="U76" s="34"/>
      <c r="V76" s="34"/>
    </row>
    <row r="77" spans="1:22" x14ac:dyDescent="0.2">
      <c r="A77" s="81">
        <v>72</v>
      </c>
      <c r="B77" s="84" t="str">
        <f t="shared" si="3"/>
        <v>Gibraltar</v>
      </c>
      <c r="C77" s="84" t="str">
        <f t="shared" si="4"/>
        <v>GIB</v>
      </c>
      <c r="D77" s="214">
        <f t="shared" si="5"/>
        <v>0.86666666666666692</v>
      </c>
      <c r="E77" s="81" t="s">
        <v>707</v>
      </c>
      <c r="F77" s="84" t="s">
        <v>740</v>
      </c>
      <c r="G77" s="216">
        <v>0.91666666666666696</v>
      </c>
      <c r="H77" s="214">
        <v>0.81666666666666698</v>
      </c>
      <c r="I77" s="214">
        <v>1</v>
      </c>
      <c r="J77" s="214">
        <v>0.5</v>
      </c>
      <c r="K77" s="214">
        <v>1</v>
      </c>
      <c r="L77" s="214">
        <v>1</v>
      </c>
      <c r="M77" s="214">
        <v>1</v>
      </c>
      <c r="N77" s="214">
        <v>1</v>
      </c>
      <c r="O77" s="214">
        <v>1</v>
      </c>
      <c r="P77" s="214">
        <v>1</v>
      </c>
      <c r="Q77" s="214">
        <v>1</v>
      </c>
      <c r="R77" s="214">
        <v>0.6</v>
      </c>
      <c r="S77" s="214">
        <v>0.5</v>
      </c>
      <c r="T77" s="215">
        <v>0.8</v>
      </c>
      <c r="U77" s="34"/>
      <c r="V77" s="34"/>
    </row>
    <row r="78" spans="1:22" x14ac:dyDescent="0.2">
      <c r="A78" s="81">
        <v>73</v>
      </c>
      <c r="B78" s="84" t="str">
        <f t="shared" si="3"/>
        <v>Guinea</v>
      </c>
      <c r="C78" s="84" t="str">
        <f t="shared" si="4"/>
        <v>GIN</v>
      </c>
      <c r="D78" s="214">
        <f t="shared" si="5"/>
        <v>0.26250000000000012</v>
      </c>
      <c r="E78" s="81" t="s">
        <v>127</v>
      </c>
      <c r="F78" s="84" t="s">
        <v>126</v>
      </c>
      <c r="G78" s="216">
        <v>8.3333333333333301E-2</v>
      </c>
      <c r="H78" s="214">
        <v>0.44166666666666698</v>
      </c>
      <c r="I78" s="214">
        <v>0</v>
      </c>
      <c r="J78" s="214">
        <v>0</v>
      </c>
      <c r="K78" s="214">
        <v>0</v>
      </c>
      <c r="L78" s="214">
        <v>1</v>
      </c>
      <c r="M78" s="214">
        <v>0.5</v>
      </c>
      <c r="N78" s="214">
        <v>0.5</v>
      </c>
      <c r="O78" s="214">
        <v>0</v>
      </c>
      <c r="P78" s="214">
        <v>0.75</v>
      </c>
      <c r="Q78" s="214">
        <v>0</v>
      </c>
      <c r="R78" s="214">
        <v>0.2</v>
      </c>
      <c r="S78" s="214">
        <v>0</v>
      </c>
      <c r="T78" s="215">
        <v>0.2</v>
      </c>
      <c r="U78" s="34"/>
      <c r="V78" s="34"/>
    </row>
    <row r="79" spans="1:22" x14ac:dyDescent="0.2">
      <c r="A79" s="81">
        <v>74</v>
      </c>
      <c r="B79" s="84" t="str">
        <f t="shared" si="3"/>
        <v>Gambia, The</v>
      </c>
      <c r="C79" s="84" t="str">
        <f t="shared" si="4"/>
        <v>GMB</v>
      </c>
      <c r="D79" s="214">
        <f t="shared" si="5"/>
        <v>0.26805555555555566</v>
      </c>
      <c r="E79" s="81" t="s">
        <v>128</v>
      </c>
      <c r="F79" s="84" t="s">
        <v>741</v>
      </c>
      <c r="G79" s="216">
        <v>8.3333333333333301E-2</v>
      </c>
      <c r="H79" s="214">
        <v>0.452777777777778</v>
      </c>
      <c r="I79" s="214">
        <v>0</v>
      </c>
      <c r="J79" s="214">
        <v>0.5</v>
      </c>
      <c r="K79" s="214">
        <v>0.5</v>
      </c>
      <c r="L79" s="214">
        <v>0.66666666666666696</v>
      </c>
      <c r="M79" s="214">
        <v>0</v>
      </c>
      <c r="N79" s="214">
        <v>0</v>
      </c>
      <c r="O79" s="214">
        <v>0</v>
      </c>
      <c r="P79" s="214">
        <v>0.75</v>
      </c>
      <c r="Q79" s="214">
        <v>0</v>
      </c>
      <c r="R79" s="214">
        <v>0.4</v>
      </c>
      <c r="S79" s="214">
        <v>0</v>
      </c>
      <c r="T79" s="215">
        <v>0.4</v>
      </c>
      <c r="U79" s="34"/>
      <c r="V79" s="34"/>
    </row>
    <row r="80" spans="1:22" x14ac:dyDescent="0.2">
      <c r="A80" s="81">
        <v>75</v>
      </c>
      <c r="B80" s="84" t="str">
        <f t="shared" si="3"/>
        <v>Guinea-Bissau</v>
      </c>
      <c r="C80" s="84" t="str">
        <f t="shared" si="4"/>
        <v>GNB</v>
      </c>
      <c r="D80" s="214">
        <f t="shared" si="5"/>
        <v>0.4680555555555555</v>
      </c>
      <c r="E80" s="81" t="s">
        <v>130</v>
      </c>
      <c r="F80" s="84" t="s">
        <v>129</v>
      </c>
      <c r="G80" s="216">
        <v>0.25</v>
      </c>
      <c r="H80" s="214">
        <v>0.68611111111111101</v>
      </c>
      <c r="I80" s="214">
        <v>0</v>
      </c>
      <c r="J80" s="214">
        <v>0.5</v>
      </c>
      <c r="K80" s="214">
        <v>0.5</v>
      </c>
      <c r="L80" s="214">
        <v>0.66666666666666696</v>
      </c>
      <c r="M80" s="214">
        <v>1</v>
      </c>
      <c r="N80" s="214">
        <v>1</v>
      </c>
      <c r="O80" s="214">
        <v>0</v>
      </c>
      <c r="P80" s="214">
        <v>0.75</v>
      </c>
      <c r="Q80" s="214">
        <v>0</v>
      </c>
      <c r="R80" s="214">
        <v>0.4</v>
      </c>
      <c r="S80" s="214">
        <v>0</v>
      </c>
      <c r="T80" s="215">
        <v>0.8</v>
      </c>
      <c r="U80" s="34"/>
      <c r="V80" s="34"/>
    </row>
    <row r="81" spans="1:22" x14ac:dyDescent="0.2">
      <c r="A81" s="81">
        <v>76</v>
      </c>
      <c r="B81" s="84" t="str">
        <f t="shared" si="3"/>
        <v>Equatorial Guinea</v>
      </c>
      <c r="C81" s="84" t="str">
        <f t="shared" si="4"/>
        <v>GNQ</v>
      </c>
      <c r="D81" s="214">
        <f t="shared" si="5"/>
        <v>0.3583333333333335</v>
      </c>
      <c r="E81" s="81" t="s">
        <v>132</v>
      </c>
      <c r="F81" s="84" t="s">
        <v>131</v>
      </c>
      <c r="G81" s="216">
        <v>0.16666666666666699</v>
      </c>
      <c r="H81" s="214">
        <v>0.55000000000000004</v>
      </c>
      <c r="I81" s="214">
        <v>0</v>
      </c>
      <c r="J81" s="214">
        <v>0</v>
      </c>
      <c r="K81" s="214">
        <v>0.5</v>
      </c>
      <c r="L81" s="214">
        <v>1</v>
      </c>
      <c r="M81" s="214">
        <v>0.5</v>
      </c>
      <c r="N81" s="214">
        <v>0.5</v>
      </c>
      <c r="O81" s="214">
        <v>0</v>
      </c>
      <c r="P81" s="214">
        <v>1</v>
      </c>
      <c r="Q81" s="214">
        <v>0</v>
      </c>
      <c r="R81" s="214">
        <v>0.4</v>
      </c>
      <c r="S81" s="214">
        <v>0</v>
      </c>
      <c r="T81" s="215">
        <v>0.4</v>
      </c>
      <c r="U81" s="34"/>
      <c r="V81" s="34"/>
    </row>
    <row r="82" spans="1:22" x14ac:dyDescent="0.2">
      <c r="A82" s="81">
        <v>77</v>
      </c>
      <c r="B82" s="84" t="str">
        <f t="shared" si="3"/>
        <v>Greece</v>
      </c>
      <c r="C82" s="84" t="str">
        <f t="shared" si="4"/>
        <v>GRC</v>
      </c>
      <c r="D82" s="214">
        <f t="shared" si="5"/>
        <v>0.32083333333333314</v>
      </c>
      <c r="E82" s="81" t="s">
        <v>134</v>
      </c>
      <c r="F82" s="84" t="s">
        <v>133</v>
      </c>
      <c r="G82" s="216">
        <v>8.3333333333333301E-2</v>
      </c>
      <c r="H82" s="214">
        <v>0.55833333333333302</v>
      </c>
      <c r="I82" s="214">
        <v>0</v>
      </c>
      <c r="J82" s="214">
        <v>0.5</v>
      </c>
      <c r="K82" s="214">
        <v>0</v>
      </c>
      <c r="L82" s="214">
        <v>1</v>
      </c>
      <c r="M82" s="214">
        <v>0.5</v>
      </c>
      <c r="N82" s="214">
        <v>0.5</v>
      </c>
      <c r="O82" s="214">
        <v>0</v>
      </c>
      <c r="P82" s="214">
        <v>0.75</v>
      </c>
      <c r="Q82" s="214">
        <v>0</v>
      </c>
      <c r="R82" s="214">
        <v>0.4</v>
      </c>
      <c r="S82" s="214">
        <v>0</v>
      </c>
      <c r="T82" s="215">
        <v>0.2</v>
      </c>
      <c r="U82" s="34"/>
      <c r="V82" s="34"/>
    </row>
    <row r="83" spans="1:22" x14ac:dyDescent="0.2">
      <c r="A83" s="81">
        <v>78</v>
      </c>
      <c r="B83" s="84" t="str">
        <f t="shared" si="3"/>
        <v>Grenada</v>
      </c>
      <c r="C83" s="84" t="str">
        <f t="shared" si="4"/>
        <v>GRD</v>
      </c>
      <c r="D83" s="214">
        <f t="shared" si="5"/>
        <v>0.55833333333333302</v>
      </c>
      <c r="E83" s="81" t="s">
        <v>136</v>
      </c>
      <c r="F83" s="84" t="s">
        <v>135</v>
      </c>
      <c r="G83" s="216">
        <v>0.33333333333333298</v>
      </c>
      <c r="H83" s="214">
        <v>0.78333333333333299</v>
      </c>
      <c r="I83" s="214">
        <v>0</v>
      </c>
      <c r="J83" s="214">
        <v>0.5</v>
      </c>
      <c r="K83" s="214">
        <v>1</v>
      </c>
      <c r="L83" s="214">
        <v>1</v>
      </c>
      <c r="M83" s="214">
        <v>1</v>
      </c>
      <c r="N83" s="214">
        <v>1</v>
      </c>
      <c r="O83" s="214">
        <v>0</v>
      </c>
      <c r="P83" s="214">
        <v>1</v>
      </c>
      <c r="Q83" s="214">
        <v>0</v>
      </c>
      <c r="R83" s="214">
        <v>0.4</v>
      </c>
      <c r="S83" s="214">
        <v>0</v>
      </c>
      <c r="T83" s="215">
        <v>0.8</v>
      </c>
      <c r="U83" s="34"/>
      <c r="V83" s="34"/>
    </row>
    <row r="84" spans="1:22" x14ac:dyDescent="0.2">
      <c r="A84" s="81">
        <v>79</v>
      </c>
      <c r="B84" s="84" t="str">
        <f t="shared" si="3"/>
        <v>Greenland</v>
      </c>
      <c r="C84" s="84" t="str">
        <f t="shared" si="4"/>
        <v>GRL</v>
      </c>
      <c r="D84" s="214">
        <f t="shared" si="5"/>
        <v>0.78333333333333299</v>
      </c>
      <c r="E84" s="81" t="s">
        <v>708</v>
      </c>
      <c r="F84" s="84" t="s">
        <v>742</v>
      </c>
      <c r="G84" s="216">
        <v>0.83333333333333304</v>
      </c>
      <c r="H84" s="214">
        <v>0.73333333333333295</v>
      </c>
      <c r="I84" s="214">
        <v>1</v>
      </c>
      <c r="J84" s="214">
        <v>0.5</v>
      </c>
      <c r="K84" s="214">
        <v>1</v>
      </c>
      <c r="L84" s="214">
        <v>1</v>
      </c>
      <c r="M84" s="214">
        <v>0.5</v>
      </c>
      <c r="N84" s="214">
        <v>0.5</v>
      </c>
      <c r="O84" s="214">
        <v>1</v>
      </c>
      <c r="P84" s="214">
        <v>1</v>
      </c>
      <c r="Q84" s="214">
        <v>1</v>
      </c>
      <c r="R84" s="214">
        <v>0.8</v>
      </c>
      <c r="S84" s="214">
        <v>0.5</v>
      </c>
      <c r="T84" s="215">
        <v>0.6</v>
      </c>
      <c r="U84" s="34"/>
      <c r="V84" s="34"/>
    </row>
    <row r="85" spans="1:22" x14ac:dyDescent="0.2">
      <c r="A85" s="81">
        <v>80</v>
      </c>
      <c r="B85" s="84" t="str">
        <f t="shared" si="3"/>
        <v>Guatemala</v>
      </c>
      <c r="C85" s="84" t="str">
        <f t="shared" si="4"/>
        <v>GTM</v>
      </c>
      <c r="D85" s="214">
        <f t="shared" si="5"/>
        <v>0.23472222222222217</v>
      </c>
      <c r="E85" s="81" t="s">
        <v>138</v>
      </c>
      <c r="F85" s="84" t="s">
        <v>137</v>
      </c>
      <c r="G85" s="216">
        <v>8.3333333333333301E-2</v>
      </c>
      <c r="H85" s="214">
        <v>0.38611111111111102</v>
      </c>
      <c r="I85" s="214">
        <v>0</v>
      </c>
      <c r="J85" s="214">
        <v>0</v>
      </c>
      <c r="K85" s="214">
        <v>0</v>
      </c>
      <c r="L85" s="214">
        <v>0.66666666666666696</v>
      </c>
      <c r="M85" s="214">
        <v>0.5</v>
      </c>
      <c r="N85" s="214">
        <v>0.5</v>
      </c>
      <c r="O85" s="214">
        <v>0</v>
      </c>
      <c r="P85" s="214">
        <v>0.75</v>
      </c>
      <c r="Q85" s="214">
        <v>0</v>
      </c>
      <c r="R85" s="214">
        <v>0.2</v>
      </c>
      <c r="S85" s="214">
        <v>0</v>
      </c>
      <c r="T85" s="215">
        <v>0.2</v>
      </c>
      <c r="U85" s="34"/>
      <c r="V85" s="34"/>
    </row>
    <row r="86" spans="1:22" x14ac:dyDescent="0.2">
      <c r="A86" s="81">
        <v>81</v>
      </c>
      <c r="B86" s="84" t="str">
        <f t="shared" si="3"/>
        <v>Guam</v>
      </c>
      <c r="C86" s="84" t="str">
        <f t="shared" si="4"/>
        <v>GUM</v>
      </c>
      <c r="D86" s="214">
        <f t="shared" si="5"/>
        <v>0.85</v>
      </c>
      <c r="E86" s="81" t="s">
        <v>709</v>
      </c>
      <c r="F86" s="84" t="s">
        <v>743</v>
      </c>
      <c r="G86" s="216">
        <v>0.91666666666666696</v>
      </c>
      <c r="H86" s="214">
        <v>0.78333333333333299</v>
      </c>
      <c r="I86" s="214">
        <v>1</v>
      </c>
      <c r="J86" s="214">
        <v>0.5</v>
      </c>
      <c r="K86" s="214">
        <v>1</v>
      </c>
      <c r="L86" s="214">
        <v>1</v>
      </c>
      <c r="M86" s="214">
        <v>1</v>
      </c>
      <c r="N86" s="214">
        <v>1</v>
      </c>
      <c r="O86" s="214">
        <v>1</v>
      </c>
      <c r="P86" s="214">
        <v>1</v>
      </c>
      <c r="Q86" s="214">
        <v>1</v>
      </c>
      <c r="R86" s="214">
        <v>0.4</v>
      </c>
      <c r="S86" s="214">
        <v>0.5</v>
      </c>
      <c r="T86" s="215">
        <v>0.8</v>
      </c>
      <c r="U86" s="34"/>
      <c r="V86" s="34"/>
    </row>
    <row r="87" spans="1:22" x14ac:dyDescent="0.2">
      <c r="A87" s="81">
        <v>82</v>
      </c>
      <c r="B87" s="84" t="str">
        <f t="shared" si="3"/>
        <v>Guyana</v>
      </c>
      <c r="C87" s="84" t="str">
        <f t="shared" si="4"/>
        <v>GUY</v>
      </c>
      <c r="D87" s="214">
        <f t="shared" si="5"/>
        <v>0.39999999999999997</v>
      </c>
      <c r="E87" s="81" t="s">
        <v>140</v>
      </c>
      <c r="F87" s="84" t="s">
        <v>139</v>
      </c>
      <c r="G87" s="216">
        <v>0.16666666666666699</v>
      </c>
      <c r="H87" s="214">
        <v>0.63333333333333297</v>
      </c>
      <c r="I87" s="214">
        <v>0</v>
      </c>
      <c r="J87" s="214">
        <v>0.5</v>
      </c>
      <c r="K87" s="214">
        <v>0.5</v>
      </c>
      <c r="L87" s="214">
        <v>1</v>
      </c>
      <c r="M87" s="214">
        <v>0.5</v>
      </c>
      <c r="N87" s="214">
        <v>0.5</v>
      </c>
      <c r="O87" s="214">
        <v>0</v>
      </c>
      <c r="P87" s="214">
        <v>1</v>
      </c>
      <c r="Q87" s="214">
        <v>0</v>
      </c>
      <c r="R87" s="214">
        <v>0.4</v>
      </c>
      <c r="S87" s="214">
        <v>0</v>
      </c>
      <c r="T87" s="215">
        <v>0.4</v>
      </c>
      <c r="U87" s="34"/>
      <c r="V87" s="34"/>
    </row>
    <row r="88" spans="1:22" x14ac:dyDescent="0.2">
      <c r="A88" s="81">
        <v>83</v>
      </c>
      <c r="B88" s="84" t="str">
        <f t="shared" si="3"/>
        <v>Hong Kong SAR, China</v>
      </c>
      <c r="C88" s="84" t="str">
        <f t="shared" si="4"/>
        <v>HKG</v>
      </c>
      <c r="D88" s="214">
        <f t="shared" si="5"/>
        <v>0.7041666666666665</v>
      </c>
      <c r="E88" s="81" t="s">
        <v>710</v>
      </c>
      <c r="F88" s="84" t="s">
        <v>744</v>
      </c>
      <c r="G88" s="216">
        <v>0.75</v>
      </c>
      <c r="H88" s="214">
        <v>0.65833333333333299</v>
      </c>
      <c r="I88" s="214">
        <v>1</v>
      </c>
      <c r="J88" s="214">
        <v>0.5</v>
      </c>
      <c r="K88" s="214">
        <v>0.5</v>
      </c>
      <c r="L88" s="214">
        <v>1</v>
      </c>
      <c r="M88" s="214">
        <v>0.5</v>
      </c>
      <c r="N88" s="214">
        <v>0.5</v>
      </c>
      <c r="O88" s="214">
        <v>1</v>
      </c>
      <c r="P88" s="214">
        <v>0.75</v>
      </c>
      <c r="Q88" s="214">
        <v>1</v>
      </c>
      <c r="R88" s="214">
        <v>0.6</v>
      </c>
      <c r="S88" s="214">
        <v>0.5</v>
      </c>
      <c r="T88" s="215">
        <v>0.6</v>
      </c>
      <c r="U88" s="34"/>
      <c r="V88" s="34"/>
    </row>
    <row r="89" spans="1:22" x14ac:dyDescent="0.2">
      <c r="A89" s="81">
        <v>84</v>
      </c>
      <c r="B89" s="84" t="str">
        <f t="shared" si="3"/>
        <v>Honduras</v>
      </c>
      <c r="C89" s="84" t="str">
        <f t="shared" si="4"/>
        <v>HND</v>
      </c>
      <c r="D89" s="214">
        <f t="shared" si="5"/>
        <v>0.25555555555555565</v>
      </c>
      <c r="E89" s="81" t="s">
        <v>142</v>
      </c>
      <c r="F89" s="84" t="s">
        <v>141</v>
      </c>
      <c r="G89" s="216">
        <v>8.3333333333333301E-2</v>
      </c>
      <c r="H89" s="214">
        <v>0.42777777777777798</v>
      </c>
      <c r="I89" s="214">
        <v>0</v>
      </c>
      <c r="J89" s="214">
        <v>0.5</v>
      </c>
      <c r="K89" s="214">
        <v>0</v>
      </c>
      <c r="L89" s="214">
        <v>0.66666666666666696</v>
      </c>
      <c r="M89" s="214">
        <v>0.5</v>
      </c>
      <c r="N89" s="214">
        <v>0.5</v>
      </c>
      <c r="O89" s="214">
        <v>0</v>
      </c>
      <c r="P89" s="214">
        <v>0.5</v>
      </c>
      <c r="Q89" s="214">
        <v>0</v>
      </c>
      <c r="R89" s="214">
        <v>0.2</v>
      </c>
      <c r="S89" s="214">
        <v>0</v>
      </c>
      <c r="T89" s="215">
        <v>0.2</v>
      </c>
      <c r="U89" s="34"/>
      <c r="V89" s="34"/>
    </row>
    <row r="90" spans="1:22" x14ac:dyDescent="0.2">
      <c r="A90" s="81">
        <v>85</v>
      </c>
      <c r="B90" s="84" t="str">
        <f t="shared" si="3"/>
        <v>Croatia</v>
      </c>
      <c r="C90" s="84" t="str">
        <f t="shared" si="4"/>
        <v>HRV</v>
      </c>
      <c r="D90" s="214">
        <f t="shared" si="5"/>
        <v>0.35416666666666696</v>
      </c>
      <c r="E90" s="81" t="s">
        <v>144</v>
      </c>
      <c r="F90" s="84" t="s">
        <v>143</v>
      </c>
      <c r="G90" s="216">
        <v>0.16666666666666699</v>
      </c>
      <c r="H90" s="214">
        <v>0.54166666666666696</v>
      </c>
      <c r="I90" s="214">
        <v>0</v>
      </c>
      <c r="J90" s="214">
        <v>0.5</v>
      </c>
      <c r="K90" s="214">
        <v>0.5</v>
      </c>
      <c r="L90" s="214">
        <v>1</v>
      </c>
      <c r="M90" s="214">
        <v>0.5</v>
      </c>
      <c r="N90" s="214">
        <v>0.5</v>
      </c>
      <c r="O90" s="214">
        <v>0</v>
      </c>
      <c r="P90" s="214">
        <v>0.25</v>
      </c>
      <c r="Q90" s="214">
        <v>0</v>
      </c>
      <c r="R90" s="214">
        <v>0.4</v>
      </c>
      <c r="S90" s="214">
        <v>0</v>
      </c>
      <c r="T90" s="215">
        <v>0.6</v>
      </c>
      <c r="U90" s="34"/>
      <c r="V90" s="34"/>
    </row>
    <row r="91" spans="1:22" x14ac:dyDescent="0.2">
      <c r="A91" s="81">
        <v>86</v>
      </c>
      <c r="B91" s="84" t="str">
        <f t="shared" si="3"/>
        <v>Haiti</v>
      </c>
      <c r="C91" s="84" t="str">
        <f t="shared" si="4"/>
        <v>HTI</v>
      </c>
      <c r="D91" s="214">
        <f t="shared" si="5"/>
        <v>0.20277777777777767</v>
      </c>
      <c r="E91" s="81" t="s">
        <v>146</v>
      </c>
      <c r="F91" s="84" t="s">
        <v>145</v>
      </c>
      <c r="G91" s="216">
        <v>8.3333333333333301E-2</v>
      </c>
      <c r="H91" s="214">
        <v>0.32222222222222202</v>
      </c>
      <c r="I91" s="214">
        <v>0</v>
      </c>
      <c r="J91" s="214">
        <v>0</v>
      </c>
      <c r="K91" s="214">
        <v>0</v>
      </c>
      <c r="L91" s="214">
        <v>0.33333333333333298</v>
      </c>
      <c r="M91" s="214">
        <v>0.5</v>
      </c>
      <c r="N91" s="214">
        <v>0.5</v>
      </c>
      <c r="O91" s="214">
        <v>0</v>
      </c>
      <c r="P91" s="214">
        <v>0.5</v>
      </c>
      <c r="Q91" s="214">
        <v>0</v>
      </c>
      <c r="R91" s="214">
        <v>0.4</v>
      </c>
      <c r="S91" s="214">
        <v>0</v>
      </c>
      <c r="T91" s="215">
        <v>0.2</v>
      </c>
      <c r="U91" s="34"/>
      <c r="V91" s="34"/>
    </row>
    <row r="92" spans="1:22" x14ac:dyDescent="0.2">
      <c r="A92" s="81">
        <v>87</v>
      </c>
      <c r="B92" s="84" t="str">
        <f t="shared" si="3"/>
        <v>Hungary</v>
      </c>
      <c r="C92" s="84" t="str">
        <f t="shared" si="4"/>
        <v>HUN</v>
      </c>
      <c r="D92" s="214">
        <f t="shared" si="5"/>
        <v>0.33333333333333315</v>
      </c>
      <c r="E92" s="81" t="s">
        <v>148</v>
      </c>
      <c r="F92" s="84" t="s">
        <v>147</v>
      </c>
      <c r="G92" s="216">
        <v>8.3333333333333301E-2</v>
      </c>
      <c r="H92" s="214">
        <v>0.58333333333333304</v>
      </c>
      <c r="I92" s="214">
        <v>0</v>
      </c>
      <c r="J92" s="214">
        <v>0.5</v>
      </c>
      <c r="K92" s="214">
        <v>0</v>
      </c>
      <c r="L92" s="214">
        <v>1</v>
      </c>
      <c r="M92" s="214">
        <v>0.5</v>
      </c>
      <c r="N92" s="214">
        <v>0.5</v>
      </c>
      <c r="O92" s="214">
        <v>0</v>
      </c>
      <c r="P92" s="214">
        <v>0.5</v>
      </c>
      <c r="Q92" s="214">
        <v>0</v>
      </c>
      <c r="R92" s="214">
        <v>0.4</v>
      </c>
      <c r="S92" s="214">
        <v>0</v>
      </c>
      <c r="T92" s="215">
        <v>0.6</v>
      </c>
      <c r="U92" s="34"/>
      <c r="V92" s="34"/>
    </row>
    <row r="93" spans="1:22" x14ac:dyDescent="0.2">
      <c r="A93" s="81">
        <v>88</v>
      </c>
      <c r="B93" s="84" t="str">
        <f t="shared" si="3"/>
        <v>Indonesia</v>
      </c>
      <c r="C93" s="84" t="str">
        <f t="shared" si="4"/>
        <v>IDN</v>
      </c>
      <c r="D93" s="214">
        <f t="shared" si="5"/>
        <v>0.1791666666666665</v>
      </c>
      <c r="E93" s="81" t="s">
        <v>150</v>
      </c>
      <c r="F93" s="84" t="s">
        <v>149</v>
      </c>
      <c r="G93" s="216">
        <v>0</v>
      </c>
      <c r="H93" s="214">
        <v>0.358333333333333</v>
      </c>
      <c r="I93" s="214">
        <v>0</v>
      </c>
      <c r="J93" s="214">
        <v>0.5</v>
      </c>
      <c r="K93" s="214">
        <v>0</v>
      </c>
      <c r="L93" s="214">
        <v>1</v>
      </c>
      <c r="M93" s="214">
        <v>0</v>
      </c>
      <c r="N93" s="214">
        <v>0</v>
      </c>
      <c r="O93" s="214">
        <v>0</v>
      </c>
      <c r="P93" s="214">
        <v>0.25</v>
      </c>
      <c r="Q93" s="214">
        <v>0</v>
      </c>
      <c r="R93" s="214">
        <v>0.2</v>
      </c>
      <c r="S93" s="214">
        <v>0</v>
      </c>
      <c r="T93" s="215">
        <v>0.2</v>
      </c>
      <c r="U93" s="34"/>
      <c r="V93" s="34"/>
    </row>
    <row r="94" spans="1:22" x14ac:dyDescent="0.2">
      <c r="A94" s="81">
        <v>89</v>
      </c>
      <c r="B94" s="84" t="str">
        <f t="shared" si="3"/>
        <v>Isle of Man</v>
      </c>
      <c r="C94" s="84" t="str">
        <f t="shared" si="4"/>
        <v>IMN</v>
      </c>
      <c r="D94" s="214">
        <f t="shared" si="5"/>
        <v>0.86666666666666692</v>
      </c>
      <c r="E94" s="81" t="s">
        <v>711</v>
      </c>
      <c r="F94" s="84" t="s">
        <v>745</v>
      </c>
      <c r="G94" s="216">
        <v>0.91666666666666696</v>
      </c>
      <c r="H94" s="214">
        <v>0.81666666666666698</v>
      </c>
      <c r="I94" s="214">
        <v>1</v>
      </c>
      <c r="J94" s="214">
        <v>0.5</v>
      </c>
      <c r="K94" s="214">
        <v>1</v>
      </c>
      <c r="L94" s="214">
        <v>1</v>
      </c>
      <c r="M94" s="214">
        <v>1</v>
      </c>
      <c r="N94" s="214">
        <v>1</v>
      </c>
      <c r="O94" s="214">
        <v>1</v>
      </c>
      <c r="P94" s="214">
        <v>1</v>
      </c>
      <c r="Q94" s="214">
        <v>1</v>
      </c>
      <c r="R94" s="214">
        <v>0.6</v>
      </c>
      <c r="S94" s="214">
        <v>0.5</v>
      </c>
      <c r="T94" s="215">
        <v>0.8</v>
      </c>
      <c r="U94" s="34"/>
      <c r="V94" s="34"/>
    </row>
    <row r="95" spans="1:22" x14ac:dyDescent="0.2">
      <c r="A95" s="81">
        <v>90</v>
      </c>
      <c r="B95" s="84" t="str">
        <f t="shared" si="3"/>
        <v>India</v>
      </c>
      <c r="C95" s="84" t="str">
        <f t="shared" si="4"/>
        <v>IND</v>
      </c>
      <c r="D95" s="214">
        <f t="shared" si="5"/>
        <v>0.22083333333333349</v>
      </c>
      <c r="E95" s="81" t="s">
        <v>152</v>
      </c>
      <c r="F95" s="84" t="s">
        <v>151</v>
      </c>
      <c r="G95" s="216">
        <v>0</v>
      </c>
      <c r="H95" s="214">
        <v>0.44166666666666698</v>
      </c>
      <c r="I95" s="214">
        <v>0</v>
      </c>
      <c r="J95" s="214">
        <v>0.5</v>
      </c>
      <c r="K95" s="214">
        <v>0</v>
      </c>
      <c r="L95" s="214">
        <v>1</v>
      </c>
      <c r="M95" s="214">
        <v>0</v>
      </c>
      <c r="N95" s="214">
        <v>0</v>
      </c>
      <c r="O95" s="214">
        <v>0</v>
      </c>
      <c r="P95" s="214">
        <v>0.75</v>
      </c>
      <c r="Q95" s="214">
        <v>0</v>
      </c>
      <c r="R95" s="214">
        <v>0.2</v>
      </c>
      <c r="S95" s="214">
        <v>0</v>
      </c>
      <c r="T95" s="215">
        <v>0.2</v>
      </c>
      <c r="U95" s="34"/>
      <c r="V95" s="34"/>
    </row>
    <row r="96" spans="1:22" x14ac:dyDescent="0.2">
      <c r="A96" s="81">
        <v>91</v>
      </c>
      <c r="B96" s="84" t="str">
        <f t="shared" si="3"/>
        <v>Ireland</v>
      </c>
      <c r="C96" s="84" t="str">
        <f t="shared" si="4"/>
        <v>IRL</v>
      </c>
      <c r="D96" s="214">
        <f t="shared" si="5"/>
        <v>0.35416666666666663</v>
      </c>
      <c r="E96" s="81" t="s">
        <v>154</v>
      </c>
      <c r="F96" s="84" t="s">
        <v>153</v>
      </c>
      <c r="G96" s="216">
        <v>8.3333333333333301E-2</v>
      </c>
      <c r="H96" s="214">
        <v>0.625</v>
      </c>
      <c r="I96" s="214">
        <v>0</v>
      </c>
      <c r="J96" s="214">
        <v>0.5</v>
      </c>
      <c r="K96" s="214">
        <v>0</v>
      </c>
      <c r="L96" s="214">
        <v>1</v>
      </c>
      <c r="M96" s="214">
        <v>0.5</v>
      </c>
      <c r="N96" s="214">
        <v>0.5</v>
      </c>
      <c r="O96" s="214">
        <v>0</v>
      </c>
      <c r="P96" s="214">
        <v>0.75</v>
      </c>
      <c r="Q96" s="214">
        <v>0</v>
      </c>
      <c r="R96" s="214">
        <v>0.4</v>
      </c>
      <c r="S96" s="214">
        <v>0</v>
      </c>
      <c r="T96" s="215">
        <v>0.6</v>
      </c>
      <c r="U96" s="34"/>
      <c r="V96" s="34"/>
    </row>
    <row r="97" spans="1:22" x14ac:dyDescent="0.2">
      <c r="A97" s="81">
        <v>92</v>
      </c>
      <c r="B97" s="84" t="str">
        <f t="shared" si="3"/>
        <v>Iran, Islamic Rep.</v>
      </c>
      <c r="C97" s="84" t="str">
        <f t="shared" si="4"/>
        <v>IRN</v>
      </c>
      <c r="D97" s="214">
        <f t="shared" si="5"/>
        <v>0.34583333333333349</v>
      </c>
      <c r="E97" s="81" t="s">
        <v>155</v>
      </c>
      <c r="F97" s="84" t="s">
        <v>746</v>
      </c>
      <c r="G97" s="216">
        <v>0.16666666666666699</v>
      </c>
      <c r="H97" s="214">
        <v>0.52500000000000002</v>
      </c>
      <c r="I97" s="214">
        <v>0</v>
      </c>
      <c r="J97" s="214">
        <v>0.5</v>
      </c>
      <c r="K97" s="214">
        <v>0.5</v>
      </c>
      <c r="L97" s="214">
        <v>1</v>
      </c>
      <c r="M97" s="214">
        <v>0.5</v>
      </c>
      <c r="N97" s="214">
        <v>0.5</v>
      </c>
      <c r="O97" s="214">
        <v>0</v>
      </c>
      <c r="P97" s="214">
        <v>0.75</v>
      </c>
      <c r="Q97" s="214">
        <v>0</v>
      </c>
      <c r="R97" s="214">
        <v>0.2</v>
      </c>
      <c r="S97" s="214">
        <v>0</v>
      </c>
      <c r="T97" s="215">
        <v>0.2</v>
      </c>
      <c r="U97" s="34"/>
      <c r="V97" s="34"/>
    </row>
    <row r="98" spans="1:22" x14ac:dyDescent="0.2">
      <c r="A98" s="81">
        <v>93</v>
      </c>
      <c r="B98" s="84" t="str">
        <f t="shared" si="3"/>
        <v>Iraq</v>
      </c>
      <c r="C98" s="84" t="str">
        <f t="shared" si="4"/>
        <v>IRQ</v>
      </c>
      <c r="D98" s="214">
        <f t="shared" si="5"/>
        <v>0.31805555555555548</v>
      </c>
      <c r="E98" s="81" t="s">
        <v>157</v>
      </c>
      <c r="F98" s="84" t="s">
        <v>156</v>
      </c>
      <c r="G98" s="216">
        <v>0.16666666666666699</v>
      </c>
      <c r="H98" s="214">
        <v>0.469444444444444</v>
      </c>
      <c r="I98" s="214">
        <v>0</v>
      </c>
      <c r="J98" s="214">
        <v>0.5</v>
      </c>
      <c r="K98" s="214">
        <v>0.5</v>
      </c>
      <c r="L98" s="214">
        <v>0.66666666666666696</v>
      </c>
      <c r="M98" s="214">
        <v>0.5</v>
      </c>
      <c r="N98" s="214">
        <v>0.5</v>
      </c>
      <c r="O98" s="214">
        <v>0</v>
      </c>
      <c r="P98" s="214">
        <v>0.75</v>
      </c>
      <c r="Q98" s="214">
        <v>0</v>
      </c>
      <c r="R98" s="214">
        <v>0.2</v>
      </c>
      <c r="S98" s="214">
        <v>0</v>
      </c>
      <c r="T98" s="215">
        <v>0.2</v>
      </c>
      <c r="U98" s="34"/>
      <c r="V98" s="34"/>
    </row>
    <row r="99" spans="1:22" x14ac:dyDescent="0.2">
      <c r="A99" s="81">
        <v>94</v>
      </c>
      <c r="B99" s="84" t="str">
        <f t="shared" si="3"/>
        <v>Iceland</v>
      </c>
      <c r="C99" s="84" t="str">
        <f t="shared" si="4"/>
        <v>ISL</v>
      </c>
      <c r="D99" s="214">
        <f t="shared" si="5"/>
        <v>0.39583333333333348</v>
      </c>
      <c r="E99" s="81" t="s">
        <v>159</v>
      </c>
      <c r="F99" s="84" t="s">
        <v>158</v>
      </c>
      <c r="G99" s="216">
        <v>0.16666666666666699</v>
      </c>
      <c r="H99" s="214">
        <v>0.625</v>
      </c>
      <c r="I99" s="214">
        <v>0</v>
      </c>
      <c r="J99" s="214">
        <v>0.5</v>
      </c>
      <c r="K99" s="214">
        <v>0.5</v>
      </c>
      <c r="L99" s="214">
        <v>1</v>
      </c>
      <c r="M99" s="214">
        <v>0.5</v>
      </c>
      <c r="N99" s="214">
        <v>0.5</v>
      </c>
      <c r="O99" s="214">
        <v>0</v>
      </c>
      <c r="P99" s="214">
        <v>0.75</v>
      </c>
      <c r="Q99" s="214">
        <v>0</v>
      </c>
      <c r="R99" s="214">
        <v>0.4</v>
      </c>
      <c r="S99" s="214">
        <v>0</v>
      </c>
      <c r="T99" s="215">
        <v>0.6</v>
      </c>
      <c r="U99" s="34"/>
      <c r="V99" s="34"/>
    </row>
    <row r="100" spans="1:22" x14ac:dyDescent="0.2">
      <c r="A100" s="81">
        <v>95</v>
      </c>
      <c r="B100" s="84" t="str">
        <f t="shared" si="3"/>
        <v>Israel</v>
      </c>
      <c r="C100" s="84" t="str">
        <f t="shared" si="4"/>
        <v>ISR</v>
      </c>
      <c r="D100" s="214">
        <f t="shared" si="5"/>
        <v>0.32083333333333314</v>
      </c>
      <c r="E100" s="81" t="s">
        <v>161</v>
      </c>
      <c r="F100" s="84" t="s">
        <v>160</v>
      </c>
      <c r="G100" s="216">
        <v>8.3333333333333301E-2</v>
      </c>
      <c r="H100" s="214">
        <v>0.55833333333333302</v>
      </c>
      <c r="I100" s="214">
        <v>0</v>
      </c>
      <c r="J100" s="214">
        <v>0.5</v>
      </c>
      <c r="K100" s="214">
        <v>0</v>
      </c>
      <c r="L100" s="214">
        <v>1</v>
      </c>
      <c r="M100" s="214">
        <v>0.5</v>
      </c>
      <c r="N100" s="214">
        <v>0.5</v>
      </c>
      <c r="O100" s="214">
        <v>0</v>
      </c>
      <c r="P100" s="214">
        <v>0.75</v>
      </c>
      <c r="Q100" s="214">
        <v>0</v>
      </c>
      <c r="R100" s="214">
        <v>0.4</v>
      </c>
      <c r="S100" s="214">
        <v>0</v>
      </c>
      <c r="T100" s="215">
        <v>0.2</v>
      </c>
      <c r="U100" s="34"/>
      <c r="V100" s="34"/>
    </row>
    <row r="101" spans="1:22" x14ac:dyDescent="0.2">
      <c r="A101" s="81">
        <v>96</v>
      </c>
      <c r="B101" s="84" t="str">
        <f t="shared" si="3"/>
        <v>Italy</v>
      </c>
      <c r="C101" s="84" t="str">
        <f t="shared" si="4"/>
        <v>ITA</v>
      </c>
      <c r="D101" s="214">
        <f t="shared" si="5"/>
        <v>0.32083333333333314</v>
      </c>
      <c r="E101" s="81" t="s">
        <v>163</v>
      </c>
      <c r="F101" s="84" t="s">
        <v>162</v>
      </c>
      <c r="G101" s="216">
        <v>8.3333333333333301E-2</v>
      </c>
      <c r="H101" s="214">
        <v>0.55833333333333302</v>
      </c>
      <c r="I101" s="214">
        <v>0</v>
      </c>
      <c r="J101" s="214">
        <v>0.5</v>
      </c>
      <c r="K101" s="214">
        <v>0</v>
      </c>
      <c r="L101" s="214">
        <v>1</v>
      </c>
      <c r="M101" s="214">
        <v>0.5</v>
      </c>
      <c r="N101" s="214">
        <v>0.5</v>
      </c>
      <c r="O101" s="214">
        <v>0</v>
      </c>
      <c r="P101" s="214">
        <v>0.75</v>
      </c>
      <c r="Q101" s="214">
        <v>0</v>
      </c>
      <c r="R101" s="214">
        <v>0.2</v>
      </c>
      <c r="S101" s="214">
        <v>0</v>
      </c>
      <c r="T101" s="215">
        <v>0.4</v>
      </c>
      <c r="U101" s="34"/>
      <c r="V101" s="34"/>
    </row>
    <row r="102" spans="1:22" x14ac:dyDescent="0.2">
      <c r="A102" s="81">
        <v>97</v>
      </c>
      <c r="B102" s="84" t="str">
        <f t="shared" si="3"/>
        <v>Jamaica</v>
      </c>
      <c r="C102" s="84" t="str">
        <f t="shared" si="4"/>
        <v>JAM</v>
      </c>
      <c r="D102" s="214">
        <f t="shared" si="5"/>
        <v>0.36249999999999999</v>
      </c>
      <c r="E102" s="81" t="s">
        <v>165</v>
      </c>
      <c r="F102" s="84" t="s">
        <v>164</v>
      </c>
      <c r="G102" s="216">
        <v>0.16666666666666699</v>
      </c>
      <c r="H102" s="214">
        <v>0.55833333333333302</v>
      </c>
      <c r="I102" s="214">
        <v>0</v>
      </c>
      <c r="J102" s="214">
        <v>0.5</v>
      </c>
      <c r="K102" s="214">
        <v>0.5</v>
      </c>
      <c r="L102" s="214">
        <v>1</v>
      </c>
      <c r="M102" s="214">
        <v>0.5</v>
      </c>
      <c r="N102" s="214">
        <v>0.5</v>
      </c>
      <c r="O102" s="214">
        <v>0</v>
      </c>
      <c r="P102" s="214">
        <v>0.75</v>
      </c>
      <c r="Q102" s="214">
        <v>0</v>
      </c>
      <c r="R102" s="214">
        <v>0.4</v>
      </c>
      <c r="S102" s="214">
        <v>0</v>
      </c>
      <c r="T102" s="215">
        <v>0.2</v>
      </c>
      <c r="U102" s="34"/>
      <c r="V102" s="34"/>
    </row>
    <row r="103" spans="1:22" x14ac:dyDescent="0.2">
      <c r="A103" s="81">
        <v>98</v>
      </c>
      <c r="B103" s="84" t="str">
        <f t="shared" si="3"/>
        <v>Jordan</v>
      </c>
      <c r="C103" s="84" t="str">
        <f t="shared" si="4"/>
        <v>JOR</v>
      </c>
      <c r="D103" s="214">
        <f t="shared" si="5"/>
        <v>0.30000000000000016</v>
      </c>
      <c r="E103" s="81" t="s">
        <v>167</v>
      </c>
      <c r="F103" s="84" t="s">
        <v>166</v>
      </c>
      <c r="G103" s="216">
        <v>8.3333333333333301E-2</v>
      </c>
      <c r="H103" s="214">
        <v>0.51666666666666705</v>
      </c>
      <c r="I103" s="214">
        <v>0</v>
      </c>
      <c r="J103" s="214">
        <v>0.5</v>
      </c>
      <c r="K103" s="214">
        <v>0</v>
      </c>
      <c r="L103" s="214">
        <v>1</v>
      </c>
      <c r="M103" s="214">
        <v>0.5</v>
      </c>
      <c r="N103" s="214">
        <v>0.5</v>
      </c>
      <c r="O103" s="214">
        <v>0</v>
      </c>
      <c r="P103" s="214">
        <v>0.5</v>
      </c>
      <c r="Q103" s="214">
        <v>0</v>
      </c>
      <c r="R103" s="214">
        <v>0.4</v>
      </c>
      <c r="S103" s="214">
        <v>0</v>
      </c>
      <c r="T103" s="215">
        <v>0.2</v>
      </c>
      <c r="U103" s="34"/>
      <c r="V103" s="34"/>
    </row>
    <row r="104" spans="1:22" x14ac:dyDescent="0.2">
      <c r="A104" s="81">
        <v>99</v>
      </c>
      <c r="B104" s="84" t="str">
        <f t="shared" si="3"/>
        <v>Japan</v>
      </c>
      <c r="C104" s="84" t="str">
        <f t="shared" si="4"/>
        <v>JPN</v>
      </c>
      <c r="D104" s="214">
        <f t="shared" si="5"/>
        <v>0.33750000000000013</v>
      </c>
      <c r="E104" s="81" t="s">
        <v>169</v>
      </c>
      <c r="F104" s="84" t="s">
        <v>168</v>
      </c>
      <c r="G104" s="216">
        <v>8.3333333333333301E-2</v>
      </c>
      <c r="H104" s="214">
        <v>0.59166666666666701</v>
      </c>
      <c r="I104" s="214">
        <v>0</v>
      </c>
      <c r="J104" s="214">
        <v>0.5</v>
      </c>
      <c r="K104" s="214">
        <v>0</v>
      </c>
      <c r="L104" s="214">
        <v>1</v>
      </c>
      <c r="M104" s="214">
        <v>0.5</v>
      </c>
      <c r="N104" s="214">
        <v>0.5</v>
      </c>
      <c r="O104" s="214">
        <v>0</v>
      </c>
      <c r="P104" s="214">
        <v>0.75</v>
      </c>
      <c r="Q104" s="214">
        <v>0</v>
      </c>
      <c r="R104" s="214">
        <v>0.2</v>
      </c>
      <c r="S104" s="214">
        <v>0</v>
      </c>
      <c r="T104" s="215">
        <v>0.6</v>
      </c>
      <c r="U104" s="34"/>
      <c r="V104" s="34"/>
    </row>
    <row r="105" spans="1:22" x14ac:dyDescent="0.2">
      <c r="A105" s="81">
        <v>100</v>
      </c>
      <c r="B105" s="84" t="str">
        <f t="shared" si="3"/>
        <v>Kazakhstan</v>
      </c>
      <c r="C105" s="84" t="str">
        <f t="shared" si="4"/>
        <v>KAZ</v>
      </c>
      <c r="D105" s="214">
        <f t="shared" si="5"/>
        <v>0.31666666666666665</v>
      </c>
      <c r="E105" s="81" t="s">
        <v>171</v>
      </c>
      <c r="F105" s="84" t="s">
        <v>170</v>
      </c>
      <c r="G105" s="216">
        <v>8.3333333333333301E-2</v>
      </c>
      <c r="H105" s="214">
        <v>0.55000000000000004</v>
      </c>
      <c r="I105" s="214">
        <v>0</v>
      </c>
      <c r="J105" s="214">
        <v>0.5</v>
      </c>
      <c r="K105" s="214">
        <v>0</v>
      </c>
      <c r="L105" s="214">
        <v>1</v>
      </c>
      <c r="M105" s="214">
        <v>0.5</v>
      </c>
      <c r="N105" s="214">
        <v>0.5</v>
      </c>
      <c r="O105" s="214">
        <v>0</v>
      </c>
      <c r="P105" s="214">
        <v>0.5</v>
      </c>
      <c r="Q105" s="214">
        <v>0</v>
      </c>
      <c r="R105" s="214">
        <v>0.2</v>
      </c>
      <c r="S105" s="214">
        <v>0</v>
      </c>
      <c r="T105" s="215">
        <v>0.6</v>
      </c>
      <c r="U105" s="34"/>
      <c r="V105" s="34"/>
    </row>
    <row r="106" spans="1:22" x14ac:dyDescent="0.2">
      <c r="A106" s="81">
        <v>101</v>
      </c>
      <c r="B106" s="84" t="str">
        <f t="shared" si="3"/>
        <v>Kenya</v>
      </c>
      <c r="C106" s="84" t="str">
        <f t="shared" si="4"/>
        <v>KEN</v>
      </c>
      <c r="D106" s="214">
        <f t="shared" si="5"/>
        <v>0.147222222222222</v>
      </c>
      <c r="E106" s="81" t="s">
        <v>173</v>
      </c>
      <c r="F106" s="84" t="s">
        <v>172</v>
      </c>
      <c r="G106" s="216">
        <v>0</v>
      </c>
      <c r="H106" s="214">
        <v>0.29444444444444401</v>
      </c>
      <c r="I106" s="214">
        <v>0</v>
      </c>
      <c r="J106" s="214">
        <v>0</v>
      </c>
      <c r="K106" s="214">
        <v>0</v>
      </c>
      <c r="L106" s="214">
        <v>0.66666666666666696</v>
      </c>
      <c r="M106" s="214">
        <v>0</v>
      </c>
      <c r="N106" s="214">
        <v>0</v>
      </c>
      <c r="O106" s="214">
        <v>0</v>
      </c>
      <c r="P106" s="214">
        <v>0.5</v>
      </c>
      <c r="Q106" s="214">
        <v>0</v>
      </c>
      <c r="R106" s="214">
        <v>0.4</v>
      </c>
      <c r="S106" s="214">
        <v>0</v>
      </c>
      <c r="T106" s="215">
        <v>0.2</v>
      </c>
      <c r="U106" s="34"/>
      <c r="V106" s="34"/>
    </row>
    <row r="107" spans="1:22" x14ac:dyDescent="0.2">
      <c r="A107" s="81">
        <v>102</v>
      </c>
      <c r="B107" s="84" t="str">
        <f t="shared" si="3"/>
        <v>Kyrgyz Republic</v>
      </c>
      <c r="C107" s="84" t="str">
        <f t="shared" si="4"/>
        <v>KGZ</v>
      </c>
      <c r="D107" s="214">
        <f t="shared" si="5"/>
        <v>0.3</v>
      </c>
      <c r="E107" s="81" t="s">
        <v>174</v>
      </c>
      <c r="F107" s="84" t="s">
        <v>747</v>
      </c>
      <c r="G107" s="216">
        <v>0.16666666666666699</v>
      </c>
      <c r="H107" s="214">
        <v>0.43333333333333302</v>
      </c>
      <c r="I107" s="214">
        <v>0</v>
      </c>
      <c r="J107" s="214">
        <v>0</v>
      </c>
      <c r="K107" s="214">
        <v>0.5</v>
      </c>
      <c r="L107" s="214">
        <v>1</v>
      </c>
      <c r="M107" s="214">
        <v>0.5</v>
      </c>
      <c r="N107" s="214">
        <v>0.5</v>
      </c>
      <c r="O107" s="214">
        <v>0</v>
      </c>
      <c r="P107" s="214">
        <v>0.5</v>
      </c>
      <c r="Q107" s="214">
        <v>0</v>
      </c>
      <c r="R107" s="214">
        <v>0.2</v>
      </c>
      <c r="S107" s="214">
        <v>0</v>
      </c>
      <c r="T107" s="215">
        <v>0.4</v>
      </c>
      <c r="U107" s="34"/>
      <c r="V107" s="34"/>
    </row>
    <row r="108" spans="1:22" x14ac:dyDescent="0.2">
      <c r="A108" s="81">
        <v>103</v>
      </c>
      <c r="B108" s="84" t="str">
        <f t="shared" si="3"/>
        <v>Cambodia</v>
      </c>
      <c r="C108" s="84" t="str">
        <f t="shared" si="4"/>
        <v>KHM</v>
      </c>
      <c r="D108" s="214">
        <f t="shared" si="5"/>
        <v>0.35833333333333311</v>
      </c>
      <c r="E108" s="81" t="s">
        <v>176</v>
      </c>
      <c r="F108" s="84" t="s">
        <v>175</v>
      </c>
      <c r="G108" s="216">
        <v>8.3333333333333301E-2</v>
      </c>
      <c r="H108" s="214">
        <v>0.63333333333333297</v>
      </c>
      <c r="I108" s="214">
        <v>0</v>
      </c>
      <c r="J108" s="214">
        <v>0.5</v>
      </c>
      <c r="K108" s="214">
        <v>0</v>
      </c>
      <c r="L108" s="214">
        <v>1</v>
      </c>
      <c r="M108" s="214">
        <v>0.5</v>
      </c>
      <c r="N108" s="214">
        <v>0.5</v>
      </c>
      <c r="O108" s="214">
        <v>0</v>
      </c>
      <c r="P108" s="214">
        <v>1</v>
      </c>
      <c r="Q108" s="214">
        <v>0</v>
      </c>
      <c r="R108" s="214">
        <v>0.2</v>
      </c>
      <c r="S108" s="214">
        <v>0</v>
      </c>
      <c r="T108" s="215">
        <v>0.6</v>
      </c>
      <c r="U108" s="34"/>
      <c r="V108" s="34"/>
    </row>
    <row r="109" spans="1:22" x14ac:dyDescent="0.2">
      <c r="A109" s="81">
        <v>104</v>
      </c>
      <c r="B109" s="84" t="str">
        <f t="shared" si="3"/>
        <v>Kiribati</v>
      </c>
      <c r="C109" s="84" t="str">
        <f t="shared" si="4"/>
        <v>KIR</v>
      </c>
      <c r="D109" s="214">
        <f t="shared" si="5"/>
        <v>0.55833333333333302</v>
      </c>
      <c r="E109" s="81" t="s">
        <v>178</v>
      </c>
      <c r="F109" s="84" t="s">
        <v>177</v>
      </c>
      <c r="G109" s="216">
        <v>0.33333333333333298</v>
      </c>
      <c r="H109" s="214">
        <v>0.78333333333333299</v>
      </c>
      <c r="I109" s="214">
        <v>0</v>
      </c>
      <c r="J109" s="214">
        <v>0.5</v>
      </c>
      <c r="K109" s="214">
        <v>0.5</v>
      </c>
      <c r="L109" s="214">
        <v>1</v>
      </c>
      <c r="M109" s="214">
        <v>1</v>
      </c>
      <c r="N109" s="214">
        <v>1</v>
      </c>
      <c r="O109" s="214">
        <v>0</v>
      </c>
      <c r="P109" s="214">
        <v>1</v>
      </c>
      <c r="Q109" s="214">
        <v>0</v>
      </c>
      <c r="R109" s="214">
        <v>0.4</v>
      </c>
      <c r="S109" s="214">
        <v>0.5</v>
      </c>
      <c r="T109" s="215">
        <v>0.8</v>
      </c>
      <c r="U109" s="34"/>
      <c r="V109" s="34"/>
    </row>
    <row r="110" spans="1:22" x14ac:dyDescent="0.2">
      <c r="A110" s="81">
        <v>105</v>
      </c>
      <c r="B110" s="84" t="str">
        <f t="shared" si="3"/>
        <v>St. Kitts and Nevis</v>
      </c>
      <c r="C110" s="84" t="str">
        <f t="shared" si="4"/>
        <v>KNA</v>
      </c>
      <c r="D110" s="214">
        <f t="shared" si="5"/>
        <v>0.57499999999999996</v>
      </c>
      <c r="E110" s="81" t="s">
        <v>179</v>
      </c>
      <c r="F110" s="84" t="s">
        <v>748</v>
      </c>
      <c r="G110" s="216">
        <v>0.33333333333333298</v>
      </c>
      <c r="H110" s="214">
        <v>0.81666666666666698</v>
      </c>
      <c r="I110" s="214">
        <v>0</v>
      </c>
      <c r="J110" s="214">
        <v>0.5</v>
      </c>
      <c r="K110" s="214">
        <v>0.5</v>
      </c>
      <c r="L110" s="214">
        <v>1</v>
      </c>
      <c r="M110" s="214">
        <v>1</v>
      </c>
      <c r="N110" s="214">
        <v>1</v>
      </c>
      <c r="O110" s="214">
        <v>0</v>
      </c>
      <c r="P110" s="214">
        <v>1</v>
      </c>
      <c r="Q110" s="214">
        <v>0</v>
      </c>
      <c r="R110" s="214">
        <v>0.6</v>
      </c>
      <c r="S110" s="214">
        <v>0.5</v>
      </c>
      <c r="T110" s="215">
        <v>0.8</v>
      </c>
      <c r="U110" s="34"/>
      <c r="V110" s="34"/>
    </row>
    <row r="111" spans="1:22" x14ac:dyDescent="0.2">
      <c r="A111" s="81">
        <v>106</v>
      </c>
      <c r="B111" s="84" t="str">
        <f t="shared" si="3"/>
        <v>Korea, Rep.</v>
      </c>
      <c r="C111" s="84" t="str">
        <f t="shared" si="4"/>
        <v>KOR</v>
      </c>
      <c r="D111" s="214">
        <f t="shared" si="5"/>
        <v>0.33750000000000013</v>
      </c>
      <c r="E111" s="81" t="s">
        <v>180</v>
      </c>
      <c r="F111" s="84" t="s">
        <v>749</v>
      </c>
      <c r="G111" s="216">
        <v>8.3333333333333301E-2</v>
      </c>
      <c r="H111" s="214">
        <v>0.59166666666666701</v>
      </c>
      <c r="I111" s="214">
        <v>0</v>
      </c>
      <c r="J111" s="214">
        <v>0.5</v>
      </c>
      <c r="K111" s="214">
        <v>0</v>
      </c>
      <c r="L111" s="214">
        <v>1</v>
      </c>
      <c r="M111" s="214">
        <v>0.5</v>
      </c>
      <c r="N111" s="214">
        <v>0.5</v>
      </c>
      <c r="O111" s="214">
        <v>0</v>
      </c>
      <c r="P111" s="214">
        <v>0.75</v>
      </c>
      <c r="Q111" s="214">
        <v>0</v>
      </c>
      <c r="R111" s="214">
        <v>0.2</v>
      </c>
      <c r="S111" s="214">
        <v>0</v>
      </c>
      <c r="T111" s="215">
        <v>0.6</v>
      </c>
      <c r="U111" s="34"/>
      <c r="V111" s="34"/>
    </row>
    <row r="112" spans="1:22" x14ac:dyDescent="0.2">
      <c r="A112" s="81">
        <v>107</v>
      </c>
      <c r="B112" s="84" t="str">
        <f t="shared" si="3"/>
        <v>Kuwait</v>
      </c>
      <c r="C112" s="84" t="str">
        <f t="shared" si="4"/>
        <v>KWT</v>
      </c>
      <c r="D112" s="214">
        <f t="shared" si="5"/>
        <v>0.35416666666666663</v>
      </c>
      <c r="E112" s="81" t="s">
        <v>182</v>
      </c>
      <c r="F112" s="84" t="s">
        <v>181</v>
      </c>
      <c r="G112" s="216">
        <v>8.3333333333333301E-2</v>
      </c>
      <c r="H112" s="214">
        <v>0.625</v>
      </c>
      <c r="I112" s="214">
        <v>0</v>
      </c>
      <c r="J112" s="214">
        <v>0.5</v>
      </c>
      <c r="K112" s="214">
        <v>0</v>
      </c>
      <c r="L112" s="214">
        <v>1</v>
      </c>
      <c r="M112" s="214">
        <v>0.5</v>
      </c>
      <c r="N112" s="214">
        <v>0.5</v>
      </c>
      <c r="O112" s="214">
        <v>0</v>
      </c>
      <c r="P112" s="214">
        <v>0.75</v>
      </c>
      <c r="Q112" s="214">
        <v>0</v>
      </c>
      <c r="R112" s="214">
        <v>0.4</v>
      </c>
      <c r="S112" s="214">
        <v>0</v>
      </c>
      <c r="T112" s="215">
        <v>0.6</v>
      </c>
      <c r="U112" s="34"/>
      <c r="V112" s="34"/>
    </row>
    <row r="113" spans="1:22" x14ac:dyDescent="0.2">
      <c r="A113" s="81">
        <v>108</v>
      </c>
      <c r="B113" s="84" t="str">
        <f t="shared" si="3"/>
        <v>Lao PDR</v>
      </c>
      <c r="C113" s="84" t="str">
        <f t="shared" si="4"/>
        <v>LAO</v>
      </c>
      <c r="D113" s="214">
        <f t="shared" si="5"/>
        <v>0.30972222222222212</v>
      </c>
      <c r="E113" s="81" t="s">
        <v>184</v>
      </c>
      <c r="F113" s="84" t="s">
        <v>183</v>
      </c>
      <c r="G113" s="216">
        <v>8.3333333333333301E-2</v>
      </c>
      <c r="H113" s="214">
        <v>0.53611111111111098</v>
      </c>
      <c r="I113" s="214">
        <v>0</v>
      </c>
      <c r="J113" s="214">
        <v>0.5</v>
      </c>
      <c r="K113" s="214">
        <v>0</v>
      </c>
      <c r="L113" s="214">
        <v>0.66666666666666696</v>
      </c>
      <c r="M113" s="214">
        <v>0.5</v>
      </c>
      <c r="N113" s="214">
        <v>0.5</v>
      </c>
      <c r="O113" s="214">
        <v>0</v>
      </c>
      <c r="P113" s="214">
        <v>0.75</v>
      </c>
      <c r="Q113" s="214">
        <v>0</v>
      </c>
      <c r="R113" s="214">
        <v>0.2</v>
      </c>
      <c r="S113" s="214">
        <v>0</v>
      </c>
      <c r="T113" s="215">
        <v>0.6</v>
      </c>
      <c r="U113" s="34"/>
      <c r="V113" s="34"/>
    </row>
    <row r="114" spans="1:22" x14ac:dyDescent="0.2">
      <c r="A114" s="81">
        <v>109</v>
      </c>
      <c r="B114" s="84" t="str">
        <f t="shared" si="3"/>
        <v>Lebanon</v>
      </c>
      <c r="C114" s="84" t="str">
        <f t="shared" si="4"/>
        <v>LBN</v>
      </c>
      <c r="D114" s="214">
        <f t="shared" si="5"/>
        <v>0.16527777777777766</v>
      </c>
      <c r="E114" s="81" t="s">
        <v>186</v>
      </c>
      <c r="F114" s="84" t="s">
        <v>185</v>
      </c>
      <c r="G114" s="216">
        <v>8.3333333333333301E-2</v>
      </c>
      <c r="H114" s="214">
        <v>0.24722222222222201</v>
      </c>
      <c r="I114" s="214">
        <v>0</v>
      </c>
      <c r="J114" s="214">
        <v>0</v>
      </c>
      <c r="K114" s="214">
        <v>0.5</v>
      </c>
      <c r="L114" s="214">
        <v>0.33333333333333298</v>
      </c>
      <c r="M114" s="214">
        <v>0</v>
      </c>
      <c r="N114" s="214">
        <v>0</v>
      </c>
      <c r="O114" s="214">
        <v>0</v>
      </c>
      <c r="P114" s="214">
        <v>0.75</v>
      </c>
      <c r="Q114" s="214">
        <v>0</v>
      </c>
      <c r="R114" s="214">
        <v>0.4</v>
      </c>
      <c r="S114" s="214">
        <v>0</v>
      </c>
      <c r="T114" s="215">
        <v>0</v>
      </c>
      <c r="U114" s="34"/>
      <c r="V114" s="34"/>
    </row>
    <row r="115" spans="1:22" x14ac:dyDescent="0.2">
      <c r="A115" s="81">
        <v>110</v>
      </c>
      <c r="B115" s="84" t="str">
        <f t="shared" si="3"/>
        <v>Liberia</v>
      </c>
      <c r="C115" s="84" t="str">
        <f t="shared" si="4"/>
        <v>LBR</v>
      </c>
      <c r="D115" s="214">
        <f t="shared" si="5"/>
        <v>0.35138888888888897</v>
      </c>
      <c r="E115" s="81" t="s">
        <v>188</v>
      </c>
      <c r="F115" s="84" t="s">
        <v>187</v>
      </c>
      <c r="G115" s="216">
        <v>0.16666666666666699</v>
      </c>
      <c r="H115" s="214">
        <v>0.53611111111111098</v>
      </c>
      <c r="I115" s="214">
        <v>0</v>
      </c>
      <c r="J115" s="214">
        <v>0.5</v>
      </c>
      <c r="K115" s="214">
        <v>0.5</v>
      </c>
      <c r="L115" s="214">
        <v>0.66666666666666696</v>
      </c>
      <c r="M115" s="214">
        <v>0.5</v>
      </c>
      <c r="N115" s="214">
        <v>0.5</v>
      </c>
      <c r="O115" s="214">
        <v>0</v>
      </c>
      <c r="P115" s="214">
        <v>0.75</v>
      </c>
      <c r="Q115" s="214">
        <v>0</v>
      </c>
      <c r="R115" s="214">
        <v>0.4</v>
      </c>
      <c r="S115" s="214">
        <v>0</v>
      </c>
      <c r="T115" s="215">
        <v>0.4</v>
      </c>
      <c r="U115" s="34"/>
      <c r="V115" s="34"/>
    </row>
    <row r="116" spans="1:22" x14ac:dyDescent="0.2">
      <c r="A116" s="81">
        <v>111</v>
      </c>
      <c r="B116" s="84" t="str">
        <f t="shared" si="3"/>
        <v>Libya</v>
      </c>
      <c r="C116" s="84" t="str">
        <f t="shared" si="4"/>
        <v>LBY</v>
      </c>
      <c r="D116" s="214">
        <f t="shared" si="5"/>
        <v>0.38333333333333347</v>
      </c>
      <c r="E116" s="81" t="s">
        <v>190</v>
      </c>
      <c r="F116" s="84" t="s">
        <v>189</v>
      </c>
      <c r="G116" s="216">
        <v>0.16666666666666699</v>
      </c>
      <c r="H116" s="214">
        <v>0.6</v>
      </c>
      <c r="I116" s="214">
        <v>0</v>
      </c>
      <c r="J116" s="214">
        <v>0.5</v>
      </c>
      <c r="K116" s="214">
        <v>0.5</v>
      </c>
      <c r="L116" s="214">
        <v>1</v>
      </c>
      <c r="M116" s="214">
        <v>0.5</v>
      </c>
      <c r="N116" s="214">
        <v>0.5</v>
      </c>
      <c r="O116" s="214">
        <v>0</v>
      </c>
      <c r="P116" s="214">
        <v>1</v>
      </c>
      <c r="Q116" s="214">
        <v>0</v>
      </c>
      <c r="R116" s="214">
        <v>0.4</v>
      </c>
      <c r="S116" s="214">
        <v>0</v>
      </c>
      <c r="T116" s="215">
        <v>0.2</v>
      </c>
      <c r="U116" s="34"/>
      <c r="V116" s="34"/>
    </row>
    <row r="117" spans="1:22" x14ac:dyDescent="0.2">
      <c r="A117" s="81">
        <v>112</v>
      </c>
      <c r="B117" s="84" t="str">
        <f t="shared" si="3"/>
        <v>St. Lucia</v>
      </c>
      <c r="C117" s="84" t="str">
        <f t="shared" si="4"/>
        <v>LCA</v>
      </c>
      <c r="D117" s="214">
        <f t="shared" si="5"/>
        <v>0.57916666666666705</v>
      </c>
      <c r="E117" s="81" t="s">
        <v>191</v>
      </c>
      <c r="F117" s="84" t="s">
        <v>531</v>
      </c>
      <c r="G117" s="216">
        <v>0.41666666666666702</v>
      </c>
      <c r="H117" s="214">
        <v>0.74166666666666703</v>
      </c>
      <c r="I117" s="214">
        <v>0</v>
      </c>
      <c r="J117" s="214">
        <v>0.5</v>
      </c>
      <c r="K117" s="214">
        <v>1</v>
      </c>
      <c r="L117" s="214">
        <v>1</v>
      </c>
      <c r="M117" s="214">
        <v>1</v>
      </c>
      <c r="N117" s="214">
        <v>1</v>
      </c>
      <c r="O117" s="214">
        <v>0</v>
      </c>
      <c r="P117" s="214">
        <v>0.75</v>
      </c>
      <c r="Q117" s="214">
        <v>0</v>
      </c>
      <c r="R117" s="214">
        <v>0.4</v>
      </c>
      <c r="S117" s="214">
        <v>0.5</v>
      </c>
      <c r="T117" s="215">
        <v>0.8</v>
      </c>
      <c r="U117" s="34"/>
      <c r="V117" s="34"/>
    </row>
    <row r="118" spans="1:22" x14ac:dyDescent="0.2">
      <c r="A118" s="81">
        <v>113</v>
      </c>
      <c r="B118" s="84" t="str">
        <f t="shared" si="3"/>
        <v>Liechtenstein</v>
      </c>
      <c r="C118" s="84" t="str">
        <f t="shared" si="4"/>
        <v>LIE</v>
      </c>
      <c r="D118" s="214">
        <f t="shared" si="5"/>
        <v>0.5</v>
      </c>
      <c r="E118" s="81" t="s">
        <v>193</v>
      </c>
      <c r="F118" s="84" t="s">
        <v>192</v>
      </c>
      <c r="G118" s="216">
        <v>0.33333333333333298</v>
      </c>
      <c r="H118" s="214">
        <v>0.66666666666666696</v>
      </c>
      <c r="I118" s="214">
        <v>0</v>
      </c>
      <c r="J118" s="214">
        <v>0.5</v>
      </c>
      <c r="K118" s="214">
        <v>1</v>
      </c>
      <c r="L118" s="214">
        <v>1</v>
      </c>
      <c r="M118" s="214">
        <v>0.5</v>
      </c>
      <c r="N118" s="214">
        <v>0.5</v>
      </c>
      <c r="O118" s="214">
        <v>0</v>
      </c>
      <c r="P118" s="214">
        <v>1</v>
      </c>
      <c r="Q118" s="214">
        <v>0</v>
      </c>
      <c r="R118" s="214">
        <v>0.4</v>
      </c>
      <c r="S118" s="214">
        <v>0.5</v>
      </c>
      <c r="T118" s="215">
        <v>0.6</v>
      </c>
      <c r="U118" s="34"/>
      <c r="V118" s="34"/>
    </row>
    <row r="119" spans="1:22" x14ac:dyDescent="0.2">
      <c r="A119" s="81">
        <v>114</v>
      </c>
      <c r="B119" s="84" t="str">
        <f t="shared" si="3"/>
        <v>Sri Lanka</v>
      </c>
      <c r="C119" s="84" t="str">
        <f t="shared" si="4"/>
        <v>LKA</v>
      </c>
      <c r="D119" s="214">
        <f t="shared" si="5"/>
        <v>0.15</v>
      </c>
      <c r="E119" s="81" t="s">
        <v>195</v>
      </c>
      <c r="F119" s="84" t="s">
        <v>194</v>
      </c>
      <c r="G119" s="216">
        <v>0</v>
      </c>
      <c r="H119" s="214">
        <v>0.3</v>
      </c>
      <c r="I119" s="214">
        <v>0</v>
      </c>
      <c r="J119" s="214">
        <v>0</v>
      </c>
      <c r="K119" s="214">
        <v>0</v>
      </c>
      <c r="L119" s="214">
        <v>1</v>
      </c>
      <c r="M119" s="214">
        <v>0</v>
      </c>
      <c r="N119" s="214">
        <v>0</v>
      </c>
      <c r="O119" s="214">
        <v>0</v>
      </c>
      <c r="P119" s="214">
        <v>0</v>
      </c>
      <c r="Q119" s="214">
        <v>0</v>
      </c>
      <c r="R119" s="214">
        <v>0.4</v>
      </c>
      <c r="S119" s="214">
        <v>0</v>
      </c>
      <c r="T119" s="215">
        <v>0.4</v>
      </c>
      <c r="U119" s="34"/>
      <c r="V119" s="34"/>
    </row>
    <row r="120" spans="1:22" x14ac:dyDescent="0.2">
      <c r="A120" s="81">
        <v>115</v>
      </c>
      <c r="B120" s="84" t="str">
        <f t="shared" si="3"/>
        <v>Lesotho</v>
      </c>
      <c r="C120" s="84" t="str">
        <f t="shared" si="4"/>
        <v>LSO</v>
      </c>
      <c r="D120" s="214">
        <f t="shared" si="5"/>
        <v>0.27916666666666662</v>
      </c>
      <c r="E120" s="81" t="s">
        <v>197</v>
      </c>
      <c r="F120" s="84" t="s">
        <v>196</v>
      </c>
      <c r="G120" s="216">
        <v>8.3333333333333301E-2</v>
      </c>
      <c r="H120" s="214">
        <v>0.47499999999999998</v>
      </c>
      <c r="I120" s="214">
        <v>0</v>
      </c>
      <c r="J120" s="214">
        <v>0.5</v>
      </c>
      <c r="K120" s="214">
        <v>0.5</v>
      </c>
      <c r="L120" s="214">
        <v>1</v>
      </c>
      <c r="M120" s="214">
        <v>0</v>
      </c>
      <c r="N120" s="214">
        <v>0</v>
      </c>
      <c r="O120" s="214">
        <v>0</v>
      </c>
      <c r="P120" s="214">
        <v>0.75</v>
      </c>
      <c r="Q120" s="214">
        <v>0</v>
      </c>
      <c r="R120" s="214">
        <v>0.4</v>
      </c>
      <c r="S120" s="214">
        <v>0</v>
      </c>
      <c r="T120" s="215">
        <v>0.2</v>
      </c>
      <c r="U120" s="34"/>
      <c r="V120" s="34"/>
    </row>
    <row r="121" spans="1:22" x14ac:dyDescent="0.2">
      <c r="A121" s="81">
        <v>116</v>
      </c>
      <c r="B121" s="84" t="str">
        <f t="shared" si="3"/>
        <v>Lithuania</v>
      </c>
      <c r="C121" s="84" t="str">
        <f t="shared" si="4"/>
        <v>LTU</v>
      </c>
      <c r="D121" s="214">
        <f t="shared" si="5"/>
        <v>0.39583333333333348</v>
      </c>
      <c r="E121" s="81" t="s">
        <v>199</v>
      </c>
      <c r="F121" s="84" t="s">
        <v>198</v>
      </c>
      <c r="G121" s="216">
        <v>0.16666666666666699</v>
      </c>
      <c r="H121" s="214">
        <v>0.625</v>
      </c>
      <c r="I121" s="214">
        <v>0</v>
      </c>
      <c r="J121" s="214">
        <v>0.5</v>
      </c>
      <c r="K121" s="214">
        <v>0.5</v>
      </c>
      <c r="L121" s="214">
        <v>1</v>
      </c>
      <c r="M121" s="214">
        <v>0.5</v>
      </c>
      <c r="N121" s="214">
        <v>0.5</v>
      </c>
      <c r="O121" s="214">
        <v>0</v>
      </c>
      <c r="P121" s="214">
        <v>0.75</v>
      </c>
      <c r="Q121" s="214">
        <v>0</v>
      </c>
      <c r="R121" s="214">
        <v>0.4</v>
      </c>
      <c r="S121" s="214">
        <v>0</v>
      </c>
      <c r="T121" s="215">
        <v>0.6</v>
      </c>
      <c r="U121" s="34"/>
      <c r="V121" s="34"/>
    </row>
    <row r="122" spans="1:22" x14ac:dyDescent="0.2">
      <c r="A122" s="81">
        <v>117</v>
      </c>
      <c r="B122" s="84" t="str">
        <f t="shared" si="3"/>
        <v>Luxembourg</v>
      </c>
      <c r="C122" s="84" t="str">
        <f t="shared" si="4"/>
        <v>LUX</v>
      </c>
      <c r="D122" s="214">
        <f t="shared" si="5"/>
        <v>0.39583333333333348</v>
      </c>
      <c r="E122" s="81" t="s">
        <v>201</v>
      </c>
      <c r="F122" s="84" t="s">
        <v>200</v>
      </c>
      <c r="G122" s="216">
        <v>0.16666666666666699</v>
      </c>
      <c r="H122" s="214">
        <v>0.625</v>
      </c>
      <c r="I122" s="214">
        <v>0</v>
      </c>
      <c r="J122" s="214">
        <v>0.5</v>
      </c>
      <c r="K122" s="214">
        <v>0.5</v>
      </c>
      <c r="L122" s="214">
        <v>1</v>
      </c>
      <c r="M122" s="214">
        <v>0.5</v>
      </c>
      <c r="N122" s="214">
        <v>0.5</v>
      </c>
      <c r="O122" s="214">
        <v>0</v>
      </c>
      <c r="P122" s="214">
        <v>0.75</v>
      </c>
      <c r="Q122" s="214">
        <v>0</v>
      </c>
      <c r="R122" s="214">
        <v>0.4</v>
      </c>
      <c r="S122" s="214">
        <v>0</v>
      </c>
      <c r="T122" s="215">
        <v>0.6</v>
      </c>
      <c r="U122" s="34"/>
      <c r="V122" s="34"/>
    </row>
    <row r="123" spans="1:22" x14ac:dyDescent="0.2">
      <c r="A123" s="81">
        <v>118</v>
      </c>
      <c r="B123" s="84" t="str">
        <f t="shared" si="3"/>
        <v>Latvia</v>
      </c>
      <c r="C123" s="84" t="str">
        <f t="shared" si="4"/>
        <v>LVA</v>
      </c>
      <c r="D123" s="214">
        <f t="shared" si="5"/>
        <v>0.39583333333333348</v>
      </c>
      <c r="E123" s="81" t="s">
        <v>203</v>
      </c>
      <c r="F123" s="84" t="s">
        <v>202</v>
      </c>
      <c r="G123" s="216">
        <v>0.16666666666666699</v>
      </c>
      <c r="H123" s="214">
        <v>0.625</v>
      </c>
      <c r="I123" s="214">
        <v>0</v>
      </c>
      <c r="J123" s="214">
        <v>0.5</v>
      </c>
      <c r="K123" s="214">
        <v>0.5</v>
      </c>
      <c r="L123" s="214">
        <v>1</v>
      </c>
      <c r="M123" s="214">
        <v>0.5</v>
      </c>
      <c r="N123" s="214">
        <v>0.5</v>
      </c>
      <c r="O123" s="214">
        <v>0</v>
      </c>
      <c r="P123" s="214">
        <v>0.75</v>
      </c>
      <c r="Q123" s="214">
        <v>0</v>
      </c>
      <c r="R123" s="214">
        <v>0.4</v>
      </c>
      <c r="S123" s="214">
        <v>0</v>
      </c>
      <c r="T123" s="215">
        <v>0.6</v>
      </c>
      <c r="U123" s="34"/>
      <c r="V123" s="34"/>
    </row>
    <row r="124" spans="1:22" x14ac:dyDescent="0.2">
      <c r="A124" s="81">
        <v>119</v>
      </c>
      <c r="B124" s="84" t="str">
        <f t="shared" si="3"/>
        <v>Macao SAR, China</v>
      </c>
      <c r="C124" s="84" t="str">
        <f t="shared" si="4"/>
        <v>MAC</v>
      </c>
      <c r="D124" s="214">
        <f t="shared" si="5"/>
        <v>0.72083333333333344</v>
      </c>
      <c r="E124" s="81" t="s">
        <v>712</v>
      </c>
      <c r="F124" s="84" t="s">
        <v>750</v>
      </c>
      <c r="G124" s="216">
        <v>0.75</v>
      </c>
      <c r="H124" s="214">
        <v>0.69166666666666698</v>
      </c>
      <c r="I124" s="214">
        <v>1</v>
      </c>
      <c r="J124" s="214">
        <v>0.5</v>
      </c>
      <c r="K124" s="214">
        <v>0.5</v>
      </c>
      <c r="L124" s="214">
        <v>1</v>
      </c>
      <c r="M124" s="214">
        <v>0.5</v>
      </c>
      <c r="N124" s="214">
        <v>0.5</v>
      </c>
      <c r="O124" s="214">
        <v>1</v>
      </c>
      <c r="P124" s="214">
        <v>0.75</v>
      </c>
      <c r="Q124" s="214">
        <v>1</v>
      </c>
      <c r="R124" s="214">
        <v>0.8</v>
      </c>
      <c r="S124" s="214">
        <v>0.5</v>
      </c>
      <c r="T124" s="215">
        <v>0.6</v>
      </c>
      <c r="U124" s="34"/>
      <c r="V124" s="34"/>
    </row>
    <row r="125" spans="1:22" x14ac:dyDescent="0.2">
      <c r="A125" s="81">
        <v>120</v>
      </c>
      <c r="B125" s="84" t="str">
        <f t="shared" si="3"/>
        <v>St. Martin (French part)</v>
      </c>
      <c r="C125" s="84" t="str">
        <f t="shared" si="4"/>
        <v>MAF</v>
      </c>
      <c r="D125" s="214">
        <f t="shared" si="5"/>
        <v>0.88333333333333353</v>
      </c>
      <c r="E125" s="81" t="s">
        <v>713</v>
      </c>
      <c r="F125" s="84" t="s">
        <v>751</v>
      </c>
      <c r="G125" s="216">
        <v>0.91666666666666696</v>
      </c>
      <c r="H125" s="214">
        <v>0.85</v>
      </c>
      <c r="I125" s="214">
        <v>1</v>
      </c>
      <c r="J125" s="214">
        <v>0.5</v>
      </c>
      <c r="K125" s="214">
        <v>1</v>
      </c>
      <c r="L125" s="214">
        <v>1</v>
      </c>
      <c r="M125" s="214">
        <v>1</v>
      </c>
      <c r="N125" s="214">
        <v>1</v>
      </c>
      <c r="O125" s="214">
        <v>1</v>
      </c>
      <c r="P125" s="214">
        <v>1</v>
      </c>
      <c r="Q125" s="214">
        <v>1</v>
      </c>
      <c r="R125" s="214">
        <v>0.8</v>
      </c>
      <c r="S125" s="214">
        <v>0.5</v>
      </c>
      <c r="T125" s="215">
        <v>0.8</v>
      </c>
      <c r="U125" s="34"/>
      <c r="V125" s="34"/>
    </row>
    <row r="126" spans="1:22" x14ac:dyDescent="0.2">
      <c r="A126" s="81">
        <v>121</v>
      </c>
      <c r="B126" s="84" t="str">
        <f t="shared" si="3"/>
        <v>Morocco</v>
      </c>
      <c r="C126" s="84" t="str">
        <f t="shared" si="4"/>
        <v>MAR</v>
      </c>
      <c r="D126" s="214">
        <f t="shared" si="5"/>
        <v>0.1791666666666665</v>
      </c>
      <c r="E126" s="81" t="s">
        <v>205</v>
      </c>
      <c r="F126" s="84" t="s">
        <v>204</v>
      </c>
      <c r="G126" s="216">
        <v>0</v>
      </c>
      <c r="H126" s="214">
        <v>0.358333333333333</v>
      </c>
      <c r="I126" s="214">
        <v>0</v>
      </c>
      <c r="J126" s="214">
        <v>0.5</v>
      </c>
      <c r="K126" s="214">
        <v>0</v>
      </c>
      <c r="L126" s="214">
        <v>1</v>
      </c>
      <c r="M126" s="214">
        <v>0</v>
      </c>
      <c r="N126" s="214">
        <v>0</v>
      </c>
      <c r="O126" s="214">
        <v>0</v>
      </c>
      <c r="P126" s="214">
        <v>0.25</v>
      </c>
      <c r="Q126" s="214">
        <v>0</v>
      </c>
      <c r="R126" s="214">
        <v>0.2</v>
      </c>
      <c r="S126" s="214">
        <v>0</v>
      </c>
      <c r="T126" s="215">
        <v>0.2</v>
      </c>
      <c r="U126" s="34"/>
      <c r="V126" s="34"/>
    </row>
    <row r="127" spans="1:22" x14ac:dyDescent="0.2">
      <c r="A127" s="81">
        <v>122</v>
      </c>
      <c r="B127" s="84" t="str">
        <f t="shared" si="3"/>
        <v>Monaco</v>
      </c>
      <c r="C127" s="84" t="str">
        <f t="shared" si="4"/>
        <v>MCO</v>
      </c>
      <c r="D127" s="214">
        <f t="shared" si="5"/>
        <v>0.78333333333333344</v>
      </c>
      <c r="E127" s="81" t="s">
        <v>714</v>
      </c>
      <c r="F127" s="84" t="s">
        <v>752</v>
      </c>
      <c r="G127" s="216">
        <v>0.75</v>
      </c>
      <c r="H127" s="214">
        <v>0.81666666666666698</v>
      </c>
      <c r="I127" s="214">
        <v>0</v>
      </c>
      <c r="J127" s="214">
        <v>0.5</v>
      </c>
      <c r="K127" s="214">
        <v>1</v>
      </c>
      <c r="L127" s="214">
        <v>1</v>
      </c>
      <c r="M127" s="214">
        <v>1</v>
      </c>
      <c r="N127" s="214">
        <v>1</v>
      </c>
      <c r="O127" s="214">
        <v>1</v>
      </c>
      <c r="P127" s="214">
        <v>1</v>
      </c>
      <c r="Q127" s="214">
        <v>1</v>
      </c>
      <c r="R127" s="214">
        <v>0.6</v>
      </c>
      <c r="S127" s="214">
        <v>0.5</v>
      </c>
      <c r="T127" s="215">
        <v>0.8</v>
      </c>
      <c r="U127" s="34"/>
      <c r="V127" s="34"/>
    </row>
    <row r="128" spans="1:22" x14ac:dyDescent="0.2">
      <c r="A128" s="81">
        <v>123</v>
      </c>
      <c r="B128" s="84" t="str">
        <f t="shared" si="3"/>
        <v>Moldova</v>
      </c>
      <c r="C128" s="84" t="str">
        <f t="shared" si="4"/>
        <v>MDA</v>
      </c>
      <c r="D128" s="214">
        <f t="shared" si="5"/>
        <v>0.3583333333333335</v>
      </c>
      <c r="E128" s="81" t="s">
        <v>206</v>
      </c>
      <c r="F128" s="84" t="s">
        <v>532</v>
      </c>
      <c r="G128" s="216">
        <v>0.16666666666666699</v>
      </c>
      <c r="H128" s="214">
        <v>0.55000000000000004</v>
      </c>
      <c r="I128" s="214">
        <v>0</v>
      </c>
      <c r="J128" s="214">
        <v>0.5</v>
      </c>
      <c r="K128" s="214">
        <v>0.5</v>
      </c>
      <c r="L128" s="214">
        <v>1</v>
      </c>
      <c r="M128" s="214">
        <v>0.5</v>
      </c>
      <c r="N128" s="214">
        <v>0.5</v>
      </c>
      <c r="O128" s="214">
        <v>0</v>
      </c>
      <c r="P128" s="214">
        <v>0.5</v>
      </c>
      <c r="Q128" s="214">
        <v>0</v>
      </c>
      <c r="R128" s="214">
        <v>0.4</v>
      </c>
      <c r="S128" s="214">
        <v>0</v>
      </c>
      <c r="T128" s="215">
        <v>0.4</v>
      </c>
      <c r="U128" s="34"/>
      <c r="V128" s="34"/>
    </row>
    <row r="129" spans="1:22" x14ac:dyDescent="0.2">
      <c r="A129" s="81">
        <v>124</v>
      </c>
      <c r="B129" s="84" t="str">
        <f t="shared" si="3"/>
        <v>Madagascar</v>
      </c>
      <c r="C129" s="84" t="str">
        <f t="shared" si="4"/>
        <v>MDG</v>
      </c>
      <c r="D129" s="214">
        <f t="shared" si="5"/>
        <v>0.30416666666666664</v>
      </c>
      <c r="E129" s="81" t="s">
        <v>208</v>
      </c>
      <c r="F129" s="84" t="s">
        <v>207</v>
      </c>
      <c r="G129" s="216">
        <v>8.3333333333333301E-2</v>
      </c>
      <c r="H129" s="214">
        <v>0.52500000000000002</v>
      </c>
      <c r="I129" s="214">
        <v>0</v>
      </c>
      <c r="J129" s="214">
        <v>0.5</v>
      </c>
      <c r="K129" s="214">
        <v>0</v>
      </c>
      <c r="L129" s="214">
        <v>1</v>
      </c>
      <c r="M129" s="214">
        <v>0.5</v>
      </c>
      <c r="N129" s="214">
        <v>0.5</v>
      </c>
      <c r="O129" s="214">
        <v>0</v>
      </c>
      <c r="P129" s="214">
        <v>0.75</v>
      </c>
      <c r="Q129" s="214">
        <v>0</v>
      </c>
      <c r="R129" s="214">
        <v>0.2</v>
      </c>
      <c r="S129" s="214">
        <v>0</v>
      </c>
      <c r="T129" s="215">
        <v>0.2</v>
      </c>
      <c r="U129" s="34"/>
      <c r="V129" s="34"/>
    </row>
    <row r="130" spans="1:22" x14ac:dyDescent="0.2">
      <c r="A130" s="81">
        <v>125</v>
      </c>
      <c r="B130" s="84" t="str">
        <f t="shared" si="3"/>
        <v>Maldives</v>
      </c>
      <c r="C130" s="84" t="str">
        <f t="shared" si="4"/>
        <v>MDV</v>
      </c>
      <c r="D130" s="214">
        <f t="shared" si="5"/>
        <v>0.5166666666666665</v>
      </c>
      <c r="E130" s="81" t="s">
        <v>210</v>
      </c>
      <c r="F130" s="84" t="s">
        <v>209</v>
      </c>
      <c r="G130" s="216">
        <v>0.25</v>
      </c>
      <c r="H130" s="214">
        <v>0.78333333333333299</v>
      </c>
      <c r="I130" s="214">
        <v>0</v>
      </c>
      <c r="J130" s="214">
        <v>0.5</v>
      </c>
      <c r="K130" s="214">
        <v>0.5</v>
      </c>
      <c r="L130" s="214">
        <v>1</v>
      </c>
      <c r="M130" s="214">
        <v>1</v>
      </c>
      <c r="N130" s="214">
        <v>1</v>
      </c>
      <c r="O130" s="214">
        <v>0</v>
      </c>
      <c r="P130" s="214">
        <v>1</v>
      </c>
      <c r="Q130" s="214">
        <v>0</v>
      </c>
      <c r="R130" s="214">
        <v>0.4</v>
      </c>
      <c r="S130" s="214">
        <v>0</v>
      </c>
      <c r="T130" s="215">
        <v>0.8</v>
      </c>
      <c r="U130" s="34"/>
      <c r="V130" s="34"/>
    </row>
    <row r="131" spans="1:22" x14ac:dyDescent="0.2">
      <c r="A131" s="81">
        <v>126</v>
      </c>
      <c r="B131" s="84" t="str">
        <f t="shared" si="3"/>
        <v>Mexico</v>
      </c>
      <c r="C131" s="84" t="str">
        <f t="shared" si="4"/>
        <v>MEX</v>
      </c>
      <c r="D131" s="214">
        <f t="shared" si="5"/>
        <v>0.16250000000000001</v>
      </c>
      <c r="E131" s="81" t="s">
        <v>212</v>
      </c>
      <c r="F131" s="84" t="s">
        <v>211</v>
      </c>
      <c r="G131" s="216">
        <v>0</v>
      </c>
      <c r="H131" s="214">
        <v>0.32500000000000001</v>
      </c>
      <c r="I131" s="214">
        <v>0</v>
      </c>
      <c r="J131" s="214">
        <v>0.5</v>
      </c>
      <c r="K131" s="214">
        <v>0</v>
      </c>
      <c r="L131" s="214">
        <v>1</v>
      </c>
      <c r="M131" s="214">
        <v>0</v>
      </c>
      <c r="N131" s="214">
        <v>0</v>
      </c>
      <c r="O131" s="214">
        <v>0</v>
      </c>
      <c r="P131" s="214">
        <v>0.25</v>
      </c>
      <c r="Q131" s="214">
        <v>0</v>
      </c>
      <c r="R131" s="214">
        <v>0.2</v>
      </c>
      <c r="S131" s="214">
        <v>0</v>
      </c>
      <c r="T131" s="215">
        <v>0</v>
      </c>
      <c r="U131" s="34"/>
      <c r="V131" s="34"/>
    </row>
    <row r="132" spans="1:22" x14ac:dyDescent="0.2">
      <c r="A132" s="81">
        <v>127</v>
      </c>
      <c r="B132" s="84" t="str">
        <f t="shared" si="3"/>
        <v>Marshall Islands</v>
      </c>
      <c r="C132" s="84" t="str">
        <f t="shared" si="4"/>
        <v>MHL</v>
      </c>
      <c r="D132" s="214">
        <f t="shared" si="5"/>
        <v>0.6</v>
      </c>
      <c r="E132" s="81" t="s">
        <v>214</v>
      </c>
      <c r="F132" s="84" t="s">
        <v>213</v>
      </c>
      <c r="G132" s="216">
        <v>0.41666666666666702</v>
      </c>
      <c r="H132" s="214">
        <v>0.78333333333333299</v>
      </c>
      <c r="I132" s="214">
        <v>0</v>
      </c>
      <c r="J132" s="214">
        <v>0.5</v>
      </c>
      <c r="K132" s="214">
        <v>1</v>
      </c>
      <c r="L132" s="214">
        <v>1</v>
      </c>
      <c r="M132" s="214">
        <v>1</v>
      </c>
      <c r="N132" s="214">
        <v>1</v>
      </c>
      <c r="O132" s="214">
        <v>0</v>
      </c>
      <c r="P132" s="214">
        <v>1</v>
      </c>
      <c r="Q132" s="214">
        <v>0</v>
      </c>
      <c r="R132" s="214">
        <v>0.4</v>
      </c>
      <c r="S132" s="214">
        <v>0.5</v>
      </c>
      <c r="T132" s="215">
        <v>0.8</v>
      </c>
      <c r="U132" s="34"/>
      <c r="V132" s="34"/>
    </row>
    <row r="133" spans="1:22" x14ac:dyDescent="0.2">
      <c r="A133" s="81">
        <v>128</v>
      </c>
      <c r="B133" s="84" t="str">
        <f t="shared" si="3"/>
        <v>North Macedonia</v>
      </c>
      <c r="C133" s="84" t="str">
        <f t="shared" si="4"/>
        <v>MKD</v>
      </c>
      <c r="D133" s="214">
        <f t="shared" si="5"/>
        <v>0.375</v>
      </c>
      <c r="E133" s="81" t="s">
        <v>216</v>
      </c>
      <c r="F133" s="84" t="s">
        <v>215</v>
      </c>
      <c r="G133" s="216">
        <v>0.16666666666666699</v>
      </c>
      <c r="H133" s="214">
        <v>0.58333333333333304</v>
      </c>
      <c r="I133" s="214">
        <v>0</v>
      </c>
      <c r="J133" s="214">
        <v>0.5</v>
      </c>
      <c r="K133" s="214">
        <v>0.5</v>
      </c>
      <c r="L133" s="214">
        <v>1</v>
      </c>
      <c r="M133" s="214">
        <v>0.5</v>
      </c>
      <c r="N133" s="214">
        <v>0.5</v>
      </c>
      <c r="O133" s="214">
        <v>0</v>
      </c>
      <c r="P133" s="214">
        <v>0.5</v>
      </c>
      <c r="Q133" s="214">
        <v>0</v>
      </c>
      <c r="R133" s="214">
        <v>0.4</v>
      </c>
      <c r="S133" s="214">
        <v>0</v>
      </c>
      <c r="T133" s="215">
        <v>0.6</v>
      </c>
      <c r="U133" s="34"/>
      <c r="V133" s="34"/>
    </row>
    <row r="134" spans="1:22" x14ac:dyDescent="0.2">
      <c r="A134" s="81">
        <v>129</v>
      </c>
      <c r="B134" s="84" t="str">
        <f t="shared" si="3"/>
        <v>Mali</v>
      </c>
      <c r="C134" s="84" t="str">
        <f t="shared" si="4"/>
        <v>MLI</v>
      </c>
      <c r="D134" s="214">
        <f t="shared" si="5"/>
        <v>0.24861111111111114</v>
      </c>
      <c r="E134" s="81" t="s">
        <v>218</v>
      </c>
      <c r="F134" s="84" t="s">
        <v>217</v>
      </c>
      <c r="G134" s="216">
        <v>8.3333333333333301E-2</v>
      </c>
      <c r="H134" s="214">
        <v>0.41388888888888897</v>
      </c>
      <c r="I134" s="214">
        <v>0</v>
      </c>
      <c r="J134" s="214">
        <v>0.5</v>
      </c>
      <c r="K134" s="214">
        <v>0</v>
      </c>
      <c r="L134" s="214">
        <v>0.33333333333333298</v>
      </c>
      <c r="M134" s="214">
        <v>0.5</v>
      </c>
      <c r="N134" s="214">
        <v>0.5</v>
      </c>
      <c r="O134" s="214">
        <v>0</v>
      </c>
      <c r="P134" s="214">
        <v>0.75</v>
      </c>
      <c r="Q134" s="214">
        <v>0</v>
      </c>
      <c r="R134" s="214">
        <v>0.4</v>
      </c>
      <c r="S134" s="214">
        <v>0</v>
      </c>
      <c r="T134" s="215">
        <v>0</v>
      </c>
      <c r="U134" s="34"/>
      <c r="V134" s="34"/>
    </row>
    <row r="135" spans="1:22" x14ac:dyDescent="0.2">
      <c r="A135" s="81">
        <v>130</v>
      </c>
      <c r="B135" s="84" t="str">
        <f t="shared" ref="B135:B194" si="6">F135</f>
        <v>Malta</v>
      </c>
      <c r="C135" s="84" t="str">
        <f t="shared" ref="C135:C194" si="7">E135</f>
        <v>MLT</v>
      </c>
      <c r="D135" s="214">
        <f t="shared" ref="D135:D194" si="8">AVERAGE(G135:H135)</f>
        <v>0.39583333333333348</v>
      </c>
      <c r="E135" s="81" t="s">
        <v>220</v>
      </c>
      <c r="F135" s="84" t="s">
        <v>219</v>
      </c>
      <c r="G135" s="216">
        <v>0.16666666666666699</v>
      </c>
      <c r="H135" s="214">
        <v>0.625</v>
      </c>
      <c r="I135" s="214">
        <v>0</v>
      </c>
      <c r="J135" s="214">
        <v>0.5</v>
      </c>
      <c r="K135" s="214">
        <v>0.5</v>
      </c>
      <c r="L135" s="214">
        <v>1</v>
      </c>
      <c r="M135" s="214">
        <v>0.5</v>
      </c>
      <c r="N135" s="214">
        <v>0.5</v>
      </c>
      <c r="O135" s="214">
        <v>0</v>
      </c>
      <c r="P135" s="214">
        <v>0.75</v>
      </c>
      <c r="Q135" s="214">
        <v>0</v>
      </c>
      <c r="R135" s="214">
        <v>0.4</v>
      </c>
      <c r="S135" s="214">
        <v>0</v>
      </c>
      <c r="T135" s="215">
        <v>0.6</v>
      </c>
      <c r="U135" s="34"/>
      <c r="V135" s="34"/>
    </row>
    <row r="136" spans="1:22" x14ac:dyDescent="0.2">
      <c r="A136" s="81">
        <v>131</v>
      </c>
      <c r="B136" s="84" t="str">
        <f t="shared" si="6"/>
        <v>Myanmar</v>
      </c>
      <c r="C136" s="84" t="str">
        <f t="shared" si="7"/>
        <v>MMR</v>
      </c>
      <c r="D136" s="214">
        <f t="shared" si="8"/>
        <v>0.23194444444444465</v>
      </c>
      <c r="E136" s="81" t="s">
        <v>222</v>
      </c>
      <c r="F136" s="84" t="s">
        <v>221</v>
      </c>
      <c r="G136" s="216">
        <v>8.3333333333333301E-2</v>
      </c>
      <c r="H136" s="214">
        <v>0.38055555555555598</v>
      </c>
      <c r="I136" s="214">
        <v>0</v>
      </c>
      <c r="J136" s="214">
        <v>0.5</v>
      </c>
      <c r="K136" s="214">
        <v>0</v>
      </c>
      <c r="L136" s="214">
        <v>0.33333333333333298</v>
      </c>
      <c r="M136" s="214">
        <v>0.5</v>
      </c>
      <c r="N136" s="214">
        <v>0.5</v>
      </c>
      <c r="O136" s="214">
        <v>0</v>
      </c>
      <c r="P136" s="214">
        <v>0.75</v>
      </c>
      <c r="Q136" s="214">
        <v>0</v>
      </c>
      <c r="R136" s="214">
        <v>0.2</v>
      </c>
      <c r="S136" s="214">
        <v>0</v>
      </c>
      <c r="T136" s="215">
        <v>0</v>
      </c>
      <c r="U136" s="34"/>
      <c r="V136" s="34"/>
    </row>
    <row r="137" spans="1:22" x14ac:dyDescent="0.2">
      <c r="A137" s="81">
        <v>132</v>
      </c>
      <c r="B137" s="84" t="str">
        <f t="shared" si="6"/>
        <v>Montenegro</v>
      </c>
      <c r="C137" s="84" t="str">
        <f t="shared" si="7"/>
        <v>MNE</v>
      </c>
      <c r="D137" s="214">
        <f t="shared" si="8"/>
        <v>0.39999999999999997</v>
      </c>
      <c r="E137" s="81" t="s">
        <v>224</v>
      </c>
      <c r="F137" s="84" t="s">
        <v>223</v>
      </c>
      <c r="G137" s="216">
        <v>0.16666666666666699</v>
      </c>
      <c r="H137" s="214">
        <v>0.63333333333333297</v>
      </c>
      <c r="I137" s="214">
        <v>0</v>
      </c>
      <c r="J137" s="214">
        <v>0.5</v>
      </c>
      <c r="K137" s="214">
        <v>0.5</v>
      </c>
      <c r="L137" s="214">
        <v>1</v>
      </c>
      <c r="M137" s="214">
        <v>0.5</v>
      </c>
      <c r="N137" s="214">
        <v>0.5</v>
      </c>
      <c r="O137" s="214">
        <v>0</v>
      </c>
      <c r="P137" s="214">
        <v>1</v>
      </c>
      <c r="Q137" s="214">
        <v>0</v>
      </c>
      <c r="R137" s="214">
        <v>0.4</v>
      </c>
      <c r="S137" s="214">
        <v>0</v>
      </c>
      <c r="T137" s="215">
        <v>0.4</v>
      </c>
      <c r="U137" s="34"/>
      <c r="V137" s="34"/>
    </row>
    <row r="138" spans="1:22" x14ac:dyDescent="0.2">
      <c r="A138" s="81">
        <v>133</v>
      </c>
      <c r="B138" s="84" t="str">
        <f t="shared" si="6"/>
        <v>Mongolia</v>
      </c>
      <c r="C138" s="84" t="str">
        <f t="shared" si="7"/>
        <v>MNG</v>
      </c>
      <c r="D138" s="214">
        <f t="shared" si="8"/>
        <v>0.31666666666666698</v>
      </c>
      <c r="E138" s="81" t="s">
        <v>226</v>
      </c>
      <c r="F138" s="84" t="s">
        <v>225</v>
      </c>
      <c r="G138" s="216">
        <v>0.16666666666666699</v>
      </c>
      <c r="H138" s="214">
        <v>0.46666666666666701</v>
      </c>
      <c r="I138" s="214">
        <v>0</v>
      </c>
      <c r="J138" s="214">
        <v>0</v>
      </c>
      <c r="K138" s="214">
        <v>0.5</v>
      </c>
      <c r="L138" s="214">
        <v>1</v>
      </c>
      <c r="M138" s="214">
        <v>0.5</v>
      </c>
      <c r="N138" s="214">
        <v>0.5</v>
      </c>
      <c r="O138" s="214">
        <v>0</v>
      </c>
      <c r="P138" s="214">
        <v>0.5</v>
      </c>
      <c r="Q138" s="214">
        <v>0</v>
      </c>
      <c r="R138" s="214">
        <v>0.2</v>
      </c>
      <c r="S138" s="214">
        <v>0</v>
      </c>
      <c r="T138" s="215">
        <v>0.6</v>
      </c>
      <c r="U138" s="34"/>
      <c r="V138" s="34"/>
    </row>
    <row r="139" spans="1:22" x14ac:dyDescent="0.2">
      <c r="A139" s="81">
        <v>134</v>
      </c>
      <c r="B139" s="84" t="str">
        <f t="shared" si="6"/>
        <v>Northern Mariana Islands</v>
      </c>
      <c r="C139" s="84" t="str">
        <f t="shared" si="7"/>
        <v>MNP</v>
      </c>
      <c r="D139" s="214">
        <f t="shared" si="8"/>
        <v>0.85</v>
      </c>
      <c r="E139" s="81" t="s">
        <v>715</v>
      </c>
      <c r="F139" s="84" t="s">
        <v>753</v>
      </c>
      <c r="G139" s="216">
        <v>0.91666666666666696</v>
      </c>
      <c r="H139" s="214">
        <v>0.78333333333333299</v>
      </c>
      <c r="I139" s="214">
        <v>1</v>
      </c>
      <c r="J139" s="214">
        <v>0.5</v>
      </c>
      <c r="K139" s="214">
        <v>1</v>
      </c>
      <c r="L139" s="214">
        <v>1</v>
      </c>
      <c r="M139" s="214">
        <v>1</v>
      </c>
      <c r="N139" s="214">
        <v>1</v>
      </c>
      <c r="O139" s="214">
        <v>1</v>
      </c>
      <c r="P139" s="214">
        <v>1</v>
      </c>
      <c r="Q139" s="214">
        <v>1</v>
      </c>
      <c r="R139" s="214">
        <v>0.4</v>
      </c>
      <c r="S139" s="214">
        <v>0.5</v>
      </c>
      <c r="T139" s="215">
        <v>0.8</v>
      </c>
      <c r="U139" s="34"/>
      <c r="V139" s="34"/>
    </row>
    <row r="140" spans="1:22" x14ac:dyDescent="0.2">
      <c r="A140" s="81">
        <v>135</v>
      </c>
      <c r="B140" s="84" t="str">
        <f t="shared" si="6"/>
        <v>Mozambique</v>
      </c>
      <c r="C140" s="84" t="str">
        <f t="shared" si="7"/>
        <v>MOZ</v>
      </c>
      <c r="D140" s="214">
        <f t="shared" si="8"/>
        <v>0.18472222222222201</v>
      </c>
      <c r="E140" s="81" t="s">
        <v>228</v>
      </c>
      <c r="F140" s="84" t="s">
        <v>227</v>
      </c>
      <c r="G140" s="216">
        <v>0</v>
      </c>
      <c r="H140" s="214">
        <v>0.36944444444444402</v>
      </c>
      <c r="I140" s="214">
        <v>0</v>
      </c>
      <c r="J140" s="214">
        <v>0</v>
      </c>
      <c r="K140" s="214">
        <v>0</v>
      </c>
      <c r="L140" s="214">
        <v>0.66666666666666696</v>
      </c>
      <c r="M140" s="214">
        <v>0</v>
      </c>
      <c r="N140" s="214">
        <v>0</v>
      </c>
      <c r="O140" s="214">
        <v>0</v>
      </c>
      <c r="P140" s="214">
        <v>0.75</v>
      </c>
      <c r="Q140" s="214">
        <v>0</v>
      </c>
      <c r="R140" s="214">
        <v>0.4</v>
      </c>
      <c r="S140" s="214">
        <v>0</v>
      </c>
      <c r="T140" s="215">
        <v>0.4</v>
      </c>
      <c r="U140" s="34"/>
      <c r="V140" s="34"/>
    </row>
    <row r="141" spans="1:22" x14ac:dyDescent="0.2">
      <c r="A141" s="81">
        <v>136</v>
      </c>
      <c r="B141" s="84" t="str">
        <f t="shared" si="6"/>
        <v>Mauritania</v>
      </c>
      <c r="C141" s="84" t="str">
        <f t="shared" si="7"/>
        <v>MRT</v>
      </c>
      <c r="D141" s="214">
        <f t="shared" si="8"/>
        <v>0.37916666666666698</v>
      </c>
      <c r="E141" s="81" t="s">
        <v>230</v>
      </c>
      <c r="F141" s="84" t="s">
        <v>229</v>
      </c>
      <c r="G141" s="216">
        <v>0.16666666666666699</v>
      </c>
      <c r="H141" s="214">
        <v>0.59166666666666701</v>
      </c>
      <c r="I141" s="214">
        <v>0</v>
      </c>
      <c r="J141" s="214">
        <v>0.5</v>
      </c>
      <c r="K141" s="214">
        <v>0.5</v>
      </c>
      <c r="L141" s="214">
        <v>1</v>
      </c>
      <c r="M141" s="214">
        <v>0.5</v>
      </c>
      <c r="N141" s="214">
        <v>0.5</v>
      </c>
      <c r="O141" s="214">
        <v>0</v>
      </c>
      <c r="P141" s="214">
        <v>0.75</v>
      </c>
      <c r="Q141" s="214">
        <v>0</v>
      </c>
      <c r="R141" s="214">
        <v>0.2</v>
      </c>
      <c r="S141" s="214">
        <v>0</v>
      </c>
      <c r="T141" s="215">
        <v>0.6</v>
      </c>
      <c r="U141" s="34"/>
      <c r="V141" s="34"/>
    </row>
    <row r="142" spans="1:22" x14ac:dyDescent="0.2">
      <c r="A142" s="81">
        <v>137</v>
      </c>
      <c r="B142" s="84" t="str">
        <f t="shared" si="6"/>
        <v>Mauritius</v>
      </c>
      <c r="C142" s="84" t="str">
        <f t="shared" si="7"/>
        <v>MUS</v>
      </c>
      <c r="D142" s="214">
        <f t="shared" si="8"/>
        <v>0.37916666666666698</v>
      </c>
      <c r="E142" s="81" t="s">
        <v>232</v>
      </c>
      <c r="F142" s="84" t="s">
        <v>231</v>
      </c>
      <c r="G142" s="216">
        <v>0.16666666666666699</v>
      </c>
      <c r="H142" s="214">
        <v>0.59166666666666701</v>
      </c>
      <c r="I142" s="214">
        <v>0</v>
      </c>
      <c r="J142" s="214">
        <v>0.5</v>
      </c>
      <c r="K142" s="214">
        <v>0.5</v>
      </c>
      <c r="L142" s="214">
        <v>1</v>
      </c>
      <c r="M142" s="214">
        <v>0.5</v>
      </c>
      <c r="N142" s="214">
        <v>0.5</v>
      </c>
      <c r="O142" s="214">
        <v>0</v>
      </c>
      <c r="P142" s="214">
        <v>0.75</v>
      </c>
      <c r="Q142" s="214">
        <v>0</v>
      </c>
      <c r="R142" s="214">
        <v>0.4</v>
      </c>
      <c r="S142" s="214">
        <v>0</v>
      </c>
      <c r="T142" s="215">
        <v>0.4</v>
      </c>
      <c r="U142" s="34"/>
      <c r="V142" s="34"/>
    </row>
    <row r="143" spans="1:22" x14ac:dyDescent="0.2">
      <c r="A143" s="81">
        <v>138</v>
      </c>
      <c r="B143" s="84" t="str">
        <f t="shared" si="6"/>
        <v>Malawi</v>
      </c>
      <c r="C143" s="84" t="str">
        <f t="shared" si="7"/>
        <v>MWI</v>
      </c>
      <c r="D143" s="214">
        <f t="shared" si="8"/>
        <v>0.25555555555555565</v>
      </c>
      <c r="E143" s="81" t="s">
        <v>234</v>
      </c>
      <c r="F143" s="84" t="s">
        <v>233</v>
      </c>
      <c r="G143" s="216">
        <v>8.3333333333333301E-2</v>
      </c>
      <c r="H143" s="214">
        <v>0.42777777777777798</v>
      </c>
      <c r="I143" s="214">
        <v>0</v>
      </c>
      <c r="J143" s="214">
        <v>0.5</v>
      </c>
      <c r="K143" s="214">
        <v>0</v>
      </c>
      <c r="L143" s="214">
        <v>0.66666666666666696</v>
      </c>
      <c r="M143" s="214">
        <v>0.5</v>
      </c>
      <c r="N143" s="214">
        <v>0.5</v>
      </c>
      <c r="O143" s="214">
        <v>0</v>
      </c>
      <c r="P143" s="214">
        <v>0.5</v>
      </c>
      <c r="Q143" s="214">
        <v>0</v>
      </c>
      <c r="R143" s="214">
        <v>0.4</v>
      </c>
      <c r="S143" s="214">
        <v>0</v>
      </c>
      <c r="T143" s="215">
        <v>0</v>
      </c>
      <c r="U143" s="34"/>
      <c r="V143" s="34"/>
    </row>
    <row r="144" spans="1:22" x14ac:dyDescent="0.2">
      <c r="A144" s="81">
        <v>139</v>
      </c>
      <c r="B144" s="84" t="str">
        <f t="shared" si="6"/>
        <v>Malaysia</v>
      </c>
      <c r="C144" s="84" t="str">
        <f t="shared" si="7"/>
        <v>MYS</v>
      </c>
      <c r="D144" s="214">
        <f t="shared" si="8"/>
        <v>0.22916666666666649</v>
      </c>
      <c r="E144" s="81" t="s">
        <v>236</v>
      </c>
      <c r="F144" s="84" t="s">
        <v>235</v>
      </c>
      <c r="G144" s="216">
        <v>0</v>
      </c>
      <c r="H144" s="214">
        <v>0.45833333333333298</v>
      </c>
      <c r="I144" s="214">
        <v>0</v>
      </c>
      <c r="J144" s="214">
        <v>0.5</v>
      </c>
      <c r="K144" s="214">
        <v>0</v>
      </c>
      <c r="L144" s="214">
        <v>1</v>
      </c>
      <c r="M144" s="214">
        <v>0</v>
      </c>
      <c r="N144" s="214">
        <v>0</v>
      </c>
      <c r="O144" s="214">
        <v>0</v>
      </c>
      <c r="P144" s="214">
        <v>0.25</v>
      </c>
      <c r="Q144" s="214">
        <v>0</v>
      </c>
      <c r="R144" s="214">
        <v>0.4</v>
      </c>
      <c r="S144" s="214">
        <v>0</v>
      </c>
      <c r="T144" s="215">
        <v>0.6</v>
      </c>
      <c r="U144" s="34"/>
      <c r="V144" s="34"/>
    </row>
    <row r="145" spans="1:22" x14ac:dyDescent="0.2">
      <c r="A145" s="81">
        <v>140</v>
      </c>
      <c r="B145" s="84" t="str">
        <f t="shared" si="6"/>
        <v>Namibia</v>
      </c>
      <c r="C145" s="84" t="str">
        <f t="shared" si="7"/>
        <v>NAM</v>
      </c>
      <c r="D145" s="214">
        <f t="shared" si="8"/>
        <v>0.36249999999999999</v>
      </c>
      <c r="E145" s="81" t="s">
        <v>238</v>
      </c>
      <c r="F145" s="84" t="s">
        <v>237</v>
      </c>
      <c r="G145" s="216">
        <v>0.16666666666666699</v>
      </c>
      <c r="H145" s="214">
        <v>0.55833333333333302</v>
      </c>
      <c r="I145" s="214">
        <v>0</v>
      </c>
      <c r="J145" s="214">
        <v>0.5</v>
      </c>
      <c r="K145" s="214">
        <v>0.5</v>
      </c>
      <c r="L145" s="214">
        <v>1</v>
      </c>
      <c r="M145" s="214">
        <v>0.5</v>
      </c>
      <c r="N145" s="214">
        <v>0.5</v>
      </c>
      <c r="O145" s="214">
        <v>0</v>
      </c>
      <c r="P145" s="214">
        <v>0.75</v>
      </c>
      <c r="Q145" s="214">
        <v>0</v>
      </c>
      <c r="R145" s="214">
        <v>0.2</v>
      </c>
      <c r="S145" s="214">
        <v>0</v>
      </c>
      <c r="T145" s="215">
        <v>0.4</v>
      </c>
      <c r="U145" s="34"/>
      <c r="V145" s="34"/>
    </row>
    <row r="146" spans="1:22" x14ac:dyDescent="0.2">
      <c r="A146" s="81">
        <v>141</v>
      </c>
      <c r="B146" s="84" t="str">
        <f t="shared" si="6"/>
        <v>New Caledonia</v>
      </c>
      <c r="C146" s="84" t="str">
        <f t="shared" si="7"/>
        <v>NCL</v>
      </c>
      <c r="D146" s="214">
        <f t="shared" si="8"/>
        <v>0.86666666666666692</v>
      </c>
      <c r="E146" s="81" t="s">
        <v>716</v>
      </c>
      <c r="F146" s="84" t="s">
        <v>754</v>
      </c>
      <c r="G146" s="216">
        <v>0.91666666666666696</v>
      </c>
      <c r="H146" s="214">
        <v>0.81666666666666698</v>
      </c>
      <c r="I146" s="214">
        <v>1</v>
      </c>
      <c r="J146" s="214">
        <v>0.5</v>
      </c>
      <c r="K146" s="214">
        <v>1</v>
      </c>
      <c r="L146" s="214">
        <v>1</v>
      </c>
      <c r="M146" s="214">
        <v>1</v>
      </c>
      <c r="N146" s="214">
        <v>1</v>
      </c>
      <c r="O146" s="214">
        <v>1</v>
      </c>
      <c r="P146" s="214">
        <v>1</v>
      </c>
      <c r="Q146" s="214">
        <v>1</v>
      </c>
      <c r="R146" s="214">
        <v>0.6</v>
      </c>
      <c r="S146" s="214">
        <v>0.5</v>
      </c>
      <c r="T146" s="215">
        <v>0.8</v>
      </c>
      <c r="U146" s="34"/>
      <c r="V146" s="34"/>
    </row>
    <row r="147" spans="1:22" x14ac:dyDescent="0.2">
      <c r="A147" s="81">
        <v>142</v>
      </c>
      <c r="B147" s="84" t="str">
        <f t="shared" si="6"/>
        <v>Niger</v>
      </c>
      <c r="C147" s="84" t="str">
        <f t="shared" si="7"/>
        <v>NER</v>
      </c>
      <c r="D147" s="214">
        <f t="shared" si="8"/>
        <v>0.29305555555555562</v>
      </c>
      <c r="E147" s="81" t="s">
        <v>240</v>
      </c>
      <c r="F147" s="84" t="s">
        <v>239</v>
      </c>
      <c r="G147" s="216">
        <v>8.3333333333333301E-2</v>
      </c>
      <c r="H147" s="214">
        <v>0.50277777777777799</v>
      </c>
      <c r="I147" s="214">
        <v>0</v>
      </c>
      <c r="J147" s="214">
        <v>0.5</v>
      </c>
      <c r="K147" s="214">
        <v>0</v>
      </c>
      <c r="L147" s="214">
        <v>0.66666666666666696</v>
      </c>
      <c r="M147" s="214">
        <v>0.5</v>
      </c>
      <c r="N147" s="214">
        <v>0.5</v>
      </c>
      <c r="O147" s="214">
        <v>0</v>
      </c>
      <c r="P147" s="214">
        <v>0.75</v>
      </c>
      <c r="Q147" s="214">
        <v>0</v>
      </c>
      <c r="R147" s="214">
        <v>0.4</v>
      </c>
      <c r="S147" s="214">
        <v>0</v>
      </c>
      <c r="T147" s="215">
        <v>0.2</v>
      </c>
      <c r="U147" s="34"/>
      <c r="V147" s="34"/>
    </row>
    <row r="148" spans="1:22" x14ac:dyDescent="0.2">
      <c r="A148" s="81">
        <v>143</v>
      </c>
      <c r="B148" s="84" t="str">
        <f t="shared" si="6"/>
        <v>Nigeria</v>
      </c>
      <c r="C148" s="84" t="str">
        <f t="shared" si="7"/>
        <v>NGA</v>
      </c>
      <c r="D148" s="214">
        <f t="shared" si="8"/>
        <v>8.6111111111110999E-2</v>
      </c>
      <c r="E148" s="81" t="s">
        <v>242</v>
      </c>
      <c r="F148" s="84" t="s">
        <v>241</v>
      </c>
      <c r="G148" s="216">
        <v>0</v>
      </c>
      <c r="H148" s="214">
        <v>0.172222222222222</v>
      </c>
      <c r="I148" s="214">
        <v>0</v>
      </c>
      <c r="J148" s="214">
        <v>0</v>
      </c>
      <c r="K148" s="214">
        <v>0</v>
      </c>
      <c r="L148" s="214">
        <v>0.33333333333333298</v>
      </c>
      <c r="M148" s="214">
        <v>0</v>
      </c>
      <c r="N148" s="214">
        <v>0</v>
      </c>
      <c r="O148" s="214">
        <v>0</v>
      </c>
      <c r="P148" s="214">
        <v>0.5</v>
      </c>
      <c r="Q148" s="214">
        <v>0</v>
      </c>
      <c r="R148" s="214">
        <v>0.2</v>
      </c>
      <c r="S148" s="214">
        <v>0</v>
      </c>
      <c r="T148" s="215">
        <v>0</v>
      </c>
      <c r="U148" s="34"/>
      <c r="V148" s="34"/>
    </row>
    <row r="149" spans="1:22" x14ac:dyDescent="0.2">
      <c r="A149" s="81">
        <v>144</v>
      </c>
      <c r="B149" s="84" t="str">
        <f t="shared" si="6"/>
        <v>Nicaragua</v>
      </c>
      <c r="C149" s="84" t="str">
        <f t="shared" si="7"/>
        <v>NIC</v>
      </c>
      <c r="D149" s="214">
        <f t="shared" si="8"/>
        <v>0.25555555555555565</v>
      </c>
      <c r="E149" s="81" t="s">
        <v>244</v>
      </c>
      <c r="F149" s="84" t="s">
        <v>243</v>
      </c>
      <c r="G149" s="216">
        <v>8.3333333333333301E-2</v>
      </c>
      <c r="H149" s="214">
        <v>0.42777777777777798</v>
      </c>
      <c r="I149" s="214">
        <v>0</v>
      </c>
      <c r="J149" s="214">
        <v>0.5</v>
      </c>
      <c r="K149" s="214">
        <v>0</v>
      </c>
      <c r="L149" s="214">
        <v>0.66666666666666696</v>
      </c>
      <c r="M149" s="214">
        <v>0.5</v>
      </c>
      <c r="N149" s="214">
        <v>0.5</v>
      </c>
      <c r="O149" s="214">
        <v>0</v>
      </c>
      <c r="P149" s="214">
        <v>0.5</v>
      </c>
      <c r="Q149" s="214">
        <v>0</v>
      </c>
      <c r="R149" s="214">
        <v>0.2</v>
      </c>
      <c r="S149" s="214">
        <v>0</v>
      </c>
      <c r="T149" s="215">
        <v>0.2</v>
      </c>
      <c r="U149" s="34"/>
      <c r="V149" s="34"/>
    </row>
    <row r="150" spans="1:22" x14ac:dyDescent="0.2">
      <c r="A150" s="81">
        <v>145</v>
      </c>
      <c r="B150" s="84" t="str">
        <f t="shared" si="6"/>
        <v>Netherlands</v>
      </c>
      <c r="C150" s="84" t="str">
        <f t="shared" si="7"/>
        <v>NLD</v>
      </c>
      <c r="D150" s="214">
        <f t="shared" si="8"/>
        <v>0.35416666666666663</v>
      </c>
      <c r="E150" s="81" t="s">
        <v>246</v>
      </c>
      <c r="F150" s="84" t="s">
        <v>245</v>
      </c>
      <c r="G150" s="216">
        <v>8.3333333333333301E-2</v>
      </c>
      <c r="H150" s="214">
        <v>0.625</v>
      </c>
      <c r="I150" s="214">
        <v>0</v>
      </c>
      <c r="J150" s="214">
        <v>0.5</v>
      </c>
      <c r="K150" s="214">
        <v>0</v>
      </c>
      <c r="L150" s="214">
        <v>1</v>
      </c>
      <c r="M150" s="214">
        <v>0.5</v>
      </c>
      <c r="N150" s="214">
        <v>0.5</v>
      </c>
      <c r="O150" s="214">
        <v>0</v>
      </c>
      <c r="P150" s="214">
        <v>0.75</v>
      </c>
      <c r="Q150" s="214">
        <v>0</v>
      </c>
      <c r="R150" s="214">
        <v>0.4</v>
      </c>
      <c r="S150" s="214">
        <v>0</v>
      </c>
      <c r="T150" s="215">
        <v>0.6</v>
      </c>
      <c r="U150" s="34"/>
      <c r="V150" s="34"/>
    </row>
    <row r="151" spans="1:22" x14ac:dyDescent="0.2">
      <c r="A151" s="81">
        <v>146</v>
      </c>
      <c r="B151" s="84" t="str">
        <f t="shared" si="6"/>
        <v>Norway</v>
      </c>
      <c r="C151" s="84" t="str">
        <f t="shared" si="7"/>
        <v>NOR</v>
      </c>
      <c r="D151" s="214">
        <f t="shared" si="8"/>
        <v>0.35416666666666663</v>
      </c>
      <c r="E151" s="81" t="s">
        <v>248</v>
      </c>
      <c r="F151" s="84" t="s">
        <v>247</v>
      </c>
      <c r="G151" s="216">
        <v>8.3333333333333301E-2</v>
      </c>
      <c r="H151" s="214">
        <v>0.625</v>
      </c>
      <c r="I151" s="214">
        <v>0</v>
      </c>
      <c r="J151" s="214">
        <v>0.5</v>
      </c>
      <c r="K151" s="214">
        <v>0</v>
      </c>
      <c r="L151" s="214">
        <v>1</v>
      </c>
      <c r="M151" s="214">
        <v>0.5</v>
      </c>
      <c r="N151" s="214">
        <v>0.5</v>
      </c>
      <c r="O151" s="214">
        <v>0</v>
      </c>
      <c r="P151" s="214">
        <v>0.75</v>
      </c>
      <c r="Q151" s="214">
        <v>0</v>
      </c>
      <c r="R151" s="214">
        <v>0.4</v>
      </c>
      <c r="S151" s="214">
        <v>0</v>
      </c>
      <c r="T151" s="215">
        <v>0.6</v>
      </c>
      <c r="U151" s="34"/>
      <c r="V151" s="34"/>
    </row>
    <row r="152" spans="1:22" x14ac:dyDescent="0.2">
      <c r="A152" s="81">
        <v>147</v>
      </c>
      <c r="B152" s="84" t="str">
        <f t="shared" si="6"/>
        <v>Nepal</v>
      </c>
      <c r="C152" s="84" t="str">
        <f t="shared" si="7"/>
        <v>NPL</v>
      </c>
      <c r="D152" s="214">
        <f t="shared" si="8"/>
        <v>0.31666666666666665</v>
      </c>
      <c r="E152" s="81" t="s">
        <v>250</v>
      </c>
      <c r="F152" s="84" t="s">
        <v>249</v>
      </c>
      <c r="G152" s="216">
        <v>8.3333333333333301E-2</v>
      </c>
      <c r="H152" s="214">
        <v>0.55000000000000004</v>
      </c>
      <c r="I152" s="214">
        <v>0</v>
      </c>
      <c r="J152" s="214">
        <v>0</v>
      </c>
      <c r="K152" s="214">
        <v>0</v>
      </c>
      <c r="L152" s="214">
        <v>1</v>
      </c>
      <c r="M152" s="214">
        <v>0.5</v>
      </c>
      <c r="N152" s="214">
        <v>0.5</v>
      </c>
      <c r="O152" s="214">
        <v>0</v>
      </c>
      <c r="P152" s="214">
        <v>1</v>
      </c>
      <c r="Q152" s="214">
        <v>0</v>
      </c>
      <c r="R152" s="214">
        <v>0.2</v>
      </c>
      <c r="S152" s="214">
        <v>0</v>
      </c>
      <c r="T152" s="215">
        <v>0.6</v>
      </c>
      <c r="U152" s="34"/>
      <c r="V152" s="34"/>
    </row>
    <row r="153" spans="1:22" x14ac:dyDescent="0.2">
      <c r="A153" s="81">
        <v>148</v>
      </c>
      <c r="B153" s="84" t="str">
        <f t="shared" si="6"/>
        <v>Nauru</v>
      </c>
      <c r="C153" s="84" t="str">
        <f t="shared" si="7"/>
        <v>NRU</v>
      </c>
      <c r="D153" s="214">
        <f t="shared" si="8"/>
        <v>0.6</v>
      </c>
      <c r="E153" s="81" t="s">
        <v>252</v>
      </c>
      <c r="F153" s="84" t="s">
        <v>251</v>
      </c>
      <c r="G153" s="216">
        <v>0.41666666666666702</v>
      </c>
      <c r="H153" s="214">
        <v>0.78333333333333299</v>
      </c>
      <c r="I153" s="214">
        <v>0</v>
      </c>
      <c r="J153" s="214">
        <v>0.5</v>
      </c>
      <c r="K153" s="214">
        <v>1</v>
      </c>
      <c r="L153" s="214">
        <v>1</v>
      </c>
      <c r="M153" s="214">
        <v>1</v>
      </c>
      <c r="N153" s="214">
        <v>1</v>
      </c>
      <c r="O153" s="214">
        <v>0</v>
      </c>
      <c r="P153" s="214">
        <v>1</v>
      </c>
      <c r="Q153" s="214">
        <v>0</v>
      </c>
      <c r="R153" s="214">
        <v>0.4</v>
      </c>
      <c r="S153" s="214">
        <v>0.5</v>
      </c>
      <c r="T153" s="215">
        <v>0.8</v>
      </c>
      <c r="U153" s="34"/>
      <c r="V153" s="34"/>
    </row>
    <row r="154" spans="1:22" x14ac:dyDescent="0.2">
      <c r="A154" s="81">
        <v>149</v>
      </c>
      <c r="B154" s="84" t="str">
        <f t="shared" si="6"/>
        <v>New Zealand</v>
      </c>
      <c r="C154" s="84" t="str">
        <f t="shared" si="7"/>
        <v>NZL</v>
      </c>
      <c r="D154" s="214">
        <f t="shared" si="8"/>
        <v>0.35416666666666663</v>
      </c>
      <c r="E154" s="81" t="s">
        <v>254</v>
      </c>
      <c r="F154" s="84" t="s">
        <v>253</v>
      </c>
      <c r="G154" s="216">
        <v>8.3333333333333301E-2</v>
      </c>
      <c r="H154" s="214">
        <v>0.625</v>
      </c>
      <c r="I154" s="214">
        <v>0</v>
      </c>
      <c r="J154" s="214">
        <v>0.5</v>
      </c>
      <c r="K154" s="214">
        <v>0</v>
      </c>
      <c r="L154" s="214">
        <v>1</v>
      </c>
      <c r="M154" s="214">
        <v>0.5</v>
      </c>
      <c r="N154" s="214">
        <v>0.5</v>
      </c>
      <c r="O154" s="214">
        <v>0</v>
      </c>
      <c r="P154" s="214">
        <v>0.75</v>
      </c>
      <c r="Q154" s="214">
        <v>0</v>
      </c>
      <c r="R154" s="214">
        <v>0.4</v>
      </c>
      <c r="S154" s="214">
        <v>0</v>
      </c>
      <c r="T154" s="215">
        <v>0.6</v>
      </c>
      <c r="U154" s="34"/>
      <c r="V154" s="34"/>
    </row>
    <row r="155" spans="1:22" x14ac:dyDescent="0.2">
      <c r="A155" s="81">
        <v>150</v>
      </c>
      <c r="B155" s="84" t="str">
        <f t="shared" si="6"/>
        <v>Oman</v>
      </c>
      <c r="C155" s="84" t="str">
        <f t="shared" si="7"/>
        <v>OMN</v>
      </c>
      <c r="D155" s="214">
        <f t="shared" si="8"/>
        <v>0.37500000000000011</v>
      </c>
      <c r="E155" s="81" t="s">
        <v>256</v>
      </c>
      <c r="F155" s="84" t="s">
        <v>255</v>
      </c>
      <c r="G155" s="216">
        <v>8.3333333333333301E-2</v>
      </c>
      <c r="H155" s="214">
        <v>0.66666666666666696</v>
      </c>
      <c r="I155" s="214">
        <v>0</v>
      </c>
      <c r="J155" s="214">
        <v>0.5</v>
      </c>
      <c r="K155" s="214">
        <v>0</v>
      </c>
      <c r="L155" s="214">
        <v>1</v>
      </c>
      <c r="M155" s="214">
        <v>0.5</v>
      </c>
      <c r="N155" s="214">
        <v>0.5</v>
      </c>
      <c r="O155" s="214">
        <v>0</v>
      </c>
      <c r="P155" s="214">
        <v>1</v>
      </c>
      <c r="Q155" s="214">
        <v>0</v>
      </c>
      <c r="R155" s="214">
        <v>0.4</v>
      </c>
      <c r="S155" s="214">
        <v>0</v>
      </c>
      <c r="T155" s="215">
        <v>0.6</v>
      </c>
      <c r="U155" s="34"/>
      <c r="V155" s="34"/>
    </row>
    <row r="156" spans="1:22" x14ac:dyDescent="0.2">
      <c r="A156" s="81">
        <v>151</v>
      </c>
      <c r="B156" s="84" t="str">
        <f t="shared" si="6"/>
        <v>Pakistan</v>
      </c>
      <c r="C156" s="84" t="str">
        <f t="shared" si="7"/>
        <v>PAK</v>
      </c>
      <c r="D156" s="214">
        <f t="shared" si="8"/>
        <v>0.15138888888888899</v>
      </c>
      <c r="E156" s="81" t="s">
        <v>258</v>
      </c>
      <c r="F156" s="84" t="s">
        <v>257</v>
      </c>
      <c r="G156" s="216">
        <v>0</v>
      </c>
      <c r="H156" s="214">
        <v>0.30277777777777798</v>
      </c>
      <c r="I156" s="214">
        <v>0</v>
      </c>
      <c r="J156" s="214">
        <v>0.5</v>
      </c>
      <c r="K156" s="214">
        <v>0</v>
      </c>
      <c r="L156" s="214">
        <v>0.66666666666666696</v>
      </c>
      <c r="M156" s="214">
        <v>0</v>
      </c>
      <c r="N156" s="214">
        <v>0</v>
      </c>
      <c r="O156" s="214">
        <v>0</v>
      </c>
      <c r="P156" s="214">
        <v>0.25</v>
      </c>
      <c r="Q156" s="214">
        <v>0</v>
      </c>
      <c r="R156" s="214">
        <v>0.4</v>
      </c>
      <c r="S156" s="214">
        <v>0</v>
      </c>
      <c r="T156" s="215">
        <v>0</v>
      </c>
      <c r="U156" s="34"/>
      <c r="V156" s="34"/>
    </row>
    <row r="157" spans="1:22" x14ac:dyDescent="0.2">
      <c r="A157" s="81">
        <v>152</v>
      </c>
      <c r="B157" s="84" t="str">
        <f t="shared" si="6"/>
        <v>Panama</v>
      </c>
      <c r="C157" s="84" t="str">
        <f t="shared" si="7"/>
        <v>PAN</v>
      </c>
      <c r="D157" s="214">
        <f t="shared" si="8"/>
        <v>0.31666666666666665</v>
      </c>
      <c r="E157" s="81" t="s">
        <v>260</v>
      </c>
      <c r="F157" s="84" t="s">
        <v>259</v>
      </c>
      <c r="G157" s="216">
        <v>8.3333333333333301E-2</v>
      </c>
      <c r="H157" s="214">
        <v>0.55000000000000004</v>
      </c>
      <c r="I157" s="214">
        <v>0</v>
      </c>
      <c r="J157" s="214">
        <v>0.5</v>
      </c>
      <c r="K157" s="214">
        <v>0</v>
      </c>
      <c r="L157" s="214">
        <v>1</v>
      </c>
      <c r="M157" s="214">
        <v>0.5</v>
      </c>
      <c r="N157" s="214">
        <v>0.5</v>
      </c>
      <c r="O157" s="214">
        <v>0</v>
      </c>
      <c r="P157" s="214">
        <v>0.5</v>
      </c>
      <c r="Q157" s="214">
        <v>0</v>
      </c>
      <c r="R157" s="214">
        <v>0.4</v>
      </c>
      <c r="S157" s="214">
        <v>0</v>
      </c>
      <c r="T157" s="215">
        <v>0.4</v>
      </c>
      <c r="U157" s="34"/>
      <c r="V157" s="34"/>
    </row>
    <row r="158" spans="1:22" x14ac:dyDescent="0.2">
      <c r="A158" s="81">
        <v>153</v>
      </c>
      <c r="B158" s="84" t="str">
        <f t="shared" si="6"/>
        <v>Peru</v>
      </c>
      <c r="C158" s="84" t="str">
        <f t="shared" si="7"/>
        <v>PER</v>
      </c>
      <c r="D158" s="214">
        <f t="shared" si="8"/>
        <v>0.1958333333333335</v>
      </c>
      <c r="E158" s="81" t="s">
        <v>262</v>
      </c>
      <c r="F158" s="84" t="s">
        <v>261</v>
      </c>
      <c r="G158" s="216">
        <v>0</v>
      </c>
      <c r="H158" s="214">
        <v>0.391666666666667</v>
      </c>
      <c r="I158" s="214">
        <v>0</v>
      </c>
      <c r="J158" s="214">
        <v>0.5</v>
      </c>
      <c r="K158" s="214">
        <v>0</v>
      </c>
      <c r="L158" s="214">
        <v>1</v>
      </c>
      <c r="M158" s="214">
        <v>0</v>
      </c>
      <c r="N158" s="214">
        <v>0</v>
      </c>
      <c r="O158" s="214">
        <v>0</v>
      </c>
      <c r="P158" s="214">
        <v>0.25</v>
      </c>
      <c r="Q158" s="214">
        <v>0</v>
      </c>
      <c r="R158" s="214">
        <v>0.2</v>
      </c>
      <c r="S158" s="214">
        <v>0</v>
      </c>
      <c r="T158" s="215">
        <v>0.4</v>
      </c>
      <c r="U158" s="34"/>
      <c r="V158" s="34"/>
    </row>
    <row r="159" spans="1:22" x14ac:dyDescent="0.2">
      <c r="A159" s="81">
        <v>154</v>
      </c>
      <c r="B159" s="84" t="str">
        <f t="shared" si="6"/>
        <v>Philippines</v>
      </c>
      <c r="C159" s="84" t="str">
        <f t="shared" si="7"/>
        <v>PHL</v>
      </c>
      <c r="D159" s="214">
        <f t="shared" si="8"/>
        <v>0.26250000000000012</v>
      </c>
      <c r="E159" s="81" t="s">
        <v>264</v>
      </c>
      <c r="F159" s="84" t="s">
        <v>263</v>
      </c>
      <c r="G159" s="216">
        <v>8.3333333333333301E-2</v>
      </c>
      <c r="H159" s="214">
        <v>0.44166666666666698</v>
      </c>
      <c r="I159" s="214">
        <v>0</v>
      </c>
      <c r="J159" s="214">
        <v>0.5</v>
      </c>
      <c r="K159" s="214">
        <v>0</v>
      </c>
      <c r="L159" s="214">
        <v>1</v>
      </c>
      <c r="M159" s="214">
        <v>0.5</v>
      </c>
      <c r="N159" s="214">
        <v>0.5</v>
      </c>
      <c r="O159" s="214">
        <v>0</v>
      </c>
      <c r="P159" s="214">
        <v>0.25</v>
      </c>
      <c r="Q159" s="214">
        <v>0</v>
      </c>
      <c r="R159" s="214">
        <v>0.2</v>
      </c>
      <c r="S159" s="214">
        <v>0</v>
      </c>
      <c r="T159" s="215">
        <v>0.2</v>
      </c>
      <c r="U159" s="34"/>
      <c r="V159" s="34"/>
    </row>
    <row r="160" spans="1:22" x14ac:dyDescent="0.2">
      <c r="A160" s="81">
        <v>155</v>
      </c>
      <c r="B160" s="84" t="str">
        <f t="shared" si="6"/>
        <v>Palau</v>
      </c>
      <c r="C160" s="84" t="str">
        <f t="shared" si="7"/>
        <v>PLW</v>
      </c>
      <c r="D160" s="214">
        <f t="shared" si="8"/>
        <v>0.6</v>
      </c>
      <c r="E160" s="81" t="s">
        <v>266</v>
      </c>
      <c r="F160" s="84" t="s">
        <v>265</v>
      </c>
      <c r="G160" s="216">
        <v>0.41666666666666702</v>
      </c>
      <c r="H160" s="214">
        <v>0.78333333333333299</v>
      </c>
      <c r="I160" s="214">
        <v>0</v>
      </c>
      <c r="J160" s="214">
        <v>0.5</v>
      </c>
      <c r="K160" s="214">
        <v>1</v>
      </c>
      <c r="L160" s="214">
        <v>1</v>
      </c>
      <c r="M160" s="214">
        <v>1</v>
      </c>
      <c r="N160" s="214">
        <v>1</v>
      </c>
      <c r="O160" s="214">
        <v>0</v>
      </c>
      <c r="P160" s="214">
        <v>1</v>
      </c>
      <c r="Q160" s="214">
        <v>0</v>
      </c>
      <c r="R160" s="214">
        <v>0.4</v>
      </c>
      <c r="S160" s="214">
        <v>0.5</v>
      </c>
      <c r="T160" s="215">
        <v>0.8</v>
      </c>
      <c r="U160" s="34"/>
      <c r="V160" s="34"/>
    </row>
    <row r="161" spans="1:22" x14ac:dyDescent="0.2">
      <c r="A161" s="81">
        <v>156</v>
      </c>
      <c r="B161" s="84" t="str">
        <f t="shared" si="6"/>
        <v>Papua New Guinea</v>
      </c>
      <c r="C161" s="84" t="str">
        <f t="shared" si="7"/>
        <v>PNG</v>
      </c>
      <c r="D161" s="214">
        <f t="shared" si="8"/>
        <v>0.28333333333333316</v>
      </c>
      <c r="E161" s="81" t="s">
        <v>268</v>
      </c>
      <c r="F161" s="84" t="s">
        <v>267</v>
      </c>
      <c r="G161" s="216">
        <v>8.3333333333333301E-2</v>
      </c>
      <c r="H161" s="214">
        <v>0.483333333333333</v>
      </c>
      <c r="I161" s="214">
        <v>0</v>
      </c>
      <c r="J161" s="214">
        <v>0.5</v>
      </c>
      <c r="K161" s="214">
        <v>0.5</v>
      </c>
      <c r="L161" s="214">
        <v>1</v>
      </c>
      <c r="M161" s="214">
        <v>0</v>
      </c>
      <c r="N161" s="214">
        <v>0</v>
      </c>
      <c r="O161" s="214">
        <v>0</v>
      </c>
      <c r="P161" s="214">
        <v>1</v>
      </c>
      <c r="Q161" s="214">
        <v>0</v>
      </c>
      <c r="R161" s="214">
        <v>0.2</v>
      </c>
      <c r="S161" s="214">
        <v>0</v>
      </c>
      <c r="T161" s="215">
        <v>0.2</v>
      </c>
      <c r="U161" s="34"/>
      <c r="V161" s="34"/>
    </row>
    <row r="162" spans="1:22" x14ac:dyDescent="0.2">
      <c r="A162" s="81">
        <v>157</v>
      </c>
      <c r="B162" s="84" t="str">
        <f t="shared" si="6"/>
        <v>Poland</v>
      </c>
      <c r="C162" s="84" t="str">
        <f t="shared" si="7"/>
        <v>POL</v>
      </c>
      <c r="D162" s="214">
        <f t="shared" si="8"/>
        <v>0.29583333333333311</v>
      </c>
      <c r="E162" s="81" t="s">
        <v>270</v>
      </c>
      <c r="F162" s="84" t="s">
        <v>269</v>
      </c>
      <c r="G162" s="216">
        <v>8.3333333333333301E-2</v>
      </c>
      <c r="H162" s="214">
        <v>0.50833333333333297</v>
      </c>
      <c r="I162" s="214">
        <v>0</v>
      </c>
      <c r="J162" s="214">
        <v>0.5</v>
      </c>
      <c r="K162" s="214">
        <v>0</v>
      </c>
      <c r="L162" s="214">
        <v>1</v>
      </c>
      <c r="M162" s="214">
        <v>0.5</v>
      </c>
      <c r="N162" s="214">
        <v>0.5</v>
      </c>
      <c r="O162" s="214">
        <v>0</v>
      </c>
      <c r="P162" s="214">
        <v>0.25</v>
      </c>
      <c r="Q162" s="214">
        <v>0</v>
      </c>
      <c r="R162" s="214">
        <v>0.4</v>
      </c>
      <c r="S162" s="214">
        <v>0</v>
      </c>
      <c r="T162" s="215">
        <v>0.4</v>
      </c>
      <c r="U162" s="34"/>
      <c r="V162" s="34"/>
    </row>
    <row r="163" spans="1:22" x14ac:dyDescent="0.2">
      <c r="A163" s="81">
        <v>158</v>
      </c>
      <c r="B163" s="84" t="str">
        <f t="shared" si="6"/>
        <v>Puerto Rico</v>
      </c>
      <c r="C163" s="84" t="str">
        <f t="shared" si="7"/>
        <v>PRI</v>
      </c>
      <c r="D163" s="214">
        <f t="shared" si="8"/>
        <v>0.6708333333333335</v>
      </c>
      <c r="E163" s="81" t="s">
        <v>717</v>
      </c>
      <c r="F163" s="84" t="s">
        <v>755</v>
      </c>
      <c r="G163" s="216">
        <v>0.75</v>
      </c>
      <c r="H163" s="214">
        <v>0.59166666666666701</v>
      </c>
      <c r="I163" s="214">
        <v>1</v>
      </c>
      <c r="J163" s="214">
        <v>0.5</v>
      </c>
      <c r="K163" s="214">
        <v>0.5</v>
      </c>
      <c r="L163" s="214">
        <v>1</v>
      </c>
      <c r="M163" s="214">
        <v>0.5</v>
      </c>
      <c r="N163" s="214">
        <v>0.5</v>
      </c>
      <c r="O163" s="214">
        <v>1</v>
      </c>
      <c r="P163" s="214">
        <v>0.75</v>
      </c>
      <c r="Q163" s="214">
        <v>1</v>
      </c>
      <c r="R163" s="214">
        <v>0.6</v>
      </c>
      <c r="S163" s="214">
        <v>0.5</v>
      </c>
      <c r="T163" s="215">
        <v>0.2</v>
      </c>
      <c r="U163" s="34"/>
      <c r="V163" s="34"/>
    </row>
    <row r="164" spans="1:22" x14ac:dyDescent="0.2">
      <c r="A164" s="81">
        <v>159</v>
      </c>
      <c r="B164" s="84" t="str">
        <f t="shared" si="6"/>
        <v>Korea, Dem. People's Rep.</v>
      </c>
      <c r="C164" s="84" t="str">
        <f t="shared" si="7"/>
        <v>PRK</v>
      </c>
      <c r="D164" s="214">
        <f t="shared" si="8"/>
        <v>0.39999999999999997</v>
      </c>
      <c r="E164" s="81" t="s">
        <v>271</v>
      </c>
      <c r="F164" s="84" t="s">
        <v>756</v>
      </c>
      <c r="G164" s="216">
        <v>0.16666666666666699</v>
      </c>
      <c r="H164" s="214">
        <v>0.63333333333333297</v>
      </c>
      <c r="I164" s="214">
        <v>0</v>
      </c>
      <c r="J164" s="214">
        <v>0.5</v>
      </c>
      <c r="K164" s="214">
        <v>0.5</v>
      </c>
      <c r="L164" s="214">
        <v>1</v>
      </c>
      <c r="M164" s="214">
        <v>0.5</v>
      </c>
      <c r="N164" s="214">
        <v>0.5</v>
      </c>
      <c r="O164" s="214">
        <v>0</v>
      </c>
      <c r="P164" s="214">
        <v>1</v>
      </c>
      <c r="Q164" s="214">
        <v>0</v>
      </c>
      <c r="R164" s="214">
        <v>0.4</v>
      </c>
      <c r="S164" s="214">
        <v>0</v>
      </c>
      <c r="T164" s="215">
        <v>0.4</v>
      </c>
      <c r="U164" s="34"/>
      <c r="V164" s="34"/>
    </row>
    <row r="165" spans="1:22" x14ac:dyDescent="0.2">
      <c r="A165" s="81">
        <v>160</v>
      </c>
      <c r="B165" s="84" t="str">
        <f t="shared" si="6"/>
        <v>Portugal</v>
      </c>
      <c r="C165" s="84" t="str">
        <f t="shared" si="7"/>
        <v>PRT</v>
      </c>
      <c r="D165" s="214">
        <f t="shared" si="8"/>
        <v>0.33750000000000013</v>
      </c>
      <c r="E165" s="81" t="s">
        <v>273</v>
      </c>
      <c r="F165" s="84" t="s">
        <v>272</v>
      </c>
      <c r="G165" s="216">
        <v>8.3333333333333301E-2</v>
      </c>
      <c r="H165" s="214">
        <v>0.59166666666666701</v>
      </c>
      <c r="I165" s="214">
        <v>0</v>
      </c>
      <c r="J165" s="214">
        <v>0.5</v>
      </c>
      <c r="K165" s="214">
        <v>0</v>
      </c>
      <c r="L165" s="214">
        <v>1</v>
      </c>
      <c r="M165" s="214">
        <v>0.5</v>
      </c>
      <c r="N165" s="214">
        <v>0.5</v>
      </c>
      <c r="O165" s="214">
        <v>0</v>
      </c>
      <c r="P165" s="214">
        <v>0.75</v>
      </c>
      <c r="Q165" s="214">
        <v>0</v>
      </c>
      <c r="R165" s="214">
        <v>0.2</v>
      </c>
      <c r="S165" s="214">
        <v>0</v>
      </c>
      <c r="T165" s="215">
        <v>0.6</v>
      </c>
      <c r="U165" s="34"/>
      <c r="V165" s="34"/>
    </row>
    <row r="166" spans="1:22" x14ac:dyDescent="0.2">
      <c r="A166" s="81">
        <v>161</v>
      </c>
      <c r="B166" s="84" t="str">
        <f t="shared" si="6"/>
        <v>Paraguay</v>
      </c>
      <c r="C166" s="84" t="str">
        <f t="shared" si="7"/>
        <v>PRY</v>
      </c>
      <c r="D166" s="214">
        <f t="shared" si="8"/>
        <v>0.31666666666666665</v>
      </c>
      <c r="E166" s="81" t="s">
        <v>275</v>
      </c>
      <c r="F166" s="84" t="s">
        <v>274</v>
      </c>
      <c r="G166" s="216">
        <v>8.3333333333333301E-2</v>
      </c>
      <c r="H166" s="214">
        <v>0.55000000000000004</v>
      </c>
      <c r="I166" s="214">
        <v>0</v>
      </c>
      <c r="J166" s="214">
        <v>0.5</v>
      </c>
      <c r="K166" s="214">
        <v>0</v>
      </c>
      <c r="L166" s="214">
        <v>1</v>
      </c>
      <c r="M166" s="214">
        <v>0.5</v>
      </c>
      <c r="N166" s="214">
        <v>0.5</v>
      </c>
      <c r="O166" s="214">
        <v>0</v>
      </c>
      <c r="P166" s="214">
        <v>0.5</v>
      </c>
      <c r="Q166" s="214">
        <v>0</v>
      </c>
      <c r="R166" s="214">
        <v>0.4</v>
      </c>
      <c r="S166" s="214">
        <v>0</v>
      </c>
      <c r="T166" s="215">
        <v>0.4</v>
      </c>
      <c r="U166" s="34"/>
      <c r="V166" s="34"/>
    </row>
    <row r="167" spans="1:22" x14ac:dyDescent="0.2">
      <c r="A167" s="81">
        <v>162</v>
      </c>
      <c r="B167" s="84" t="str">
        <f t="shared" si="6"/>
        <v>West Bank and Gaza</v>
      </c>
      <c r="C167" s="84" t="str">
        <f t="shared" si="7"/>
        <v>PSE</v>
      </c>
      <c r="D167" s="214">
        <f t="shared" si="8"/>
        <v>0.42500000000000004</v>
      </c>
      <c r="E167" s="81" t="s">
        <v>718</v>
      </c>
      <c r="F167" s="84" t="s">
        <v>757</v>
      </c>
      <c r="G167" s="216">
        <v>0.33333333333333298</v>
      </c>
      <c r="H167" s="214">
        <v>0.51666666666666705</v>
      </c>
      <c r="I167" s="214">
        <v>1</v>
      </c>
      <c r="J167" s="214">
        <v>0.5</v>
      </c>
      <c r="K167" s="214">
        <v>0.5</v>
      </c>
      <c r="L167" s="214">
        <v>1</v>
      </c>
      <c r="M167" s="214">
        <v>0.5</v>
      </c>
      <c r="N167" s="214">
        <v>0.5</v>
      </c>
      <c r="O167" s="214">
        <v>0</v>
      </c>
      <c r="P167" s="214">
        <v>0.5</v>
      </c>
      <c r="Q167" s="214">
        <v>0</v>
      </c>
      <c r="R167" s="214">
        <v>0.6</v>
      </c>
      <c r="S167" s="214">
        <v>0</v>
      </c>
      <c r="T167" s="215">
        <v>0</v>
      </c>
      <c r="U167" s="34"/>
      <c r="V167" s="34"/>
    </row>
    <row r="168" spans="1:22" x14ac:dyDescent="0.2">
      <c r="A168" s="81">
        <v>163</v>
      </c>
      <c r="B168" s="84" t="str">
        <f t="shared" si="6"/>
        <v>French Polynesia</v>
      </c>
      <c r="C168" s="84" t="str">
        <f t="shared" si="7"/>
        <v>PYF</v>
      </c>
      <c r="D168" s="214">
        <f t="shared" si="8"/>
        <v>0.86666666666666692</v>
      </c>
      <c r="E168" s="81" t="s">
        <v>719</v>
      </c>
      <c r="F168" s="84" t="s">
        <v>758</v>
      </c>
      <c r="G168" s="216">
        <v>0.91666666666666696</v>
      </c>
      <c r="H168" s="214">
        <v>0.81666666666666698</v>
      </c>
      <c r="I168" s="214">
        <v>1</v>
      </c>
      <c r="J168" s="214">
        <v>0.5</v>
      </c>
      <c r="K168" s="214">
        <v>1</v>
      </c>
      <c r="L168" s="214">
        <v>1</v>
      </c>
      <c r="M168" s="214">
        <v>1</v>
      </c>
      <c r="N168" s="214">
        <v>1</v>
      </c>
      <c r="O168" s="214">
        <v>1</v>
      </c>
      <c r="P168" s="214">
        <v>1</v>
      </c>
      <c r="Q168" s="214">
        <v>1</v>
      </c>
      <c r="R168" s="214">
        <v>0.6</v>
      </c>
      <c r="S168" s="214">
        <v>0.5</v>
      </c>
      <c r="T168" s="215">
        <v>0.8</v>
      </c>
      <c r="U168" s="34"/>
      <c r="V168" s="34"/>
    </row>
    <row r="169" spans="1:22" x14ac:dyDescent="0.2">
      <c r="A169" s="81">
        <v>164</v>
      </c>
      <c r="B169" s="84" t="str">
        <f t="shared" si="6"/>
        <v>Qatar</v>
      </c>
      <c r="C169" s="84" t="str">
        <f t="shared" si="7"/>
        <v>QAT</v>
      </c>
      <c r="D169" s="214">
        <f t="shared" si="8"/>
        <v>0.35416666666666663</v>
      </c>
      <c r="E169" s="81" t="s">
        <v>277</v>
      </c>
      <c r="F169" s="84" t="s">
        <v>276</v>
      </c>
      <c r="G169" s="216">
        <v>8.3333333333333301E-2</v>
      </c>
      <c r="H169" s="214">
        <v>0.625</v>
      </c>
      <c r="I169" s="214">
        <v>0</v>
      </c>
      <c r="J169" s="214">
        <v>0.5</v>
      </c>
      <c r="K169" s="214">
        <v>0</v>
      </c>
      <c r="L169" s="214">
        <v>1</v>
      </c>
      <c r="M169" s="214">
        <v>0.5</v>
      </c>
      <c r="N169" s="214">
        <v>0.5</v>
      </c>
      <c r="O169" s="214">
        <v>0</v>
      </c>
      <c r="P169" s="214">
        <v>0.75</v>
      </c>
      <c r="Q169" s="214">
        <v>0</v>
      </c>
      <c r="R169" s="214">
        <v>0.4</v>
      </c>
      <c r="S169" s="214">
        <v>0</v>
      </c>
      <c r="T169" s="215">
        <v>0.6</v>
      </c>
      <c r="U169" s="34"/>
      <c r="V169" s="34"/>
    </row>
    <row r="170" spans="1:22" x14ac:dyDescent="0.2">
      <c r="A170" s="81">
        <v>165</v>
      </c>
      <c r="B170" s="84" t="str">
        <f t="shared" si="6"/>
        <v>Romania</v>
      </c>
      <c r="C170" s="84" t="str">
        <f t="shared" si="7"/>
        <v>ROU</v>
      </c>
      <c r="D170" s="214">
        <f t="shared" si="8"/>
        <v>0.31250000000000011</v>
      </c>
      <c r="E170" s="81" t="s">
        <v>279</v>
      </c>
      <c r="F170" s="84" t="s">
        <v>278</v>
      </c>
      <c r="G170" s="216">
        <v>8.3333333333333301E-2</v>
      </c>
      <c r="H170" s="214">
        <v>0.54166666666666696</v>
      </c>
      <c r="I170" s="214">
        <v>0</v>
      </c>
      <c r="J170" s="214">
        <v>0.5</v>
      </c>
      <c r="K170" s="214">
        <v>0</v>
      </c>
      <c r="L170" s="214">
        <v>1</v>
      </c>
      <c r="M170" s="214">
        <v>0.5</v>
      </c>
      <c r="N170" s="214">
        <v>0.5</v>
      </c>
      <c r="O170" s="214">
        <v>0</v>
      </c>
      <c r="P170" s="214">
        <v>0.25</v>
      </c>
      <c r="Q170" s="214">
        <v>0</v>
      </c>
      <c r="R170" s="214">
        <v>0.4</v>
      </c>
      <c r="S170" s="214">
        <v>0</v>
      </c>
      <c r="T170" s="215">
        <v>0.6</v>
      </c>
      <c r="U170" s="34"/>
      <c r="V170" s="34"/>
    </row>
    <row r="171" spans="1:22" x14ac:dyDescent="0.2">
      <c r="A171" s="81">
        <v>166</v>
      </c>
      <c r="B171" s="84" t="str">
        <f t="shared" si="6"/>
        <v>Russian Federation</v>
      </c>
      <c r="C171" s="84" t="str">
        <f t="shared" si="7"/>
        <v>RUS</v>
      </c>
      <c r="D171" s="214">
        <f t="shared" si="8"/>
        <v>0.2</v>
      </c>
      <c r="E171" s="81" t="s">
        <v>281</v>
      </c>
      <c r="F171" s="84" t="s">
        <v>280</v>
      </c>
      <c r="G171" s="216">
        <v>0</v>
      </c>
      <c r="H171" s="214">
        <v>0.4</v>
      </c>
      <c r="I171" s="214">
        <v>0</v>
      </c>
      <c r="J171" s="214">
        <v>0.5</v>
      </c>
      <c r="K171" s="214">
        <v>0</v>
      </c>
      <c r="L171" s="214">
        <v>1</v>
      </c>
      <c r="M171" s="214">
        <v>0</v>
      </c>
      <c r="N171" s="214">
        <v>0</v>
      </c>
      <c r="O171" s="214">
        <v>0</v>
      </c>
      <c r="P171" s="214">
        <v>0.5</v>
      </c>
      <c r="Q171" s="214">
        <v>0</v>
      </c>
      <c r="R171" s="214">
        <v>0.2</v>
      </c>
      <c r="S171" s="214">
        <v>0</v>
      </c>
      <c r="T171" s="215">
        <v>0.2</v>
      </c>
      <c r="U171" s="34"/>
      <c r="V171" s="34"/>
    </row>
    <row r="172" spans="1:22" x14ac:dyDescent="0.2">
      <c r="A172" s="81">
        <v>167</v>
      </c>
      <c r="B172" s="84" t="str">
        <f t="shared" si="6"/>
        <v>Rwanda</v>
      </c>
      <c r="C172" s="84" t="str">
        <f t="shared" si="7"/>
        <v>RWA</v>
      </c>
      <c r="D172" s="214">
        <f t="shared" si="8"/>
        <v>0.32083333333333314</v>
      </c>
      <c r="E172" s="81" t="s">
        <v>283</v>
      </c>
      <c r="F172" s="84" t="s">
        <v>282</v>
      </c>
      <c r="G172" s="216">
        <v>8.3333333333333301E-2</v>
      </c>
      <c r="H172" s="214">
        <v>0.55833333333333302</v>
      </c>
      <c r="I172" s="214">
        <v>0</v>
      </c>
      <c r="J172" s="214">
        <v>0.5</v>
      </c>
      <c r="K172" s="214">
        <v>0</v>
      </c>
      <c r="L172" s="214">
        <v>1</v>
      </c>
      <c r="M172" s="214">
        <v>0.5</v>
      </c>
      <c r="N172" s="214">
        <v>0.5</v>
      </c>
      <c r="O172" s="214">
        <v>0</v>
      </c>
      <c r="P172" s="214">
        <v>0.75</v>
      </c>
      <c r="Q172" s="214">
        <v>0</v>
      </c>
      <c r="R172" s="214">
        <v>0.4</v>
      </c>
      <c r="S172" s="214">
        <v>0</v>
      </c>
      <c r="T172" s="215">
        <v>0.2</v>
      </c>
      <c r="U172" s="34"/>
      <c r="V172" s="34"/>
    </row>
    <row r="173" spans="1:22" x14ac:dyDescent="0.2">
      <c r="A173" s="81">
        <v>168</v>
      </c>
      <c r="B173" s="84" t="str">
        <f t="shared" si="6"/>
        <v>Saudi Arabia</v>
      </c>
      <c r="C173" s="84" t="str">
        <f t="shared" si="7"/>
        <v>SAU</v>
      </c>
      <c r="D173" s="214">
        <f t="shared" si="8"/>
        <v>0.2333333333333335</v>
      </c>
      <c r="E173" s="81" t="s">
        <v>285</v>
      </c>
      <c r="F173" s="84" t="s">
        <v>284</v>
      </c>
      <c r="G173" s="216">
        <v>0</v>
      </c>
      <c r="H173" s="214">
        <v>0.46666666666666701</v>
      </c>
      <c r="I173" s="214">
        <v>0</v>
      </c>
      <c r="J173" s="214">
        <v>0.5</v>
      </c>
      <c r="K173" s="214">
        <v>0</v>
      </c>
      <c r="L173" s="214">
        <v>1</v>
      </c>
      <c r="M173" s="214">
        <v>0</v>
      </c>
      <c r="N173" s="214">
        <v>0</v>
      </c>
      <c r="O173" s="214">
        <v>0</v>
      </c>
      <c r="P173" s="214">
        <v>0.5</v>
      </c>
      <c r="Q173" s="214">
        <v>0</v>
      </c>
      <c r="R173" s="214">
        <v>0.4</v>
      </c>
      <c r="S173" s="214">
        <v>0</v>
      </c>
      <c r="T173" s="215">
        <v>0.4</v>
      </c>
      <c r="U173" s="34"/>
      <c r="V173" s="34"/>
    </row>
    <row r="174" spans="1:22" x14ac:dyDescent="0.2">
      <c r="A174" s="81">
        <v>169</v>
      </c>
      <c r="B174" s="84" t="str">
        <f t="shared" si="6"/>
        <v>Sudan</v>
      </c>
      <c r="C174" s="84" t="str">
        <f t="shared" si="7"/>
        <v>SDN</v>
      </c>
      <c r="D174" s="214">
        <f t="shared" si="8"/>
        <v>0.14861111111111114</v>
      </c>
      <c r="E174" s="81" t="s">
        <v>287</v>
      </c>
      <c r="F174" s="84" t="s">
        <v>286</v>
      </c>
      <c r="G174" s="216">
        <v>8.3333333333333301E-2</v>
      </c>
      <c r="H174" s="214">
        <v>0.21388888888888899</v>
      </c>
      <c r="I174" s="214">
        <v>0</v>
      </c>
      <c r="J174" s="214">
        <v>0</v>
      </c>
      <c r="K174" s="214">
        <v>0</v>
      </c>
      <c r="L174" s="214">
        <v>0.33333333333333298</v>
      </c>
      <c r="M174" s="214">
        <v>0.5</v>
      </c>
      <c r="N174" s="214">
        <v>0.5</v>
      </c>
      <c r="O174" s="214">
        <v>0</v>
      </c>
      <c r="P174" s="214">
        <v>0.25</v>
      </c>
      <c r="Q174" s="214">
        <v>0</v>
      </c>
      <c r="R174" s="214">
        <v>0.2</v>
      </c>
      <c r="S174" s="214">
        <v>0</v>
      </c>
      <c r="T174" s="215">
        <v>0</v>
      </c>
      <c r="U174" s="34"/>
      <c r="V174" s="34"/>
    </row>
    <row r="175" spans="1:22" x14ac:dyDescent="0.2">
      <c r="A175" s="81">
        <v>170</v>
      </c>
      <c r="B175" s="84" t="str">
        <f t="shared" si="6"/>
        <v>Senegal</v>
      </c>
      <c r="C175" s="84" t="str">
        <f t="shared" si="7"/>
        <v>SEN</v>
      </c>
      <c r="D175" s="214">
        <f t="shared" si="8"/>
        <v>0.32083333333333314</v>
      </c>
      <c r="E175" s="81" t="s">
        <v>289</v>
      </c>
      <c r="F175" s="84" t="s">
        <v>288</v>
      </c>
      <c r="G175" s="216">
        <v>8.3333333333333301E-2</v>
      </c>
      <c r="H175" s="214">
        <v>0.55833333333333302</v>
      </c>
      <c r="I175" s="214">
        <v>0</v>
      </c>
      <c r="J175" s="214">
        <v>0.5</v>
      </c>
      <c r="K175" s="214">
        <v>0</v>
      </c>
      <c r="L175" s="214">
        <v>1</v>
      </c>
      <c r="M175" s="214">
        <v>0.5</v>
      </c>
      <c r="N175" s="214">
        <v>0.5</v>
      </c>
      <c r="O175" s="214">
        <v>0</v>
      </c>
      <c r="P175" s="214">
        <v>0.75</v>
      </c>
      <c r="Q175" s="214">
        <v>0</v>
      </c>
      <c r="R175" s="214">
        <v>0.4</v>
      </c>
      <c r="S175" s="214">
        <v>0</v>
      </c>
      <c r="T175" s="215">
        <v>0.2</v>
      </c>
      <c r="U175" s="34"/>
      <c r="V175" s="34"/>
    </row>
    <row r="176" spans="1:22" x14ac:dyDescent="0.2">
      <c r="A176" s="81">
        <v>171</v>
      </c>
      <c r="B176" s="84" t="str">
        <f t="shared" si="6"/>
        <v>Singapore</v>
      </c>
      <c r="C176" s="84" t="str">
        <f t="shared" si="7"/>
        <v>SGP</v>
      </c>
      <c r="D176" s="214">
        <f t="shared" si="8"/>
        <v>0.35416666666666663</v>
      </c>
      <c r="E176" s="81" t="s">
        <v>291</v>
      </c>
      <c r="F176" s="84" t="s">
        <v>290</v>
      </c>
      <c r="G176" s="216">
        <v>8.3333333333333301E-2</v>
      </c>
      <c r="H176" s="214">
        <v>0.625</v>
      </c>
      <c r="I176" s="214">
        <v>0</v>
      </c>
      <c r="J176" s="214">
        <v>0.5</v>
      </c>
      <c r="K176" s="214">
        <v>0</v>
      </c>
      <c r="L176" s="214">
        <v>1</v>
      </c>
      <c r="M176" s="214">
        <v>0.5</v>
      </c>
      <c r="N176" s="214">
        <v>0.5</v>
      </c>
      <c r="O176" s="214">
        <v>0</v>
      </c>
      <c r="P176" s="214">
        <v>0.75</v>
      </c>
      <c r="Q176" s="214">
        <v>0</v>
      </c>
      <c r="R176" s="214">
        <v>0.4</v>
      </c>
      <c r="S176" s="214">
        <v>0</v>
      </c>
      <c r="T176" s="215">
        <v>0.6</v>
      </c>
      <c r="U176" s="34"/>
      <c r="V176" s="34"/>
    </row>
    <row r="177" spans="1:22" x14ac:dyDescent="0.2">
      <c r="A177" s="81">
        <v>172</v>
      </c>
      <c r="B177" s="84" t="str">
        <f t="shared" si="6"/>
        <v>Solomon Islands</v>
      </c>
      <c r="C177" s="84" t="str">
        <f t="shared" si="7"/>
        <v>SLB</v>
      </c>
      <c r="D177" s="214">
        <f t="shared" si="8"/>
        <v>0.5</v>
      </c>
      <c r="E177" s="81" t="s">
        <v>293</v>
      </c>
      <c r="F177" s="84" t="s">
        <v>292</v>
      </c>
      <c r="G177" s="216">
        <v>0.25</v>
      </c>
      <c r="H177" s="214">
        <v>0.75</v>
      </c>
      <c r="I177" s="214">
        <v>0</v>
      </c>
      <c r="J177" s="214">
        <v>0.5</v>
      </c>
      <c r="K177" s="214">
        <v>0.5</v>
      </c>
      <c r="L177" s="214">
        <v>1</v>
      </c>
      <c r="M177" s="214">
        <v>1</v>
      </c>
      <c r="N177" s="214">
        <v>1</v>
      </c>
      <c r="O177" s="214">
        <v>0</v>
      </c>
      <c r="P177" s="214">
        <v>1</v>
      </c>
      <c r="Q177" s="214">
        <v>0</v>
      </c>
      <c r="R177" s="214">
        <v>0.4</v>
      </c>
      <c r="S177" s="214">
        <v>0</v>
      </c>
      <c r="T177" s="215">
        <v>0.6</v>
      </c>
      <c r="U177" s="34"/>
      <c r="V177" s="34"/>
    </row>
    <row r="178" spans="1:22" x14ac:dyDescent="0.2">
      <c r="A178" s="81">
        <v>173</v>
      </c>
      <c r="B178" s="84" t="str">
        <f t="shared" si="6"/>
        <v>Sierra Leone</v>
      </c>
      <c r="C178" s="84" t="str">
        <f t="shared" si="7"/>
        <v>SLE</v>
      </c>
      <c r="D178" s="214">
        <f t="shared" si="8"/>
        <v>0.25416666666666649</v>
      </c>
      <c r="E178" s="81" t="s">
        <v>295</v>
      </c>
      <c r="F178" s="84" t="s">
        <v>294</v>
      </c>
      <c r="G178" s="216">
        <v>0</v>
      </c>
      <c r="H178" s="214">
        <v>0.50833333333333297</v>
      </c>
      <c r="I178" s="214">
        <v>0</v>
      </c>
      <c r="J178" s="214">
        <v>0.5</v>
      </c>
      <c r="K178" s="214">
        <v>0</v>
      </c>
      <c r="L178" s="214">
        <v>1</v>
      </c>
      <c r="M178" s="214">
        <v>0</v>
      </c>
      <c r="N178" s="214">
        <v>0</v>
      </c>
      <c r="O178" s="214">
        <v>0</v>
      </c>
      <c r="P178" s="214">
        <v>0.75</v>
      </c>
      <c r="Q178" s="214">
        <v>0</v>
      </c>
      <c r="R178" s="214">
        <v>0.4</v>
      </c>
      <c r="S178" s="214">
        <v>0</v>
      </c>
      <c r="T178" s="215">
        <v>0.4</v>
      </c>
      <c r="U178" s="34"/>
      <c r="V178" s="34"/>
    </row>
    <row r="179" spans="1:22" x14ac:dyDescent="0.2">
      <c r="A179" s="81">
        <v>174</v>
      </c>
      <c r="B179" s="84" t="str">
        <f t="shared" si="6"/>
        <v>El Salvador</v>
      </c>
      <c r="C179" s="84" t="str">
        <f t="shared" si="7"/>
        <v>SLV</v>
      </c>
      <c r="D179" s="214">
        <f t="shared" si="8"/>
        <v>0.25555555555555565</v>
      </c>
      <c r="E179" s="81" t="s">
        <v>297</v>
      </c>
      <c r="F179" s="84" t="s">
        <v>296</v>
      </c>
      <c r="G179" s="216">
        <v>8.3333333333333301E-2</v>
      </c>
      <c r="H179" s="214">
        <v>0.42777777777777798</v>
      </c>
      <c r="I179" s="214">
        <v>0</v>
      </c>
      <c r="J179" s="214">
        <v>0.5</v>
      </c>
      <c r="K179" s="214">
        <v>0</v>
      </c>
      <c r="L179" s="214">
        <v>0.66666666666666696</v>
      </c>
      <c r="M179" s="214">
        <v>0.5</v>
      </c>
      <c r="N179" s="214">
        <v>0.5</v>
      </c>
      <c r="O179" s="214">
        <v>0</v>
      </c>
      <c r="P179" s="214">
        <v>0.5</v>
      </c>
      <c r="Q179" s="214">
        <v>0</v>
      </c>
      <c r="R179" s="214">
        <v>0.2</v>
      </c>
      <c r="S179" s="214">
        <v>0</v>
      </c>
      <c r="T179" s="215">
        <v>0.2</v>
      </c>
      <c r="U179" s="34"/>
      <c r="V179" s="34"/>
    </row>
    <row r="180" spans="1:22" x14ac:dyDescent="0.2">
      <c r="A180" s="81">
        <v>175</v>
      </c>
      <c r="B180" s="84" t="str">
        <f t="shared" si="6"/>
        <v>San Marino</v>
      </c>
      <c r="C180" s="84" t="str">
        <f t="shared" si="7"/>
        <v>SMR</v>
      </c>
      <c r="D180" s="214">
        <f t="shared" si="8"/>
        <v>0.76249999999999996</v>
      </c>
      <c r="E180" s="81" t="s">
        <v>720</v>
      </c>
      <c r="F180" s="84" t="s">
        <v>759</v>
      </c>
      <c r="G180" s="216">
        <v>0.75</v>
      </c>
      <c r="H180" s="214">
        <v>0.77500000000000002</v>
      </c>
      <c r="I180" s="214">
        <v>0</v>
      </c>
      <c r="J180" s="214">
        <v>0.5</v>
      </c>
      <c r="K180" s="214">
        <v>1</v>
      </c>
      <c r="L180" s="214">
        <v>1</v>
      </c>
      <c r="M180" s="214">
        <v>1</v>
      </c>
      <c r="N180" s="214">
        <v>1</v>
      </c>
      <c r="O180" s="214">
        <v>1</v>
      </c>
      <c r="P180" s="214">
        <v>0.75</v>
      </c>
      <c r="Q180" s="214">
        <v>1</v>
      </c>
      <c r="R180" s="214">
        <v>0.6</v>
      </c>
      <c r="S180" s="214">
        <v>0.5</v>
      </c>
      <c r="T180" s="215">
        <v>0.8</v>
      </c>
      <c r="U180" s="34"/>
      <c r="V180" s="34"/>
    </row>
    <row r="181" spans="1:22" x14ac:dyDescent="0.2">
      <c r="A181" s="81">
        <v>176</v>
      </c>
      <c r="B181" s="84" t="str">
        <f t="shared" si="6"/>
        <v>Somalia</v>
      </c>
      <c r="C181" s="84" t="str">
        <f t="shared" si="7"/>
        <v>SOM</v>
      </c>
      <c r="D181" s="214">
        <f t="shared" si="8"/>
        <v>0.27361111111111147</v>
      </c>
      <c r="E181" s="81" t="s">
        <v>299</v>
      </c>
      <c r="F181" s="84" t="s">
        <v>298</v>
      </c>
      <c r="G181" s="216">
        <v>0.16666666666666699</v>
      </c>
      <c r="H181" s="214">
        <v>0.38055555555555598</v>
      </c>
      <c r="I181" s="214">
        <v>0</v>
      </c>
      <c r="J181" s="214">
        <v>0.5</v>
      </c>
      <c r="K181" s="214">
        <v>0.5</v>
      </c>
      <c r="L181" s="214">
        <v>0.33333333333333298</v>
      </c>
      <c r="M181" s="214">
        <v>0.5</v>
      </c>
      <c r="N181" s="214">
        <v>0.5</v>
      </c>
      <c r="O181" s="214">
        <v>0</v>
      </c>
      <c r="P181" s="214">
        <v>0.75</v>
      </c>
      <c r="Q181" s="214">
        <v>0</v>
      </c>
      <c r="R181" s="214">
        <v>0.2</v>
      </c>
      <c r="S181" s="214">
        <v>0</v>
      </c>
      <c r="T181" s="215">
        <v>0</v>
      </c>
      <c r="U181" s="34"/>
      <c r="V181" s="34"/>
    </row>
    <row r="182" spans="1:22" x14ac:dyDescent="0.2">
      <c r="A182" s="81">
        <v>177</v>
      </c>
      <c r="B182" s="84" t="str">
        <f t="shared" si="6"/>
        <v>Serbia</v>
      </c>
      <c r="C182" s="84" t="str">
        <f t="shared" si="7"/>
        <v>SRB</v>
      </c>
      <c r="D182" s="214">
        <f t="shared" si="8"/>
        <v>0.30000000000000016</v>
      </c>
      <c r="E182" s="81" t="s">
        <v>301</v>
      </c>
      <c r="F182" s="84" t="s">
        <v>300</v>
      </c>
      <c r="G182" s="216">
        <v>8.3333333333333301E-2</v>
      </c>
      <c r="H182" s="214">
        <v>0.51666666666666705</v>
      </c>
      <c r="I182" s="214">
        <v>0</v>
      </c>
      <c r="J182" s="214">
        <v>0.5</v>
      </c>
      <c r="K182" s="214">
        <v>0</v>
      </c>
      <c r="L182" s="214">
        <v>1</v>
      </c>
      <c r="M182" s="214">
        <v>0.5</v>
      </c>
      <c r="N182" s="214">
        <v>0.5</v>
      </c>
      <c r="O182" s="214">
        <v>0</v>
      </c>
      <c r="P182" s="214">
        <v>0.5</v>
      </c>
      <c r="Q182" s="214">
        <v>0</v>
      </c>
      <c r="R182" s="214">
        <v>0.4</v>
      </c>
      <c r="S182" s="214">
        <v>0</v>
      </c>
      <c r="T182" s="215">
        <v>0.2</v>
      </c>
      <c r="U182" s="34"/>
      <c r="V182" s="34"/>
    </row>
    <row r="183" spans="1:22" x14ac:dyDescent="0.2">
      <c r="A183" s="81">
        <v>178</v>
      </c>
      <c r="B183" s="84" t="str">
        <f t="shared" si="6"/>
        <v>South Sudan</v>
      </c>
      <c r="C183" s="84" t="str">
        <f t="shared" si="7"/>
        <v>SSD</v>
      </c>
      <c r="D183" s="214">
        <f t="shared" si="8"/>
        <v>0.38194444444444448</v>
      </c>
      <c r="E183" s="81" t="s">
        <v>303</v>
      </c>
      <c r="F183" s="84" t="s">
        <v>302</v>
      </c>
      <c r="G183" s="216">
        <v>0.25</v>
      </c>
      <c r="H183" s="214">
        <v>0.51388888888888895</v>
      </c>
      <c r="I183" s="214">
        <v>0</v>
      </c>
      <c r="J183" s="214">
        <v>0</v>
      </c>
      <c r="K183" s="214">
        <v>0.5</v>
      </c>
      <c r="L183" s="214">
        <v>0.33333333333333298</v>
      </c>
      <c r="M183" s="214">
        <v>1</v>
      </c>
      <c r="N183" s="214">
        <v>1</v>
      </c>
      <c r="O183" s="214">
        <v>0</v>
      </c>
      <c r="P183" s="214">
        <v>0.75</v>
      </c>
      <c r="Q183" s="214">
        <v>0</v>
      </c>
      <c r="R183" s="214">
        <v>0.6</v>
      </c>
      <c r="S183" s="214">
        <v>0</v>
      </c>
      <c r="T183" s="215">
        <v>0.4</v>
      </c>
      <c r="U183" s="34"/>
      <c r="V183" s="34"/>
    </row>
    <row r="184" spans="1:22" x14ac:dyDescent="0.2">
      <c r="A184" s="81">
        <v>179</v>
      </c>
      <c r="B184" s="84" t="str">
        <f t="shared" si="6"/>
        <v>SÃ£o TomÃ© and PrÃ­ncipe</v>
      </c>
      <c r="C184" s="84" t="str">
        <f t="shared" si="7"/>
        <v>STP</v>
      </c>
      <c r="D184" s="214">
        <f t="shared" si="8"/>
        <v>0.37916666666666698</v>
      </c>
      <c r="E184" s="81" t="s">
        <v>304</v>
      </c>
      <c r="F184" s="84" t="s">
        <v>812</v>
      </c>
      <c r="G184" s="216">
        <v>0.16666666666666699</v>
      </c>
      <c r="H184" s="214">
        <v>0.59166666666666701</v>
      </c>
      <c r="I184" s="214">
        <v>0</v>
      </c>
      <c r="J184" s="214">
        <v>0.5</v>
      </c>
      <c r="K184" s="214">
        <v>0.5</v>
      </c>
      <c r="L184" s="214">
        <v>1</v>
      </c>
      <c r="M184" s="214">
        <v>0.5</v>
      </c>
      <c r="N184" s="214">
        <v>0.5</v>
      </c>
      <c r="O184" s="214">
        <v>0</v>
      </c>
      <c r="P184" s="214">
        <v>0.75</v>
      </c>
      <c r="Q184" s="214">
        <v>0</v>
      </c>
      <c r="R184" s="214">
        <v>0.4</v>
      </c>
      <c r="S184" s="214">
        <v>0</v>
      </c>
      <c r="T184" s="215">
        <v>0.4</v>
      </c>
      <c r="U184" s="34"/>
      <c r="V184" s="34"/>
    </row>
    <row r="185" spans="1:22" x14ac:dyDescent="0.2">
      <c r="A185" s="81">
        <v>180</v>
      </c>
      <c r="B185" s="84" t="str">
        <f t="shared" si="6"/>
        <v>Suriname</v>
      </c>
      <c r="C185" s="84" t="str">
        <f t="shared" si="7"/>
        <v>SUR</v>
      </c>
      <c r="D185" s="214">
        <f t="shared" si="8"/>
        <v>0.37916666666666698</v>
      </c>
      <c r="E185" s="81" t="s">
        <v>306</v>
      </c>
      <c r="F185" s="84" t="s">
        <v>305</v>
      </c>
      <c r="G185" s="216">
        <v>0.16666666666666699</v>
      </c>
      <c r="H185" s="214">
        <v>0.59166666666666701</v>
      </c>
      <c r="I185" s="214">
        <v>0</v>
      </c>
      <c r="J185" s="214">
        <v>0.5</v>
      </c>
      <c r="K185" s="214">
        <v>0.5</v>
      </c>
      <c r="L185" s="214">
        <v>1</v>
      </c>
      <c r="M185" s="214">
        <v>0.5</v>
      </c>
      <c r="N185" s="214">
        <v>0.5</v>
      </c>
      <c r="O185" s="214">
        <v>0</v>
      </c>
      <c r="P185" s="214">
        <v>0.75</v>
      </c>
      <c r="Q185" s="214">
        <v>0</v>
      </c>
      <c r="R185" s="214">
        <v>0.4</v>
      </c>
      <c r="S185" s="214">
        <v>0</v>
      </c>
      <c r="T185" s="215">
        <v>0.4</v>
      </c>
      <c r="U185" s="34"/>
      <c r="V185" s="34"/>
    </row>
    <row r="186" spans="1:22" x14ac:dyDescent="0.2">
      <c r="A186" s="81">
        <v>181</v>
      </c>
      <c r="B186" s="84" t="str">
        <f t="shared" si="6"/>
        <v>Slovak Republic</v>
      </c>
      <c r="C186" s="84" t="str">
        <f t="shared" si="7"/>
        <v>SVK</v>
      </c>
      <c r="D186" s="214">
        <f t="shared" si="8"/>
        <v>0.35416666666666663</v>
      </c>
      <c r="E186" s="81" t="s">
        <v>307</v>
      </c>
      <c r="F186" s="84" t="s">
        <v>760</v>
      </c>
      <c r="G186" s="216">
        <v>8.3333333333333301E-2</v>
      </c>
      <c r="H186" s="214">
        <v>0.625</v>
      </c>
      <c r="I186" s="214">
        <v>0</v>
      </c>
      <c r="J186" s="214">
        <v>0.5</v>
      </c>
      <c r="K186" s="214">
        <v>0</v>
      </c>
      <c r="L186" s="214">
        <v>1</v>
      </c>
      <c r="M186" s="214">
        <v>0.5</v>
      </c>
      <c r="N186" s="214">
        <v>0.5</v>
      </c>
      <c r="O186" s="214">
        <v>0</v>
      </c>
      <c r="P186" s="214">
        <v>0.75</v>
      </c>
      <c r="Q186" s="214">
        <v>0</v>
      </c>
      <c r="R186" s="214">
        <v>0.4</v>
      </c>
      <c r="S186" s="214">
        <v>0</v>
      </c>
      <c r="T186" s="215">
        <v>0.6</v>
      </c>
      <c r="U186" s="34"/>
      <c r="V186" s="34"/>
    </row>
    <row r="187" spans="1:22" x14ac:dyDescent="0.2">
      <c r="A187" s="81">
        <v>182</v>
      </c>
      <c r="B187" s="84" t="str">
        <f t="shared" si="6"/>
        <v>Slovenia</v>
      </c>
      <c r="C187" s="84" t="str">
        <f t="shared" si="7"/>
        <v>SVN</v>
      </c>
      <c r="D187" s="214">
        <f t="shared" si="8"/>
        <v>0.39583333333333348</v>
      </c>
      <c r="E187" s="81" t="s">
        <v>309</v>
      </c>
      <c r="F187" s="84" t="s">
        <v>308</v>
      </c>
      <c r="G187" s="216">
        <v>0.16666666666666699</v>
      </c>
      <c r="H187" s="214">
        <v>0.625</v>
      </c>
      <c r="I187" s="214">
        <v>0</v>
      </c>
      <c r="J187" s="214">
        <v>0.5</v>
      </c>
      <c r="K187" s="214">
        <v>0.5</v>
      </c>
      <c r="L187" s="214">
        <v>1</v>
      </c>
      <c r="M187" s="214">
        <v>0.5</v>
      </c>
      <c r="N187" s="214">
        <v>0.5</v>
      </c>
      <c r="O187" s="214">
        <v>0</v>
      </c>
      <c r="P187" s="214">
        <v>0.75</v>
      </c>
      <c r="Q187" s="214">
        <v>0</v>
      </c>
      <c r="R187" s="214">
        <v>0.2</v>
      </c>
      <c r="S187" s="214">
        <v>0</v>
      </c>
      <c r="T187" s="215">
        <v>0.8</v>
      </c>
      <c r="U187" s="34"/>
      <c r="V187" s="34"/>
    </row>
    <row r="188" spans="1:22" x14ac:dyDescent="0.2">
      <c r="A188" s="81">
        <v>183</v>
      </c>
      <c r="B188" s="84" t="str">
        <f t="shared" si="6"/>
        <v>Sweden</v>
      </c>
      <c r="C188" s="84" t="str">
        <f t="shared" si="7"/>
        <v>SWE</v>
      </c>
      <c r="D188" s="214">
        <f t="shared" si="8"/>
        <v>0.35416666666666663</v>
      </c>
      <c r="E188" s="81" t="s">
        <v>311</v>
      </c>
      <c r="F188" s="84" t="s">
        <v>310</v>
      </c>
      <c r="G188" s="216">
        <v>8.3333333333333301E-2</v>
      </c>
      <c r="H188" s="214">
        <v>0.625</v>
      </c>
      <c r="I188" s="214">
        <v>0</v>
      </c>
      <c r="J188" s="214">
        <v>0.5</v>
      </c>
      <c r="K188" s="214">
        <v>0</v>
      </c>
      <c r="L188" s="214">
        <v>1</v>
      </c>
      <c r="M188" s="214">
        <v>0.5</v>
      </c>
      <c r="N188" s="214">
        <v>0.5</v>
      </c>
      <c r="O188" s="214">
        <v>0</v>
      </c>
      <c r="P188" s="214">
        <v>0.75</v>
      </c>
      <c r="Q188" s="214">
        <v>0</v>
      </c>
      <c r="R188" s="214">
        <v>0.4</v>
      </c>
      <c r="S188" s="214">
        <v>0</v>
      </c>
      <c r="T188" s="215">
        <v>0.6</v>
      </c>
      <c r="U188" s="34"/>
      <c r="V188" s="34"/>
    </row>
    <row r="189" spans="1:22" x14ac:dyDescent="0.2">
      <c r="A189" s="81">
        <v>184</v>
      </c>
      <c r="B189" s="84" t="str">
        <f t="shared" si="6"/>
        <v>Eswatini</v>
      </c>
      <c r="C189" s="84" t="str">
        <f t="shared" si="7"/>
        <v>SWZ</v>
      </c>
      <c r="D189" s="214">
        <f t="shared" si="8"/>
        <v>0.36249999999999999</v>
      </c>
      <c r="E189" s="81" t="s">
        <v>313</v>
      </c>
      <c r="F189" s="84" t="s">
        <v>312</v>
      </c>
      <c r="G189" s="216">
        <v>0.16666666666666699</v>
      </c>
      <c r="H189" s="214">
        <v>0.55833333333333302</v>
      </c>
      <c r="I189" s="214">
        <v>0</v>
      </c>
      <c r="J189" s="214">
        <v>0.5</v>
      </c>
      <c r="K189" s="214">
        <v>0.5</v>
      </c>
      <c r="L189" s="214">
        <v>1</v>
      </c>
      <c r="M189" s="214">
        <v>0.5</v>
      </c>
      <c r="N189" s="214">
        <v>0.5</v>
      </c>
      <c r="O189" s="214">
        <v>0</v>
      </c>
      <c r="P189" s="214">
        <v>0.75</v>
      </c>
      <c r="Q189" s="214">
        <v>0</v>
      </c>
      <c r="R189" s="214">
        <v>0.4</v>
      </c>
      <c r="S189" s="214">
        <v>0</v>
      </c>
      <c r="T189" s="215">
        <v>0.2</v>
      </c>
      <c r="U189" s="34"/>
      <c r="V189" s="34"/>
    </row>
    <row r="190" spans="1:22" x14ac:dyDescent="0.2">
      <c r="A190" s="81">
        <v>185</v>
      </c>
      <c r="B190" s="84" t="str">
        <f t="shared" si="6"/>
        <v>Sint Maarten (Dutch part)</v>
      </c>
      <c r="C190" s="84" t="str">
        <f t="shared" si="7"/>
        <v>SXM</v>
      </c>
      <c r="D190" s="214">
        <f t="shared" si="8"/>
        <v>0.88333333333333353</v>
      </c>
      <c r="E190" s="81" t="s">
        <v>721</v>
      </c>
      <c r="F190" s="84" t="s">
        <v>761</v>
      </c>
      <c r="G190" s="216">
        <v>0.91666666666666696</v>
      </c>
      <c r="H190" s="214">
        <v>0.85</v>
      </c>
      <c r="I190" s="214">
        <v>1</v>
      </c>
      <c r="J190" s="214">
        <v>0.5</v>
      </c>
      <c r="K190" s="214">
        <v>1</v>
      </c>
      <c r="L190" s="214">
        <v>1</v>
      </c>
      <c r="M190" s="214">
        <v>1</v>
      </c>
      <c r="N190" s="214">
        <v>1</v>
      </c>
      <c r="O190" s="214">
        <v>1</v>
      </c>
      <c r="P190" s="214">
        <v>1</v>
      </c>
      <c r="Q190" s="214">
        <v>1</v>
      </c>
      <c r="R190" s="214">
        <v>0.8</v>
      </c>
      <c r="S190" s="214">
        <v>0.5</v>
      </c>
      <c r="T190" s="215">
        <v>0.8</v>
      </c>
      <c r="U190" s="34"/>
      <c r="V190" s="34"/>
    </row>
    <row r="191" spans="1:22" x14ac:dyDescent="0.2">
      <c r="A191" s="81">
        <v>186</v>
      </c>
      <c r="B191" s="84" t="str">
        <f t="shared" si="6"/>
        <v>Seychelles</v>
      </c>
      <c r="C191" s="84" t="str">
        <f t="shared" si="7"/>
        <v>SYC</v>
      </c>
      <c r="D191" s="214">
        <f t="shared" si="8"/>
        <v>0.375</v>
      </c>
      <c r="E191" s="81" t="s">
        <v>315</v>
      </c>
      <c r="F191" s="84" t="s">
        <v>314</v>
      </c>
      <c r="G191" s="216">
        <v>0.16666666666666699</v>
      </c>
      <c r="H191" s="214">
        <v>0.58333333333333304</v>
      </c>
      <c r="I191" s="214">
        <v>0</v>
      </c>
      <c r="J191" s="214">
        <v>0.5</v>
      </c>
      <c r="K191" s="214">
        <v>0.5</v>
      </c>
      <c r="L191" s="214">
        <v>1</v>
      </c>
      <c r="M191" s="214">
        <v>0.5</v>
      </c>
      <c r="N191" s="214">
        <v>0.5</v>
      </c>
      <c r="O191" s="214">
        <v>0</v>
      </c>
      <c r="P191" s="214">
        <v>0.5</v>
      </c>
      <c r="Q191" s="214">
        <v>0</v>
      </c>
      <c r="R191" s="214">
        <v>0.4</v>
      </c>
      <c r="S191" s="214">
        <v>0</v>
      </c>
      <c r="T191" s="215">
        <v>0.6</v>
      </c>
      <c r="U191" s="34"/>
      <c r="V191" s="34"/>
    </row>
    <row r="192" spans="1:22" x14ac:dyDescent="0.2">
      <c r="A192" s="81">
        <v>187</v>
      </c>
      <c r="B192" s="84" t="str">
        <f t="shared" si="6"/>
        <v>Syrian Arab Republic</v>
      </c>
      <c r="C192" s="84" t="str">
        <f t="shared" si="7"/>
        <v>SYR</v>
      </c>
      <c r="D192" s="214">
        <f t="shared" si="8"/>
        <v>0.24861111111111114</v>
      </c>
      <c r="E192" s="81" t="s">
        <v>316</v>
      </c>
      <c r="F192" s="84" t="s">
        <v>762</v>
      </c>
      <c r="G192" s="216">
        <v>8.3333333333333301E-2</v>
      </c>
      <c r="H192" s="214">
        <v>0.41388888888888897</v>
      </c>
      <c r="I192" s="214">
        <v>0</v>
      </c>
      <c r="J192" s="214">
        <v>0.5</v>
      </c>
      <c r="K192" s="214">
        <v>0</v>
      </c>
      <c r="L192" s="214">
        <v>0.33333333333333298</v>
      </c>
      <c r="M192" s="214">
        <v>0.5</v>
      </c>
      <c r="N192" s="214">
        <v>0.5</v>
      </c>
      <c r="O192" s="214">
        <v>0</v>
      </c>
      <c r="P192" s="214">
        <v>0.75</v>
      </c>
      <c r="Q192" s="214">
        <v>0</v>
      </c>
      <c r="R192" s="214">
        <v>0.4</v>
      </c>
      <c r="S192" s="214">
        <v>0</v>
      </c>
      <c r="T192" s="215">
        <v>0</v>
      </c>
      <c r="U192" s="34"/>
      <c r="V192" s="34"/>
    </row>
    <row r="193" spans="1:22" x14ac:dyDescent="0.2">
      <c r="A193" s="81">
        <v>188</v>
      </c>
      <c r="B193" s="84" t="str">
        <f t="shared" si="6"/>
        <v>Turks and Caicos Islands</v>
      </c>
      <c r="C193" s="84" t="str">
        <f t="shared" si="7"/>
        <v>TCA</v>
      </c>
      <c r="D193" s="214">
        <f t="shared" si="8"/>
        <v>0.86666666666666692</v>
      </c>
      <c r="E193" s="81" t="s">
        <v>722</v>
      </c>
      <c r="F193" s="84" t="s">
        <v>763</v>
      </c>
      <c r="G193" s="216">
        <v>0.91666666666666696</v>
      </c>
      <c r="H193" s="214">
        <v>0.81666666666666698</v>
      </c>
      <c r="I193" s="214">
        <v>1</v>
      </c>
      <c r="J193" s="214">
        <v>0.5</v>
      </c>
      <c r="K193" s="214">
        <v>1</v>
      </c>
      <c r="L193" s="214">
        <v>1</v>
      </c>
      <c r="M193" s="214">
        <v>1</v>
      </c>
      <c r="N193" s="214">
        <v>1</v>
      </c>
      <c r="O193" s="214">
        <v>1</v>
      </c>
      <c r="P193" s="214">
        <v>1</v>
      </c>
      <c r="Q193" s="214">
        <v>1</v>
      </c>
      <c r="R193" s="214">
        <v>0.6</v>
      </c>
      <c r="S193" s="214">
        <v>0.5</v>
      </c>
      <c r="T193" s="215">
        <v>0.8</v>
      </c>
      <c r="U193" s="34"/>
      <c r="V193" s="34"/>
    </row>
    <row r="194" spans="1:22" x14ac:dyDescent="0.2">
      <c r="A194" s="81">
        <v>189</v>
      </c>
      <c r="B194" s="84" t="str">
        <f t="shared" si="6"/>
        <v>Chad</v>
      </c>
      <c r="C194" s="84" t="str">
        <f t="shared" si="7"/>
        <v>TCD</v>
      </c>
      <c r="D194" s="214">
        <f t="shared" si="8"/>
        <v>0.25972222222222213</v>
      </c>
      <c r="E194" s="81" t="s">
        <v>318</v>
      </c>
      <c r="F194" s="84" t="s">
        <v>317</v>
      </c>
      <c r="G194" s="216">
        <v>8.3333333333333301E-2</v>
      </c>
      <c r="H194" s="214">
        <v>0.43611111111111101</v>
      </c>
      <c r="I194" s="214">
        <v>0</v>
      </c>
      <c r="J194" s="214">
        <v>0.5</v>
      </c>
      <c r="K194" s="214">
        <v>0</v>
      </c>
      <c r="L194" s="214">
        <v>0.66666666666666696</v>
      </c>
      <c r="M194" s="214">
        <v>0.5</v>
      </c>
      <c r="N194" s="214">
        <v>0.5</v>
      </c>
      <c r="O194" s="214">
        <v>0</v>
      </c>
      <c r="P194" s="214">
        <v>0.75</v>
      </c>
      <c r="Q194" s="214">
        <v>0</v>
      </c>
      <c r="R194" s="214">
        <v>0.2</v>
      </c>
      <c r="S194" s="214">
        <v>0</v>
      </c>
      <c r="T194" s="215">
        <v>0</v>
      </c>
      <c r="U194" s="34"/>
      <c r="V194" s="34"/>
    </row>
    <row r="195" spans="1:22" x14ac:dyDescent="0.2">
      <c r="A195" s="81">
        <v>190</v>
      </c>
      <c r="B195" s="84" t="str">
        <f>F223</f>
        <v>Zimbabwe</v>
      </c>
      <c r="C195" s="84" t="str">
        <f>E223</f>
        <v>ZWE</v>
      </c>
      <c r="D195" s="214">
        <f>AVERAGE(G223:H223)</f>
        <v>0.30416666666666697</v>
      </c>
      <c r="E195" s="81" t="s">
        <v>320</v>
      </c>
      <c r="F195" s="84" t="s">
        <v>319</v>
      </c>
      <c r="G195" s="216">
        <v>8.3333333333333301E-2</v>
      </c>
      <c r="H195" s="214">
        <v>0.55833333333333302</v>
      </c>
      <c r="I195" s="214">
        <v>0</v>
      </c>
      <c r="J195" s="214">
        <v>0.5</v>
      </c>
      <c r="K195" s="214">
        <v>0</v>
      </c>
      <c r="L195" s="214">
        <v>1</v>
      </c>
      <c r="M195" s="214">
        <v>0.5</v>
      </c>
      <c r="N195" s="214">
        <v>0.5</v>
      </c>
      <c r="O195" s="214">
        <v>0</v>
      </c>
      <c r="P195" s="214">
        <v>0.75</v>
      </c>
      <c r="Q195" s="214">
        <v>0</v>
      </c>
      <c r="R195" s="214">
        <v>0.4</v>
      </c>
      <c r="S195" s="214">
        <v>0</v>
      </c>
      <c r="T195" s="215">
        <v>0.2</v>
      </c>
      <c r="U195" s="34"/>
      <c r="V195" s="34"/>
    </row>
    <row r="196" spans="1:22" x14ac:dyDescent="0.2">
      <c r="E196" s="81" t="s">
        <v>322</v>
      </c>
      <c r="F196" s="84" t="s">
        <v>321</v>
      </c>
      <c r="G196" s="216">
        <v>0</v>
      </c>
      <c r="H196" s="214">
        <v>0.358333333333333</v>
      </c>
      <c r="I196" s="214">
        <v>0</v>
      </c>
      <c r="J196" s="214">
        <v>0.5</v>
      </c>
      <c r="K196" s="214">
        <v>0</v>
      </c>
      <c r="L196" s="214">
        <v>1</v>
      </c>
      <c r="M196" s="214">
        <v>0</v>
      </c>
      <c r="N196" s="214">
        <v>0</v>
      </c>
      <c r="O196" s="214">
        <v>0</v>
      </c>
      <c r="P196" s="214">
        <v>0.25</v>
      </c>
      <c r="Q196" s="214">
        <v>0</v>
      </c>
      <c r="R196" s="214">
        <v>0.2</v>
      </c>
      <c r="S196" s="214">
        <v>0</v>
      </c>
      <c r="T196" s="215">
        <v>0.2</v>
      </c>
    </row>
    <row r="197" spans="1:22" x14ac:dyDescent="0.2">
      <c r="E197" s="81" t="s">
        <v>324</v>
      </c>
      <c r="F197" s="84" t="s">
        <v>323</v>
      </c>
      <c r="G197" s="216">
        <v>0</v>
      </c>
      <c r="H197" s="214">
        <v>0.47499999999999998</v>
      </c>
      <c r="I197" s="214">
        <v>0</v>
      </c>
      <c r="J197" s="214">
        <v>0.5</v>
      </c>
      <c r="K197" s="214">
        <v>0</v>
      </c>
      <c r="L197" s="214">
        <v>1</v>
      </c>
      <c r="M197" s="214">
        <v>0</v>
      </c>
      <c r="N197" s="214">
        <v>0</v>
      </c>
      <c r="O197" s="214">
        <v>0</v>
      </c>
      <c r="P197" s="214">
        <v>0.75</v>
      </c>
      <c r="Q197" s="214">
        <v>0</v>
      </c>
      <c r="R197" s="214">
        <v>0.2</v>
      </c>
      <c r="S197" s="214">
        <v>0</v>
      </c>
      <c r="T197" s="215">
        <v>0.4</v>
      </c>
    </row>
    <row r="198" spans="1:22" x14ac:dyDescent="0.2">
      <c r="E198" s="81" t="s">
        <v>326</v>
      </c>
      <c r="F198" s="84" t="s">
        <v>325</v>
      </c>
      <c r="G198" s="216">
        <v>0.16666666666666699</v>
      </c>
      <c r="H198" s="214">
        <v>0.63333333333333297</v>
      </c>
      <c r="I198" s="214">
        <v>0</v>
      </c>
      <c r="J198" s="214">
        <v>0.5</v>
      </c>
      <c r="K198" s="214">
        <v>0.5</v>
      </c>
      <c r="L198" s="214">
        <v>1</v>
      </c>
      <c r="M198" s="214">
        <v>0.5</v>
      </c>
      <c r="N198" s="214">
        <v>0.5</v>
      </c>
      <c r="O198" s="214">
        <v>0</v>
      </c>
      <c r="P198" s="214">
        <v>1</v>
      </c>
      <c r="Q198" s="214">
        <v>0</v>
      </c>
      <c r="R198" s="214">
        <v>0.2</v>
      </c>
      <c r="S198" s="214">
        <v>0</v>
      </c>
      <c r="T198" s="215">
        <v>0.6</v>
      </c>
    </row>
    <row r="199" spans="1:22" x14ac:dyDescent="0.2">
      <c r="E199" s="81" t="s">
        <v>328</v>
      </c>
      <c r="F199" s="84" t="s">
        <v>327</v>
      </c>
      <c r="G199" s="216">
        <v>0.16666666666666699</v>
      </c>
      <c r="H199" s="214">
        <v>0.625</v>
      </c>
      <c r="I199" s="214">
        <v>0</v>
      </c>
      <c r="J199" s="214">
        <v>0.5</v>
      </c>
      <c r="K199" s="214">
        <v>0.5</v>
      </c>
      <c r="L199" s="214">
        <v>1</v>
      </c>
      <c r="M199" s="214">
        <v>0.5</v>
      </c>
      <c r="N199" s="214">
        <v>0.5</v>
      </c>
      <c r="O199" s="214">
        <v>0</v>
      </c>
      <c r="P199" s="214">
        <v>0.75</v>
      </c>
      <c r="Q199" s="214">
        <v>0</v>
      </c>
      <c r="R199" s="214">
        <v>0.4</v>
      </c>
      <c r="S199" s="214">
        <v>0</v>
      </c>
      <c r="T199" s="215">
        <v>0.6</v>
      </c>
    </row>
    <row r="200" spans="1:22" x14ac:dyDescent="0.2">
      <c r="E200" s="81" t="s">
        <v>330</v>
      </c>
      <c r="F200" s="84" t="s">
        <v>329</v>
      </c>
      <c r="G200" s="216">
        <v>0.33333333333333298</v>
      </c>
      <c r="H200" s="214">
        <v>0.75</v>
      </c>
      <c r="I200" s="214">
        <v>0</v>
      </c>
      <c r="J200" s="214">
        <v>0.5</v>
      </c>
      <c r="K200" s="214">
        <v>0.5</v>
      </c>
      <c r="L200" s="214">
        <v>1</v>
      </c>
      <c r="M200" s="214">
        <v>1</v>
      </c>
      <c r="N200" s="214">
        <v>1</v>
      </c>
      <c r="O200" s="214">
        <v>0</v>
      </c>
      <c r="P200" s="214">
        <v>1</v>
      </c>
      <c r="Q200" s="214">
        <v>0</v>
      </c>
      <c r="R200" s="214">
        <v>0.2</v>
      </c>
      <c r="S200" s="214">
        <v>0.5</v>
      </c>
      <c r="T200" s="215">
        <v>0.8</v>
      </c>
    </row>
    <row r="201" spans="1:22" x14ac:dyDescent="0.2">
      <c r="E201" s="81" t="s">
        <v>332</v>
      </c>
      <c r="F201" s="84" t="s">
        <v>331</v>
      </c>
      <c r="G201" s="216">
        <v>0.16666666666666699</v>
      </c>
      <c r="H201" s="214">
        <v>0.6</v>
      </c>
      <c r="I201" s="214">
        <v>0</v>
      </c>
      <c r="J201" s="214">
        <v>0.5</v>
      </c>
      <c r="K201" s="214">
        <v>0.5</v>
      </c>
      <c r="L201" s="214">
        <v>1</v>
      </c>
      <c r="M201" s="214">
        <v>0.5</v>
      </c>
      <c r="N201" s="214">
        <v>0.5</v>
      </c>
      <c r="O201" s="214">
        <v>0</v>
      </c>
      <c r="P201" s="214">
        <v>1</v>
      </c>
      <c r="Q201" s="214">
        <v>0</v>
      </c>
      <c r="R201" s="214">
        <v>0.4</v>
      </c>
      <c r="S201" s="214">
        <v>0</v>
      </c>
      <c r="T201" s="215">
        <v>0.2</v>
      </c>
    </row>
    <row r="202" spans="1:22" x14ac:dyDescent="0.2">
      <c r="E202" s="81" t="s">
        <v>334</v>
      </c>
      <c r="F202" s="84" t="s">
        <v>333</v>
      </c>
      <c r="G202" s="216">
        <v>0</v>
      </c>
      <c r="H202" s="214">
        <v>0.42499999999999999</v>
      </c>
      <c r="I202" s="214">
        <v>0</v>
      </c>
      <c r="J202" s="214">
        <v>0.5</v>
      </c>
      <c r="K202" s="214">
        <v>0</v>
      </c>
      <c r="L202" s="214">
        <v>1</v>
      </c>
      <c r="M202" s="214">
        <v>0</v>
      </c>
      <c r="N202" s="214">
        <v>0</v>
      </c>
      <c r="O202" s="214">
        <v>0</v>
      </c>
      <c r="P202" s="214">
        <v>0.25</v>
      </c>
      <c r="Q202" s="214">
        <v>0</v>
      </c>
      <c r="R202" s="214">
        <v>0.4</v>
      </c>
      <c r="S202" s="214">
        <v>0</v>
      </c>
      <c r="T202" s="215">
        <v>0.4</v>
      </c>
    </row>
    <row r="203" spans="1:22" x14ac:dyDescent="0.2">
      <c r="E203" s="81" t="s">
        <v>335</v>
      </c>
      <c r="F203" s="84" t="s">
        <v>813</v>
      </c>
      <c r="G203" s="216">
        <v>0</v>
      </c>
      <c r="H203" s="214">
        <v>0.391666666666667</v>
      </c>
      <c r="I203" s="214">
        <v>0</v>
      </c>
      <c r="J203" s="214">
        <v>0.5</v>
      </c>
      <c r="K203" s="214">
        <v>0</v>
      </c>
      <c r="L203" s="214">
        <v>1</v>
      </c>
      <c r="M203" s="214">
        <v>0</v>
      </c>
      <c r="N203" s="214">
        <v>0</v>
      </c>
      <c r="O203" s="214">
        <v>0</v>
      </c>
      <c r="P203" s="214">
        <v>0.25</v>
      </c>
      <c r="Q203" s="214">
        <v>0</v>
      </c>
      <c r="R203" s="214">
        <v>0.4</v>
      </c>
      <c r="S203" s="214">
        <v>0</v>
      </c>
      <c r="T203" s="215">
        <v>0.2</v>
      </c>
    </row>
    <row r="204" spans="1:22" x14ac:dyDescent="0.2">
      <c r="E204" s="81" t="s">
        <v>337</v>
      </c>
      <c r="F204" s="84" t="s">
        <v>336</v>
      </c>
      <c r="G204" s="216">
        <v>0.41666666666666702</v>
      </c>
      <c r="H204" s="214">
        <v>0.78333333333333299</v>
      </c>
      <c r="I204" s="214">
        <v>0</v>
      </c>
      <c r="J204" s="214">
        <v>0.5</v>
      </c>
      <c r="K204" s="214">
        <v>1</v>
      </c>
      <c r="L204" s="214">
        <v>1</v>
      </c>
      <c r="M204" s="214">
        <v>1</v>
      </c>
      <c r="N204" s="214">
        <v>1</v>
      </c>
      <c r="O204" s="214">
        <v>0</v>
      </c>
      <c r="P204" s="214">
        <v>1</v>
      </c>
      <c r="Q204" s="214">
        <v>0</v>
      </c>
      <c r="R204" s="214">
        <v>0.4</v>
      </c>
      <c r="S204" s="214">
        <v>0.5</v>
      </c>
      <c r="T204" s="215">
        <v>0.8</v>
      </c>
    </row>
    <row r="205" spans="1:22" x14ac:dyDescent="0.2">
      <c r="E205" s="81" t="s">
        <v>723</v>
      </c>
      <c r="F205" s="84" t="s">
        <v>764</v>
      </c>
      <c r="G205" s="216">
        <v>0.75</v>
      </c>
      <c r="H205" s="214">
        <v>0.57499999999999996</v>
      </c>
      <c r="I205" s="214">
        <v>1</v>
      </c>
      <c r="J205" s="214">
        <v>0.5</v>
      </c>
      <c r="K205" s="214">
        <v>1</v>
      </c>
      <c r="L205" s="214">
        <v>1</v>
      </c>
      <c r="M205" s="214">
        <v>0</v>
      </c>
      <c r="N205" s="214">
        <v>0</v>
      </c>
      <c r="O205" s="214">
        <v>1</v>
      </c>
      <c r="P205" s="214">
        <v>0.75</v>
      </c>
      <c r="Q205" s="214">
        <v>1</v>
      </c>
      <c r="R205" s="214">
        <v>0.6</v>
      </c>
      <c r="S205" s="214">
        <v>0.5</v>
      </c>
      <c r="T205" s="215">
        <v>0.6</v>
      </c>
    </row>
    <row r="206" spans="1:22" x14ac:dyDescent="0.2">
      <c r="E206" s="81" t="s">
        <v>339</v>
      </c>
      <c r="F206" s="84" t="s">
        <v>338</v>
      </c>
      <c r="G206" s="216">
        <v>8.3333333333333301E-2</v>
      </c>
      <c r="H206" s="214">
        <v>0.44166666666666698</v>
      </c>
      <c r="I206" s="214">
        <v>0</v>
      </c>
      <c r="J206" s="214">
        <v>0</v>
      </c>
      <c r="K206" s="214">
        <v>0</v>
      </c>
      <c r="L206" s="214">
        <v>1</v>
      </c>
      <c r="M206" s="214">
        <v>0.5</v>
      </c>
      <c r="N206" s="214">
        <v>0.5</v>
      </c>
      <c r="O206" s="214">
        <v>0</v>
      </c>
      <c r="P206" s="214">
        <v>0.75</v>
      </c>
      <c r="Q206" s="214">
        <v>0</v>
      </c>
      <c r="R206" s="214">
        <v>0.2</v>
      </c>
      <c r="S206" s="214">
        <v>0</v>
      </c>
      <c r="T206" s="215">
        <v>0.2</v>
      </c>
    </row>
    <row r="207" spans="1:22" x14ac:dyDescent="0.2">
      <c r="E207" s="81" t="s">
        <v>341</v>
      </c>
      <c r="F207" s="84" t="s">
        <v>340</v>
      </c>
      <c r="G207" s="216">
        <v>0</v>
      </c>
      <c r="H207" s="214">
        <v>0.43333333333333302</v>
      </c>
      <c r="I207" s="214">
        <v>0</v>
      </c>
      <c r="J207" s="214">
        <v>0.5</v>
      </c>
      <c r="K207" s="214">
        <v>0</v>
      </c>
      <c r="L207" s="214">
        <v>1</v>
      </c>
      <c r="M207" s="214">
        <v>0</v>
      </c>
      <c r="N207" s="214">
        <v>0</v>
      </c>
      <c r="O207" s="214">
        <v>0</v>
      </c>
      <c r="P207" s="214">
        <v>0.5</v>
      </c>
      <c r="Q207" s="214">
        <v>0</v>
      </c>
      <c r="R207" s="214">
        <v>0.4</v>
      </c>
      <c r="S207" s="214">
        <v>0</v>
      </c>
      <c r="T207" s="215">
        <v>0.2</v>
      </c>
    </row>
    <row r="208" spans="1:22" x14ac:dyDescent="0.2">
      <c r="E208" s="81" t="s">
        <v>343</v>
      </c>
      <c r="F208" s="84" t="s">
        <v>342</v>
      </c>
      <c r="G208" s="216">
        <v>0</v>
      </c>
      <c r="H208" s="214">
        <v>0.358333333333333</v>
      </c>
      <c r="I208" s="214">
        <v>0</v>
      </c>
      <c r="J208" s="214">
        <v>0.5</v>
      </c>
      <c r="K208" s="214">
        <v>0</v>
      </c>
      <c r="L208" s="214">
        <v>1</v>
      </c>
      <c r="M208" s="214">
        <v>0</v>
      </c>
      <c r="N208" s="214">
        <v>0</v>
      </c>
      <c r="O208" s="214">
        <v>0</v>
      </c>
      <c r="P208" s="214">
        <v>0.25</v>
      </c>
      <c r="Q208" s="214">
        <v>0</v>
      </c>
      <c r="R208" s="214">
        <v>0.4</v>
      </c>
      <c r="S208" s="214">
        <v>0</v>
      </c>
      <c r="T208" s="215">
        <v>0</v>
      </c>
    </row>
    <row r="209" spans="5:20" x14ac:dyDescent="0.2">
      <c r="E209" s="81" t="s">
        <v>345</v>
      </c>
      <c r="F209" s="84" t="s">
        <v>344</v>
      </c>
      <c r="G209" s="216">
        <v>8.3333333333333301E-2</v>
      </c>
      <c r="H209" s="214">
        <v>0.47499999999999998</v>
      </c>
      <c r="I209" s="214">
        <v>0</v>
      </c>
      <c r="J209" s="214">
        <v>0.5</v>
      </c>
      <c r="K209" s="214">
        <v>0</v>
      </c>
      <c r="L209" s="214">
        <v>1</v>
      </c>
      <c r="M209" s="214">
        <v>0.5</v>
      </c>
      <c r="N209" s="214">
        <v>0.5</v>
      </c>
      <c r="O209" s="214">
        <v>0</v>
      </c>
      <c r="P209" s="214">
        <v>0.25</v>
      </c>
      <c r="Q209" s="214">
        <v>0</v>
      </c>
      <c r="R209" s="214">
        <v>0.2</v>
      </c>
      <c r="S209" s="214">
        <v>0</v>
      </c>
      <c r="T209" s="215">
        <v>0.4</v>
      </c>
    </row>
    <row r="210" spans="5:20" x14ac:dyDescent="0.2">
      <c r="E210" s="81" t="s">
        <v>346</v>
      </c>
      <c r="F210" s="84" t="s">
        <v>533</v>
      </c>
      <c r="G210" s="216">
        <v>8.3333333333333301E-2</v>
      </c>
      <c r="H210" s="214">
        <v>0.52500000000000002</v>
      </c>
      <c r="I210" s="214">
        <v>0</v>
      </c>
      <c r="J210" s="214">
        <v>0.5</v>
      </c>
      <c r="K210" s="214">
        <v>0</v>
      </c>
      <c r="L210" s="214">
        <v>1</v>
      </c>
      <c r="M210" s="214">
        <v>0.5</v>
      </c>
      <c r="N210" s="214">
        <v>0.5</v>
      </c>
      <c r="O210" s="214">
        <v>0</v>
      </c>
      <c r="P210" s="214">
        <v>0.75</v>
      </c>
      <c r="Q210" s="214">
        <v>0</v>
      </c>
      <c r="R210" s="214">
        <v>0.2</v>
      </c>
      <c r="S210" s="214">
        <v>0</v>
      </c>
      <c r="T210" s="215">
        <v>0.2</v>
      </c>
    </row>
    <row r="211" spans="5:20" x14ac:dyDescent="0.2">
      <c r="E211" s="81" t="s">
        <v>348</v>
      </c>
      <c r="F211" s="84" t="s">
        <v>347</v>
      </c>
      <c r="G211" s="216">
        <v>8.3333333333333301E-2</v>
      </c>
      <c r="H211" s="214">
        <v>0.51666666666666705</v>
      </c>
      <c r="I211" s="214">
        <v>0</v>
      </c>
      <c r="J211" s="214">
        <v>0.5</v>
      </c>
      <c r="K211" s="214">
        <v>0</v>
      </c>
      <c r="L211" s="214">
        <v>1</v>
      </c>
      <c r="M211" s="214">
        <v>0.5</v>
      </c>
      <c r="N211" s="214">
        <v>0.5</v>
      </c>
      <c r="O211" s="214">
        <v>0</v>
      </c>
      <c r="P211" s="214">
        <v>0.5</v>
      </c>
      <c r="Q211" s="214">
        <v>0</v>
      </c>
      <c r="R211" s="214">
        <v>0.2</v>
      </c>
      <c r="S211" s="214">
        <v>0</v>
      </c>
      <c r="T211" s="215">
        <v>0.4</v>
      </c>
    </row>
    <row r="212" spans="5:20" x14ac:dyDescent="0.2">
      <c r="E212" s="81" t="s">
        <v>349</v>
      </c>
      <c r="F212" s="84" t="s">
        <v>765</v>
      </c>
      <c r="G212" s="216">
        <v>0.33333333333333298</v>
      </c>
      <c r="H212" s="214">
        <v>0.78333333333333299</v>
      </c>
      <c r="I212" s="214">
        <v>0</v>
      </c>
      <c r="J212" s="214">
        <v>0.5</v>
      </c>
      <c r="K212" s="214">
        <v>0.5</v>
      </c>
      <c r="L212" s="214">
        <v>1</v>
      </c>
      <c r="M212" s="214">
        <v>1</v>
      </c>
      <c r="N212" s="214">
        <v>1</v>
      </c>
      <c r="O212" s="214">
        <v>0</v>
      </c>
      <c r="P212" s="214">
        <v>1</v>
      </c>
      <c r="Q212" s="214">
        <v>0</v>
      </c>
      <c r="R212" s="214">
        <v>0.4</v>
      </c>
      <c r="S212" s="214">
        <v>0.5</v>
      </c>
      <c r="T212" s="215">
        <v>0.8</v>
      </c>
    </row>
    <row r="213" spans="5:20" x14ac:dyDescent="0.2">
      <c r="E213" s="81" t="s">
        <v>350</v>
      </c>
      <c r="F213" s="84" t="s">
        <v>766</v>
      </c>
      <c r="G213" s="216">
        <v>8.3333333333333301E-2</v>
      </c>
      <c r="H213" s="214">
        <v>0.6</v>
      </c>
      <c r="I213" s="214">
        <v>0</v>
      </c>
      <c r="J213" s="214">
        <v>0.5</v>
      </c>
      <c r="K213" s="214">
        <v>0</v>
      </c>
      <c r="L213" s="214">
        <v>1</v>
      </c>
      <c r="M213" s="214">
        <v>0.5</v>
      </c>
      <c r="N213" s="214">
        <v>0.5</v>
      </c>
      <c r="O213" s="214">
        <v>0</v>
      </c>
      <c r="P213" s="214">
        <v>1</v>
      </c>
      <c r="Q213" s="214">
        <v>0</v>
      </c>
      <c r="R213" s="214">
        <v>0.4</v>
      </c>
      <c r="S213" s="214">
        <v>0</v>
      </c>
      <c r="T213" s="215">
        <v>0.2</v>
      </c>
    </row>
    <row r="214" spans="5:20" x14ac:dyDescent="0.2">
      <c r="E214" s="81" t="s">
        <v>724</v>
      </c>
      <c r="F214" s="84" t="s">
        <v>767</v>
      </c>
      <c r="G214" s="216">
        <v>0.91666666666666696</v>
      </c>
      <c r="H214" s="214">
        <v>0.85</v>
      </c>
      <c r="I214" s="214">
        <v>1</v>
      </c>
      <c r="J214" s="214">
        <v>0.5</v>
      </c>
      <c r="K214" s="214">
        <v>1</v>
      </c>
      <c r="L214" s="214">
        <v>1</v>
      </c>
      <c r="M214" s="214">
        <v>1</v>
      </c>
      <c r="N214" s="214">
        <v>1</v>
      </c>
      <c r="O214" s="214">
        <v>1</v>
      </c>
      <c r="P214" s="214">
        <v>1</v>
      </c>
      <c r="Q214" s="214">
        <v>1</v>
      </c>
      <c r="R214" s="214">
        <v>0.8</v>
      </c>
      <c r="S214" s="214">
        <v>0.5</v>
      </c>
      <c r="T214" s="215">
        <v>0.8</v>
      </c>
    </row>
    <row r="215" spans="5:20" x14ac:dyDescent="0.2">
      <c r="E215" s="81" t="s">
        <v>725</v>
      </c>
      <c r="F215" s="84" t="s">
        <v>768</v>
      </c>
      <c r="G215" s="216">
        <v>0.91666666666666696</v>
      </c>
      <c r="H215" s="214">
        <v>0.85</v>
      </c>
      <c r="I215" s="214">
        <v>1</v>
      </c>
      <c r="J215" s="214">
        <v>0.5</v>
      </c>
      <c r="K215" s="214">
        <v>1</v>
      </c>
      <c r="L215" s="214">
        <v>1</v>
      </c>
      <c r="M215" s="214">
        <v>1</v>
      </c>
      <c r="N215" s="214">
        <v>1</v>
      </c>
      <c r="O215" s="214">
        <v>1</v>
      </c>
      <c r="P215" s="214">
        <v>1</v>
      </c>
      <c r="Q215" s="214">
        <v>1</v>
      </c>
      <c r="R215" s="214">
        <v>0.8</v>
      </c>
      <c r="S215" s="214">
        <v>0.5</v>
      </c>
      <c r="T215" s="215">
        <v>0.8</v>
      </c>
    </row>
    <row r="216" spans="5:20" x14ac:dyDescent="0.2">
      <c r="E216" s="81" t="s">
        <v>351</v>
      </c>
      <c r="F216" s="84" t="s">
        <v>534</v>
      </c>
      <c r="G216" s="216">
        <v>0</v>
      </c>
      <c r="H216" s="214">
        <v>0.391666666666667</v>
      </c>
      <c r="I216" s="214">
        <v>0</v>
      </c>
      <c r="J216" s="214">
        <v>0.5</v>
      </c>
      <c r="K216" s="214">
        <v>0</v>
      </c>
      <c r="L216" s="214">
        <v>1</v>
      </c>
      <c r="M216" s="214">
        <v>0</v>
      </c>
      <c r="N216" s="214">
        <v>0</v>
      </c>
      <c r="O216" s="214">
        <v>0</v>
      </c>
      <c r="P216" s="214">
        <v>0.25</v>
      </c>
      <c r="Q216" s="214">
        <v>0</v>
      </c>
      <c r="R216" s="214">
        <v>0.2</v>
      </c>
      <c r="S216" s="214">
        <v>0</v>
      </c>
      <c r="T216" s="215">
        <v>0.4</v>
      </c>
    </row>
    <row r="217" spans="5:20" x14ac:dyDescent="0.2">
      <c r="E217" s="81" t="s">
        <v>353</v>
      </c>
      <c r="F217" s="84" t="s">
        <v>352</v>
      </c>
      <c r="G217" s="216">
        <v>0.33333333333333298</v>
      </c>
      <c r="H217" s="214">
        <v>0.71666666666666701</v>
      </c>
      <c r="I217" s="214">
        <v>0</v>
      </c>
      <c r="J217" s="214">
        <v>0.5</v>
      </c>
      <c r="K217" s="214">
        <v>0.5</v>
      </c>
      <c r="L217" s="214">
        <v>1</v>
      </c>
      <c r="M217" s="214">
        <v>1</v>
      </c>
      <c r="N217" s="214">
        <v>1</v>
      </c>
      <c r="O217" s="214">
        <v>0</v>
      </c>
      <c r="P217" s="214">
        <v>1</v>
      </c>
      <c r="Q217" s="214">
        <v>0</v>
      </c>
      <c r="R217" s="214">
        <v>0.2</v>
      </c>
      <c r="S217" s="214">
        <v>0.5</v>
      </c>
      <c r="T217" s="215">
        <v>0.6</v>
      </c>
    </row>
    <row r="218" spans="5:20" x14ac:dyDescent="0.2">
      <c r="E218" s="81" t="s">
        <v>355</v>
      </c>
      <c r="F218" s="84" t="s">
        <v>354</v>
      </c>
      <c r="G218" s="216">
        <v>0.25</v>
      </c>
      <c r="H218" s="214">
        <v>0.78333333333333299</v>
      </c>
      <c r="I218" s="214">
        <v>0</v>
      </c>
      <c r="J218" s="214">
        <v>0.5</v>
      </c>
      <c r="K218" s="214">
        <v>0.5</v>
      </c>
      <c r="L218" s="214">
        <v>1</v>
      </c>
      <c r="M218" s="214">
        <v>1</v>
      </c>
      <c r="N218" s="214">
        <v>1</v>
      </c>
      <c r="O218" s="214">
        <v>0</v>
      </c>
      <c r="P218" s="214">
        <v>1</v>
      </c>
      <c r="Q218" s="214">
        <v>0</v>
      </c>
      <c r="R218" s="214">
        <v>0.4</v>
      </c>
      <c r="S218" s="214">
        <v>0</v>
      </c>
      <c r="T218" s="215">
        <v>0.8</v>
      </c>
    </row>
    <row r="219" spans="5:20" x14ac:dyDescent="0.2">
      <c r="E219" s="81" t="s">
        <v>726</v>
      </c>
      <c r="F219" s="84" t="s">
        <v>769</v>
      </c>
      <c r="G219" s="216">
        <v>0.83333333333333304</v>
      </c>
      <c r="H219" s="214">
        <v>0.73333333333333295</v>
      </c>
      <c r="I219" s="214">
        <v>1</v>
      </c>
      <c r="J219" s="214">
        <v>0.5</v>
      </c>
      <c r="K219" s="214">
        <v>1</v>
      </c>
      <c r="L219" s="214">
        <v>1</v>
      </c>
      <c r="M219" s="214">
        <v>0.5</v>
      </c>
      <c r="N219" s="214">
        <v>0.5</v>
      </c>
      <c r="O219" s="214">
        <v>1</v>
      </c>
      <c r="P219" s="214">
        <v>1</v>
      </c>
      <c r="Q219" s="214">
        <v>1</v>
      </c>
      <c r="R219" s="214">
        <v>0.8</v>
      </c>
      <c r="S219" s="214">
        <v>0.5</v>
      </c>
      <c r="T219" s="215">
        <v>0.6</v>
      </c>
    </row>
    <row r="220" spans="5:20" x14ac:dyDescent="0.2">
      <c r="E220" s="81" t="s">
        <v>356</v>
      </c>
      <c r="F220" s="84" t="s">
        <v>770</v>
      </c>
      <c r="G220" s="216">
        <v>8.3333333333333301E-2</v>
      </c>
      <c r="H220" s="214">
        <v>0.48888888888888898</v>
      </c>
      <c r="I220" s="214">
        <v>0</v>
      </c>
      <c r="J220" s="214">
        <v>0.5</v>
      </c>
      <c r="K220" s="214">
        <v>0</v>
      </c>
      <c r="L220" s="214">
        <v>0.33333333333333298</v>
      </c>
      <c r="M220" s="214">
        <v>0.5</v>
      </c>
      <c r="N220" s="214">
        <v>0.5</v>
      </c>
      <c r="O220" s="214">
        <v>0</v>
      </c>
      <c r="P220" s="214">
        <v>1</v>
      </c>
      <c r="Q220" s="214">
        <v>0</v>
      </c>
      <c r="R220" s="214">
        <v>0.4</v>
      </c>
      <c r="S220" s="214">
        <v>0</v>
      </c>
      <c r="T220" s="215">
        <v>0.2</v>
      </c>
    </row>
    <row r="221" spans="5:20" x14ac:dyDescent="0.2">
      <c r="E221" s="81" t="s">
        <v>358</v>
      </c>
      <c r="F221" s="84" t="s">
        <v>357</v>
      </c>
      <c r="G221" s="216">
        <v>0</v>
      </c>
      <c r="H221" s="214">
        <v>0.391666666666667</v>
      </c>
      <c r="I221" s="214">
        <v>0</v>
      </c>
      <c r="J221" s="214">
        <v>0.5</v>
      </c>
      <c r="K221" s="214">
        <v>0</v>
      </c>
      <c r="L221" s="214">
        <v>1</v>
      </c>
      <c r="M221" s="214">
        <v>0</v>
      </c>
      <c r="N221" s="214">
        <v>0</v>
      </c>
      <c r="O221" s="214">
        <v>0</v>
      </c>
      <c r="P221" s="214">
        <v>0.25</v>
      </c>
      <c r="Q221" s="214">
        <v>0</v>
      </c>
      <c r="R221" s="214">
        <v>0.4</v>
      </c>
      <c r="S221" s="214">
        <v>0</v>
      </c>
      <c r="T221" s="215">
        <v>0.2</v>
      </c>
    </row>
    <row r="222" spans="5:20" x14ac:dyDescent="0.2">
      <c r="E222" s="81" t="s">
        <v>360</v>
      </c>
      <c r="F222" s="84" t="s">
        <v>359</v>
      </c>
      <c r="G222" s="216">
        <v>0</v>
      </c>
      <c r="H222" s="214">
        <v>0.47499999999999998</v>
      </c>
      <c r="I222" s="214">
        <v>0</v>
      </c>
      <c r="J222" s="214">
        <v>0.5</v>
      </c>
      <c r="K222" s="214">
        <v>0</v>
      </c>
      <c r="L222" s="214">
        <v>1</v>
      </c>
      <c r="M222" s="214">
        <v>0</v>
      </c>
      <c r="N222" s="214">
        <v>0</v>
      </c>
      <c r="O222" s="214">
        <v>0</v>
      </c>
      <c r="P222" s="214">
        <v>0.75</v>
      </c>
      <c r="Q222" s="214">
        <v>0</v>
      </c>
      <c r="R222" s="214">
        <v>0.4</v>
      </c>
      <c r="S222" s="214">
        <v>0</v>
      </c>
      <c r="T222" s="215">
        <v>0.2</v>
      </c>
    </row>
    <row r="223" spans="5:20" x14ac:dyDescent="0.2">
      <c r="E223" s="81" t="s">
        <v>362</v>
      </c>
      <c r="F223" s="84" t="s">
        <v>361</v>
      </c>
      <c r="G223" s="216">
        <v>0.16666666666666699</v>
      </c>
      <c r="H223" s="214">
        <v>0.44166666666666698</v>
      </c>
      <c r="I223" s="214">
        <v>0</v>
      </c>
      <c r="J223" s="214">
        <v>0</v>
      </c>
      <c r="K223" s="214">
        <v>0.5</v>
      </c>
      <c r="L223" s="214">
        <v>1</v>
      </c>
      <c r="M223" s="214">
        <v>0.5</v>
      </c>
      <c r="N223" s="214">
        <v>0.5</v>
      </c>
      <c r="O223" s="214">
        <v>0</v>
      </c>
      <c r="P223" s="214">
        <v>0.75</v>
      </c>
      <c r="Q223" s="214">
        <v>0</v>
      </c>
      <c r="R223" s="214">
        <v>0.2</v>
      </c>
      <c r="S223" s="214">
        <v>0</v>
      </c>
      <c r="T223" s="215">
        <v>0.2</v>
      </c>
    </row>
  </sheetData>
  <mergeCells count="2">
    <mergeCell ref="I2:N2"/>
    <mergeCell ref="O2:U2"/>
  </mergeCells>
  <conditionalFormatting sqref="B6:B195">
    <cfRule type="expression" dxfId="22" priority="1">
      <formula>"""&lt;&gt;F6:F195"""</formula>
    </cfRule>
  </conditionalFormatting>
  <conditionalFormatting sqref="E5:T223 D6:D195">
    <cfRule type="expression" dxfId="21" priority="22">
      <formula>D5=""</formula>
    </cfRule>
    <cfRule type="cellIs" dxfId="20" priority="23" operator="between">
      <formula>0</formula>
      <formula>0.332</formula>
    </cfRule>
    <cfRule type="cellIs" dxfId="19" priority="24" operator="between">
      <formula>0.333333333333333</formula>
      <formula>0.665</formula>
    </cfRule>
    <cfRule type="cellIs" dxfId="18" priority="25" operator="between">
      <formula>0.666666666666667</formula>
      <formula>1</formula>
    </cfRule>
  </conditionalFormatting>
  <conditionalFormatting sqref="K3">
    <cfRule type="cellIs" dxfId="15" priority="56" stopIfTrue="1" operator="greaterThanOrEqual">
      <formula>0</formula>
    </cfRule>
  </conditionalFormatting>
  <conditionalFormatting sqref="K3:L3">
    <cfRule type="expression" dxfId="14" priority="49" stopIfTrue="1">
      <formula>K3=""</formula>
    </cfRule>
  </conditionalFormatting>
  <conditionalFormatting sqref="L3">
    <cfRule type="expression" dxfId="11" priority="63">
      <formula>L3=10</formula>
    </cfRule>
    <cfRule type="cellIs" dxfId="9" priority="62" operator="between">
      <formula>7</formula>
      <formula>9.99</formula>
    </cfRule>
    <cfRule type="cellIs" dxfId="8" priority="61" operator="between">
      <formula>0</formula>
      <formula>6.999</formula>
    </cfRule>
  </conditionalFormatting>
  <conditionalFormatting sqref="M3">
    <cfRule type="cellIs" dxfId="7" priority="59" operator="between">
      <formula>7</formula>
      <formula>9.99</formula>
    </cfRule>
    <cfRule type="expression" dxfId="6" priority="60">
      <formula>M3=10</formula>
    </cfRule>
    <cfRule type="cellIs" dxfId="5" priority="46" operator="between">
      <formula>0</formula>
      <formula>6.999</formula>
    </cfRule>
    <cfRule type="expression" dxfId="4" priority="57">
      <formula>M3=""</formula>
    </cfRule>
    <cfRule type="expression" dxfId="3" priority="45">
      <formula>M3=""</formula>
    </cfRule>
    <cfRule type="expression" dxfId="2" priority="48">
      <formula>M3=10</formula>
    </cfRule>
    <cfRule type="cellIs" dxfId="1" priority="47" operator="between">
      <formula>7</formula>
      <formula>9.99</formula>
    </cfRule>
    <cfRule type="cellIs" dxfId="0" priority="58" operator="between">
      <formula>0</formula>
      <formula>6.999</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ellIs" priority="55" stopIfTrue="1" operator="greaterThanOrEqual" id="{8BF137DA-C06D-6343-B760-2E4FFC25EF7E}">
            <xm:f>Parameters!$D$38</xm:f>
            <x14:dxf>
              <font>
                <sz val="12"/>
                <color rgb="FF000000"/>
                <name val="Arial"/>
              </font>
              <fill>
                <patternFill patternType="solid">
                  <bgColor rgb="FFEE9F8F"/>
                </patternFill>
              </fill>
            </x14:dxf>
          </x14:cfRule>
          <x14:cfRule type="cellIs" priority="54" stopIfTrue="1" operator="greaterThanOrEqual" id="{D4C3AE25-98F8-C646-B69B-5D3E8218DD67}">
            <xm:f>Parameters!$D$37</xm:f>
            <x14:dxf>
              <font>
                <sz val="12"/>
                <color rgb="FF000000"/>
                <name val="Arial"/>
              </font>
              <fill>
                <patternFill patternType="solid">
                  <bgColor rgb="FFE35A3A"/>
                </patternFill>
              </fill>
            </x14:dxf>
          </x14:cfRule>
          <xm:sqref>K3</xm:sqref>
        </x14:conditionalFormatting>
        <x14:conditionalFormatting xmlns:xm="http://schemas.microsoft.com/office/excel/2006/main">
          <x14:cfRule type="cellIs" priority="163" stopIfTrue="1" operator="greaterThanOrEqual" id="{3245A860-2AC7-884E-B9E7-FB2A625F3664}">
            <xm:f>Parameters!$D$41</xm:f>
            <x14:dxf>
              <font>
                <sz val="12"/>
                <color rgb="FF000000"/>
                <name val="Arial"/>
              </font>
              <fill>
                <patternFill patternType="solid">
                  <bgColor rgb="FFF2676B"/>
                </patternFill>
              </fill>
            </x14:dxf>
          </x14:cfRule>
          <x14:cfRule type="cellIs" priority="165" stopIfTrue="1" operator="between" id="{EFF6C2F6-FC52-5D45-A678-7260B15CCB85}">
            <xm:f>0</xm:f>
            <xm:f>Parameters!$D$42</xm:f>
            <x14:dxf>
              <font>
                <sz val="12"/>
                <color rgb="FF000000"/>
                <name val="Arial"/>
              </font>
              <fill>
                <patternFill patternType="solid">
                  <bgColor rgb="FFFCDCDF"/>
                </patternFill>
              </fill>
            </x14:dxf>
          </x14:cfRule>
          <x14:cfRule type="cellIs" priority="164" stopIfTrue="1" operator="greaterThanOrEqual" id="{FB5F2AAA-BCFD-144C-8F83-FB09AACFC82D}">
            <xm:f>Parameters!$D$42</xm:f>
            <x14:dxf>
              <font>
                <sz val="12"/>
                <color rgb="FF000000"/>
                <name val="Arial"/>
              </font>
              <fill>
                <patternFill patternType="solid">
                  <bgColor rgb="FFF7A9AC"/>
                </patternFill>
              </fill>
            </x14:dxf>
          </x14:cfRule>
          <xm:sqref>L3</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B095B-10BA-8B47-9B72-B3D9B6CE3BB7}">
  <dimension ref="A1:D219"/>
  <sheetViews>
    <sheetView workbookViewId="0">
      <selection activeCell="J13" sqref="J13"/>
    </sheetView>
  </sheetViews>
  <sheetFormatPr baseColWidth="10" defaultRowHeight="16" x14ac:dyDescent="0.2"/>
  <cols>
    <col min="1" max="1" width="24.28515625" customWidth="1"/>
  </cols>
  <sheetData>
    <row r="1" spans="1:4" x14ac:dyDescent="0.2">
      <c r="A1" t="s">
        <v>368</v>
      </c>
      <c r="B1" t="s">
        <v>369</v>
      </c>
      <c r="C1" t="s">
        <v>427</v>
      </c>
      <c r="D1" t="s">
        <v>428</v>
      </c>
    </row>
    <row r="2" spans="1:4" x14ac:dyDescent="0.2">
      <c r="A2" t="s">
        <v>728</v>
      </c>
      <c r="B2" t="s">
        <v>699</v>
      </c>
      <c r="C2" t="s">
        <v>435</v>
      </c>
      <c r="D2" t="s">
        <v>409</v>
      </c>
    </row>
    <row r="3" spans="1:4" x14ac:dyDescent="0.2">
      <c r="A3" t="s">
        <v>6</v>
      </c>
      <c r="B3" t="s">
        <v>7</v>
      </c>
      <c r="C3" t="s">
        <v>431</v>
      </c>
      <c r="D3" t="s">
        <v>429</v>
      </c>
    </row>
    <row r="4" spans="1:4" x14ac:dyDescent="0.2">
      <c r="A4" t="s">
        <v>8</v>
      </c>
      <c r="B4" t="s">
        <v>9</v>
      </c>
      <c r="C4" t="s">
        <v>432</v>
      </c>
      <c r="D4" t="s">
        <v>430</v>
      </c>
    </row>
    <row r="5" spans="1:4" x14ac:dyDescent="0.2">
      <c r="A5" t="s">
        <v>10</v>
      </c>
      <c r="B5" t="s">
        <v>11</v>
      </c>
      <c r="C5" t="s">
        <v>433</v>
      </c>
      <c r="D5" t="s">
        <v>430</v>
      </c>
    </row>
    <row r="6" spans="1:4" x14ac:dyDescent="0.2">
      <c r="A6" t="s">
        <v>729</v>
      </c>
      <c r="B6" t="s">
        <v>700</v>
      </c>
      <c r="C6" t="s">
        <v>433</v>
      </c>
      <c r="D6" t="s">
        <v>409</v>
      </c>
    </row>
    <row r="7" spans="1:4" x14ac:dyDescent="0.2">
      <c r="A7" t="s">
        <v>12</v>
      </c>
      <c r="B7" t="s">
        <v>13</v>
      </c>
      <c r="C7" t="s">
        <v>434</v>
      </c>
      <c r="D7" t="s">
        <v>409</v>
      </c>
    </row>
    <row r="8" spans="1:4" x14ac:dyDescent="0.2">
      <c r="A8" t="s">
        <v>14</v>
      </c>
      <c r="B8" t="s">
        <v>15</v>
      </c>
      <c r="C8" t="s">
        <v>435</v>
      </c>
      <c r="D8" t="s">
        <v>430</v>
      </c>
    </row>
    <row r="9" spans="1:4" x14ac:dyDescent="0.2">
      <c r="A9" t="s">
        <v>16</v>
      </c>
      <c r="B9" t="s">
        <v>17</v>
      </c>
      <c r="C9" t="s">
        <v>433</v>
      </c>
      <c r="D9" t="s">
        <v>430</v>
      </c>
    </row>
    <row r="10" spans="1:4" x14ac:dyDescent="0.2">
      <c r="A10" t="s">
        <v>730</v>
      </c>
      <c r="B10" t="s">
        <v>701</v>
      </c>
      <c r="C10" t="s">
        <v>436</v>
      </c>
      <c r="D10" t="s">
        <v>409</v>
      </c>
    </row>
    <row r="11" spans="1:4" x14ac:dyDescent="0.2">
      <c r="A11" t="s">
        <v>18</v>
      </c>
      <c r="B11" t="s">
        <v>19</v>
      </c>
      <c r="C11" t="s">
        <v>435</v>
      </c>
      <c r="D11" t="s">
        <v>430</v>
      </c>
    </row>
    <row r="12" spans="1:4" x14ac:dyDescent="0.2">
      <c r="A12" t="s">
        <v>20</v>
      </c>
      <c r="B12" t="s">
        <v>21</v>
      </c>
      <c r="C12" t="s">
        <v>436</v>
      </c>
      <c r="D12" t="s">
        <v>409</v>
      </c>
    </row>
    <row r="13" spans="1:4" x14ac:dyDescent="0.2">
      <c r="A13" t="s">
        <v>22</v>
      </c>
      <c r="B13" t="s">
        <v>23</v>
      </c>
      <c r="C13" t="s">
        <v>433</v>
      </c>
      <c r="D13" t="s">
        <v>409</v>
      </c>
    </row>
    <row r="14" spans="1:4" x14ac:dyDescent="0.2">
      <c r="A14" t="s">
        <v>24</v>
      </c>
      <c r="B14" t="s">
        <v>25</v>
      </c>
      <c r="C14" t="s">
        <v>433</v>
      </c>
      <c r="D14" t="s">
        <v>430</v>
      </c>
    </row>
    <row r="15" spans="1:4" x14ac:dyDescent="0.2">
      <c r="A15" t="s">
        <v>26</v>
      </c>
      <c r="B15" t="s">
        <v>27</v>
      </c>
      <c r="C15" t="s">
        <v>432</v>
      </c>
      <c r="D15" t="s">
        <v>429</v>
      </c>
    </row>
    <row r="16" spans="1:4" x14ac:dyDescent="0.2">
      <c r="A16" t="s">
        <v>28</v>
      </c>
      <c r="B16" t="s">
        <v>29</v>
      </c>
      <c r="C16" t="s">
        <v>433</v>
      </c>
      <c r="D16" t="s">
        <v>409</v>
      </c>
    </row>
    <row r="17" spans="1:4" x14ac:dyDescent="0.2">
      <c r="A17" t="s">
        <v>30</v>
      </c>
      <c r="B17" t="s">
        <v>31</v>
      </c>
      <c r="C17" t="s">
        <v>432</v>
      </c>
      <c r="D17" t="s">
        <v>429</v>
      </c>
    </row>
    <row r="18" spans="1:4" x14ac:dyDescent="0.2">
      <c r="A18" t="s">
        <v>32</v>
      </c>
      <c r="B18" t="s">
        <v>33</v>
      </c>
      <c r="C18" t="s">
        <v>432</v>
      </c>
      <c r="D18" t="s">
        <v>429</v>
      </c>
    </row>
    <row r="19" spans="1:4" x14ac:dyDescent="0.2">
      <c r="A19" t="s">
        <v>34</v>
      </c>
      <c r="B19" t="s">
        <v>35</v>
      </c>
      <c r="C19" t="s">
        <v>431</v>
      </c>
      <c r="D19" t="s">
        <v>429</v>
      </c>
    </row>
    <row r="20" spans="1:4" x14ac:dyDescent="0.2">
      <c r="A20" t="s">
        <v>36</v>
      </c>
      <c r="B20" t="s">
        <v>37</v>
      </c>
      <c r="C20" t="s">
        <v>433</v>
      </c>
      <c r="D20" t="s">
        <v>430</v>
      </c>
    </row>
    <row r="21" spans="1:4" x14ac:dyDescent="0.2">
      <c r="A21" t="s">
        <v>38</v>
      </c>
      <c r="B21" t="s">
        <v>39</v>
      </c>
      <c r="C21" t="s">
        <v>434</v>
      </c>
      <c r="D21" t="s">
        <v>409</v>
      </c>
    </row>
    <row r="22" spans="1:4" x14ac:dyDescent="0.2">
      <c r="A22" t="s">
        <v>731</v>
      </c>
      <c r="B22" t="s">
        <v>40</v>
      </c>
      <c r="C22" t="s">
        <v>435</v>
      </c>
      <c r="D22" t="s">
        <v>409</v>
      </c>
    </row>
    <row r="23" spans="1:4" x14ac:dyDescent="0.2">
      <c r="A23" t="s">
        <v>41</v>
      </c>
      <c r="B23" t="s">
        <v>42</v>
      </c>
      <c r="C23" t="s">
        <v>433</v>
      </c>
      <c r="D23" t="s">
        <v>430</v>
      </c>
    </row>
    <row r="24" spans="1:4" x14ac:dyDescent="0.2">
      <c r="A24" t="s">
        <v>43</v>
      </c>
      <c r="B24" t="s">
        <v>44</v>
      </c>
      <c r="C24" t="s">
        <v>433</v>
      </c>
      <c r="D24" t="s">
        <v>430</v>
      </c>
    </row>
    <row r="25" spans="1:4" x14ac:dyDescent="0.2">
      <c r="A25" t="s">
        <v>45</v>
      </c>
      <c r="B25" t="s">
        <v>46</v>
      </c>
      <c r="C25" t="s">
        <v>435</v>
      </c>
      <c r="D25" t="s">
        <v>430</v>
      </c>
    </row>
    <row r="26" spans="1:4" x14ac:dyDescent="0.2">
      <c r="A26" t="s">
        <v>732</v>
      </c>
      <c r="B26" t="s">
        <v>702</v>
      </c>
      <c r="C26" t="s">
        <v>437</v>
      </c>
      <c r="D26" t="s">
        <v>409</v>
      </c>
    </row>
    <row r="27" spans="1:4" x14ac:dyDescent="0.2">
      <c r="A27" t="s">
        <v>47</v>
      </c>
      <c r="B27" t="s">
        <v>48</v>
      </c>
      <c r="C27" t="s">
        <v>435</v>
      </c>
      <c r="D27" t="s">
        <v>430</v>
      </c>
    </row>
    <row r="28" spans="1:4" x14ac:dyDescent="0.2">
      <c r="A28" t="s">
        <v>49</v>
      </c>
      <c r="B28" t="s">
        <v>50</v>
      </c>
      <c r="C28" t="s">
        <v>435</v>
      </c>
      <c r="D28" t="s">
        <v>430</v>
      </c>
    </row>
    <row r="29" spans="1:4" x14ac:dyDescent="0.2">
      <c r="A29" t="s">
        <v>51</v>
      </c>
      <c r="B29" t="s">
        <v>52</v>
      </c>
      <c r="C29" t="s">
        <v>435</v>
      </c>
      <c r="D29" t="s">
        <v>409</v>
      </c>
    </row>
    <row r="30" spans="1:4" x14ac:dyDescent="0.2">
      <c r="A30" t="s">
        <v>53</v>
      </c>
      <c r="B30" t="s">
        <v>54</v>
      </c>
      <c r="C30" t="s">
        <v>436</v>
      </c>
      <c r="D30" t="s">
        <v>409</v>
      </c>
    </row>
    <row r="31" spans="1:4" x14ac:dyDescent="0.2">
      <c r="A31" t="s">
        <v>55</v>
      </c>
      <c r="B31" t="s">
        <v>56</v>
      </c>
      <c r="C31" t="s">
        <v>431</v>
      </c>
      <c r="D31" t="s">
        <v>429</v>
      </c>
    </row>
    <row r="32" spans="1:4" x14ac:dyDescent="0.2">
      <c r="A32" t="s">
        <v>57</v>
      </c>
      <c r="B32" t="s">
        <v>58</v>
      </c>
      <c r="C32" t="s">
        <v>432</v>
      </c>
      <c r="D32" t="s">
        <v>430</v>
      </c>
    </row>
    <row r="33" spans="1:4" x14ac:dyDescent="0.2">
      <c r="A33" t="s">
        <v>59</v>
      </c>
      <c r="B33" t="s">
        <v>60</v>
      </c>
      <c r="C33" t="s">
        <v>432</v>
      </c>
      <c r="D33" t="s">
        <v>429</v>
      </c>
    </row>
    <row r="34" spans="1:4" x14ac:dyDescent="0.2">
      <c r="A34" t="s">
        <v>61</v>
      </c>
      <c r="B34" t="s">
        <v>62</v>
      </c>
      <c r="C34" t="s">
        <v>437</v>
      </c>
      <c r="D34" t="s">
        <v>409</v>
      </c>
    </row>
    <row r="35" spans="1:4" x14ac:dyDescent="0.2">
      <c r="A35" t="s">
        <v>63</v>
      </c>
      <c r="B35" t="s">
        <v>64</v>
      </c>
      <c r="C35" t="s">
        <v>433</v>
      </c>
      <c r="D35" t="s">
        <v>409</v>
      </c>
    </row>
    <row r="36" spans="1:4" x14ac:dyDescent="0.2">
      <c r="A36" t="s">
        <v>733</v>
      </c>
      <c r="B36" t="s">
        <v>703</v>
      </c>
      <c r="C36" t="s">
        <v>433</v>
      </c>
      <c r="D36" t="s">
        <v>409</v>
      </c>
    </row>
    <row r="37" spans="1:4" x14ac:dyDescent="0.2">
      <c r="A37" t="s">
        <v>65</v>
      </c>
      <c r="B37" t="s">
        <v>66</v>
      </c>
      <c r="C37" t="s">
        <v>435</v>
      </c>
      <c r="D37" t="s">
        <v>430</v>
      </c>
    </row>
    <row r="38" spans="1:4" x14ac:dyDescent="0.2">
      <c r="A38" t="s">
        <v>67</v>
      </c>
      <c r="B38" t="s">
        <v>68</v>
      </c>
      <c r="C38" t="s">
        <v>436</v>
      </c>
      <c r="D38" t="s">
        <v>430</v>
      </c>
    </row>
    <row r="39" spans="1:4" x14ac:dyDescent="0.2">
      <c r="A39" t="s">
        <v>771</v>
      </c>
      <c r="B39" t="s">
        <v>69</v>
      </c>
      <c r="C39" t="s">
        <v>432</v>
      </c>
      <c r="D39" t="s">
        <v>429</v>
      </c>
    </row>
    <row r="40" spans="1:4" x14ac:dyDescent="0.2">
      <c r="A40" t="s">
        <v>70</v>
      </c>
      <c r="B40" t="s">
        <v>71</v>
      </c>
      <c r="C40" t="s">
        <v>432</v>
      </c>
      <c r="D40" t="s">
        <v>535</v>
      </c>
    </row>
    <row r="41" spans="1:4" x14ac:dyDescent="0.2">
      <c r="A41" t="s">
        <v>734</v>
      </c>
      <c r="B41" t="s">
        <v>72</v>
      </c>
      <c r="C41" t="s">
        <v>432</v>
      </c>
      <c r="D41" t="s">
        <v>429</v>
      </c>
    </row>
    <row r="42" spans="1:4" x14ac:dyDescent="0.2">
      <c r="A42" t="s">
        <v>735</v>
      </c>
      <c r="B42" t="s">
        <v>73</v>
      </c>
      <c r="C42" t="s">
        <v>432</v>
      </c>
      <c r="D42" t="s">
        <v>535</v>
      </c>
    </row>
    <row r="43" spans="1:4" x14ac:dyDescent="0.2">
      <c r="A43" t="s">
        <v>74</v>
      </c>
      <c r="B43" t="s">
        <v>75</v>
      </c>
      <c r="C43" t="s">
        <v>435</v>
      </c>
      <c r="D43" t="s">
        <v>430</v>
      </c>
    </row>
    <row r="44" spans="1:4" x14ac:dyDescent="0.2">
      <c r="A44" t="s">
        <v>76</v>
      </c>
      <c r="B44" t="s">
        <v>77</v>
      </c>
      <c r="C44" t="s">
        <v>432</v>
      </c>
      <c r="D44" t="s">
        <v>429</v>
      </c>
    </row>
    <row r="45" spans="1:4" x14ac:dyDescent="0.2">
      <c r="A45" t="s">
        <v>78</v>
      </c>
      <c r="B45" t="s">
        <v>79</v>
      </c>
      <c r="C45" t="s">
        <v>432</v>
      </c>
      <c r="D45" t="s">
        <v>535</v>
      </c>
    </row>
    <row r="46" spans="1:4" x14ac:dyDescent="0.2">
      <c r="A46" t="s">
        <v>80</v>
      </c>
      <c r="B46" t="s">
        <v>81</v>
      </c>
      <c r="C46" t="s">
        <v>435</v>
      </c>
      <c r="D46" t="s">
        <v>430</v>
      </c>
    </row>
    <row r="47" spans="1:4" x14ac:dyDescent="0.2">
      <c r="A47" t="s">
        <v>82</v>
      </c>
      <c r="B47" t="s">
        <v>83</v>
      </c>
      <c r="C47" t="s">
        <v>435</v>
      </c>
      <c r="D47" t="s">
        <v>409</v>
      </c>
    </row>
    <row r="48" spans="1:4" x14ac:dyDescent="0.2">
      <c r="A48" t="s">
        <v>772</v>
      </c>
      <c r="B48" t="s">
        <v>704</v>
      </c>
      <c r="C48" t="s">
        <v>435</v>
      </c>
      <c r="D48" t="s">
        <v>409</v>
      </c>
    </row>
    <row r="49" spans="1:4" x14ac:dyDescent="0.2">
      <c r="A49" t="s">
        <v>736</v>
      </c>
      <c r="B49" t="s">
        <v>705</v>
      </c>
      <c r="C49" t="s">
        <v>435</v>
      </c>
      <c r="D49" t="s">
        <v>409</v>
      </c>
    </row>
    <row r="50" spans="1:4" x14ac:dyDescent="0.2">
      <c r="A50" t="s">
        <v>84</v>
      </c>
      <c r="B50" t="s">
        <v>85</v>
      </c>
      <c r="C50" t="s">
        <v>433</v>
      </c>
      <c r="D50" t="s">
        <v>409</v>
      </c>
    </row>
    <row r="51" spans="1:4" x14ac:dyDescent="0.2">
      <c r="A51" t="s">
        <v>86</v>
      </c>
      <c r="B51" t="s">
        <v>87</v>
      </c>
      <c r="C51" t="s">
        <v>433</v>
      </c>
      <c r="D51" t="s">
        <v>409</v>
      </c>
    </row>
    <row r="52" spans="1:4" x14ac:dyDescent="0.2">
      <c r="A52" t="s">
        <v>88</v>
      </c>
      <c r="B52" t="s">
        <v>89</v>
      </c>
      <c r="C52" t="s">
        <v>433</v>
      </c>
      <c r="D52" t="s">
        <v>409</v>
      </c>
    </row>
    <row r="53" spans="1:4" x14ac:dyDescent="0.2">
      <c r="A53" t="s">
        <v>90</v>
      </c>
      <c r="B53" t="s">
        <v>91</v>
      </c>
      <c r="C53" t="s">
        <v>434</v>
      </c>
      <c r="D53" t="s">
        <v>429</v>
      </c>
    </row>
    <row r="54" spans="1:4" x14ac:dyDescent="0.2">
      <c r="A54" t="s">
        <v>92</v>
      </c>
      <c r="B54" t="s">
        <v>93</v>
      </c>
      <c r="C54" t="s">
        <v>435</v>
      </c>
      <c r="D54" t="s">
        <v>535</v>
      </c>
    </row>
    <row r="55" spans="1:4" x14ac:dyDescent="0.2">
      <c r="A55" t="s">
        <v>94</v>
      </c>
      <c r="B55" t="s">
        <v>95</v>
      </c>
      <c r="C55" t="s">
        <v>433</v>
      </c>
      <c r="D55" t="s">
        <v>409</v>
      </c>
    </row>
    <row r="56" spans="1:4" x14ac:dyDescent="0.2">
      <c r="A56" t="s">
        <v>96</v>
      </c>
      <c r="B56" t="s">
        <v>97</v>
      </c>
      <c r="C56" t="s">
        <v>435</v>
      </c>
      <c r="D56" t="s">
        <v>430</v>
      </c>
    </row>
    <row r="57" spans="1:4" x14ac:dyDescent="0.2">
      <c r="A57" t="s">
        <v>98</v>
      </c>
      <c r="B57" t="s">
        <v>99</v>
      </c>
      <c r="C57" t="s">
        <v>434</v>
      </c>
      <c r="D57" t="s">
        <v>430</v>
      </c>
    </row>
    <row r="58" spans="1:4" x14ac:dyDescent="0.2">
      <c r="A58" t="s">
        <v>100</v>
      </c>
      <c r="B58" t="s">
        <v>101</v>
      </c>
      <c r="C58" t="s">
        <v>435</v>
      </c>
      <c r="D58" t="s">
        <v>430</v>
      </c>
    </row>
    <row r="59" spans="1:4" x14ac:dyDescent="0.2">
      <c r="A59" t="s">
        <v>737</v>
      </c>
      <c r="B59" t="s">
        <v>102</v>
      </c>
      <c r="C59" t="s">
        <v>434</v>
      </c>
      <c r="D59" t="s">
        <v>430</v>
      </c>
    </row>
    <row r="60" spans="1:4" x14ac:dyDescent="0.2">
      <c r="A60" t="s">
        <v>103</v>
      </c>
      <c r="B60" t="s">
        <v>104</v>
      </c>
      <c r="C60" t="s">
        <v>432</v>
      </c>
      <c r="D60" t="s">
        <v>429</v>
      </c>
    </row>
    <row r="61" spans="1:4" x14ac:dyDescent="0.2">
      <c r="A61" t="s">
        <v>105</v>
      </c>
      <c r="B61" t="s">
        <v>106</v>
      </c>
      <c r="C61" t="s">
        <v>433</v>
      </c>
      <c r="D61" t="s">
        <v>409</v>
      </c>
    </row>
    <row r="62" spans="1:4" x14ac:dyDescent="0.2">
      <c r="A62" t="s">
        <v>107</v>
      </c>
      <c r="B62" t="s">
        <v>108</v>
      </c>
      <c r="C62" t="s">
        <v>433</v>
      </c>
      <c r="D62" t="s">
        <v>409</v>
      </c>
    </row>
    <row r="63" spans="1:4" x14ac:dyDescent="0.2">
      <c r="A63" t="s">
        <v>109</v>
      </c>
      <c r="B63" t="s">
        <v>110</v>
      </c>
      <c r="C63" t="s">
        <v>432</v>
      </c>
      <c r="D63" t="s">
        <v>429</v>
      </c>
    </row>
    <row r="64" spans="1:4" x14ac:dyDescent="0.2">
      <c r="A64" t="s">
        <v>111</v>
      </c>
      <c r="B64" t="s">
        <v>112</v>
      </c>
      <c r="C64" t="s">
        <v>433</v>
      </c>
      <c r="D64" t="s">
        <v>409</v>
      </c>
    </row>
    <row r="65" spans="1:4" x14ac:dyDescent="0.2">
      <c r="A65" t="s">
        <v>113</v>
      </c>
      <c r="B65" t="s">
        <v>114</v>
      </c>
      <c r="C65" t="s">
        <v>436</v>
      </c>
      <c r="D65" t="s">
        <v>535</v>
      </c>
    </row>
    <row r="66" spans="1:4" x14ac:dyDescent="0.2">
      <c r="A66" t="s">
        <v>115</v>
      </c>
      <c r="B66" t="s">
        <v>116</v>
      </c>
      <c r="C66" t="s">
        <v>433</v>
      </c>
      <c r="D66" t="s">
        <v>409</v>
      </c>
    </row>
    <row r="67" spans="1:4" x14ac:dyDescent="0.2">
      <c r="A67" t="s">
        <v>738</v>
      </c>
      <c r="B67" t="s">
        <v>706</v>
      </c>
      <c r="C67" t="s">
        <v>433</v>
      </c>
      <c r="D67" t="s">
        <v>409</v>
      </c>
    </row>
    <row r="68" spans="1:4" x14ac:dyDescent="0.2">
      <c r="A68" t="s">
        <v>739</v>
      </c>
      <c r="B68" t="s">
        <v>117</v>
      </c>
      <c r="C68" t="s">
        <v>436</v>
      </c>
      <c r="D68" t="s">
        <v>429</v>
      </c>
    </row>
    <row r="69" spans="1:4" x14ac:dyDescent="0.2">
      <c r="A69" t="s">
        <v>118</v>
      </c>
      <c r="B69" t="s">
        <v>119</v>
      </c>
      <c r="C69" t="s">
        <v>432</v>
      </c>
      <c r="D69" t="s">
        <v>430</v>
      </c>
    </row>
    <row r="70" spans="1:4" x14ac:dyDescent="0.2">
      <c r="A70" t="s">
        <v>120</v>
      </c>
      <c r="B70" t="s">
        <v>121</v>
      </c>
      <c r="C70" t="s">
        <v>433</v>
      </c>
      <c r="D70" t="s">
        <v>409</v>
      </c>
    </row>
    <row r="71" spans="1:4" x14ac:dyDescent="0.2">
      <c r="A71" t="s">
        <v>122</v>
      </c>
      <c r="B71" t="s">
        <v>123</v>
      </c>
      <c r="C71" t="s">
        <v>433</v>
      </c>
      <c r="D71" t="s">
        <v>430</v>
      </c>
    </row>
    <row r="72" spans="1:4" x14ac:dyDescent="0.2">
      <c r="A72" t="s">
        <v>124</v>
      </c>
      <c r="B72" t="s">
        <v>125</v>
      </c>
      <c r="C72" t="s">
        <v>432</v>
      </c>
      <c r="D72" t="s">
        <v>429</v>
      </c>
    </row>
    <row r="73" spans="1:4" x14ac:dyDescent="0.2">
      <c r="A73" t="s">
        <v>740</v>
      </c>
      <c r="B73" t="s">
        <v>707</v>
      </c>
      <c r="C73" t="s">
        <v>433</v>
      </c>
      <c r="D73" t="s">
        <v>409</v>
      </c>
    </row>
    <row r="74" spans="1:4" x14ac:dyDescent="0.2">
      <c r="A74" t="s">
        <v>126</v>
      </c>
      <c r="B74" t="s">
        <v>127</v>
      </c>
      <c r="C74" t="s">
        <v>432</v>
      </c>
      <c r="D74" t="s">
        <v>429</v>
      </c>
    </row>
    <row r="75" spans="1:4" x14ac:dyDescent="0.2">
      <c r="A75" t="s">
        <v>741</v>
      </c>
      <c r="B75" t="s">
        <v>128</v>
      </c>
      <c r="C75" t="s">
        <v>432</v>
      </c>
      <c r="D75" t="s">
        <v>429</v>
      </c>
    </row>
    <row r="76" spans="1:4" x14ac:dyDescent="0.2">
      <c r="A76" t="s">
        <v>129</v>
      </c>
      <c r="B76" t="s">
        <v>130</v>
      </c>
      <c r="C76" t="s">
        <v>432</v>
      </c>
      <c r="D76" t="s">
        <v>429</v>
      </c>
    </row>
    <row r="77" spans="1:4" x14ac:dyDescent="0.2">
      <c r="A77" t="s">
        <v>131</v>
      </c>
      <c r="B77" t="s">
        <v>132</v>
      </c>
      <c r="C77" t="s">
        <v>432</v>
      </c>
      <c r="D77" t="s">
        <v>430</v>
      </c>
    </row>
    <row r="78" spans="1:4" x14ac:dyDescent="0.2">
      <c r="A78" t="s">
        <v>133</v>
      </c>
      <c r="B78" t="s">
        <v>134</v>
      </c>
      <c r="C78" t="s">
        <v>433</v>
      </c>
      <c r="D78" t="s">
        <v>409</v>
      </c>
    </row>
    <row r="79" spans="1:4" x14ac:dyDescent="0.2">
      <c r="A79" t="s">
        <v>135</v>
      </c>
      <c r="B79" t="s">
        <v>136</v>
      </c>
      <c r="C79" t="s">
        <v>435</v>
      </c>
      <c r="D79" t="s">
        <v>535</v>
      </c>
    </row>
    <row r="80" spans="1:4" x14ac:dyDescent="0.2">
      <c r="A80" t="s">
        <v>742</v>
      </c>
      <c r="B80" t="s">
        <v>708</v>
      </c>
      <c r="C80" t="s">
        <v>433</v>
      </c>
      <c r="D80" t="s">
        <v>409</v>
      </c>
    </row>
    <row r="81" spans="1:4" x14ac:dyDescent="0.2">
      <c r="A81" t="s">
        <v>137</v>
      </c>
      <c r="B81" t="s">
        <v>138</v>
      </c>
      <c r="C81" t="s">
        <v>435</v>
      </c>
      <c r="D81" t="s">
        <v>430</v>
      </c>
    </row>
    <row r="82" spans="1:4" x14ac:dyDescent="0.2">
      <c r="A82" t="s">
        <v>743</v>
      </c>
      <c r="B82" t="s">
        <v>709</v>
      </c>
      <c r="C82" t="s">
        <v>436</v>
      </c>
      <c r="D82" t="s">
        <v>409</v>
      </c>
    </row>
    <row r="83" spans="1:4" x14ac:dyDescent="0.2">
      <c r="A83" t="s">
        <v>139</v>
      </c>
      <c r="B83" t="s">
        <v>140</v>
      </c>
      <c r="C83" t="s">
        <v>435</v>
      </c>
      <c r="D83" t="s">
        <v>429</v>
      </c>
    </row>
    <row r="84" spans="1:4" x14ac:dyDescent="0.2">
      <c r="A84" t="s">
        <v>744</v>
      </c>
      <c r="B84" t="s">
        <v>710</v>
      </c>
      <c r="C84" t="s">
        <v>436</v>
      </c>
      <c r="D84" t="s">
        <v>409</v>
      </c>
    </row>
    <row r="85" spans="1:4" x14ac:dyDescent="0.2">
      <c r="A85" t="s">
        <v>141</v>
      </c>
      <c r="B85" t="s">
        <v>142</v>
      </c>
      <c r="C85" t="s">
        <v>435</v>
      </c>
      <c r="D85" t="s">
        <v>429</v>
      </c>
    </row>
    <row r="86" spans="1:4" x14ac:dyDescent="0.2">
      <c r="A86" t="s">
        <v>143</v>
      </c>
      <c r="B86" t="s">
        <v>144</v>
      </c>
      <c r="C86" t="s">
        <v>433</v>
      </c>
      <c r="D86" t="s">
        <v>430</v>
      </c>
    </row>
    <row r="87" spans="1:4" x14ac:dyDescent="0.2">
      <c r="A87" t="s">
        <v>145</v>
      </c>
      <c r="B87" t="s">
        <v>146</v>
      </c>
      <c r="C87" t="s">
        <v>435</v>
      </c>
      <c r="D87" t="s">
        <v>429</v>
      </c>
    </row>
    <row r="88" spans="1:4" x14ac:dyDescent="0.2">
      <c r="A88" t="s">
        <v>147</v>
      </c>
      <c r="B88" t="s">
        <v>148</v>
      </c>
      <c r="C88" t="s">
        <v>433</v>
      </c>
      <c r="D88" t="s">
        <v>409</v>
      </c>
    </row>
    <row r="89" spans="1:4" x14ac:dyDescent="0.2">
      <c r="A89" t="s">
        <v>149</v>
      </c>
      <c r="B89" t="s">
        <v>150</v>
      </c>
      <c r="C89" t="s">
        <v>436</v>
      </c>
      <c r="D89" t="s">
        <v>430</v>
      </c>
    </row>
    <row r="90" spans="1:4" x14ac:dyDescent="0.2">
      <c r="A90" t="s">
        <v>745</v>
      </c>
      <c r="B90" t="s">
        <v>711</v>
      </c>
      <c r="C90" t="s">
        <v>433</v>
      </c>
      <c r="D90" t="s">
        <v>409</v>
      </c>
    </row>
    <row r="91" spans="1:4" x14ac:dyDescent="0.2">
      <c r="A91" t="s">
        <v>151</v>
      </c>
      <c r="B91" t="s">
        <v>152</v>
      </c>
      <c r="C91" t="s">
        <v>431</v>
      </c>
      <c r="D91" t="s">
        <v>430</v>
      </c>
    </row>
    <row r="92" spans="1:4" x14ac:dyDescent="0.2">
      <c r="A92" t="s">
        <v>153</v>
      </c>
      <c r="B92" t="s">
        <v>154</v>
      </c>
      <c r="C92" t="s">
        <v>433</v>
      </c>
      <c r="D92" t="s">
        <v>409</v>
      </c>
    </row>
    <row r="93" spans="1:4" x14ac:dyDescent="0.2">
      <c r="A93" t="s">
        <v>746</v>
      </c>
      <c r="B93" t="s">
        <v>155</v>
      </c>
      <c r="C93" t="s">
        <v>434</v>
      </c>
      <c r="D93" t="s">
        <v>430</v>
      </c>
    </row>
    <row r="94" spans="1:4" x14ac:dyDescent="0.2">
      <c r="A94" t="s">
        <v>156</v>
      </c>
      <c r="B94" t="s">
        <v>157</v>
      </c>
      <c r="C94" t="s">
        <v>434</v>
      </c>
      <c r="D94" t="s">
        <v>430</v>
      </c>
    </row>
    <row r="95" spans="1:4" x14ac:dyDescent="0.2">
      <c r="A95" t="s">
        <v>158</v>
      </c>
      <c r="B95" t="s">
        <v>159</v>
      </c>
      <c r="C95" t="s">
        <v>433</v>
      </c>
      <c r="D95" t="s">
        <v>409</v>
      </c>
    </row>
    <row r="96" spans="1:4" x14ac:dyDescent="0.2">
      <c r="A96" t="s">
        <v>160</v>
      </c>
      <c r="B96" t="s">
        <v>161</v>
      </c>
      <c r="C96" t="s">
        <v>434</v>
      </c>
      <c r="D96" t="s">
        <v>409</v>
      </c>
    </row>
    <row r="97" spans="1:4" x14ac:dyDescent="0.2">
      <c r="A97" t="s">
        <v>162</v>
      </c>
      <c r="B97" t="s">
        <v>163</v>
      </c>
      <c r="C97" t="s">
        <v>433</v>
      </c>
      <c r="D97" t="s">
        <v>409</v>
      </c>
    </row>
    <row r="98" spans="1:4" x14ac:dyDescent="0.2">
      <c r="A98" t="s">
        <v>164</v>
      </c>
      <c r="B98" t="s">
        <v>165</v>
      </c>
      <c r="C98" t="s">
        <v>435</v>
      </c>
      <c r="D98" t="s">
        <v>430</v>
      </c>
    </row>
    <row r="99" spans="1:4" x14ac:dyDescent="0.2">
      <c r="A99" t="s">
        <v>166</v>
      </c>
      <c r="B99" t="s">
        <v>167</v>
      </c>
      <c r="C99" t="s">
        <v>434</v>
      </c>
      <c r="D99" t="s">
        <v>430</v>
      </c>
    </row>
    <row r="100" spans="1:4" x14ac:dyDescent="0.2">
      <c r="A100" t="s">
        <v>168</v>
      </c>
      <c r="B100" t="s">
        <v>169</v>
      </c>
      <c r="C100" t="s">
        <v>436</v>
      </c>
      <c r="D100" t="s">
        <v>409</v>
      </c>
    </row>
    <row r="101" spans="1:4" x14ac:dyDescent="0.2">
      <c r="A101" t="s">
        <v>170</v>
      </c>
      <c r="B101" t="s">
        <v>171</v>
      </c>
      <c r="C101" t="s">
        <v>433</v>
      </c>
      <c r="D101" t="s">
        <v>430</v>
      </c>
    </row>
    <row r="102" spans="1:4" x14ac:dyDescent="0.2">
      <c r="A102" t="s">
        <v>172</v>
      </c>
      <c r="B102" t="s">
        <v>173</v>
      </c>
      <c r="C102" t="s">
        <v>432</v>
      </c>
      <c r="D102" t="s">
        <v>535</v>
      </c>
    </row>
    <row r="103" spans="1:4" x14ac:dyDescent="0.2">
      <c r="A103" t="s">
        <v>747</v>
      </c>
      <c r="B103" t="s">
        <v>174</v>
      </c>
      <c r="C103" t="s">
        <v>433</v>
      </c>
      <c r="D103" t="s">
        <v>429</v>
      </c>
    </row>
    <row r="104" spans="1:4" x14ac:dyDescent="0.2">
      <c r="A104" t="s">
        <v>175</v>
      </c>
      <c r="B104" t="s">
        <v>176</v>
      </c>
      <c r="C104" t="s">
        <v>436</v>
      </c>
      <c r="D104" t="s">
        <v>429</v>
      </c>
    </row>
    <row r="105" spans="1:4" x14ac:dyDescent="0.2">
      <c r="A105" t="s">
        <v>177</v>
      </c>
      <c r="B105" t="s">
        <v>178</v>
      </c>
      <c r="C105" t="s">
        <v>436</v>
      </c>
      <c r="D105" t="s">
        <v>429</v>
      </c>
    </row>
    <row r="106" spans="1:4" x14ac:dyDescent="0.2">
      <c r="A106" t="s">
        <v>748</v>
      </c>
      <c r="B106" t="s">
        <v>179</v>
      </c>
      <c r="C106" t="s">
        <v>435</v>
      </c>
      <c r="D106" t="s">
        <v>430</v>
      </c>
    </row>
    <row r="107" spans="1:4" x14ac:dyDescent="0.2">
      <c r="A107" t="s">
        <v>749</v>
      </c>
      <c r="B107" t="s">
        <v>180</v>
      </c>
      <c r="C107" t="s">
        <v>436</v>
      </c>
      <c r="D107" t="s">
        <v>409</v>
      </c>
    </row>
    <row r="108" spans="1:4" x14ac:dyDescent="0.2">
      <c r="A108" t="s">
        <v>181</v>
      </c>
      <c r="B108" t="s">
        <v>182</v>
      </c>
      <c r="C108" t="s">
        <v>434</v>
      </c>
      <c r="D108" t="s">
        <v>409</v>
      </c>
    </row>
    <row r="109" spans="1:4" x14ac:dyDescent="0.2">
      <c r="A109" t="s">
        <v>183</v>
      </c>
      <c r="B109" t="s">
        <v>184</v>
      </c>
      <c r="C109" t="s">
        <v>436</v>
      </c>
      <c r="D109" t="s">
        <v>429</v>
      </c>
    </row>
    <row r="110" spans="1:4" x14ac:dyDescent="0.2">
      <c r="A110" t="s">
        <v>185</v>
      </c>
      <c r="B110" t="s">
        <v>186</v>
      </c>
      <c r="C110" t="s">
        <v>434</v>
      </c>
      <c r="D110" t="s">
        <v>430</v>
      </c>
    </row>
    <row r="111" spans="1:4" x14ac:dyDescent="0.2">
      <c r="A111" t="s">
        <v>187</v>
      </c>
      <c r="B111" t="s">
        <v>188</v>
      </c>
      <c r="C111" t="s">
        <v>432</v>
      </c>
      <c r="D111" t="s">
        <v>429</v>
      </c>
    </row>
    <row r="112" spans="1:4" x14ac:dyDescent="0.2">
      <c r="A112" t="s">
        <v>189</v>
      </c>
      <c r="B112" t="s">
        <v>190</v>
      </c>
      <c r="C112" t="s">
        <v>434</v>
      </c>
      <c r="D112" t="s">
        <v>430</v>
      </c>
    </row>
    <row r="113" spans="1:4" x14ac:dyDescent="0.2">
      <c r="A113" t="s">
        <v>531</v>
      </c>
      <c r="B113" t="s">
        <v>191</v>
      </c>
      <c r="C113" t="s">
        <v>435</v>
      </c>
      <c r="D113" t="s">
        <v>535</v>
      </c>
    </row>
    <row r="114" spans="1:4" x14ac:dyDescent="0.2">
      <c r="A114" t="s">
        <v>192</v>
      </c>
      <c r="B114" t="s">
        <v>193</v>
      </c>
      <c r="C114" t="s">
        <v>433</v>
      </c>
      <c r="D114" t="s">
        <v>409</v>
      </c>
    </row>
    <row r="115" spans="1:4" x14ac:dyDescent="0.2">
      <c r="A115" t="s">
        <v>194</v>
      </c>
      <c r="B115" t="s">
        <v>195</v>
      </c>
      <c r="C115" t="s">
        <v>431</v>
      </c>
      <c r="D115" t="s">
        <v>430</v>
      </c>
    </row>
    <row r="116" spans="1:4" x14ac:dyDescent="0.2">
      <c r="A116" t="s">
        <v>196</v>
      </c>
      <c r="B116" t="s">
        <v>197</v>
      </c>
      <c r="C116" t="s">
        <v>432</v>
      </c>
      <c r="D116" t="s">
        <v>429</v>
      </c>
    </row>
    <row r="117" spans="1:4" x14ac:dyDescent="0.2">
      <c r="A117" t="s">
        <v>198</v>
      </c>
      <c r="B117" t="s">
        <v>199</v>
      </c>
      <c r="C117" t="s">
        <v>433</v>
      </c>
      <c r="D117" t="s">
        <v>409</v>
      </c>
    </row>
    <row r="118" spans="1:4" x14ac:dyDescent="0.2">
      <c r="A118" t="s">
        <v>200</v>
      </c>
      <c r="B118" t="s">
        <v>201</v>
      </c>
      <c r="C118" t="s">
        <v>433</v>
      </c>
      <c r="D118" t="s">
        <v>409</v>
      </c>
    </row>
    <row r="119" spans="1:4" x14ac:dyDescent="0.2">
      <c r="A119" t="s">
        <v>202</v>
      </c>
      <c r="B119" t="s">
        <v>203</v>
      </c>
      <c r="C119" t="s">
        <v>433</v>
      </c>
      <c r="D119" t="s">
        <v>409</v>
      </c>
    </row>
    <row r="120" spans="1:4" x14ac:dyDescent="0.2">
      <c r="A120" t="s">
        <v>750</v>
      </c>
      <c r="B120" t="s">
        <v>712</v>
      </c>
      <c r="C120" t="s">
        <v>436</v>
      </c>
      <c r="D120" t="s">
        <v>409</v>
      </c>
    </row>
    <row r="121" spans="1:4" x14ac:dyDescent="0.2">
      <c r="A121" t="s">
        <v>751</v>
      </c>
      <c r="B121" t="s">
        <v>713</v>
      </c>
      <c r="C121" t="s">
        <v>435</v>
      </c>
      <c r="D121" t="s">
        <v>409</v>
      </c>
    </row>
    <row r="122" spans="1:4" x14ac:dyDescent="0.2">
      <c r="A122" t="s">
        <v>204</v>
      </c>
      <c r="B122" t="s">
        <v>205</v>
      </c>
      <c r="C122" t="s">
        <v>434</v>
      </c>
      <c r="D122" t="s">
        <v>430</v>
      </c>
    </row>
    <row r="123" spans="1:4" x14ac:dyDescent="0.2">
      <c r="A123" t="s">
        <v>752</v>
      </c>
      <c r="B123" t="s">
        <v>714</v>
      </c>
      <c r="C123" t="s">
        <v>433</v>
      </c>
      <c r="D123" t="s">
        <v>409</v>
      </c>
    </row>
    <row r="124" spans="1:4" x14ac:dyDescent="0.2">
      <c r="A124" t="s">
        <v>532</v>
      </c>
      <c r="B124" t="s">
        <v>206</v>
      </c>
      <c r="C124" t="s">
        <v>433</v>
      </c>
      <c r="D124" t="s">
        <v>430</v>
      </c>
    </row>
    <row r="125" spans="1:4" x14ac:dyDescent="0.2">
      <c r="A125" t="s">
        <v>207</v>
      </c>
      <c r="B125" t="s">
        <v>208</v>
      </c>
      <c r="C125" t="s">
        <v>432</v>
      </c>
      <c r="D125" t="s">
        <v>429</v>
      </c>
    </row>
    <row r="126" spans="1:4" x14ac:dyDescent="0.2">
      <c r="A126" t="s">
        <v>209</v>
      </c>
      <c r="B126" t="s">
        <v>210</v>
      </c>
      <c r="C126" t="s">
        <v>431</v>
      </c>
      <c r="D126" t="s">
        <v>429</v>
      </c>
    </row>
    <row r="127" spans="1:4" x14ac:dyDescent="0.2">
      <c r="A127" t="s">
        <v>211</v>
      </c>
      <c r="B127" t="s">
        <v>212</v>
      </c>
      <c r="C127" t="s">
        <v>435</v>
      </c>
      <c r="D127" t="s">
        <v>430</v>
      </c>
    </row>
    <row r="128" spans="1:4" x14ac:dyDescent="0.2">
      <c r="A128" t="s">
        <v>213</v>
      </c>
      <c r="B128" t="s">
        <v>214</v>
      </c>
      <c r="C128" t="s">
        <v>436</v>
      </c>
      <c r="D128" t="s">
        <v>429</v>
      </c>
    </row>
    <row r="129" spans="1:4" x14ac:dyDescent="0.2">
      <c r="A129" t="s">
        <v>215</v>
      </c>
      <c r="B129" t="s">
        <v>216</v>
      </c>
      <c r="C129" t="s">
        <v>433</v>
      </c>
      <c r="D129" t="s">
        <v>430</v>
      </c>
    </row>
    <row r="130" spans="1:4" x14ac:dyDescent="0.2">
      <c r="A130" t="s">
        <v>217</v>
      </c>
      <c r="B130" t="s">
        <v>218</v>
      </c>
      <c r="C130" t="s">
        <v>432</v>
      </c>
      <c r="D130" t="s">
        <v>429</v>
      </c>
    </row>
    <row r="131" spans="1:4" x14ac:dyDescent="0.2">
      <c r="A131" t="s">
        <v>219</v>
      </c>
      <c r="B131" t="s">
        <v>220</v>
      </c>
      <c r="C131" t="s">
        <v>434</v>
      </c>
      <c r="D131" t="s">
        <v>409</v>
      </c>
    </row>
    <row r="132" spans="1:4" x14ac:dyDescent="0.2">
      <c r="A132" t="s">
        <v>221</v>
      </c>
      <c r="B132" t="s">
        <v>222</v>
      </c>
      <c r="C132" t="s">
        <v>436</v>
      </c>
      <c r="D132" t="s">
        <v>429</v>
      </c>
    </row>
    <row r="133" spans="1:4" x14ac:dyDescent="0.2">
      <c r="A133" t="s">
        <v>223</v>
      </c>
      <c r="B133" t="s">
        <v>224</v>
      </c>
      <c r="C133" t="s">
        <v>433</v>
      </c>
      <c r="D133" t="s">
        <v>430</v>
      </c>
    </row>
    <row r="134" spans="1:4" x14ac:dyDescent="0.2">
      <c r="A134" t="s">
        <v>225</v>
      </c>
      <c r="B134" t="s">
        <v>226</v>
      </c>
      <c r="C134" t="s">
        <v>436</v>
      </c>
      <c r="D134" t="s">
        <v>430</v>
      </c>
    </row>
    <row r="135" spans="1:4" x14ac:dyDescent="0.2">
      <c r="A135" t="s">
        <v>753</v>
      </c>
      <c r="B135" t="s">
        <v>715</v>
      </c>
      <c r="C135" t="s">
        <v>436</v>
      </c>
      <c r="D135" t="s">
        <v>409</v>
      </c>
    </row>
    <row r="136" spans="1:4" x14ac:dyDescent="0.2">
      <c r="A136" t="s">
        <v>227</v>
      </c>
      <c r="B136" t="s">
        <v>228</v>
      </c>
      <c r="C136" t="s">
        <v>432</v>
      </c>
      <c r="D136" t="s">
        <v>429</v>
      </c>
    </row>
    <row r="137" spans="1:4" x14ac:dyDescent="0.2">
      <c r="A137" t="s">
        <v>229</v>
      </c>
      <c r="B137" t="s">
        <v>230</v>
      </c>
      <c r="C137" t="s">
        <v>432</v>
      </c>
      <c r="D137" t="s">
        <v>429</v>
      </c>
    </row>
    <row r="138" spans="1:4" x14ac:dyDescent="0.2">
      <c r="A138" t="s">
        <v>231</v>
      </c>
      <c r="B138" t="s">
        <v>232</v>
      </c>
      <c r="C138" t="s">
        <v>432</v>
      </c>
      <c r="D138" t="s">
        <v>430</v>
      </c>
    </row>
    <row r="139" spans="1:4" x14ac:dyDescent="0.2">
      <c r="A139" t="s">
        <v>233</v>
      </c>
      <c r="B139" t="s">
        <v>234</v>
      </c>
      <c r="C139" t="s">
        <v>432</v>
      </c>
      <c r="D139" t="s">
        <v>429</v>
      </c>
    </row>
    <row r="140" spans="1:4" x14ac:dyDescent="0.2">
      <c r="A140" t="s">
        <v>235</v>
      </c>
      <c r="B140" t="s">
        <v>236</v>
      </c>
      <c r="C140" t="s">
        <v>436</v>
      </c>
      <c r="D140" t="s">
        <v>430</v>
      </c>
    </row>
    <row r="141" spans="1:4" x14ac:dyDescent="0.2">
      <c r="A141" t="s">
        <v>237</v>
      </c>
      <c r="B141" t="s">
        <v>238</v>
      </c>
      <c r="C141" t="s">
        <v>432</v>
      </c>
      <c r="D141" t="s">
        <v>430</v>
      </c>
    </row>
    <row r="142" spans="1:4" x14ac:dyDescent="0.2">
      <c r="A142" t="s">
        <v>754</v>
      </c>
      <c r="B142" t="s">
        <v>716</v>
      </c>
      <c r="C142" t="s">
        <v>436</v>
      </c>
      <c r="D142" t="s">
        <v>409</v>
      </c>
    </row>
    <row r="143" spans="1:4" x14ac:dyDescent="0.2">
      <c r="A143" t="s">
        <v>239</v>
      </c>
      <c r="B143" t="s">
        <v>240</v>
      </c>
      <c r="C143" t="s">
        <v>432</v>
      </c>
      <c r="D143" t="s">
        <v>429</v>
      </c>
    </row>
    <row r="144" spans="1:4" x14ac:dyDescent="0.2">
      <c r="A144" t="s">
        <v>241</v>
      </c>
      <c r="B144" t="s">
        <v>242</v>
      </c>
      <c r="C144" t="s">
        <v>432</v>
      </c>
      <c r="D144" t="s">
        <v>535</v>
      </c>
    </row>
    <row r="145" spans="1:4" x14ac:dyDescent="0.2">
      <c r="A145" t="s">
        <v>243</v>
      </c>
      <c r="B145" t="s">
        <v>244</v>
      </c>
      <c r="C145" t="s">
        <v>435</v>
      </c>
      <c r="D145" t="s">
        <v>429</v>
      </c>
    </row>
    <row r="146" spans="1:4" x14ac:dyDescent="0.2">
      <c r="A146" t="s">
        <v>245</v>
      </c>
      <c r="B146" t="s">
        <v>246</v>
      </c>
      <c r="C146" t="s">
        <v>433</v>
      </c>
      <c r="D146" t="s">
        <v>409</v>
      </c>
    </row>
    <row r="147" spans="1:4" x14ac:dyDescent="0.2">
      <c r="A147" t="s">
        <v>247</v>
      </c>
      <c r="B147" t="s">
        <v>248</v>
      </c>
      <c r="C147" t="s">
        <v>433</v>
      </c>
      <c r="D147" t="s">
        <v>409</v>
      </c>
    </row>
    <row r="148" spans="1:4" x14ac:dyDescent="0.2">
      <c r="A148" t="s">
        <v>249</v>
      </c>
      <c r="B148" t="s">
        <v>250</v>
      </c>
      <c r="C148" t="s">
        <v>431</v>
      </c>
      <c r="D148" t="s">
        <v>429</v>
      </c>
    </row>
    <row r="149" spans="1:4" x14ac:dyDescent="0.2">
      <c r="A149" t="s">
        <v>251</v>
      </c>
      <c r="B149" t="s">
        <v>252</v>
      </c>
      <c r="C149" t="s">
        <v>436</v>
      </c>
      <c r="D149" t="s">
        <v>430</v>
      </c>
    </row>
    <row r="150" spans="1:4" x14ac:dyDescent="0.2">
      <c r="A150" t="s">
        <v>253</v>
      </c>
      <c r="B150" t="s">
        <v>254</v>
      </c>
      <c r="C150" t="s">
        <v>436</v>
      </c>
      <c r="D150" t="s">
        <v>409</v>
      </c>
    </row>
    <row r="151" spans="1:4" x14ac:dyDescent="0.2">
      <c r="A151" t="s">
        <v>255</v>
      </c>
      <c r="B151" t="s">
        <v>256</v>
      </c>
      <c r="C151" t="s">
        <v>434</v>
      </c>
      <c r="D151" t="s">
        <v>409</v>
      </c>
    </row>
    <row r="152" spans="1:4" x14ac:dyDescent="0.2">
      <c r="A152" t="s">
        <v>257</v>
      </c>
      <c r="B152" t="s">
        <v>258</v>
      </c>
      <c r="C152" t="s">
        <v>431</v>
      </c>
      <c r="D152" t="s">
        <v>535</v>
      </c>
    </row>
    <row r="153" spans="1:4" x14ac:dyDescent="0.2">
      <c r="A153" t="s">
        <v>259</v>
      </c>
      <c r="B153" t="s">
        <v>260</v>
      </c>
      <c r="C153" t="s">
        <v>435</v>
      </c>
      <c r="D153" t="s">
        <v>430</v>
      </c>
    </row>
    <row r="154" spans="1:4" x14ac:dyDescent="0.2">
      <c r="A154" t="s">
        <v>261</v>
      </c>
      <c r="B154" t="s">
        <v>262</v>
      </c>
      <c r="C154" t="s">
        <v>435</v>
      </c>
      <c r="D154" t="s">
        <v>430</v>
      </c>
    </row>
    <row r="155" spans="1:4" x14ac:dyDescent="0.2">
      <c r="A155" t="s">
        <v>263</v>
      </c>
      <c r="B155" t="s">
        <v>264</v>
      </c>
      <c r="C155" t="s">
        <v>436</v>
      </c>
      <c r="D155" t="s">
        <v>430</v>
      </c>
    </row>
    <row r="156" spans="1:4" x14ac:dyDescent="0.2">
      <c r="A156" t="s">
        <v>265</v>
      </c>
      <c r="B156" t="s">
        <v>266</v>
      </c>
      <c r="C156" t="s">
        <v>436</v>
      </c>
      <c r="D156" t="s">
        <v>430</v>
      </c>
    </row>
    <row r="157" spans="1:4" x14ac:dyDescent="0.2">
      <c r="A157" t="s">
        <v>267</v>
      </c>
      <c r="B157" t="s">
        <v>268</v>
      </c>
      <c r="C157" t="s">
        <v>436</v>
      </c>
      <c r="D157" t="s">
        <v>535</v>
      </c>
    </row>
    <row r="158" spans="1:4" x14ac:dyDescent="0.2">
      <c r="A158" t="s">
        <v>269</v>
      </c>
      <c r="B158" t="s">
        <v>270</v>
      </c>
      <c r="C158" t="s">
        <v>433</v>
      </c>
      <c r="D158" t="s">
        <v>430</v>
      </c>
    </row>
    <row r="159" spans="1:4" x14ac:dyDescent="0.2">
      <c r="A159" t="s">
        <v>755</v>
      </c>
      <c r="B159" t="s">
        <v>717</v>
      </c>
      <c r="C159" t="s">
        <v>435</v>
      </c>
      <c r="D159" t="s">
        <v>409</v>
      </c>
    </row>
    <row r="160" spans="1:4" x14ac:dyDescent="0.2">
      <c r="A160" t="s">
        <v>756</v>
      </c>
      <c r="B160" t="s">
        <v>271</v>
      </c>
      <c r="C160" t="s">
        <v>436</v>
      </c>
      <c r="D160" t="s">
        <v>409</v>
      </c>
    </row>
    <row r="161" spans="1:4" x14ac:dyDescent="0.2">
      <c r="A161" t="s">
        <v>272</v>
      </c>
      <c r="B161" t="s">
        <v>273</v>
      </c>
      <c r="C161" t="s">
        <v>433</v>
      </c>
      <c r="D161" t="s">
        <v>409</v>
      </c>
    </row>
    <row r="162" spans="1:4" x14ac:dyDescent="0.2">
      <c r="A162" t="s">
        <v>274</v>
      </c>
      <c r="B162" t="s">
        <v>275</v>
      </c>
      <c r="C162" t="s">
        <v>435</v>
      </c>
      <c r="D162" t="s">
        <v>430</v>
      </c>
    </row>
    <row r="163" spans="1:4" x14ac:dyDescent="0.2">
      <c r="A163" t="s">
        <v>757</v>
      </c>
      <c r="B163" t="s">
        <v>718</v>
      </c>
      <c r="C163" t="s">
        <v>434</v>
      </c>
      <c r="D163" t="s">
        <v>409</v>
      </c>
    </row>
    <row r="164" spans="1:4" x14ac:dyDescent="0.2">
      <c r="A164" t="s">
        <v>758</v>
      </c>
      <c r="B164" t="s">
        <v>719</v>
      </c>
      <c r="C164" t="s">
        <v>436</v>
      </c>
      <c r="D164" t="s">
        <v>409</v>
      </c>
    </row>
    <row r="165" spans="1:4" x14ac:dyDescent="0.2">
      <c r="A165" t="s">
        <v>276</v>
      </c>
      <c r="B165" t="s">
        <v>277</v>
      </c>
      <c r="C165" t="s">
        <v>434</v>
      </c>
      <c r="D165" t="s">
        <v>409</v>
      </c>
    </row>
    <row r="166" spans="1:4" x14ac:dyDescent="0.2">
      <c r="A166" t="s">
        <v>278</v>
      </c>
      <c r="B166" t="s">
        <v>279</v>
      </c>
      <c r="C166" t="s">
        <v>433</v>
      </c>
      <c r="D166" t="s">
        <v>430</v>
      </c>
    </row>
    <row r="167" spans="1:4" x14ac:dyDescent="0.2">
      <c r="A167" t="s">
        <v>280</v>
      </c>
      <c r="B167" t="s">
        <v>281</v>
      </c>
      <c r="C167" t="s">
        <v>433</v>
      </c>
      <c r="D167" t="s">
        <v>430</v>
      </c>
    </row>
    <row r="168" spans="1:4" x14ac:dyDescent="0.2">
      <c r="A168" t="s">
        <v>282</v>
      </c>
      <c r="B168" t="s">
        <v>283</v>
      </c>
      <c r="C168" t="s">
        <v>432</v>
      </c>
      <c r="D168" t="s">
        <v>429</v>
      </c>
    </row>
    <row r="169" spans="1:4" x14ac:dyDescent="0.2">
      <c r="A169" t="s">
        <v>284</v>
      </c>
      <c r="B169" t="s">
        <v>285</v>
      </c>
      <c r="C169" t="s">
        <v>434</v>
      </c>
      <c r="D169" t="s">
        <v>409</v>
      </c>
    </row>
    <row r="170" spans="1:4" x14ac:dyDescent="0.2">
      <c r="A170" t="s">
        <v>286</v>
      </c>
      <c r="B170" t="s">
        <v>287</v>
      </c>
      <c r="C170" t="s">
        <v>432</v>
      </c>
      <c r="D170" t="s">
        <v>429</v>
      </c>
    </row>
    <row r="171" spans="1:4" x14ac:dyDescent="0.2">
      <c r="A171" t="s">
        <v>288</v>
      </c>
      <c r="B171" t="s">
        <v>289</v>
      </c>
      <c r="C171" t="s">
        <v>432</v>
      </c>
      <c r="D171" t="s">
        <v>429</v>
      </c>
    </row>
    <row r="172" spans="1:4" x14ac:dyDescent="0.2">
      <c r="A172" t="s">
        <v>290</v>
      </c>
      <c r="B172" t="s">
        <v>291</v>
      </c>
      <c r="C172" t="s">
        <v>436</v>
      </c>
      <c r="D172" t="s">
        <v>409</v>
      </c>
    </row>
    <row r="173" spans="1:4" x14ac:dyDescent="0.2">
      <c r="A173" t="s">
        <v>292</v>
      </c>
      <c r="B173" t="s">
        <v>293</v>
      </c>
      <c r="C173" t="s">
        <v>436</v>
      </c>
      <c r="D173" t="s">
        <v>429</v>
      </c>
    </row>
    <row r="174" spans="1:4" x14ac:dyDescent="0.2">
      <c r="A174" t="s">
        <v>294</v>
      </c>
      <c r="B174" t="s">
        <v>295</v>
      </c>
      <c r="C174" t="s">
        <v>432</v>
      </c>
      <c r="D174" t="s">
        <v>429</v>
      </c>
    </row>
    <row r="175" spans="1:4" x14ac:dyDescent="0.2">
      <c r="A175" t="s">
        <v>296</v>
      </c>
      <c r="B175" t="s">
        <v>297</v>
      </c>
      <c r="C175" t="s">
        <v>435</v>
      </c>
      <c r="D175" t="s">
        <v>430</v>
      </c>
    </row>
    <row r="176" spans="1:4" x14ac:dyDescent="0.2">
      <c r="A176" t="s">
        <v>759</v>
      </c>
      <c r="B176" t="s">
        <v>720</v>
      </c>
      <c r="C176" t="s">
        <v>433</v>
      </c>
      <c r="D176" t="s">
        <v>409</v>
      </c>
    </row>
    <row r="177" spans="1:4" x14ac:dyDescent="0.2">
      <c r="A177" t="s">
        <v>298</v>
      </c>
      <c r="B177" t="s">
        <v>299</v>
      </c>
      <c r="C177" t="s">
        <v>432</v>
      </c>
      <c r="D177" t="s">
        <v>429</v>
      </c>
    </row>
    <row r="178" spans="1:4" x14ac:dyDescent="0.2">
      <c r="A178" t="s">
        <v>300</v>
      </c>
      <c r="B178" t="s">
        <v>301</v>
      </c>
      <c r="C178" t="s">
        <v>433</v>
      </c>
      <c r="D178" t="s">
        <v>430</v>
      </c>
    </row>
    <row r="179" spans="1:4" x14ac:dyDescent="0.2">
      <c r="A179" t="s">
        <v>302</v>
      </c>
      <c r="B179" t="s">
        <v>303</v>
      </c>
      <c r="C179" t="s">
        <v>432</v>
      </c>
      <c r="D179" t="s">
        <v>429</v>
      </c>
    </row>
    <row r="180" spans="1:4" x14ac:dyDescent="0.2">
      <c r="A180" t="s">
        <v>773</v>
      </c>
      <c r="B180" t="s">
        <v>304</v>
      </c>
      <c r="C180" t="s">
        <v>432</v>
      </c>
      <c r="D180" t="s">
        <v>429</v>
      </c>
    </row>
    <row r="181" spans="1:4" x14ac:dyDescent="0.2">
      <c r="A181" t="s">
        <v>305</v>
      </c>
      <c r="B181" t="s">
        <v>306</v>
      </c>
      <c r="C181" t="s">
        <v>435</v>
      </c>
      <c r="D181" t="s">
        <v>430</v>
      </c>
    </row>
    <row r="182" spans="1:4" x14ac:dyDescent="0.2">
      <c r="A182" t="s">
        <v>760</v>
      </c>
      <c r="B182" t="s">
        <v>307</v>
      </c>
      <c r="C182" t="s">
        <v>433</v>
      </c>
      <c r="D182" t="s">
        <v>409</v>
      </c>
    </row>
    <row r="183" spans="1:4" x14ac:dyDescent="0.2">
      <c r="A183" t="s">
        <v>308</v>
      </c>
      <c r="B183" t="s">
        <v>309</v>
      </c>
      <c r="C183" t="s">
        <v>433</v>
      </c>
      <c r="D183" t="s">
        <v>409</v>
      </c>
    </row>
    <row r="184" spans="1:4" x14ac:dyDescent="0.2">
      <c r="A184" t="s">
        <v>310</v>
      </c>
      <c r="B184" t="s">
        <v>311</v>
      </c>
      <c r="C184" t="s">
        <v>433</v>
      </c>
      <c r="D184" t="s">
        <v>409</v>
      </c>
    </row>
    <row r="185" spans="1:4" x14ac:dyDescent="0.2">
      <c r="A185" t="s">
        <v>312</v>
      </c>
      <c r="B185" t="s">
        <v>313</v>
      </c>
      <c r="C185" t="s">
        <v>432</v>
      </c>
      <c r="D185" t="s">
        <v>430</v>
      </c>
    </row>
    <row r="186" spans="1:4" x14ac:dyDescent="0.2">
      <c r="A186" t="s">
        <v>761</v>
      </c>
      <c r="B186" t="s">
        <v>721</v>
      </c>
      <c r="C186" t="s">
        <v>435</v>
      </c>
      <c r="D186" t="s">
        <v>409</v>
      </c>
    </row>
    <row r="187" spans="1:4" x14ac:dyDescent="0.2">
      <c r="A187" t="s">
        <v>314</v>
      </c>
      <c r="B187" t="s">
        <v>315</v>
      </c>
      <c r="C187" t="s">
        <v>432</v>
      </c>
      <c r="D187" t="s">
        <v>430</v>
      </c>
    </row>
    <row r="188" spans="1:4" x14ac:dyDescent="0.2">
      <c r="A188" t="s">
        <v>762</v>
      </c>
      <c r="B188" t="s">
        <v>316</v>
      </c>
      <c r="C188" t="s">
        <v>434</v>
      </c>
      <c r="D188" t="s">
        <v>429</v>
      </c>
    </row>
    <row r="189" spans="1:4" x14ac:dyDescent="0.2">
      <c r="A189" t="s">
        <v>763</v>
      </c>
      <c r="B189" t="s">
        <v>722</v>
      </c>
      <c r="C189" t="s">
        <v>435</v>
      </c>
      <c r="D189" t="s">
        <v>409</v>
      </c>
    </row>
    <row r="190" spans="1:4" x14ac:dyDescent="0.2">
      <c r="A190" t="s">
        <v>317</v>
      </c>
      <c r="B190" t="s">
        <v>318</v>
      </c>
      <c r="C190" t="s">
        <v>432</v>
      </c>
      <c r="D190" t="s">
        <v>429</v>
      </c>
    </row>
    <row r="191" spans="1:4" x14ac:dyDescent="0.2">
      <c r="A191" t="s">
        <v>319</v>
      </c>
      <c r="B191" t="s">
        <v>320</v>
      </c>
      <c r="C191" t="s">
        <v>432</v>
      </c>
      <c r="D191" t="s">
        <v>429</v>
      </c>
    </row>
    <row r="192" spans="1:4" x14ac:dyDescent="0.2">
      <c r="A192" t="s">
        <v>321</v>
      </c>
      <c r="B192" t="s">
        <v>322</v>
      </c>
      <c r="C192" t="s">
        <v>436</v>
      </c>
      <c r="D192" t="s">
        <v>430</v>
      </c>
    </row>
    <row r="193" spans="1:4" x14ac:dyDescent="0.2">
      <c r="A193" t="s">
        <v>323</v>
      </c>
      <c r="B193" t="s">
        <v>324</v>
      </c>
      <c r="C193" t="s">
        <v>433</v>
      </c>
      <c r="D193" t="s">
        <v>429</v>
      </c>
    </row>
    <row r="194" spans="1:4" x14ac:dyDescent="0.2">
      <c r="A194" t="s">
        <v>325</v>
      </c>
      <c r="B194" t="s">
        <v>326</v>
      </c>
      <c r="C194" t="s">
        <v>433</v>
      </c>
      <c r="D194" t="s">
        <v>430</v>
      </c>
    </row>
    <row r="195" spans="1:4" x14ac:dyDescent="0.2">
      <c r="A195" t="s">
        <v>327</v>
      </c>
      <c r="B195" t="s">
        <v>328</v>
      </c>
      <c r="C195" t="s">
        <v>436</v>
      </c>
      <c r="D195" t="s">
        <v>535</v>
      </c>
    </row>
    <row r="196" spans="1:4" x14ac:dyDescent="0.2">
      <c r="A196" t="s">
        <v>329</v>
      </c>
      <c r="B196" t="s">
        <v>330</v>
      </c>
      <c r="C196" t="s">
        <v>436</v>
      </c>
      <c r="D196" t="s">
        <v>429</v>
      </c>
    </row>
    <row r="197" spans="1:4" x14ac:dyDescent="0.2">
      <c r="A197" t="s">
        <v>331</v>
      </c>
      <c r="B197" t="s">
        <v>332</v>
      </c>
      <c r="C197" t="s">
        <v>435</v>
      </c>
      <c r="D197" t="s">
        <v>430</v>
      </c>
    </row>
    <row r="198" spans="1:4" x14ac:dyDescent="0.2">
      <c r="A198" t="s">
        <v>333</v>
      </c>
      <c r="B198" t="s">
        <v>334</v>
      </c>
      <c r="C198" t="s">
        <v>434</v>
      </c>
      <c r="D198" t="s">
        <v>430</v>
      </c>
    </row>
    <row r="199" spans="1:4" x14ac:dyDescent="0.2">
      <c r="A199" t="s">
        <v>774</v>
      </c>
      <c r="B199" t="s">
        <v>335</v>
      </c>
      <c r="C199" t="s">
        <v>433</v>
      </c>
      <c r="D199" t="s">
        <v>430</v>
      </c>
    </row>
    <row r="200" spans="1:4" x14ac:dyDescent="0.2">
      <c r="A200" t="s">
        <v>336</v>
      </c>
      <c r="B200" t="s">
        <v>337</v>
      </c>
      <c r="C200" t="s">
        <v>436</v>
      </c>
      <c r="D200" t="s">
        <v>429</v>
      </c>
    </row>
    <row r="201" spans="1:4" x14ac:dyDescent="0.2">
      <c r="A201" t="s">
        <v>764</v>
      </c>
      <c r="B201" t="s">
        <v>723</v>
      </c>
      <c r="C201" t="s">
        <v>436</v>
      </c>
      <c r="D201" t="s">
        <v>409</v>
      </c>
    </row>
    <row r="202" spans="1:4" x14ac:dyDescent="0.2">
      <c r="A202" t="s">
        <v>338</v>
      </c>
      <c r="B202" t="s">
        <v>339</v>
      </c>
      <c r="C202" t="s">
        <v>432</v>
      </c>
      <c r="D202" t="s">
        <v>429</v>
      </c>
    </row>
    <row r="203" spans="1:4" x14ac:dyDescent="0.2">
      <c r="A203" t="s">
        <v>340</v>
      </c>
      <c r="B203" t="s">
        <v>341</v>
      </c>
      <c r="C203" t="s">
        <v>432</v>
      </c>
      <c r="D203" t="s">
        <v>429</v>
      </c>
    </row>
    <row r="204" spans="1:4" x14ac:dyDescent="0.2">
      <c r="A204" t="s">
        <v>342</v>
      </c>
      <c r="B204" t="s">
        <v>343</v>
      </c>
      <c r="C204" t="s">
        <v>433</v>
      </c>
      <c r="D204" t="s">
        <v>430</v>
      </c>
    </row>
    <row r="205" spans="1:4" x14ac:dyDescent="0.2">
      <c r="A205" t="s">
        <v>344</v>
      </c>
      <c r="B205" t="s">
        <v>345</v>
      </c>
      <c r="C205" t="s">
        <v>435</v>
      </c>
      <c r="D205" t="s">
        <v>430</v>
      </c>
    </row>
    <row r="206" spans="1:4" x14ac:dyDescent="0.2">
      <c r="A206" t="s">
        <v>533</v>
      </c>
      <c r="B206" t="s">
        <v>346</v>
      </c>
      <c r="C206" t="s">
        <v>437</v>
      </c>
      <c r="D206" t="s">
        <v>409</v>
      </c>
    </row>
    <row r="207" spans="1:4" x14ac:dyDescent="0.2">
      <c r="A207" t="s">
        <v>347</v>
      </c>
      <c r="B207" t="s">
        <v>348</v>
      </c>
      <c r="C207" t="s">
        <v>433</v>
      </c>
      <c r="D207" t="s">
        <v>535</v>
      </c>
    </row>
    <row r="208" spans="1:4" x14ac:dyDescent="0.2">
      <c r="A208" t="s">
        <v>765</v>
      </c>
      <c r="B208" t="s">
        <v>349</v>
      </c>
      <c r="C208" t="s">
        <v>435</v>
      </c>
      <c r="D208" t="s">
        <v>535</v>
      </c>
    </row>
    <row r="209" spans="1:4" x14ac:dyDescent="0.2">
      <c r="A209" t="s">
        <v>766</v>
      </c>
      <c r="B209" t="s">
        <v>350</v>
      </c>
      <c r="C209" t="s">
        <v>435</v>
      </c>
      <c r="D209" t="s">
        <v>430</v>
      </c>
    </row>
    <row r="210" spans="1:4" x14ac:dyDescent="0.2">
      <c r="A210" t="s">
        <v>767</v>
      </c>
      <c r="B210" t="s">
        <v>724</v>
      </c>
      <c r="C210" t="s">
        <v>435</v>
      </c>
      <c r="D210" t="s">
        <v>409</v>
      </c>
    </row>
    <row r="211" spans="1:4" x14ac:dyDescent="0.2">
      <c r="A211" t="s">
        <v>768</v>
      </c>
      <c r="B211" t="s">
        <v>725</v>
      </c>
      <c r="C211" t="s">
        <v>435</v>
      </c>
      <c r="D211" t="s">
        <v>409</v>
      </c>
    </row>
    <row r="212" spans="1:4" x14ac:dyDescent="0.2">
      <c r="A212" t="s">
        <v>534</v>
      </c>
      <c r="B212" t="s">
        <v>351</v>
      </c>
      <c r="C212" t="s">
        <v>436</v>
      </c>
      <c r="D212" t="s">
        <v>430</v>
      </c>
    </row>
    <row r="213" spans="1:4" x14ac:dyDescent="0.2">
      <c r="A213" t="s">
        <v>352</v>
      </c>
      <c r="B213" t="s">
        <v>353</v>
      </c>
      <c r="C213" t="s">
        <v>436</v>
      </c>
      <c r="D213" t="s">
        <v>429</v>
      </c>
    </row>
    <row r="214" spans="1:4" x14ac:dyDescent="0.2">
      <c r="A214" t="s">
        <v>354</v>
      </c>
      <c r="B214" t="s">
        <v>355</v>
      </c>
      <c r="C214" t="s">
        <v>436</v>
      </c>
      <c r="D214" t="s">
        <v>429</v>
      </c>
    </row>
    <row r="215" spans="1:4" x14ac:dyDescent="0.2">
      <c r="A215" t="s">
        <v>769</v>
      </c>
      <c r="B215" t="s">
        <v>726</v>
      </c>
      <c r="C215" t="s">
        <v>433</v>
      </c>
      <c r="D215" t="s">
        <v>429</v>
      </c>
    </row>
    <row r="216" spans="1:4" x14ac:dyDescent="0.2">
      <c r="A216" t="s">
        <v>770</v>
      </c>
      <c r="B216" t="s">
        <v>356</v>
      </c>
      <c r="C216" t="s">
        <v>434</v>
      </c>
      <c r="D216" t="s">
        <v>429</v>
      </c>
    </row>
    <row r="217" spans="1:4" x14ac:dyDescent="0.2">
      <c r="A217" t="s">
        <v>357</v>
      </c>
      <c r="B217" t="s">
        <v>358</v>
      </c>
      <c r="C217" t="s">
        <v>432</v>
      </c>
      <c r="D217" t="s">
        <v>430</v>
      </c>
    </row>
    <row r="218" spans="1:4" x14ac:dyDescent="0.2">
      <c r="A218" t="s">
        <v>359</v>
      </c>
      <c r="B218" t="s">
        <v>360</v>
      </c>
      <c r="C218" t="s">
        <v>432</v>
      </c>
      <c r="D218" t="s">
        <v>429</v>
      </c>
    </row>
    <row r="219" spans="1:4" x14ac:dyDescent="0.2">
      <c r="A219" t="s">
        <v>361</v>
      </c>
      <c r="B219" t="s">
        <v>362</v>
      </c>
      <c r="C219" t="s">
        <v>432</v>
      </c>
      <c r="D219" t="s">
        <v>535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A3D5BD9-BB21-044F-91B6-B456B0C9901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14</vt:i4>
      </vt:variant>
      <vt:variant>
        <vt:lpstr>Named Ranges</vt:lpstr>
      </vt:variant>
      <vt:variant>
        <vt:i4>8</vt:i4>
      </vt:variant>
    </vt:vector>
  </HeadingPairs>
  <TitlesOfParts>
    <vt:vector size="22" baseType="lpstr">
      <vt:lpstr>Landing</vt:lpstr>
      <vt:lpstr>Dashboard</vt:lpstr>
      <vt:lpstr>Data Dictionary</vt:lpstr>
      <vt:lpstr>Compound Alert</vt:lpstr>
      <vt:lpstr>Health</vt:lpstr>
      <vt:lpstr>Food</vt:lpstr>
      <vt:lpstr>Macro</vt:lpstr>
      <vt:lpstr>Socioeconomic</vt:lpstr>
      <vt:lpstr>Natural Hazard</vt:lpstr>
      <vt:lpstr>Conflict</vt:lpstr>
      <vt:lpstr>Regional Sumaries</vt:lpstr>
      <vt:lpstr>Parameters</vt:lpstr>
      <vt:lpstr>Data Reliability</vt:lpstr>
      <vt:lpstr>Lookup</vt:lpstr>
      <vt:lpstr>Conflict!conflict_and_fragility_1</vt:lpstr>
      <vt:lpstr>Food!food_security_1</vt:lpstr>
      <vt:lpstr>Health!health_1</vt:lpstr>
      <vt:lpstr>'Data Dictionary'!indicators_list</vt:lpstr>
      <vt:lpstr>Macro!macro_fiscal_1</vt:lpstr>
      <vt:lpstr>'Natural Hazard'!natural_hazard_1</vt:lpstr>
      <vt:lpstr>'Data Reliability'!reliabilitysheet_1</vt:lpstr>
      <vt:lpstr>Socioeconomic!socioeconomic_vulnerability_1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bennotkin</dc:creator>
  <cp:lastModifiedBy>Notkin, Benjamin</cp:lastModifiedBy>
  <dcterms:created xsi:type="dcterms:W3CDTF">2021-03-11T13:03:26Z</dcterms:created>
  <dcterms:modified xsi:type="dcterms:W3CDTF">2023-08-16T23:01:09Z</dcterms:modified>
</cp:coreProperties>
</file>